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ỔNG HỢP NĂM 2026\BÁO CÁO\THÁNG 08.2026\"/>
    </mc:Choice>
  </mc:AlternateContent>
  <bookViews>
    <workbookView xWindow="0" yWindow="1320" windowWidth="28800" windowHeight="11115" tabRatio="721" firstSheet="1" activeTab="9"/>
  </bookViews>
  <sheets>
    <sheet name="Nhà cung ứng" sheetId="25" state="hidden" r:id="rId1"/>
    <sheet name="TONG HOP" sheetId="12" r:id="rId2"/>
    <sheet name="NHAP - NVL" sheetId="13" r:id="rId3"/>
    <sheet name="IN PNX" sheetId="23" r:id="rId4"/>
    <sheet name="IN PNX - CÁT" sheetId="73" r:id="rId5"/>
    <sheet name="-NGOÀI" sheetId="69" r:id="rId6"/>
    <sheet name="CỦI" sheetId="72" r:id="rId7"/>
    <sheet name="NT" sheetId="70" r:id="rId8"/>
    <sheet name="IN PNX (THAN)" sheetId="66" r:id="rId9"/>
    <sheet name="XUAT - NVL" sheetId="14" r:id="rId10"/>
    <sheet name="IN PHIEU XUAT" sheetId="24" r:id="rId11"/>
    <sheet name="DMKH" sheetId="1" r:id="rId12"/>
    <sheet name="Danh mục CODE" sheetId="22" r:id="rId13"/>
    <sheet name="IN PHIEU NHAP MEN" sheetId="61" state="hidden" r:id="rId14"/>
    <sheet name="IN PHIEU NHAP MEN demo" sheetId="59" state="hidden" r:id="rId15"/>
    <sheet name="DT1" sheetId="27" state="hidden" r:id="rId16"/>
    <sheet name="D12" sheetId="35" state="hidden" r:id="rId17"/>
    <sheet name="D13" sheetId="36" state="hidden" r:id="rId18"/>
    <sheet name="DB14" sheetId="37" state="hidden" r:id="rId19"/>
    <sheet name="F6" sheetId="38" state="hidden" r:id="rId20"/>
    <sheet name="F7" sheetId="39" state="hidden" r:id="rId21"/>
    <sheet name="F8" sheetId="40" state="hidden" r:id="rId22"/>
    <sheet name="F15" sheetId="41" state="hidden" r:id="rId23"/>
    <sheet name="H3" sheetId="42" state="hidden" r:id="rId24"/>
    <sheet name="H4" sheetId="43" state="hidden" r:id="rId25"/>
    <sheet name="K2" sheetId="44" state="hidden" r:id="rId26"/>
    <sheet name="T5" sheetId="45" state="hidden" r:id="rId27"/>
    <sheet name="L10" sheetId="48" state="hidden" r:id="rId28"/>
    <sheet name="TTLNAD" sheetId="54" state="hidden" r:id="rId29"/>
    <sheet name="TTLPG" sheetId="55" state="hidden" r:id="rId30"/>
    <sheet name="CGKHNP" sheetId="46" state="hidden" r:id="rId31"/>
    <sheet name="STPPHD" sheetId="58" state="hidden" r:id="rId32"/>
    <sheet name="BA VO DIEU" sheetId="47" state="hidden" r:id="rId33"/>
    <sheet name="THAN CUC 4A" sheetId="49" state="hidden" r:id="rId34"/>
    <sheet name="THAN DA" sheetId="26" state="hidden" r:id="rId35"/>
    <sheet name="THAN HTL" sheetId="32" state="hidden" r:id="rId36"/>
    <sheet name="THAN CUC 1C" sheetId="50" state="hidden" r:id="rId37"/>
    <sheet name="THAN CUC 4A GT" sheetId="52" state="hidden" r:id="rId38"/>
    <sheet name="THAN CUC 4 HG" sheetId="53" state="hidden" r:id="rId39"/>
    <sheet name="THAN DO 5" sheetId="56" state="hidden" r:id="rId40"/>
    <sheet name="THAM CÁM" sheetId="57" state="hidden" r:id="rId41"/>
  </sheets>
  <externalReferences>
    <externalReference r:id="rId42"/>
    <externalReference r:id="rId43"/>
    <externalReference r:id="rId44"/>
    <externalReference r:id="rId45"/>
    <externalReference r:id="rId46"/>
    <externalReference r:id="rId47"/>
  </externalReferences>
  <definedNames>
    <definedName name="_xlnm._FilterDatabase" localSheetId="6" hidden="1">CỦI!$L$68:$N$84</definedName>
    <definedName name="_xlnm._FilterDatabase" localSheetId="12" hidden="1">'Danh mục CODE'!$A$1:$F$218</definedName>
    <definedName name="_xlnm._FilterDatabase" localSheetId="11" hidden="1">DMKH!$A$3:$J$84</definedName>
    <definedName name="_xlnm._FilterDatabase" localSheetId="13" hidden="1">'IN PHIEU NHAP MEN'!$L$54:$N$70</definedName>
    <definedName name="_xlnm._FilterDatabase" localSheetId="14" hidden="1">'IN PHIEU NHAP MEN demo'!$L$53:$N$69</definedName>
    <definedName name="_xlnm._FilterDatabase" localSheetId="10" hidden="1">'IN PHIEU XUAT'!$K$15:$L$29</definedName>
    <definedName name="_xlnm._FilterDatabase" localSheetId="3" hidden="1">'IN PNX'!$L$69:$N$85</definedName>
    <definedName name="_xlnm._FilterDatabase" localSheetId="4" hidden="1">'IN PNX - CÁT'!$L$70:$N$86</definedName>
    <definedName name="_xlnm._FilterDatabase" localSheetId="8" hidden="1">'IN PNX (THAN)'!$L$78:$N$94</definedName>
    <definedName name="_xlnm._FilterDatabase" localSheetId="5" hidden="1">'-NGOÀI'!$L$69:$N$85</definedName>
    <definedName name="_xlnm._FilterDatabase" localSheetId="2" hidden="1">'NHAP - NVL'!$A$4:$AA$3236</definedName>
    <definedName name="_xlnm._FilterDatabase" localSheetId="7" hidden="1">NT!$L$68:$N$84</definedName>
    <definedName name="_xlnm._FilterDatabase" localSheetId="1" hidden="1">'TONG HOP'!$A$5:$AA$66</definedName>
    <definedName name="_xlnm._FilterDatabase" localSheetId="9" hidden="1">'XUAT - NVL'!$A$4:$V$1413</definedName>
    <definedName name="A" localSheetId="32">#REF!</definedName>
    <definedName name="A" localSheetId="30">#REF!</definedName>
    <definedName name="A" localSheetId="6">#REF!</definedName>
    <definedName name="A" localSheetId="16">#REF!</definedName>
    <definedName name="A" localSheetId="17">#REF!</definedName>
    <definedName name="A" localSheetId="18">#REF!</definedName>
    <definedName name="A" localSheetId="22">#REF!</definedName>
    <definedName name="A" localSheetId="19">#REF!</definedName>
    <definedName name="A" localSheetId="20">#REF!</definedName>
    <definedName name="A" localSheetId="21">#REF!</definedName>
    <definedName name="A" localSheetId="23">#REF!</definedName>
    <definedName name="A" localSheetId="24">#REF!</definedName>
    <definedName name="A" localSheetId="13">#REF!</definedName>
    <definedName name="A" localSheetId="14">#REF!</definedName>
    <definedName name="A" localSheetId="4">#REF!</definedName>
    <definedName name="A" localSheetId="8">#REF!</definedName>
    <definedName name="A" localSheetId="25">#REF!</definedName>
    <definedName name="A" localSheetId="27">#REF!</definedName>
    <definedName name="A" localSheetId="5">#REF!</definedName>
    <definedName name="A" localSheetId="7">#REF!</definedName>
    <definedName name="A" localSheetId="31">#REF!</definedName>
    <definedName name="A" localSheetId="26">#REF!</definedName>
    <definedName name="A" localSheetId="40">#REF!</definedName>
    <definedName name="A" localSheetId="36">#REF!</definedName>
    <definedName name="A" localSheetId="38">#REF!</definedName>
    <definedName name="A" localSheetId="33">#REF!</definedName>
    <definedName name="A" localSheetId="37">#REF!</definedName>
    <definedName name="A" localSheetId="39">#REF!</definedName>
    <definedName name="A" localSheetId="35">#REF!</definedName>
    <definedName name="A" localSheetId="28">#REF!</definedName>
    <definedName name="A" localSheetId="29">#REF!</definedName>
    <definedName name="A">#REF!</definedName>
    <definedName name="A40010005" comment="THÁP GIẢI NHIỆT" localSheetId="32">'TONG HOP'!#REF!</definedName>
    <definedName name="A40010005" comment="THÁP GIẢI NHIỆT" localSheetId="30">'TONG HOP'!#REF!</definedName>
    <definedName name="A40010005" comment="THÁP GIẢI NHIỆT" localSheetId="6">'TONG HOP'!#REF!</definedName>
    <definedName name="A40010005" comment="THÁP GIẢI NHIỆT" localSheetId="16">'TONG HOP'!#REF!</definedName>
    <definedName name="A40010005" comment="THÁP GIẢI NHIỆT" localSheetId="17">'TONG HOP'!#REF!</definedName>
    <definedName name="A40010005" comment="THÁP GIẢI NHIỆT" localSheetId="18">'TONG HOP'!#REF!</definedName>
    <definedName name="A40010005" comment="THÁP GIẢI NHIỆT" localSheetId="15">'TONG HOP'!#REF!</definedName>
    <definedName name="A40010005" comment="THÁP GIẢI NHIỆT" localSheetId="22">'TONG HOP'!#REF!</definedName>
    <definedName name="A40010005" comment="THÁP GIẢI NHIỆT" localSheetId="19">'TONG HOP'!#REF!</definedName>
    <definedName name="A40010005" comment="THÁP GIẢI NHIỆT" localSheetId="20">'TONG HOP'!#REF!</definedName>
    <definedName name="A40010005" comment="THÁP GIẢI NHIỆT" localSheetId="21">'TONG HOP'!#REF!</definedName>
    <definedName name="A40010005" comment="THÁP GIẢI NHIỆT" localSheetId="23">'TONG HOP'!#REF!</definedName>
    <definedName name="A40010005" comment="THÁP GIẢI NHIỆT" localSheetId="24">'TONG HOP'!#REF!</definedName>
    <definedName name="A40010005" comment="THÁP GIẢI NHIỆT" localSheetId="13">'TONG HOP'!#REF!</definedName>
    <definedName name="A40010005" comment="THÁP GIẢI NHIỆT" localSheetId="14">'TONG HOP'!#REF!</definedName>
    <definedName name="A40010005" comment="THÁP GIẢI NHIỆT" localSheetId="4">'TONG HOP'!#REF!</definedName>
    <definedName name="A40010005" comment="THÁP GIẢI NHIỆT" localSheetId="8">'TONG HOP'!#REF!</definedName>
    <definedName name="A40010005" comment="THÁP GIẢI NHIỆT" localSheetId="25">'TONG HOP'!#REF!</definedName>
    <definedName name="A40010005" comment="THÁP GIẢI NHIỆT" localSheetId="27">'TONG HOP'!#REF!</definedName>
    <definedName name="A40010005" comment="THÁP GIẢI NHIỆT" localSheetId="5">'TONG HOP'!#REF!</definedName>
    <definedName name="A40010005" comment="THÁP GIẢI NHIỆT" localSheetId="7">'TONG HOP'!#REF!</definedName>
    <definedName name="A40010005" comment="THÁP GIẢI NHIỆT" localSheetId="31">'TONG HOP'!#REF!</definedName>
    <definedName name="A40010005" comment="THÁP GIẢI NHIỆT" localSheetId="26">'TONG HOP'!#REF!</definedName>
    <definedName name="A40010005" comment="THÁP GIẢI NHIỆT" localSheetId="40">'TONG HOP'!#REF!</definedName>
    <definedName name="A40010005" comment="THÁP GIẢI NHIỆT" localSheetId="36">'TONG HOP'!#REF!</definedName>
    <definedName name="A40010005" comment="THÁP GIẢI NHIỆT" localSheetId="38">'TONG HOP'!#REF!</definedName>
    <definedName name="A40010005" comment="THÁP GIẢI NHIỆT" localSheetId="33">'TONG HOP'!#REF!</definedName>
    <definedName name="A40010005" comment="THÁP GIẢI NHIỆT" localSheetId="37">'TONG HOP'!#REF!</definedName>
    <definedName name="A40010005" comment="THÁP GIẢI NHIỆT" localSheetId="39">'TONG HOP'!#REF!</definedName>
    <definedName name="A40010005" comment="THÁP GIẢI NHIỆT" localSheetId="35">'TONG HOP'!#REF!</definedName>
    <definedName name="A40010005" comment="THÁP GIẢI NHIỆT" localSheetId="28">'[1]XNT- NVL'!#REF!</definedName>
    <definedName name="A40010005" comment="THÁP GIẢI NHIỆT" localSheetId="29">'[1]XNT- NVL'!#REF!</definedName>
    <definedName name="A40010005" comment="THÁP GIẢI NHIỆT">'TONG HOP'!#REF!</definedName>
    <definedName name="CODE">[2]CODE!$B$2:$B$320</definedName>
    <definedName name="DMXuatTP" localSheetId="32">#REF!</definedName>
    <definedName name="DMXuatTP" localSheetId="30">#REF!</definedName>
    <definedName name="DMXuatTP" localSheetId="6">#REF!</definedName>
    <definedName name="DMXuatTP" localSheetId="16">#REF!</definedName>
    <definedName name="DMXuatTP" localSheetId="17">#REF!</definedName>
    <definedName name="DMXuatTP" localSheetId="18">#REF!</definedName>
    <definedName name="DMXuatTP" localSheetId="15">#REF!</definedName>
    <definedName name="DMXuatTP" localSheetId="22">#REF!</definedName>
    <definedName name="DMXuatTP" localSheetId="19">#REF!</definedName>
    <definedName name="DMXuatTP" localSheetId="20">#REF!</definedName>
    <definedName name="DMXuatTP" localSheetId="21">#REF!</definedName>
    <definedName name="DMXuatTP" localSheetId="23">#REF!</definedName>
    <definedName name="DMXuatTP" localSheetId="24">#REF!</definedName>
    <definedName name="DMXuatTP" localSheetId="13">#REF!</definedName>
    <definedName name="DMXuatTP" localSheetId="14">#REF!</definedName>
    <definedName name="DMXuatTP" localSheetId="4">#REF!</definedName>
    <definedName name="DMXuatTP" localSheetId="8">#REF!</definedName>
    <definedName name="DMXuatTP" localSheetId="25">#REF!</definedName>
    <definedName name="DMXuatTP" localSheetId="27">#REF!</definedName>
    <definedName name="DMXuatTP" localSheetId="5">#REF!</definedName>
    <definedName name="DMXuatTP" localSheetId="7">#REF!</definedName>
    <definedName name="DMXuatTP" localSheetId="31">#REF!</definedName>
    <definedName name="DMXuatTP" localSheetId="26">#REF!</definedName>
    <definedName name="DMXuatTP" localSheetId="40">#REF!</definedName>
    <definedName name="DMXuatTP" localSheetId="36">#REF!</definedName>
    <definedName name="DMXuatTP" localSheetId="38">#REF!</definedName>
    <definedName name="DMXuatTP" localSheetId="33">#REF!</definedName>
    <definedName name="DMXuatTP" localSheetId="37">#REF!</definedName>
    <definedName name="DMXuatTP" localSheetId="39">#REF!</definedName>
    <definedName name="DMXuatTP" localSheetId="35">#REF!</definedName>
    <definedName name="DMXuatTP" localSheetId="28">#REF!</definedName>
    <definedName name="DMXuatTP" localSheetId="29">#REF!</definedName>
    <definedName name="DMXuatTP">#REF!</definedName>
    <definedName name="IS_RIBBON_CREATE_SUCCESS">TRUE</definedName>
    <definedName name="IS_RIBBON_SHOW_GRAPH_GROUP">FALSE</definedName>
    <definedName name="IS_RIBBON_SHOW_MAIN_GROUP">TRUE</definedName>
    <definedName name="IV." localSheetId="32">#REF!</definedName>
    <definedName name="IV." localSheetId="30">#REF!</definedName>
    <definedName name="IV." localSheetId="6">#REF!</definedName>
    <definedName name="IV." localSheetId="16">#REF!</definedName>
    <definedName name="IV." localSheetId="17">#REF!</definedName>
    <definedName name="IV." localSheetId="18">#REF!</definedName>
    <definedName name="IV." localSheetId="15">#REF!</definedName>
    <definedName name="IV." localSheetId="22">#REF!</definedName>
    <definedName name="IV." localSheetId="19">#REF!</definedName>
    <definedName name="IV." localSheetId="20">#REF!</definedName>
    <definedName name="IV." localSheetId="21">#REF!</definedName>
    <definedName name="IV." localSheetId="23">#REF!</definedName>
    <definedName name="IV." localSheetId="24">#REF!</definedName>
    <definedName name="IV." localSheetId="13">#REF!</definedName>
    <definedName name="IV." localSheetId="14">#REF!</definedName>
    <definedName name="IV." localSheetId="4">#REF!</definedName>
    <definedName name="IV." localSheetId="8">#REF!</definedName>
    <definedName name="IV." localSheetId="25">#REF!</definedName>
    <definedName name="IV." localSheetId="27">#REF!</definedName>
    <definedName name="IV." localSheetId="5">#REF!</definedName>
    <definedName name="IV." localSheetId="7">#REF!</definedName>
    <definedName name="IV." localSheetId="31">#REF!</definedName>
    <definedName name="IV." localSheetId="26">#REF!</definedName>
    <definedName name="IV." localSheetId="40">#REF!</definedName>
    <definedName name="IV." localSheetId="36">#REF!</definedName>
    <definedName name="IV." localSheetId="38">#REF!</definedName>
    <definedName name="IV." localSheetId="33">#REF!</definedName>
    <definedName name="IV." localSheetId="37">#REF!</definedName>
    <definedName name="IV." localSheetId="39">#REF!</definedName>
    <definedName name="IV." localSheetId="35">#REF!</definedName>
    <definedName name="IV." localSheetId="28">#REF!</definedName>
    <definedName name="IV." localSheetId="29">#REF!</definedName>
    <definedName name="IV.">#REF!</definedName>
    <definedName name="LyDoNhapTP" localSheetId="32">#REF!</definedName>
    <definedName name="LyDoNhapTP" localSheetId="30">#REF!</definedName>
    <definedName name="LyDoNhapTP" localSheetId="6">#REF!</definedName>
    <definedName name="LyDoNhapTP" localSheetId="16">#REF!</definedName>
    <definedName name="LyDoNhapTP" localSheetId="17">#REF!</definedName>
    <definedName name="LyDoNhapTP" localSheetId="18">#REF!</definedName>
    <definedName name="LyDoNhapTP" localSheetId="15">#REF!</definedName>
    <definedName name="LyDoNhapTP" localSheetId="22">#REF!</definedName>
    <definedName name="LyDoNhapTP" localSheetId="19">#REF!</definedName>
    <definedName name="LyDoNhapTP" localSheetId="20">#REF!</definedName>
    <definedName name="LyDoNhapTP" localSheetId="21">#REF!</definedName>
    <definedName name="LyDoNhapTP" localSheetId="23">#REF!</definedName>
    <definedName name="LyDoNhapTP" localSheetId="24">#REF!</definedName>
    <definedName name="LyDoNhapTP" localSheetId="13">#REF!</definedName>
    <definedName name="LyDoNhapTP" localSheetId="14">#REF!</definedName>
    <definedName name="LyDoNhapTP" localSheetId="4">#REF!</definedName>
    <definedName name="LyDoNhapTP" localSheetId="8">#REF!</definedName>
    <definedName name="LyDoNhapTP" localSheetId="25">#REF!</definedName>
    <definedName name="LyDoNhapTP" localSheetId="27">#REF!</definedName>
    <definedName name="LyDoNhapTP" localSheetId="5">#REF!</definedName>
    <definedName name="LyDoNhapTP" localSheetId="7">#REF!</definedName>
    <definedName name="LyDoNhapTP" localSheetId="31">#REF!</definedName>
    <definedName name="LyDoNhapTP" localSheetId="26">#REF!</definedName>
    <definedName name="LyDoNhapTP" localSheetId="40">#REF!</definedName>
    <definedName name="LyDoNhapTP" localSheetId="36">#REF!</definedName>
    <definedName name="LyDoNhapTP" localSheetId="38">#REF!</definedName>
    <definedName name="LyDoNhapTP" localSheetId="33">#REF!</definedName>
    <definedName name="LyDoNhapTP" localSheetId="37">#REF!</definedName>
    <definedName name="LyDoNhapTP" localSheetId="39">#REF!</definedName>
    <definedName name="LyDoNhapTP" localSheetId="35">#REF!</definedName>
    <definedName name="LyDoNhapTP" localSheetId="28">#REF!</definedName>
    <definedName name="LyDoNhapTP" localSheetId="29">#REF!</definedName>
    <definedName name="LyDoNhapTP">#REF!</definedName>
    <definedName name="MaDTGT" localSheetId="32">#REF!</definedName>
    <definedName name="MaDTGT" localSheetId="30">#REF!</definedName>
    <definedName name="MaDTGT" localSheetId="6">#REF!</definedName>
    <definedName name="MaDTGT" localSheetId="16">#REF!</definedName>
    <definedName name="MaDTGT" localSheetId="17">#REF!</definedName>
    <definedName name="MaDTGT" localSheetId="18">#REF!</definedName>
    <definedName name="MaDTGT" localSheetId="15">#REF!</definedName>
    <definedName name="MaDTGT" localSheetId="22">#REF!</definedName>
    <definedName name="MaDTGT" localSheetId="19">#REF!</definedName>
    <definedName name="MaDTGT" localSheetId="20">#REF!</definedName>
    <definedName name="MaDTGT" localSheetId="21">#REF!</definedName>
    <definedName name="MaDTGT" localSheetId="23">#REF!</definedName>
    <definedName name="MaDTGT" localSheetId="24">#REF!</definedName>
    <definedName name="MaDTGT" localSheetId="13">#REF!</definedName>
    <definedName name="MaDTGT" localSheetId="14">#REF!</definedName>
    <definedName name="MaDTGT" localSheetId="4">#REF!</definedName>
    <definedName name="MaDTGT" localSheetId="8">#REF!</definedName>
    <definedName name="MaDTGT" localSheetId="25">#REF!</definedName>
    <definedName name="MaDTGT" localSheetId="27">#REF!</definedName>
    <definedName name="MaDTGT" localSheetId="5">#REF!</definedName>
    <definedName name="MaDTGT" localSheetId="7">#REF!</definedName>
    <definedName name="MaDTGT" localSheetId="31">#REF!</definedName>
    <definedName name="MaDTGT" localSheetId="26">#REF!</definedName>
    <definedName name="MaDTGT" localSheetId="40">#REF!</definedName>
    <definedName name="MaDTGT" localSheetId="36">#REF!</definedName>
    <definedName name="MaDTGT" localSheetId="38">#REF!</definedName>
    <definedName name="MaDTGT" localSheetId="33">#REF!</definedName>
    <definedName name="MaDTGT" localSheetId="37">#REF!</definedName>
    <definedName name="MaDTGT" localSheetId="39">#REF!</definedName>
    <definedName name="MaDTGT" localSheetId="35">#REF!</definedName>
    <definedName name="MaDTGT" localSheetId="28">#REF!</definedName>
    <definedName name="MaDTGT" localSheetId="29">#REF!</definedName>
    <definedName name="MaDTGT">#REF!</definedName>
    <definedName name="MADV" localSheetId="32">DMKH!#REF!</definedName>
    <definedName name="MADV" localSheetId="30">DMKH!#REF!</definedName>
    <definedName name="MADV" localSheetId="6">DMKH!#REF!</definedName>
    <definedName name="MADV" localSheetId="16">DMKH!#REF!</definedName>
    <definedName name="MADV" localSheetId="17">DMKH!#REF!</definedName>
    <definedName name="MADV" localSheetId="18">DMKH!#REF!</definedName>
    <definedName name="MADV" localSheetId="15">DMKH!#REF!</definedName>
    <definedName name="MADV" localSheetId="22">DMKH!#REF!</definedName>
    <definedName name="MADV" localSheetId="19">DMKH!#REF!</definedName>
    <definedName name="MADV" localSheetId="20">DMKH!#REF!</definedName>
    <definedName name="MADV" localSheetId="21">DMKH!#REF!</definedName>
    <definedName name="MADV" localSheetId="23">DMKH!#REF!</definedName>
    <definedName name="MADV" localSheetId="24">DMKH!#REF!</definedName>
    <definedName name="MADV" localSheetId="13">DMKH!#REF!</definedName>
    <definedName name="MADV" localSheetId="14">DMKH!#REF!</definedName>
    <definedName name="MADV" localSheetId="4">DMKH!#REF!</definedName>
    <definedName name="MADV" localSheetId="8">DMKH!#REF!</definedName>
    <definedName name="MADV" localSheetId="25">DMKH!#REF!</definedName>
    <definedName name="MADV" localSheetId="27">DMKH!#REF!</definedName>
    <definedName name="MADV" localSheetId="5">DMKH!#REF!</definedName>
    <definedName name="MADV" localSheetId="7">DMKH!#REF!</definedName>
    <definedName name="MADV" localSheetId="31">DMKH!#REF!</definedName>
    <definedName name="MADV" localSheetId="26">DMKH!#REF!</definedName>
    <definedName name="MADV" localSheetId="40">DMKH!#REF!</definedName>
    <definedName name="MADV" localSheetId="36">DMKH!#REF!</definedName>
    <definedName name="MADV" localSheetId="38">DMKH!#REF!</definedName>
    <definedName name="MADV" localSheetId="33">DMKH!#REF!</definedName>
    <definedName name="MADV" localSheetId="37">DMKH!#REF!</definedName>
    <definedName name="MADV" localSheetId="39">DMKH!#REF!</definedName>
    <definedName name="MADV" localSheetId="35">DMKH!#REF!</definedName>
    <definedName name="MADV" localSheetId="28">[1]DMKH!#REF!</definedName>
    <definedName name="MADV" localSheetId="29">[1]DMKH!#REF!</definedName>
    <definedName name="MADV">DMKH!#REF!</definedName>
    <definedName name="MAKH">[2]MAKH!$B$4:$B$35</definedName>
    <definedName name="MaNVL">'TONG HOP'!$B$8:$B$66</definedName>
    <definedName name="PopCache_INS_PO_ADI_PR_ATTRIBUTE6" hidden="1">[3]PopCache!$A$1:$A$2</definedName>
    <definedName name="PopCache_UPLOAD_ITEM_INTERFACE_PR_ATTRIBUTE8" hidden="1">[4]PopCache!$D$1:$D$2</definedName>
    <definedName name="PopCache_UPLOAD_ITEM_INTERFACE_PR_ATTRIBUTE9" hidden="1">[4]PopCache!$A$1:$A$2</definedName>
    <definedName name="PopCache_UPLOAD_ITEM_INTERFACE_PR_MRP_STATUS" hidden="1">[4]PopCache!$B$1:$B$2</definedName>
    <definedName name="PopCache_UPLOAD_ITEM_INTERFACE_PR_POS_STATUS" hidden="1">[4]PopCache!$C$1:$C$2</definedName>
    <definedName name="_xlnm.Print_Area" localSheetId="6">CỦI!$A$1:$L$52</definedName>
    <definedName name="_xlnm.Print_Area" localSheetId="13">'IN PHIEU NHAP MEN'!$A$1:$L$38</definedName>
    <definedName name="_xlnm.Print_Area" localSheetId="14">'IN PHIEU NHAP MEN demo'!$A$1:$L$37</definedName>
    <definedName name="_xlnm.Print_Area" localSheetId="10">'IN PHIEU XUAT'!$A$2:$J$38</definedName>
    <definedName name="_xlnm.Print_Area" localSheetId="3">'IN PNX'!$A$1:$L$53</definedName>
    <definedName name="_xlnm.Print_Area" localSheetId="4">'IN PNX - CÁT'!$A$1:$L$54</definedName>
    <definedName name="_xlnm.Print_Area" localSheetId="8">'IN PNX (THAN)'!$A$1:$L$62</definedName>
    <definedName name="_xlnm.Print_Area" localSheetId="5">'-NGOÀI'!$A$1:$L$53</definedName>
    <definedName name="_xlnm.Print_Area" localSheetId="7">NT!$A$1:$L$52</definedName>
    <definedName name="_xlnm.Print_Area" localSheetId="9">'XUAT - NVL'!$K$440:$L$861</definedName>
    <definedName name="_xlnm.Print_Titles" localSheetId="0">'Nhà cung ứng'!$4:$4</definedName>
    <definedName name="_xlnm.Print_Titles" localSheetId="1">'TONG HOP'!$5:$5</definedName>
    <definedName name="ProtectionContents">TRUE</definedName>
    <definedName name="qưe4t" localSheetId="6">'XUAT - NVL'!#REF!</definedName>
    <definedName name="qưe4t" localSheetId="4">'XUAT - NVL'!#REF!</definedName>
    <definedName name="qưe4t" localSheetId="8">'XUAT - NVL'!#REF!</definedName>
    <definedName name="qưe4t" localSheetId="5">'XUAT - NVL'!#REF!</definedName>
    <definedName name="qưe4t" localSheetId="7">'XUAT - NVL'!#REF!</definedName>
    <definedName name="qưe4t">'XUAT - NVL'!#REF!</definedName>
    <definedName name="RIBBON_OBJECT_POINTER">2410935819712</definedName>
    <definedName name="SoPNNVL">'NHAP - NVL'!$B$5:$B$338</definedName>
    <definedName name="SoPXNVL" localSheetId="32">'XUAT - NVL'!#REF!</definedName>
    <definedName name="SoPXNVL" localSheetId="30">'XUAT - NVL'!#REF!</definedName>
    <definedName name="SoPXNVL" localSheetId="6">'XUAT - NVL'!#REF!</definedName>
    <definedName name="SoPXNVL" localSheetId="16">'XUAT - NVL'!#REF!</definedName>
    <definedName name="SoPXNVL" localSheetId="17">'XUAT - NVL'!#REF!</definedName>
    <definedName name="SoPXNVL" localSheetId="18">'XUAT - NVL'!#REF!</definedName>
    <definedName name="SoPXNVL" localSheetId="15">'XUAT - NVL'!#REF!</definedName>
    <definedName name="SoPXNVL" localSheetId="22">'XUAT - NVL'!#REF!</definedName>
    <definedName name="SoPXNVL" localSheetId="19">'XUAT - NVL'!#REF!</definedName>
    <definedName name="SoPXNVL" localSheetId="20">'XUAT - NVL'!#REF!</definedName>
    <definedName name="SoPXNVL" localSheetId="21">'XUAT - NVL'!#REF!</definedName>
    <definedName name="SoPXNVL" localSheetId="23">'XUAT - NVL'!#REF!</definedName>
    <definedName name="SoPXNVL" localSheetId="24">'XUAT - NVL'!#REF!</definedName>
    <definedName name="SoPXNVL" localSheetId="13">'XUAT - NVL'!#REF!</definedName>
    <definedName name="SoPXNVL" localSheetId="14">'XUAT - NVL'!#REF!</definedName>
    <definedName name="SoPXNVL" localSheetId="4">'XUAT - NVL'!#REF!</definedName>
    <definedName name="SoPXNVL" localSheetId="8">'XUAT - NVL'!#REF!</definedName>
    <definedName name="SoPXNVL" localSheetId="25">'XUAT - NVL'!#REF!</definedName>
    <definedName name="SoPXNVL" localSheetId="27">'XUAT - NVL'!#REF!</definedName>
    <definedName name="SoPXNVL" localSheetId="5">'XUAT - NVL'!#REF!</definedName>
    <definedName name="SoPXNVL" localSheetId="7">'XUAT - NVL'!#REF!</definedName>
    <definedName name="SoPXNVL" localSheetId="31">'XUAT - NVL'!#REF!</definedName>
    <definedName name="SoPXNVL" localSheetId="26">'XUAT - NVL'!#REF!</definedName>
    <definedName name="SoPXNVL" localSheetId="40">'XUAT - NVL'!#REF!</definedName>
    <definedName name="SoPXNVL" localSheetId="36">'XUAT - NVL'!#REF!</definedName>
    <definedName name="SoPXNVL" localSheetId="38">'XUAT - NVL'!#REF!</definedName>
    <definedName name="SoPXNVL" localSheetId="33">'XUAT - NVL'!#REF!</definedName>
    <definedName name="SoPXNVL" localSheetId="37">'XUAT - NVL'!#REF!</definedName>
    <definedName name="SoPXNVL" localSheetId="39">'XUAT - NVL'!#REF!</definedName>
    <definedName name="SoPXNVL" localSheetId="35">'XUAT - NVL'!#REF!</definedName>
    <definedName name="SoPXNVL" localSheetId="28">'[1]Xuat- NVL'!#REF!</definedName>
    <definedName name="SoPXNVL" localSheetId="29">'[1]Xuat- NVL'!#REF!</definedName>
    <definedName name="SoPXNVL">'XUAT - NVL'!#REF!</definedName>
  </definedNames>
  <calcPr calcId="152511"/>
</workbook>
</file>

<file path=xl/calcChain.xml><?xml version="1.0" encoding="utf-8"?>
<calcChain xmlns="http://schemas.openxmlformats.org/spreadsheetml/2006/main">
  <c r="I446" i="14" l="1"/>
  <c r="O371" i="14" l="1"/>
  <c r="O369" i="14"/>
  <c r="O367" i="14"/>
  <c r="O365" i="14"/>
  <c r="O287" i="14" l="1"/>
  <c r="O285" i="14"/>
  <c r="O231" i="14" l="1"/>
  <c r="O229" i="14"/>
  <c r="L184" i="14" l="1"/>
  <c r="O157" i="14" l="1"/>
  <c r="O155" i="14"/>
  <c r="O153" i="14"/>
  <c r="O151" i="14"/>
  <c r="J824" i="14" l="1"/>
  <c r="J825" i="14"/>
  <c r="J826" i="14"/>
  <c r="J827" i="14"/>
  <c r="J828" i="14"/>
  <c r="O799" i="14" l="1"/>
  <c r="O797" i="14"/>
  <c r="O719" i="14" l="1"/>
  <c r="O717" i="14"/>
  <c r="O640" i="14" l="1"/>
  <c r="O638" i="14"/>
  <c r="O560" i="14" l="1"/>
  <c r="O558" i="14"/>
  <c r="H691" i="14" l="1"/>
  <c r="H692" i="14"/>
  <c r="H693" i="14"/>
  <c r="H694" i="14"/>
  <c r="H716" i="14"/>
  <c r="H717" i="14"/>
  <c r="H718" i="14"/>
  <c r="H719" i="14"/>
  <c r="H741" i="14"/>
  <c r="H742" i="14"/>
  <c r="H744" i="14"/>
  <c r="H745" i="14"/>
  <c r="H767" i="14"/>
  <c r="H768" i="14"/>
  <c r="H771" i="14"/>
  <c r="H772" i="14"/>
  <c r="P273" i="13" l="1"/>
  <c r="M273" i="13"/>
  <c r="O273" i="13" s="1"/>
  <c r="L273" i="13"/>
  <c r="E273" i="13"/>
  <c r="R273" i="13" l="1"/>
  <c r="K273" i="13" s="1"/>
  <c r="H273" i="13"/>
  <c r="U273" i="13" l="1"/>
  <c r="J273" i="13"/>
  <c r="T273" i="13"/>
  <c r="S273" i="13" s="1"/>
  <c r="V273" i="13" l="1"/>
  <c r="N86" i="73" l="1"/>
  <c r="L71" i="73"/>
  <c r="L72" i="73" s="1"/>
  <c r="D67" i="73"/>
  <c r="D65" i="73"/>
  <c r="A18" i="73"/>
  <c r="A19" i="73" s="1"/>
  <c r="A20" i="73" s="1"/>
  <c r="A21" i="73" s="1"/>
  <c r="A22" i="73" s="1"/>
  <c r="A23" i="73" s="1"/>
  <c r="A24" i="73" s="1"/>
  <c r="A25" i="73" s="1"/>
  <c r="A26" i="73" s="1"/>
  <c r="A27" i="73" s="1"/>
  <c r="A28" i="73" s="1"/>
  <c r="A29" i="73" s="1"/>
  <c r="A30" i="73" s="1"/>
  <c r="A31" i="73" s="1"/>
  <c r="A32" i="73" s="1"/>
  <c r="A33" i="73" s="1"/>
  <c r="A34" i="73" s="1"/>
  <c r="A35" i="73" s="1"/>
  <c r="A36" i="73" s="1"/>
  <c r="A37" i="73" s="1"/>
  <c r="A38" i="73" s="1"/>
  <c r="A39" i="73" s="1"/>
  <c r="A40" i="73" s="1"/>
  <c r="A41" i="73" s="1"/>
  <c r="M17" i="73"/>
  <c r="M18" i="73" s="1"/>
  <c r="D14" i="73"/>
  <c r="I48" i="73" s="1"/>
  <c r="M5" i="73"/>
  <c r="B17" i="73" l="1"/>
  <c r="C17" i="73"/>
  <c r="B18" i="73"/>
  <c r="C18" i="73"/>
  <c r="L18" i="73"/>
  <c r="M19" i="73"/>
  <c r="D7" i="73"/>
  <c r="K18" i="73"/>
  <c r="K5" i="73"/>
  <c r="L73" i="73"/>
  <c r="H72" i="73"/>
  <c r="F72" i="73"/>
  <c r="E72" i="73"/>
  <c r="D72" i="73"/>
  <c r="B72" i="73"/>
  <c r="D71" i="73"/>
  <c r="B71" i="73"/>
  <c r="K17" i="73"/>
  <c r="E71" i="73"/>
  <c r="L17" i="73"/>
  <c r="F71" i="73"/>
  <c r="H71" i="73"/>
  <c r="A72" i="73" l="1"/>
  <c r="N72" i="73"/>
  <c r="K19" i="73"/>
  <c r="M20" i="73"/>
  <c r="C19" i="73"/>
  <c r="B19" i="73"/>
  <c r="L19" i="73"/>
  <c r="A71" i="73"/>
  <c r="N71" i="73"/>
  <c r="L74" i="73"/>
  <c r="H73" i="73"/>
  <c r="F73" i="73"/>
  <c r="E73" i="73"/>
  <c r="D73" i="73"/>
  <c r="B73" i="73"/>
  <c r="D6" i="73"/>
  <c r="G17" i="73" s="1"/>
  <c r="D8" i="73" l="1"/>
  <c r="G19" i="73"/>
  <c r="L75" i="73"/>
  <c r="H74" i="73"/>
  <c r="F74" i="73"/>
  <c r="E74" i="73"/>
  <c r="D74" i="73"/>
  <c r="B74" i="73"/>
  <c r="C20" i="73"/>
  <c r="B20" i="73"/>
  <c r="G20" i="73" s="1"/>
  <c r="L20" i="73"/>
  <c r="K20" i="73"/>
  <c r="M21" i="73"/>
  <c r="A73" i="73"/>
  <c r="N73" i="73"/>
  <c r="G18" i="73"/>
  <c r="H5" i="14"/>
  <c r="H6" i="14"/>
  <c r="H7" i="14"/>
  <c r="H8" i="14"/>
  <c r="M22" i="73" l="1"/>
  <c r="C21" i="73"/>
  <c r="L21" i="73"/>
  <c r="K21" i="73"/>
  <c r="B21" i="73"/>
  <c r="G21" i="73" s="1"/>
  <c r="A74" i="73"/>
  <c r="N74" i="73"/>
  <c r="L76" i="73"/>
  <c r="H75" i="73"/>
  <c r="F75" i="73"/>
  <c r="E75" i="73"/>
  <c r="D75" i="73"/>
  <c r="B75" i="73"/>
  <c r="L77" i="73" l="1"/>
  <c r="H76" i="73"/>
  <c r="F76" i="73"/>
  <c r="E76" i="73"/>
  <c r="D76" i="73"/>
  <c r="B76" i="73"/>
  <c r="B22" i="73"/>
  <c r="G22" i="73" s="1"/>
  <c r="L22" i="73"/>
  <c r="M23" i="73"/>
  <c r="C22" i="73"/>
  <c r="K22" i="73"/>
  <c r="A75" i="73"/>
  <c r="N75" i="73"/>
  <c r="M40" i="12"/>
  <c r="L78" i="73" l="1"/>
  <c r="H77" i="73"/>
  <c r="F77" i="73"/>
  <c r="E77" i="73"/>
  <c r="D77" i="73"/>
  <c r="B77" i="73"/>
  <c r="K23" i="73"/>
  <c r="M24" i="73"/>
  <c r="C23" i="73"/>
  <c r="L23" i="73"/>
  <c r="B23" i="73"/>
  <c r="A76" i="73"/>
  <c r="N76" i="73"/>
  <c r="C24" i="73" l="1"/>
  <c r="B24" i="73"/>
  <c r="G24" i="73" s="1"/>
  <c r="L24" i="73"/>
  <c r="K24" i="73"/>
  <c r="M25" i="73"/>
  <c r="G23" i="73"/>
  <c r="A77" i="73"/>
  <c r="N77" i="73"/>
  <c r="L86" i="73"/>
  <c r="L79" i="73"/>
  <c r="H78" i="73"/>
  <c r="F78" i="73"/>
  <c r="E78" i="73"/>
  <c r="D78" i="73"/>
  <c r="B78" i="73"/>
  <c r="M26" i="73" l="1"/>
  <c r="C25" i="73"/>
  <c r="L25" i="73"/>
  <c r="K25" i="73"/>
  <c r="B25" i="73"/>
  <c r="G25" i="73" s="1"/>
  <c r="L80" i="73"/>
  <c r="H79" i="73"/>
  <c r="F79" i="73"/>
  <c r="E79" i="73"/>
  <c r="D79" i="73"/>
  <c r="B79" i="73"/>
  <c r="A78" i="73"/>
  <c r="N78" i="73"/>
  <c r="H565" i="14"/>
  <c r="H566" i="14"/>
  <c r="L81" i="73" l="1"/>
  <c r="H80" i="73"/>
  <c r="F80" i="73"/>
  <c r="E80" i="73"/>
  <c r="D80" i="73"/>
  <c r="B80" i="73"/>
  <c r="A79" i="73"/>
  <c r="N79" i="73"/>
  <c r="B26" i="73"/>
  <c r="G26" i="73" s="1"/>
  <c r="L26" i="73"/>
  <c r="M27" i="73"/>
  <c r="E26" i="73"/>
  <c r="I26" i="73" s="1"/>
  <c r="C26" i="73"/>
  <c r="H26" i="73" s="1"/>
  <c r="K26" i="73"/>
  <c r="A80" i="73" l="1"/>
  <c r="N80" i="73"/>
  <c r="K27" i="73"/>
  <c r="M28" i="73"/>
  <c r="E27" i="73"/>
  <c r="I27" i="73" s="1"/>
  <c r="C27" i="73"/>
  <c r="H27" i="73" s="1"/>
  <c r="B27" i="73"/>
  <c r="G27" i="73" s="1"/>
  <c r="L27" i="73"/>
  <c r="L82" i="73"/>
  <c r="H81" i="73"/>
  <c r="F81" i="73"/>
  <c r="E81" i="73"/>
  <c r="D81" i="73"/>
  <c r="B81" i="73"/>
  <c r="C28" i="73" l="1"/>
  <c r="H28" i="73" s="1"/>
  <c r="B28" i="73"/>
  <c r="G28" i="73" s="1"/>
  <c r="L28" i="73"/>
  <c r="K28" i="73"/>
  <c r="M29" i="73"/>
  <c r="E28" i="73"/>
  <c r="I28" i="73" s="1"/>
  <c r="A81" i="73"/>
  <c r="N81" i="73"/>
  <c r="L83" i="73"/>
  <c r="H82" i="73"/>
  <c r="F82" i="73"/>
  <c r="E82" i="73"/>
  <c r="D82" i="73"/>
  <c r="B82" i="73"/>
  <c r="I3" i="14"/>
  <c r="M30" i="73" l="1"/>
  <c r="E29" i="73"/>
  <c r="I29" i="73" s="1"/>
  <c r="C29" i="73"/>
  <c r="H29" i="73" s="1"/>
  <c r="L29" i="73"/>
  <c r="K29" i="73"/>
  <c r="B29" i="73"/>
  <c r="G29" i="73" s="1"/>
  <c r="A82" i="73"/>
  <c r="N82" i="73"/>
  <c r="L84" i="73"/>
  <c r="H83" i="73"/>
  <c r="F83" i="73"/>
  <c r="E83" i="73"/>
  <c r="D83" i="73"/>
  <c r="B83" i="73"/>
  <c r="H37" i="14"/>
  <c r="A83" i="73" l="1"/>
  <c r="N83" i="73"/>
  <c r="L85" i="73"/>
  <c r="H84" i="73"/>
  <c r="F84" i="73"/>
  <c r="E84" i="73"/>
  <c r="D84" i="73"/>
  <c r="B84" i="73"/>
  <c r="B30" i="73"/>
  <c r="G30" i="73" s="1"/>
  <c r="L30" i="73"/>
  <c r="M31" i="73"/>
  <c r="E30" i="73"/>
  <c r="I30" i="73" s="1"/>
  <c r="C30" i="73"/>
  <c r="H30" i="73" s="1"/>
  <c r="K30" i="73"/>
  <c r="H70" i="14"/>
  <c r="K31" i="73" l="1"/>
  <c r="M32" i="73"/>
  <c r="E31" i="73"/>
  <c r="I31" i="73" s="1"/>
  <c r="C31" i="73"/>
  <c r="H31" i="73" s="1"/>
  <c r="B31" i="73"/>
  <c r="G31" i="73" s="1"/>
  <c r="L31" i="73"/>
  <c r="H85" i="73"/>
  <c r="F85" i="73"/>
  <c r="B85" i="73"/>
  <c r="D85" i="73"/>
  <c r="A84" i="73"/>
  <c r="N84" i="73"/>
  <c r="I127" i="22"/>
  <c r="E127" i="22"/>
  <c r="C32" i="73" l="1"/>
  <c r="H32" i="73" s="1"/>
  <c r="B32" i="73"/>
  <c r="G32" i="73" s="1"/>
  <c r="L32" i="73"/>
  <c r="K32" i="73"/>
  <c r="M33" i="73"/>
  <c r="E32" i="73"/>
  <c r="I32" i="73" s="1"/>
  <c r="A85" i="73"/>
  <c r="N85" i="73"/>
  <c r="I126" i="22"/>
  <c r="E126" i="22"/>
  <c r="M34" i="73" l="1"/>
  <c r="E33" i="73"/>
  <c r="I33" i="73" s="1"/>
  <c r="C33" i="73"/>
  <c r="H33" i="73" s="1"/>
  <c r="L33" i="73"/>
  <c r="K33" i="73"/>
  <c r="B33" i="73"/>
  <c r="G33" i="73" s="1"/>
  <c r="I701" i="13"/>
  <c r="B34" i="73" l="1"/>
  <c r="G34" i="73" s="1"/>
  <c r="L34" i="73"/>
  <c r="M35" i="73"/>
  <c r="E34" i="73"/>
  <c r="I34" i="73" s="1"/>
  <c r="C34" i="73"/>
  <c r="H34" i="73" s="1"/>
  <c r="K34" i="73"/>
  <c r="R60" i="12"/>
  <c r="F60" i="12"/>
  <c r="E60" i="12"/>
  <c r="W60" i="12" s="1"/>
  <c r="A60" i="12"/>
  <c r="I76" i="22"/>
  <c r="E76" i="22"/>
  <c r="K35" i="73" l="1"/>
  <c r="M36" i="73"/>
  <c r="E35" i="73"/>
  <c r="I35" i="73" s="1"/>
  <c r="C35" i="73"/>
  <c r="H35" i="73" s="1"/>
  <c r="B35" i="73"/>
  <c r="G35" i="73" s="1"/>
  <c r="L35" i="73"/>
  <c r="I75" i="22"/>
  <c r="E75" i="22"/>
  <c r="C36" i="73" l="1"/>
  <c r="H36" i="73" s="1"/>
  <c r="B36" i="73"/>
  <c r="G36" i="73" s="1"/>
  <c r="L36" i="73"/>
  <c r="M37" i="73"/>
  <c r="K36" i="73"/>
  <c r="E36" i="73"/>
  <c r="I36" i="73" s="1"/>
  <c r="H28" i="14"/>
  <c r="H48" i="14"/>
  <c r="H78" i="14"/>
  <c r="H99" i="14"/>
  <c r="H124" i="14"/>
  <c r="H146" i="14"/>
  <c r="H166" i="14"/>
  <c r="H187" i="14"/>
  <c r="H208" i="14"/>
  <c r="H220" i="14"/>
  <c r="H240" i="14"/>
  <c r="H260" i="14"/>
  <c r="H280" i="14"/>
  <c r="H301" i="14"/>
  <c r="H321" i="14"/>
  <c r="H341" i="14"/>
  <c r="H365" i="14"/>
  <c r="H385" i="14"/>
  <c r="H403" i="14"/>
  <c r="M38" i="73" l="1"/>
  <c r="E37" i="73"/>
  <c r="I37" i="73" s="1"/>
  <c r="C37" i="73"/>
  <c r="H37" i="73" s="1"/>
  <c r="L37" i="73"/>
  <c r="K37" i="73"/>
  <c r="B37" i="73"/>
  <c r="G37" i="73" s="1"/>
  <c r="U9" i="12"/>
  <c r="B38" i="73" l="1"/>
  <c r="G38" i="73" s="1"/>
  <c r="L38" i="73"/>
  <c r="C38" i="73"/>
  <c r="H38" i="73" s="1"/>
  <c r="K38" i="73"/>
  <c r="M39" i="73"/>
  <c r="E38" i="73"/>
  <c r="I38" i="73" s="1"/>
  <c r="J797" i="13"/>
  <c r="J798" i="13"/>
  <c r="J799" i="13"/>
  <c r="J800" i="13"/>
  <c r="J801" i="13"/>
  <c r="J802" i="13"/>
  <c r="J803" i="13"/>
  <c r="J804" i="13"/>
  <c r="J805" i="13"/>
  <c r="J806" i="13"/>
  <c r="J807" i="13"/>
  <c r="J808" i="13"/>
  <c r="J809" i="13"/>
  <c r="J810" i="13"/>
  <c r="J811" i="13"/>
  <c r="J812" i="13"/>
  <c r="J813" i="13"/>
  <c r="J814" i="13"/>
  <c r="J815" i="13"/>
  <c r="J816" i="13"/>
  <c r="J817" i="13"/>
  <c r="J818" i="13"/>
  <c r="J819" i="13"/>
  <c r="J820" i="13"/>
  <c r="J821" i="13"/>
  <c r="J822" i="13"/>
  <c r="J823" i="13"/>
  <c r="J824" i="13"/>
  <c r="J825" i="13"/>
  <c r="J826" i="13"/>
  <c r="J827" i="13"/>
  <c r="J828" i="13"/>
  <c r="J829" i="13"/>
  <c r="J830" i="13"/>
  <c r="J831" i="13"/>
  <c r="J832" i="13"/>
  <c r="J833" i="13"/>
  <c r="J834" i="13"/>
  <c r="J835" i="13"/>
  <c r="J836" i="13"/>
  <c r="J837" i="13"/>
  <c r="J838" i="13"/>
  <c r="J839" i="13"/>
  <c r="J840" i="13"/>
  <c r="J841" i="13"/>
  <c r="J842" i="13"/>
  <c r="J843" i="13"/>
  <c r="J844" i="13"/>
  <c r="J845" i="13"/>
  <c r="J846" i="13"/>
  <c r="J847" i="13"/>
  <c r="J848" i="13"/>
  <c r="J849" i="13"/>
  <c r="J850" i="13"/>
  <c r="J851" i="13"/>
  <c r="J852" i="13"/>
  <c r="J853" i="13"/>
  <c r="J854" i="13"/>
  <c r="J855" i="13"/>
  <c r="J856" i="13"/>
  <c r="J857" i="13"/>
  <c r="J858" i="13"/>
  <c r="J859" i="13"/>
  <c r="J860" i="13"/>
  <c r="J861" i="13"/>
  <c r="J862" i="13"/>
  <c r="J863" i="13"/>
  <c r="J864" i="13"/>
  <c r="J865" i="13"/>
  <c r="J866" i="13"/>
  <c r="J867" i="13"/>
  <c r="J868" i="13"/>
  <c r="J869" i="13"/>
  <c r="J870" i="13"/>
  <c r="J871" i="13"/>
  <c r="J872" i="13"/>
  <c r="J873" i="13"/>
  <c r="J874" i="13"/>
  <c r="J875" i="13"/>
  <c r="J876" i="13"/>
  <c r="J877" i="13"/>
  <c r="J878" i="13"/>
  <c r="J879" i="13"/>
  <c r="J880" i="13"/>
  <c r="J881" i="13"/>
  <c r="J882" i="13"/>
  <c r="J883" i="13"/>
  <c r="J884" i="13"/>
  <c r="J885" i="13"/>
  <c r="J886" i="13"/>
  <c r="J887" i="13"/>
  <c r="J888" i="13"/>
  <c r="J889" i="13"/>
  <c r="J890" i="13"/>
  <c r="J891" i="13"/>
  <c r="J892" i="13"/>
  <c r="J893" i="13"/>
  <c r="J894" i="13"/>
  <c r="J895" i="13"/>
  <c r="J896" i="13"/>
  <c r="J897" i="13"/>
  <c r="J898" i="13"/>
  <c r="J899" i="13"/>
  <c r="J900" i="13"/>
  <c r="J901" i="13"/>
  <c r="J902" i="13"/>
  <c r="J903" i="13"/>
  <c r="J904" i="13"/>
  <c r="J905" i="13"/>
  <c r="J906" i="13"/>
  <c r="J907" i="13"/>
  <c r="J908" i="13"/>
  <c r="J909" i="13"/>
  <c r="J910" i="13"/>
  <c r="J911" i="13"/>
  <c r="J912" i="13"/>
  <c r="J913" i="13"/>
  <c r="J914" i="13"/>
  <c r="J915" i="13"/>
  <c r="J916" i="13"/>
  <c r="J917" i="13"/>
  <c r="J918" i="13"/>
  <c r="J919" i="13"/>
  <c r="J920" i="13"/>
  <c r="J921" i="13"/>
  <c r="J922" i="13"/>
  <c r="J923" i="13"/>
  <c r="J924" i="13"/>
  <c r="J925" i="13"/>
  <c r="J926" i="13"/>
  <c r="J927" i="13"/>
  <c r="J928" i="13"/>
  <c r="J929" i="13"/>
  <c r="J930" i="13"/>
  <c r="J931" i="13"/>
  <c r="J932" i="13"/>
  <c r="J933" i="13"/>
  <c r="J934" i="13"/>
  <c r="J935" i="13"/>
  <c r="J936" i="13"/>
  <c r="J937" i="13"/>
  <c r="J938" i="13"/>
  <c r="J939" i="13"/>
  <c r="J940" i="13"/>
  <c r="J941" i="13"/>
  <c r="J942" i="13"/>
  <c r="J943" i="13"/>
  <c r="J944" i="13"/>
  <c r="J945" i="13"/>
  <c r="J946" i="13"/>
  <c r="J947" i="13"/>
  <c r="J948" i="13"/>
  <c r="J949" i="13"/>
  <c r="J950" i="13"/>
  <c r="J951" i="13"/>
  <c r="J952" i="13"/>
  <c r="J953" i="13"/>
  <c r="J954" i="13"/>
  <c r="J955" i="13"/>
  <c r="J956" i="13"/>
  <c r="J957" i="13"/>
  <c r="J958" i="13"/>
  <c r="J959" i="13"/>
  <c r="J960" i="13"/>
  <c r="J961" i="13"/>
  <c r="J962" i="13"/>
  <c r="J963" i="13"/>
  <c r="J964" i="13"/>
  <c r="J965" i="13"/>
  <c r="J966" i="13"/>
  <c r="J967" i="13"/>
  <c r="J968" i="13"/>
  <c r="J969" i="13"/>
  <c r="J970" i="13"/>
  <c r="J971" i="13"/>
  <c r="J972" i="13"/>
  <c r="J973" i="13"/>
  <c r="J974" i="13"/>
  <c r="J975" i="13"/>
  <c r="J976" i="13"/>
  <c r="J977" i="13"/>
  <c r="J978" i="13"/>
  <c r="J979" i="13"/>
  <c r="J980" i="13"/>
  <c r="J981" i="13"/>
  <c r="J982" i="13"/>
  <c r="J983" i="13"/>
  <c r="J984" i="13"/>
  <c r="J985" i="13"/>
  <c r="J986" i="13"/>
  <c r="J987" i="13"/>
  <c r="J988" i="13"/>
  <c r="J989" i="13"/>
  <c r="J990" i="13"/>
  <c r="J991" i="13"/>
  <c r="J992" i="13"/>
  <c r="J993" i="13"/>
  <c r="J994" i="13"/>
  <c r="J995" i="13"/>
  <c r="J996" i="13"/>
  <c r="J997" i="13"/>
  <c r="J998" i="13"/>
  <c r="J999" i="13"/>
  <c r="J1000" i="13"/>
  <c r="J1001" i="13"/>
  <c r="J1002" i="13"/>
  <c r="J1003" i="13"/>
  <c r="J1004" i="13"/>
  <c r="J1005" i="13"/>
  <c r="J1006" i="13"/>
  <c r="J1007" i="13"/>
  <c r="J1008" i="13"/>
  <c r="J1009" i="13"/>
  <c r="J1010" i="13"/>
  <c r="J1011" i="13"/>
  <c r="J1012" i="13"/>
  <c r="J1013" i="13"/>
  <c r="J1014" i="13"/>
  <c r="J1015" i="13"/>
  <c r="J1016" i="13"/>
  <c r="J1017" i="13"/>
  <c r="J1018" i="13"/>
  <c r="J1019" i="13"/>
  <c r="J1020" i="13"/>
  <c r="J1021" i="13"/>
  <c r="J1022" i="13"/>
  <c r="J1023" i="13"/>
  <c r="J1024" i="13"/>
  <c r="J1025" i="13"/>
  <c r="J1026" i="13"/>
  <c r="J1027" i="13"/>
  <c r="J1028" i="13"/>
  <c r="J1029" i="13"/>
  <c r="J1030" i="13"/>
  <c r="J1031" i="13"/>
  <c r="J1032" i="13"/>
  <c r="J1033" i="13"/>
  <c r="J1034" i="13"/>
  <c r="J1035" i="13"/>
  <c r="J1036" i="13"/>
  <c r="J1037" i="13"/>
  <c r="J1038" i="13"/>
  <c r="J1039" i="13"/>
  <c r="J1040" i="13"/>
  <c r="J1041" i="13"/>
  <c r="J1042" i="13"/>
  <c r="J1043" i="13"/>
  <c r="J1044" i="13"/>
  <c r="J1045" i="13"/>
  <c r="J1046" i="13"/>
  <c r="J1047" i="13"/>
  <c r="J1048" i="13"/>
  <c r="J1049" i="13"/>
  <c r="J1050" i="13"/>
  <c r="J1051" i="13"/>
  <c r="J1052" i="13"/>
  <c r="J1053" i="13"/>
  <c r="J1054" i="13"/>
  <c r="J1055" i="13"/>
  <c r="J1056" i="13"/>
  <c r="J1057" i="13"/>
  <c r="J1058" i="13"/>
  <c r="J1059" i="13"/>
  <c r="J1060" i="13"/>
  <c r="J1061" i="13"/>
  <c r="J1062" i="13"/>
  <c r="J1063" i="13"/>
  <c r="J1064" i="13"/>
  <c r="J1065" i="13"/>
  <c r="J1066" i="13"/>
  <c r="J1067" i="13"/>
  <c r="J1068" i="13"/>
  <c r="J1069" i="13"/>
  <c r="J1070" i="13"/>
  <c r="J1071" i="13"/>
  <c r="J1072" i="13"/>
  <c r="J1073" i="13"/>
  <c r="J1074" i="13"/>
  <c r="J1075" i="13"/>
  <c r="J1076" i="13"/>
  <c r="J1077" i="13"/>
  <c r="J1078" i="13"/>
  <c r="K39" i="73" l="1"/>
  <c r="M40" i="73"/>
  <c r="E39" i="73"/>
  <c r="I39" i="73" s="1"/>
  <c r="C39" i="73"/>
  <c r="H39" i="73" s="1"/>
  <c r="L39" i="73"/>
  <c r="B39" i="73"/>
  <c r="G39" i="73" s="1"/>
  <c r="I7" i="22"/>
  <c r="E7" i="22"/>
  <c r="C40" i="73" l="1"/>
  <c r="H40" i="73" s="1"/>
  <c r="B40" i="73"/>
  <c r="G40" i="73" s="1"/>
  <c r="L40" i="73"/>
  <c r="M41" i="73"/>
  <c r="E40" i="73"/>
  <c r="I40" i="73" s="1"/>
  <c r="K40" i="73"/>
  <c r="F58" i="12"/>
  <c r="E58" i="12"/>
  <c r="W58" i="12" s="1"/>
  <c r="A58" i="12"/>
  <c r="I74" i="22"/>
  <c r="E74" i="22"/>
  <c r="E41" i="73" l="1"/>
  <c r="C41" i="73"/>
  <c r="L41" i="73"/>
  <c r="K41" i="73"/>
  <c r="B41" i="73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49" i="12"/>
  <c r="A50" i="12"/>
  <c r="A51" i="12"/>
  <c r="A52" i="12"/>
  <c r="A53" i="12"/>
  <c r="A54" i="12"/>
  <c r="A55" i="12"/>
  <c r="A56" i="12"/>
  <c r="A57" i="12"/>
  <c r="A59" i="12"/>
  <c r="A61" i="12"/>
  <c r="A62" i="12"/>
  <c r="A63" i="12"/>
  <c r="A64" i="12"/>
  <c r="A65" i="12"/>
  <c r="A66" i="12"/>
  <c r="A67" i="12"/>
  <c r="A68" i="12"/>
  <c r="A69" i="12"/>
  <c r="A70" i="12"/>
  <c r="A71" i="12"/>
  <c r="A72" i="12"/>
  <c r="A73" i="12"/>
  <c r="A74" i="12"/>
  <c r="A75" i="12"/>
  <c r="A76" i="12"/>
  <c r="A77" i="12"/>
  <c r="A78" i="12"/>
  <c r="A79" i="12"/>
  <c r="A80" i="12"/>
  <c r="A81" i="12"/>
  <c r="A82" i="12"/>
  <c r="A83" i="12"/>
  <c r="A84" i="12"/>
  <c r="A85" i="12"/>
  <c r="A31" i="12"/>
  <c r="F29" i="12"/>
  <c r="E29" i="12"/>
  <c r="W29" i="12" s="1"/>
  <c r="A29" i="12"/>
  <c r="I124" i="22"/>
  <c r="E124" i="22"/>
  <c r="G41" i="73" l="1"/>
  <c r="B42" i="73"/>
  <c r="H41" i="73"/>
  <c r="C42" i="73"/>
  <c r="I41" i="73"/>
  <c r="F65" i="12"/>
  <c r="E65" i="12"/>
  <c r="W65" i="12" s="1"/>
  <c r="I44" i="22"/>
  <c r="E44" i="22"/>
  <c r="F64" i="12" l="1"/>
  <c r="E64" i="12"/>
  <c r="W64" i="12" s="1"/>
  <c r="F63" i="12"/>
  <c r="E63" i="12"/>
  <c r="W63" i="12" s="1"/>
  <c r="E42" i="22"/>
  <c r="E43" i="22"/>
  <c r="I43" i="22"/>
  <c r="I42" i="22"/>
  <c r="I64" i="22" l="1"/>
  <c r="E64" i="22"/>
  <c r="I63" i="22"/>
  <c r="E63" i="22"/>
  <c r="I31" i="22"/>
  <c r="E31" i="22"/>
  <c r="I28" i="22"/>
  <c r="E28" i="22"/>
  <c r="F82" i="12"/>
  <c r="E82" i="12"/>
  <c r="W82" i="12" s="1"/>
  <c r="F83" i="12"/>
  <c r="E83" i="12"/>
  <c r="W83" i="12" s="1"/>
  <c r="F46" i="12"/>
  <c r="E46" i="12"/>
  <c r="W46" i="12" s="1"/>
  <c r="F42" i="12"/>
  <c r="E42" i="12"/>
  <c r="W42" i="12" s="1"/>
  <c r="E160" i="13" l="1"/>
  <c r="L160" i="13"/>
  <c r="M160" i="13"/>
  <c r="O160" i="13" s="1"/>
  <c r="P160" i="13"/>
  <c r="R160" i="13" s="1"/>
  <c r="K160" i="13" l="1"/>
  <c r="J160" i="13" s="1"/>
  <c r="H160" i="13"/>
  <c r="U160" i="13" l="1"/>
  <c r="T160" i="13"/>
  <c r="F45" i="12"/>
  <c r="E45" i="12"/>
  <c r="W45" i="12" s="1"/>
  <c r="I27" i="22"/>
  <c r="E27" i="22"/>
  <c r="E40" i="12"/>
  <c r="E41" i="12"/>
  <c r="W41" i="12" s="1"/>
  <c r="E43" i="12"/>
  <c r="E44" i="12"/>
  <c r="F41" i="12"/>
  <c r="I30" i="22"/>
  <c r="E30" i="22"/>
  <c r="S160" i="13" l="1"/>
  <c r="V160" i="13" s="1"/>
  <c r="F3" i="13" l="1"/>
  <c r="H309" i="14" l="1"/>
  <c r="K16" i="24" l="1"/>
  <c r="K17" i="24" s="1"/>
  <c r="K18" i="24" s="1"/>
  <c r="K19" i="24" s="1"/>
  <c r="K20" i="24" s="1"/>
  <c r="K21" i="24" s="1"/>
  <c r="K22" i="24" s="1"/>
  <c r="K23" i="24" s="1"/>
  <c r="K24" i="24" s="1"/>
  <c r="K25" i="24" s="1"/>
  <c r="K26" i="24" s="1"/>
  <c r="K27" i="24" s="1"/>
  <c r="K28" i="24" s="1"/>
  <c r="R22" i="12" l="1"/>
  <c r="I58" i="22" l="1"/>
  <c r="I59" i="22"/>
  <c r="I60" i="22"/>
  <c r="I61" i="22"/>
  <c r="I62" i="22"/>
  <c r="I65" i="22"/>
  <c r="I66" i="22"/>
  <c r="I67" i="22"/>
  <c r="I68" i="22"/>
  <c r="I69" i="22"/>
  <c r="I70" i="22"/>
  <c r="I71" i="22"/>
  <c r="I72" i="22"/>
  <c r="I73" i="22"/>
  <c r="I77" i="22"/>
  <c r="I78" i="22"/>
  <c r="I79" i="22"/>
  <c r="I80" i="22"/>
  <c r="I81" i="22"/>
  <c r="I82" i="22"/>
  <c r="I83" i="22"/>
  <c r="I84" i="22"/>
  <c r="I85" i="22"/>
  <c r="I86" i="22"/>
  <c r="I87" i="22"/>
  <c r="I88" i="22"/>
  <c r="I89" i="22"/>
  <c r="I90" i="22"/>
  <c r="I91" i="22"/>
  <c r="I92" i="22"/>
  <c r="I93" i="22"/>
  <c r="I94" i="22"/>
  <c r="I95" i="22"/>
  <c r="I96" i="22"/>
  <c r="I97" i="22"/>
  <c r="I98" i="22"/>
  <c r="I99" i="22"/>
  <c r="I100" i="22"/>
  <c r="I101" i="22"/>
  <c r="I102" i="22"/>
  <c r="I103" i="22"/>
  <c r="I104" i="22"/>
  <c r="I105" i="22"/>
  <c r="I106" i="22"/>
  <c r="I107" i="22"/>
  <c r="I108" i="22"/>
  <c r="I109" i="22"/>
  <c r="I110" i="22"/>
  <c r="I111" i="22"/>
  <c r="I112" i="22"/>
  <c r="I113" i="22"/>
  <c r="I114" i="22"/>
  <c r="I115" i="22"/>
  <c r="I116" i="22"/>
  <c r="I117" i="22"/>
  <c r="I118" i="22"/>
  <c r="I119" i="22"/>
  <c r="I120" i="22"/>
  <c r="I121" i="22"/>
  <c r="I122" i="22"/>
  <c r="I123" i="22"/>
  <c r="I125" i="22"/>
  <c r="I128" i="22"/>
  <c r="I129" i="22"/>
  <c r="I130" i="22"/>
  <c r="I131" i="22"/>
  <c r="I132" i="22"/>
  <c r="I133" i="22"/>
  <c r="I134" i="22"/>
  <c r="I135" i="22"/>
  <c r="I136" i="22"/>
  <c r="I137" i="22"/>
  <c r="I138" i="22"/>
  <c r="I139" i="22"/>
  <c r="I140" i="22"/>
  <c r="I141" i="22"/>
  <c r="I142" i="22"/>
  <c r="I143" i="22"/>
  <c r="I144" i="22"/>
  <c r="I145" i="22"/>
  <c r="I146" i="22"/>
  <c r="I147" i="22"/>
  <c r="I148" i="22"/>
  <c r="I149" i="22"/>
  <c r="I150" i="22"/>
  <c r="I151" i="22"/>
  <c r="I152" i="22"/>
  <c r="I153" i="22"/>
  <c r="I154" i="22"/>
  <c r="I155" i="22"/>
  <c r="I156" i="22"/>
  <c r="I157" i="22"/>
  <c r="I158" i="22"/>
  <c r="I159" i="22"/>
  <c r="I160" i="22"/>
  <c r="I161" i="22"/>
  <c r="I162" i="22"/>
  <c r="I163" i="22"/>
  <c r="I164" i="22"/>
  <c r="I165" i="22"/>
  <c r="I166" i="22"/>
  <c r="I167" i="22"/>
  <c r="I168" i="22"/>
  <c r="I169" i="22"/>
  <c r="I170" i="22"/>
  <c r="I171" i="22"/>
  <c r="I172" i="22"/>
  <c r="I173" i="22"/>
  <c r="I174" i="22"/>
  <c r="I175" i="22"/>
  <c r="I176" i="22"/>
  <c r="I177" i="22"/>
  <c r="I178" i="22"/>
  <c r="I179" i="22"/>
  <c r="I180" i="22"/>
  <c r="I181" i="22"/>
  <c r="I182" i="22"/>
  <c r="I183" i="22"/>
  <c r="I184" i="22"/>
  <c r="I185" i="22"/>
  <c r="I186" i="22"/>
  <c r="I187" i="22"/>
  <c r="I188" i="22"/>
  <c r="I189" i="22"/>
  <c r="I190" i="22"/>
  <c r="I191" i="22"/>
  <c r="I192" i="22"/>
  <c r="I193" i="22"/>
  <c r="I194" i="22"/>
  <c r="I195" i="22"/>
  <c r="I196" i="22"/>
  <c r="I197" i="22"/>
  <c r="I198" i="22"/>
  <c r="I199" i="22"/>
  <c r="I200" i="22"/>
  <c r="I201" i="22"/>
  <c r="I202" i="22"/>
  <c r="I203" i="22"/>
  <c r="I204" i="22"/>
  <c r="I205" i="22"/>
  <c r="I206" i="22"/>
  <c r="I207" i="22"/>
  <c r="I208" i="22"/>
  <c r="I209" i="22"/>
  <c r="I210" i="22"/>
  <c r="I211" i="22"/>
  <c r="I212" i="22"/>
  <c r="I213" i="22"/>
  <c r="I214" i="22"/>
  <c r="I215" i="22"/>
  <c r="I216" i="22"/>
  <c r="I217" i="22"/>
  <c r="I218" i="22"/>
  <c r="I219" i="22"/>
  <c r="I220" i="22"/>
  <c r="I221" i="22"/>
  <c r="I222" i="22"/>
  <c r="I223" i="22"/>
  <c r="I224" i="22"/>
  <c r="I225" i="22"/>
  <c r="I226" i="22"/>
  <c r="I227" i="22"/>
  <c r="I228" i="22"/>
  <c r="I229" i="22"/>
  <c r="I230" i="22"/>
  <c r="I231" i="22"/>
  <c r="I232" i="22"/>
  <c r="I233" i="22"/>
  <c r="I234" i="22"/>
  <c r="I235" i="22"/>
  <c r="I236" i="22"/>
  <c r="I237" i="22"/>
  <c r="I238" i="22"/>
  <c r="I239" i="22"/>
  <c r="I240" i="22"/>
  <c r="I241" i="22"/>
  <c r="I242" i="22"/>
  <c r="I243" i="22"/>
  <c r="I244" i="22"/>
  <c r="I245" i="22"/>
  <c r="I246" i="22"/>
  <c r="E62" i="22" l="1"/>
  <c r="R48" i="12" l="1"/>
  <c r="R49" i="12" s="1"/>
  <c r="R59" i="12" l="1"/>
  <c r="R61" i="12" s="1"/>
  <c r="U10" i="12" l="1"/>
  <c r="U11" i="12" s="1"/>
  <c r="U12" i="12" s="1"/>
  <c r="U13" i="12" s="1"/>
  <c r="U14" i="12" s="1"/>
  <c r="U15" i="12" s="1"/>
  <c r="U16" i="12" s="1"/>
  <c r="U17" i="12" s="1"/>
  <c r="U18" i="12" s="1"/>
  <c r="U19" i="12" s="1"/>
  <c r="U20" i="12" s="1"/>
  <c r="U21" i="12" s="1"/>
  <c r="U22" i="12" s="1"/>
  <c r="U23" i="12" s="1"/>
  <c r="U24" i="12" s="1"/>
  <c r="U25" i="12" l="1"/>
  <c r="N84" i="72"/>
  <c r="L69" i="72"/>
  <c r="L70" i="72" s="1"/>
  <c r="D65" i="72"/>
  <c r="D63" i="72"/>
  <c r="A19" i="72"/>
  <c r="A20" i="72" s="1"/>
  <c r="A21" i="72" s="1"/>
  <c r="A22" i="72" s="1"/>
  <c r="A23" i="72" s="1"/>
  <c r="A24" i="72" s="1"/>
  <c r="A25" i="72" s="1"/>
  <c r="A26" i="72" s="1"/>
  <c r="A27" i="72" s="1"/>
  <c r="A28" i="72" s="1"/>
  <c r="A29" i="72" s="1"/>
  <c r="A30" i="72" s="1"/>
  <c r="A31" i="72" s="1"/>
  <c r="A32" i="72" s="1"/>
  <c r="A33" i="72" s="1"/>
  <c r="A34" i="72" s="1"/>
  <c r="A35" i="72" s="1"/>
  <c r="A36" i="72" s="1"/>
  <c r="A37" i="72" s="1"/>
  <c r="A38" i="72" s="1"/>
  <c r="A39" i="72" s="1"/>
  <c r="A40" i="72" s="1"/>
  <c r="A41" i="72" s="1"/>
  <c r="A18" i="72"/>
  <c r="M17" i="72"/>
  <c r="M18" i="72" s="1"/>
  <c r="D14" i="72"/>
  <c r="I46" i="72" s="1"/>
  <c r="M5" i="72"/>
  <c r="K5" i="72" s="1"/>
  <c r="U26" i="12" l="1"/>
  <c r="U27" i="12" s="1"/>
  <c r="C17" i="72"/>
  <c r="B17" i="72"/>
  <c r="D6" i="72"/>
  <c r="B18" i="72"/>
  <c r="L18" i="72"/>
  <c r="C18" i="72"/>
  <c r="M19" i="72"/>
  <c r="D7" i="72"/>
  <c r="K18" i="72"/>
  <c r="L71" i="72"/>
  <c r="H70" i="72"/>
  <c r="F70" i="72"/>
  <c r="E70" i="72"/>
  <c r="B70" i="72"/>
  <c r="D70" i="72"/>
  <c r="B69" i="72"/>
  <c r="D69" i="72"/>
  <c r="K17" i="72"/>
  <c r="E69" i="72"/>
  <c r="L17" i="72"/>
  <c r="F69" i="72"/>
  <c r="H69" i="72"/>
  <c r="U28" i="12" l="1"/>
  <c r="U31" i="12" s="1"/>
  <c r="U32" i="12" s="1"/>
  <c r="U33" i="12" s="1"/>
  <c r="U34" i="12" s="1"/>
  <c r="U35" i="12" s="1"/>
  <c r="U36" i="12" s="1"/>
  <c r="U37" i="12" s="1"/>
  <c r="U38" i="12" s="1"/>
  <c r="U39" i="12" s="1"/>
  <c r="U40" i="12" s="1"/>
  <c r="U41" i="12" s="1"/>
  <c r="U42" i="12" s="1"/>
  <c r="U43" i="12" s="1"/>
  <c r="U44" i="12" s="1"/>
  <c r="U45" i="12" s="1"/>
  <c r="U46" i="12" s="1"/>
  <c r="U47" i="12" s="1"/>
  <c r="U48" i="12" s="1"/>
  <c r="U49" i="12" s="1"/>
  <c r="U50" i="12" s="1"/>
  <c r="U51" i="12" s="1"/>
  <c r="U52" i="12" s="1"/>
  <c r="U53" i="12" s="1"/>
  <c r="U54" i="12" s="1"/>
  <c r="U55" i="12" s="1"/>
  <c r="U56" i="12" s="1"/>
  <c r="U57" i="12" s="1"/>
  <c r="U58" i="12" s="1"/>
  <c r="U59" i="12" s="1"/>
  <c r="U60" i="12" s="1"/>
  <c r="U61" i="12" s="1"/>
  <c r="U62" i="12" s="1"/>
  <c r="U63" i="12" s="1"/>
  <c r="U64" i="12" s="1"/>
  <c r="U65" i="12" s="1"/>
  <c r="U66" i="12" s="1"/>
  <c r="U67" i="12" s="1"/>
  <c r="U68" i="12" s="1"/>
  <c r="U69" i="12" s="1"/>
  <c r="U70" i="12" s="1"/>
  <c r="U71" i="12" s="1"/>
  <c r="U72" i="12" s="1"/>
  <c r="U73" i="12" s="1"/>
  <c r="U74" i="12" s="1"/>
  <c r="U75" i="12" s="1"/>
  <c r="U76" i="12" s="1"/>
  <c r="U77" i="12" s="1"/>
  <c r="U78" i="12" s="1"/>
  <c r="U79" i="12" s="1"/>
  <c r="U80" i="12" s="1"/>
  <c r="U81" i="12" s="1"/>
  <c r="U82" i="12" s="1"/>
  <c r="U83" i="12" s="1"/>
  <c r="U84" i="12" s="1"/>
  <c r="U85" i="12" s="1"/>
  <c r="D8" i="72"/>
  <c r="A70" i="72"/>
  <c r="N70" i="72"/>
  <c r="K19" i="72"/>
  <c r="M20" i="72"/>
  <c r="E19" i="72"/>
  <c r="I19" i="72" s="1"/>
  <c r="C19" i="72"/>
  <c r="B19" i="72"/>
  <c r="L19" i="72"/>
  <c r="A69" i="72"/>
  <c r="N69" i="72"/>
  <c r="L72" i="72"/>
  <c r="H71" i="72"/>
  <c r="F71" i="72"/>
  <c r="E71" i="72"/>
  <c r="D71" i="72"/>
  <c r="B71" i="72"/>
  <c r="M17" i="69"/>
  <c r="L17" i="69" s="1"/>
  <c r="M5" i="69"/>
  <c r="M17" i="23"/>
  <c r="L17" i="23" s="1"/>
  <c r="M5" i="23"/>
  <c r="U29" i="12" l="1"/>
  <c r="G19" i="72"/>
  <c r="H19" i="72"/>
  <c r="C20" i="72"/>
  <c r="H20" i="72" s="1"/>
  <c r="B20" i="72"/>
  <c r="G20" i="72" s="1"/>
  <c r="L20" i="72"/>
  <c r="K20" i="72"/>
  <c r="E20" i="72"/>
  <c r="I20" i="72" s="1"/>
  <c r="M21" i="72"/>
  <c r="L73" i="72"/>
  <c r="H72" i="72"/>
  <c r="F72" i="72"/>
  <c r="E72" i="72"/>
  <c r="B72" i="72"/>
  <c r="D72" i="72"/>
  <c r="A71" i="72"/>
  <c r="N71" i="72"/>
  <c r="M18" i="23"/>
  <c r="M19" i="23" s="1"/>
  <c r="M20" i="23" s="1"/>
  <c r="M21" i="23" s="1"/>
  <c r="M22" i="23" s="1"/>
  <c r="M23" i="23" s="1"/>
  <c r="M24" i="23" s="1"/>
  <c r="M25" i="23" s="1"/>
  <c r="M26" i="23" s="1"/>
  <c r="M27" i="23" s="1"/>
  <c r="M28" i="23" s="1"/>
  <c r="M29" i="23" s="1"/>
  <c r="M30" i="23" s="1"/>
  <c r="M31" i="23" s="1"/>
  <c r="M32" i="23" s="1"/>
  <c r="M33" i="23" s="1"/>
  <c r="M34" i="23" s="1"/>
  <c r="M35" i="23" s="1"/>
  <c r="M36" i="23" s="1"/>
  <c r="M37" i="23" s="1"/>
  <c r="M38" i="23" s="1"/>
  <c r="M39" i="23" s="1"/>
  <c r="M40" i="23" s="1"/>
  <c r="M41" i="23" s="1"/>
  <c r="M18" i="69"/>
  <c r="M19" i="69" s="1"/>
  <c r="M20" i="69" s="1"/>
  <c r="M21" i="69" s="1"/>
  <c r="M22" i="69" s="1"/>
  <c r="M23" i="69" s="1"/>
  <c r="M24" i="69" s="1"/>
  <c r="M25" i="69" s="1"/>
  <c r="M26" i="69" s="1"/>
  <c r="M27" i="69" s="1"/>
  <c r="M28" i="69" s="1"/>
  <c r="M29" i="69" s="1"/>
  <c r="M30" i="69" s="1"/>
  <c r="M31" i="69" s="1"/>
  <c r="M32" i="69" s="1"/>
  <c r="M33" i="69" s="1"/>
  <c r="M34" i="69" s="1"/>
  <c r="M35" i="69" s="1"/>
  <c r="M36" i="69" s="1"/>
  <c r="M37" i="69" s="1"/>
  <c r="M38" i="69" s="1"/>
  <c r="M39" i="69" s="1"/>
  <c r="M40" i="69" s="1"/>
  <c r="M41" i="69" s="1"/>
  <c r="B17" i="69"/>
  <c r="C17" i="69"/>
  <c r="K17" i="69"/>
  <c r="B17" i="23"/>
  <c r="C17" i="23"/>
  <c r="K17" i="23"/>
  <c r="A72" i="72" l="1"/>
  <c r="N72" i="72"/>
  <c r="L74" i="72"/>
  <c r="H73" i="72"/>
  <c r="F73" i="72"/>
  <c r="E73" i="72"/>
  <c r="D73" i="72"/>
  <c r="B73" i="72"/>
  <c r="M22" i="72"/>
  <c r="E21" i="72"/>
  <c r="C21" i="72"/>
  <c r="L21" i="72"/>
  <c r="K21" i="72"/>
  <c r="B21" i="72"/>
  <c r="G21" i="72" s="1"/>
  <c r="H21" i="72" l="1"/>
  <c r="L75" i="72"/>
  <c r="H74" i="72"/>
  <c r="F74" i="72"/>
  <c r="E74" i="72"/>
  <c r="B74" i="72"/>
  <c r="D74" i="72"/>
  <c r="I21" i="72"/>
  <c r="B22" i="72"/>
  <c r="L22" i="72"/>
  <c r="M23" i="72"/>
  <c r="E22" i="72"/>
  <c r="I22" i="72" s="1"/>
  <c r="C22" i="72"/>
  <c r="H22" i="72" s="1"/>
  <c r="K22" i="72"/>
  <c r="A73" i="72"/>
  <c r="N73" i="72"/>
  <c r="I1413" i="14"/>
  <c r="J1413" i="14" s="1"/>
  <c r="H1413" i="14"/>
  <c r="A1413" i="14"/>
  <c r="I1412" i="14"/>
  <c r="J1412" i="14" s="1"/>
  <c r="H1412" i="14"/>
  <c r="A1412" i="14"/>
  <c r="J1411" i="14"/>
  <c r="I1411" i="14"/>
  <c r="H1411" i="14"/>
  <c r="A1411" i="14"/>
  <c r="I1410" i="14"/>
  <c r="J1410" i="14" s="1"/>
  <c r="H1410" i="14"/>
  <c r="A1410" i="14"/>
  <c r="J1409" i="14"/>
  <c r="I1409" i="14"/>
  <c r="H1409" i="14"/>
  <c r="A1409" i="14"/>
  <c r="I1408" i="14"/>
  <c r="J1408" i="14" s="1"/>
  <c r="H1408" i="14"/>
  <c r="A1408" i="14"/>
  <c r="J1407" i="14"/>
  <c r="I1407" i="14"/>
  <c r="H1407" i="14"/>
  <c r="A1407" i="14"/>
  <c r="I1406" i="14"/>
  <c r="J1406" i="14" s="1"/>
  <c r="H1406" i="14"/>
  <c r="A1406" i="14"/>
  <c r="J1405" i="14"/>
  <c r="I1405" i="14"/>
  <c r="H1405" i="14"/>
  <c r="A1405" i="14"/>
  <c r="I1404" i="14"/>
  <c r="J1404" i="14" s="1"/>
  <c r="H1404" i="14"/>
  <c r="A1404" i="14"/>
  <c r="J1403" i="14"/>
  <c r="I1403" i="14"/>
  <c r="H1403" i="14"/>
  <c r="A1403" i="14"/>
  <c r="I1402" i="14"/>
  <c r="J1402" i="14" s="1"/>
  <c r="H1402" i="14"/>
  <c r="A1402" i="14"/>
  <c r="J1401" i="14"/>
  <c r="I1401" i="14"/>
  <c r="H1401" i="14"/>
  <c r="A1401" i="14"/>
  <c r="I1400" i="14"/>
  <c r="J1400" i="14" s="1"/>
  <c r="H1400" i="14"/>
  <c r="A1400" i="14"/>
  <c r="J1399" i="14"/>
  <c r="I1399" i="14"/>
  <c r="H1399" i="14"/>
  <c r="A1399" i="14"/>
  <c r="I1398" i="14"/>
  <c r="J1398" i="14" s="1"/>
  <c r="H1398" i="14"/>
  <c r="A1398" i="14"/>
  <c r="J1397" i="14"/>
  <c r="I1397" i="14"/>
  <c r="H1397" i="14"/>
  <c r="A1397" i="14"/>
  <c r="I1396" i="14"/>
  <c r="J1396" i="14" s="1"/>
  <c r="H1396" i="14"/>
  <c r="A1396" i="14"/>
  <c r="J1395" i="14"/>
  <c r="I1395" i="14"/>
  <c r="H1395" i="14"/>
  <c r="A1395" i="14"/>
  <c r="I1394" i="14"/>
  <c r="J1394" i="14" s="1"/>
  <c r="H1394" i="14"/>
  <c r="A1394" i="14"/>
  <c r="J1393" i="14"/>
  <c r="I1393" i="14"/>
  <c r="H1393" i="14"/>
  <c r="A1393" i="14"/>
  <c r="I1392" i="14"/>
  <c r="J1392" i="14" s="1"/>
  <c r="H1392" i="14"/>
  <c r="A1392" i="14"/>
  <c r="J1391" i="14"/>
  <c r="I1391" i="14"/>
  <c r="H1391" i="14"/>
  <c r="A1391" i="14"/>
  <c r="I1390" i="14"/>
  <c r="J1390" i="14" s="1"/>
  <c r="H1390" i="14"/>
  <c r="A1390" i="14"/>
  <c r="J1389" i="14"/>
  <c r="I1389" i="14"/>
  <c r="H1389" i="14"/>
  <c r="A1389" i="14"/>
  <c r="I1388" i="14"/>
  <c r="J1388" i="14" s="1"/>
  <c r="H1388" i="14"/>
  <c r="A1388" i="14"/>
  <c r="J1387" i="14"/>
  <c r="I1387" i="14"/>
  <c r="H1387" i="14"/>
  <c r="A1387" i="14"/>
  <c r="I1386" i="14"/>
  <c r="J1386" i="14" s="1"/>
  <c r="H1386" i="14"/>
  <c r="A1386" i="14"/>
  <c r="J1385" i="14"/>
  <c r="I1385" i="14"/>
  <c r="H1385" i="14"/>
  <c r="A1385" i="14"/>
  <c r="I1384" i="14"/>
  <c r="J1384" i="14" s="1"/>
  <c r="H1384" i="14"/>
  <c r="A1384" i="14"/>
  <c r="J1383" i="14"/>
  <c r="I1383" i="14"/>
  <c r="H1383" i="14"/>
  <c r="A1383" i="14"/>
  <c r="I1382" i="14"/>
  <c r="J1382" i="14" s="1"/>
  <c r="H1382" i="14"/>
  <c r="A1382" i="14"/>
  <c r="J1381" i="14"/>
  <c r="I1381" i="14"/>
  <c r="H1381" i="14"/>
  <c r="A1381" i="14"/>
  <c r="I1380" i="14"/>
  <c r="J1380" i="14" s="1"/>
  <c r="H1380" i="14"/>
  <c r="A1380" i="14"/>
  <c r="J1379" i="14"/>
  <c r="I1379" i="14"/>
  <c r="H1379" i="14"/>
  <c r="A1379" i="14"/>
  <c r="I1378" i="14"/>
  <c r="J1378" i="14" s="1"/>
  <c r="H1378" i="14"/>
  <c r="A1378" i="14"/>
  <c r="J1377" i="14"/>
  <c r="I1377" i="14"/>
  <c r="H1377" i="14"/>
  <c r="A1377" i="14"/>
  <c r="J1376" i="14"/>
  <c r="I1376" i="14"/>
  <c r="H1376" i="14"/>
  <c r="A1376" i="14"/>
  <c r="J1375" i="14"/>
  <c r="I1375" i="14"/>
  <c r="H1375" i="14"/>
  <c r="A1375" i="14"/>
  <c r="J1374" i="14"/>
  <c r="I1374" i="14"/>
  <c r="H1374" i="14"/>
  <c r="A1374" i="14"/>
  <c r="J1373" i="14"/>
  <c r="I1373" i="14"/>
  <c r="H1373" i="14"/>
  <c r="A1373" i="14"/>
  <c r="J1372" i="14"/>
  <c r="I1372" i="14"/>
  <c r="H1372" i="14"/>
  <c r="A1372" i="14"/>
  <c r="J1371" i="14"/>
  <c r="I1371" i="14"/>
  <c r="H1371" i="14"/>
  <c r="A1371" i="14"/>
  <c r="J1370" i="14"/>
  <c r="I1370" i="14"/>
  <c r="H1370" i="14"/>
  <c r="A1370" i="14"/>
  <c r="J1369" i="14"/>
  <c r="I1369" i="14"/>
  <c r="H1369" i="14"/>
  <c r="A1369" i="14"/>
  <c r="J1368" i="14"/>
  <c r="I1368" i="14"/>
  <c r="H1368" i="14"/>
  <c r="A1368" i="14"/>
  <c r="J1367" i="14"/>
  <c r="I1367" i="14"/>
  <c r="H1367" i="14"/>
  <c r="A1367" i="14"/>
  <c r="J1366" i="14"/>
  <c r="I1366" i="14"/>
  <c r="H1366" i="14"/>
  <c r="A1366" i="14"/>
  <c r="J1365" i="14"/>
  <c r="I1365" i="14"/>
  <c r="H1365" i="14"/>
  <c r="A1365" i="14"/>
  <c r="J1364" i="14"/>
  <c r="I1364" i="14"/>
  <c r="H1364" i="14"/>
  <c r="A1364" i="14"/>
  <c r="J1363" i="14"/>
  <c r="I1363" i="14"/>
  <c r="H1363" i="14"/>
  <c r="A1363" i="14"/>
  <c r="J1362" i="14"/>
  <c r="I1362" i="14"/>
  <c r="H1362" i="14"/>
  <c r="A1362" i="14"/>
  <c r="J1361" i="14"/>
  <c r="I1361" i="14"/>
  <c r="H1361" i="14"/>
  <c r="A1361" i="14"/>
  <c r="J1360" i="14"/>
  <c r="I1360" i="14"/>
  <c r="H1360" i="14"/>
  <c r="A1360" i="14"/>
  <c r="J1359" i="14"/>
  <c r="I1359" i="14"/>
  <c r="H1359" i="14"/>
  <c r="A1359" i="14"/>
  <c r="J1358" i="14"/>
  <c r="I1358" i="14"/>
  <c r="H1358" i="14"/>
  <c r="A1358" i="14"/>
  <c r="J1357" i="14"/>
  <c r="I1357" i="14"/>
  <c r="H1357" i="14"/>
  <c r="A1357" i="14"/>
  <c r="J1356" i="14"/>
  <c r="I1356" i="14"/>
  <c r="H1356" i="14"/>
  <c r="A1356" i="14"/>
  <c r="J1355" i="14"/>
  <c r="I1355" i="14"/>
  <c r="H1355" i="14"/>
  <c r="A1355" i="14"/>
  <c r="J1354" i="14"/>
  <c r="I1354" i="14"/>
  <c r="H1354" i="14"/>
  <c r="A1354" i="14"/>
  <c r="J1353" i="14"/>
  <c r="I1353" i="14"/>
  <c r="H1353" i="14"/>
  <c r="A1353" i="14"/>
  <c r="J1352" i="14"/>
  <c r="I1352" i="14"/>
  <c r="H1352" i="14"/>
  <c r="A1352" i="14"/>
  <c r="J1351" i="14"/>
  <c r="I1351" i="14"/>
  <c r="H1351" i="14"/>
  <c r="A1351" i="14"/>
  <c r="J1350" i="14"/>
  <c r="I1350" i="14"/>
  <c r="H1350" i="14"/>
  <c r="A1350" i="14"/>
  <c r="J1349" i="14"/>
  <c r="I1349" i="14"/>
  <c r="H1349" i="14"/>
  <c r="A1349" i="14"/>
  <c r="J1348" i="14"/>
  <c r="I1348" i="14"/>
  <c r="H1348" i="14"/>
  <c r="A1348" i="14"/>
  <c r="J1347" i="14"/>
  <c r="I1347" i="14"/>
  <c r="H1347" i="14"/>
  <c r="A1347" i="14"/>
  <c r="J1346" i="14"/>
  <c r="I1346" i="14"/>
  <c r="H1346" i="14"/>
  <c r="A1346" i="14"/>
  <c r="J1345" i="14"/>
  <c r="I1345" i="14"/>
  <c r="H1345" i="14"/>
  <c r="A1345" i="14"/>
  <c r="J1344" i="14"/>
  <c r="I1344" i="14"/>
  <c r="H1344" i="14"/>
  <c r="A1344" i="14"/>
  <c r="J1343" i="14"/>
  <c r="I1343" i="14"/>
  <c r="H1343" i="14"/>
  <c r="A1343" i="14"/>
  <c r="J1342" i="14"/>
  <c r="I1342" i="14"/>
  <c r="H1342" i="14"/>
  <c r="A1342" i="14"/>
  <c r="J1341" i="14"/>
  <c r="I1341" i="14"/>
  <c r="H1341" i="14"/>
  <c r="A1341" i="14"/>
  <c r="J1340" i="14"/>
  <c r="I1340" i="14"/>
  <c r="H1340" i="14"/>
  <c r="A1340" i="14"/>
  <c r="J1339" i="14"/>
  <c r="I1339" i="14"/>
  <c r="H1339" i="14"/>
  <c r="A1339" i="14"/>
  <c r="J1338" i="14"/>
  <c r="I1338" i="14"/>
  <c r="H1338" i="14"/>
  <c r="A1338" i="14"/>
  <c r="J1337" i="14"/>
  <c r="I1337" i="14"/>
  <c r="H1337" i="14"/>
  <c r="A1337" i="14"/>
  <c r="J1336" i="14"/>
  <c r="I1336" i="14"/>
  <c r="H1336" i="14"/>
  <c r="A1336" i="14"/>
  <c r="J1335" i="14"/>
  <c r="I1335" i="14"/>
  <c r="H1335" i="14"/>
  <c r="A1335" i="14"/>
  <c r="J1334" i="14"/>
  <c r="I1334" i="14"/>
  <c r="H1334" i="14"/>
  <c r="A1334" i="14"/>
  <c r="J1333" i="14"/>
  <c r="I1333" i="14"/>
  <c r="H1333" i="14"/>
  <c r="A1333" i="14"/>
  <c r="J1332" i="14"/>
  <c r="I1332" i="14"/>
  <c r="H1332" i="14"/>
  <c r="A1332" i="14"/>
  <c r="J1331" i="14"/>
  <c r="I1331" i="14"/>
  <c r="H1331" i="14"/>
  <c r="A1331" i="14"/>
  <c r="J1330" i="14"/>
  <c r="I1330" i="14"/>
  <c r="H1330" i="14"/>
  <c r="A1330" i="14"/>
  <c r="J1329" i="14"/>
  <c r="I1329" i="14"/>
  <c r="H1329" i="14"/>
  <c r="A1329" i="14"/>
  <c r="J1328" i="14"/>
  <c r="I1328" i="14"/>
  <c r="H1328" i="14"/>
  <c r="A1328" i="14"/>
  <c r="J1327" i="14"/>
  <c r="I1327" i="14"/>
  <c r="H1327" i="14"/>
  <c r="A1327" i="14"/>
  <c r="J1326" i="14"/>
  <c r="I1326" i="14"/>
  <c r="H1326" i="14"/>
  <c r="A1326" i="14"/>
  <c r="J1325" i="14"/>
  <c r="I1325" i="14"/>
  <c r="H1325" i="14"/>
  <c r="A1325" i="14"/>
  <c r="J1324" i="14"/>
  <c r="I1324" i="14"/>
  <c r="H1324" i="14"/>
  <c r="A1324" i="14"/>
  <c r="J1323" i="14"/>
  <c r="I1323" i="14"/>
  <c r="H1323" i="14"/>
  <c r="A1323" i="14"/>
  <c r="J1322" i="14"/>
  <c r="I1322" i="14"/>
  <c r="H1322" i="14"/>
  <c r="A1322" i="14"/>
  <c r="J1321" i="14"/>
  <c r="I1321" i="14"/>
  <c r="H1321" i="14"/>
  <c r="A1321" i="14"/>
  <c r="J1320" i="14"/>
  <c r="I1320" i="14"/>
  <c r="H1320" i="14"/>
  <c r="A1320" i="14"/>
  <c r="J1319" i="14"/>
  <c r="I1319" i="14"/>
  <c r="H1319" i="14"/>
  <c r="A1319" i="14"/>
  <c r="J1318" i="14"/>
  <c r="I1318" i="14"/>
  <c r="H1318" i="14"/>
  <c r="A1318" i="14"/>
  <c r="J1317" i="14"/>
  <c r="I1317" i="14"/>
  <c r="H1317" i="14"/>
  <c r="A1317" i="14"/>
  <c r="J1316" i="14"/>
  <c r="I1316" i="14"/>
  <c r="H1316" i="14"/>
  <c r="A1316" i="14"/>
  <c r="J1315" i="14"/>
  <c r="I1315" i="14"/>
  <c r="H1315" i="14"/>
  <c r="A1315" i="14"/>
  <c r="J1314" i="14"/>
  <c r="I1314" i="14"/>
  <c r="H1314" i="14"/>
  <c r="A1314" i="14"/>
  <c r="J1313" i="14"/>
  <c r="I1313" i="14"/>
  <c r="H1313" i="14"/>
  <c r="A1313" i="14"/>
  <c r="J1312" i="14"/>
  <c r="I1312" i="14"/>
  <c r="H1312" i="14"/>
  <c r="A1312" i="14"/>
  <c r="J1311" i="14"/>
  <c r="I1311" i="14"/>
  <c r="H1311" i="14"/>
  <c r="A1311" i="14"/>
  <c r="J1310" i="14"/>
  <c r="I1310" i="14"/>
  <c r="H1310" i="14"/>
  <c r="A1310" i="14"/>
  <c r="J1309" i="14"/>
  <c r="I1309" i="14"/>
  <c r="H1309" i="14"/>
  <c r="A1309" i="14"/>
  <c r="J1308" i="14"/>
  <c r="I1308" i="14"/>
  <c r="H1308" i="14"/>
  <c r="A1308" i="14"/>
  <c r="J1307" i="14"/>
  <c r="I1307" i="14"/>
  <c r="H1307" i="14"/>
  <c r="A1307" i="14"/>
  <c r="J1306" i="14"/>
  <c r="I1306" i="14"/>
  <c r="H1306" i="14"/>
  <c r="A1306" i="14"/>
  <c r="J1305" i="14"/>
  <c r="I1305" i="14"/>
  <c r="H1305" i="14"/>
  <c r="A1305" i="14"/>
  <c r="J1304" i="14"/>
  <c r="I1304" i="14"/>
  <c r="H1304" i="14"/>
  <c r="A1304" i="14"/>
  <c r="J1303" i="14"/>
  <c r="I1303" i="14"/>
  <c r="H1303" i="14"/>
  <c r="A1303" i="14"/>
  <c r="J1302" i="14"/>
  <c r="I1302" i="14"/>
  <c r="H1302" i="14"/>
  <c r="A1302" i="14"/>
  <c r="J1301" i="14"/>
  <c r="I1301" i="14"/>
  <c r="H1301" i="14"/>
  <c r="A1301" i="14"/>
  <c r="J1300" i="14"/>
  <c r="I1300" i="14"/>
  <c r="H1300" i="14"/>
  <c r="A1300" i="14"/>
  <c r="J1299" i="14"/>
  <c r="I1299" i="14"/>
  <c r="H1299" i="14"/>
  <c r="A1299" i="14"/>
  <c r="J1298" i="14"/>
  <c r="I1298" i="14"/>
  <c r="H1298" i="14"/>
  <c r="A1298" i="14"/>
  <c r="J1297" i="14"/>
  <c r="I1297" i="14"/>
  <c r="H1297" i="14"/>
  <c r="A1297" i="14"/>
  <c r="J1296" i="14"/>
  <c r="I1296" i="14"/>
  <c r="H1296" i="14"/>
  <c r="A1296" i="14"/>
  <c r="J1295" i="14"/>
  <c r="I1295" i="14"/>
  <c r="H1295" i="14"/>
  <c r="A1295" i="14"/>
  <c r="J1294" i="14"/>
  <c r="I1294" i="14"/>
  <c r="H1294" i="14"/>
  <c r="A1294" i="14"/>
  <c r="J1293" i="14"/>
  <c r="I1293" i="14"/>
  <c r="H1293" i="14"/>
  <c r="A1293" i="14"/>
  <c r="J1292" i="14"/>
  <c r="I1292" i="14"/>
  <c r="H1292" i="14"/>
  <c r="A1292" i="14"/>
  <c r="J1291" i="14"/>
  <c r="I1291" i="14"/>
  <c r="H1291" i="14"/>
  <c r="A1291" i="14"/>
  <c r="J1290" i="14"/>
  <c r="I1290" i="14"/>
  <c r="H1290" i="14"/>
  <c r="A1290" i="14"/>
  <c r="J1289" i="14"/>
  <c r="I1289" i="14"/>
  <c r="H1289" i="14"/>
  <c r="A1289" i="14"/>
  <c r="J1288" i="14"/>
  <c r="I1288" i="14"/>
  <c r="H1288" i="14"/>
  <c r="A1288" i="14"/>
  <c r="J1287" i="14"/>
  <c r="I1287" i="14"/>
  <c r="H1287" i="14"/>
  <c r="A1287" i="14"/>
  <c r="J1286" i="14"/>
  <c r="I1286" i="14"/>
  <c r="H1286" i="14"/>
  <c r="A1286" i="14"/>
  <c r="J1285" i="14"/>
  <c r="I1285" i="14"/>
  <c r="H1285" i="14"/>
  <c r="A1285" i="14"/>
  <c r="J1284" i="14"/>
  <c r="I1284" i="14"/>
  <c r="H1284" i="14"/>
  <c r="A1284" i="14"/>
  <c r="J1283" i="14"/>
  <c r="I1283" i="14"/>
  <c r="H1283" i="14"/>
  <c r="A1283" i="14"/>
  <c r="J1282" i="14"/>
  <c r="I1282" i="14"/>
  <c r="H1282" i="14"/>
  <c r="A1282" i="14"/>
  <c r="J1281" i="14"/>
  <c r="I1281" i="14"/>
  <c r="H1281" i="14"/>
  <c r="A1281" i="14"/>
  <c r="J1280" i="14"/>
  <c r="I1280" i="14"/>
  <c r="H1280" i="14"/>
  <c r="A1280" i="14"/>
  <c r="J1279" i="14"/>
  <c r="I1279" i="14"/>
  <c r="H1279" i="14"/>
  <c r="A1279" i="14"/>
  <c r="J1278" i="14"/>
  <c r="I1278" i="14"/>
  <c r="H1278" i="14"/>
  <c r="A1278" i="14"/>
  <c r="J1277" i="14"/>
  <c r="I1277" i="14"/>
  <c r="H1277" i="14"/>
  <c r="A1277" i="14"/>
  <c r="J1276" i="14"/>
  <c r="I1276" i="14"/>
  <c r="H1276" i="14"/>
  <c r="A1276" i="14"/>
  <c r="J1275" i="14"/>
  <c r="I1275" i="14"/>
  <c r="H1275" i="14"/>
  <c r="A1275" i="14"/>
  <c r="J1274" i="14"/>
  <c r="I1274" i="14"/>
  <c r="H1274" i="14"/>
  <c r="A1274" i="14"/>
  <c r="J1273" i="14"/>
  <c r="I1273" i="14"/>
  <c r="H1273" i="14"/>
  <c r="A1273" i="14"/>
  <c r="J1272" i="14"/>
  <c r="I1272" i="14"/>
  <c r="H1272" i="14"/>
  <c r="A1272" i="14"/>
  <c r="J1271" i="14"/>
  <c r="I1271" i="14"/>
  <c r="H1271" i="14"/>
  <c r="A1271" i="14"/>
  <c r="J1270" i="14"/>
  <c r="I1270" i="14"/>
  <c r="H1270" i="14"/>
  <c r="A1270" i="14"/>
  <c r="J1269" i="14"/>
  <c r="I1269" i="14"/>
  <c r="H1269" i="14"/>
  <c r="A1269" i="14"/>
  <c r="J1268" i="14"/>
  <c r="I1268" i="14"/>
  <c r="H1268" i="14"/>
  <c r="A1268" i="14"/>
  <c r="J1267" i="14"/>
  <c r="I1267" i="14"/>
  <c r="H1267" i="14"/>
  <c r="A1267" i="14"/>
  <c r="J1266" i="14"/>
  <c r="I1266" i="14"/>
  <c r="H1266" i="14"/>
  <c r="A1266" i="14"/>
  <c r="J1265" i="14"/>
  <c r="I1265" i="14"/>
  <c r="H1265" i="14"/>
  <c r="A1265" i="14"/>
  <c r="J1264" i="14"/>
  <c r="I1264" i="14"/>
  <c r="H1264" i="14"/>
  <c r="A1264" i="14"/>
  <c r="J1263" i="14"/>
  <c r="I1263" i="14"/>
  <c r="H1263" i="14"/>
  <c r="A1263" i="14"/>
  <c r="J1262" i="14"/>
  <c r="I1262" i="14"/>
  <c r="H1262" i="14"/>
  <c r="A1262" i="14"/>
  <c r="J1261" i="14"/>
  <c r="I1261" i="14"/>
  <c r="H1261" i="14"/>
  <c r="A1261" i="14"/>
  <c r="J1260" i="14"/>
  <c r="I1260" i="14"/>
  <c r="H1260" i="14"/>
  <c r="A1260" i="14"/>
  <c r="J1259" i="14"/>
  <c r="I1259" i="14"/>
  <c r="H1259" i="14"/>
  <c r="A1259" i="14"/>
  <c r="J1258" i="14"/>
  <c r="I1258" i="14"/>
  <c r="H1258" i="14"/>
  <c r="A1258" i="14"/>
  <c r="J1257" i="14"/>
  <c r="I1257" i="14"/>
  <c r="H1257" i="14"/>
  <c r="A1257" i="14"/>
  <c r="J1256" i="14"/>
  <c r="I1256" i="14"/>
  <c r="H1256" i="14"/>
  <c r="A1256" i="14"/>
  <c r="J1255" i="14"/>
  <c r="I1255" i="14"/>
  <c r="H1255" i="14"/>
  <c r="A1255" i="14"/>
  <c r="J1254" i="14"/>
  <c r="I1254" i="14"/>
  <c r="H1254" i="14"/>
  <c r="A1254" i="14"/>
  <c r="J1253" i="14"/>
  <c r="I1253" i="14"/>
  <c r="H1253" i="14"/>
  <c r="A1253" i="14"/>
  <c r="J1252" i="14"/>
  <c r="I1252" i="14"/>
  <c r="H1252" i="14"/>
  <c r="A1252" i="14"/>
  <c r="J1251" i="14"/>
  <c r="I1251" i="14"/>
  <c r="H1251" i="14"/>
  <c r="A1251" i="14"/>
  <c r="J1250" i="14"/>
  <c r="I1250" i="14"/>
  <c r="H1250" i="14"/>
  <c r="A1250" i="14"/>
  <c r="J1249" i="14"/>
  <c r="I1249" i="14"/>
  <c r="H1249" i="14"/>
  <c r="A1249" i="14"/>
  <c r="J1248" i="14"/>
  <c r="I1248" i="14"/>
  <c r="H1248" i="14"/>
  <c r="A1248" i="14"/>
  <c r="J1247" i="14"/>
  <c r="I1247" i="14"/>
  <c r="H1247" i="14"/>
  <c r="A1247" i="14"/>
  <c r="J1246" i="14"/>
  <c r="I1246" i="14"/>
  <c r="H1246" i="14"/>
  <c r="A1246" i="14"/>
  <c r="J1245" i="14"/>
  <c r="I1245" i="14"/>
  <c r="H1245" i="14"/>
  <c r="A1245" i="14"/>
  <c r="J1244" i="14"/>
  <c r="I1244" i="14"/>
  <c r="H1244" i="14"/>
  <c r="A1244" i="14"/>
  <c r="J1243" i="14"/>
  <c r="I1243" i="14"/>
  <c r="H1243" i="14"/>
  <c r="A1243" i="14"/>
  <c r="J1242" i="14"/>
  <c r="I1242" i="14"/>
  <c r="H1242" i="14"/>
  <c r="A1242" i="14"/>
  <c r="J1241" i="14"/>
  <c r="I1241" i="14"/>
  <c r="H1241" i="14"/>
  <c r="A1241" i="14"/>
  <c r="J1240" i="14"/>
  <c r="I1240" i="14"/>
  <c r="H1240" i="14"/>
  <c r="A1240" i="14"/>
  <c r="J1239" i="14"/>
  <c r="I1239" i="14"/>
  <c r="H1239" i="14"/>
  <c r="A1239" i="14"/>
  <c r="J1238" i="14"/>
  <c r="I1238" i="14"/>
  <c r="H1238" i="14"/>
  <c r="A1238" i="14"/>
  <c r="J1237" i="14"/>
  <c r="I1237" i="14"/>
  <c r="H1237" i="14"/>
  <c r="A1237" i="14"/>
  <c r="J1236" i="14"/>
  <c r="I1236" i="14"/>
  <c r="H1236" i="14"/>
  <c r="A1236" i="14"/>
  <c r="J1235" i="14"/>
  <c r="I1235" i="14"/>
  <c r="H1235" i="14"/>
  <c r="A1235" i="14"/>
  <c r="J1234" i="14"/>
  <c r="I1234" i="14"/>
  <c r="H1234" i="14"/>
  <c r="A1234" i="14"/>
  <c r="J1233" i="14"/>
  <c r="I1233" i="14"/>
  <c r="H1233" i="14"/>
  <c r="A1233" i="14"/>
  <c r="J1232" i="14"/>
  <c r="I1232" i="14"/>
  <c r="H1232" i="14"/>
  <c r="A1232" i="14"/>
  <c r="J1231" i="14"/>
  <c r="I1231" i="14"/>
  <c r="H1231" i="14"/>
  <c r="A1231" i="14"/>
  <c r="J1230" i="14"/>
  <c r="I1230" i="14"/>
  <c r="H1230" i="14"/>
  <c r="A1230" i="14"/>
  <c r="J1229" i="14"/>
  <c r="I1229" i="14"/>
  <c r="H1229" i="14"/>
  <c r="A1229" i="14"/>
  <c r="J1228" i="14"/>
  <c r="I1228" i="14"/>
  <c r="H1228" i="14"/>
  <c r="A1228" i="14"/>
  <c r="J1227" i="14"/>
  <c r="I1227" i="14"/>
  <c r="H1227" i="14"/>
  <c r="A1227" i="14"/>
  <c r="J1226" i="14"/>
  <c r="I1226" i="14"/>
  <c r="H1226" i="14"/>
  <c r="A1226" i="14"/>
  <c r="J1225" i="14"/>
  <c r="I1225" i="14"/>
  <c r="H1225" i="14"/>
  <c r="A1225" i="14"/>
  <c r="J1224" i="14"/>
  <c r="I1224" i="14"/>
  <c r="H1224" i="14"/>
  <c r="A1224" i="14"/>
  <c r="J1223" i="14"/>
  <c r="I1223" i="14"/>
  <c r="H1223" i="14"/>
  <c r="A1223" i="14"/>
  <c r="J1222" i="14"/>
  <c r="I1222" i="14"/>
  <c r="H1222" i="14"/>
  <c r="A1222" i="14"/>
  <c r="J1221" i="14"/>
  <c r="I1221" i="14"/>
  <c r="H1221" i="14"/>
  <c r="A1221" i="14"/>
  <c r="J1220" i="14"/>
  <c r="I1220" i="14"/>
  <c r="H1220" i="14"/>
  <c r="A1220" i="14"/>
  <c r="J1219" i="14"/>
  <c r="I1219" i="14"/>
  <c r="H1219" i="14"/>
  <c r="A1219" i="14"/>
  <c r="J1218" i="14"/>
  <c r="I1218" i="14"/>
  <c r="H1218" i="14"/>
  <c r="A1218" i="14"/>
  <c r="J1217" i="14"/>
  <c r="I1217" i="14"/>
  <c r="H1217" i="14"/>
  <c r="A1217" i="14"/>
  <c r="J1216" i="14"/>
  <c r="I1216" i="14"/>
  <c r="H1216" i="14"/>
  <c r="A1216" i="14"/>
  <c r="J1215" i="14"/>
  <c r="I1215" i="14"/>
  <c r="H1215" i="14"/>
  <c r="A1215" i="14"/>
  <c r="J1214" i="14"/>
  <c r="I1214" i="14"/>
  <c r="H1214" i="14"/>
  <c r="A1214" i="14"/>
  <c r="J1213" i="14"/>
  <c r="I1213" i="14"/>
  <c r="H1213" i="14"/>
  <c r="A1213" i="14"/>
  <c r="J1212" i="14"/>
  <c r="I1212" i="14"/>
  <c r="H1212" i="14"/>
  <c r="A1212" i="14"/>
  <c r="J1211" i="14"/>
  <c r="I1211" i="14"/>
  <c r="H1211" i="14"/>
  <c r="A1211" i="14"/>
  <c r="J1210" i="14"/>
  <c r="I1210" i="14"/>
  <c r="H1210" i="14"/>
  <c r="A1210" i="14"/>
  <c r="J1209" i="14"/>
  <c r="I1209" i="14"/>
  <c r="H1209" i="14"/>
  <c r="A1209" i="14"/>
  <c r="J1208" i="14"/>
  <c r="I1208" i="14"/>
  <c r="H1208" i="14"/>
  <c r="A1208" i="14"/>
  <c r="J1207" i="14"/>
  <c r="I1207" i="14"/>
  <c r="H1207" i="14"/>
  <c r="A1207" i="14"/>
  <c r="J1206" i="14"/>
  <c r="I1206" i="14"/>
  <c r="H1206" i="14"/>
  <c r="A1206" i="14"/>
  <c r="J1205" i="14"/>
  <c r="I1205" i="14"/>
  <c r="H1205" i="14"/>
  <c r="A1205" i="14"/>
  <c r="J1204" i="14"/>
  <c r="I1204" i="14"/>
  <c r="H1204" i="14"/>
  <c r="A1204" i="14"/>
  <c r="J1203" i="14"/>
  <c r="I1203" i="14"/>
  <c r="H1203" i="14"/>
  <c r="A1203" i="14"/>
  <c r="J1202" i="14"/>
  <c r="I1202" i="14"/>
  <c r="H1202" i="14"/>
  <c r="A1202" i="14"/>
  <c r="J1201" i="14"/>
  <c r="I1201" i="14"/>
  <c r="H1201" i="14"/>
  <c r="A1201" i="14"/>
  <c r="J1200" i="14"/>
  <c r="I1200" i="14"/>
  <c r="H1200" i="14"/>
  <c r="A1200" i="14"/>
  <c r="J1199" i="14"/>
  <c r="I1199" i="14"/>
  <c r="H1199" i="14"/>
  <c r="A1199" i="14"/>
  <c r="J1198" i="14"/>
  <c r="I1198" i="14"/>
  <c r="H1198" i="14"/>
  <c r="A1198" i="14"/>
  <c r="J1197" i="14"/>
  <c r="I1197" i="14"/>
  <c r="H1197" i="14"/>
  <c r="A1197" i="14"/>
  <c r="J1196" i="14"/>
  <c r="I1196" i="14"/>
  <c r="H1196" i="14"/>
  <c r="A1196" i="14"/>
  <c r="J1195" i="14"/>
  <c r="I1195" i="14"/>
  <c r="H1195" i="14"/>
  <c r="A1195" i="14"/>
  <c r="J1194" i="14"/>
  <c r="I1194" i="14"/>
  <c r="H1194" i="14"/>
  <c r="A1194" i="14"/>
  <c r="J1193" i="14"/>
  <c r="I1193" i="14"/>
  <c r="H1193" i="14"/>
  <c r="A1193" i="14"/>
  <c r="J1192" i="14"/>
  <c r="I1192" i="14"/>
  <c r="H1192" i="14"/>
  <c r="A1192" i="14"/>
  <c r="J1191" i="14"/>
  <c r="I1191" i="14"/>
  <c r="H1191" i="14"/>
  <c r="A1191" i="14"/>
  <c r="J1190" i="14"/>
  <c r="I1190" i="14"/>
  <c r="H1190" i="14"/>
  <c r="A1190" i="14"/>
  <c r="J1189" i="14"/>
  <c r="I1189" i="14"/>
  <c r="H1189" i="14"/>
  <c r="A1189" i="14"/>
  <c r="J1188" i="14"/>
  <c r="I1188" i="14"/>
  <c r="H1188" i="14"/>
  <c r="A1188" i="14"/>
  <c r="J1187" i="14"/>
  <c r="I1187" i="14"/>
  <c r="H1187" i="14"/>
  <c r="A1187" i="14"/>
  <c r="J1186" i="14"/>
  <c r="I1186" i="14"/>
  <c r="H1186" i="14"/>
  <c r="A1186" i="14"/>
  <c r="J1185" i="14"/>
  <c r="I1185" i="14"/>
  <c r="H1185" i="14"/>
  <c r="A1185" i="14"/>
  <c r="J1184" i="14"/>
  <c r="I1184" i="14"/>
  <c r="H1184" i="14"/>
  <c r="A1184" i="14"/>
  <c r="J1183" i="14"/>
  <c r="I1183" i="14"/>
  <c r="H1183" i="14"/>
  <c r="A1183" i="14"/>
  <c r="J1182" i="14"/>
  <c r="I1182" i="14"/>
  <c r="H1182" i="14"/>
  <c r="A1182" i="14"/>
  <c r="J1181" i="14"/>
  <c r="I1181" i="14"/>
  <c r="H1181" i="14"/>
  <c r="A1181" i="14"/>
  <c r="J1180" i="14"/>
  <c r="I1180" i="14"/>
  <c r="H1180" i="14"/>
  <c r="A1180" i="14"/>
  <c r="J1179" i="14"/>
  <c r="I1179" i="14"/>
  <c r="H1179" i="14"/>
  <c r="A1179" i="14"/>
  <c r="J1178" i="14"/>
  <c r="I1178" i="14"/>
  <c r="H1178" i="14"/>
  <c r="A1178" i="14"/>
  <c r="J1177" i="14"/>
  <c r="I1177" i="14"/>
  <c r="H1177" i="14"/>
  <c r="A1177" i="14"/>
  <c r="J1176" i="14"/>
  <c r="I1176" i="14"/>
  <c r="H1176" i="14"/>
  <c r="A1176" i="14"/>
  <c r="J1175" i="14"/>
  <c r="I1175" i="14"/>
  <c r="H1175" i="14"/>
  <c r="A1175" i="14"/>
  <c r="J1174" i="14"/>
  <c r="I1174" i="14"/>
  <c r="H1174" i="14"/>
  <c r="A1174" i="14"/>
  <c r="J1173" i="14"/>
  <c r="I1173" i="14"/>
  <c r="H1173" i="14"/>
  <c r="A1173" i="14"/>
  <c r="J1172" i="14"/>
  <c r="I1172" i="14"/>
  <c r="H1172" i="14"/>
  <c r="A1172" i="14"/>
  <c r="J1171" i="14"/>
  <c r="I1171" i="14"/>
  <c r="H1171" i="14"/>
  <c r="A1171" i="14"/>
  <c r="J1170" i="14"/>
  <c r="I1170" i="14"/>
  <c r="H1170" i="14"/>
  <c r="A1170" i="14"/>
  <c r="J1169" i="14"/>
  <c r="I1169" i="14"/>
  <c r="H1169" i="14"/>
  <c r="A1169" i="14"/>
  <c r="J1168" i="14"/>
  <c r="I1168" i="14"/>
  <c r="H1168" i="14"/>
  <c r="A1168" i="14"/>
  <c r="J1167" i="14"/>
  <c r="I1167" i="14"/>
  <c r="H1167" i="14"/>
  <c r="A1167" i="14"/>
  <c r="J1166" i="14"/>
  <c r="I1166" i="14"/>
  <c r="H1166" i="14"/>
  <c r="A1166" i="14"/>
  <c r="J1165" i="14"/>
  <c r="I1165" i="14"/>
  <c r="H1165" i="14"/>
  <c r="A1165" i="14"/>
  <c r="J1164" i="14"/>
  <c r="I1164" i="14"/>
  <c r="H1164" i="14"/>
  <c r="A1164" i="14"/>
  <c r="J1163" i="14"/>
  <c r="I1163" i="14"/>
  <c r="H1163" i="14"/>
  <c r="A1163" i="14"/>
  <c r="J1162" i="14"/>
  <c r="I1162" i="14"/>
  <c r="H1162" i="14"/>
  <c r="A1162" i="14"/>
  <c r="J1161" i="14"/>
  <c r="I1161" i="14"/>
  <c r="H1161" i="14"/>
  <c r="A1161" i="14"/>
  <c r="J1160" i="14"/>
  <c r="I1160" i="14"/>
  <c r="H1160" i="14"/>
  <c r="A1160" i="14"/>
  <c r="J1159" i="14"/>
  <c r="I1159" i="14"/>
  <c r="H1159" i="14"/>
  <c r="A1159" i="14"/>
  <c r="J1158" i="14"/>
  <c r="I1158" i="14"/>
  <c r="H1158" i="14"/>
  <c r="A1158" i="14"/>
  <c r="J1157" i="14"/>
  <c r="I1157" i="14"/>
  <c r="H1157" i="14"/>
  <c r="A1157" i="14"/>
  <c r="J1156" i="14"/>
  <c r="I1156" i="14"/>
  <c r="H1156" i="14"/>
  <c r="A1156" i="14"/>
  <c r="J1155" i="14"/>
  <c r="I1155" i="14"/>
  <c r="H1155" i="14"/>
  <c r="A1155" i="14"/>
  <c r="J1154" i="14"/>
  <c r="I1154" i="14"/>
  <c r="H1154" i="14"/>
  <c r="A1154" i="14"/>
  <c r="J1153" i="14"/>
  <c r="I1153" i="14"/>
  <c r="H1153" i="14"/>
  <c r="A1153" i="14"/>
  <c r="J1152" i="14"/>
  <c r="I1152" i="14"/>
  <c r="H1152" i="14"/>
  <c r="A1152" i="14"/>
  <c r="J1151" i="14"/>
  <c r="I1151" i="14"/>
  <c r="H1151" i="14"/>
  <c r="A1151" i="14"/>
  <c r="J1150" i="14"/>
  <c r="I1150" i="14"/>
  <c r="H1150" i="14"/>
  <c r="A1150" i="14"/>
  <c r="J1149" i="14"/>
  <c r="I1149" i="14"/>
  <c r="H1149" i="14"/>
  <c r="A1149" i="14"/>
  <c r="J1148" i="14"/>
  <c r="I1148" i="14"/>
  <c r="H1148" i="14"/>
  <c r="A1148" i="14"/>
  <c r="J1147" i="14"/>
  <c r="I1147" i="14"/>
  <c r="H1147" i="14"/>
  <c r="A1147" i="14"/>
  <c r="J1146" i="14"/>
  <c r="I1146" i="14"/>
  <c r="H1146" i="14"/>
  <c r="A1146" i="14"/>
  <c r="J1145" i="14"/>
  <c r="I1145" i="14"/>
  <c r="H1145" i="14"/>
  <c r="A1145" i="14"/>
  <c r="J1144" i="14"/>
  <c r="I1144" i="14"/>
  <c r="H1144" i="14"/>
  <c r="A1144" i="14"/>
  <c r="J1143" i="14"/>
  <c r="I1143" i="14"/>
  <c r="H1143" i="14"/>
  <c r="A1143" i="14"/>
  <c r="J1142" i="14"/>
  <c r="I1142" i="14"/>
  <c r="H1142" i="14"/>
  <c r="A1142" i="14"/>
  <c r="J1141" i="14"/>
  <c r="I1141" i="14"/>
  <c r="H1141" i="14"/>
  <c r="A1141" i="14"/>
  <c r="J1140" i="14"/>
  <c r="I1140" i="14"/>
  <c r="H1140" i="14"/>
  <c r="A1140" i="14"/>
  <c r="J1139" i="14"/>
  <c r="I1139" i="14"/>
  <c r="H1139" i="14"/>
  <c r="A1139" i="14"/>
  <c r="J1138" i="14"/>
  <c r="I1138" i="14"/>
  <c r="H1138" i="14"/>
  <c r="A1138" i="14"/>
  <c r="J1137" i="14"/>
  <c r="I1137" i="14"/>
  <c r="H1137" i="14"/>
  <c r="A1137" i="14"/>
  <c r="J1136" i="14"/>
  <c r="I1136" i="14"/>
  <c r="H1136" i="14"/>
  <c r="A1136" i="14"/>
  <c r="J1135" i="14"/>
  <c r="I1135" i="14"/>
  <c r="H1135" i="14"/>
  <c r="A1135" i="14"/>
  <c r="J1134" i="14"/>
  <c r="I1134" i="14"/>
  <c r="H1134" i="14"/>
  <c r="A1134" i="14"/>
  <c r="J1133" i="14"/>
  <c r="I1133" i="14"/>
  <c r="H1133" i="14"/>
  <c r="A1133" i="14"/>
  <c r="J1132" i="14"/>
  <c r="I1132" i="14"/>
  <c r="H1132" i="14"/>
  <c r="A1132" i="14"/>
  <c r="J1131" i="14"/>
  <c r="I1131" i="14"/>
  <c r="H1131" i="14"/>
  <c r="A1131" i="14"/>
  <c r="J1130" i="14"/>
  <c r="I1130" i="14"/>
  <c r="H1130" i="14"/>
  <c r="A1130" i="14"/>
  <c r="J1129" i="14"/>
  <c r="I1129" i="14"/>
  <c r="H1129" i="14"/>
  <c r="A1129" i="14"/>
  <c r="J1128" i="14"/>
  <c r="I1128" i="14"/>
  <c r="H1128" i="14"/>
  <c r="A1128" i="14"/>
  <c r="J1127" i="14"/>
  <c r="I1127" i="14"/>
  <c r="H1127" i="14"/>
  <c r="A1127" i="14"/>
  <c r="J1126" i="14"/>
  <c r="I1126" i="14"/>
  <c r="H1126" i="14"/>
  <c r="A1126" i="14"/>
  <c r="J1125" i="14"/>
  <c r="I1125" i="14"/>
  <c r="H1125" i="14"/>
  <c r="A1125" i="14"/>
  <c r="J1124" i="14"/>
  <c r="I1124" i="14"/>
  <c r="H1124" i="14"/>
  <c r="A1124" i="14"/>
  <c r="J1123" i="14"/>
  <c r="I1123" i="14"/>
  <c r="H1123" i="14"/>
  <c r="A1123" i="14"/>
  <c r="J1122" i="14"/>
  <c r="I1122" i="14"/>
  <c r="H1122" i="14"/>
  <c r="A1122" i="14"/>
  <c r="J1121" i="14"/>
  <c r="I1121" i="14"/>
  <c r="H1121" i="14"/>
  <c r="A1121" i="14"/>
  <c r="J1120" i="14"/>
  <c r="I1120" i="14"/>
  <c r="H1120" i="14"/>
  <c r="A1120" i="14"/>
  <c r="J1119" i="14"/>
  <c r="I1119" i="14"/>
  <c r="H1119" i="14"/>
  <c r="A1119" i="14"/>
  <c r="J1118" i="14"/>
  <c r="I1118" i="14"/>
  <c r="H1118" i="14"/>
  <c r="A1118" i="14"/>
  <c r="J1117" i="14"/>
  <c r="I1117" i="14"/>
  <c r="H1117" i="14"/>
  <c r="A1117" i="14"/>
  <c r="J1116" i="14"/>
  <c r="I1116" i="14"/>
  <c r="H1116" i="14"/>
  <c r="A1116" i="14"/>
  <c r="J1115" i="14"/>
  <c r="I1115" i="14"/>
  <c r="H1115" i="14"/>
  <c r="A1115" i="14"/>
  <c r="J1114" i="14"/>
  <c r="I1114" i="14"/>
  <c r="H1114" i="14"/>
  <c r="A1114" i="14"/>
  <c r="J1113" i="14"/>
  <c r="I1113" i="14"/>
  <c r="H1113" i="14"/>
  <c r="A1113" i="14"/>
  <c r="J1112" i="14"/>
  <c r="I1112" i="14"/>
  <c r="H1112" i="14"/>
  <c r="A1112" i="14"/>
  <c r="J1111" i="14"/>
  <c r="I1111" i="14"/>
  <c r="H1111" i="14"/>
  <c r="A1111" i="14"/>
  <c r="J1110" i="14"/>
  <c r="I1110" i="14"/>
  <c r="H1110" i="14"/>
  <c r="A1110" i="14"/>
  <c r="J1109" i="14"/>
  <c r="I1109" i="14"/>
  <c r="H1109" i="14"/>
  <c r="A1109" i="14"/>
  <c r="J1108" i="14"/>
  <c r="I1108" i="14"/>
  <c r="H1108" i="14"/>
  <c r="A1108" i="14"/>
  <c r="J1107" i="14"/>
  <c r="I1107" i="14"/>
  <c r="H1107" i="14"/>
  <c r="A1107" i="14"/>
  <c r="J1106" i="14"/>
  <c r="I1106" i="14"/>
  <c r="H1106" i="14"/>
  <c r="A1106" i="14"/>
  <c r="J1105" i="14"/>
  <c r="I1105" i="14"/>
  <c r="H1105" i="14"/>
  <c r="A1105" i="14"/>
  <c r="J1104" i="14"/>
  <c r="I1104" i="14"/>
  <c r="H1104" i="14"/>
  <c r="A1104" i="14"/>
  <c r="J1103" i="14"/>
  <c r="I1103" i="14"/>
  <c r="H1103" i="14"/>
  <c r="A1103" i="14"/>
  <c r="J1102" i="14"/>
  <c r="I1102" i="14"/>
  <c r="H1102" i="14"/>
  <c r="A1102" i="14"/>
  <c r="J1101" i="14"/>
  <c r="I1101" i="14"/>
  <c r="H1101" i="14"/>
  <c r="A1101" i="14"/>
  <c r="J1100" i="14"/>
  <c r="I1100" i="14"/>
  <c r="H1100" i="14"/>
  <c r="A1100" i="14"/>
  <c r="J1099" i="14"/>
  <c r="I1099" i="14"/>
  <c r="H1099" i="14"/>
  <c r="A1099" i="14"/>
  <c r="J1098" i="14"/>
  <c r="I1098" i="14"/>
  <c r="H1098" i="14"/>
  <c r="A1098" i="14"/>
  <c r="I1097" i="14"/>
  <c r="J1097" i="14" s="1"/>
  <c r="H1097" i="14"/>
  <c r="A1097" i="14"/>
  <c r="J1096" i="14"/>
  <c r="I1096" i="14"/>
  <c r="H1096" i="14"/>
  <c r="A1096" i="14"/>
  <c r="I1095" i="14"/>
  <c r="J1095" i="14" s="1"/>
  <c r="H1095" i="14"/>
  <c r="A1095" i="14"/>
  <c r="J1094" i="14"/>
  <c r="I1094" i="14"/>
  <c r="H1094" i="14"/>
  <c r="A1094" i="14"/>
  <c r="I1093" i="14"/>
  <c r="J1093" i="14" s="1"/>
  <c r="H1093" i="14"/>
  <c r="A1093" i="14"/>
  <c r="J1092" i="14"/>
  <c r="I1092" i="14"/>
  <c r="H1092" i="14"/>
  <c r="A1092" i="14"/>
  <c r="I1091" i="14"/>
  <c r="J1091" i="14" s="1"/>
  <c r="H1091" i="14"/>
  <c r="A1091" i="14"/>
  <c r="J1090" i="14"/>
  <c r="I1090" i="14"/>
  <c r="H1090" i="14"/>
  <c r="A1090" i="14"/>
  <c r="I1089" i="14"/>
  <c r="J1089" i="14" s="1"/>
  <c r="H1089" i="14"/>
  <c r="A1089" i="14"/>
  <c r="J1088" i="14"/>
  <c r="I1088" i="14"/>
  <c r="H1088" i="14"/>
  <c r="A1088" i="14"/>
  <c r="I1087" i="14"/>
  <c r="J1087" i="14" s="1"/>
  <c r="H1087" i="14"/>
  <c r="A1087" i="14"/>
  <c r="J1086" i="14"/>
  <c r="I1086" i="14"/>
  <c r="H1086" i="14"/>
  <c r="A1086" i="14"/>
  <c r="I1085" i="14"/>
  <c r="J1085" i="14" s="1"/>
  <c r="H1085" i="14"/>
  <c r="A1085" i="14"/>
  <c r="J1084" i="14"/>
  <c r="I1084" i="14"/>
  <c r="H1084" i="14"/>
  <c r="A1084" i="14"/>
  <c r="I1083" i="14"/>
  <c r="J1083" i="14" s="1"/>
  <c r="H1083" i="14"/>
  <c r="A1083" i="14"/>
  <c r="J1082" i="14"/>
  <c r="I1082" i="14"/>
  <c r="H1082" i="14"/>
  <c r="A1082" i="14"/>
  <c r="I1081" i="14"/>
  <c r="J1081" i="14" s="1"/>
  <c r="H1081" i="14"/>
  <c r="A1081" i="14"/>
  <c r="J1080" i="14"/>
  <c r="I1080" i="14"/>
  <c r="H1080" i="14"/>
  <c r="A1080" i="14"/>
  <c r="I1079" i="14"/>
  <c r="J1079" i="14" s="1"/>
  <c r="H1079" i="14"/>
  <c r="A1079" i="14"/>
  <c r="J1078" i="14"/>
  <c r="I1078" i="14"/>
  <c r="H1078" i="14"/>
  <c r="A1078" i="14"/>
  <c r="I1077" i="14"/>
  <c r="J1077" i="14" s="1"/>
  <c r="H1077" i="14"/>
  <c r="A1077" i="14"/>
  <c r="J1076" i="14"/>
  <c r="I1076" i="14"/>
  <c r="H1076" i="14"/>
  <c r="A1076" i="14"/>
  <c r="I1075" i="14"/>
  <c r="J1075" i="14" s="1"/>
  <c r="H1075" i="14"/>
  <c r="A1075" i="14"/>
  <c r="J1074" i="14"/>
  <c r="I1074" i="14"/>
  <c r="H1074" i="14"/>
  <c r="A1074" i="14"/>
  <c r="I1073" i="14"/>
  <c r="J1073" i="14" s="1"/>
  <c r="H1073" i="14"/>
  <c r="A1073" i="14"/>
  <c r="J1072" i="14"/>
  <c r="I1072" i="14"/>
  <c r="H1072" i="14"/>
  <c r="A1072" i="14"/>
  <c r="I1071" i="14"/>
  <c r="J1071" i="14" s="1"/>
  <c r="H1071" i="14"/>
  <c r="A1071" i="14"/>
  <c r="I1070" i="14"/>
  <c r="J1070" i="14" s="1"/>
  <c r="H1070" i="14"/>
  <c r="A1070" i="14"/>
  <c r="I1069" i="14"/>
  <c r="J1069" i="14" s="1"/>
  <c r="H1069" i="14"/>
  <c r="A1069" i="14"/>
  <c r="I1068" i="14"/>
  <c r="J1068" i="14" s="1"/>
  <c r="H1068" i="14"/>
  <c r="A1068" i="14"/>
  <c r="I1067" i="14"/>
  <c r="J1067" i="14" s="1"/>
  <c r="H1067" i="14"/>
  <c r="A1067" i="14"/>
  <c r="J1066" i="14"/>
  <c r="I1066" i="14"/>
  <c r="H1066" i="14"/>
  <c r="A1066" i="14"/>
  <c r="I1065" i="14"/>
  <c r="J1065" i="14" s="1"/>
  <c r="H1065" i="14"/>
  <c r="A1065" i="14"/>
  <c r="J1064" i="14"/>
  <c r="I1064" i="14"/>
  <c r="H1064" i="14"/>
  <c r="A1064" i="14"/>
  <c r="I1063" i="14"/>
  <c r="J1063" i="14" s="1"/>
  <c r="H1063" i="14"/>
  <c r="A1063" i="14"/>
  <c r="J1062" i="14"/>
  <c r="I1062" i="14"/>
  <c r="H1062" i="14"/>
  <c r="A1062" i="14"/>
  <c r="I1061" i="14"/>
  <c r="J1061" i="14" s="1"/>
  <c r="H1061" i="14"/>
  <c r="A1061" i="14"/>
  <c r="J1060" i="14"/>
  <c r="I1060" i="14"/>
  <c r="H1060" i="14"/>
  <c r="A1060" i="14"/>
  <c r="I1059" i="14"/>
  <c r="J1059" i="14" s="1"/>
  <c r="H1059" i="14"/>
  <c r="A1059" i="14"/>
  <c r="J1058" i="14"/>
  <c r="I1058" i="14"/>
  <c r="H1058" i="14"/>
  <c r="A1058" i="14"/>
  <c r="I1057" i="14"/>
  <c r="J1057" i="14" s="1"/>
  <c r="H1057" i="14"/>
  <c r="A1057" i="14"/>
  <c r="J1056" i="14"/>
  <c r="I1056" i="14"/>
  <c r="H1056" i="14"/>
  <c r="A1056" i="14"/>
  <c r="I1055" i="14"/>
  <c r="J1055" i="14" s="1"/>
  <c r="H1055" i="14"/>
  <c r="A1055" i="14"/>
  <c r="J1054" i="14"/>
  <c r="I1054" i="14"/>
  <c r="H1054" i="14"/>
  <c r="A1054" i="14"/>
  <c r="I1053" i="14"/>
  <c r="J1053" i="14" s="1"/>
  <c r="H1053" i="14"/>
  <c r="A1053" i="14"/>
  <c r="J1052" i="14"/>
  <c r="I1052" i="14"/>
  <c r="H1052" i="14"/>
  <c r="A1052" i="14"/>
  <c r="I1051" i="14"/>
  <c r="J1051" i="14" s="1"/>
  <c r="H1051" i="14"/>
  <c r="A1051" i="14"/>
  <c r="J1050" i="14"/>
  <c r="I1050" i="14"/>
  <c r="H1050" i="14"/>
  <c r="A1050" i="14"/>
  <c r="I1049" i="14"/>
  <c r="J1049" i="14" s="1"/>
  <c r="H1049" i="14"/>
  <c r="A1049" i="14"/>
  <c r="J1048" i="14"/>
  <c r="I1048" i="14"/>
  <c r="H1048" i="14"/>
  <c r="A1048" i="14"/>
  <c r="I1047" i="14"/>
  <c r="J1047" i="14" s="1"/>
  <c r="H1047" i="14"/>
  <c r="A1047" i="14"/>
  <c r="J1046" i="14"/>
  <c r="I1046" i="14"/>
  <c r="H1046" i="14"/>
  <c r="A1046" i="14"/>
  <c r="I1045" i="14"/>
  <c r="J1045" i="14" s="1"/>
  <c r="H1045" i="14"/>
  <c r="A1045" i="14"/>
  <c r="J1044" i="14"/>
  <c r="I1044" i="14"/>
  <c r="H1044" i="14"/>
  <c r="A1044" i="14"/>
  <c r="I1043" i="14"/>
  <c r="J1043" i="14" s="1"/>
  <c r="H1043" i="14"/>
  <c r="A1043" i="14"/>
  <c r="J1042" i="14"/>
  <c r="I1042" i="14"/>
  <c r="H1042" i="14"/>
  <c r="A1042" i="14"/>
  <c r="I1041" i="14"/>
  <c r="J1041" i="14" s="1"/>
  <c r="H1041" i="14"/>
  <c r="A1041" i="14"/>
  <c r="J1040" i="14"/>
  <c r="I1040" i="14"/>
  <c r="H1040" i="14"/>
  <c r="A1040" i="14"/>
  <c r="I1039" i="14"/>
  <c r="J1039" i="14" s="1"/>
  <c r="H1039" i="14"/>
  <c r="A1039" i="14"/>
  <c r="J1038" i="14"/>
  <c r="I1038" i="14"/>
  <c r="H1038" i="14"/>
  <c r="A1038" i="14"/>
  <c r="I1037" i="14"/>
  <c r="J1037" i="14" s="1"/>
  <c r="H1037" i="14"/>
  <c r="A1037" i="14"/>
  <c r="J1036" i="14"/>
  <c r="I1036" i="14"/>
  <c r="H1036" i="14"/>
  <c r="A1036" i="14"/>
  <c r="I1035" i="14"/>
  <c r="J1035" i="14" s="1"/>
  <c r="H1035" i="14"/>
  <c r="A1035" i="14"/>
  <c r="J1034" i="14"/>
  <c r="I1034" i="14"/>
  <c r="H1034" i="14"/>
  <c r="A1034" i="14"/>
  <c r="I1033" i="14"/>
  <c r="J1033" i="14" s="1"/>
  <c r="H1033" i="14"/>
  <c r="A1033" i="14"/>
  <c r="J1032" i="14"/>
  <c r="I1032" i="14"/>
  <c r="H1032" i="14"/>
  <c r="A1032" i="14"/>
  <c r="I1031" i="14"/>
  <c r="J1031" i="14" s="1"/>
  <c r="H1031" i="14"/>
  <c r="A1031" i="14"/>
  <c r="J1030" i="14"/>
  <c r="I1030" i="14"/>
  <c r="H1030" i="14"/>
  <c r="A1030" i="14"/>
  <c r="I1029" i="14"/>
  <c r="J1029" i="14" s="1"/>
  <c r="H1029" i="14"/>
  <c r="A1029" i="14"/>
  <c r="J1028" i="14"/>
  <c r="I1028" i="14"/>
  <c r="H1028" i="14"/>
  <c r="A1028" i="14"/>
  <c r="I1027" i="14"/>
  <c r="J1027" i="14" s="1"/>
  <c r="H1027" i="14"/>
  <c r="A1027" i="14"/>
  <c r="J1026" i="14"/>
  <c r="I1026" i="14"/>
  <c r="H1026" i="14"/>
  <c r="A1026" i="14"/>
  <c r="I1025" i="14"/>
  <c r="J1025" i="14" s="1"/>
  <c r="H1025" i="14"/>
  <c r="A1025" i="14"/>
  <c r="J1024" i="14"/>
  <c r="I1024" i="14"/>
  <c r="H1024" i="14"/>
  <c r="A1024" i="14"/>
  <c r="I1023" i="14"/>
  <c r="J1023" i="14" s="1"/>
  <c r="H1023" i="14"/>
  <c r="A1023" i="14"/>
  <c r="J1022" i="14"/>
  <c r="I1022" i="14"/>
  <c r="H1022" i="14"/>
  <c r="A1022" i="14"/>
  <c r="I1021" i="14"/>
  <c r="J1021" i="14" s="1"/>
  <c r="H1021" i="14"/>
  <c r="A1021" i="14"/>
  <c r="J1020" i="14"/>
  <c r="I1020" i="14"/>
  <c r="H1020" i="14"/>
  <c r="A1020" i="14"/>
  <c r="I1019" i="14"/>
  <c r="J1019" i="14" s="1"/>
  <c r="H1019" i="14"/>
  <c r="A1019" i="14"/>
  <c r="J1018" i="14"/>
  <c r="I1018" i="14"/>
  <c r="H1018" i="14"/>
  <c r="A1018" i="14"/>
  <c r="I1017" i="14"/>
  <c r="J1017" i="14" s="1"/>
  <c r="H1017" i="14"/>
  <c r="A1017" i="14"/>
  <c r="J1016" i="14"/>
  <c r="I1016" i="14"/>
  <c r="H1016" i="14"/>
  <c r="A1016" i="14"/>
  <c r="I1015" i="14"/>
  <c r="J1015" i="14" s="1"/>
  <c r="H1015" i="14"/>
  <c r="A1015" i="14"/>
  <c r="J1014" i="14"/>
  <c r="I1014" i="14"/>
  <c r="H1014" i="14"/>
  <c r="A1014" i="14"/>
  <c r="I1013" i="14"/>
  <c r="J1013" i="14" s="1"/>
  <c r="H1013" i="14"/>
  <c r="A1013" i="14"/>
  <c r="J1012" i="14"/>
  <c r="I1012" i="14"/>
  <c r="H1012" i="14"/>
  <c r="A1012" i="14"/>
  <c r="I1011" i="14"/>
  <c r="J1011" i="14" s="1"/>
  <c r="H1011" i="14"/>
  <c r="A1011" i="14"/>
  <c r="J1010" i="14"/>
  <c r="I1010" i="14"/>
  <c r="H1010" i="14"/>
  <c r="A1010" i="14"/>
  <c r="I1009" i="14"/>
  <c r="J1009" i="14" s="1"/>
  <c r="H1009" i="14"/>
  <c r="A1009" i="14"/>
  <c r="I1008" i="14"/>
  <c r="J1008" i="14" s="1"/>
  <c r="H1008" i="14"/>
  <c r="A1008" i="14"/>
  <c r="I1007" i="14"/>
  <c r="J1007" i="14" s="1"/>
  <c r="H1007" i="14"/>
  <c r="A1007" i="14"/>
  <c r="I1006" i="14"/>
  <c r="J1006" i="14" s="1"/>
  <c r="H1006" i="14"/>
  <c r="A1006" i="14"/>
  <c r="I1005" i="14"/>
  <c r="J1005" i="14" s="1"/>
  <c r="H1005" i="14"/>
  <c r="A1005" i="14"/>
  <c r="J1004" i="14"/>
  <c r="I1004" i="14"/>
  <c r="H1004" i="14"/>
  <c r="A1004" i="14"/>
  <c r="I1003" i="14"/>
  <c r="J1003" i="14" s="1"/>
  <c r="H1003" i="14"/>
  <c r="A1003" i="14"/>
  <c r="I1002" i="14"/>
  <c r="J1002" i="14" s="1"/>
  <c r="H1002" i="14"/>
  <c r="A1002" i="14"/>
  <c r="I1001" i="14"/>
  <c r="J1001" i="14" s="1"/>
  <c r="H1001" i="14"/>
  <c r="A1001" i="14"/>
  <c r="J1000" i="14"/>
  <c r="I1000" i="14"/>
  <c r="H1000" i="14"/>
  <c r="A1000" i="14"/>
  <c r="I999" i="14"/>
  <c r="J999" i="14" s="1"/>
  <c r="H999" i="14"/>
  <c r="A999" i="14"/>
  <c r="I998" i="14"/>
  <c r="J998" i="14" s="1"/>
  <c r="H998" i="14"/>
  <c r="A998" i="14"/>
  <c r="I997" i="14"/>
  <c r="J997" i="14" s="1"/>
  <c r="H997" i="14"/>
  <c r="A997" i="14"/>
  <c r="I996" i="14"/>
  <c r="J996" i="14" s="1"/>
  <c r="H996" i="14"/>
  <c r="A996" i="14"/>
  <c r="I995" i="14"/>
  <c r="J995" i="14" s="1"/>
  <c r="H995" i="14"/>
  <c r="A995" i="14"/>
  <c r="J994" i="14"/>
  <c r="I994" i="14"/>
  <c r="H994" i="14"/>
  <c r="A994" i="14"/>
  <c r="I993" i="14"/>
  <c r="J993" i="14" s="1"/>
  <c r="H993" i="14"/>
  <c r="A993" i="14"/>
  <c r="I992" i="14"/>
  <c r="J992" i="14" s="1"/>
  <c r="H992" i="14"/>
  <c r="A992" i="14"/>
  <c r="I991" i="14"/>
  <c r="J991" i="14" s="1"/>
  <c r="H991" i="14"/>
  <c r="A991" i="14"/>
  <c r="I990" i="14"/>
  <c r="J990" i="14" s="1"/>
  <c r="H990" i="14"/>
  <c r="A990" i="14"/>
  <c r="I989" i="14"/>
  <c r="J989" i="14" s="1"/>
  <c r="H989" i="14"/>
  <c r="A989" i="14"/>
  <c r="J988" i="14"/>
  <c r="I988" i="14"/>
  <c r="H988" i="14"/>
  <c r="A988" i="14"/>
  <c r="I987" i="14"/>
  <c r="J987" i="14" s="1"/>
  <c r="H987" i="14"/>
  <c r="A987" i="14"/>
  <c r="I986" i="14"/>
  <c r="J986" i="14" s="1"/>
  <c r="H986" i="14"/>
  <c r="A986" i="14"/>
  <c r="I985" i="14"/>
  <c r="J985" i="14" s="1"/>
  <c r="H985" i="14"/>
  <c r="A985" i="14"/>
  <c r="J984" i="14"/>
  <c r="I984" i="14"/>
  <c r="H984" i="14"/>
  <c r="A984" i="14"/>
  <c r="I983" i="14"/>
  <c r="J983" i="14" s="1"/>
  <c r="H983" i="14"/>
  <c r="A983" i="14"/>
  <c r="I982" i="14"/>
  <c r="J982" i="14" s="1"/>
  <c r="H982" i="14"/>
  <c r="A982" i="14"/>
  <c r="I981" i="14"/>
  <c r="J981" i="14" s="1"/>
  <c r="H981" i="14"/>
  <c r="A981" i="14"/>
  <c r="I980" i="14"/>
  <c r="J980" i="14" s="1"/>
  <c r="H980" i="14"/>
  <c r="A980" i="14"/>
  <c r="I979" i="14"/>
  <c r="J979" i="14" s="1"/>
  <c r="H979" i="14"/>
  <c r="A979" i="14"/>
  <c r="J978" i="14"/>
  <c r="I978" i="14"/>
  <c r="H978" i="14"/>
  <c r="A978" i="14"/>
  <c r="I977" i="14"/>
  <c r="J977" i="14" s="1"/>
  <c r="H977" i="14"/>
  <c r="A977" i="14"/>
  <c r="I976" i="14"/>
  <c r="J976" i="14" s="1"/>
  <c r="H976" i="14"/>
  <c r="A976" i="14"/>
  <c r="I975" i="14"/>
  <c r="J975" i="14" s="1"/>
  <c r="H975" i="14"/>
  <c r="A975" i="14"/>
  <c r="I974" i="14"/>
  <c r="J974" i="14" s="1"/>
  <c r="H974" i="14"/>
  <c r="A974" i="14"/>
  <c r="I973" i="14"/>
  <c r="J973" i="14" s="1"/>
  <c r="H973" i="14"/>
  <c r="A973" i="14"/>
  <c r="J972" i="14"/>
  <c r="I972" i="14"/>
  <c r="H972" i="14"/>
  <c r="A972" i="14"/>
  <c r="I971" i="14"/>
  <c r="J971" i="14" s="1"/>
  <c r="H971" i="14"/>
  <c r="A971" i="14"/>
  <c r="I970" i="14"/>
  <c r="J970" i="14" s="1"/>
  <c r="H970" i="14"/>
  <c r="A970" i="14"/>
  <c r="I969" i="14"/>
  <c r="J969" i="14" s="1"/>
  <c r="H969" i="14"/>
  <c r="A969" i="14"/>
  <c r="J968" i="14"/>
  <c r="I968" i="14"/>
  <c r="H968" i="14"/>
  <c r="A968" i="14"/>
  <c r="I967" i="14"/>
  <c r="J967" i="14" s="1"/>
  <c r="H967" i="14"/>
  <c r="A967" i="14"/>
  <c r="I966" i="14"/>
  <c r="J966" i="14" s="1"/>
  <c r="H966" i="14"/>
  <c r="A966" i="14"/>
  <c r="I965" i="14"/>
  <c r="J965" i="14" s="1"/>
  <c r="H965" i="14"/>
  <c r="A965" i="14"/>
  <c r="I964" i="14"/>
  <c r="J964" i="14" s="1"/>
  <c r="H964" i="14"/>
  <c r="A964" i="14"/>
  <c r="I963" i="14"/>
  <c r="J963" i="14" s="1"/>
  <c r="H963" i="14"/>
  <c r="A963" i="14"/>
  <c r="J962" i="14"/>
  <c r="I962" i="14"/>
  <c r="H962" i="14"/>
  <c r="A962" i="14"/>
  <c r="I961" i="14"/>
  <c r="J961" i="14" s="1"/>
  <c r="H961" i="14"/>
  <c r="A961" i="14"/>
  <c r="I960" i="14"/>
  <c r="J960" i="14" s="1"/>
  <c r="H960" i="14"/>
  <c r="A960" i="14"/>
  <c r="I959" i="14"/>
  <c r="J959" i="14" s="1"/>
  <c r="H959" i="14"/>
  <c r="A959" i="14"/>
  <c r="I958" i="14"/>
  <c r="J958" i="14" s="1"/>
  <c r="H958" i="14"/>
  <c r="A958" i="14"/>
  <c r="I957" i="14"/>
  <c r="J957" i="14" s="1"/>
  <c r="H957" i="14"/>
  <c r="A957" i="14"/>
  <c r="J956" i="14"/>
  <c r="I956" i="14"/>
  <c r="H956" i="14"/>
  <c r="A956" i="14"/>
  <c r="I955" i="14"/>
  <c r="J955" i="14" s="1"/>
  <c r="H955" i="14"/>
  <c r="A955" i="14"/>
  <c r="I954" i="14"/>
  <c r="J954" i="14" s="1"/>
  <c r="H954" i="14"/>
  <c r="A954" i="14"/>
  <c r="I953" i="14"/>
  <c r="J953" i="14" s="1"/>
  <c r="H953" i="14"/>
  <c r="A953" i="14"/>
  <c r="J952" i="14"/>
  <c r="I952" i="14"/>
  <c r="H952" i="14"/>
  <c r="A952" i="14"/>
  <c r="I951" i="14"/>
  <c r="J951" i="14" s="1"/>
  <c r="H951" i="14"/>
  <c r="A951" i="14"/>
  <c r="I950" i="14"/>
  <c r="J950" i="14" s="1"/>
  <c r="H950" i="14"/>
  <c r="A950" i="14"/>
  <c r="I949" i="14"/>
  <c r="J949" i="14" s="1"/>
  <c r="H949" i="14"/>
  <c r="A949" i="14"/>
  <c r="I948" i="14"/>
  <c r="J948" i="14" s="1"/>
  <c r="H948" i="14"/>
  <c r="A948" i="14"/>
  <c r="I947" i="14"/>
  <c r="J947" i="14" s="1"/>
  <c r="H947" i="14"/>
  <c r="A947" i="14"/>
  <c r="J946" i="14"/>
  <c r="I946" i="14"/>
  <c r="H946" i="14"/>
  <c r="A946" i="14"/>
  <c r="I945" i="14"/>
  <c r="J945" i="14" s="1"/>
  <c r="H945" i="14"/>
  <c r="A945" i="14"/>
  <c r="I944" i="14"/>
  <c r="J944" i="14" s="1"/>
  <c r="H944" i="14"/>
  <c r="A944" i="14"/>
  <c r="I943" i="14"/>
  <c r="J943" i="14" s="1"/>
  <c r="H943" i="14"/>
  <c r="A943" i="14"/>
  <c r="I942" i="14"/>
  <c r="J942" i="14" s="1"/>
  <c r="H942" i="14"/>
  <c r="A942" i="14"/>
  <c r="I941" i="14"/>
  <c r="J941" i="14" s="1"/>
  <c r="H941" i="14"/>
  <c r="A941" i="14"/>
  <c r="J940" i="14"/>
  <c r="I940" i="14"/>
  <c r="H940" i="14"/>
  <c r="A940" i="14"/>
  <c r="I939" i="14"/>
  <c r="J939" i="14" s="1"/>
  <c r="H939" i="14"/>
  <c r="A939" i="14"/>
  <c r="I938" i="14"/>
  <c r="J938" i="14" s="1"/>
  <c r="H938" i="14"/>
  <c r="A938" i="14"/>
  <c r="I937" i="14"/>
  <c r="J937" i="14" s="1"/>
  <c r="H937" i="14"/>
  <c r="A937" i="14"/>
  <c r="J936" i="14"/>
  <c r="I936" i="14"/>
  <c r="H936" i="14"/>
  <c r="A936" i="14"/>
  <c r="I935" i="14"/>
  <c r="J935" i="14" s="1"/>
  <c r="H935" i="14"/>
  <c r="A935" i="14"/>
  <c r="I934" i="14"/>
  <c r="J934" i="14" s="1"/>
  <c r="H934" i="14"/>
  <c r="A934" i="14"/>
  <c r="I933" i="14"/>
  <c r="J933" i="14" s="1"/>
  <c r="H933" i="14"/>
  <c r="A933" i="14"/>
  <c r="I932" i="14"/>
  <c r="J932" i="14" s="1"/>
  <c r="H932" i="14"/>
  <c r="A932" i="14"/>
  <c r="I931" i="14"/>
  <c r="J931" i="14" s="1"/>
  <c r="H931" i="14"/>
  <c r="A931" i="14"/>
  <c r="I930" i="14"/>
  <c r="J930" i="14" s="1"/>
  <c r="H930" i="14"/>
  <c r="A930" i="14"/>
  <c r="I929" i="14"/>
  <c r="J929" i="14" s="1"/>
  <c r="H929" i="14"/>
  <c r="A929" i="14"/>
  <c r="I928" i="14"/>
  <c r="J928" i="14" s="1"/>
  <c r="H928" i="14"/>
  <c r="A928" i="14"/>
  <c r="I927" i="14"/>
  <c r="J927" i="14" s="1"/>
  <c r="H927" i="14"/>
  <c r="A927" i="14"/>
  <c r="I926" i="14"/>
  <c r="J926" i="14" s="1"/>
  <c r="H926" i="14"/>
  <c r="A926" i="14"/>
  <c r="I925" i="14"/>
  <c r="J925" i="14" s="1"/>
  <c r="H925" i="14"/>
  <c r="A925" i="14"/>
  <c r="I924" i="14"/>
  <c r="J924" i="14" s="1"/>
  <c r="H924" i="14"/>
  <c r="A924" i="14"/>
  <c r="I923" i="14"/>
  <c r="J923" i="14" s="1"/>
  <c r="H923" i="14"/>
  <c r="A923" i="14"/>
  <c r="I922" i="14"/>
  <c r="J922" i="14" s="1"/>
  <c r="H922" i="14"/>
  <c r="A922" i="14"/>
  <c r="I921" i="14"/>
  <c r="J921" i="14" s="1"/>
  <c r="H921" i="14"/>
  <c r="A921" i="14"/>
  <c r="I920" i="14"/>
  <c r="J920" i="14" s="1"/>
  <c r="H920" i="14"/>
  <c r="A920" i="14"/>
  <c r="I919" i="14"/>
  <c r="J919" i="14" s="1"/>
  <c r="H919" i="14"/>
  <c r="A919" i="14"/>
  <c r="I918" i="14"/>
  <c r="J918" i="14" s="1"/>
  <c r="H918" i="14"/>
  <c r="A918" i="14"/>
  <c r="I917" i="14"/>
  <c r="J917" i="14" s="1"/>
  <c r="H917" i="14"/>
  <c r="A917" i="14"/>
  <c r="I916" i="14"/>
  <c r="J916" i="14" s="1"/>
  <c r="H916" i="14"/>
  <c r="A916" i="14"/>
  <c r="I915" i="14"/>
  <c r="J915" i="14" s="1"/>
  <c r="H915" i="14"/>
  <c r="A915" i="14"/>
  <c r="I914" i="14"/>
  <c r="J914" i="14" s="1"/>
  <c r="H914" i="14"/>
  <c r="A914" i="14"/>
  <c r="I913" i="14"/>
  <c r="J913" i="14" s="1"/>
  <c r="H913" i="14"/>
  <c r="A913" i="14"/>
  <c r="I912" i="14"/>
  <c r="J912" i="14" s="1"/>
  <c r="H912" i="14"/>
  <c r="A912" i="14"/>
  <c r="I911" i="14"/>
  <c r="J911" i="14" s="1"/>
  <c r="H911" i="14"/>
  <c r="A911" i="14"/>
  <c r="I910" i="14"/>
  <c r="J910" i="14" s="1"/>
  <c r="H910" i="14"/>
  <c r="A910" i="14"/>
  <c r="I909" i="14"/>
  <c r="J909" i="14" s="1"/>
  <c r="H909" i="14"/>
  <c r="A909" i="14"/>
  <c r="I908" i="14"/>
  <c r="J908" i="14" s="1"/>
  <c r="H908" i="14"/>
  <c r="A908" i="14"/>
  <c r="I907" i="14"/>
  <c r="J907" i="14" s="1"/>
  <c r="H907" i="14"/>
  <c r="A907" i="14"/>
  <c r="I906" i="14"/>
  <c r="J906" i="14" s="1"/>
  <c r="H906" i="14"/>
  <c r="A906" i="14"/>
  <c r="I905" i="14"/>
  <c r="J905" i="14" s="1"/>
  <c r="H905" i="14"/>
  <c r="A905" i="14"/>
  <c r="I904" i="14"/>
  <c r="J904" i="14" s="1"/>
  <c r="H904" i="14"/>
  <c r="A904" i="14"/>
  <c r="I903" i="14"/>
  <c r="J903" i="14" s="1"/>
  <c r="H903" i="14"/>
  <c r="A903" i="14"/>
  <c r="I902" i="14"/>
  <c r="J902" i="14" s="1"/>
  <c r="H902" i="14"/>
  <c r="A902" i="14"/>
  <c r="I901" i="14"/>
  <c r="J901" i="14" s="1"/>
  <c r="H901" i="14"/>
  <c r="A901" i="14"/>
  <c r="I900" i="14"/>
  <c r="J900" i="14" s="1"/>
  <c r="H900" i="14"/>
  <c r="A900" i="14"/>
  <c r="I899" i="14"/>
  <c r="J899" i="14" s="1"/>
  <c r="H899" i="14"/>
  <c r="A899" i="14"/>
  <c r="I898" i="14"/>
  <c r="J898" i="14" s="1"/>
  <c r="H898" i="14"/>
  <c r="A898" i="14"/>
  <c r="I897" i="14"/>
  <c r="J897" i="14" s="1"/>
  <c r="H897" i="14"/>
  <c r="A897" i="14"/>
  <c r="I896" i="14"/>
  <c r="J896" i="14" s="1"/>
  <c r="H896" i="14"/>
  <c r="A896" i="14"/>
  <c r="I895" i="14"/>
  <c r="J895" i="14" s="1"/>
  <c r="H895" i="14"/>
  <c r="A895" i="14"/>
  <c r="I894" i="14"/>
  <c r="J894" i="14" s="1"/>
  <c r="H894" i="14"/>
  <c r="A894" i="14"/>
  <c r="I893" i="14"/>
  <c r="J893" i="14" s="1"/>
  <c r="H893" i="14"/>
  <c r="A893" i="14"/>
  <c r="I892" i="14"/>
  <c r="J892" i="14" s="1"/>
  <c r="H892" i="14"/>
  <c r="A892" i="14"/>
  <c r="I891" i="14"/>
  <c r="J891" i="14" s="1"/>
  <c r="H891" i="14"/>
  <c r="A891" i="14"/>
  <c r="I890" i="14"/>
  <c r="J890" i="14" s="1"/>
  <c r="H890" i="14"/>
  <c r="A890" i="14"/>
  <c r="I889" i="14"/>
  <c r="J889" i="14" s="1"/>
  <c r="H889" i="14"/>
  <c r="A889" i="14"/>
  <c r="I888" i="14"/>
  <c r="J888" i="14" s="1"/>
  <c r="H888" i="14"/>
  <c r="A888" i="14"/>
  <c r="I887" i="14"/>
  <c r="J887" i="14" s="1"/>
  <c r="H887" i="14"/>
  <c r="A887" i="14"/>
  <c r="I886" i="14"/>
  <c r="J886" i="14" s="1"/>
  <c r="H886" i="14"/>
  <c r="A886" i="14"/>
  <c r="I885" i="14"/>
  <c r="J885" i="14" s="1"/>
  <c r="H885" i="14"/>
  <c r="A885" i="14"/>
  <c r="I884" i="14"/>
  <c r="J884" i="14" s="1"/>
  <c r="H884" i="14"/>
  <c r="A884" i="14"/>
  <c r="I883" i="14"/>
  <c r="J883" i="14" s="1"/>
  <c r="H883" i="14"/>
  <c r="A883" i="14"/>
  <c r="I882" i="14"/>
  <c r="J882" i="14" s="1"/>
  <c r="H882" i="14"/>
  <c r="A882" i="14"/>
  <c r="I881" i="14"/>
  <c r="J881" i="14" s="1"/>
  <c r="H881" i="14"/>
  <c r="A881" i="14"/>
  <c r="I880" i="14"/>
  <c r="J880" i="14" s="1"/>
  <c r="H880" i="14"/>
  <c r="A880" i="14"/>
  <c r="I879" i="14"/>
  <c r="J879" i="14" s="1"/>
  <c r="H879" i="14"/>
  <c r="A879" i="14"/>
  <c r="I878" i="14"/>
  <c r="J878" i="14" s="1"/>
  <c r="H878" i="14"/>
  <c r="A878" i="14"/>
  <c r="I877" i="14"/>
  <c r="J877" i="14" s="1"/>
  <c r="H877" i="14"/>
  <c r="A877" i="14"/>
  <c r="I876" i="14"/>
  <c r="J876" i="14" s="1"/>
  <c r="H876" i="14"/>
  <c r="A876" i="14"/>
  <c r="I875" i="14"/>
  <c r="J875" i="14" s="1"/>
  <c r="H875" i="14"/>
  <c r="A875" i="14"/>
  <c r="H874" i="14"/>
  <c r="I874" i="14" s="1"/>
  <c r="J874" i="14" s="1"/>
  <c r="A874" i="14"/>
  <c r="H873" i="14"/>
  <c r="I873" i="14" s="1"/>
  <c r="J873" i="14" s="1"/>
  <c r="A873" i="14"/>
  <c r="H872" i="14"/>
  <c r="I872" i="14" s="1"/>
  <c r="J872" i="14" s="1"/>
  <c r="A872" i="14"/>
  <c r="H871" i="14"/>
  <c r="I871" i="14" s="1"/>
  <c r="J871" i="14" s="1"/>
  <c r="A871" i="14"/>
  <c r="H870" i="14"/>
  <c r="I870" i="14" s="1"/>
  <c r="J870" i="14" s="1"/>
  <c r="A870" i="14"/>
  <c r="H869" i="14"/>
  <c r="I869" i="14" s="1"/>
  <c r="J869" i="14" s="1"/>
  <c r="A869" i="14"/>
  <c r="H868" i="14"/>
  <c r="I868" i="14" s="1"/>
  <c r="J868" i="14" s="1"/>
  <c r="A868" i="14"/>
  <c r="H567" i="14"/>
  <c r="I567" i="14" s="1"/>
  <c r="A567" i="14"/>
  <c r="R17" i="12"/>
  <c r="R18" i="12" s="1"/>
  <c r="A74" i="72" l="1"/>
  <c r="N74" i="72"/>
  <c r="K23" i="72"/>
  <c r="M24" i="72"/>
  <c r="E23" i="72"/>
  <c r="I23" i="72" s="1"/>
  <c r="C23" i="72"/>
  <c r="H23" i="72" s="1"/>
  <c r="B23" i="72"/>
  <c r="G23" i="72" s="1"/>
  <c r="L23" i="72"/>
  <c r="G22" i="72"/>
  <c r="L76" i="72"/>
  <c r="H75" i="72"/>
  <c r="F75" i="72"/>
  <c r="E75" i="72"/>
  <c r="D75" i="72"/>
  <c r="B75" i="72"/>
  <c r="R52" i="12"/>
  <c r="R53" i="12" s="1"/>
  <c r="A75" i="72" l="1"/>
  <c r="N75" i="72"/>
  <c r="C24" i="72"/>
  <c r="B24" i="72"/>
  <c r="G24" i="72" s="1"/>
  <c r="L24" i="72"/>
  <c r="K24" i="72"/>
  <c r="M25" i="72"/>
  <c r="E24" i="72"/>
  <c r="I24" i="72" s="1"/>
  <c r="L84" i="72"/>
  <c r="L77" i="72"/>
  <c r="H76" i="72"/>
  <c r="F76" i="72"/>
  <c r="E76" i="72"/>
  <c r="B76" i="72"/>
  <c r="D76" i="72"/>
  <c r="F74" i="12"/>
  <c r="E74" i="12"/>
  <c r="W74" i="12" s="1"/>
  <c r="F50" i="12"/>
  <c r="E50" i="12"/>
  <c r="W50" i="12" s="1"/>
  <c r="I36" i="22"/>
  <c r="E36" i="22"/>
  <c r="I54" i="22"/>
  <c r="E54" i="22"/>
  <c r="M26" i="72" l="1"/>
  <c r="E25" i="72"/>
  <c r="I25" i="72" s="1"/>
  <c r="C25" i="72"/>
  <c r="H25" i="72" s="1"/>
  <c r="L25" i="72"/>
  <c r="K25" i="72"/>
  <c r="B25" i="72"/>
  <c r="G25" i="72" s="1"/>
  <c r="A76" i="72"/>
  <c r="N76" i="72"/>
  <c r="H24" i="72"/>
  <c r="L78" i="72"/>
  <c r="H77" i="72"/>
  <c r="F77" i="72"/>
  <c r="E77" i="72"/>
  <c r="D77" i="72"/>
  <c r="B77" i="72"/>
  <c r="A77" i="72" l="1"/>
  <c r="N77" i="72"/>
  <c r="L79" i="72"/>
  <c r="H78" i="72"/>
  <c r="F78" i="72"/>
  <c r="E78" i="72"/>
  <c r="B78" i="72"/>
  <c r="D78" i="72"/>
  <c r="B26" i="72"/>
  <c r="G26" i="72" s="1"/>
  <c r="L26" i="72"/>
  <c r="M27" i="72"/>
  <c r="E26" i="72"/>
  <c r="I26" i="72" s="1"/>
  <c r="C26" i="72"/>
  <c r="H26" i="72" s="1"/>
  <c r="K26" i="72"/>
  <c r="A78" i="72" l="1"/>
  <c r="N78" i="72"/>
  <c r="K27" i="72"/>
  <c r="M28" i="72"/>
  <c r="E27" i="72"/>
  <c r="I27" i="72" s="1"/>
  <c r="C27" i="72"/>
  <c r="H27" i="72" s="1"/>
  <c r="B27" i="72"/>
  <c r="G27" i="72" s="1"/>
  <c r="L27" i="72"/>
  <c r="L80" i="72"/>
  <c r="H79" i="72"/>
  <c r="F79" i="72"/>
  <c r="E79" i="72"/>
  <c r="D79" i="72"/>
  <c r="B79" i="72"/>
  <c r="A79" i="72" l="1"/>
  <c r="N79" i="72"/>
  <c r="C28" i="72"/>
  <c r="H28" i="72" s="1"/>
  <c r="B28" i="72"/>
  <c r="G28" i="72" s="1"/>
  <c r="L28" i="72"/>
  <c r="K28" i="72"/>
  <c r="M29" i="72"/>
  <c r="E28" i="72"/>
  <c r="I28" i="72" s="1"/>
  <c r="L81" i="72"/>
  <c r="H80" i="72"/>
  <c r="F80" i="72"/>
  <c r="E80" i="72"/>
  <c r="D80" i="72"/>
  <c r="B80" i="72"/>
  <c r="M30" i="72" l="1"/>
  <c r="E29" i="72"/>
  <c r="I29" i="72" s="1"/>
  <c r="C29" i="72"/>
  <c r="H29" i="72" s="1"/>
  <c r="L29" i="72"/>
  <c r="K29" i="72"/>
  <c r="B29" i="72"/>
  <c r="G29" i="72" s="1"/>
  <c r="A80" i="72"/>
  <c r="N80" i="72"/>
  <c r="L82" i="72"/>
  <c r="H81" i="72"/>
  <c r="F81" i="72"/>
  <c r="E81" i="72"/>
  <c r="D81" i="72"/>
  <c r="B81" i="72"/>
  <c r="A81" i="72" l="1"/>
  <c r="N81" i="72"/>
  <c r="L83" i="72"/>
  <c r="H82" i="72"/>
  <c r="F82" i="72"/>
  <c r="E82" i="72"/>
  <c r="D82" i="72"/>
  <c r="B82" i="72"/>
  <c r="B30" i="72"/>
  <c r="G30" i="72" s="1"/>
  <c r="L30" i="72"/>
  <c r="M31" i="72"/>
  <c r="E30" i="72"/>
  <c r="I30" i="72" s="1"/>
  <c r="C30" i="72"/>
  <c r="H30" i="72" s="1"/>
  <c r="K30" i="72"/>
  <c r="F81" i="12"/>
  <c r="E81" i="12"/>
  <c r="W81" i="12" s="1"/>
  <c r="F55" i="12"/>
  <c r="E55" i="12"/>
  <c r="W55" i="12" s="1"/>
  <c r="E61" i="22"/>
  <c r="I41" i="22"/>
  <c r="E41" i="22"/>
  <c r="K31" i="72" l="1"/>
  <c r="M32" i="72"/>
  <c r="E31" i="72"/>
  <c r="I31" i="72" s="1"/>
  <c r="C31" i="72"/>
  <c r="H31" i="72" s="1"/>
  <c r="B31" i="72"/>
  <c r="G31" i="72" s="1"/>
  <c r="L31" i="72"/>
  <c r="H83" i="72"/>
  <c r="F83" i="72"/>
  <c r="B83" i="72"/>
  <c r="D83" i="72"/>
  <c r="A82" i="72"/>
  <c r="N82" i="72"/>
  <c r="C32" i="72" l="1"/>
  <c r="H32" i="72" s="1"/>
  <c r="B32" i="72"/>
  <c r="G32" i="72" s="1"/>
  <c r="L32" i="72"/>
  <c r="K32" i="72"/>
  <c r="M33" i="72"/>
  <c r="E32" i="72"/>
  <c r="I32" i="72" s="1"/>
  <c r="A83" i="72"/>
  <c r="N83" i="72"/>
  <c r="F28" i="12"/>
  <c r="E28" i="12"/>
  <c r="W28" i="12" s="1"/>
  <c r="A28" i="12"/>
  <c r="E66" i="22"/>
  <c r="M34" i="72" l="1"/>
  <c r="E33" i="72"/>
  <c r="I33" i="72" s="1"/>
  <c r="C33" i="72"/>
  <c r="H33" i="72" s="1"/>
  <c r="L33" i="72"/>
  <c r="K33" i="72"/>
  <c r="B33" i="72"/>
  <c r="G33" i="72" s="1"/>
  <c r="H670" i="14"/>
  <c r="H671" i="14"/>
  <c r="H672" i="14"/>
  <c r="H673" i="14"/>
  <c r="H674" i="14"/>
  <c r="F80" i="12"/>
  <c r="E80" i="12"/>
  <c r="W80" i="12" s="1"/>
  <c r="E60" i="22"/>
  <c r="I39" i="22"/>
  <c r="E39" i="22"/>
  <c r="F54" i="12"/>
  <c r="E54" i="12"/>
  <c r="W54" i="12" s="1"/>
  <c r="B34" i="72" l="1"/>
  <c r="G34" i="72" s="1"/>
  <c r="L34" i="72"/>
  <c r="M35" i="72"/>
  <c r="E34" i="72"/>
  <c r="I34" i="72" s="1"/>
  <c r="C34" i="72"/>
  <c r="H34" i="72" s="1"/>
  <c r="K34" i="72"/>
  <c r="F27" i="12"/>
  <c r="E27" i="12"/>
  <c r="W27" i="12" s="1"/>
  <c r="A27" i="12"/>
  <c r="E69" i="22"/>
  <c r="K35" i="72" l="1"/>
  <c r="M36" i="72"/>
  <c r="E35" i="72"/>
  <c r="I35" i="72" s="1"/>
  <c r="C35" i="72"/>
  <c r="H35" i="72" s="1"/>
  <c r="B35" i="72"/>
  <c r="G35" i="72" s="1"/>
  <c r="L35" i="72"/>
  <c r="N84" i="70"/>
  <c r="L69" i="70"/>
  <c r="L70" i="70" s="1"/>
  <c r="B70" i="70" s="1"/>
  <c r="D65" i="70"/>
  <c r="D63" i="70"/>
  <c r="F41" i="70"/>
  <c r="F40" i="70"/>
  <c r="F39" i="70"/>
  <c r="F38" i="70"/>
  <c r="F37" i="70"/>
  <c r="A18" i="70"/>
  <c r="A19" i="70" s="1"/>
  <c r="A20" i="70" s="1"/>
  <c r="A21" i="70" s="1"/>
  <c r="A22" i="70" s="1"/>
  <c r="A23" i="70" s="1"/>
  <c r="A24" i="70" s="1"/>
  <c r="A25" i="70" s="1"/>
  <c r="A26" i="70" s="1"/>
  <c r="A27" i="70" s="1"/>
  <c r="A28" i="70" s="1"/>
  <c r="A29" i="70" s="1"/>
  <c r="A30" i="70" s="1"/>
  <c r="A31" i="70" s="1"/>
  <c r="A32" i="70" s="1"/>
  <c r="A33" i="70" s="1"/>
  <c r="A34" i="70" s="1"/>
  <c r="A35" i="70" s="1"/>
  <c r="A36" i="70" s="1"/>
  <c r="A37" i="70" s="1"/>
  <c r="A38" i="70" s="1"/>
  <c r="A39" i="70" s="1"/>
  <c r="A40" i="70" s="1"/>
  <c r="A41" i="70" s="1"/>
  <c r="M17" i="70"/>
  <c r="D14" i="70"/>
  <c r="K46" i="70" s="1"/>
  <c r="D13" i="70"/>
  <c r="D12" i="70"/>
  <c r="M5" i="70"/>
  <c r="D7" i="70" s="1"/>
  <c r="C36" i="72" l="1"/>
  <c r="H36" i="72" s="1"/>
  <c r="B36" i="72"/>
  <c r="G36" i="72" s="1"/>
  <c r="L36" i="72"/>
  <c r="K36" i="72"/>
  <c r="M37" i="72"/>
  <c r="E36" i="72"/>
  <c r="I36" i="72" s="1"/>
  <c r="B69" i="70"/>
  <c r="A69" i="70" s="1"/>
  <c r="B17" i="70"/>
  <c r="C17" i="70"/>
  <c r="K17" i="70"/>
  <c r="L17" i="70"/>
  <c r="A70" i="70"/>
  <c r="N70" i="70"/>
  <c r="K5" i="70"/>
  <c r="L71" i="70"/>
  <c r="H70" i="70"/>
  <c r="F70" i="70"/>
  <c r="E70" i="70"/>
  <c r="D70" i="70"/>
  <c r="D69" i="70"/>
  <c r="M18" i="70"/>
  <c r="E69" i="70"/>
  <c r="F69" i="70"/>
  <c r="H69" i="70"/>
  <c r="M38" i="72" l="1"/>
  <c r="E37" i="72"/>
  <c r="I37" i="72" s="1"/>
  <c r="C37" i="72"/>
  <c r="H37" i="72" s="1"/>
  <c r="L37" i="72"/>
  <c r="K37" i="72"/>
  <c r="B37" i="72"/>
  <c r="G37" i="72" s="1"/>
  <c r="N69" i="70"/>
  <c r="L72" i="70"/>
  <c r="H71" i="70"/>
  <c r="F71" i="70"/>
  <c r="E71" i="70"/>
  <c r="D71" i="70"/>
  <c r="B71" i="70"/>
  <c r="D6" i="70"/>
  <c r="M19" i="70"/>
  <c r="C18" i="70"/>
  <c r="L18" i="70"/>
  <c r="B18" i="70"/>
  <c r="K18" i="70"/>
  <c r="B38" i="72" l="1"/>
  <c r="G38" i="72" s="1"/>
  <c r="L38" i="72"/>
  <c r="M39" i="72"/>
  <c r="E38" i="72"/>
  <c r="I38" i="72" s="1"/>
  <c r="C38" i="72"/>
  <c r="H38" i="72" s="1"/>
  <c r="K38" i="72"/>
  <c r="D8" i="70"/>
  <c r="A71" i="70"/>
  <c r="N71" i="70"/>
  <c r="G18" i="70"/>
  <c r="B19" i="70"/>
  <c r="G19" i="70" s="1"/>
  <c r="L19" i="70"/>
  <c r="K19" i="70"/>
  <c r="C19" i="70"/>
  <c r="H19" i="70" s="1"/>
  <c r="M20" i="70"/>
  <c r="E19" i="70"/>
  <c r="I19" i="70" s="1"/>
  <c r="L73" i="70"/>
  <c r="H72" i="70"/>
  <c r="F72" i="70"/>
  <c r="D72" i="70"/>
  <c r="E72" i="70"/>
  <c r="B72" i="70"/>
  <c r="H515" i="14"/>
  <c r="H514" i="14"/>
  <c r="H513" i="14"/>
  <c r="H512" i="14"/>
  <c r="H511" i="14"/>
  <c r="H510" i="14"/>
  <c r="H509" i="14"/>
  <c r="H508" i="14"/>
  <c r="H507" i="14"/>
  <c r="H506" i="14"/>
  <c r="H505" i="14"/>
  <c r="H504" i="14"/>
  <c r="H503" i="14"/>
  <c r="H502" i="14"/>
  <c r="H501" i="14"/>
  <c r="H500" i="14"/>
  <c r="H499" i="14"/>
  <c r="H498" i="14"/>
  <c r="H497" i="14"/>
  <c r="H496" i="14"/>
  <c r="H495" i="14"/>
  <c r="H494" i="14"/>
  <c r="H493" i="14"/>
  <c r="H492" i="14"/>
  <c r="H491" i="14"/>
  <c r="K39" i="72" l="1"/>
  <c r="M40" i="72"/>
  <c r="E39" i="72"/>
  <c r="I39" i="72" s="1"/>
  <c r="C39" i="72"/>
  <c r="H39" i="72" s="1"/>
  <c r="B39" i="72"/>
  <c r="G39" i="72" s="1"/>
  <c r="L39" i="72"/>
  <c r="C20" i="70"/>
  <c r="H20" i="70" s="1"/>
  <c r="K20" i="70"/>
  <c r="L20" i="70"/>
  <c r="B20" i="70"/>
  <c r="E20" i="70"/>
  <c r="M21" i="70"/>
  <c r="L74" i="70"/>
  <c r="H73" i="70"/>
  <c r="F73" i="70"/>
  <c r="E73" i="70"/>
  <c r="D73" i="70"/>
  <c r="B73" i="70"/>
  <c r="A72" i="70"/>
  <c r="N72" i="70"/>
  <c r="C40" i="72" l="1"/>
  <c r="H40" i="72" s="1"/>
  <c r="B40" i="72"/>
  <c r="G40" i="72" s="1"/>
  <c r="L40" i="72"/>
  <c r="K40" i="72"/>
  <c r="M41" i="72"/>
  <c r="E40" i="72"/>
  <c r="I40" i="72" s="1"/>
  <c r="A73" i="70"/>
  <c r="N73" i="70"/>
  <c r="G20" i="70"/>
  <c r="I20" i="70"/>
  <c r="L21" i="70"/>
  <c r="C21" i="70"/>
  <c r="H21" i="70" s="1"/>
  <c r="M22" i="70"/>
  <c r="E21" i="70"/>
  <c r="I21" i="70" s="1"/>
  <c r="B21" i="70"/>
  <c r="G21" i="70" s="1"/>
  <c r="K21" i="70"/>
  <c r="L75" i="70"/>
  <c r="H74" i="70"/>
  <c r="F74" i="70"/>
  <c r="D74" i="70"/>
  <c r="E74" i="70"/>
  <c r="B74" i="70"/>
  <c r="A6" i="14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A37" i="14"/>
  <c r="A38" i="14"/>
  <c r="A39" i="14"/>
  <c r="A40" i="14"/>
  <c r="A41" i="14"/>
  <c r="A42" i="14"/>
  <c r="A43" i="14"/>
  <c r="A44" i="14"/>
  <c r="A45" i="14"/>
  <c r="A46" i="14"/>
  <c r="A47" i="14"/>
  <c r="A48" i="14"/>
  <c r="A49" i="14"/>
  <c r="A50" i="14"/>
  <c r="A51" i="14"/>
  <c r="A52" i="14"/>
  <c r="A53" i="14"/>
  <c r="A54" i="14"/>
  <c r="A55" i="14"/>
  <c r="A56" i="14"/>
  <c r="A57" i="14"/>
  <c r="A58" i="14"/>
  <c r="A59" i="14"/>
  <c r="A60" i="14"/>
  <c r="A61" i="14"/>
  <c r="A62" i="14"/>
  <c r="A63" i="14"/>
  <c r="A64" i="14"/>
  <c r="A65" i="14"/>
  <c r="A66" i="14"/>
  <c r="A67" i="14"/>
  <c r="A68" i="14"/>
  <c r="A69" i="14"/>
  <c r="A70" i="14"/>
  <c r="A71" i="14"/>
  <c r="A72" i="14"/>
  <c r="A73" i="14"/>
  <c r="A74" i="14"/>
  <c r="A75" i="14"/>
  <c r="A76" i="14"/>
  <c r="A77" i="14"/>
  <c r="A78" i="14"/>
  <c r="A79" i="14"/>
  <c r="A80" i="14"/>
  <c r="A81" i="14"/>
  <c r="A82" i="14"/>
  <c r="A83" i="14"/>
  <c r="A84" i="14"/>
  <c r="A85" i="14"/>
  <c r="A86" i="14"/>
  <c r="A87" i="14"/>
  <c r="A88" i="14"/>
  <c r="A89" i="14"/>
  <c r="A90" i="14"/>
  <c r="A91" i="14"/>
  <c r="A92" i="14"/>
  <c r="A93" i="14"/>
  <c r="A94" i="14"/>
  <c r="A95" i="14"/>
  <c r="A96" i="14"/>
  <c r="A97" i="14"/>
  <c r="A98" i="14"/>
  <c r="A99" i="14"/>
  <c r="A100" i="14"/>
  <c r="A101" i="14"/>
  <c r="A102" i="14"/>
  <c r="A103" i="14"/>
  <c r="A104" i="14"/>
  <c r="A105" i="14"/>
  <c r="A106" i="14"/>
  <c r="A107" i="14"/>
  <c r="A108" i="14"/>
  <c r="A109" i="14"/>
  <c r="A110" i="14"/>
  <c r="A111" i="14"/>
  <c r="A112" i="14"/>
  <c r="A113" i="14"/>
  <c r="A114" i="14"/>
  <c r="A115" i="14"/>
  <c r="A116" i="14"/>
  <c r="A117" i="14"/>
  <c r="A118" i="14"/>
  <c r="A119" i="14"/>
  <c r="A120" i="14"/>
  <c r="A121" i="14"/>
  <c r="A122" i="14"/>
  <c r="A123" i="14"/>
  <c r="A124" i="14"/>
  <c r="A125" i="14"/>
  <c r="A126" i="14"/>
  <c r="A127" i="14"/>
  <c r="A128" i="14"/>
  <c r="A129" i="14"/>
  <c r="A130" i="14"/>
  <c r="A131" i="14"/>
  <c r="A132" i="14"/>
  <c r="A133" i="14"/>
  <c r="A134" i="14"/>
  <c r="A135" i="14"/>
  <c r="A136" i="14"/>
  <c r="A137" i="14"/>
  <c r="A138" i="14"/>
  <c r="A139" i="14"/>
  <c r="A140" i="14"/>
  <c r="A141" i="14"/>
  <c r="A142" i="14"/>
  <c r="A143" i="14"/>
  <c r="A144" i="14"/>
  <c r="A145" i="14"/>
  <c r="A146" i="14"/>
  <c r="A147" i="14"/>
  <c r="A148" i="14"/>
  <c r="A149" i="14"/>
  <c r="A150" i="14"/>
  <c r="A151" i="14"/>
  <c r="A152" i="14"/>
  <c r="A153" i="14"/>
  <c r="A154" i="14"/>
  <c r="A155" i="14"/>
  <c r="A156" i="14"/>
  <c r="A157" i="14"/>
  <c r="A158" i="14"/>
  <c r="A159" i="14"/>
  <c r="A160" i="14"/>
  <c r="A161" i="14"/>
  <c r="A162" i="14"/>
  <c r="A163" i="14"/>
  <c r="A164" i="14"/>
  <c r="A165" i="14"/>
  <c r="A166" i="14"/>
  <c r="A167" i="14"/>
  <c r="A168" i="14"/>
  <c r="A169" i="14"/>
  <c r="A170" i="14"/>
  <c r="A171" i="14"/>
  <c r="A172" i="14"/>
  <c r="A173" i="14"/>
  <c r="A174" i="14"/>
  <c r="A175" i="14"/>
  <c r="A176" i="14"/>
  <c r="A177" i="14"/>
  <c r="A178" i="14"/>
  <c r="A179" i="14"/>
  <c r="A180" i="14"/>
  <c r="A181" i="14"/>
  <c r="A182" i="14"/>
  <c r="A183" i="14"/>
  <c r="A184" i="14"/>
  <c r="A185" i="14"/>
  <c r="A186" i="14"/>
  <c r="A187" i="14"/>
  <c r="A188" i="14"/>
  <c r="A189" i="14"/>
  <c r="A190" i="14"/>
  <c r="A191" i="14"/>
  <c r="A192" i="14"/>
  <c r="A193" i="14"/>
  <c r="A194" i="14"/>
  <c r="A195" i="14"/>
  <c r="A196" i="14"/>
  <c r="A197" i="14"/>
  <c r="A198" i="14"/>
  <c r="A199" i="14"/>
  <c r="A200" i="14"/>
  <c r="A201" i="14"/>
  <c r="A202" i="14"/>
  <c r="A203" i="14"/>
  <c r="A204" i="14"/>
  <c r="A205" i="14"/>
  <c r="A206" i="14"/>
  <c r="A207" i="14"/>
  <c r="A208" i="14"/>
  <c r="A209" i="14"/>
  <c r="A210" i="14"/>
  <c r="A211" i="14"/>
  <c r="A212" i="14"/>
  <c r="A213" i="14"/>
  <c r="A214" i="14"/>
  <c r="A215" i="14"/>
  <c r="A216" i="14"/>
  <c r="A217" i="14"/>
  <c r="A218" i="14"/>
  <c r="A219" i="14"/>
  <c r="A220" i="14"/>
  <c r="A221" i="14"/>
  <c r="A222" i="14"/>
  <c r="A223" i="14"/>
  <c r="A224" i="14"/>
  <c r="A225" i="14"/>
  <c r="A226" i="14"/>
  <c r="A227" i="14"/>
  <c r="A228" i="14"/>
  <c r="A229" i="14"/>
  <c r="A230" i="14"/>
  <c r="A231" i="14"/>
  <c r="A232" i="14"/>
  <c r="A233" i="14"/>
  <c r="A234" i="14"/>
  <c r="A235" i="14"/>
  <c r="A236" i="14"/>
  <c r="A237" i="14"/>
  <c r="A238" i="14"/>
  <c r="A239" i="14"/>
  <c r="A240" i="14"/>
  <c r="A241" i="14"/>
  <c r="A242" i="14"/>
  <c r="A243" i="14"/>
  <c r="A244" i="14"/>
  <c r="A245" i="14"/>
  <c r="A246" i="14"/>
  <c r="A247" i="14"/>
  <c r="A248" i="14"/>
  <c r="A249" i="14"/>
  <c r="A250" i="14"/>
  <c r="A251" i="14"/>
  <c r="A252" i="14"/>
  <c r="A253" i="14"/>
  <c r="A254" i="14"/>
  <c r="A255" i="14"/>
  <c r="A256" i="14"/>
  <c r="A257" i="14"/>
  <c r="A258" i="14"/>
  <c r="A259" i="14"/>
  <c r="A260" i="14"/>
  <c r="A261" i="14"/>
  <c r="A262" i="14"/>
  <c r="A263" i="14"/>
  <c r="A264" i="14"/>
  <c r="A265" i="14"/>
  <c r="A266" i="14"/>
  <c r="A267" i="14"/>
  <c r="A268" i="14"/>
  <c r="A269" i="14"/>
  <c r="A270" i="14"/>
  <c r="A271" i="14"/>
  <c r="A272" i="14"/>
  <c r="A273" i="14"/>
  <c r="A274" i="14"/>
  <c r="A275" i="14"/>
  <c r="A276" i="14"/>
  <c r="A277" i="14"/>
  <c r="A278" i="14"/>
  <c r="A279" i="14"/>
  <c r="A280" i="14"/>
  <c r="A281" i="14"/>
  <c r="A282" i="14"/>
  <c r="A283" i="14"/>
  <c r="A284" i="14"/>
  <c r="A285" i="14"/>
  <c r="A286" i="14"/>
  <c r="A287" i="14"/>
  <c r="A288" i="14"/>
  <c r="A289" i="14"/>
  <c r="A290" i="14"/>
  <c r="A291" i="14"/>
  <c r="A292" i="14"/>
  <c r="A293" i="14"/>
  <c r="A294" i="14"/>
  <c r="A295" i="14"/>
  <c r="A296" i="14"/>
  <c r="A297" i="14"/>
  <c r="A298" i="14"/>
  <c r="A299" i="14"/>
  <c r="A300" i="14"/>
  <c r="A301" i="14"/>
  <c r="A302" i="14"/>
  <c r="A303" i="14"/>
  <c r="A304" i="14"/>
  <c r="A305" i="14"/>
  <c r="A306" i="14"/>
  <c r="A307" i="14"/>
  <c r="A308" i="14"/>
  <c r="A309" i="14"/>
  <c r="A310" i="14"/>
  <c r="A311" i="14"/>
  <c r="A312" i="14"/>
  <c r="A313" i="14"/>
  <c r="A314" i="14"/>
  <c r="A315" i="14"/>
  <c r="A316" i="14"/>
  <c r="A317" i="14"/>
  <c r="A318" i="14"/>
  <c r="A319" i="14"/>
  <c r="A320" i="14"/>
  <c r="A321" i="14"/>
  <c r="A322" i="14"/>
  <c r="A323" i="14"/>
  <c r="A324" i="14"/>
  <c r="A325" i="14"/>
  <c r="A326" i="14"/>
  <c r="A327" i="14"/>
  <c r="A328" i="14"/>
  <c r="A329" i="14"/>
  <c r="A330" i="14"/>
  <c r="A331" i="14"/>
  <c r="A332" i="14"/>
  <c r="A333" i="14"/>
  <c r="A334" i="14"/>
  <c r="A335" i="14"/>
  <c r="A336" i="14"/>
  <c r="A337" i="14"/>
  <c r="A338" i="14"/>
  <c r="A339" i="14"/>
  <c r="A340" i="14"/>
  <c r="A341" i="14"/>
  <c r="A342" i="14"/>
  <c r="A343" i="14"/>
  <c r="A344" i="14"/>
  <c r="A345" i="14"/>
  <c r="A346" i="14"/>
  <c r="A347" i="14"/>
  <c r="A348" i="14"/>
  <c r="A349" i="14"/>
  <c r="A350" i="14"/>
  <c r="A351" i="14"/>
  <c r="A352" i="14"/>
  <c r="A353" i="14"/>
  <c r="A354" i="14"/>
  <c r="A355" i="14"/>
  <c r="A356" i="14"/>
  <c r="A357" i="14"/>
  <c r="A358" i="14"/>
  <c r="A359" i="14"/>
  <c r="A360" i="14"/>
  <c r="A361" i="14"/>
  <c r="A362" i="14"/>
  <c r="A363" i="14"/>
  <c r="A364" i="14"/>
  <c r="A365" i="14"/>
  <c r="A366" i="14"/>
  <c r="A367" i="14"/>
  <c r="A368" i="14"/>
  <c r="A369" i="14"/>
  <c r="A370" i="14"/>
  <c r="A371" i="14"/>
  <c r="A372" i="14"/>
  <c r="A373" i="14"/>
  <c r="A374" i="14"/>
  <c r="A375" i="14"/>
  <c r="A376" i="14"/>
  <c r="A377" i="14"/>
  <c r="A378" i="14"/>
  <c r="A379" i="14"/>
  <c r="A380" i="14"/>
  <c r="A381" i="14"/>
  <c r="A382" i="14"/>
  <c r="A383" i="14"/>
  <c r="A384" i="14"/>
  <c r="A385" i="14"/>
  <c r="A386" i="14"/>
  <c r="A387" i="14"/>
  <c r="A388" i="14"/>
  <c r="A389" i="14"/>
  <c r="A390" i="14"/>
  <c r="A391" i="14"/>
  <c r="A392" i="14"/>
  <c r="A393" i="14"/>
  <c r="A394" i="14"/>
  <c r="A395" i="14"/>
  <c r="A396" i="14"/>
  <c r="A397" i="14"/>
  <c r="A398" i="14"/>
  <c r="A399" i="14"/>
  <c r="A400" i="14"/>
  <c r="A401" i="14"/>
  <c r="A402" i="14"/>
  <c r="A403" i="14"/>
  <c r="A404" i="14"/>
  <c r="A405" i="14"/>
  <c r="A406" i="14"/>
  <c r="A407" i="14"/>
  <c r="A408" i="14"/>
  <c r="A409" i="14"/>
  <c r="A410" i="14"/>
  <c r="A411" i="14"/>
  <c r="A412" i="14"/>
  <c r="A413" i="14"/>
  <c r="A414" i="14"/>
  <c r="A415" i="14"/>
  <c r="A416" i="14"/>
  <c r="A417" i="14"/>
  <c r="A418" i="14"/>
  <c r="A419" i="14"/>
  <c r="A420" i="14"/>
  <c r="A421" i="14"/>
  <c r="A422" i="14"/>
  <c r="A423" i="14"/>
  <c r="A424" i="14"/>
  <c r="A425" i="14"/>
  <c r="A426" i="14"/>
  <c r="A427" i="14"/>
  <c r="A428" i="14"/>
  <c r="A429" i="14"/>
  <c r="A430" i="14"/>
  <c r="A431" i="14"/>
  <c r="A432" i="14"/>
  <c r="A433" i="14"/>
  <c r="A434" i="14"/>
  <c r="A435" i="14"/>
  <c r="A436" i="14"/>
  <c r="A437" i="14"/>
  <c r="A438" i="14"/>
  <c r="A439" i="14"/>
  <c r="A440" i="14"/>
  <c r="A441" i="14"/>
  <c r="A442" i="14"/>
  <c r="A443" i="14"/>
  <c r="A444" i="14"/>
  <c r="A445" i="14"/>
  <c r="A446" i="14"/>
  <c r="A447" i="14"/>
  <c r="A448" i="14"/>
  <c r="A449" i="14"/>
  <c r="A450" i="14"/>
  <c r="A451" i="14"/>
  <c r="A452" i="14"/>
  <c r="A453" i="14"/>
  <c r="A454" i="14"/>
  <c r="A455" i="14"/>
  <c r="A456" i="14"/>
  <c r="A457" i="14"/>
  <c r="A458" i="14"/>
  <c r="A459" i="14"/>
  <c r="A460" i="14"/>
  <c r="A461" i="14"/>
  <c r="A462" i="14"/>
  <c r="A463" i="14"/>
  <c r="A464" i="14"/>
  <c r="A465" i="14"/>
  <c r="A466" i="14"/>
  <c r="A467" i="14"/>
  <c r="A468" i="14"/>
  <c r="A469" i="14"/>
  <c r="A470" i="14"/>
  <c r="A471" i="14"/>
  <c r="A472" i="14"/>
  <c r="A473" i="14"/>
  <c r="A474" i="14"/>
  <c r="A475" i="14"/>
  <c r="A476" i="14"/>
  <c r="A477" i="14"/>
  <c r="A478" i="14"/>
  <c r="A479" i="14"/>
  <c r="A480" i="14"/>
  <c r="A481" i="14"/>
  <c r="A482" i="14"/>
  <c r="A483" i="14"/>
  <c r="A484" i="14"/>
  <c r="A485" i="14"/>
  <c r="A486" i="14"/>
  <c r="A487" i="14"/>
  <c r="A488" i="14"/>
  <c r="A489" i="14"/>
  <c r="A490" i="14"/>
  <c r="A491" i="14"/>
  <c r="A492" i="14"/>
  <c r="A493" i="14"/>
  <c r="A494" i="14"/>
  <c r="A495" i="14"/>
  <c r="A496" i="14"/>
  <c r="A497" i="14"/>
  <c r="A498" i="14"/>
  <c r="A499" i="14"/>
  <c r="A500" i="14"/>
  <c r="A501" i="14"/>
  <c r="A502" i="14"/>
  <c r="A503" i="14"/>
  <c r="A504" i="14"/>
  <c r="A505" i="14"/>
  <c r="A506" i="14"/>
  <c r="A507" i="14"/>
  <c r="A508" i="14"/>
  <c r="A509" i="14"/>
  <c r="A510" i="14"/>
  <c r="A511" i="14"/>
  <c r="A512" i="14"/>
  <c r="A513" i="14"/>
  <c r="A514" i="14"/>
  <c r="A515" i="14"/>
  <c r="A516" i="14"/>
  <c r="A517" i="14"/>
  <c r="A518" i="14"/>
  <c r="A519" i="14"/>
  <c r="A520" i="14"/>
  <c r="A521" i="14"/>
  <c r="A522" i="14"/>
  <c r="A523" i="14"/>
  <c r="A524" i="14"/>
  <c r="A525" i="14"/>
  <c r="A526" i="14"/>
  <c r="A527" i="14"/>
  <c r="A528" i="14"/>
  <c r="A529" i="14"/>
  <c r="A530" i="14"/>
  <c r="A531" i="14"/>
  <c r="A532" i="14"/>
  <c r="A533" i="14"/>
  <c r="A534" i="14"/>
  <c r="A535" i="14"/>
  <c r="A536" i="14"/>
  <c r="A537" i="14"/>
  <c r="A538" i="14"/>
  <c r="A539" i="14"/>
  <c r="A540" i="14"/>
  <c r="A541" i="14"/>
  <c r="A542" i="14"/>
  <c r="A543" i="14"/>
  <c r="A544" i="14"/>
  <c r="A545" i="14"/>
  <c r="A546" i="14"/>
  <c r="A547" i="14"/>
  <c r="A548" i="14"/>
  <c r="A549" i="14"/>
  <c r="A550" i="14"/>
  <c r="A551" i="14"/>
  <c r="A552" i="14"/>
  <c r="A553" i="14"/>
  <c r="A554" i="14"/>
  <c r="A555" i="14"/>
  <c r="A556" i="14"/>
  <c r="A557" i="14"/>
  <c r="A558" i="14"/>
  <c r="A559" i="14"/>
  <c r="A560" i="14"/>
  <c r="A561" i="14"/>
  <c r="A562" i="14"/>
  <c r="A563" i="14"/>
  <c r="A564" i="14"/>
  <c r="A565" i="14"/>
  <c r="A566" i="14"/>
  <c r="A568" i="14"/>
  <c r="A569" i="14"/>
  <c r="A570" i="14"/>
  <c r="A571" i="14"/>
  <c r="A572" i="14"/>
  <c r="A573" i="14"/>
  <c r="A574" i="14"/>
  <c r="A575" i="14"/>
  <c r="A576" i="14"/>
  <c r="A577" i="14"/>
  <c r="A578" i="14"/>
  <c r="A579" i="14"/>
  <c r="A580" i="14"/>
  <c r="A581" i="14"/>
  <c r="A582" i="14"/>
  <c r="A583" i="14"/>
  <c r="A584" i="14"/>
  <c r="A585" i="14"/>
  <c r="A586" i="14"/>
  <c r="A587" i="14"/>
  <c r="A588" i="14"/>
  <c r="A589" i="14"/>
  <c r="A590" i="14"/>
  <c r="A591" i="14"/>
  <c r="A592" i="14"/>
  <c r="A593" i="14"/>
  <c r="A594" i="14"/>
  <c r="A595" i="14"/>
  <c r="A596" i="14"/>
  <c r="A597" i="14"/>
  <c r="A598" i="14"/>
  <c r="A599" i="14"/>
  <c r="A600" i="14"/>
  <c r="A601" i="14"/>
  <c r="A602" i="14"/>
  <c r="A603" i="14"/>
  <c r="A604" i="14"/>
  <c r="A605" i="14"/>
  <c r="A606" i="14"/>
  <c r="A607" i="14"/>
  <c r="A608" i="14"/>
  <c r="A609" i="14"/>
  <c r="A610" i="14"/>
  <c r="A611" i="14"/>
  <c r="A612" i="14"/>
  <c r="A613" i="14"/>
  <c r="A614" i="14"/>
  <c r="A615" i="14"/>
  <c r="A616" i="14"/>
  <c r="A617" i="14"/>
  <c r="A618" i="14"/>
  <c r="A619" i="14"/>
  <c r="A620" i="14"/>
  <c r="A621" i="14"/>
  <c r="A622" i="14"/>
  <c r="A623" i="14"/>
  <c r="A624" i="14"/>
  <c r="A625" i="14"/>
  <c r="A626" i="14"/>
  <c r="A627" i="14"/>
  <c r="A628" i="14"/>
  <c r="A629" i="14"/>
  <c r="A630" i="14"/>
  <c r="A631" i="14"/>
  <c r="A632" i="14"/>
  <c r="A633" i="14"/>
  <c r="A634" i="14"/>
  <c r="A635" i="14"/>
  <c r="A636" i="14"/>
  <c r="A637" i="14"/>
  <c r="A638" i="14"/>
  <c r="A639" i="14"/>
  <c r="A640" i="14"/>
  <c r="A641" i="14"/>
  <c r="A642" i="14"/>
  <c r="A643" i="14"/>
  <c r="A644" i="14"/>
  <c r="A645" i="14"/>
  <c r="A646" i="14"/>
  <c r="A647" i="14"/>
  <c r="A648" i="14"/>
  <c r="A649" i="14"/>
  <c r="A650" i="14"/>
  <c r="A651" i="14"/>
  <c r="A652" i="14"/>
  <c r="A653" i="14"/>
  <c r="A654" i="14"/>
  <c r="A655" i="14"/>
  <c r="A656" i="14"/>
  <c r="A657" i="14"/>
  <c r="A658" i="14"/>
  <c r="A659" i="14"/>
  <c r="A660" i="14"/>
  <c r="A661" i="14"/>
  <c r="A662" i="14"/>
  <c r="A663" i="14"/>
  <c r="A664" i="14"/>
  <c r="A665" i="14"/>
  <c r="A666" i="14"/>
  <c r="A667" i="14"/>
  <c r="A668" i="14"/>
  <c r="A669" i="14"/>
  <c r="A670" i="14"/>
  <c r="A671" i="14"/>
  <c r="A672" i="14"/>
  <c r="A673" i="14"/>
  <c r="A674" i="14"/>
  <c r="A675" i="14"/>
  <c r="A676" i="14"/>
  <c r="A677" i="14"/>
  <c r="A678" i="14"/>
  <c r="A679" i="14"/>
  <c r="A680" i="14"/>
  <c r="A681" i="14"/>
  <c r="A682" i="14"/>
  <c r="A683" i="14"/>
  <c r="A684" i="14"/>
  <c r="A685" i="14"/>
  <c r="A686" i="14"/>
  <c r="A687" i="14"/>
  <c r="A688" i="14"/>
  <c r="A689" i="14"/>
  <c r="A690" i="14"/>
  <c r="A691" i="14"/>
  <c r="A692" i="14"/>
  <c r="A693" i="14"/>
  <c r="A694" i="14"/>
  <c r="A695" i="14"/>
  <c r="A696" i="14"/>
  <c r="A697" i="14"/>
  <c r="A698" i="14"/>
  <c r="A699" i="14"/>
  <c r="A700" i="14"/>
  <c r="A701" i="14"/>
  <c r="A702" i="14"/>
  <c r="A703" i="14"/>
  <c r="A704" i="14"/>
  <c r="A705" i="14"/>
  <c r="A706" i="14"/>
  <c r="A707" i="14"/>
  <c r="A708" i="14"/>
  <c r="A709" i="14"/>
  <c r="A710" i="14"/>
  <c r="A711" i="14"/>
  <c r="A712" i="14"/>
  <c r="A713" i="14"/>
  <c r="A714" i="14"/>
  <c r="A715" i="14"/>
  <c r="A716" i="14"/>
  <c r="A717" i="14"/>
  <c r="A718" i="14"/>
  <c r="A719" i="14"/>
  <c r="A720" i="14"/>
  <c r="A721" i="14"/>
  <c r="A722" i="14"/>
  <c r="A723" i="14"/>
  <c r="A724" i="14"/>
  <c r="A725" i="14"/>
  <c r="A726" i="14"/>
  <c r="A727" i="14"/>
  <c r="A728" i="14"/>
  <c r="A729" i="14"/>
  <c r="A730" i="14"/>
  <c r="A731" i="14"/>
  <c r="A732" i="14"/>
  <c r="A733" i="14"/>
  <c r="A734" i="14"/>
  <c r="A735" i="14"/>
  <c r="A736" i="14"/>
  <c r="A737" i="14"/>
  <c r="A738" i="14"/>
  <c r="A739" i="14"/>
  <c r="A740" i="14"/>
  <c r="A741" i="14"/>
  <c r="A742" i="14"/>
  <c r="A743" i="14"/>
  <c r="A744" i="14"/>
  <c r="A745" i="14"/>
  <c r="A746" i="14"/>
  <c r="A747" i="14"/>
  <c r="A748" i="14"/>
  <c r="A749" i="14"/>
  <c r="A750" i="14"/>
  <c r="A751" i="14"/>
  <c r="A752" i="14"/>
  <c r="A753" i="14"/>
  <c r="A754" i="14"/>
  <c r="A755" i="14"/>
  <c r="A756" i="14"/>
  <c r="A757" i="14"/>
  <c r="A758" i="14"/>
  <c r="A759" i="14"/>
  <c r="A760" i="14"/>
  <c r="A761" i="14"/>
  <c r="A762" i="14"/>
  <c r="A763" i="14"/>
  <c r="A764" i="14"/>
  <c r="A765" i="14"/>
  <c r="A766" i="14"/>
  <c r="A767" i="14"/>
  <c r="A768" i="14"/>
  <c r="A769" i="14"/>
  <c r="A770" i="14"/>
  <c r="A771" i="14"/>
  <c r="A772" i="14"/>
  <c r="A773" i="14"/>
  <c r="A774" i="14"/>
  <c r="A775" i="14"/>
  <c r="A776" i="14"/>
  <c r="A777" i="14"/>
  <c r="A778" i="14"/>
  <c r="A779" i="14"/>
  <c r="A780" i="14"/>
  <c r="A781" i="14"/>
  <c r="A782" i="14"/>
  <c r="A783" i="14"/>
  <c r="A784" i="14"/>
  <c r="A785" i="14"/>
  <c r="A786" i="14"/>
  <c r="A787" i="14"/>
  <c r="A788" i="14"/>
  <c r="A789" i="14"/>
  <c r="A790" i="14"/>
  <c r="A791" i="14"/>
  <c r="A792" i="14"/>
  <c r="A793" i="14"/>
  <c r="A794" i="14"/>
  <c r="A795" i="14"/>
  <c r="A796" i="14"/>
  <c r="A797" i="14"/>
  <c r="A798" i="14"/>
  <c r="A799" i="14"/>
  <c r="A800" i="14"/>
  <c r="A801" i="14"/>
  <c r="A802" i="14"/>
  <c r="A803" i="14"/>
  <c r="A804" i="14"/>
  <c r="A805" i="14"/>
  <c r="A806" i="14"/>
  <c r="A807" i="14"/>
  <c r="A808" i="14"/>
  <c r="A809" i="14"/>
  <c r="A810" i="14"/>
  <c r="A811" i="14"/>
  <c r="A812" i="14"/>
  <c r="A813" i="14"/>
  <c r="A814" i="14"/>
  <c r="A815" i="14"/>
  <c r="A816" i="14"/>
  <c r="A817" i="14"/>
  <c r="A818" i="14"/>
  <c r="A819" i="14"/>
  <c r="A820" i="14"/>
  <c r="A821" i="14"/>
  <c r="A822" i="14"/>
  <c r="A823" i="14"/>
  <c r="A824" i="14"/>
  <c r="A825" i="14"/>
  <c r="A826" i="14"/>
  <c r="A827" i="14"/>
  <c r="A828" i="14"/>
  <c r="A829" i="14"/>
  <c r="A830" i="14"/>
  <c r="A831" i="14"/>
  <c r="A832" i="14"/>
  <c r="A833" i="14"/>
  <c r="A834" i="14"/>
  <c r="A835" i="14"/>
  <c r="A836" i="14"/>
  <c r="A837" i="14"/>
  <c r="A838" i="14"/>
  <c r="A839" i="14"/>
  <c r="A840" i="14"/>
  <c r="A841" i="14"/>
  <c r="A842" i="14"/>
  <c r="A843" i="14"/>
  <c r="A844" i="14"/>
  <c r="A845" i="14"/>
  <c r="A846" i="14"/>
  <c r="A847" i="14"/>
  <c r="A848" i="14"/>
  <c r="A849" i="14"/>
  <c r="A850" i="14"/>
  <c r="A851" i="14"/>
  <c r="A852" i="14"/>
  <c r="A853" i="14"/>
  <c r="A854" i="14"/>
  <c r="A855" i="14"/>
  <c r="A856" i="14"/>
  <c r="A857" i="14"/>
  <c r="A858" i="14"/>
  <c r="A859" i="14"/>
  <c r="A860" i="14"/>
  <c r="A861" i="14"/>
  <c r="A862" i="14"/>
  <c r="A863" i="14"/>
  <c r="A864" i="14"/>
  <c r="A865" i="14"/>
  <c r="A866" i="14"/>
  <c r="A867" i="14"/>
  <c r="A5" i="14"/>
  <c r="E41" i="72" l="1"/>
  <c r="C41" i="72"/>
  <c r="L41" i="72"/>
  <c r="K41" i="72"/>
  <c r="B41" i="72"/>
  <c r="L76" i="70"/>
  <c r="H75" i="70"/>
  <c r="F75" i="70"/>
  <c r="E75" i="70"/>
  <c r="D75" i="70"/>
  <c r="B75" i="70"/>
  <c r="A74" i="70"/>
  <c r="N74" i="70"/>
  <c r="M23" i="70"/>
  <c r="E22" i="70"/>
  <c r="C22" i="70"/>
  <c r="H22" i="70" s="1"/>
  <c r="L22" i="70"/>
  <c r="B22" i="70"/>
  <c r="K22" i="70"/>
  <c r="G41" i="72" l="1"/>
  <c r="B42" i="72"/>
  <c r="H41" i="72"/>
  <c r="C42" i="72"/>
  <c r="I41" i="72"/>
  <c r="G22" i="70"/>
  <c r="A75" i="70"/>
  <c r="N75" i="70"/>
  <c r="I22" i="70"/>
  <c r="B23" i="70"/>
  <c r="G23" i="70" s="1"/>
  <c r="L23" i="70"/>
  <c r="K23" i="70"/>
  <c r="E23" i="70"/>
  <c r="I23" i="70" s="1"/>
  <c r="M24" i="70"/>
  <c r="C23" i="70"/>
  <c r="H23" i="70" s="1"/>
  <c r="L84" i="70"/>
  <c r="L77" i="70"/>
  <c r="H76" i="70"/>
  <c r="F76" i="70"/>
  <c r="D76" i="70"/>
  <c r="E76" i="70"/>
  <c r="B76" i="70"/>
  <c r="F79" i="12"/>
  <c r="E79" i="12"/>
  <c r="W79" i="12" s="1"/>
  <c r="E59" i="22"/>
  <c r="L78" i="70" l="1"/>
  <c r="H77" i="70"/>
  <c r="F77" i="70"/>
  <c r="D77" i="70"/>
  <c r="E77" i="70"/>
  <c r="B77" i="70"/>
  <c r="A76" i="70"/>
  <c r="N76" i="70"/>
  <c r="C24" i="70"/>
  <c r="H24" i="70" s="1"/>
  <c r="K24" i="70"/>
  <c r="E24" i="70"/>
  <c r="I24" i="70" s="1"/>
  <c r="L24" i="70"/>
  <c r="B24" i="70"/>
  <c r="G24" i="70" s="1"/>
  <c r="M25" i="70"/>
  <c r="F53" i="12"/>
  <c r="E53" i="12"/>
  <c r="W53" i="12" s="1"/>
  <c r="I40" i="22"/>
  <c r="E40" i="22"/>
  <c r="A77" i="70" l="1"/>
  <c r="N77" i="70"/>
  <c r="L25" i="70"/>
  <c r="C25" i="70"/>
  <c r="H25" i="70" s="1"/>
  <c r="M26" i="70"/>
  <c r="E25" i="70"/>
  <c r="I25" i="70" s="1"/>
  <c r="B25" i="70"/>
  <c r="K25" i="70"/>
  <c r="L79" i="70"/>
  <c r="H78" i="70"/>
  <c r="F78" i="70"/>
  <c r="D78" i="70"/>
  <c r="E78" i="70"/>
  <c r="B78" i="70"/>
  <c r="N85" i="69"/>
  <c r="L70" i="69"/>
  <c r="L71" i="69" s="1"/>
  <c r="D66" i="69"/>
  <c r="D64" i="69"/>
  <c r="A18" i="69"/>
  <c r="A19" i="69" s="1"/>
  <c r="A20" i="69" s="1"/>
  <c r="A21" i="69" s="1"/>
  <c r="A22" i="69" s="1"/>
  <c r="A23" i="69" s="1"/>
  <c r="A24" i="69" s="1"/>
  <c r="A25" i="69" s="1"/>
  <c r="A26" i="69" s="1"/>
  <c r="A27" i="69" s="1"/>
  <c r="A28" i="69" s="1"/>
  <c r="A29" i="69" s="1"/>
  <c r="A30" i="69" s="1"/>
  <c r="A31" i="69" s="1"/>
  <c r="A32" i="69" s="1"/>
  <c r="A33" i="69" s="1"/>
  <c r="A34" i="69" s="1"/>
  <c r="A35" i="69" s="1"/>
  <c r="A36" i="69" s="1"/>
  <c r="A37" i="69" s="1"/>
  <c r="A38" i="69" s="1"/>
  <c r="A39" i="69" s="1"/>
  <c r="A40" i="69" s="1"/>
  <c r="A41" i="69" s="1"/>
  <c r="D14" i="69"/>
  <c r="I47" i="69" s="1"/>
  <c r="D7" i="69"/>
  <c r="M27" i="70" l="1"/>
  <c r="E26" i="70"/>
  <c r="I26" i="70" s="1"/>
  <c r="C26" i="70"/>
  <c r="H26" i="70" s="1"/>
  <c r="L26" i="70"/>
  <c r="B26" i="70"/>
  <c r="G26" i="70" s="1"/>
  <c r="K26" i="70"/>
  <c r="A78" i="70"/>
  <c r="N78" i="70"/>
  <c r="G25" i="70"/>
  <c r="L80" i="70"/>
  <c r="H79" i="70"/>
  <c r="F79" i="70"/>
  <c r="E79" i="70"/>
  <c r="D79" i="70"/>
  <c r="B79" i="70"/>
  <c r="K5" i="69"/>
  <c r="D6" i="69" s="1"/>
  <c r="D8" i="69" s="1"/>
  <c r="L72" i="69"/>
  <c r="H71" i="69"/>
  <c r="F71" i="69"/>
  <c r="E71" i="69"/>
  <c r="B71" i="69"/>
  <c r="D71" i="69"/>
  <c r="D70" i="69"/>
  <c r="L18" i="69"/>
  <c r="E70" i="69"/>
  <c r="F70" i="69"/>
  <c r="B70" i="69"/>
  <c r="H70" i="69"/>
  <c r="E18" i="69" l="1"/>
  <c r="K18" i="69"/>
  <c r="B18" i="69"/>
  <c r="G18" i="69" s="1"/>
  <c r="C18" i="69"/>
  <c r="L81" i="70"/>
  <c r="H80" i="70"/>
  <c r="F80" i="70"/>
  <c r="E80" i="70"/>
  <c r="D80" i="70"/>
  <c r="B80" i="70"/>
  <c r="A79" i="70"/>
  <c r="N79" i="70"/>
  <c r="B27" i="70"/>
  <c r="G27" i="70" s="1"/>
  <c r="L27" i="70"/>
  <c r="K27" i="70"/>
  <c r="C27" i="70"/>
  <c r="H27" i="70" s="1"/>
  <c r="E27" i="70"/>
  <c r="I27" i="70" s="1"/>
  <c r="M28" i="70"/>
  <c r="G17" i="69"/>
  <c r="L73" i="69"/>
  <c r="H72" i="69"/>
  <c r="B72" i="69"/>
  <c r="F72" i="69"/>
  <c r="E72" i="69"/>
  <c r="D72" i="69"/>
  <c r="L19" i="69"/>
  <c r="A70" i="69"/>
  <c r="N70" i="69"/>
  <c r="A71" i="69"/>
  <c r="N71" i="69"/>
  <c r="E19" i="69" l="1"/>
  <c r="K19" i="69"/>
  <c r="B19" i="69"/>
  <c r="G19" i="69" s="1"/>
  <c r="C19" i="69"/>
  <c r="C28" i="70"/>
  <c r="H28" i="70" s="1"/>
  <c r="K28" i="70"/>
  <c r="L28" i="70"/>
  <c r="M29" i="70"/>
  <c r="E28" i="70"/>
  <c r="I28" i="70" s="1"/>
  <c r="B28" i="70"/>
  <c r="G28" i="70" s="1"/>
  <c r="A80" i="70"/>
  <c r="N80" i="70"/>
  <c r="L82" i="70"/>
  <c r="H81" i="70"/>
  <c r="F81" i="70"/>
  <c r="E81" i="70"/>
  <c r="D81" i="70"/>
  <c r="B81" i="70"/>
  <c r="A72" i="69"/>
  <c r="N72" i="69"/>
  <c r="L74" i="69"/>
  <c r="H73" i="69"/>
  <c r="F73" i="69"/>
  <c r="E73" i="69"/>
  <c r="B73" i="69"/>
  <c r="D73" i="69"/>
  <c r="L20" i="69"/>
  <c r="H523" i="14"/>
  <c r="H524" i="14"/>
  <c r="H525" i="14"/>
  <c r="H526" i="14"/>
  <c r="H527" i="14"/>
  <c r="H528" i="14"/>
  <c r="H529" i="14"/>
  <c r="H530" i="14"/>
  <c r="H531" i="14"/>
  <c r="E20" i="69" l="1"/>
  <c r="K20" i="69"/>
  <c r="B20" i="69"/>
  <c r="G20" i="69" s="1"/>
  <c r="C20" i="69"/>
  <c r="A81" i="70"/>
  <c r="N81" i="70"/>
  <c r="L29" i="70"/>
  <c r="C29" i="70"/>
  <c r="H29" i="70" s="1"/>
  <c r="M30" i="70"/>
  <c r="E29" i="70"/>
  <c r="I29" i="70" s="1"/>
  <c r="K29" i="70"/>
  <c r="B29" i="70"/>
  <c r="G29" i="70" s="1"/>
  <c r="L83" i="70"/>
  <c r="H82" i="70"/>
  <c r="F82" i="70"/>
  <c r="D82" i="70"/>
  <c r="E82" i="70"/>
  <c r="B82" i="70"/>
  <c r="L75" i="69"/>
  <c r="H74" i="69"/>
  <c r="B74" i="69"/>
  <c r="F74" i="69"/>
  <c r="E74" i="69"/>
  <c r="D74" i="69"/>
  <c r="A73" i="69"/>
  <c r="N73" i="69"/>
  <c r="L21" i="69"/>
  <c r="F84" i="12"/>
  <c r="E84" i="12"/>
  <c r="W84" i="12" s="1"/>
  <c r="E21" i="69" l="1"/>
  <c r="I21" i="69" s="1"/>
  <c r="K21" i="69"/>
  <c r="B21" i="69"/>
  <c r="C21" i="69"/>
  <c r="H21" i="69" s="1"/>
  <c r="M31" i="70"/>
  <c r="E30" i="70"/>
  <c r="I30" i="70" s="1"/>
  <c r="C30" i="70"/>
  <c r="H30" i="70" s="1"/>
  <c r="L30" i="70"/>
  <c r="B30" i="70"/>
  <c r="G30" i="70" s="1"/>
  <c r="K30" i="70"/>
  <c r="A82" i="70"/>
  <c r="N82" i="70"/>
  <c r="H83" i="70"/>
  <c r="F83" i="70"/>
  <c r="D83" i="70"/>
  <c r="B83" i="70"/>
  <c r="L22" i="69"/>
  <c r="H20" i="69"/>
  <c r="I20" i="69" s="1"/>
  <c r="A74" i="69"/>
  <c r="N74" i="69"/>
  <c r="L76" i="69"/>
  <c r="H75" i="69"/>
  <c r="F75" i="69"/>
  <c r="E75" i="69"/>
  <c r="B75" i="69"/>
  <c r="D75" i="69"/>
  <c r="E410" i="13"/>
  <c r="F410" i="13" s="1"/>
  <c r="E411" i="13"/>
  <c r="F411" i="13" s="1"/>
  <c r="H411" i="13" l="1"/>
  <c r="E22" i="69"/>
  <c r="K22" i="69"/>
  <c r="B22" i="69"/>
  <c r="G22" i="69" s="1"/>
  <c r="C22" i="69"/>
  <c r="A83" i="70"/>
  <c r="N83" i="70"/>
  <c r="B31" i="70"/>
  <c r="G31" i="70" s="1"/>
  <c r="L31" i="70"/>
  <c r="K31" i="70"/>
  <c r="E31" i="70"/>
  <c r="I31" i="70" s="1"/>
  <c r="M32" i="70"/>
  <c r="C31" i="70"/>
  <c r="H31" i="70" s="1"/>
  <c r="A75" i="69"/>
  <c r="N75" i="69"/>
  <c r="G21" i="69"/>
  <c r="L23" i="69"/>
  <c r="L77" i="69"/>
  <c r="H76" i="69"/>
  <c r="B76" i="69"/>
  <c r="F76" i="69"/>
  <c r="E76" i="69"/>
  <c r="D76" i="69"/>
  <c r="H410" i="13"/>
  <c r="E23" i="69" l="1"/>
  <c r="I23" i="69" s="1"/>
  <c r="K23" i="69"/>
  <c r="B23" i="69"/>
  <c r="C23" i="69"/>
  <c r="H23" i="69" s="1"/>
  <c r="C32" i="70"/>
  <c r="H32" i="70" s="1"/>
  <c r="K32" i="70"/>
  <c r="M33" i="70"/>
  <c r="B32" i="70"/>
  <c r="G32" i="70" s="1"/>
  <c r="L32" i="70"/>
  <c r="E32" i="70"/>
  <c r="I32" i="70" s="1"/>
  <c r="H22" i="69"/>
  <c r="I22" i="69"/>
  <c r="L85" i="69"/>
  <c r="L78" i="69"/>
  <c r="H77" i="69"/>
  <c r="F77" i="69"/>
  <c r="E77" i="69"/>
  <c r="B77" i="69"/>
  <c r="D77" i="69"/>
  <c r="L24" i="69"/>
  <c r="A76" i="69"/>
  <c r="N76" i="69"/>
  <c r="E24" i="69" l="1"/>
  <c r="I24" i="69" s="1"/>
  <c r="K24" i="69"/>
  <c r="B24" i="69"/>
  <c r="G24" i="69" s="1"/>
  <c r="C24" i="69"/>
  <c r="H24" i="69" s="1"/>
  <c r="L33" i="70"/>
  <c r="C33" i="70"/>
  <c r="H33" i="70" s="1"/>
  <c r="M34" i="70"/>
  <c r="E33" i="70"/>
  <c r="I33" i="70" s="1"/>
  <c r="K33" i="70"/>
  <c r="B33" i="70"/>
  <c r="G33" i="70" s="1"/>
  <c r="L79" i="69"/>
  <c r="H78" i="69"/>
  <c r="B78" i="69"/>
  <c r="F78" i="69"/>
  <c r="E78" i="69"/>
  <c r="D78" i="69"/>
  <c r="G23" i="69"/>
  <c r="A77" i="69"/>
  <c r="N77" i="69"/>
  <c r="L25" i="69"/>
  <c r="E25" i="69" l="1"/>
  <c r="I25" i="69" s="1"/>
  <c r="K25" i="69"/>
  <c r="B25" i="69"/>
  <c r="G25" i="69" s="1"/>
  <c r="C25" i="69"/>
  <c r="H25" i="69" s="1"/>
  <c r="M35" i="70"/>
  <c r="E34" i="70"/>
  <c r="I34" i="70" s="1"/>
  <c r="C34" i="70"/>
  <c r="H34" i="70" s="1"/>
  <c r="L34" i="70"/>
  <c r="B34" i="70"/>
  <c r="G34" i="70" s="1"/>
  <c r="K34" i="70"/>
  <c r="A78" i="69"/>
  <c r="N78" i="69"/>
  <c r="L26" i="69"/>
  <c r="L80" i="69"/>
  <c r="H79" i="69"/>
  <c r="F79" i="69"/>
  <c r="E79" i="69"/>
  <c r="B79" i="69"/>
  <c r="D79" i="69"/>
  <c r="S15" i="12"/>
  <c r="E26" i="69" l="1"/>
  <c r="I26" i="69" s="1"/>
  <c r="K26" i="69"/>
  <c r="B26" i="69"/>
  <c r="G26" i="69" s="1"/>
  <c r="C26" i="69"/>
  <c r="H26" i="69" s="1"/>
  <c r="B35" i="70"/>
  <c r="G35" i="70" s="1"/>
  <c r="L35" i="70"/>
  <c r="K35" i="70"/>
  <c r="C35" i="70"/>
  <c r="H35" i="70" s="1"/>
  <c r="E35" i="70"/>
  <c r="I35" i="70" s="1"/>
  <c r="M36" i="70"/>
  <c r="A79" i="69"/>
  <c r="N79" i="69"/>
  <c r="L27" i="69"/>
  <c r="L81" i="69"/>
  <c r="H80" i="69"/>
  <c r="B80" i="69"/>
  <c r="F80" i="69"/>
  <c r="E80" i="69"/>
  <c r="D80" i="69"/>
  <c r="E27" i="69" l="1"/>
  <c r="I27" i="69" s="1"/>
  <c r="K27" i="69"/>
  <c r="B27" i="69"/>
  <c r="G27" i="69" s="1"/>
  <c r="C27" i="69"/>
  <c r="H27" i="69" s="1"/>
  <c r="C36" i="70"/>
  <c r="H36" i="70" s="1"/>
  <c r="K36" i="70"/>
  <c r="M37" i="70"/>
  <c r="B36" i="70"/>
  <c r="G36" i="70" s="1"/>
  <c r="E36" i="70"/>
  <c r="I36" i="70" s="1"/>
  <c r="L36" i="70"/>
  <c r="L28" i="69"/>
  <c r="A80" i="69"/>
  <c r="N80" i="69"/>
  <c r="L82" i="69"/>
  <c r="H81" i="69"/>
  <c r="F81" i="69"/>
  <c r="E81" i="69"/>
  <c r="B81" i="69"/>
  <c r="D81" i="69"/>
  <c r="E68" i="22"/>
  <c r="F26" i="12"/>
  <c r="E26" i="12"/>
  <c r="W26" i="12" s="1"/>
  <c r="A26" i="12"/>
  <c r="E28" i="69" l="1"/>
  <c r="I28" i="69" s="1"/>
  <c r="K28" i="69"/>
  <c r="B28" i="69"/>
  <c r="G28" i="69" s="1"/>
  <c r="C28" i="69"/>
  <c r="H28" i="69" s="1"/>
  <c r="K37" i="70"/>
  <c r="M38" i="70"/>
  <c r="C37" i="70"/>
  <c r="H37" i="70" s="1"/>
  <c r="E37" i="70"/>
  <c r="I37" i="70" s="1"/>
  <c r="L37" i="70"/>
  <c r="B37" i="70"/>
  <c r="G37" i="70" s="1"/>
  <c r="L29" i="69"/>
  <c r="A81" i="69"/>
  <c r="N81" i="69"/>
  <c r="L83" i="69"/>
  <c r="H82" i="69"/>
  <c r="B82" i="69"/>
  <c r="F82" i="69"/>
  <c r="E82" i="69"/>
  <c r="D82" i="69"/>
  <c r="E29" i="69" l="1"/>
  <c r="I29" i="69" s="1"/>
  <c r="K29" i="69"/>
  <c r="B29" i="69"/>
  <c r="G29" i="69" s="1"/>
  <c r="C29" i="69"/>
  <c r="H29" i="69" s="1"/>
  <c r="M39" i="70"/>
  <c r="C38" i="70"/>
  <c r="H38" i="70" s="1"/>
  <c r="L38" i="70"/>
  <c r="B38" i="70"/>
  <c r="G38" i="70" s="1"/>
  <c r="K38" i="70"/>
  <c r="E38" i="70"/>
  <c r="I38" i="70" s="1"/>
  <c r="L30" i="69"/>
  <c r="A82" i="69"/>
  <c r="N82" i="69"/>
  <c r="L84" i="69"/>
  <c r="H83" i="69"/>
  <c r="B83" i="69"/>
  <c r="F83" i="69"/>
  <c r="E83" i="69"/>
  <c r="D83" i="69"/>
  <c r="E30" i="69" l="1"/>
  <c r="I30" i="69" s="1"/>
  <c r="K30" i="69"/>
  <c r="B30" i="69"/>
  <c r="G30" i="69" s="1"/>
  <c r="C30" i="69"/>
  <c r="H30" i="69" s="1"/>
  <c r="C39" i="70"/>
  <c r="H39" i="70" s="1"/>
  <c r="M40" i="70"/>
  <c r="K39" i="70"/>
  <c r="E39" i="70"/>
  <c r="I39" i="70" s="1"/>
  <c r="L39" i="70"/>
  <c r="B39" i="70"/>
  <c r="G39" i="70" s="1"/>
  <c r="A83" i="69"/>
  <c r="N83" i="69"/>
  <c r="L31" i="69"/>
  <c r="H84" i="69"/>
  <c r="F84" i="69"/>
  <c r="B84" i="69"/>
  <c r="D84" i="69"/>
  <c r="E31" i="69" l="1"/>
  <c r="I31" i="69" s="1"/>
  <c r="K31" i="69"/>
  <c r="B31" i="69"/>
  <c r="G31" i="69" s="1"/>
  <c r="C31" i="69"/>
  <c r="H31" i="69" s="1"/>
  <c r="E40" i="70"/>
  <c r="I40" i="70" s="1"/>
  <c r="L40" i="70"/>
  <c r="B40" i="70"/>
  <c r="G40" i="70" s="1"/>
  <c r="C40" i="70"/>
  <c r="H40" i="70" s="1"/>
  <c r="K40" i="70"/>
  <c r="M41" i="70"/>
  <c r="A84" i="69"/>
  <c r="N84" i="69"/>
  <c r="L32" i="69"/>
  <c r="H584" i="14"/>
  <c r="H585" i="14"/>
  <c r="H586" i="14"/>
  <c r="H587" i="14"/>
  <c r="H588" i="14"/>
  <c r="H589" i="14"/>
  <c r="H590" i="14"/>
  <c r="H591" i="14"/>
  <c r="H592" i="14"/>
  <c r="H593" i="14"/>
  <c r="H594" i="14"/>
  <c r="H595" i="14"/>
  <c r="H596" i="14"/>
  <c r="H597" i="14"/>
  <c r="H598" i="14"/>
  <c r="H599" i="14"/>
  <c r="H600" i="14"/>
  <c r="H601" i="14"/>
  <c r="H602" i="14"/>
  <c r="H603" i="14"/>
  <c r="H604" i="14"/>
  <c r="H605" i="14"/>
  <c r="H606" i="14"/>
  <c r="H607" i="14"/>
  <c r="H608" i="14"/>
  <c r="H609" i="14"/>
  <c r="H610" i="14"/>
  <c r="H611" i="14"/>
  <c r="H612" i="14"/>
  <c r="H613" i="14"/>
  <c r="H614" i="14"/>
  <c r="H615" i="14"/>
  <c r="H616" i="14"/>
  <c r="H617" i="14"/>
  <c r="H618" i="14"/>
  <c r="H619" i="14"/>
  <c r="H620" i="14"/>
  <c r="H621" i="14"/>
  <c r="H622" i="14"/>
  <c r="H623" i="14"/>
  <c r="H624" i="14"/>
  <c r="H625" i="14"/>
  <c r="H626" i="14"/>
  <c r="H627" i="14"/>
  <c r="H628" i="14"/>
  <c r="H629" i="14"/>
  <c r="H630" i="14"/>
  <c r="H631" i="14"/>
  <c r="H632" i="14"/>
  <c r="I632" i="14" s="1"/>
  <c r="H633" i="14"/>
  <c r="I633" i="14" s="1"/>
  <c r="H634" i="14"/>
  <c r="I634" i="14" s="1"/>
  <c r="H635" i="14"/>
  <c r="I635" i="14" s="1"/>
  <c r="H636" i="14"/>
  <c r="I636" i="14" s="1"/>
  <c r="J636" i="14" s="1"/>
  <c r="H637" i="14"/>
  <c r="I637" i="14" s="1"/>
  <c r="H638" i="14"/>
  <c r="I638" i="14" s="1"/>
  <c r="H639" i="14"/>
  <c r="I639" i="14" s="1"/>
  <c r="H640" i="14"/>
  <c r="I640" i="14" s="1"/>
  <c r="H641" i="14"/>
  <c r="I641" i="14" s="1"/>
  <c r="E32" i="69" l="1"/>
  <c r="I32" i="69" s="1"/>
  <c r="K32" i="69"/>
  <c r="B32" i="69"/>
  <c r="G32" i="69" s="1"/>
  <c r="C32" i="69"/>
  <c r="H32" i="69" s="1"/>
  <c r="L41" i="70"/>
  <c r="B41" i="70"/>
  <c r="K41" i="70"/>
  <c r="E41" i="70"/>
  <c r="C41" i="70"/>
  <c r="L33" i="69"/>
  <c r="E33" i="69" l="1"/>
  <c r="I33" i="69" s="1"/>
  <c r="K33" i="69"/>
  <c r="B33" i="69"/>
  <c r="G33" i="69" s="1"/>
  <c r="C33" i="69"/>
  <c r="H33" i="69" s="1"/>
  <c r="H41" i="70"/>
  <c r="C42" i="70"/>
  <c r="I41" i="70"/>
  <c r="G41" i="70"/>
  <c r="B42" i="70"/>
  <c r="L34" i="69"/>
  <c r="E34" i="69" l="1"/>
  <c r="I34" i="69" s="1"/>
  <c r="K34" i="69"/>
  <c r="B34" i="69"/>
  <c r="G34" i="69" s="1"/>
  <c r="C34" i="69"/>
  <c r="H34" i="69" s="1"/>
  <c r="L35" i="69"/>
  <c r="F78" i="12"/>
  <c r="E78" i="12"/>
  <c r="W78" i="12" s="1"/>
  <c r="F77" i="12"/>
  <c r="E77" i="12"/>
  <c r="W77" i="12" s="1"/>
  <c r="F52" i="12"/>
  <c r="E52" i="12"/>
  <c r="W52" i="12" s="1"/>
  <c r="F51" i="12"/>
  <c r="E51" i="12"/>
  <c r="W51" i="12" s="1"/>
  <c r="E58" i="22"/>
  <c r="I57" i="22"/>
  <c r="E57" i="22"/>
  <c r="I38" i="22"/>
  <c r="E38" i="22"/>
  <c r="I37" i="22"/>
  <c r="E37" i="22"/>
  <c r="E35" i="69" l="1"/>
  <c r="I35" i="69" s="1"/>
  <c r="K35" i="69"/>
  <c r="B35" i="69"/>
  <c r="G35" i="69" s="1"/>
  <c r="C35" i="69"/>
  <c r="H35" i="69" s="1"/>
  <c r="L36" i="69"/>
  <c r="E36" i="69" l="1"/>
  <c r="I36" i="69" s="1"/>
  <c r="K36" i="69"/>
  <c r="B36" i="69"/>
  <c r="G36" i="69" s="1"/>
  <c r="C36" i="69"/>
  <c r="H36" i="69" s="1"/>
  <c r="L37" i="69"/>
  <c r="I1450" i="13"/>
  <c r="I1451" i="13"/>
  <c r="I1452" i="13"/>
  <c r="I1453" i="13"/>
  <c r="I1454" i="13"/>
  <c r="I1455" i="13"/>
  <c r="I1456" i="13"/>
  <c r="I1457" i="13"/>
  <c r="I1458" i="13"/>
  <c r="I1459" i="13"/>
  <c r="I1460" i="13"/>
  <c r="I1461" i="13"/>
  <c r="I1462" i="13"/>
  <c r="I1463" i="13"/>
  <c r="I1464" i="13"/>
  <c r="I1465" i="13"/>
  <c r="I1466" i="13"/>
  <c r="I1467" i="13"/>
  <c r="I1468" i="13"/>
  <c r="I1469" i="13"/>
  <c r="I1470" i="13"/>
  <c r="I1471" i="13"/>
  <c r="I1472" i="13"/>
  <c r="I1473" i="13"/>
  <c r="I1474" i="13"/>
  <c r="I1475" i="13"/>
  <c r="I1476" i="13"/>
  <c r="I1477" i="13"/>
  <c r="I1478" i="13"/>
  <c r="I1479" i="13"/>
  <c r="I1480" i="13"/>
  <c r="I1481" i="13"/>
  <c r="I1482" i="13"/>
  <c r="I1483" i="13"/>
  <c r="I1484" i="13"/>
  <c r="I1485" i="13"/>
  <c r="I1486" i="13"/>
  <c r="I1487" i="13"/>
  <c r="I1488" i="13"/>
  <c r="I1489" i="13"/>
  <c r="I1490" i="13"/>
  <c r="I1491" i="13"/>
  <c r="I1492" i="13"/>
  <c r="I1493" i="13"/>
  <c r="I1494" i="13"/>
  <c r="I1495" i="13"/>
  <c r="I1496" i="13"/>
  <c r="I1497" i="13"/>
  <c r="I1498" i="13"/>
  <c r="I1499" i="13"/>
  <c r="I1500" i="13"/>
  <c r="I1501" i="13"/>
  <c r="I1502" i="13"/>
  <c r="I1503" i="13"/>
  <c r="I1504" i="13"/>
  <c r="I1505" i="13"/>
  <c r="I1506" i="13"/>
  <c r="I1507" i="13"/>
  <c r="I1508" i="13"/>
  <c r="I1509" i="13"/>
  <c r="I1510" i="13"/>
  <c r="I1511" i="13"/>
  <c r="I1512" i="13"/>
  <c r="I1513" i="13"/>
  <c r="I1514" i="13"/>
  <c r="I1515" i="13"/>
  <c r="I1516" i="13"/>
  <c r="I1517" i="13"/>
  <c r="I1518" i="13"/>
  <c r="I1519" i="13"/>
  <c r="I1520" i="13"/>
  <c r="I1521" i="13"/>
  <c r="I1522" i="13"/>
  <c r="I1523" i="13"/>
  <c r="I1524" i="13"/>
  <c r="I1525" i="13"/>
  <c r="I1526" i="13"/>
  <c r="I1527" i="13"/>
  <c r="I1528" i="13"/>
  <c r="I1529" i="13"/>
  <c r="I1530" i="13"/>
  <c r="I1531" i="13"/>
  <c r="I1532" i="13"/>
  <c r="I1533" i="13"/>
  <c r="I1534" i="13"/>
  <c r="I1535" i="13"/>
  <c r="I1536" i="13"/>
  <c r="I1537" i="13"/>
  <c r="I1538" i="13"/>
  <c r="I1539" i="13"/>
  <c r="I1540" i="13"/>
  <c r="I1541" i="13"/>
  <c r="I1542" i="13"/>
  <c r="I1543" i="13"/>
  <c r="I1544" i="13"/>
  <c r="I1545" i="13"/>
  <c r="I1546" i="13"/>
  <c r="I1547" i="13"/>
  <c r="I1548" i="13"/>
  <c r="I1549" i="13"/>
  <c r="I1550" i="13"/>
  <c r="I1551" i="13"/>
  <c r="I1552" i="13"/>
  <c r="I1553" i="13"/>
  <c r="I1554" i="13"/>
  <c r="I1555" i="13"/>
  <c r="I1556" i="13"/>
  <c r="I1557" i="13"/>
  <c r="I1558" i="13"/>
  <c r="I1559" i="13"/>
  <c r="I1560" i="13"/>
  <c r="I1561" i="13"/>
  <c r="I1562" i="13"/>
  <c r="I1563" i="13"/>
  <c r="I1564" i="13"/>
  <c r="I1565" i="13"/>
  <c r="I1566" i="13"/>
  <c r="I1567" i="13"/>
  <c r="I1568" i="13"/>
  <c r="I1569" i="13"/>
  <c r="I1570" i="13"/>
  <c r="I1571" i="13"/>
  <c r="I1572" i="13"/>
  <c r="I1573" i="13"/>
  <c r="I1574" i="13"/>
  <c r="I1575" i="13"/>
  <c r="I1576" i="13"/>
  <c r="I1577" i="13"/>
  <c r="I1578" i="13"/>
  <c r="I1579" i="13"/>
  <c r="I1580" i="13"/>
  <c r="I1581" i="13"/>
  <c r="I1582" i="13"/>
  <c r="I1583" i="13"/>
  <c r="I1584" i="13"/>
  <c r="I1585" i="13"/>
  <c r="I1586" i="13"/>
  <c r="I1587" i="13"/>
  <c r="I1588" i="13"/>
  <c r="I1589" i="13"/>
  <c r="I1590" i="13"/>
  <c r="I1591" i="13"/>
  <c r="I1592" i="13"/>
  <c r="I1593" i="13"/>
  <c r="I1594" i="13"/>
  <c r="I1595" i="13"/>
  <c r="I1596" i="13"/>
  <c r="I1597" i="13"/>
  <c r="I1598" i="13"/>
  <c r="I1599" i="13"/>
  <c r="I1600" i="13"/>
  <c r="I1601" i="13"/>
  <c r="I1602" i="13"/>
  <c r="I1603" i="13"/>
  <c r="E37" i="69" l="1"/>
  <c r="I37" i="69" s="1"/>
  <c r="K37" i="69"/>
  <c r="B37" i="69"/>
  <c r="G37" i="69" s="1"/>
  <c r="C37" i="69"/>
  <c r="H37" i="69" s="1"/>
  <c r="L38" i="69"/>
  <c r="H644" i="14"/>
  <c r="H645" i="14"/>
  <c r="H646" i="14"/>
  <c r="H647" i="14"/>
  <c r="H648" i="14"/>
  <c r="H649" i="14"/>
  <c r="H650" i="14"/>
  <c r="H651" i="14"/>
  <c r="H652" i="14"/>
  <c r="H653" i="14"/>
  <c r="H654" i="14"/>
  <c r="H655" i="14"/>
  <c r="H656" i="14"/>
  <c r="H657" i="14"/>
  <c r="H658" i="14"/>
  <c r="H659" i="14"/>
  <c r="H660" i="14"/>
  <c r="H661" i="14"/>
  <c r="H662" i="14"/>
  <c r="H663" i="14"/>
  <c r="H664" i="14"/>
  <c r="H665" i="14"/>
  <c r="H666" i="14"/>
  <c r="H667" i="14"/>
  <c r="H668" i="14"/>
  <c r="H669" i="14"/>
  <c r="H675" i="14"/>
  <c r="H676" i="14"/>
  <c r="H677" i="14"/>
  <c r="H678" i="14"/>
  <c r="H679" i="14"/>
  <c r="H680" i="14"/>
  <c r="H681" i="14"/>
  <c r="H682" i="14"/>
  <c r="H683" i="14"/>
  <c r="H684" i="14"/>
  <c r="H685" i="14"/>
  <c r="H686" i="14"/>
  <c r="H687" i="14"/>
  <c r="I687" i="14" s="1"/>
  <c r="H688" i="14"/>
  <c r="I688" i="14" s="1"/>
  <c r="H689" i="14"/>
  <c r="I689" i="14" s="1"/>
  <c r="H690" i="14"/>
  <c r="I690" i="14" s="1"/>
  <c r="I691" i="14"/>
  <c r="I692" i="14"/>
  <c r="I693" i="14"/>
  <c r="I694" i="14"/>
  <c r="H695" i="14"/>
  <c r="I695" i="14" s="1"/>
  <c r="H696" i="14"/>
  <c r="I696" i="14" s="1"/>
  <c r="H697" i="14"/>
  <c r="I697" i="14" s="1"/>
  <c r="H698" i="14"/>
  <c r="I698" i="14" s="1"/>
  <c r="H699" i="14"/>
  <c r="I699" i="14" s="1"/>
  <c r="H700" i="14"/>
  <c r="I700" i="14" s="1"/>
  <c r="H701" i="14"/>
  <c r="I701" i="14" s="1"/>
  <c r="H702" i="14"/>
  <c r="I702" i="14" s="1"/>
  <c r="H703" i="14"/>
  <c r="I703" i="14" s="1"/>
  <c r="H704" i="14"/>
  <c r="I704" i="14" s="1"/>
  <c r="H705" i="14"/>
  <c r="I705" i="14" s="1"/>
  <c r="H706" i="14"/>
  <c r="I706" i="14" s="1"/>
  <c r="H707" i="14"/>
  <c r="I707" i="14" s="1"/>
  <c r="H708" i="14"/>
  <c r="I708" i="14" s="1"/>
  <c r="H709" i="14"/>
  <c r="I709" i="14" s="1"/>
  <c r="H710" i="14"/>
  <c r="I710" i="14" s="1"/>
  <c r="H711" i="14"/>
  <c r="I711" i="14" s="1"/>
  <c r="H712" i="14"/>
  <c r="I712" i="14" s="1"/>
  <c r="H713" i="14"/>
  <c r="I713" i="14" s="1"/>
  <c r="H714" i="14"/>
  <c r="I714" i="14" s="1"/>
  <c r="H715" i="14"/>
  <c r="I715" i="14" s="1"/>
  <c r="I716" i="14"/>
  <c r="I717" i="14"/>
  <c r="I718" i="14"/>
  <c r="I719" i="14"/>
  <c r="H720" i="14"/>
  <c r="I720" i="14" s="1"/>
  <c r="H721" i="14"/>
  <c r="I721" i="14" s="1"/>
  <c r="H722" i="14"/>
  <c r="I722" i="14" s="1"/>
  <c r="H723" i="14"/>
  <c r="I723" i="14" s="1"/>
  <c r="H724" i="14"/>
  <c r="I724" i="14" s="1"/>
  <c r="H725" i="14"/>
  <c r="I725" i="14" s="1"/>
  <c r="H726" i="14"/>
  <c r="I726" i="14" s="1"/>
  <c r="H727" i="14"/>
  <c r="I727" i="14" s="1"/>
  <c r="H728" i="14"/>
  <c r="I728" i="14" s="1"/>
  <c r="H729" i="14"/>
  <c r="I729" i="14" s="1"/>
  <c r="H730" i="14"/>
  <c r="I730" i="14" s="1"/>
  <c r="H731" i="14"/>
  <c r="I731" i="14" s="1"/>
  <c r="H732" i="14"/>
  <c r="I732" i="14" s="1"/>
  <c r="H733" i="14"/>
  <c r="I733" i="14" s="1"/>
  <c r="H734" i="14"/>
  <c r="I734" i="14" s="1"/>
  <c r="H735" i="14"/>
  <c r="I735" i="14" s="1"/>
  <c r="H736" i="14"/>
  <c r="I736" i="14" s="1"/>
  <c r="H737" i="14"/>
  <c r="I737" i="14" s="1"/>
  <c r="H738" i="14"/>
  <c r="I738" i="14" s="1"/>
  <c r="H739" i="14"/>
  <c r="I739" i="14" s="1"/>
  <c r="H740" i="14"/>
  <c r="I740" i="14" s="1"/>
  <c r="I741" i="14"/>
  <c r="I742" i="14"/>
  <c r="H743" i="14"/>
  <c r="I743" i="14" s="1"/>
  <c r="I744" i="14"/>
  <c r="I745" i="14"/>
  <c r="H746" i="14"/>
  <c r="I746" i="14" s="1"/>
  <c r="H747" i="14"/>
  <c r="I747" i="14" s="1"/>
  <c r="H748" i="14"/>
  <c r="I748" i="14" s="1"/>
  <c r="H749" i="14"/>
  <c r="I749" i="14" s="1"/>
  <c r="H750" i="14"/>
  <c r="I750" i="14" s="1"/>
  <c r="H751" i="14"/>
  <c r="I751" i="14" s="1"/>
  <c r="H752" i="14"/>
  <c r="I752" i="14" s="1"/>
  <c r="H753" i="14"/>
  <c r="I753" i="14" s="1"/>
  <c r="H754" i="14"/>
  <c r="I754" i="14" s="1"/>
  <c r="H755" i="14"/>
  <c r="I755" i="14" s="1"/>
  <c r="H756" i="14"/>
  <c r="I756" i="14" s="1"/>
  <c r="H757" i="14"/>
  <c r="I757" i="14" s="1"/>
  <c r="H758" i="14"/>
  <c r="I758" i="14" s="1"/>
  <c r="H759" i="14"/>
  <c r="I759" i="14" s="1"/>
  <c r="H760" i="14"/>
  <c r="I760" i="14" s="1"/>
  <c r="H761" i="14"/>
  <c r="I761" i="14" s="1"/>
  <c r="H762" i="14"/>
  <c r="I762" i="14" s="1"/>
  <c r="H763" i="14"/>
  <c r="I763" i="14" s="1"/>
  <c r="H764" i="14"/>
  <c r="I764" i="14" s="1"/>
  <c r="H765" i="14"/>
  <c r="I765" i="14" s="1"/>
  <c r="H766" i="14"/>
  <c r="I766" i="14" s="1"/>
  <c r="I767" i="14"/>
  <c r="I768" i="14"/>
  <c r="H769" i="14"/>
  <c r="I769" i="14" s="1"/>
  <c r="H770" i="14"/>
  <c r="I770" i="14" s="1"/>
  <c r="I771" i="14"/>
  <c r="I772" i="14"/>
  <c r="H773" i="14"/>
  <c r="I773" i="14" s="1"/>
  <c r="H774" i="14"/>
  <c r="I774" i="14" s="1"/>
  <c r="H775" i="14"/>
  <c r="I775" i="14" s="1"/>
  <c r="H776" i="14"/>
  <c r="I776" i="14" s="1"/>
  <c r="H777" i="14"/>
  <c r="I777" i="14" s="1"/>
  <c r="H778" i="14"/>
  <c r="I778" i="14" s="1"/>
  <c r="H779" i="14"/>
  <c r="I779" i="14" s="1"/>
  <c r="H780" i="14"/>
  <c r="I780" i="14" s="1"/>
  <c r="J780" i="14" s="1"/>
  <c r="H781" i="14"/>
  <c r="I781" i="14" s="1"/>
  <c r="H782" i="14"/>
  <c r="I782" i="14" s="1"/>
  <c r="J782" i="14" s="1"/>
  <c r="H783" i="14"/>
  <c r="I783" i="14" s="1"/>
  <c r="H784" i="14"/>
  <c r="I784" i="14" s="1"/>
  <c r="H785" i="14"/>
  <c r="I785" i="14" s="1"/>
  <c r="H786" i="14"/>
  <c r="I786" i="14" s="1"/>
  <c r="J786" i="14" s="1"/>
  <c r="H787" i="14"/>
  <c r="I787" i="14" s="1"/>
  <c r="H788" i="14"/>
  <c r="I788" i="14" s="1"/>
  <c r="H789" i="14"/>
  <c r="I789" i="14" s="1"/>
  <c r="J789" i="14" s="1"/>
  <c r="H790" i="14"/>
  <c r="I790" i="14" s="1"/>
  <c r="H791" i="14"/>
  <c r="I791" i="14" s="1"/>
  <c r="H792" i="14"/>
  <c r="I792" i="14" s="1"/>
  <c r="H793" i="14"/>
  <c r="I793" i="14" s="1"/>
  <c r="J793" i="14" s="1"/>
  <c r="H794" i="14"/>
  <c r="I794" i="14" s="1"/>
  <c r="J794" i="14" s="1"/>
  <c r="H795" i="14"/>
  <c r="I795" i="14" s="1"/>
  <c r="J795" i="14" s="1"/>
  <c r="H796" i="14"/>
  <c r="I796" i="14" s="1"/>
  <c r="J796" i="14" s="1"/>
  <c r="H797" i="14"/>
  <c r="I797" i="14" s="1"/>
  <c r="J797" i="14" s="1"/>
  <c r="H798" i="14"/>
  <c r="I798" i="14" s="1"/>
  <c r="J798" i="14" s="1"/>
  <c r="H799" i="14"/>
  <c r="I799" i="14" s="1"/>
  <c r="J799" i="14" s="1"/>
  <c r="H800" i="14"/>
  <c r="I800" i="14" s="1"/>
  <c r="J800" i="14" s="1"/>
  <c r="H801" i="14"/>
  <c r="I801" i="14" s="1"/>
  <c r="J801" i="14" s="1"/>
  <c r="H802" i="14"/>
  <c r="I802" i="14" s="1"/>
  <c r="J802" i="14" s="1"/>
  <c r="H803" i="14"/>
  <c r="I803" i="14" s="1"/>
  <c r="J803" i="14" s="1"/>
  <c r="H804" i="14"/>
  <c r="I804" i="14" s="1"/>
  <c r="J804" i="14" s="1"/>
  <c r="H805" i="14"/>
  <c r="I805" i="14" s="1"/>
  <c r="J805" i="14" s="1"/>
  <c r="H806" i="14"/>
  <c r="I806" i="14" s="1"/>
  <c r="H807" i="14"/>
  <c r="I807" i="14" s="1"/>
  <c r="J807" i="14" s="1"/>
  <c r="H808" i="14"/>
  <c r="I808" i="14" s="1"/>
  <c r="J808" i="14" s="1"/>
  <c r="H809" i="14"/>
  <c r="I809" i="14" s="1"/>
  <c r="J809" i="14" s="1"/>
  <c r="H810" i="14"/>
  <c r="I810" i="14" s="1"/>
  <c r="J810" i="14" s="1"/>
  <c r="H811" i="14"/>
  <c r="I811" i="14" s="1"/>
  <c r="J811" i="14" s="1"/>
  <c r="H812" i="14"/>
  <c r="I812" i="14" s="1"/>
  <c r="H813" i="14"/>
  <c r="I813" i="14" s="1"/>
  <c r="J813" i="14" s="1"/>
  <c r="H814" i="14"/>
  <c r="I814" i="14" s="1"/>
  <c r="J814" i="14" s="1"/>
  <c r="H815" i="14"/>
  <c r="I815" i="14" s="1"/>
  <c r="J815" i="14" s="1"/>
  <c r="H816" i="14"/>
  <c r="I816" i="14" s="1"/>
  <c r="J816" i="14" s="1"/>
  <c r="H817" i="14"/>
  <c r="I817" i="14" s="1"/>
  <c r="J817" i="14" s="1"/>
  <c r="H818" i="14"/>
  <c r="I818" i="14" s="1"/>
  <c r="J818" i="14" s="1"/>
  <c r="H819" i="14"/>
  <c r="I819" i="14" s="1"/>
  <c r="J819" i="14" s="1"/>
  <c r="H820" i="14"/>
  <c r="I820" i="14" s="1"/>
  <c r="J820" i="14" s="1"/>
  <c r="H821" i="14"/>
  <c r="I821" i="14" s="1"/>
  <c r="J821" i="14" s="1"/>
  <c r="H822" i="14"/>
  <c r="I822" i="14" s="1"/>
  <c r="J822" i="14" s="1"/>
  <c r="H823" i="14"/>
  <c r="I823" i="14" s="1"/>
  <c r="J823" i="14" s="1"/>
  <c r="H824" i="14"/>
  <c r="I824" i="14" s="1"/>
  <c r="H825" i="14"/>
  <c r="I825" i="14" s="1"/>
  <c r="H826" i="14"/>
  <c r="I826" i="14" s="1"/>
  <c r="H827" i="14"/>
  <c r="I827" i="14" s="1"/>
  <c r="H828" i="14"/>
  <c r="I828" i="14" s="1"/>
  <c r="H829" i="14"/>
  <c r="I829" i="14" s="1"/>
  <c r="J829" i="14" s="1"/>
  <c r="H830" i="14"/>
  <c r="I830" i="14" s="1"/>
  <c r="J830" i="14" s="1"/>
  <c r="H831" i="14"/>
  <c r="I831" i="14" s="1"/>
  <c r="J831" i="14" s="1"/>
  <c r="H832" i="14"/>
  <c r="I832" i="14" s="1"/>
  <c r="J832" i="14" s="1"/>
  <c r="H833" i="14"/>
  <c r="I833" i="14" s="1"/>
  <c r="J833" i="14" s="1"/>
  <c r="H834" i="14"/>
  <c r="I834" i="14" s="1"/>
  <c r="J834" i="14" s="1"/>
  <c r="H835" i="14"/>
  <c r="I835" i="14" s="1"/>
  <c r="J835" i="14" s="1"/>
  <c r="H836" i="14"/>
  <c r="I836" i="14" s="1"/>
  <c r="J836" i="14" s="1"/>
  <c r="H837" i="14"/>
  <c r="I837" i="14" s="1"/>
  <c r="J837" i="14" s="1"/>
  <c r="H838" i="14"/>
  <c r="I838" i="14" s="1"/>
  <c r="J838" i="14" s="1"/>
  <c r="H839" i="14"/>
  <c r="I839" i="14" s="1"/>
  <c r="J839" i="14" s="1"/>
  <c r="H840" i="14"/>
  <c r="I840" i="14" s="1"/>
  <c r="J840" i="14" s="1"/>
  <c r="H841" i="14"/>
  <c r="I841" i="14" s="1"/>
  <c r="J841" i="14" s="1"/>
  <c r="H842" i="14"/>
  <c r="I842" i="14" s="1"/>
  <c r="J842" i="14" s="1"/>
  <c r="H843" i="14"/>
  <c r="I843" i="14" s="1"/>
  <c r="J843" i="14" s="1"/>
  <c r="H844" i="14"/>
  <c r="I844" i="14" s="1"/>
  <c r="J844" i="14" s="1"/>
  <c r="H845" i="14"/>
  <c r="I845" i="14" s="1"/>
  <c r="J845" i="14" s="1"/>
  <c r="H846" i="14"/>
  <c r="I846" i="14" s="1"/>
  <c r="J846" i="14" s="1"/>
  <c r="H847" i="14"/>
  <c r="I847" i="14" s="1"/>
  <c r="J847" i="14" s="1"/>
  <c r="H848" i="14"/>
  <c r="I848" i="14" s="1"/>
  <c r="J848" i="14" s="1"/>
  <c r="H849" i="14"/>
  <c r="I849" i="14" s="1"/>
  <c r="J849" i="14" s="1"/>
  <c r="H850" i="14"/>
  <c r="I850" i="14" s="1"/>
  <c r="J850" i="14" s="1"/>
  <c r="H851" i="14"/>
  <c r="I851" i="14" s="1"/>
  <c r="J851" i="14" s="1"/>
  <c r="H852" i="14"/>
  <c r="I852" i="14" s="1"/>
  <c r="J852" i="14" s="1"/>
  <c r="H853" i="14"/>
  <c r="I853" i="14" s="1"/>
  <c r="J853" i="14" s="1"/>
  <c r="H854" i="14"/>
  <c r="I854" i="14" s="1"/>
  <c r="J854" i="14" s="1"/>
  <c r="H855" i="14"/>
  <c r="I855" i="14" s="1"/>
  <c r="J855" i="14" s="1"/>
  <c r="H856" i="14"/>
  <c r="I856" i="14" s="1"/>
  <c r="J856" i="14" s="1"/>
  <c r="H857" i="14"/>
  <c r="I857" i="14" s="1"/>
  <c r="J857" i="14" s="1"/>
  <c r="H858" i="14"/>
  <c r="I858" i="14" s="1"/>
  <c r="J858" i="14" s="1"/>
  <c r="H859" i="14"/>
  <c r="I859" i="14" s="1"/>
  <c r="J859" i="14" s="1"/>
  <c r="E38" i="69" l="1"/>
  <c r="I38" i="69" s="1"/>
  <c r="K38" i="69"/>
  <c r="B38" i="69"/>
  <c r="G38" i="69" s="1"/>
  <c r="C38" i="69"/>
  <c r="H38" i="69" s="1"/>
  <c r="L39" i="69"/>
  <c r="I659" i="14"/>
  <c r="I682" i="14"/>
  <c r="I674" i="14"/>
  <c r="I666" i="14"/>
  <c r="I658" i="14"/>
  <c r="I650" i="14"/>
  <c r="I651" i="14"/>
  <c r="I681" i="14"/>
  <c r="I673" i="14"/>
  <c r="I657" i="14"/>
  <c r="I649" i="14"/>
  <c r="I680" i="14"/>
  <c r="I672" i="14"/>
  <c r="I656" i="14"/>
  <c r="I648" i="14"/>
  <c r="I667" i="14"/>
  <c r="I679" i="14"/>
  <c r="I671" i="14"/>
  <c r="I663" i="14"/>
  <c r="I655" i="14"/>
  <c r="I647" i="14"/>
  <c r="I678" i="14"/>
  <c r="I670" i="14"/>
  <c r="I662" i="14"/>
  <c r="I654" i="14"/>
  <c r="I646" i="14"/>
  <c r="I683" i="14"/>
  <c r="I685" i="14"/>
  <c r="I677" i="14"/>
  <c r="I669" i="14"/>
  <c r="I661" i="14"/>
  <c r="I653" i="14"/>
  <c r="I645" i="14"/>
  <c r="I675" i="14"/>
  <c r="I684" i="14"/>
  <c r="I676" i="14"/>
  <c r="I668" i="14"/>
  <c r="I660" i="14"/>
  <c r="I652" i="14"/>
  <c r="I644" i="14"/>
  <c r="I686" i="14"/>
  <c r="I665" i="14"/>
  <c r="I664" i="14"/>
  <c r="H642" i="14"/>
  <c r="H643" i="14"/>
  <c r="H860" i="14"/>
  <c r="I860" i="14" s="1"/>
  <c r="J860" i="14" s="1"/>
  <c r="H861" i="14"/>
  <c r="I861" i="14" s="1"/>
  <c r="J861" i="14" s="1"/>
  <c r="H862" i="14"/>
  <c r="I862" i="14" s="1"/>
  <c r="J862" i="14" s="1"/>
  <c r="H863" i="14"/>
  <c r="I863" i="14" s="1"/>
  <c r="J863" i="14" s="1"/>
  <c r="H864" i="14"/>
  <c r="I864" i="14" s="1"/>
  <c r="J864" i="14" s="1"/>
  <c r="H865" i="14"/>
  <c r="I865" i="14" s="1"/>
  <c r="J865" i="14" s="1"/>
  <c r="E39" i="69" l="1"/>
  <c r="I39" i="69" s="1"/>
  <c r="K39" i="69"/>
  <c r="B39" i="69"/>
  <c r="G39" i="69" s="1"/>
  <c r="C39" i="69"/>
  <c r="H39" i="69" s="1"/>
  <c r="L40" i="69"/>
  <c r="I643" i="14"/>
  <c r="I642" i="14"/>
  <c r="E40" i="69" l="1"/>
  <c r="I40" i="69" s="1"/>
  <c r="K40" i="69"/>
  <c r="B40" i="69"/>
  <c r="G40" i="69" s="1"/>
  <c r="C40" i="69"/>
  <c r="H40" i="69" s="1"/>
  <c r="L41" i="69"/>
  <c r="A20" i="12"/>
  <c r="E41" i="69" l="1"/>
  <c r="K41" i="69"/>
  <c r="B41" i="69"/>
  <c r="C41" i="69"/>
  <c r="E141" i="13"/>
  <c r="E142" i="13"/>
  <c r="E143" i="13"/>
  <c r="E144" i="13"/>
  <c r="E145" i="13"/>
  <c r="E146" i="13"/>
  <c r="E147" i="13"/>
  <c r="E148" i="13"/>
  <c r="E149" i="13"/>
  <c r="E150" i="13"/>
  <c r="E151" i="13"/>
  <c r="E152" i="13"/>
  <c r="E153" i="13"/>
  <c r="E154" i="13"/>
  <c r="E155" i="13"/>
  <c r="E156" i="13"/>
  <c r="E157" i="13"/>
  <c r="E158" i="13"/>
  <c r="E159" i="13"/>
  <c r="E161" i="13"/>
  <c r="E162" i="13"/>
  <c r="E163" i="13"/>
  <c r="E164" i="13"/>
  <c r="E165" i="13"/>
  <c r="E166" i="13"/>
  <c r="E167" i="13"/>
  <c r="E168" i="13"/>
  <c r="E169" i="13"/>
  <c r="E170" i="13"/>
  <c r="E171" i="13"/>
  <c r="E172" i="13"/>
  <c r="E173" i="13"/>
  <c r="E174" i="13"/>
  <c r="E175" i="13"/>
  <c r="E176" i="13"/>
  <c r="E177" i="13"/>
  <c r="E178" i="13"/>
  <c r="E179" i="13"/>
  <c r="E180" i="13"/>
  <c r="E181" i="13"/>
  <c r="E182" i="13"/>
  <c r="E183" i="13"/>
  <c r="E184" i="13"/>
  <c r="E185" i="13"/>
  <c r="E186" i="13"/>
  <c r="E187" i="13"/>
  <c r="E188" i="13"/>
  <c r="E189" i="13"/>
  <c r="E190" i="13"/>
  <c r="E191" i="13"/>
  <c r="E192" i="13"/>
  <c r="E193" i="13"/>
  <c r="E194" i="13"/>
  <c r="E195" i="13"/>
  <c r="E196" i="13"/>
  <c r="E197" i="13"/>
  <c r="E198" i="13"/>
  <c r="E199" i="13"/>
  <c r="E200" i="13"/>
  <c r="E201" i="13"/>
  <c r="E202" i="13"/>
  <c r="E203" i="13"/>
  <c r="E204" i="13"/>
  <c r="E205" i="13"/>
  <c r="E206" i="13"/>
  <c r="E207" i="13"/>
  <c r="E208" i="13"/>
  <c r="E209" i="13"/>
  <c r="E210" i="13"/>
  <c r="E211" i="13"/>
  <c r="E212" i="13"/>
  <c r="E213" i="13"/>
  <c r="E214" i="13"/>
  <c r="E215" i="13"/>
  <c r="E216" i="13"/>
  <c r="E217" i="13"/>
  <c r="E218" i="13"/>
  <c r="E219" i="13"/>
  <c r="E220" i="13"/>
  <c r="E221" i="13"/>
  <c r="E222" i="13"/>
  <c r="E223" i="13"/>
  <c r="E224" i="13"/>
  <c r="E225" i="13"/>
  <c r="E226" i="13"/>
  <c r="E227" i="13"/>
  <c r="E228" i="13"/>
  <c r="E229" i="13"/>
  <c r="E230" i="13"/>
  <c r="E231" i="13"/>
  <c r="E232" i="13"/>
  <c r="E233" i="13"/>
  <c r="E234" i="13"/>
  <c r="E235" i="13"/>
  <c r="E236" i="13"/>
  <c r="E237" i="13"/>
  <c r="E238" i="13"/>
  <c r="E239" i="13"/>
  <c r="E240" i="13"/>
  <c r="E241" i="13"/>
  <c r="E242" i="13"/>
  <c r="E243" i="13"/>
  <c r="E244" i="13"/>
  <c r="E245" i="13"/>
  <c r="E246" i="13"/>
  <c r="E247" i="13"/>
  <c r="E248" i="13"/>
  <c r="E249" i="13"/>
  <c r="E250" i="13"/>
  <c r="E251" i="13"/>
  <c r="E252" i="13"/>
  <c r="E253" i="13"/>
  <c r="E254" i="13"/>
  <c r="E255" i="13"/>
  <c r="E256" i="13"/>
  <c r="E257" i="13"/>
  <c r="E258" i="13"/>
  <c r="E259" i="13"/>
  <c r="E260" i="13"/>
  <c r="E261" i="13"/>
  <c r="E262" i="13"/>
  <c r="E263" i="13"/>
  <c r="E264" i="13"/>
  <c r="E265" i="13"/>
  <c r="E266" i="13"/>
  <c r="E267" i="13"/>
  <c r="E268" i="13"/>
  <c r="E269" i="13"/>
  <c r="E270" i="13"/>
  <c r="E271" i="13"/>
  <c r="E272" i="13"/>
  <c r="E274" i="13"/>
  <c r="E275" i="13"/>
  <c r="E276" i="13"/>
  <c r="E277" i="13"/>
  <c r="E278" i="13"/>
  <c r="E279" i="13"/>
  <c r="E280" i="13"/>
  <c r="E281" i="13"/>
  <c r="E282" i="13"/>
  <c r="E283" i="13"/>
  <c r="E284" i="13"/>
  <c r="E285" i="13"/>
  <c r="E286" i="13"/>
  <c r="E287" i="13"/>
  <c r="E288" i="13"/>
  <c r="E289" i="13"/>
  <c r="E290" i="13"/>
  <c r="E291" i="13"/>
  <c r="E292" i="13"/>
  <c r="E293" i="13"/>
  <c r="E294" i="13"/>
  <c r="E295" i="13"/>
  <c r="E296" i="13"/>
  <c r="E297" i="13"/>
  <c r="E298" i="13"/>
  <c r="E299" i="13"/>
  <c r="E300" i="13"/>
  <c r="E301" i="13"/>
  <c r="E302" i="13"/>
  <c r="E303" i="13"/>
  <c r="E304" i="13"/>
  <c r="E305" i="13"/>
  <c r="E306" i="13"/>
  <c r="E307" i="13"/>
  <c r="E308" i="13"/>
  <c r="E309" i="13"/>
  <c r="E310" i="13"/>
  <c r="E311" i="13"/>
  <c r="E312" i="13"/>
  <c r="E313" i="13"/>
  <c r="E314" i="13"/>
  <c r="E315" i="13"/>
  <c r="E316" i="13"/>
  <c r="E317" i="13"/>
  <c r="E318" i="13"/>
  <c r="E319" i="13"/>
  <c r="E320" i="13"/>
  <c r="E321" i="13"/>
  <c r="E322" i="13"/>
  <c r="E323" i="13"/>
  <c r="E324" i="13"/>
  <c r="E325" i="13"/>
  <c r="E326" i="13"/>
  <c r="E327" i="13"/>
  <c r="E328" i="13"/>
  <c r="E329" i="13"/>
  <c r="E330" i="13"/>
  <c r="E331" i="13"/>
  <c r="E332" i="13"/>
  <c r="E333" i="13"/>
  <c r="E334" i="13"/>
  <c r="E335" i="13"/>
  <c r="E336" i="13"/>
  <c r="E337" i="13"/>
  <c r="E338" i="13"/>
  <c r="E339" i="13"/>
  <c r="E340" i="13"/>
  <c r="E341" i="13"/>
  <c r="E342" i="13"/>
  <c r="E343" i="13"/>
  <c r="E344" i="13"/>
  <c r="E345" i="13"/>
  <c r="E346" i="13"/>
  <c r="E347" i="13"/>
  <c r="E348" i="13"/>
  <c r="E349" i="13"/>
  <c r="E350" i="13"/>
  <c r="E351" i="13"/>
  <c r="E352" i="13"/>
  <c r="E353" i="13"/>
  <c r="E354" i="13"/>
  <c r="E355" i="13"/>
  <c r="E356" i="13"/>
  <c r="E357" i="13"/>
  <c r="E358" i="13"/>
  <c r="E359" i="13"/>
  <c r="E360" i="13"/>
  <c r="E361" i="13"/>
  <c r="E362" i="13"/>
  <c r="E363" i="13"/>
  <c r="E364" i="13"/>
  <c r="E365" i="13"/>
  <c r="E366" i="13"/>
  <c r="E367" i="13"/>
  <c r="E368" i="13"/>
  <c r="E369" i="13"/>
  <c r="E370" i="13"/>
  <c r="E371" i="13"/>
  <c r="E372" i="13"/>
  <c r="E373" i="13"/>
  <c r="E374" i="13"/>
  <c r="E375" i="13"/>
  <c r="E376" i="13"/>
  <c r="E377" i="13"/>
  <c r="E378" i="13"/>
  <c r="E379" i="13"/>
  <c r="E380" i="13"/>
  <c r="E381" i="13"/>
  <c r="E382" i="13"/>
  <c r="E383" i="13"/>
  <c r="E384" i="13"/>
  <c r="E385" i="13"/>
  <c r="E386" i="13"/>
  <c r="E387" i="13"/>
  <c r="E388" i="13"/>
  <c r="E389" i="13"/>
  <c r="E390" i="13"/>
  <c r="E391" i="13"/>
  <c r="E392" i="13"/>
  <c r="E393" i="13"/>
  <c r="E394" i="13"/>
  <c r="E395" i="13"/>
  <c r="E396" i="13"/>
  <c r="F396" i="13" s="1"/>
  <c r="E397" i="13"/>
  <c r="F397" i="13" s="1"/>
  <c r="E398" i="13"/>
  <c r="F398" i="13" s="1"/>
  <c r="E399" i="13"/>
  <c r="F399" i="13" s="1"/>
  <c r="E400" i="13"/>
  <c r="F400" i="13" s="1"/>
  <c r="E401" i="13"/>
  <c r="F401" i="13" s="1"/>
  <c r="E402" i="13"/>
  <c r="F402" i="13" s="1"/>
  <c r="E403" i="13"/>
  <c r="F403" i="13" s="1"/>
  <c r="E404" i="13"/>
  <c r="F404" i="13" s="1"/>
  <c r="E405" i="13"/>
  <c r="F405" i="13" s="1"/>
  <c r="E406" i="13"/>
  <c r="F406" i="13" s="1"/>
  <c r="E407" i="13"/>
  <c r="F407" i="13" s="1"/>
  <c r="E408" i="13"/>
  <c r="F408" i="13" s="1"/>
  <c r="E409" i="13"/>
  <c r="F409" i="13" s="1"/>
  <c r="E412" i="13"/>
  <c r="F412" i="13" s="1"/>
  <c r="E413" i="13"/>
  <c r="F413" i="13" s="1"/>
  <c r="E414" i="13"/>
  <c r="F414" i="13" s="1"/>
  <c r="E415" i="13"/>
  <c r="F415" i="13" s="1"/>
  <c r="E416" i="13"/>
  <c r="F416" i="13" s="1"/>
  <c r="E417" i="13"/>
  <c r="F417" i="13" s="1"/>
  <c r="E418" i="13"/>
  <c r="F418" i="13" s="1"/>
  <c r="E419" i="13"/>
  <c r="F419" i="13" s="1"/>
  <c r="E420" i="13"/>
  <c r="F420" i="13" s="1"/>
  <c r="E421" i="13"/>
  <c r="F421" i="13" s="1"/>
  <c r="E422" i="13"/>
  <c r="F422" i="13" s="1"/>
  <c r="E423" i="13"/>
  <c r="F423" i="13" s="1"/>
  <c r="E424" i="13"/>
  <c r="F424" i="13" s="1"/>
  <c r="E425" i="13"/>
  <c r="F425" i="13" s="1"/>
  <c r="E426" i="13"/>
  <c r="F426" i="13" s="1"/>
  <c r="E427" i="13"/>
  <c r="F427" i="13" s="1"/>
  <c r="E428" i="13"/>
  <c r="F428" i="13" s="1"/>
  <c r="E429" i="13"/>
  <c r="F429" i="13" s="1"/>
  <c r="E430" i="13"/>
  <c r="F430" i="13" s="1"/>
  <c r="E431" i="13"/>
  <c r="F431" i="13" s="1"/>
  <c r="E432" i="13"/>
  <c r="F432" i="13" s="1"/>
  <c r="E433" i="13"/>
  <c r="F433" i="13" s="1"/>
  <c r="E434" i="13"/>
  <c r="F434" i="13" s="1"/>
  <c r="E435" i="13"/>
  <c r="F435" i="13" s="1"/>
  <c r="E436" i="13"/>
  <c r="F436" i="13" s="1"/>
  <c r="E437" i="13"/>
  <c r="F437" i="13" s="1"/>
  <c r="E438" i="13"/>
  <c r="F438" i="13" s="1"/>
  <c r="E439" i="13"/>
  <c r="F439" i="13" s="1"/>
  <c r="E440" i="13"/>
  <c r="F440" i="13" s="1"/>
  <c r="E441" i="13"/>
  <c r="F441" i="13" s="1"/>
  <c r="E442" i="13"/>
  <c r="F442" i="13" s="1"/>
  <c r="E443" i="13"/>
  <c r="F443" i="13" s="1"/>
  <c r="E444" i="13"/>
  <c r="F444" i="13" s="1"/>
  <c r="E445" i="13"/>
  <c r="F445" i="13" s="1"/>
  <c r="E446" i="13"/>
  <c r="F446" i="13" s="1"/>
  <c r="E447" i="13"/>
  <c r="F447" i="13" s="1"/>
  <c r="E448" i="13"/>
  <c r="F448" i="13" s="1"/>
  <c r="E449" i="13"/>
  <c r="F449" i="13" s="1"/>
  <c r="E450" i="13"/>
  <c r="F450" i="13" s="1"/>
  <c r="E451" i="13"/>
  <c r="F451" i="13" s="1"/>
  <c r="E452" i="13"/>
  <c r="F452" i="13" s="1"/>
  <c r="E453" i="13"/>
  <c r="F453" i="13" s="1"/>
  <c r="E454" i="13"/>
  <c r="F454" i="13" s="1"/>
  <c r="E455" i="13"/>
  <c r="F455" i="13" s="1"/>
  <c r="E456" i="13"/>
  <c r="F456" i="13" s="1"/>
  <c r="E457" i="13"/>
  <c r="F457" i="13" s="1"/>
  <c r="E458" i="13"/>
  <c r="F458" i="13" s="1"/>
  <c r="E459" i="13"/>
  <c r="F459" i="13" s="1"/>
  <c r="E460" i="13"/>
  <c r="F460" i="13" s="1"/>
  <c r="E461" i="13"/>
  <c r="F461" i="13" s="1"/>
  <c r="E462" i="13"/>
  <c r="F462" i="13" s="1"/>
  <c r="E463" i="13"/>
  <c r="F463" i="13" s="1"/>
  <c r="E464" i="13"/>
  <c r="F464" i="13" s="1"/>
  <c r="E465" i="13"/>
  <c r="F465" i="13" s="1"/>
  <c r="E466" i="13"/>
  <c r="F466" i="13" s="1"/>
  <c r="E467" i="13"/>
  <c r="F467" i="13" s="1"/>
  <c r="E468" i="13"/>
  <c r="F468" i="13" s="1"/>
  <c r="E469" i="13"/>
  <c r="F469" i="13" s="1"/>
  <c r="E470" i="13"/>
  <c r="F470" i="13" s="1"/>
  <c r="E471" i="13"/>
  <c r="F471" i="13" s="1"/>
  <c r="E472" i="13"/>
  <c r="F472" i="13" s="1"/>
  <c r="E473" i="13"/>
  <c r="F473" i="13" s="1"/>
  <c r="E474" i="13"/>
  <c r="F474" i="13" s="1"/>
  <c r="E475" i="13"/>
  <c r="F475" i="13" s="1"/>
  <c r="E476" i="13"/>
  <c r="F476" i="13" s="1"/>
  <c r="E477" i="13"/>
  <c r="F477" i="13" s="1"/>
  <c r="E478" i="13"/>
  <c r="F478" i="13" s="1"/>
  <c r="E479" i="13"/>
  <c r="F479" i="13" s="1"/>
  <c r="E480" i="13"/>
  <c r="F480" i="13" s="1"/>
  <c r="E481" i="13"/>
  <c r="F481" i="13" s="1"/>
  <c r="E482" i="13"/>
  <c r="F482" i="13" s="1"/>
  <c r="E483" i="13"/>
  <c r="F483" i="13" s="1"/>
  <c r="E484" i="13"/>
  <c r="F484" i="13" s="1"/>
  <c r="E485" i="13"/>
  <c r="F485" i="13" s="1"/>
  <c r="E486" i="13"/>
  <c r="F486" i="13" s="1"/>
  <c r="E487" i="13"/>
  <c r="F487" i="13" s="1"/>
  <c r="E488" i="13"/>
  <c r="F488" i="13" s="1"/>
  <c r="E489" i="13"/>
  <c r="F489" i="13" s="1"/>
  <c r="E490" i="13"/>
  <c r="F490" i="13" s="1"/>
  <c r="E491" i="13"/>
  <c r="F491" i="13" s="1"/>
  <c r="E492" i="13"/>
  <c r="F492" i="13" s="1"/>
  <c r="E493" i="13"/>
  <c r="F493" i="13" s="1"/>
  <c r="E494" i="13"/>
  <c r="F494" i="13" s="1"/>
  <c r="E495" i="13"/>
  <c r="F495" i="13" s="1"/>
  <c r="E496" i="13"/>
  <c r="F496" i="13" s="1"/>
  <c r="E497" i="13"/>
  <c r="F497" i="13" s="1"/>
  <c r="E498" i="13"/>
  <c r="F498" i="13" s="1"/>
  <c r="E499" i="13"/>
  <c r="F499" i="13" s="1"/>
  <c r="E500" i="13"/>
  <c r="F500" i="13" s="1"/>
  <c r="E501" i="13"/>
  <c r="F501" i="13" s="1"/>
  <c r="E502" i="13"/>
  <c r="F502" i="13" s="1"/>
  <c r="E503" i="13"/>
  <c r="F503" i="13" s="1"/>
  <c r="E504" i="13"/>
  <c r="F504" i="13" s="1"/>
  <c r="E505" i="13"/>
  <c r="F505" i="13" s="1"/>
  <c r="E506" i="13"/>
  <c r="F506" i="13" s="1"/>
  <c r="E507" i="13"/>
  <c r="F507" i="13" s="1"/>
  <c r="E508" i="13"/>
  <c r="F508" i="13" s="1"/>
  <c r="E509" i="13"/>
  <c r="F509" i="13" s="1"/>
  <c r="E510" i="13"/>
  <c r="F510" i="13" s="1"/>
  <c r="E511" i="13"/>
  <c r="F511" i="13" s="1"/>
  <c r="E512" i="13"/>
  <c r="F512" i="13" s="1"/>
  <c r="E513" i="13"/>
  <c r="F513" i="13" s="1"/>
  <c r="E514" i="13"/>
  <c r="F514" i="13" s="1"/>
  <c r="E516" i="13"/>
  <c r="F516" i="13" s="1"/>
  <c r="E517" i="13"/>
  <c r="F517" i="13" s="1"/>
  <c r="E518" i="13"/>
  <c r="F518" i="13" s="1"/>
  <c r="E519" i="13"/>
  <c r="F519" i="13" s="1"/>
  <c r="E520" i="13"/>
  <c r="F520" i="13" s="1"/>
  <c r="E521" i="13"/>
  <c r="F521" i="13" s="1"/>
  <c r="E522" i="13"/>
  <c r="F522" i="13" s="1"/>
  <c r="E523" i="13"/>
  <c r="F523" i="13" s="1"/>
  <c r="E524" i="13"/>
  <c r="F524" i="13" s="1"/>
  <c r="E525" i="13"/>
  <c r="F525" i="13" s="1"/>
  <c r="E526" i="13"/>
  <c r="F526" i="13" s="1"/>
  <c r="E527" i="13"/>
  <c r="F527" i="13" s="1"/>
  <c r="E528" i="13"/>
  <c r="F528" i="13" s="1"/>
  <c r="E529" i="13"/>
  <c r="F529" i="13" s="1"/>
  <c r="E530" i="13"/>
  <c r="F530" i="13" s="1"/>
  <c r="E531" i="13"/>
  <c r="F531" i="13" s="1"/>
  <c r="E532" i="13"/>
  <c r="F532" i="13" s="1"/>
  <c r="E533" i="13"/>
  <c r="F533" i="13" s="1"/>
  <c r="E534" i="13"/>
  <c r="F534" i="13" s="1"/>
  <c r="E535" i="13"/>
  <c r="F535" i="13" s="1"/>
  <c r="E536" i="13"/>
  <c r="F536" i="13" s="1"/>
  <c r="E537" i="13"/>
  <c r="F537" i="13" s="1"/>
  <c r="E538" i="13"/>
  <c r="F538" i="13" s="1"/>
  <c r="E539" i="13"/>
  <c r="F539" i="13" s="1"/>
  <c r="E540" i="13"/>
  <c r="F540" i="13" s="1"/>
  <c r="E541" i="13"/>
  <c r="F541" i="13" s="1"/>
  <c r="E542" i="13"/>
  <c r="F542" i="13" s="1"/>
  <c r="E543" i="13"/>
  <c r="F543" i="13" s="1"/>
  <c r="E544" i="13"/>
  <c r="F544" i="13" s="1"/>
  <c r="E545" i="13"/>
  <c r="F545" i="13" s="1"/>
  <c r="E546" i="13"/>
  <c r="F546" i="13" s="1"/>
  <c r="E547" i="13"/>
  <c r="F547" i="13" s="1"/>
  <c r="E548" i="13"/>
  <c r="F548" i="13" s="1"/>
  <c r="E549" i="13"/>
  <c r="F549" i="13" s="1"/>
  <c r="E550" i="13"/>
  <c r="F550" i="13" s="1"/>
  <c r="E551" i="13"/>
  <c r="F551" i="13" s="1"/>
  <c r="E552" i="13"/>
  <c r="F552" i="13" s="1"/>
  <c r="E553" i="13"/>
  <c r="F553" i="13" s="1"/>
  <c r="E554" i="13"/>
  <c r="F554" i="13" s="1"/>
  <c r="E555" i="13"/>
  <c r="F555" i="13" s="1"/>
  <c r="E556" i="13"/>
  <c r="F556" i="13" s="1"/>
  <c r="E557" i="13"/>
  <c r="F557" i="13" s="1"/>
  <c r="E558" i="13"/>
  <c r="F558" i="13" s="1"/>
  <c r="E559" i="13"/>
  <c r="F559" i="13" s="1"/>
  <c r="E560" i="13"/>
  <c r="F560" i="13" s="1"/>
  <c r="E561" i="13"/>
  <c r="F561" i="13" s="1"/>
  <c r="E562" i="13"/>
  <c r="F562" i="13" s="1"/>
  <c r="E563" i="13"/>
  <c r="F563" i="13" s="1"/>
  <c r="E564" i="13"/>
  <c r="F564" i="13" s="1"/>
  <c r="E565" i="13"/>
  <c r="F565" i="13" s="1"/>
  <c r="E566" i="13"/>
  <c r="F566" i="13" s="1"/>
  <c r="E567" i="13"/>
  <c r="F567" i="13" s="1"/>
  <c r="E568" i="13"/>
  <c r="F568" i="13" s="1"/>
  <c r="E569" i="13"/>
  <c r="F569" i="13" s="1"/>
  <c r="E570" i="13"/>
  <c r="F570" i="13" s="1"/>
  <c r="E571" i="13"/>
  <c r="F571" i="13" s="1"/>
  <c r="E572" i="13"/>
  <c r="F572" i="13" s="1"/>
  <c r="E573" i="13"/>
  <c r="F573" i="13" s="1"/>
  <c r="E574" i="13"/>
  <c r="F574" i="13" s="1"/>
  <c r="E575" i="13"/>
  <c r="F575" i="13" s="1"/>
  <c r="E576" i="13"/>
  <c r="F576" i="13" s="1"/>
  <c r="E577" i="13"/>
  <c r="F577" i="13" s="1"/>
  <c r="E578" i="13"/>
  <c r="F578" i="13" s="1"/>
  <c r="E579" i="13"/>
  <c r="F579" i="13" s="1"/>
  <c r="E580" i="13"/>
  <c r="F580" i="13" s="1"/>
  <c r="E581" i="13"/>
  <c r="F581" i="13" s="1"/>
  <c r="E582" i="13"/>
  <c r="F582" i="13" s="1"/>
  <c r="E583" i="13"/>
  <c r="F583" i="13" s="1"/>
  <c r="E584" i="13"/>
  <c r="F584" i="13" s="1"/>
  <c r="E585" i="13"/>
  <c r="F585" i="13" s="1"/>
  <c r="E586" i="13"/>
  <c r="F586" i="13" s="1"/>
  <c r="E587" i="13"/>
  <c r="F587" i="13" s="1"/>
  <c r="E588" i="13"/>
  <c r="F588" i="13" s="1"/>
  <c r="E589" i="13"/>
  <c r="F589" i="13" s="1"/>
  <c r="E590" i="13"/>
  <c r="F590" i="13" s="1"/>
  <c r="E591" i="13"/>
  <c r="F591" i="13" s="1"/>
  <c r="E592" i="13"/>
  <c r="F592" i="13" s="1"/>
  <c r="E593" i="13"/>
  <c r="F593" i="13" s="1"/>
  <c r="E594" i="13"/>
  <c r="F594" i="13" s="1"/>
  <c r="E595" i="13"/>
  <c r="F595" i="13" s="1"/>
  <c r="E596" i="13"/>
  <c r="F596" i="13" s="1"/>
  <c r="E597" i="13"/>
  <c r="F597" i="13" s="1"/>
  <c r="E598" i="13"/>
  <c r="F598" i="13" s="1"/>
  <c r="E599" i="13"/>
  <c r="F599" i="13" s="1"/>
  <c r="E600" i="13"/>
  <c r="F600" i="13" s="1"/>
  <c r="E601" i="13"/>
  <c r="F601" i="13" s="1"/>
  <c r="E602" i="13"/>
  <c r="F602" i="13" s="1"/>
  <c r="E603" i="13"/>
  <c r="F603" i="13" s="1"/>
  <c r="E604" i="13"/>
  <c r="F604" i="13" s="1"/>
  <c r="E605" i="13"/>
  <c r="F605" i="13" s="1"/>
  <c r="E606" i="13"/>
  <c r="F606" i="13" s="1"/>
  <c r="E607" i="13"/>
  <c r="F607" i="13" s="1"/>
  <c r="E608" i="13"/>
  <c r="F608" i="13" s="1"/>
  <c r="E609" i="13"/>
  <c r="F609" i="13" s="1"/>
  <c r="E610" i="13"/>
  <c r="F610" i="13" s="1"/>
  <c r="E611" i="13"/>
  <c r="F611" i="13" s="1"/>
  <c r="E612" i="13"/>
  <c r="F612" i="13" s="1"/>
  <c r="E613" i="13"/>
  <c r="F613" i="13" s="1"/>
  <c r="E614" i="13"/>
  <c r="F614" i="13" s="1"/>
  <c r="E615" i="13"/>
  <c r="F615" i="13" s="1"/>
  <c r="E616" i="13"/>
  <c r="F616" i="13" s="1"/>
  <c r="E617" i="13"/>
  <c r="F617" i="13" s="1"/>
  <c r="E618" i="13"/>
  <c r="F618" i="13" s="1"/>
  <c r="E619" i="13"/>
  <c r="F619" i="13" s="1"/>
  <c r="E620" i="13"/>
  <c r="E621" i="13"/>
  <c r="F621" i="13" s="1"/>
  <c r="E622" i="13"/>
  <c r="F622" i="13" s="1"/>
  <c r="E623" i="13"/>
  <c r="F623" i="13" s="1"/>
  <c r="E624" i="13"/>
  <c r="F624" i="13" s="1"/>
  <c r="E625" i="13"/>
  <c r="F625" i="13" s="1"/>
  <c r="E626" i="13"/>
  <c r="F626" i="13" s="1"/>
  <c r="E627" i="13"/>
  <c r="F627" i="13" s="1"/>
  <c r="E628" i="13"/>
  <c r="F628" i="13" s="1"/>
  <c r="E629" i="13"/>
  <c r="F629" i="13" s="1"/>
  <c r="E630" i="13"/>
  <c r="F630" i="13" s="1"/>
  <c r="E631" i="13"/>
  <c r="F631" i="13" s="1"/>
  <c r="E632" i="13"/>
  <c r="F632" i="13" s="1"/>
  <c r="E633" i="13"/>
  <c r="F633" i="13" s="1"/>
  <c r="E634" i="13"/>
  <c r="F634" i="13" s="1"/>
  <c r="E635" i="13"/>
  <c r="F635" i="13" s="1"/>
  <c r="E636" i="13"/>
  <c r="F636" i="13" s="1"/>
  <c r="E637" i="13"/>
  <c r="F637" i="13" s="1"/>
  <c r="E638" i="13"/>
  <c r="F638" i="13" s="1"/>
  <c r="E639" i="13"/>
  <c r="F639" i="13" s="1"/>
  <c r="E640" i="13"/>
  <c r="F640" i="13" s="1"/>
  <c r="E641" i="13"/>
  <c r="F641" i="13" s="1"/>
  <c r="E642" i="13"/>
  <c r="F642" i="13" s="1"/>
  <c r="E643" i="13"/>
  <c r="F643" i="13" s="1"/>
  <c r="E644" i="13"/>
  <c r="F644" i="13" s="1"/>
  <c r="E645" i="13"/>
  <c r="F645" i="13" s="1"/>
  <c r="E646" i="13"/>
  <c r="F646" i="13" s="1"/>
  <c r="E647" i="13"/>
  <c r="F647" i="13" s="1"/>
  <c r="E648" i="13"/>
  <c r="F648" i="13" s="1"/>
  <c r="E649" i="13"/>
  <c r="F649" i="13" s="1"/>
  <c r="E650" i="13"/>
  <c r="F650" i="13" s="1"/>
  <c r="E651" i="13"/>
  <c r="F651" i="13" s="1"/>
  <c r="E652" i="13"/>
  <c r="F652" i="13" s="1"/>
  <c r="E653" i="13"/>
  <c r="F653" i="13" s="1"/>
  <c r="E654" i="13"/>
  <c r="F654" i="13" s="1"/>
  <c r="E655" i="13"/>
  <c r="F655" i="13" s="1"/>
  <c r="E656" i="13"/>
  <c r="F656" i="13" s="1"/>
  <c r="E657" i="13"/>
  <c r="F657" i="13" s="1"/>
  <c r="E658" i="13"/>
  <c r="F658" i="13" s="1"/>
  <c r="E659" i="13"/>
  <c r="F659" i="13" s="1"/>
  <c r="E660" i="13"/>
  <c r="F660" i="13" s="1"/>
  <c r="E661" i="13"/>
  <c r="F661" i="13" s="1"/>
  <c r="E662" i="13"/>
  <c r="F662" i="13" s="1"/>
  <c r="E663" i="13"/>
  <c r="F663" i="13" s="1"/>
  <c r="E664" i="13"/>
  <c r="F664" i="13" s="1"/>
  <c r="E665" i="13"/>
  <c r="F665" i="13" s="1"/>
  <c r="E666" i="13"/>
  <c r="F666" i="13" s="1"/>
  <c r="E667" i="13"/>
  <c r="F667" i="13" s="1"/>
  <c r="E668" i="13"/>
  <c r="F668" i="13" s="1"/>
  <c r="E669" i="13"/>
  <c r="F669" i="13" s="1"/>
  <c r="E670" i="13"/>
  <c r="F670" i="13" s="1"/>
  <c r="E671" i="13"/>
  <c r="F671" i="13" s="1"/>
  <c r="E672" i="13"/>
  <c r="F672" i="13" s="1"/>
  <c r="E673" i="13"/>
  <c r="F673" i="13" s="1"/>
  <c r="E674" i="13"/>
  <c r="F674" i="13" s="1"/>
  <c r="E675" i="13"/>
  <c r="F675" i="13" s="1"/>
  <c r="E676" i="13"/>
  <c r="F676" i="13" s="1"/>
  <c r="E677" i="13"/>
  <c r="F677" i="13" s="1"/>
  <c r="E678" i="13"/>
  <c r="F678" i="13" s="1"/>
  <c r="E679" i="13"/>
  <c r="F679" i="13" s="1"/>
  <c r="E680" i="13"/>
  <c r="F680" i="13" s="1"/>
  <c r="E681" i="13"/>
  <c r="F681" i="13" s="1"/>
  <c r="E682" i="13"/>
  <c r="F682" i="13" s="1"/>
  <c r="E683" i="13"/>
  <c r="F683" i="13" s="1"/>
  <c r="E684" i="13"/>
  <c r="F684" i="13" s="1"/>
  <c r="E685" i="13"/>
  <c r="F685" i="13" s="1"/>
  <c r="E686" i="13"/>
  <c r="F686" i="13" s="1"/>
  <c r="E687" i="13"/>
  <c r="F687" i="13" s="1"/>
  <c r="E688" i="13"/>
  <c r="F688" i="13" s="1"/>
  <c r="E689" i="13"/>
  <c r="F689" i="13" s="1"/>
  <c r="E690" i="13"/>
  <c r="F690" i="13" s="1"/>
  <c r="E691" i="13"/>
  <c r="F691" i="13" s="1"/>
  <c r="E692" i="13"/>
  <c r="F692" i="13" s="1"/>
  <c r="E693" i="13"/>
  <c r="F693" i="13" s="1"/>
  <c r="E694" i="13"/>
  <c r="F694" i="13" s="1"/>
  <c r="E695" i="13"/>
  <c r="F695" i="13" s="1"/>
  <c r="E696" i="13"/>
  <c r="F696" i="13" s="1"/>
  <c r="E697" i="13"/>
  <c r="F697" i="13" s="1"/>
  <c r="E698" i="13"/>
  <c r="F698" i="13" s="1"/>
  <c r="E699" i="13"/>
  <c r="F699" i="13" s="1"/>
  <c r="E700" i="13"/>
  <c r="F700" i="13" s="1"/>
  <c r="E701" i="13"/>
  <c r="F701" i="13" s="1"/>
  <c r="E702" i="13"/>
  <c r="F702" i="13" s="1"/>
  <c r="E703" i="13"/>
  <c r="F703" i="13" s="1"/>
  <c r="E704" i="13"/>
  <c r="F704" i="13" s="1"/>
  <c r="E705" i="13"/>
  <c r="F705" i="13" s="1"/>
  <c r="E706" i="13"/>
  <c r="F706" i="13" s="1"/>
  <c r="E707" i="13"/>
  <c r="F707" i="13" s="1"/>
  <c r="E708" i="13"/>
  <c r="F708" i="13" s="1"/>
  <c r="E709" i="13"/>
  <c r="F709" i="13" s="1"/>
  <c r="E710" i="13"/>
  <c r="F710" i="13" s="1"/>
  <c r="E711" i="13"/>
  <c r="F711" i="13" s="1"/>
  <c r="E712" i="13"/>
  <c r="F712" i="13" s="1"/>
  <c r="E713" i="13"/>
  <c r="F713" i="13" s="1"/>
  <c r="E714" i="13"/>
  <c r="F714" i="13" s="1"/>
  <c r="E715" i="13"/>
  <c r="F715" i="13" s="1"/>
  <c r="E716" i="13"/>
  <c r="F716" i="13" s="1"/>
  <c r="E717" i="13"/>
  <c r="F717" i="13" s="1"/>
  <c r="E718" i="13"/>
  <c r="F718" i="13" s="1"/>
  <c r="E719" i="13"/>
  <c r="F719" i="13" s="1"/>
  <c r="E720" i="13"/>
  <c r="F720" i="13" s="1"/>
  <c r="E721" i="13"/>
  <c r="F721" i="13" s="1"/>
  <c r="E722" i="13"/>
  <c r="F722" i="13" s="1"/>
  <c r="E723" i="13"/>
  <c r="F723" i="13" s="1"/>
  <c r="E724" i="13"/>
  <c r="F724" i="13" s="1"/>
  <c r="E725" i="13"/>
  <c r="F725" i="13" s="1"/>
  <c r="E726" i="13"/>
  <c r="F726" i="13" s="1"/>
  <c r="E727" i="13"/>
  <c r="F727" i="13" s="1"/>
  <c r="E728" i="13"/>
  <c r="F728" i="13" s="1"/>
  <c r="E729" i="13"/>
  <c r="F729" i="13" s="1"/>
  <c r="E730" i="13"/>
  <c r="F730" i="13" s="1"/>
  <c r="E731" i="13"/>
  <c r="F731" i="13" s="1"/>
  <c r="E732" i="13"/>
  <c r="F732" i="13" s="1"/>
  <c r="E733" i="13"/>
  <c r="F733" i="13" s="1"/>
  <c r="E734" i="13"/>
  <c r="F734" i="13" s="1"/>
  <c r="E735" i="13"/>
  <c r="F735" i="13" s="1"/>
  <c r="E736" i="13"/>
  <c r="F736" i="13" s="1"/>
  <c r="E737" i="13"/>
  <c r="F737" i="13" s="1"/>
  <c r="E738" i="13"/>
  <c r="F738" i="13" s="1"/>
  <c r="E739" i="13"/>
  <c r="F739" i="13" s="1"/>
  <c r="E740" i="13"/>
  <c r="F740" i="13" s="1"/>
  <c r="E741" i="13"/>
  <c r="F741" i="13" s="1"/>
  <c r="E742" i="13"/>
  <c r="F742" i="13" s="1"/>
  <c r="E743" i="13"/>
  <c r="F743" i="13" s="1"/>
  <c r="E744" i="13"/>
  <c r="F744" i="13" s="1"/>
  <c r="E745" i="13"/>
  <c r="F745" i="13" s="1"/>
  <c r="E746" i="13"/>
  <c r="F746" i="13" s="1"/>
  <c r="E747" i="13"/>
  <c r="F747" i="13" s="1"/>
  <c r="E748" i="13"/>
  <c r="F748" i="13" s="1"/>
  <c r="E749" i="13"/>
  <c r="F749" i="13" s="1"/>
  <c r="E750" i="13"/>
  <c r="F750" i="13" s="1"/>
  <c r="E751" i="13"/>
  <c r="F751" i="13" s="1"/>
  <c r="E752" i="13"/>
  <c r="F752" i="13" s="1"/>
  <c r="E753" i="13"/>
  <c r="F753" i="13" s="1"/>
  <c r="E754" i="13"/>
  <c r="F754" i="13" s="1"/>
  <c r="E755" i="13"/>
  <c r="F755" i="13" s="1"/>
  <c r="E756" i="13"/>
  <c r="F756" i="13" s="1"/>
  <c r="E757" i="13"/>
  <c r="F757" i="13" s="1"/>
  <c r="E758" i="13"/>
  <c r="F758" i="13" s="1"/>
  <c r="E759" i="13"/>
  <c r="F759" i="13" s="1"/>
  <c r="E760" i="13"/>
  <c r="F760" i="13" s="1"/>
  <c r="E761" i="13"/>
  <c r="F761" i="13" s="1"/>
  <c r="E762" i="13"/>
  <c r="F762" i="13" s="1"/>
  <c r="E763" i="13"/>
  <c r="F763" i="13" s="1"/>
  <c r="E764" i="13"/>
  <c r="F764" i="13" s="1"/>
  <c r="E765" i="13"/>
  <c r="F765" i="13" s="1"/>
  <c r="E766" i="13"/>
  <c r="F766" i="13" s="1"/>
  <c r="E767" i="13"/>
  <c r="F767" i="13" s="1"/>
  <c r="E768" i="13"/>
  <c r="F768" i="13" s="1"/>
  <c r="E769" i="13"/>
  <c r="F769" i="13" s="1"/>
  <c r="E770" i="13"/>
  <c r="F770" i="13" s="1"/>
  <c r="E771" i="13"/>
  <c r="F771" i="13" s="1"/>
  <c r="E772" i="13"/>
  <c r="F772" i="13" s="1"/>
  <c r="E773" i="13"/>
  <c r="F773" i="13" s="1"/>
  <c r="E774" i="13"/>
  <c r="F774" i="13" s="1"/>
  <c r="E775" i="13"/>
  <c r="F775" i="13" s="1"/>
  <c r="E776" i="13"/>
  <c r="F776" i="13" s="1"/>
  <c r="E777" i="13"/>
  <c r="F777" i="13" s="1"/>
  <c r="E778" i="13"/>
  <c r="F778" i="13" s="1"/>
  <c r="E779" i="13"/>
  <c r="F779" i="13" s="1"/>
  <c r="E780" i="13"/>
  <c r="F780" i="13" s="1"/>
  <c r="E781" i="13"/>
  <c r="F781" i="13" s="1"/>
  <c r="E782" i="13"/>
  <c r="F782" i="13" s="1"/>
  <c r="E783" i="13"/>
  <c r="F783" i="13" s="1"/>
  <c r="E784" i="13"/>
  <c r="F784" i="13" s="1"/>
  <c r="E785" i="13"/>
  <c r="F785" i="13" s="1"/>
  <c r="E786" i="13"/>
  <c r="F786" i="13" s="1"/>
  <c r="E787" i="13"/>
  <c r="F787" i="13" s="1"/>
  <c r="E788" i="13"/>
  <c r="F788" i="13" s="1"/>
  <c r="E789" i="13"/>
  <c r="F789" i="13" s="1"/>
  <c r="E790" i="13"/>
  <c r="F790" i="13" s="1"/>
  <c r="E791" i="13"/>
  <c r="F791" i="13" s="1"/>
  <c r="E792" i="13"/>
  <c r="F792" i="13" s="1"/>
  <c r="E793" i="13"/>
  <c r="F793" i="13" s="1"/>
  <c r="E794" i="13"/>
  <c r="F794" i="13" s="1"/>
  <c r="E795" i="13"/>
  <c r="F795" i="13" s="1"/>
  <c r="E796" i="13"/>
  <c r="F796" i="13" s="1"/>
  <c r="E797" i="13"/>
  <c r="F797" i="13" s="1"/>
  <c r="E798" i="13"/>
  <c r="F798" i="13" s="1"/>
  <c r="E799" i="13"/>
  <c r="F799" i="13" s="1"/>
  <c r="E800" i="13"/>
  <c r="F800" i="13" s="1"/>
  <c r="E801" i="13"/>
  <c r="F801" i="13" s="1"/>
  <c r="E802" i="13"/>
  <c r="F802" i="13" s="1"/>
  <c r="E803" i="13"/>
  <c r="F803" i="13" s="1"/>
  <c r="E804" i="13"/>
  <c r="F804" i="13" s="1"/>
  <c r="E805" i="13"/>
  <c r="F805" i="13" s="1"/>
  <c r="E806" i="13"/>
  <c r="F806" i="13" s="1"/>
  <c r="E807" i="13"/>
  <c r="F807" i="13" s="1"/>
  <c r="E808" i="13"/>
  <c r="F808" i="13" s="1"/>
  <c r="E809" i="13"/>
  <c r="F809" i="13" s="1"/>
  <c r="E810" i="13"/>
  <c r="F810" i="13" s="1"/>
  <c r="E811" i="13"/>
  <c r="F811" i="13" s="1"/>
  <c r="E812" i="13"/>
  <c r="F812" i="13" s="1"/>
  <c r="E813" i="13"/>
  <c r="F813" i="13" s="1"/>
  <c r="E814" i="13"/>
  <c r="F814" i="13" s="1"/>
  <c r="E815" i="13"/>
  <c r="F815" i="13" s="1"/>
  <c r="E816" i="13"/>
  <c r="F816" i="13" s="1"/>
  <c r="E817" i="13"/>
  <c r="F817" i="13" s="1"/>
  <c r="E818" i="13"/>
  <c r="F818" i="13" s="1"/>
  <c r="E819" i="13"/>
  <c r="F819" i="13" s="1"/>
  <c r="E820" i="13"/>
  <c r="F820" i="13" s="1"/>
  <c r="E821" i="13"/>
  <c r="F821" i="13" s="1"/>
  <c r="E822" i="13"/>
  <c r="F822" i="13" s="1"/>
  <c r="E823" i="13"/>
  <c r="F823" i="13" s="1"/>
  <c r="E824" i="13"/>
  <c r="F824" i="13" s="1"/>
  <c r="E825" i="13"/>
  <c r="F825" i="13" s="1"/>
  <c r="E826" i="13"/>
  <c r="F826" i="13" s="1"/>
  <c r="E827" i="13"/>
  <c r="F827" i="13" s="1"/>
  <c r="E828" i="13"/>
  <c r="F828" i="13" s="1"/>
  <c r="E829" i="13"/>
  <c r="F829" i="13" s="1"/>
  <c r="E830" i="13"/>
  <c r="F830" i="13" s="1"/>
  <c r="E831" i="13"/>
  <c r="F831" i="13" s="1"/>
  <c r="E832" i="13"/>
  <c r="F832" i="13" s="1"/>
  <c r="E833" i="13"/>
  <c r="F833" i="13" s="1"/>
  <c r="E834" i="13"/>
  <c r="F834" i="13" s="1"/>
  <c r="E835" i="13"/>
  <c r="F835" i="13" s="1"/>
  <c r="E836" i="13"/>
  <c r="F836" i="13" s="1"/>
  <c r="E837" i="13"/>
  <c r="F837" i="13" s="1"/>
  <c r="E838" i="13"/>
  <c r="F838" i="13" s="1"/>
  <c r="E839" i="13"/>
  <c r="F839" i="13" s="1"/>
  <c r="E840" i="13"/>
  <c r="F840" i="13" s="1"/>
  <c r="E841" i="13"/>
  <c r="F841" i="13" s="1"/>
  <c r="E842" i="13"/>
  <c r="F842" i="13" s="1"/>
  <c r="E843" i="13"/>
  <c r="F843" i="13" s="1"/>
  <c r="E844" i="13"/>
  <c r="F844" i="13" s="1"/>
  <c r="E845" i="13"/>
  <c r="F845" i="13" s="1"/>
  <c r="E846" i="13"/>
  <c r="F846" i="13" s="1"/>
  <c r="E847" i="13"/>
  <c r="F847" i="13" s="1"/>
  <c r="E848" i="13"/>
  <c r="F848" i="13" s="1"/>
  <c r="E849" i="13"/>
  <c r="F849" i="13" s="1"/>
  <c r="E850" i="13"/>
  <c r="F850" i="13" s="1"/>
  <c r="E851" i="13"/>
  <c r="F851" i="13" s="1"/>
  <c r="E852" i="13"/>
  <c r="F852" i="13" s="1"/>
  <c r="E853" i="13"/>
  <c r="F853" i="13" s="1"/>
  <c r="E854" i="13"/>
  <c r="F854" i="13" s="1"/>
  <c r="E855" i="13"/>
  <c r="F855" i="13" s="1"/>
  <c r="E856" i="13"/>
  <c r="F856" i="13" s="1"/>
  <c r="E857" i="13"/>
  <c r="F857" i="13" s="1"/>
  <c r="E858" i="13"/>
  <c r="F858" i="13" s="1"/>
  <c r="E859" i="13"/>
  <c r="F859" i="13" s="1"/>
  <c r="E860" i="13"/>
  <c r="F860" i="13" s="1"/>
  <c r="E861" i="13"/>
  <c r="F861" i="13" s="1"/>
  <c r="E862" i="13"/>
  <c r="F862" i="13" s="1"/>
  <c r="E863" i="13"/>
  <c r="F863" i="13" s="1"/>
  <c r="E864" i="13"/>
  <c r="F864" i="13" s="1"/>
  <c r="E865" i="13"/>
  <c r="F865" i="13" s="1"/>
  <c r="E866" i="13"/>
  <c r="F866" i="13" s="1"/>
  <c r="E867" i="13"/>
  <c r="F867" i="13" s="1"/>
  <c r="E868" i="13"/>
  <c r="F868" i="13" s="1"/>
  <c r="E869" i="13"/>
  <c r="F869" i="13" s="1"/>
  <c r="E870" i="13"/>
  <c r="F870" i="13" s="1"/>
  <c r="E871" i="13"/>
  <c r="F871" i="13" s="1"/>
  <c r="E872" i="13"/>
  <c r="F872" i="13" s="1"/>
  <c r="E873" i="13"/>
  <c r="F873" i="13" s="1"/>
  <c r="E874" i="13"/>
  <c r="F874" i="13" s="1"/>
  <c r="E875" i="13"/>
  <c r="F875" i="13" s="1"/>
  <c r="E876" i="13"/>
  <c r="F876" i="13" s="1"/>
  <c r="E877" i="13"/>
  <c r="F877" i="13" s="1"/>
  <c r="E878" i="13"/>
  <c r="F878" i="13" s="1"/>
  <c r="E879" i="13"/>
  <c r="F879" i="13" s="1"/>
  <c r="E880" i="13"/>
  <c r="F880" i="13" s="1"/>
  <c r="E881" i="13"/>
  <c r="F881" i="13" s="1"/>
  <c r="E882" i="13"/>
  <c r="F882" i="13" s="1"/>
  <c r="E883" i="13"/>
  <c r="F883" i="13" s="1"/>
  <c r="E884" i="13"/>
  <c r="F884" i="13" s="1"/>
  <c r="E885" i="13"/>
  <c r="F885" i="13" s="1"/>
  <c r="E886" i="13"/>
  <c r="F886" i="13" s="1"/>
  <c r="E887" i="13"/>
  <c r="F887" i="13" s="1"/>
  <c r="E888" i="13"/>
  <c r="F888" i="13" s="1"/>
  <c r="E889" i="13"/>
  <c r="F889" i="13" s="1"/>
  <c r="E890" i="13"/>
  <c r="F890" i="13" s="1"/>
  <c r="E891" i="13"/>
  <c r="F891" i="13" s="1"/>
  <c r="E892" i="13"/>
  <c r="F892" i="13" s="1"/>
  <c r="E893" i="13"/>
  <c r="F893" i="13" s="1"/>
  <c r="E894" i="13"/>
  <c r="F894" i="13" s="1"/>
  <c r="E895" i="13"/>
  <c r="F895" i="13" s="1"/>
  <c r="E896" i="13"/>
  <c r="F896" i="13" s="1"/>
  <c r="E897" i="13"/>
  <c r="F897" i="13" s="1"/>
  <c r="E898" i="13"/>
  <c r="F898" i="13" s="1"/>
  <c r="E899" i="13"/>
  <c r="F899" i="13" s="1"/>
  <c r="E900" i="13"/>
  <c r="F900" i="13" s="1"/>
  <c r="E901" i="13"/>
  <c r="F901" i="13" s="1"/>
  <c r="E902" i="13"/>
  <c r="F902" i="13" s="1"/>
  <c r="E903" i="13"/>
  <c r="F903" i="13" s="1"/>
  <c r="E904" i="13"/>
  <c r="F904" i="13" s="1"/>
  <c r="E905" i="13"/>
  <c r="F905" i="13" s="1"/>
  <c r="E906" i="13"/>
  <c r="F906" i="13" s="1"/>
  <c r="E907" i="13"/>
  <c r="F907" i="13" s="1"/>
  <c r="E908" i="13"/>
  <c r="F908" i="13" s="1"/>
  <c r="E909" i="13"/>
  <c r="F909" i="13" s="1"/>
  <c r="E910" i="13"/>
  <c r="F910" i="13" s="1"/>
  <c r="E911" i="13"/>
  <c r="F911" i="13" s="1"/>
  <c r="E912" i="13"/>
  <c r="F912" i="13" s="1"/>
  <c r="E913" i="13"/>
  <c r="F913" i="13" s="1"/>
  <c r="E914" i="13"/>
  <c r="F914" i="13" s="1"/>
  <c r="E915" i="13"/>
  <c r="F915" i="13" s="1"/>
  <c r="E916" i="13"/>
  <c r="F916" i="13" s="1"/>
  <c r="E917" i="13"/>
  <c r="F917" i="13" s="1"/>
  <c r="E918" i="13"/>
  <c r="F918" i="13" s="1"/>
  <c r="E919" i="13"/>
  <c r="F919" i="13" s="1"/>
  <c r="E920" i="13"/>
  <c r="F920" i="13" s="1"/>
  <c r="E921" i="13"/>
  <c r="F921" i="13" s="1"/>
  <c r="E922" i="13"/>
  <c r="F922" i="13" s="1"/>
  <c r="E923" i="13"/>
  <c r="F923" i="13" s="1"/>
  <c r="E924" i="13"/>
  <c r="F924" i="13" s="1"/>
  <c r="E925" i="13"/>
  <c r="F925" i="13" s="1"/>
  <c r="E926" i="13"/>
  <c r="F926" i="13" s="1"/>
  <c r="E927" i="13"/>
  <c r="F927" i="13" s="1"/>
  <c r="E928" i="13"/>
  <c r="F928" i="13" s="1"/>
  <c r="E929" i="13"/>
  <c r="F929" i="13" s="1"/>
  <c r="E930" i="13"/>
  <c r="F930" i="13" s="1"/>
  <c r="E931" i="13"/>
  <c r="F931" i="13" s="1"/>
  <c r="E932" i="13"/>
  <c r="F932" i="13" s="1"/>
  <c r="E933" i="13"/>
  <c r="F933" i="13" s="1"/>
  <c r="E934" i="13"/>
  <c r="F934" i="13" s="1"/>
  <c r="E935" i="13"/>
  <c r="F935" i="13" s="1"/>
  <c r="E936" i="13"/>
  <c r="F936" i="13" s="1"/>
  <c r="E937" i="13"/>
  <c r="F937" i="13" s="1"/>
  <c r="E938" i="13"/>
  <c r="F938" i="13" s="1"/>
  <c r="E939" i="13"/>
  <c r="F939" i="13" s="1"/>
  <c r="E940" i="13"/>
  <c r="F940" i="13" s="1"/>
  <c r="E941" i="13"/>
  <c r="F941" i="13" s="1"/>
  <c r="E942" i="13"/>
  <c r="F942" i="13" s="1"/>
  <c r="E943" i="13"/>
  <c r="F943" i="13" s="1"/>
  <c r="E944" i="13"/>
  <c r="F944" i="13" s="1"/>
  <c r="E945" i="13"/>
  <c r="F945" i="13" s="1"/>
  <c r="E946" i="13"/>
  <c r="F946" i="13" s="1"/>
  <c r="E947" i="13"/>
  <c r="F947" i="13" s="1"/>
  <c r="E948" i="13"/>
  <c r="F948" i="13" s="1"/>
  <c r="E949" i="13"/>
  <c r="F949" i="13" s="1"/>
  <c r="E950" i="13"/>
  <c r="F950" i="13" s="1"/>
  <c r="E951" i="13"/>
  <c r="F951" i="13" s="1"/>
  <c r="E952" i="13"/>
  <c r="F952" i="13" s="1"/>
  <c r="E953" i="13"/>
  <c r="F953" i="13" s="1"/>
  <c r="E954" i="13"/>
  <c r="F954" i="13" s="1"/>
  <c r="E955" i="13"/>
  <c r="F955" i="13" s="1"/>
  <c r="E956" i="13"/>
  <c r="F956" i="13" s="1"/>
  <c r="E957" i="13"/>
  <c r="F957" i="13" s="1"/>
  <c r="E958" i="13"/>
  <c r="F958" i="13" s="1"/>
  <c r="E959" i="13"/>
  <c r="F959" i="13" s="1"/>
  <c r="E960" i="13"/>
  <c r="F960" i="13" s="1"/>
  <c r="E961" i="13"/>
  <c r="F961" i="13" s="1"/>
  <c r="E962" i="13"/>
  <c r="F962" i="13" s="1"/>
  <c r="E963" i="13"/>
  <c r="F963" i="13" s="1"/>
  <c r="E964" i="13"/>
  <c r="F964" i="13" s="1"/>
  <c r="E965" i="13"/>
  <c r="F965" i="13" s="1"/>
  <c r="E966" i="13"/>
  <c r="F966" i="13" s="1"/>
  <c r="E967" i="13"/>
  <c r="F967" i="13" s="1"/>
  <c r="E968" i="13"/>
  <c r="F968" i="13" s="1"/>
  <c r="E969" i="13"/>
  <c r="F969" i="13" s="1"/>
  <c r="E970" i="13"/>
  <c r="F970" i="13" s="1"/>
  <c r="E971" i="13"/>
  <c r="F971" i="13" s="1"/>
  <c r="E972" i="13"/>
  <c r="F972" i="13" s="1"/>
  <c r="E973" i="13"/>
  <c r="F973" i="13" s="1"/>
  <c r="E974" i="13"/>
  <c r="F974" i="13" s="1"/>
  <c r="E975" i="13"/>
  <c r="F975" i="13" s="1"/>
  <c r="E976" i="13"/>
  <c r="F976" i="13" s="1"/>
  <c r="E977" i="13"/>
  <c r="F977" i="13" s="1"/>
  <c r="E978" i="13"/>
  <c r="F978" i="13" s="1"/>
  <c r="E979" i="13"/>
  <c r="F979" i="13" s="1"/>
  <c r="E980" i="13"/>
  <c r="F980" i="13" s="1"/>
  <c r="E981" i="13"/>
  <c r="F981" i="13" s="1"/>
  <c r="E982" i="13"/>
  <c r="F982" i="13" s="1"/>
  <c r="E983" i="13"/>
  <c r="F983" i="13" s="1"/>
  <c r="E984" i="13"/>
  <c r="F984" i="13" s="1"/>
  <c r="E985" i="13"/>
  <c r="F985" i="13" s="1"/>
  <c r="E986" i="13"/>
  <c r="F986" i="13" s="1"/>
  <c r="E987" i="13"/>
  <c r="F987" i="13" s="1"/>
  <c r="E988" i="13"/>
  <c r="F988" i="13" s="1"/>
  <c r="E989" i="13"/>
  <c r="F989" i="13" s="1"/>
  <c r="E990" i="13"/>
  <c r="F990" i="13" s="1"/>
  <c r="E991" i="13"/>
  <c r="F991" i="13" s="1"/>
  <c r="E992" i="13"/>
  <c r="F992" i="13" s="1"/>
  <c r="E993" i="13"/>
  <c r="F993" i="13" s="1"/>
  <c r="E994" i="13"/>
  <c r="F994" i="13" s="1"/>
  <c r="E995" i="13"/>
  <c r="F995" i="13" s="1"/>
  <c r="E996" i="13"/>
  <c r="F996" i="13" s="1"/>
  <c r="E997" i="13"/>
  <c r="F997" i="13" s="1"/>
  <c r="E998" i="13"/>
  <c r="F998" i="13" s="1"/>
  <c r="E999" i="13"/>
  <c r="F999" i="13" s="1"/>
  <c r="E1000" i="13"/>
  <c r="F1000" i="13" s="1"/>
  <c r="E1001" i="13"/>
  <c r="F1001" i="13" s="1"/>
  <c r="E1002" i="13"/>
  <c r="F1002" i="13" s="1"/>
  <c r="E1003" i="13"/>
  <c r="F1003" i="13" s="1"/>
  <c r="E1004" i="13"/>
  <c r="F1004" i="13" s="1"/>
  <c r="E1005" i="13"/>
  <c r="F1005" i="13" s="1"/>
  <c r="E1006" i="13"/>
  <c r="F1006" i="13" s="1"/>
  <c r="E1007" i="13"/>
  <c r="F1007" i="13" s="1"/>
  <c r="E1008" i="13"/>
  <c r="F1008" i="13" s="1"/>
  <c r="E1009" i="13"/>
  <c r="F1009" i="13" s="1"/>
  <c r="E1010" i="13"/>
  <c r="F1010" i="13" s="1"/>
  <c r="E1011" i="13"/>
  <c r="F1011" i="13" s="1"/>
  <c r="E1012" i="13"/>
  <c r="F1012" i="13" s="1"/>
  <c r="E1013" i="13"/>
  <c r="F1013" i="13" s="1"/>
  <c r="E1014" i="13"/>
  <c r="F1014" i="13" s="1"/>
  <c r="E1015" i="13"/>
  <c r="F1015" i="13" s="1"/>
  <c r="E1016" i="13"/>
  <c r="F1016" i="13" s="1"/>
  <c r="E1017" i="13"/>
  <c r="F1017" i="13" s="1"/>
  <c r="E1018" i="13"/>
  <c r="F1018" i="13" s="1"/>
  <c r="E1019" i="13"/>
  <c r="F1019" i="13" s="1"/>
  <c r="E1020" i="13"/>
  <c r="F1020" i="13" s="1"/>
  <c r="E1021" i="13"/>
  <c r="F1021" i="13" s="1"/>
  <c r="E1022" i="13"/>
  <c r="F1022" i="13" s="1"/>
  <c r="E1023" i="13"/>
  <c r="F1023" i="13" s="1"/>
  <c r="E1024" i="13"/>
  <c r="F1024" i="13" s="1"/>
  <c r="E1025" i="13"/>
  <c r="F1025" i="13" s="1"/>
  <c r="E1026" i="13"/>
  <c r="F1026" i="13" s="1"/>
  <c r="E1027" i="13"/>
  <c r="F1027" i="13" s="1"/>
  <c r="E1028" i="13"/>
  <c r="F1028" i="13" s="1"/>
  <c r="E1029" i="13"/>
  <c r="F1029" i="13" s="1"/>
  <c r="E1030" i="13"/>
  <c r="F1030" i="13" s="1"/>
  <c r="E1031" i="13"/>
  <c r="F1031" i="13" s="1"/>
  <c r="E1032" i="13"/>
  <c r="F1032" i="13" s="1"/>
  <c r="E1033" i="13"/>
  <c r="F1033" i="13" s="1"/>
  <c r="E1034" i="13"/>
  <c r="F1034" i="13" s="1"/>
  <c r="E1035" i="13"/>
  <c r="F1035" i="13" s="1"/>
  <c r="E1036" i="13"/>
  <c r="F1036" i="13" s="1"/>
  <c r="E1037" i="13"/>
  <c r="F1037" i="13" s="1"/>
  <c r="E1038" i="13"/>
  <c r="F1038" i="13" s="1"/>
  <c r="E1039" i="13"/>
  <c r="F1039" i="13" s="1"/>
  <c r="E1040" i="13"/>
  <c r="F1040" i="13" s="1"/>
  <c r="E1041" i="13"/>
  <c r="F1041" i="13" s="1"/>
  <c r="E1042" i="13"/>
  <c r="F1042" i="13" s="1"/>
  <c r="E1043" i="13"/>
  <c r="F1043" i="13" s="1"/>
  <c r="E1044" i="13"/>
  <c r="F1044" i="13" s="1"/>
  <c r="E1045" i="13"/>
  <c r="F1045" i="13" s="1"/>
  <c r="E1046" i="13"/>
  <c r="F1046" i="13" s="1"/>
  <c r="E1047" i="13"/>
  <c r="F1047" i="13" s="1"/>
  <c r="E1048" i="13"/>
  <c r="F1048" i="13" s="1"/>
  <c r="E1049" i="13"/>
  <c r="F1049" i="13" s="1"/>
  <c r="E1050" i="13"/>
  <c r="F1050" i="13" s="1"/>
  <c r="E1051" i="13"/>
  <c r="F1051" i="13" s="1"/>
  <c r="E1052" i="13"/>
  <c r="F1052" i="13" s="1"/>
  <c r="E1053" i="13"/>
  <c r="F1053" i="13" s="1"/>
  <c r="E1054" i="13"/>
  <c r="F1054" i="13" s="1"/>
  <c r="E1055" i="13"/>
  <c r="F1055" i="13" s="1"/>
  <c r="E1056" i="13"/>
  <c r="F1056" i="13" s="1"/>
  <c r="E1057" i="13"/>
  <c r="F1057" i="13" s="1"/>
  <c r="E1058" i="13"/>
  <c r="F1058" i="13" s="1"/>
  <c r="E1059" i="13"/>
  <c r="F1059" i="13" s="1"/>
  <c r="E1060" i="13"/>
  <c r="F1060" i="13" s="1"/>
  <c r="E1061" i="13"/>
  <c r="F1061" i="13" s="1"/>
  <c r="E1062" i="13"/>
  <c r="F1062" i="13" s="1"/>
  <c r="E1063" i="13"/>
  <c r="F1063" i="13" s="1"/>
  <c r="E1064" i="13"/>
  <c r="F1064" i="13" s="1"/>
  <c r="E1065" i="13"/>
  <c r="F1065" i="13" s="1"/>
  <c r="E1066" i="13"/>
  <c r="F1066" i="13" s="1"/>
  <c r="E1067" i="13"/>
  <c r="F1067" i="13" s="1"/>
  <c r="E1068" i="13"/>
  <c r="F1068" i="13" s="1"/>
  <c r="E1069" i="13"/>
  <c r="F1069" i="13" s="1"/>
  <c r="E1070" i="13"/>
  <c r="F1070" i="13" s="1"/>
  <c r="E1071" i="13"/>
  <c r="F1071" i="13" s="1"/>
  <c r="E1072" i="13"/>
  <c r="F1072" i="13" s="1"/>
  <c r="E1073" i="13"/>
  <c r="F1073" i="13" s="1"/>
  <c r="E1074" i="13"/>
  <c r="F1074" i="13" s="1"/>
  <c r="E1075" i="13"/>
  <c r="F1075" i="13" s="1"/>
  <c r="E1076" i="13"/>
  <c r="F1076" i="13" s="1"/>
  <c r="E1077" i="13"/>
  <c r="F1077" i="13" s="1"/>
  <c r="E1078" i="13"/>
  <c r="F1078" i="13" s="1"/>
  <c r="E1079" i="13"/>
  <c r="F1079" i="13" s="1"/>
  <c r="E1080" i="13"/>
  <c r="F1080" i="13" s="1"/>
  <c r="E1081" i="13"/>
  <c r="F1081" i="13" s="1"/>
  <c r="E1082" i="13"/>
  <c r="F1082" i="13" s="1"/>
  <c r="E1083" i="13"/>
  <c r="F1083" i="13" s="1"/>
  <c r="E1084" i="13"/>
  <c r="F1084" i="13" s="1"/>
  <c r="E1085" i="13"/>
  <c r="F1085" i="13" s="1"/>
  <c r="E1086" i="13"/>
  <c r="F1086" i="13" s="1"/>
  <c r="E1087" i="13"/>
  <c r="F1087" i="13" s="1"/>
  <c r="E1088" i="13"/>
  <c r="F1088" i="13" s="1"/>
  <c r="E1089" i="13"/>
  <c r="F1089" i="13" s="1"/>
  <c r="E1090" i="13"/>
  <c r="F1090" i="13" s="1"/>
  <c r="E1091" i="13"/>
  <c r="F1091" i="13" s="1"/>
  <c r="E1092" i="13"/>
  <c r="F1092" i="13" s="1"/>
  <c r="E1093" i="13"/>
  <c r="F1093" i="13" s="1"/>
  <c r="E1094" i="13"/>
  <c r="F1094" i="13" s="1"/>
  <c r="E1095" i="13"/>
  <c r="F1095" i="13" s="1"/>
  <c r="E1096" i="13"/>
  <c r="F1096" i="13" s="1"/>
  <c r="E1097" i="13"/>
  <c r="F1097" i="13" s="1"/>
  <c r="E1098" i="13"/>
  <c r="F1098" i="13" s="1"/>
  <c r="E1099" i="13"/>
  <c r="F1099" i="13" s="1"/>
  <c r="E1100" i="13"/>
  <c r="F1100" i="13" s="1"/>
  <c r="E1101" i="13"/>
  <c r="F1101" i="13" s="1"/>
  <c r="E1102" i="13"/>
  <c r="F1102" i="13" s="1"/>
  <c r="E1103" i="13"/>
  <c r="F1103" i="13" s="1"/>
  <c r="E1104" i="13"/>
  <c r="F1104" i="13" s="1"/>
  <c r="E1105" i="13"/>
  <c r="F1105" i="13" s="1"/>
  <c r="E1106" i="13"/>
  <c r="F1106" i="13" s="1"/>
  <c r="E1107" i="13"/>
  <c r="F1107" i="13" s="1"/>
  <c r="E1108" i="13"/>
  <c r="F1108" i="13" s="1"/>
  <c r="E1109" i="13"/>
  <c r="F1109" i="13" s="1"/>
  <c r="E1110" i="13"/>
  <c r="F1110" i="13" s="1"/>
  <c r="E1111" i="13"/>
  <c r="F1111" i="13" s="1"/>
  <c r="E1112" i="13"/>
  <c r="F1112" i="13" s="1"/>
  <c r="E1113" i="13"/>
  <c r="F1113" i="13" s="1"/>
  <c r="E1114" i="13"/>
  <c r="F1114" i="13" s="1"/>
  <c r="E1115" i="13"/>
  <c r="F1115" i="13" s="1"/>
  <c r="E1116" i="13"/>
  <c r="F1116" i="13" s="1"/>
  <c r="E1117" i="13"/>
  <c r="F1117" i="13" s="1"/>
  <c r="E1118" i="13"/>
  <c r="F1118" i="13" s="1"/>
  <c r="E1119" i="13"/>
  <c r="F1119" i="13" s="1"/>
  <c r="E1120" i="13"/>
  <c r="F1120" i="13" s="1"/>
  <c r="E1121" i="13"/>
  <c r="F1121" i="13" s="1"/>
  <c r="E1122" i="13"/>
  <c r="F1122" i="13" s="1"/>
  <c r="E1123" i="13"/>
  <c r="F1123" i="13" s="1"/>
  <c r="E1124" i="13"/>
  <c r="F1124" i="13" s="1"/>
  <c r="E1125" i="13"/>
  <c r="F1125" i="13" s="1"/>
  <c r="E1126" i="13"/>
  <c r="F1126" i="13" s="1"/>
  <c r="E1127" i="13"/>
  <c r="F1127" i="13" s="1"/>
  <c r="E1128" i="13"/>
  <c r="F1128" i="13" s="1"/>
  <c r="E1129" i="13"/>
  <c r="F1129" i="13" s="1"/>
  <c r="E1130" i="13"/>
  <c r="F1130" i="13" s="1"/>
  <c r="E1131" i="13"/>
  <c r="F1131" i="13" s="1"/>
  <c r="E1132" i="13"/>
  <c r="F1132" i="13" s="1"/>
  <c r="E1133" i="13"/>
  <c r="F1133" i="13" s="1"/>
  <c r="E1134" i="13"/>
  <c r="F1134" i="13" s="1"/>
  <c r="E1135" i="13"/>
  <c r="F1135" i="13" s="1"/>
  <c r="E1136" i="13"/>
  <c r="F1136" i="13" s="1"/>
  <c r="E1137" i="13"/>
  <c r="F1137" i="13" s="1"/>
  <c r="E1138" i="13"/>
  <c r="F1138" i="13" s="1"/>
  <c r="E1139" i="13"/>
  <c r="F1139" i="13" s="1"/>
  <c r="E1140" i="13"/>
  <c r="F1140" i="13" s="1"/>
  <c r="E1141" i="13"/>
  <c r="F1141" i="13" s="1"/>
  <c r="E1142" i="13"/>
  <c r="F1142" i="13" s="1"/>
  <c r="E1143" i="13"/>
  <c r="F1143" i="13" s="1"/>
  <c r="E1144" i="13"/>
  <c r="F1144" i="13" s="1"/>
  <c r="E1145" i="13"/>
  <c r="F1145" i="13" s="1"/>
  <c r="E1146" i="13"/>
  <c r="F1146" i="13" s="1"/>
  <c r="E1147" i="13"/>
  <c r="F1147" i="13" s="1"/>
  <c r="E1148" i="13"/>
  <c r="F1148" i="13" s="1"/>
  <c r="E1149" i="13"/>
  <c r="F1149" i="13" s="1"/>
  <c r="E1150" i="13"/>
  <c r="F1150" i="13" s="1"/>
  <c r="E1151" i="13"/>
  <c r="F1151" i="13" s="1"/>
  <c r="E1152" i="13"/>
  <c r="F1152" i="13" s="1"/>
  <c r="E1153" i="13"/>
  <c r="F1153" i="13" s="1"/>
  <c r="E1154" i="13"/>
  <c r="F1154" i="13" s="1"/>
  <c r="E1155" i="13"/>
  <c r="F1155" i="13" s="1"/>
  <c r="E1156" i="13"/>
  <c r="F1156" i="13" s="1"/>
  <c r="E1157" i="13"/>
  <c r="F1157" i="13" s="1"/>
  <c r="E1158" i="13"/>
  <c r="F1158" i="13" s="1"/>
  <c r="E1159" i="13"/>
  <c r="F1159" i="13" s="1"/>
  <c r="E1160" i="13"/>
  <c r="F1160" i="13" s="1"/>
  <c r="E1161" i="13"/>
  <c r="F1161" i="13" s="1"/>
  <c r="E1162" i="13"/>
  <c r="F1162" i="13" s="1"/>
  <c r="E1163" i="13"/>
  <c r="F1163" i="13" s="1"/>
  <c r="E1164" i="13"/>
  <c r="F1164" i="13" s="1"/>
  <c r="E1165" i="13"/>
  <c r="F1165" i="13" s="1"/>
  <c r="E1166" i="13"/>
  <c r="F1166" i="13" s="1"/>
  <c r="E1167" i="13"/>
  <c r="F1167" i="13" s="1"/>
  <c r="E1168" i="13"/>
  <c r="F1168" i="13" s="1"/>
  <c r="E1169" i="13"/>
  <c r="F1169" i="13" s="1"/>
  <c r="E1170" i="13"/>
  <c r="F1170" i="13" s="1"/>
  <c r="E1171" i="13"/>
  <c r="F1171" i="13" s="1"/>
  <c r="E1172" i="13"/>
  <c r="F1172" i="13" s="1"/>
  <c r="E1173" i="13"/>
  <c r="F1173" i="13" s="1"/>
  <c r="E1174" i="13"/>
  <c r="F1174" i="13" s="1"/>
  <c r="E1175" i="13"/>
  <c r="F1175" i="13" s="1"/>
  <c r="E1176" i="13"/>
  <c r="F1176" i="13" s="1"/>
  <c r="E1177" i="13"/>
  <c r="F1177" i="13" s="1"/>
  <c r="E1178" i="13"/>
  <c r="F1178" i="13" s="1"/>
  <c r="E1179" i="13"/>
  <c r="F1179" i="13" s="1"/>
  <c r="E1180" i="13"/>
  <c r="F1180" i="13" s="1"/>
  <c r="E1181" i="13"/>
  <c r="F1181" i="13" s="1"/>
  <c r="E1182" i="13"/>
  <c r="F1182" i="13" s="1"/>
  <c r="E1183" i="13"/>
  <c r="F1183" i="13" s="1"/>
  <c r="E1184" i="13"/>
  <c r="F1184" i="13" s="1"/>
  <c r="E1185" i="13"/>
  <c r="F1185" i="13" s="1"/>
  <c r="E1186" i="13"/>
  <c r="F1186" i="13" s="1"/>
  <c r="E1187" i="13"/>
  <c r="F1187" i="13" s="1"/>
  <c r="E1188" i="13"/>
  <c r="F1188" i="13" s="1"/>
  <c r="E1189" i="13"/>
  <c r="F1189" i="13" s="1"/>
  <c r="E1190" i="13"/>
  <c r="F1190" i="13" s="1"/>
  <c r="E1191" i="13"/>
  <c r="F1191" i="13" s="1"/>
  <c r="E1192" i="13"/>
  <c r="F1192" i="13" s="1"/>
  <c r="E1193" i="13"/>
  <c r="F1193" i="13" s="1"/>
  <c r="E1194" i="13"/>
  <c r="F1194" i="13" s="1"/>
  <c r="E1195" i="13"/>
  <c r="F1195" i="13" s="1"/>
  <c r="E1196" i="13"/>
  <c r="F1196" i="13" s="1"/>
  <c r="E1197" i="13"/>
  <c r="F1197" i="13" s="1"/>
  <c r="E1198" i="13"/>
  <c r="F1198" i="13" s="1"/>
  <c r="E1199" i="13"/>
  <c r="F1199" i="13" s="1"/>
  <c r="E1200" i="13"/>
  <c r="F1200" i="13" s="1"/>
  <c r="E1201" i="13"/>
  <c r="F1201" i="13" s="1"/>
  <c r="E1202" i="13"/>
  <c r="F1202" i="13" s="1"/>
  <c r="E1203" i="13"/>
  <c r="F1203" i="13" s="1"/>
  <c r="E1204" i="13"/>
  <c r="F1204" i="13" s="1"/>
  <c r="E1205" i="13"/>
  <c r="F1205" i="13" s="1"/>
  <c r="E1206" i="13"/>
  <c r="F1206" i="13" s="1"/>
  <c r="E1207" i="13"/>
  <c r="F1207" i="13" s="1"/>
  <c r="E1208" i="13"/>
  <c r="F1208" i="13" s="1"/>
  <c r="E1209" i="13"/>
  <c r="F1209" i="13" s="1"/>
  <c r="E1210" i="13"/>
  <c r="F1210" i="13" s="1"/>
  <c r="E1211" i="13"/>
  <c r="F1211" i="13" s="1"/>
  <c r="E1212" i="13"/>
  <c r="F1212" i="13" s="1"/>
  <c r="E1213" i="13"/>
  <c r="F1213" i="13" s="1"/>
  <c r="E1214" i="13"/>
  <c r="F1214" i="13" s="1"/>
  <c r="E1215" i="13"/>
  <c r="F1215" i="13" s="1"/>
  <c r="E1216" i="13"/>
  <c r="F1216" i="13" s="1"/>
  <c r="E1217" i="13"/>
  <c r="F1217" i="13" s="1"/>
  <c r="E1218" i="13"/>
  <c r="F1218" i="13" s="1"/>
  <c r="E1219" i="13"/>
  <c r="F1219" i="13" s="1"/>
  <c r="E1220" i="13"/>
  <c r="F1220" i="13" s="1"/>
  <c r="E1221" i="13"/>
  <c r="F1221" i="13" s="1"/>
  <c r="E1222" i="13"/>
  <c r="F1222" i="13" s="1"/>
  <c r="E1223" i="13"/>
  <c r="F1223" i="13" s="1"/>
  <c r="E1224" i="13"/>
  <c r="F1224" i="13" s="1"/>
  <c r="E1225" i="13"/>
  <c r="F1225" i="13" s="1"/>
  <c r="E1226" i="13"/>
  <c r="F1226" i="13" s="1"/>
  <c r="E1227" i="13"/>
  <c r="F1227" i="13" s="1"/>
  <c r="E1228" i="13"/>
  <c r="F1228" i="13" s="1"/>
  <c r="E1229" i="13"/>
  <c r="F1229" i="13" s="1"/>
  <c r="E1230" i="13"/>
  <c r="F1230" i="13" s="1"/>
  <c r="E1231" i="13"/>
  <c r="F1231" i="13" s="1"/>
  <c r="E1232" i="13"/>
  <c r="F1232" i="13" s="1"/>
  <c r="E1233" i="13"/>
  <c r="F1233" i="13" s="1"/>
  <c r="E1234" i="13"/>
  <c r="F1234" i="13" s="1"/>
  <c r="E1235" i="13"/>
  <c r="F1235" i="13" s="1"/>
  <c r="E1236" i="13"/>
  <c r="F1236" i="13" s="1"/>
  <c r="E1237" i="13"/>
  <c r="F1237" i="13" s="1"/>
  <c r="E1238" i="13"/>
  <c r="F1238" i="13" s="1"/>
  <c r="E1239" i="13"/>
  <c r="F1239" i="13" s="1"/>
  <c r="E1240" i="13"/>
  <c r="F1240" i="13" s="1"/>
  <c r="E1241" i="13"/>
  <c r="F1241" i="13" s="1"/>
  <c r="E1242" i="13"/>
  <c r="F1242" i="13" s="1"/>
  <c r="E1243" i="13"/>
  <c r="F1243" i="13" s="1"/>
  <c r="E1244" i="13"/>
  <c r="F1244" i="13" s="1"/>
  <c r="E1245" i="13"/>
  <c r="F1245" i="13" s="1"/>
  <c r="E1246" i="13"/>
  <c r="F1246" i="13" s="1"/>
  <c r="E1247" i="13"/>
  <c r="F1247" i="13" s="1"/>
  <c r="E1248" i="13"/>
  <c r="F1248" i="13" s="1"/>
  <c r="E1249" i="13"/>
  <c r="F1249" i="13" s="1"/>
  <c r="E1250" i="13"/>
  <c r="F1250" i="13" s="1"/>
  <c r="E1251" i="13"/>
  <c r="F1251" i="13" s="1"/>
  <c r="E1252" i="13"/>
  <c r="F1252" i="13" s="1"/>
  <c r="E1253" i="13"/>
  <c r="F1253" i="13" s="1"/>
  <c r="E1254" i="13"/>
  <c r="F1254" i="13" s="1"/>
  <c r="E1255" i="13"/>
  <c r="F1255" i="13" s="1"/>
  <c r="E1256" i="13"/>
  <c r="F1256" i="13" s="1"/>
  <c r="E1257" i="13"/>
  <c r="F1257" i="13" s="1"/>
  <c r="E1258" i="13"/>
  <c r="F1258" i="13" s="1"/>
  <c r="E1259" i="13"/>
  <c r="F1259" i="13" s="1"/>
  <c r="E1260" i="13"/>
  <c r="F1260" i="13" s="1"/>
  <c r="E1261" i="13"/>
  <c r="F1261" i="13" s="1"/>
  <c r="E1262" i="13"/>
  <c r="F1262" i="13" s="1"/>
  <c r="E1263" i="13"/>
  <c r="F1263" i="13" s="1"/>
  <c r="E1264" i="13"/>
  <c r="F1264" i="13" s="1"/>
  <c r="E1265" i="13"/>
  <c r="F1265" i="13" s="1"/>
  <c r="E1266" i="13"/>
  <c r="F1266" i="13" s="1"/>
  <c r="E1267" i="13"/>
  <c r="F1267" i="13" s="1"/>
  <c r="E1268" i="13"/>
  <c r="F1268" i="13" s="1"/>
  <c r="E1269" i="13"/>
  <c r="F1269" i="13" s="1"/>
  <c r="E1270" i="13"/>
  <c r="F1270" i="13" s="1"/>
  <c r="E1271" i="13"/>
  <c r="F1271" i="13" s="1"/>
  <c r="E1272" i="13"/>
  <c r="F1272" i="13" s="1"/>
  <c r="E1273" i="13"/>
  <c r="F1273" i="13" s="1"/>
  <c r="E1274" i="13"/>
  <c r="F1274" i="13" s="1"/>
  <c r="E1275" i="13"/>
  <c r="F1275" i="13" s="1"/>
  <c r="E1276" i="13"/>
  <c r="F1276" i="13" s="1"/>
  <c r="E1277" i="13"/>
  <c r="F1277" i="13" s="1"/>
  <c r="E1278" i="13"/>
  <c r="F1278" i="13" s="1"/>
  <c r="E1279" i="13"/>
  <c r="F1279" i="13" s="1"/>
  <c r="E1280" i="13"/>
  <c r="F1280" i="13" s="1"/>
  <c r="E1281" i="13"/>
  <c r="F1281" i="13" s="1"/>
  <c r="E1282" i="13"/>
  <c r="F1282" i="13" s="1"/>
  <c r="E1283" i="13"/>
  <c r="F1283" i="13" s="1"/>
  <c r="E1284" i="13"/>
  <c r="F1284" i="13" s="1"/>
  <c r="E1285" i="13"/>
  <c r="F1285" i="13" s="1"/>
  <c r="E1286" i="13"/>
  <c r="F1286" i="13" s="1"/>
  <c r="E1287" i="13"/>
  <c r="F1287" i="13" s="1"/>
  <c r="E1288" i="13"/>
  <c r="F1288" i="13" s="1"/>
  <c r="E1289" i="13"/>
  <c r="F1289" i="13" s="1"/>
  <c r="E1290" i="13"/>
  <c r="F1290" i="13" s="1"/>
  <c r="E1291" i="13"/>
  <c r="F1291" i="13" s="1"/>
  <c r="E1292" i="13"/>
  <c r="F1292" i="13" s="1"/>
  <c r="E1293" i="13"/>
  <c r="F1293" i="13" s="1"/>
  <c r="E1294" i="13"/>
  <c r="F1294" i="13" s="1"/>
  <c r="E1295" i="13"/>
  <c r="F1295" i="13" s="1"/>
  <c r="E1296" i="13"/>
  <c r="F1296" i="13" s="1"/>
  <c r="E1297" i="13"/>
  <c r="F1297" i="13" s="1"/>
  <c r="E1298" i="13"/>
  <c r="F1298" i="13" s="1"/>
  <c r="E1299" i="13"/>
  <c r="F1299" i="13" s="1"/>
  <c r="E1300" i="13"/>
  <c r="F1300" i="13" s="1"/>
  <c r="E1301" i="13"/>
  <c r="F1301" i="13" s="1"/>
  <c r="E1302" i="13"/>
  <c r="F1302" i="13" s="1"/>
  <c r="E1303" i="13"/>
  <c r="F1303" i="13" s="1"/>
  <c r="E1304" i="13"/>
  <c r="F1304" i="13" s="1"/>
  <c r="E1305" i="13"/>
  <c r="F1305" i="13" s="1"/>
  <c r="E1306" i="13"/>
  <c r="F1306" i="13" s="1"/>
  <c r="E1307" i="13"/>
  <c r="F1307" i="13" s="1"/>
  <c r="E1308" i="13"/>
  <c r="F1308" i="13" s="1"/>
  <c r="E1309" i="13"/>
  <c r="F1309" i="13" s="1"/>
  <c r="E1310" i="13"/>
  <c r="F1310" i="13" s="1"/>
  <c r="E1311" i="13"/>
  <c r="F1311" i="13" s="1"/>
  <c r="E1312" i="13"/>
  <c r="F1312" i="13" s="1"/>
  <c r="E1313" i="13"/>
  <c r="F1313" i="13" s="1"/>
  <c r="E1314" i="13"/>
  <c r="F1314" i="13" s="1"/>
  <c r="E1315" i="13"/>
  <c r="F1315" i="13" s="1"/>
  <c r="E1316" i="13"/>
  <c r="F1316" i="13" s="1"/>
  <c r="E1317" i="13"/>
  <c r="F1317" i="13" s="1"/>
  <c r="E1318" i="13"/>
  <c r="F1318" i="13" s="1"/>
  <c r="E1319" i="13"/>
  <c r="F1319" i="13" s="1"/>
  <c r="E1320" i="13"/>
  <c r="F1320" i="13" s="1"/>
  <c r="E1321" i="13"/>
  <c r="F1321" i="13" s="1"/>
  <c r="E1322" i="13"/>
  <c r="F1322" i="13" s="1"/>
  <c r="E1323" i="13"/>
  <c r="F1323" i="13" s="1"/>
  <c r="E1324" i="13"/>
  <c r="F1324" i="13" s="1"/>
  <c r="E1325" i="13"/>
  <c r="F1325" i="13" s="1"/>
  <c r="E1326" i="13"/>
  <c r="F1326" i="13" s="1"/>
  <c r="E1327" i="13"/>
  <c r="F1327" i="13" s="1"/>
  <c r="E1328" i="13"/>
  <c r="F1328" i="13" s="1"/>
  <c r="E1329" i="13"/>
  <c r="F1329" i="13" s="1"/>
  <c r="E1330" i="13"/>
  <c r="F1330" i="13" s="1"/>
  <c r="E1331" i="13"/>
  <c r="F1331" i="13" s="1"/>
  <c r="E1332" i="13"/>
  <c r="F1332" i="13" s="1"/>
  <c r="E1333" i="13"/>
  <c r="F1333" i="13" s="1"/>
  <c r="E1334" i="13"/>
  <c r="F1334" i="13" s="1"/>
  <c r="E1335" i="13"/>
  <c r="F1335" i="13" s="1"/>
  <c r="E1336" i="13"/>
  <c r="F1336" i="13" s="1"/>
  <c r="E1337" i="13"/>
  <c r="F1337" i="13" s="1"/>
  <c r="E1338" i="13"/>
  <c r="F1338" i="13" s="1"/>
  <c r="E1339" i="13"/>
  <c r="F1339" i="13" s="1"/>
  <c r="E1340" i="13"/>
  <c r="F1340" i="13" s="1"/>
  <c r="E1341" i="13"/>
  <c r="F1341" i="13" s="1"/>
  <c r="E1342" i="13"/>
  <c r="F1342" i="13" s="1"/>
  <c r="E1343" i="13"/>
  <c r="F1343" i="13" s="1"/>
  <c r="E1344" i="13"/>
  <c r="F1344" i="13" s="1"/>
  <c r="E1345" i="13"/>
  <c r="F1345" i="13" s="1"/>
  <c r="E1346" i="13"/>
  <c r="F1346" i="13" s="1"/>
  <c r="E1347" i="13"/>
  <c r="F1347" i="13" s="1"/>
  <c r="E1348" i="13"/>
  <c r="F1348" i="13" s="1"/>
  <c r="E1349" i="13"/>
  <c r="F1349" i="13" s="1"/>
  <c r="E1350" i="13"/>
  <c r="F1350" i="13" s="1"/>
  <c r="E1351" i="13"/>
  <c r="F1351" i="13" s="1"/>
  <c r="E1352" i="13"/>
  <c r="F1352" i="13" s="1"/>
  <c r="E1353" i="13"/>
  <c r="F1353" i="13" s="1"/>
  <c r="E1354" i="13"/>
  <c r="F1354" i="13" s="1"/>
  <c r="E1355" i="13"/>
  <c r="F1355" i="13" s="1"/>
  <c r="E1356" i="13"/>
  <c r="F1356" i="13" s="1"/>
  <c r="E1357" i="13"/>
  <c r="F1357" i="13" s="1"/>
  <c r="E1358" i="13"/>
  <c r="F1358" i="13" s="1"/>
  <c r="E1359" i="13"/>
  <c r="F1359" i="13" s="1"/>
  <c r="E1360" i="13"/>
  <c r="F1360" i="13" s="1"/>
  <c r="E1361" i="13"/>
  <c r="F1361" i="13" s="1"/>
  <c r="E1362" i="13"/>
  <c r="F1362" i="13" s="1"/>
  <c r="E1363" i="13"/>
  <c r="F1363" i="13" s="1"/>
  <c r="E1364" i="13"/>
  <c r="F1364" i="13" s="1"/>
  <c r="E1365" i="13"/>
  <c r="F1365" i="13" s="1"/>
  <c r="E1366" i="13"/>
  <c r="F1366" i="13" s="1"/>
  <c r="E1367" i="13"/>
  <c r="F1367" i="13" s="1"/>
  <c r="E1368" i="13"/>
  <c r="F1368" i="13" s="1"/>
  <c r="E1369" i="13"/>
  <c r="F1369" i="13" s="1"/>
  <c r="E1370" i="13"/>
  <c r="F1370" i="13" s="1"/>
  <c r="E1371" i="13"/>
  <c r="F1371" i="13" s="1"/>
  <c r="E1372" i="13"/>
  <c r="F1372" i="13" s="1"/>
  <c r="E1373" i="13"/>
  <c r="F1373" i="13" s="1"/>
  <c r="E1374" i="13"/>
  <c r="F1374" i="13" s="1"/>
  <c r="E1375" i="13"/>
  <c r="F1375" i="13" s="1"/>
  <c r="E1376" i="13"/>
  <c r="F1376" i="13" s="1"/>
  <c r="E1377" i="13"/>
  <c r="F1377" i="13" s="1"/>
  <c r="E1378" i="13"/>
  <c r="F1378" i="13" s="1"/>
  <c r="E1379" i="13"/>
  <c r="F1379" i="13" s="1"/>
  <c r="E1380" i="13"/>
  <c r="F1380" i="13" s="1"/>
  <c r="E1381" i="13"/>
  <c r="F1381" i="13" s="1"/>
  <c r="E1382" i="13"/>
  <c r="F1382" i="13" s="1"/>
  <c r="E1383" i="13"/>
  <c r="F1383" i="13" s="1"/>
  <c r="E1384" i="13"/>
  <c r="F1384" i="13" s="1"/>
  <c r="E1385" i="13"/>
  <c r="F1385" i="13" s="1"/>
  <c r="E1386" i="13"/>
  <c r="F1386" i="13" s="1"/>
  <c r="E1387" i="13"/>
  <c r="F1387" i="13" s="1"/>
  <c r="E1388" i="13"/>
  <c r="F1388" i="13" s="1"/>
  <c r="E1389" i="13"/>
  <c r="F1389" i="13" s="1"/>
  <c r="E1390" i="13"/>
  <c r="F1390" i="13" s="1"/>
  <c r="E1391" i="13"/>
  <c r="F1391" i="13" s="1"/>
  <c r="E1392" i="13"/>
  <c r="F1392" i="13" s="1"/>
  <c r="E1393" i="13"/>
  <c r="F1393" i="13" s="1"/>
  <c r="E1394" i="13"/>
  <c r="F1394" i="13" s="1"/>
  <c r="E1395" i="13"/>
  <c r="F1395" i="13" s="1"/>
  <c r="E1396" i="13"/>
  <c r="F1396" i="13" s="1"/>
  <c r="E1397" i="13"/>
  <c r="F1397" i="13" s="1"/>
  <c r="E1398" i="13"/>
  <c r="F1398" i="13" s="1"/>
  <c r="E1399" i="13"/>
  <c r="F1399" i="13" s="1"/>
  <c r="E1400" i="13"/>
  <c r="F1400" i="13" s="1"/>
  <c r="E1401" i="13"/>
  <c r="F1401" i="13" s="1"/>
  <c r="E1402" i="13"/>
  <c r="F1402" i="13" s="1"/>
  <c r="E1403" i="13"/>
  <c r="F1403" i="13" s="1"/>
  <c r="E1404" i="13"/>
  <c r="F1404" i="13" s="1"/>
  <c r="E1405" i="13"/>
  <c r="F1405" i="13" s="1"/>
  <c r="E1406" i="13"/>
  <c r="F1406" i="13" s="1"/>
  <c r="E1407" i="13"/>
  <c r="F1407" i="13" s="1"/>
  <c r="E1408" i="13"/>
  <c r="F1408" i="13" s="1"/>
  <c r="E1409" i="13"/>
  <c r="F1409" i="13" s="1"/>
  <c r="E1410" i="13"/>
  <c r="F1410" i="13" s="1"/>
  <c r="E1411" i="13"/>
  <c r="F1411" i="13" s="1"/>
  <c r="E1412" i="13"/>
  <c r="F1412" i="13" s="1"/>
  <c r="E1413" i="13"/>
  <c r="F1413" i="13" s="1"/>
  <c r="E1414" i="13"/>
  <c r="F1414" i="13" s="1"/>
  <c r="E1415" i="13"/>
  <c r="F1415" i="13" s="1"/>
  <c r="E1416" i="13"/>
  <c r="F1416" i="13" s="1"/>
  <c r="E1417" i="13"/>
  <c r="F1417" i="13" s="1"/>
  <c r="E1418" i="13"/>
  <c r="F1418" i="13" s="1"/>
  <c r="E1419" i="13"/>
  <c r="F1419" i="13" s="1"/>
  <c r="E1420" i="13"/>
  <c r="F1420" i="13" s="1"/>
  <c r="E1421" i="13"/>
  <c r="F1421" i="13" s="1"/>
  <c r="E1422" i="13"/>
  <c r="F1422" i="13" s="1"/>
  <c r="E1423" i="13"/>
  <c r="F1423" i="13" s="1"/>
  <c r="E1424" i="13"/>
  <c r="F1424" i="13" s="1"/>
  <c r="E1425" i="13"/>
  <c r="F1425" i="13" s="1"/>
  <c r="E1426" i="13"/>
  <c r="F1426" i="13" s="1"/>
  <c r="E1427" i="13"/>
  <c r="F1427" i="13" s="1"/>
  <c r="E1428" i="13"/>
  <c r="F1428" i="13" s="1"/>
  <c r="E1429" i="13"/>
  <c r="F1429" i="13" s="1"/>
  <c r="E1430" i="13"/>
  <c r="F1430" i="13" s="1"/>
  <c r="E1431" i="13"/>
  <c r="F1431" i="13" s="1"/>
  <c r="E1432" i="13"/>
  <c r="F1432" i="13" s="1"/>
  <c r="E1433" i="13"/>
  <c r="F1433" i="13" s="1"/>
  <c r="E1434" i="13"/>
  <c r="F1434" i="13" s="1"/>
  <c r="E1435" i="13"/>
  <c r="F1435" i="13" s="1"/>
  <c r="E1436" i="13"/>
  <c r="F1436" i="13" s="1"/>
  <c r="E1437" i="13"/>
  <c r="F1437" i="13" s="1"/>
  <c r="E1438" i="13"/>
  <c r="F1438" i="13" s="1"/>
  <c r="E1439" i="13"/>
  <c r="F1439" i="13" s="1"/>
  <c r="E1440" i="13"/>
  <c r="F1440" i="13" s="1"/>
  <c r="E1441" i="13"/>
  <c r="F1441" i="13" s="1"/>
  <c r="E1442" i="13"/>
  <c r="F1442" i="13" s="1"/>
  <c r="E1443" i="13"/>
  <c r="F1443" i="13" s="1"/>
  <c r="E1444" i="13"/>
  <c r="F1444" i="13" s="1"/>
  <c r="E1445" i="13"/>
  <c r="F1445" i="13" s="1"/>
  <c r="E1446" i="13"/>
  <c r="F1446" i="13" s="1"/>
  <c r="E1447" i="13"/>
  <c r="F1447" i="13" s="1"/>
  <c r="E1448" i="13"/>
  <c r="F1448" i="13" s="1"/>
  <c r="E1449" i="13"/>
  <c r="F1449" i="13" s="1"/>
  <c r="E1450" i="13"/>
  <c r="F1450" i="13" s="1"/>
  <c r="E1451" i="13"/>
  <c r="F1451" i="13" s="1"/>
  <c r="E1452" i="13"/>
  <c r="F1452" i="13" s="1"/>
  <c r="E1453" i="13"/>
  <c r="F1453" i="13" s="1"/>
  <c r="E1454" i="13"/>
  <c r="F1454" i="13" s="1"/>
  <c r="E1455" i="13"/>
  <c r="F1455" i="13" s="1"/>
  <c r="E1456" i="13"/>
  <c r="F1456" i="13" s="1"/>
  <c r="E1457" i="13"/>
  <c r="F1457" i="13" s="1"/>
  <c r="E1458" i="13"/>
  <c r="F1458" i="13" s="1"/>
  <c r="E1459" i="13"/>
  <c r="F1459" i="13" s="1"/>
  <c r="E1460" i="13"/>
  <c r="F1460" i="13" s="1"/>
  <c r="E1461" i="13"/>
  <c r="F1461" i="13" s="1"/>
  <c r="E1462" i="13"/>
  <c r="F1462" i="13" s="1"/>
  <c r="E1463" i="13"/>
  <c r="F1463" i="13" s="1"/>
  <c r="E1464" i="13"/>
  <c r="F1464" i="13" s="1"/>
  <c r="E1465" i="13"/>
  <c r="F1465" i="13" s="1"/>
  <c r="E1466" i="13"/>
  <c r="F1466" i="13" s="1"/>
  <c r="E1467" i="13"/>
  <c r="F1467" i="13" s="1"/>
  <c r="E1468" i="13"/>
  <c r="F1468" i="13" s="1"/>
  <c r="E1469" i="13"/>
  <c r="F1469" i="13" s="1"/>
  <c r="E1470" i="13"/>
  <c r="F1470" i="13" s="1"/>
  <c r="E1471" i="13"/>
  <c r="F1471" i="13" s="1"/>
  <c r="E1472" i="13"/>
  <c r="F1472" i="13" s="1"/>
  <c r="E1473" i="13"/>
  <c r="F1473" i="13" s="1"/>
  <c r="E1474" i="13"/>
  <c r="F1474" i="13" s="1"/>
  <c r="E1475" i="13"/>
  <c r="F1475" i="13" s="1"/>
  <c r="E1476" i="13"/>
  <c r="F1476" i="13" s="1"/>
  <c r="E1477" i="13"/>
  <c r="F1477" i="13" s="1"/>
  <c r="E1478" i="13"/>
  <c r="F1478" i="13" s="1"/>
  <c r="E1479" i="13"/>
  <c r="F1479" i="13" s="1"/>
  <c r="E1480" i="13"/>
  <c r="F1480" i="13" s="1"/>
  <c r="E1481" i="13"/>
  <c r="F1481" i="13" s="1"/>
  <c r="E1482" i="13"/>
  <c r="F1482" i="13" s="1"/>
  <c r="E1483" i="13"/>
  <c r="F1483" i="13" s="1"/>
  <c r="E1484" i="13"/>
  <c r="F1484" i="13" s="1"/>
  <c r="E1485" i="13"/>
  <c r="F1485" i="13" s="1"/>
  <c r="E1486" i="13"/>
  <c r="F1486" i="13" s="1"/>
  <c r="E1487" i="13"/>
  <c r="F1487" i="13" s="1"/>
  <c r="E1488" i="13"/>
  <c r="F1488" i="13" s="1"/>
  <c r="E1489" i="13"/>
  <c r="F1489" i="13" s="1"/>
  <c r="E1490" i="13"/>
  <c r="F1490" i="13" s="1"/>
  <c r="E1491" i="13"/>
  <c r="F1491" i="13" s="1"/>
  <c r="E1492" i="13"/>
  <c r="F1492" i="13" s="1"/>
  <c r="E1493" i="13"/>
  <c r="F1493" i="13" s="1"/>
  <c r="E1494" i="13"/>
  <c r="F1494" i="13" s="1"/>
  <c r="E1495" i="13"/>
  <c r="F1495" i="13" s="1"/>
  <c r="E1496" i="13"/>
  <c r="F1496" i="13" s="1"/>
  <c r="E1497" i="13"/>
  <c r="F1497" i="13" s="1"/>
  <c r="E1498" i="13"/>
  <c r="F1498" i="13" s="1"/>
  <c r="E1499" i="13"/>
  <c r="F1499" i="13" s="1"/>
  <c r="E1500" i="13"/>
  <c r="F1500" i="13" s="1"/>
  <c r="E1501" i="13"/>
  <c r="F1501" i="13" s="1"/>
  <c r="E1502" i="13"/>
  <c r="F1502" i="13" s="1"/>
  <c r="E1503" i="13"/>
  <c r="F1503" i="13" s="1"/>
  <c r="E1504" i="13"/>
  <c r="F1504" i="13" s="1"/>
  <c r="E1505" i="13"/>
  <c r="F1505" i="13" s="1"/>
  <c r="E1506" i="13"/>
  <c r="F1506" i="13" s="1"/>
  <c r="E1507" i="13"/>
  <c r="F1507" i="13" s="1"/>
  <c r="E1508" i="13"/>
  <c r="F1508" i="13" s="1"/>
  <c r="E1509" i="13"/>
  <c r="F1509" i="13" s="1"/>
  <c r="E1510" i="13"/>
  <c r="F1510" i="13" s="1"/>
  <c r="E1511" i="13"/>
  <c r="F1511" i="13" s="1"/>
  <c r="E1512" i="13"/>
  <c r="F1512" i="13" s="1"/>
  <c r="E1513" i="13"/>
  <c r="F1513" i="13" s="1"/>
  <c r="E1514" i="13"/>
  <c r="F1514" i="13" s="1"/>
  <c r="E1515" i="13"/>
  <c r="F1515" i="13" s="1"/>
  <c r="E1516" i="13"/>
  <c r="F1516" i="13" s="1"/>
  <c r="E1517" i="13"/>
  <c r="F1517" i="13" s="1"/>
  <c r="E1518" i="13"/>
  <c r="F1518" i="13" s="1"/>
  <c r="E1519" i="13"/>
  <c r="F1519" i="13" s="1"/>
  <c r="E1520" i="13"/>
  <c r="F1520" i="13" s="1"/>
  <c r="E1521" i="13"/>
  <c r="F1521" i="13" s="1"/>
  <c r="E1522" i="13"/>
  <c r="F1522" i="13" s="1"/>
  <c r="E1523" i="13"/>
  <c r="F1523" i="13" s="1"/>
  <c r="E1524" i="13"/>
  <c r="F1524" i="13" s="1"/>
  <c r="E1525" i="13"/>
  <c r="F1525" i="13" s="1"/>
  <c r="E1526" i="13"/>
  <c r="F1526" i="13" s="1"/>
  <c r="E1527" i="13"/>
  <c r="F1527" i="13" s="1"/>
  <c r="E1528" i="13"/>
  <c r="F1528" i="13" s="1"/>
  <c r="E1529" i="13"/>
  <c r="F1529" i="13" s="1"/>
  <c r="E1530" i="13"/>
  <c r="F1530" i="13" s="1"/>
  <c r="E1531" i="13"/>
  <c r="F1531" i="13" s="1"/>
  <c r="E1532" i="13"/>
  <c r="F1532" i="13" s="1"/>
  <c r="E1533" i="13"/>
  <c r="F1533" i="13" s="1"/>
  <c r="E1534" i="13"/>
  <c r="F1534" i="13" s="1"/>
  <c r="E1535" i="13"/>
  <c r="F1535" i="13" s="1"/>
  <c r="E1536" i="13"/>
  <c r="F1536" i="13" s="1"/>
  <c r="E1537" i="13"/>
  <c r="F1537" i="13" s="1"/>
  <c r="E1538" i="13"/>
  <c r="F1538" i="13" s="1"/>
  <c r="E1539" i="13"/>
  <c r="F1539" i="13" s="1"/>
  <c r="E1540" i="13"/>
  <c r="F1540" i="13" s="1"/>
  <c r="E1541" i="13"/>
  <c r="F1541" i="13" s="1"/>
  <c r="E1542" i="13"/>
  <c r="F1542" i="13" s="1"/>
  <c r="E1543" i="13"/>
  <c r="F1543" i="13" s="1"/>
  <c r="E1544" i="13"/>
  <c r="F1544" i="13" s="1"/>
  <c r="E1545" i="13"/>
  <c r="F1545" i="13" s="1"/>
  <c r="E1546" i="13"/>
  <c r="F1546" i="13" s="1"/>
  <c r="E1547" i="13"/>
  <c r="F1547" i="13" s="1"/>
  <c r="E1548" i="13"/>
  <c r="F1548" i="13" s="1"/>
  <c r="E1549" i="13"/>
  <c r="F1549" i="13" s="1"/>
  <c r="E1550" i="13"/>
  <c r="F1550" i="13" s="1"/>
  <c r="E1551" i="13"/>
  <c r="F1551" i="13" s="1"/>
  <c r="E1552" i="13"/>
  <c r="F1552" i="13" s="1"/>
  <c r="E1553" i="13"/>
  <c r="F1553" i="13" s="1"/>
  <c r="E1554" i="13"/>
  <c r="F1554" i="13" s="1"/>
  <c r="E1555" i="13"/>
  <c r="F1555" i="13" s="1"/>
  <c r="E1556" i="13"/>
  <c r="F1556" i="13" s="1"/>
  <c r="E1557" i="13"/>
  <c r="F1557" i="13" s="1"/>
  <c r="E1558" i="13"/>
  <c r="F1558" i="13" s="1"/>
  <c r="E1559" i="13"/>
  <c r="F1559" i="13" s="1"/>
  <c r="E1560" i="13"/>
  <c r="F1560" i="13" s="1"/>
  <c r="E1561" i="13"/>
  <c r="F1561" i="13" s="1"/>
  <c r="E1562" i="13"/>
  <c r="F1562" i="13" s="1"/>
  <c r="E1563" i="13"/>
  <c r="F1563" i="13" s="1"/>
  <c r="E1564" i="13"/>
  <c r="F1564" i="13" s="1"/>
  <c r="E1565" i="13"/>
  <c r="F1565" i="13" s="1"/>
  <c r="E1566" i="13"/>
  <c r="F1566" i="13" s="1"/>
  <c r="E1567" i="13"/>
  <c r="F1567" i="13" s="1"/>
  <c r="E1568" i="13"/>
  <c r="F1568" i="13" s="1"/>
  <c r="E1569" i="13"/>
  <c r="F1569" i="13" s="1"/>
  <c r="E1570" i="13"/>
  <c r="F1570" i="13" s="1"/>
  <c r="E1571" i="13"/>
  <c r="F1571" i="13" s="1"/>
  <c r="E1572" i="13"/>
  <c r="F1572" i="13" s="1"/>
  <c r="E1573" i="13"/>
  <c r="F1573" i="13" s="1"/>
  <c r="E1574" i="13"/>
  <c r="F1574" i="13" s="1"/>
  <c r="E1575" i="13"/>
  <c r="F1575" i="13" s="1"/>
  <c r="E1576" i="13"/>
  <c r="F1576" i="13" s="1"/>
  <c r="E1577" i="13"/>
  <c r="F1577" i="13" s="1"/>
  <c r="E1578" i="13"/>
  <c r="F1578" i="13" s="1"/>
  <c r="E1579" i="13"/>
  <c r="F1579" i="13" s="1"/>
  <c r="E1580" i="13"/>
  <c r="F1580" i="13" s="1"/>
  <c r="E1581" i="13"/>
  <c r="F1581" i="13" s="1"/>
  <c r="E1582" i="13"/>
  <c r="F1582" i="13" s="1"/>
  <c r="E1583" i="13"/>
  <c r="F1583" i="13" s="1"/>
  <c r="E1584" i="13"/>
  <c r="F1584" i="13" s="1"/>
  <c r="E1585" i="13"/>
  <c r="F1585" i="13" s="1"/>
  <c r="E1586" i="13"/>
  <c r="F1586" i="13" s="1"/>
  <c r="E1587" i="13"/>
  <c r="F1587" i="13" s="1"/>
  <c r="E1588" i="13"/>
  <c r="F1588" i="13" s="1"/>
  <c r="E1589" i="13"/>
  <c r="F1589" i="13" s="1"/>
  <c r="E1590" i="13"/>
  <c r="F1590" i="13" s="1"/>
  <c r="E1591" i="13"/>
  <c r="F1591" i="13" s="1"/>
  <c r="E1592" i="13"/>
  <c r="F1592" i="13" s="1"/>
  <c r="E1593" i="13"/>
  <c r="F1593" i="13" s="1"/>
  <c r="E1594" i="13"/>
  <c r="F1594" i="13" s="1"/>
  <c r="E1595" i="13"/>
  <c r="F1595" i="13" s="1"/>
  <c r="E1596" i="13"/>
  <c r="F1596" i="13" s="1"/>
  <c r="E1597" i="13"/>
  <c r="F1597" i="13" s="1"/>
  <c r="E1598" i="13"/>
  <c r="F1598" i="13" s="1"/>
  <c r="E1599" i="13"/>
  <c r="F1599" i="13" s="1"/>
  <c r="E1600" i="13"/>
  <c r="F1600" i="13" s="1"/>
  <c r="E1601" i="13"/>
  <c r="F1601" i="13" s="1"/>
  <c r="E1602" i="13"/>
  <c r="F1602" i="13" s="1"/>
  <c r="E1603" i="13"/>
  <c r="F1603" i="13" s="1"/>
  <c r="E1604" i="13"/>
  <c r="F1604" i="13" s="1"/>
  <c r="E1605" i="13"/>
  <c r="F1605" i="13" s="1"/>
  <c r="E1606" i="13"/>
  <c r="F1606" i="13" s="1"/>
  <c r="E1607" i="13"/>
  <c r="E1608" i="13"/>
  <c r="E1609" i="13"/>
  <c r="E1610" i="13"/>
  <c r="F1610" i="13" s="1"/>
  <c r="E1611" i="13"/>
  <c r="F1611" i="13" s="1"/>
  <c r="E1612" i="13"/>
  <c r="F1612" i="13" s="1"/>
  <c r="E1613" i="13"/>
  <c r="F1613" i="13" s="1"/>
  <c r="E1614" i="13"/>
  <c r="F1614" i="13" s="1"/>
  <c r="E1615" i="13"/>
  <c r="E1616" i="13"/>
  <c r="F1616" i="13" s="1"/>
  <c r="E1617" i="13"/>
  <c r="E1618" i="13"/>
  <c r="E1619" i="13"/>
  <c r="F1619" i="13" s="1"/>
  <c r="E1620" i="13"/>
  <c r="F1620" i="13" s="1"/>
  <c r="E1621" i="13"/>
  <c r="F1621" i="13" s="1"/>
  <c r="E1622" i="13"/>
  <c r="F1622" i="13" s="1"/>
  <c r="E1623" i="13"/>
  <c r="F1623" i="13" s="1"/>
  <c r="E1624" i="13"/>
  <c r="E1625" i="13"/>
  <c r="F1625" i="13" s="1"/>
  <c r="E1626" i="13"/>
  <c r="E1627" i="13"/>
  <c r="F1627" i="13" s="1"/>
  <c r="E1628" i="13"/>
  <c r="F1628" i="13" s="1"/>
  <c r="E1629" i="13"/>
  <c r="F1629" i="13" s="1"/>
  <c r="E1630" i="13"/>
  <c r="F1630" i="13" s="1"/>
  <c r="E1631" i="13"/>
  <c r="F1631" i="13" s="1"/>
  <c r="E1632" i="13"/>
  <c r="E1633" i="13"/>
  <c r="E1634" i="13"/>
  <c r="E1635" i="13"/>
  <c r="F1635" i="13" s="1"/>
  <c r="E1636" i="13"/>
  <c r="F1636" i="13" s="1"/>
  <c r="E1637" i="13"/>
  <c r="F1637" i="13" s="1"/>
  <c r="E1638" i="13"/>
  <c r="E1639" i="13"/>
  <c r="F1639" i="13" s="1"/>
  <c r="E1640" i="13"/>
  <c r="E1641" i="13"/>
  <c r="E1642" i="13"/>
  <c r="E1643" i="13"/>
  <c r="F1643" i="13" s="1"/>
  <c r="E1644" i="13"/>
  <c r="F1644" i="13" s="1"/>
  <c r="E1645" i="13"/>
  <c r="F1645" i="13" s="1"/>
  <c r="E1646" i="13"/>
  <c r="E1647" i="13"/>
  <c r="F1647" i="13" s="1"/>
  <c r="E1648" i="13"/>
  <c r="E1649" i="13"/>
  <c r="F1649" i="13" s="1"/>
  <c r="E1650" i="13"/>
  <c r="F1650" i="13" s="1"/>
  <c r="E1651" i="13"/>
  <c r="F1651" i="13" s="1"/>
  <c r="E1652" i="13"/>
  <c r="F1652" i="13" s="1"/>
  <c r="E1653" i="13"/>
  <c r="F1653" i="13" s="1"/>
  <c r="E1654" i="13"/>
  <c r="F1654" i="13" s="1"/>
  <c r="E1655" i="13"/>
  <c r="F1655" i="13" s="1"/>
  <c r="E1656" i="13"/>
  <c r="F1656" i="13" s="1"/>
  <c r="E1657" i="13"/>
  <c r="E1658" i="13"/>
  <c r="F1658" i="13" s="1"/>
  <c r="E1659" i="13"/>
  <c r="F1659" i="13" s="1"/>
  <c r="E1660" i="13"/>
  <c r="F1660" i="13" s="1"/>
  <c r="E1661" i="13"/>
  <c r="F1661" i="13" s="1"/>
  <c r="E1662" i="13"/>
  <c r="F1662" i="13" s="1"/>
  <c r="E1663" i="13"/>
  <c r="F1663" i="13" s="1"/>
  <c r="E1664" i="13"/>
  <c r="E1665" i="13"/>
  <c r="E1666" i="13"/>
  <c r="F1666" i="13" s="1"/>
  <c r="E1667" i="13"/>
  <c r="F1667" i="13" s="1"/>
  <c r="E1668" i="13"/>
  <c r="F1668" i="13" s="1"/>
  <c r="E1669" i="13"/>
  <c r="E1670" i="13"/>
  <c r="F1670" i="13" s="1"/>
  <c r="E1671" i="13"/>
  <c r="F1671" i="13" s="1"/>
  <c r="E1672" i="13"/>
  <c r="E1673" i="13"/>
  <c r="E1674" i="13"/>
  <c r="F1674" i="13" s="1"/>
  <c r="E1675" i="13"/>
  <c r="F1675" i="13" s="1"/>
  <c r="E1676" i="13"/>
  <c r="F1676" i="13" s="1"/>
  <c r="E1677" i="13"/>
  <c r="E1678" i="13"/>
  <c r="E1679" i="13"/>
  <c r="F1679" i="13" s="1"/>
  <c r="E1680" i="13"/>
  <c r="E1681" i="13"/>
  <c r="E1682" i="13"/>
  <c r="F1682" i="13" s="1"/>
  <c r="E1683" i="13"/>
  <c r="F1683" i="13" s="1"/>
  <c r="E1684" i="13"/>
  <c r="F1684" i="13" s="1"/>
  <c r="E1685" i="13"/>
  <c r="F1685" i="13" s="1"/>
  <c r="E1686" i="13"/>
  <c r="E1687" i="13"/>
  <c r="E1688" i="13"/>
  <c r="E1689" i="13"/>
  <c r="F1689" i="13" s="1"/>
  <c r="E1690" i="13"/>
  <c r="F1690" i="13" s="1"/>
  <c r="E1691" i="13"/>
  <c r="F1691" i="13" s="1"/>
  <c r="E1692" i="13"/>
  <c r="F1692" i="13" s="1"/>
  <c r="E1693" i="13"/>
  <c r="F1693" i="13" s="1"/>
  <c r="E1694" i="13"/>
  <c r="F1694" i="13" s="1"/>
  <c r="E1695" i="13"/>
  <c r="E1696" i="13"/>
  <c r="E1697" i="13"/>
  <c r="E1698" i="13"/>
  <c r="F1698" i="13" s="1"/>
  <c r="E1699" i="13"/>
  <c r="F1699" i="13" s="1"/>
  <c r="E1700" i="13"/>
  <c r="F1700" i="13" s="1"/>
  <c r="E1701" i="13"/>
  <c r="F1701" i="13" s="1"/>
  <c r="E1702" i="13"/>
  <c r="F1702" i="13" s="1"/>
  <c r="E1703" i="13"/>
  <c r="E1704" i="13"/>
  <c r="F1704" i="13" s="1"/>
  <c r="E1705" i="13"/>
  <c r="E1706" i="13"/>
  <c r="F1706" i="13" s="1"/>
  <c r="E1707" i="13"/>
  <c r="F1707" i="13" s="1"/>
  <c r="E1708" i="13"/>
  <c r="F1708" i="13" s="1"/>
  <c r="E1709" i="13"/>
  <c r="F1709" i="13" s="1"/>
  <c r="E1710" i="13"/>
  <c r="F1710" i="13" s="1"/>
  <c r="E1711" i="13"/>
  <c r="F1711" i="13" s="1"/>
  <c r="E1712" i="13"/>
  <c r="E1713" i="13"/>
  <c r="E1714" i="13"/>
  <c r="F1714" i="13" s="1"/>
  <c r="E1715" i="13"/>
  <c r="F1715" i="13" s="1"/>
  <c r="E1716" i="13"/>
  <c r="F1716" i="13" s="1"/>
  <c r="E1717" i="13"/>
  <c r="F1717" i="13" s="1"/>
  <c r="E1718" i="13"/>
  <c r="F1718" i="13" s="1"/>
  <c r="E1719" i="13"/>
  <c r="E1720" i="13"/>
  <c r="E1721" i="13"/>
  <c r="E1722" i="13"/>
  <c r="F1722" i="13" s="1"/>
  <c r="E1723" i="13"/>
  <c r="F1723" i="13" s="1"/>
  <c r="E1724" i="13"/>
  <c r="F1724" i="13" s="1"/>
  <c r="E1725" i="13"/>
  <c r="E1726" i="13"/>
  <c r="F1726" i="13" s="1"/>
  <c r="E1727" i="13"/>
  <c r="E1728" i="13"/>
  <c r="E1729" i="13"/>
  <c r="E1730" i="13"/>
  <c r="F1730" i="13" s="1"/>
  <c r="E1731" i="13"/>
  <c r="F1731" i="13" s="1"/>
  <c r="E1732" i="13"/>
  <c r="F1732" i="13" s="1"/>
  <c r="E1733" i="13"/>
  <c r="E1734" i="13"/>
  <c r="F1734" i="13" s="1"/>
  <c r="E1735" i="13"/>
  <c r="F1735" i="13" s="1"/>
  <c r="E1736" i="13"/>
  <c r="E1737" i="13"/>
  <c r="F1737" i="13" s="1"/>
  <c r="E1738" i="13"/>
  <c r="F1738" i="13" s="1"/>
  <c r="E1739" i="13"/>
  <c r="F1739" i="13" s="1"/>
  <c r="E1740" i="13"/>
  <c r="F1740" i="13" s="1"/>
  <c r="E1741" i="13"/>
  <c r="F1741" i="13" s="1"/>
  <c r="E1742" i="13"/>
  <c r="F1742" i="13" s="1"/>
  <c r="E1743" i="13"/>
  <c r="F1743" i="13" s="1"/>
  <c r="E1744" i="13"/>
  <c r="E1745" i="13"/>
  <c r="E1746" i="13"/>
  <c r="F1746" i="13" s="1"/>
  <c r="E1747" i="13"/>
  <c r="F1747" i="13" s="1"/>
  <c r="E1748" i="13"/>
  <c r="F1748" i="13" s="1"/>
  <c r="E1749" i="13"/>
  <c r="F1749" i="13" s="1"/>
  <c r="E1750" i="13"/>
  <c r="F1750" i="13" s="1"/>
  <c r="E1751" i="13"/>
  <c r="F1751" i="13" s="1"/>
  <c r="E1752" i="13"/>
  <c r="E1753" i="13"/>
  <c r="E1754" i="13"/>
  <c r="F1754" i="13" s="1"/>
  <c r="E1755" i="13"/>
  <c r="F1755" i="13" s="1"/>
  <c r="E1756" i="13"/>
  <c r="F1756" i="13" s="1"/>
  <c r="E1757" i="13"/>
  <c r="F1757" i="13" s="1"/>
  <c r="E1758" i="13"/>
  <c r="F1758" i="13" s="1"/>
  <c r="E1759" i="13"/>
  <c r="E1760" i="13"/>
  <c r="E1761" i="13"/>
  <c r="E1762" i="13"/>
  <c r="F1762" i="13" s="1"/>
  <c r="E1763" i="13"/>
  <c r="F1763" i="13" s="1"/>
  <c r="E1764" i="13"/>
  <c r="F1764" i="13" s="1"/>
  <c r="E1765" i="13"/>
  <c r="E1766" i="13"/>
  <c r="F1766" i="13" s="1"/>
  <c r="E1767" i="13"/>
  <c r="E1768" i="13"/>
  <c r="E1769" i="13"/>
  <c r="E1770" i="13"/>
  <c r="F1770" i="13" s="1"/>
  <c r="E1771" i="13"/>
  <c r="F1771" i="13" s="1"/>
  <c r="E1772" i="13"/>
  <c r="F1772" i="13" s="1"/>
  <c r="E1773" i="13"/>
  <c r="E1774" i="13"/>
  <c r="E1775" i="13"/>
  <c r="E1776" i="13"/>
  <c r="E1777" i="13"/>
  <c r="E1778" i="13"/>
  <c r="F1778" i="13" s="1"/>
  <c r="E1779" i="13"/>
  <c r="F1779" i="13" s="1"/>
  <c r="E1780" i="13"/>
  <c r="F1780" i="13" s="1"/>
  <c r="E1781" i="13"/>
  <c r="F1781" i="13" s="1"/>
  <c r="E1782" i="13"/>
  <c r="F1782" i="13" s="1"/>
  <c r="E1783" i="13"/>
  <c r="E1784" i="13"/>
  <c r="F1784" i="13" s="1"/>
  <c r="E1785" i="13"/>
  <c r="E1786" i="13"/>
  <c r="F1786" i="13" s="1"/>
  <c r="E1787" i="13"/>
  <c r="F1787" i="13" s="1"/>
  <c r="E1788" i="13"/>
  <c r="F1788" i="13" s="1"/>
  <c r="E1789" i="13"/>
  <c r="E1790" i="13"/>
  <c r="F1790" i="13" s="1"/>
  <c r="E1791" i="13"/>
  <c r="F1791" i="13" s="1"/>
  <c r="E1792" i="13"/>
  <c r="E1793" i="13"/>
  <c r="E1794" i="13"/>
  <c r="F1794" i="13" s="1"/>
  <c r="E1795" i="13"/>
  <c r="F1795" i="13" s="1"/>
  <c r="E1796" i="13"/>
  <c r="F1796" i="13" s="1"/>
  <c r="E1797" i="13"/>
  <c r="F1797" i="13" s="1"/>
  <c r="E1798" i="13"/>
  <c r="E1799" i="13"/>
  <c r="F1799" i="13" s="1"/>
  <c r="E1800" i="13"/>
  <c r="E1801" i="13"/>
  <c r="E1802" i="13"/>
  <c r="F1802" i="13" s="1"/>
  <c r="E1803" i="13"/>
  <c r="F1803" i="13" s="1"/>
  <c r="E1804" i="13"/>
  <c r="F1804" i="13" s="1"/>
  <c r="E1805" i="13"/>
  <c r="F1805" i="13" s="1"/>
  <c r="E1806" i="13"/>
  <c r="F1806" i="13" s="1"/>
  <c r="E1807" i="13"/>
  <c r="E1808" i="13"/>
  <c r="E1809" i="13"/>
  <c r="F1809" i="13" s="1"/>
  <c r="E1810" i="13"/>
  <c r="F1810" i="13" s="1"/>
  <c r="E1811" i="13"/>
  <c r="F1811" i="13" s="1"/>
  <c r="E1812" i="13"/>
  <c r="F1812" i="13" s="1"/>
  <c r="E1813" i="13"/>
  <c r="F1813" i="13" s="1"/>
  <c r="E1814" i="13"/>
  <c r="F1814" i="13" s="1"/>
  <c r="E1815" i="13"/>
  <c r="E1816" i="13"/>
  <c r="E1817" i="13"/>
  <c r="E1818" i="13"/>
  <c r="F1818" i="13" s="1"/>
  <c r="E1819" i="13"/>
  <c r="F1819" i="13" s="1"/>
  <c r="E1820" i="13"/>
  <c r="F1820" i="13" s="1"/>
  <c r="E1821" i="13"/>
  <c r="E1822" i="13"/>
  <c r="E1823" i="13"/>
  <c r="F1823" i="13" s="1"/>
  <c r="E1824" i="13"/>
  <c r="E1825" i="13"/>
  <c r="E1826" i="13"/>
  <c r="F1826" i="13" s="1"/>
  <c r="E1827" i="13"/>
  <c r="F1827" i="13" s="1"/>
  <c r="E1828" i="13"/>
  <c r="E1829" i="13"/>
  <c r="E1830" i="13"/>
  <c r="F1830" i="13" s="1"/>
  <c r="E1831" i="13"/>
  <c r="F1831" i="13" s="1"/>
  <c r="E1832" i="13"/>
  <c r="E1833" i="13"/>
  <c r="H1833" i="13" s="1"/>
  <c r="E1834" i="13"/>
  <c r="F1834" i="13" s="1"/>
  <c r="E1835" i="13"/>
  <c r="F1835" i="13" s="1"/>
  <c r="E1836" i="13"/>
  <c r="E1837" i="13"/>
  <c r="H1837" i="13" s="1"/>
  <c r="E1838" i="13"/>
  <c r="F1838" i="13" s="1"/>
  <c r="E1839" i="13"/>
  <c r="F1839" i="13" s="1"/>
  <c r="E1840" i="13"/>
  <c r="E1841" i="13"/>
  <c r="H1841" i="13" s="1"/>
  <c r="E1842" i="13"/>
  <c r="F1842" i="13" s="1"/>
  <c r="E1843" i="13"/>
  <c r="F1843" i="13" s="1"/>
  <c r="E1844" i="13"/>
  <c r="E1845" i="13"/>
  <c r="F1845" i="13" s="1"/>
  <c r="E1846" i="13"/>
  <c r="E1847" i="13"/>
  <c r="F1847" i="13" s="1"/>
  <c r="E1848" i="13"/>
  <c r="F1848" i="13" s="1"/>
  <c r="E1849" i="13"/>
  <c r="H1849" i="13" s="1"/>
  <c r="E1850" i="13"/>
  <c r="F1850" i="13" s="1"/>
  <c r="E1851" i="13"/>
  <c r="F1851" i="13" s="1"/>
  <c r="E1852" i="13"/>
  <c r="E1853" i="13"/>
  <c r="F1853" i="13" s="1"/>
  <c r="E1854" i="13"/>
  <c r="H1854" i="13" s="1"/>
  <c r="E1855" i="13"/>
  <c r="F1855" i="13" s="1"/>
  <c r="E1856" i="13"/>
  <c r="H1856" i="13" s="1"/>
  <c r="E1857" i="13"/>
  <c r="H1857" i="13" s="1"/>
  <c r="E1858" i="13"/>
  <c r="E1859" i="13"/>
  <c r="F1859" i="13" s="1"/>
  <c r="E1860" i="13"/>
  <c r="E1861" i="13"/>
  <c r="F1861" i="13" s="1"/>
  <c r="E1862" i="13"/>
  <c r="F1862" i="13" s="1"/>
  <c r="E1863" i="13"/>
  <c r="F1863" i="13" s="1"/>
  <c r="E1864" i="13"/>
  <c r="F1864" i="13" s="1"/>
  <c r="E1865" i="13"/>
  <c r="H1865" i="13" s="1"/>
  <c r="E1866" i="13"/>
  <c r="F1866" i="13" s="1"/>
  <c r="E1867" i="13"/>
  <c r="F1867" i="13" s="1"/>
  <c r="E1868" i="13"/>
  <c r="E1869" i="13"/>
  <c r="F1869" i="13" s="1"/>
  <c r="E1870" i="13"/>
  <c r="F1870" i="13" s="1"/>
  <c r="E1871" i="13"/>
  <c r="F1871" i="13" s="1"/>
  <c r="E1872" i="13"/>
  <c r="F1872" i="13" s="1"/>
  <c r="E1873" i="13"/>
  <c r="H1873" i="13" s="1"/>
  <c r="E1874" i="13"/>
  <c r="F1874" i="13" s="1"/>
  <c r="E1875" i="13"/>
  <c r="F1875" i="13" s="1"/>
  <c r="E1876" i="13"/>
  <c r="E1877" i="13"/>
  <c r="F1877" i="13" s="1"/>
  <c r="E1878" i="13"/>
  <c r="F1878" i="13" s="1"/>
  <c r="E1879" i="13"/>
  <c r="F1879" i="13" s="1"/>
  <c r="E1880" i="13"/>
  <c r="F1880" i="13" s="1"/>
  <c r="E1881" i="13"/>
  <c r="E1882" i="13"/>
  <c r="H1882" i="13" s="1"/>
  <c r="E1883" i="13"/>
  <c r="F1883" i="13" s="1"/>
  <c r="E1884" i="13"/>
  <c r="E1885" i="13"/>
  <c r="F1885" i="13" s="1"/>
  <c r="E1886" i="13"/>
  <c r="F1886" i="13" s="1"/>
  <c r="E1887" i="13"/>
  <c r="F1887" i="13" s="1"/>
  <c r="E1888" i="13"/>
  <c r="F1888" i="13" s="1"/>
  <c r="E1889" i="13"/>
  <c r="F1889" i="13" s="1"/>
  <c r="E1890" i="13"/>
  <c r="H1890" i="13" s="1"/>
  <c r="E1891" i="13"/>
  <c r="F1891" i="13" s="1"/>
  <c r="E1892" i="13"/>
  <c r="E1893" i="13"/>
  <c r="F1893" i="13" s="1"/>
  <c r="E1894" i="13"/>
  <c r="F1894" i="13" s="1"/>
  <c r="E1895" i="13"/>
  <c r="F1895" i="13" s="1"/>
  <c r="E1896" i="13"/>
  <c r="F1896" i="13" s="1"/>
  <c r="E1897" i="13"/>
  <c r="H1897" i="13" s="1"/>
  <c r="E1898" i="13"/>
  <c r="H1898" i="13" s="1"/>
  <c r="E1899" i="13"/>
  <c r="F1899" i="13" s="1"/>
  <c r="E1900" i="13"/>
  <c r="E1901" i="13"/>
  <c r="F1901" i="13" s="1"/>
  <c r="E1902" i="13"/>
  <c r="F1902" i="13" s="1"/>
  <c r="E1903" i="13"/>
  <c r="F1903" i="13" s="1"/>
  <c r="E1904" i="13"/>
  <c r="H1904" i="13" s="1"/>
  <c r="E1905" i="13"/>
  <c r="H1905" i="13" s="1"/>
  <c r="E1906" i="13"/>
  <c r="F1906" i="13" s="1"/>
  <c r="E1907" i="13"/>
  <c r="F1907" i="13" s="1"/>
  <c r="E1908" i="13"/>
  <c r="E1909" i="13"/>
  <c r="F1909" i="13" s="1"/>
  <c r="E1910" i="13"/>
  <c r="F1910" i="13" s="1"/>
  <c r="E1911" i="13"/>
  <c r="H1911" i="13" s="1"/>
  <c r="E1912" i="13"/>
  <c r="F1912" i="13" s="1"/>
  <c r="E1913" i="13"/>
  <c r="H1913" i="13" s="1"/>
  <c r="E1914" i="13"/>
  <c r="E1915" i="13"/>
  <c r="F1915" i="13" s="1"/>
  <c r="E1916" i="13"/>
  <c r="E1917" i="13"/>
  <c r="F1917" i="13" s="1"/>
  <c r="E1918" i="13"/>
  <c r="F1918" i="13" s="1"/>
  <c r="E1919" i="13"/>
  <c r="F1919" i="13" s="1"/>
  <c r="E1920" i="13"/>
  <c r="F1920" i="13" s="1"/>
  <c r="E1921" i="13"/>
  <c r="H1921" i="13" s="1"/>
  <c r="E1922" i="13"/>
  <c r="F1922" i="13" s="1"/>
  <c r="E1923" i="13"/>
  <c r="F1923" i="13" s="1"/>
  <c r="E1924" i="13"/>
  <c r="E1925" i="13"/>
  <c r="F1925" i="13" s="1"/>
  <c r="E1926" i="13"/>
  <c r="F1926" i="13" s="1"/>
  <c r="E1927" i="13"/>
  <c r="F1927" i="13" s="1"/>
  <c r="E1928" i="13"/>
  <c r="F1928" i="13" s="1"/>
  <c r="E1929" i="13"/>
  <c r="E1930" i="13"/>
  <c r="F1930" i="13" s="1"/>
  <c r="E1931" i="13"/>
  <c r="F1931" i="13" s="1"/>
  <c r="E1932" i="13"/>
  <c r="E1933" i="13"/>
  <c r="F1933" i="13" s="1"/>
  <c r="E1934" i="13"/>
  <c r="E1935" i="13"/>
  <c r="F1935" i="13" s="1"/>
  <c r="E1936" i="13"/>
  <c r="F1936" i="13" s="1"/>
  <c r="E1937" i="13"/>
  <c r="H1937" i="13" s="1"/>
  <c r="E1938" i="13"/>
  <c r="F1938" i="13" s="1"/>
  <c r="E1939" i="13"/>
  <c r="F1939" i="13" s="1"/>
  <c r="E1940" i="13"/>
  <c r="E1941" i="13"/>
  <c r="F1941" i="13" s="1"/>
  <c r="E1942" i="13"/>
  <c r="E1943" i="13"/>
  <c r="F1943" i="13" s="1"/>
  <c r="E1944" i="13"/>
  <c r="H1944" i="13" s="1"/>
  <c r="E1945" i="13"/>
  <c r="H1945" i="13" s="1"/>
  <c r="E1946" i="13"/>
  <c r="F1946" i="13" s="1"/>
  <c r="E1947" i="13"/>
  <c r="F1947" i="13" s="1"/>
  <c r="E1948" i="13"/>
  <c r="E1949" i="13"/>
  <c r="F1949" i="13" s="1"/>
  <c r="E1950" i="13"/>
  <c r="H1950" i="13" s="1"/>
  <c r="E1951" i="13"/>
  <c r="F1951" i="13" s="1"/>
  <c r="E1952" i="13"/>
  <c r="F1952" i="13" s="1"/>
  <c r="E1953" i="13"/>
  <c r="H1953" i="13" s="1"/>
  <c r="E1954" i="13"/>
  <c r="F1954" i="13" s="1"/>
  <c r="E1955" i="13"/>
  <c r="F1955" i="13" s="1"/>
  <c r="E1956" i="13"/>
  <c r="E1957" i="13"/>
  <c r="F1957" i="13" s="1"/>
  <c r="E1958" i="13"/>
  <c r="F1958" i="13" s="1"/>
  <c r="E1959" i="13"/>
  <c r="F1959" i="13" s="1"/>
  <c r="E1960" i="13"/>
  <c r="F1960" i="13" s="1"/>
  <c r="E1961" i="13"/>
  <c r="H1961" i="13" s="1"/>
  <c r="E1962" i="13"/>
  <c r="H1962" i="13" s="1"/>
  <c r="E1963" i="13"/>
  <c r="F1963" i="13" s="1"/>
  <c r="E1964" i="13"/>
  <c r="E1965" i="13"/>
  <c r="F1965" i="13" s="1"/>
  <c r="E1966" i="13"/>
  <c r="F1966" i="13" s="1"/>
  <c r="E1967" i="13"/>
  <c r="F1967" i="13" s="1"/>
  <c r="E1968" i="13"/>
  <c r="H1968" i="13" s="1"/>
  <c r="E1969" i="13"/>
  <c r="H1969" i="13" s="1"/>
  <c r="E1970" i="13"/>
  <c r="F1970" i="13" s="1"/>
  <c r="E1971" i="13"/>
  <c r="F1971" i="13" s="1"/>
  <c r="E1972" i="13"/>
  <c r="E1973" i="13"/>
  <c r="E1974" i="13"/>
  <c r="F1974" i="13" s="1"/>
  <c r="E1975" i="13"/>
  <c r="F1975" i="13" s="1"/>
  <c r="E1976" i="13"/>
  <c r="H1976" i="13" s="1"/>
  <c r="E1977" i="13"/>
  <c r="F1977" i="13" s="1"/>
  <c r="E1978" i="13"/>
  <c r="F1978" i="13" s="1"/>
  <c r="E1979" i="13"/>
  <c r="F1979" i="13" s="1"/>
  <c r="E1980" i="13"/>
  <c r="E1981" i="13"/>
  <c r="F1981" i="13" s="1"/>
  <c r="E1982" i="13"/>
  <c r="H1982" i="13" s="1"/>
  <c r="E1983" i="13"/>
  <c r="F1983" i="13" s="1"/>
  <c r="E1984" i="13"/>
  <c r="H1984" i="13" s="1"/>
  <c r="E1985" i="13"/>
  <c r="H1985" i="13" s="1"/>
  <c r="E1986" i="13"/>
  <c r="F1986" i="13" s="1"/>
  <c r="E1987" i="13"/>
  <c r="F1987" i="13" s="1"/>
  <c r="E1988" i="13"/>
  <c r="E1989" i="13"/>
  <c r="F1989" i="13" s="1"/>
  <c r="E1990" i="13"/>
  <c r="F1990" i="13" s="1"/>
  <c r="E1991" i="13"/>
  <c r="F1991" i="13" s="1"/>
  <c r="E1992" i="13"/>
  <c r="F1992" i="13" s="1"/>
  <c r="E1993" i="13"/>
  <c r="H1993" i="13" s="1"/>
  <c r="E1994" i="13"/>
  <c r="F1994" i="13" s="1"/>
  <c r="E1995" i="13"/>
  <c r="F1995" i="13" s="1"/>
  <c r="E1996" i="13"/>
  <c r="E1997" i="13"/>
  <c r="H1997" i="13" s="1"/>
  <c r="E1998" i="13"/>
  <c r="F1998" i="13" s="1"/>
  <c r="E1999" i="13"/>
  <c r="F1999" i="13" s="1"/>
  <c r="E2000" i="13"/>
  <c r="F2000" i="13" s="1"/>
  <c r="E2001" i="13"/>
  <c r="F2001" i="13" s="1"/>
  <c r="E2002" i="13"/>
  <c r="E2003" i="13"/>
  <c r="F2003" i="13" s="1"/>
  <c r="E2004" i="13"/>
  <c r="E2005" i="13"/>
  <c r="H2005" i="13" s="1"/>
  <c r="E2006" i="13"/>
  <c r="F2006" i="13" s="1"/>
  <c r="E2007" i="13"/>
  <c r="F2007" i="13" s="1"/>
  <c r="E2008" i="13"/>
  <c r="F2008" i="13" s="1"/>
  <c r="E2009" i="13"/>
  <c r="E2010" i="13"/>
  <c r="F2010" i="13" s="1"/>
  <c r="E2011" i="13"/>
  <c r="F2011" i="13" s="1"/>
  <c r="E2012" i="13"/>
  <c r="E2013" i="13"/>
  <c r="H2013" i="13" s="1"/>
  <c r="E2014" i="13"/>
  <c r="H2014" i="13" s="1"/>
  <c r="E2015" i="13"/>
  <c r="F2015" i="13" s="1"/>
  <c r="E2016" i="13"/>
  <c r="F2016" i="13" s="1"/>
  <c r="E2017" i="13"/>
  <c r="H2017" i="13" s="1"/>
  <c r="E2018" i="13"/>
  <c r="F2018" i="13" s="1"/>
  <c r="E2019" i="13"/>
  <c r="F2019" i="13" s="1"/>
  <c r="E2020" i="13"/>
  <c r="E2021" i="13"/>
  <c r="F2021" i="13" s="1"/>
  <c r="E2022" i="13"/>
  <c r="H2022" i="13" s="1"/>
  <c r="E2023" i="13"/>
  <c r="F2023" i="13" s="1"/>
  <c r="E2024" i="13"/>
  <c r="F2024" i="13" s="1"/>
  <c r="E2025" i="13"/>
  <c r="H2025" i="13" s="1"/>
  <c r="E2026" i="13"/>
  <c r="F2026" i="13" s="1"/>
  <c r="E2027" i="13"/>
  <c r="F2027" i="13" s="1"/>
  <c r="E2028" i="13"/>
  <c r="E2029" i="13"/>
  <c r="F2029" i="13" s="1"/>
  <c r="E2030" i="13"/>
  <c r="F2030" i="13" s="1"/>
  <c r="E2031" i="13"/>
  <c r="F2031" i="13" s="1"/>
  <c r="E2032" i="13"/>
  <c r="H2032" i="13" s="1"/>
  <c r="E2033" i="13"/>
  <c r="H2033" i="13" s="1"/>
  <c r="E2034" i="13"/>
  <c r="F2034" i="13" s="1"/>
  <c r="E2035" i="13"/>
  <c r="F2035" i="13" s="1"/>
  <c r="E2036" i="13"/>
  <c r="E2037" i="13"/>
  <c r="F2037" i="13" s="1"/>
  <c r="E2038" i="13"/>
  <c r="H2038" i="13" s="1"/>
  <c r="E2039" i="13"/>
  <c r="F2039" i="13" s="1"/>
  <c r="E2040" i="13"/>
  <c r="H2040" i="13" s="1"/>
  <c r="E2041" i="13"/>
  <c r="H2041" i="13" s="1"/>
  <c r="E2042" i="13"/>
  <c r="H2042" i="13" s="1"/>
  <c r="E2043" i="13"/>
  <c r="F2043" i="13" s="1"/>
  <c r="E2044" i="13"/>
  <c r="E2045" i="13"/>
  <c r="F2045" i="13" s="1"/>
  <c r="E2046" i="13"/>
  <c r="F2046" i="13" s="1"/>
  <c r="E2047" i="13"/>
  <c r="F2047" i="13" s="1"/>
  <c r="E2048" i="13"/>
  <c r="F2048" i="13" s="1"/>
  <c r="E2049" i="13"/>
  <c r="H2049" i="13" s="1"/>
  <c r="E2050" i="13"/>
  <c r="F2050" i="13" s="1"/>
  <c r="E2051" i="13"/>
  <c r="F2051" i="13" s="1"/>
  <c r="E2052" i="13"/>
  <c r="E2053" i="13"/>
  <c r="F2053" i="13" s="1"/>
  <c r="E2054" i="13"/>
  <c r="F2054" i="13" s="1"/>
  <c r="E2055" i="13"/>
  <c r="H2055" i="13" s="1"/>
  <c r="E2056" i="13"/>
  <c r="H2056" i="13" s="1"/>
  <c r="E2057" i="13"/>
  <c r="F2057" i="13" s="1"/>
  <c r="E2058" i="13"/>
  <c r="F2058" i="13" s="1"/>
  <c r="E2059" i="13"/>
  <c r="F2059" i="13" s="1"/>
  <c r="E2060" i="13"/>
  <c r="E2061" i="13"/>
  <c r="F2061" i="13" s="1"/>
  <c r="E2062" i="13"/>
  <c r="F2062" i="13" s="1"/>
  <c r="E2063" i="13"/>
  <c r="H2063" i="13" s="1"/>
  <c r="E2064" i="13"/>
  <c r="F2064" i="13" s="1"/>
  <c r="E2065" i="13"/>
  <c r="F2065" i="13" s="1"/>
  <c r="E2066" i="13"/>
  <c r="F2066" i="13" s="1"/>
  <c r="E2067" i="13"/>
  <c r="F2067" i="13" s="1"/>
  <c r="E2068" i="13"/>
  <c r="E2069" i="13"/>
  <c r="F2069" i="13" s="1"/>
  <c r="E2070" i="13"/>
  <c r="H2070" i="13" s="1"/>
  <c r="E2071" i="13"/>
  <c r="F2071" i="13" s="1"/>
  <c r="E2072" i="13"/>
  <c r="F2072" i="13" s="1"/>
  <c r="E2073" i="13"/>
  <c r="H2073" i="13" s="1"/>
  <c r="E2074" i="13"/>
  <c r="F2074" i="13" s="1"/>
  <c r="E2075" i="13"/>
  <c r="F2075" i="13" s="1"/>
  <c r="E2076" i="13"/>
  <c r="E2077" i="13"/>
  <c r="F2077" i="13" s="1"/>
  <c r="E2078" i="13"/>
  <c r="H2078" i="13" s="1"/>
  <c r="E2079" i="13"/>
  <c r="F2079" i="13" s="1"/>
  <c r="E2080" i="13"/>
  <c r="H2080" i="13" s="1"/>
  <c r="E2081" i="13"/>
  <c r="H2081" i="13" s="1"/>
  <c r="E2082" i="13"/>
  <c r="F2082" i="13" s="1"/>
  <c r="E2083" i="13"/>
  <c r="F2083" i="13" s="1"/>
  <c r="E2084" i="13"/>
  <c r="E2085" i="13"/>
  <c r="F2085" i="13" s="1"/>
  <c r="E2086" i="13"/>
  <c r="H2086" i="13" s="1"/>
  <c r="E2087" i="13"/>
  <c r="F2087" i="13" s="1"/>
  <c r="E2088" i="13"/>
  <c r="F2088" i="13" s="1"/>
  <c r="E2089" i="13"/>
  <c r="H2089" i="13" s="1"/>
  <c r="E2090" i="13"/>
  <c r="F2090" i="13" s="1"/>
  <c r="E2091" i="13"/>
  <c r="F2091" i="13" s="1"/>
  <c r="E2092" i="13"/>
  <c r="E2093" i="13"/>
  <c r="F2093" i="13" s="1"/>
  <c r="E2094" i="13"/>
  <c r="F2094" i="13" s="1"/>
  <c r="E2095" i="13"/>
  <c r="F2095" i="13" s="1"/>
  <c r="E2096" i="13"/>
  <c r="H2096" i="13" s="1"/>
  <c r="E2097" i="13"/>
  <c r="H2097" i="13" s="1"/>
  <c r="E2098" i="13"/>
  <c r="F2098" i="13" s="1"/>
  <c r="E2099" i="13"/>
  <c r="F2099" i="13" s="1"/>
  <c r="E2100" i="13"/>
  <c r="E2101" i="13"/>
  <c r="F2101" i="13" s="1"/>
  <c r="E2102" i="13"/>
  <c r="F2102" i="13" s="1"/>
  <c r="E2103" i="13"/>
  <c r="F2103" i="13" s="1"/>
  <c r="E2104" i="13"/>
  <c r="F2104" i="13" s="1"/>
  <c r="E2105" i="13"/>
  <c r="H2105" i="13" s="1"/>
  <c r="E2106" i="13"/>
  <c r="F2106" i="13" s="1"/>
  <c r="E2107" i="13"/>
  <c r="F2107" i="13" s="1"/>
  <c r="E2108" i="13"/>
  <c r="E2109" i="13"/>
  <c r="F2109" i="13" s="1"/>
  <c r="E2110" i="13"/>
  <c r="F2110" i="13" s="1"/>
  <c r="E2111" i="13"/>
  <c r="F2111" i="13" s="1"/>
  <c r="E2112" i="13"/>
  <c r="H2112" i="13" s="1"/>
  <c r="E2113" i="13"/>
  <c r="H2113" i="13" s="1"/>
  <c r="E2114" i="13"/>
  <c r="F2114" i="13" s="1"/>
  <c r="E2115" i="13"/>
  <c r="F2115" i="13" s="1"/>
  <c r="E2116" i="13"/>
  <c r="E2117" i="13"/>
  <c r="F2117" i="13" s="1"/>
  <c r="E2118" i="13"/>
  <c r="F2118" i="13" s="1"/>
  <c r="E2119" i="13"/>
  <c r="F2119" i="13" s="1"/>
  <c r="E2120" i="13"/>
  <c r="F2120" i="13" s="1"/>
  <c r="E2121" i="13"/>
  <c r="H2121" i="13" s="1"/>
  <c r="E2122" i="13"/>
  <c r="F2122" i="13" s="1"/>
  <c r="E2123" i="13"/>
  <c r="F2123" i="13" s="1"/>
  <c r="E2124" i="13"/>
  <c r="E2125" i="13"/>
  <c r="F2125" i="13" s="1"/>
  <c r="E2126" i="13"/>
  <c r="F2126" i="13" s="1"/>
  <c r="E2127" i="13"/>
  <c r="F2127" i="13" s="1"/>
  <c r="E2128" i="13"/>
  <c r="F2128" i="13" s="1"/>
  <c r="E2129" i="13"/>
  <c r="F2129" i="13" s="1"/>
  <c r="E2130" i="13"/>
  <c r="F2130" i="13" s="1"/>
  <c r="E2131" i="13"/>
  <c r="F2131" i="13" s="1"/>
  <c r="E2132" i="13"/>
  <c r="E2133" i="13"/>
  <c r="H2133" i="13" s="1"/>
  <c r="E2134" i="13"/>
  <c r="F2134" i="13" s="1"/>
  <c r="E2135" i="13"/>
  <c r="F2135" i="13" s="1"/>
  <c r="E2136" i="13"/>
  <c r="H2136" i="13" s="1"/>
  <c r="E2137" i="13"/>
  <c r="F2137" i="13" s="1"/>
  <c r="E2138" i="13"/>
  <c r="F2138" i="13" s="1"/>
  <c r="E2139" i="13"/>
  <c r="F2139" i="13" s="1"/>
  <c r="E2140" i="13"/>
  <c r="E2141" i="13"/>
  <c r="F2141" i="13" s="1"/>
  <c r="E2142" i="13"/>
  <c r="F2142" i="13" s="1"/>
  <c r="E2143" i="13"/>
  <c r="F2143" i="13" s="1"/>
  <c r="E2144" i="13"/>
  <c r="H2144" i="13" s="1"/>
  <c r="E2145" i="13"/>
  <c r="F2145" i="13" s="1"/>
  <c r="E2146" i="13"/>
  <c r="F2146" i="13" s="1"/>
  <c r="E2147" i="13"/>
  <c r="F2147" i="13" s="1"/>
  <c r="E2148" i="13"/>
  <c r="E2149" i="13"/>
  <c r="F2149" i="13" s="1"/>
  <c r="E2150" i="13"/>
  <c r="F2150" i="13" s="1"/>
  <c r="E2151" i="13"/>
  <c r="F2151" i="13" s="1"/>
  <c r="E2152" i="13"/>
  <c r="F2152" i="13" s="1"/>
  <c r="E2153" i="13"/>
  <c r="F2153" i="13" s="1"/>
  <c r="E2154" i="13"/>
  <c r="F2154" i="13" s="1"/>
  <c r="E2155" i="13"/>
  <c r="F2155" i="13" s="1"/>
  <c r="E2156" i="13"/>
  <c r="E2157" i="13"/>
  <c r="F2157" i="13" s="1"/>
  <c r="E2158" i="13"/>
  <c r="F2158" i="13" s="1"/>
  <c r="E2159" i="13"/>
  <c r="F2159" i="13" s="1"/>
  <c r="E2160" i="13"/>
  <c r="F2160" i="13" s="1"/>
  <c r="E2161" i="13"/>
  <c r="F2161" i="13" s="1"/>
  <c r="E2162" i="13"/>
  <c r="F2162" i="13" s="1"/>
  <c r="E2163" i="13"/>
  <c r="F2163" i="13" s="1"/>
  <c r="E2164" i="13"/>
  <c r="E2165" i="13"/>
  <c r="H2165" i="13" s="1"/>
  <c r="E2166" i="13"/>
  <c r="F2166" i="13" s="1"/>
  <c r="E2167" i="13"/>
  <c r="F2167" i="13" s="1"/>
  <c r="E2168" i="13"/>
  <c r="F2168" i="13" s="1"/>
  <c r="E2169" i="13"/>
  <c r="H2169" i="13" s="1"/>
  <c r="E2170" i="13"/>
  <c r="H2170" i="13" s="1"/>
  <c r="E2171" i="13"/>
  <c r="F2171" i="13" s="1"/>
  <c r="E2172" i="13"/>
  <c r="E2173" i="13"/>
  <c r="F2173" i="13" s="1"/>
  <c r="E2174" i="13"/>
  <c r="H2174" i="13" s="1"/>
  <c r="E2175" i="13"/>
  <c r="F2175" i="13" s="1"/>
  <c r="E2176" i="13"/>
  <c r="F2176" i="13" s="1"/>
  <c r="E2177" i="13"/>
  <c r="H2177" i="13" s="1"/>
  <c r="E2178" i="13"/>
  <c r="F2178" i="13" s="1"/>
  <c r="E2179" i="13"/>
  <c r="F2179" i="13" s="1"/>
  <c r="E2180" i="13"/>
  <c r="E2181" i="13"/>
  <c r="F2181" i="13" s="1"/>
  <c r="E2182" i="13"/>
  <c r="F2182" i="13" s="1"/>
  <c r="E2183" i="13"/>
  <c r="F2183" i="13" s="1"/>
  <c r="E2184" i="13"/>
  <c r="F2184" i="13" s="1"/>
  <c r="E2185" i="13"/>
  <c r="H2185" i="13" s="1"/>
  <c r="E2186" i="13"/>
  <c r="F2186" i="13" s="1"/>
  <c r="E2187" i="13"/>
  <c r="F2187" i="13" s="1"/>
  <c r="E2188" i="13"/>
  <c r="E2189" i="13"/>
  <c r="F2189" i="13" s="1"/>
  <c r="E2190" i="13"/>
  <c r="F2190" i="13" s="1"/>
  <c r="E2191" i="13"/>
  <c r="F2191" i="13" s="1"/>
  <c r="E2192" i="13"/>
  <c r="F2192" i="13" s="1"/>
  <c r="E2193" i="13"/>
  <c r="H2193" i="13" s="1"/>
  <c r="E2194" i="13"/>
  <c r="H2194" i="13" s="1"/>
  <c r="E2195" i="13"/>
  <c r="F2195" i="13" s="1"/>
  <c r="E2196" i="13"/>
  <c r="E2197" i="13"/>
  <c r="F2197" i="13" s="1"/>
  <c r="E2198" i="13"/>
  <c r="F2198" i="13" s="1"/>
  <c r="E2199" i="13"/>
  <c r="F2199" i="13" s="1"/>
  <c r="E2200" i="13"/>
  <c r="F2200" i="13" s="1"/>
  <c r="E2201" i="13"/>
  <c r="H2201" i="13" s="1"/>
  <c r="E2202" i="13"/>
  <c r="H2202" i="13" s="1"/>
  <c r="E2203" i="13"/>
  <c r="H2203" i="13" s="1"/>
  <c r="E2204" i="13"/>
  <c r="E2205" i="13"/>
  <c r="F2205" i="13" s="1"/>
  <c r="E2206" i="13"/>
  <c r="F2206" i="13" s="1"/>
  <c r="E2207" i="13"/>
  <c r="F2207" i="13" s="1"/>
  <c r="E2208" i="13"/>
  <c r="H2208" i="13" s="1"/>
  <c r="E2209" i="13"/>
  <c r="H2209" i="13" s="1"/>
  <c r="E2210" i="13"/>
  <c r="H2210" i="13" s="1"/>
  <c r="E2211" i="13"/>
  <c r="F2211" i="13" s="1"/>
  <c r="E2212" i="13"/>
  <c r="F2212" i="13" s="1"/>
  <c r="E2213" i="13"/>
  <c r="H2213" i="13" s="1"/>
  <c r="E2214" i="13"/>
  <c r="F2214" i="13" s="1"/>
  <c r="E2215" i="13"/>
  <c r="F2215" i="13" s="1"/>
  <c r="E2216" i="13"/>
  <c r="H2216" i="13" s="1"/>
  <c r="E2217" i="13"/>
  <c r="H2217" i="13" s="1"/>
  <c r="E2218" i="13"/>
  <c r="F2218" i="13" s="1"/>
  <c r="E2219" i="13"/>
  <c r="F2219" i="13" s="1"/>
  <c r="E2220" i="13"/>
  <c r="H2220" i="13" s="1"/>
  <c r="E2221" i="13"/>
  <c r="F2221" i="13" s="1"/>
  <c r="E2222" i="13"/>
  <c r="F2222" i="13" s="1"/>
  <c r="E2223" i="13"/>
  <c r="F2223" i="13" s="1"/>
  <c r="E2224" i="13"/>
  <c r="H2224" i="13" s="1"/>
  <c r="E2225" i="13"/>
  <c r="H2225" i="13" s="1"/>
  <c r="E2226" i="13"/>
  <c r="F2226" i="13" s="1"/>
  <c r="E2227" i="13"/>
  <c r="F2227" i="13" s="1"/>
  <c r="E2228" i="13"/>
  <c r="H2228" i="13" s="1"/>
  <c r="E2229" i="13"/>
  <c r="F2229" i="13" s="1"/>
  <c r="E2230" i="13"/>
  <c r="F2230" i="13" s="1"/>
  <c r="E2231" i="13"/>
  <c r="F2231" i="13" s="1"/>
  <c r="E2232" i="13"/>
  <c r="H2232" i="13" s="1"/>
  <c r="E2233" i="13"/>
  <c r="H2233" i="13" s="1"/>
  <c r="E2234" i="13"/>
  <c r="F2234" i="13" s="1"/>
  <c r="E2235" i="13"/>
  <c r="F2235" i="13" s="1"/>
  <c r="E2236" i="13"/>
  <c r="H2236" i="13" s="1"/>
  <c r="E2237" i="13"/>
  <c r="F2237" i="13" s="1"/>
  <c r="E2238" i="13"/>
  <c r="H2238" i="13" s="1"/>
  <c r="E2239" i="13"/>
  <c r="F2239" i="13" s="1"/>
  <c r="E2240" i="13"/>
  <c r="F2240" i="13" s="1"/>
  <c r="E2241" i="13"/>
  <c r="H2241" i="13" s="1"/>
  <c r="E2242" i="13"/>
  <c r="F2242" i="13" s="1"/>
  <c r="E2243" i="13"/>
  <c r="F2243" i="13" s="1"/>
  <c r="E2244" i="13"/>
  <c r="H2244" i="13" s="1"/>
  <c r="E2245" i="13"/>
  <c r="H2245" i="13" s="1"/>
  <c r="E2246" i="13"/>
  <c r="H2246" i="13" s="1"/>
  <c r="E2247" i="13"/>
  <c r="F2247" i="13" s="1"/>
  <c r="E2248" i="13"/>
  <c r="F2248" i="13" s="1"/>
  <c r="E2249" i="13"/>
  <c r="H2249" i="13" s="1"/>
  <c r="E2250" i="13"/>
  <c r="F2250" i="13" s="1"/>
  <c r="E2251" i="13"/>
  <c r="H2251" i="13" s="1"/>
  <c r="E2252" i="13"/>
  <c r="H2252" i="13" s="1"/>
  <c r="E2253" i="13"/>
  <c r="F2253" i="13" s="1"/>
  <c r="E2254" i="13"/>
  <c r="F2254" i="13" s="1"/>
  <c r="E2255" i="13"/>
  <c r="F2255" i="13" s="1"/>
  <c r="E2256" i="13"/>
  <c r="F2256" i="13" s="1"/>
  <c r="E2257" i="13"/>
  <c r="H2257" i="13" s="1"/>
  <c r="E2258" i="13"/>
  <c r="H2258" i="13" s="1"/>
  <c r="E2259" i="13"/>
  <c r="F2259" i="13" s="1"/>
  <c r="E2260" i="13"/>
  <c r="H2260" i="13" s="1"/>
  <c r="E2261" i="13"/>
  <c r="F2261" i="13" s="1"/>
  <c r="E125" i="13"/>
  <c r="E126" i="13"/>
  <c r="E127" i="13"/>
  <c r="E128" i="13"/>
  <c r="E129" i="13"/>
  <c r="E130" i="13"/>
  <c r="E131" i="13"/>
  <c r="E132" i="13"/>
  <c r="E133" i="13"/>
  <c r="E134" i="13"/>
  <c r="E135" i="13"/>
  <c r="E136" i="13"/>
  <c r="E137" i="13"/>
  <c r="E138" i="13"/>
  <c r="E139" i="13"/>
  <c r="E140" i="13"/>
  <c r="H1821" i="13" l="1"/>
  <c r="F1821" i="13"/>
  <c r="H1789" i="13"/>
  <c r="F1789" i="13"/>
  <c r="H1773" i="13"/>
  <c r="F1773" i="13"/>
  <c r="H1765" i="13"/>
  <c r="F1765" i="13"/>
  <c r="H1733" i="13"/>
  <c r="F1733" i="13"/>
  <c r="H1725" i="13"/>
  <c r="F1725" i="13"/>
  <c r="H1677" i="13"/>
  <c r="F1677" i="13"/>
  <c r="H1669" i="13"/>
  <c r="F1669" i="13"/>
  <c r="H620" i="13"/>
  <c r="F620" i="13"/>
  <c r="H1642" i="13"/>
  <c r="F1642" i="13"/>
  <c r="H1634" i="13"/>
  <c r="F1634" i="13"/>
  <c r="H1626" i="13"/>
  <c r="F1626" i="13"/>
  <c r="H1618" i="13"/>
  <c r="F1618" i="13"/>
  <c r="H1825" i="13"/>
  <c r="F1825" i="13"/>
  <c r="H1817" i="13"/>
  <c r="F1817" i="13"/>
  <c r="H1801" i="13"/>
  <c r="F1801" i="13"/>
  <c r="H1793" i="13"/>
  <c r="F1793" i="13"/>
  <c r="H1785" i="13"/>
  <c r="F1785" i="13"/>
  <c r="H1777" i="13"/>
  <c r="F1777" i="13"/>
  <c r="H1769" i="13"/>
  <c r="F1769" i="13"/>
  <c r="H1761" i="13"/>
  <c r="F1761" i="13"/>
  <c r="H1753" i="13"/>
  <c r="F1753" i="13"/>
  <c r="H1745" i="13"/>
  <c r="F1745" i="13"/>
  <c r="H1729" i="13"/>
  <c r="F1729" i="13"/>
  <c r="H1721" i="13"/>
  <c r="F1721" i="13"/>
  <c r="H1713" i="13"/>
  <c r="F1713" i="13"/>
  <c r="H1705" i="13"/>
  <c r="F1705" i="13"/>
  <c r="H1697" i="13"/>
  <c r="F1697" i="13"/>
  <c r="H1681" i="13"/>
  <c r="F1681" i="13"/>
  <c r="H1673" i="13"/>
  <c r="F1673" i="13"/>
  <c r="H1665" i="13"/>
  <c r="F1665" i="13"/>
  <c r="H1657" i="13"/>
  <c r="F1657" i="13"/>
  <c r="H1641" i="13"/>
  <c r="F1641" i="13"/>
  <c r="H1633" i="13"/>
  <c r="F1633" i="13"/>
  <c r="H1617" i="13"/>
  <c r="F1617" i="13"/>
  <c r="H1609" i="13"/>
  <c r="F1609" i="13"/>
  <c r="H1824" i="13"/>
  <c r="F1824" i="13"/>
  <c r="H1816" i="13"/>
  <c r="F1816" i="13"/>
  <c r="H1808" i="13"/>
  <c r="F1808" i="13"/>
  <c r="H1800" i="13"/>
  <c r="F1800" i="13"/>
  <c r="H1792" i="13"/>
  <c r="F1792" i="13"/>
  <c r="H1776" i="13"/>
  <c r="F1776" i="13"/>
  <c r="H1768" i="13"/>
  <c r="F1768" i="13"/>
  <c r="H1760" i="13"/>
  <c r="F1760" i="13"/>
  <c r="H1752" i="13"/>
  <c r="F1752" i="13"/>
  <c r="H1744" i="13"/>
  <c r="F1744" i="13"/>
  <c r="H1736" i="13"/>
  <c r="F1736" i="13"/>
  <c r="H1728" i="13"/>
  <c r="F1728" i="13"/>
  <c r="H1720" i="13"/>
  <c r="F1720" i="13"/>
  <c r="H1712" i="13"/>
  <c r="F1712" i="13"/>
  <c r="H1696" i="13"/>
  <c r="F1696" i="13"/>
  <c r="H1688" i="13"/>
  <c r="F1688" i="13"/>
  <c r="H1680" i="13"/>
  <c r="F1680" i="13"/>
  <c r="H1672" i="13"/>
  <c r="F1672" i="13"/>
  <c r="H1664" i="13"/>
  <c r="F1664" i="13"/>
  <c r="H1648" i="13"/>
  <c r="F1648" i="13"/>
  <c r="H1640" i="13"/>
  <c r="F1640" i="13"/>
  <c r="H1632" i="13"/>
  <c r="F1632" i="13"/>
  <c r="H1624" i="13"/>
  <c r="F1624" i="13"/>
  <c r="H1608" i="13"/>
  <c r="F1608" i="13"/>
  <c r="H1815" i="13"/>
  <c r="F1815" i="13"/>
  <c r="H1807" i="13"/>
  <c r="F1807" i="13"/>
  <c r="H1783" i="13"/>
  <c r="F1783" i="13"/>
  <c r="H1775" i="13"/>
  <c r="F1775" i="13"/>
  <c r="H1767" i="13"/>
  <c r="F1767" i="13"/>
  <c r="H1759" i="13"/>
  <c r="F1759" i="13"/>
  <c r="H1727" i="13"/>
  <c r="F1727" i="13"/>
  <c r="H1719" i="13"/>
  <c r="F1719" i="13"/>
  <c r="H1703" i="13"/>
  <c r="F1703" i="13"/>
  <c r="H1695" i="13"/>
  <c r="F1695" i="13"/>
  <c r="H1687" i="13"/>
  <c r="F1687" i="13"/>
  <c r="H1615" i="13"/>
  <c r="F1615" i="13"/>
  <c r="H1607" i="13"/>
  <c r="F1607" i="13"/>
  <c r="H1822" i="13"/>
  <c r="F1822" i="13"/>
  <c r="H1798" i="13"/>
  <c r="F1798" i="13"/>
  <c r="H1774" i="13"/>
  <c r="F1774" i="13"/>
  <c r="H1686" i="13"/>
  <c r="F1686" i="13"/>
  <c r="H1678" i="13"/>
  <c r="F1678" i="13"/>
  <c r="H1646" i="13"/>
  <c r="F1646" i="13"/>
  <c r="H1638" i="13"/>
  <c r="F1638" i="13"/>
  <c r="H1028" i="13"/>
  <c r="H1012" i="13"/>
  <c r="H996" i="13"/>
  <c r="H980" i="13"/>
  <c r="H932" i="13"/>
  <c r="H884" i="13"/>
  <c r="H876" i="13"/>
  <c r="H836" i="13"/>
  <c r="H508" i="13"/>
  <c r="H420" i="13"/>
  <c r="H412" i="13"/>
  <c r="H1403" i="13"/>
  <c r="H1379" i="13"/>
  <c r="H1363" i="13"/>
  <c r="H1259" i="13"/>
  <c r="H1123" i="13"/>
  <c r="H1107" i="13"/>
  <c r="H1059" i="13"/>
  <c r="H1051" i="13"/>
  <c r="H1043" i="13"/>
  <c r="H1035" i="13"/>
  <c r="H1027" i="13"/>
  <c r="H1019" i="13"/>
  <c r="H1003" i="13"/>
  <c r="H995" i="13"/>
  <c r="H987" i="13"/>
  <c r="H979" i="13"/>
  <c r="H947" i="13"/>
  <c r="H939" i="13"/>
  <c r="H931" i="13"/>
  <c r="H915" i="13"/>
  <c r="H907" i="13"/>
  <c r="H883" i="13"/>
  <c r="H875" i="13"/>
  <c r="H859" i="13"/>
  <c r="H851" i="13"/>
  <c r="H843" i="13"/>
  <c r="H835" i="13"/>
  <c r="H827" i="13"/>
  <c r="H811" i="13"/>
  <c r="H803" i="13"/>
  <c r="H795" i="13"/>
  <c r="H787" i="13"/>
  <c r="H771" i="13"/>
  <c r="H667" i="13"/>
  <c r="H651" i="13"/>
  <c r="H587" i="13"/>
  <c r="H475" i="13"/>
  <c r="H467" i="13"/>
  <c r="H451" i="13"/>
  <c r="H443" i="13"/>
  <c r="H435" i="13"/>
  <c r="H427" i="13"/>
  <c r="H419" i="13"/>
  <c r="H281" i="13"/>
  <c r="H272" i="13"/>
  <c r="H224" i="13"/>
  <c r="H192" i="13"/>
  <c r="H1394" i="13"/>
  <c r="H1322" i="13"/>
  <c r="H1258" i="13"/>
  <c r="H1234" i="13"/>
  <c r="H1146" i="13"/>
  <c r="H1138" i="13"/>
  <c r="H1130" i="13"/>
  <c r="H1122" i="13"/>
  <c r="H1106" i="13"/>
  <c r="H1090" i="13"/>
  <c r="H1082" i="13"/>
  <c r="H1026" i="13"/>
  <c r="H874" i="13"/>
  <c r="H866" i="13"/>
  <c r="H834" i="13"/>
  <c r="H818" i="13"/>
  <c r="H810" i="13"/>
  <c r="H802" i="13"/>
  <c r="H794" i="13"/>
  <c r="H786" i="13"/>
  <c r="H770" i="13"/>
  <c r="H762" i="13"/>
  <c r="H754" i="13"/>
  <c r="H730" i="13"/>
  <c r="H722" i="13"/>
  <c r="H714" i="13"/>
  <c r="H698" i="13"/>
  <c r="H690" i="13"/>
  <c r="H682" i="13"/>
  <c r="H674" i="13"/>
  <c r="H666" i="13"/>
  <c r="H634" i="13"/>
  <c r="H618" i="13"/>
  <c r="H610" i="13"/>
  <c r="H602" i="13"/>
  <c r="H594" i="13"/>
  <c r="H578" i="13"/>
  <c r="H570" i="13"/>
  <c r="H514" i="13"/>
  <c r="H498" i="13"/>
  <c r="H482" i="13"/>
  <c r="H474" i="13"/>
  <c r="H400" i="13"/>
  <c r="H392" i="13"/>
  <c r="H384" i="13"/>
  <c r="H376" i="13"/>
  <c r="H368" i="13"/>
  <c r="H360" i="13"/>
  <c r="H352" i="13"/>
  <c r="H344" i="13"/>
  <c r="H328" i="13"/>
  <c r="H312" i="13"/>
  <c r="H288" i="13"/>
  <c r="H280" i="13"/>
  <c r="H271" i="13"/>
  <c r="H247" i="13"/>
  <c r="H231" i="13"/>
  <c r="H199" i="13"/>
  <c r="H191" i="13"/>
  <c r="H183" i="13"/>
  <c r="H1433" i="13"/>
  <c r="H1425" i="13"/>
  <c r="H1409" i="13"/>
  <c r="H1385" i="13"/>
  <c r="H1377" i="13"/>
  <c r="H1369" i="13"/>
  <c r="H1337" i="13"/>
  <c r="H1329" i="13"/>
  <c r="H1289" i="13"/>
  <c r="H1281" i="13"/>
  <c r="H1225" i="13"/>
  <c r="H1217" i="13"/>
  <c r="H1201" i="13"/>
  <c r="H1185" i="13"/>
  <c r="H1177" i="13"/>
  <c r="H1169" i="13"/>
  <c r="H1161" i="13"/>
  <c r="H1153" i="13"/>
  <c r="H1129" i="13"/>
  <c r="H1121" i="13"/>
  <c r="H1097" i="13"/>
  <c r="H1089" i="13"/>
  <c r="H857" i="13"/>
  <c r="H833" i="13"/>
  <c r="H825" i="13"/>
  <c r="H529" i="13"/>
  <c r="H465" i="13"/>
  <c r="H433" i="13"/>
  <c r="H417" i="13"/>
  <c r="H407" i="13"/>
  <c r="H343" i="13"/>
  <c r="H327" i="13"/>
  <c r="H311" i="13"/>
  <c r="H270" i="13"/>
  <c r="H238" i="13"/>
  <c r="H230" i="13"/>
  <c r="H214" i="13"/>
  <c r="H198" i="13"/>
  <c r="H1432" i="13"/>
  <c r="H1056" i="13"/>
  <c r="H1048" i="13"/>
  <c r="H1032" i="13"/>
  <c r="H1024" i="13"/>
  <c r="H928" i="13"/>
  <c r="H784" i="13"/>
  <c r="H472" i="13"/>
  <c r="H1407" i="13"/>
  <c r="H1271" i="13"/>
  <c r="H1247" i="13"/>
  <c r="H1191" i="13"/>
  <c r="H1167" i="13"/>
  <c r="H1151" i="13"/>
  <c r="H1127" i="13"/>
  <c r="H1111" i="13"/>
  <c r="H975" i="13"/>
  <c r="H951" i="13"/>
  <c r="H911" i="13"/>
  <c r="H903" i="13"/>
  <c r="H767" i="13"/>
  <c r="H703" i="13"/>
  <c r="H679" i="13"/>
  <c r="H671" i="13"/>
  <c r="H655" i="13"/>
  <c r="H647" i="13"/>
  <c r="H599" i="13"/>
  <c r="H591" i="13"/>
  <c r="H567" i="13"/>
  <c r="H551" i="13"/>
  <c r="H471" i="13"/>
  <c r="H381" i="13"/>
  <c r="H365" i="13"/>
  <c r="H357" i="13"/>
  <c r="H285" i="13"/>
  <c r="H277" i="13"/>
  <c r="H260" i="13"/>
  <c r="H220" i="13"/>
  <c r="H188" i="13"/>
  <c r="H1438" i="13"/>
  <c r="H1334" i="13"/>
  <c r="H1294" i="13"/>
  <c r="H1222" i="13"/>
  <c r="H1166" i="13"/>
  <c r="H1070" i="13"/>
  <c r="H750" i="13"/>
  <c r="H678" i="13"/>
  <c r="H670" i="13"/>
  <c r="H662" i="13"/>
  <c r="H654" i="13"/>
  <c r="H630" i="13"/>
  <c r="H582" i="13"/>
  <c r="H574" i="13"/>
  <c r="H566" i="13"/>
  <c r="H550" i="13"/>
  <c r="H494" i="13"/>
  <c r="H1429" i="13"/>
  <c r="H1421" i="13"/>
  <c r="H1413" i="13"/>
  <c r="H1389" i="13"/>
  <c r="H1373" i="13"/>
  <c r="H1365" i="13"/>
  <c r="H1317" i="13"/>
  <c r="H1309" i="13"/>
  <c r="H1301" i="13"/>
  <c r="H1285" i="13"/>
  <c r="H885" i="13"/>
  <c r="H437" i="13"/>
  <c r="H421" i="13"/>
  <c r="H258" i="13"/>
  <c r="H177" i="13"/>
  <c r="H176" i="13"/>
  <c r="H175" i="13"/>
  <c r="H174" i="13"/>
  <c r="H168" i="13"/>
  <c r="H169" i="13"/>
  <c r="H173" i="13"/>
  <c r="H172" i="13"/>
  <c r="H171" i="13"/>
  <c r="H170" i="13"/>
  <c r="H167" i="13"/>
  <c r="H151" i="13"/>
  <c r="H150" i="13"/>
  <c r="H143" i="13"/>
  <c r="H976" i="13"/>
  <c r="H1305" i="13"/>
  <c r="H41" i="69"/>
  <c r="C42" i="69"/>
  <c r="I41" i="69"/>
  <c r="G41" i="69"/>
  <c r="B42" i="69"/>
  <c r="H713" i="13"/>
  <c r="H1596" i="13"/>
  <c r="H1564" i="13"/>
  <c r="H1548" i="13"/>
  <c r="H1524" i="13"/>
  <c r="H1508" i="13"/>
  <c r="H1476" i="13"/>
  <c r="H1444" i="13"/>
  <c r="H1603" i="13"/>
  <c r="H1595" i="13"/>
  <c r="H1587" i="13"/>
  <c r="H1579" i="13"/>
  <c r="H1571" i="13"/>
  <c r="H1563" i="13"/>
  <c r="H1555" i="13"/>
  <c r="H1547" i="13"/>
  <c r="H1539" i="13"/>
  <c r="H1531" i="13"/>
  <c r="H1523" i="13"/>
  <c r="H1515" i="13"/>
  <c r="H1507" i="13"/>
  <c r="H1499" i="13"/>
  <c r="H1491" i="13"/>
  <c r="H1483" i="13"/>
  <c r="H1475" i="13"/>
  <c r="H1467" i="13"/>
  <c r="H1459" i="13"/>
  <c r="H1451" i="13"/>
  <c r="H1443" i="13"/>
  <c r="H1589" i="13"/>
  <c r="H1565" i="13"/>
  <c r="H1549" i="13"/>
  <c r="H1533" i="13"/>
  <c r="H1517" i="13"/>
  <c r="H1493" i="13"/>
  <c r="H1485" i="13"/>
  <c r="H1469" i="13"/>
  <c r="H1461" i="13"/>
  <c r="H1453" i="13"/>
  <c r="H1572" i="13"/>
  <c r="H1556" i="13"/>
  <c r="H1532" i="13"/>
  <c r="H1516" i="13"/>
  <c r="H1500" i="13"/>
  <c r="H1484" i="13"/>
  <c r="H1468" i="13"/>
  <c r="H1452" i="13"/>
  <c r="H1594" i="13"/>
  <c r="H1578" i="13"/>
  <c r="H1562" i="13"/>
  <c r="H1546" i="13"/>
  <c r="H1530" i="13"/>
  <c r="H1514" i="13"/>
  <c r="H1498" i="13"/>
  <c r="H1482" i="13"/>
  <c r="H1466" i="13"/>
  <c r="H1450" i="13"/>
  <c r="H1442" i="13"/>
  <c r="H1601" i="13"/>
  <c r="H1593" i="13"/>
  <c r="H1585" i="13"/>
  <c r="H1577" i="13"/>
  <c r="H1569" i="13"/>
  <c r="H1561" i="13"/>
  <c r="H1553" i="13"/>
  <c r="H1545" i="13"/>
  <c r="H1537" i="13"/>
  <c r="H1529" i="13"/>
  <c r="H1521" i="13"/>
  <c r="H1513" i="13"/>
  <c r="H1505" i="13"/>
  <c r="H1497" i="13"/>
  <c r="H1489" i="13"/>
  <c r="H1481" i="13"/>
  <c r="H1473" i="13"/>
  <c r="H1465" i="13"/>
  <c r="H1457" i="13"/>
  <c r="H1449" i="13"/>
  <c r="H1441" i="13"/>
  <c r="H1597" i="13"/>
  <c r="H1525" i="13"/>
  <c r="H1580" i="13"/>
  <c r="H1492" i="13"/>
  <c r="H1602" i="13"/>
  <c r="H1600" i="13"/>
  <c r="H1592" i="13"/>
  <c r="H1576" i="13"/>
  <c r="H1568" i="13"/>
  <c r="H1560" i="13"/>
  <c r="H1552" i="13"/>
  <c r="H1544" i="13"/>
  <c r="H1536" i="13"/>
  <c r="H1528" i="13"/>
  <c r="H1520" i="13"/>
  <c r="H1512" i="13"/>
  <c r="H1504" i="13"/>
  <c r="H1488" i="13"/>
  <c r="H1472" i="13"/>
  <c r="H1464" i="13"/>
  <c r="H1456" i="13"/>
  <c r="H1448" i="13"/>
  <c r="H1440" i="13"/>
  <c r="H1573" i="13"/>
  <c r="H1557" i="13"/>
  <c r="H1509" i="13"/>
  <c r="H1445" i="13"/>
  <c r="H1496" i="13"/>
  <c r="H1591" i="13"/>
  <c r="H1575" i="13"/>
  <c r="H1559" i="13"/>
  <c r="H1551" i="13"/>
  <c r="H1535" i="13"/>
  <c r="H1527" i="13"/>
  <c r="H1519" i="13"/>
  <c r="H1511" i="13"/>
  <c r="H1503" i="13"/>
  <c r="H1495" i="13"/>
  <c r="H1487" i="13"/>
  <c r="H1479" i="13"/>
  <c r="H1471" i="13"/>
  <c r="H1463" i="13"/>
  <c r="H1447" i="13"/>
  <c r="H1439" i="13"/>
  <c r="H1581" i="13"/>
  <c r="H1541" i="13"/>
  <c r="H1501" i="13"/>
  <c r="H1477" i="13"/>
  <c r="H1588" i="13"/>
  <c r="H1540" i="13"/>
  <c r="H1460" i="13"/>
  <c r="H1586" i="13"/>
  <c r="H1570" i="13"/>
  <c r="H1554" i="13"/>
  <c r="H1538" i="13"/>
  <c r="H1522" i="13"/>
  <c r="H1506" i="13"/>
  <c r="H1490" i="13"/>
  <c r="H1474" i="13"/>
  <c r="H1458" i="13"/>
  <c r="H1584" i="13"/>
  <c r="H1480" i="13"/>
  <c r="H1599" i="13"/>
  <c r="H1583" i="13"/>
  <c r="H1567" i="13"/>
  <c r="H1543" i="13"/>
  <c r="H1455" i="13"/>
  <c r="H1598" i="13"/>
  <c r="H1590" i="13"/>
  <c r="H1582" i="13"/>
  <c r="H1574" i="13"/>
  <c r="H1566" i="13"/>
  <c r="H1558" i="13"/>
  <c r="H1550" i="13"/>
  <c r="H1542" i="13"/>
  <c r="H1534" i="13"/>
  <c r="H1526" i="13"/>
  <c r="H1518" i="13"/>
  <c r="H1510" i="13"/>
  <c r="H1502" i="13"/>
  <c r="H1494" i="13"/>
  <c r="H1486" i="13"/>
  <c r="H1478" i="13"/>
  <c r="H1470" i="13"/>
  <c r="H1462" i="13"/>
  <c r="H1454" i="13"/>
  <c r="H1446" i="13"/>
  <c r="H1265" i="13"/>
  <c r="H1199" i="13"/>
  <c r="H783" i="13"/>
  <c r="F1913" i="13"/>
  <c r="H244" i="13"/>
  <c r="H279" i="13"/>
  <c r="H756" i="13"/>
  <c r="F2133" i="13"/>
  <c r="H2062" i="13"/>
  <c r="H531" i="13"/>
  <c r="H425" i="13"/>
  <c r="H1751" i="13"/>
  <c r="H1398" i="13"/>
  <c r="H1391" i="13"/>
  <c r="H813" i="13"/>
  <c r="H1279" i="13"/>
  <c r="H1115" i="13"/>
  <c r="H956" i="13"/>
  <c r="H1658" i="13"/>
  <c r="H940" i="13"/>
  <c r="H432" i="13"/>
  <c r="F1997" i="13"/>
  <c r="H453" i="13"/>
  <c r="F2017" i="13"/>
  <c r="H1903" i="13"/>
  <c r="H1399" i="13"/>
  <c r="H889" i="13"/>
  <c r="H799" i="13"/>
  <c r="H543" i="13"/>
  <c r="H431" i="13"/>
  <c r="H333" i="13"/>
  <c r="H243" i="13"/>
  <c r="H1053" i="13"/>
  <c r="H871" i="13"/>
  <c r="H429" i="13"/>
  <c r="F1937" i="13"/>
  <c r="H1813" i="13"/>
  <c r="H1806" i="13"/>
  <c r="H817" i="13"/>
  <c r="H532" i="13"/>
  <c r="H1295" i="13"/>
  <c r="H1211" i="13"/>
  <c r="H1004" i="13"/>
  <c r="H290" i="13"/>
  <c r="F2042" i="13"/>
  <c r="H1981" i="13"/>
  <c r="H2150" i="13"/>
  <c r="F1833" i="13"/>
  <c r="H821" i="13"/>
  <c r="H646" i="13"/>
  <c r="H559" i="13"/>
  <c r="F2112" i="13"/>
  <c r="H2030" i="13"/>
  <c r="F1993" i="13"/>
  <c r="H1270" i="13"/>
  <c r="H1076" i="13"/>
  <c r="H850" i="13"/>
  <c r="H715" i="13"/>
  <c r="H710" i="13"/>
  <c r="H526" i="13"/>
  <c r="H317" i="13"/>
  <c r="H195" i="13"/>
  <c r="F2208" i="13"/>
  <c r="H2125" i="13"/>
  <c r="F2080" i="13"/>
  <c r="H1919" i="13"/>
  <c r="H1426" i="13"/>
  <c r="H1254" i="13"/>
  <c r="H890" i="13"/>
  <c r="H828" i="13"/>
  <c r="H772" i="13"/>
  <c r="H694" i="13"/>
  <c r="H316" i="13"/>
  <c r="H254" i="13"/>
  <c r="H287" i="13"/>
  <c r="H2085" i="13"/>
  <c r="H1954" i="13"/>
  <c r="H1383" i="13"/>
  <c r="H439" i="13"/>
  <c r="H373" i="13"/>
  <c r="H308" i="13"/>
  <c r="H2190" i="13"/>
  <c r="H1790" i="13"/>
  <c r="H832" i="13"/>
  <c r="H711" i="13"/>
  <c r="H1966" i="13"/>
  <c r="H1959" i="13"/>
  <c r="H1613" i="13"/>
  <c r="H1415" i="13"/>
  <c r="H1077" i="13"/>
  <c r="H952" i="13"/>
  <c r="H873" i="13"/>
  <c r="H364" i="13"/>
  <c r="F2210" i="13"/>
  <c r="H2134" i="13"/>
  <c r="H1343" i="13"/>
  <c r="H607" i="13"/>
  <c r="H2254" i="13"/>
  <c r="F2233" i="13"/>
  <c r="H2153" i="13"/>
  <c r="H2099" i="13"/>
  <c r="F2063" i="13"/>
  <c r="H2057" i="13"/>
  <c r="H2001" i="13"/>
  <c r="H1995" i="13"/>
  <c r="F1961" i="13"/>
  <c r="F1950" i="13"/>
  <c r="H1879" i="13"/>
  <c r="H1654" i="13"/>
  <c r="H1339" i="13"/>
  <c r="H1238" i="13"/>
  <c r="H1231" i="13"/>
  <c r="H1128" i="13"/>
  <c r="H863" i="13"/>
  <c r="H766" i="13"/>
  <c r="H759" i="13"/>
  <c r="H640" i="13"/>
  <c r="H583" i="13"/>
  <c r="H259" i="13"/>
  <c r="H209" i="13"/>
  <c r="F2224" i="13"/>
  <c r="F2174" i="13"/>
  <c r="H2137" i="13"/>
  <c r="H2118" i="13"/>
  <c r="H1698" i="13"/>
  <c r="H1605" i="13"/>
  <c r="H1351" i="13"/>
  <c r="H1263" i="13"/>
  <c r="H1242" i="13"/>
  <c r="H1069" i="13"/>
  <c r="H988" i="13"/>
  <c r="H895" i="13"/>
  <c r="H539" i="13"/>
  <c r="H458" i="13"/>
  <c r="H303" i="13"/>
  <c r="H222" i="13"/>
  <c r="H2075" i="13"/>
  <c r="F2055" i="13"/>
  <c r="H1838" i="13"/>
  <c r="H1110" i="13"/>
  <c r="H1034" i="13"/>
  <c r="H913" i="13"/>
  <c r="H908" i="13"/>
  <c r="H872" i="13"/>
  <c r="H675" i="13"/>
  <c r="H623" i="13"/>
  <c r="H527" i="13"/>
  <c r="H484" i="13"/>
  <c r="H295" i="13"/>
  <c r="F1890" i="13"/>
  <c r="H1622" i="13"/>
  <c r="H1159" i="13"/>
  <c r="H1118" i="13"/>
  <c r="H1113" i="13"/>
  <c r="H1000" i="13"/>
  <c r="H860" i="13"/>
  <c r="H719" i="13"/>
  <c r="H2235" i="13"/>
  <c r="H2200" i="13"/>
  <c r="F2193" i="13"/>
  <c r="H1958" i="13"/>
  <c r="H1749" i="13"/>
  <c r="H1670" i="13"/>
  <c r="H1393" i="13"/>
  <c r="H893" i="13"/>
  <c r="H888" i="13"/>
  <c r="H847" i="13"/>
  <c r="H840" i="13"/>
  <c r="H824" i="13"/>
  <c r="H812" i="13"/>
  <c r="H805" i="13"/>
  <c r="H785" i="13"/>
  <c r="H686" i="13"/>
  <c r="H668" i="13"/>
  <c r="H628" i="13"/>
  <c r="H571" i="13"/>
  <c r="F2032" i="13"/>
  <c r="H1902" i="13"/>
  <c r="H1895" i="13"/>
  <c r="H1717" i="13"/>
  <c r="H1437" i="13"/>
  <c r="H1361" i="13"/>
  <c r="H1278" i="13"/>
  <c r="H1219" i="13"/>
  <c r="H917" i="13"/>
  <c r="H2248" i="13"/>
  <c r="H2107" i="13"/>
  <c r="F2038" i="13"/>
  <c r="F1982" i="13"/>
  <c r="F1841" i="13"/>
  <c r="H1694" i="13"/>
  <c r="H1112" i="13"/>
  <c r="H1052" i="13"/>
  <c r="H984" i="13"/>
  <c r="H965" i="13"/>
  <c r="H839" i="13"/>
  <c r="H804" i="13"/>
  <c r="H440" i="13"/>
  <c r="H1781" i="13"/>
  <c r="H1353" i="13"/>
  <c r="H1099" i="13"/>
  <c r="F2216" i="13"/>
  <c r="H2198" i="13"/>
  <c r="F1934" i="13"/>
  <c r="H1934" i="13"/>
  <c r="F1846" i="13"/>
  <c r="H1846" i="13"/>
  <c r="H1396" i="13"/>
  <c r="H1345" i="13"/>
  <c r="H1326" i="13"/>
  <c r="H1297" i="13"/>
  <c r="H1142" i="13"/>
  <c r="H1098" i="13"/>
  <c r="H925" i="13"/>
  <c r="H707" i="13"/>
  <c r="H664" i="13"/>
  <c r="H580" i="13"/>
  <c r="H297" i="13"/>
  <c r="H239" i="13"/>
  <c r="H216" i="13"/>
  <c r="H1143" i="13"/>
  <c r="H992" i="13"/>
  <c r="H164" i="13"/>
  <c r="H2243" i="13"/>
  <c r="F2238" i="13"/>
  <c r="F2185" i="13"/>
  <c r="H2161" i="13"/>
  <c r="H2120" i="13"/>
  <c r="H2071" i="13"/>
  <c r="F1973" i="13"/>
  <c r="H1973" i="13"/>
  <c r="H1819" i="13"/>
  <c r="H1737" i="13"/>
  <c r="H1631" i="13"/>
  <c r="H1318" i="13"/>
  <c r="H1282" i="13"/>
  <c r="H1210" i="13"/>
  <c r="H1105" i="13"/>
  <c r="H1036" i="13"/>
  <c r="H1009" i="13"/>
  <c r="H892" i="13"/>
  <c r="H853" i="13"/>
  <c r="H706" i="13"/>
  <c r="H636" i="13"/>
  <c r="H537" i="13"/>
  <c r="H464" i="13"/>
  <c r="H345" i="13"/>
  <c r="H251" i="13"/>
  <c r="H215" i="13"/>
  <c r="H1661" i="13"/>
  <c r="H492" i="13"/>
  <c r="F2232" i="13"/>
  <c r="H2166" i="13"/>
  <c r="H2142" i="13"/>
  <c r="F2136" i="13"/>
  <c r="H2101" i="13"/>
  <c r="F2089" i="13"/>
  <c r="F2040" i="13"/>
  <c r="H2034" i="13"/>
  <c r="F2022" i="13"/>
  <c r="F2002" i="13"/>
  <c r="H2002" i="13"/>
  <c r="H1990" i="13"/>
  <c r="H1743" i="13"/>
  <c r="H1645" i="13"/>
  <c r="H1637" i="13"/>
  <c r="H1411" i="13"/>
  <c r="H1331" i="13"/>
  <c r="H1303" i="13"/>
  <c r="H1257" i="13"/>
  <c r="H971" i="13"/>
  <c r="H943" i="13"/>
  <c r="H936" i="13"/>
  <c r="H779" i="13"/>
  <c r="H511" i="13"/>
  <c r="H469" i="13"/>
  <c r="H386" i="13"/>
  <c r="H336" i="13"/>
  <c r="F2225" i="13"/>
  <c r="H2219" i="13"/>
  <c r="H2094" i="13"/>
  <c r="H2009" i="13"/>
  <c r="F2009" i="13"/>
  <c r="H1977" i="13"/>
  <c r="H1755" i="13"/>
  <c r="H1671" i="13"/>
  <c r="H1417" i="13"/>
  <c r="H1405" i="13"/>
  <c r="H1302" i="13"/>
  <c r="H1249" i="13"/>
  <c r="H1215" i="13"/>
  <c r="H1114" i="13"/>
  <c r="H880" i="13"/>
  <c r="H672" i="13"/>
  <c r="H503" i="13"/>
  <c r="H442" i="13"/>
  <c r="H314" i="13"/>
  <c r="F1942" i="13"/>
  <c r="H1942" i="13"/>
  <c r="H1840" i="13"/>
  <c r="F1840" i="13"/>
  <c r="H396" i="13"/>
  <c r="H324" i="13"/>
  <c r="H298" i="13"/>
  <c r="H240" i="13"/>
  <c r="F2257" i="13"/>
  <c r="F2251" i="13"/>
  <c r="F2246" i="13"/>
  <c r="F2241" i="13"/>
  <c r="H2183" i="13"/>
  <c r="F2177" i="13"/>
  <c r="F2165" i="13"/>
  <c r="F2070" i="13"/>
  <c r="F2014" i="13"/>
  <c r="F1881" i="13"/>
  <c r="H1881" i="13"/>
  <c r="F1858" i="13"/>
  <c r="H1858" i="13"/>
  <c r="F1829" i="13"/>
  <c r="H1829" i="13"/>
  <c r="H1784" i="13"/>
  <c r="H1711" i="13"/>
  <c r="H1335" i="13"/>
  <c r="H1287" i="13"/>
  <c r="H1214" i="13"/>
  <c r="H949" i="13"/>
  <c r="H879" i="13"/>
  <c r="H548" i="13"/>
  <c r="H391" i="13"/>
  <c r="H319" i="13"/>
  <c r="H313" i="13"/>
  <c r="H182" i="13"/>
  <c r="H1314" i="13"/>
  <c r="H1286" i="13"/>
  <c r="H1094" i="13"/>
  <c r="H1086" i="13"/>
  <c r="H1021" i="13"/>
  <c r="H1013" i="13"/>
  <c r="H961" i="13"/>
  <c r="H808" i="13"/>
  <c r="H788" i="13"/>
  <c r="H684" i="13"/>
  <c r="H619" i="13"/>
  <c r="H604" i="13"/>
  <c r="H455" i="13"/>
  <c r="H293" i="13"/>
  <c r="H268" i="13"/>
  <c r="H211" i="13"/>
  <c r="H196" i="13"/>
  <c r="H2145" i="13"/>
  <c r="H2129" i="13"/>
  <c r="H1929" i="13"/>
  <c r="F1929" i="13"/>
  <c r="H1616" i="13"/>
  <c r="H1381" i="13"/>
  <c r="H1341" i="13"/>
  <c r="F2245" i="13"/>
  <c r="H2240" i="13"/>
  <c r="H2229" i="13"/>
  <c r="F2217" i="13"/>
  <c r="H2206" i="13"/>
  <c r="H2182" i="13"/>
  <c r="F2169" i="13"/>
  <c r="F2073" i="13"/>
  <c r="F2025" i="13"/>
  <c r="F2013" i="13"/>
  <c r="F1914" i="13"/>
  <c r="H1914" i="13"/>
  <c r="H1794" i="13"/>
  <c r="H1662" i="13"/>
  <c r="H1422" i="13"/>
  <c r="H1386" i="13"/>
  <c r="H1313" i="13"/>
  <c r="H1178" i="13"/>
  <c r="H967" i="13"/>
  <c r="H919" i="13"/>
  <c r="H842" i="13"/>
  <c r="H702" i="13"/>
  <c r="H480" i="13"/>
  <c r="H397" i="13"/>
  <c r="H233" i="13"/>
  <c r="H203" i="13"/>
  <c r="H1831" i="13"/>
  <c r="H1826" i="13"/>
  <c r="H1757" i="13"/>
  <c r="H1663" i="13"/>
  <c r="H1630" i="13"/>
  <c r="H1430" i="13"/>
  <c r="H1183" i="13"/>
  <c r="H1102" i="13"/>
  <c r="H1074" i="13"/>
  <c r="H1040" i="13"/>
  <c r="H968" i="13"/>
  <c r="H815" i="13"/>
  <c r="H740" i="13"/>
  <c r="H547" i="13"/>
  <c r="H477" i="13"/>
  <c r="H362" i="13"/>
  <c r="H335" i="13"/>
  <c r="H301" i="13"/>
  <c r="H2010" i="13"/>
  <c r="F1968" i="13"/>
  <c r="F1944" i="13"/>
  <c r="F1905" i="13"/>
  <c r="H1894" i="13"/>
  <c r="H1889" i="13"/>
  <c r="F1882" i="13"/>
  <c r="H1862" i="13"/>
  <c r="H1782" i="13"/>
  <c r="H1741" i="13"/>
  <c r="H1735" i="13"/>
  <c r="H1715" i="13"/>
  <c r="H1709" i="13"/>
  <c r="H1702" i="13"/>
  <c r="H1653" i="13"/>
  <c r="H1273" i="13"/>
  <c r="H1235" i="13"/>
  <c r="H1230" i="13"/>
  <c r="H1223" i="13"/>
  <c r="H1206" i="13"/>
  <c r="H1194" i="13"/>
  <c r="H1050" i="13"/>
  <c r="H1045" i="13"/>
  <c r="H972" i="13"/>
  <c r="H877" i="13"/>
  <c r="H820" i="13"/>
  <c r="H775" i="13"/>
  <c r="H758" i="13"/>
  <c r="H724" i="13"/>
  <c r="H648" i="13"/>
  <c r="H644" i="13"/>
  <c r="H632" i="13"/>
  <c r="H615" i="13"/>
  <c r="H558" i="13"/>
  <c r="H389" i="13"/>
  <c r="H180" i="13"/>
  <c r="H1797" i="13"/>
  <c r="H1690" i="13"/>
  <c r="H1367" i="13"/>
  <c r="H1327" i="13"/>
  <c r="H1283" i="13"/>
  <c r="H1016" i="13"/>
  <c r="H944" i="13"/>
  <c r="H905" i="13"/>
  <c r="H864" i="13"/>
  <c r="H809" i="13"/>
  <c r="H791" i="13"/>
  <c r="H718" i="13"/>
  <c r="H699" i="13"/>
  <c r="H575" i="13"/>
  <c r="H461" i="13"/>
  <c r="H252" i="13"/>
  <c r="H241" i="13"/>
  <c r="H217" i="13"/>
  <c r="F1904" i="13"/>
  <c r="H1893" i="13"/>
  <c r="F1854" i="13"/>
  <c r="H1802" i="13"/>
  <c r="H1786" i="13"/>
  <c r="H1718" i="13"/>
  <c r="H1434" i="13"/>
  <c r="H1262" i="13"/>
  <c r="H1066" i="13"/>
  <c r="H1044" i="13"/>
  <c r="H898" i="13"/>
  <c r="H643" i="13"/>
  <c r="H631" i="13"/>
  <c r="H592" i="13"/>
  <c r="H524" i="13"/>
  <c r="H383" i="13"/>
  <c r="H378" i="13"/>
  <c r="H1412" i="13"/>
  <c r="F2258" i="13"/>
  <c r="H2237" i="13"/>
  <c r="F2213" i="13"/>
  <c r="F2209" i="13"/>
  <c r="H2187" i="13"/>
  <c r="H2179" i="13"/>
  <c r="F2170" i="13"/>
  <c r="H2149" i="13"/>
  <c r="F2144" i="13"/>
  <c r="H2126" i="13"/>
  <c r="F2121" i="13"/>
  <c r="H2117" i="13"/>
  <c r="F2096" i="13"/>
  <c r="H2091" i="13"/>
  <c r="F2086" i="13"/>
  <c r="F2081" i="13"/>
  <c r="F2078" i="13"/>
  <c r="H2054" i="13"/>
  <c r="H2027" i="13"/>
  <c r="F2005" i="13"/>
  <c r="H1987" i="13"/>
  <c r="H1978" i="13"/>
  <c r="H1974" i="13"/>
  <c r="H1965" i="13"/>
  <c r="F1945" i="13"/>
  <c r="F1911" i="13"/>
  <c r="F1898" i="13"/>
  <c r="H1886" i="13"/>
  <c r="H1878" i="13"/>
  <c r="H1867" i="13"/>
  <c r="F1849" i="13"/>
  <c r="F1837" i="13"/>
  <c r="H1682" i="13"/>
  <c r="H1423" i="13"/>
  <c r="H1250" i="13"/>
  <c r="H1233" i="13"/>
  <c r="H1198" i="13"/>
  <c r="H1155" i="13"/>
  <c r="H1136" i="13"/>
  <c r="H1087" i="13"/>
  <c r="H1307" i="13"/>
  <c r="H1226" i="13"/>
  <c r="H1104" i="13"/>
  <c r="H985" i="13"/>
  <c r="H2227" i="13"/>
  <c r="H2195" i="13"/>
  <c r="H2178" i="13"/>
  <c r="H2053" i="13"/>
  <c r="H2047" i="13"/>
  <c r="H2026" i="13"/>
  <c r="H1910" i="13"/>
  <c r="F1897" i="13"/>
  <c r="H1885" i="13"/>
  <c r="H1866" i="13"/>
  <c r="H1848" i="13"/>
  <c r="H1758" i="13"/>
  <c r="H1739" i="13"/>
  <c r="H1358" i="13"/>
  <c r="H1306" i="13"/>
  <c r="H1290" i="13"/>
  <c r="H1255" i="13"/>
  <c r="H1134" i="13"/>
  <c r="H1103" i="13"/>
  <c r="H969" i="13"/>
  <c r="H941" i="13"/>
  <c r="H912" i="13"/>
  <c r="H2211" i="13"/>
  <c r="F2203" i="13"/>
  <c r="H2158" i="13"/>
  <c r="H2102" i="13"/>
  <c r="H1998" i="13"/>
  <c r="H1994" i="13"/>
  <c r="F1985" i="13"/>
  <c r="H1967" i="13"/>
  <c r="H1938" i="13"/>
  <c r="H1918" i="13"/>
  <c r="H1901" i="13"/>
  <c r="H1880" i="13"/>
  <c r="H1870" i="13"/>
  <c r="F1857" i="13"/>
  <c r="H1853" i="13"/>
  <c r="H1839" i="13"/>
  <c r="H1830" i="13"/>
  <c r="H1818" i="13"/>
  <c r="H1814" i="13"/>
  <c r="H1810" i="13"/>
  <c r="H1754" i="13"/>
  <c r="H1750" i="13"/>
  <c r="H1746" i="13"/>
  <c r="H1742" i="13"/>
  <c r="H1731" i="13"/>
  <c r="H1714" i="13"/>
  <c r="H1710" i="13"/>
  <c r="H1706" i="13"/>
  <c r="H1685" i="13"/>
  <c r="H1655" i="13"/>
  <c r="H1614" i="13"/>
  <c r="H1610" i="13"/>
  <c r="H1606" i="13"/>
  <c r="H1274" i="13"/>
  <c r="H1170" i="13"/>
  <c r="H1078" i="13"/>
  <c r="H1001" i="13"/>
  <c r="H973" i="13"/>
  <c r="H1395" i="13"/>
  <c r="H1330" i="13"/>
  <c r="H1209" i="13"/>
  <c r="H1020" i="13"/>
  <c r="H2230" i="13"/>
  <c r="H2222" i="13"/>
  <c r="H2214" i="13"/>
  <c r="F2194" i="13"/>
  <c r="H2181" i="13"/>
  <c r="H2128" i="13"/>
  <c r="H2114" i="13"/>
  <c r="H2106" i="13"/>
  <c r="H2079" i="13"/>
  <c r="H2065" i="13"/>
  <c r="F2056" i="13"/>
  <c r="H2046" i="13"/>
  <c r="F2033" i="13"/>
  <c r="H2029" i="13"/>
  <c r="H2011" i="13"/>
  <c r="F1962" i="13"/>
  <c r="F1953" i="13"/>
  <c r="H1943" i="13"/>
  <c r="H1927" i="13"/>
  <c r="H1909" i="13"/>
  <c r="H1896" i="13"/>
  <c r="H1888" i="13"/>
  <c r="H1875" i="13"/>
  <c r="H1861" i="13"/>
  <c r="H1834" i="13"/>
  <c r="H1805" i="13"/>
  <c r="H1787" i="13"/>
  <c r="H1766" i="13"/>
  <c r="H1762" i="13"/>
  <c r="H1738" i="13"/>
  <c r="H1734" i="13"/>
  <c r="H1726" i="13"/>
  <c r="H1722" i="13"/>
  <c r="H1701" i="13"/>
  <c r="H1693" i="13"/>
  <c r="H1659" i="13"/>
  <c r="H1647" i="13"/>
  <c r="H1629" i="13"/>
  <c r="H1621" i="13"/>
  <c r="H1414" i="13"/>
  <c r="H1374" i="13"/>
  <c r="H1338" i="13"/>
  <c r="H1311" i="13"/>
  <c r="H1218" i="13"/>
  <c r="H1005" i="13"/>
  <c r="H957" i="13"/>
  <c r="H945" i="13"/>
  <c r="H916" i="13"/>
  <c r="H829" i="13"/>
  <c r="H208" i="13"/>
  <c r="H1325" i="13"/>
  <c r="H1291" i="13"/>
  <c r="H1154" i="13"/>
  <c r="H953" i="13"/>
  <c r="H924" i="13"/>
  <c r="H292" i="13"/>
  <c r="H2259" i="13"/>
  <c r="H2207" i="13"/>
  <c r="F2202" i="13"/>
  <c r="H2189" i="13"/>
  <c r="H2171" i="13"/>
  <c r="H2141" i="13"/>
  <c r="H2110" i="13"/>
  <c r="F2097" i="13"/>
  <c r="H2083" i="13"/>
  <c r="F2041" i="13"/>
  <c r="H2037" i="13"/>
  <c r="H2019" i="13"/>
  <c r="H2006" i="13"/>
  <c r="H1989" i="13"/>
  <c r="F1984" i="13"/>
  <c r="F1976" i="13"/>
  <c r="F1921" i="13"/>
  <c r="F1865" i="13"/>
  <c r="F1856" i="13"/>
  <c r="H1847" i="13"/>
  <c r="H1779" i="13"/>
  <c r="H1770" i="13"/>
  <c r="H1730" i="13"/>
  <c r="H1674" i="13"/>
  <c r="H1666" i="13"/>
  <c r="H1651" i="13"/>
  <c r="H1639" i="13"/>
  <c r="H1435" i="13"/>
  <c r="H1299" i="13"/>
  <c r="H1241" i="13"/>
  <c r="H1187" i="13"/>
  <c r="H1158" i="13"/>
  <c r="H1145" i="13"/>
  <c r="H1067" i="13"/>
  <c r="H1321" i="13"/>
  <c r="H1298" i="13"/>
  <c r="H1267" i="13"/>
  <c r="H1246" i="13"/>
  <c r="H1193" i="13"/>
  <c r="H1175" i="13"/>
  <c r="H1163" i="13"/>
  <c r="H1120" i="13"/>
  <c r="H1095" i="13"/>
  <c r="H993" i="13"/>
  <c r="H486" i="13"/>
  <c r="H1418" i="13"/>
  <c r="F2249" i="13"/>
  <c r="H2221" i="13"/>
  <c r="F2201" i="13"/>
  <c r="F2113" i="13"/>
  <c r="H2109" i="13"/>
  <c r="F2105" i="13"/>
  <c r="F2049" i="13"/>
  <c r="F1969" i="13"/>
  <c r="H1955" i="13"/>
  <c r="H1930" i="13"/>
  <c r="H1926" i="13"/>
  <c r="F1873" i="13"/>
  <c r="H1778" i="13"/>
  <c r="H1650" i="13"/>
  <c r="H1623" i="13"/>
  <c r="H1401" i="13"/>
  <c r="H1347" i="13"/>
  <c r="H1266" i="13"/>
  <c r="H1162" i="13"/>
  <c r="H1150" i="13"/>
  <c r="H1137" i="13"/>
  <c r="H1119" i="13"/>
  <c r="H904" i="13"/>
  <c r="H691" i="13"/>
  <c r="H516" i="13"/>
  <c r="H881" i="13"/>
  <c r="H844" i="13"/>
  <c r="H796" i="13"/>
  <c r="H738" i="13"/>
  <c r="H708" i="13"/>
  <c r="H639" i="13"/>
  <c r="H590" i="13"/>
  <c r="H555" i="13"/>
  <c r="H499" i="13"/>
  <c r="H466" i="13"/>
  <c r="H413" i="13"/>
  <c r="H399" i="13"/>
  <c r="H367" i="13"/>
  <c r="H330" i="13"/>
  <c r="H276" i="13"/>
  <c r="H262" i="13"/>
  <c r="H223" i="13"/>
  <c r="H1375" i="13"/>
  <c r="H1370" i="13"/>
  <c r="H1359" i="13"/>
  <c r="H1354" i="13"/>
  <c r="H1346" i="13"/>
  <c r="H1186" i="13"/>
  <c r="H1174" i="13"/>
  <c r="H1135" i="13"/>
  <c r="H542" i="13"/>
  <c r="H450" i="13"/>
  <c r="H354" i="13"/>
  <c r="H296" i="13"/>
  <c r="H212" i="13"/>
  <c r="H1378" i="13"/>
  <c r="H1362" i="13"/>
  <c r="H1323" i="13"/>
  <c r="H1319" i="13"/>
  <c r="H1239" i="13"/>
  <c r="H1207" i="13"/>
  <c r="H1202" i="13"/>
  <c r="H1190" i="13"/>
  <c r="H1126" i="13"/>
  <c r="H1061" i="13"/>
  <c r="H1057" i="13"/>
  <c r="H1049" i="13"/>
  <c r="H1008" i="13"/>
  <c r="H964" i="13"/>
  <c r="H960" i="13"/>
  <c r="H948" i="13"/>
  <c r="H868" i="13"/>
  <c r="H848" i="13"/>
  <c r="H800" i="13"/>
  <c r="H742" i="13"/>
  <c r="H716" i="13"/>
  <c r="H521" i="13"/>
  <c r="H491" i="13"/>
  <c r="H404" i="13"/>
  <c r="H300" i="13"/>
  <c r="H267" i="13"/>
  <c r="H249" i="13"/>
  <c r="H227" i="13"/>
  <c r="H152" i="13"/>
  <c r="H1427" i="13"/>
  <c r="H1406" i="13"/>
  <c r="H1390" i="13"/>
  <c r="H1382" i="13"/>
  <c r="H1366" i="13"/>
  <c r="H1350" i="13"/>
  <c r="H1342" i="13"/>
  <c r="H1315" i="13"/>
  <c r="H1182" i="13"/>
  <c r="H1080" i="13"/>
  <c r="H1072" i="13"/>
  <c r="H1068" i="13"/>
  <c r="H1065" i="13"/>
  <c r="H921" i="13"/>
  <c r="H896" i="13"/>
  <c r="H837" i="13"/>
  <c r="H792" i="13"/>
  <c r="H776" i="13"/>
  <c r="H734" i="13"/>
  <c r="H695" i="13"/>
  <c r="H563" i="13"/>
  <c r="H479" i="13"/>
  <c r="H441" i="13"/>
  <c r="H359" i="13"/>
  <c r="H338" i="13"/>
  <c r="H320" i="13"/>
  <c r="H1096" i="13"/>
  <c r="H1088" i="13"/>
  <c r="H841" i="13"/>
  <c r="H823" i="13"/>
  <c r="H586" i="13"/>
  <c r="H483" i="13"/>
  <c r="H426" i="13"/>
  <c r="H304" i="13"/>
  <c r="H284" i="13"/>
  <c r="H204" i="13"/>
  <c r="H1091" i="13"/>
  <c r="H1083" i="13"/>
  <c r="H1064" i="13"/>
  <c r="H1060" i="13"/>
  <c r="H1029" i="13"/>
  <c r="H933" i="13"/>
  <c r="H929" i="13"/>
  <c r="H920" i="13"/>
  <c r="H909" i="13"/>
  <c r="H900" i="13"/>
  <c r="H826" i="13"/>
  <c r="H780" i="13"/>
  <c r="H700" i="13"/>
  <c r="H513" i="13"/>
  <c r="H463" i="13"/>
  <c r="H408" i="13"/>
  <c r="H325" i="13"/>
  <c r="H219" i="13"/>
  <c r="H1310" i="13"/>
  <c r="H1037" i="13"/>
  <c r="H997" i="13"/>
  <c r="H989" i="13"/>
  <c r="H981" i="13"/>
  <c r="H977" i="13"/>
  <c r="H937" i="13"/>
  <c r="H807" i="13"/>
  <c r="H763" i="13"/>
  <c r="H746" i="13"/>
  <c r="H660" i="13"/>
  <c r="H572" i="13"/>
  <c r="H445" i="13"/>
  <c r="H394" i="13"/>
  <c r="H349" i="13"/>
  <c r="H309" i="13"/>
  <c r="H257" i="13"/>
  <c r="H246" i="13"/>
  <c r="H732" i="13"/>
  <c r="H727" i="13"/>
  <c r="H680" i="13"/>
  <c r="H663" i="13"/>
  <c r="H659" i="13"/>
  <c r="H624" i="13"/>
  <c r="H588" i="13"/>
  <c r="H540" i="13"/>
  <c r="H519" i="13"/>
  <c r="H497" i="13"/>
  <c r="H489" i="13"/>
  <c r="H402" i="13"/>
  <c r="H375" i="13"/>
  <c r="H370" i="13"/>
  <c r="H282" i="13"/>
  <c r="H274" i="13"/>
  <c r="H265" i="13"/>
  <c r="H256" i="13"/>
  <c r="H248" i="13"/>
  <c r="H225" i="13"/>
  <c r="H163" i="13"/>
  <c r="H156" i="13"/>
  <c r="H145" i="13"/>
  <c r="H901" i="13"/>
  <c r="H856" i="13"/>
  <c r="H852" i="13"/>
  <c r="H849" i="13"/>
  <c r="H748" i="13"/>
  <c r="H743" i="13"/>
  <c r="H735" i="13"/>
  <c r="H723" i="13"/>
  <c r="H676" i="13"/>
  <c r="H535" i="13"/>
  <c r="H447" i="13"/>
  <c r="H346" i="13"/>
  <c r="H341" i="13"/>
  <c r="H236" i="13"/>
  <c r="H232" i="13"/>
  <c r="H228" i="13"/>
  <c r="H206" i="13"/>
  <c r="H190" i="13"/>
  <c r="H179" i="13"/>
  <c r="H897" i="13"/>
  <c r="H869" i="13"/>
  <c r="H845" i="13"/>
  <c r="H801" i="13"/>
  <c r="H797" i="13"/>
  <c r="H793" i="13"/>
  <c r="H751" i="13"/>
  <c r="H739" i="13"/>
  <c r="H731" i="13"/>
  <c r="H596" i="13"/>
  <c r="H579" i="13"/>
  <c r="H556" i="13"/>
  <c r="H505" i="13"/>
  <c r="H500" i="13"/>
  <c r="H424" i="13"/>
  <c r="H405" i="13"/>
  <c r="H388" i="13"/>
  <c r="H332" i="13"/>
  <c r="H322" i="13"/>
  <c r="H306" i="13"/>
  <c r="H201" i="13"/>
  <c r="H155" i="13"/>
  <c r="H882" i="13"/>
  <c r="H865" i="13"/>
  <c r="H858" i="13"/>
  <c r="H831" i="13"/>
  <c r="H816" i="13"/>
  <c r="H789" i="13"/>
  <c r="H768" i="13"/>
  <c r="H747" i="13"/>
  <c r="H726" i="13"/>
  <c r="H692" i="13"/>
  <c r="H687" i="13"/>
  <c r="H635" i="13"/>
  <c r="H627" i="13"/>
  <c r="H495" i="13"/>
  <c r="H487" i="13"/>
  <c r="H460" i="13"/>
  <c r="H434" i="13"/>
  <c r="H861" i="13"/>
  <c r="H855" i="13"/>
  <c r="H764" i="13"/>
  <c r="H755" i="13"/>
  <c r="H712" i="13"/>
  <c r="H683" i="13"/>
  <c r="H656" i="13"/>
  <c r="H652" i="13"/>
  <c r="H612" i="13"/>
  <c r="H564" i="13"/>
  <c r="H418" i="13"/>
  <c r="H235" i="13"/>
  <c r="H200" i="13"/>
  <c r="H184" i="13"/>
  <c r="H161" i="13"/>
  <c r="H153" i="13"/>
  <c r="H187" i="13"/>
  <c r="H148" i="13"/>
  <c r="H144" i="13"/>
  <c r="H193" i="13"/>
  <c r="H166" i="13"/>
  <c r="H158" i="13"/>
  <c r="H147" i="13"/>
  <c r="H185" i="13"/>
  <c r="H142" i="13"/>
  <c r="F2164" i="13"/>
  <c r="H2164" i="13"/>
  <c r="F2260" i="13"/>
  <c r="F2252" i="13"/>
  <c r="F2244" i="13"/>
  <c r="F2236" i="13"/>
  <c r="F2228" i="13"/>
  <c r="F2220" i="13"/>
  <c r="F2204" i="13"/>
  <c r="H2204" i="13"/>
  <c r="F2148" i="13"/>
  <c r="H2148" i="13"/>
  <c r="F2116" i="13"/>
  <c r="H2116" i="13"/>
  <c r="F2004" i="13"/>
  <c r="H2004" i="13"/>
  <c r="F1964" i="13"/>
  <c r="H1964" i="13"/>
  <c r="F1924" i="13"/>
  <c r="H1924" i="13"/>
  <c r="F1844" i="13"/>
  <c r="H1844" i="13"/>
  <c r="F1836" i="13"/>
  <c r="H1836" i="13"/>
  <c r="H1656" i="13"/>
  <c r="H1611" i="13"/>
  <c r="H1402" i="13"/>
  <c r="H1293" i="13"/>
  <c r="H1269" i="13"/>
  <c r="H1261" i="13"/>
  <c r="H1244" i="13"/>
  <c r="H1165" i="13"/>
  <c r="H1156" i="13"/>
  <c r="H1148" i="13"/>
  <c r="H1081" i="13"/>
  <c r="H838" i="13"/>
  <c r="F1876" i="13"/>
  <c r="H1876" i="13"/>
  <c r="H1660" i="13"/>
  <c r="F2172" i="13"/>
  <c r="H2172" i="13"/>
  <c r="F2124" i="13"/>
  <c r="H2124" i="13"/>
  <c r="F2084" i="13"/>
  <c r="H2084" i="13"/>
  <c r="F2052" i="13"/>
  <c r="H2052" i="13"/>
  <c r="F2020" i="13"/>
  <c r="H2020" i="13"/>
  <c r="F1972" i="13"/>
  <c r="H1972" i="13"/>
  <c r="F1948" i="13"/>
  <c r="H1948" i="13"/>
  <c r="F1884" i="13"/>
  <c r="H1884" i="13"/>
  <c r="H1667" i="13"/>
  <c r="H1625" i="13"/>
  <c r="H2256" i="13"/>
  <c r="F1932" i="13"/>
  <c r="H1932" i="13"/>
  <c r="F1900" i="13"/>
  <c r="H1900" i="13"/>
  <c r="F1892" i="13"/>
  <c r="H1892" i="13"/>
  <c r="F1852" i="13"/>
  <c r="H1852" i="13"/>
  <c r="H1809" i="13"/>
  <c r="H2261" i="13"/>
  <c r="H2253" i="13"/>
  <c r="F2156" i="13"/>
  <c r="H2156" i="13"/>
  <c r="F2132" i="13"/>
  <c r="H2132" i="13"/>
  <c r="F2060" i="13"/>
  <c r="H2060" i="13"/>
  <c r="F1980" i="13"/>
  <c r="H1980" i="13"/>
  <c r="F1956" i="13"/>
  <c r="H1956" i="13"/>
  <c r="H1704" i="13"/>
  <c r="H1635" i="13"/>
  <c r="H2250" i="13"/>
  <c r="H2242" i="13"/>
  <c r="H2234" i="13"/>
  <c r="H2226" i="13"/>
  <c r="H2218" i="13"/>
  <c r="F2188" i="13"/>
  <c r="H2188" i="13"/>
  <c r="F2180" i="13"/>
  <c r="H2180" i="13"/>
  <c r="F2140" i="13"/>
  <c r="H2140" i="13"/>
  <c r="F2092" i="13"/>
  <c r="H2092" i="13"/>
  <c r="F2036" i="13"/>
  <c r="H2036" i="13"/>
  <c r="F2028" i="13"/>
  <c r="H2028" i="13"/>
  <c r="F1988" i="13"/>
  <c r="H1988" i="13"/>
  <c r="F1916" i="13"/>
  <c r="H1916" i="13"/>
  <c r="F1908" i="13"/>
  <c r="H1908" i="13"/>
  <c r="F1868" i="13"/>
  <c r="H1868" i="13"/>
  <c r="F1860" i="13"/>
  <c r="H1860" i="13"/>
  <c r="F2076" i="13"/>
  <c r="H2076" i="13"/>
  <c r="F2012" i="13"/>
  <c r="H2012" i="13"/>
  <c r="H1723" i="13"/>
  <c r="H2255" i="13"/>
  <c r="H2247" i="13"/>
  <c r="H2239" i="13"/>
  <c r="H2231" i="13"/>
  <c r="H2223" i="13"/>
  <c r="H2215" i="13"/>
  <c r="F2044" i="13"/>
  <c r="H2044" i="13"/>
  <c r="F1996" i="13"/>
  <c r="H1996" i="13"/>
  <c r="H1832" i="13"/>
  <c r="F1832" i="13"/>
  <c r="H1763" i="13"/>
  <c r="H1689" i="13"/>
  <c r="H2212" i="13"/>
  <c r="F2196" i="13"/>
  <c r="H2196" i="13"/>
  <c r="F2108" i="13"/>
  <c r="H2108" i="13"/>
  <c r="F2100" i="13"/>
  <c r="H2100" i="13"/>
  <c r="F2068" i="13"/>
  <c r="H2068" i="13"/>
  <c r="F1940" i="13"/>
  <c r="H1940" i="13"/>
  <c r="H1708" i="13"/>
  <c r="H1649" i="13"/>
  <c r="H2163" i="13"/>
  <c r="H2155" i="13"/>
  <c r="H2147" i="13"/>
  <c r="H2139" i="13"/>
  <c r="H2131" i="13"/>
  <c r="H2123" i="13"/>
  <c r="H2115" i="13"/>
  <c r="H2067" i="13"/>
  <c r="H2059" i="13"/>
  <c r="H2051" i="13"/>
  <c r="H2043" i="13"/>
  <c r="H2035" i="13"/>
  <c r="H2003" i="13"/>
  <c r="H1979" i="13"/>
  <c r="H1971" i="13"/>
  <c r="H1963" i="13"/>
  <c r="H1947" i="13"/>
  <c r="H1939" i="13"/>
  <c r="H1931" i="13"/>
  <c r="H1923" i="13"/>
  <c r="H1915" i="13"/>
  <c r="H1907" i="13"/>
  <c r="H1899" i="13"/>
  <c r="H1891" i="13"/>
  <c r="H1883" i="13"/>
  <c r="H1859" i="13"/>
  <c r="H1851" i="13"/>
  <c r="H1843" i="13"/>
  <c r="H1835" i="13"/>
  <c r="F1828" i="13"/>
  <c r="H1828" i="13"/>
  <c r="H1820" i="13"/>
  <c r="H1748" i="13"/>
  <c r="H1707" i="13"/>
  <c r="H1700" i="13"/>
  <c r="H1628" i="13"/>
  <c r="H1604" i="13"/>
  <c r="H1300" i="13"/>
  <c r="H1296" i="13"/>
  <c r="H1292" i="13"/>
  <c r="H1288" i="13"/>
  <c r="H1277" i="13"/>
  <c r="H1268" i="13"/>
  <c r="H1260" i="13"/>
  <c r="H1253" i="13"/>
  <c r="H1173" i="13"/>
  <c r="H1164" i="13"/>
  <c r="H1117" i="13"/>
  <c r="H1101" i="13"/>
  <c r="H1093" i="13"/>
  <c r="H1085" i="13"/>
  <c r="H819" i="13"/>
  <c r="H538" i="13"/>
  <c r="H533" i="13"/>
  <c r="H2192" i="13"/>
  <c r="H2184" i="13"/>
  <c r="H2176" i="13"/>
  <c r="H2168" i="13"/>
  <c r="H2160" i="13"/>
  <c r="H2152" i="13"/>
  <c r="H2104" i="13"/>
  <c r="H2088" i="13"/>
  <c r="H2072" i="13"/>
  <c r="H2064" i="13"/>
  <c r="H2048" i="13"/>
  <c r="H2024" i="13"/>
  <c r="H2016" i="13"/>
  <c r="H2008" i="13"/>
  <c r="H2000" i="13"/>
  <c r="H1992" i="13"/>
  <c r="H1960" i="13"/>
  <c r="H1952" i="13"/>
  <c r="H1936" i="13"/>
  <c r="H1928" i="13"/>
  <c r="H1920" i="13"/>
  <c r="H1912" i="13"/>
  <c r="H1872" i="13"/>
  <c r="H1864" i="13"/>
  <c r="H1827" i="13"/>
  <c r="H1812" i="13"/>
  <c r="H1747" i="13"/>
  <c r="H1699" i="13"/>
  <c r="H1692" i="13"/>
  <c r="H1652" i="13"/>
  <c r="H1627" i="13"/>
  <c r="H1397" i="13"/>
  <c r="H2205" i="13"/>
  <c r="H2197" i="13"/>
  <c r="H2173" i="13"/>
  <c r="H2157" i="13"/>
  <c r="H2093" i="13"/>
  <c r="H2077" i="13"/>
  <c r="H2069" i="13"/>
  <c r="H2061" i="13"/>
  <c r="H2045" i="13"/>
  <c r="H2021" i="13"/>
  <c r="H1957" i="13"/>
  <c r="H1949" i="13"/>
  <c r="H1941" i="13"/>
  <c r="H1933" i="13"/>
  <c r="H1925" i="13"/>
  <c r="H1917" i="13"/>
  <c r="H1877" i="13"/>
  <c r="H1869" i="13"/>
  <c r="H1845" i="13"/>
  <c r="H1811" i="13"/>
  <c r="H1804" i="13"/>
  <c r="H1796" i="13"/>
  <c r="H1788" i="13"/>
  <c r="H1740" i="13"/>
  <c r="H1691" i="13"/>
  <c r="H1620" i="13"/>
  <c r="H1349" i="13"/>
  <c r="H1189" i="13"/>
  <c r="H1181" i="13"/>
  <c r="H1124" i="13"/>
  <c r="H1108" i="13"/>
  <c r="H963" i="13"/>
  <c r="H899" i="13"/>
  <c r="H867" i="13"/>
  <c r="H490" i="13"/>
  <c r="H478" i="13"/>
  <c r="H462" i="13"/>
  <c r="H2186" i="13"/>
  <c r="H2162" i="13"/>
  <c r="H2154" i="13"/>
  <c r="H2146" i="13"/>
  <c r="H2138" i="13"/>
  <c r="H2130" i="13"/>
  <c r="H2122" i="13"/>
  <c r="H2098" i="13"/>
  <c r="H2090" i="13"/>
  <c r="H2082" i="13"/>
  <c r="H2074" i="13"/>
  <c r="H2066" i="13"/>
  <c r="H2058" i="13"/>
  <c r="H2050" i="13"/>
  <c r="H2018" i="13"/>
  <c r="H1986" i="13"/>
  <c r="H1970" i="13"/>
  <c r="H1946" i="13"/>
  <c r="H1922" i="13"/>
  <c r="H1906" i="13"/>
  <c r="H1874" i="13"/>
  <c r="H1850" i="13"/>
  <c r="H1842" i="13"/>
  <c r="H1803" i="13"/>
  <c r="H1795" i="13"/>
  <c r="H1780" i="13"/>
  <c r="H1684" i="13"/>
  <c r="H1676" i="13"/>
  <c r="H1644" i="13"/>
  <c r="H1619" i="13"/>
  <c r="H1357" i="13"/>
  <c r="H1348" i="13"/>
  <c r="H2199" i="13"/>
  <c r="H2191" i="13"/>
  <c r="H2175" i="13"/>
  <c r="H2167" i="13"/>
  <c r="H2159" i="13"/>
  <c r="H2151" i="13"/>
  <c r="H2143" i="13"/>
  <c r="H2135" i="13"/>
  <c r="H2127" i="13"/>
  <c r="H2119" i="13"/>
  <c r="H2111" i="13"/>
  <c r="H2103" i="13"/>
  <c r="H2095" i="13"/>
  <c r="H2087" i="13"/>
  <c r="H2039" i="13"/>
  <c r="H2031" i="13"/>
  <c r="H2023" i="13"/>
  <c r="H2015" i="13"/>
  <c r="H2007" i="13"/>
  <c r="H1999" i="13"/>
  <c r="H1991" i="13"/>
  <c r="H1983" i="13"/>
  <c r="H1975" i="13"/>
  <c r="H1951" i="13"/>
  <c r="H1935" i="13"/>
  <c r="H1887" i="13"/>
  <c r="H1871" i="13"/>
  <c r="H1863" i="13"/>
  <c r="H1855" i="13"/>
  <c r="H1772" i="13"/>
  <c r="H1732" i="13"/>
  <c r="H1683" i="13"/>
  <c r="H1675" i="13"/>
  <c r="H1643" i="13"/>
  <c r="H1404" i="13"/>
  <c r="H1356" i="13"/>
  <c r="H1352" i="13"/>
  <c r="H1333" i="13"/>
  <c r="H1771" i="13"/>
  <c r="H1764" i="13"/>
  <c r="H1724" i="13"/>
  <c r="H1668" i="13"/>
  <c r="H1636" i="13"/>
  <c r="H1612" i="13"/>
  <c r="H1420" i="13"/>
  <c r="H1416" i="13"/>
  <c r="H1360" i="13"/>
  <c r="H1336" i="13"/>
  <c r="H1756" i="13"/>
  <c r="H1716" i="13"/>
  <c r="H1436" i="13"/>
  <c r="H1428" i="13"/>
  <c r="H1424" i="13"/>
  <c r="H1408" i="13"/>
  <c r="H1344" i="13"/>
  <c r="H1340" i="13"/>
  <c r="H1284" i="13"/>
  <c r="H1276" i="13"/>
  <c r="H1252" i="13"/>
  <c r="H1172" i="13"/>
  <c r="H1125" i="13"/>
  <c r="H1116" i="13"/>
  <c r="H1109" i="13"/>
  <c r="H1100" i="13"/>
  <c r="H1092" i="13"/>
  <c r="H1084" i="13"/>
  <c r="H955" i="13"/>
  <c r="H1400" i="13"/>
  <c r="H1332" i="13"/>
  <c r="H1328" i="13"/>
  <c r="H1197" i="13"/>
  <c r="H1188" i="13"/>
  <c r="H1180" i="13"/>
  <c r="H1133" i="13"/>
  <c r="H1079" i="13"/>
  <c r="H1071" i="13"/>
  <c r="H1011" i="13"/>
  <c r="H1006" i="13"/>
  <c r="H974" i="13"/>
  <c r="H902" i="13"/>
  <c r="H642" i="13"/>
  <c r="H637" i="13"/>
  <c r="H629" i="13"/>
  <c r="H562" i="13"/>
  <c r="H549" i="13"/>
  <c r="H1823" i="13"/>
  <c r="H1799" i="13"/>
  <c r="H1791" i="13"/>
  <c r="H1679" i="13"/>
  <c r="H1431" i="13"/>
  <c r="H1410" i="13"/>
  <c r="H1324" i="13"/>
  <c r="H1320" i="13"/>
  <c r="H1221" i="13"/>
  <c r="H1213" i="13"/>
  <c r="H1205" i="13"/>
  <c r="H1196" i="13"/>
  <c r="H1141" i="13"/>
  <c r="H1132" i="13"/>
  <c r="H1075" i="13"/>
  <c r="H891" i="13"/>
  <c r="H798" i="13"/>
  <c r="H1392" i="13"/>
  <c r="H1388" i="13"/>
  <c r="H1384" i="13"/>
  <c r="H1380" i="13"/>
  <c r="H1316" i="13"/>
  <c r="H1312" i="13"/>
  <c r="H1308" i="13"/>
  <c r="H1237" i="13"/>
  <c r="H1229" i="13"/>
  <c r="H1220" i="13"/>
  <c r="H1212" i="13"/>
  <c r="H1204" i="13"/>
  <c r="H1140" i="13"/>
  <c r="H1046" i="13"/>
  <c r="H894" i="13"/>
  <c r="H1376" i="13"/>
  <c r="H1372" i="13"/>
  <c r="H1368" i="13"/>
  <c r="H1364" i="13"/>
  <c r="H1304" i="13"/>
  <c r="H1245" i="13"/>
  <c r="H1236" i="13"/>
  <c r="H1228" i="13"/>
  <c r="H1157" i="13"/>
  <c r="H1149" i="13"/>
  <c r="H923" i="13"/>
  <c r="H778" i="13"/>
  <c r="H773" i="13"/>
  <c r="H765" i="13"/>
  <c r="H757" i="13"/>
  <c r="H626" i="13"/>
  <c r="H621" i="13"/>
  <c r="H546" i="13"/>
  <c r="H422" i="13"/>
  <c r="H339" i="13"/>
  <c r="H159" i="13"/>
  <c r="H998" i="13"/>
  <c r="H990" i="13"/>
  <c r="H982" i="13"/>
  <c r="H854" i="13"/>
  <c r="H830" i="13"/>
  <c r="H790" i="13"/>
  <c r="H554" i="13"/>
  <c r="H541" i="13"/>
  <c r="H1419" i="13"/>
  <c r="H1387" i="13"/>
  <c r="H1371" i="13"/>
  <c r="H1355" i="13"/>
  <c r="H1275" i="13"/>
  <c r="H1251" i="13"/>
  <c r="H1243" i="13"/>
  <c r="H1227" i="13"/>
  <c r="H1203" i="13"/>
  <c r="H1195" i="13"/>
  <c r="H1179" i="13"/>
  <c r="H1171" i="13"/>
  <c r="H1147" i="13"/>
  <c r="H1139" i="13"/>
  <c r="H1131" i="13"/>
  <c r="H1014" i="13"/>
  <c r="H966" i="13"/>
  <c r="H958" i="13"/>
  <c r="H926" i="13"/>
  <c r="H886" i="13"/>
  <c r="H870" i="13"/>
  <c r="H822" i="13"/>
  <c r="H782" i="13"/>
  <c r="H650" i="13"/>
  <c r="H557" i="13"/>
  <c r="H493" i="13"/>
  <c r="H485" i="13"/>
  <c r="H1280" i="13"/>
  <c r="H1272" i="13"/>
  <c r="H1264" i="13"/>
  <c r="H1256" i="13"/>
  <c r="H1248" i="13"/>
  <c r="H1240" i="13"/>
  <c r="H1232" i="13"/>
  <c r="H1224" i="13"/>
  <c r="H1216" i="13"/>
  <c r="H1208" i="13"/>
  <c r="H1200" i="13"/>
  <c r="H1192" i="13"/>
  <c r="H1184" i="13"/>
  <c r="H1176" i="13"/>
  <c r="H1168" i="13"/>
  <c r="H1160" i="13"/>
  <c r="H1152" i="13"/>
  <c r="H1144" i="13"/>
  <c r="H950" i="13"/>
  <c r="H934" i="13"/>
  <c r="H918" i="13"/>
  <c r="H846" i="13"/>
  <c r="H781" i="13"/>
  <c r="H658" i="13"/>
  <c r="H506" i="13"/>
  <c r="H501" i="13"/>
  <c r="H1073" i="13"/>
  <c r="H1063" i="13"/>
  <c r="H1055" i="13"/>
  <c r="H1038" i="13"/>
  <c r="H1030" i="13"/>
  <c r="H1022" i="13"/>
  <c r="H942" i="13"/>
  <c r="H910" i="13"/>
  <c r="H814" i="13"/>
  <c r="H653" i="13"/>
  <c r="H522" i="13"/>
  <c r="H1062" i="13"/>
  <c r="H1054" i="13"/>
  <c r="H1047" i="13"/>
  <c r="H878" i="13"/>
  <c r="H862" i="13"/>
  <c r="H806" i="13"/>
  <c r="H530" i="13"/>
  <c r="H517" i="13"/>
  <c r="H1058" i="13"/>
  <c r="H1042" i="13"/>
  <c r="H1018" i="13"/>
  <c r="H1010" i="13"/>
  <c r="H1002" i="13"/>
  <c r="H994" i="13"/>
  <c r="H986" i="13"/>
  <c r="H978" i="13"/>
  <c r="H970" i="13"/>
  <c r="H962" i="13"/>
  <c r="H954" i="13"/>
  <c r="H946" i="13"/>
  <c r="H938" i="13"/>
  <c r="H930" i="13"/>
  <c r="H922" i="13"/>
  <c r="H914" i="13"/>
  <c r="H906" i="13"/>
  <c r="H669" i="13"/>
  <c r="H661" i="13"/>
  <c r="H645" i="13"/>
  <c r="H605" i="13"/>
  <c r="H565" i="13"/>
  <c r="H525" i="13"/>
  <c r="H509" i="13"/>
  <c r="H448" i="13"/>
  <c r="H363" i="13"/>
  <c r="H1039" i="13"/>
  <c r="H1031" i="13"/>
  <c r="H1023" i="13"/>
  <c r="H1015" i="13"/>
  <c r="H1007" i="13"/>
  <c r="H999" i="13"/>
  <c r="H991" i="13"/>
  <c r="H983" i="13"/>
  <c r="H959" i="13"/>
  <c r="H935" i="13"/>
  <c r="H927" i="13"/>
  <c r="H887" i="13"/>
  <c r="H685" i="13"/>
  <c r="H677" i="13"/>
  <c r="H573" i="13"/>
  <c r="H371" i="13"/>
  <c r="H178" i="13"/>
  <c r="H717" i="13"/>
  <c r="H693" i="13"/>
  <c r="H581" i="13"/>
  <c r="H406" i="13"/>
  <c r="H207" i="13"/>
  <c r="H1041" i="13"/>
  <c r="H1033" i="13"/>
  <c r="H1025" i="13"/>
  <c r="H1017" i="13"/>
  <c r="H725" i="13"/>
  <c r="H709" i="13"/>
  <c r="H701" i="13"/>
  <c r="H589" i="13"/>
  <c r="H741" i="13"/>
  <c r="H733" i="13"/>
  <c r="H613" i="13"/>
  <c r="H597" i="13"/>
  <c r="H459" i="13"/>
  <c r="H414" i="13"/>
  <c r="H255" i="13"/>
  <c r="H210" i="13"/>
  <c r="H749" i="13"/>
  <c r="H470" i="13"/>
  <c r="H263" i="13"/>
  <c r="H430" i="13"/>
  <c r="H403" i="13"/>
  <c r="H331" i="13"/>
  <c r="H218" i="13"/>
  <c r="H186" i="13"/>
  <c r="H777" i="13"/>
  <c r="H769" i="13"/>
  <c r="H761" i="13"/>
  <c r="H753" i="13"/>
  <c r="H745" i="13"/>
  <c r="H737" i="13"/>
  <c r="H729" i="13"/>
  <c r="H721" i="13"/>
  <c r="H705" i="13"/>
  <c r="H697" i="13"/>
  <c r="H689" i="13"/>
  <c r="H681" i="13"/>
  <c r="H673" i="13"/>
  <c r="H665" i="13"/>
  <c r="H657" i="13"/>
  <c r="H649" i="13"/>
  <c r="H641" i="13"/>
  <c r="H633" i="13"/>
  <c r="H625" i="13"/>
  <c r="H617" i="13"/>
  <c r="H609" i="13"/>
  <c r="H601" i="13"/>
  <c r="H593" i="13"/>
  <c r="H585" i="13"/>
  <c r="H577" i="13"/>
  <c r="H569" i="13"/>
  <c r="H561" i="13"/>
  <c r="H553" i="13"/>
  <c r="H545" i="13"/>
  <c r="H481" i="13"/>
  <c r="H347" i="13"/>
  <c r="H162" i="13"/>
  <c r="H774" i="13"/>
  <c r="H638" i="13"/>
  <c r="H622" i="13"/>
  <c r="H614" i="13"/>
  <c r="H606" i="13"/>
  <c r="H598" i="13"/>
  <c r="H534" i="13"/>
  <c r="H518" i="13"/>
  <c r="H510" i="13"/>
  <c r="H502" i="13"/>
  <c r="H454" i="13"/>
  <c r="H446" i="13"/>
  <c r="H379" i="13"/>
  <c r="H283" i="13"/>
  <c r="H275" i="13"/>
  <c r="H266" i="13"/>
  <c r="H250" i="13"/>
  <c r="H202" i="13"/>
  <c r="H154" i="13"/>
  <c r="H611" i="13"/>
  <c r="H603" i="13"/>
  <c r="H595" i="13"/>
  <c r="H523" i="13"/>
  <c r="H507" i="13"/>
  <c r="H315" i="13"/>
  <c r="H299" i="13"/>
  <c r="H291" i="13"/>
  <c r="H242" i="13"/>
  <c r="H234" i="13"/>
  <c r="H146" i="13"/>
  <c r="H760" i="13"/>
  <c r="H752" i="13"/>
  <c r="H744" i="13"/>
  <c r="H736" i="13"/>
  <c r="H728" i="13"/>
  <c r="H720" i="13"/>
  <c r="H704" i="13"/>
  <c r="H696" i="13"/>
  <c r="H688" i="13"/>
  <c r="H616" i="13"/>
  <c r="H608" i="13"/>
  <c r="H600" i="13"/>
  <c r="H584" i="13"/>
  <c r="H576" i="13"/>
  <c r="H568" i="13"/>
  <c r="H560" i="13"/>
  <c r="H552" i="13"/>
  <c r="H544" i="13"/>
  <c r="H536" i="13"/>
  <c r="H528" i="13"/>
  <c r="H520" i="13"/>
  <c r="H512" i="13"/>
  <c r="H504" i="13"/>
  <c r="H496" i="13"/>
  <c r="H488" i="13"/>
  <c r="H456" i="13"/>
  <c r="H438" i="13"/>
  <c r="H416" i="13"/>
  <c r="H387" i="13"/>
  <c r="H323" i="13"/>
  <c r="H307" i="13"/>
  <c r="H194" i="13"/>
  <c r="H395" i="13"/>
  <c r="H355" i="13"/>
  <c r="H226" i="13"/>
  <c r="H423" i="13"/>
  <c r="H415" i="13"/>
  <c r="H351" i="13"/>
  <c r="H476" i="13"/>
  <c r="H468" i="13"/>
  <c r="H452" i="13"/>
  <c r="H444" i="13"/>
  <c r="H436" i="13"/>
  <c r="H428" i="13"/>
  <c r="H380" i="13"/>
  <c r="H372" i="13"/>
  <c r="H356" i="13"/>
  <c r="H348" i="13"/>
  <c r="H340" i="13"/>
  <c r="H473" i="13"/>
  <c r="H457" i="13"/>
  <c r="H449" i="13"/>
  <c r="H409" i="13"/>
  <c r="H401" i="13"/>
  <c r="H393" i="13"/>
  <c r="H385" i="13"/>
  <c r="H377" i="13"/>
  <c r="H369" i="13"/>
  <c r="H361" i="13"/>
  <c r="H353" i="13"/>
  <c r="H337" i="13"/>
  <c r="H329" i="13"/>
  <c r="H321" i="13"/>
  <c r="H305" i="13"/>
  <c r="H289" i="13"/>
  <c r="H264" i="13"/>
  <c r="H398" i="13"/>
  <c r="H390" i="13"/>
  <c r="H382" i="13"/>
  <c r="H374" i="13"/>
  <c r="H366" i="13"/>
  <c r="H358" i="13"/>
  <c r="H350" i="13"/>
  <c r="H342" i="13"/>
  <c r="H334" i="13"/>
  <c r="H326" i="13"/>
  <c r="H318" i="13"/>
  <c r="H310" i="13"/>
  <c r="H302" i="13"/>
  <c r="H294" i="13"/>
  <c r="H286" i="13"/>
  <c r="H278" i="13"/>
  <c r="H269" i="13"/>
  <c r="H261" i="13"/>
  <c r="H253" i="13"/>
  <c r="H245" i="13"/>
  <c r="H237" i="13"/>
  <c r="H229" i="13"/>
  <c r="H221" i="13"/>
  <c r="H213" i="13"/>
  <c r="H205" i="13"/>
  <c r="H197" i="13"/>
  <c r="H189" i="13"/>
  <c r="H181" i="13"/>
  <c r="H165" i="13"/>
  <c r="H157" i="13"/>
  <c r="H149" i="13"/>
  <c r="H141" i="13"/>
  <c r="D5" i="69" l="1"/>
  <c r="E65" i="22"/>
  <c r="E25" i="12" l="1"/>
  <c r="W25" i="12" s="1"/>
  <c r="F25" i="12" l="1"/>
  <c r="A25" i="12"/>
  <c r="F76" i="12" l="1"/>
  <c r="E76" i="12"/>
  <c r="W76" i="12" s="1"/>
  <c r="I56" i="22"/>
  <c r="E56" i="22"/>
  <c r="F38" i="12"/>
  <c r="E38" i="12"/>
  <c r="W38" i="12" s="1"/>
  <c r="I24" i="22"/>
  <c r="E24" i="22"/>
  <c r="E71" i="22" l="1"/>
  <c r="H227" i="14" l="1"/>
  <c r="H228" i="14"/>
  <c r="H229" i="14"/>
  <c r="H230" i="14"/>
  <c r="H231" i="14"/>
  <c r="H232" i="14"/>
  <c r="H233" i="14"/>
  <c r="H234" i="14"/>
  <c r="H235" i="14"/>
  <c r="A8" i="12" l="1"/>
  <c r="A9" i="12"/>
  <c r="A10" i="12"/>
  <c r="A11" i="12"/>
  <c r="A12" i="12"/>
  <c r="A13" i="12"/>
  <c r="A14" i="12"/>
  <c r="A15" i="12"/>
  <c r="A16" i="12"/>
  <c r="A17" i="12"/>
  <c r="A18" i="12"/>
  <c r="A19" i="12"/>
  <c r="A21" i="12"/>
  <c r="A22" i="12"/>
  <c r="A23" i="12"/>
  <c r="H267" i="14" l="1"/>
  <c r="H266" i="14"/>
  <c r="H265" i="14"/>
  <c r="H264" i="14"/>
  <c r="H263" i="14"/>
  <c r="H262" i="14"/>
  <c r="H261" i="14"/>
  <c r="H259" i="14"/>
  <c r="F24" i="12" l="1"/>
  <c r="E24" i="12"/>
  <c r="W24" i="12" s="1"/>
  <c r="F30" i="12"/>
  <c r="V30" i="12"/>
  <c r="W30" i="12"/>
  <c r="E122" i="22"/>
  <c r="L925" i="13" l="1"/>
  <c r="M925" i="13"/>
  <c r="O925" i="13" s="1"/>
  <c r="P925" i="13"/>
  <c r="L924" i="13"/>
  <c r="M924" i="13"/>
  <c r="O924" i="13" s="1"/>
  <c r="P924" i="13"/>
  <c r="L1009" i="13"/>
  <c r="M1009" i="13"/>
  <c r="O1009" i="13" s="1"/>
  <c r="P1009" i="13"/>
  <c r="L1010" i="13"/>
  <c r="M1010" i="13"/>
  <c r="O1010" i="13" s="1"/>
  <c r="P1010" i="13"/>
  <c r="L1011" i="13"/>
  <c r="M1011" i="13"/>
  <c r="O1011" i="13" s="1"/>
  <c r="P1011" i="13"/>
  <c r="L1012" i="13"/>
  <c r="M1012" i="13"/>
  <c r="O1012" i="13" s="1"/>
  <c r="P1012" i="13"/>
  <c r="L1013" i="13"/>
  <c r="M1013" i="13"/>
  <c r="O1013" i="13" s="1"/>
  <c r="P1013" i="13"/>
  <c r="L1014" i="13"/>
  <c r="M1014" i="13"/>
  <c r="O1014" i="13" s="1"/>
  <c r="P1014" i="13"/>
  <c r="L1015" i="13"/>
  <c r="M1015" i="13"/>
  <c r="O1015" i="13" s="1"/>
  <c r="P1015" i="13"/>
  <c r="L1016" i="13"/>
  <c r="M1016" i="13"/>
  <c r="O1016" i="13" s="1"/>
  <c r="P1016" i="13"/>
  <c r="L1017" i="13"/>
  <c r="M1017" i="13"/>
  <c r="O1017" i="13" s="1"/>
  <c r="P1017" i="13"/>
  <c r="L1018" i="13"/>
  <c r="M1018" i="13"/>
  <c r="O1018" i="13" s="1"/>
  <c r="P1018" i="13"/>
  <c r="L1019" i="13"/>
  <c r="M1019" i="13"/>
  <c r="O1019" i="13" s="1"/>
  <c r="P1019" i="13"/>
  <c r="L1020" i="13"/>
  <c r="M1020" i="13"/>
  <c r="O1020" i="13" s="1"/>
  <c r="P1020" i="13"/>
  <c r="L1021" i="13"/>
  <c r="M1021" i="13"/>
  <c r="O1021" i="13" s="1"/>
  <c r="P1021" i="13"/>
  <c r="L1022" i="13"/>
  <c r="M1022" i="13"/>
  <c r="O1022" i="13" s="1"/>
  <c r="P1022" i="13"/>
  <c r="L1023" i="13"/>
  <c r="M1023" i="13"/>
  <c r="O1023" i="13" s="1"/>
  <c r="P1023" i="13"/>
  <c r="L1024" i="13"/>
  <c r="M1024" i="13"/>
  <c r="O1024" i="13" s="1"/>
  <c r="P1024" i="13"/>
  <c r="L1025" i="13"/>
  <c r="M1025" i="13"/>
  <c r="O1025" i="13" s="1"/>
  <c r="P1025" i="13"/>
  <c r="L1026" i="13"/>
  <c r="M1026" i="13"/>
  <c r="O1026" i="13" s="1"/>
  <c r="P1026" i="13"/>
  <c r="L1027" i="13"/>
  <c r="M1027" i="13"/>
  <c r="O1027" i="13" s="1"/>
  <c r="P1027" i="13"/>
  <c r="L1028" i="13"/>
  <c r="M1028" i="13"/>
  <c r="O1028" i="13" s="1"/>
  <c r="P1028" i="13"/>
  <c r="L1029" i="13"/>
  <c r="M1029" i="13"/>
  <c r="O1029" i="13" s="1"/>
  <c r="P1029" i="13"/>
  <c r="L1030" i="13"/>
  <c r="M1030" i="13"/>
  <c r="O1030" i="13" s="1"/>
  <c r="P1030" i="13"/>
  <c r="L1031" i="13"/>
  <c r="M1031" i="13"/>
  <c r="O1031" i="13" s="1"/>
  <c r="P1031" i="13"/>
  <c r="L1032" i="13"/>
  <c r="M1032" i="13"/>
  <c r="O1032" i="13" s="1"/>
  <c r="P1032" i="13"/>
  <c r="L1033" i="13"/>
  <c r="M1033" i="13"/>
  <c r="O1033" i="13" s="1"/>
  <c r="P1033" i="13"/>
  <c r="L1034" i="13"/>
  <c r="M1034" i="13"/>
  <c r="O1034" i="13" s="1"/>
  <c r="P1034" i="13"/>
  <c r="L1035" i="13"/>
  <c r="M1035" i="13"/>
  <c r="O1035" i="13" s="1"/>
  <c r="P1035" i="13"/>
  <c r="L1036" i="13"/>
  <c r="M1036" i="13"/>
  <c r="O1036" i="13" s="1"/>
  <c r="P1036" i="13"/>
  <c r="L1037" i="13"/>
  <c r="M1037" i="13"/>
  <c r="O1037" i="13" s="1"/>
  <c r="P1037" i="13"/>
  <c r="I1038" i="13"/>
  <c r="L1038" i="13"/>
  <c r="M1038" i="13"/>
  <c r="O1038" i="13" s="1"/>
  <c r="P1038" i="13"/>
  <c r="I1039" i="13"/>
  <c r="L1039" i="13"/>
  <c r="M1039" i="13"/>
  <c r="O1039" i="13" s="1"/>
  <c r="P1039" i="13"/>
  <c r="I1040" i="13"/>
  <c r="L1040" i="13"/>
  <c r="M1040" i="13"/>
  <c r="O1040" i="13" s="1"/>
  <c r="P1040" i="13"/>
  <c r="I1041" i="13"/>
  <c r="L1041" i="13"/>
  <c r="M1041" i="13"/>
  <c r="O1041" i="13" s="1"/>
  <c r="P1041" i="13"/>
  <c r="I1042" i="13"/>
  <c r="L1042" i="13"/>
  <c r="M1042" i="13"/>
  <c r="O1042" i="13" s="1"/>
  <c r="P1042" i="13"/>
  <c r="I1043" i="13"/>
  <c r="L1043" i="13"/>
  <c r="M1043" i="13"/>
  <c r="O1043" i="13" s="1"/>
  <c r="P1043" i="13"/>
  <c r="I1044" i="13"/>
  <c r="L1044" i="13"/>
  <c r="M1044" i="13"/>
  <c r="O1044" i="13" s="1"/>
  <c r="P1044" i="13"/>
  <c r="I1045" i="13"/>
  <c r="L1045" i="13"/>
  <c r="M1045" i="13"/>
  <c r="O1045" i="13" s="1"/>
  <c r="P1045" i="13"/>
  <c r="I1046" i="13"/>
  <c r="L1046" i="13"/>
  <c r="M1046" i="13"/>
  <c r="O1046" i="13" s="1"/>
  <c r="P1046" i="13"/>
  <c r="I1047" i="13"/>
  <c r="L1047" i="13"/>
  <c r="M1047" i="13"/>
  <c r="P1047" i="13"/>
  <c r="I1048" i="13"/>
  <c r="L1048" i="13"/>
  <c r="M1048" i="13"/>
  <c r="O1048" i="13" s="1"/>
  <c r="P1048" i="13"/>
  <c r="I1049" i="13"/>
  <c r="L1049" i="13"/>
  <c r="M1049" i="13"/>
  <c r="O1049" i="13" s="1"/>
  <c r="P1049" i="13"/>
  <c r="I1050" i="13"/>
  <c r="L1050" i="13"/>
  <c r="M1050" i="13"/>
  <c r="O1050" i="13" s="1"/>
  <c r="P1050" i="13"/>
  <c r="I1051" i="13"/>
  <c r="L1051" i="13"/>
  <c r="M1051" i="13"/>
  <c r="O1051" i="13" s="1"/>
  <c r="P1051" i="13"/>
  <c r="I1052" i="13"/>
  <c r="L1052" i="13"/>
  <c r="M1052" i="13"/>
  <c r="O1052" i="13" s="1"/>
  <c r="P1052" i="13"/>
  <c r="I1053" i="13"/>
  <c r="L1053" i="13"/>
  <c r="M1053" i="13"/>
  <c r="O1053" i="13" s="1"/>
  <c r="P1053" i="13"/>
  <c r="I1054" i="13"/>
  <c r="L1054" i="13"/>
  <c r="M1054" i="13"/>
  <c r="O1054" i="13" s="1"/>
  <c r="P1054" i="13"/>
  <c r="I1055" i="13"/>
  <c r="L1055" i="13"/>
  <c r="M1055" i="13"/>
  <c r="O1055" i="13" s="1"/>
  <c r="P1055" i="13"/>
  <c r="I1056" i="13"/>
  <c r="L1056" i="13"/>
  <c r="M1056" i="13"/>
  <c r="O1056" i="13" s="1"/>
  <c r="P1056" i="13"/>
  <c r="I1057" i="13"/>
  <c r="L1057" i="13"/>
  <c r="M1057" i="13"/>
  <c r="O1057" i="13" s="1"/>
  <c r="P1057" i="13"/>
  <c r="I1058" i="13"/>
  <c r="L1058" i="13"/>
  <c r="M1058" i="13"/>
  <c r="O1058" i="13" s="1"/>
  <c r="P1058" i="13"/>
  <c r="I1059" i="13"/>
  <c r="L1059" i="13"/>
  <c r="M1059" i="13"/>
  <c r="O1059" i="13" s="1"/>
  <c r="P1059" i="13"/>
  <c r="I1060" i="13"/>
  <c r="L1060" i="13"/>
  <c r="M1060" i="13"/>
  <c r="O1060" i="13" s="1"/>
  <c r="P1060" i="13"/>
  <c r="I1061" i="13"/>
  <c r="L1061" i="13"/>
  <c r="M1061" i="13"/>
  <c r="O1061" i="13" s="1"/>
  <c r="P1061" i="13"/>
  <c r="I1062" i="13"/>
  <c r="L1062" i="13"/>
  <c r="M1062" i="13"/>
  <c r="O1062" i="13" s="1"/>
  <c r="P1062" i="13"/>
  <c r="I1063" i="13"/>
  <c r="L1063" i="13"/>
  <c r="M1063" i="13"/>
  <c r="O1063" i="13" s="1"/>
  <c r="P1063" i="13"/>
  <c r="I1064" i="13"/>
  <c r="L1064" i="13"/>
  <c r="M1064" i="13"/>
  <c r="O1064" i="13" s="1"/>
  <c r="P1064" i="13"/>
  <c r="I1065" i="13"/>
  <c r="L1065" i="13"/>
  <c r="M1065" i="13"/>
  <c r="O1065" i="13" s="1"/>
  <c r="P1065" i="13"/>
  <c r="I1066" i="13"/>
  <c r="L1066" i="13"/>
  <c r="M1066" i="13"/>
  <c r="O1066" i="13" s="1"/>
  <c r="P1066" i="13"/>
  <c r="I1067" i="13"/>
  <c r="L1067" i="13"/>
  <c r="M1067" i="13"/>
  <c r="O1067" i="13" s="1"/>
  <c r="P1067" i="13"/>
  <c r="I1068" i="13"/>
  <c r="L1068" i="13"/>
  <c r="M1068" i="13"/>
  <c r="O1068" i="13" s="1"/>
  <c r="P1068" i="13"/>
  <c r="I1069" i="13"/>
  <c r="L1069" i="13"/>
  <c r="M1069" i="13"/>
  <c r="O1069" i="13" s="1"/>
  <c r="P1069" i="13"/>
  <c r="I1070" i="13"/>
  <c r="L1070" i="13"/>
  <c r="M1070" i="13"/>
  <c r="O1070" i="13" s="1"/>
  <c r="P1070" i="13"/>
  <c r="I1071" i="13"/>
  <c r="L1071" i="13"/>
  <c r="M1071" i="13"/>
  <c r="O1071" i="13" s="1"/>
  <c r="P1071" i="13"/>
  <c r="I1072" i="13"/>
  <c r="L1072" i="13"/>
  <c r="M1072" i="13"/>
  <c r="O1072" i="13" s="1"/>
  <c r="P1072" i="13"/>
  <c r="I1073" i="13"/>
  <c r="L1073" i="13"/>
  <c r="M1073" i="13"/>
  <c r="O1073" i="13" s="1"/>
  <c r="P1073" i="13"/>
  <c r="I1074" i="13"/>
  <c r="L1074" i="13"/>
  <c r="M1074" i="13"/>
  <c r="O1074" i="13" s="1"/>
  <c r="P1074" i="13"/>
  <c r="I1075" i="13"/>
  <c r="L1075" i="13"/>
  <c r="M1075" i="13"/>
  <c r="O1075" i="13" s="1"/>
  <c r="P1075" i="13"/>
  <c r="I1076" i="13"/>
  <c r="L1076" i="13"/>
  <c r="M1076" i="13"/>
  <c r="O1076" i="13" s="1"/>
  <c r="P1076" i="13"/>
  <c r="I1077" i="13"/>
  <c r="L1077" i="13"/>
  <c r="M1077" i="13"/>
  <c r="O1077" i="13" s="1"/>
  <c r="P1077" i="13"/>
  <c r="I1078" i="13"/>
  <c r="L1078" i="13"/>
  <c r="M1078" i="13"/>
  <c r="O1078" i="13" s="1"/>
  <c r="P1078" i="13"/>
  <c r="I1079" i="13"/>
  <c r="L1079" i="13"/>
  <c r="M1079" i="13"/>
  <c r="O1079" i="13" s="1"/>
  <c r="P1079" i="13"/>
  <c r="I1080" i="13"/>
  <c r="L1080" i="13"/>
  <c r="M1080" i="13"/>
  <c r="O1080" i="13" s="1"/>
  <c r="P1080" i="13"/>
  <c r="I1081" i="13"/>
  <c r="L1081" i="13"/>
  <c r="M1081" i="13"/>
  <c r="O1081" i="13" s="1"/>
  <c r="P1081" i="13"/>
  <c r="I1082" i="13"/>
  <c r="L1082" i="13"/>
  <c r="M1082" i="13"/>
  <c r="O1082" i="13" s="1"/>
  <c r="P1082" i="13"/>
  <c r="I1083" i="13"/>
  <c r="L1083" i="13"/>
  <c r="M1083" i="13"/>
  <c r="O1083" i="13" s="1"/>
  <c r="P1083" i="13"/>
  <c r="L1084" i="13"/>
  <c r="M1084" i="13"/>
  <c r="O1084" i="13" s="1"/>
  <c r="P1084" i="13"/>
  <c r="L1085" i="13"/>
  <c r="M1085" i="13"/>
  <c r="O1085" i="13" s="1"/>
  <c r="P1085" i="13"/>
  <c r="L1086" i="13"/>
  <c r="M1086" i="13"/>
  <c r="O1086" i="13" s="1"/>
  <c r="P1086" i="13"/>
  <c r="L1087" i="13"/>
  <c r="M1087" i="13"/>
  <c r="O1087" i="13" s="1"/>
  <c r="P1087" i="13"/>
  <c r="L1088" i="13"/>
  <c r="M1088" i="13"/>
  <c r="O1088" i="13" s="1"/>
  <c r="P1088" i="13"/>
  <c r="L1089" i="13"/>
  <c r="M1089" i="13"/>
  <c r="O1089" i="13" s="1"/>
  <c r="P1089" i="13"/>
  <c r="L1090" i="13"/>
  <c r="M1090" i="13"/>
  <c r="O1090" i="13" s="1"/>
  <c r="P1090" i="13"/>
  <c r="L1091" i="13"/>
  <c r="M1091" i="13"/>
  <c r="O1091" i="13" s="1"/>
  <c r="P1091" i="13"/>
  <c r="L1092" i="13"/>
  <c r="M1092" i="13"/>
  <c r="O1092" i="13" s="1"/>
  <c r="P1092" i="13"/>
  <c r="L1093" i="13"/>
  <c r="M1093" i="13"/>
  <c r="O1093" i="13" s="1"/>
  <c r="P1093" i="13"/>
  <c r="L1094" i="13"/>
  <c r="M1094" i="13"/>
  <c r="O1094" i="13" s="1"/>
  <c r="P1094" i="13"/>
  <c r="L1095" i="13"/>
  <c r="M1095" i="13"/>
  <c r="O1095" i="13" s="1"/>
  <c r="P1095" i="13"/>
  <c r="L1096" i="13"/>
  <c r="M1096" i="13"/>
  <c r="O1096" i="13" s="1"/>
  <c r="P1096" i="13"/>
  <c r="L1097" i="13"/>
  <c r="M1097" i="13"/>
  <c r="O1097" i="13" s="1"/>
  <c r="P1097" i="13"/>
  <c r="L1098" i="13"/>
  <c r="M1098" i="13"/>
  <c r="O1098" i="13" s="1"/>
  <c r="P1098" i="13"/>
  <c r="L1099" i="13"/>
  <c r="M1099" i="13"/>
  <c r="O1099" i="13" s="1"/>
  <c r="P1099" i="13"/>
  <c r="L1100" i="13"/>
  <c r="M1100" i="13"/>
  <c r="O1100" i="13" s="1"/>
  <c r="P1100" i="13"/>
  <c r="L1101" i="13"/>
  <c r="M1101" i="13"/>
  <c r="O1101" i="13" s="1"/>
  <c r="P1101" i="13"/>
  <c r="I1102" i="13"/>
  <c r="L1102" i="13"/>
  <c r="M1102" i="13"/>
  <c r="O1102" i="13" s="1"/>
  <c r="P1102" i="13"/>
  <c r="I1103" i="13"/>
  <c r="L1103" i="13"/>
  <c r="M1103" i="13"/>
  <c r="O1103" i="13" s="1"/>
  <c r="P1103" i="13"/>
  <c r="I1104" i="13"/>
  <c r="L1104" i="13"/>
  <c r="M1104" i="13"/>
  <c r="O1104" i="13" s="1"/>
  <c r="P1104" i="13"/>
  <c r="I1105" i="13"/>
  <c r="L1105" i="13"/>
  <c r="M1105" i="13"/>
  <c r="O1105" i="13" s="1"/>
  <c r="P1105" i="13"/>
  <c r="I1106" i="13"/>
  <c r="L1106" i="13"/>
  <c r="M1106" i="13"/>
  <c r="O1106" i="13" s="1"/>
  <c r="P1106" i="13"/>
  <c r="I1107" i="13"/>
  <c r="L1107" i="13"/>
  <c r="M1107" i="13"/>
  <c r="O1107" i="13" s="1"/>
  <c r="P1107" i="13"/>
  <c r="I1108" i="13"/>
  <c r="L1108" i="13"/>
  <c r="M1108" i="13"/>
  <c r="O1108" i="13" s="1"/>
  <c r="P1108" i="13"/>
  <c r="L1109" i="13"/>
  <c r="M1109" i="13"/>
  <c r="O1109" i="13" s="1"/>
  <c r="P1109" i="13"/>
  <c r="L1110" i="13"/>
  <c r="M1110" i="13"/>
  <c r="O1110" i="13" s="1"/>
  <c r="P1110" i="13"/>
  <c r="L1111" i="13"/>
  <c r="M1111" i="13"/>
  <c r="O1111" i="13" s="1"/>
  <c r="P1111" i="13"/>
  <c r="L1112" i="13"/>
  <c r="M1112" i="13"/>
  <c r="O1112" i="13" s="1"/>
  <c r="P1112" i="13"/>
  <c r="L1113" i="13"/>
  <c r="M1113" i="13"/>
  <c r="O1113" i="13" s="1"/>
  <c r="P1113" i="13"/>
  <c r="L1114" i="13"/>
  <c r="M1114" i="13"/>
  <c r="O1114" i="13" s="1"/>
  <c r="P1114" i="13"/>
  <c r="L1115" i="13"/>
  <c r="M1115" i="13"/>
  <c r="O1115" i="13" s="1"/>
  <c r="P1115" i="13"/>
  <c r="L1116" i="13"/>
  <c r="M1116" i="13"/>
  <c r="O1116" i="13" s="1"/>
  <c r="P1116" i="13"/>
  <c r="L1117" i="13"/>
  <c r="M1117" i="13"/>
  <c r="O1117" i="13" s="1"/>
  <c r="P1117" i="13"/>
  <c r="L1118" i="13"/>
  <c r="M1118" i="13"/>
  <c r="O1118" i="13" s="1"/>
  <c r="P1118" i="13"/>
  <c r="L1119" i="13"/>
  <c r="M1119" i="13"/>
  <c r="O1119" i="13" s="1"/>
  <c r="P1119" i="13"/>
  <c r="L1120" i="13"/>
  <c r="M1120" i="13"/>
  <c r="O1120" i="13" s="1"/>
  <c r="P1120" i="13"/>
  <c r="L1121" i="13"/>
  <c r="M1121" i="13"/>
  <c r="O1121" i="13" s="1"/>
  <c r="P1121" i="13"/>
  <c r="L1122" i="13"/>
  <c r="M1122" i="13"/>
  <c r="O1122" i="13" s="1"/>
  <c r="P1122" i="13"/>
  <c r="L1123" i="13"/>
  <c r="M1123" i="13"/>
  <c r="O1123" i="13" s="1"/>
  <c r="P1123" i="13"/>
  <c r="L1124" i="13"/>
  <c r="M1124" i="13"/>
  <c r="O1124" i="13" s="1"/>
  <c r="P1124" i="13"/>
  <c r="L1125" i="13"/>
  <c r="M1125" i="13"/>
  <c r="O1125" i="13" s="1"/>
  <c r="P1125" i="13"/>
  <c r="L1126" i="13"/>
  <c r="M1126" i="13"/>
  <c r="O1126" i="13" s="1"/>
  <c r="P1126" i="13"/>
  <c r="L1127" i="13"/>
  <c r="M1127" i="13"/>
  <c r="O1127" i="13" s="1"/>
  <c r="P1127" i="13"/>
  <c r="I1128" i="13"/>
  <c r="L1128" i="13"/>
  <c r="M1128" i="13"/>
  <c r="O1128" i="13" s="1"/>
  <c r="P1128" i="13"/>
  <c r="L1129" i="13"/>
  <c r="M1129" i="13"/>
  <c r="O1129" i="13" s="1"/>
  <c r="P1129" i="13"/>
  <c r="L1130" i="13"/>
  <c r="M1130" i="13"/>
  <c r="O1130" i="13" s="1"/>
  <c r="P1130" i="13"/>
  <c r="L1131" i="13"/>
  <c r="M1131" i="13"/>
  <c r="O1131" i="13" s="1"/>
  <c r="P1131" i="13"/>
  <c r="L1132" i="13"/>
  <c r="M1132" i="13"/>
  <c r="O1132" i="13" s="1"/>
  <c r="P1132" i="13"/>
  <c r="L1133" i="13"/>
  <c r="M1133" i="13"/>
  <c r="O1133" i="13" s="1"/>
  <c r="P1133" i="13"/>
  <c r="L1134" i="13"/>
  <c r="M1134" i="13"/>
  <c r="O1134" i="13" s="1"/>
  <c r="P1134" i="13"/>
  <c r="I1135" i="13"/>
  <c r="L1135" i="13"/>
  <c r="M1135" i="13"/>
  <c r="O1135" i="13" s="1"/>
  <c r="P1135" i="13"/>
  <c r="I1136" i="13"/>
  <c r="L1136" i="13"/>
  <c r="M1136" i="13"/>
  <c r="O1136" i="13" s="1"/>
  <c r="P1136" i="13"/>
  <c r="I1137" i="13"/>
  <c r="L1137" i="13"/>
  <c r="M1137" i="13"/>
  <c r="O1137" i="13" s="1"/>
  <c r="P1137" i="13"/>
  <c r="L1138" i="13"/>
  <c r="M1138" i="13"/>
  <c r="O1138" i="13" s="1"/>
  <c r="P1138" i="13"/>
  <c r="L1139" i="13"/>
  <c r="M1139" i="13"/>
  <c r="O1139" i="13" s="1"/>
  <c r="P1139" i="13"/>
  <c r="L1140" i="13"/>
  <c r="M1140" i="13"/>
  <c r="O1140" i="13" s="1"/>
  <c r="P1140" i="13"/>
  <c r="L1141" i="13"/>
  <c r="M1141" i="13"/>
  <c r="O1141" i="13" s="1"/>
  <c r="P1141" i="13"/>
  <c r="L1142" i="13"/>
  <c r="M1142" i="13"/>
  <c r="O1142" i="13" s="1"/>
  <c r="P1142" i="13"/>
  <c r="L1143" i="13"/>
  <c r="M1143" i="13"/>
  <c r="O1143" i="13" s="1"/>
  <c r="P1143" i="13"/>
  <c r="L1144" i="13"/>
  <c r="M1144" i="13"/>
  <c r="O1144" i="13" s="1"/>
  <c r="P1144" i="13"/>
  <c r="L1145" i="13"/>
  <c r="M1145" i="13"/>
  <c r="O1145" i="13" s="1"/>
  <c r="P1145" i="13"/>
  <c r="L1146" i="13"/>
  <c r="M1146" i="13"/>
  <c r="O1146" i="13" s="1"/>
  <c r="P1146" i="13"/>
  <c r="L1147" i="13"/>
  <c r="M1147" i="13"/>
  <c r="O1147" i="13" s="1"/>
  <c r="P1147" i="13"/>
  <c r="L1148" i="13"/>
  <c r="M1148" i="13"/>
  <c r="O1148" i="13" s="1"/>
  <c r="P1148" i="13"/>
  <c r="L1149" i="13"/>
  <c r="M1149" i="13"/>
  <c r="O1149" i="13" s="1"/>
  <c r="P1149" i="13"/>
  <c r="L1150" i="13"/>
  <c r="M1150" i="13"/>
  <c r="O1150" i="13" s="1"/>
  <c r="P1150" i="13"/>
  <c r="L1151" i="13"/>
  <c r="M1151" i="13"/>
  <c r="O1151" i="13" s="1"/>
  <c r="P1151" i="13"/>
  <c r="L1152" i="13"/>
  <c r="M1152" i="13"/>
  <c r="O1152" i="13" s="1"/>
  <c r="P1152" i="13"/>
  <c r="L1153" i="13"/>
  <c r="M1153" i="13"/>
  <c r="O1153" i="13" s="1"/>
  <c r="P1153" i="13"/>
  <c r="L1154" i="13"/>
  <c r="M1154" i="13"/>
  <c r="O1154" i="13" s="1"/>
  <c r="P1154" i="13"/>
  <c r="I1155" i="13"/>
  <c r="L1155" i="13"/>
  <c r="M1155" i="13"/>
  <c r="O1155" i="13" s="1"/>
  <c r="P1155" i="13"/>
  <c r="I1156" i="13"/>
  <c r="L1156" i="13"/>
  <c r="M1156" i="13"/>
  <c r="O1156" i="13" s="1"/>
  <c r="P1156" i="13"/>
  <c r="I1157" i="13"/>
  <c r="L1157" i="13"/>
  <c r="M1157" i="13"/>
  <c r="O1157" i="13" s="1"/>
  <c r="P1157" i="13"/>
  <c r="I1158" i="13"/>
  <c r="L1158" i="13"/>
  <c r="M1158" i="13"/>
  <c r="O1158" i="13" s="1"/>
  <c r="P1158" i="13"/>
  <c r="I1159" i="13"/>
  <c r="L1159" i="13"/>
  <c r="M1159" i="13"/>
  <c r="O1159" i="13" s="1"/>
  <c r="P1159" i="13"/>
  <c r="I1160" i="13"/>
  <c r="L1160" i="13"/>
  <c r="M1160" i="13"/>
  <c r="O1160" i="13" s="1"/>
  <c r="P1160" i="13"/>
  <c r="I1161" i="13"/>
  <c r="L1161" i="13"/>
  <c r="M1161" i="13"/>
  <c r="O1161" i="13" s="1"/>
  <c r="P1161" i="13"/>
  <c r="I1162" i="13"/>
  <c r="L1162" i="13"/>
  <c r="M1162" i="13"/>
  <c r="O1162" i="13" s="1"/>
  <c r="P1162" i="13"/>
  <c r="I1163" i="13"/>
  <c r="L1163" i="13"/>
  <c r="M1163" i="13"/>
  <c r="O1163" i="13" s="1"/>
  <c r="P1163" i="13"/>
  <c r="I1164" i="13"/>
  <c r="L1164" i="13"/>
  <c r="M1164" i="13"/>
  <c r="O1164" i="13" s="1"/>
  <c r="P1164" i="13"/>
  <c r="I1165" i="13"/>
  <c r="L1165" i="13"/>
  <c r="M1165" i="13"/>
  <c r="O1165" i="13" s="1"/>
  <c r="P1165" i="13"/>
  <c r="I1166" i="13"/>
  <c r="L1166" i="13"/>
  <c r="M1166" i="13"/>
  <c r="O1166" i="13" s="1"/>
  <c r="P1166" i="13"/>
  <c r="I1167" i="13"/>
  <c r="L1167" i="13"/>
  <c r="M1167" i="13"/>
  <c r="O1167" i="13" s="1"/>
  <c r="P1167" i="13"/>
  <c r="I1168" i="13"/>
  <c r="L1168" i="13"/>
  <c r="M1168" i="13"/>
  <c r="O1168" i="13" s="1"/>
  <c r="P1168" i="13"/>
  <c r="I1169" i="13"/>
  <c r="L1169" i="13"/>
  <c r="M1169" i="13"/>
  <c r="O1169" i="13" s="1"/>
  <c r="P1169" i="13"/>
  <c r="I1170" i="13"/>
  <c r="L1170" i="13"/>
  <c r="M1170" i="13"/>
  <c r="O1170" i="13" s="1"/>
  <c r="P1170" i="13"/>
  <c r="I1171" i="13"/>
  <c r="L1171" i="13"/>
  <c r="M1171" i="13"/>
  <c r="O1171" i="13" s="1"/>
  <c r="P1171" i="13"/>
  <c r="I1172" i="13"/>
  <c r="L1172" i="13"/>
  <c r="M1172" i="13"/>
  <c r="O1172" i="13" s="1"/>
  <c r="P1172" i="13"/>
  <c r="I1173" i="13"/>
  <c r="L1173" i="13"/>
  <c r="M1173" i="13"/>
  <c r="O1173" i="13" s="1"/>
  <c r="P1173" i="13"/>
  <c r="I1174" i="13"/>
  <c r="L1174" i="13"/>
  <c r="M1174" i="13"/>
  <c r="O1174" i="13" s="1"/>
  <c r="P1174" i="13"/>
  <c r="I1175" i="13"/>
  <c r="L1175" i="13"/>
  <c r="M1175" i="13"/>
  <c r="O1175" i="13" s="1"/>
  <c r="P1175" i="13"/>
  <c r="I1176" i="13"/>
  <c r="L1176" i="13"/>
  <c r="M1176" i="13"/>
  <c r="O1176" i="13" s="1"/>
  <c r="P1176" i="13"/>
  <c r="I1177" i="13"/>
  <c r="L1177" i="13"/>
  <c r="M1177" i="13"/>
  <c r="O1177" i="13" s="1"/>
  <c r="P1177" i="13"/>
  <c r="I1178" i="13"/>
  <c r="L1178" i="13"/>
  <c r="M1178" i="13"/>
  <c r="O1178" i="13" s="1"/>
  <c r="P1178" i="13"/>
  <c r="I1179" i="13"/>
  <c r="L1179" i="13"/>
  <c r="M1179" i="13"/>
  <c r="O1179" i="13" s="1"/>
  <c r="P1179" i="13"/>
  <c r="I1180" i="13"/>
  <c r="L1180" i="13"/>
  <c r="M1180" i="13"/>
  <c r="O1180" i="13" s="1"/>
  <c r="P1180" i="13"/>
  <c r="I1181" i="13"/>
  <c r="L1181" i="13"/>
  <c r="M1181" i="13"/>
  <c r="O1181" i="13" s="1"/>
  <c r="P1181" i="13"/>
  <c r="L1182" i="13"/>
  <c r="M1182" i="13"/>
  <c r="O1182" i="13" s="1"/>
  <c r="P1182" i="13"/>
  <c r="L1183" i="13"/>
  <c r="M1183" i="13"/>
  <c r="O1183" i="13" s="1"/>
  <c r="P1183" i="13"/>
  <c r="L1184" i="13"/>
  <c r="M1184" i="13"/>
  <c r="O1184" i="13" s="1"/>
  <c r="P1184" i="13"/>
  <c r="L1185" i="13"/>
  <c r="M1185" i="13"/>
  <c r="O1185" i="13" s="1"/>
  <c r="P1185" i="13"/>
  <c r="L1186" i="13"/>
  <c r="M1186" i="13"/>
  <c r="O1186" i="13" s="1"/>
  <c r="P1186" i="13"/>
  <c r="L1187" i="13"/>
  <c r="M1187" i="13"/>
  <c r="O1187" i="13" s="1"/>
  <c r="P1187" i="13"/>
  <c r="L1188" i="13"/>
  <c r="M1188" i="13"/>
  <c r="O1188" i="13" s="1"/>
  <c r="P1188" i="13"/>
  <c r="L1189" i="13"/>
  <c r="M1189" i="13"/>
  <c r="O1189" i="13" s="1"/>
  <c r="P1189" i="13"/>
  <c r="L1190" i="13"/>
  <c r="M1190" i="13"/>
  <c r="O1190" i="13" s="1"/>
  <c r="P1190" i="13"/>
  <c r="L1191" i="13"/>
  <c r="M1191" i="13"/>
  <c r="O1191" i="13" s="1"/>
  <c r="P1191" i="13"/>
  <c r="L1192" i="13"/>
  <c r="M1192" i="13"/>
  <c r="O1192" i="13" s="1"/>
  <c r="P1192" i="13"/>
  <c r="L1193" i="13"/>
  <c r="M1193" i="13"/>
  <c r="O1193" i="13" s="1"/>
  <c r="P1193" i="13"/>
  <c r="I1194" i="13"/>
  <c r="L1194" i="13"/>
  <c r="M1194" i="13"/>
  <c r="O1194" i="13" s="1"/>
  <c r="P1194" i="13"/>
  <c r="I1195" i="13"/>
  <c r="L1195" i="13"/>
  <c r="M1195" i="13"/>
  <c r="O1195" i="13" s="1"/>
  <c r="P1195" i="13"/>
  <c r="I1196" i="13"/>
  <c r="L1196" i="13"/>
  <c r="M1196" i="13"/>
  <c r="O1196" i="13" s="1"/>
  <c r="P1196" i="13"/>
  <c r="L1197" i="13"/>
  <c r="M1197" i="13"/>
  <c r="O1197" i="13" s="1"/>
  <c r="P1197" i="13"/>
  <c r="L1198" i="13"/>
  <c r="M1198" i="13"/>
  <c r="O1198" i="13" s="1"/>
  <c r="P1198" i="13"/>
  <c r="L1199" i="13"/>
  <c r="M1199" i="13"/>
  <c r="O1199" i="13" s="1"/>
  <c r="P1199" i="13"/>
  <c r="L1200" i="13"/>
  <c r="M1200" i="13"/>
  <c r="O1200" i="13" s="1"/>
  <c r="P1200" i="13"/>
  <c r="L1201" i="13"/>
  <c r="M1201" i="13"/>
  <c r="O1201" i="13" s="1"/>
  <c r="P1201" i="13"/>
  <c r="L1202" i="13"/>
  <c r="M1202" i="13"/>
  <c r="O1202" i="13" s="1"/>
  <c r="P1202" i="13"/>
  <c r="L1203" i="13"/>
  <c r="M1203" i="13"/>
  <c r="O1203" i="13" s="1"/>
  <c r="P1203" i="13"/>
  <c r="L1204" i="13"/>
  <c r="M1204" i="13"/>
  <c r="O1204" i="13" s="1"/>
  <c r="P1204" i="13"/>
  <c r="L1205" i="13"/>
  <c r="M1205" i="13"/>
  <c r="O1205" i="13" s="1"/>
  <c r="P1205" i="13"/>
  <c r="L1206" i="13"/>
  <c r="M1206" i="13"/>
  <c r="O1206" i="13" s="1"/>
  <c r="P1206" i="13"/>
  <c r="I1207" i="13"/>
  <c r="L1207" i="13"/>
  <c r="M1207" i="13"/>
  <c r="O1207" i="13" s="1"/>
  <c r="P1207" i="13"/>
  <c r="I1208" i="13"/>
  <c r="L1208" i="13"/>
  <c r="M1208" i="13"/>
  <c r="O1208" i="13" s="1"/>
  <c r="P1208" i="13"/>
  <c r="L1209" i="13"/>
  <c r="M1209" i="13"/>
  <c r="O1209" i="13" s="1"/>
  <c r="P1209" i="13"/>
  <c r="L1210" i="13"/>
  <c r="M1210" i="13"/>
  <c r="O1210" i="13" s="1"/>
  <c r="P1210" i="13"/>
  <c r="L1211" i="13"/>
  <c r="M1211" i="13"/>
  <c r="O1211" i="13" s="1"/>
  <c r="P1211" i="13"/>
  <c r="L1212" i="13"/>
  <c r="M1212" i="13"/>
  <c r="O1212" i="13" s="1"/>
  <c r="P1212" i="13"/>
  <c r="L1213" i="13"/>
  <c r="M1213" i="13"/>
  <c r="O1213" i="13" s="1"/>
  <c r="P1213" i="13"/>
  <c r="L1214" i="13"/>
  <c r="M1214" i="13"/>
  <c r="O1214" i="13" s="1"/>
  <c r="P1214" i="13"/>
  <c r="L1215" i="13"/>
  <c r="M1215" i="13"/>
  <c r="O1215" i="13" s="1"/>
  <c r="P1215" i="13"/>
  <c r="L1216" i="13"/>
  <c r="M1216" i="13"/>
  <c r="O1216" i="13" s="1"/>
  <c r="P1216" i="13"/>
  <c r="L1217" i="13"/>
  <c r="M1217" i="13"/>
  <c r="O1217" i="13" s="1"/>
  <c r="P1217" i="13"/>
  <c r="I1218" i="13"/>
  <c r="L1218" i="13"/>
  <c r="M1218" i="13"/>
  <c r="O1218" i="13" s="1"/>
  <c r="P1218" i="13"/>
  <c r="I1219" i="13"/>
  <c r="L1219" i="13"/>
  <c r="M1219" i="13"/>
  <c r="O1219" i="13" s="1"/>
  <c r="P1219" i="13"/>
  <c r="I1220" i="13"/>
  <c r="L1220" i="13"/>
  <c r="M1220" i="13"/>
  <c r="O1220" i="13" s="1"/>
  <c r="P1220" i="13"/>
  <c r="I1221" i="13"/>
  <c r="L1221" i="13"/>
  <c r="M1221" i="13"/>
  <c r="O1221" i="13" s="1"/>
  <c r="P1221" i="13"/>
  <c r="I1222" i="13"/>
  <c r="L1222" i="13"/>
  <c r="M1222" i="13"/>
  <c r="O1222" i="13" s="1"/>
  <c r="P1222" i="13"/>
  <c r="I1223" i="13"/>
  <c r="L1223" i="13"/>
  <c r="M1223" i="13"/>
  <c r="O1223" i="13" s="1"/>
  <c r="P1223" i="13"/>
  <c r="I1224" i="13"/>
  <c r="L1224" i="13"/>
  <c r="M1224" i="13"/>
  <c r="O1224" i="13" s="1"/>
  <c r="P1224" i="13"/>
  <c r="I1225" i="13"/>
  <c r="L1225" i="13"/>
  <c r="M1225" i="13"/>
  <c r="O1225" i="13" s="1"/>
  <c r="P1225" i="13"/>
  <c r="I1226" i="13"/>
  <c r="L1226" i="13"/>
  <c r="M1226" i="13"/>
  <c r="O1226" i="13" s="1"/>
  <c r="P1226" i="13"/>
  <c r="I1227" i="13"/>
  <c r="L1227" i="13"/>
  <c r="M1227" i="13"/>
  <c r="O1227" i="13" s="1"/>
  <c r="P1227" i="13"/>
  <c r="I1228" i="13"/>
  <c r="L1228" i="13"/>
  <c r="M1228" i="13"/>
  <c r="O1228" i="13" s="1"/>
  <c r="P1228" i="13"/>
  <c r="I1229" i="13"/>
  <c r="L1229" i="13"/>
  <c r="M1229" i="13"/>
  <c r="O1229" i="13" s="1"/>
  <c r="P1229" i="13"/>
  <c r="I1230" i="13"/>
  <c r="L1230" i="13"/>
  <c r="M1230" i="13"/>
  <c r="O1230" i="13" s="1"/>
  <c r="P1230" i="13"/>
  <c r="I1231" i="13"/>
  <c r="L1231" i="13"/>
  <c r="M1231" i="13"/>
  <c r="O1231" i="13" s="1"/>
  <c r="P1231" i="13"/>
  <c r="I1232" i="13"/>
  <c r="L1232" i="13"/>
  <c r="M1232" i="13"/>
  <c r="O1232" i="13" s="1"/>
  <c r="P1232" i="13"/>
  <c r="I1233" i="13"/>
  <c r="L1233" i="13"/>
  <c r="M1233" i="13"/>
  <c r="O1233" i="13" s="1"/>
  <c r="P1233" i="13"/>
  <c r="I1234" i="13"/>
  <c r="L1234" i="13"/>
  <c r="M1234" i="13"/>
  <c r="O1234" i="13" s="1"/>
  <c r="P1234" i="13"/>
  <c r="I1235" i="13"/>
  <c r="L1235" i="13"/>
  <c r="M1235" i="13"/>
  <c r="O1235" i="13" s="1"/>
  <c r="P1235" i="13"/>
  <c r="I1236" i="13"/>
  <c r="L1236" i="13"/>
  <c r="M1236" i="13"/>
  <c r="O1236" i="13" s="1"/>
  <c r="P1236" i="13"/>
  <c r="I1237" i="13"/>
  <c r="L1237" i="13"/>
  <c r="M1237" i="13"/>
  <c r="O1237" i="13" s="1"/>
  <c r="P1237" i="13"/>
  <c r="I1238" i="13"/>
  <c r="L1238" i="13"/>
  <c r="M1238" i="13"/>
  <c r="O1238" i="13" s="1"/>
  <c r="P1238" i="13"/>
  <c r="I1239" i="13"/>
  <c r="L1239" i="13"/>
  <c r="M1239" i="13"/>
  <c r="O1239" i="13" s="1"/>
  <c r="P1239" i="13"/>
  <c r="I1240" i="13"/>
  <c r="L1240" i="13"/>
  <c r="M1240" i="13"/>
  <c r="O1240" i="13" s="1"/>
  <c r="P1240" i="13"/>
  <c r="I1241" i="13"/>
  <c r="L1241" i="13"/>
  <c r="M1241" i="13"/>
  <c r="O1241" i="13" s="1"/>
  <c r="P1241" i="13"/>
  <c r="I1242" i="13"/>
  <c r="L1242" i="13"/>
  <c r="M1242" i="13"/>
  <c r="O1242" i="13" s="1"/>
  <c r="P1242" i="13"/>
  <c r="I1243" i="13"/>
  <c r="L1243" i="13"/>
  <c r="M1243" i="13"/>
  <c r="O1243" i="13" s="1"/>
  <c r="P1243" i="13"/>
  <c r="I1244" i="13"/>
  <c r="L1244" i="13"/>
  <c r="M1244" i="13"/>
  <c r="O1244" i="13" s="1"/>
  <c r="P1244" i="13"/>
  <c r="I1245" i="13"/>
  <c r="L1245" i="13"/>
  <c r="M1245" i="13"/>
  <c r="O1245" i="13" s="1"/>
  <c r="P1245" i="13"/>
  <c r="L1246" i="13"/>
  <c r="M1246" i="13"/>
  <c r="O1246" i="13" s="1"/>
  <c r="P1246" i="13"/>
  <c r="L1247" i="13"/>
  <c r="M1247" i="13"/>
  <c r="O1247" i="13" s="1"/>
  <c r="P1247" i="13"/>
  <c r="L1248" i="13"/>
  <c r="M1248" i="13"/>
  <c r="O1248" i="13" s="1"/>
  <c r="P1248" i="13"/>
  <c r="L1249" i="13"/>
  <c r="M1249" i="13"/>
  <c r="O1249" i="13" s="1"/>
  <c r="P1249" i="13"/>
  <c r="I1250" i="13"/>
  <c r="L1250" i="13"/>
  <c r="M1250" i="13"/>
  <c r="O1250" i="13" s="1"/>
  <c r="P1250" i="13"/>
  <c r="I1251" i="13"/>
  <c r="L1251" i="13"/>
  <c r="M1251" i="13"/>
  <c r="O1251" i="13" s="1"/>
  <c r="P1251" i="13"/>
  <c r="I1252" i="13"/>
  <c r="L1252" i="13"/>
  <c r="M1252" i="13"/>
  <c r="O1252" i="13" s="1"/>
  <c r="P1252" i="13"/>
  <c r="I1253" i="13"/>
  <c r="L1253" i="13"/>
  <c r="M1253" i="13"/>
  <c r="O1253" i="13" s="1"/>
  <c r="P1253" i="13"/>
  <c r="I1254" i="13"/>
  <c r="L1254" i="13"/>
  <c r="M1254" i="13"/>
  <c r="O1254" i="13" s="1"/>
  <c r="P1254" i="13"/>
  <c r="I1255" i="13"/>
  <c r="L1255" i="13"/>
  <c r="M1255" i="13"/>
  <c r="O1255" i="13" s="1"/>
  <c r="P1255" i="13"/>
  <c r="I1256" i="13"/>
  <c r="L1256" i="13"/>
  <c r="M1256" i="13"/>
  <c r="O1256" i="13" s="1"/>
  <c r="P1256" i="13"/>
  <c r="I1257" i="13"/>
  <c r="L1257" i="13"/>
  <c r="M1257" i="13"/>
  <c r="O1257" i="13" s="1"/>
  <c r="P1257" i="13"/>
  <c r="I1258" i="13"/>
  <c r="L1258" i="13"/>
  <c r="M1258" i="13"/>
  <c r="O1258" i="13" s="1"/>
  <c r="P1258" i="13"/>
  <c r="I1259" i="13"/>
  <c r="L1259" i="13"/>
  <c r="M1259" i="13"/>
  <c r="O1259" i="13" s="1"/>
  <c r="P1259" i="13"/>
  <c r="I1260" i="13"/>
  <c r="L1260" i="13"/>
  <c r="M1260" i="13"/>
  <c r="O1260" i="13" s="1"/>
  <c r="P1260" i="13"/>
  <c r="I1261" i="13"/>
  <c r="L1261" i="13"/>
  <c r="M1261" i="13"/>
  <c r="O1261" i="13" s="1"/>
  <c r="P1261" i="13"/>
  <c r="I1262" i="13"/>
  <c r="L1262" i="13"/>
  <c r="M1262" i="13"/>
  <c r="O1262" i="13" s="1"/>
  <c r="P1262" i="13"/>
  <c r="I1263" i="13"/>
  <c r="L1263" i="13"/>
  <c r="M1263" i="13"/>
  <c r="O1263" i="13" s="1"/>
  <c r="P1263" i="13"/>
  <c r="I1264" i="13"/>
  <c r="L1264" i="13"/>
  <c r="M1264" i="13"/>
  <c r="O1264" i="13" s="1"/>
  <c r="P1264" i="13"/>
  <c r="I1265" i="13"/>
  <c r="L1265" i="13"/>
  <c r="M1265" i="13"/>
  <c r="O1265" i="13" s="1"/>
  <c r="P1265" i="13"/>
  <c r="I1266" i="13"/>
  <c r="L1266" i="13"/>
  <c r="M1266" i="13"/>
  <c r="O1266" i="13" s="1"/>
  <c r="P1266" i="13"/>
  <c r="I1267" i="13"/>
  <c r="L1267" i="13"/>
  <c r="M1267" i="13"/>
  <c r="O1267" i="13" s="1"/>
  <c r="P1267" i="13"/>
  <c r="I1268" i="13"/>
  <c r="L1268" i="13"/>
  <c r="M1268" i="13"/>
  <c r="O1268" i="13" s="1"/>
  <c r="P1268" i="13"/>
  <c r="I1269" i="13"/>
  <c r="L1269" i="13"/>
  <c r="M1269" i="13"/>
  <c r="O1269" i="13" s="1"/>
  <c r="P1269" i="13"/>
  <c r="I1270" i="13"/>
  <c r="L1270" i="13"/>
  <c r="M1270" i="13"/>
  <c r="O1270" i="13" s="1"/>
  <c r="P1270" i="13"/>
  <c r="I1271" i="13"/>
  <c r="L1271" i="13"/>
  <c r="M1271" i="13"/>
  <c r="O1271" i="13" s="1"/>
  <c r="P1271" i="13"/>
  <c r="I1272" i="13"/>
  <c r="L1272" i="13"/>
  <c r="M1272" i="13"/>
  <c r="O1272" i="13" s="1"/>
  <c r="P1272" i="13"/>
  <c r="I1273" i="13"/>
  <c r="L1273" i="13"/>
  <c r="M1273" i="13"/>
  <c r="O1273" i="13" s="1"/>
  <c r="P1273" i="13"/>
  <c r="I1274" i="13"/>
  <c r="L1274" i="13"/>
  <c r="M1274" i="13"/>
  <c r="O1274" i="13" s="1"/>
  <c r="P1274" i="13"/>
  <c r="I1275" i="13"/>
  <c r="L1275" i="13"/>
  <c r="M1275" i="13"/>
  <c r="O1275" i="13" s="1"/>
  <c r="P1275" i="13"/>
  <c r="I1276" i="13"/>
  <c r="L1276" i="13"/>
  <c r="M1276" i="13"/>
  <c r="O1276" i="13" s="1"/>
  <c r="P1276" i="13"/>
  <c r="L1277" i="13"/>
  <c r="M1277" i="13"/>
  <c r="O1277" i="13" s="1"/>
  <c r="P1277" i="13"/>
  <c r="L1278" i="13"/>
  <c r="M1278" i="13"/>
  <c r="O1278" i="13" s="1"/>
  <c r="P1278" i="13"/>
  <c r="L1279" i="13"/>
  <c r="M1279" i="13"/>
  <c r="O1279" i="13" s="1"/>
  <c r="P1279" i="13"/>
  <c r="L1280" i="13"/>
  <c r="M1280" i="13"/>
  <c r="O1280" i="13" s="1"/>
  <c r="P1280" i="13"/>
  <c r="L1281" i="13"/>
  <c r="M1281" i="13"/>
  <c r="O1281" i="13" s="1"/>
  <c r="P1281" i="13"/>
  <c r="L1282" i="13"/>
  <c r="M1282" i="13"/>
  <c r="O1282" i="13" s="1"/>
  <c r="P1282" i="13"/>
  <c r="L1283" i="13"/>
  <c r="M1283" i="13"/>
  <c r="O1283" i="13" s="1"/>
  <c r="P1283" i="13"/>
  <c r="L1284" i="13"/>
  <c r="M1284" i="13"/>
  <c r="O1284" i="13" s="1"/>
  <c r="P1284" i="13"/>
  <c r="L1285" i="13"/>
  <c r="M1285" i="13"/>
  <c r="O1285" i="13" s="1"/>
  <c r="P1285" i="13"/>
  <c r="L1286" i="13"/>
  <c r="M1286" i="13"/>
  <c r="O1286" i="13" s="1"/>
  <c r="P1286" i="13"/>
  <c r="L1287" i="13"/>
  <c r="M1287" i="13"/>
  <c r="O1287" i="13" s="1"/>
  <c r="P1287" i="13"/>
  <c r="L1288" i="13"/>
  <c r="M1288" i="13"/>
  <c r="O1288" i="13" s="1"/>
  <c r="P1288" i="13"/>
  <c r="L1289" i="13"/>
  <c r="M1289" i="13"/>
  <c r="O1289" i="13" s="1"/>
  <c r="P1289" i="13"/>
  <c r="L1290" i="13"/>
  <c r="M1290" i="13"/>
  <c r="O1290" i="13" s="1"/>
  <c r="P1290" i="13"/>
  <c r="L1291" i="13"/>
  <c r="M1291" i="13"/>
  <c r="O1291" i="13" s="1"/>
  <c r="P1291" i="13"/>
  <c r="L1292" i="13"/>
  <c r="M1292" i="13"/>
  <c r="O1292" i="13" s="1"/>
  <c r="P1292" i="13"/>
  <c r="L1293" i="13"/>
  <c r="M1293" i="13"/>
  <c r="O1293" i="13" s="1"/>
  <c r="P1293" i="13"/>
  <c r="L1294" i="13"/>
  <c r="M1294" i="13"/>
  <c r="O1294" i="13" s="1"/>
  <c r="P1294" i="13"/>
  <c r="L1295" i="13"/>
  <c r="M1295" i="13"/>
  <c r="O1295" i="13" s="1"/>
  <c r="P1295" i="13"/>
  <c r="L1296" i="13"/>
  <c r="M1296" i="13"/>
  <c r="O1296" i="13" s="1"/>
  <c r="P1296" i="13"/>
  <c r="L1297" i="13"/>
  <c r="M1297" i="13"/>
  <c r="O1297" i="13" s="1"/>
  <c r="P1297" i="13"/>
  <c r="I1298" i="13"/>
  <c r="L1298" i="13"/>
  <c r="M1298" i="13"/>
  <c r="O1298" i="13" s="1"/>
  <c r="P1298" i="13"/>
  <c r="I1299" i="13"/>
  <c r="L1299" i="13"/>
  <c r="M1299" i="13"/>
  <c r="O1299" i="13" s="1"/>
  <c r="P1299" i="13"/>
  <c r="I1300" i="13"/>
  <c r="L1300" i="13"/>
  <c r="M1300" i="13"/>
  <c r="O1300" i="13" s="1"/>
  <c r="P1300" i="13"/>
  <c r="I1301" i="13"/>
  <c r="L1301" i="13"/>
  <c r="M1301" i="13"/>
  <c r="O1301" i="13" s="1"/>
  <c r="P1301" i="13"/>
  <c r="I1302" i="13"/>
  <c r="L1302" i="13"/>
  <c r="M1302" i="13"/>
  <c r="O1302" i="13" s="1"/>
  <c r="P1302" i="13"/>
  <c r="I1303" i="13"/>
  <c r="L1303" i="13"/>
  <c r="M1303" i="13"/>
  <c r="O1303" i="13" s="1"/>
  <c r="P1303" i="13"/>
  <c r="I1304" i="13"/>
  <c r="L1304" i="13"/>
  <c r="M1304" i="13"/>
  <c r="O1304" i="13" s="1"/>
  <c r="P1304" i="13"/>
  <c r="I1305" i="13"/>
  <c r="L1305" i="13"/>
  <c r="M1305" i="13"/>
  <c r="O1305" i="13" s="1"/>
  <c r="P1305" i="13"/>
  <c r="I1306" i="13"/>
  <c r="L1306" i="13"/>
  <c r="M1306" i="13"/>
  <c r="O1306" i="13" s="1"/>
  <c r="P1306" i="13"/>
  <c r="I1307" i="13"/>
  <c r="L1307" i="13"/>
  <c r="M1307" i="13"/>
  <c r="O1307" i="13" s="1"/>
  <c r="P1307" i="13"/>
  <c r="I1308" i="13"/>
  <c r="L1308" i="13"/>
  <c r="M1308" i="13"/>
  <c r="O1308" i="13" s="1"/>
  <c r="P1308" i="13"/>
  <c r="I1309" i="13"/>
  <c r="L1309" i="13"/>
  <c r="M1309" i="13"/>
  <c r="O1309" i="13" s="1"/>
  <c r="P1309" i="13"/>
  <c r="I1310" i="13"/>
  <c r="L1310" i="13"/>
  <c r="M1310" i="13"/>
  <c r="O1310" i="13" s="1"/>
  <c r="P1310" i="13"/>
  <c r="I1311" i="13"/>
  <c r="L1311" i="13"/>
  <c r="M1311" i="13"/>
  <c r="O1311" i="13" s="1"/>
  <c r="P1311" i="13"/>
  <c r="I1312" i="13"/>
  <c r="L1312" i="13"/>
  <c r="M1312" i="13"/>
  <c r="O1312" i="13" s="1"/>
  <c r="P1312" i="13"/>
  <c r="I1313" i="13"/>
  <c r="L1313" i="13"/>
  <c r="M1313" i="13"/>
  <c r="O1313" i="13" s="1"/>
  <c r="P1313" i="13"/>
  <c r="I1314" i="13"/>
  <c r="L1314" i="13"/>
  <c r="M1314" i="13"/>
  <c r="O1314" i="13" s="1"/>
  <c r="P1314" i="13"/>
  <c r="I1315" i="13"/>
  <c r="L1315" i="13"/>
  <c r="M1315" i="13"/>
  <c r="O1315" i="13" s="1"/>
  <c r="P1315" i="13"/>
  <c r="I1316" i="13"/>
  <c r="L1316" i="13"/>
  <c r="M1316" i="13"/>
  <c r="O1316" i="13" s="1"/>
  <c r="P1316" i="13"/>
  <c r="I1317" i="13"/>
  <c r="L1317" i="13"/>
  <c r="M1317" i="13"/>
  <c r="O1317" i="13" s="1"/>
  <c r="P1317" i="13"/>
  <c r="I1318" i="13"/>
  <c r="L1318" i="13"/>
  <c r="M1318" i="13"/>
  <c r="O1318" i="13" s="1"/>
  <c r="P1318" i="13"/>
  <c r="I1319" i="13"/>
  <c r="L1319" i="13"/>
  <c r="M1319" i="13"/>
  <c r="O1319" i="13" s="1"/>
  <c r="P1319" i="13"/>
  <c r="I1320" i="13"/>
  <c r="L1320" i="13"/>
  <c r="M1320" i="13"/>
  <c r="O1320" i="13" s="1"/>
  <c r="P1320" i="13"/>
  <c r="I1321" i="13"/>
  <c r="L1321" i="13"/>
  <c r="M1321" i="13"/>
  <c r="O1321" i="13" s="1"/>
  <c r="P1321" i="13"/>
  <c r="I1322" i="13"/>
  <c r="L1322" i="13"/>
  <c r="M1322" i="13"/>
  <c r="O1322" i="13" s="1"/>
  <c r="P1322" i="13"/>
  <c r="I1323" i="13"/>
  <c r="L1323" i="13"/>
  <c r="M1323" i="13"/>
  <c r="O1323" i="13" s="1"/>
  <c r="P1323" i="13"/>
  <c r="I1324" i="13"/>
  <c r="L1324" i="13"/>
  <c r="M1324" i="13"/>
  <c r="O1324" i="13" s="1"/>
  <c r="P1324" i="13"/>
  <c r="I1325" i="13"/>
  <c r="L1325" i="13"/>
  <c r="M1325" i="13"/>
  <c r="O1325" i="13" s="1"/>
  <c r="P1325" i="13"/>
  <c r="I1326" i="13"/>
  <c r="L1326" i="13"/>
  <c r="M1326" i="13"/>
  <c r="O1326" i="13" s="1"/>
  <c r="P1326" i="13"/>
  <c r="I1327" i="13"/>
  <c r="L1327" i="13"/>
  <c r="M1327" i="13"/>
  <c r="O1327" i="13" s="1"/>
  <c r="P1327" i="13"/>
  <c r="I1328" i="13"/>
  <c r="L1328" i="13"/>
  <c r="M1328" i="13"/>
  <c r="O1328" i="13" s="1"/>
  <c r="P1328" i="13"/>
  <c r="I1329" i="13"/>
  <c r="L1329" i="13"/>
  <c r="M1329" i="13"/>
  <c r="O1329" i="13" s="1"/>
  <c r="P1329" i="13"/>
  <c r="L1330" i="13"/>
  <c r="M1330" i="13"/>
  <c r="O1330" i="13" s="1"/>
  <c r="P1330" i="13"/>
  <c r="L1331" i="13"/>
  <c r="M1331" i="13"/>
  <c r="O1331" i="13" s="1"/>
  <c r="P1331" i="13"/>
  <c r="I1332" i="13"/>
  <c r="L1332" i="13"/>
  <c r="M1332" i="13"/>
  <c r="O1332" i="13" s="1"/>
  <c r="P1332" i="13"/>
  <c r="L1333" i="13"/>
  <c r="M1333" i="13"/>
  <c r="O1333" i="13" s="1"/>
  <c r="P1333" i="13"/>
  <c r="R1333" i="13" s="1"/>
  <c r="I1334" i="13"/>
  <c r="L1334" i="13"/>
  <c r="M1334" i="13"/>
  <c r="O1334" i="13" s="1"/>
  <c r="P1334" i="13"/>
  <c r="R1334" i="13" s="1"/>
  <c r="L1335" i="13"/>
  <c r="M1335" i="13"/>
  <c r="O1335" i="13" s="1"/>
  <c r="P1335" i="13"/>
  <c r="L1336" i="13"/>
  <c r="M1336" i="13"/>
  <c r="O1336" i="13" s="1"/>
  <c r="P1336" i="13"/>
  <c r="L1337" i="13"/>
  <c r="M1337" i="13"/>
  <c r="O1337" i="13" s="1"/>
  <c r="P1337" i="13"/>
  <c r="L1338" i="13"/>
  <c r="M1338" i="13"/>
  <c r="O1338" i="13" s="1"/>
  <c r="P1338" i="13"/>
  <c r="L1339" i="13"/>
  <c r="M1339" i="13"/>
  <c r="O1339" i="13" s="1"/>
  <c r="P1339" i="13"/>
  <c r="L1340" i="13"/>
  <c r="M1340" i="13"/>
  <c r="O1340" i="13" s="1"/>
  <c r="P1340" i="13"/>
  <c r="L1341" i="13"/>
  <c r="M1341" i="13"/>
  <c r="O1341" i="13" s="1"/>
  <c r="P1341" i="13"/>
  <c r="L1342" i="13"/>
  <c r="M1342" i="13"/>
  <c r="O1342" i="13" s="1"/>
  <c r="P1342" i="13"/>
  <c r="L1343" i="13"/>
  <c r="M1343" i="13"/>
  <c r="O1343" i="13" s="1"/>
  <c r="P1343" i="13"/>
  <c r="L1344" i="13"/>
  <c r="M1344" i="13"/>
  <c r="O1344" i="13" s="1"/>
  <c r="P1344" i="13"/>
  <c r="L1345" i="13"/>
  <c r="M1345" i="13"/>
  <c r="O1345" i="13" s="1"/>
  <c r="P1345" i="13"/>
  <c r="L1346" i="13"/>
  <c r="M1346" i="13"/>
  <c r="O1346" i="13" s="1"/>
  <c r="P1346" i="13"/>
  <c r="L1347" i="13"/>
  <c r="M1347" i="13"/>
  <c r="O1347" i="13" s="1"/>
  <c r="P1347" i="13"/>
  <c r="L1348" i="13"/>
  <c r="M1348" i="13"/>
  <c r="O1348" i="13" s="1"/>
  <c r="P1348" i="13"/>
  <c r="L1349" i="13"/>
  <c r="M1349" i="13"/>
  <c r="O1349" i="13" s="1"/>
  <c r="P1349" i="13"/>
  <c r="L1350" i="13"/>
  <c r="M1350" i="13"/>
  <c r="O1350" i="13" s="1"/>
  <c r="P1350" i="13"/>
  <c r="L1351" i="13"/>
  <c r="M1351" i="13"/>
  <c r="O1351" i="13" s="1"/>
  <c r="P1351" i="13"/>
  <c r="I1352" i="13"/>
  <c r="L1352" i="13"/>
  <c r="M1352" i="13"/>
  <c r="O1352" i="13" s="1"/>
  <c r="P1352" i="13"/>
  <c r="I1353" i="13"/>
  <c r="L1353" i="13"/>
  <c r="M1353" i="13"/>
  <c r="O1353" i="13" s="1"/>
  <c r="P1353" i="13"/>
  <c r="I1354" i="13"/>
  <c r="L1354" i="13"/>
  <c r="M1354" i="13"/>
  <c r="O1354" i="13" s="1"/>
  <c r="P1354" i="13"/>
  <c r="I1355" i="13"/>
  <c r="L1355" i="13"/>
  <c r="M1355" i="13"/>
  <c r="O1355" i="13" s="1"/>
  <c r="P1355" i="13"/>
  <c r="L1356" i="13"/>
  <c r="M1356" i="13"/>
  <c r="O1356" i="13" s="1"/>
  <c r="P1356" i="13"/>
  <c r="I1357" i="13"/>
  <c r="L1357" i="13"/>
  <c r="M1357" i="13"/>
  <c r="O1357" i="13" s="1"/>
  <c r="P1357" i="13"/>
  <c r="I1358" i="13"/>
  <c r="L1358" i="13"/>
  <c r="M1358" i="13"/>
  <c r="O1358" i="13" s="1"/>
  <c r="P1358" i="13"/>
  <c r="I1359" i="13"/>
  <c r="L1359" i="13"/>
  <c r="M1359" i="13"/>
  <c r="O1359" i="13" s="1"/>
  <c r="P1359" i="13"/>
  <c r="I1360" i="13"/>
  <c r="L1360" i="13"/>
  <c r="M1360" i="13"/>
  <c r="O1360" i="13" s="1"/>
  <c r="P1360" i="13"/>
  <c r="I1361" i="13"/>
  <c r="L1361" i="13"/>
  <c r="M1361" i="13"/>
  <c r="O1361" i="13" s="1"/>
  <c r="P1361" i="13"/>
  <c r="I1362" i="13"/>
  <c r="L1362" i="13"/>
  <c r="M1362" i="13"/>
  <c r="O1362" i="13" s="1"/>
  <c r="P1362" i="13"/>
  <c r="I1363" i="13"/>
  <c r="L1363" i="13"/>
  <c r="M1363" i="13"/>
  <c r="O1363" i="13" s="1"/>
  <c r="P1363" i="13"/>
  <c r="I1364" i="13"/>
  <c r="L1364" i="13"/>
  <c r="M1364" i="13"/>
  <c r="O1364" i="13" s="1"/>
  <c r="P1364" i="13"/>
  <c r="I1365" i="13"/>
  <c r="L1365" i="13"/>
  <c r="M1365" i="13"/>
  <c r="O1365" i="13" s="1"/>
  <c r="P1365" i="13"/>
  <c r="I1366" i="13"/>
  <c r="L1366" i="13"/>
  <c r="M1366" i="13"/>
  <c r="O1366" i="13" s="1"/>
  <c r="P1366" i="13"/>
  <c r="I1367" i="13"/>
  <c r="L1367" i="13"/>
  <c r="M1367" i="13"/>
  <c r="O1367" i="13" s="1"/>
  <c r="P1367" i="13"/>
  <c r="I1368" i="13"/>
  <c r="L1368" i="13"/>
  <c r="M1368" i="13"/>
  <c r="O1368" i="13" s="1"/>
  <c r="P1368" i="13"/>
  <c r="I1369" i="13"/>
  <c r="L1369" i="13"/>
  <c r="M1369" i="13"/>
  <c r="O1369" i="13" s="1"/>
  <c r="P1369" i="13"/>
  <c r="I1370" i="13"/>
  <c r="L1370" i="13"/>
  <c r="M1370" i="13"/>
  <c r="O1370" i="13" s="1"/>
  <c r="P1370" i="13"/>
  <c r="I1371" i="13"/>
  <c r="L1371" i="13"/>
  <c r="M1371" i="13"/>
  <c r="O1371" i="13" s="1"/>
  <c r="P1371" i="13"/>
  <c r="I1372" i="13"/>
  <c r="L1372" i="13"/>
  <c r="M1372" i="13"/>
  <c r="O1372" i="13" s="1"/>
  <c r="P1372" i="13"/>
  <c r="I1373" i="13"/>
  <c r="L1373" i="13"/>
  <c r="M1373" i="13"/>
  <c r="O1373" i="13" s="1"/>
  <c r="P1373" i="13"/>
  <c r="I1374" i="13"/>
  <c r="L1374" i="13"/>
  <c r="M1374" i="13"/>
  <c r="O1374" i="13" s="1"/>
  <c r="P1374" i="13"/>
  <c r="I1375" i="13"/>
  <c r="L1375" i="13"/>
  <c r="M1375" i="13"/>
  <c r="O1375" i="13" s="1"/>
  <c r="P1375" i="13"/>
  <c r="I1376" i="13"/>
  <c r="L1376" i="13"/>
  <c r="M1376" i="13"/>
  <c r="O1376" i="13" s="1"/>
  <c r="P1376" i="13"/>
  <c r="I1377" i="13"/>
  <c r="L1377" i="13"/>
  <c r="M1377" i="13"/>
  <c r="O1377" i="13" s="1"/>
  <c r="P1377" i="13"/>
  <c r="I1378" i="13"/>
  <c r="L1378" i="13"/>
  <c r="M1378" i="13"/>
  <c r="O1378" i="13" s="1"/>
  <c r="P1378" i="13"/>
  <c r="I1379" i="13"/>
  <c r="L1379" i="13"/>
  <c r="M1379" i="13"/>
  <c r="O1379" i="13" s="1"/>
  <c r="P1379" i="13"/>
  <c r="I1380" i="13"/>
  <c r="L1380" i="13"/>
  <c r="M1380" i="13"/>
  <c r="O1380" i="13" s="1"/>
  <c r="P1380" i="13"/>
  <c r="I1381" i="13"/>
  <c r="L1381" i="13"/>
  <c r="M1381" i="13"/>
  <c r="O1381" i="13" s="1"/>
  <c r="P1381" i="13"/>
  <c r="I1382" i="13"/>
  <c r="L1382" i="13"/>
  <c r="M1382" i="13"/>
  <c r="O1382" i="13" s="1"/>
  <c r="P1382" i="13"/>
  <c r="I1383" i="13"/>
  <c r="L1383" i="13"/>
  <c r="M1383" i="13"/>
  <c r="O1383" i="13" s="1"/>
  <c r="P1383" i="13"/>
  <c r="I1384" i="13"/>
  <c r="L1384" i="13"/>
  <c r="M1384" i="13"/>
  <c r="O1384" i="13" s="1"/>
  <c r="P1384" i="13"/>
  <c r="I1385" i="13"/>
  <c r="L1385" i="13"/>
  <c r="M1385" i="13"/>
  <c r="O1385" i="13" s="1"/>
  <c r="P1385" i="13"/>
  <c r="I1386" i="13"/>
  <c r="L1386" i="13"/>
  <c r="M1386" i="13"/>
  <c r="O1386" i="13" s="1"/>
  <c r="P1386" i="13"/>
  <c r="I1387" i="13"/>
  <c r="L1387" i="13"/>
  <c r="M1387" i="13"/>
  <c r="O1387" i="13" s="1"/>
  <c r="P1387" i="13"/>
  <c r="I1388" i="13"/>
  <c r="L1388" i="13"/>
  <c r="M1388" i="13"/>
  <c r="O1388" i="13" s="1"/>
  <c r="P1388" i="13"/>
  <c r="I1389" i="13"/>
  <c r="L1389" i="13"/>
  <c r="M1389" i="13"/>
  <c r="O1389" i="13" s="1"/>
  <c r="P1389" i="13"/>
  <c r="I1390" i="13"/>
  <c r="L1390" i="13"/>
  <c r="M1390" i="13"/>
  <c r="O1390" i="13" s="1"/>
  <c r="P1390" i="13"/>
  <c r="I1391" i="13"/>
  <c r="L1391" i="13"/>
  <c r="M1391" i="13"/>
  <c r="O1391" i="13" s="1"/>
  <c r="P1391" i="13"/>
  <c r="I1392" i="13"/>
  <c r="L1392" i="13"/>
  <c r="M1392" i="13"/>
  <c r="O1392" i="13" s="1"/>
  <c r="P1392" i="13"/>
  <c r="I1393" i="13"/>
  <c r="L1393" i="13"/>
  <c r="M1393" i="13"/>
  <c r="O1393" i="13" s="1"/>
  <c r="P1393" i="13"/>
  <c r="I1394" i="13"/>
  <c r="L1394" i="13"/>
  <c r="M1394" i="13"/>
  <c r="O1394" i="13" s="1"/>
  <c r="P1394" i="13"/>
  <c r="I1395" i="13"/>
  <c r="L1395" i="13"/>
  <c r="M1395" i="13"/>
  <c r="O1395" i="13" s="1"/>
  <c r="P1395" i="13"/>
  <c r="I1396" i="13"/>
  <c r="L1396" i="13"/>
  <c r="M1396" i="13"/>
  <c r="O1396" i="13" s="1"/>
  <c r="P1396" i="13"/>
  <c r="I1397" i="13"/>
  <c r="L1397" i="13"/>
  <c r="M1397" i="13"/>
  <c r="O1397" i="13" s="1"/>
  <c r="P1397" i="13"/>
  <c r="I1398" i="13"/>
  <c r="L1398" i="13"/>
  <c r="M1398" i="13"/>
  <c r="O1398" i="13" s="1"/>
  <c r="P1398" i="13"/>
  <c r="I1399" i="13"/>
  <c r="L1399" i="13"/>
  <c r="M1399" i="13"/>
  <c r="O1399" i="13" s="1"/>
  <c r="P1399" i="13"/>
  <c r="I1400" i="13"/>
  <c r="L1400" i="13"/>
  <c r="M1400" i="13"/>
  <c r="O1400" i="13" s="1"/>
  <c r="P1400" i="13"/>
  <c r="I1401" i="13"/>
  <c r="L1401" i="13"/>
  <c r="M1401" i="13"/>
  <c r="O1401" i="13" s="1"/>
  <c r="P1401" i="13"/>
  <c r="I1402" i="13"/>
  <c r="L1402" i="13"/>
  <c r="M1402" i="13"/>
  <c r="O1402" i="13" s="1"/>
  <c r="P1402" i="13"/>
  <c r="I1403" i="13"/>
  <c r="L1403" i="13"/>
  <c r="M1403" i="13"/>
  <c r="O1403" i="13" s="1"/>
  <c r="P1403" i="13"/>
  <c r="I1404" i="13"/>
  <c r="L1404" i="13"/>
  <c r="M1404" i="13"/>
  <c r="O1404" i="13" s="1"/>
  <c r="P1404" i="13"/>
  <c r="I1405" i="13"/>
  <c r="L1405" i="13"/>
  <c r="M1405" i="13"/>
  <c r="O1405" i="13" s="1"/>
  <c r="P1405" i="13"/>
  <c r="I1406" i="13"/>
  <c r="L1406" i="13"/>
  <c r="M1406" i="13"/>
  <c r="O1406" i="13" s="1"/>
  <c r="P1406" i="13"/>
  <c r="I1407" i="13"/>
  <c r="L1407" i="13"/>
  <c r="M1407" i="13"/>
  <c r="O1407" i="13" s="1"/>
  <c r="P1407" i="13"/>
  <c r="I1408" i="13"/>
  <c r="L1408" i="13"/>
  <c r="M1408" i="13"/>
  <c r="O1408" i="13" s="1"/>
  <c r="P1408" i="13"/>
  <c r="I1409" i="13"/>
  <c r="L1409" i="13"/>
  <c r="M1409" i="13"/>
  <c r="O1409" i="13" s="1"/>
  <c r="P1409" i="13"/>
  <c r="I1410" i="13"/>
  <c r="L1410" i="13"/>
  <c r="M1410" i="13"/>
  <c r="O1410" i="13" s="1"/>
  <c r="P1410" i="13"/>
  <c r="I1411" i="13"/>
  <c r="L1411" i="13"/>
  <c r="M1411" i="13"/>
  <c r="O1411" i="13" s="1"/>
  <c r="P1411" i="13"/>
  <c r="I1412" i="13"/>
  <c r="L1412" i="13"/>
  <c r="M1412" i="13"/>
  <c r="O1412" i="13" s="1"/>
  <c r="P1412" i="13"/>
  <c r="I1413" i="13"/>
  <c r="L1413" i="13"/>
  <c r="M1413" i="13"/>
  <c r="O1413" i="13" s="1"/>
  <c r="P1413" i="13"/>
  <c r="I1414" i="13"/>
  <c r="L1414" i="13"/>
  <c r="M1414" i="13"/>
  <c r="O1414" i="13" s="1"/>
  <c r="P1414" i="13"/>
  <c r="I1415" i="13"/>
  <c r="L1415" i="13"/>
  <c r="M1415" i="13"/>
  <c r="O1415" i="13" s="1"/>
  <c r="P1415" i="13"/>
  <c r="I1416" i="13"/>
  <c r="L1416" i="13"/>
  <c r="M1416" i="13"/>
  <c r="O1416" i="13" s="1"/>
  <c r="P1416" i="13"/>
  <c r="I1417" i="13"/>
  <c r="L1417" i="13"/>
  <c r="M1417" i="13"/>
  <c r="O1417" i="13" s="1"/>
  <c r="P1417" i="13"/>
  <c r="I1418" i="13"/>
  <c r="L1418" i="13"/>
  <c r="M1418" i="13"/>
  <c r="O1418" i="13" s="1"/>
  <c r="P1418" i="13"/>
  <c r="I1419" i="13"/>
  <c r="L1419" i="13"/>
  <c r="M1419" i="13"/>
  <c r="O1419" i="13" s="1"/>
  <c r="P1419" i="13"/>
  <c r="I1420" i="13"/>
  <c r="L1420" i="13"/>
  <c r="M1420" i="13"/>
  <c r="O1420" i="13" s="1"/>
  <c r="P1420" i="13"/>
  <c r="R1420" i="13" s="1"/>
  <c r="I1421" i="13"/>
  <c r="L1421" i="13"/>
  <c r="M1421" i="13"/>
  <c r="O1421" i="13" s="1"/>
  <c r="P1421" i="13"/>
  <c r="I1422" i="13"/>
  <c r="L1422" i="13"/>
  <c r="M1422" i="13"/>
  <c r="O1422" i="13" s="1"/>
  <c r="P1422" i="13"/>
  <c r="I1423" i="13"/>
  <c r="L1423" i="13"/>
  <c r="M1423" i="13"/>
  <c r="O1423" i="13" s="1"/>
  <c r="P1423" i="13"/>
  <c r="I1424" i="13"/>
  <c r="L1424" i="13"/>
  <c r="M1424" i="13"/>
  <c r="O1424" i="13" s="1"/>
  <c r="P1424" i="13"/>
  <c r="I1425" i="13"/>
  <c r="L1425" i="13"/>
  <c r="M1425" i="13"/>
  <c r="O1425" i="13" s="1"/>
  <c r="P1425" i="13"/>
  <c r="I1426" i="13"/>
  <c r="L1426" i="13"/>
  <c r="M1426" i="13"/>
  <c r="O1426" i="13" s="1"/>
  <c r="P1426" i="13"/>
  <c r="I1427" i="13"/>
  <c r="L1427" i="13"/>
  <c r="M1427" i="13"/>
  <c r="O1427" i="13" s="1"/>
  <c r="P1427" i="13"/>
  <c r="I1428" i="13"/>
  <c r="L1428" i="13"/>
  <c r="M1428" i="13"/>
  <c r="O1428" i="13" s="1"/>
  <c r="P1428" i="13"/>
  <c r="I1429" i="13"/>
  <c r="L1429" i="13"/>
  <c r="M1429" i="13"/>
  <c r="O1429" i="13" s="1"/>
  <c r="P1429" i="13"/>
  <c r="I1430" i="13"/>
  <c r="L1430" i="13"/>
  <c r="M1430" i="13"/>
  <c r="O1430" i="13" s="1"/>
  <c r="P1430" i="13"/>
  <c r="I1431" i="13"/>
  <c r="L1431" i="13"/>
  <c r="M1431" i="13"/>
  <c r="O1431" i="13" s="1"/>
  <c r="P1431" i="13"/>
  <c r="L1432" i="13"/>
  <c r="M1432" i="13"/>
  <c r="O1432" i="13" s="1"/>
  <c r="P1432" i="13"/>
  <c r="L1433" i="13"/>
  <c r="M1433" i="13"/>
  <c r="O1433" i="13" s="1"/>
  <c r="P1433" i="13"/>
  <c r="L1434" i="13"/>
  <c r="M1434" i="13"/>
  <c r="O1434" i="13" s="1"/>
  <c r="P1434" i="13"/>
  <c r="L1435" i="13"/>
  <c r="M1435" i="13"/>
  <c r="O1435" i="13" s="1"/>
  <c r="P1435" i="13"/>
  <c r="L1436" i="13"/>
  <c r="M1436" i="13"/>
  <c r="O1436" i="13" s="1"/>
  <c r="P1436" i="13"/>
  <c r="L1437" i="13"/>
  <c r="M1437" i="13"/>
  <c r="O1437" i="13" s="1"/>
  <c r="P1437" i="13"/>
  <c r="L1438" i="13"/>
  <c r="M1438" i="13"/>
  <c r="O1438" i="13" s="1"/>
  <c r="P1438" i="13"/>
  <c r="L1439" i="13"/>
  <c r="M1439" i="13"/>
  <c r="O1439" i="13" s="1"/>
  <c r="P1439" i="13"/>
  <c r="L1440" i="13"/>
  <c r="M1440" i="13"/>
  <c r="O1440" i="13" s="1"/>
  <c r="P1440" i="13"/>
  <c r="L1441" i="13"/>
  <c r="M1441" i="13"/>
  <c r="O1441" i="13" s="1"/>
  <c r="P1441" i="13"/>
  <c r="L1442" i="13"/>
  <c r="M1442" i="13"/>
  <c r="O1442" i="13" s="1"/>
  <c r="P1442" i="13"/>
  <c r="L1443" i="13"/>
  <c r="M1443" i="13"/>
  <c r="O1443" i="13" s="1"/>
  <c r="P1443" i="13"/>
  <c r="L1444" i="13"/>
  <c r="M1444" i="13"/>
  <c r="O1444" i="13" s="1"/>
  <c r="P1444" i="13"/>
  <c r="L1445" i="13"/>
  <c r="M1445" i="13"/>
  <c r="O1445" i="13" s="1"/>
  <c r="P1445" i="13"/>
  <c r="L1446" i="13"/>
  <c r="M1446" i="13"/>
  <c r="O1446" i="13" s="1"/>
  <c r="P1446" i="13"/>
  <c r="L1447" i="13"/>
  <c r="M1447" i="13"/>
  <c r="O1447" i="13" s="1"/>
  <c r="P1447" i="13"/>
  <c r="L1448" i="13"/>
  <c r="M1448" i="13"/>
  <c r="O1448" i="13" s="1"/>
  <c r="P1448" i="13"/>
  <c r="L1449" i="13"/>
  <c r="M1449" i="13"/>
  <c r="O1449" i="13" s="1"/>
  <c r="P1449" i="13"/>
  <c r="L1450" i="13"/>
  <c r="M1450" i="13"/>
  <c r="O1450" i="13" s="1"/>
  <c r="P1450" i="13"/>
  <c r="L1451" i="13"/>
  <c r="M1451" i="13"/>
  <c r="O1451" i="13" s="1"/>
  <c r="P1451" i="13"/>
  <c r="L1452" i="13"/>
  <c r="M1452" i="13"/>
  <c r="O1452" i="13" s="1"/>
  <c r="P1452" i="13"/>
  <c r="L1453" i="13"/>
  <c r="M1453" i="13"/>
  <c r="O1453" i="13" s="1"/>
  <c r="P1453" i="13"/>
  <c r="L1454" i="13"/>
  <c r="M1454" i="13"/>
  <c r="O1454" i="13" s="1"/>
  <c r="P1454" i="13"/>
  <c r="L1455" i="13"/>
  <c r="M1455" i="13"/>
  <c r="O1455" i="13" s="1"/>
  <c r="P1455" i="13"/>
  <c r="L1456" i="13"/>
  <c r="M1456" i="13"/>
  <c r="O1456" i="13" s="1"/>
  <c r="P1456" i="13"/>
  <c r="L1457" i="13"/>
  <c r="M1457" i="13"/>
  <c r="O1457" i="13" s="1"/>
  <c r="P1457" i="13"/>
  <c r="L1458" i="13"/>
  <c r="M1458" i="13"/>
  <c r="O1458" i="13" s="1"/>
  <c r="P1458" i="13"/>
  <c r="L1459" i="13"/>
  <c r="M1459" i="13"/>
  <c r="O1459" i="13" s="1"/>
  <c r="P1459" i="13"/>
  <c r="L1460" i="13"/>
  <c r="M1460" i="13"/>
  <c r="O1460" i="13" s="1"/>
  <c r="P1460" i="13"/>
  <c r="L1461" i="13"/>
  <c r="M1461" i="13"/>
  <c r="O1461" i="13" s="1"/>
  <c r="P1461" i="13"/>
  <c r="L1462" i="13"/>
  <c r="M1462" i="13"/>
  <c r="O1462" i="13" s="1"/>
  <c r="P1462" i="13"/>
  <c r="L1463" i="13"/>
  <c r="M1463" i="13"/>
  <c r="O1463" i="13" s="1"/>
  <c r="P1463" i="13"/>
  <c r="L1464" i="13"/>
  <c r="M1464" i="13"/>
  <c r="O1464" i="13" s="1"/>
  <c r="P1464" i="13"/>
  <c r="L1465" i="13"/>
  <c r="M1465" i="13"/>
  <c r="O1465" i="13" s="1"/>
  <c r="P1465" i="13"/>
  <c r="L1466" i="13"/>
  <c r="M1466" i="13"/>
  <c r="O1466" i="13" s="1"/>
  <c r="P1466" i="13"/>
  <c r="L1467" i="13"/>
  <c r="M1467" i="13"/>
  <c r="O1467" i="13" s="1"/>
  <c r="P1467" i="13"/>
  <c r="L1468" i="13"/>
  <c r="M1468" i="13"/>
  <c r="O1468" i="13" s="1"/>
  <c r="P1468" i="13"/>
  <c r="L1469" i="13"/>
  <c r="M1469" i="13"/>
  <c r="O1469" i="13" s="1"/>
  <c r="P1469" i="13"/>
  <c r="L1470" i="13"/>
  <c r="M1470" i="13"/>
  <c r="O1470" i="13" s="1"/>
  <c r="P1470" i="13"/>
  <c r="L1471" i="13"/>
  <c r="M1471" i="13"/>
  <c r="O1471" i="13" s="1"/>
  <c r="P1471" i="13"/>
  <c r="L1472" i="13"/>
  <c r="M1472" i="13"/>
  <c r="O1472" i="13" s="1"/>
  <c r="P1472" i="13"/>
  <c r="L1473" i="13"/>
  <c r="M1473" i="13"/>
  <c r="O1473" i="13" s="1"/>
  <c r="P1473" i="13"/>
  <c r="L1474" i="13"/>
  <c r="M1474" i="13"/>
  <c r="O1474" i="13" s="1"/>
  <c r="P1474" i="13"/>
  <c r="L1475" i="13"/>
  <c r="M1475" i="13"/>
  <c r="O1475" i="13" s="1"/>
  <c r="P1475" i="13"/>
  <c r="L1476" i="13"/>
  <c r="M1476" i="13"/>
  <c r="O1476" i="13" s="1"/>
  <c r="P1476" i="13"/>
  <c r="L1477" i="13"/>
  <c r="M1477" i="13"/>
  <c r="O1477" i="13" s="1"/>
  <c r="P1477" i="13"/>
  <c r="L1478" i="13"/>
  <c r="M1478" i="13"/>
  <c r="O1478" i="13" s="1"/>
  <c r="P1478" i="13"/>
  <c r="L1479" i="13"/>
  <c r="M1479" i="13"/>
  <c r="O1479" i="13" s="1"/>
  <c r="P1479" i="13"/>
  <c r="L1480" i="13"/>
  <c r="M1480" i="13"/>
  <c r="O1480" i="13" s="1"/>
  <c r="P1480" i="13"/>
  <c r="L1481" i="13"/>
  <c r="M1481" i="13"/>
  <c r="O1481" i="13" s="1"/>
  <c r="P1481" i="13"/>
  <c r="L1482" i="13"/>
  <c r="M1482" i="13"/>
  <c r="O1482" i="13" s="1"/>
  <c r="P1482" i="13"/>
  <c r="R1482" i="13" s="1"/>
  <c r="L1483" i="13"/>
  <c r="M1483" i="13"/>
  <c r="O1483" i="13" s="1"/>
  <c r="P1483" i="13"/>
  <c r="R1483" i="13" s="1"/>
  <c r="L1484" i="13"/>
  <c r="M1484" i="13"/>
  <c r="O1484" i="13" s="1"/>
  <c r="P1484" i="13"/>
  <c r="R1484" i="13" s="1"/>
  <c r="L1485" i="13"/>
  <c r="M1485" i="13"/>
  <c r="O1485" i="13" s="1"/>
  <c r="P1485" i="13"/>
  <c r="L1486" i="13"/>
  <c r="M1486" i="13"/>
  <c r="O1486" i="13" s="1"/>
  <c r="P1486" i="13"/>
  <c r="R1486" i="13" s="1"/>
  <c r="L1487" i="13"/>
  <c r="M1487" i="13"/>
  <c r="O1487" i="13" s="1"/>
  <c r="P1487" i="13"/>
  <c r="R1487" i="13" s="1"/>
  <c r="L1488" i="13"/>
  <c r="M1488" i="13"/>
  <c r="O1488" i="13" s="1"/>
  <c r="P1488" i="13"/>
  <c r="R1488" i="13" s="1"/>
  <c r="L1489" i="13"/>
  <c r="M1489" i="13"/>
  <c r="O1489" i="13" s="1"/>
  <c r="P1489" i="13"/>
  <c r="L1490" i="13"/>
  <c r="M1490" i="13"/>
  <c r="O1490" i="13" s="1"/>
  <c r="P1490" i="13"/>
  <c r="R1490" i="13" s="1"/>
  <c r="L1491" i="13"/>
  <c r="M1491" i="13"/>
  <c r="O1491" i="13" s="1"/>
  <c r="P1491" i="13"/>
  <c r="R1491" i="13" s="1"/>
  <c r="L1492" i="13"/>
  <c r="M1492" i="13"/>
  <c r="O1492" i="13" s="1"/>
  <c r="P1492" i="13"/>
  <c r="R1492" i="13" s="1"/>
  <c r="L1493" i="13"/>
  <c r="M1493" i="13"/>
  <c r="O1493" i="13" s="1"/>
  <c r="P1493" i="13"/>
  <c r="L1494" i="13"/>
  <c r="M1494" i="13"/>
  <c r="O1494" i="13" s="1"/>
  <c r="P1494" i="13"/>
  <c r="R1494" i="13" s="1"/>
  <c r="L1495" i="13"/>
  <c r="M1495" i="13"/>
  <c r="O1495" i="13" s="1"/>
  <c r="P1495" i="13"/>
  <c r="R1495" i="13" s="1"/>
  <c r="L1496" i="13"/>
  <c r="M1496" i="13"/>
  <c r="O1496" i="13" s="1"/>
  <c r="P1496" i="13"/>
  <c r="R1496" i="13" s="1"/>
  <c r="L1497" i="13"/>
  <c r="M1497" i="13"/>
  <c r="O1497" i="13" s="1"/>
  <c r="P1497" i="13"/>
  <c r="R1497" i="13" s="1"/>
  <c r="L1498" i="13"/>
  <c r="M1498" i="13"/>
  <c r="O1498" i="13" s="1"/>
  <c r="P1498" i="13"/>
  <c r="R1498" i="13" s="1"/>
  <c r="L1499" i="13"/>
  <c r="M1499" i="13"/>
  <c r="O1499" i="13" s="1"/>
  <c r="P1499" i="13"/>
  <c r="R1499" i="13" s="1"/>
  <c r="L1500" i="13"/>
  <c r="M1500" i="13"/>
  <c r="O1500" i="13" s="1"/>
  <c r="P1500" i="13"/>
  <c r="L1501" i="13"/>
  <c r="M1501" i="13"/>
  <c r="O1501" i="13" s="1"/>
  <c r="P1501" i="13"/>
  <c r="R1501" i="13" s="1"/>
  <c r="L1502" i="13"/>
  <c r="M1502" i="13"/>
  <c r="O1502" i="13" s="1"/>
  <c r="P1502" i="13"/>
  <c r="R1502" i="13" s="1"/>
  <c r="L1503" i="13"/>
  <c r="M1503" i="13"/>
  <c r="O1503" i="13" s="1"/>
  <c r="P1503" i="13"/>
  <c r="R1503" i="13" s="1"/>
  <c r="L1504" i="13"/>
  <c r="M1504" i="13"/>
  <c r="O1504" i="13" s="1"/>
  <c r="P1504" i="13"/>
  <c r="R1504" i="13" s="1"/>
  <c r="L1505" i="13"/>
  <c r="M1505" i="13"/>
  <c r="O1505" i="13" s="1"/>
  <c r="P1505" i="13"/>
  <c r="R1505" i="13" s="1"/>
  <c r="L1506" i="13"/>
  <c r="M1506" i="13"/>
  <c r="O1506" i="13" s="1"/>
  <c r="P1506" i="13"/>
  <c r="R1506" i="13" s="1"/>
  <c r="L1507" i="13"/>
  <c r="M1507" i="13"/>
  <c r="O1507" i="13" s="1"/>
  <c r="P1507" i="13"/>
  <c r="R1507" i="13" s="1"/>
  <c r="L1508" i="13"/>
  <c r="M1508" i="13"/>
  <c r="O1508" i="13" s="1"/>
  <c r="P1508" i="13"/>
  <c r="R1508" i="13" s="1"/>
  <c r="L1509" i="13"/>
  <c r="M1509" i="13"/>
  <c r="O1509" i="13" s="1"/>
  <c r="P1509" i="13"/>
  <c r="R1509" i="13" s="1"/>
  <c r="L1510" i="13"/>
  <c r="M1510" i="13"/>
  <c r="O1510" i="13" s="1"/>
  <c r="P1510" i="13"/>
  <c r="R1510" i="13" s="1"/>
  <c r="L1511" i="13"/>
  <c r="M1511" i="13"/>
  <c r="O1511" i="13" s="1"/>
  <c r="P1511" i="13"/>
  <c r="R1511" i="13" s="1"/>
  <c r="L1512" i="13"/>
  <c r="M1512" i="13"/>
  <c r="O1512" i="13" s="1"/>
  <c r="P1512" i="13"/>
  <c r="R1512" i="13" s="1"/>
  <c r="L1513" i="13"/>
  <c r="M1513" i="13"/>
  <c r="O1513" i="13" s="1"/>
  <c r="P1513" i="13"/>
  <c r="R1513" i="13" s="1"/>
  <c r="L1514" i="13"/>
  <c r="M1514" i="13"/>
  <c r="O1514" i="13" s="1"/>
  <c r="P1514" i="13"/>
  <c r="R1514" i="13" s="1"/>
  <c r="L1515" i="13"/>
  <c r="M1515" i="13"/>
  <c r="O1515" i="13" s="1"/>
  <c r="P1515" i="13"/>
  <c r="R1515" i="13" s="1"/>
  <c r="L1516" i="13"/>
  <c r="M1516" i="13"/>
  <c r="O1516" i="13" s="1"/>
  <c r="P1516" i="13"/>
  <c r="R1516" i="13" s="1"/>
  <c r="L1517" i="13"/>
  <c r="M1517" i="13"/>
  <c r="O1517" i="13" s="1"/>
  <c r="P1517" i="13"/>
  <c r="R1517" i="13" s="1"/>
  <c r="L1518" i="13"/>
  <c r="M1518" i="13"/>
  <c r="O1518" i="13" s="1"/>
  <c r="P1518" i="13"/>
  <c r="R1518" i="13" s="1"/>
  <c r="L1519" i="13"/>
  <c r="M1519" i="13"/>
  <c r="O1519" i="13" s="1"/>
  <c r="P1519" i="13"/>
  <c r="R1519" i="13" s="1"/>
  <c r="L1520" i="13"/>
  <c r="M1520" i="13"/>
  <c r="O1520" i="13" s="1"/>
  <c r="P1520" i="13"/>
  <c r="R1520" i="13" s="1"/>
  <c r="L1521" i="13"/>
  <c r="M1521" i="13"/>
  <c r="O1521" i="13" s="1"/>
  <c r="P1521" i="13"/>
  <c r="R1521" i="13" s="1"/>
  <c r="L1522" i="13"/>
  <c r="M1522" i="13"/>
  <c r="O1522" i="13" s="1"/>
  <c r="P1522" i="13"/>
  <c r="R1522" i="13" s="1"/>
  <c r="L1523" i="13"/>
  <c r="M1523" i="13"/>
  <c r="O1523" i="13" s="1"/>
  <c r="P1523" i="13"/>
  <c r="R1523" i="13" s="1"/>
  <c r="L1524" i="13"/>
  <c r="M1524" i="13"/>
  <c r="O1524" i="13" s="1"/>
  <c r="P1524" i="13"/>
  <c r="R1524" i="13" s="1"/>
  <c r="L1525" i="13"/>
  <c r="M1525" i="13"/>
  <c r="O1525" i="13" s="1"/>
  <c r="P1525" i="13"/>
  <c r="R1525" i="13" s="1"/>
  <c r="L1526" i="13"/>
  <c r="M1526" i="13"/>
  <c r="O1526" i="13" s="1"/>
  <c r="P1526" i="13"/>
  <c r="R1526" i="13" s="1"/>
  <c r="L1527" i="13"/>
  <c r="M1527" i="13"/>
  <c r="O1527" i="13" s="1"/>
  <c r="P1527" i="13"/>
  <c r="R1527" i="13" s="1"/>
  <c r="L1528" i="13"/>
  <c r="M1528" i="13"/>
  <c r="O1528" i="13" s="1"/>
  <c r="P1528" i="13"/>
  <c r="R1528" i="13" s="1"/>
  <c r="L1529" i="13"/>
  <c r="M1529" i="13"/>
  <c r="O1529" i="13" s="1"/>
  <c r="P1529" i="13"/>
  <c r="R1529" i="13" s="1"/>
  <c r="L1530" i="13"/>
  <c r="M1530" i="13"/>
  <c r="O1530" i="13" s="1"/>
  <c r="P1530" i="13"/>
  <c r="R1530" i="13" s="1"/>
  <c r="L1531" i="13"/>
  <c r="M1531" i="13"/>
  <c r="O1531" i="13" s="1"/>
  <c r="P1531" i="13"/>
  <c r="R1531" i="13" s="1"/>
  <c r="L1532" i="13"/>
  <c r="M1532" i="13"/>
  <c r="O1532" i="13" s="1"/>
  <c r="P1532" i="13"/>
  <c r="R1532" i="13" s="1"/>
  <c r="L1533" i="13"/>
  <c r="M1533" i="13"/>
  <c r="O1533" i="13" s="1"/>
  <c r="P1533" i="13"/>
  <c r="R1533" i="13" s="1"/>
  <c r="L1534" i="13"/>
  <c r="M1534" i="13"/>
  <c r="O1534" i="13" s="1"/>
  <c r="P1534" i="13"/>
  <c r="R1534" i="13" s="1"/>
  <c r="L1535" i="13"/>
  <c r="M1535" i="13"/>
  <c r="O1535" i="13" s="1"/>
  <c r="P1535" i="13"/>
  <c r="R1535" i="13" s="1"/>
  <c r="L1536" i="13"/>
  <c r="M1536" i="13"/>
  <c r="O1536" i="13" s="1"/>
  <c r="P1536" i="13"/>
  <c r="R1536" i="13" s="1"/>
  <c r="L1537" i="13"/>
  <c r="M1537" i="13"/>
  <c r="O1537" i="13" s="1"/>
  <c r="P1537" i="13"/>
  <c r="R1537" i="13" s="1"/>
  <c r="L1538" i="13"/>
  <c r="M1538" i="13"/>
  <c r="O1538" i="13" s="1"/>
  <c r="P1538" i="13"/>
  <c r="R1538" i="13" s="1"/>
  <c r="L1539" i="13"/>
  <c r="M1539" i="13"/>
  <c r="O1539" i="13" s="1"/>
  <c r="P1539" i="13"/>
  <c r="L1540" i="13"/>
  <c r="M1540" i="13"/>
  <c r="O1540" i="13" s="1"/>
  <c r="P1540" i="13"/>
  <c r="R1540" i="13" s="1"/>
  <c r="L1541" i="13"/>
  <c r="M1541" i="13"/>
  <c r="O1541" i="13" s="1"/>
  <c r="P1541" i="13"/>
  <c r="R1541" i="13" s="1"/>
  <c r="L1542" i="13"/>
  <c r="M1542" i="13"/>
  <c r="O1542" i="13" s="1"/>
  <c r="P1542" i="13"/>
  <c r="R1542" i="13" s="1"/>
  <c r="L1543" i="13"/>
  <c r="M1543" i="13"/>
  <c r="O1543" i="13" s="1"/>
  <c r="P1543" i="13"/>
  <c r="R1543" i="13" s="1"/>
  <c r="L1544" i="13"/>
  <c r="M1544" i="13"/>
  <c r="O1544" i="13" s="1"/>
  <c r="P1544" i="13"/>
  <c r="R1544" i="13" s="1"/>
  <c r="L1545" i="13"/>
  <c r="M1545" i="13"/>
  <c r="O1545" i="13" s="1"/>
  <c r="P1545" i="13"/>
  <c r="R1545" i="13" s="1"/>
  <c r="L1546" i="13"/>
  <c r="M1546" i="13"/>
  <c r="O1546" i="13" s="1"/>
  <c r="P1546" i="13"/>
  <c r="R1546" i="13" s="1"/>
  <c r="L1547" i="13"/>
  <c r="M1547" i="13"/>
  <c r="O1547" i="13" s="1"/>
  <c r="P1547" i="13"/>
  <c r="R1547" i="13" s="1"/>
  <c r="L1548" i="13"/>
  <c r="M1548" i="13"/>
  <c r="O1548" i="13" s="1"/>
  <c r="P1548" i="13"/>
  <c r="R1548" i="13" s="1"/>
  <c r="L1549" i="13"/>
  <c r="M1549" i="13"/>
  <c r="O1549" i="13" s="1"/>
  <c r="P1549" i="13"/>
  <c r="R1549" i="13" s="1"/>
  <c r="L1550" i="13"/>
  <c r="M1550" i="13"/>
  <c r="O1550" i="13" s="1"/>
  <c r="P1550" i="13"/>
  <c r="R1550" i="13" s="1"/>
  <c r="L1551" i="13"/>
  <c r="M1551" i="13"/>
  <c r="O1551" i="13" s="1"/>
  <c r="P1551" i="13"/>
  <c r="R1551" i="13" s="1"/>
  <c r="L1552" i="13"/>
  <c r="M1552" i="13"/>
  <c r="O1552" i="13" s="1"/>
  <c r="P1552" i="13"/>
  <c r="R1552" i="13" s="1"/>
  <c r="L1553" i="13"/>
  <c r="M1553" i="13"/>
  <c r="O1553" i="13" s="1"/>
  <c r="P1553" i="13"/>
  <c r="R1553" i="13" s="1"/>
  <c r="L1554" i="13"/>
  <c r="M1554" i="13"/>
  <c r="O1554" i="13" s="1"/>
  <c r="P1554" i="13"/>
  <c r="R1554" i="13" s="1"/>
  <c r="L1555" i="13"/>
  <c r="M1555" i="13"/>
  <c r="O1555" i="13" s="1"/>
  <c r="P1555" i="13"/>
  <c r="R1555" i="13" s="1"/>
  <c r="L1556" i="13"/>
  <c r="M1556" i="13"/>
  <c r="O1556" i="13" s="1"/>
  <c r="P1556" i="13"/>
  <c r="R1556" i="13" s="1"/>
  <c r="L1557" i="13"/>
  <c r="M1557" i="13"/>
  <c r="O1557" i="13" s="1"/>
  <c r="P1557" i="13"/>
  <c r="R1557" i="13" s="1"/>
  <c r="L1558" i="13"/>
  <c r="M1558" i="13"/>
  <c r="O1558" i="13" s="1"/>
  <c r="P1558" i="13"/>
  <c r="R1558" i="13" s="1"/>
  <c r="L1559" i="13"/>
  <c r="M1559" i="13"/>
  <c r="O1559" i="13" s="1"/>
  <c r="P1559" i="13"/>
  <c r="R1559" i="13" s="1"/>
  <c r="L1560" i="13"/>
  <c r="M1560" i="13"/>
  <c r="O1560" i="13" s="1"/>
  <c r="P1560" i="13"/>
  <c r="R1560" i="13" s="1"/>
  <c r="L1561" i="13"/>
  <c r="M1561" i="13"/>
  <c r="O1561" i="13" s="1"/>
  <c r="P1561" i="13"/>
  <c r="R1561" i="13" s="1"/>
  <c r="L1562" i="13"/>
  <c r="M1562" i="13"/>
  <c r="O1562" i="13" s="1"/>
  <c r="P1562" i="13"/>
  <c r="R1562" i="13" s="1"/>
  <c r="L1563" i="13"/>
  <c r="M1563" i="13"/>
  <c r="O1563" i="13" s="1"/>
  <c r="P1563" i="13"/>
  <c r="R1563" i="13" s="1"/>
  <c r="L1564" i="13"/>
  <c r="M1564" i="13"/>
  <c r="O1564" i="13" s="1"/>
  <c r="P1564" i="13"/>
  <c r="R1564" i="13" s="1"/>
  <c r="L1565" i="13"/>
  <c r="M1565" i="13"/>
  <c r="O1565" i="13" s="1"/>
  <c r="P1565" i="13"/>
  <c r="R1565" i="13" s="1"/>
  <c r="L1566" i="13"/>
  <c r="M1566" i="13"/>
  <c r="O1566" i="13" s="1"/>
  <c r="P1566" i="13"/>
  <c r="R1566" i="13" s="1"/>
  <c r="L1567" i="13"/>
  <c r="M1567" i="13"/>
  <c r="O1567" i="13" s="1"/>
  <c r="P1567" i="13"/>
  <c r="R1567" i="13" s="1"/>
  <c r="L1568" i="13"/>
  <c r="M1568" i="13"/>
  <c r="O1568" i="13" s="1"/>
  <c r="P1568" i="13"/>
  <c r="R1568" i="13" s="1"/>
  <c r="L1569" i="13"/>
  <c r="M1569" i="13"/>
  <c r="O1569" i="13" s="1"/>
  <c r="P1569" i="13"/>
  <c r="R1569" i="13" s="1"/>
  <c r="L1570" i="13"/>
  <c r="M1570" i="13"/>
  <c r="O1570" i="13" s="1"/>
  <c r="P1570" i="13"/>
  <c r="R1570" i="13" s="1"/>
  <c r="L1571" i="13"/>
  <c r="M1571" i="13"/>
  <c r="O1571" i="13" s="1"/>
  <c r="P1571" i="13"/>
  <c r="R1571" i="13" s="1"/>
  <c r="L1572" i="13"/>
  <c r="M1572" i="13"/>
  <c r="O1572" i="13" s="1"/>
  <c r="P1572" i="13"/>
  <c r="R1572" i="13" s="1"/>
  <c r="L1573" i="13"/>
  <c r="M1573" i="13"/>
  <c r="O1573" i="13" s="1"/>
  <c r="P1573" i="13"/>
  <c r="R1573" i="13" s="1"/>
  <c r="L1574" i="13"/>
  <c r="M1574" i="13"/>
  <c r="O1574" i="13" s="1"/>
  <c r="P1574" i="13"/>
  <c r="R1574" i="13" s="1"/>
  <c r="L1575" i="13"/>
  <c r="M1575" i="13"/>
  <c r="O1575" i="13" s="1"/>
  <c r="P1575" i="13"/>
  <c r="R1575" i="13" s="1"/>
  <c r="L1576" i="13"/>
  <c r="M1576" i="13"/>
  <c r="O1576" i="13" s="1"/>
  <c r="P1576" i="13"/>
  <c r="R1576" i="13" s="1"/>
  <c r="L1577" i="13"/>
  <c r="M1577" i="13"/>
  <c r="O1577" i="13" s="1"/>
  <c r="P1577" i="13"/>
  <c r="R1577" i="13" s="1"/>
  <c r="L1578" i="13"/>
  <c r="M1578" i="13"/>
  <c r="O1578" i="13" s="1"/>
  <c r="P1578" i="13"/>
  <c r="R1578" i="13" s="1"/>
  <c r="L1579" i="13"/>
  <c r="M1579" i="13"/>
  <c r="O1579" i="13" s="1"/>
  <c r="P1579" i="13"/>
  <c r="R1579" i="13" s="1"/>
  <c r="L1580" i="13"/>
  <c r="M1580" i="13"/>
  <c r="O1580" i="13" s="1"/>
  <c r="P1580" i="13"/>
  <c r="R1580" i="13" s="1"/>
  <c r="L1581" i="13"/>
  <c r="M1581" i="13"/>
  <c r="O1581" i="13" s="1"/>
  <c r="P1581" i="13"/>
  <c r="R1581" i="13" s="1"/>
  <c r="L1582" i="13"/>
  <c r="M1582" i="13"/>
  <c r="O1582" i="13" s="1"/>
  <c r="P1582" i="13"/>
  <c r="R1582" i="13" s="1"/>
  <c r="L1583" i="13"/>
  <c r="M1583" i="13"/>
  <c r="O1583" i="13" s="1"/>
  <c r="P1583" i="13"/>
  <c r="R1583" i="13" s="1"/>
  <c r="L1584" i="13"/>
  <c r="M1584" i="13"/>
  <c r="O1584" i="13" s="1"/>
  <c r="P1584" i="13"/>
  <c r="L1585" i="13"/>
  <c r="M1585" i="13"/>
  <c r="O1585" i="13" s="1"/>
  <c r="P1585" i="13"/>
  <c r="R1585" i="13" s="1"/>
  <c r="L1586" i="13"/>
  <c r="M1586" i="13"/>
  <c r="O1586" i="13" s="1"/>
  <c r="P1586" i="13"/>
  <c r="R1586" i="13" s="1"/>
  <c r="L1587" i="13"/>
  <c r="M1587" i="13"/>
  <c r="O1587" i="13" s="1"/>
  <c r="P1587" i="13"/>
  <c r="R1587" i="13" s="1"/>
  <c r="L1588" i="13"/>
  <c r="M1588" i="13"/>
  <c r="O1588" i="13" s="1"/>
  <c r="P1588" i="13"/>
  <c r="R1588" i="13" s="1"/>
  <c r="L1589" i="13"/>
  <c r="M1589" i="13"/>
  <c r="O1589" i="13" s="1"/>
  <c r="P1589" i="13"/>
  <c r="R1589" i="13" s="1"/>
  <c r="L1590" i="13"/>
  <c r="M1590" i="13"/>
  <c r="O1590" i="13" s="1"/>
  <c r="P1590" i="13"/>
  <c r="R1590" i="13" s="1"/>
  <c r="L1591" i="13"/>
  <c r="M1591" i="13"/>
  <c r="O1591" i="13" s="1"/>
  <c r="P1591" i="13"/>
  <c r="R1591" i="13" s="1"/>
  <c r="L1592" i="13"/>
  <c r="M1592" i="13"/>
  <c r="O1592" i="13" s="1"/>
  <c r="P1592" i="13"/>
  <c r="R1592" i="13" s="1"/>
  <c r="L1593" i="13"/>
  <c r="M1593" i="13"/>
  <c r="O1593" i="13" s="1"/>
  <c r="P1593" i="13"/>
  <c r="R1593" i="13" s="1"/>
  <c r="L1594" i="13"/>
  <c r="M1594" i="13"/>
  <c r="O1594" i="13" s="1"/>
  <c r="P1594" i="13"/>
  <c r="R1594" i="13" s="1"/>
  <c r="L1595" i="13"/>
  <c r="M1595" i="13"/>
  <c r="O1595" i="13" s="1"/>
  <c r="P1595" i="13"/>
  <c r="R1595" i="13" s="1"/>
  <c r="L1596" i="13"/>
  <c r="M1596" i="13"/>
  <c r="O1596" i="13" s="1"/>
  <c r="P1596" i="13"/>
  <c r="R1596" i="13" s="1"/>
  <c r="L1597" i="13"/>
  <c r="M1597" i="13"/>
  <c r="O1597" i="13" s="1"/>
  <c r="P1597" i="13"/>
  <c r="R1597" i="13" s="1"/>
  <c r="L1598" i="13"/>
  <c r="M1598" i="13"/>
  <c r="O1598" i="13" s="1"/>
  <c r="P1598" i="13"/>
  <c r="R1598" i="13" s="1"/>
  <c r="L1599" i="13"/>
  <c r="M1599" i="13"/>
  <c r="O1599" i="13" s="1"/>
  <c r="P1599" i="13"/>
  <c r="R1599" i="13" s="1"/>
  <c r="L1600" i="13"/>
  <c r="M1600" i="13"/>
  <c r="O1600" i="13" s="1"/>
  <c r="P1600" i="13"/>
  <c r="R1600" i="13" s="1"/>
  <c r="L1601" i="13"/>
  <c r="M1601" i="13"/>
  <c r="O1601" i="13" s="1"/>
  <c r="P1601" i="13"/>
  <c r="R1601" i="13" s="1"/>
  <c r="L1602" i="13"/>
  <c r="M1602" i="13"/>
  <c r="O1602" i="13" s="1"/>
  <c r="P1602" i="13"/>
  <c r="R1602" i="13" s="1"/>
  <c r="L1603" i="13"/>
  <c r="M1603" i="13"/>
  <c r="O1603" i="13" s="1"/>
  <c r="P1603" i="13"/>
  <c r="R1603" i="13" s="1"/>
  <c r="I1604" i="13"/>
  <c r="L1604" i="13"/>
  <c r="M1604" i="13"/>
  <c r="O1604" i="13" s="1"/>
  <c r="P1604" i="13"/>
  <c r="R1604" i="13" s="1"/>
  <c r="I1605" i="13"/>
  <c r="L1605" i="13"/>
  <c r="M1605" i="13"/>
  <c r="O1605" i="13" s="1"/>
  <c r="P1605" i="13"/>
  <c r="R1605" i="13" s="1"/>
  <c r="I1606" i="13"/>
  <c r="L1606" i="13"/>
  <c r="M1606" i="13"/>
  <c r="O1606" i="13" s="1"/>
  <c r="P1606" i="13"/>
  <c r="R1606" i="13" s="1"/>
  <c r="I1607" i="13"/>
  <c r="L1607" i="13"/>
  <c r="M1607" i="13"/>
  <c r="O1607" i="13" s="1"/>
  <c r="P1607" i="13"/>
  <c r="R1607" i="13" s="1"/>
  <c r="I1608" i="13"/>
  <c r="L1608" i="13"/>
  <c r="M1608" i="13"/>
  <c r="O1608" i="13" s="1"/>
  <c r="P1608" i="13"/>
  <c r="R1608" i="13" s="1"/>
  <c r="I1609" i="13"/>
  <c r="L1609" i="13"/>
  <c r="M1609" i="13"/>
  <c r="O1609" i="13" s="1"/>
  <c r="P1609" i="13"/>
  <c r="R1609" i="13" s="1"/>
  <c r="I1610" i="13"/>
  <c r="L1610" i="13"/>
  <c r="M1610" i="13"/>
  <c r="O1610" i="13" s="1"/>
  <c r="P1610" i="13"/>
  <c r="R1610" i="13" s="1"/>
  <c r="I1611" i="13"/>
  <c r="L1611" i="13"/>
  <c r="M1611" i="13"/>
  <c r="O1611" i="13" s="1"/>
  <c r="P1611" i="13"/>
  <c r="R1611" i="13" s="1"/>
  <c r="I1612" i="13"/>
  <c r="L1612" i="13"/>
  <c r="M1612" i="13"/>
  <c r="O1612" i="13" s="1"/>
  <c r="P1612" i="13"/>
  <c r="R1612" i="13" s="1"/>
  <c r="I1613" i="13"/>
  <c r="L1613" i="13"/>
  <c r="M1613" i="13"/>
  <c r="O1613" i="13" s="1"/>
  <c r="P1613" i="13"/>
  <c r="I1614" i="13"/>
  <c r="L1614" i="13"/>
  <c r="M1614" i="13"/>
  <c r="O1614" i="13" s="1"/>
  <c r="P1614" i="13"/>
  <c r="R1614" i="13" s="1"/>
  <c r="I1615" i="13"/>
  <c r="L1615" i="13"/>
  <c r="M1615" i="13"/>
  <c r="O1615" i="13" s="1"/>
  <c r="P1615" i="13"/>
  <c r="R1615" i="13" s="1"/>
  <c r="I1616" i="13"/>
  <c r="L1616" i="13"/>
  <c r="M1616" i="13"/>
  <c r="O1616" i="13" s="1"/>
  <c r="P1616" i="13"/>
  <c r="R1616" i="13" s="1"/>
  <c r="I1617" i="13"/>
  <c r="L1617" i="13"/>
  <c r="M1617" i="13"/>
  <c r="O1617" i="13" s="1"/>
  <c r="P1617" i="13"/>
  <c r="R1617" i="13" s="1"/>
  <c r="I1618" i="13"/>
  <c r="L1618" i="13"/>
  <c r="M1618" i="13"/>
  <c r="O1618" i="13" s="1"/>
  <c r="P1618" i="13"/>
  <c r="R1618" i="13" s="1"/>
  <c r="I1619" i="13"/>
  <c r="L1619" i="13"/>
  <c r="M1619" i="13"/>
  <c r="O1619" i="13" s="1"/>
  <c r="P1619" i="13"/>
  <c r="R1619" i="13" s="1"/>
  <c r="I1620" i="13"/>
  <c r="L1620" i="13"/>
  <c r="M1620" i="13"/>
  <c r="O1620" i="13" s="1"/>
  <c r="P1620" i="13"/>
  <c r="R1620" i="13" s="1"/>
  <c r="I1621" i="13"/>
  <c r="L1621" i="13"/>
  <c r="M1621" i="13"/>
  <c r="O1621" i="13" s="1"/>
  <c r="P1621" i="13"/>
  <c r="R1621" i="13" s="1"/>
  <c r="I1622" i="13"/>
  <c r="L1622" i="13"/>
  <c r="M1622" i="13"/>
  <c r="O1622" i="13" s="1"/>
  <c r="P1622" i="13"/>
  <c r="R1622" i="13" s="1"/>
  <c r="I1623" i="13"/>
  <c r="L1623" i="13"/>
  <c r="M1623" i="13"/>
  <c r="O1623" i="13" s="1"/>
  <c r="P1623" i="13"/>
  <c r="R1623" i="13" s="1"/>
  <c r="I1624" i="13"/>
  <c r="L1624" i="13"/>
  <c r="M1624" i="13"/>
  <c r="O1624" i="13" s="1"/>
  <c r="P1624" i="13"/>
  <c r="R1624" i="13" s="1"/>
  <c r="I1625" i="13"/>
  <c r="L1625" i="13"/>
  <c r="M1625" i="13"/>
  <c r="O1625" i="13" s="1"/>
  <c r="P1625" i="13"/>
  <c r="R1625" i="13" s="1"/>
  <c r="I1626" i="13"/>
  <c r="L1626" i="13"/>
  <c r="M1626" i="13"/>
  <c r="O1626" i="13" s="1"/>
  <c r="P1626" i="13"/>
  <c r="R1626" i="13" s="1"/>
  <c r="I1627" i="13"/>
  <c r="L1627" i="13"/>
  <c r="M1627" i="13"/>
  <c r="O1627" i="13" s="1"/>
  <c r="P1627" i="13"/>
  <c r="R1627" i="13" s="1"/>
  <c r="I1628" i="13"/>
  <c r="L1628" i="13"/>
  <c r="M1628" i="13"/>
  <c r="O1628" i="13" s="1"/>
  <c r="P1628" i="13"/>
  <c r="R1628" i="13" s="1"/>
  <c r="I1629" i="13"/>
  <c r="L1629" i="13"/>
  <c r="M1629" i="13"/>
  <c r="O1629" i="13" s="1"/>
  <c r="P1629" i="13"/>
  <c r="R1629" i="13" s="1"/>
  <c r="I1630" i="13"/>
  <c r="L1630" i="13"/>
  <c r="M1630" i="13"/>
  <c r="O1630" i="13" s="1"/>
  <c r="P1630" i="13"/>
  <c r="R1630" i="13" s="1"/>
  <c r="I1631" i="13"/>
  <c r="L1631" i="13"/>
  <c r="M1631" i="13"/>
  <c r="O1631" i="13" s="1"/>
  <c r="P1631" i="13"/>
  <c r="R1631" i="13" s="1"/>
  <c r="I1632" i="13"/>
  <c r="L1632" i="13"/>
  <c r="M1632" i="13"/>
  <c r="O1632" i="13" s="1"/>
  <c r="P1632" i="13"/>
  <c r="R1632" i="13" s="1"/>
  <c r="I1633" i="13"/>
  <c r="L1633" i="13"/>
  <c r="M1633" i="13"/>
  <c r="O1633" i="13" s="1"/>
  <c r="P1633" i="13"/>
  <c r="R1633" i="13" s="1"/>
  <c r="I1634" i="13"/>
  <c r="L1634" i="13"/>
  <c r="M1634" i="13"/>
  <c r="O1634" i="13" s="1"/>
  <c r="P1634" i="13"/>
  <c r="R1634" i="13" s="1"/>
  <c r="I1635" i="13"/>
  <c r="L1635" i="13"/>
  <c r="M1635" i="13"/>
  <c r="O1635" i="13" s="1"/>
  <c r="P1635" i="13"/>
  <c r="R1635" i="13" s="1"/>
  <c r="I1636" i="13"/>
  <c r="L1636" i="13"/>
  <c r="M1636" i="13"/>
  <c r="O1636" i="13" s="1"/>
  <c r="P1636" i="13"/>
  <c r="R1636" i="13" s="1"/>
  <c r="I1637" i="13"/>
  <c r="L1637" i="13"/>
  <c r="M1637" i="13"/>
  <c r="O1637" i="13" s="1"/>
  <c r="P1637" i="13"/>
  <c r="R1637" i="13" s="1"/>
  <c r="I1638" i="13"/>
  <c r="L1638" i="13"/>
  <c r="M1638" i="13"/>
  <c r="O1638" i="13" s="1"/>
  <c r="P1638" i="13"/>
  <c r="R1638" i="13" s="1"/>
  <c r="I1639" i="13"/>
  <c r="L1639" i="13"/>
  <c r="M1639" i="13"/>
  <c r="O1639" i="13" s="1"/>
  <c r="P1639" i="13"/>
  <c r="I1640" i="13"/>
  <c r="L1640" i="13"/>
  <c r="M1640" i="13"/>
  <c r="O1640" i="13" s="1"/>
  <c r="P1640" i="13"/>
  <c r="R1640" i="13" s="1"/>
  <c r="I1641" i="13"/>
  <c r="L1641" i="13"/>
  <c r="M1641" i="13"/>
  <c r="O1641" i="13" s="1"/>
  <c r="P1641" i="13"/>
  <c r="R1641" i="13" s="1"/>
  <c r="I1642" i="13"/>
  <c r="L1642" i="13"/>
  <c r="M1642" i="13"/>
  <c r="O1642" i="13" s="1"/>
  <c r="P1642" i="13"/>
  <c r="R1642" i="13" s="1"/>
  <c r="I1643" i="13"/>
  <c r="L1643" i="13"/>
  <c r="M1643" i="13"/>
  <c r="O1643" i="13" s="1"/>
  <c r="P1643" i="13"/>
  <c r="I1644" i="13"/>
  <c r="L1644" i="13"/>
  <c r="M1644" i="13"/>
  <c r="O1644" i="13" s="1"/>
  <c r="P1644" i="13"/>
  <c r="R1644" i="13" s="1"/>
  <c r="I1645" i="13"/>
  <c r="L1645" i="13"/>
  <c r="M1645" i="13"/>
  <c r="O1645" i="13" s="1"/>
  <c r="P1645" i="13"/>
  <c r="R1645" i="13" s="1"/>
  <c r="I1646" i="13"/>
  <c r="L1646" i="13"/>
  <c r="M1646" i="13"/>
  <c r="O1646" i="13" s="1"/>
  <c r="P1646" i="13"/>
  <c r="R1646" i="13" s="1"/>
  <c r="I1647" i="13"/>
  <c r="L1647" i="13"/>
  <c r="M1647" i="13"/>
  <c r="O1647" i="13" s="1"/>
  <c r="P1647" i="13"/>
  <c r="R1647" i="13" s="1"/>
  <c r="I1648" i="13"/>
  <c r="L1648" i="13"/>
  <c r="M1648" i="13"/>
  <c r="O1648" i="13" s="1"/>
  <c r="P1648" i="13"/>
  <c r="R1648" i="13" s="1"/>
  <c r="I1649" i="13"/>
  <c r="L1649" i="13"/>
  <c r="M1649" i="13"/>
  <c r="O1649" i="13" s="1"/>
  <c r="P1649" i="13"/>
  <c r="R1649" i="13" s="1"/>
  <c r="I1650" i="13"/>
  <c r="L1650" i="13"/>
  <c r="M1650" i="13"/>
  <c r="O1650" i="13" s="1"/>
  <c r="P1650" i="13"/>
  <c r="R1650" i="13" s="1"/>
  <c r="I1651" i="13"/>
  <c r="L1651" i="13"/>
  <c r="M1651" i="13"/>
  <c r="O1651" i="13" s="1"/>
  <c r="P1651" i="13"/>
  <c r="I1652" i="13"/>
  <c r="L1652" i="13"/>
  <c r="M1652" i="13"/>
  <c r="O1652" i="13" s="1"/>
  <c r="P1652" i="13"/>
  <c r="R1652" i="13" s="1"/>
  <c r="I1653" i="13"/>
  <c r="L1653" i="13"/>
  <c r="M1653" i="13"/>
  <c r="O1653" i="13" s="1"/>
  <c r="P1653" i="13"/>
  <c r="R1653" i="13" s="1"/>
  <c r="I1654" i="13"/>
  <c r="L1654" i="13"/>
  <c r="M1654" i="13"/>
  <c r="O1654" i="13" s="1"/>
  <c r="P1654" i="13"/>
  <c r="R1654" i="13" s="1"/>
  <c r="I1655" i="13"/>
  <c r="L1655" i="13"/>
  <c r="M1655" i="13"/>
  <c r="O1655" i="13" s="1"/>
  <c r="P1655" i="13"/>
  <c r="R1655" i="13" s="1"/>
  <c r="I1656" i="13"/>
  <c r="L1656" i="13"/>
  <c r="M1656" i="13"/>
  <c r="O1656" i="13" s="1"/>
  <c r="P1656" i="13"/>
  <c r="R1656" i="13" s="1"/>
  <c r="I1657" i="13"/>
  <c r="L1657" i="13"/>
  <c r="M1657" i="13"/>
  <c r="O1657" i="13" s="1"/>
  <c r="P1657" i="13"/>
  <c r="R1657" i="13" s="1"/>
  <c r="I1658" i="13"/>
  <c r="L1658" i="13"/>
  <c r="M1658" i="13"/>
  <c r="O1658" i="13" s="1"/>
  <c r="P1658" i="13"/>
  <c r="I1659" i="13"/>
  <c r="L1659" i="13"/>
  <c r="M1659" i="13"/>
  <c r="O1659" i="13" s="1"/>
  <c r="P1659" i="13"/>
  <c r="R1659" i="13" s="1"/>
  <c r="I1660" i="13"/>
  <c r="L1660" i="13"/>
  <c r="M1660" i="13"/>
  <c r="O1660" i="13" s="1"/>
  <c r="P1660" i="13"/>
  <c r="R1660" i="13" s="1"/>
  <c r="I1661" i="13"/>
  <c r="L1661" i="13"/>
  <c r="M1661" i="13"/>
  <c r="O1661" i="13" s="1"/>
  <c r="P1661" i="13"/>
  <c r="R1661" i="13" s="1"/>
  <c r="I1662" i="13"/>
  <c r="L1662" i="13"/>
  <c r="M1662" i="13"/>
  <c r="O1662" i="13" s="1"/>
  <c r="P1662" i="13"/>
  <c r="R1662" i="13" s="1"/>
  <c r="I1663" i="13"/>
  <c r="L1663" i="13"/>
  <c r="M1663" i="13"/>
  <c r="O1663" i="13" s="1"/>
  <c r="P1663" i="13"/>
  <c r="R1663" i="13" s="1"/>
  <c r="I1664" i="13"/>
  <c r="L1664" i="13"/>
  <c r="M1664" i="13"/>
  <c r="O1664" i="13" s="1"/>
  <c r="P1664" i="13"/>
  <c r="R1664" i="13" s="1"/>
  <c r="I1665" i="13"/>
  <c r="L1665" i="13"/>
  <c r="M1665" i="13"/>
  <c r="O1665" i="13" s="1"/>
  <c r="P1665" i="13"/>
  <c r="R1665" i="13" s="1"/>
  <c r="I1666" i="13"/>
  <c r="L1666" i="13"/>
  <c r="M1666" i="13"/>
  <c r="O1666" i="13" s="1"/>
  <c r="P1666" i="13"/>
  <c r="I1667" i="13"/>
  <c r="L1667" i="13"/>
  <c r="M1667" i="13"/>
  <c r="O1667" i="13" s="1"/>
  <c r="P1667" i="13"/>
  <c r="R1667" i="13" s="1"/>
  <c r="I1668" i="13"/>
  <c r="L1668" i="13"/>
  <c r="M1668" i="13"/>
  <c r="O1668" i="13" s="1"/>
  <c r="P1668" i="13"/>
  <c r="R1668" i="13" s="1"/>
  <c r="I1669" i="13"/>
  <c r="L1669" i="13"/>
  <c r="M1669" i="13"/>
  <c r="O1669" i="13" s="1"/>
  <c r="P1669" i="13"/>
  <c r="R1669" i="13" s="1"/>
  <c r="I1670" i="13"/>
  <c r="L1670" i="13"/>
  <c r="M1670" i="13"/>
  <c r="O1670" i="13" s="1"/>
  <c r="P1670" i="13"/>
  <c r="R1670" i="13" s="1"/>
  <c r="I1671" i="13"/>
  <c r="L1671" i="13"/>
  <c r="M1671" i="13"/>
  <c r="O1671" i="13" s="1"/>
  <c r="P1671" i="13"/>
  <c r="R1671" i="13" s="1"/>
  <c r="I1672" i="13"/>
  <c r="L1672" i="13"/>
  <c r="M1672" i="13"/>
  <c r="O1672" i="13" s="1"/>
  <c r="P1672" i="13"/>
  <c r="R1672" i="13" s="1"/>
  <c r="I1673" i="13"/>
  <c r="L1673" i="13"/>
  <c r="M1673" i="13"/>
  <c r="O1673" i="13" s="1"/>
  <c r="P1673" i="13"/>
  <c r="R1673" i="13" s="1"/>
  <c r="I1674" i="13"/>
  <c r="L1674" i="13"/>
  <c r="M1674" i="13"/>
  <c r="O1674" i="13" s="1"/>
  <c r="P1674" i="13"/>
  <c r="I1675" i="13"/>
  <c r="L1675" i="13"/>
  <c r="M1675" i="13"/>
  <c r="O1675" i="13" s="1"/>
  <c r="P1675" i="13"/>
  <c r="R1675" i="13" s="1"/>
  <c r="I1676" i="13"/>
  <c r="L1676" i="13"/>
  <c r="M1676" i="13"/>
  <c r="O1676" i="13" s="1"/>
  <c r="P1676" i="13"/>
  <c r="R1676" i="13" s="1"/>
  <c r="I1677" i="13"/>
  <c r="L1677" i="13"/>
  <c r="M1677" i="13"/>
  <c r="O1677" i="13" s="1"/>
  <c r="P1677" i="13"/>
  <c r="R1677" i="13" s="1"/>
  <c r="I1678" i="13"/>
  <c r="L1678" i="13"/>
  <c r="M1678" i="13"/>
  <c r="O1678" i="13" s="1"/>
  <c r="P1678" i="13"/>
  <c r="R1678" i="13" s="1"/>
  <c r="I1679" i="13"/>
  <c r="L1679" i="13"/>
  <c r="M1679" i="13"/>
  <c r="O1679" i="13" s="1"/>
  <c r="P1679" i="13"/>
  <c r="R1679" i="13" s="1"/>
  <c r="I1680" i="13"/>
  <c r="L1680" i="13"/>
  <c r="M1680" i="13"/>
  <c r="O1680" i="13" s="1"/>
  <c r="P1680" i="13"/>
  <c r="R1680" i="13" s="1"/>
  <c r="I1681" i="13"/>
  <c r="L1681" i="13"/>
  <c r="M1681" i="13"/>
  <c r="O1681" i="13" s="1"/>
  <c r="P1681" i="13"/>
  <c r="R1681" i="13" s="1"/>
  <c r="I1682" i="13"/>
  <c r="L1682" i="13"/>
  <c r="M1682" i="13"/>
  <c r="O1682" i="13" s="1"/>
  <c r="P1682" i="13"/>
  <c r="I1683" i="13"/>
  <c r="L1683" i="13"/>
  <c r="M1683" i="13"/>
  <c r="O1683" i="13" s="1"/>
  <c r="P1683" i="13"/>
  <c r="R1683" i="13" s="1"/>
  <c r="I1684" i="13"/>
  <c r="L1684" i="13"/>
  <c r="M1684" i="13"/>
  <c r="O1684" i="13" s="1"/>
  <c r="P1684" i="13"/>
  <c r="R1684" i="13" s="1"/>
  <c r="I1685" i="13"/>
  <c r="L1685" i="13"/>
  <c r="M1685" i="13"/>
  <c r="O1685" i="13" s="1"/>
  <c r="P1685" i="13"/>
  <c r="R1685" i="13" s="1"/>
  <c r="I1686" i="13"/>
  <c r="L1686" i="13"/>
  <c r="M1686" i="13"/>
  <c r="O1686" i="13" s="1"/>
  <c r="P1686" i="13"/>
  <c r="R1686" i="13" s="1"/>
  <c r="I1687" i="13"/>
  <c r="L1687" i="13"/>
  <c r="M1687" i="13"/>
  <c r="O1687" i="13" s="1"/>
  <c r="P1687" i="13"/>
  <c r="R1687" i="13" s="1"/>
  <c r="I1688" i="13"/>
  <c r="L1688" i="13"/>
  <c r="M1688" i="13"/>
  <c r="O1688" i="13" s="1"/>
  <c r="P1688" i="13"/>
  <c r="R1688" i="13" s="1"/>
  <c r="I1689" i="13"/>
  <c r="L1689" i="13"/>
  <c r="M1689" i="13"/>
  <c r="O1689" i="13" s="1"/>
  <c r="P1689" i="13"/>
  <c r="R1689" i="13" s="1"/>
  <c r="I1690" i="13"/>
  <c r="L1690" i="13"/>
  <c r="M1690" i="13"/>
  <c r="O1690" i="13" s="1"/>
  <c r="P1690" i="13"/>
  <c r="I1691" i="13"/>
  <c r="L1691" i="13"/>
  <c r="M1691" i="13"/>
  <c r="O1691" i="13" s="1"/>
  <c r="P1691" i="13"/>
  <c r="R1691" i="13" s="1"/>
  <c r="I1692" i="13"/>
  <c r="L1692" i="13"/>
  <c r="M1692" i="13"/>
  <c r="O1692" i="13" s="1"/>
  <c r="P1692" i="13"/>
  <c r="R1692" i="13" s="1"/>
  <c r="I1693" i="13"/>
  <c r="L1693" i="13"/>
  <c r="M1693" i="13"/>
  <c r="O1693" i="13" s="1"/>
  <c r="P1693" i="13"/>
  <c r="R1693" i="13" s="1"/>
  <c r="I1694" i="13"/>
  <c r="L1694" i="13"/>
  <c r="M1694" i="13"/>
  <c r="O1694" i="13" s="1"/>
  <c r="P1694" i="13"/>
  <c r="R1694" i="13" s="1"/>
  <c r="I1695" i="13"/>
  <c r="L1695" i="13"/>
  <c r="M1695" i="13"/>
  <c r="O1695" i="13" s="1"/>
  <c r="P1695" i="13"/>
  <c r="R1695" i="13" s="1"/>
  <c r="I1696" i="13"/>
  <c r="L1696" i="13"/>
  <c r="M1696" i="13"/>
  <c r="O1696" i="13" s="1"/>
  <c r="P1696" i="13"/>
  <c r="R1696" i="13" s="1"/>
  <c r="I1697" i="13"/>
  <c r="L1697" i="13"/>
  <c r="M1697" i="13"/>
  <c r="O1697" i="13" s="1"/>
  <c r="P1697" i="13"/>
  <c r="R1697" i="13" s="1"/>
  <c r="I1698" i="13"/>
  <c r="L1698" i="13"/>
  <c r="M1698" i="13"/>
  <c r="O1698" i="13" s="1"/>
  <c r="P1698" i="13"/>
  <c r="I1699" i="13"/>
  <c r="L1699" i="13"/>
  <c r="M1699" i="13"/>
  <c r="O1699" i="13" s="1"/>
  <c r="P1699" i="13"/>
  <c r="R1699" i="13" s="1"/>
  <c r="I1700" i="13"/>
  <c r="L1700" i="13"/>
  <c r="M1700" i="13"/>
  <c r="O1700" i="13" s="1"/>
  <c r="P1700" i="13"/>
  <c r="R1700" i="13" s="1"/>
  <c r="I1701" i="13"/>
  <c r="L1701" i="13"/>
  <c r="M1701" i="13"/>
  <c r="O1701" i="13" s="1"/>
  <c r="P1701" i="13"/>
  <c r="R1701" i="13" s="1"/>
  <c r="I1702" i="13"/>
  <c r="L1702" i="13"/>
  <c r="M1702" i="13"/>
  <c r="O1702" i="13" s="1"/>
  <c r="P1702" i="13"/>
  <c r="R1702" i="13" s="1"/>
  <c r="I1703" i="13"/>
  <c r="L1703" i="13"/>
  <c r="M1703" i="13"/>
  <c r="O1703" i="13" s="1"/>
  <c r="P1703" i="13"/>
  <c r="R1703" i="13" s="1"/>
  <c r="I1704" i="13"/>
  <c r="L1704" i="13"/>
  <c r="M1704" i="13"/>
  <c r="O1704" i="13" s="1"/>
  <c r="P1704" i="13"/>
  <c r="R1704" i="13" s="1"/>
  <c r="I1705" i="13"/>
  <c r="L1705" i="13"/>
  <c r="M1705" i="13"/>
  <c r="O1705" i="13" s="1"/>
  <c r="P1705" i="13"/>
  <c r="R1705" i="13" s="1"/>
  <c r="I1706" i="13"/>
  <c r="L1706" i="13"/>
  <c r="M1706" i="13"/>
  <c r="O1706" i="13" s="1"/>
  <c r="P1706" i="13"/>
  <c r="I1707" i="13"/>
  <c r="L1707" i="13"/>
  <c r="M1707" i="13"/>
  <c r="O1707" i="13" s="1"/>
  <c r="P1707" i="13"/>
  <c r="R1707" i="13" s="1"/>
  <c r="I1708" i="13"/>
  <c r="L1708" i="13"/>
  <c r="M1708" i="13"/>
  <c r="O1708" i="13" s="1"/>
  <c r="P1708" i="13"/>
  <c r="R1708" i="13" s="1"/>
  <c r="I1709" i="13"/>
  <c r="L1709" i="13"/>
  <c r="M1709" i="13"/>
  <c r="O1709" i="13" s="1"/>
  <c r="P1709" i="13"/>
  <c r="R1709" i="13" s="1"/>
  <c r="I1710" i="13"/>
  <c r="L1710" i="13"/>
  <c r="M1710" i="13"/>
  <c r="O1710" i="13" s="1"/>
  <c r="P1710" i="13"/>
  <c r="R1710" i="13" s="1"/>
  <c r="I1711" i="13"/>
  <c r="L1711" i="13"/>
  <c r="M1711" i="13"/>
  <c r="O1711" i="13" s="1"/>
  <c r="P1711" i="13"/>
  <c r="R1711" i="13" s="1"/>
  <c r="I1712" i="13"/>
  <c r="L1712" i="13"/>
  <c r="M1712" i="13"/>
  <c r="O1712" i="13" s="1"/>
  <c r="P1712" i="13"/>
  <c r="R1712" i="13" s="1"/>
  <c r="I1713" i="13"/>
  <c r="L1713" i="13"/>
  <c r="M1713" i="13"/>
  <c r="O1713" i="13" s="1"/>
  <c r="P1713" i="13"/>
  <c r="R1713" i="13" s="1"/>
  <c r="I1714" i="13"/>
  <c r="L1714" i="13"/>
  <c r="M1714" i="13"/>
  <c r="O1714" i="13" s="1"/>
  <c r="P1714" i="13"/>
  <c r="I1715" i="13"/>
  <c r="L1715" i="13"/>
  <c r="M1715" i="13"/>
  <c r="O1715" i="13" s="1"/>
  <c r="P1715" i="13"/>
  <c r="R1715" i="13" s="1"/>
  <c r="I1716" i="13"/>
  <c r="L1716" i="13"/>
  <c r="M1716" i="13"/>
  <c r="O1716" i="13" s="1"/>
  <c r="P1716" i="13"/>
  <c r="R1716" i="13" s="1"/>
  <c r="I1717" i="13"/>
  <c r="L1717" i="13"/>
  <c r="M1717" i="13"/>
  <c r="O1717" i="13" s="1"/>
  <c r="P1717" i="13"/>
  <c r="R1717" i="13" s="1"/>
  <c r="I1718" i="13"/>
  <c r="L1718" i="13"/>
  <c r="M1718" i="13"/>
  <c r="O1718" i="13" s="1"/>
  <c r="P1718" i="13"/>
  <c r="R1718" i="13" s="1"/>
  <c r="I1719" i="13"/>
  <c r="L1719" i="13"/>
  <c r="M1719" i="13"/>
  <c r="O1719" i="13" s="1"/>
  <c r="P1719" i="13"/>
  <c r="R1719" i="13" s="1"/>
  <c r="I1720" i="13"/>
  <c r="L1720" i="13"/>
  <c r="M1720" i="13"/>
  <c r="O1720" i="13" s="1"/>
  <c r="P1720" i="13"/>
  <c r="R1720" i="13" s="1"/>
  <c r="I1721" i="13"/>
  <c r="L1721" i="13"/>
  <c r="M1721" i="13"/>
  <c r="O1721" i="13" s="1"/>
  <c r="P1721" i="13"/>
  <c r="R1721" i="13" s="1"/>
  <c r="I1722" i="13"/>
  <c r="L1722" i="13"/>
  <c r="M1722" i="13"/>
  <c r="O1722" i="13" s="1"/>
  <c r="P1722" i="13"/>
  <c r="I1723" i="13"/>
  <c r="L1723" i="13"/>
  <c r="M1723" i="13"/>
  <c r="O1723" i="13" s="1"/>
  <c r="P1723" i="13"/>
  <c r="R1723" i="13" s="1"/>
  <c r="I1724" i="13"/>
  <c r="L1724" i="13"/>
  <c r="M1724" i="13"/>
  <c r="O1724" i="13" s="1"/>
  <c r="P1724" i="13"/>
  <c r="R1724" i="13" s="1"/>
  <c r="I1725" i="13"/>
  <c r="L1725" i="13"/>
  <c r="M1725" i="13"/>
  <c r="O1725" i="13" s="1"/>
  <c r="P1725" i="13"/>
  <c r="R1725" i="13" s="1"/>
  <c r="I1726" i="13"/>
  <c r="L1726" i="13"/>
  <c r="M1726" i="13"/>
  <c r="O1726" i="13" s="1"/>
  <c r="P1726" i="13"/>
  <c r="R1726" i="13" s="1"/>
  <c r="I1727" i="13"/>
  <c r="L1727" i="13"/>
  <c r="M1727" i="13"/>
  <c r="O1727" i="13" s="1"/>
  <c r="P1727" i="13"/>
  <c r="R1727" i="13" s="1"/>
  <c r="I1728" i="13"/>
  <c r="L1728" i="13"/>
  <c r="M1728" i="13"/>
  <c r="O1728" i="13" s="1"/>
  <c r="P1728" i="13"/>
  <c r="R1728" i="13" s="1"/>
  <c r="I1729" i="13"/>
  <c r="L1729" i="13"/>
  <c r="M1729" i="13"/>
  <c r="O1729" i="13" s="1"/>
  <c r="P1729" i="13"/>
  <c r="R1729" i="13" s="1"/>
  <c r="I1730" i="13"/>
  <c r="L1730" i="13"/>
  <c r="M1730" i="13"/>
  <c r="O1730" i="13" s="1"/>
  <c r="P1730" i="13"/>
  <c r="I1731" i="13"/>
  <c r="L1731" i="13"/>
  <c r="M1731" i="13"/>
  <c r="O1731" i="13" s="1"/>
  <c r="P1731" i="13"/>
  <c r="R1731" i="13" s="1"/>
  <c r="I1732" i="13"/>
  <c r="L1732" i="13"/>
  <c r="M1732" i="13"/>
  <c r="O1732" i="13" s="1"/>
  <c r="P1732" i="13"/>
  <c r="R1732" i="13" s="1"/>
  <c r="I1733" i="13"/>
  <c r="L1733" i="13"/>
  <c r="M1733" i="13"/>
  <c r="O1733" i="13" s="1"/>
  <c r="P1733" i="13"/>
  <c r="R1733" i="13" s="1"/>
  <c r="I1734" i="13"/>
  <c r="L1734" i="13"/>
  <c r="M1734" i="13"/>
  <c r="O1734" i="13" s="1"/>
  <c r="P1734" i="13"/>
  <c r="R1734" i="13" s="1"/>
  <c r="I1735" i="13"/>
  <c r="L1735" i="13"/>
  <c r="M1735" i="13"/>
  <c r="O1735" i="13" s="1"/>
  <c r="P1735" i="13"/>
  <c r="R1735" i="13" s="1"/>
  <c r="I1736" i="13"/>
  <c r="L1736" i="13"/>
  <c r="M1736" i="13"/>
  <c r="O1736" i="13" s="1"/>
  <c r="P1736" i="13"/>
  <c r="R1736" i="13" s="1"/>
  <c r="I1737" i="13"/>
  <c r="L1737" i="13"/>
  <c r="M1737" i="13"/>
  <c r="O1737" i="13" s="1"/>
  <c r="P1737" i="13"/>
  <c r="R1737" i="13" s="1"/>
  <c r="I1738" i="13"/>
  <c r="L1738" i="13"/>
  <c r="M1738" i="13"/>
  <c r="O1738" i="13" s="1"/>
  <c r="P1738" i="13"/>
  <c r="I1739" i="13"/>
  <c r="L1739" i="13"/>
  <c r="M1739" i="13"/>
  <c r="O1739" i="13" s="1"/>
  <c r="P1739" i="13"/>
  <c r="R1739" i="13" s="1"/>
  <c r="I1740" i="13"/>
  <c r="L1740" i="13"/>
  <c r="M1740" i="13"/>
  <c r="O1740" i="13" s="1"/>
  <c r="P1740" i="13"/>
  <c r="R1740" i="13" s="1"/>
  <c r="I1741" i="13"/>
  <c r="L1741" i="13"/>
  <c r="M1741" i="13"/>
  <c r="O1741" i="13" s="1"/>
  <c r="P1741" i="13"/>
  <c r="I1742" i="13"/>
  <c r="L1742" i="13"/>
  <c r="M1742" i="13"/>
  <c r="O1742" i="13" s="1"/>
  <c r="P1742" i="13"/>
  <c r="R1742" i="13" s="1"/>
  <c r="I1743" i="13"/>
  <c r="L1743" i="13"/>
  <c r="M1743" i="13"/>
  <c r="O1743" i="13" s="1"/>
  <c r="P1743" i="13"/>
  <c r="R1743" i="13" s="1"/>
  <c r="I1744" i="13"/>
  <c r="L1744" i="13"/>
  <c r="M1744" i="13"/>
  <c r="O1744" i="13" s="1"/>
  <c r="P1744" i="13"/>
  <c r="R1744" i="13" s="1"/>
  <c r="I1745" i="13"/>
  <c r="L1745" i="13"/>
  <c r="M1745" i="13"/>
  <c r="O1745" i="13" s="1"/>
  <c r="P1745" i="13"/>
  <c r="R1745" i="13" s="1"/>
  <c r="I1746" i="13"/>
  <c r="L1746" i="13"/>
  <c r="M1746" i="13"/>
  <c r="O1746" i="13" s="1"/>
  <c r="P1746" i="13"/>
  <c r="R1746" i="13" s="1"/>
  <c r="I1747" i="13"/>
  <c r="L1747" i="13"/>
  <c r="M1747" i="13"/>
  <c r="O1747" i="13" s="1"/>
  <c r="P1747" i="13"/>
  <c r="R1747" i="13" s="1"/>
  <c r="I1748" i="13"/>
  <c r="L1748" i="13"/>
  <c r="M1748" i="13"/>
  <c r="O1748" i="13" s="1"/>
  <c r="P1748" i="13"/>
  <c r="R1748" i="13" s="1"/>
  <c r="I1749" i="13"/>
  <c r="L1749" i="13"/>
  <c r="M1749" i="13"/>
  <c r="O1749" i="13" s="1"/>
  <c r="P1749" i="13"/>
  <c r="I1750" i="13"/>
  <c r="L1750" i="13"/>
  <c r="M1750" i="13"/>
  <c r="O1750" i="13" s="1"/>
  <c r="P1750" i="13"/>
  <c r="R1750" i="13" s="1"/>
  <c r="I1751" i="13"/>
  <c r="L1751" i="13"/>
  <c r="M1751" i="13"/>
  <c r="O1751" i="13" s="1"/>
  <c r="P1751" i="13"/>
  <c r="R1751" i="13" s="1"/>
  <c r="I1752" i="13"/>
  <c r="L1752" i="13"/>
  <c r="M1752" i="13"/>
  <c r="O1752" i="13" s="1"/>
  <c r="P1752" i="13"/>
  <c r="R1752" i="13" s="1"/>
  <c r="I1753" i="13"/>
  <c r="L1753" i="13"/>
  <c r="M1753" i="13"/>
  <c r="O1753" i="13" s="1"/>
  <c r="P1753" i="13"/>
  <c r="R1753" i="13" s="1"/>
  <c r="I1754" i="13"/>
  <c r="L1754" i="13"/>
  <c r="M1754" i="13"/>
  <c r="O1754" i="13" s="1"/>
  <c r="P1754" i="13"/>
  <c r="R1754" i="13" s="1"/>
  <c r="I1755" i="13"/>
  <c r="L1755" i="13"/>
  <c r="M1755" i="13"/>
  <c r="O1755" i="13" s="1"/>
  <c r="P1755" i="13"/>
  <c r="R1755" i="13" s="1"/>
  <c r="I1756" i="13"/>
  <c r="L1756" i="13"/>
  <c r="M1756" i="13"/>
  <c r="O1756" i="13" s="1"/>
  <c r="P1756" i="13"/>
  <c r="R1756" i="13" s="1"/>
  <c r="I1757" i="13"/>
  <c r="L1757" i="13"/>
  <c r="M1757" i="13"/>
  <c r="O1757" i="13" s="1"/>
  <c r="P1757" i="13"/>
  <c r="I1758" i="13"/>
  <c r="L1758" i="13"/>
  <c r="M1758" i="13"/>
  <c r="O1758" i="13" s="1"/>
  <c r="P1758" i="13"/>
  <c r="R1758" i="13" s="1"/>
  <c r="I1759" i="13"/>
  <c r="L1759" i="13"/>
  <c r="M1759" i="13"/>
  <c r="O1759" i="13" s="1"/>
  <c r="P1759" i="13"/>
  <c r="R1759" i="13" s="1"/>
  <c r="I1760" i="13"/>
  <c r="L1760" i="13"/>
  <c r="M1760" i="13"/>
  <c r="O1760" i="13" s="1"/>
  <c r="P1760" i="13"/>
  <c r="R1760" i="13" s="1"/>
  <c r="I1761" i="13"/>
  <c r="L1761" i="13"/>
  <c r="M1761" i="13"/>
  <c r="O1761" i="13" s="1"/>
  <c r="P1761" i="13"/>
  <c r="R1761" i="13" s="1"/>
  <c r="I1762" i="13"/>
  <c r="L1762" i="13"/>
  <c r="M1762" i="13"/>
  <c r="O1762" i="13" s="1"/>
  <c r="P1762" i="13"/>
  <c r="R1762" i="13" s="1"/>
  <c r="I1763" i="13"/>
  <c r="L1763" i="13"/>
  <c r="M1763" i="13"/>
  <c r="O1763" i="13" s="1"/>
  <c r="P1763" i="13"/>
  <c r="R1763" i="13" s="1"/>
  <c r="I1764" i="13"/>
  <c r="L1764" i="13"/>
  <c r="M1764" i="13"/>
  <c r="O1764" i="13" s="1"/>
  <c r="P1764" i="13"/>
  <c r="R1764" i="13" s="1"/>
  <c r="I1765" i="13"/>
  <c r="L1765" i="13"/>
  <c r="M1765" i="13"/>
  <c r="O1765" i="13" s="1"/>
  <c r="P1765" i="13"/>
  <c r="I1766" i="13"/>
  <c r="L1766" i="13"/>
  <c r="M1766" i="13"/>
  <c r="O1766" i="13" s="1"/>
  <c r="P1766" i="13"/>
  <c r="R1766" i="13" s="1"/>
  <c r="I1767" i="13"/>
  <c r="L1767" i="13"/>
  <c r="M1767" i="13"/>
  <c r="O1767" i="13" s="1"/>
  <c r="P1767" i="13"/>
  <c r="R1767" i="13" s="1"/>
  <c r="I1768" i="13"/>
  <c r="L1768" i="13"/>
  <c r="M1768" i="13"/>
  <c r="O1768" i="13" s="1"/>
  <c r="P1768" i="13"/>
  <c r="R1768" i="13" s="1"/>
  <c r="I1769" i="13"/>
  <c r="L1769" i="13"/>
  <c r="M1769" i="13"/>
  <c r="O1769" i="13" s="1"/>
  <c r="P1769" i="13"/>
  <c r="R1769" i="13" s="1"/>
  <c r="I1770" i="13"/>
  <c r="L1770" i="13"/>
  <c r="M1770" i="13"/>
  <c r="O1770" i="13" s="1"/>
  <c r="P1770" i="13"/>
  <c r="R1770" i="13" s="1"/>
  <c r="I1771" i="13"/>
  <c r="L1771" i="13"/>
  <c r="M1771" i="13"/>
  <c r="O1771" i="13" s="1"/>
  <c r="P1771" i="13"/>
  <c r="R1771" i="13" s="1"/>
  <c r="I1772" i="13"/>
  <c r="L1772" i="13"/>
  <c r="M1772" i="13"/>
  <c r="O1772" i="13" s="1"/>
  <c r="P1772" i="13"/>
  <c r="R1772" i="13" s="1"/>
  <c r="I1773" i="13"/>
  <c r="L1773" i="13"/>
  <c r="M1773" i="13"/>
  <c r="O1773" i="13" s="1"/>
  <c r="P1773" i="13"/>
  <c r="I1774" i="13"/>
  <c r="L1774" i="13"/>
  <c r="M1774" i="13"/>
  <c r="O1774" i="13" s="1"/>
  <c r="P1774" i="13"/>
  <c r="R1774" i="13" s="1"/>
  <c r="I1775" i="13"/>
  <c r="L1775" i="13"/>
  <c r="M1775" i="13"/>
  <c r="O1775" i="13" s="1"/>
  <c r="P1775" i="13"/>
  <c r="R1775" i="13" s="1"/>
  <c r="I1776" i="13"/>
  <c r="L1776" i="13"/>
  <c r="M1776" i="13"/>
  <c r="O1776" i="13" s="1"/>
  <c r="P1776" i="13"/>
  <c r="R1776" i="13" s="1"/>
  <c r="I1777" i="13"/>
  <c r="L1777" i="13"/>
  <c r="M1777" i="13"/>
  <c r="O1777" i="13" s="1"/>
  <c r="P1777" i="13"/>
  <c r="R1777" i="13" s="1"/>
  <c r="I1778" i="13"/>
  <c r="L1778" i="13"/>
  <c r="M1778" i="13"/>
  <c r="O1778" i="13" s="1"/>
  <c r="P1778" i="13"/>
  <c r="R1778" i="13" s="1"/>
  <c r="I1779" i="13"/>
  <c r="L1779" i="13"/>
  <c r="M1779" i="13"/>
  <c r="O1779" i="13" s="1"/>
  <c r="P1779" i="13"/>
  <c r="R1779" i="13" s="1"/>
  <c r="I1780" i="13"/>
  <c r="L1780" i="13"/>
  <c r="M1780" i="13"/>
  <c r="O1780" i="13" s="1"/>
  <c r="P1780" i="13"/>
  <c r="R1780" i="13" s="1"/>
  <c r="I1781" i="13"/>
  <c r="L1781" i="13"/>
  <c r="M1781" i="13"/>
  <c r="O1781" i="13" s="1"/>
  <c r="P1781" i="13"/>
  <c r="R1781" i="13" s="1"/>
  <c r="I1782" i="13"/>
  <c r="L1782" i="13"/>
  <c r="M1782" i="13"/>
  <c r="O1782" i="13" s="1"/>
  <c r="P1782" i="13"/>
  <c r="R1782" i="13" s="1"/>
  <c r="I1783" i="13"/>
  <c r="L1783" i="13"/>
  <c r="M1783" i="13"/>
  <c r="O1783" i="13" s="1"/>
  <c r="P1783" i="13"/>
  <c r="R1783" i="13" s="1"/>
  <c r="I1784" i="13"/>
  <c r="L1784" i="13"/>
  <c r="M1784" i="13"/>
  <c r="O1784" i="13" s="1"/>
  <c r="P1784" i="13"/>
  <c r="R1784" i="13" s="1"/>
  <c r="I1785" i="13"/>
  <c r="L1785" i="13"/>
  <c r="M1785" i="13"/>
  <c r="O1785" i="13" s="1"/>
  <c r="P1785" i="13"/>
  <c r="R1785" i="13" s="1"/>
  <c r="I1786" i="13"/>
  <c r="L1786" i="13"/>
  <c r="M1786" i="13"/>
  <c r="O1786" i="13" s="1"/>
  <c r="P1786" i="13"/>
  <c r="R1786" i="13" s="1"/>
  <c r="I1787" i="13"/>
  <c r="L1787" i="13"/>
  <c r="M1787" i="13"/>
  <c r="O1787" i="13" s="1"/>
  <c r="P1787" i="13"/>
  <c r="R1787" i="13" s="1"/>
  <c r="I1788" i="13"/>
  <c r="L1788" i="13"/>
  <c r="M1788" i="13"/>
  <c r="O1788" i="13" s="1"/>
  <c r="P1788" i="13"/>
  <c r="R1788" i="13" s="1"/>
  <c r="I1789" i="13"/>
  <c r="L1789" i="13"/>
  <c r="M1789" i="13"/>
  <c r="O1789" i="13" s="1"/>
  <c r="P1789" i="13"/>
  <c r="R1789" i="13" s="1"/>
  <c r="I1790" i="13"/>
  <c r="L1790" i="13"/>
  <c r="M1790" i="13"/>
  <c r="O1790" i="13" s="1"/>
  <c r="P1790" i="13"/>
  <c r="R1790" i="13" s="1"/>
  <c r="I1791" i="13"/>
  <c r="L1791" i="13"/>
  <c r="M1791" i="13"/>
  <c r="O1791" i="13" s="1"/>
  <c r="P1791" i="13"/>
  <c r="R1791" i="13" s="1"/>
  <c r="I1792" i="13"/>
  <c r="L1792" i="13"/>
  <c r="M1792" i="13"/>
  <c r="O1792" i="13" s="1"/>
  <c r="P1792" i="13"/>
  <c r="R1792" i="13" s="1"/>
  <c r="I1793" i="13"/>
  <c r="L1793" i="13"/>
  <c r="M1793" i="13"/>
  <c r="O1793" i="13" s="1"/>
  <c r="P1793" i="13"/>
  <c r="I1794" i="13"/>
  <c r="L1794" i="13"/>
  <c r="M1794" i="13"/>
  <c r="O1794" i="13" s="1"/>
  <c r="P1794" i="13"/>
  <c r="R1794" i="13" s="1"/>
  <c r="I1795" i="13"/>
  <c r="L1795" i="13"/>
  <c r="M1795" i="13"/>
  <c r="O1795" i="13" s="1"/>
  <c r="P1795" i="13"/>
  <c r="R1795" i="13" s="1"/>
  <c r="I1796" i="13"/>
  <c r="L1796" i="13"/>
  <c r="M1796" i="13"/>
  <c r="O1796" i="13" s="1"/>
  <c r="P1796" i="13"/>
  <c r="R1796" i="13" s="1"/>
  <c r="I1797" i="13"/>
  <c r="L1797" i="13"/>
  <c r="M1797" i="13"/>
  <c r="O1797" i="13" s="1"/>
  <c r="P1797" i="13"/>
  <c r="R1797" i="13" s="1"/>
  <c r="I1798" i="13"/>
  <c r="L1798" i="13"/>
  <c r="M1798" i="13"/>
  <c r="O1798" i="13" s="1"/>
  <c r="P1798" i="13"/>
  <c r="R1798" i="13" s="1"/>
  <c r="I1799" i="13"/>
  <c r="L1799" i="13"/>
  <c r="M1799" i="13"/>
  <c r="O1799" i="13" s="1"/>
  <c r="P1799" i="13"/>
  <c r="R1799" i="13" s="1"/>
  <c r="I1800" i="13"/>
  <c r="L1800" i="13"/>
  <c r="M1800" i="13"/>
  <c r="O1800" i="13" s="1"/>
  <c r="P1800" i="13"/>
  <c r="I1801" i="13"/>
  <c r="L1801" i="13"/>
  <c r="M1801" i="13"/>
  <c r="O1801" i="13" s="1"/>
  <c r="P1801" i="13"/>
  <c r="R1801" i="13" s="1"/>
  <c r="I1802" i="13"/>
  <c r="L1802" i="13"/>
  <c r="M1802" i="13"/>
  <c r="O1802" i="13" s="1"/>
  <c r="P1802" i="13"/>
  <c r="R1802" i="13" s="1"/>
  <c r="I1803" i="13"/>
  <c r="L1803" i="13"/>
  <c r="M1803" i="13"/>
  <c r="O1803" i="13" s="1"/>
  <c r="P1803" i="13"/>
  <c r="R1803" i="13" s="1"/>
  <c r="I1804" i="13"/>
  <c r="L1804" i="13"/>
  <c r="M1804" i="13"/>
  <c r="O1804" i="13" s="1"/>
  <c r="P1804" i="13"/>
  <c r="R1804" i="13" s="1"/>
  <c r="I1805" i="13"/>
  <c r="L1805" i="13"/>
  <c r="M1805" i="13"/>
  <c r="O1805" i="13" s="1"/>
  <c r="P1805" i="13"/>
  <c r="R1805" i="13" s="1"/>
  <c r="I1806" i="13"/>
  <c r="L1806" i="13"/>
  <c r="M1806" i="13"/>
  <c r="O1806" i="13" s="1"/>
  <c r="P1806" i="13"/>
  <c r="R1806" i="13" s="1"/>
  <c r="I1807" i="13"/>
  <c r="L1807" i="13"/>
  <c r="M1807" i="13"/>
  <c r="O1807" i="13" s="1"/>
  <c r="P1807" i="13"/>
  <c r="R1807" i="13" s="1"/>
  <c r="I1808" i="13"/>
  <c r="L1808" i="13"/>
  <c r="M1808" i="13"/>
  <c r="O1808" i="13" s="1"/>
  <c r="P1808" i="13"/>
  <c r="I1809" i="13"/>
  <c r="L1809" i="13"/>
  <c r="M1809" i="13"/>
  <c r="O1809" i="13" s="1"/>
  <c r="P1809" i="13"/>
  <c r="R1809" i="13" s="1"/>
  <c r="I1810" i="13"/>
  <c r="L1810" i="13"/>
  <c r="M1810" i="13"/>
  <c r="O1810" i="13" s="1"/>
  <c r="P1810" i="13"/>
  <c r="R1810" i="13" s="1"/>
  <c r="I1811" i="13"/>
  <c r="L1811" i="13"/>
  <c r="M1811" i="13"/>
  <c r="O1811" i="13" s="1"/>
  <c r="P1811" i="13"/>
  <c r="R1811" i="13" s="1"/>
  <c r="I1812" i="13"/>
  <c r="L1812" i="13"/>
  <c r="M1812" i="13"/>
  <c r="O1812" i="13" s="1"/>
  <c r="P1812" i="13"/>
  <c r="R1812" i="13" s="1"/>
  <c r="I1813" i="13"/>
  <c r="L1813" i="13"/>
  <c r="M1813" i="13"/>
  <c r="O1813" i="13" s="1"/>
  <c r="P1813" i="13"/>
  <c r="R1813" i="13" s="1"/>
  <c r="I1814" i="13"/>
  <c r="L1814" i="13"/>
  <c r="M1814" i="13"/>
  <c r="O1814" i="13" s="1"/>
  <c r="P1814" i="13"/>
  <c r="R1814" i="13" s="1"/>
  <c r="I1815" i="13"/>
  <c r="L1815" i="13"/>
  <c r="M1815" i="13"/>
  <c r="O1815" i="13" s="1"/>
  <c r="P1815" i="13"/>
  <c r="R1815" i="13" s="1"/>
  <c r="I1816" i="13"/>
  <c r="L1816" i="13"/>
  <c r="M1816" i="13"/>
  <c r="O1816" i="13" s="1"/>
  <c r="P1816" i="13"/>
  <c r="I1817" i="13"/>
  <c r="L1817" i="13"/>
  <c r="M1817" i="13"/>
  <c r="O1817" i="13" s="1"/>
  <c r="P1817" i="13"/>
  <c r="R1817" i="13" s="1"/>
  <c r="I1818" i="13"/>
  <c r="L1818" i="13"/>
  <c r="M1818" i="13"/>
  <c r="O1818" i="13" s="1"/>
  <c r="P1818" i="13"/>
  <c r="R1818" i="13" s="1"/>
  <c r="I1819" i="13"/>
  <c r="L1819" i="13"/>
  <c r="M1819" i="13"/>
  <c r="O1819" i="13" s="1"/>
  <c r="P1819" i="13"/>
  <c r="R1819" i="13" s="1"/>
  <c r="I1820" i="13"/>
  <c r="L1820" i="13"/>
  <c r="M1820" i="13"/>
  <c r="O1820" i="13" s="1"/>
  <c r="P1820" i="13"/>
  <c r="R1820" i="13" s="1"/>
  <c r="I1821" i="13"/>
  <c r="L1821" i="13"/>
  <c r="M1821" i="13"/>
  <c r="O1821" i="13" s="1"/>
  <c r="P1821" i="13"/>
  <c r="R1821" i="13" s="1"/>
  <c r="I1822" i="13"/>
  <c r="L1822" i="13"/>
  <c r="M1822" i="13"/>
  <c r="O1822" i="13" s="1"/>
  <c r="P1822" i="13"/>
  <c r="R1822" i="13" s="1"/>
  <c r="I1823" i="13"/>
  <c r="L1823" i="13"/>
  <c r="M1823" i="13"/>
  <c r="O1823" i="13" s="1"/>
  <c r="P1823" i="13"/>
  <c r="R1823" i="13" s="1"/>
  <c r="I1824" i="13"/>
  <c r="L1824" i="13"/>
  <c r="M1824" i="13"/>
  <c r="O1824" i="13" s="1"/>
  <c r="P1824" i="13"/>
  <c r="I1825" i="13"/>
  <c r="L1825" i="13"/>
  <c r="M1825" i="13"/>
  <c r="O1825" i="13" s="1"/>
  <c r="P1825" i="13"/>
  <c r="R1825" i="13" s="1"/>
  <c r="I1826" i="13"/>
  <c r="L1826" i="13"/>
  <c r="M1826" i="13"/>
  <c r="O1826" i="13" s="1"/>
  <c r="P1826" i="13"/>
  <c r="R1826" i="13" s="1"/>
  <c r="I1827" i="13"/>
  <c r="L1827" i="13"/>
  <c r="M1827" i="13"/>
  <c r="O1827" i="13" s="1"/>
  <c r="P1827" i="13"/>
  <c r="R1827" i="13" s="1"/>
  <c r="I1828" i="13"/>
  <c r="L1828" i="13"/>
  <c r="M1828" i="13"/>
  <c r="O1828" i="13" s="1"/>
  <c r="P1828" i="13"/>
  <c r="R1828" i="13" s="1"/>
  <c r="I1829" i="13"/>
  <c r="L1829" i="13"/>
  <c r="M1829" i="13"/>
  <c r="O1829" i="13" s="1"/>
  <c r="P1829" i="13"/>
  <c r="R1829" i="13" s="1"/>
  <c r="I1830" i="13"/>
  <c r="L1830" i="13"/>
  <c r="M1830" i="13"/>
  <c r="O1830" i="13" s="1"/>
  <c r="P1830" i="13"/>
  <c r="R1830" i="13" s="1"/>
  <c r="I1831" i="13"/>
  <c r="L1831" i="13"/>
  <c r="M1831" i="13"/>
  <c r="O1831" i="13" s="1"/>
  <c r="P1831" i="13"/>
  <c r="R1831" i="13" s="1"/>
  <c r="I1832" i="13"/>
  <c r="L1832" i="13"/>
  <c r="M1832" i="13"/>
  <c r="O1832" i="13" s="1"/>
  <c r="P1832" i="13"/>
  <c r="I1833" i="13"/>
  <c r="L1833" i="13"/>
  <c r="M1833" i="13"/>
  <c r="O1833" i="13" s="1"/>
  <c r="P1833" i="13"/>
  <c r="R1833" i="13" s="1"/>
  <c r="I1834" i="13"/>
  <c r="L1834" i="13"/>
  <c r="M1834" i="13"/>
  <c r="O1834" i="13" s="1"/>
  <c r="P1834" i="13"/>
  <c r="R1834" i="13" s="1"/>
  <c r="I1835" i="13"/>
  <c r="L1835" i="13"/>
  <c r="M1835" i="13"/>
  <c r="O1835" i="13" s="1"/>
  <c r="P1835" i="13"/>
  <c r="R1835" i="13" s="1"/>
  <c r="I1836" i="13"/>
  <c r="L1836" i="13"/>
  <c r="M1836" i="13"/>
  <c r="O1836" i="13" s="1"/>
  <c r="P1836" i="13"/>
  <c r="R1836" i="13" s="1"/>
  <c r="I1837" i="13"/>
  <c r="L1837" i="13"/>
  <c r="M1837" i="13"/>
  <c r="O1837" i="13" s="1"/>
  <c r="P1837" i="13"/>
  <c r="R1837" i="13" s="1"/>
  <c r="I1838" i="13"/>
  <c r="L1838" i="13"/>
  <c r="M1838" i="13"/>
  <c r="O1838" i="13" s="1"/>
  <c r="P1838" i="13"/>
  <c r="R1838" i="13" s="1"/>
  <c r="I1839" i="13"/>
  <c r="L1839" i="13"/>
  <c r="M1839" i="13"/>
  <c r="O1839" i="13" s="1"/>
  <c r="P1839" i="13"/>
  <c r="R1839" i="13" s="1"/>
  <c r="I1840" i="13"/>
  <c r="L1840" i="13"/>
  <c r="M1840" i="13"/>
  <c r="O1840" i="13" s="1"/>
  <c r="P1840" i="13"/>
  <c r="I1841" i="13"/>
  <c r="L1841" i="13"/>
  <c r="M1841" i="13"/>
  <c r="O1841" i="13" s="1"/>
  <c r="P1841" i="13"/>
  <c r="R1841" i="13" s="1"/>
  <c r="I1842" i="13"/>
  <c r="L1842" i="13"/>
  <c r="M1842" i="13"/>
  <c r="O1842" i="13" s="1"/>
  <c r="P1842" i="13"/>
  <c r="R1842" i="13" s="1"/>
  <c r="I1843" i="13"/>
  <c r="L1843" i="13"/>
  <c r="M1843" i="13"/>
  <c r="O1843" i="13" s="1"/>
  <c r="P1843" i="13"/>
  <c r="R1843" i="13" s="1"/>
  <c r="I1844" i="13"/>
  <c r="L1844" i="13"/>
  <c r="M1844" i="13"/>
  <c r="O1844" i="13" s="1"/>
  <c r="P1844" i="13"/>
  <c r="R1844" i="13" s="1"/>
  <c r="I1845" i="13"/>
  <c r="L1845" i="13"/>
  <c r="M1845" i="13"/>
  <c r="O1845" i="13" s="1"/>
  <c r="P1845" i="13"/>
  <c r="R1845" i="13" s="1"/>
  <c r="I1846" i="13"/>
  <c r="L1846" i="13"/>
  <c r="M1846" i="13"/>
  <c r="O1846" i="13" s="1"/>
  <c r="P1846" i="13"/>
  <c r="R1846" i="13" s="1"/>
  <c r="I1847" i="13"/>
  <c r="L1847" i="13"/>
  <c r="M1847" i="13"/>
  <c r="O1847" i="13" s="1"/>
  <c r="P1847" i="13"/>
  <c r="R1847" i="13" s="1"/>
  <c r="I1848" i="13"/>
  <c r="L1848" i="13"/>
  <c r="M1848" i="13"/>
  <c r="O1848" i="13" s="1"/>
  <c r="P1848" i="13"/>
  <c r="I1849" i="13"/>
  <c r="L1849" i="13"/>
  <c r="M1849" i="13"/>
  <c r="O1849" i="13" s="1"/>
  <c r="P1849" i="13"/>
  <c r="R1849" i="13" s="1"/>
  <c r="I1850" i="13"/>
  <c r="L1850" i="13"/>
  <c r="M1850" i="13"/>
  <c r="O1850" i="13" s="1"/>
  <c r="P1850" i="13"/>
  <c r="R1850" i="13" s="1"/>
  <c r="I1851" i="13"/>
  <c r="L1851" i="13"/>
  <c r="M1851" i="13"/>
  <c r="O1851" i="13" s="1"/>
  <c r="P1851" i="13"/>
  <c r="R1851" i="13" s="1"/>
  <c r="I1852" i="13"/>
  <c r="L1852" i="13"/>
  <c r="M1852" i="13"/>
  <c r="O1852" i="13" s="1"/>
  <c r="P1852" i="13"/>
  <c r="R1852" i="13" s="1"/>
  <c r="I1853" i="13"/>
  <c r="L1853" i="13"/>
  <c r="M1853" i="13"/>
  <c r="O1853" i="13" s="1"/>
  <c r="P1853" i="13"/>
  <c r="R1853" i="13" s="1"/>
  <c r="I1854" i="13"/>
  <c r="L1854" i="13"/>
  <c r="M1854" i="13"/>
  <c r="O1854" i="13" s="1"/>
  <c r="P1854" i="13"/>
  <c r="R1854" i="13" s="1"/>
  <c r="I1855" i="13"/>
  <c r="L1855" i="13"/>
  <c r="M1855" i="13"/>
  <c r="O1855" i="13" s="1"/>
  <c r="P1855" i="13"/>
  <c r="R1855" i="13" s="1"/>
  <c r="I1856" i="13"/>
  <c r="L1856" i="13"/>
  <c r="M1856" i="13"/>
  <c r="O1856" i="13" s="1"/>
  <c r="P1856" i="13"/>
  <c r="R1856" i="13" s="1"/>
  <c r="I1857" i="13"/>
  <c r="L1857" i="13"/>
  <c r="M1857" i="13"/>
  <c r="O1857" i="13" s="1"/>
  <c r="P1857" i="13"/>
  <c r="R1857" i="13" s="1"/>
  <c r="I1858" i="13"/>
  <c r="L1858" i="13"/>
  <c r="M1858" i="13"/>
  <c r="O1858" i="13" s="1"/>
  <c r="P1858" i="13"/>
  <c r="R1858" i="13" s="1"/>
  <c r="I1859" i="13"/>
  <c r="L1859" i="13"/>
  <c r="M1859" i="13"/>
  <c r="O1859" i="13" s="1"/>
  <c r="P1859" i="13"/>
  <c r="R1859" i="13" s="1"/>
  <c r="I1860" i="13"/>
  <c r="L1860" i="13"/>
  <c r="M1860" i="13"/>
  <c r="O1860" i="13" s="1"/>
  <c r="P1860" i="13"/>
  <c r="R1860" i="13" s="1"/>
  <c r="I1861" i="13"/>
  <c r="L1861" i="13"/>
  <c r="M1861" i="13"/>
  <c r="O1861" i="13" s="1"/>
  <c r="P1861" i="13"/>
  <c r="R1861" i="13" s="1"/>
  <c r="I1862" i="13"/>
  <c r="L1862" i="13"/>
  <c r="M1862" i="13"/>
  <c r="O1862" i="13" s="1"/>
  <c r="P1862" i="13"/>
  <c r="R1862" i="13" s="1"/>
  <c r="I1863" i="13"/>
  <c r="L1863" i="13"/>
  <c r="M1863" i="13"/>
  <c r="O1863" i="13" s="1"/>
  <c r="P1863" i="13"/>
  <c r="R1863" i="13" s="1"/>
  <c r="I1864" i="13"/>
  <c r="L1864" i="13"/>
  <c r="M1864" i="13"/>
  <c r="O1864" i="13" s="1"/>
  <c r="P1864" i="13"/>
  <c r="R1864" i="13" s="1"/>
  <c r="I1865" i="13"/>
  <c r="L1865" i="13"/>
  <c r="M1865" i="13"/>
  <c r="O1865" i="13" s="1"/>
  <c r="P1865" i="13"/>
  <c r="R1865" i="13" s="1"/>
  <c r="I1866" i="13"/>
  <c r="L1866" i="13"/>
  <c r="M1866" i="13"/>
  <c r="O1866" i="13" s="1"/>
  <c r="P1866" i="13"/>
  <c r="R1866" i="13" s="1"/>
  <c r="I1867" i="13"/>
  <c r="L1867" i="13"/>
  <c r="M1867" i="13"/>
  <c r="O1867" i="13" s="1"/>
  <c r="P1867" i="13"/>
  <c r="R1867" i="13" s="1"/>
  <c r="I1868" i="13"/>
  <c r="L1868" i="13"/>
  <c r="M1868" i="13"/>
  <c r="O1868" i="13" s="1"/>
  <c r="P1868" i="13"/>
  <c r="R1868" i="13" s="1"/>
  <c r="I1869" i="13"/>
  <c r="L1869" i="13"/>
  <c r="M1869" i="13"/>
  <c r="O1869" i="13" s="1"/>
  <c r="P1869" i="13"/>
  <c r="R1869" i="13" s="1"/>
  <c r="I1870" i="13"/>
  <c r="L1870" i="13"/>
  <c r="M1870" i="13"/>
  <c r="O1870" i="13" s="1"/>
  <c r="P1870" i="13"/>
  <c r="R1870" i="13" s="1"/>
  <c r="I1871" i="13"/>
  <c r="L1871" i="13"/>
  <c r="M1871" i="13"/>
  <c r="O1871" i="13" s="1"/>
  <c r="P1871" i="13"/>
  <c r="R1871" i="13" s="1"/>
  <c r="I1872" i="13"/>
  <c r="L1872" i="13"/>
  <c r="M1872" i="13"/>
  <c r="O1872" i="13" s="1"/>
  <c r="P1872" i="13"/>
  <c r="R1872" i="13" s="1"/>
  <c r="I1873" i="13"/>
  <c r="L1873" i="13"/>
  <c r="M1873" i="13"/>
  <c r="O1873" i="13" s="1"/>
  <c r="P1873" i="13"/>
  <c r="R1873" i="13" s="1"/>
  <c r="I1874" i="13"/>
  <c r="L1874" i="13"/>
  <c r="M1874" i="13"/>
  <c r="O1874" i="13" s="1"/>
  <c r="P1874" i="13"/>
  <c r="R1874" i="13" s="1"/>
  <c r="I1875" i="13"/>
  <c r="L1875" i="13"/>
  <c r="M1875" i="13"/>
  <c r="O1875" i="13" s="1"/>
  <c r="P1875" i="13"/>
  <c r="R1875" i="13" s="1"/>
  <c r="I1876" i="13"/>
  <c r="L1876" i="13"/>
  <c r="M1876" i="13"/>
  <c r="O1876" i="13" s="1"/>
  <c r="P1876" i="13"/>
  <c r="R1876" i="13" s="1"/>
  <c r="I1877" i="13"/>
  <c r="L1877" i="13"/>
  <c r="M1877" i="13"/>
  <c r="O1877" i="13" s="1"/>
  <c r="P1877" i="13"/>
  <c r="R1877" i="13" s="1"/>
  <c r="I1878" i="13"/>
  <c r="L1878" i="13"/>
  <c r="M1878" i="13"/>
  <c r="O1878" i="13" s="1"/>
  <c r="P1878" i="13"/>
  <c r="R1878" i="13" s="1"/>
  <c r="I1879" i="13"/>
  <c r="L1879" i="13"/>
  <c r="M1879" i="13"/>
  <c r="O1879" i="13" s="1"/>
  <c r="P1879" i="13"/>
  <c r="R1879" i="13" s="1"/>
  <c r="I1880" i="13"/>
  <c r="L1880" i="13"/>
  <c r="M1880" i="13"/>
  <c r="O1880" i="13" s="1"/>
  <c r="P1880" i="13"/>
  <c r="R1880" i="13" s="1"/>
  <c r="I1881" i="13"/>
  <c r="L1881" i="13"/>
  <c r="M1881" i="13"/>
  <c r="O1881" i="13" s="1"/>
  <c r="P1881" i="13"/>
  <c r="R1881" i="13" s="1"/>
  <c r="I1882" i="13"/>
  <c r="L1882" i="13"/>
  <c r="M1882" i="13"/>
  <c r="O1882" i="13" s="1"/>
  <c r="P1882" i="13"/>
  <c r="R1882" i="13" s="1"/>
  <c r="I1883" i="13"/>
  <c r="L1883" i="13"/>
  <c r="M1883" i="13"/>
  <c r="O1883" i="13" s="1"/>
  <c r="P1883" i="13"/>
  <c r="R1883" i="13" s="1"/>
  <c r="I1884" i="13"/>
  <c r="L1884" i="13"/>
  <c r="M1884" i="13"/>
  <c r="O1884" i="13" s="1"/>
  <c r="P1884" i="13"/>
  <c r="R1884" i="13" s="1"/>
  <c r="I1885" i="13"/>
  <c r="L1885" i="13"/>
  <c r="M1885" i="13"/>
  <c r="O1885" i="13" s="1"/>
  <c r="P1885" i="13"/>
  <c r="R1885" i="13" s="1"/>
  <c r="I1886" i="13"/>
  <c r="L1886" i="13"/>
  <c r="M1886" i="13"/>
  <c r="O1886" i="13" s="1"/>
  <c r="P1886" i="13"/>
  <c r="R1886" i="13" s="1"/>
  <c r="I1887" i="13"/>
  <c r="L1887" i="13"/>
  <c r="M1887" i="13"/>
  <c r="O1887" i="13" s="1"/>
  <c r="P1887" i="13"/>
  <c r="R1887" i="13" s="1"/>
  <c r="I1888" i="13"/>
  <c r="L1888" i="13"/>
  <c r="M1888" i="13"/>
  <c r="O1888" i="13" s="1"/>
  <c r="P1888" i="13"/>
  <c r="R1888" i="13" s="1"/>
  <c r="I1889" i="13"/>
  <c r="L1889" i="13"/>
  <c r="M1889" i="13"/>
  <c r="O1889" i="13" s="1"/>
  <c r="P1889" i="13"/>
  <c r="R1889" i="13" s="1"/>
  <c r="I1890" i="13"/>
  <c r="L1890" i="13"/>
  <c r="M1890" i="13"/>
  <c r="O1890" i="13" s="1"/>
  <c r="P1890" i="13"/>
  <c r="R1890" i="13" s="1"/>
  <c r="I1891" i="13"/>
  <c r="L1891" i="13"/>
  <c r="M1891" i="13"/>
  <c r="O1891" i="13" s="1"/>
  <c r="P1891" i="13"/>
  <c r="R1891" i="13" s="1"/>
  <c r="I1892" i="13"/>
  <c r="L1892" i="13"/>
  <c r="M1892" i="13"/>
  <c r="O1892" i="13" s="1"/>
  <c r="P1892" i="13"/>
  <c r="R1892" i="13" s="1"/>
  <c r="I1893" i="13"/>
  <c r="L1893" i="13"/>
  <c r="M1893" i="13"/>
  <c r="O1893" i="13" s="1"/>
  <c r="P1893" i="13"/>
  <c r="R1893" i="13" s="1"/>
  <c r="I1894" i="13"/>
  <c r="L1894" i="13"/>
  <c r="M1894" i="13"/>
  <c r="O1894" i="13" s="1"/>
  <c r="P1894" i="13"/>
  <c r="R1894" i="13" s="1"/>
  <c r="I1895" i="13"/>
  <c r="L1895" i="13"/>
  <c r="M1895" i="13"/>
  <c r="O1895" i="13" s="1"/>
  <c r="P1895" i="13"/>
  <c r="R1895" i="13" s="1"/>
  <c r="I1896" i="13"/>
  <c r="L1896" i="13"/>
  <c r="M1896" i="13"/>
  <c r="O1896" i="13" s="1"/>
  <c r="P1896" i="13"/>
  <c r="R1896" i="13" s="1"/>
  <c r="I1897" i="13"/>
  <c r="L1897" i="13"/>
  <c r="M1897" i="13"/>
  <c r="O1897" i="13" s="1"/>
  <c r="P1897" i="13"/>
  <c r="R1897" i="13" s="1"/>
  <c r="I1898" i="13"/>
  <c r="L1898" i="13"/>
  <c r="M1898" i="13"/>
  <c r="O1898" i="13" s="1"/>
  <c r="P1898" i="13"/>
  <c r="R1898" i="13" s="1"/>
  <c r="I1899" i="13"/>
  <c r="L1899" i="13"/>
  <c r="M1899" i="13"/>
  <c r="O1899" i="13" s="1"/>
  <c r="P1899" i="13"/>
  <c r="R1899" i="13" s="1"/>
  <c r="I1900" i="13"/>
  <c r="L1900" i="13"/>
  <c r="M1900" i="13"/>
  <c r="O1900" i="13" s="1"/>
  <c r="P1900" i="13"/>
  <c r="R1900" i="13" s="1"/>
  <c r="I1901" i="13"/>
  <c r="L1901" i="13"/>
  <c r="M1901" i="13"/>
  <c r="O1901" i="13" s="1"/>
  <c r="P1901" i="13"/>
  <c r="R1901" i="13" s="1"/>
  <c r="I1902" i="13"/>
  <c r="L1902" i="13"/>
  <c r="M1902" i="13"/>
  <c r="O1902" i="13" s="1"/>
  <c r="P1902" i="13"/>
  <c r="R1902" i="13" s="1"/>
  <c r="I1903" i="13"/>
  <c r="L1903" i="13"/>
  <c r="M1903" i="13"/>
  <c r="O1903" i="13" s="1"/>
  <c r="P1903" i="13"/>
  <c r="R1903" i="13" s="1"/>
  <c r="I1904" i="13"/>
  <c r="L1904" i="13"/>
  <c r="M1904" i="13"/>
  <c r="O1904" i="13" s="1"/>
  <c r="P1904" i="13"/>
  <c r="R1904" i="13" s="1"/>
  <c r="I1905" i="13"/>
  <c r="L1905" i="13"/>
  <c r="M1905" i="13"/>
  <c r="O1905" i="13" s="1"/>
  <c r="P1905" i="13"/>
  <c r="R1905" i="13" s="1"/>
  <c r="I1906" i="13"/>
  <c r="L1906" i="13"/>
  <c r="M1906" i="13"/>
  <c r="O1906" i="13" s="1"/>
  <c r="P1906" i="13"/>
  <c r="R1906" i="13" s="1"/>
  <c r="I1907" i="13"/>
  <c r="L1907" i="13"/>
  <c r="M1907" i="13"/>
  <c r="O1907" i="13" s="1"/>
  <c r="P1907" i="13"/>
  <c r="R1907" i="13" s="1"/>
  <c r="I1908" i="13"/>
  <c r="L1908" i="13"/>
  <c r="M1908" i="13"/>
  <c r="O1908" i="13" s="1"/>
  <c r="P1908" i="13"/>
  <c r="R1908" i="13" s="1"/>
  <c r="I1909" i="13"/>
  <c r="L1909" i="13"/>
  <c r="M1909" i="13"/>
  <c r="O1909" i="13" s="1"/>
  <c r="P1909" i="13"/>
  <c r="R1909" i="13" s="1"/>
  <c r="I1910" i="13"/>
  <c r="L1910" i="13"/>
  <c r="M1910" i="13"/>
  <c r="O1910" i="13" s="1"/>
  <c r="P1910" i="13"/>
  <c r="R1910" i="13" s="1"/>
  <c r="I1911" i="13"/>
  <c r="L1911" i="13"/>
  <c r="M1911" i="13"/>
  <c r="O1911" i="13" s="1"/>
  <c r="P1911" i="13"/>
  <c r="R1911" i="13" s="1"/>
  <c r="I1912" i="13"/>
  <c r="L1912" i="13"/>
  <c r="M1912" i="13"/>
  <c r="O1912" i="13" s="1"/>
  <c r="P1912" i="13"/>
  <c r="R1912" i="13" s="1"/>
  <c r="I1913" i="13"/>
  <c r="L1913" i="13"/>
  <c r="M1913" i="13"/>
  <c r="O1913" i="13" s="1"/>
  <c r="P1913" i="13"/>
  <c r="R1913" i="13" s="1"/>
  <c r="I1914" i="13"/>
  <c r="L1914" i="13"/>
  <c r="M1914" i="13"/>
  <c r="O1914" i="13" s="1"/>
  <c r="P1914" i="13"/>
  <c r="R1914" i="13" s="1"/>
  <c r="I1915" i="13"/>
  <c r="L1915" i="13"/>
  <c r="M1915" i="13"/>
  <c r="O1915" i="13" s="1"/>
  <c r="P1915" i="13"/>
  <c r="R1915" i="13" s="1"/>
  <c r="I1916" i="13"/>
  <c r="L1916" i="13"/>
  <c r="M1916" i="13"/>
  <c r="O1916" i="13" s="1"/>
  <c r="P1916" i="13"/>
  <c r="R1916" i="13" s="1"/>
  <c r="I1917" i="13"/>
  <c r="L1917" i="13"/>
  <c r="M1917" i="13"/>
  <c r="O1917" i="13" s="1"/>
  <c r="P1917" i="13"/>
  <c r="R1917" i="13" s="1"/>
  <c r="I1918" i="13"/>
  <c r="L1918" i="13"/>
  <c r="M1918" i="13"/>
  <c r="O1918" i="13" s="1"/>
  <c r="P1918" i="13"/>
  <c r="R1918" i="13" s="1"/>
  <c r="I1919" i="13"/>
  <c r="L1919" i="13"/>
  <c r="M1919" i="13"/>
  <c r="O1919" i="13" s="1"/>
  <c r="P1919" i="13"/>
  <c r="R1919" i="13" s="1"/>
  <c r="I1920" i="13"/>
  <c r="L1920" i="13"/>
  <c r="M1920" i="13"/>
  <c r="O1920" i="13" s="1"/>
  <c r="P1920" i="13"/>
  <c r="R1920" i="13" s="1"/>
  <c r="I1921" i="13"/>
  <c r="L1921" i="13"/>
  <c r="M1921" i="13"/>
  <c r="O1921" i="13" s="1"/>
  <c r="P1921" i="13"/>
  <c r="R1921" i="13" s="1"/>
  <c r="I1922" i="13"/>
  <c r="L1922" i="13"/>
  <c r="M1922" i="13"/>
  <c r="O1922" i="13" s="1"/>
  <c r="P1922" i="13"/>
  <c r="R1922" i="13" s="1"/>
  <c r="I1923" i="13"/>
  <c r="L1923" i="13"/>
  <c r="M1923" i="13"/>
  <c r="O1923" i="13" s="1"/>
  <c r="P1923" i="13"/>
  <c r="R1923" i="13" s="1"/>
  <c r="I1924" i="13"/>
  <c r="L1924" i="13"/>
  <c r="M1924" i="13"/>
  <c r="O1924" i="13" s="1"/>
  <c r="P1924" i="13"/>
  <c r="R1924" i="13" s="1"/>
  <c r="I1925" i="13"/>
  <c r="L1925" i="13"/>
  <c r="M1925" i="13"/>
  <c r="O1925" i="13" s="1"/>
  <c r="P1925" i="13"/>
  <c r="R1925" i="13" s="1"/>
  <c r="I1926" i="13"/>
  <c r="L1926" i="13"/>
  <c r="M1926" i="13"/>
  <c r="O1926" i="13" s="1"/>
  <c r="P1926" i="13"/>
  <c r="R1926" i="13" s="1"/>
  <c r="I1927" i="13"/>
  <c r="L1927" i="13"/>
  <c r="M1927" i="13"/>
  <c r="O1927" i="13" s="1"/>
  <c r="P1927" i="13"/>
  <c r="R1927" i="13" s="1"/>
  <c r="I1928" i="13"/>
  <c r="L1928" i="13"/>
  <c r="M1928" i="13"/>
  <c r="O1928" i="13" s="1"/>
  <c r="P1928" i="13"/>
  <c r="R1928" i="13" s="1"/>
  <c r="I1929" i="13"/>
  <c r="L1929" i="13"/>
  <c r="M1929" i="13"/>
  <c r="O1929" i="13" s="1"/>
  <c r="P1929" i="13"/>
  <c r="R1929" i="13" s="1"/>
  <c r="I1930" i="13"/>
  <c r="L1930" i="13"/>
  <c r="M1930" i="13"/>
  <c r="O1930" i="13" s="1"/>
  <c r="P1930" i="13"/>
  <c r="R1930" i="13" s="1"/>
  <c r="I1931" i="13"/>
  <c r="L1931" i="13"/>
  <c r="M1931" i="13"/>
  <c r="O1931" i="13" s="1"/>
  <c r="P1931" i="13"/>
  <c r="R1931" i="13" s="1"/>
  <c r="I1932" i="13"/>
  <c r="L1932" i="13"/>
  <c r="M1932" i="13"/>
  <c r="O1932" i="13" s="1"/>
  <c r="P1932" i="13"/>
  <c r="R1932" i="13" s="1"/>
  <c r="I1933" i="13"/>
  <c r="L1933" i="13"/>
  <c r="M1933" i="13"/>
  <c r="O1933" i="13" s="1"/>
  <c r="P1933" i="13"/>
  <c r="R1933" i="13" s="1"/>
  <c r="I1934" i="13"/>
  <c r="L1934" i="13"/>
  <c r="M1934" i="13"/>
  <c r="O1934" i="13" s="1"/>
  <c r="P1934" i="13"/>
  <c r="R1934" i="13" s="1"/>
  <c r="I1935" i="13"/>
  <c r="L1935" i="13"/>
  <c r="M1935" i="13"/>
  <c r="O1935" i="13" s="1"/>
  <c r="P1935" i="13"/>
  <c r="R1935" i="13" s="1"/>
  <c r="I1936" i="13"/>
  <c r="L1936" i="13"/>
  <c r="M1936" i="13"/>
  <c r="O1936" i="13" s="1"/>
  <c r="P1936" i="13"/>
  <c r="R1936" i="13" s="1"/>
  <c r="I1937" i="13"/>
  <c r="L1937" i="13"/>
  <c r="M1937" i="13"/>
  <c r="O1937" i="13" s="1"/>
  <c r="P1937" i="13"/>
  <c r="R1937" i="13" s="1"/>
  <c r="I1938" i="13"/>
  <c r="L1938" i="13"/>
  <c r="M1938" i="13"/>
  <c r="O1938" i="13" s="1"/>
  <c r="P1938" i="13"/>
  <c r="R1938" i="13" s="1"/>
  <c r="I1939" i="13"/>
  <c r="L1939" i="13"/>
  <c r="M1939" i="13"/>
  <c r="O1939" i="13" s="1"/>
  <c r="P1939" i="13"/>
  <c r="R1939" i="13" s="1"/>
  <c r="I1940" i="13"/>
  <c r="L1940" i="13"/>
  <c r="M1940" i="13"/>
  <c r="O1940" i="13" s="1"/>
  <c r="P1940" i="13"/>
  <c r="R1940" i="13" s="1"/>
  <c r="I1941" i="13"/>
  <c r="L1941" i="13"/>
  <c r="M1941" i="13"/>
  <c r="O1941" i="13" s="1"/>
  <c r="P1941" i="13"/>
  <c r="R1941" i="13" s="1"/>
  <c r="I1942" i="13"/>
  <c r="L1942" i="13"/>
  <c r="M1942" i="13"/>
  <c r="O1942" i="13" s="1"/>
  <c r="P1942" i="13"/>
  <c r="R1942" i="13" s="1"/>
  <c r="I1943" i="13"/>
  <c r="L1943" i="13"/>
  <c r="M1943" i="13"/>
  <c r="O1943" i="13" s="1"/>
  <c r="P1943" i="13"/>
  <c r="R1943" i="13" s="1"/>
  <c r="I1944" i="13"/>
  <c r="L1944" i="13"/>
  <c r="M1944" i="13"/>
  <c r="O1944" i="13" s="1"/>
  <c r="P1944" i="13"/>
  <c r="R1944" i="13" s="1"/>
  <c r="I1945" i="13"/>
  <c r="L1945" i="13"/>
  <c r="M1945" i="13"/>
  <c r="O1945" i="13" s="1"/>
  <c r="P1945" i="13"/>
  <c r="R1945" i="13" s="1"/>
  <c r="I1946" i="13"/>
  <c r="L1946" i="13"/>
  <c r="M1946" i="13"/>
  <c r="O1946" i="13" s="1"/>
  <c r="P1946" i="13"/>
  <c r="R1946" i="13" s="1"/>
  <c r="I1947" i="13"/>
  <c r="L1947" i="13"/>
  <c r="M1947" i="13"/>
  <c r="O1947" i="13" s="1"/>
  <c r="P1947" i="13"/>
  <c r="R1947" i="13" s="1"/>
  <c r="I1948" i="13"/>
  <c r="L1948" i="13"/>
  <c r="M1948" i="13"/>
  <c r="O1948" i="13" s="1"/>
  <c r="P1948" i="13"/>
  <c r="R1948" i="13" s="1"/>
  <c r="I1949" i="13"/>
  <c r="L1949" i="13"/>
  <c r="M1949" i="13"/>
  <c r="O1949" i="13" s="1"/>
  <c r="P1949" i="13"/>
  <c r="R1949" i="13" s="1"/>
  <c r="I1950" i="13"/>
  <c r="L1950" i="13"/>
  <c r="M1950" i="13"/>
  <c r="O1950" i="13" s="1"/>
  <c r="P1950" i="13"/>
  <c r="R1950" i="13" s="1"/>
  <c r="I1951" i="13"/>
  <c r="L1951" i="13"/>
  <c r="M1951" i="13"/>
  <c r="O1951" i="13" s="1"/>
  <c r="P1951" i="13"/>
  <c r="R1951" i="13" s="1"/>
  <c r="I1952" i="13"/>
  <c r="L1952" i="13"/>
  <c r="M1952" i="13"/>
  <c r="O1952" i="13" s="1"/>
  <c r="P1952" i="13"/>
  <c r="R1952" i="13" s="1"/>
  <c r="I1953" i="13"/>
  <c r="L1953" i="13"/>
  <c r="M1953" i="13"/>
  <c r="O1953" i="13" s="1"/>
  <c r="P1953" i="13"/>
  <c r="R1953" i="13" s="1"/>
  <c r="I1954" i="13"/>
  <c r="L1954" i="13"/>
  <c r="M1954" i="13"/>
  <c r="O1954" i="13" s="1"/>
  <c r="P1954" i="13"/>
  <c r="R1954" i="13" s="1"/>
  <c r="I1955" i="13"/>
  <c r="L1955" i="13"/>
  <c r="M1955" i="13"/>
  <c r="O1955" i="13" s="1"/>
  <c r="P1955" i="13"/>
  <c r="R1955" i="13" s="1"/>
  <c r="I1956" i="13"/>
  <c r="L1956" i="13"/>
  <c r="M1956" i="13"/>
  <c r="O1956" i="13" s="1"/>
  <c r="P1956" i="13"/>
  <c r="R1956" i="13" s="1"/>
  <c r="I1957" i="13"/>
  <c r="L1957" i="13"/>
  <c r="M1957" i="13"/>
  <c r="O1957" i="13" s="1"/>
  <c r="P1957" i="13"/>
  <c r="R1957" i="13" s="1"/>
  <c r="I1958" i="13"/>
  <c r="L1958" i="13"/>
  <c r="M1958" i="13"/>
  <c r="O1958" i="13" s="1"/>
  <c r="P1958" i="13"/>
  <c r="R1958" i="13" s="1"/>
  <c r="I1959" i="13"/>
  <c r="L1959" i="13"/>
  <c r="M1959" i="13"/>
  <c r="O1959" i="13" s="1"/>
  <c r="P1959" i="13"/>
  <c r="R1959" i="13" s="1"/>
  <c r="I1960" i="13"/>
  <c r="L1960" i="13"/>
  <c r="M1960" i="13"/>
  <c r="O1960" i="13" s="1"/>
  <c r="P1960" i="13"/>
  <c r="R1960" i="13" s="1"/>
  <c r="I1961" i="13"/>
  <c r="L1961" i="13"/>
  <c r="M1961" i="13"/>
  <c r="O1961" i="13" s="1"/>
  <c r="P1961" i="13"/>
  <c r="R1961" i="13" s="1"/>
  <c r="I1962" i="13"/>
  <c r="L1962" i="13"/>
  <c r="M1962" i="13"/>
  <c r="O1962" i="13" s="1"/>
  <c r="P1962" i="13"/>
  <c r="R1962" i="13" s="1"/>
  <c r="I1963" i="13"/>
  <c r="L1963" i="13"/>
  <c r="M1963" i="13"/>
  <c r="O1963" i="13" s="1"/>
  <c r="P1963" i="13"/>
  <c r="R1963" i="13" s="1"/>
  <c r="I1964" i="13"/>
  <c r="L1964" i="13"/>
  <c r="M1964" i="13"/>
  <c r="O1964" i="13" s="1"/>
  <c r="P1964" i="13"/>
  <c r="R1964" i="13" s="1"/>
  <c r="I1965" i="13"/>
  <c r="L1965" i="13"/>
  <c r="M1965" i="13"/>
  <c r="O1965" i="13" s="1"/>
  <c r="P1965" i="13"/>
  <c r="R1965" i="13" s="1"/>
  <c r="I1966" i="13"/>
  <c r="L1966" i="13"/>
  <c r="M1966" i="13"/>
  <c r="O1966" i="13" s="1"/>
  <c r="P1966" i="13"/>
  <c r="R1966" i="13" s="1"/>
  <c r="I1967" i="13"/>
  <c r="L1967" i="13"/>
  <c r="M1967" i="13"/>
  <c r="O1967" i="13" s="1"/>
  <c r="P1967" i="13"/>
  <c r="R1967" i="13" s="1"/>
  <c r="I1968" i="13"/>
  <c r="L1968" i="13"/>
  <c r="M1968" i="13"/>
  <c r="O1968" i="13" s="1"/>
  <c r="P1968" i="13"/>
  <c r="R1968" i="13" s="1"/>
  <c r="I1969" i="13"/>
  <c r="L1969" i="13"/>
  <c r="M1969" i="13"/>
  <c r="O1969" i="13" s="1"/>
  <c r="P1969" i="13"/>
  <c r="R1969" i="13" s="1"/>
  <c r="I1970" i="13"/>
  <c r="L1970" i="13"/>
  <c r="M1970" i="13"/>
  <c r="O1970" i="13" s="1"/>
  <c r="P1970" i="13"/>
  <c r="R1970" i="13" s="1"/>
  <c r="I1971" i="13"/>
  <c r="L1971" i="13"/>
  <c r="M1971" i="13"/>
  <c r="O1971" i="13" s="1"/>
  <c r="P1971" i="13"/>
  <c r="R1971" i="13" s="1"/>
  <c r="I1972" i="13"/>
  <c r="L1972" i="13"/>
  <c r="M1972" i="13"/>
  <c r="O1972" i="13" s="1"/>
  <c r="P1972" i="13"/>
  <c r="R1972" i="13" s="1"/>
  <c r="I1973" i="13"/>
  <c r="L1973" i="13"/>
  <c r="M1973" i="13"/>
  <c r="O1973" i="13" s="1"/>
  <c r="P1973" i="13"/>
  <c r="R1973" i="13" s="1"/>
  <c r="I1974" i="13"/>
  <c r="L1974" i="13"/>
  <c r="M1974" i="13"/>
  <c r="O1974" i="13" s="1"/>
  <c r="P1974" i="13"/>
  <c r="R1974" i="13" s="1"/>
  <c r="I1975" i="13"/>
  <c r="L1975" i="13"/>
  <c r="M1975" i="13"/>
  <c r="O1975" i="13" s="1"/>
  <c r="P1975" i="13"/>
  <c r="R1975" i="13" s="1"/>
  <c r="I1976" i="13"/>
  <c r="L1976" i="13"/>
  <c r="M1976" i="13"/>
  <c r="O1976" i="13" s="1"/>
  <c r="P1976" i="13"/>
  <c r="R1976" i="13" s="1"/>
  <c r="I1977" i="13"/>
  <c r="L1977" i="13"/>
  <c r="M1977" i="13"/>
  <c r="O1977" i="13" s="1"/>
  <c r="P1977" i="13"/>
  <c r="R1977" i="13" s="1"/>
  <c r="I1978" i="13"/>
  <c r="L1978" i="13"/>
  <c r="M1978" i="13"/>
  <c r="O1978" i="13" s="1"/>
  <c r="P1978" i="13"/>
  <c r="R1978" i="13" s="1"/>
  <c r="I1979" i="13"/>
  <c r="L1979" i="13"/>
  <c r="M1979" i="13"/>
  <c r="O1979" i="13" s="1"/>
  <c r="P1979" i="13"/>
  <c r="R1979" i="13" s="1"/>
  <c r="I1980" i="13"/>
  <c r="L1980" i="13"/>
  <c r="M1980" i="13"/>
  <c r="O1980" i="13" s="1"/>
  <c r="P1980" i="13"/>
  <c r="R1980" i="13" s="1"/>
  <c r="I1981" i="13"/>
  <c r="L1981" i="13"/>
  <c r="M1981" i="13"/>
  <c r="O1981" i="13" s="1"/>
  <c r="P1981" i="13"/>
  <c r="R1981" i="13" s="1"/>
  <c r="I1982" i="13"/>
  <c r="L1982" i="13"/>
  <c r="M1982" i="13"/>
  <c r="O1982" i="13" s="1"/>
  <c r="P1982" i="13"/>
  <c r="R1982" i="13" s="1"/>
  <c r="I1983" i="13"/>
  <c r="L1983" i="13"/>
  <c r="M1983" i="13"/>
  <c r="O1983" i="13" s="1"/>
  <c r="P1983" i="13"/>
  <c r="R1983" i="13" s="1"/>
  <c r="I1984" i="13"/>
  <c r="L1984" i="13"/>
  <c r="M1984" i="13"/>
  <c r="O1984" i="13" s="1"/>
  <c r="P1984" i="13"/>
  <c r="R1984" i="13" s="1"/>
  <c r="I1985" i="13"/>
  <c r="L1985" i="13"/>
  <c r="M1985" i="13"/>
  <c r="O1985" i="13" s="1"/>
  <c r="P1985" i="13"/>
  <c r="R1985" i="13" s="1"/>
  <c r="I1986" i="13"/>
  <c r="L1986" i="13"/>
  <c r="M1986" i="13"/>
  <c r="O1986" i="13" s="1"/>
  <c r="P1986" i="13"/>
  <c r="R1986" i="13" s="1"/>
  <c r="I1987" i="13"/>
  <c r="L1987" i="13"/>
  <c r="M1987" i="13"/>
  <c r="O1987" i="13" s="1"/>
  <c r="P1987" i="13"/>
  <c r="R1987" i="13" s="1"/>
  <c r="I1988" i="13"/>
  <c r="L1988" i="13"/>
  <c r="M1988" i="13"/>
  <c r="O1988" i="13" s="1"/>
  <c r="P1988" i="13"/>
  <c r="R1988" i="13" s="1"/>
  <c r="I1989" i="13"/>
  <c r="L1989" i="13"/>
  <c r="M1989" i="13"/>
  <c r="O1989" i="13" s="1"/>
  <c r="P1989" i="13"/>
  <c r="R1989" i="13" s="1"/>
  <c r="I1990" i="13"/>
  <c r="L1990" i="13"/>
  <c r="M1990" i="13"/>
  <c r="O1990" i="13" s="1"/>
  <c r="P1990" i="13"/>
  <c r="R1990" i="13" s="1"/>
  <c r="I1991" i="13"/>
  <c r="L1991" i="13"/>
  <c r="M1991" i="13"/>
  <c r="O1991" i="13" s="1"/>
  <c r="P1991" i="13"/>
  <c r="R1991" i="13" s="1"/>
  <c r="I1992" i="13"/>
  <c r="L1992" i="13"/>
  <c r="M1992" i="13"/>
  <c r="O1992" i="13" s="1"/>
  <c r="P1992" i="13"/>
  <c r="R1992" i="13" s="1"/>
  <c r="I1993" i="13"/>
  <c r="L1993" i="13"/>
  <c r="M1993" i="13"/>
  <c r="O1993" i="13" s="1"/>
  <c r="P1993" i="13"/>
  <c r="R1993" i="13" s="1"/>
  <c r="I1994" i="13"/>
  <c r="L1994" i="13"/>
  <c r="M1994" i="13"/>
  <c r="O1994" i="13" s="1"/>
  <c r="P1994" i="13"/>
  <c r="R1994" i="13" s="1"/>
  <c r="I1995" i="13"/>
  <c r="L1995" i="13"/>
  <c r="M1995" i="13"/>
  <c r="O1995" i="13" s="1"/>
  <c r="P1995" i="13"/>
  <c r="R1995" i="13" s="1"/>
  <c r="I1996" i="13"/>
  <c r="L1996" i="13"/>
  <c r="M1996" i="13"/>
  <c r="O1996" i="13" s="1"/>
  <c r="P1996" i="13"/>
  <c r="R1996" i="13" s="1"/>
  <c r="I1997" i="13"/>
  <c r="L1997" i="13"/>
  <c r="M1997" i="13"/>
  <c r="O1997" i="13" s="1"/>
  <c r="P1997" i="13"/>
  <c r="R1997" i="13" s="1"/>
  <c r="I1998" i="13"/>
  <c r="L1998" i="13"/>
  <c r="M1998" i="13"/>
  <c r="O1998" i="13" s="1"/>
  <c r="P1998" i="13"/>
  <c r="R1998" i="13" s="1"/>
  <c r="I1999" i="13"/>
  <c r="L1999" i="13"/>
  <c r="M1999" i="13"/>
  <c r="O1999" i="13" s="1"/>
  <c r="P1999" i="13"/>
  <c r="R1999" i="13" s="1"/>
  <c r="I2000" i="13"/>
  <c r="L2000" i="13"/>
  <c r="M2000" i="13"/>
  <c r="O2000" i="13" s="1"/>
  <c r="P2000" i="13"/>
  <c r="R2000" i="13" s="1"/>
  <c r="I2001" i="13"/>
  <c r="L2001" i="13"/>
  <c r="M2001" i="13"/>
  <c r="O2001" i="13" s="1"/>
  <c r="P2001" i="13"/>
  <c r="R2001" i="13" s="1"/>
  <c r="I2002" i="13"/>
  <c r="L2002" i="13"/>
  <c r="M2002" i="13"/>
  <c r="O2002" i="13" s="1"/>
  <c r="P2002" i="13"/>
  <c r="R2002" i="13" s="1"/>
  <c r="I2003" i="13"/>
  <c r="L2003" i="13"/>
  <c r="M2003" i="13"/>
  <c r="O2003" i="13" s="1"/>
  <c r="P2003" i="13"/>
  <c r="R2003" i="13" s="1"/>
  <c r="I2004" i="13"/>
  <c r="L2004" i="13"/>
  <c r="M2004" i="13"/>
  <c r="O2004" i="13" s="1"/>
  <c r="P2004" i="13"/>
  <c r="R2004" i="13" s="1"/>
  <c r="I2005" i="13"/>
  <c r="L2005" i="13"/>
  <c r="M2005" i="13"/>
  <c r="O2005" i="13" s="1"/>
  <c r="P2005" i="13"/>
  <c r="R2005" i="13" s="1"/>
  <c r="I2006" i="13"/>
  <c r="L2006" i="13"/>
  <c r="M2006" i="13"/>
  <c r="O2006" i="13" s="1"/>
  <c r="P2006" i="13"/>
  <c r="R2006" i="13" s="1"/>
  <c r="I2007" i="13"/>
  <c r="L2007" i="13"/>
  <c r="M2007" i="13"/>
  <c r="O2007" i="13" s="1"/>
  <c r="P2007" i="13"/>
  <c r="R2007" i="13" s="1"/>
  <c r="I2008" i="13"/>
  <c r="L2008" i="13"/>
  <c r="M2008" i="13"/>
  <c r="O2008" i="13" s="1"/>
  <c r="P2008" i="13"/>
  <c r="R2008" i="13" s="1"/>
  <c r="I2009" i="13"/>
  <c r="L2009" i="13"/>
  <c r="M2009" i="13"/>
  <c r="O2009" i="13" s="1"/>
  <c r="P2009" i="13"/>
  <c r="R2009" i="13" s="1"/>
  <c r="I2010" i="13"/>
  <c r="L2010" i="13"/>
  <c r="M2010" i="13"/>
  <c r="O2010" i="13" s="1"/>
  <c r="P2010" i="13"/>
  <c r="R2010" i="13" s="1"/>
  <c r="I2011" i="13"/>
  <c r="L2011" i="13"/>
  <c r="M2011" i="13"/>
  <c r="O2011" i="13" s="1"/>
  <c r="P2011" i="13"/>
  <c r="R2011" i="13" s="1"/>
  <c r="I2012" i="13"/>
  <c r="L2012" i="13"/>
  <c r="M2012" i="13"/>
  <c r="O2012" i="13" s="1"/>
  <c r="P2012" i="13"/>
  <c r="R2012" i="13" s="1"/>
  <c r="I2013" i="13"/>
  <c r="L2013" i="13"/>
  <c r="M2013" i="13"/>
  <c r="O2013" i="13" s="1"/>
  <c r="P2013" i="13"/>
  <c r="R2013" i="13" s="1"/>
  <c r="I2014" i="13"/>
  <c r="L2014" i="13"/>
  <c r="M2014" i="13"/>
  <c r="O2014" i="13" s="1"/>
  <c r="P2014" i="13"/>
  <c r="R2014" i="13" s="1"/>
  <c r="I2015" i="13"/>
  <c r="L2015" i="13"/>
  <c r="M2015" i="13"/>
  <c r="O2015" i="13" s="1"/>
  <c r="P2015" i="13"/>
  <c r="R2015" i="13" s="1"/>
  <c r="I2016" i="13"/>
  <c r="L2016" i="13"/>
  <c r="M2016" i="13"/>
  <c r="O2016" i="13" s="1"/>
  <c r="P2016" i="13"/>
  <c r="R2016" i="13" s="1"/>
  <c r="I2017" i="13"/>
  <c r="L2017" i="13"/>
  <c r="M2017" i="13"/>
  <c r="O2017" i="13" s="1"/>
  <c r="P2017" i="13"/>
  <c r="R2017" i="13" s="1"/>
  <c r="I2018" i="13"/>
  <c r="L2018" i="13"/>
  <c r="M2018" i="13"/>
  <c r="O2018" i="13" s="1"/>
  <c r="P2018" i="13"/>
  <c r="R2018" i="13" s="1"/>
  <c r="I2019" i="13"/>
  <c r="L2019" i="13"/>
  <c r="M2019" i="13"/>
  <c r="O2019" i="13" s="1"/>
  <c r="P2019" i="13"/>
  <c r="R2019" i="13" s="1"/>
  <c r="I2020" i="13"/>
  <c r="L2020" i="13"/>
  <c r="M2020" i="13"/>
  <c r="O2020" i="13" s="1"/>
  <c r="P2020" i="13"/>
  <c r="R2020" i="13" s="1"/>
  <c r="I2021" i="13"/>
  <c r="L2021" i="13"/>
  <c r="M2021" i="13"/>
  <c r="O2021" i="13" s="1"/>
  <c r="P2021" i="13"/>
  <c r="R2021" i="13" s="1"/>
  <c r="I2022" i="13"/>
  <c r="L2022" i="13"/>
  <c r="M2022" i="13"/>
  <c r="O2022" i="13" s="1"/>
  <c r="P2022" i="13"/>
  <c r="R2022" i="13" s="1"/>
  <c r="I2023" i="13"/>
  <c r="L2023" i="13"/>
  <c r="M2023" i="13"/>
  <c r="O2023" i="13" s="1"/>
  <c r="P2023" i="13"/>
  <c r="R2023" i="13" s="1"/>
  <c r="I2024" i="13"/>
  <c r="L2024" i="13"/>
  <c r="M2024" i="13"/>
  <c r="O2024" i="13" s="1"/>
  <c r="P2024" i="13"/>
  <c r="R2024" i="13" s="1"/>
  <c r="I2025" i="13"/>
  <c r="L2025" i="13"/>
  <c r="M2025" i="13"/>
  <c r="O2025" i="13" s="1"/>
  <c r="P2025" i="13"/>
  <c r="R2025" i="13" s="1"/>
  <c r="I2026" i="13"/>
  <c r="L2026" i="13"/>
  <c r="M2026" i="13"/>
  <c r="O2026" i="13" s="1"/>
  <c r="P2026" i="13"/>
  <c r="R2026" i="13" s="1"/>
  <c r="I2027" i="13"/>
  <c r="L2027" i="13"/>
  <c r="M2027" i="13"/>
  <c r="O2027" i="13" s="1"/>
  <c r="P2027" i="13"/>
  <c r="R2027" i="13" s="1"/>
  <c r="I2028" i="13"/>
  <c r="L2028" i="13"/>
  <c r="M2028" i="13"/>
  <c r="O2028" i="13" s="1"/>
  <c r="P2028" i="13"/>
  <c r="R2028" i="13" s="1"/>
  <c r="I2029" i="13"/>
  <c r="L2029" i="13"/>
  <c r="M2029" i="13"/>
  <c r="O2029" i="13" s="1"/>
  <c r="P2029" i="13"/>
  <c r="R2029" i="13" s="1"/>
  <c r="I2030" i="13"/>
  <c r="L2030" i="13"/>
  <c r="M2030" i="13"/>
  <c r="O2030" i="13" s="1"/>
  <c r="P2030" i="13"/>
  <c r="R2030" i="13" s="1"/>
  <c r="I2031" i="13"/>
  <c r="L2031" i="13"/>
  <c r="M2031" i="13"/>
  <c r="O2031" i="13" s="1"/>
  <c r="P2031" i="13"/>
  <c r="R2031" i="13" s="1"/>
  <c r="I2032" i="13"/>
  <c r="L2032" i="13"/>
  <c r="M2032" i="13"/>
  <c r="O2032" i="13" s="1"/>
  <c r="P2032" i="13"/>
  <c r="R2032" i="13" s="1"/>
  <c r="I2033" i="13"/>
  <c r="L2033" i="13"/>
  <c r="M2033" i="13"/>
  <c r="O2033" i="13" s="1"/>
  <c r="P2033" i="13"/>
  <c r="R2033" i="13" s="1"/>
  <c r="I2034" i="13"/>
  <c r="L2034" i="13"/>
  <c r="M2034" i="13"/>
  <c r="O2034" i="13" s="1"/>
  <c r="P2034" i="13"/>
  <c r="R2034" i="13" s="1"/>
  <c r="I2035" i="13"/>
  <c r="L2035" i="13"/>
  <c r="M2035" i="13"/>
  <c r="O2035" i="13" s="1"/>
  <c r="P2035" i="13"/>
  <c r="R2035" i="13" s="1"/>
  <c r="I2036" i="13"/>
  <c r="L2036" i="13"/>
  <c r="M2036" i="13"/>
  <c r="O2036" i="13" s="1"/>
  <c r="P2036" i="13"/>
  <c r="R2036" i="13" s="1"/>
  <c r="I2037" i="13"/>
  <c r="L2037" i="13"/>
  <c r="M2037" i="13"/>
  <c r="O2037" i="13" s="1"/>
  <c r="P2037" i="13"/>
  <c r="R2037" i="13" s="1"/>
  <c r="I2038" i="13"/>
  <c r="L2038" i="13"/>
  <c r="M2038" i="13"/>
  <c r="O2038" i="13" s="1"/>
  <c r="P2038" i="13"/>
  <c r="R2038" i="13" s="1"/>
  <c r="I2039" i="13"/>
  <c r="L2039" i="13"/>
  <c r="M2039" i="13"/>
  <c r="O2039" i="13" s="1"/>
  <c r="P2039" i="13"/>
  <c r="R2039" i="13" s="1"/>
  <c r="I2040" i="13"/>
  <c r="L2040" i="13"/>
  <c r="M2040" i="13"/>
  <c r="O2040" i="13" s="1"/>
  <c r="P2040" i="13"/>
  <c r="R2040" i="13" s="1"/>
  <c r="I2041" i="13"/>
  <c r="L2041" i="13"/>
  <c r="M2041" i="13"/>
  <c r="O2041" i="13" s="1"/>
  <c r="P2041" i="13"/>
  <c r="R2041" i="13" s="1"/>
  <c r="I2042" i="13"/>
  <c r="L2042" i="13"/>
  <c r="M2042" i="13"/>
  <c r="O2042" i="13" s="1"/>
  <c r="P2042" i="13"/>
  <c r="R2042" i="13" s="1"/>
  <c r="I2043" i="13"/>
  <c r="L2043" i="13"/>
  <c r="M2043" i="13"/>
  <c r="O2043" i="13" s="1"/>
  <c r="P2043" i="13"/>
  <c r="R2043" i="13" s="1"/>
  <c r="I2044" i="13"/>
  <c r="L2044" i="13"/>
  <c r="M2044" i="13"/>
  <c r="O2044" i="13" s="1"/>
  <c r="P2044" i="13"/>
  <c r="R2044" i="13" s="1"/>
  <c r="I2045" i="13"/>
  <c r="L2045" i="13"/>
  <c r="M2045" i="13"/>
  <c r="O2045" i="13" s="1"/>
  <c r="P2045" i="13"/>
  <c r="R2045" i="13" s="1"/>
  <c r="I2046" i="13"/>
  <c r="L2046" i="13"/>
  <c r="M2046" i="13"/>
  <c r="O2046" i="13" s="1"/>
  <c r="P2046" i="13"/>
  <c r="R2046" i="13" s="1"/>
  <c r="I2047" i="13"/>
  <c r="L2047" i="13"/>
  <c r="M2047" i="13"/>
  <c r="O2047" i="13" s="1"/>
  <c r="P2047" i="13"/>
  <c r="R2047" i="13" s="1"/>
  <c r="I2048" i="13"/>
  <c r="L2048" i="13"/>
  <c r="M2048" i="13"/>
  <c r="O2048" i="13" s="1"/>
  <c r="P2048" i="13"/>
  <c r="R2048" i="13" s="1"/>
  <c r="I2049" i="13"/>
  <c r="L2049" i="13"/>
  <c r="M2049" i="13"/>
  <c r="O2049" i="13" s="1"/>
  <c r="P2049" i="13"/>
  <c r="R2049" i="13" s="1"/>
  <c r="I2050" i="13"/>
  <c r="L2050" i="13"/>
  <c r="M2050" i="13"/>
  <c r="O2050" i="13" s="1"/>
  <c r="P2050" i="13"/>
  <c r="R2050" i="13" s="1"/>
  <c r="I2051" i="13"/>
  <c r="L2051" i="13"/>
  <c r="M2051" i="13"/>
  <c r="O2051" i="13" s="1"/>
  <c r="P2051" i="13"/>
  <c r="R2051" i="13" s="1"/>
  <c r="I2052" i="13"/>
  <c r="L2052" i="13"/>
  <c r="M2052" i="13"/>
  <c r="O2052" i="13" s="1"/>
  <c r="P2052" i="13"/>
  <c r="R2052" i="13" s="1"/>
  <c r="I2053" i="13"/>
  <c r="L2053" i="13"/>
  <c r="M2053" i="13"/>
  <c r="O2053" i="13" s="1"/>
  <c r="P2053" i="13"/>
  <c r="R2053" i="13" s="1"/>
  <c r="I2054" i="13"/>
  <c r="L2054" i="13"/>
  <c r="M2054" i="13"/>
  <c r="O2054" i="13" s="1"/>
  <c r="P2054" i="13"/>
  <c r="R2054" i="13" s="1"/>
  <c r="I2055" i="13"/>
  <c r="L2055" i="13"/>
  <c r="M2055" i="13"/>
  <c r="O2055" i="13" s="1"/>
  <c r="P2055" i="13"/>
  <c r="R2055" i="13" s="1"/>
  <c r="I2056" i="13"/>
  <c r="L2056" i="13"/>
  <c r="M2056" i="13"/>
  <c r="O2056" i="13" s="1"/>
  <c r="P2056" i="13"/>
  <c r="R2056" i="13" s="1"/>
  <c r="I2057" i="13"/>
  <c r="L2057" i="13"/>
  <c r="M2057" i="13"/>
  <c r="O2057" i="13" s="1"/>
  <c r="P2057" i="13"/>
  <c r="R2057" i="13" s="1"/>
  <c r="I2058" i="13"/>
  <c r="L2058" i="13"/>
  <c r="M2058" i="13"/>
  <c r="O2058" i="13" s="1"/>
  <c r="P2058" i="13"/>
  <c r="R2058" i="13" s="1"/>
  <c r="I2059" i="13"/>
  <c r="L2059" i="13"/>
  <c r="M2059" i="13"/>
  <c r="O2059" i="13" s="1"/>
  <c r="P2059" i="13"/>
  <c r="R2059" i="13" s="1"/>
  <c r="I2060" i="13"/>
  <c r="L2060" i="13"/>
  <c r="M2060" i="13"/>
  <c r="O2060" i="13" s="1"/>
  <c r="P2060" i="13"/>
  <c r="R2060" i="13" s="1"/>
  <c r="I2061" i="13"/>
  <c r="L2061" i="13"/>
  <c r="M2061" i="13"/>
  <c r="O2061" i="13" s="1"/>
  <c r="P2061" i="13"/>
  <c r="R2061" i="13" s="1"/>
  <c r="I2062" i="13"/>
  <c r="L2062" i="13"/>
  <c r="M2062" i="13"/>
  <c r="O2062" i="13" s="1"/>
  <c r="P2062" i="13"/>
  <c r="R2062" i="13" s="1"/>
  <c r="I2063" i="13"/>
  <c r="L2063" i="13"/>
  <c r="M2063" i="13"/>
  <c r="O2063" i="13" s="1"/>
  <c r="P2063" i="13"/>
  <c r="R2063" i="13" s="1"/>
  <c r="I2064" i="13"/>
  <c r="L2064" i="13"/>
  <c r="M2064" i="13"/>
  <c r="O2064" i="13" s="1"/>
  <c r="P2064" i="13"/>
  <c r="R2064" i="13" s="1"/>
  <c r="I2065" i="13"/>
  <c r="L2065" i="13"/>
  <c r="M2065" i="13"/>
  <c r="O2065" i="13" s="1"/>
  <c r="P2065" i="13"/>
  <c r="R2065" i="13" s="1"/>
  <c r="I2066" i="13"/>
  <c r="L2066" i="13"/>
  <c r="M2066" i="13"/>
  <c r="O2066" i="13" s="1"/>
  <c r="P2066" i="13"/>
  <c r="R2066" i="13" s="1"/>
  <c r="I2067" i="13"/>
  <c r="L2067" i="13"/>
  <c r="M2067" i="13"/>
  <c r="O2067" i="13" s="1"/>
  <c r="P2067" i="13"/>
  <c r="R2067" i="13" s="1"/>
  <c r="I2068" i="13"/>
  <c r="L2068" i="13"/>
  <c r="M2068" i="13"/>
  <c r="O2068" i="13" s="1"/>
  <c r="P2068" i="13"/>
  <c r="R2068" i="13" s="1"/>
  <c r="I2069" i="13"/>
  <c r="L2069" i="13"/>
  <c r="M2069" i="13"/>
  <c r="O2069" i="13" s="1"/>
  <c r="P2069" i="13"/>
  <c r="R2069" i="13" s="1"/>
  <c r="I2070" i="13"/>
  <c r="L2070" i="13"/>
  <c r="M2070" i="13"/>
  <c r="O2070" i="13" s="1"/>
  <c r="P2070" i="13"/>
  <c r="R2070" i="13" s="1"/>
  <c r="I2071" i="13"/>
  <c r="L2071" i="13"/>
  <c r="M2071" i="13"/>
  <c r="O2071" i="13" s="1"/>
  <c r="P2071" i="13"/>
  <c r="R2071" i="13" s="1"/>
  <c r="I2072" i="13"/>
  <c r="L2072" i="13"/>
  <c r="M2072" i="13"/>
  <c r="O2072" i="13" s="1"/>
  <c r="P2072" i="13"/>
  <c r="R2072" i="13" s="1"/>
  <c r="I2073" i="13"/>
  <c r="L2073" i="13"/>
  <c r="M2073" i="13"/>
  <c r="O2073" i="13" s="1"/>
  <c r="P2073" i="13"/>
  <c r="R2073" i="13" s="1"/>
  <c r="I2074" i="13"/>
  <c r="L2074" i="13"/>
  <c r="M2074" i="13"/>
  <c r="O2074" i="13" s="1"/>
  <c r="P2074" i="13"/>
  <c r="R2074" i="13" s="1"/>
  <c r="I2075" i="13"/>
  <c r="L2075" i="13"/>
  <c r="M2075" i="13"/>
  <c r="O2075" i="13" s="1"/>
  <c r="P2075" i="13"/>
  <c r="R2075" i="13" s="1"/>
  <c r="I2076" i="13"/>
  <c r="L2076" i="13"/>
  <c r="M2076" i="13"/>
  <c r="O2076" i="13" s="1"/>
  <c r="P2076" i="13"/>
  <c r="R2076" i="13" s="1"/>
  <c r="I2077" i="13"/>
  <c r="L2077" i="13"/>
  <c r="M2077" i="13"/>
  <c r="O2077" i="13" s="1"/>
  <c r="P2077" i="13"/>
  <c r="R2077" i="13" s="1"/>
  <c r="I2078" i="13"/>
  <c r="L2078" i="13"/>
  <c r="M2078" i="13"/>
  <c r="O2078" i="13" s="1"/>
  <c r="P2078" i="13"/>
  <c r="R2078" i="13" s="1"/>
  <c r="I2079" i="13"/>
  <c r="L2079" i="13"/>
  <c r="M2079" i="13"/>
  <c r="O2079" i="13" s="1"/>
  <c r="P2079" i="13"/>
  <c r="R2079" i="13" s="1"/>
  <c r="I2080" i="13"/>
  <c r="L2080" i="13"/>
  <c r="M2080" i="13"/>
  <c r="O2080" i="13" s="1"/>
  <c r="P2080" i="13"/>
  <c r="R2080" i="13" s="1"/>
  <c r="I2081" i="13"/>
  <c r="L2081" i="13"/>
  <c r="M2081" i="13"/>
  <c r="O2081" i="13" s="1"/>
  <c r="P2081" i="13"/>
  <c r="R2081" i="13" s="1"/>
  <c r="I2082" i="13"/>
  <c r="L2082" i="13"/>
  <c r="M2082" i="13"/>
  <c r="O2082" i="13" s="1"/>
  <c r="P2082" i="13"/>
  <c r="R2082" i="13" s="1"/>
  <c r="I2083" i="13"/>
  <c r="L2083" i="13"/>
  <c r="M2083" i="13"/>
  <c r="O2083" i="13" s="1"/>
  <c r="P2083" i="13"/>
  <c r="R2083" i="13" s="1"/>
  <c r="I2084" i="13"/>
  <c r="L2084" i="13"/>
  <c r="M2084" i="13"/>
  <c r="O2084" i="13" s="1"/>
  <c r="P2084" i="13"/>
  <c r="R2084" i="13" s="1"/>
  <c r="I2085" i="13"/>
  <c r="L2085" i="13"/>
  <c r="M2085" i="13"/>
  <c r="O2085" i="13" s="1"/>
  <c r="P2085" i="13"/>
  <c r="R2085" i="13" s="1"/>
  <c r="I2086" i="13"/>
  <c r="L2086" i="13"/>
  <c r="M2086" i="13"/>
  <c r="O2086" i="13" s="1"/>
  <c r="P2086" i="13"/>
  <c r="R2086" i="13" s="1"/>
  <c r="I2087" i="13"/>
  <c r="L2087" i="13"/>
  <c r="M2087" i="13"/>
  <c r="O2087" i="13" s="1"/>
  <c r="P2087" i="13"/>
  <c r="R2087" i="13" s="1"/>
  <c r="I2088" i="13"/>
  <c r="L2088" i="13"/>
  <c r="M2088" i="13"/>
  <c r="O2088" i="13" s="1"/>
  <c r="P2088" i="13"/>
  <c r="R2088" i="13" s="1"/>
  <c r="I2089" i="13"/>
  <c r="L2089" i="13"/>
  <c r="M2089" i="13"/>
  <c r="O2089" i="13" s="1"/>
  <c r="P2089" i="13"/>
  <c r="R2089" i="13" s="1"/>
  <c r="I2090" i="13"/>
  <c r="L2090" i="13"/>
  <c r="M2090" i="13"/>
  <c r="O2090" i="13" s="1"/>
  <c r="P2090" i="13"/>
  <c r="R2090" i="13" s="1"/>
  <c r="I2091" i="13"/>
  <c r="L2091" i="13"/>
  <c r="M2091" i="13"/>
  <c r="O2091" i="13" s="1"/>
  <c r="P2091" i="13"/>
  <c r="R2091" i="13" s="1"/>
  <c r="I2092" i="13"/>
  <c r="L2092" i="13"/>
  <c r="M2092" i="13"/>
  <c r="O2092" i="13" s="1"/>
  <c r="P2092" i="13"/>
  <c r="R2092" i="13" s="1"/>
  <c r="I2093" i="13"/>
  <c r="L2093" i="13"/>
  <c r="M2093" i="13"/>
  <c r="O2093" i="13" s="1"/>
  <c r="P2093" i="13"/>
  <c r="R2093" i="13" s="1"/>
  <c r="I2094" i="13"/>
  <c r="L2094" i="13"/>
  <c r="M2094" i="13"/>
  <c r="O2094" i="13" s="1"/>
  <c r="P2094" i="13"/>
  <c r="R2094" i="13" s="1"/>
  <c r="I2095" i="13"/>
  <c r="L2095" i="13"/>
  <c r="M2095" i="13"/>
  <c r="O2095" i="13" s="1"/>
  <c r="P2095" i="13"/>
  <c r="R2095" i="13" s="1"/>
  <c r="I2096" i="13"/>
  <c r="L2096" i="13"/>
  <c r="M2096" i="13"/>
  <c r="O2096" i="13" s="1"/>
  <c r="P2096" i="13"/>
  <c r="R2096" i="13" s="1"/>
  <c r="I2097" i="13"/>
  <c r="L2097" i="13"/>
  <c r="M2097" i="13"/>
  <c r="O2097" i="13" s="1"/>
  <c r="P2097" i="13"/>
  <c r="R2097" i="13" s="1"/>
  <c r="I2098" i="13"/>
  <c r="L2098" i="13"/>
  <c r="M2098" i="13"/>
  <c r="O2098" i="13" s="1"/>
  <c r="P2098" i="13"/>
  <c r="R2098" i="13" s="1"/>
  <c r="I2099" i="13"/>
  <c r="L2099" i="13"/>
  <c r="M2099" i="13"/>
  <c r="O2099" i="13" s="1"/>
  <c r="P2099" i="13"/>
  <c r="R2099" i="13" s="1"/>
  <c r="I2100" i="13"/>
  <c r="L2100" i="13"/>
  <c r="M2100" i="13"/>
  <c r="O2100" i="13" s="1"/>
  <c r="P2100" i="13"/>
  <c r="R2100" i="13" s="1"/>
  <c r="I2101" i="13"/>
  <c r="L2101" i="13"/>
  <c r="M2101" i="13"/>
  <c r="O2101" i="13" s="1"/>
  <c r="P2101" i="13"/>
  <c r="R2101" i="13" s="1"/>
  <c r="I2102" i="13"/>
  <c r="L2102" i="13"/>
  <c r="M2102" i="13"/>
  <c r="O2102" i="13" s="1"/>
  <c r="P2102" i="13"/>
  <c r="R2102" i="13" s="1"/>
  <c r="I2103" i="13"/>
  <c r="L2103" i="13"/>
  <c r="M2103" i="13"/>
  <c r="O2103" i="13" s="1"/>
  <c r="P2103" i="13"/>
  <c r="R2103" i="13" s="1"/>
  <c r="I2104" i="13"/>
  <c r="L2104" i="13"/>
  <c r="M2104" i="13"/>
  <c r="O2104" i="13" s="1"/>
  <c r="P2104" i="13"/>
  <c r="R2104" i="13" s="1"/>
  <c r="I2105" i="13"/>
  <c r="L2105" i="13"/>
  <c r="M2105" i="13"/>
  <c r="O2105" i="13" s="1"/>
  <c r="P2105" i="13"/>
  <c r="R2105" i="13" s="1"/>
  <c r="I2106" i="13"/>
  <c r="L2106" i="13"/>
  <c r="M2106" i="13"/>
  <c r="O2106" i="13" s="1"/>
  <c r="P2106" i="13"/>
  <c r="R2106" i="13" s="1"/>
  <c r="I2107" i="13"/>
  <c r="L2107" i="13"/>
  <c r="M2107" i="13"/>
  <c r="O2107" i="13" s="1"/>
  <c r="P2107" i="13"/>
  <c r="R2107" i="13" s="1"/>
  <c r="I2108" i="13"/>
  <c r="L2108" i="13"/>
  <c r="M2108" i="13"/>
  <c r="O2108" i="13" s="1"/>
  <c r="P2108" i="13"/>
  <c r="R2108" i="13" s="1"/>
  <c r="I2109" i="13"/>
  <c r="L2109" i="13"/>
  <c r="M2109" i="13"/>
  <c r="O2109" i="13" s="1"/>
  <c r="P2109" i="13"/>
  <c r="R2109" i="13" s="1"/>
  <c r="I2110" i="13"/>
  <c r="L2110" i="13"/>
  <c r="M2110" i="13"/>
  <c r="O2110" i="13" s="1"/>
  <c r="P2110" i="13"/>
  <c r="R2110" i="13" s="1"/>
  <c r="I2111" i="13"/>
  <c r="L2111" i="13"/>
  <c r="M2111" i="13"/>
  <c r="O2111" i="13" s="1"/>
  <c r="P2111" i="13"/>
  <c r="R2111" i="13" s="1"/>
  <c r="I2112" i="13"/>
  <c r="L2112" i="13"/>
  <c r="M2112" i="13"/>
  <c r="O2112" i="13" s="1"/>
  <c r="P2112" i="13"/>
  <c r="R2112" i="13" s="1"/>
  <c r="I2113" i="13"/>
  <c r="L2113" i="13"/>
  <c r="M2113" i="13"/>
  <c r="O2113" i="13" s="1"/>
  <c r="P2113" i="13"/>
  <c r="R2113" i="13" s="1"/>
  <c r="I2114" i="13"/>
  <c r="L2114" i="13"/>
  <c r="M2114" i="13"/>
  <c r="O2114" i="13" s="1"/>
  <c r="P2114" i="13"/>
  <c r="R2114" i="13" s="1"/>
  <c r="I2115" i="13"/>
  <c r="L2115" i="13"/>
  <c r="M2115" i="13"/>
  <c r="O2115" i="13" s="1"/>
  <c r="P2115" i="13"/>
  <c r="R2115" i="13" s="1"/>
  <c r="I2116" i="13"/>
  <c r="L2116" i="13"/>
  <c r="M2116" i="13"/>
  <c r="O2116" i="13" s="1"/>
  <c r="P2116" i="13"/>
  <c r="R2116" i="13" s="1"/>
  <c r="I2117" i="13"/>
  <c r="L2117" i="13"/>
  <c r="M2117" i="13"/>
  <c r="O2117" i="13" s="1"/>
  <c r="P2117" i="13"/>
  <c r="R2117" i="13" s="1"/>
  <c r="I2118" i="13"/>
  <c r="L2118" i="13"/>
  <c r="M2118" i="13"/>
  <c r="O2118" i="13" s="1"/>
  <c r="P2118" i="13"/>
  <c r="R2118" i="13" s="1"/>
  <c r="I2119" i="13"/>
  <c r="L2119" i="13"/>
  <c r="M2119" i="13"/>
  <c r="O2119" i="13" s="1"/>
  <c r="P2119" i="13"/>
  <c r="R2119" i="13" s="1"/>
  <c r="I2120" i="13"/>
  <c r="L2120" i="13"/>
  <c r="M2120" i="13"/>
  <c r="O2120" i="13" s="1"/>
  <c r="P2120" i="13"/>
  <c r="R2120" i="13" s="1"/>
  <c r="I2121" i="13"/>
  <c r="L2121" i="13"/>
  <c r="M2121" i="13"/>
  <c r="O2121" i="13" s="1"/>
  <c r="P2121" i="13"/>
  <c r="R2121" i="13" s="1"/>
  <c r="I2122" i="13"/>
  <c r="L2122" i="13"/>
  <c r="M2122" i="13"/>
  <c r="O2122" i="13" s="1"/>
  <c r="P2122" i="13"/>
  <c r="R2122" i="13" s="1"/>
  <c r="I2123" i="13"/>
  <c r="L2123" i="13"/>
  <c r="M2123" i="13"/>
  <c r="O2123" i="13" s="1"/>
  <c r="P2123" i="13"/>
  <c r="R2123" i="13" s="1"/>
  <c r="I2124" i="13"/>
  <c r="L2124" i="13"/>
  <c r="M2124" i="13"/>
  <c r="O2124" i="13" s="1"/>
  <c r="P2124" i="13"/>
  <c r="R2124" i="13" s="1"/>
  <c r="I2125" i="13"/>
  <c r="L2125" i="13"/>
  <c r="M2125" i="13"/>
  <c r="O2125" i="13" s="1"/>
  <c r="P2125" i="13"/>
  <c r="R2125" i="13" s="1"/>
  <c r="I2126" i="13"/>
  <c r="L2126" i="13"/>
  <c r="M2126" i="13"/>
  <c r="O2126" i="13" s="1"/>
  <c r="P2126" i="13"/>
  <c r="R2126" i="13" s="1"/>
  <c r="I2127" i="13"/>
  <c r="L2127" i="13"/>
  <c r="M2127" i="13"/>
  <c r="O2127" i="13" s="1"/>
  <c r="P2127" i="13"/>
  <c r="R2127" i="13" s="1"/>
  <c r="I2128" i="13"/>
  <c r="L2128" i="13"/>
  <c r="M2128" i="13"/>
  <c r="O2128" i="13" s="1"/>
  <c r="P2128" i="13"/>
  <c r="R2128" i="13" s="1"/>
  <c r="I2129" i="13"/>
  <c r="L2129" i="13"/>
  <c r="M2129" i="13"/>
  <c r="O2129" i="13" s="1"/>
  <c r="P2129" i="13"/>
  <c r="R2129" i="13" s="1"/>
  <c r="I2130" i="13"/>
  <c r="L2130" i="13"/>
  <c r="M2130" i="13"/>
  <c r="O2130" i="13" s="1"/>
  <c r="P2130" i="13"/>
  <c r="R2130" i="13" s="1"/>
  <c r="I2131" i="13"/>
  <c r="L2131" i="13"/>
  <c r="M2131" i="13"/>
  <c r="O2131" i="13" s="1"/>
  <c r="P2131" i="13"/>
  <c r="R2131" i="13" s="1"/>
  <c r="I2132" i="13"/>
  <c r="L2132" i="13"/>
  <c r="M2132" i="13"/>
  <c r="O2132" i="13" s="1"/>
  <c r="P2132" i="13"/>
  <c r="R2132" i="13" s="1"/>
  <c r="I2133" i="13"/>
  <c r="L2133" i="13"/>
  <c r="M2133" i="13"/>
  <c r="O2133" i="13" s="1"/>
  <c r="P2133" i="13"/>
  <c r="R2133" i="13" s="1"/>
  <c r="I2134" i="13"/>
  <c r="L2134" i="13"/>
  <c r="M2134" i="13"/>
  <c r="O2134" i="13" s="1"/>
  <c r="P2134" i="13"/>
  <c r="R2134" i="13" s="1"/>
  <c r="I2135" i="13"/>
  <c r="L2135" i="13"/>
  <c r="M2135" i="13"/>
  <c r="O2135" i="13" s="1"/>
  <c r="P2135" i="13"/>
  <c r="R2135" i="13" s="1"/>
  <c r="I2136" i="13"/>
  <c r="L2136" i="13"/>
  <c r="M2136" i="13"/>
  <c r="O2136" i="13" s="1"/>
  <c r="P2136" i="13"/>
  <c r="R2136" i="13" s="1"/>
  <c r="I2137" i="13"/>
  <c r="L2137" i="13"/>
  <c r="M2137" i="13"/>
  <c r="O2137" i="13" s="1"/>
  <c r="P2137" i="13"/>
  <c r="R2137" i="13" s="1"/>
  <c r="I2138" i="13"/>
  <c r="L2138" i="13"/>
  <c r="M2138" i="13"/>
  <c r="O2138" i="13" s="1"/>
  <c r="P2138" i="13"/>
  <c r="R2138" i="13" s="1"/>
  <c r="I2139" i="13"/>
  <c r="L2139" i="13"/>
  <c r="M2139" i="13"/>
  <c r="O2139" i="13" s="1"/>
  <c r="P2139" i="13"/>
  <c r="R2139" i="13" s="1"/>
  <c r="I2140" i="13"/>
  <c r="L2140" i="13"/>
  <c r="M2140" i="13"/>
  <c r="O2140" i="13" s="1"/>
  <c r="P2140" i="13"/>
  <c r="R2140" i="13" s="1"/>
  <c r="I2141" i="13"/>
  <c r="L2141" i="13"/>
  <c r="M2141" i="13"/>
  <c r="O2141" i="13" s="1"/>
  <c r="P2141" i="13"/>
  <c r="R2141" i="13" s="1"/>
  <c r="I2142" i="13"/>
  <c r="L2142" i="13"/>
  <c r="M2142" i="13"/>
  <c r="O2142" i="13" s="1"/>
  <c r="P2142" i="13"/>
  <c r="R2142" i="13" s="1"/>
  <c r="I2143" i="13"/>
  <c r="L2143" i="13"/>
  <c r="M2143" i="13"/>
  <c r="O2143" i="13" s="1"/>
  <c r="P2143" i="13"/>
  <c r="R2143" i="13" s="1"/>
  <c r="I2144" i="13"/>
  <c r="L2144" i="13"/>
  <c r="M2144" i="13"/>
  <c r="O2144" i="13" s="1"/>
  <c r="P2144" i="13"/>
  <c r="R2144" i="13" s="1"/>
  <c r="I2145" i="13"/>
  <c r="L2145" i="13"/>
  <c r="M2145" i="13"/>
  <c r="O2145" i="13" s="1"/>
  <c r="P2145" i="13"/>
  <c r="R2145" i="13" s="1"/>
  <c r="I2146" i="13"/>
  <c r="L2146" i="13"/>
  <c r="M2146" i="13"/>
  <c r="O2146" i="13" s="1"/>
  <c r="P2146" i="13"/>
  <c r="R2146" i="13" s="1"/>
  <c r="I2147" i="13"/>
  <c r="L2147" i="13"/>
  <c r="M2147" i="13"/>
  <c r="O2147" i="13" s="1"/>
  <c r="P2147" i="13"/>
  <c r="R2147" i="13" s="1"/>
  <c r="I2148" i="13"/>
  <c r="L2148" i="13"/>
  <c r="M2148" i="13"/>
  <c r="O2148" i="13" s="1"/>
  <c r="P2148" i="13"/>
  <c r="R2148" i="13" s="1"/>
  <c r="I2149" i="13"/>
  <c r="L2149" i="13"/>
  <c r="M2149" i="13"/>
  <c r="O2149" i="13" s="1"/>
  <c r="P2149" i="13"/>
  <c r="R2149" i="13" s="1"/>
  <c r="I2150" i="13"/>
  <c r="L2150" i="13"/>
  <c r="M2150" i="13"/>
  <c r="O2150" i="13" s="1"/>
  <c r="P2150" i="13"/>
  <c r="R2150" i="13" s="1"/>
  <c r="I2151" i="13"/>
  <c r="L2151" i="13"/>
  <c r="M2151" i="13"/>
  <c r="O2151" i="13" s="1"/>
  <c r="P2151" i="13"/>
  <c r="R2151" i="13" s="1"/>
  <c r="I2152" i="13"/>
  <c r="L2152" i="13"/>
  <c r="M2152" i="13"/>
  <c r="O2152" i="13" s="1"/>
  <c r="P2152" i="13"/>
  <c r="R2152" i="13" s="1"/>
  <c r="I2153" i="13"/>
  <c r="L2153" i="13"/>
  <c r="M2153" i="13"/>
  <c r="O2153" i="13" s="1"/>
  <c r="P2153" i="13"/>
  <c r="R2153" i="13" s="1"/>
  <c r="I2154" i="13"/>
  <c r="L2154" i="13"/>
  <c r="M2154" i="13"/>
  <c r="O2154" i="13" s="1"/>
  <c r="P2154" i="13"/>
  <c r="R2154" i="13" s="1"/>
  <c r="I2155" i="13"/>
  <c r="L2155" i="13"/>
  <c r="M2155" i="13"/>
  <c r="O2155" i="13" s="1"/>
  <c r="P2155" i="13"/>
  <c r="R2155" i="13" s="1"/>
  <c r="I2156" i="13"/>
  <c r="L2156" i="13"/>
  <c r="M2156" i="13"/>
  <c r="O2156" i="13" s="1"/>
  <c r="P2156" i="13"/>
  <c r="R2156" i="13" s="1"/>
  <c r="I2157" i="13"/>
  <c r="L2157" i="13"/>
  <c r="M2157" i="13"/>
  <c r="O2157" i="13" s="1"/>
  <c r="P2157" i="13"/>
  <c r="R2157" i="13" s="1"/>
  <c r="I2158" i="13"/>
  <c r="L2158" i="13"/>
  <c r="M2158" i="13"/>
  <c r="O2158" i="13" s="1"/>
  <c r="P2158" i="13"/>
  <c r="R2158" i="13" s="1"/>
  <c r="I2159" i="13"/>
  <c r="L2159" i="13"/>
  <c r="M2159" i="13"/>
  <c r="O2159" i="13" s="1"/>
  <c r="P2159" i="13"/>
  <c r="R2159" i="13" s="1"/>
  <c r="I2160" i="13"/>
  <c r="L2160" i="13"/>
  <c r="M2160" i="13"/>
  <c r="O2160" i="13" s="1"/>
  <c r="P2160" i="13"/>
  <c r="R2160" i="13" s="1"/>
  <c r="I2161" i="13"/>
  <c r="L2161" i="13"/>
  <c r="M2161" i="13"/>
  <c r="O2161" i="13" s="1"/>
  <c r="P2161" i="13"/>
  <c r="R2161" i="13" s="1"/>
  <c r="I2162" i="13"/>
  <c r="L2162" i="13"/>
  <c r="M2162" i="13"/>
  <c r="O2162" i="13" s="1"/>
  <c r="P2162" i="13"/>
  <c r="R2162" i="13" s="1"/>
  <c r="I2163" i="13"/>
  <c r="L2163" i="13"/>
  <c r="M2163" i="13"/>
  <c r="O2163" i="13" s="1"/>
  <c r="P2163" i="13"/>
  <c r="R2163" i="13" s="1"/>
  <c r="I2164" i="13"/>
  <c r="L2164" i="13"/>
  <c r="M2164" i="13"/>
  <c r="O2164" i="13" s="1"/>
  <c r="P2164" i="13"/>
  <c r="R2164" i="13" s="1"/>
  <c r="I2165" i="13"/>
  <c r="L2165" i="13"/>
  <c r="M2165" i="13"/>
  <c r="O2165" i="13" s="1"/>
  <c r="P2165" i="13"/>
  <c r="R2165" i="13" s="1"/>
  <c r="I2166" i="13"/>
  <c r="L2166" i="13"/>
  <c r="M2166" i="13"/>
  <c r="O2166" i="13" s="1"/>
  <c r="P2166" i="13"/>
  <c r="R2166" i="13" s="1"/>
  <c r="I2167" i="13"/>
  <c r="L2167" i="13"/>
  <c r="M2167" i="13"/>
  <c r="O2167" i="13" s="1"/>
  <c r="P2167" i="13"/>
  <c r="R2167" i="13" s="1"/>
  <c r="I2168" i="13"/>
  <c r="L2168" i="13"/>
  <c r="M2168" i="13"/>
  <c r="O2168" i="13" s="1"/>
  <c r="P2168" i="13"/>
  <c r="R2168" i="13" s="1"/>
  <c r="I2169" i="13"/>
  <c r="L2169" i="13"/>
  <c r="M2169" i="13"/>
  <c r="O2169" i="13" s="1"/>
  <c r="P2169" i="13"/>
  <c r="R2169" i="13" s="1"/>
  <c r="K2169" i="13" s="1"/>
  <c r="I2170" i="13"/>
  <c r="L2170" i="13"/>
  <c r="M2170" i="13"/>
  <c r="O2170" i="13" s="1"/>
  <c r="P2170" i="13"/>
  <c r="R2170" i="13" s="1"/>
  <c r="K2170" i="13" s="1"/>
  <c r="I2171" i="13"/>
  <c r="L2171" i="13"/>
  <c r="M2171" i="13"/>
  <c r="O2171" i="13" s="1"/>
  <c r="P2171" i="13"/>
  <c r="R2171" i="13" s="1"/>
  <c r="I2172" i="13"/>
  <c r="L2172" i="13"/>
  <c r="M2172" i="13"/>
  <c r="O2172" i="13" s="1"/>
  <c r="P2172" i="13"/>
  <c r="R2172" i="13" s="1"/>
  <c r="I2173" i="13"/>
  <c r="L2173" i="13"/>
  <c r="M2173" i="13"/>
  <c r="O2173" i="13" s="1"/>
  <c r="P2173" i="13"/>
  <c r="R2173" i="13" s="1"/>
  <c r="I2174" i="13"/>
  <c r="L2174" i="13"/>
  <c r="M2174" i="13"/>
  <c r="O2174" i="13" s="1"/>
  <c r="P2174" i="13"/>
  <c r="R2174" i="13" s="1"/>
  <c r="I2175" i="13"/>
  <c r="L2175" i="13"/>
  <c r="M2175" i="13"/>
  <c r="O2175" i="13" s="1"/>
  <c r="P2175" i="13"/>
  <c r="R2175" i="13" s="1"/>
  <c r="I2176" i="13"/>
  <c r="L2176" i="13"/>
  <c r="M2176" i="13"/>
  <c r="O2176" i="13"/>
  <c r="P2176" i="13"/>
  <c r="R2176" i="13" s="1"/>
  <c r="I2177" i="13"/>
  <c r="L2177" i="13"/>
  <c r="M2177" i="13"/>
  <c r="O2177" i="13" s="1"/>
  <c r="P2177" i="13"/>
  <c r="R2177" i="13" s="1"/>
  <c r="K2177" i="13" s="1"/>
  <c r="I2178" i="13"/>
  <c r="L2178" i="13"/>
  <c r="M2178" i="13"/>
  <c r="O2178" i="13" s="1"/>
  <c r="P2178" i="13"/>
  <c r="R2178" i="13" s="1"/>
  <c r="K2178" i="13" s="1"/>
  <c r="J2178" i="13" s="1"/>
  <c r="I2179" i="13"/>
  <c r="L2179" i="13"/>
  <c r="M2179" i="13"/>
  <c r="O2179" i="13" s="1"/>
  <c r="P2179" i="13"/>
  <c r="R2179" i="13" s="1"/>
  <c r="I2180" i="13"/>
  <c r="L2180" i="13"/>
  <c r="M2180" i="13"/>
  <c r="O2180" i="13" s="1"/>
  <c r="P2180" i="13"/>
  <c r="R2180" i="13" s="1"/>
  <c r="I2181" i="13"/>
  <c r="L2181" i="13"/>
  <c r="M2181" i="13"/>
  <c r="O2181" i="13" s="1"/>
  <c r="P2181" i="13"/>
  <c r="R2181" i="13" s="1"/>
  <c r="I2182" i="13"/>
  <c r="L2182" i="13"/>
  <c r="M2182" i="13"/>
  <c r="O2182" i="13" s="1"/>
  <c r="P2182" i="13"/>
  <c r="R2182" i="13" s="1"/>
  <c r="I2183" i="13"/>
  <c r="L2183" i="13"/>
  <c r="M2183" i="13"/>
  <c r="O2183" i="13" s="1"/>
  <c r="P2183" i="13"/>
  <c r="R2183" i="13"/>
  <c r="I2184" i="13"/>
  <c r="L2184" i="13"/>
  <c r="M2184" i="13"/>
  <c r="O2184" i="13" s="1"/>
  <c r="P2184" i="13"/>
  <c r="R2184" i="13" s="1"/>
  <c r="I2185" i="13"/>
  <c r="L2185" i="13"/>
  <c r="M2185" i="13"/>
  <c r="O2185" i="13" s="1"/>
  <c r="P2185" i="13"/>
  <c r="R2185" i="13" s="1"/>
  <c r="K2185" i="13" s="1"/>
  <c r="J2185" i="13" s="1"/>
  <c r="I2186" i="13"/>
  <c r="L2186" i="13"/>
  <c r="M2186" i="13"/>
  <c r="O2186" i="13" s="1"/>
  <c r="P2186" i="13"/>
  <c r="R2186" i="13" s="1"/>
  <c r="K2186" i="13" s="1"/>
  <c r="J2186" i="13" s="1"/>
  <c r="I2187" i="13"/>
  <c r="L2187" i="13"/>
  <c r="M2187" i="13"/>
  <c r="O2187" i="13" s="1"/>
  <c r="P2187" i="13"/>
  <c r="R2187" i="13"/>
  <c r="I2188" i="13"/>
  <c r="L2188" i="13"/>
  <c r="M2188" i="13"/>
  <c r="O2188" i="13" s="1"/>
  <c r="P2188" i="13"/>
  <c r="R2188" i="13" s="1"/>
  <c r="I2189" i="13"/>
  <c r="L2189" i="13"/>
  <c r="M2189" i="13"/>
  <c r="O2189" i="13" s="1"/>
  <c r="P2189" i="13"/>
  <c r="R2189" i="13" s="1"/>
  <c r="I2190" i="13"/>
  <c r="L2190" i="13"/>
  <c r="M2190" i="13"/>
  <c r="O2190" i="13" s="1"/>
  <c r="P2190" i="13"/>
  <c r="R2190" i="13" s="1"/>
  <c r="I2191" i="13"/>
  <c r="L2191" i="13"/>
  <c r="M2191" i="13"/>
  <c r="O2191" i="13" s="1"/>
  <c r="P2191" i="13"/>
  <c r="R2191" i="13" s="1"/>
  <c r="I2192" i="13"/>
  <c r="L2192" i="13"/>
  <c r="M2192" i="13"/>
  <c r="O2192" i="13" s="1"/>
  <c r="P2192" i="13"/>
  <c r="R2192" i="13" s="1"/>
  <c r="I2193" i="13"/>
  <c r="L2193" i="13"/>
  <c r="M2193" i="13"/>
  <c r="O2193" i="13" s="1"/>
  <c r="P2193" i="13"/>
  <c r="R2193" i="13" s="1"/>
  <c r="K2193" i="13" s="1"/>
  <c r="I2194" i="13"/>
  <c r="L2194" i="13"/>
  <c r="M2194" i="13"/>
  <c r="O2194" i="13" s="1"/>
  <c r="P2194" i="13"/>
  <c r="R2194" i="13" s="1"/>
  <c r="K2194" i="13" s="1"/>
  <c r="I2195" i="13"/>
  <c r="L2195" i="13"/>
  <c r="M2195" i="13"/>
  <c r="O2195" i="13" s="1"/>
  <c r="P2195" i="13"/>
  <c r="R2195" i="13"/>
  <c r="I2196" i="13"/>
  <c r="L2196" i="13"/>
  <c r="M2196" i="13"/>
  <c r="O2196" i="13"/>
  <c r="P2196" i="13"/>
  <c r="R2196" i="13" s="1"/>
  <c r="I2197" i="13"/>
  <c r="L2197" i="13"/>
  <c r="M2197" i="13"/>
  <c r="O2197" i="13" s="1"/>
  <c r="P2197" i="13"/>
  <c r="R2197" i="13" s="1"/>
  <c r="I2198" i="13"/>
  <c r="L2198" i="13"/>
  <c r="M2198" i="13"/>
  <c r="O2198" i="13" s="1"/>
  <c r="P2198" i="13"/>
  <c r="R2198" i="13" s="1"/>
  <c r="I2199" i="13"/>
  <c r="L2199" i="13"/>
  <c r="M2199" i="13"/>
  <c r="O2199" i="13" s="1"/>
  <c r="P2199" i="13"/>
  <c r="R2199" i="13" s="1"/>
  <c r="I2200" i="13"/>
  <c r="L2200" i="13"/>
  <c r="M2200" i="13"/>
  <c r="O2200" i="13" s="1"/>
  <c r="P2200" i="13"/>
  <c r="R2200" i="13" s="1"/>
  <c r="I2201" i="13"/>
  <c r="L2201" i="13"/>
  <c r="M2201" i="13"/>
  <c r="O2201" i="13" s="1"/>
  <c r="P2201" i="13"/>
  <c r="R2201" i="13" s="1"/>
  <c r="K2201" i="13" s="1"/>
  <c r="I2202" i="13"/>
  <c r="L2202" i="13"/>
  <c r="M2202" i="13"/>
  <c r="O2202" i="13" s="1"/>
  <c r="P2202" i="13"/>
  <c r="R2202" i="13" s="1"/>
  <c r="K2202" i="13" s="1"/>
  <c r="I2203" i="13"/>
  <c r="L2203" i="13"/>
  <c r="M2203" i="13"/>
  <c r="O2203" i="13" s="1"/>
  <c r="P2203" i="13"/>
  <c r="R2203" i="13" s="1"/>
  <c r="I2204" i="13"/>
  <c r="L2204" i="13"/>
  <c r="M2204" i="13"/>
  <c r="O2204" i="13" s="1"/>
  <c r="P2204" i="13"/>
  <c r="R2204" i="13" s="1"/>
  <c r="I2205" i="13"/>
  <c r="L2205" i="13"/>
  <c r="M2205" i="13"/>
  <c r="O2205" i="13" s="1"/>
  <c r="P2205" i="13"/>
  <c r="R2205" i="13" s="1"/>
  <c r="I2206" i="13"/>
  <c r="L2206" i="13"/>
  <c r="M2206" i="13"/>
  <c r="O2206" i="13" s="1"/>
  <c r="P2206" i="13"/>
  <c r="R2206" i="13" s="1"/>
  <c r="I2207" i="13"/>
  <c r="L2207" i="13"/>
  <c r="M2207" i="13"/>
  <c r="O2207" i="13" s="1"/>
  <c r="P2207" i="13"/>
  <c r="R2207" i="13" s="1"/>
  <c r="I2208" i="13"/>
  <c r="L2208" i="13"/>
  <c r="M2208" i="13"/>
  <c r="O2208" i="13"/>
  <c r="P2208" i="13"/>
  <c r="R2208" i="13" s="1"/>
  <c r="I2209" i="13"/>
  <c r="L2209" i="13"/>
  <c r="M2209" i="13"/>
  <c r="O2209" i="13" s="1"/>
  <c r="P2209" i="13"/>
  <c r="R2209" i="13" s="1"/>
  <c r="K2209" i="13" s="1"/>
  <c r="J2209" i="13" s="1"/>
  <c r="I2210" i="13"/>
  <c r="L2210" i="13"/>
  <c r="M2210" i="13"/>
  <c r="O2210" i="13" s="1"/>
  <c r="P2210" i="13"/>
  <c r="R2210" i="13" s="1"/>
  <c r="K2210" i="13" s="1"/>
  <c r="I2211" i="13"/>
  <c r="L2211" i="13"/>
  <c r="M2211" i="13"/>
  <c r="O2211" i="13" s="1"/>
  <c r="P2211" i="13"/>
  <c r="R2211" i="13" s="1"/>
  <c r="I2212" i="13"/>
  <c r="L2212" i="13"/>
  <c r="M2212" i="13"/>
  <c r="O2212" i="13" s="1"/>
  <c r="P2212" i="13"/>
  <c r="R2212" i="13" s="1"/>
  <c r="I2213" i="13"/>
  <c r="L2213" i="13"/>
  <c r="M2213" i="13"/>
  <c r="O2213" i="13" s="1"/>
  <c r="P2213" i="13"/>
  <c r="R2213" i="13" s="1"/>
  <c r="I2214" i="13"/>
  <c r="L2214" i="13"/>
  <c r="M2214" i="13"/>
  <c r="O2214" i="13" s="1"/>
  <c r="P2214" i="13"/>
  <c r="R2214" i="13" s="1"/>
  <c r="I2215" i="13"/>
  <c r="L2215" i="13"/>
  <c r="M2215" i="13"/>
  <c r="O2215" i="13" s="1"/>
  <c r="P2215" i="13"/>
  <c r="R2215" i="13"/>
  <c r="I2216" i="13"/>
  <c r="L2216" i="13"/>
  <c r="M2216" i="13"/>
  <c r="O2216" i="13" s="1"/>
  <c r="P2216" i="13"/>
  <c r="R2216" i="13" s="1"/>
  <c r="I2217" i="13"/>
  <c r="L2217" i="13"/>
  <c r="M2217" i="13"/>
  <c r="O2217" i="13" s="1"/>
  <c r="P2217" i="13"/>
  <c r="R2217" i="13" s="1"/>
  <c r="K2217" i="13" s="1"/>
  <c r="J2217" i="13" s="1"/>
  <c r="I2218" i="13"/>
  <c r="L2218" i="13"/>
  <c r="M2218" i="13"/>
  <c r="O2218" i="13" s="1"/>
  <c r="P2218" i="13"/>
  <c r="R2218" i="13" s="1"/>
  <c r="K2218" i="13" s="1"/>
  <c r="J2218" i="13" s="1"/>
  <c r="I2219" i="13"/>
  <c r="L2219" i="13"/>
  <c r="M2219" i="13"/>
  <c r="O2219" i="13" s="1"/>
  <c r="P2219" i="13"/>
  <c r="R2219" i="13" s="1"/>
  <c r="I2220" i="13"/>
  <c r="L2220" i="13"/>
  <c r="M2220" i="13"/>
  <c r="O2220" i="13" s="1"/>
  <c r="P2220" i="13"/>
  <c r="R2220" i="13" s="1"/>
  <c r="I2221" i="13"/>
  <c r="L2221" i="13"/>
  <c r="M2221" i="13"/>
  <c r="O2221" i="13" s="1"/>
  <c r="P2221" i="13"/>
  <c r="R2221" i="13" s="1"/>
  <c r="K2221" i="13" s="1"/>
  <c r="I2222" i="13"/>
  <c r="L2222" i="13"/>
  <c r="M2222" i="13"/>
  <c r="O2222" i="13"/>
  <c r="P2222" i="13"/>
  <c r="R2222" i="13" s="1"/>
  <c r="I2223" i="13"/>
  <c r="L2223" i="13"/>
  <c r="M2223" i="13"/>
  <c r="O2223" i="13" s="1"/>
  <c r="P2223" i="13"/>
  <c r="R2223" i="13" s="1"/>
  <c r="I2224" i="13"/>
  <c r="L2224" i="13"/>
  <c r="M2224" i="13"/>
  <c r="O2224" i="13" s="1"/>
  <c r="P2224" i="13"/>
  <c r="R2224" i="13" s="1"/>
  <c r="I2225" i="13"/>
  <c r="L2225" i="13"/>
  <c r="M2225" i="13"/>
  <c r="O2225" i="13" s="1"/>
  <c r="P2225" i="13"/>
  <c r="R2225" i="13" s="1"/>
  <c r="K2225" i="13" s="1"/>
  <c r="I2226" i="13"/>
  <c r="L2226" i="13"/>
  <c r="M2226" i="13"/>
  <c r="O2226" i="13" s="1"/>
  <c r="P2226" i="13"/>
  <c r="R2226" i="13" s="1"/>
  <c r="K2226" i="13" s="1"/>
  <c r="I2227" i="13"/>
  <c r="L2227" i="13"/>
  <c r="M2227" i="13"/>
  <c r="O2227" i="13" s="1"/>
  <c r="P2227" i="13"/>
  <c r="R2227" i="13"/>
  <c r="I2228" i="13"/>
  <c r="L2228" i="13"/>
  <c r="M2228" i="13"/>
  <c r="O2228" i="13"/>
  <c r="P2228" i="13"/>
  <c r="R2228" i="13" s="1"/>
  <c r="I2229" i="13"/>
  <c r="L2229" i="13"/>
  <c r="M2229" i="13"/>
  <c r="O2229" i="13" s="1"/>
  <c r="P2229" i="13"/>
  <c r="R2229" i="13" s="1"/>
  <c r="I2230" i="13"/>
  <c r="L2230" i="13"/>
  <c r="M2230" i="13"/>
  <c r="O2230" i="13" s="1"/>
  <c r="P2230" i="13"/>
  <c r="R2230" i="13" s="1"/>
  <c r="I2231" i="13"/>
  <c r="L2231" i="13"/>
  <c r="M2231" i="13"/>
  <c r="O2231" i="13" s="1"/>
  <c r="P2231" i="13"/>
  <c r="R2231" i="13" s="1"/>
  <c r="I2232" i="13"/>
  <c r="L2232" i="13"/>
  <c r="M2232" i="13"/>
  <c r="O2232" i="13" s="1"/>
  <c r="P2232" i="13"/>
  <c r="R2232" i="13" s="1"/>
  <c r="I2233" i="13"/>
  <c r="L2233" i="13"/>
  <c r="M2233" i="13"/>
  <c r="O2233" i="13" s="1"/>
  <c r="P2233" i="13"/>
  <c r="R2233" i="13" s="1"/>
  <c r="I2234" i="13"/>
  <c r="L2234" i="13"/>
  <c r="M2234" i="13"/>
  <c r="O2234" i="13" s="1"/>
  <c r="P2234" i="13"/>
  <c r="R2234" i="13" s="1"/>
  <c r="I2235" i="13"/>
  <c r="L2235" i="13"/>
  <c r="M2235" i="13"/>
  <c r="O2235" i="13" s="1"/>
  <c r="P2235" i="13"/>
  <c r="R2235" i="13" s="1"/>
  <c r="I2236" i="13"/>
  <c r="L2236" i="13"/>
  <c r="M2236" i="13"/>
  <c r="O2236" i="13" s="1"/>
  <c r="P2236" i="13"/>
  <c r="R2236" i="13" s="1"/>
  <c r="I2237" i="13"/>
  <c r="L2237" i="13"/>
  <c r="M2237" i="13"/>
  <c r="O2237" i="13" s="1"/>
  <c r="P2237" i="13"/>
  <c r="R2237" i="13" s="1"/>
  <c r="I2238" i="13"/>
  <c r="L2238" i="13"/>
  <c r="M2238" i="13"/>
  <c r="O2238" i="13" s="1"/>
  <c r="P2238" i="13"/>
  <c r="R2238" i="13" s="1"/>
  <c r="I2239" i="13"/>
  <c r="L2239" i="13"/>
  <c r="M2239" i="13"/>
  <c r="O2239" i="13" s="1"/>
  <c r="P2239" i="13"/>
  <c r="R2239" i="13" s="1"/>
  <c r="I2240" i="13"/>
  <c r="L2240" i="13"/>
  <c r="M2240" i="13"/>
  <c r="O2240" i="13" s="1"/>
  <c r="P2240" i="13"/>
  <c r="R2240" i="13" s="1"/>
  <c r="I2241" i="13"/>
  <c r="L2241" i="13"/>
  <c r="M2241" i="13"/>
  <c r="O2241" i="13" s="1"/>
  <c r="P2241" i="13"/>
  <c r="R2241" i="13" s="1"/>
  <c r="I2242" i="13"/>
  <c r="L2242" i="13"/>
  <c r="M2242" i="13"/>
  <c r="O2242" i="13" s="1"/>
  <c r="P2242" i="13"/>
  <c r="R2242" i="13" s="1"/>
  <c r="I2243" i="13"/>
  <c r="L2243" i="13"/>
  <c r="M2243" i="13"/>
  <c r="O2243" i="13" s="1"/>
  <c r="P2243" i="13"/>
  <c r="R2243" i="13" s="1"/>
  <c r="I2244" i="13"/>
  <c r="L2244" i="13"/>
  <c r="M2244" i="13"/>
  <c r="O2244" i="13" s="1"/>
  <c r="P2244" i="13"/>
  <c r="R2244" i="13" s="1"/>
  <c r="I2245" i="13"/>
  <c r="L2245" i="13"/>
  <c r="M2245" i="13"/>
  <c r="O2245" i="13" s="1"/>
  <c r="P2245" i="13"/>
  <c r="R2245" i="13" s="1"/>
  <c r="I2246" i="13"/>
  <c r="L2246" i="13"/>
  <c r="M2246" i="13"/>
  <c r="O2246" i="13" s="1"/>
  <c r="P2246" i="13"/>
  <c r="R2246" i="13" s="1"/>
  <c r="I2247" i="13"/>
  <c r="L2247" i="13"/>
  <c r="M2247" i="13"/>
  <c r="O2247" i="13" s="1"/>
  <c r="P2247" i="13"/>
  <c r="R2247" i="13" s="1"/>
  <c r="I2248" i="13"/>
  <c r="L2248" i="13"/>
  <c r="M2248" i="13"/>
  <c r="O2248" i="13" s="1"/>
  <c r="P2248" i="13"/>
  <c r="R2248" i="13" s="1"/>
  <c r="I2249" i="13"/>
  <c r="L2249" i="13"/>
  <c r="M2249" i="13"/>
  <c r="O2249" i="13" s="1"/>
  <c r="P2249" i="13"/>
  <c r="R2249" i="13" s="1"/>
  <c r="I2250" i="13"/>
  <c r="L2250" i="13"/>
  <c r="M2250" i="13"/>
  <c r="O2250" i="13" s="1"/>
  <c r="P2250" i="13"/>
  <c r="R2250" i="13" s="1"/>
  <c r="I2251" i="13"/>
  <c r="L2251" i="13"/>
  <c r="M2251" i="13"/>
  <c r="O2251" i="13" s="1"/>
  <c r="P2251" i="13"/>
  <c r="R2251" i="13" s="1"/>
  <c r="I2252" i="13"/>
  <c r="L2252" i="13"/>
  <c r="M2252" i="13"/>
  <c r="O2252" i="13" s="1"/>
  <c r="P2252" i="13"/>
  <c r="R2252" i="13" s="1"/>
  <c r="I2253" i="13"/>
  <c r="L2253" i="13"/>
  <c r="M2253" i="13"/>
  <c r="O2253" i="13" s="1"/>
  <c r="P2253" i="13"/>
  <c r="R2253" i="13" s="1"/>
  <c r="I2254" i="13"/>
  <c r="L2254" i="13"/>
  <c r="M2254" i="13"/>
  <c r="O2254" i="13" s="1"/>
  <c r="P2254" i="13"/>
  <c r="R2254" i="13" s="1"/>
  <c r="I2255" i="13"/>
  <c r="L2255" i="13"/>
  <c r="M2255" i="13"/>
  <c r="O2255" i="13" s="1"/>
  <c r="P2255" i="13"/>
  <c r="R2255" i="13" s="1"/>
  <c r="I2256" i="13"/>
  <c r="L2256" i="13"/>
  <c r="M2256" i="13"/>
  <c r="O2256" i="13" s="1"/>
  <c r="P2256" i="13"/>
  <c r="R2256" i="13" s="1"/>
  <c r="I2257" i="13"/>
  <c r="L2257" i="13"/>
  <c r="M2257" i="13"/>
  <c r="O2257" i="13" s="1"/>
  <c r="P2257" i="13"/>
  <c r="R2257" i="13" s="1"/>
  <c r="I2258" i="13"/>
  <c r="L2258" i="13"/>
  <c r="M2258" i="13"/>
  <c r="O2258" i="13" s="1"/>
  <c r="P2258" i="13"/>
  <c r="R2258" i="13" s="1"/>
  <c r="I2259" i="13"/>
  <c r="L2259" i="13"/>
  <c r="M2259" i="13"/>
  <c r="O2259" i="13" s="1"/>
  <c r="P2259" i="13"/>
  <c r="R2259" i="13" s="1"/>
  <c r="I2260" i="13"/>
  <c r="L2260" i="13"/>
  <c r="M2260" i="13"/>
  <c r="O2260" i="13" s="1"/>
  <c r="P2260" i="13"/>
  <c r="R2260" i="13" s="1"/>
  <c r="I2261" i="13"/>
  <c r="L2261" i="13"/>
  <c r="M2261" i="13"/>
  <c r="O2261" i="13" s="1"/>
  <c r="P2261" i="13"/>
  <c r="R2261" i="13" s="1"/>
  <c r="E2262" i="13"/>
  <c r="I2262" i="13"/>
  <c r="L2262" i="13"/>
  <c r="M2262" i="13"/>
  <c r="O2262" i="13" s="1"/>
  <c r="P2262" i="13"/>
  <c r="R2262" i="13" s="1"/>
  <c r="K2262" i="13" s="1"/>
  <c r="J2262" i="13" s="1"/>
  <c r="E2263" i="13"/>
  <c r="I2263" i="13"/>
  <c r="L2263" i="13"/>
  <c r="M2263" i="13"/>
  <c r="O2263" i="13" s="1"/>
  <c r="P2263" i="13"/>
  <c r="R2263" i="13" s="1"/>
  <c r="E2264" i="13"/>
  <c r="I2264" i="13"/>
  <c r="L2264" i="13"/>
  <c r="M2264" i="13"/>
  <c r="O2264" i="13" s="1"/>
  <c r="P2264" i="13"/>
  <c r="R2264" i="13" s="1"/>
  <c r="E2265" i="13"/>
  <c r="F2265" i="13" s="1"/>
  <c r="I2265" i="13"/>
  <c r="L2265" i="13"/>
  <c r="M2265" i="13"/>
  <c r="O2265" i="13" s="1"/>
  <c r="P2265" i="13"/>
  <c r="R2265" i="13" s="1"/>
  <c r="E2266" i="13"/>
  <c r="F2266" i="13" s="1"/>
  <c r="I2266" i="13"/>
  <c r="L2266" i="13"/>
  <c r="M2266" i="13"/>
  <c r="O2266" i="13" s="1"/>
  <c r="P2266" i="13"/>
  <c r="R2266" i="13" s="1"/>
  <c r="E2267" i="13"/>
  <c r="F2267" i="13" s="1"/>
  <c r="I2267" i="13"/>
  <c r="L2267" i="13"/>
  <c r="M2267" i="13"/>
  <c r="O2267" i="13" s="1"/>
  <c r="P2267" i="13"/>
  <c r="R2267" i="13" s="1"/>
  <c r="E2268" i="13"/>
  <c r="F2268" i="13" s="1"/>
  <c r="I2268" i="13"/>
  <c r="L2268" i="13"/>
  <c r="M2268" i="13"/>
  <c r="O2268" i="13"/>
  <c r="P2268" i="13"/>
  <c r="R2268" i="13" s="1"/>
  <c r="E2269" i="13"/>
  <c r="F2269" i="13" s="1"/>
  <c r="I2269" i="13"/>
  <c r="L2269" i="13"/>
  <c r="M2269" i="13"/>
  <c r="O2269" i="13" s="1"/>
  <c r="P2269" i="13"/>
  <c r="R2269" i="13" s="1"/>
  <c r="E2270" i="13"/>
  <c r="F2270" i="13" s="1"/>
  <c r="I2270" i="13"/>
  <c r="L2270" i="13"/>
  <c r="M2270" i="13"/>
  <c r="O2270" i="13" s="1"/>
  <c r="P2270" i="13"/>
  <c r="R2270" i="13" s="1"/>
  <c r="K2270" i="13" s="1"/>
  <c r="J2270" i="13" s="1"/>
  <c r="E2271" i="13"/>
  <c r="F2271" i="13" s="1"/>
  <c r="I2271" i="13"/>
  <c r="L2271" i="13"/>
  <c r="M2271" i="13"/>
  <c r="O2271" i="13" s="1"/>
  <c r="P2271" i="13"/>
  <c r="R2271" i="13" s="1"/>
  <c r="E2272" i="13"/>
  <c r="F2272" i="13" s="1"/>
  <c r="I2272" i="13"/>
  <c r="L2272" i="13"/>
  <c r="M2272" i="13"/>
  <c r="O2272" i="13" s="1"/>
  <c r="P2272" i="13"/>
  <c r="R2272" i="13" s="1"/>
  <c r="E2273" i="13"/>
  <c r="F2273" i="13" s="1"/>
  <c r="I2273" i="13"/>
  <c r="L2273" i="13"/>
  <c r="M2273" i="13"/>
  <c r="O2273" i="13" s="1"/>
  <c r="P2273" i="13"/>
  <c r="R2273" i="13" s="1"/>
  <c r="E2274" i="13"/>
  <c r="F2274" i="13" s="1"/>
  <c r="I2274" i="13"/>
  <c r="L2274" i="13"/>
  <c r="M2274" i="13"/>
  <c r="O2274" i="13"/>
  <c r="P2274" i="13"/>
  <c r="R2274" i="13" s="1"/>
  <c r="E2275" i="13"/>
  <c r="F2275" i="13" s="1"/>
  <c r="I2275" i="13"/>
  <c r="L2275" i="13"/>
  <c r="M2275" i="13"/>
  <c r="O2275" i="13" s="1"/>
  <c r="P2275" i="13"/>
  <c r="R2275" i="13" s="1"/>
  <c r="E2276" i="13"/>
  <c r="F2276" i="13" s="1"/>
  <c r="I2276" i="13"/>
  <c r="L2276" i="13"/>
  <c r="M2276" i="13"/>
  <c r="O2276" i="13"/>
  <c r="P2276" i="13"/>
  <c r="R2276" i="13" s="1"/>
  <c r="E2277" i="13"/>
  <c r="F2277" i="13" s="1"/>
  <c r="I2277" i="13"/>
  <c r="L2277" i="13"/>
  <c r="M2277" i="13"/>
  <c r="O2277" i="13" s="1"/>
  <c r="P2277" i="13"/>
  <c r="R2277" i="13" s="1"/>
  <c r="E2278" i="13"/>
  <c r="F2278" i="13" s="1"/>
  <c r="I2278" i="13"/>
  <c r="L2278" i="13"/>
  <c r="M2278" i="13"/>
  <c r="O2278" i="13" s="1"/>
  <c r="P2278" i="13"/>
  <c r="R2278" i="13" s="1"/>
  <c r="K2278" i="13" s="1"/>
  <c r="J2278" i="13" s="1"/>
  <c r="E2279" i="13"/>
  <c r="F2279" i="13" s="1"/>
  <c r="I2279" i="13"/>
  <c r="L2279" i="13"/>
  <c r="M2279" i="13"/>
  <c r="O2279" i="13" s="1"/>
  <c r="P2279" i="13"/>
  <c r="R2279" i="13" s="1"/>
  <c r="E2280" i="13"/>
  <c r="F2280" i="13" s="1"/>
  <c r="I2280" i="13"/>
  <c r="L2280" i="13"/>
  <c r="M2280" i="13"/>
  <c r="O2280" i="13" s="1"/>
  <c r="P2280" i="13"/>
  <c r="R2280" i="13" s="1"/>
  <c r="E2281" i="13"/>
  <c r="F2281" i="13" s="1"/>
  <c r="I2281" i="13"/>
  <c r="L2281" i="13"/>
  <c r="M2281" i="13"/>
  <c r="O2281" i="13" s="1"/>
  <c r="P2281" i="13"/>
  <c r="R2281" i="13" s="1"/>
  <c r="E2282" i="13"/>
  <c r="F2282" i="13" s="1"/>
  <c r="I2282" i="13"/>
  <c r="L2282" i="13"/>
  <c r="M2282" i="13"/>
  <c r="O2282" i="13" s="1"/>
  <c r="P2282" i="13"/>
  <c r="R2282" i="13" s="1"/>
  <c r="E2283" i="13"/>
  <c r="F2283" i="13" s="1"/>
  <c r="I2283" i="13"/>
  <c r="L2283" i="13"/>
  <c r="M2283" i="13"/>
  <c r="O2283" i="13" s="1"/>
  <c r="P2283" i="13"/>
  <c r="R2283" i="13" s="1"/>
  <c r="E2284" i="13"/>
  <c r="F2284" i="13" s="1"/>
  <c r="I2284" i="13"/>
  <c r="L2284" i="13"/>
  <c r="M2284" i="13"/>
  <c r="O2284" i="13"/>
  <c r="P2284" i="13"/>
  <c r="R2284" i="13" s="1"/>
  <c r="E2285" i="13"/>
  <c r="F2285" i="13" s="1"/>
  <c r="I2285" i="13"/>
  <c r="L2285" i="13"/>
  <c r="M2285" i="13"/>
  <c r="O2285" i="13" s="1"/>
  <c r="P2285" i="13"/>
  <c r="R2285" i="13" s="1"/>
  <c r="E2286" i="13"/>
  <c r="F2286" i="13" s="1"/>
  <c r="I2286" i="13"/>
  <c r="L2286" i="13"/>
  <c r="M2286" i="13"/>
  <c r="O2286" i="13" s="1"/>
  <c r="P2286" i="13"/>
  <c r="R2286" i="13" s="1"/>
  <c r="K2286" i="13" s="1"/>
  <c r="J2286" i="13" s="1"/>
  <c r="E2287" i="13"/>
  <c r="F2287" i="13" s="1"/>
  <c r="I2287" i="13"/>
  <c r="L2287" i="13"/>
  <c r="M2287" i="13"/>
  <c r="O2287" i="13" s="1"/>
  <c r="P2287" i="13"/>
  <c r="R2287" i="13" s="1"/>
  <c r="E2288" i="13"/>
  <c r="F2288" i="13" s="1"/>
  <c r="I2288" i="13"/>
  <c r="L2288" i="13"/>
  <c r="M2288" i="13"/>
  <c r="O2288" i="13" s="1"/>
  <c r="P2288" i="13"/>
  <c r="R2288" i="13" s="1"/>
  <c r="E2289" i="13"/>
  <c r="F2289" i="13" s="1"/>
  <c r="I2289" i="13"/>
  <c r="L2289" i="13"/>
  <c r="M2289" i="13"/>
  <c r="O2289" i="13" s="1"/>
  <c r="P2289" i="13"/>
  <c r="R2289" i="13" s="1"/>
  <c r="E2290" i="13"/>
  <c r="F2290" i="13" s="1"/>
  <c r="I2290" i="13"/>
  <c r="L2290" i="13"/>
  <c r="M2290" i="13"/>
  <c r="O2290" i="13"/>
  <c r="P2290" i="13"/>
  <c r="R2290" i="13" s="1"/>
  <c r="E2291" i="13"/>
  <c r="F2291" i="13" s="1"/>
  <c r="I2291" i="13"/>
  <c r="L2291" i="13"/>
  <c r="M2291" i="13"/>
  <c r="O2291" i="13" s="1"/>
  <c r="P2291" i="13"/>
  <c r="R2291" i="13" s="1"/>
  <c r="E2292" i="13"/>
  <c r="F2292" i="13" s="1"/>
  <c r="I2292" i="13"/>
  <c r="L2292" i="13"/>
  <c r="M2292" i="13"/>
  <c r="O2292" i="13"/>
  <c r="P2292" i="13"/>
  <c r="R2292" i="13" s="1"/>
  <c r="E2293" i="13"/>
  <c r="F2293" i="13" s="1"/>
  <c r="I2293" i="13"/>
  <c r="L2293" i="13"/>
  <c r="M2293" i="13"/>
  <c r="O2293" i="13" s="1"/>
  <c r="P2293" i="13"/>
  <c r="R2293" i="13" s="1"/>
  <c r="E2294" i="13"/>
  <c r="F2294" i="13" s="1"/>
  <c r="I2294" i="13"/>
  <c r="L2294" i="13"/>
  <c r="M2294" i="13"/>
  <c r="O2294" i="13" s="1"/>
  <c r="P2294" i="13"/>
  <c r="R2294" i="13" s="1"/>
  <c r="K2294" i="13" s="1"/>
  <c r="J2294" i="13" s="1"/>
  <c r="E2295" i="13"/>
  <c r="F2295" i="13" s="1"/>
  <c r="I2295" i="13"/>
  <c r="L2295" i="13"/>
  <c r="M2295" i="13"/>
  <c r="O2295" i="13" s="1"/>
  <c r="P2295" i="13"/>
  <c r="R2295" i="13" s="1"/>
  <c r="E2296" i="13"/>
  <c r="F2296" i="13" s="1"/>
  <c r="I2296" i="13"/>
  <c r="L2296" i="13"/>
  <c r="M2296" i="13"/>
  <c r="O2296" i="13" s="1"/>
  <c r="P2296" i="13"/>
  <c r="R2296" i="13" s="1"/>
  <c r="E2297" i="13"/>
  <c r="F2297" i="13" s="1"/>
  <c r="I2297" i="13"/>
  <c r="L2297" i="13"/>
  <c r="M2297" i="13"/>
  <c r="O2297" i="13" s="1"/>
  <c r="P2297" i="13"/>
  <c r="R2297" i="13" s="1"/>
  <c r="E2298" i="13"/>
  <c r="F2298" i="13" s="1"/>
  <c r="I2298" i="13"/>
  <c r="L2298" i="13"/>
  <c r="M2298" i="13"/>
  <c r="O2298" i="13" s="1"/>
  <c r="P2298" i="13"/>
  <c r="R2298" i="13" s="1"/>
  <c r="E2299" i="13"/>
  <c r="F2299" i="13" s="1"/>
  <c r="I2299" i="13"/>
  <c r="L2299" i="13"/>
  <c r="M2299" i="13"/>
  <c r="O2299" i="13" s="1"/>
  <c r="P2299" i="13"/>
  <c r="R2299" i="13" s="1"/>
  <c r="E2300" i="13"/>
  <c r="F2300" i="13" s="1"/>
  <c r="I2300" i="13"/>
  <c r="L2300" i="13"/>
  <c r="M2300" i="13"/>
  <c r="O2300" i="13"/>
  <c r="P2300" i="13"/>
  <c r="R2300" i="13" s="1"/>
  <c r="E2301" i="13"/>
  <c r="F2301" i="13" s="1"/>
  <c r="I2301" i="13"/>
  <c r="L2301" i="13"/>
  <c r="M2301" i="13"/>
  <c r="O2301" i="13" s="1"/>
  <c r="P2301" i="13"/>
  <c r="R2301" i="13" s="1"/>
  <c r="E2302" i="13"/>
  <c r="F2302" i="13" s="1"/>
  <c r="I2302" i="13"/>
  <c r="L2302" i="13"/>
  <c r="M2302" i="13"/>
  <c r="O2302" i="13" s="1"/>
  <c r="P2302" i="13"/>
  <c r="R2302" i="13" s="1"/>
  <c r="K2302" i="13" s="1"/>
  <c r="J2302" i="13" s="1"/>
  <c r="E2303" i="13"/>
  <c r="F2303" i="13" s="1"/>
  <c r="I2303" i="13"/>
  <c r="L2303" i="13"/>
  <c r="M2303" i="13"/>
  <c r="O2303" i="13" s="1"/>
  <c r="P2303" i="13"/>
  <c r="R2303" i="13" s="1"/>
  <c r="E2304" i="13"/>
  <c r="F2304" i="13" s="1"/>
  <c r="I2304" i="13"/>
  <c r="L2304" i="13"/>
  <c r="M2304" i="13"/>
  <c r="O2304" i="13" s="1"/>
  <c r="P2304" i="13"/>
  <c r="R2304" i="13" s="1"/>
  <c r="E2305" i="13"/>
  <c r="F2305" i="13" s="1"/>
  <c r="I2305" i="13"/>
  <c r="L2305" i="13"/>
  <c r="M2305" i="13"/>
  <c r="O2305" i="13" s="1"/>
  <c r="P2305" i="13"/>
  <c r="R2305" i="13" s="1"/>
  <c r="E2306" i="13"/>
  <c r="F2306" i="13" s="1"/>
  <c r="I2306" i="13"/>
  <c r="L2306" i="13"/>
  <c r="M2306" i="13"/>
  <c r="O2306" i="13"/>
  <c r="P2306" i="13"/>
  <c r="R2306" i="13" s="1"/>
  <c r="E2307" i="13"/>
  <c r="F2307" i="13" s="1"/>
  <c r="I2307" i="13"/>
  <c r="L2307" i="13"/>
  <c r="M2307" i="13"/>
  <c r="O2307" i="13" s="1"/>
  <c r="P2307" i="13"/>
  <c r="R2307" i="13" s="1"/>
  <c r="E2308" i="13"/>
  <c r="F2308" i="13" s="1"/>
  <c r="I2308" i="13"/>
  <c r="L2308" i="13"/>
  <c r="M2308" i="13"/>
  <c r="O2308" i="13"/>
  <c r="P2308" i="13"/>
  <c r="R2308" i="13" s="1"/>
  <c r="E2309" i="13"/>
  <c r="F2309" i="13" s="1"/>
  <c r="I2309" i="13"/>
  <c r="L2309" i="13"/>
  <c r="M2309" i="13"/>
  <c r="O2309" i="13" s="1"/>
  <c r="P2309" i="13"/>
  <c r="R2309" i="13" s="1"/>
  <c r="E2310" i="13"/>
  <c r="F2310" i="13" s="1"/>
  <c r="I2310" i="13"/>
  <c r="L2310" i="13"/>
  <c r="M2310" i="13"/>
  <c r="O2310" i="13" s="1"/>
  <c r="P2310" i="13"/>
  <c r="R2310" i="13" s="1"/>
  <c r="K2310" i="13" s="1"/>
  <c r="J2310" i="13" s="1"/>
  <c r="E2311" i="13"/>
  <c r="F2311" i="13" s="1"/>
  <c r="I2311" i="13"/>
  <c r="L2311" i="13"/>
  <c r="M2311" i="13"/>
  <c r="O2311" i="13" s="1"/>
  <c r="P2311" i="13"/>
  <c r="R2311" i="13" s="1"/>
  <c r="E2312" i="13"/>
  <c r="F2312" i="13" s="1"/>
  <c r="I2312" i="13"/>
  <c r="L2312" i="13"/>
  <c r="M2312" i="13"/>
  <c r="O2312" i="13" s="1"/>
  <c r="P2312" i="13"/>
  <c r="R2312" i="13" s="1"/>
  <c r="E2313" i="13"/>
  <c r="F2313" i="13" s="1"/>
  <c r="I2313" i="13"/>
  <c r="L2313" i="13"/>
  <c r="M2313" i="13"/>
  <c r="O2313" i="13" s="1"/>
  <c r="P2313" i="13"/>
  <c r="R2313" i="13" s="1"/>
  <c r="E2314" i="13"/>
  <c r="F2314" i="13" s="1"/>
  <c r="I2314" i="13"/>
  <c r="L2314" i="13"/>
  <c r="M2314" i="13"/>
  <c r="O2314" i="13" s="1"/>
  <c r="P2314" i="13"/>
  <c r="R2314" i="13" s="1"/>
  <c r="E2315" i="13"/>
  <c r="F2315" i="13" s="1"/>
  <c r="I2315" i="13"/>
  <c r="L2315" i="13"/>
  <c r="M2315" i="13"/>
  <c r="O2315" i="13" s="1"/>
  <c r="P2315" i="13"/>
  <c r="R2315" i="13" s="1"/>
  <c r="E2316" i="13"/>
  <c r="F2316" i="13" s="1"/>
  <c r="I2316" i="13"/>
  <c r="L2316" i="13"/>
  <c r="M2316" i="13"/>
  <c r="O2316" i="13"/>
  <c r="P2316" i="13"/>
  <c r="R2316" i="13" s="1"/>
  <c r="E2317" i="13"/>
  <c r="F2317" i="13" s="1"/>
  <c r="I2317" i="13"/>
  <c r="L2317" i="13"/>
  <c r="M2317" i="13"/>
  <c r="O2317" i="13" s="1"/>
  <c r="P2317" i="13"/>
  <c r="R2317" i="13" s="1"/>
  <c r="E2318" i="13"/>
  <c r="F2318" i="13" s="1"/>
  <c r="I2318" i="13"/>
  <c r="L2318" i="13"/>
  <c r="M2318" i="13"/>
  <c r="O2318" i="13" s="1"/>
  <c r="P2318" i="13"/>
  <c r="R2318" i="13" s="1"/>
  <c r="K2318" i="13" s="1"/>
  <c r="E2319" i="13"/>
  <c r="F2319" i="13" s="1"/>
  <c r="I2319" i="13"/>
  <c r="L2319" i="13"/>
  <c r="M2319" i="13"/>
  <c r="O2319" i="13" s="1"/>
  <c r="P2319" i="13"/>
  <c r="R2319" i="13" s="1"/>
  <c r="E2320" i="13"/>
  <c r="F2320" i="13" s="1"/>
  <c r="I2320" i="13"/>
  <c r="L2320" i="13"/>
  <c r="M2320" i="13"/>
  <c r="O2320" i="13" s="1"/>
  <c r="P2320" i="13"/>
  <c r="R2320" i="13" s="1"/>
  <c r="E2321" i="13"/>
  <c r="F2321" i="13" s="1"/>
  <c r="I2321" i="13"/>
  <c r="L2321" i="13"/>
  <c r="M2321" i="13"/>
  <c r="O2321" i="13" s="1"/>
  <c r="P2321" i="13"/>
  <c r="R2321" i="13" s="1"/>
  <c r="E2322" i="13"/>
  <c r="F2322" i="13" s="1"/>
  <c r="I2322" i="13"/>
  <c r="L2322" i="13"/>
  <c r="M2322" i="13"/>
  <c r="O2322" i="13" s="1"/>
  <c r="P2322" i="13"/>
  <c r="R2322" i="13" s="1"/>
  <c r="E2323" i="13"/>
  <c r="F2323" i="13" s="1"/>
  <c r="I2323" i="13"/>
  <c r="L2323" i="13"/>
  <c r="M2323" i="13"/>
  <c r="O2323" i="13" s="1"/>
  <c r="P2323" i="13"/>
  <c r="R2323" i="13" s="1"/>
  <c r="E2324" i="13"/>
  <c r="F2324" i="13" s="1"/>
  <c r="I2324" i="13"/>
  <c r="L2324" i="13"/>
  <c r="M2324" i="13"/>
  <c r="O2324" i="13" s="1"/>
  <c r="P2324" i="13"/>
  <c r="R2324" i="13" s="1"/>
  <c r="E2325" i="13"/>
  <c r="F2325" i="13" s="1"/>
  <c r="I2325" i="13"/>
  <c r="L2325" i="13"/>
  <c r="M2325" i="13"/>
  <c r="O2325" i="13" s="1"/>
  <c r="P2325" i="13"/>
  <c r="R2325" i="13" s="1"/>
  <c r="E2326" i="13"/>
  <c r="F2326" i="13" s="1"/>
  <c r="I2326" i="13"/>
  <c r="L2326" i="13"/>
  <c r="M2326" i="13"/>
  <c r="O2326" i="13" s="1"/>
  <c r="P2326" i="13"/>
  <c r="R2326" i="13" s="1"/>
  <c r="K2326" i="13" s="1"/>
  <c r="E2327" i="13"/>
  <c r="F2327" i="13" s="1"/>
  <c r="I2327" i="13"/>
  <c r="L2327" i="13"/>
  <c r="M2327" i="13"/>
  <c r="O2327" i="13"/>
  <c r="P2327" i="13"/>
  <c r="R2327" i="13" s="1"/>
  <c r="E2328" i="13"/>
  <c r="F2328" i="13" s="1"/>
  <c r="I2328" i="13"/>
  <c r="L2328" i="13"/>
  <c r="M2328" i="13"/>
  <c r="O2328" i="13" s="1"/>
  <c r="P2328" i="13"/>
  <c r="R2328" i="13" s="1"/>
  <c r="E2329" i="13"/>
  <c r="F2329" i="13" s="1"/>
  <c r="I2329" i="13"/>
  <c r="L2329" i="13"/>
  <c r="M2329" i="13"/>
  <c r="O2329" i="13" s="1"/>
  <c r="P2329" i="13"/>
  <c r="R2329" i="13" s="1"/>
  <c r="E2330" i="13"/>
  <c r="F2330" i="13" s="1"/>
  <c r="I2330" i="13"/>
  <c r="L2330" i="13"/>
  <c r="M2330" i="13"/>
  <c r="O2330" i="13" s="1"/>
  <c r="P2330" i="13"/>
  <c r="R2330" i="13" s="1"/>
  <c r="E2331" i="13"/>
  <c r="F2331" i="13" s="1"/>
  <c r="I2331" i="13"/>
  <c r="L2331" i="13"/>
  <c r="M2331" i="13"/>
  <c r="O2331" i="13" s="1"/>
  <c r="P2331" i="13"/>
  <c r="R2331" i="13" s="1"/>
  <c r="K2331" i="13" s="1"/>
  <c r="E2332" i="13"/>
  <c r="F2332" i="13" s="1"/>
  <c r="I2332" i="13"/>
  <c r="L2332" i="13"/>
  <c r="M2332" i="13"/>
  <c r="O2332" i="13" s="1"/>
  <c r="P2332" i="13"/>
  <c r="R2332" i="13" s="1"/>
  <c r="E2333" i="13"/>
  <c r="F2333" i="13" s="1"/>
  <c r="I2333" i="13"/>
  <c r="L2333" i="13"/>
  <c r="M2333" i="13"/>
  <c r="O2333" i="13" s="1"/>
  <c r="P2333" i="13"/>
  <c r="R2333" i="13" s="1"/>
  <c r="E2334" i="13"/>
  <c r="F2334" i="13" s="1"/>
  <c r="I2334" i="13"/>
  <c r="L2334" i="13"/>
  <c r="M2334" i="13"/>
  <c r="O2334" i="13" s="1"/>
  <c r="P2334" i="13"/>
  <c r="R2334" i="13" s="1"/>
  <c r="E2335" i="13"/>
  <c r="F2335" i="13" s="1"/>
  <c r="I2335" i="13"/>
  <c r="L2335" i="13"/>
  <c r="M2335" i="13"/>
  <c r="O2335" i="13"/>
  <c r="P2335" i="13"/>
  <c r="R2335" i="13" s="1"/>
  <c r="E2336" i="13"/>
  <c r="F2336" i="13" s="1"/>
  <c r="I2336" i="13"/>
  <c r="L2336" i="13"/>
  <c r="M2336" i="13"/>
  <c r="O2336" i="13" s="1"/>
  <c r="P2336" i="13"/>
  <c r="R2336" i="13" s="1"/>
  <c r="E2337" i="13"/>
  <c r="F2337" i="13" s="1"/>
  <c r="I2337" i="13"/>
  <c r="L2337" i="13"/>
  <c r="M2337" i="13"/>
  <c r="O2337" i="13" s="1"/>
  <c r="P2337" i="13"/>
  <c r="R2337" i="13" s="1"/>
  <c r="E2338" i="13"/>
  <c r="F2338" i="13" s="1"/>
  <c r="I2338" i="13"/>
  <c r="L2338" i="13"/>
  <c r="M2338" i="13"/>
  <c r="O2338" i="13" s="1"/>
  <c r="P2338" i="13"/>
  <c r="R2338" i="13" s="1"/>
  <c r="E2339" i="13"/>
  <c r="F2339" i="13" s="1"/>
  <c r="I2339" i="13"/>
  <c r="L2339" i="13"/>
  <c r="M2339" i="13"/>
  <c r="O2339" i="13" s="1"/>
  <c r="P2339" i="13"/>
  <c r="R2339" i="13" s="1"/>
  <c r="E2340" i="13"/>
  <c r="F2340" i="13" s="1"/>
  <c r="I2340" i="13"/>
  <c r="L2340" i="13"/>
  <c r="M2340" i="13"/>
  <c r="O2340" i="13" s="1"/>
  <c r="P2340" i="13"/>
  <c r="R2340" i="13" s="1"/>
  <c r="K2340" i="13" s="1"/>
  <c r="J2340" i="13" s="1"/>
  <c r="E2341" i="13"/>
  <c r="F2341" i="13" s="1"/>
  <c r="I2341" i="13"/>
  <c r="L2341" i="13"/>
  <c r="M2341" i="13"/>
  <c r="O2341" i="13"/>
  <c r="P2341" i="13"/>
  <c r="R2341" i="13" s="1"/>
  <c r="K2341" i="13" s="1"/>
  <c r="E2342" i="13"/>
  <c r="F2342" i="13" s="1"/>
  <c r="I2342" i="13"/>
  <c r="L2342" i="13"/>
  <c r="M2342" i="13"/>
  <c r="O2342" i="13" s="1"/>
  <c r="P2342" i="13"/>
  <c r="R2342" i="13" s="1"/>
  <c r="K2342" i="13" s="1"/>
  <c r="E2343" i="13"/>
  <c r="F2343" i="13" s="1"/>
  <c r="I2343" i="13"/>
  <c r="L2343" i="13"/>
  <c r="M2343" i="13"/>
  <c r="O2343" i="13"/>
  <c r="P2343" i="13"/>
  <c r="R2343" i="13" s="1"/>
  <c r="E2344" i="13"/>
  <c r="F2344" i="13" s="1"/>
  <c r="I2344" i="13"/>
  <c r="L2344" i="13"/>
  <c r="M2344" i="13"/>
  <c r="O2344" i="13" s="1"/>
  <c r="P2344" i="13"/>
  <c r="R2344" i="13" s="1"/>
  <c r="K2344" i="13" s="1"/>
  <c r="J2344" i="13" s="1"/>
  <c r="E2345" i="13"/>
  <c r="F2345" i="13" s="1"/>
  <c r="I2345" i="13"/>
  <c r="L2345" i="13"/>
  <c r="M2345" i="13"/>
  <c r="O2345" i="13" s="1"/>
  <c r="P2345" i="13"/>
  <c r="R2345" i="13" s="1"/>
  <c r="E2346" i="13"/>
  <c r="F2346" i="13" s="1"/>
  <c r="I2346" i="13"/>
  <c r="L2346" i="13"/>
  <c r="M2346" i="13"/>
  <c r="O2346" i="13" s="1"/>
  <c r="P2346" i="13"/>
  <c r="R2346" i="13" s="1"/>
  <c r="E2347" i="13"/>
  <c r="F2347" i="13" s="1"/>
  <c r="I2347" i="13"/>
  <c r="L2347" i="13"/>
  <c r="M2347" i="13"/>
  <c r="O2347" i="13" s="1"/>
  <c r="P2347" i="13"/>
  <c r="R2347" i="13" s="1"/>
  <c r="E2348" i="13"/>
  <c r="F2348" i="13" s="1"/>
  <c r="I2348" i="13"/>
  <c r="L2348" i="13"/>
  <c r="M2348" i="13"/>
  <c r="O2348" i="13" s="1"/>
  <c r="P2348" i="13"/>
  <c r="R2348" i="13" s="1"/>
  <c r="K2348" i="13" s="1"/>
  <c r="J2348" i="13" s="1"/>
  <c r="E2349" i="13"/>
  <c r="F2349" i="13" s="1"/>
  <c r="I2349" i="13"/>
  <c r="L2349" i="13"/>
  <c r="M2349" i="13"/>
  <c r="O2349" i="13" s="1"/>
  <c r="P2349" i="13"/>
  <c r="R2349" i="13" s="1"/>
  <c r="K2349" i="13" s="1"/>
  <c r="E2350" i="13"/>
  <c r="F2350" i="13" s="1"/>
  <c r="I2350" i="13"/>
  <c r="L2350" i="13"/>
  <c r="M2350" i="13"/>
  <c r="O2350" i="13" s="1"/>
  <c r="P2350" i="13"/>
  <c r="R2350" i="13" s="1"/>
  <c r="K2350" i="13" s="1"/>
  <c r="J2350" i="13" s="1"/>
  <c r="E2351" i="13"/>
  <c r="F2351" i="13" s="1"/>
  <c r="I2351" i="13"/>
  <c r="L2351" i="13"/>
  <c r="M2351" i="13"/>
  <c r="O2351" i="13"/>
  <c r="P2351" i="13"/>
  <c r="R2351" i="13" s="1"/>
  <c r="E2352" i="13"/>
  <c r="F2352" i="13" s="1"/>
  <c r="I2352" i="13"/>
  <c r="L2352" i="13"/>
  <c r="M2352" i="13"/>
  <c r="O2352" i="13"/>
  <c r="P2352" i="13"/>
  <c r="R2352" i="13" s="1"/>
  <c r="K2352" i="13" s="1"/>
  <c r="J2352" i="13" s="1"/>
  <c r="E2353" i="13"/>
  <c r="F2353" i="13" s="1"/>
  <c r="I2353" i="13"/>
  <c r="L2353" i="13"/>
  <c r="M2353" i="13"/>
  <c r="O2353" i="13" s="1"/>
  <c r="P2353" i="13"/>
  <c r="R2353" i="13" s="1"/>
  <c r="E2354" i="13"/>
  <c r="F2354" i="13" s="1"/>
  <c r="I2354" i="13"/>
  <c r="L2354" i="13"/>
  <c r="M2354" i="13"/>
  <c r="O2354" i="13" s="1"/>
  <c r="P2354" i="13"/>
  <c r="R2354" i="13"/>
  <c r="E2355" i="13"/>
  <c r="H2355" i="13" s="1"/>
  <c r="I2355" i="13"/>
  <c r="L2355" i="13"/>
  <c r="M2355" i="13"/>
  <c r="O2355" i="13" s="1"/>
  <c r="P2355" i="13"/>
  <c r="R2355" i="13" s="1"/>
  <c r="E2356" i="13"/>
  <c r="F2356" i="13" s="1"/>
  <c r="I2356" i="13"/>
  <c r="L2356" i="13"/>
  <c r="M2356" i="13"/>
  <c r="O2356" i="13" s="1"/>
  <c r="P2356" i="13"/>
  <c r="R2356" i="13" s="1"/>
  <c r="K2356" i="13" s="1"/>
  <c r="E2357" i="13"/>
  <c r="I2357" i="13"/>
  <c r="L2357" i="13"/>
  <c r="M2357" i="13"/>
  <c r="O2357" i="13" s="1"/>
  <c r="P2357" i="13"/>
  <c r="R2357" i="13" s="1"/>
  <c r="K2357" i="13" s="1"/>
  <c r="J2357" i="13" s="1"/>
  <c r="E2358" i="13"/>
  <c r="I2358" i="13"/>
  <c r="L2358" i="13"/>
  <c r="M2358" i="13"/>
  <c r="O2358" i="13" s="1"/>
  <c r="P2358" i="13"/>
  <c r="R2358" i="13" s="1"/>
  <c r="K2358" i="13" s="1"/>
  <c r="J2358" i="13" s="1"/>
  <c r="E2359" i="13"/>
  <c r="H2359" i="13" s="1"/>
  <c r="I2359" i="13"/>
  <c r="L2359" i="13"/>
  <c r="M2359" i="13"/>
  <c r="O2359" i="13" s="1"/>
  <c r="P2359" i="13"/>
  <c r="R2359" i="13"/>
  <c r="E2360" i="13"/>
  <c r="I2360" i="13"/>
  <c r="L2360" i="13"/>
  <c r="M2360" i="13"/>
  <c r="O2360" i="13"/>
  <c r="P2360" i="13"/>
  <c r="R2360" i="13" s="1"/>
  <c r="K2360" i="13" s="1"/>
  <c r="E2361" i="13"/>
  <c r="I2361" i="13"/>
  <c r="L2361" i="13"/>
  <c r="M2361" i="13"/>
  <c r="O2361" i="13" s="1"/>
  <c r="P2361" i="13"/>
  <c r="R2361" i="13" s="1"/>
  <c r="E2362" i="13"/>
  <c r="I2362" i="13"/>
  <c r="L2362" i="13"/>
  <c r="M2362" i="13"/>
  <c r="O2362" i="13" s="1"/>
  <c r="P2362" i="13"/>
  <c r="R2362" i="13"/>
  <c r="E2363" i="13"/>
  <c r="H2363" i="13" s="1"/>
  <c r="I2363" i="13"/>
  <c r="L2363" i="13"/>
  <c r="M2363" i="13"/>
  <c r="O2363" i="13" s="1"/>
  <c r="P2363" i="13"/>
  <c r="R2363" i="13" s="1"/>
  <c r="E2364" i="13"/>
  <c r="I2364" i="13"/>
  <c r="L2364" i="13"/>
  <c r="M2364" i="13"/>
  <c r="O2364" i="13" s="1"/>
  <c r="P2364" i="13"/>
  <c r="R2364" i="13" s="1"/>
  <c r="K2364" i="13" s="1"/>
  <c r="E2365" i="13"/>
  <c r="H2365" i="13" s="1"/>
  <c r="I2365" i="13"/>
  <c r="L2365" i="13"/>
  <c r="M2365" i="13"/>
  <c r="O2365" i="13"/>
  <c r="P2365" i="13"/>
  <c r="R2365" i="13" s="1"/>
  <c r="K2365" i="13" s="1"/>
  <c r="J2365" i="13" s="1"/>
  <c r="E2366" i="13"/>
  <c r="I2366" i="13"/>
  <c r="L2366" i="13"/>
  <c r="M2366" i="13"/>
  <c r="O2366" i="13" s="1"/>
  <c r="P2366" i="13"/>
  <c r="R2366" i="13" s="1"/>
  <c r="K2366" i="13" s="1"/>
  <c r="E2367" i="13"/>
  <c r="H2367" i="13" s="1"/>
  <c r="I2367" i="13"/>
  <c r="L2367" i="13"/>
  <c r="M2367" i="13"/>
  <c r="O2367" i="13" s="1"/>
  <c r="P2367" i="13"/>
  <c r="R2367" i="13"/>
  <c r="E2368" i="13"/>
  <c r="I2368" i="13"/>
  <c r="L2368" i="13"/>
  <c r="M2368" i="13"/>
  <c r="O2368" i="13" s="1"/>
  <c r="P2368" i="13"/>
  <c r="R2368" i="13" s="1"/>
  <c r="K2368" i="13" s="1"/>
  <c r="E2369" i="13"/>
  <c r="H2369" i="13" s="1"/>
  <c r="I2369" i="13"/>
  <c r="L2369" i="13"/>
  <c r="M2369" i="13"/>
  <c r="O2369" i="13" s="1"/>
  <c r="P2369" i="13"/>
  <c r="R2369" i="13" s="1"/>
  <c r="E2370" i="13"/>
  <c r="I2370" i="13"/>
  <c r="L2370" i="13"/>
  <c r="M2370" i="13"/>
  <c r="O2370" i="13" s="1"/>
  <c r="P2370" i="13"/>
  <c r="R2370" i="13" s="1"/>
  <c r="E2371" i="13"/>
  <c r="H2371" i="13" s="1"/>
  <c r="I2371" i="13"/>
  <c r="L2371" i="13"/>
  <c r="M2371" i="13"/>
  <c r="O2371" i="13" s="1"/>
  <c r="P2371" i="13"/>
  <c r="R2371" i="13" s="1"/>
  <c r="E2372" i="13"/>
  <c r="I2372" i="13"/>
  <c r="L2372" i="13"/>
  <c r="M2372" i="13"/>
  <c r="O2372" i="13" s="1"/>
  <c r="P2372" i="13"/>
  <c r="R2372" i="13" s="1"/>
  <c r="K2372" i="13" s="1"/>
  <c r="J2372" i="13" s="1"/>
  <c r="E2373" i="13"/>
  <c r="I2373" i="13"/>
  <c r="L2373" i="13"/>
  <c r="M2373" i="13"/>
  <c r="O2373" i="13"/>
  <c r="P2373" i="13"/>
  <c r="R2373" i="13" s="1"/>
  <c r="K2373" i="13" s="1"/>
  <c r="E2374" i="13"/>
  <c r="I2374" i="13"/>
  <c r="L2374" i="13"/>
  <c r="M2374" i="13"/>
  <c r="O2374" i="13" s="1"/>
  <c r="P2374" i="13"/>
  <c r="R2374" i="13" s="1"/>
  <c r="K2374" i="13" s="1"/>
  <c r="E2375" i="13"/>
  <c r="H2375" i="13" s="1"/>
  <c r="I2375" i="13"/>
  <c r="L2375" i="13"/>
  <c r="M2375" i="13"/>
  <c r="O2375" i="13"/>
  <c r="P2375" i="13"/>
  <c r="R2375" i="13" s="1"/>
  <c r="E2376" i="13"/>
  <c r="I2376" i="13"/>
  <c r="L2376" i="13"/>
  <c r="M2376" i="13"/>
  <c r="O2376" i="13" s="1"/>
  <c r="P2376" i="13"/>
  <c r="R2376" i="13" s="1"/>
  <c r="K2376" i="13" s="1"/>
  <c r="J2376" i="13" s="1"/>
  <c r="E2377" i="13"/>
  <c r="I2377" i="13"/>
  <c r="L2377" i="13"/>
  <c r="M2377" i="13"/>
  <c r="O2377" i="13" s="1"/>
  <c r="P2377" i="13"/>
  <c r="R2377" i="13" s="1"/>
  <c r="E2378" i="13"/>
  <c r="I2378" i="13"/>
  <c r="L2378" i="13"/>
  <c r="M2378" i="13"/>
  <c r="O2378" i="13" s="1"/>
  <c r="P2378" i="13"/>
  <c r="R2378" i="13" s="1"/>
  <c r="E2379" i="13"/>
  <c r="H2379" i="13" s="1"/>
  <c r="I2379" i="13"/>
  <c r="L2379" i="13"/>
  <c r="M2379" i="13"/>
  <c r="O2379" i="13" s="1"/>
  <c r="P2379" i="13"/>
  <c r="R2379" i="13" s="1"/>
  <c r="E2380" i="13"/>
  <c r="I2380" i="13"/>
  <c r="L2380" i="13"/>
  <c r="M2380" i="13"/>
  <c r="O2380" i="13" s="1"/>
  <c r="P2380" i="13"/>
  <c r="R2380" i="13" s="1"/>
  <c r="K2380" i="13" s="1"/>
  <c r="J2380" i="13" s="1"/>
  <c r="E2381" i="13"/>
  <c r="H2381" i="13" s="1"/>
  <c r="I2381" i="13"/>
  <c r="L2381" i="13"/>
  <c r="M2381" i="13"/>
  <c r="O2381" i="13" s="1"/>
  <c r="P2381" i="13"/>
  <c r="R2381" i="13" s="1"/>
  <c r="E2382" i="13"/>
  <c r="I2382" i="13"/>
  <c r="L2382" i="13"/>
  <c r="M2382" i="13"/>
  <c r="O2382" i="13" s="1"/>
  <c r="P2382" i="13"/>
  <c r="R2382" i="13" s="1"/>
  <c r="E2383" i="13"/>
  <c r="H2383" i="13" s="1"/>
  <c r="I2383" i="13"/>
  <c r="L2383" i="13"/>
  <c r="M2383" i="13"/>
  <c r="O2383" i="13"/>
  <c r="P2383" i="13"/>
  <c r="R2383" i="13" s="1"/>
  <c r="E2384" i="13"/>
  <c r="I2384" i="13"/>
  <c r="L2384" i="13"/>
  <c r="M2384" i="13"/>
  <c r="O2384" i="13" s="1"/>
  <c r="P2384" i="13"/>
  <c r="R2384" i="13" s="1"/>
  <c r="K2384" i="13" s="1"/>
  <c r="J2384" i="13" s="1"/>
  <c r="E2385" i="13"/>
  <c r="H2385" i="13" s="1"/>
  <c r="I2385" i="13"/>
  <c r="L2385" i="13"/>
  <c r="M2385" i="13"/>
  <c r="O2385" i="13" s="1"/>
  <c r="P2385" i="13"/>
  <c r="R2385" i="13" s="1"/>
  <c r="E2386" i="13"/>
  <c r="I2386" i="13"/>
  <c r="L2386" i="13"/>
  <c r="M2386" i="13"/>
  <c r="O2386" i="13" s="1"/>
  <c r="P2386" i="13"/>
  <c r="R2386" i="13" s="1"/>
  <c r="E2387" i="13"/>
  <c r="H2387" i="13" s="1"/>
  <c r="I2387" i="13"/>
  <c r="L2387" i="13"/>
  <c r="M2387" i="13"/>
  <c r="O2387" i="13" s="1"/>
  <c r="P2387" i="13"/>
  <c r="R2387" i="13" s="1"/>
  <c r="E2388" i="13"/>
  <c r="I2388" i="13"/>
  <c r="L2388" i="13"/>
  <c r="M2388" i="13"/>
  <c r="O2388" i="13" s="1"/>
  <c r="P2388" i="13"/>
  <c r="R2388" i="13" s="1"/>
  <c r="K2388" i="13" s="1"/>
  <c r="J2388" i="13" s="1"/>
  <c r="E2389" i="13"/>
  <c r="H2389" i="13" s="1"/>
  <c r="I2389" i="13"/>
  <c r="L2389" i="13"/>
  <c r="M2389" i="13"/>
  <c r="O2389" i="13" s="1"/>
  <c r="P2389" i="13"/>
  <c r="R2389" i="13" s="1"/>
  <c r="E2390" i="13"/>
  <c r="I2390" i="13"/>
  <c r="L2390" i="13"/>
  <c r="M2390" i="13"/>
  <c r="O2390" i="13" s="1"/>
  <c r="P2390" i="13"/>
  <c r="R2390" i="13" s="1"/>
  <c r="E2391" i="13"/>
  <c r="H2391" i="13" s="1"/>
  <c r="I2391" i="13"/>
  <c r="L2391" i="13"/>
  <c r="M2391" i="13"/>
  <c r="O2391" i="13" s="1"/>
  <c r="P2391" i="13"/>
  <c r="R2391" i="13"/>
  <c r="E2392" i="13"/>
  <c r="H2392" i="13" s="1"/>
  <c r="I2392" i="13"/>
  <c r="L2392" i="13"/>
  <c r="M2392" i="13"/>
  <c r="O2392" i="13" s="1"/>
  <c r="P2392" i="13"/>
  <c r="R2392" i="13" s="1"/>
  <c r="K2392" i="13" s="1"/>
  <c r="E2393" i="13"/>
  <c r="H2393" i="13" s="1"/>
  <c r="I2393" i="13"/>
  <c r="L2393" i="13"/>
  <c r="M2393" i="13"/>
  <c r="O2393" i="13" s="1"/>
  <c r="P2393" i="13"/>
  <c r="R2393" i="13" s="1"/>
  <c r="E2394" i="13"/>
  <c r="H2394" i="13" s="1"/>
  <c r="I2394" i="13"/>
  <c r="L2394" i="13"/>
  <c r="M2394" i="13"/>
  <c r="O2394" i="13" s="1"/>
  <c r="P2394" i="13"/>
  <c r="R2394" i="13" s="1"/>
  <c r="E2395" i="13"/>
  <c r="H2395" i="13" s="1"/>
  <c r="I2395" i="13"/>
  <c r="L2395" i="13"/>
  <c r="M2395" i="13"/>
  <c r="O2395" i="13" s="1"/>
  <c r="P2395" i="13"/>
  <c r="R2395" i="13" s="1"/>
  <c r="E2396" i="13"/>
  <c r="I2396" i="13"/>
  <c r="L2396" i="13"/>
  <c r="M2396" i="13"/>
  <c r="O2396" i="13" s="1"/>
  <c r="P2396" i="13"/>
  <c r="R2396" i="13" s="1"/>
  <c r="K2396" i="13" s="1"/>
  <c r="E2397" i="13"/>
  <c r="H2397" i="13" s="1"/>
  <c r="I2397" i="13"/>
  <c r="L2397" i="13"/>
  <c r="M2397" i="13"/>
  <c r="O2397" i="13" s="1"/>
  <c r="P2397" i="13"/>
  <c r="R2397" i="13" s="1"/>
  <c r="K2397" i="13" s="1"/>
  <c r="J2397" i="13" s="1"/>
  <c r="E2398" i="13"/>
  <c r="H2398" i="13" s="1"/>
  <c r="I2398" i="13"/>
  <c r="L2398" i="13"/>
  <c r="M2398" i="13"/>
  <c r="O2398" i="13" s="1"/>
  <c r="P2398" i="13"/>
  <c r="R2398" i="13" s="1"/>
  <c r="E2399" i="13"/>
  <c r="I2399" i="13"/>
  <c r="L2399" i="13"/>
  <c r="M2399" i="13"/>
  <c r="O2399" i="13" s="1"/>
  <c r="P2399" i="13"/>
  <c r="R2399" i="13"/>
  <c r="E2400" i="13"/>
  <c r="H2400" i="13" s="1"/>
  <c r="I2400" i="13"/>
  <c r="L2400" i="13"/>
  <c r="M2400" i="13"/>
  <c r="O2400" i="13"/>
  <c r="P2400" i="13"/>
  <c r="R2400" i="13" s="1"/>
  <c r="K2400" i="13" s="1"/>
  <c r="E2401" i="13"/>
  <c r="F2401" i="13" s="1"/>
  <c r="I2401" i="13"/>
  <c r="L2401" i="13"/>
  <c r="M2401" i="13"/>
  <c r="O2401" i="13" s="1"/>
  <c r="P2401" i="13"/>
  <c r="R2401" i="13" s="1"/>
  <c r="E2402" i="13"/>
  <c r="I2402" i="13"/>
  <c r="L2402" i="13"/>
  <c r="M2402" i="13"/>
  <c r="O2402" i="13" s="1"/>
  <c r="P2402" i="13"/>
  <c r="R2402" i="13" s="1"/>
  <c r="E2403" i="13"/>
  <c r="F2403" i="13" s="1"/>
  <c r="I2403" i="13"/>
  <c r="L2403" i="13"/>
  <c r="M2403" i="13"/>
  <c r="O2403" i="13" s="1"/>
  <c r="P2403" i="13"/>
  <c r="R2403" i="13" s="1"/>
  <c r="E2404" i="13"/>
  <c r="H2404" i="13" s="1"/>
  <c r="I2404" i="13"/>
  <c r="L2404" i="13"/>
  <c r="M2404" i="13"/>
  <c r="O2404" i="13" s="1"/>
  <c r="P2404" i="13"/>
  <c r="R2404" i="13" s="1"/>
  <c r="K2404" i="13" s="1"/>
  <c r="E2405" i="13"/>
  <c r="H2405" i="13" s="1"/>
  <c r="I2405" i="13"/>
  <c r="L2405" i="13"/>
  <c r="M2405" i="13"/>
  <c r="O2405" i="13" s="1"/>
  <c r="P2405" i="13"/>
  <c r="R2405" i="13" s="1"/>
  <c r="K2405" i="13" s="1"/>
  <c r="E2406" i="13"/>
  <c r="H2406" i="13" s="1"/>
  <c r="I2406" i="13"/>
  <c r="L2406" i="13"/>
  <c r="M2406" i="13"/>
  <c r="O2406" i="13" s="1"/>
  <c r="P2406" i="13"/>
  <c r="R2406" i="13" s="1"/>
  <c r="E2407" i="13"/>
  <c r="I2407" i="13"/>
  <c r="L2407" i="13"/>
  <c r="M2407" i="13"/>
  <c r="O2407" i="13"/>
  <c r="P2407" i="13"/>
  <c r="R2407" i="13" s="1"/>
  <c r="E2408" i="13"/>
  <c r="F2408" i="13" s="1"/>
  <c r="I2408" i="13"/>
  <c r="L2408" i="13"/>
  <c r="M2408" i="13"/>
  <c r="O2408" i="13"/>
  <c r="P2408" i="13"/>
  <c r="R2408" i="13" s="1"/>
  <c r="K2408" i="13" s="1"/>
  <c r="J2408" i="13" s="1"/>
  <c r="E2409" i="13"/>
  <c r="H2409" i="13" s="1"/>
  <c r="I2409" i="13"/>
  <c r="L2409" i="13"/>
  <c r="M2409" i="13"/>
  <c r="O2409" i="13" s="1"/>
  <c r="P2409" i="13"/>
  <c r="R2409" i="13" s="1"/>
  <c r="K2409" i="13" s="1"/>
  <c r="E2410" i="13"/>
  <c r="F2410" i="13" s="1"/>
  <c r="I2410" i="13"/>
  <c r="L2410" i="13"/>
  <c r="M2410" i="13"/>
  <c r="O2410" i="13" s="1"/>
  <c r="P2410" i="13"/>
  <c r="R2410" i="13" s="1"/>
  <c r="K2410" i="13" s="1"/>
  <c r="E2411" i="13"/>
  <c r="F2411" i="13" s="1"/>
  <c r="I2411" i="13"/>
  <c r="L2411" i="13"/>
  <c r="M2411" i="13"/>
  <c r="O2411" i="13" s="1"/>
  <c r="P2411" i="13"/>
  <c r="R2411" i="13" s="1"/>
  <c r="K2411" i="13" s="1"/>
  <c r="J2411" i="13" s="1"/>
  <c r="E2412" i="13"/>
  <c r="F2412" i="13" s="1"/>
  <c r="I2412" i="13"/>
  <c r="L2412" i="13"/>
  <c r="M2412" i="13"/>
  <c r="O2412" i="13"/>
  <c r="P2412" i="13"/>
  <c r="R2412" i="13" s="1"/>
  <c r="K2412" i="13" s="1"/>
  <c r="E2413" i="13"/>
  <c r="F2413" i="13" s="1"/>
  <c r="I2413" i="13"/>
  <c r="L2413" i="13"/>
  <c r="M2413" i="13"/>
  <c r="O2413" i="13" s="1"/>
  <c r="P2413" i="13"/>
  <c r="R2413" i="13" s="1"/>
  <c r="K2413" i="13" s="1"/>
  <c r="J2413" i="13" s="1"/>
  <c r="E2414" i="13"/>
  <c r="F2414" i="13" s="1"/>
  <c r="I2414" i="13"/>
  <c r="L2414" i="13"/>
  <c r="M2414" i="13"/>
  <c r="O2414" i="13"/>
  <c r="P2414" i="13"/>
  <c r="R2414" i="13" s="1"/>
  <c r="K2414" i="13" s="1"/>
  <c r="E2415" i="13"/>
  <c r="F2415" i="13" s="1"/>
  <c r="I2415" i="13"/>
  <c r="L2415" i="13"/>
  <c r="M2415" i="13"/>
  <c r="O2415" i="13" s="1"/>
  <c r="P2415" i="13"/>
  <c r="R2415" i="13" s="1"/>
  <c r="K2415" i="13" s="1"/>
  <c r="J2415" i="13" s="1"/>
  <c r="E2416" i="13"/>
  <c r="F2416" i="13" s="1"/>
  <c r="I2416" i="13"/>
  <c r="L2416" i="13"/>
  <c r="M2416" i="13"/>
  <c r="O2416" i="13" s="1"/>
  <c r="P2416" i="13"/>
  <c r="R2416" i="13" s="1"/>
  <c r="E2417" i="13"/>
  <c r="H2417" i="13" s="1"/>
  <c r="I2417" i="13"/>
  <c r="J2417" i="13"/>
  <c r="L2417" i="13"/>
  <c r="M2417" i="13"/>
  <c r="O2417" i="13"/>
  <c r="P2417" i="13"/>
  <c r="R2417" i="13"/>
  <c r="K2417" i="13" s="1"/>
  <c r="T2417" i="13"/>
  <c r="U2417" i="13"/>
  <c r="V2417" i="13"/>
  <c r="E2418" i="13"/>
  <c r="F2418" i="13" s="1"/>
  <c r="I2418" i="13"/>
  <c r="J2418" i="13"/>
  <c r="L2418" i="13"/>
  <c r="M2418" i="13"/>
  <c r="O2418" i="13"/>
  <c r="P2418" i="13"/>
  <c r="R2418" i="13"/>
  <c r="K2418" i="13" s="1"/>
  <c r="T2418" i="13"/>
  <c r="U2418" i="13"/>
  <c r="V2418" i="13"/>
  <c r="E2419" i="13"/>
  <c r="H2419" i="13" s="1"/>
  <c r="I2419" i="13"/>
  <c r="J2419" i="13"/>
  <c r="L2419" i="13"/>
  <c r="M2419" i="13"/>
  <c r="O2419" i="13"/>
  <c r="P2419" i="13"/>
  <c r="R2419" i="13"/>
  <c r="K2419" i="13" s="1"/>
  <c r="T2419" i="13"/>
  <c r="U2419" i="13"/>
  <c r="V2419" i="13"/>
  <c r="E2420" i="13"/>
  <c r="F2420" i="13" s="1"/>
  <c r="I2420" i="13"/>
  <c r="J2420" i="13"/>
  <c r="L2420" i="13"/>
  <c r="M2420" i="13"/>
  <c r="O2420" i="13"/>
  <c r="P2420" i="13"/>
  <c r="R2420" i="13"/>
  <c r="K2420" i="13" s="1"/>
  <c r="T2420" i="13"/>
  <c r="U2420" i="13"/>
  <c r="V2420" i="13"/>
  <c r="E2421" i="13"/>
  <c r="H2421" i="13" s="1"/>
  <c r="I2421" i="13"/>
  <c r="J2421" i="13"/>
  <c r="L2421" i="13"/>
  <c r="M2421" i="13"/>
  <c r="O2421" i="13"/>
  <c r="P2421" i="13"/>
  <c r="R2421" i="13"/>
  <c r="K2421" i="13" s="1"/>
  <c r="T2421" i="13"/>
  <c r="U2421" i="13"/>
  <c r="V2421" i="13"/>
  <c r="E2422" i="13"/>
  <c r="F2422" i="13" s="1"/>
  <c r="I2422" i="13"/>
  <c r="J2422" i="13"/>
  <c r="L2422" i="13"/>
  <c r="M2422" i="13"/>
  <c r="O2422" i="13"/>
  <c r="P2422" i="13"/>
  <c r="R2422" i="13"/>
  <c r="K2422" i="13" s="1"/>
  <c r="T2422" i="13"/>
  <c r="U2422" i="13"/>
  <c r="V2422" i="13"/>
  <c r="E2423" i="13"/>
  <c r="H2423" i="13" s="1"/>
  <c r="I2423" i="13"/>
  <c r="J2423" i="13"/>
  <c r="L2423" i="13"/>
  <c r="M2423" i="13"/>
  <c r="O2423" i="13"/>
  <c r="P2423" i="13"/>
  <c r="R2423" i="13"/>
  <c r="K2423" i="13" s="1"/>
  <c r="T2423" i="13"/>
  <c r="U2423" i="13"/>
  <c r="V2423" i="13"/>
  <c r="E2424" i="13"/>
  <c r="F2424" i="13" s="1"/>
  <c r="I2424" i="13"/>
  <c r="J2424" i="13"/>
  <c r="L2424" i="13"/>
  <c r="M2424" i="13"/>
  <c r="O2424" i="13"/>
  <c r="P2424" i="13"/>
  <c r="R2424" i="13"/>
  <c r="K2424" i="13" s="1"/>
  <c r="T2424" i="13"/>
  <c r="U2424" i="13"/>
  <c r="V2424" i="13"/>
  <c r="E2425" i="13"/>
  <c r="H2425" i="13" s="1"/>
  <c r="I2425" i="13"/>
  <c r="J2425" i="13"/>
  <c r="L2425" i="13"/>
  <c r="M2425" i="13"/>
  <c r="O2425" i="13"/>
  <c r="P2425" i="13"/>
  <c r="R2425" i="13"/>
  <c r="K2425" i="13" s="1"/>
  <c r="T2425" i="13"/>
  <c r="U2425" i="13"/>
  <c r="V2425" i="13"/>
  <c r="E2426" i="13"/>
  <c r="F2426" i="13" s="1"/>
  <c r="I2426" i="13"/>
  <c r="J2426" i="13"/>
  <c r="L2426" i="13"/>
  <c r="M2426" i="13"/>
  <c r="O2426" i="13"/>
  <c r="P2426" i="13"/>
  <c r="R2426" i="13"/>
  <c r="K2426" i="13" s="1"/>
  <c r="T2426" i="13"/>
  <c r="U2426" i="13"/>
  <c r="V2426" i="13"/>
  <c r="E2427" i="13"/>
  <c r="F2427" i="13" s="1"/>
  <c r="I2427" i="13"/>
  <c r="J2427" i="13"/>
  <c r="L2427" i="13"/>
  <c r="M2427" i="13"/>
  <c r="O2427" i="13"/>
  <c r="P2427" i="13"/>
  <c r="R2427" i="13"/>
  <c r="K2427" i="13" s="1"/>
  <c r="T2427" i="13"/>
  <c r="U2427" i="13"/>
  <c r="V2427" i="13"/>
  <c r="E2428" i="13"/>
  <c r="F2428" i="13" s="1"/>
  <c r="I2428" i="13"/>
  <c r="J2428" i="13"/>
  <c r="L2428" i="13"/>
  <c r="M2428" i="13"/>
  <c r="O2428" i="13"/>
  <c r="P2428" i="13"/>
  <c r="R2428" i="13"/>
  <c r="K2428" i="13" s="1"/>
  <c r="T2428" i="13"/>
  <c r="U2428" i="13"/>
  <c r="V2428" i="13"/>
  <c r="E2429" i="13"/>
  <c r="I2429" i="13"/>
  <c r="J2429" i="13"/>
  <c r="L2429" i="13"/>
  <c r="M2429" i="13"/>
  <c r="O2429" i="13"/>
  <c r="P2429" i="13"/>
  <c r="R2429" i="13"/>
  <c r="K2429" i="13" s="1"/>
  <c r="T2429" i="13"/>
  <c r="U2429" i="13"/>
  <c r="V2429" i="13"/>
  <c r="E2430" i="13"/>
  <c r="F2430" i="13" s="1"/>
  <c r="I2430" i="13"/>
  <c r="J2430" i="13"/>
  <c r="L2430" i="13"/>
  <c r="M2430" i="13"/>
  <c r="O2430" i="13"/>
  <c r="P2430" i="13"/>
  <c r="R2430" i="13"/>
  <c r="K2430" i="13" s="1"/>
  <c r="T2430" i="13"/>
  <c r="U2430" i="13"/>
  <c r="V2430" i="13"/>
  <c r="E2431" i="13"/>
  <c r="I2431" i="13"/>
  <c r="J2431" i="13"/>
  <c r="L2431" i="13"/>
  <c r="M2431" i="13"/>
  <c r="O2431" i="13"/>
  <c r="P2431" i="13"/>
  <c r="R2431" i="13"/>
  <c r="K2431" i="13" s="1"/>
  <c r="T2431" i="13"/>
  <c r="U2431" i="13"/>
  <c r="V2431" i="13"/>
  <c r="E2432" i="13"/>
  <c r="F2432" i="13" s="1"/>
  <c r="I2432" i="13"/>
  <c r="J2432" i="13"/>
  <c r="L2432" i="13"/>
  <c r="M2432" i="13"/>
  <c r="O2432" i="13"/>
  <c r="P2432" i="13"/>
  <c r="R2432" i="13"/>
  <c r="K2432" i="13" s="1"/>
  <c r="T2432" i="13"/>
  <c r="U2432" i="13"/>
  <c r="V2432" i="13"/>
  <c r="E2433" i="13"/>
  <c r="F2433" i="13" s="1"/>
  <c r="I2433" i="13"/>
  <c r="J2433" i="13"/>
  <c r="L2433" i="13"/>
  <c r="M2433" i="13"/>
  <c r="O2433" i="13"/>
  <c r="P2433" i="13"/>
  <c r="R2433" i="13"/>
  <c r="K2433" i="13" s="1"/>
  <c r="T2433" i="13"/>
  <c r="U2433" i="13"/>
  <c r="V2433" i="13"/>
  <c r="E2434" i="13"/>
  <c r="F2434" i="13" s="1"/>
  <c r="I2434" i="13"/>
  <c r="J2434" i="13"/>
  <c r="L2434" i="13"/>
  <c r="M2434" i="13"/>
  <c r="O2434" i="13"/>
  <c r="P2434" i="13"/>
  <c r="R2434" i="13"/>
  <c r="K2434" i="13" s="1"/>
  <c r="T2434" i="13"/>
  <c r="U2434" i="13"/>
  <c r="V2434" i="13"/>
  <c r="E2435" i="13"/>
  <c r="I2435" i="13"/>
  <c r="J2435" i="13"/>
  <c r="L2435" i="13"/>
  <c r="M2435" i="13"/>
  <c r="O2435" i="13"/>
  <c r="P2435" i="13"/>
  <c r="R2435" i="13"/>
  <c r="K2435" i="13" s="1"/>
  <c r="T2435" i="13"/>
  <c r="U2435" i="13"/>
  <c r="V2435" i="13"/>
  <c r="E2436" i="13"/>
  <c r="H2436" i="13" s="1"/>
  <c r="I2436" i="13"/>
  <c r="J2436" i="13"/>
  <c r="L2436" i="13"/>
  <c r="M2436" i="13"/>
  <c r="O2436" i="13"/>
  <c r="P2436" i="13"/>
  <c r="R2436" i="13"/>
  <c r="K2436" i="13" s="1"/>
  <c r="T2436" i="13"/>
  <c r="U2436" i="13"/>
  <c r="V2436" i="13"/>
  <c r="E2437" i="13"/>
  <c r="F2437" i="13" s="1"/>
  <c r="I2437" i="13"/>
  <c r="J2437" i="13"/>
  <c r="L2437" i="13"/>
  <c r="M2437" i="13"/>
  <c r="O2437" i="13"/>
  <c r="P2437" i="13"/>
  <c r="R2437" i="13"/>
  <c r="K2437" i="13" s="1"/>
  <c r="T2437" i="13"/>
  <c r="U2437" i="13"/>
  <c r="V2437" i="13"/>
  <c r="E2438" i="13"/>
  <c r="F2438" i="13" s="1"/>
  <c r="I2438" i="13"/>
  <c r="J2438" i="13"/>
  <c r="L2438" i="13"/>
  <c r="M2438" i="13"/>
  <c r="O2438" i="13"/>
  <c r="P2438" i="13"/>
  <c r="R2438" i="13"/>
  <c r="K2438" i="13" s="1"/>
  <c r="T2438" i="13"/>
  <c r="U2438" i="13"/>
  <c r="V2438" i="13"/>
  <c r="E2439" i="13"/>
  <c r="H2439" i="13" s="1"/>
  <c r="I2439" i="13"/>
  <c r="J2439" i="13"/>
  <c r="L2439" i="13"/>
  <c r="M2439" i="13"/>
  <c r="O2439" i="13"/>
  <c r="P2439" i="13"/>
  <c r="R2439" i="13"/>
  <c r="K2439" i="13" s="1"/>
  <c r="T2439" i="13"/>
  <c r="U2439" i="13"/>
  <c r="V2439" i="13"/>
  <c r="E2440" i="13"/>
  <c r="F2440" i="13" s="1"/>
  <c r="I2440" i="13"/>
  <c r="J2440" i="13"/>
  <c r="L2440" i="13"/>
  <c r="M2440" i="13"/>
  <c r="O2440" i="13"/>
  <c r="P2440" i="13"/>
  <c r="R2440" i="13"/>
  <c r="K2440" i="13" s="1"/>
  <c r="T2440" i="13"/>
  <c r="U2440" i="13"/>
  <c r="V2440" i="13"/>
  <c r="E2441" i="13"/>
  <c r="F2441" i="13" s="1"/>
  <c r="I2441" i="13"/>
  <c r="J2441" i="13"/>
  <c r="L2441" i="13"/>
  <c r="M2441" i="13"/>
  <c r="O2441" i="13"/>
  <c r="P2441" i="13"/>
  <c r="R2441" i="13"/>
  <c r="K2441" i="13" s="1"/>
  <c r="T2441" i="13"/>
  <c r="U2441" i="13"/>
  <c r="V2441" i="13"/>
  <c r="E2442" i="13"/>
  <c r="F2442" i="13" s="1"/>
  <c r="I2442" i="13"/>
  <c r="J2442" i="13"/>
  <c r="L2442" i="13"/>
  <c r="M2442" i="13"/>
  <c r="O2442" i="13"/>
  <c r="P2442" i="13"/>
  <c r="R2442" i="13"/>
  <c r="K2442" i="13" s="1"/>
  <c r="T2442" i="13"/>
  <c r="U2442" i="13"/>
  <c r="V2442" i="13"/>
  <c r="E2443" i="13"/>
  <c r="I2443" i="13"/>
  <c r="J2443" i="13"/>
  <c r="L2443" i="13"/>
  <c r="M2443" i="13"/>
  <c r="O2443" i="13"/>
  <c r="P2443" i="13"/>
  <c r="R2443" i="13"/>
  <c r="K2443" i="13" s="1"/>
  <c r="T2443" i="13"/>
  <c r="U2443" i="13"/>
  <c r="V2443" i="13"/>
  <c r="E2444" i="13"/>
  <c r="F2444" i="13" s="1"/>
  <c r="I2444" i="13"/>
  <c r="J2444" i="13"/>
  <c r="L2444" i="13"/>
  <c r="M2444" i="13"/>
  <c r="O2444" i="13"/>
  <c r="P2444" i="13"/>
  <c r="R2444" i="13"/>
  <c r="K2444" i="13" s="1"/>
  <c r="T2444" i="13"/>
  <c r="U2444" i="13"/>
  <c r="V2444" i="13"/>
  <c r="E2445" i="13"/>
  <c r="F2445" i="13" s="1"/>
  <c r="I2445" i="13"/>
  <c r="J2445" i="13"/>
  <c r="L2445" i="13"/>
  <c r="M2445" i="13"/>
  <c r="O2445" i="13"/>
  <c r="P2445" i="13"/>
  <c r="R2445" i="13"/>
  <c r="K2445" i="13" s="1"/>
  <c r="T2445" i="13"/>
  <c r="U2445" i="13"/>
  <c r="V2445" i="13"/>
  <c r="E2446" i="13"/>
  <c r="F2446" i="13" s="1"/>
  <c r="I2446" i="13"/>
  <c r="J2446" i="13"/>
  <c r="L2446" i="13"/>
  <c r="M2446" i="13"/>
  <c r="O2446" i="13"/>
  <c r="P2446" i="13"/>
  <c r="R2446" i="13"/>
  <c r="K2446" i="13" s="1"/>
  <c r="T2446" i="13"/>
  <c r="U2446" i="13"/>
  <c r="V2446" i="13"/>
  <c r="E2447" i="13"/>
  <c r="H2447" i="13" s="1"/>
  <c r="I2447" i="13"/>
  <c r="J2447" i="13"/>
  <c r="L2447" i="13"/>
  <c r="M2447" i="13"/>
  <c r="O2447" i="13"/>
  <c r="P2447" i="13"/>
  <c r="R2447" i="13"/>
  <c r="K2447" i="13" s="1"/>
  <c r="T2447" i="13"/>
  <c r="U2447" i="13"/>
  <c r="V2447" i="13"/>
  <c r="E2448" i="13"/>
  <c r="I2448" i="13"/>
  <c r="J2448" i="13"/>
  <c r="L2448" i="13"/>
  <c r="M2448" i="13"/>
  <c r="O2448" i="13"/>
  <c r="P2448" i="13"/>
  <c r="R2448" i="13"/>
  <c r="K2448" i="13" s="1"/>
  <c r="T2448" i="13"/>
  <c r="U2448" i="13"/>
  <c r="V2448" i="13"/>
  <c r="E2449" i="13"/>
  <c r="F2449" i="13" s="1"/>
  <c r="I2449" i="13"/>
  <c r="J2449" i="13"/>
  <c r="L2449" i="13"/>
  <c r="M2449" i="13"/>
  <c r="O2449" i="13"/>
  <c r="P2449" i="13"/>
  <c r="R2449" i="13"/>
  <c r="K2449" i="13" s="1"/>
  <c r="T2449" i="13"/>
  <c r="U2449" i="13"/>
  <c r="V2449" i="13"/>
  <c r="E2450" i="13"/>
  <c r="F2450" i="13" s="1"/>
  <c r="I2450" i="13"/>
  <c r="J2450" i="13"/>
  <c r="L2450" i="13"/>
  <c r="M2450" i="13"/>
  <c r="O2450" i="13"/>
  <c r="P2450" i="13"/>
  <c r="R2450" i="13"/>
  <c r="K2450" i="13" s="1"/>
  <c r="T2450" i="13"/>
  <c r="U2450" i="13"/>
  <c r="V2450" i="13"/>
  <c r="E2451" i="13"/>
  <c r="H2451" i="13" s="1"/>
  <c r="I2451" i="13"/>
  <c r="J2451" i="13"/>
  <c r="L2451" i="13"/>
  <c r="M2451" i="13"/>
  <c r="O2451" i="13"/>
  <c r="P2451" i="13"/>
  <c r="R2451" i="13"/>
  <c r="K2451" i="13" s="1"/>
  <c r="T2451" i="13"/>
  <c r="U2451" i="13"/>
  <c r="V2451" i="13"/>
  <c r="E2452" i="13"/>
  <c r="F2452" i="13" s="1"/>
  <c r="I2452" i="13"/>
  <c r="J2452" i="13"/>
  <c r="L2452" i="13"/>
  <c r="M2452" i="13"/>
  <c r="O2452" i="13"/>
  <c r="P2452" i="13"/>
  <c r="R2452" i="13"/>
  <c r="K2452" i="13" s="1"/>
  <c r="T2452" i="13"/>
  <c r="U2452" i="13"/>
  <c r="V2452" i="13"/>
  <c r="E2453" i="13"/>
  <c r="I2453" i="13"/>
  <c r="J2453" i="13"/>
  <c r="L2453" i="13"/>
  <c r="M2453" i="13"/>
  <c r="O2453" i="13"/>
  <c r="P2453" i="13"/>
  <c r="R2453" i="13"/>
  <c r="K2453" i="13" s="1"/>
  <c r="T2453" i="13"/>
  <c r="U2453" i="13"/>
  <c r="V2453" i="13"/>
  <c r="E2454" i="13"/>
  <c r="F2454" i="13" s="1"/>
  <c r="I2454" i="13"/>
  <c r="J2454" i="13"/>
  <c r="L2454" i="13"/>
  <c r="M2454" i="13"/>
  <c r="O2454" i="13"/>
  <c r="P2454" i="13"/>
  <c r="R2454" i="13"/>
  <c r="K2454" i="13" s="1"/>
  <c r="T2454" i="13"/>
  <c r="U2454" i="13"/>
  <c r="V2454" i="13"/>
  <c r="E2455" i="13"/>
  <c r="H2455" i="13" s="1"/>
  <c r="I2455" i="13"/>
  <c r="J2455" i="13"/>
  <c r="L2455" i="13"/>
  <c r="M2455" i="13"/>
  <c r="O2455" i="13"/>
  <c r="P2455" i="13"/>
  <c r="R2455" i="13"/>
  <c r="K2455" i="13" s="1"/>
  <c r="T2455" i="13"/>
  <c r="U2455" i="13"/>
  <c r="V2455" i="13"/>
  <c r="E2456" i="13"/>
  <c r="I2456" i="13"/>
  <c r="J2456" i="13"/>
  <c r="L2456" i="13"/>
  <c r="M2456" i="13"/>
  <c r="O2456" i="13"/>
  <c r="P2456" i="13"/>
  <c r="R2456" i="13"/>
  <c r="K2456" i="13" s="1"/>
  <c r="T2456" i="13"/>
  <c r="U2456" i="13"/>
  <c r="V2456" i="13"/>
  <c r="E2457" i="13"/>
  <c r="I2457" i="13"/>
  <c r="J2457" i="13"/>
  <c r="L2457" i="13"/>
  <c r="M2457" i="13"/>
  <c r="O2457" i="13"/>
  <c r="P2457" i="13"/>
  <c r="R2457" i="13"/>
  <c r="K2457" i="13" s="1"/>
  <c r="T2457" i="13"/>
  <c r="U2457" i="13"/>
  <c r="V2457" i="13"/>
  <c r="E2458" i="13"/>
  <c r="F2458" i="13" s="1"/>
  <c r="I2458" i="13"/>
  <c r="J2458" i="13"/>
  <c r="L2458" i="13"/>
  <c r="M2458" i="13"/>
  <c r="O2458" i="13"/>
  <c r="P2458" i="13"/>
  <c r="R2458" i="13"/>
  <c r="K2458" i="13" s="1"/>
  <c r="T2458" i="13"/>
  <c r="U2458" i="13"/>
  <c r="V2458" i="13"/>
  <c r="E2459" i="13"/>
  <c r="F2459" i="13" s="1"/>
  <c r="I2459" i="13"/>
  <c r="J2459" i="13"/>
  <c r="L2459" i="13"/>
  <c r="M2459" i="13"/>
  <c r="O2459" i="13"/>
  <c r="P2459" i="13"/>
  <c r="R2459" i="13"/>
  <c r="K2459" i="13" s="1"/>
  <c r="T2459" i="13"/>
  <c r="U2459" i="13"/>
  <c r="V2459" i="13"/>
  <c r="E2460" i="13"/>
  <c r="F2460" i="13" s="1"/>
  <c r="I2460" i="13"/>
  <c r="J2460" i="13"/>
  <c r="L2460" i="13"/>
  <c r="M2460" i="13"/>
  <c r="O2460" i="13"/>
  <c r="P2460" i="13"/>
  <c r="R2460" i="13"/>
  <c r="K2460" i="13" s="1"/>
  <c r="T2460" i="13"/>
  <c r="U2460" i="13"/>
  <c r="V2460" i="13"/>
  <c r="E2461" i="13"/>
  <c r="F2461" i="13" s="1"/>
  <c r="I2461" i="13"/>
  <c r="J2461" i="13"/>
  <c r="L2461" i="13"/>
  <c r="M2461" i="13"/>
  <c r="O2461" i="13"/>
  <c r="P2461" i="13"/>
  <c r="R2461" i="13"/>
  <c r="K2461" i="13" s="1"/>
  <c r="T2461" i="13"/>
  <c r="U2461" i="13"/>
  <c r="V2461" i="13"/>
  <c r="E2462" i="13"/>
  <c r="F2462" i="13" s="1"/>
  <c r="I2462" i="13"/>
  <c r="J2462" i="13"/>
  <c r="L2462" i="13"/>
  <c r="M2462" i="13"/>
  <c r="O2462" i="13"/>
  <c r="P2462" i="13"/>
  <c r="R2462" i="13"/>
  <c r="K2462" i="13" s="1"/>
  <c r="T2462" i="13"/>
  <c r="U2462" i="13"/>
  <c r="V2462" i="13"/>
  <c r="E2463" i="13"/>
  <c r="F2463" i="13" s="1"/>
  <c r="I2463" i="13"/>
  <c r="J2463" i="13"/>
  <c r="L2463" i="13"/>
  <c r="M2463" i="13"/>
  <c r="O2463" i="13"/>
  <c r="P2463" i="13"/>
  <c r="R2463" i="13"/>
  <c r="K2463" i="13" s="1"/>
  <c r="T2463" i="13"/>
  <c r="U2463" i="13"/>
  <c r="V2463" i="13"/>
  <c r="E2464" i="13"/>
  <c r="F2464" i="13" s="1"/>
  <c r="I2464" i="13"/>
  <c r="J2464" i="13"/>
  <c r="L2464" i="13"/>
  <c r="M2464" i="13"/>
  <c r="O2464" i="13"/>
  <c r="P2464" i="13"/>
  <c r="R2464" i="13"/>
  <c r="K2464" i="13" s="1"/>
  <c r="T2464" i="13"/>
  <c r="U2464" i="13"/>
  <c r="V2464" i="13"/>
  <c r="E2465" i="13"/>
  <c r="F2465" i="13" s="1"/>
  <c r="I2465" i="13"/>
  <c r="J2465" i="13"/>
  <c r="L2465" i="13"/>
  <c r="M2465" i="13"/>
  <c r="O2465" i="13"/>
  <c r="P2465" i="13"/>
  <c r="R2465" i="13"/>
  <c r="K2465" i="13" s="1"/>
  <c r="T2465" i="13"/>
  <c r="U2465" i="13"/>
  <c r="V2465" i="13"/>
  <c r="E2466" i="13"/>
  <c r="F2466" i="13" s="1"/>
  <c r="I2466" i="13"/>
  <c r="J2466" i="13"/>
  <c r="L2466" i="13"/>
  <c r="M2466" i="13"/>
  <c r="O2466" i="13"/>
  <c r="P2466" i="13"/>
  <c r="R2466" i="13"/>
  <c r="K2466" i="13" s="1"/>
  <c r="T2466" i="13"/>
  <c r="U2466" i="13"/>
  <c r="V2466" i="13"/>
  <c r="E2467" i="13"/>
  <c r="F2467" i="13" s="1"/>
  <c r="I2467" i="13"/>
  <c r="J2467" i="13"/>
  <c r="L2467" i="13"/>
  <c r="M2467" i="13"/>
  <c r="O2467" i="13"/>
  <c r="P2467" i="13"/>
  <c r="R2467" i="13"/>
  <c r="K2467" i="13" s="1"/>
  <c r="T2467" i="13"/>
  <c r="U2467" i="13"/>
  <c r="V2467" i="13"/>
  <c r="E2468" i="13"/>
  <c r="F2468" i="13" s="1"/>
  <c r="I2468" i="13"/>
  <c r="J2468" i="13"/>
  <c r="L2468" i="13"/>
  <c r="M2468" i="13"/>
  <c r="O2468" i="13"/>
  <c r="P2468" i="13"/>
  <c r="R2468" i="13"/>
  <c r="K2468" i="13" s="1"/>
  <c r="T2468" i="13"/>
  <c r="U2468" i="13"/>
  <c r="V2468" i="13"/>
  <c r="E2469" i="13"/>
  <c r="F2469" i="13" s="1"/>
  <c r="I2469" i="13"/>
  <c r="J2469" i="13"/>
  <c r="L2469" i="13"/>
  <c r="M2469" i="13"/>
  <c r="O2469" i="13"/>
  <c r="P2469" i="13"/>
  <c r="R2469" i="13"/>
  <c r="K2469" i="13" s="1"/>
  <c r="T2469" i="13"/>
  <c r="U2469" i="13"/>
  <c r="V2469" i="13"/>
  <c r="E2470" i="13"/>
  <c r="F2470" i="13" s="1"/>
  <c r="I2470" i="13"/>
  <c r="J2470" i="13"/>
  <c r="L2470" i="13"/>
  <c r="M2470" i="13"/>
  <c r="O2470" i="13"/>
  <c r="P2470" i="13"/>
  <c r="R2470" i="13"/>
  <c r="K2470" i="13" s="1"/>
  <c r="T2470" i="13"/>
  <c r="U2470" i="13"/>
  <c r="V2470" i="13"/>
  <c r="E2471" i="13"/>
  <c r="F2471" i="13" s="1"/>
  <c r="I2471" i="13"/>
  <c r="J2471" i="13"/>
  <c r="L2471" i="13"/>
  <c r="M2471" i="13"/>
  <c r="O2471" i="13"/>
  <c r="P2471" i="13"/>
  <c r="R2471" i="13"/>
  <c r="K2471" i="13" s="1"/>
  <c r="T2471" i="13"/>
  <c r="U2471" i="13"/>
  <c r="V2471" i="13"/>
  <c r="E2472" i="13"/>
  <c r="F2472" i="13" s="1"/>
  <c r="I2472" i="13"/>
  <c r="J2472" i="13"/>
  <c r="L2472" i="13"/>
  <c r="M2472" i="13"/>
  <c r="O2472" i="13"/>
  <c r="P2472" i="13"/>
  <c r="R2472" i="13"/>
  <c r="K2472" i="13" s="1"/>
  <c r="T2472" i="13"/>
  <c r="U2472" i="13"/>
  <c r="V2472" i="13"/>
  <c r="E2473" i="13"/>
  <c r="F2473" i="13" s="1"/>
  <c r="I2473" i="13"/>
  <c r="J2473" i="13"/>
  <c r="L2473" i="13"/>
  <c r="M2473" i="13"/>
  <c r="O2473" i="13"/>
  <c r="P2473" i="13"/>
  <c r="R2473" i="13"/>
  <c r="K2473" i="13" s="1"/>
  <c r="T2473" i="13"/>
  <c r="U2473" i="13"/>
  <c r="V2473" i="13"/>
  <c r="E2474" i="13"/>
  <c r="F2474" i="13" s="1"/>
  <c r="I2474" i="13"/>
  <c r="J2474" i="13"/>
  <c r="L2474" i="13"/>
  <c r="M2474" i="13"/>
  <c r="O2474" i="13"/>
  <c r="P2474" i="13"/>
  <c r="R2474" i="13"/>
  <c r="K2474" i="13" s="1"/>
  <c r="T2474" i="13"/>
  <c r="U2474" i="13"/>
  <c r="V2474" i="13"/>
  <c r="E2475" i="13"/>
  <c r="F2475" i="13" s="1"/>
  <c r="I2475" i="13"/>
  <c r="J2475" i="13"/>
  <c r="L2475" i="13"/>
  <c r="M2475" i="13"/>
  <c r="O2475" i="13"/>
  <c r="P2475" i="13"/>
  <c r="R2475" i="13"/>
  <c r="K2475" i="13" s="1"/>
  <c r="T2475" i="13"/>
  <c r="U2475" i="13"/>
  <c r="V2475" i="13"/>
  <c r="E2476" i="13"/>
  <c r="F2476" i="13" s="1"/>
  <c r="I2476" i="13"/>
  <c r="J2476" i="13"/>
  <c r="L2476" i="13"/>
  <c r="M2476" i="13"/>
  <c r="O2476" i="13"/>
  <c r="P2476" i="13"/>
  <c r="R2476" i="13"/>
  <c r="K2476" i="13" s="1"/>
  <c r="T2476" i="13"/>
  <c r="U2476" i="13"/>
  <c r="V2476" i="13"/>
  <c r="E2477" i="13"/>
  <c r="F2477" i="13" s="1"/>
  <c r="I2477" i="13"/>
  <c r="J2477" i="13"/>
  <c r="L2477" i="13"/>
  <c r="M2477" i="13"/>
  <c r="O2477" i="13"/>
  <c r="P2477" i="13"/>
  <c r="R2477" i="13"/>
  <c r="K2477" i="13" s="1"/>
  <c r="T2477" i="13"/>
  <c r="U2477" i="13"/>
  <c r="V2477" i="13"/>
  <c r="E2478" i="13"/>
  <c r="F2478" i="13" s="1"/>
  <c r="I2478" i="13"/>
  <c r="J2478" i="13"/>
  <c r="L2478" i="13"/>
  <c r="M2478" i="13"/>
  <c r="O2478" i="13"/>
  <c r="P2478" i="13"/>
  <c r="R2478" i="13"/>
  <c r="K2478" i="13" s="1"/>
  <c r="T2478" i="13"/>
  <c r="U2478" i="13"/>
  <c r="V2478" i="13"/>
  <c r="E2479" i="13"/>
  <c r="F2479" i="13" s="1"/>
  <c r="I2479" i="13"/>
  <c r="J2479" i="13"/>
  <c r="L2479" i="13"/>
  <c r="M2479" i="13"/>
  <c r="O2479" i="13"/>
  <c r="P2479" i="13"/>
  <c r="R2479" i="13"/>
  <c r="K2479" i="13" s="1"/>
  <c r="T2479" i="13"/>
  <c r="U2479" i="13"/>
  <c r="V2479" i="13"/>
  <c r="E2480" i="13"/>
  <c r="F2480" i="13" s="1"/>
  <c r="I2480" i="13"/>
  <c r="J2480" i="13"/>
  <c r="L2480" i="13"/>
  <c r="M2480" i="13"/>
  <c r="O2480" i="13"/>
  <c r="P2480" i="13"/>
  <c r="R2480" i="13"/>
  <c r="K2480" i="13" s="1"/>
  <c r="T2480" i="13"/>
  <c r="U2480" i="13"/>
  <c r="V2480" i="13"/>
  <c r="E2481" i="13"/>
  <c r="F2481" i="13" s="1"/>
  <c r="I2481" i="13"/>
  <c r="J2481" i="13"/>
  <c r="L2481" i="13"/>
  <c r="M2481" i="13"/>
  <c r="O2481" i="13"/>
  <c r="P2481" i="13"/>
  <c r="R2481" i="13"/>
  <c r="K2481" i="13" s="1"/>
  <c r="T2481" i="13"/>
  <c r="U2481" i="13"/>
  <c r="V2481" i="13"/>
  <c r="E2482" i="13"/>
  <c r="F2482" i="13" s="1"/>
  <c r="I2482" i="13"/>
  <c r="J2482" i="13"/>
  <c r="L2482" i="13"/>
  <c r="M2482" i="13"/>
  <c r="O2482" i="13"/>
  <c r="P2482" i="13"/>
  <c r="R2482" i="13"/>
  <c r="K2482" i="13" s="1"/>
  <c r="T2482" i="13"/>
  <c r="U2482" i="13"/>
  <c r="V2482" i="13"/>
  <c r="E2483" i="13"/>
  <c r="F2483" i="13" s="1"/>
  <c r="I2483" i="13"/>
  <c r="J2483" i="13"/>
  <c r="L2483" i="13"/>
  <c r="M2483" i="13"/>
  <c r="O2483" i="13"/>
  <c r="P2483" i="13"/>
  <c r="R2483" i="13"/>
  <c r="K2483" i="13" s="1"/>
  <c r="T2483" i="13"/>
  <c r="U2483" i="13"/>
  <c r="V2483" i="13"/>
  <c r="E2484" i="13"/>
  <c r="F2484" i="13" s="1"/>
  <c r="I2484" i="13"/>
  <c r="J2484" i="13"/>
  <c r="L2484" i="13"/>
  <c r="M2484" i="13"/>
  <c r="O2484" i="13"/>
  <c r="P2484" i="13"/>
  <c r="R2484" i="13"/>
  <c r="K2484" i="13" s="1"/>
  <c r="T2484" i="13"/>
  <c r="U2484" i="13"/>
  <c r="V2484" i="13"/>
  <c r="E2485" i="13"/>
  <c r="F2485" i="13" s="1"/>
  <c r="I2485" i="13"/>
  <c r="J2485" i="13"/>
  <c r="L2485" i="13"/>
  <c r="M2485" i="13"/>
  <c r="O2485" i="13"/>
  <c r="P2485" i="13"/>
  <c r="R2485" i="13"/>
  <c r="K2485" i="13" s="1"/>
  <c r="T2485" i="13"/>
  <c r="U2485" i="13"/>
  <c r="V2485" i="13"/>
  <c r="E2486" i="13"/>
  <c r="F2486" i="13" s="1"/>
  <c r="I2486" i="13"/>
  <c r="J2486" i="13"/>
  <c r="L2486" i="13"/>
  <c r="M2486" i="13"/>
  <c r="O2486" i="13"/>
  <c r="P2486" i="13"/>
  <c r="R2486" i="13"/>
  <c r="K2486" i="13" s="1"/>
  <c r="T2486" i="13"/>
  <c r="U2486" i="13"/>
  <c r="V2486" i="13"/>
  <c r="E2487" i="13"/>
  <c r="F2487" i="13" s="1"/>
  <c r="I2487" i="13"/>
  <c r="J2487" i="13"/>
  <c r="L2487" i="13"/>
  <c r="M2487" i="13"/>
  <c r="O2487" i="13"/>
  <c r="P2487" i="13"/>
  <c r="R2487" i="13"/>
  <c r="K2487" i="13" s="1"/>
  <c r="T2487" i="13"/>
  <c r="U2487" i="13"/>
  <c r="V2487" i="13"/>
  <c r="E2488" i="13"/>
  <c r="F2488" i="13" s="1"/>
  <c r="I2488" i="13"/>
  <c r="J2488" i="13"/>
  <c r="L2488" i="13"/>
  <c r="M2488" i="13"/>
  <c r="O2488" i="13"/>
  <c r="P2488" i="13"/>
  <c r="R2488" i="13"/>
  <c r="K2488" i="13" s="1"/>
  <c r="T2488" i="13"/>
  <c r="U2488" i="13"/>
  <c r="V2488" i="13"/>
  <c r="E2489" i="13"/>
  <c r="F2489" i="13" s="1"/>
  <c r="I2489" i="13"/>
  <c r="J2489" i="13"/>
  <c r="L2489" i="13"/>
  <c r="M2489" i="13"/>
  <c r="O2489" i="13"/>
  <c r="P2489" i="13"/>
  <c r="R2489" i="13"/>
  <c r="K2489" i="13" s="1"/>
  <c r="T2489" i="13"/>
  <c r="U2489" i="13"/>
  <c r="V2489" i="13"/>
  <c r="E2490" i="13"/>
  <c r="F2490" i="13" s="1"/>
  <c r="I2490" i="13"/>
  <c r="J2490" i="13"/>
  <c r="L2490" i="13"/>
  <c r="M2490" i="13"/>
  <c r="O2490" i="13"/>
  <c r="P2490" i="13"/>
  <c r="R2490" i="13"/>
  <c r="K2490" i="13" s="1"/>
  <c r="T2490" i="13"/>
  <c r="U2490" i="13"/>
  <c r="V2490" i="13"/>
  <c r="E2491" i="13"/>
  <c r="F2491" i="13" s="1"/>
  <c r="I2491" i="13"/>
  <c r="J2491" i="13"/>
  <c r="L2491" i="13"/>
  <c r="M2491" i="13"/>
  <c r="O2491" i="13"/>
  <c r="P2491" i="13"/>
  <c r="R2491" i="13"/>
  <c r="K2491" i="13" s="1"/>
  <c r="T2491" i="13"/>
  <c r="U2491" i="13"/>
  <c r="V2491" i="13"/>
  <c r="E2492" i="13"/>
  <c r="F2492" i="13" s="1"/>
  <c r="I2492" i="13"/>
  <c r="J2492" i="13"/>
  <c r="L2492" i="13"/>
  <c r="M2492" i="13"/>
  <c r="O2492" i="13"/>
  <c r="P2492" i="13"/>
  <c r="R2492" i="13"/>
  <c r="K2492" i="13" s="1"/>
  <c r="T2492" i="13"/>
  <c r="U2492" i="13"/>
  <c r="V2492" i="13"/>
  <c r="E2493" i="13"/>
  <c r="F2493" i="13" s="1"/>
  <c r="I2493" i="13"/>
  <c r="J2493" i="13"/>
  <c r="L2493" i="13"/>
  <c r="M2493" i="13"/>
  <c r="O2493" i="13"/>
  <c r="P2493" i="13"/>
  <c r="R2493" i="13"/>
  <c r="K2493" i="13" s="1"/>
  <c r="T2493" i="13"/>
  <c r="U2493" i="13"/>
  <c r="V2493" i="13"/>
  <c r="E2494" i="13"/>
  <c r="F2494" i="13" s="1"/>
  <c r="I2494" i="13"/>
  <c r="J2494" i="13"/>
  <c r="L2494" i="13"/>
  <c r="M2494" i="13"/>
  <c r="O2494" i="13"/>
  <c r="P2494" i="13"/>
  <c r="R2494" i="13"/>
  <c r="K2494" i="13" s="1"/>
  <c r="T2494" i="13"/>
  <c r="U2494" i="13"/>
  <c r="V2494" i="13"/>
  <c r="E2495" i="13"/>
  <c r="F2495" i="13" s="1"/>
  <c r="I2495" i="13"/>
  <c r="J2495" i="13"/>
  <c r="L2495" i="13"/>
  <c r="M2495" i="13"/>
  <c r="O2495" i="13"/>
  <c r="P2495" i="13"/>
  <c r="R2495" i="13"/>
  <c r="K2495" i="13" s="1"/>
  <c r="T2495" i="13"/>
  <c r="U2495" i="13"/>
  <c r="V2495" i="13"/>
  <c r="E2496" i="13"/>
  <c r="F2496" i="13" s="1"/>
  <c r="I2496" i="13"/>
  <c r="J2496" i="13"/>
  <c r="L2496" i="13"/>
  <c r="M2496" i="13"/>
  <c r="O2496" i="13"/>
  <c r="P2496" i="13"/>
  <c r="R2496" i="13"/>
  <c r="K2496" i="13" s="1"/>
  <c r="T2496" i="13"/>
  <c r="U2496" i="13"/>
  <c r="V2496" i="13"/>
  <c r="E2497" i="13"/>
  <c r="F2497" i="13" s="1"/>
  <c r="I2497" i="13"/>
  <c r="J2497" i="13"/>
  <c r="L2497" i="13"/>
  <c r="M2497" i="13"/>
  <c r="O2497" i="13"/>
  <c r="P2497" i="13"/>
  <c r="R2497" i="13"/>
  <c r="K2497" i="13" s="1"/>
  <c r="T2497" i="13"/>
  <c r="U2497" i="13"/>
  <c r="V2497" i="13"/>
  <c r="E2498" i="13"/>
  <c r="F2498" i="13" s="1"/>
  <c r="I2498" i="13"/>
  <c r="J2498" i="13"/>
  <c r="L2498" i="13"/>
  <c r="M2498" i="13"/>
  <c r="O2498" i="13"/>
  <c r="P2498" i="13"/>
  <c r="R2498" i="13"/>
  <c r="K2498" i="13" s="1"/>
  <c r="T2498" i="13"/>
  <c r="U2498" i="13"/>
  <c r="V2498" i="13"/>
  <c r="E2499" i="13"/>
  <c r="F2499" i="13" s="1"/>
  <c r="I2499" i="13"/>
  <c r="J2499" i="13"/>
  <c r="L2499" i="13"/>
  <c r="M2499" i="13"/>
  <c r="O2499" i="13"/>
  <c r="P2499" i="13"/>
  <c r="R2499" i="13"/>
  <c r="K2499" i="13" s="1"/>
  <c r="T2499" i="13"/>
  <c r="U2499" i="13"/>
  <c r="V2499" i="13"/>
  <c r="E2500" i="13"/>
  <c r="F2500" i="13" s="1"/>
  <c r="I2500" i="13"/>
  <c r="J2500" i="13"/>
  <c r="L2500" i="13"/>
  <c r="M2500" i="13"/>
  <c r="O2500" i="13"/>
  <c r="P2500" i="13"/>
  <c r="R2500" i="13"/>
  <c r="K2500" i="13" s="1"/>
  <c r="T2500" i="13"/>
  <c r="U2500" i="13"/>
  <c r="V2500" i="13"/>
  <c r="E2501" i="13"/>
  <c r="F2501" i="13" s="1"/>
  <c r="I2501" i="13"/>
  <c r="J2501" i="13"/>
  <c r="L2501" i="13"/>
  <c r="M2501" i="13"/>
  <c r="O2501" i="13"/>
  <c r="P2501" i="13"/>
  <c r="R2501" i="13"/>
  <c r="K2501" i="13" s="1"/>
  <c r="T2501" i="13"/>
  <c r="U2501" i="13"/>
  <c r="V2501" i="13"/>
  <c r="E2502" i="13"/>
  <c r="F2502" i="13" s="1"/>
  <c r="I2502" i="13"/>
  <c r="J2502" i="13"/>
  <c r="L2502" i="13"/>
  <c r="M2502" i="13"/>
  <c r="O2502" i="13"/>
  <c r="P2502" i="13"/>
  <c r="R2502" i="13"/>
  <c r="K2502" i="13" s="1"/>
  <c r="T2502" i="13"/>
  <c r="U2502" i="13"/>
  <c r="V2502" i="13"/>
  <c r="E2503" i="13"/>
  <c r="F2503" i="13" s="1"/>
  <c r="I2503" i="13"/>
  <c r="J2503" i="13"/>
  <c r="L2503" i="13"/>
  <c r="M2503" i="13"/>
  <c r="O2503" i="13"/>
  <c r="P2503" i="13"/>
  <c r="R2503" i="13"/>
  <c r="K2503" i="13" s="1"/>
  <c r="T2503" i="13"/>
  <c r="U2503" i="13"/>
  <c r="V2503" i="13"/>
  <c r="E2504" i="13"/>
  <c r="F2504" i="13" s="1"/>
  <c r="I2504" i="13"/>
  <c r="J2504" i="13"/>
  <c r="L2504" i="13"/>
  <c r="M2504" i="13"/>
  <c r="O2504" i="13"/>
  <c r="P2504" i="13"/>
  <c r="R2504" i="13"/>
  <c r="K2504" i="13" s="1"/>
  <c r="T2504" i="13"/>
  <c r="U2504" i="13"/>
  <c r="V2504" i="13"/>
  <c r="E2505" i="13"/>
  <c r="F2505" i="13" s="1"/>
  <c r="I2505" i="13"/>
  <c r="J2505" i="13"/>
  <c r="L2505" i="13"/>
  <c r="M2505" i="13"/>
  <c r="O2505" i="13"/>
  <c r="P2505" i="13"/>
  <c r="R2505" i="13"/>
  <c r="K2505" i="13" s="1"/>
  <c r="T2505" i="13"/>
  <c r="U2505" i="13"/>
  <c r="V2505" i="13"/>
  <c r="E2506" i="13"/>
  <c r="F2506" i="13" s="1"/>
  <c r="I2506" i="13"/>
  <c r="J2506" i="13"/>
  <c r="L2506" i="13"/>
  <c r="M2506" i="13"/>
  <c r="O2506" i="13"/>
  <c r="P2506" i="13"/>
  <c r="R2506" i="13"/>
  <c r="K2506" i="13" s="1"/>
  <c r="T2506" i="13"/>
  <c r="U2506" i="13"/>
  <c r="V2506" i="13"/>
  <c r="E2507" i="13"/>
  <c r="F2507" i="13" s="1"/>
  <c r="I2507" i="13"/>
  <c r="J2507" i="13"/>
  <c r="L2507" i="13"/>
  <c r="M2507" i="13"/>
  <c r="O2507" i="13"/>
  <c r="P2507" i="13"/>
  <c r="R2507" i="13"/>
  <c r="K2507" i="13" s="1"/>
  <c r="T2507" i="13"/>
  <c r="U2507" i="13"/>
  <c r="V2507" i="13"/>
  <c r="E2508" i="13"/>
  <c r="F2508" i="13" s="1"/>
  <c r="I2508" i="13"/>
  <c r="J2508" i="13"/>
  <c r="L2508" i="13"/>
  <c r="M2508" i="13"/>
  <c r="O2508" i="13"/>
  <c r="P2508" i="13"/>
  <c r="R2508" i="13"/>
  <c r="K2508" i="13" s="1"/>
  <c r="T2508" i="13"/>
  <c r="U2508" i="13"/>
  <c r="V2508" i="13"/>
  <c r="E2509" i="13"/>
  <c r="F2509" i="13" s="1"/>
  <c r="I2509" i="13"/>
  <c r="J2509" i="13"/>
  <c r="L2509" i="13"/>
  <c r="M2509" i="13"/>
  <c r="O2509" i="13"/>
  <c r="P2509" i="13"/>
  <c r="R2509" i="13"/>
  <c r="K2509" i="13" s="1"/>
  <c r="T2509" i="13"/>
  <c r="U2509" i="13"/>
  <c r="V2509" i="13"/>
  <c r="E2510" i="13"/>
  <c r="F2510" i="13" s="1"/>
  <c r="I2510" i="13"/>
  <c r="J2510" i="13"/>
  <c r="L2510" i="13"/>
  <c r="M2510" i="13"/>
  <c r="O2510" i="13"/>
  <c r="P2510" i="13"/>
  <c r="R2510" i="13"/>
  <c r="K2510" i="13" s="1"/>
  <c r="T2510" i="13"/>
  <c r="U2510" i="13"/>
  <c r="V2510" i="13"/>
  <c r="E2511" i="13"/>
  <c r="F2511" i="13" s="1"/>
  <c r="I2511" i="13"/>
  <c r="J2511" i="13"/>
  <c r="L2511" i="13"/>
  <c r="M2511" i="13"/>
  <c r="O2511" i="13"/>
  <c r="P2511" i="13"/>
  <c r="R2511" i="13"/>
  <c r="K2511" i="13" s="1"/>
  <c r="T2511" i="13"/>
  <c r="U2511" i="13"/>
  <c r="V2511" i="13"/>
  <c r="E2512" i="13"/>
  <c r="F2512" i="13" s="1"/>
  <c r="I2512" i="13"/>
  <c r="J2512" i="13"/>
  <c r="L2512" i="13"/>
  <c r="M2512" i="13"/>
  <c r="O2512" i="13"/>
  <c r="P2512" i="13"/>
  <c r="R2512" i="13"/>
  <c r="K2512" i="13" s="1"/>
  <c r="T2512" i="13"/>
  <c r="U2512" i="13"/>
  <c r="V2512" i="13"/>
  <c r="E2513" i="13"/>
  <c r="F2513" i="13" s="1"/>
  <c r="I2513" i="13"/>
  <c r="J2513" i="13"/>
  <c r="L2513" i="13"/>
  <c r="M2513" i="13"/>
  <c r="O2513" i="13"/>
  <c r="P2513" i="13"/>
  <c r="R2513" i="13"/>
  <c r="K2513" i="13" s="1"/>
  <c r="T2513" i="13"/>
  <c r="U2513" i="13"/>
  <c r="V2513" i="13"/>
  <c r="E2514" i="13"/>
  <c r="F2514" i="13" s="1"/>
  <c r="I2514" i="13"/>
  <c r="J2514" i="13"/>
  <c r="L2514" i="13"/>
  <c r="M2514" i="13"/>
  <c r="O2514" i="13"/>
  <c r="P2514" i="13"/>
  <c r="R2514" i="13"/>
  <c r="K2514" i="13" s="1"/>
  <c r="T2514" i="13"/>
  <c r="U2514" i="13"/>
  <c r="V2514" i="13"/>
  <c r="E2515" i="13"/>
  <c r="F2515" i="13" s="1"/>
  <c r="I2515" i="13"/>
  <c r="J2515" i="13"/>
  <c r="L2515" i="13"/>
  <c r="M2515" i="13"/>
  <c r="O2515" i="13"/>
  <c r="P2515" i="13"/>
  <c r="R2515" i="13"/>
  <c r="K2515" i="13" s="1"/>
  <c r="T2515" i="13"/>
  <c r="U2515" i="13"/>
  <c r="V2515" i="13"/>
  <c r="E2516" i="13"/>
  <c r="F2516" i="13" s="1"/>
  <c r="I2516" i="13"/>
  <c r="J2516" i="13"/>
  <c r="L2516" i="13"/>
  <c r="M2516" i="13"/>
  <c r="O2516" i="13"/>
  <c r="P2516" i="13"/>
  <c r="R2516" i="13"/>
  <c r="K2516" i="13" s="1"/>
  <c r="T2516" i="13"/>
  <c r="U2516" i="13"/>
  <c r="V2516" i="13"/>
  <c r="E2517" i="13"/>
  <c r="F2517" i="13" s="1"/>
  <c r="I2517" i="13"/>
  <c r="J2517" i="13"/>
  <c r="L2517" i="13"/>
  <c r="M2517" i="13"/>
  <c r="O2517" i="13"/>
  <c r="P2517" i="13"/>
  <c r="R2517" i="13"/>
  <c r="K2517" i="13" s="1"/>
  <c r="T2517" i="13"/>
  <c r="U2517" i="13"/>
  <c r="V2517" i="13"/>
  <c r="E2518" i="13"/>
  <c r="F2518" i="13" s="1"/>
  <c r="I2518" i="13"/>
  <c r="J2518" i="13"/>
  <c r="L2518" i="13"/>
  <c r="M2518" i="13"/>
  <c r="O2518" i="13"/>
  <c r="P2518" i="13"/>
  <c r="R2518" i="13"/>
  <c r="K2518" i="13" s="1"/>
  <c r="T2518" i="13"/>
  <c r="U2518" i="13"/>
  <c r="V2518" i="13"/>
  <c r="E2519" i="13"/>
  <c r="F2519" i="13" s="1"/>
  <c r="I2519" i="13"/>
  <c r="J2519" i="13"/>
  <c r="L2519" i="13"/>
  <c r="M2519" i="13"/>
  <c r="O2519" i="13"/>
  <c r="P2519" i="13"/>
  <c r="R2519" i="13"/>
  <c r="K2519" i="13" s="1"/>
  <c r="T2519" i="13"/>
  <c r="U2519" i="13"/>
  <c r="V2519" i="13"/>
  <c r="E2520" i="13"/>
  <c r="F2520" i="13" s="1"/>
  <c r="I2520" i="13"/>
  <c r="J2520" i="13"/>
  <c r="L2520" i="13"/>
  <c r="M2520" i="13"/>
  <c r="O2520" i="13"/>
  <c r="P2520" i="13"/>
  <c r="R2520" i="13"/>
  <c r="K2520" i="13" s="1"/>
  <c r="T2520" i="13"/>
  <c r="U2520" i="13"/>
  <c r="V2520" i="13"/>
  <c r="E2521" i="13"/>
  <c r="F2521" i="13" s="1"/>
  <c r="I2521" i="13"/>
  <c r="J2521" i="13"/>
  <c r="L2521" i="13"/>
  <c r="M2521" i="13"/>
  <c r="O2521" i="13"/>
  <c r="P2521" i="13"/>
  <c r="R2521" i="13"/>
  <c r="K2521" i="13" s="1"/>
  <c r="T2521" i="13"/>
  <c r="U2521" i="13"/>
  <c r="V2521" i="13"/>
  <c r="E2522" i="13"/>
  <c r="F2522" i="13" s="1"/>
  <c r="I2522" i="13"/>
  <c r="J2522" i="13"/>
  <c r="L2522" i="13"/>
  <c r="M2522" i="13"/>
  <c r="O2522" i="13"/>
  <c r="P2522" i="13"/>
  <c r="R2522" i="13"/>
  <c r="K2522" i="13" s="1"/>
  <c r="T2522" i="13"/>
  <c r="U2522" i="13"/>
  <c r="V2522" i="13"/>
  <c r="E2523" i="13"/>
  <c r="F2523" i="13" s="1"/>
  <c r="I2523" i="13"/>
  <c r="J2523" i="13"/>
  <c r="L2523" i="13"/>
  <c r="M2523" i="13"/>
  <c r="O2523" i="13"/>
  <c r="P2523" i="13"/>
  <c r="R2523" i="13"/>
  <c r="K2523" i="13" s="1"/>
  <c r="T2523" i="13"/>
  <c r="U2523" i="13"/>
  <c r="V2523" i="13"/>
  <c r="E2524" i="13"/>
  <c r="F2524" i="13" s="1"/>
  <c r="I2524" i="13"/>
  <c r="J2524" i="13"/>
  <c r="L2524" i="13"/>
  <c r="M2524" i="13"/>
  <c r="O2524" i="13"/>
  <c r="P2524" i="13"/>
  <c r="R2524" i="13"/>
  <c r="K2524" i="13" s="1"/>
  <c r="T2524" i="13"/>
  <c r="U2524" i="13"/>
  <c r="V2524" i="13"/>
  <c r="E2525" i="13"/>
  <c r="F2525" i="13" s="1"/>
  <c r="I2525" i="13"/>
  <c r="J2525" i="13"/>
  <c r="L2525" i="13"/>
  <c r="M2525" i="13"/>
  <c r="O2525" i="13"/>
  <c r="P2525" i="13"/>
  <c r="R2525" i="13"/>
  <c r="K2525" i="13" s="1"/>
  <c r="T2525" i="13"/>
  <c r="U2525" i="13"/>
  <c r="V2525" i="13"/>
  <c r="E2526" i="13"/>
  <c r="F2526" i="13" s="1"/>
  <c r="I2526" i="13"/>
  <c r="J2526" i="13"/>
  <c r="L2526" i="13"/>
  <c r="M2526" i="13"/>
  <c r="O2526" i="13"/>
  <c r="P2526" i="13"/>
  <c r="R2526" i="13"/>
  <c r="K2526" i="13" s="1"/>
  <c r="T2526" i="13"/>
  <c r="U2526" i="13"/>
  <c r="V2526" i="13"/>
  <c r="E2527" i="13"/>
  <c r="F2527" i="13" s="1"/>
  <c r="I2527" i="13"/>
  <c r="J2527" i="13"/>
  <c r="L2527" i="13"/>
  <c r="M2527" i="13"/>
  <c r="O2527" i="13"/>
  <c r="P2527" i="13"/>
  <c r="R2527" i="13"/>
  <c r="K2527" i="13" s="1"/>
  <c r="T2527" i="13"/>
  <c r="U2527" i="13"/>
  <c r="V2527" i="13"/>
  <c r="E2528" i="13"/>
  <c r="F2528" i="13" s="1"/>
  <c r="I2528" i="13"/>
  <c r="J2528" i="13"/>
  <c r="L2528" i="13"/>
  <c r="M2528" i="13"/>
  <c r="O2528" i="13"/>
  <c r="P2528" i="13"/>
  <c r="R2528" i="13"/>
  <c r="K2528" i="13" s="1"/>
  <c r="T2528" i="13"/>
  <c r="U2528" i="13"/>
  <c r="V2528" i="13"/>
  <c r="E2529" i="13"/>
  <c r="F2529" i="13" s="1"/>
  <c r="I2529" i="13"/>
  <c r="J2529" i="13"/>
  <c r="L2529" i="13"/>
  <c r="M2529" i="13"/>
  <c r="O2529" i="13"/>
  <c r="P2529" i="13"/>
  <c r="R2529" i="13"/>
  <c r="K2529" i="13" s="1"/>
  <c r="T2529" i="13"/>
  <c r="U2529" i="13"/>
  <c r="V2529" i="13"/>
  <c r="E2530" i="13"/>
  <c r="F2530" i="13" s="1"/>
  <c r="I2530" i="13"/>
  <c r="J2530" i="13"/>
  <c r="L2530" i="13"/>
  <c r="M2530" i="13"/>
  <c r="O2530" i="13"/>
  <c r="P2530" i="13"/>
  <c r="R2530" i="13"/>
  <c r="K2530" i="13" s="1"/>
  <c r="T2530" i="13"/>
  <c r="U2530" i="13"/>
  <c r="V2530" i="13"/>
  <c r="E2531" i="13"/>
  <c r="F2531" i="13" s="1"/>
  <c r="I2531" i="13"/>
  <c r="J2531" i="13"/>
  <c r="L2531" i="13"/>
  <c r="M2531" i="13"/>
  <c r="O2531" i="13"/>
  <c r="P2531" i="13"/>
  <c r="R2531" i="13"/>
  <c r="K2531" i="13" s="1"/>
  <c r="T2531" i="13"/>
  <c r="U2531" i="13"/>
  <c r="V2531" i="13"/>
  <c r="E2532" i="13"/>
  <c r="F2532" i="13" s="1"/>
  <c r="I2532" i="13"/>
  <c r="J2532" i="13"/>
  <c r="L2532" i="13"/>
  <c r="M2532" i="13"/>
  <c r="O2532" i="13"/>
  <c r="P2532" i="13"/>
  <c r="R2532" i="13"/>
  <c r="K2532" i="13" s="1"/>
  <c r="T2532" i="13"/>
  <c r="U2532" i="13"/>
  <c r="V2532" i="13"/>
  <c r="E2533" i="13"/>
  <c r="F2533" i="13" s="1"/>
  <c r="I2533" i="13"/>
  <c r="J2533" i="13"/>
  <c r="L2533" i="13"/>
  <c r="M2533" i="13"/>
  <c r="O2533" i="13"/>
  <c r="P2533" i="13"/>
  <c r="R2533" i="13"/>
  <c r="K2533" i="13" s="1"/>
  <c r="T2533" i="13"/>
  <c r="U2533" i="13"/>
  <c r="V2533" i="13"/>
  <c r="E2534" i="13"/>
  <c r="F2534" i="13" s="1"/>
  <c r="I2534" i="13"/>
  <c r="J2534" i="13"/>
  <c r="L2534" i="13"/>
  <c r="M2534" i="13"/>
  <c r="O2534" i="13"/>
  <c r="P2534" i="13"/>
  <c r="R2534" i="13"/>
  <c r="K2534" i="13" s="1"/>
  <c r="T2534" i="13"/>
  <c r="U2534" i="13"/>
  <c r="V2534" i="13"/>
  <c r="E2535" i="13"/>
  <c r="F2535" i="13" s="1"/>
  <c r="I2535" i="13"/>
  <c r="J2535" i="13"/>
  <c r="L2535" i="13"/>
  <c r="M2535" i="13"/>
  <c r="O2535" i="13"/>
  <c r="P2535" i="13"/>
  <c r="R2535" i="13"/>
  <c r="K2535" i="13" s="1"/>
  <c r="T2535" i="13"/>
  <c r="U2535" i="13"/>
  <c r="V2535" i="13"/>
  <c r="E2536" i="13"/>
  <c r="F2536" i="13" s="1"/>
  <c r="I2536" i="13"/>
  <c r="J2536" i="13"/>
  <c r="L2536" i="13"/>
  <c r="M2536" i="13"/>
  <c r="O2536" i="13"/>
  <c r="P2536" i="13"/>
  <c r="R2536" i="13"/>
  <c r="K2536" i="13" s="1"/>
  <c r="T2536" i="13"/>
  <c r="U2536" i="13"/>
  <c r="V2536" i="13"/>
  <c r="E2537" i="13"/>
  <c r="F2537" i="13" s="1"/>
  <c r="I2537" i="13"/>
  <c r="J2537" i="13"/>
  <c r="L2537" i="13"/>
  <c r="M2537" i="13"/>
  <c r="O2537" i="13"/>
  <c r="P2537" i="13"/>
  <c r="R2537" i="13"/>
  <c r="K2537" i="13" s="1"/>
  <c r="T2537" i="13"/>
  <c r="U2537" i="13"/>
  <c r="V2537" i="13"/>
  <c r="E2538" i="13"/>
  <c r="F2538" i="13" s="1"/>
  <c r="I2538" i="13"/>
  <c r="J2538" i="13"/>
  <c r="L2538" i="13"/>
  <c r="M2538" i="13"/>
  <c r="O2538" i="13"/>
  <c r="P2538" i="13"/>
  <c r="R2538" i="13"/>
  <c r="K2538" i="13" s="1"/>
  <c r="T2538" i="13"/>
  <c r="U2538" i="13"/>
  <c r="V2538" i="13"/>
  <c r="E2539" i="13"/>
  <c r="F2539" i="13" s="1"/>
  <c r="I2539" i="13"/>
  <c r="J2539" i="13"/>
  <c r="L2539" i="13"/>
  <c r="M2539" i="13"/>
  <c r="O2539" i="13"/>
  <c r="P2539" i="13"/>
  <c r="R2539" i="13"/>
  <c r="K2539" i="13" s="1"/>
  <c r="T2539" i="13"/>
  <c r="U2539" i="13"/>
  <c r="V2539" i="13"/>
  <c r="E2540" i="13"/>
  <c r="F2540" i="13" s="1"/>
  <c r="I2540" i="13"/>
  <c r="J2540" i="13"/>
  <c r="L2540" i="13"/>
  <c r="M2540" i="13"/>
  <c r="O2540" i="13"/>
  <c r="P2540" i="13"/>
  <c r="R2540" i="13"/>
  <c r="K2540" i="13" s="1"/>
  <c r="T2540" i="13"/>
  <c r="U2540" i="13"/>
  <c r="V2540" i="13"/>
  <c r="E2541" i="13"/>
  <c r="F2541" i="13" s="1"/>
  <c r="I2541" i="13"/>
  <c r="J2541" i="13"/>
  <c r="L2541" i="13"/>
  <c r="M2541" i="13"/>
  <c r="O2541" i="13"/>
  <c r="P2541" i="13"/>
  <c r="R2541" i="13"/>
  <c r="K2541" i="13" s="1"/>
  <c r="T2541" i="13"/>
  <c r="U2541" i="13"/>
  <c r="V2541" i="13"/>
  <c r="E2542" i="13"/>
  <c r="I2542" i="13"/>
  <c r="J2542" i="13"/>
  <c r="L2542" i="13"/>
  <c r="M2542" i="13"/>
  <c r="O2542" i="13"/>
  <c r="P2542" i="13"/>
  <c r="R2542" i="13"/>
  <c r="K2542" i="13" s="1"/>
  <c r="T2542" i="13"/>
  <c r="U2542" i="13"/>
  <c r="V2542" i="13"/>
  <c r="E2543" i="13"/>
  <c r="I2543" i="13"/>
  <c r="J2543" i="13"/>
  <c r="L2543" i="13"/>
  <c r="M2543" i="13"/>
  <c r="O2543" i="13"/>
  <c r="P2543" i="13"/>
  <c r="R2543" i="13"/>
  <c r="K2543" i="13" s="1"/>
  <c r="T2543" i="13"/>
  <c r="U2543" i="13"/>
  <c r="V2543" i="13"/>
  <c r="E2544" i="13"/>
  <c r="I2544" i="13"/>
  <c r="J2544" i="13"/>
  <c r="L2544" i="13"/>
  <c r="M2544" i="13"/>
  <c r="O2544" i="13"/>
  <c r="P2544" i="13"/>
  <c r="R2544" i="13"/>
  <c r="K2544" i="13" s="1"/>
  <c r="T2544" i="13"/>
  <c r="U2544" i="13"/>
  <c r="V2544" i="13"/>
  <c r="E2545" i="13"/>
  <c r="I2545" i="13"/>
  <c r="J2545" i="13"/>
  <c r="L2545" i="13"/>
  <c r="M2545" i="13"/>
  <c r="O2545" i="13"/>
  <c r="P2545" i="13"/>
  <c r="R2545" i="13"/>
  <c r="K2545" i="13" s="1"/>
  <c r="T2545" i="13"/>
  <c r="U2545" i="13"/>
  <c r="V2545" i="13"/>
  <c r="E2546" i="13"/>
  <c r="I2546" i="13"/>
  <c r="J2546" i="13"/>
  <c r="L2546" i="13"/>
  <c r="M2546" i="13"/>
  <c r="O2546" i="13"/>
  <c r="P2546" i="13"/>
  <c r="R2546" i="13"/>
  <c r="K2546" i="13" s="1"/>
  <c r="T2546" i="13"/>
  <c r="U2546" i="13"/>
  <c r="V2546" i="13"/>
  <c r="E2547" i="13"/>
  <c r="I2547" i="13"/>
  <c r="J2547" i="13"/>
  <c r="L2547" i="13"/>
  <c r="M2547" i="13"/>
  <c r="O2547" i="13"/>
  <c r="P2547" i="13"/>
  <c r="R2547" i="13"/>
  <c r="K2547" i="13" s="1"/>
  <c r="T2547" i="13"/>
  <c r="U2547" i="13"/>
  <c r="V2547" i="13"/>
  <c r="E2548" i="13"/>
  <c r="I2548" i="13"/>
  <c r="J2548" i="13"/>
  <c r="L2548" i="13"/>
  <c r="M2548" i="13"/>
  <c r="O2548" i="13"/>
  <c r="P2548" i="13"/>
  <c r="R2548" i="13"/>
  <c r="K2548" i="13" s="1"/>
  <c r="T2548" i="13"/>
  <c r="U2548" i="13"/>
  <c r="V2548" i="13"/>
  <c r="E2549" i="13"/>
  <c r="I2549" i="13"/>
  <c r="J2549" i="13"/>
  <c r="L2549" i="13"/>
  <c r="M2549" i="13"/>
  <c r="O2549" i="13"/>
  <c r="P2549" i="13"/>
  <c r="R2549" i="13"/>
  <c r="K2549" i="13" s="1"/>
  <c r="T2549" i="13"/>
  <c r="U2549" i="13"/>
  <c r="V2549" i="13"/>
  <c r="E2550" i="13"/>
  <c r="I2550" i="13"/>
  <c r="J2550" i="13"/>
  <c r="L2550" i="13"/>
  <c r="M2550" i="13"/>
  <c r="O2550" i="13"/>
  <c r="P2550" i="13"/>
  <c r="R2550" i="13"/>
  <c r="K2550" i="13" s="1"/>
  <c r="T2550" i="13"/>
  <c r="U2550" i="13"/>
  <c r="V2550" i="13"/>
  <c r="E2551" i="13"/>
  <c r="I2551" i="13"/>
  <c r="J2551" i="13"/>
  <c r="L2551" i="13"/>
  <c r="M2551" i="13"/>
  <c r="O2551" i="13"/>
  <c r="P2551" i="13"/>
  <c r="R2551" i="13"/>
  <c r="K2551" i="13" s="1"/>
  <c r="T2551" i="13"/>
  <c r="U2551" i="13"/>
  <c r="V2551" i="13"/>
  <c r="E2552" i="13"/>
  <c r="I2552" i="13"/>
  <c r="J2552" i="13"/>
  <c r="L2552" i="13"/>
  <c r="M2552" i="13"/>
  <c r="O2552" i="13"/>
  <c r="P2552" i="13"/>
  <c r="R2552" i="13"/>
  <c r="K2552" i="13" s="1"/>
  <c r="T2552" i="13"/>
  <c r="U2552" i="13"/>
  <c r="V2552" i="13"/>
  <c r="E2553" i="13"/>
  <c r="I2553" i="13"/>
  <c r="J2553" i="13"/>
  <c r="L2553" i="13"/>
  <c r="M2553" i="13"/>
  <c r="O2553" i="13"/>
  <c r="P2553" i="13"/>
  <c r="R2553" i="13"/>
  <c r="K2553" i="13" s="1"/>
  <c r="T2553" i="13"/>
  <c r="U2553" i="13"/>
  <c r="V2553" i="13"/>
  <c r="E2554" i="13"/>
  <c r="I2554" i="13"/>
  <c r="J2554" i="13"/>
  <c r="L2554" i="13"/>
  <c r="M2554" i="13"/>
  <c r="O2554" i="13"/>
  <c r="P2554" i="13"/>
  <c r="R2554" i="13"/>
  <c r="K2554" i="13" s="1"/>
  <c r="T2554" i="13"/>
  <c r="U2554" i="13"/>
  <c r="V2554" i="13"/>
  <c r="E2555" i="13"/>
  <c r="I2555" i="13"/>
  <c r="J2555" i="13"/>
  <c r="L2555" i="13"/>
  <c r="M2555" i="13"/>
  <c r="O2555" i="13"/>
  <c r="P2555" i="13"/>
  <c r="R2555" i="13"/>
  <c r="K2555" i="13" s="1"/>
  <c r="T2555" i="13"/>
  <c r="U2555" i="13"/>
  <c r="V2555" i="13"/>
  <c r="E2556" i="13"/>
  <c r="I2556" i="13"/>
  <c r="J2556" i="13"/>
  <c r="L2556" i="13"/>
  <c r="M2556" i="13"/>
  <c r="O2556" i="13"/>
  <c r="P2556" i="13"/>
  <c r="R2556" i="13"/>
  <c r="K2556" i="13" s="1"/>
  <c r="T2556" i="13"/>
  <c r="U2556" i="13"/>
  <c r="V2556" i="13"/>
  <c r="E2557" i="13"/>
  <c r="I2557" i="13"/>
  <c r="J2557" i="13"/>
  <c r="L2557" i="13"/>
  <c r="M2557" i="13"/>
  <c r="O2557" i="13"/>
  <c r="P2557" i="13"/>
  <c r="R2557" i="13"/>
  <c r="K2557" i="13" s="1"/>
  <c r="T2557" i="13"/>
  <c r="U2557" i="13"/>
  <c r="V2557" i="13"/>
  <c r="E2558" i="13"/>
  <c r="I2558" i="13"/>
  <c r="J2558" i="13"/>
  <c r="L2558" i="13"/>
  <c r="M2558" i="13"/>
  <c r="O2558" i="13"/>
  <c r="P2558" i="13"/>
  <c r="R2558" i="13"/>
  <c r="K2558" i="13" s="1"/>
  <c r="T2558" i="13"/>
  <c r="U2558" i="13"/>
  <c r="V2558" i="13"/>
  <c r="E2559" i="13"/>
  <c r="I2559" i="13"/>
  <c r="J2559" i="13"/>
  <c r="L2559" i="13"/>
  <c r="M2559" i="13"/>
  <c r="O2559" i="13"/>
  <c r="P2559" i="13"/>
  <c r="R2559" i="13"/>
  <c r="K2559" i="13" s="1"/>
  <c r="T2559" i="13"/>
  <c r="U2559" i="13"/>
  <c r="V2559" i="13"/>
  <c r="E2560" i="13"/>
  <c r="I2560" i="13"/>
  <c r="J2560" i="13"/>
  <c r="L2560" i="13"/>
  <c r="M2560" i="13"/>
  <c r="O2560" i="13"/>
  <c r="P2560" i="13"/>
  <c r="R2560" i="13"/>
  <c r="K2560" i="13" s="1"/>
  <c r="T2560" i="13"/>
  <c r="U2560" i="13"/>
  <c r="V2560" i="13"/>
  <c r="E2561" i="13"/>
  <c r="I2561" i="13"/>
  <c r="J2561" i="13"/>
  <c r="L2561" i="13"/>
  <c r="M2561" i="13"/>
  <c r="O2561" i="13"/>
  <c r="P2561" i="13"/>
  <c r="R2561" i="13"/>
  <c r="K2561" i="13" s="1"/>
  <c r="T2561" i="13"/>
  <c r="U2561" i="13"/>
  <c r="V2561" i="13"/>
  <c r="E2562" i="13"/>
  <c r="I2562" i="13"/>
  <c r="J2562" i="13"/>
  <c r="L2562" i="13"/>
  <c r="M2562" i="13"/>
  <c r="O2562" i="13"/>
  <c r="P2562" i="13"/>
  <c r="R2562" i="13"/>
  <c r="K2562" i="13" s="1"/>
  <c r="T2562" i="13"/>
  <c r="U2562" i="13"/>
  <c r="V2562" i="13"/>
  <c r="E2563" i="13"/>
  <c r="I2563" i="13"/>
  <c r="J2563" i="13"/>
  <c r="L2563" i="13"/>
  <c r="M2563" i="13"/>
  <c r="O2563" i="13"/>
  <c r="P2563" i="13"/>
  <c r="R2563" i="13"/>
  <c r="K2563" i="13" s="1"/>
  <c r="T2563" i="13"/>
  <c r="U2563" i="13"/>
  <c r="V2563" i="13"/>
  <c r="E2564" i="13"/>
  <c r="I2564" i="13"/>
  <c r="J2564" i="13"/>
  <c r="L2564" i="13"/>
  <c r="M2564" i="13"/>
  <c r="O2564" i="13"/>
  <c r="P2564" i="13"/>
  <c r="R2564" i="13"/>
  <c r="K2564" i="13" s="1"/>
  <c r="T2564" i="13"/>
  <c r="U2564" i="13"/>
  <c r="V2564" i="13"/>
  <c r="E2565" i="13"/>
  <c r="I2565" i="13"/>
  <c r="J2565" i="13"/>
  <c r="L2565" i="13"/>
  <c r="M2565" i="13"/>
  <c r="O2565" i="13"/>
  <c r="P2565" i="13"/>
  <c r="R2565" i="13"/>
  <c r="K2565" i="13" s="1"/>
  <c r="T2565" i="13"/>
  <c r="U2565" i="13"/>
  <c r="V2565" i="13"/>
  <c r="E2566" i="13"/>
  <c r="I2566" i="13"/>
  <c r="J2566" i="13"/>
  <c r="L2566" i="13"/>
  <c r="M2566" i="13"/>
  <c r="O2566" i="13"/>
  <c r="P2566" i="13"/>
  <c r="R2566" i="13"/>
  <c r="K2566" i="13" s="1"/>
  <c r="T2566" i="13"/>
  <c r="U2566" i="13"/>
  <c r="V2566" i="13"/>
  <c r="E2567" i="13"/>
  <c r="I2567" i="13"/>
  <c r="J2567" i="13"/>
  <c r="L2567" i="13"/>
  <c r="M2567" i="13"/>
  <c r="O2567" i="13"/>
  <c r="P2567" i="13"/>
  <c r="R2567" i="13"/>
  <c r="K2567" i="13" s="1"/>
  <c r="T2567" i="13"/>
  <c r="U2567" i="13"/>
  <c r="V2567" i="13"/>
  <c r="E2568" i="13"/>
  <c r="I2568" i="13"/>
  <c r="J2568" i="13"/>
  <c r="L2568" i="13"/>
  <c r="M2568" i="13"/>
  <c r="O2568" i="13"/>
  <c r="P2568" i="13"/>
  <c r="R2568" i="13"/>
  <c r="K2568" i="13" s="1"/>
  <c r="T2568" i="13"/>
  <c r="U2568" i="13"/>
  <c r="V2568" i="13"/>
  <c r="E2569" i="13"/>
  <c r="I2569" i="13"/>
  <c r="J2569" i="13"/>
  <c r="L2569" i="13"/>
  <c r="M2569" i="13"/>
  <c r="O2569" i="13"/>
  <c r="P2569" i="13"/>
  <c r="R2569" i="13"/>
  <c r="K2569" i="13" s="1"/>
  <c r="T2569" i="13"/>
  <c r="U2569" i="13"/>
  <c r="V2569" i="13"/>
  <c r="E2570" i="13"/>
  <c r="I2570" i="13"/>
  <c r="J2570" i="13"/>
  <c r="L2570" i="13"/>
  <c r="M2570" i="13"/>
  <c r="O2570" i="13"/>
  <c r="P2570" i="13"/>
  <c r="R2570" i="13"/>
  <c r="K2570" i="13" s="1"/>
  <c r="T2570" i="13"/>
  <c r="U2570" i="13"/>
  <c r="V2570" i="13"/>
  <c r="E2571" i="13"/>
  <c r="I2571" i="13"/>
  <c r="J2571" i="13"/>
  <c r="L2571" i="13"/>
  <c r="M2571" i="13"/>
  <c r="O2571" i="13"/>
  <c r="P2571" i="13"/>
  <c r="R2571" i="13"/>
  <c r="K2571" i="13" s="1"/>
  <c r="T2571" i="13"/>
  <c r="U2571" i="13"/>
  <c r="V2571" i="13"/>
  <c r="E2572" i="13"/>
  <c r="I2572" i="13"/>
  <c r="J2572" i="13"/>
  <c r="L2572" i="13"/>
  <c r="M2572" i="13"/>
  <c r="O2572" i="13"/>
  <c r="P2572" i="13"/>
  <c r="R2572" i="13"/>
  <c r="K2572" i="13" s="1"/>
  <c r="T2572" i="13"/>
  <c r="U2572" i="13"/>
  <c r="V2572" i="13"/>
  <c r="E2573" i="13"/>
  <c r="I2573" i="13"/>
  <c r="J2573" i="13"/>
  <c r="L2573" i="13"/>
  <c r="M2573" i="13"/>
  <c r="O2573" i="13"/>
  <c r="P2573" i="13"/>
  <c r="R2573" i="13"/>
  <c r="K2573" i="13" s="1"/>
  <c r="T2573" i="13"/>
  <c r="U2573" i="13"/>
  <c r="V2573" i="13"/>
  <c r="E2574" i="13"/>
  <c r="I2574" i="13"/>
  <c r="J2574" i="13"/>
  <c r="L2574" i="13"/>
  <c r="M2574" i="13"/>
  <c r="O2574" i="13"/>
  <c r="P2574" i="13"/>
  <c r="R2574" i="13"/>
  <c r="K2574" i="13" s="1"/>
  <c r="T2574" i="13"/>
  <c r="U2574" i="13"/>
  <c r="V2574" i="13"/>
  <c r="E2575" i="13"/>
  <c r="I2575" i="13"/>
  <c r="J2575" i="13"/>
  <c r="L2575" i="13"/>
  <c r="M2575" i="13"/>
  <c r="O2575" i="13"/>
  <c r="P2575" i="13"/>
  <c r="R2575" i="13"/>
  <c r="K2575" i="13" s="1"/>
  <c r="T2575" i="13"/>
  <c r="U2575" i="13"/>
  <c r="V2575" i="13"/>
  <c r="E2576" i="13"/>
  <c r="I2576" i="13"/>
  <c r="J2576" i="13"/>
  <c r="L2576" i="13"/>
  <c r="M2576" i="13"/>
  <c r="O2576" i="13"/>
  <c r="P2576" i="13"/>
  <c r="R2576" i="13"/>
  <c r="K2576" i="13" s="1"/>
  <c r="T2576" i="13"/>
  <c r="U2576" i="13"/>
  <c r="V2576" i="13"/>
  <c r="E2577" i="13"/>
  <c r="I2577" i="13"/>
  <c r="J2577" i="13"/>
  <c r="L2577" i="13"/>
  <c r="M2577" i="13"/>
  <c r="O2577" i="13"/>
  <c r="P2577" i="13"/>
  <c r="R2577" i="13"/>
  <c r="K2577" i="13" s="1"/>
  <c r="T2577" i="13"/>
  <c r="U2577" i="13"/>
  <c r="V2577" i="13"/>
  <c r="E2578" i="13"/>
  <c r="I2578" i="13"/>
  <c r="J2578" i="13"/>
  <c r="L2578" i="13"/>
  <c r="M2578" i="13"/>
  <c r="O2578" i="13"/>
  <c r="P2578" i="13"/>
  <c r="R2578" i="13"/>
  <c r="K2578" i="13" s="1"/>
  <c r="T2578" i="13"/>
  <c r="U2578" i="13"/>
  <c r="V2578" i="13"/>
  <c r="E2579" i="13"/>
  <c r="I2579" i="13"/>
  <c r="J2579" i="13"/>
  <c r="L2579" i="13"/>
  <c r="M2579" i="13"/>
  <c r="O2579" i="13"/>
  <c r="P2579" i="13"/>
  <c r="R2579" i="13"/>
  <c r="K2579" i="13" s="1"/>
  <c r="T2579" i="13"/>
  <c r="U2579" i="13"/>
  <c r="V2579" i="13"/>
  <c r="E2580" i="13"/>
  <c r="I2580" i="13"/>
  <c r="J2580" i="13"/>
  <c r="L2580" i="13"/>
  <c r="M2580" i="13"/>
  <c r="O2580" i="13"/>
  <c r="P2580" i="13"/>
  <c r="R2580" i="13"/>
  <c r="K2580" i="13" s="1"/>
  <c r="T2580" i="13"/>
  <c r="U2580" i="13"/>
  <c r="V2580" i="13"/>
  <c r="E2581" i="13"/>
  <c r="I2581" i="13"/>
  <c r="J2581" i="13"/>
  <c r="L2581" i="13"/>
  <c r="M2581" i="13"/>
  <c r="O2581" i="13"/>
  <c r="P2581" i="13"/>
  <c r="R2581" i="13"/>
  <c r="K2581" i="13" s="1"/>
  <c r="T2581" i="13"/>
  <c r="U2581" i="13"/>
  <c r="V2581" i="13"/>
  <c r="E2582" i="13"/>
  <c r="I2582" i="13"/>
  <c r="J2582" i="13"/>
  <c r="L2582" i="13"/>
  <c r="M2582" i="13"/>
  <c r="O2582" i="13"/>
  <c r="P2582" i="13"/>
  <c r="R2582" i="13"/>
  <c r="K2582" i="13" s="1"/>
  <c r="T2582" i="13"/>
  <c r="U2582" i="13"/>
  <c r="V2582" i="13"/>
  <c r="E2583" i="13"/>
  <c r="I2583" i="13"/>
  <c r="J2583" i="13"/>
  <c r="L2583" i="13"/>
  <c r="M2583" i="13"/>
  <c r="O2583" i="13"/>
  <c r="P2583" i="13"/>
  <c r="R2583" i="13"/>
  <c r="K2583" i="13" s="1"/>
  <c r="T2583" i="13"/>
  <c r="U2583" i="13"/>
  <c r="V2583" i="13"/>
  <c r="E2584" i="13"/>
  <c r="I2584" i="13"/>
  <c r="J2584" i="13"/>
  <c r="L2584" i="13"/>
  <c r="M2584" i="13"/>
  <c r="O2584" i="13"/>
  <c r="P2584" i="13"/>
  <c r="R2584" i="13"/>
  <c r="K2584" i="13" s="1"/>
  <c r="T2584" i="13"/>
  <c r="U2584" i="13"/>
  <c r="V2584" i="13"/>
  <c r="E2585" i="13"/>
  <c r="I2585" i="13"/>
  <c r="J2585" i="13"/>
  <c r="L2585" i="13"/>
  <c r="M2585" i="13"/>
  <c r="O2585" i="13"/>
  <c r="P2585" i="13"/>
  <c r="R2585" i="13"/>
  <c r="K2585" i="13" s="1"/>
  <c r="T2585" i="13"/>
  <c r="U2585" i="13"/>
  <c r="V2585" i="13"/>
  <c r="E2586" i="13"/>
  <c r="I2586" i="13"/>
  <c r="J2586" i="13"/>
  <c r="L2586" i="13"/>
  <c r="M2586" i="13"/>
  <c r="O2586" i="13"/>
  <c r="P2586" i="13"/>
  <c r="R2586" i="13"/>
  <c r="K2586" i="13" s="1"/>
  <c r="T2586" i="13"/>
  <c r="U2586" i="13"/>
  <c r="V2586" i="13"/>
  <c r="E2587" i="13"/>
  <c r="I2587" i="13"/>
  <c r="J2587" i="13"/>
  <c r="L2587" i="13"/>
  <c r="M2587" i="13"/>
  <c r="O2587" i="13"/>
  <c r="P2587" i="13"/>
  <c r="R2587" i="13"/>
  <c r="K2587" i="13" s="1"/>
  <c r="T2587" i="13"/>
  <c r="U2587" i="13"/>
  <c r="V2587" i="13"/>
  <c r="E2588" i="13"/>
  <c r="I2588" i="13"/>
  <c r="J2588" i="13"/>
  <c r="L2588" i="13"/>
  <c r="M2588" i="13"/>
  <c r="O2588" i="13"/>
  <c r="P2588" i="13"/>
  <c r="R2588" i="13"/>
  <c r="K2588" i="13" s="1"/>
  <c r="T2588" i="13"/>
  <c r="U2588" i="13"/>
  <c r="V2588" i="13"/>
  <c r="E2589" i="13"/>
  <c r="H2589" i="13" s="1"/>
  <c r="I2589" i="13"/>
  <c r="J2589" i="13"/>
  <c r="L2589" i="13"/>
  <c r="M2589" i="13"/>
  <c r="O2589" i="13"/>
  <c r="P2589" i="13"/>
  <c r="R2589" i="13"/>
  <c r="K2589" i="13" s="1"/>
  <c r="T2589" i="13"/>
  <c r="U2589" i="13"/>
  <c r="V2589" i="13"/>
  <c r="E2590" i="13"/>
  <c r="H2590" i="13" s="1"/>
  <c r="I2590" i="13"/>
  <c r="J2590" i="13"/>
  <c r="L2590" i="13"/>
  <c r="M2590" i="13"/>
  <c r="O2590" i="13"/>
  <c r="P2590" i="13"/>
  <c r="R2590" i="13"/>
  <c r="K2590" i="13" s="1"/>
  <c r="T2590" i="13"/>
  <c r="U2590" i="13"/>
  <c r="V2590" i="13"/>
  <c r="E2591" i="13"/>
  <c r="H2591" i="13" s="1"/>
  <c r="I2591" i="13"/>
  <c r="J2591" i="13"/>
  <c r="L2591" i="13"/>
  <c r="M2591" i="13"/>
  <c r="O2591" i="13"/>
  <c r="P2591" i="13"/>
  <c r="R2591" i="13"/>
  <c r="K2591" i="13" s="1"/>
  <c r="T2591" i="13"/>
  <c r="U2591" i="13"/>
  <c r="V2591" i="13"/>
  <c r="E2592" i="13"/>
  <c r="H2592" i="13" s="1"/>
  <c r="I2592" i="13"/>
  <c r="J2592" i="13"/>
  <c r="L2592" i="13"/>
  <c r="M2592" i="13"/>
  <c r="O2592" i="13"/>
  <c r="P2592" i="13"/>
  <c r="R2592" i="13"/>
  <c r="K2592" i="13" s="1"/>
  <c r="T2592" i="13"/>
  <c r="U2592" i="13"/>
  <c r="V2592" i="13"/>
  <c r="E2593" i="13"/>
  <c r="H2593" i="13" s="1"/>
  <c r="I2593" i="13"/>
  <c r="J2593" i="13"/>
  <c r="L2593" i="13"/>
  <c r="M2593" i="13"/>
  <c r="O2593" i="13"/>
  <c r="P2593" i="13"/>
  <c r="R2593" i="13"/>
  <c r="K2593" i="13" s="1"/>
  <c r="T2593" i="13"/>
  <c r="U2593" i="13"/>
  <c r="V2593" i="13"/>
  <c r="E2594" i="13"/>
  <c r="H2594" i="13" s="1"/>
  <c r="I2594" i="13"/>
  <c r="J2594" i="13"/>
  <c r="L2594" i="13"/>
  <c r="M2594" i="13"/>
  <c r="O2594" i="13"/>
  <c r="P2594" i="13"/>
  <c r="R2594" i="13"/>
  <c r="K2594" i="13" s="1"/>
  <c r="T2594" i="13"/>
  <c r="U2594" i="13"/>
  <c r="V2594" i="13"/>
  <c r="E2595" i="13"/>
  <c r="H2595" i="13" s="1"/>
  <c r="I2595" i="13"/>
  <c r="J2595" i="13"/>
  <c r="L2595" i="13"/>
  <c r="M2595" i="13"/>
  <c r="O2595" i="13"/>
  <c r="P2595" i="13"/>
  <c r="R2595" i="13"/>
  <c r="K2595" i="13" s="1"/>
  <c r="T2595" i="13"/>
  <c r="U2595" i="13"/>
  <c r="V2595" i="13"/>
  <c r="E2596" i="13"/>
  <c r="I2596" i="13"/>
  <c r="J2596" i="13"/>
  <c r="L2596" i="13"/>
  <c r="M2596" i="13"/>
  <c r="O2596" i="13"/>
  <c r="P2596" i="13"/>
  <c r="R2596" i="13"/>
  <c r="K2596" i="13" s="1"/>
  <c r="T2596" i="13"/>
  <c r="U2596" i="13"/>
  <c r="V2596" i="13"/>
  <c r="E2597" i="13"/>
  <c r="H2597" i="13" s="1"/>
  <c r="I2597" i="13"/>
  <c r="J2597" i="13"/>
  <c r="L2597" i="13"/>
  <c r="M2597" i="13"/>
  <c r="O2597" i="13"/>
  <c r="P2597" i="13"/>
  <c r="R2597" i="13"/>
  <c r="K2597" i="13" s="1"/>
  <c r="T2597" i="13"/>
  <c r="U2597" i="13"/>
  <c r="V2597" i="13"/>
  <c r="E2598" i="13"/>
  <c r="H2598" i="13" s="1"/>
  <c r="I2598" i="13"/>
  <c r="J2598" i="13"/>
  <c r="L2598" i="13"/>
  <c r="M2598" i="13"/>
  <c r="O2598" i="13"/>
  <c r="P2598" i="13"/>
  <c r="R2598" i="13"/>
  <c r="K2598" i="13" s="1"/>
  <c r="T2598" i="13"/>
  <c r="U2598" i="13"/>
  <c r="V2598" i="13"/>
  <c r="E2599" i="13"/>
  <c r="H2599" i="13" s="1"/>
  <c r="I2599" i="13"/>
  <c r="J2599" i="13"/>
  <c r="L2599" i="13"/>
  <c r="M2599" i="13"/>
  <c r="O2599" i="13"/>
  <c r="P2599" i="13"/>
  <c r="R2599" i="13"/>
  <c r="K2599" i="13" s="1"/>
  <c r="T2599" i="13"/>
  <c r="U2599" i="13"/>
  <c r="V2599" i="13"/>
  <c r="E2600" i="13"/>
  <c r="I2600" i="13"/>
  <c r="J2600" i="13"/>
  <c r="L2600" i="13"/>
  <c r="M2600" i="13"/>
  <c r="O2600" i="13"/>
  <c r="P2600" i="13"/>
  <c r="R2600" i="13"/>
  <c r="K2600" i="13" s="1"/>
  <c r="T2600" i="13"/>
  <c r="U2600" i="13"/>
  <c r="V2600" i="13"/>
  <c r="E2601" i="13"/>
  <c r="H2601" i="13" s="1"/>
  <c r="I2601" i="13"/>
  <c r="J2601" i="13"/>
  <c r="L2601" i="13"/>
  <c r="M2601" i="13"/>
  <c r="O2601" i="13"/>
  <c r="P2601" i="13"/>
  <c r="R2601" i="13"/>
  <c r="K2601" i="13" s="1"/>
  <c r="T2601" i="13"/>
  <c r="U2601" i="13"/>
  <c r="V2601" i="13"/>
  <c r="E2602" i="13"/>
  <c r="I2602" i="13"/>
  <c r="J2602" i="13"/>
  <c r="L2602" i="13"/>
  <c r="M2602" i="13"/>
  <c r="O2602" i="13"/>
  <c r="P2602" i="13"/>
  <c r="R2602" i="13"/>
  <c r="K2602" i="13" s="1"/>
  <c r="T2602" i="13"/>
  <c r="U2602" i="13"/>
  <c r="V2602" i="13"/>
  <c r="E2603" i="13"/>
  <c r="H2603" i="13" s="1"/>
  <c r="I2603" i="13"/>
  <c r="J2603" i="13"/>
  <c r="L2603" i="13"/>
  <c r="M2603" i="13"/>
  <c r="O2603" i="13"/>
  <c r="P2603" i="13"/>
  <c r="R2603" i="13"/>
  <c r="K2603" i="13" s="1"/>
  <c r="T2603" i="13"/>
  <c r="U2603" i="13"/>
  <c r="V2603" i="13"/>
  <c r="E2604" i="13"/>
  <c r="I2604" i="13"/>
  <c r="J2604" i="13"/>
  <c r="L2604" i="13"/>
  <c r="M2604" i="13"/>
  <c r="O2604" i="13"/>
  <c r="P2604" i="13"/>
  <c r="R2604" i="13"/>
  <c r="K2604" i="13" s="1"/>
  <c r="T2604" i="13"/>
  <c r="U2604" i="13"/>
  <c r="V2604" i="13"/>
  <c r="E2605" i="13"/>
  <c r="H2605" i="13" s="1"/>
  <c r="I2605" i="13"/>
  <c r="J2605" i="13"/>
  <c r="L2605" i="13"/>
  <c r="M2605" i="13"/>
  <c r="O2605" i="13"/>
  <c r="P2605" i="13"/>
  <c r="R2605" i="13"/>
  <c r="K2605" i="13" s="1"/>
  <c r="T2605" i="13"/>
  <c r="U2605" i="13"/>
  <c r="V2605" i="13"/>
  <c r="E2606" i="13"/>
  <c r="H2606" i="13" s="1"/>
  <c r="I2606" i="13"/>
  <c r="J2606" i="13"/>
  <c r="L2606" i="13"/>
  <c r="M2606" i="13"/>
  <c r="O2606" i="13"/>
  <c r="P2606" i="13"/>
  <c r="R2606" i="13"/>
  <c r="K2606" i="13" s="1"/>
  <c r="T2606" i="13"/>
  <c r="U2606" i="13"/>
  <c r="V2606" i="13"/>
  <c r="E2607" i="13"/>
  <c r="I2607" i="13"/>
  <c r="J2607" i="13"/>
  <c r="L2607" i="13"/>
  <c r="M2607" i="13"/>
  <c r="O2607" i="13"/>
  <c r="P2607" i="13"/>
  <c r="R2607" i="13"/>
  <c r="K2607" i="13" s="1"/>
  <c r="T2607" i="13"/>
  <c r="U2607" i="13"/>
  <c r="V2607" i="13"/>
  <c r="E2608" i="13"/>
  <c r="H2608" i="13" s="1"/>
  <c r="I2608" i="13"/>
  <c r="J2608" i="13"/>
  <c r="L2608" i="13"/>
  <c r="M2608" i="13"/>
  <c r="O2608" i="13"/>
  <c r="P2608" i="13"/>
  <c r="R2608" i="13"/>
  <c r="K2608" i="13" s="1"/>
  <c r="T2608" i="13"/>
  <c r="U2608" i="13"/>
  <c r="V2608" i="13"/>
  <c r="E2609" i="13"/>
  <c r="F2609" i="13" s="1"/>
  <c r="I2609" i="13"/>
  <c r="J2609" i="13"/>
  <c r="L2609" i="13"/>
  <c r="M2609" i="13"/>
  <c r="O2609" i="13"/>
  <c r="P2609" i="13"/>
  <c r="R2609" i="13"/>
  <c r="K2609" i="13" s="1"/>
  <c r="T2609" i="13"/>
  <c r="U2609" i="13"/>
  <c r="V2609" i="13"/>
  <c r="E2610" i="13"/>
  <c r="F2610" i="13" s="1"/>
  <c r="I2610" i="13"/>
  <c r="J2610" i="13"/>
  <c r="L2610" i="13"/>
  <c r="M2610" i="13"/>
  <c r="O2610" i="13"/>
  <c r="P2610" i="13"/>
  <c r="R2610" i="13"/>
  <c r="K2610" i="13" s="1"/>
  <c r="T2610" i="13"/>
  <c r="U2610" i="13"/>
  <c r="V2610" i="13"/>
  <c r="E2611" i="13"/>
  <c r="F2611" i="13" s="1"/>
  <c r="I2611" i="13"/>
  <c r="J2611" i="13"/>
  <c r="L2611" i="13"/>
  <c r="M2611" i="13"/>
  <c r="O2611" i="13"/>
  <c r="P2611" i="13"/>
  <c r="R2611" i="13"/>
  <c r="K2611" i="13" s="1"/>
  <c r="T2611" i="13"/>
  <c r="U2611" i="13"/>
  <c r="V2611" i="13"/>
  <c r="E2612" i="13"/>
  <c r="I2612" i="13"/>
  <c r="J2612" i="13"/>
  <c r="L2612" i="13"/>
  <c r="M2612" i="13"/>
  <c r="O2612" i="13"/>
  <c r="P2612" i="13"/>
  <c r="R2612" i="13"/>
  <c r="K2612" i="13" s="1"/>
  <c r="T2612" i="13"/>
  <c r="U2612" i="13"/>
  <c r="V2612" i="13"/>
  <c r="E2613" i="13"/>
  <c r="H2613" i="13" s="1"/>
  <c r="I2613" i="13"/>
  <c r="J2613" i="13"/>
  <c r="L2613" i="13"/>
  <c r="M2613" i="13"/>
  <c r="O2613" i="13"/>
  <c r="P2613" i="13"/>
  <c r="R2613" i="13"/>
  <c r="K2613" i="13" s="1"/>
  <c r="T2613" i="13"/>
  <c r="U2613" i="13"/>
  <c r="V2613" i="13"/>
  <c r="E2614" i="13"/>
  <c r="H2614" i="13" s="1"/>
  <c r="I2614" i="13"/>
  <c r="J2614" i="13"/>
  <c r="L2614" i="13"/>
  <c r="M2614" i="13"/>
  <c r="O2614" i="13"/>
  <c r="P2614" i="13"/>
  <c r="R2614" i="13"/>
  <c r="K2614" i="13" s="1"/>
  <c r="T2614" i="13"/>
  <c r="U2614" i="13"/>
  <c r="V2614" i="13"/>
  <c r="E2615" i="13"/>
  <c r="F2615" i="13" s="1"/>
  <c r="I2615" i="13"/>
  <c r="J2615" i="13"/>
  <c r="L2615" i="13"/>
  <c r="M2615" i="13"/>
  <c r="O2615" i="13"/>
  <c r="P2615" i="13"/>
  <c r="R2615" i="13"/>
  <c r="K2615" i="13" s="1"/>
  <c r="T2615" i="13"/>
  <c r="U2615" i="13"/>
  <c r="V2615" i="13"/>
  <c r="E2616" i="13"/>
  <c r="F2616" i="13" s="1"/>
  <c r="I2616" i="13"/>
  <c r="J2616" i="13"/>
  <c r="L2616" i="13"/>
  <c r="M2616" i="13"/>
  <c r="O2616" i="13"/>
  <c r="P2616" i="13"/>
  <c r="R2616" i="13"/>
  <c r="K2616" i="13" s="1"/>
  <c r="T2616" i="13"/>
  <c r="U2616" i="13"/>
  <c r="V2616" i="13"/>
  <c r="E2617" i="13"/>
  <c r="F2617" i="13" s="1"/>
  <c r="I2617" i="13"/>
  <c r="J2617" i="13"/>
  <c r="L2617" i="13"/>
  <c r="M2617" i="13"/>
  <c r="O2617" i="13"/>
  <c r="P2617" i="13"/>
  <c r="R2617" i="13"/>
  <c r="K2617" i="13" s="1"/>
  <c r="T2617" i="13"/>
  <c r="U2617" i="13"/>
  <c r="V2617" i="13"/>
  <c r="E2618" i="13"/>
  <c r="F2618" i="13" s="1"/>
  <c r="I2618" i="13"/>
  <c r="J2618" i="13"/>
  <c r="L2618" i="13"/>
  <c r="M2618" i="13"/>
  <c r="O2618" i="13"/>
  <c r="P2618" i="13"/>
  <c r="R2618" i="13"/>
  <c r="K2618" i="13" s="1"/>
  <c r="T2618" i="13"/>
  <c r="U2618" i="13"/>
  <c r="V2618" i="13"/>
  <c r="E2619" i="13"/>
  <c r="F2619" i="13" s="1"/>
  <c r="I2619" i="13"/>
  <c r="J2619" i="13"/>
  <c r="L2619" i="13"/>
  <c r="M2619" i="13"/>
  <c r="O2619" i="13"/>
  <c r="P2619" i="13"/>
  <c r="R2619" i="13"/>
  <c r="K2619" i="13" s="1"/>
  <c r="T2619" i="13"/>
  <c r="U2619" i="13"/>
  <c r="V2619" i="13"/>
  <c r="E2620" i="13"/>
  <c r="I2620" i="13"/>
  <c r="J2620" i="13"/>
  <c r="L2620" i="13"/>
  <c r="M2620" i="13"/>
  <c r="O2620" i="13"/>
  <c r="P2620" i="13"/>
  <c r="R2620" i="13"/>
  <c r="K2620" i="13" s="1"/>
  <c r="T2620" i="13"/>
  <c r="U2620" i="13"/>
  <c r="V2620" i="13"/>
  <c r="E2621" i="13"/>
  <c r="H2621" i="13" s="1"/>
  <c r="I2621" i="13"/>
  <c r="J2621" i="13"/>
  <c r="L2621" i="13"/>
  <c r="M2621" i="13"/>
  <c r="O2621" i="13"/>
  <c r="P2621" i="13"/>
  <c r="R2621" i="13"/>
  <c r="K2621" i="13" s="1"/>
  <c r="T2621" i="13"/>
  <c r="U2621" i="13"/>
  <c r="V2621" i="13"/>
  <c r="E2622" i="13"/>
  <c r="F2622" i="13" s="1"/>
  <c r="I2622" i="13"/>
  <c r="J2622" i="13"/>
  <c r="L2622" i="13"/>
  <c r="M2622" i="13"/>
  <c r="O2622" i="13"/>
  <c r="P2622" i="13"/>
  <c r="R2622" i="13"/>
  <c r="K2622" i="13" s="1"/>
  <c r="T2622" i="13"/>
  <c r="U2622" i="13"/>
  <c r="V2622" i="13"/>
  <c r="E2623" i="13"/>
  <c r="H2623" i="13" s="1"/>
  <c r="I2623" i="13"/>
  <c r="J2623" i="13"/>
  <c r="L2623" i="13"/>
  <c r="M2623" i="13"/>
  <c r="O2623" i="13"/>
  <c r="P2623" i="13"/>
  <c r="R2623" i="13"/>
  <c r="K2623" i="13" s="1"/>
  <c r="T2623" i="13"/>
  <c r="U2623" i="13"/>
  <c r="V2623" i="13"/>
  <c r="E2624" i="13"/>
  <c r="I2624" i="13"/>
  <c r="J2624" i="13"/>
  <c r="L2624" i="13"/>
  <c r="M2624" i="13"/>
  <c r="O2624" i="13"/>
  <c r="P2624" i="13"/>
  <c r="R2624" i="13"/>
  <c r="K2624" i="13" s="1"/>
  <c r="T2624" i="13"/>
  <c r="U2624" i="13"/>
  <c r="V2624" i="13"/>
  <c r="E2625" i="13"/>
  <c r="F2625" i="13" s="1"/>
  <c r="I2625" i="13"/>
  <c r="J2625" i="13"/>
  <c r="L2625" i="13"/>
  <c r="M2625" i="13"/>
  <c r="O2625" i="13"/>
  <c r="P2625" i="13"/>
  <c r="R2625" i="13"/>
  <c r="K2625" i="13" s="1"/>
  <c r="T2625" i="13"/>
  <c r="U2625" i="13"/>
  <c r="V2625" i="13"/>
  <c r="E2626" i="13"/>
  <c r="H2626" i="13" s="1"/>
  <c r="I2626" i="13"/>
  <c r="J2626" i="13"/>
  <c r="L2626" i="13"/>
  <c r="M2626" i="13"/>
  <c r="O2626" i="13"/>
  <c r="P2626" i="13"/>
  <c r="R2626" i="13"/>
  <c r="K2626" i="13" s="1"/>
  <c r="T2626" i="13"/>
  <c r="U2626" i="13"/>
  <c r="V2626" i="13"/>
  <c r="E2627" i="13"/>
  <c r="F2627" i="13" s="1"/>
  <c r="I2627" i="13"/>
  <c r="J2627" i="13"/>
  <c r="L2627" i="13"/>
  <c r="M2627" i="13"/>
  <c r="O2627" i="13"/>
  <c r="P2627" i="13"/>
  <c r="R2627" i="13"/>
  <c r="K2627" i="13" s="1"/>
  <c r="T2627" i="13"/>
  <c r="U2627" i="13"/>
  <c r="V2627" i="13"/>
  <c r="E2628" i="13"/>
  <c r="I2628" i="13"/>
  <c r="J2628" i="13"/>
  <c r="L2628" i="13"/>
  <c r="M2628" i="13"/>
  <c r="O2628" i="13"/>
  <c r="P2628" i="13"/>
  <c r="R2628" i="13"/>
  <c r="K2628" i="13" s="1"/>
  <c r="T2628" i="13"/>
  <c r="U2628" i="13"/>
  <c r="V2628" i="13"/>
  <c r="E2629" i="13"/>
  <c r="I2629" i="13"/>
  <c r="J2629" i="13"/>
  <c r="L2629" i="13"/>
  <c r="M2629" i="13"/>
  <c r="O2629" i="13"/>
  <c r="P2629" i="13"/>
  <c r="R2629" i="13"/>
  <c r="K2629" i="13" s="1"/>
  <c r="T2629" i="13"/>
  <c r="U2629" i="13"/>
  <c r="V2629" i="13"/>
  <c r="E2630" i="13"/>
  <c r="H2630" i="13" s="1"/>
  <c r="I2630" i="13"/>
  <c r="J2630" i="13"/>
  <c r="L2630" i="13"/>
  <c r="M2630" i="13"/>
  <c r="O2630" i="13"/>
  <c r="P2630" i="13"/>
  <c r="R2630" i="13"/>
  <c r="K2630" i="13" s="1"/>
  <c r="T2630" i="13"/>
  <c r="U2630" i="13"/>
  <c r="V2630" i="13"/>
  <c r="E2631" i="13"/>
  <c r="I2631" i="13"/>
  <c r="J2631" i="13"/>
  <c r="L2631" i="13"/>
  <c r="M2631" i="13"/>
  <c r="O2631" i="13"/>
  <c r="P2631" i="13"/>
  <c r="R2631" i="13"/>
  <c r="K2631" i="13" s="1"/>
  <c r="T2631" i="13"/>
  <c r="U2631" i="13"/>
  <c r="V2631" i="13"/>
  <c r="E2632" i="13"/>
  <c r="H2632" i="13" s="1"/>
  <c r="I2632" i="13"/>
  <c r="J2632" i="13"/>
  <c r="L2632" i="13"/>
  <c r="M2632" i="13"/>
  <c r="O2632" i="13"/>
  <c r="P2632" i="13"/>
  <c r="R2632" i="13"/>
  <c r="K2632" i="13" s="1"/>
  <c r="T2632" i="13"/>
  <c r="U2632" i="13"/>
  <c r="V2632" i="13"/>
  <c r="E2633" i="13"/>
  <c r="F2633" i="13" s="1"/>
  <c r="I2633" i="13"/>
  <c r="J2633" i="13"/>
  <c r="L2633" i="13"/>
  <c r="M2633" i="13"/>
  <c r="O2633" i="13"/>
  <c r="P2633" i="13"/>
  <c r="R2633" i="13"/>
  <c r="K2633" i="13" s="1"/>
  <c r="T2633" i="13"/>
  <c r="U2633" i="13"/>
  <c r="V2633" i="13"/>
  <c r="E2634" i="13"/>
  <c r="I2634" i="13"/>
  <c r="J2634" i="13"/>
  <c r="L2634" i="13"/>
  <c r="M2634" i="13"/>
  <c r="O2634" i="13"/>
  <c r="P2634" i="13"/>
  <c r="R2634" i="13"/>
  <c r="K2634" i="13" s="1"/>
  <c r="T2634" i="13"/>
  <c r="U2634" i="13"/>
  <c r="V2634" i="13"/>
  <c r="E2635" i="13"/>
  <c r="F2635" i="13" s="1"/>
  <c r="I2635" i="13"/>
  <c r="J2635" i="13"/>
  <c r="L2635" i="13"/>
  <c r="M2635" i="13"/>
  <c r="O2635" i="13"/>
  <c r="P2635" i="13"/>
  <c r="R2635" i="13"/>
  <c r="K2635" i="13" s="1"/>
  <c r="T2635" i="13"/>
  <c r="U2635" i="13"/>
  <c r="V2635" i="13"/>
  <c r="E2636" i="13"/>
  <c r="I2636" i="13"/>
  <c r="J2636" i="13"/>
  <c r="L2636" i="13"/>
  <c r="M2636" i="13"/>
  <c r="O2636" i="13"/>
  <c r="P2636" i="13"/>
  <c r="R2636" i="13"/>
  <c r="K2636" i="13" s="1"/>
  <c r="T2636" i="13"/>
  <c r="U2636" i="13"/>
  <c r="V2636" i="13"/>
  <c r="E2637" i="13"/>
  <c r="H2637" i="13" s="1"/>
  <c r="I2637" i="13"/>
  <c r="J2637" i="13"/>
  <c r="L2637" i="13"/>
  <c r="M2637" i="13"/>
  <c r="O2637" i="13"/>
  <c r="P2637" i="13"/>
  <c r="R2637" i="13"/>
  <c r="K2637" i="13" s="1"/>
  <c r="T2637" i="13"/>
  <c r="U2637" i="13"/>
  <c r="V2637" i="13"/>
  <c r="E2638" i="13"/>
  <c r="H2638" i="13" s="1"/>
  <c r="I2638" i="13"/>
  <c r="J2638" i="13"/>
  <c r="L2638" i="13"/>
  <c r="M2638" i="13"/>
  <c r="O2638" i="13"/>
  <c r="P2638" i="13"/>
  <c r="R2638" i="13"/>
  <c r="K2638" i="13" s="1"/>
  <c r="T2638" i="13"/>
  <c r="U2638" i="13"/>
  <c r="V2638" i="13"/>
  <c r="E2639" i="13"/>
  <c r="F2639" i="13" s="1"/>
  <c r="I2639" i="13"/>
  <c r="J2639" i="13"/>
  <c r="L2639" i="13"/>
  <c r="M2639" i="13"/>
  <c r="O2639" i="13"/>
  <c r="P2639" i="13"/>
  <c r="R2639" i="13"/>
  <c r="K2639" i="13" s="1"/>
  <c r="T2639" i="13"/>
  <c r="U2639" i="13"/>
  <c r="V2639" i="13"/>
  <c r="E2640" i="13"/>
  <c r="F2640" i="13" s="1"/>
  <c r="I2640" i="13"/>
  <c r="J2640" i="13"/>
  <c r="L2640" i="13"/>
  <c r="M2640" i="13"/>
  <c r="O2640" i="13"/>
  <c r="P2640" i="13"/>
  <c r="R2640" i="13"/>
  <c r="K2640" i="13" s="1"/>
  <c r="T2640" i="13"/>
  <c r="U2640" i="13"/>
  <c r="V2640" i="13"/>
  <c r="E2641" i="13"/>
  <c r="I2641" i="13"/>
  <c r="J2641" i="13"/>
  <c r="L2641" i="13"/>
  <c r="M2641" i="13"/>
  <c r="O2641" i="13"/>
  <c r="P2641" i="13"/>
  <c r="R2641" i="13"/>
  <c r="K2641" i="13" s="1"/>
  <c r="T2641" i="13"/>
  <c r="U2641" i="13"/>
  <c r="V2641" i="13"/>
  <c r="E2642" i="13"/>
  <c r="F2642" i="13" s="1"/>
  <c r="I2642" i="13"/>
  <c r="J2642" i="13"/>
  <c r="L2642" i="13"/>
  <c r="M2642" i="13"/>
  <c r="O2642" i="13"/>
  <c r="P2642" i="13"/>
  <c r="R2642" i="13"/>
  <c r="K2642" i="13" s="1"/>
  <c r="T2642" i="13"/>
  <c r="U2642" i="13"/>
  <c r="V2642" i="13"/>
  <c r="E2643" i="13"/>
  <c r="F2643" i="13" s="1"/>
  <c r="I2643" i="13"/>
  <c r="J2643" i="13"/>
  <c r="L2643" i="13"/>
  <c r="M2643" i="13"/>
  <c r="O2643" i="13"/>
  <c r="P2643" i="13"/>
  <c r="R2643" i="13"/>
  <c r="K2643" i="13" s="1"/>
  <c r="T2643" i="13"/>
  <c r="U2643" i="13"/>
  <c r="V2643" i="13"/>
  <c r="E2644" i="13"/>
  <c r="I2644" i="13"/>
  <c r="J2644" i="13"/>
  <c r="L2644" i="13"/>
  <c r="M2644" i="13"/>
  <c r="O2644" i="13"/>
  <c r="P2644" i="13"/>
  <c r="R2644" i="13"/>
  <c r="K2644" i="13" s="1"/>
  <c r="T2644" i="13"/>
  <c r="U2644" i="13"/>
  <c r="V2644" i="13"/>
  <c r="E2645" i="13"/>
  <c r="H2645" i="13" s="1"/>
  <c r="I2645" i="13"/>
  <c r="J2645" i="13"/>
  <c r="L2645" i="13"/>
  <c r="M2645" i="13"/>
  <c r="O2645" i="13"/>
  <c r="P2645" i="13"/>
  <c r="R2645" i="13"/>
  <c r="K2645" i="13" s="1"/>
  <c r="T2645" i="13"/>
  <c r="U2645" i="13"/>
  <c r="V2645" i="13"/>
  <c r="E2646" i="13"/>
  <c r="F2646" i="13" s="1"/>
  <c r="I2646" i="13"/>
  <c r="J2646" i="13"/>
  <c r="L2646" i="13"/>
  <c r="M2646" i="13"/>
  <c r="O2646" i="13"/>
  <c r="P2646" i="13"/>
  <c r="R2646" i="13"/>
  <c r="K2646" i="13" s="1"/>
  <c r="T2646" i="13"/>
  <c r="U2646" i="13"/>
  <c r="V2646" i="13"/>
  <c r="E2647" i="13"/>
  <c r="F2647" i="13" s="1"/>
  <c r="I2647" i="13"/>
  <c r="J2647" i="13"/>
  <c r="L2647" i="13"/>
  <c r="M2647" i="13"/>
  <c r="O2647" i="13"/>
  <c r="P2647" i="13"/>
  <c r="R2647" i="13"/>
  <c r="K2647" i="13" s="1"/>
  <c r="T2647" i="13"/>
  <c r="U2647" i="13"/>
  <c r="V2647" i="13"/>
  <c r="E2648" i="13"/>
  <c r="F2648" i="13" s="1"/>
  <c r="I2648" i="13"/>
  <c r="J2648" i="13"/>
  <c r="L2648" i="13"/>
  <c r="M2648" i="13"/>
  <c r="O2648" i="13"/>
  <c r="P2648" i="13"/>
  <c r="R2648" i="13"/>
  <c r="K2648" i="13" s="1"/>
  <c r="T2648" i="13"/>
  <c r="U2648" i="13"/>
  <c r="V2648" i="13"/>
  <c r="E2649" i="13"/>
  <c r="F2649" i="13" s="1"/>
  <c r="I2649" i="13"/>
  <c r="J2649" i="13"/>
  <c r="L2649" i="13"/>
  <c r="M2649" i="13"/>
  <c r="O2649" i="13"/>
  <c r="P2649" i="13"/>
  <c r="R2649" i="13"/>
  <c r="K2649" i="13" s="1"/>
  <c r="T2649" i="13"/>
  <c r="U2649" i="13"/>
  <c r="V2649" i="13"/>
  <c r="E2650" i="13"/>
  <c r="H2650" i="13" s="1"/>
  <c r="I2650" i="13"/>
  <c r="J2650" i="13"/>
  <c r="L2650" i="13"/>
  <c r="M2650" i="13"/>
  <c r="O2650" i="13"/>
  <c r="P2650" i="13"/>
  <c r="R2650" i="13"/>
  <c r="K2650" i="13" s="1"/>
  <c r="T2650" i="13"/>
  <c r="U2650" i="13"/>
  <c r="V2650" i="13"/>
  <c r="E2651" i="13"/>
  <c r="I2651" i="13"/>
  <c r="J2651" i="13"/>
  <c r="L2651" i="13"/>
  <c r="M2651" i="13"/>
  <c r="O2651" i="13"/>
  <c r="P2651" i="13"/>
  <c r="R2651" i="13"/>
  <c r="K2651" i="13" s="1"/>
  <c r="T2651" i="13"/>
  <c r="U2651" i="13"/>
  <c r="V2651" i="13"/>
  <c r="E2652" i="13"/>
  <c r="F2652" i="13" s="1"/>
  <c r="I2652" i="13"/>
  <c r="J2652" i="13"/>
  <c r="L2652" i="13"/>
  <c r="M2652" i="13"/>
  <c r="O2652" i="13"/>
  <c r="P2652" i="13"/>
  <c r="R2652" i="13"/>
  <c r="K2652" i="13" s="1"/>
  <c r="T2652" i="13"/>
  <c r="U2652" i="13"/>
  <c r="V2652" i="13"/>
  <c r="E2653" i="13"/>
  <c r="H2653" i="13" s="1"/>
  <c r="I2653" i="13"/>
  <c r="J2653" i="13"/>
  <c r="L2653" i="13"/>
  <c r="M2653" i="13"/>
  <c r="O2653" i="13"/>
  <c r="P2653" i="13"/>
  <c r="R2653" i="13"/>
  <c r="K2653" i="13" s="1"/>
  <c r="T2653" i="13"/>
  <c r="U2653" i="13"/>
  <c r="V2653" i="13"/>
  <c r="E2654" i="13"/>
  <c r="H2654" i="13" s="1"/>
  <c r="I2654" i="13"/>
  <c r="J2654" i="13"/>
  <c r="L2654" i="13"/>
  <c r="M2654" i="13"/>
  <c r="O2654" i="13"/>
  <c r="P2654" i="13"/>
  <c r="R2654" i="13"/>
  <c r="K2654" i="13" s="1"/>
  <c r="T2654" i="13"/>
  <c r="U2654" i="13"/>
  <c r="V2654" i="13"/>
  <c r="E2655" i="13"/>
  <c r="I2655" i="13"/>
  <c r="J2655" i="13"/>
  <c r="L2655" i="13"/>
  <c r="M2655" i="13"/>
  <c r="O2655" i="13"/>
  <c r="P2655" i="13"/>
  <c r="R2655" i="13"/>
  <c r="K2655" i="13" s="1"/>
  <c r="T2655" i="13"/>
  <c r="U2655" i="13"/>
  <c r="V2655" i="13"/>
  <c r="E2656" i="13"/>
  <c r="H2656" i="13" s="1"/>
  <c r="I2656" i="13"/>
  <c r="J2656" i="13"/>
  <c r="L2656" i="13"/>
  <c r="M2656" i="13"/>
  <c r="O2656" i="13"/>
  <c r="P2656" i="13"/>
  <c r="R2656" i="13"/>
  <c r="K2656" i="13" s="1"/>
  <c r="T2656" i="13"/>
  <c r="U2656" i="13"/>
  <c r="V2656" i="13"/>
  <c r="E2657" i="13"/>
  <c r="H2657" i="13" s="1"/>
  <c r="I2657" i="13"/>
  <c r="J2657" i="13"/>
  <c r="L2657" i="13"/>
  <c r="M2657" i="13"/>
  <c r="O2657" i="13"/>
  <c r="P2657" i="13"/>
  <c r="R2657" i="13"/>
  <c r="K2657" i="13" s="1"/>
  <c r="T2657" i="13"/>
  <c r="U2657" i="13"/>
  <c r="V2657" i="13"/>
  <c r="E2658" i="13"/>
  <c r="I2658" i="13"/>
  <c r="J2658" i="13"/>
  <c r="L2658" i="13"/>
  <c r="M2658" i="13"/>
  <c r="O2658" i="13"/>
  <c r="P2658" i="13"/>
  <c r="R2658" i="13"/>
  <c r="K2658" i="13" s="1"/>
  <c r="T2658" i="13"/>
  <c r="U2658" i="13"/>
  <c r="V2658" i="13"/>
  <c r="E2659" i="13"/>
  <c r="F2659" i="13" s="1"/>
  <c r="I2659" i="13"/>
  <c r="J2659" i="13"/>
  <c r="L2659" i="13"/>
  <c r="M2659" i="13"/>
  <c r="O2659" i="13"/>
  <c r="P2659" i="13"/>
  <c r="R2659" i="13"/>
  <c r="K2659" i="13" s="1"/>
  <c r="T2659" i="13"/>
  <c r="U2659" i="13"/>
  <c r="V2659" i="13"/>
  <c r="E2660" i="13"/>
  <c r="I2660" i="13"/>
  <c r="J2660" i="13"/>
  <c r="L2660" i="13"/>
  <c r="M2660" i="13"/>
  <c r="O2660" i="13"/>
  <c r="P2660" i="13"/>
  <c r="R2660" i="13"/>
  <c r="K2660" i="13" s="1"/>
  <c r="T2660" i="13"/>
  <c r="U2660" i="13"/>
  <c r="V2660" i="13"/>
  <c r="E2661" i="13"/>
  <c r="H2661" i="13" s="1"/>
  <c r="I2661" i="13"/>
  <c r="J2661" i="13"/>
  <c r="L2661" i="13"/>
  <c r="M2661" i="13"/>
  <c r="O2661" i="13"/>
  <c r="P2661" i="13"/>
  <c r="R2661" i="13"/>
  <c r="K2661" i="13" s="1"/>
  <c r="T2661" i="13"/>
  <c r="U2661" i="13"/>
  <c r="V2661" i="13"/>
  <c r="E2662" i="13"/>
  <c r="H2662" i="13" s="1"/>
  <c r="I2662" i="13"/>
  <c r="J2662" i="13"/>
  <c r="L2662" i="13"/>
  <c r="M2662" i="13"/>
  <c r="O2662" i="13"/>
  <c r="P2662" i="13"/>
  <c r="R2662" i="13"/>
  <c r="K2662" i="13" s="1"/>
  <c r="T2662" i="13"/>
  <c r="U2662" i="13"/>
  <c r="V2662" i="13"/>
  <c r="E2663" i="13"/>
  <c r="F2663" i="13" s="1"/>
  <c r="I2663" i="13"/>
  <c r="J2663" i="13"/>
  <c r="L2663" i="13"/>
  <c r="M2663" i="13"/>
  <c r="O2663" i="13"/>
  <c r="P2663" i="13"/>
  <c r="R2663" i="13"/>
  <c r="K2663" i="13" s="1"/>
  <c r="T2663" i="13"/>
  <c r="U2663" i="13"/>
  <c r="V2663" i="13"/>
  <c r="E2664" i="13"/>
  <c r="H2664" i="13" s="1"/>
  <c r="I2664" i="13"/>
  <c r="J2664" i="13"/>
  <c r="L2664" i="13"/>
  <c r="M2664" i="13"/>
  <c r="O2664" i="13"/>
  <c r="P2664" i="13"/>
  <c r="R2664" i="13"/>
  <c r="K2664" i="13" s="1"/>
  <c r="T2664" i="13"/>
  <c r="U2664" i="13"/>
  <c r="V2664" i="13"/>
  <c r="E2665" i="13"/>
  <c r="H2665" i="13" s="1"/>
  <c r="I2665" i="13"/>
  <c r="J2665" i="13"/>
  <c r="L2665" i="13"/>
  <c r="M2665" i="13"/>
  <c r="O2665" i="13"/>
  <c r="P2665" i="13"/>
  <c r="R2665" i="13"/>
  <c r="K2665" i="13" s="1"/>
  <c r="T2665" i="13"/>
  <c r="U2665" i="13"/>
  <c r="V2665" i="13"/>
  <c r="E2666" i="13"/>
  <c r="I2666" i="13"/>
  <c r="J2666" i="13"/>
  <c r="L2666" i="13"/>
  <c r="M2666" i="13"/>
  <c r="O2666" i="13"/>
  <c r="P2666" i="13"/>
  <c r="R2666" i="13"/>
  <c r="K2666" i="13" s="1"/>
  <c r="T2666" i="13"/>
  <c r="U2666" i="13"/>
  <c r="V2666" i="13"/>
  <c r="E2667" i="13"/>
  <c r="H2667" i="13" s="1"/>
  <c r="I2667" i="13"/>
  <c r="J2667" i="13"/>
  <c r="L2667" i="13"/>
  <c r="M2667" i="13"/>
  <c r="O2667" i="13"/>
  <c r="P2667" i="13"/>
  <c r="R2667" i="13"/>
  <c r="K2667" i="13" s="1"/>
  <c r="T2667" i="13"/>
  <c r="U2667" i="13"/>
  <c r="V2667" i="13"/>
  <c r="E2668" i="13"/>
  <c r="I2668" i="13"/>
  <c r="J2668" i="13"/>
  <c r="L2668" i="13"/>
  <c r="M2668" i="13"/>
  <c r="O2668" i="13"/>
  <c r="P2668" i="13"/>
  <c r="R2668" i="13"/>
  <c r="K2668" i="13" s="1"/>
  <c r="T2668" i="13"/>
  <c r="U2668" i="13"/>
  <c r="V2668" i="13"/>
  <c r="E2669" i="13"/>
  <c r="H2669" i="13" s="1"/>
  <c r="I2669" i="13"/>
  <c r="J2669" i="13"/>
  <c r="L2669" i="13"/>
  <c r="M2669" i="13"/>
  <c r="O2669" i="13"/>
  <c r="P2669" i="13"/>
  <c r="R2669" i="13"/>
  <c r="K2669" i="13" s="1"/>
  <c r="T2669" i="13"/>
  <c r="U2669" i="13"/>
  <c r="V2669" i="13"/>
  <c r="E2670" i="13"/>
  <c r="F2670" i="13" s="1"/>
  <c r="I2670" i="13"/>
  <c r="J2670" i="13"/>
  <c r="L2670" i="13"/>
  <c r="M2670" i="13"/>
  <c r="O2670" i="13"/>
  <c r="P2670" i="13"/>
  <c r="R2670" i="13"/>
  <c r="K2670" i="13" s="1"/>
  <c r="T2670" i="13"/>
  <c r="U2670" i="13"/>
  <c r="V2670" i="13"/>
  <c r="E2671" i="13"/>
  <c r="F2671" i="13" s="1"/>
  <c r="I2671" i="13"/>
  <c r="J2671" i="13"/>
  <c r="L2671" i="13"/>
  <c r="M2671" i="13"/>
  <c r="O2671" i="13"/>
  <c r="P2671" i="13"/>
  <c r="R2671" i="13"/>
  <c r="K2671" i="13" s="1"/>
  <c r="T2671" i="13"/>
  <c r="U2671" i="13"/>
  <c r="V2671" i="13"/>
  <c r="E2672" i="13"/>
  <c r="H2672" i="13" s="1"/>
  <c r="I2672" i="13"/>
  <c r="J2672" i="13"/>
  <c r="L2672" i="13"/>
  <c r="M2672" i="13"/>
  <c r="O2672" i="13"/>
  <c r="P2672" i="13"/>
  <c r="R2672" i="13"/>
  <c r="K2672" i="13" s="1"/>
  <c r="T2672" i="13"/>
  <c r="U2672" i="13"/>
  <c r="V2672" i="13"/>
  <c r="E2673" i="13"/>
  <c r="H2673" i="13" s="1"/>
  <c r="I2673" i="13"/>
  <c r="J2673" i="13"/>
  <c r="L2673" i="13"/>
  <c r="M2673" i="13"/>
  <c r="O2673" i="13"/>
  <c r="P2673" i="13"/>
  <c r="R2673" i="13"/>
  <c r="K2673" i="13" s="1"/>
  <c r="T2673" i="13"/>
  <c r="U2673" i="13"/>
  <c r="V2673" i="13"/>
  <c r="E2674" i="13"/>
  <c r="I2674" i="13"/>
  <c r="J2674" i="13"/>
  <c r="L2674" i="13"/>
  <c r="M2674" i="13"/>
  <c r="O2674" i="13"/>
  <c r="P2674" i="13"/>
  <c r="R2674" i="13"/>
  <c r="K2674" i="13" s="1"/>
  <c r="T2674" i="13"/>
  <c r="U2674" i="13"/>
  <c r="V2674" i="13"/>
  <c r="E2675" i="13"/>
  <c r="F2675" i="13" s="1"/>
  <c r="I2675" i="13"/>
  <c r="J2675" i="13"/>
  <c r="L2675" i="13"/>
  <c r="M2675" i="13"/>
  <c r="O2675" i="13"/>
  <c r="P2675" i="13"/>
  <c r="R2675" i="13"/>
  <c r="K2675" i="13" s="1"/>
  <c r="T2675" i="13"/>
  <c r="U2675" i="13"/>
  <c r="V2675" i="13"/>
  <c r="E2676" i="13"/>
  <c r="I2676" i="13"/>
  <c r="J2676" i="13"/>
  <c r="L2676" i="13"/>
  <c r="M2676" i="13"/>
  <c r="O2676" i="13"/>
  <c r="P2676" i="13"/>
  <c r="R2676" i="13"/>
  <c r="K2676" i="13" s="1"/>
  <c r="T2676" i="13"/>
  <c r="U2676" i="13"/>
  <c r="V2676" i="13"/>
  <c r="E2677" i="13"/>
  <c r="H2677" i="13" s="1"/>
  <c r="I2677" i="13"/>
  <c r="J2677" i="13"/>
  <c r="L2677" i="13"/>
  <c r="M2677" i="13"/>
  <c r="O2677" i="13"/>
  <c r="P2677" i="13"/>
  <c r="R2677" i="13"/>
  <c r="K2677" i="13" s="1"/>
  <c r="T2677" i="13"/>
  <c r="U2677" i="13"/>
  <c r="V2677" i="13"/>
  <c r="E2678" i="13"/>
  <c r="F2678" i="13" s="1"/>
  <c r="I2678" i="13"/>
  <c r="J2678" i="13"/>
  <c r="L2678" i="13"/>
  <c r="M2678" i="13"/>
  <c r="O2678" i="13"/>
  <c r="P2678" i="13"/>
  <c r="R2678" i="13"/>
  <c r="K2678" i="13" s="1"/>
  <c r="T2678" i="13"/>
  <c r="U2678" i="13"/>
  <c r="V2678" i="13"/>
  <c r="E2679" i="13"/>
  <c r="I2679" i="13"/>
  <c r="J2679" i="13"/>
  <c r="L2679" i="13"/>
  <c r="M2679" i="13"/>
  <c r="O2679" i="13"/>
  <c r="P2679" i="13"/>
  <c r="R2679" i="13"/>
  <c r="K2679" i="13" s="1"/>
  <c r="T2679" i="13"/>
  <c r="U2679" i="13"/>
  <c r="V2679" i="13"/>
  <c r="E2680" i="13"/>
  <c r="I2680" i="13"/>
  <c r="J2680" i="13"/>
  <c r="L2680" i="13"/>
  <c r="M2680" i="13"/>
  <c r="O2680" i="13"/>
  <c r="P2680" i="13"/>
  <c r="R2680" i="13"/>
  <c r="K2680" i="13" s="1"/>
  <c r="T2680" i="13"/>
  <c r="U2680" i="13"/>
  <c r="V2680" i="13"/>
  <c r="E2681" i="13"/>
  <c r="F2681" i="13" s="1"/>
  <c r="I2681" i="13"/>
  <c r="J2681" i="13"/>
  <c r="L2681" i="13"/>
  <c r="M2681" i="13"/>
  <c r="O2681" i="13"/>
  <c r="P2681" i="13"/>
  <c r="R2681" i="13"/>
  <c r="K2681" i="13" s="1"/>
  <c r="T2681" i="13"/>
  <c r="U2681" i="13"/>
  <c r="V2681" i="13"/>
  <c r="E2682" i="13"/>
  <c r="F2682" i="13" s="1"/>
  <c r="I2682" i="13"/>
  <c r="J2682" i="13"/>
  <c r="L2682" i="13"/>
  <c r="M2682" i="13"/>
  <c r="O2682" i="13"/>
  <c r="P2682" i="13"/>
  <c r="R2682" i="13"/>
  <c r="K2682" i="13" s="1"/>
  <c r="T2682" i="13"/>
  <c r="U2682" i="13"/>
  <c r="V2682" i="13"/>
  <c r="E2683" i="13"/>
  <c r="F2683" i="13" s="1"/>
  <c r="I2683" i="13"/>
  <c r="J2683" i="13"/>
  <c r="L2683" i="13"/>
  <c r="M2683" i="13"/>
  <c r="O2683" i="13"/>
  <c r="P2683" i="13"/>
  <c r="R2683" i="13"/>
  <c r="K2683" i="13" s="1"/>
  <c r="T2683" i="13"/>
  <c r="U2683" i="13"/>
  <c r="V2683" i="13"/>
  <c r="E2684" i="13"/>
  <c r="I2684" i="13"/>
  <c r="J2684" i="13"/>
  <c r="L2684" i="13"/>
  <c r="M2684" i="13"/>
  <c r="O2684" i="13"/>
  <c r="P2684" i="13"/>
  <c r="R2684" i="13"/>
  <c r="K2684" i="13" s="1"/>
  <c r="T2684" i="13"/>
  <c r="U2684" i="13"/>
  <c r="V2684" i="13"/>
  <c r="E2685" i="13"/>
  <c r="H2685" i="13" s="1"/>
  <c r="I2685" i="13"/>
  <c r="J2685" i="13"/>
  <c r="L2685" i="13"/>
  <c r="M2685" i="13"/>
  <c r="O2685" i="13"/>
  <c r="P2685" i="13"/>
  <c r="R2685" i="13"/>
  <c r="K2685" i="13" s="1"/>
  <c r="T2685" i="13"/>
  <c r="U2685" i="13"/>
  <c r="V2685" i="13"/>
  <c r="E2686" i="13"/>
  <c r="F2686" i="13" s="1"/>
  <c r="I2686" i="13"/>
  <c r="J2686" i="13"/>
  <c r="L2686" i="13"/>
  <c r="M2686" i="13"/>
  <c r="O2686" i="13"/>
  <c r="P2686" i="13"/>
  <c r="R2686" i="13"/>
  <c r="K2686" i="13" s="1"/>
  <c r="T2686" i="13"/>
  <c r="U2686" i="13"/>
  <c r="V2686" i="13"/>
  <c r="E2687" i="13"/>
  <c r="I2687" i="13"/>
  <c r="J2687" i="13"/>
  <c r="L2687" i="13"/>
  <c r="M2687" i="13"/>
  <c r="O2687" i="13"/>
  <c r="P2687" i="13"/>
  <c r="R2687" i="13"/>
  <c r="K2687" i="13" s="1"/>
  <c r="T2687" i="13"/>
  <c r="U2687" i="13"/>
  <c r="V2687" i="13"/>
  <c r="E2688" i="13"/>
  <c r="H2688" i="13" s="1"/>
  <c r="I2688" i="13"/>
  <c r="J2688" i="13"/>
  <c r="L2688" i="13"/>
  <c r="M2688" i="13"/>
  <c r="O2688" i="13"/>
  <c r="P2688" i="13"/>
  <c r="R2688" i="13"/>
  <c r="K2688" i="13" s="1"/>
  <c r="T2688" i="13"/>
  <c r="U2688" i="13"/>
  <c r="V2688" i="13"/>
  <c r="E2689" i="13"/>
  <c r="H2689" i="13" s="1"/>
  <c r="I2689" i="13"/>
  <c r="J2689" i="13"/>
  <c r="L2689" i="13"/>
  <c r="M2689" i="13"/>
  <c r="O2689" i="13"/>
  <c r="P2689" i="13"/>
  <c r="R2689" i="13"/>
  <c r="K2689" i="13" s="1"/>
  <c r="T2689" i="13"/>
  <c r="U2689" i="13"/>
  <c r="V2689" i="13"/>
  <c r="E2690" i="13"/>
  <c r="I2690" i="13"/>
  <c r="J2690" i="13"/>
  <c r="L2690" i="13"/>
  <c r="M2690" i="13"/>
  <c r="O2690" i="13"/>
  <c r="P2690" i="13"/>
  <c r="R2690" i="13"/>
  <c r="K2690" i="13" s="1"/>
  <c r="T2690" i="13"/>
  <c r="U2690" i="13"/>
  <c r="V2690" i="13"/>
  <c r="E2691" i="13"/>
  <c r="F2691" i="13" s="1"/>
  <c r="I2691" i="13"/>
  <c r="J2691" i="13"/>
  <c r="L2691" i="13"/>
  <c r="M2691" i="13"/>
  <c r="O2691" i="13"/>
  <c r="P2691" i="13"/>
  <c r="R2691" i="13"/>
  <c r="K2691" i="13" s="1"/>
  <c r="T2691" i="13"/>
  <c r="U2691" i="13"/>
  <c r="V2691" i="13"/>
  <c r="E2692" i="13"/>
  <c r="I2692" i="13"/>
  <c r="J2692" i="13"/>
  <c r="L2692" i="13"/>
  <c r="M2692" i="13"/>
  <c r="O2692" i="13"/>
  <c r="P2692" i="13"/>
  <c r="R2692" i="13"/>
  <c r="K2692" i="13" s="1"/>
  <c r="T2692" i="13"/>
  <c r="U2692" i="13"/>
  <c r="V2692" i="13"/>
  <c r="E2693" i="13"/>
  <c r="H2693" i="13" s="1"/>
  <c r="I2693" i="13"/>
  <c r="J2693" i="13"/>
  <c r="L2693" i="13"/>
  <c r="M2693" i="13"/>
  <c r="O2693" i="13"/>
  <c r="P2693" i="13"/>
  <c r="R2693" i="13"/>
  <c r="K2693" i="13" s="1"/>
  <c r="T2693" i="13"/>
  <c r="U2693" i="13"/>
  <c r="V2693" i="13"/>
  <c r="E2694" i="13"/>
  <c r="F2694" i="13" s="1"/>
  <c r="I2694" i="13"/>
  <c r="J2694" i="13"/>
  <c r="L2694" i="13"/>
  <c r="M2694" i="13"/>
  <c r="O2694" i="13"/>
  <c r="P2694" i="13"/>
  <c r="R2694" i="13"/>
  <c r="K2694" i="13" s="1"/>
  <c r="T2694" i="13"/>
  <c r="U2694" i="13"/>
  <c r="V2694" i="13"/>
  <c r="E2695" i="13"/>
  <c r="I2695" i="13"/>
  <c r="J2695" i="13"/>
  <c r="L2695" i="13"/>
  <c r="M2695" i="13"/>
  <c r="O2695" i="13"/>
  <c r="P2695" i="13"/>
  <c r="R2695" i="13"/>
  <c r="K2695" i="13" s="1"/>
  <c r="T2695" i="13"/>
  <c r="U2695" i="13"/>
  <c r="V2695" i="13"/>
  <c r="E2696" i="13"/>
  <c r="H2696" i="13" s="1"/>
  <c r="I2696" i="13"/>
  <c r="J2696" i="13"/>
  <c r="L2696" i="13"/>
  <c r="M2696" i="13"/>
  <c r="O2696" i="13"/>
  <c r="P2696" i="13"/>
  <c r="R2696" i="13"/>
  <c r="K2696" i="13" s="1"/>
  <c r="T2696" i="13"/>
  <c r="U2696" i="13"/>
  <c r="V2696" i="13"/>
  <c r="E2697" i="13"/>
  <c r="F2697" i="13" s="1"/>
  <c r="I2697" i="13"/>
  <c r="J2697" i="13"/>
  <c r="L2697" i="13"/>
  <c r="M2697" i="13"/>
  <c r="O2697" i="13"/>
  <c r="P2697" i="13"/>
  <c r="R2697" i="13"/>
  <c r="K2697" i="13" s="1"/>
  <c r="T2697" i="13"/>
  <c r="U2697" i="13"/>
  <c r="V2697" i="13"/>
  <c r="E2698" i="13"/>
  <c r="F2698" i="13" s="1"/>
  <c r="I2698" i="13"/>
  <c r="J2698" i="13"/>
  <c r="L2698" i="13"/>
  <c r="M2698" i="13"/>
  <c r="O2698" i="13"/>
  <c r="P2698" i="13"/>
  <c r="R2698" i="13"/>
  <c r="K2698" i="13" s="1"/>
  <c r="T2698" i="13"/>
  <c r="U2698" i="13"/>
  <c r="V2698" i="13"/>
  <c r="E2699" i="13"/>
  <c r="F2699" i="13" s="1"/>
  <c r="I2699" i="13"/>
  <c r="J2699" i="13"/>
  <c r="L2699" i="13"/>
  <c r="M2699" i="13"/>
  <c r="O2699" i="13"/>
  <c r="P2699" i="13"/>
  <c r="R2699" i="13"/>
  <c r="K2699" i="13" s="1"/>
  <c r="T2699" i="13"/>
  <c r="U2699" i="13"/>
  <c r="V2699" i="13"/>
  <c r="E2700" i="13"/>
  <c r="I2700" i="13"/>
  <c r="J2700" i="13"/>
  <c r="L2700" i="13"/>
  <c r="M2700" i="13"/>
  <c r="O2700" i="13"/>
  <c r="P2700" i="13"/>
  <c r="R2700" i="13"/>
  <c r="K2700" i="13" s="1"/>
  <c r="T2700" i="13"/>
  <c r="U2700" i="13"/>
  <c r="V2700" i="13"/>
  <c r="E2701" i="13"/>
  <c r="I2701" i="13"/>
  <c r="J2701" i="13"/>
  <c r="L2701" i="13"/>
  <c r="M2701" i="13"/>
  <c r="O2701" i="13"/>
  <c r="P2701" i="13"/>
  <c r="R2701" i="13"/>
  <c r="K2701" i="13" s="1"/>
  <c r="T2701" i="13"/>
  <c r="U2701" i="13"/>
  <c r="V2701" i="13"/>
  <c r="E2702" i="13"/>
  <c r="I2702" i="13"/>
  <c r="J2702" i="13"/>
  <c r="L2702" i="13"/>
  <c r="M2702" i="13"/>
  <c r="O2702" i="13"/>
  <c r="P2702" i="13"/>
  <c r="R2702" i="13"/>
  <c r="K2702" i="13" s="1"/>
  <c r="T2702" i="13"/>
  <c r="U2702" i="13"/>
  <c r="V2702" i="13"/>
  <c r="E2703" i="13"/>
  <c r="I2703" i="13"/>
  <c r="J2703" i="13"/>
  <c r="L2703" i="13"/>
  <c r="M2703" i="13"/>
  <c r="O2703" i="13"/>
  <c r="P2703" i="13"/>
  <c r="R2703" i="13"/>
  <c r="K2703" i="13" s="1"/>
  <c r="T2703" i="13"/>
  <c r="U2703" i="13"/>
  <c r="V2703" i="13"/>
  <c r="E2704" i="13"/>
  <c r="H2704" i="13" s="1"/>
  <c r="I2704" i="13"/>
  <c r="J2704" i="13"/>
  <c r="L2704" i="13"/>
  <c r="M2704" i="13"/>
  <c r="O2704" i="13"/>
  <c r="P2704" i="13"/>
  <c r="R2704" i="13"/>
  <c r="K2704" i="13" s="1"/>
  <c r="T2704" i="13"/>
  <c r="U2704" i="13"/>
  <c r="V2704" i="13"/>
  <c r="E2705" i="13"/>
  <c r="H2705" i="13" s="1"/>
  <c r="I2705" i="13"/>
  <c r="J2705" i="13"/>
  <c r="L2705" i="13"/>
  <c r="M2705" i="13"/>
  <c r="O2705" i="13"/>
  <c r="P2705" i="13"/>
  <c r="R2705" i="13"/>
  <c r="K2705" i="13" s="1"/>
  <c r="T2705" i="13"/>
  <c r="U2705" i="13"/>
  <c r="V2705" i="13"/>
  <c r="E2706" i="13"/>
  <c r="I2706" i="13"/>
  <c r="J2706" i="13"/>
  <c r="L2706" i="13"/>
  <c r="M2706" i="13"/>
  <c r="O2706" i="13"/>
  <c r="P2706" i="13"/>
  <c r="R2706" i="13"/>
  <c r="K2706" i="13" s="1"/>
  <c r="T2706" i="13"/>
  <c r="U2706" i="13"/>
  <c r="V2706" i="13"/>
  <c r="E2707" i="13"/>
  <c r="F2707" i="13" s="1"/>
  <c r="I2707" i="13"/>
  <c r="J2707" i="13"/>
  <c r="L2707" i="13"/>
  <c r="M2707" i="13"/>
  <c r="O2707" i="13"/>
  <c r="P2707" i="13"/>
  <c r="R2707" i="13"/>
  <c r="K2707" i="13" s="1"/>
  <c r="T2707" i="13"/>
  <c r="U2707" i="13"/>
  <c r="V2707" i="13"/>
  <c r="E2708" i="13"/>
  <c r="I2708" i="13"/>
  <c r="J2708" i="13"/>
  <c r="L2708" i="13"/>
  <c r="M2708" i="13"/>
  <c r="O2708" i="13"/>
  <c r="P2708" i="13"/>
  <c r="R2708" i="13"/>
  <c r="K2708" i="13" s="1"/>
  <c r="T2708" i="13"/>
  <c r="U2708" i="13"/>
  <c r="V2708" i="13"/>
  <c r="E2709" i="13"/>
  <c r="H2709" i="13" s="1"/>
  <c r="I2709" i="13"/>
  <c r="J2709" i="13"/>
  <c r="L2709" i="13"/>
  <c r="M2709" i="13"/>
  <c r="O2709" i="13"/>
  <c r="P2709" i="13"/>
  <c r="R2709" i="13"/>
  <c r="K2709" i="13" s="1"/>
  <c r="T2709" i="13"/>
  <c r="U2709" i="13"/>
  <c r="V2709" i="13"/>
  <c r="E2710" i="13"/>
  <c r="I2710" i="13"/>
  <c r="J2710" i="13"/>
  <c r="L2710" i="13"/>
  <c r="M2710" i="13"/>
  <c r="O2710" i="13"/>
  <c r="P2710" i="13"/>
  <c r="R2710" i="13"/>
  <c r="K2710" i="13" s="1"/>
  <c r="T2710" i="13"/>
  <c r="U2710" i="13"/>
  <c r="V2710" i="13"/>
  <c r="E2711" i="13"/>
  <c r="I2711" i="13"/>
  <c r="J2711" i="13"/>
  <c r="L2711" i="13"/>
  <c r="M2711" i="13"/>
  <c r="O2711" i="13"/>
  <c r="P2711" i="13"/>
  <c r="R2711" i="13"/>
  <c r="K2711" i="13" s="1"/>
  <c r="T2711" i="13"/>
  <c r="U2711" i="13"/>
  <c r="V2711" i="13"/>
  <c r="E2712" i="13"/>
  <c r="H2712" i="13" s="1"/>
  <c r="I2712" i="13"/>
  <c r="J2712" i="13"/>
  <c r="L2712" i="13"/>
  <c r="M2712" i="13"/>
  <c r="O2712" i="13"/>
  <c r="P2712" i="13"/>
  <c r="R2712" i="13"/>
  <c r="K2712" i="13" s="1"/>
  <c r="T2712" i="13"/>
  <c r="U2712" i="13"/>
  <c r="V2712" i="13"/>
  <c r="E2713" i="13"/>
  <c r="F2713" i="13" s="1"/>
  <c r="I2713" i="13"/>
  <c r="J2713" i="13"/>
  <c r="L2713" i="13"/>
  <c r="M2713" i="13"/>
  <c r="O2713" i="13"/>
  <c r="P2713" i="13"/>
  <c r="R2713" i="13"/>
  <c r="K2713" i="13" s="1"/>
  <c r="T2713" i="13"/>
  <c r="U2713" i="13"/>
  <c r="V2713" i="13"/>
  <c r="E2714" i="13"/>
  <c r="F2714" i="13" s="1"/>
  <c r="I2714" i="13"/>
  <c r="J2714" i="13"/>
  <c r="L2714" i="13"/>
  <c r="M2714" i="13"/>
  <c r="O2714" i="13"/>
  <c r="P2714" i="13"/>
  <c r="R2714" i="13"/>
  <c r="K2714" i="13" s="1"/>
  <c r="T2714" i="13"/>
  <c r="U2714" i="13"/>
  <c r="V2714" i="13"/>
  <c r="E2715" i="13"/>
  <c r="F2715" i="13" s="1"/>
  <c r="I2715" i="13"/>
  <c r="J2715" i="13"/>
  <c r="L2715" i="13"/>
  <c r="M2715" i="13"/>
  <c r="O2715" i="13"/>
  <c r="P2715" i="13"/>
  <c r="R2715" i="13"/>
  <c r="K2715" i="13" s="1"/>
  <c r="T2715" i="13"/>
  <c r="U2715" i="13"/>
  <c r="V2715" i="13"/>
  <c r="E2716" i="13"/>
  <c r="I2716" i="13"/>
  <c r="J2716" i="13"/>
  <c r="L2716" i="13"/>
  <c r="M2716" i="13"/>
  <c r="O2716" i="13"/>
  <c r="P2716" i="13"/>
  <c r="R2716" i="13"/>
  <c r="K2716" i="13" s="1"/>
  <c r="T2716" i="13"/>
  <c r="U2716" i="13"/>
  <c r="V2716" i="13"/>
  <c r="E2717" i="13"/>
  <c r="H2717" i="13" s="1"/>
  <c r="I2717" i="13"/>
  <c r="J2717" i="13"/>
  <c r="L2717" i="13"/>
  <c r="M2717" i="13"/>
  <c r="O2717" i="13"/>
  <c r="P2717" i="13"/>
  <c r="R2717" i="13"/>
  <c r="K2717" i="13" s="1"/>
  <c r="T2717" i="13"/>
  <c r="U2717" i="13"/>
  <c r="V2717" i="13"/>
  <c r="E2718" i="13"/>
  <c r="F2718" i="13" s="1"/>
  <c r="I2718" i="13"/>
  <c r="J2718" i="13"/>
  <c r="L2718" i="13"/>
  <c r="M2718" i="13"/>
  <c r="O2718" i="13"/>
  <c r="P2718" i="13"/>
  <c r="R2718" i="13"/>
  <c r="K2718" i="13" s="1"/>
  <c r="T2718" i="13"/>
  <c r="U2718" i="13"/>
  <c r="V2718" i="13"/>
  <c r="E2719" i="13"/>
  <c r="I2719" i="13"/>
  <c r="J2719" i="13"/>
  <c r="L2719" i="13"/>
  <c r="M2719" i="13"/>
  <c r="O2719" i="13"/>
  <c r="P2719" i="13"/>
  <c r="R2719" i="13"/>
  <c r="K2719" i="13" s="1"/>
  <c r="T2719" i="13"/>
  <c r="U2719" i="13"/>
  <c r="V2719" i="13"/>
  <c r="E2720" i="13"/>
  <c r="H2720" i="13" s="1"/>
  <c r="I2720" i="13"/>
  <c r="J2720" i="13"/>
  <c r="L2720" i="13"/>
  <c r="M2720" i="13"/>
  <c r="O2720" i="13"/>
  <c r="P2720" i="13"/>
  <c r="R2720" i="13"/>
  <c r="K2720" i="13" s="1"/>
  <c r="T2720" i="13"/>
  <c r="U2720" i="13"/>
  <c r="V2720" i="13"/>
  <c r="E2721" i="13"/>
  <c r="H2721" i="13" s="1"/>
  <c r="I2721" i="13"/>
  <c r="J2721" i="13"/>
  <c r="L2721" i="13"/>
  <c r="M2721" i="13"/>
  <c r="O2721" i="13"/>
  <c r="P2721" i="13"/>
  <c r="R2721" i="13"/>
  <c r="K2721" i="13" s="1"/>
  <c r="T2721" i="13"/>
  <c r="U2721" i="13"/>
  <c r="V2721" i="13"/>
  <c r="E2722" i="13"/>
  <c r="I2722" i="13"/>
  <c r="J2722" i="13"/>
  <c r="L2722" i="13"/>
  <c r="M2722" i="13"/>
  <c r="O2722" i="13"/>
  <c r="P2722" i="13"/>
  <c r="R2722" i="13"/>
  <c r="K2722" i="13" s="1"/>
  <c r="T2722" i="13"/>
  <c r="U2722" i="13"/>
  <c r="V2722" i="13"/>
  <c r="E2723" i="13"/>
  <c r="F2723" i="13" s="1"/>
  <c r="I2723" i="13"/>
  <c r="J2723" i="13"/>
  <c r="L2723" i="13"/>
  <c r="M2723" i="13"/>
  <c r="O2723" i="13"/>
  <c r="P2723" i="13"/>
  <c r="R2723" i="13"/>
  <c r="K2723" i="13" s="1"/>
  <c r="T2723" i="13"/>
  <c r="U2723" i="13"/>
  <c r="V2723" i="13"/>
  <c r="E2724" i="13"/>
  <c r="I2724" i="13"/>
  <c r="J2724" i="13"/>
  <c r="L2724" i="13"/>
  <c r="M2724" i="13"/>
  <c r="O2724" i="13"/>
  <c r="P2724" i="13"/>
  <c r="R2724" i="13"/>
  <c r="K2724" i="13" s="1"/>
  <c r="T2724" i="13"/>
  <c r="U2724" i="13"/>
  <c r="V2724" i="13"/>
  <c r="E2725" i="13"/>
  <c r="H2725" i="13" s="1"/>
  <c r="I2725" i="13"/>
  <c r="J2725" i="13"/>
  <c r="L2725" i="13"/>
  <c r="M2725" i="13"/>
  <c r="O2725" i="13"/>
  <c r="P2725" i="13"/>
  <c r="R2725" i="13"/>
  <c r="K2725" i="13" s="1"/>
  <c r="T2725" i="13"/>
  <c r="U2725" i="13"/>
  <c r="V2725" i="13"/>
  <c r="E2726" i="13"/>
  <c r="F2726" i="13" s="1"/>
  <c r="I2726" i="13"/>
  <c r="J2726" i="13"/>
  <c r="L2726" i="13"/>
  <c r="M2726" i="13"/>
  <c r="O2726" i="13"/>
  <c r="P2726" i="13"/>
  <c r="R2726" i="13"/>
  <c r="K2726" i="13" s="1"/>
  <c r="T2726" i="13"/>
  <c r="U2726" i="13"/>
  <c r="V2726" i="13"/>
  <c r="E2727" i="13"/>
  <c r="F2727" i="13" s="1"/>
  <c r="I2727" i="13"/>
  <c r="J2727" i="13"/>
  <c r="L2727" i="13"/>
  <c r="M2727" i="13"/>
  <c r="O2727" i="13"/>
  <c r="P2727" i="13"/>
  <c r="R2727" i="13"/>
  <c r="K2727" i="13" s="1"/>
  <c r="T2727" i="13"/>
  <c r="U2727" i="13"/>
  <c r="V2727" i="13"/>
  <c r="E2728" i="13"/>
  <c r="H2728" i="13" s="1"/>
  <c r="I2728" i="13"/>
  <c r="J2728" i="13"/>
  <c r="L2728" i="13"/>
  <c r="M2728" i="13"/>
  <c r="O2728" i="13"/>
  <c r="P2728" i="13"/>
  <c r="R2728" i="13"/>
  <c r="K2728" i="13" s="1"/>
  <c r="T2728" i="13"/>
  <c r="U2728" i="13"/>
  <c r="V2728" i="13"/>
  <c r="E2729" i="13"/>
  <c r="F2729" i="13" s="1"/>
  <c r="I2729" i="13"/>
  <c r="J2729" i="13"/>
  <c r="L2729" i="13"/>
  <c r="M2729" i="13"/>
  <c r="O2729" i="13"/>
  <c r="P2729" i="13"/>
  <c r="R2729" i="13"/>
  <c r="K2729" i="13" s="1"/>
  <c r="T2729" i="13"/>
  <c r="U2729" i="13"/>
  <c r="V2729" i="13"/>
  <c r="E2730" i="13"/>
  <c r="F2730" i="13" s="1"/>
  <c r="I2730" i="13"/>
  <c r="J2730" i="13"/>
  <c r="L2730" i="13"/>
  <c r="M2730" i="13"/>
  <c r="O2730" i="13"/>
  <c r="P2730" i="13"/>
  <c r="R2730" i="13"/>
  <c r="K2730" i="13" s="1"/>
  <c r="T2730" i="13"/>
  <c r="U2730" i="13"/>
  <c r="V2730" i="13"/>
  <c r="E2731" i="13"/>
  <c r="F2731" i="13" s="1"/>
  <c r="I2731" i="13"/>
  <c r="J2731" i="13"/>
  <c r="L2731" i="13"/>
  <c r="M2731" i="13"/>
  <c r="O2731" i="13"/>
  <c r="P2731" i="13"/>
  <c r="R2731" i="13"/>
  <c r="K2731" i="13" s="1"/>
  <c r="T2731" i="13"/>
  <c r="U2731" i="13"/>
  <c r="V2731" i="13"/>
  <c r="E2732" i="13"/>
  <c r="I2732" i="13"/>
  <c r="J2732" i="13"/>
  <c r="L2732" i="13"/>
  <c r="M2732" i="13"/>
  <c r="O2732" i="13"/>
  <c r="P2732" i="13"/>
  <c r="R2732" i="13"/>
  <c r="K2732" i="13" s="1"/>
  <c r="T2732" i="13"/>
  <c r="U2732" i="13"/>
  <c r="V2732" i="13"/>
  <c r="E2733" i="13"/>
  <c r="H2733" i="13" s="1"/>
  <c r="I2733" i="13"/>
  <c r="J2733" i="13"/>
  <c r="L2733" i="13"/>
  <c r="M2733" i="13"/>
  <c r="O2733" i="13"/>
  <c r="P2733" i="13"/>
  <c r="R2733" i="13"/>
  <c r="K2733" i="13" s="1"/>
  <c r="T2733" i="13"/>
  <c r="U2733" i="13"/>
  <c r="V2733" i="13"/>
  <c r="E2734" i="13"/>
  <c r="F2734" i="13" s="1"/>
  <c r="I2734" i="13"/>
  <c r="J2734" i="13"/>
  <c r="L2734" i="13"/>
  <c r="M2734" i="13"/>
  <c r="O2734" i="13"/>
  <c r="P2734" i="13"/>
  <c r="R2734" i="13"/>
  <c r="K2734" i="13" s="1"/>
  <c r="T2734" i="13"/>
  <c r="U2734" i="13"/>
  <c r="V2734" i="13"/>
  <c r="E2735" i="13"/>
  <c r="I2735" i="13"/>
  <c r="J2735" i="13"/>
  <c r="L2735" i="13"/>
  <c r="M2735" i="13"/>
  <c r="O2735" i="13"/>
  <c r="P2735" i="13"/>
  <c r="R2735" i="13"/>
  <c r="K2735" i="13" s="1"/>
  <c r="T2735" i="13"/>
  <c r="U2735" i="13"/>
  <c r="V2735" i="13"/>
  <c r="E2736" i="13"/>
  <c r="H2736" i="13" s="1"/>
  <c r="I2736" i="13"/>
  <c r="J2736" i="13"/>
  <c r="L2736" i="13"/>
  <c r="M2736" i="13"/>
  <c r="O2736" i="13"/>
  <c r="P2736" i="13"/>
  <c r="R2736" i="13"/>
  <c r="K2736" i="13" s="1"/>
  <c r="T2736" i="13"/>
  <c r="U2736" i="13"/>
  <c r="V2736" i="13"/>
  <c r="E2737" i="13"/>
  <c r="F2737" i="13" s="1"/>
  <c r="I2737" i="13"/>
  <c r="J2737" i="13"/>
  <c r="L2737" i="13"/>
  <c r="M2737" i="13"/>
  <c r="O2737" i="13"/>
  <c r="P2737" i="13"/>
  <c r="R2737" i="13"/>
  <c r="K2737" i="13" s="1"/>
  <c r="T2737" i="13"/>
  <c r="U2737" i="13"/>
  <c r="V2737" i="13"/>
  <c r="E2738" i="13"/>
  <c r="F2738" i="13" s="1"/>
  <c r="I2738" i="13"/>
  <c r="J2738" i="13"/>
  <c r="L2738" i="13"/>
  <c r="M2738" i="13"/>
  <c r="O2738" i="13"/>
  <c r="P2738" i="13"/>
  <c r="R2738" i="13"/>
  <c r="K2738" i="13" s="1"/>
  <c r="T2738" i="13"/>
  <c r="U2738" i="13"/>
  <c r="V2738" i="13"/>
  <c r="E2739" i="13"/>
  <c r="F2739" i="13" s="1"/>
  <c r="I2739" i="13"/>
  <c r="J2739" i="13"/>
  <c r="L2739" i="13"/>
  <c r="M2739" i="13"/>
  <c r="O2739" i="13"/>
  <c r="P2739" i="13"/>
  <c r="R2739" i="13"/>
  <c r="K2739" i="13" s="1"/>
  <c r="T2739" i="13"/>
  <c r="U2739" i="13"/>
  <c r="V2739" i="13"/>
  <c r="E2740" i="13"/>
  <c r="I2740" i="13"/>
  <c r="J2740" i="13"/>
  <c r="L2740" i="13"/>
  <c r="M2740" i="13"/>
  <c r="O2740" i="13"/>
  <c r="P2740" i="13"/>
  <c r="R2740" i="13"/>
  <c r="K2740" i="13" s="1"/>
  <c r="T2740" i="13"/>
  <c r="U2740" i="13"/>
  <c r="V2740" i="13"/>
  <c r="E2741" i="13"/>
  <c r="H2741" i="13" s="1"/>
  <c r="I2741" i="13"/>
  <c r="J2741" i="13"/>
  <c r="L2741" i="13"/>
  <c r="M2741" i="13"/>
  <c r="O2741" i="13"/>
  <c r="P2741" i="13"/>
  <c r="R2741" i="13"/>
  <c r="K2741" i="13" s="1"/>
  <c r="T2741" i="13"/>
  <c r="U2741" i="13"/>
  <c r="V2741" i="13"/>
  <c r="E2742" i="13"/>
  <c r="F2742" i="13" s="1"/>
  <c r="I2742" i="13"/>
  <c r="J2742" i="13"/>
  <c r="L2742" i="13"/>
  <c r="M2742" i="13"/>
  <c r="O2742" i="13"/>
  <c r="P2742" i="13"/>
  <c r="R2742" i="13"/>
  <c r="K2742" i="13" s="1"/>
  <c r="T2742" i="13"/>
  <c r="U2742" i="13"/>
  <c r="V2742" i="13"/>
  <c r="E2743" i="13"/>
  <c r="F2743" i="13" s="1"/>
  <c r="I2743" i="13"/>
  <c r="J2743" i="13"/>
  <c r="L2743" i="13"/>
  <c r="M2743" i="13"/>
  <c r="O2743" i="13"/>
  <c r="P2743" i="13"/>
  <c r="R2743" i="13"/>
  <c r="K2743" i="13" s="1"/>
  <c r="T2743" i="13"/>
  <c r="U2743" i="13"/>
  <c r="V2743" i="13"/>
  <c r="E2744" i="13"/>
  <c r="H2744" i="13" s="1"/>
  <c r="I2744" i="13"/>
  <c r="J2744" i="13"/>
  <c r="L2744" i="13"/>
  <c r="M2744" i="13"/>
  <c r="O2744" i="13"/>
  <c r="P2744" i="13"/>
  <c r="R2744" i="13"/>
  <c r="K2744" i="13" s="1"/>
  <c r="T2744" i="13"/>
  <c r="U2744" i="13"/>
  <c r="V2744" i="13"/>
  <c r="E2745" i="13"/>
  <c r="F2745" i="13" s="1"/>
  <c r="I2745" i="13"/>
  <c r="J2745" i="13"/>
  <c r="L2745" i="13"/>
  <c r="M2745" i="13"/>
  <c r="O2745" i="13"/>
  <c r="P2745" i="13"/>
  <c r="R2745" i="13"/>
  <c r="K2745" i="13" s="1"/>
  <c r="T2745" i="13"/>
  <c r="U2745" i="13"/>
  <c r="V2745" i="13"/>
  <c r="E2746" i="13"/>
  <c r="F2746" i="13" s="1"/>
  <c r="I2746" i="13"/>
  <c r="J2746" i="13"/>
  <c r="L2746" i="13"/>
  <c r="M2746" i="13"/>
  <c r="O2746" i="13"/>
  <c r="P2746" i="13"/>
  <c r="R2746" i="13"/>
  <c r="K2746" i="13" s="1"/>
  <c r="T2746" i="13"/>
  <c r="U2746" i="13"/>
  <c r="V2746" i="13"/>
  <c r="E2747" i="13"/>
  <c r="H2747" i="13" s="1"/>
  <c r="I2747" i="13"/>
  <c r="J2747" i="13"/>
  <c r="L2747" i="13"/>
  <c r="M2747" i="13"/>
  <c r="O2747" i="13"/>
  <c r="P2747" i="13"/>
  <c r="R2747" i="13"/>
  <c r="K2747" i="13" s="1"/>
  <c r="T2747" i="13"/>
  <c r="U2747" i="13"/>
  <c r="V2747" i="13"/>
  <c r="E2748" i="13"/>
  <c r="I2748" i="13"/>
  <c r="J2748" i="13"/>
  <c r="L2748" i="13"/>
  <c r="M2748" i="13"/>
  <c r="O2748" i="13"/>
  <c r="P2748" i="13"/>
  <c r="R2748" i="13"/>
  <c r="K2748" i="13" s="1"/>
  <c r="T2748" i="13"/>
  <c r="U2748" i="13"/>
  <c r="V2748" i="13"/>
  <c r="E2749" i="13"/>
  <c r="H2749" i="13" s="1"/>
  <c r="I2749" i="13"/>
  <c r="J2749" i="13"/>
  <c r="L2749" i="13"/>
  <c r="M2749" i="13"/>
  <c r="O2749" i="13"/>
  <c r="P2749" i="13"/>
  <c r="R2749" i="13"/>
  <c r="K2749" i="13" s="1"/>
  <c r="T2749" i="13"/>
  <c r="U2749" i="13"/>
  <c r="V2749" i="13"/>
  <c r="E2750" i="13"/>
  <c r="F2750" i="13" s="1"/>
  <c r="I2750" i="13"/>
  <c r="J2750" i="13"/>
  <c r="L2750" i="13"/>
  <c r="M2750" i="13"/>
  <c r="O2750" i="13"/>
  <c r="P2750" i="13"/>
  <c r="R2750" i="13"/>
  <c r="K2750" i="13" s="1"/>
  <c r="T2750" i="13"/>
  <c r="U2750" i="13"/>
  <c r="V2750" i="13"/>
  <c r="E2751" i="13"/>
  <c r="F2751" i="13" s="1"/>
  <c r="I2751" i="13"/>
  <c r="J2751" i="13"/>
  <c r="L2751" i="13"/>
  <c r="M2751" i="13"/>
  <c r="O2751" i="13"/>
  <c r="P2751" i="13"/>
  <c r="R2751" i="13"/>
  <c r="K2751" i="13" s="1"/>
  <c r="T2751" i="13"/>
  <c r="U2751" i="13"/>
  <c r="V2751" i="13"/>
  <c r="E2752" i="13"/>
  <c r="H2752" i="13" s="1"/>
  <c r="I2752" i="13"/>
  <c r="J2752" i="13"/>
  <c r="L2752" i="13"/>
  <c r="M2752" i="13"/>
  <c r="O2752" i="13"/>
  <c r="P2752" i="13"/>
  <c r="R2752" i="13"/>
  <c r="K2752" i="13" s="1"/>
  <c r="T2752" i="13"/>
  <c r="U2752" i="13"/>
  <c r="V2752" i="13"/>
  <c r="E2753" i="13"/>
  <c r="I2753" i="13"/>
  <c r="J2753" i="13"/>
  <c r="L2753" i="13"/>
  <c r="M2753" i="13"/>
  <c r="O2753" i="13"/>
  <c r="P2753" i="13"/>
  <c r="R2753" i="13"/>
  <c r="K2753" i="13" s="1"/>
  <c r="T2753" i="13"/>
  <c r="U2753" i="13"/>
  <c r="V2753" i="13"/>
  <c r="E2754" i="13"/>
  <c r="F2754" i="13" s="1"/>
  <c r="I2754" i="13"/>
  <c r="J2754" i="13"/>
  <c r="L2754" i="13"/>
  <c r="M2754" i="13"/>
  <c r="O2754" i="13"/>
  <c r="P2754" i="13"/>
  <c r="R2754" i="13"/>
  <c r="K2754" i="13" s="1"/>
  <c r="T2754" i="13"/>
  <c r="U2754" i="13"/>
  <c r="V2754" i="13"/>
  <c r="E2755" i="13"/>
  <c r="H2755" i="13" s="1"/>
  <c r="I2755" i="13"/>
  <c r="J2755" i="13"/>
  <c r="L2755" i="13"/>
  <c r="M2755" i="13"/>
  <c r="O2755" i="13"/>
  <c r="P2755" i="13"/>
  <c r="R2755" i="13"/>
  <c r="K2755" i="13" s="1"/>
  <c r="T2755" i="13"/>
  <c r="U2755" i="13"/>
  <c r="V2755" i="13"/>
  <c r="E2756" i="13"/>
  <c r="I2756" i="13"/>
  <c r="J2756" i="13"/>
  <c r="L2756" i="13"/>
  <c r="M2756" i="13"/>
  <c r="O2756" i="13"/>
  <c r="P2756" i="13"/>
  <c r="R2756" i="13"/>
  <c r="K2756" i="13" s="1"/>
  <c r="T2756" i="13"/>
  <c r="U2756" i="13"/>
  <c r="V2756" i="13"/>
  <c r="E2757" i="13"/>
  <c r="H2757" i="13" s="1"/>
  <c r="I2757" i="13"/>
  <c r="J2757" i="13"/>
  <c r="L2757" i="13"/>
  <c r="M2757" i="13"/>
  <c r="O2757" i="13"/>
  <c r="P2757" i="13"/>
  <c r="R2757" i="13"/>
  <c r="K2757" i="13" s="1"/>
  <c r="T2757" i="13"/>
  <c r="U2757" i="13"/>
  <c r="V2757" i="13"/>
  <c r="E2758" i="13"/>
  <c r="F2758" i="13" s="1"/>
  <c r="I2758" i="13"/>
  <c r="J2758" i="13"/>
  <c r="L2758" i="13"/>
  <c r="M2758" i="13"/>
  <c r="O2758" i="13"/>
  <c r="P2758" i="13"/>
  <c r="R2758" i="13"/>
  <c r="K2758" i="13" s="1"/>
  <c r="T2758" i="13"/>
  <c r="U2758" i="13"/>
  <c r="V2758" i="13"/>
  <c r="E2759" i="13"/>
  <c r="F2759" i="13" s="1"/>
  <c r="I2759" i="13"/>
  <c r="J2759" i="13"/>
  <c r="L2759" i="13"/>
  <c r="M2759" i="13"/>
  <c r="O2759" i="13"/>
  <c r="P2759" i="13"/>
  <c r="R2759" i="13"/>
  <c r="K2759" i="13" s="1"/>
  <c r="T2759" i="13"/>
  <c r="U2759" i="13"/>
  <c r="V2759" i="13"/>
  <c r="E2760" i="13"/>
  <c r="H2760" i="13" s="1"/>
  <c r="I2760" i="13"/>
  <c r="J2760" i="13"/>
  <c r="L2760" i="13"/>
  <c r="M2760" i="13"/>
  <c r="O2760" i="13"/>
  <c r="P2760" i="13"/>
  <c r="R2760" i="13"/>
  <c r="K2760" i="13" s="1"/>
  <c r="T2760" i="13"/>
  <c r="U2760" i="13"/>
  <c r="V2760" i="13"/>
  <c r="E2761" i="13"/>
  <c r="F2761" i="13" s="1"/>
  <c r="I2761" i="13"/>
  <c r="J2761" i="13"/>
  <c r="L2761" i="13"/>
  <c r="M2761" i="13"/>
  <c r="O2761" i="13"/>
  <c r="P2761" i="13"/>
  <c r="R2761" i="13"/>
  <c r="K2761" i="13" s="1"/>
  <c r="T2761" i="13"/>
  <c r="U2761" i="13"/>
  <c r="V2761" i="13"/>
  <c r="E2762" i="13"/>
  <c r="F2762" i="13" s="1"/>
  <c r="I2762" i="13"/>
  <c r="J2762" i="13"/>
  <c r="L2762" i="13"/>
  <c r="M2762" i="13"/>
  <c r="O2762" i="13"/>
  <c r="P2762" i="13"/>
  <c r="R2762" i="13"/>
  <c r="K2762" i="13" s="1"/>
  <c r="T2762" i="13"/>
  <c r="U2762" i="13"/>
  <c r="V2762" i="13"/>
  <c r="E2763" i="13"/>
  <c r="I2763" i="13"/>
  <c r="J2763" i="13"/>
  <c r="L2763" i="13"/>
  <c r="M2763" i="13"/>
  <c r="O2763" i="13"/>
  <c r="P2763" i="13"/>
  <c r="R2763" i="13"/>
  <c r="K2763" i="13" s="1"/>
  <c r="T2763" i="13"/>
  <c r="U2763" i="13"/>
  <c r="V2763" i="13"/>
  <c r="E2764" i="13"/>
  <c r="I2764" i="13"/>
  <c r="J2764" i="13"/>
  <c r="L2764" i="13"/>
  <c r="M2764" i="13"/>
  <c r="O2764" i="13"/>
  <c r="P2764" i="13"/>
  <c r="R2764" i="13"/>
  <c r="K2764" i="13" s="1"/>
  <c r="T2764" i="13"/>
  <c r="U2764" i="13"/>
  <c r="V2764" i="13"/>
  <c r="E2765" i="13"/>
  <c r="H2765" i="13" s="1"/>
  <c r="I2765" i="13"/>
  <c r="J2765" i="13"/>
  <c r="L2765" i="13"/>
  <c r="M2765" i="13"/>
  <c r="O2765" i="13"/>
  <c r="P2765" i="13"/>
  <c r="R2765" i="13"/>
  <c r="K2765" i="13" s="1"/>
  <c r="T2765" i="13"/>
  <c r="U2765" i="13"/>
  <c r="V2765" i="13"/>
  <c r="E2766" i="13"/>
  <c r="F2766" i="13" s="1"/>
  <c r="I2766" i="13"/>
  <c r="J2766" i="13"/>
  <c r="L2766" i="13"/>
  <c r="M2766" i="13"/>
  <c r="O2766" i="13"/>
  <c r="P2766" i="13"/>
  <c r="R2766" i="13"/>
  <c r="K2766" i="13" s="1"/>
  <c r="T2766" i="13"/>
  <c r="U2766" i="13"/>
  <c r="V2766" i="13"/>
  <c r="E2767" i="13"/>
  <c r="F2767" i="13" s="1"/>
  <c r="I2767" i="13"/>
  <c r="J2767" i="13"/>
  <c r="L2767" i="13"/>
  <c r="M2767" i="13"/>
  <c r="O2767" i="13"/>
  <c r="P2767" i="13"/>
  <c r="R2767" i="13"/>
  <c r="K2767" i="13" s="1"/>
  <c r="T2767" i="13"/>
  <c r="U2767" i="13"/>
  <c r="V2767" i="13"/>
  <c r="E2768" i="13"/>
  <c r="I2768" i="13"/>
  <c r="J2768" i="13"/>
  <c r="L2768" i="13"/>
  <c r="M2768" i="13"/>
  <c r="O2768" i="13"/>
  <c r="P2768" i="13"/>
  <c r="R2768" i="13"/>
  <c r="K2768" i="13" s="1"/>
  <c r="T2768" i="13"/>
  <c r="U2768" i="13"/>
  <c r="V2768" i="13"/>
  <c r="E2769" i="13"/>
  <c r="F2769" i="13" s="1"/>
  <c r="I2769" i="13"/>
  <c r="J2769" i="13"/>
  <c r="L2769" i="13"/>
  <c r="M2769" i="13"/>
  <c r="O2769" i="13"/>
  <c r="P2769" i="13"/>
  <c r="R2769" i="13"/>
  <c r="K2769" i="13" s="1"/>
  <c r="T2769" i="13"/>
  <c r="U2769" i="13"/>
  <c r="V2769" i="13"/>
  <c r="E2770" i="13"/>
  <c r="F2770" i="13" s="1"/>
  <c r="I2770" i="13"/>
  <c r="J2770" i="13"/>
  <c r="L2770" i="13"/>
  <c r="M2770" i="13"/>
  <c r="O2770" i="13"/>
  <c r="P2770" i="13"/>
  <c r="R2770" i="13"/>
  <c r="K2770" i="13" s="1"/>
  <c r="T2770" i="13"/>
  <c r="U2770" i="13"/>
  <c r="V2770" i="13"/>
  <c r="E2771" i="13"/>
  <c r="H2771" i="13" s="1"/>
  <c r="I2771" i="13"/>
  <c r="J2771" i="13"/>
  <c r="L2771" i="13"/>
  <c r="M2771" i="13"/>
  <c r="O2771" i="13"/>
  <c r="P2771" i="13"/>
  <c r="R2771" i="13"/>
  <c r="K2771" i="13" s="1"/>
  <c r="T2771" i="13"/>
  <c r="U2771" i="13"/>
  <c r="V2771" i="13"/>
  <c r="E2772" i="13"/>
  <c r="I2772" i="13"/>
  <c r="J2772" i="13"/>
  <c r="L2772" i="13"/>
  <c r="M2772" i="13"/>
  <c r="O2772" i="13"/>
  <c r="P2772" i="13"/>
  <c r="R2772" i="13"/>
  <c r="K2772" i="13" s="1"/>
  <c r="T2772" i="13"/>
  <c r="U2772" i="13"/>
  <c r="V2772" i="13"/>
  <c r="E2773" i="13"/>
  <c r="H2773" i="13" s="1"/>
  <c r="I2773" i="13"/>
  <c r="J2773" i="13"/>
  <c r="L2773" i="13"/>
  <c r="M2773" i="13"/>
  <c r="O2773" i="13"/>
  <c r="P2773" i="13"/>
  <c r="R2773" i="13"/>
  <c r="K2773" i="13" s="1"/>
  <c r="T2773" i="13"/>
  <c r="U2773" i="13"/>
  <c r="V2773" i="13"/>
  <c r="E2774" i="13"/>
  <c r="F2774" i="13" s="1"/>
  <c r="I2774" i="13"/>
  <c r="J2774" i="13"/>
  <c r="L2774" i="13"/>
  <c r="M2774" i="13"/>
  <c r="O2774" i="13"/>
  <c r="P2774" i="13"/>
  <c r="R2774" i="13"/>
  <c r="K2774" i="13" s="1"/>
  <c r="T2774" i="13"/>
  <c r="U2774" i="13"/>
  <c r="V2774" i="13"/>
  <c r="E2775" i="13"/>
  <c r="F2775" i="13" s="1"/>
  <c r="I2775" i="13"/>
  <c r="J2775" i="13"/>
  <c r="L2775" i="13"/>
  <c r="M2775" i="13"/>
  <c r="O2775" i="13"/>
  <c r="P2775" i="13"/>
  <c r="R2775" i="13"/>
  <c r="K2775" i="13" s="1"/>
  <c r="T2775" i="13"/>
  <c r="U2775" i="13"/>
  <c r="V2775" i="13"/>
  <c r="E2776" i="13"/>
  <c r="H2776" i="13" s="1"/>
  <c r="I2776" i="13"/>
  <c r="J2776" i="13"/>
  <c r="L2776" i="13"/>
  <c r="M2776" i="13"/>
  <c r="O2776" i="13"/>
  <c r="P2776" i="13"/>
  <c r="R2776" i="13"/>
  <c r="K2776" i="13" s="1"/>
  <c r="T2776" i="13"/>
  <c r="U2776" i="13"/>
  <c r="V2776" i="13"/>
  <c r="E2777" i="13"/>
  <c r="F2777" i="13" s="1"/>
  <c r="I2777" i="13"/>
  <c r="J2777" i="13"/>
  <c r="L2777" i="13"/>
  <c r="M2777" i="13"/>
  <c r="O2777" i="13"/>
  <c r="P2777" i="13"/>
  <c r="R2777" i="13"/>
  <c r="K2777" i="13" s="1"/>
  <c r="T2777" i="13"/>
  <c r="U2777" i="13"/>
  <c r="V2777" i="13"/>
  <c r="E2778" i="13"/>
  <c r="F2778" i="13" s="1"/>
  <c r="I2778" i="13"/>
  <c r="J2778" i="13"/>
  <c r="L2778" i="13"/>
  <c r="M2778" i="13"/>
  <c r="O2778" i="13"/>
  <c r="P2778" i="13"/>
  <c r="R2778" i="13"/>
  <c r="K2778" i="13" s="1"/>
  <c r="T2778" i="13"/>
  <c r="U2778" i="13"/>
  <c r="V2778" i="13"/>
  <c r="E2779" i="13"/>
  <c r="H2779" i="13" s="1"/>
  <c r="I2779" i="13"/>
  <c r="J2779" i="13"/>
  <c r="L2779" i="13"/>
  <c r="M2779" i="13"/>
  <c r="O2779" i="13"/>
  <c r="P2779" i="13"/>
  <c r="R2779" i="13"/>
  <c r="K2779" i="13" s="1"/>
  <c r="T2779" i="13"/>
  <c r="U2779" i="13"/>
  <c r="V2779" i="13"/>
  <c r="E2780" i="13"/>
  <c r="I2780" i="13"/>
  <c r="J2780" i="13"/>
  <c r="L2780" i="13"/>
  <c r="M2780" i="13"/>
  <c r="O2780" i="13"/>
  <c r="P2780" i="13"/>
  <c r="R2780" i="13"/>
  <c r="K2780" i="13" s="1"/>
  <c r="T2780" i="13"/>
  <c r="U2780" i="13"/>
  <c r="V2780" i="13"/>
  <c r="E2781" i="13"/>
  <c r="I2781" i="13"/>
  <c r="J2781" i="13"/>
  <c r="L2781" i="13"/>
  <c r="M2781" i="13"/>
  <c r="O2781" i="13"/>
  <c r="P2781" i="13"/>
  <c r="R2781" i="13"/>
  <c r="K2781" i="13" s="1"/>
  <c r="T2781" i="13"/>
  <c r="U2781" i="13"/>
  <c r="V2781" i="13"/>
  <c r="E2782" i="13"/>
  <c r="F2782" i="13" s="1"/>
  <c r="I2782" i="13"/>
  <c r="J2782" i="13"/>
  <c r="L2782" i="13"/>
  <c r="M2782" i="13"/>
  <c r="O2782" i="13"/>
  <c r="P2782" i="13"/>
  <c r="R2782" i="13"/>
  <c r="K2782" i="13" s="1"/>
  <c r="T2782" i="13"/>
  <c r="U2782" i="13"/>
  <c r="V2782" i="13"/>
  <c r="E2783" i="13"/>
  <c r="F2783" i="13" s="1"/>
  <c r="I2783" i="13"/>
  <c r="J2783" i="13"/>
  <c r="L2783" i="13"/>
  <c r="M2783" i="13"/>
  <c r="O2783" i="13"/>
  <c r="P2783" i="13"/>
  <c r="R2783" i="13"/>
  <c r="K2783" i="13" s="1"/>
  <c r="T2783" i="13"/>
  <c r="U2783" i="13"/>
  <c r="V2783" i="13"/>
  <c r="E2784" i="13"/>
  <c r="H2784" i="13" s="1"/>
  <c r="I2784" i="13"/>
  <c r="J2784" i="13"/>
  <c r="L2784" i="13"/>
  <c r="M2784" i="13"/>
  <c r="O2784" i="13"/>
  <c r="P2784" i="13"/>
  <c r="R2784" i="13"/>
  <c r="K2784" i="13" s="1"/>
  <c r="T2784" i="13"/>
  <c r="U2784" i="13"/>
  <c r="V2784" i="13"/>
  <c r="E2785" i="13"/>
  <c r="I2785" i="13"/>
  <c r="J2785" i="13"/>
  <c r="L2785" i="13"/>
  <c r="M2785" i="13"/>
  <c r="O2785" i="13"/>
  <c r="P2785" i="13"/>
  <c r="R2785" i="13"/>
  <c r="K2785" i="13" s="1"/>
  <c r="T2785" i="13"/>
  <c r="U2785" i="13"/>
  <c r="V2785" i="13"/>
  <c r="E2786" i="13"/>
  <c r="F2786" i="13" s="1"/>
  <c r="I2786" i="13"/>
  <c r="J2786" i="13"/>
  <c r="L2786" i="13"/>
  <c r="M2786" i="13"/>
  <c r="O2786" i="13"/>
  <c r="P2786" i="13"/>
  <c r="R2786" i="13"/>
  <c r="K2786" i="13" s="1"/>
  <c r="T2786" i="13"/>
  <c r="U2786" i="13"/>
  <c r="V2786" i="13"/>
  <c r="E2787" i="13"/>
  <c r="H2787" i="13" s="1"/>
  <c r="I2787" i="13"/>
  <c r="J2787" i="13"/>
  <c r="L2787" i="13"/>
  <c r="M2787" i="13"/>
  <c r="O2787" i="13"/>
  <c r="P2787" i="13"/>
  <c r="R2787" i="13"/>
  <c r="K2787" i="13" s="1"/>
  <c r="T2787" i="13"/>
  <c r="U2787" i="13"/>
  <c r="V2787" i="13"/>
  <c r="E2788" i="13"/>
  <c r="I2788" i="13"/>
  <c r="J2788" i="13"/>
  <c r="L2788" i="13"/>
  <c r="M2788" i="13"/>
  <c r="O2788" i="13"/>
  <c r="P2788" i="13"/>
  <c r="R2788" i="13"/>
  <c r="K2788" i="13" s="1"/>
  <c r="T2788" i="13"/>
  <c r="U2788" i="13"/>
  <c r="V2788" i="13"/>
  <c r="E2789" i="13"/>
  <c r="H2789" i="13" s="1"/>
  <c r="I2789" i="13"/>
  <c r="J2789" i="13"/>
  <c r="L2789" i="13"/>
  <c r="M2789" i="13"/>
  <c r="O2789" i="13"/>
  <c r="P2789" i="13"/>
  <c r="R2789" i="13"/>
  <c r="K2789" i="13" s="1"/>
  <c r="T2789" i="13"/>
  <c r="U2789" i="13"/>
  <c r="V2789" i="13"/>
  <c r="E2790" i="13"/>
  <c r="H2790" i="13" s="1"/>
  <c r="I2790" i="13"/>
  <c r="J2790" i="13"/>
  <c r="L2790" i="13"/>
  <c r="M2790" i="13"/>
  <c r="O2790" i="13"/>
  <c r="P2790" i="13"/>
  <c r="R2790" i="13"/>
  <c r="K2790" i="13" s="1"/>
  <c r="T2790" i="13"/>
  <c r="U2790" i="13"/>
  <c r="V2790" i="13"/>
  <c r="E2791" i="13"/>
  <c r="F2791" i="13" s="1"/>
  <c r="I2791" i="13"/>
  <c r="J2791" i="13"/>
  <c r="L2791" i="13"/>
  <c r="M2791" i="13"/>
  <c r="O2791" i="13"/>
  <c r="P2791" i="13"/>
  <c r="R2791" i="13"/>
  <c r="K2791" i="13" s="1"/>
  <c r="T2791" i="13"/>
  <c r="U2791" i="13"/>
  <c r="V2791" i="13"/>
  <c r="E2792" i="13"/>
  <c r="H2792" i="13" s="1"/>
  <c r="I2792" i="13"/>
  <c r="J2792" i="13"/>
  <c r="L2792" i="13"/>
  <c r="M2792" i="13"/>
  <c r="O2792" i="13"/>
  <c r="P2792" i="13"/>
  <c r="R2792" i="13"/>
  <c r="K2792" i="13" s="1"/>
  <c r="T2792" i="13"/>
  <c r="U2792" i="13"/>
  <c r="V2792" i="13"/>
  <c r="E2793" i="13"/>
  <c r="F2793" i="13" s="1"/>
  <c r="I2793" i="13"/>
  <c r="J2793" i="13"/>
  <c r="L2793" i="13"/>
  <c r="M2793" i="13"/>
  <c r="O2793" i="13"/>
  <c r="P2793" i="13"/>
  <c r="R2793" i="13"/>
  <c r="K2793" i="13" s="1"/>
  <c r="T2793" i="13"/>
  <c r="U2793" i="13"/>
  <c r="V2793" i="13"/>
  <c r="E2794" i="13"/>
  <c r="F2794" i="13" s="1"/>
  <c r="I2794" i="13"/>
  <c r="J2794" i="13"/>
  <c r="L2794" i="13"/>
  <c r="M2794" i="13"/>
  <c r="O2794" i="13"/>
  <c r="P2794" i="13"/>
  <c r="R2794" i="13"/>
  <c r="K2794" i="13" s="1"/>
  <c r="T2794" i="13"/>
  <c r="U2794" i="13"/>
  <c r="V2794" i="13"/>
  <c r="E2795" i="13"/>
  <c r="I2795" i="13"/>
  <c r="J2795" i="13"/>
  <c r="L2795" i="13"/>
  <c r="M2795" i="13"/>
  <c r="O2795" i="13"/>
  <c r="P2795" i="13"/>
  <c r="R2795" i="13"/>
  <c r="K2795" i="13" s="1"/>
  <c r="T2795" i="13"/>
  <c r="U2795" i="13"/>
  <c r="V2795" i="13"/>
  <c r="E2796" i="13"/>
  <c r="I2796" i="13"/>
  <c r="J2796" i="13"/>
  <c r="L2796" i="13"/>
  <c r="M2796" i="13"/>
  <c r="O2796" i="13"/>
  <c r="P2796" i="13"/>
  <c r="R2796" i="13"/>
  <c r="K2796" i="13" s="1"/>
  <c r="T2796" i="13"/>
  <c r="U2796" i="13"/>
  <c r="V2796" i="13"/>
  <c r="E2797" i="13"/>
  <c r="H2797" i="13" s="1"/>
  <c r="I2797" i="13"/>
  <c r="J2797" i="13"/>
  <c r="L2797" i="13"/>
  <c r="M2797" i="13"/>
  <c r="O2797" i="13"/>
  <c r="P2797" i="13"/>
  <c r="R2797" i="13"/>
  <c r="K2797" i="13" s="1"/>
  <c r="T2797" i="13"/>
  <c r="U2797" i="13"/>
  <c r="V2797" i="13"/>
  <c r="E2798" i="13"/>
  <c r="F2798" i="13" s="1"/>
  <c r="I2798" i="13"/>
  <c r="J2798" i="13"/>
  <c r="L2798" i="13"/>
  <c r="M2798" i="13"/>
  <c r="O2798" i="13"/>
  <c r="P2798" i="13"/>
  <c r="R2798" i="13"/>
  <c r="K2798" i="13" s="1"/>
  <c r="T2798" i="13"/>
  <c r="U2798" i="13"/>
  <c r="V2798" i="13"/>
  <c r="E2799" i="13"/>
  <c r="F2799" i="13" s="1"/>
  <c r="I2799" i="13"/>
  <c r="J2799" i="13"/>
  <c r="L2799" i="13"/>
  <c r="M2799" i="13"/>
  <c r="O2799" i="13"/>
  <c r="P2799" i="13"/>
  <c r="R2799" i="13"/>
  <c r="K2799" i="13" s="1"/>
  <c r="T2799" i="13"/>
  <c r="U2799" i="13"/>
  <c r="V2799" i="13"/>
  <c r="E2800" i="13"/>
  <c r="H2800" i="13" s="1"/>
  <c r="I2800" i="13"/>
  <c r="J2800" i="13"/>
  <c r="L2800" i="13"/>
  <c r="M2800" i="13"/>
  <c r="O2800" i="13"/>
  <c r="P2800" i="13"/>
  <c r="R2800" i="13"/>
  <c r="K2800" i="13" s="1"/>
  <c r="T2800" i="13"/>
  <c r="U2800" i="13"/>
  <c r="V2800" i="13"/>
  <c r="E2801" i="13"/>
  <c r="F2801" i="13" s="1"/>
  <c r="I2801" i="13"/>
  <c r="J2801" i="13"/>
  <c r="L2801" i="13"/>
  <c r="M2801" i="13"/>
  <c r="O2801" i="13"/>
  <c r="P2801" i="13"/>
  <c r="R2801" i="13"/>
  <c r="K2801" i="13" s="1"/>
  <c r="T2801" i="13"/>
  <c r="U2801" i="13"/>
  <c r="V2801" i="13"/>
  <c r="E2802" i="13"/>
  <c r="F2802" i="13" s="1"/>
  <c r="I2802" i="13"/>
  <c r="J2802" i="13"/>
  <c r="L2802" i="13"/>
  <c r="M2802" i="13"/>
  <c r="O2802" i="13"/>
  <c r="P2802" i="13"/>
  <c r="R2802" i="13"/>
  <c r="K2802" i="13" s="1"/>
  <c r="T2802" i="13"/>
  <c r="U2802" i="13"/>
  <c r="V2802" i="13"/>
  <c r="E2803" i="13"/>
  <c r="I2803" i="13"/>
  <c r="J2803" i="13"/>
  <c r="L2803" i="13"/>
  <c r="M2803" i="13"/>
  <c r="O2803" i="13"/>
  <c r="P2803" i="13"/>
  <c r="R2803" i="13"/>
  <c r="K2803" i="13" s="1"/>
  <c r="T2803" i="13"/>
  <c r="U2803" i="13"/>
  <c r="V2803" i="13"/>
  <c r="E2804" i="13"/>
  <c r="F2804" i="13" s="1"/>
  <c r="I2804" i="13"/>
  <c r="J2804" i="13"/>
  <c r="L2804" i="13"/>
  <c r="M2804" i="13"/>
  <c r="O2804" i="13"/>
  <c r="P2804" i="13"/>
  <c r="R2804" i="13"/>
  <c r="K2804" i="13" s="1"/>
  <c r="T2804" i="13"/>
  <c r="U2804" i="13"/>
  <c r="V2804" i="13"/>
  <c r="E2805" i="13"/>
  <c r="F2805" i="13" s="1"/>
  <c r="I2805" i="13"/>
  <c r="J2805" i="13"/>
  <c r="L2805" i="13"/>
  <c r="M2805" i="13"/>
  <c r="O2805" i="13"/>
  <c r="P2805" i="13"/>
  <c r="R2805" i="13"/>
  <c r="K2805" i="13" s="1"/>
  <c r="T2805" i="13"/>
  <c r="U2805" i="13"/>
  <c r="V2805" i="13"/>
  <c r="E2806" i="13"/>
  <c r="F2806" i="13" s="1"/>
  <c r="I2806" i="13"/>
  <c r="J2806" i="13"/>
  <c r="L2806" i="13"/>
  <c r="M2806" i="13"/>
  <c r="O2806" i="13"/>
  <c r="P2806" i="13"/>
  <c r="R2806" i="13"/>
  <c r="K2806" i="13" s="1"/>
  <c r="T2806" i="13"/>
  <c r="U2806" i="13"/>
  <c r="V2806" i="13"/>
  <c r="E2807" i="13"/>
  <c r="I2807" i="13"/>
  <c r="J2807" i="13"/>
  <c r="L2807" i="13"/>
  <c r="M2807" i="13"/>
  <c r="O2807" i="13"/>
  <c r="P2807" i="13"/>
  <c r="R2807" i="13"/>
  <c r="K2807" i="13" s="1"/>
  <c r="T2807" i="13"/>
  <c r="U2807" i="13"/>
  <c r="V2807" i="13"/>
  <c r="E2808" i="13"/>
  <c r="F2808" i="13" s="1"/>
  <c r="I2808" i="13"/>
  <c r="J2808" i="13"/>
  <c r="L2808" i="13"/>
  <c r="M2808" i="13"/>
  <c r="O2808" i="13"/>
  <c r="P2808" i="13"/>
  <c r="R2808" i="13"/>
  <c r="K2808" i="13" s="1"/>
  <c r="T2808" i="13"/>
  <c r="U2808" i="13"/>
  <c r="V2808" i="13"/>
  <c r="E2809" i="13"/>
  <c r="H2809" i="13" s="1"/>
  <c r="I2809" i="13"/>
  <c r="J2809" i="13"/>
  <c r="L2809" i="13"/>
  <c r="M2809" i="13"/>
  <c r="O2809" i="13"/>
  <c r="P2809" i="13"/>
  <c r="R2809" i="13"/>
  <c r="K2809" i="13" s="1"/>
  <c r="T2809" i="13"/>
  <c r="U2809" i="13"/>
  <c r="V2809" i="13"/>
  <c r="E2810" i="13"/>
  <c r="F2810" i="13" s="1"/>
  <c r="I2810" i="13"/>
  <c r="J2810" i="13"/>
  <c r="L2810" i="13"/>
  <c r="M2810" i="13"/>
  <c r="O2810" i="13"/>
  <c r="P2810" i="13"/>
  <c r="R2810" i="13"/>
  <c r="K2810" i="13" s="1"/>
  <c r="T2810" i="13"/>
  <c r="U2810" i="13"/>
  <c r="V2810" i="13"/>
  <c r="E2811" i="13"/>
  <c r="F2811" i="13" s="1"/>
  <c r="I2811" i="13"/>
  <c r="J2811" i="13"/>
  <c r="L2811" i="13"/>
  <c r="M2811" i="13"/>
  <c r="O2811" i="13"/>
  <c r="P2811" i="13"/>
  <c r="R2811" i="13"/>
  <c r="K2811" i="13" s="1"/>
  <c r="T2811" i="13"/>
  <c r="U2811" i="13"/>
  <c r="V2811" i="13"/>
  <c r="E2812" i="13"/>
  <c r="I2812" i="13"/>
  <c r="J2812" i="13"/>
  <c r="L2812" i="13"/>
  <c r="M2812" i="13"/>
  <c r="O2812" i="13"/>
  <c r="P2812" i="13"/>
  <c r="R2812" i="13"/>
  <c r="K2812" i="13" s="1"/>
  <c r="T2812" i="13"/>
  <c r="U2812" i="13"/>
  <c r="V2812" i="13"/>
  <c r="E2813" i="13"/>
  <c r="F2813" i="13" s="1"/>
  <c r="I2813" i="13"/>
  <c r="J2813" i="13"/>
  <c r="L2813" i="13"/>
  <c r="M2813" i="13"/>
  <c r="O2813" i="13"/>
  <c r="P2813" i="13"/>
  <c r="R2813" i="13"/>
  <c r="K2813" i="13" s="1"/>
  <c r="T2813" i="13"/>
  <c r="U2813" i="13"/>
  <c r="V2813" i="13"/>
  <c r="E2814" i="13"/>
  <c r="H2814" i="13" s="1"/>
  <c r="I2814" i="13"/>
  <c r="J2814" i="13"/>
  <c r="L2814" i="13"/>
  <c r="M2814" i="13"/>
  <c r="O2814" i="13"/>
  <c r="P2814" i="13"/>
  <c r="R2814" i="13"/>
  <c r="K2814" i="13" s="1"/>
  <c r="T2814" i="13"/>
  <c r="U2814" i="13"/>
  <c r="V2814" i="13"/>
  <c r="E2815" i="13"/>
  <c r="F2815" i="13" s="1"/>
  <c r="I2815" i="13"/>
  <c r="J2815" i="13"/>
  <c r="L2815" i="13"/>
  <c r="M2815" i="13"/>
  <c r="O2815" i="13"/>
  <c r="P2815" i="13"/>
  <c r="R2815" i="13"/>
  <c r="K2815" i="13" s="1"/>
  <c r="T2815" i="13"/>
  <c r="U2815" i="13"/>
  <c r="V2815" i="13"/>
  <c r="E2816" i="13"/>
  <c r="H2816" i="13" s="1"/>
  <c r="I2816" i="13"/>
  <c r="J2816" i="13"/>
  <c r="L2816" i="13"/>
  <c r="M2816" i="13"/>
  <c r="O2816" i="13"/>
  <c r="P2816" i="13"/>
  <c r="R2816" i="13"/>
  <c r="K2816" i="13" s="1"/>
  <c r="T2816" i="13"/>
  <c r="U2816" i="13"/>
  <c r="V2816" i="13"/>
  <c r="E2817" i="13"/>
  <c r="I2817" i="13"/>
  <c r="J2817" i="13"/>
  <c r="L2817" i="13"/>
  <c r="M2817" i="13"/>
  <c r="O2817" i="13"/>
  <c r="P2817" i="13"/>
  <c r="R2817" i="13"/>
  <c r="K2817" i="13" s="1"/>
  <c r="T2817" i="13"/>
  <c r="U2817" i="13"/>
  <c r="V2817" i="13"/>
  <c r="E2818" i="13"/>
  <c r="F2818" i="13" s="1"/>
  <c r="I2818" i="13"/>
  <c r="J2818" i="13"/>
  <c r="L2818" i="13"/>
  <c r="M2818" i="13"/>
  <c r="O2818" i="13"/>
  <c r="P2818" i="13"/>
  <c r="R2818" i="13"/>
  <c r="K2818" i="13" s="1"/>
  <c r="T2818" i="13"/>
  <c r="U2818" i="13"/>
  <c r="V2818" i="13"/>
  <c r="E2819" i="13"/>
  <c r="H2819" i="13" s="1"/>
  <c r="I2819" i="13"/>
  <c r="J2819" i="13"/>
  <c r="L2819" i="13"/>
  <c r="M2819" i="13"/>
  <c r="O2819" i="13"/>
  <c r="P2819" i="13"/>
  <c r="R2819" i="13"/>
  <c r="K2819" i="13" s="1"/>
  <c r="T2819" i="13"/>
  <c r="U2819" i="13"/>
  <c r="V2819" i="13"/>
  <c r="E2820" i="13"/>
  <c r="F2820" i="13" s="1"/>
  <c r="I2820" i="13"/>
  <c r="J2820" i="13"/>
  <c r="L2820" i="13"/>
  <c r="M2820" i="13"/>
  <c r="O2820" i="13"/>
  <c r="P2820" i="13"/>
  <c r="R2820" i="13"/>
  <c r="K2820" i="13" s="1"/>
  <c r="T2820" i="13"/>
  <c r="U2820" i="13"/>
  <c r="V2820" i="13"/>
  <c r="E2821" i="13"/>
  <c r="F2821" i="13" s="1"/>
  <c r="I2821" i="13"/>
  <c r="J2821" i="13"/>
  <c r="L2821" i="13"/>
  <c r="M2821" i="13"/>
  <c r="O2821" i="13"/>
  <c r="P2821" i="13"/>
  <c r="R2821" i="13"/>
  <c r="K2821" i="13" s="1"/>
  <c r="T2821" i="13"/>
  <c r="U2821" i="13"/>
  <c r="V2821" i="13"/>
  <c r="E2822" i="13"/>
  <c r="F2822" i="13" s="1"/>
  <c r="I2822" i="13"/>
  <c r="J2822" i="13"/>
  <c r="L2822" i="13"/>
  <c r="M2822" i="13"/>
  <c r="O2822" i="13"/>
  <c r="P2822" i="13"/>
  <c r="R2822" i="13"/>
  <c r="K2822" i="13" s="1"/>
  <c r="T2822" i="13"/>
  <c r="U2822" i="13"/>
  <c r="V2822" i="13"/>
  <c r="E2823" i="13"/>
  <c r="I2823" i="13"/>
  <c r="J2823" i="13"/>
  <c r="L2823" i="13"/>
  <c r="M2823" i="13"/>
  <c r="O2823" i="13"/>
  <c r="P2823" i="13"/>
  <c r="R2823" i="13"/>
  <c r="K2823" i="13" s="1"/>
  <c r="T2823" i="13"/>
  <c r="U2823" i="13"/>
  <c r="V2823" i="13"/>
  <c r="E2824" i="13"/>
  <c r="F2824" i="13" s="1"/>
  <c r="I2824" i="13"/>
  <c r="J2824" i="13"/>
  <c r="L2824" i="13"/>
  <c r="M2824" i="13"/>
  <c r="O2824" i="13"/>
  <c r="P2824" i="13"/>
  <c r="R2824" i="13"/>
  <c r="K2824" i="13" s="1"/>
  <c r="T2824" i="13"/>
  <c r="U2824" i="13"/>
  <c r="V2824" i="13"/>
  <c r="E2825" i="13"/>
  <c r="H2825" i="13" s="1"/>
  <c r="I2825" i="13"/>
  <c r="J2825" i="13"/>
  <c r="L2825" i="13"/>
  <c r="M2825" i="13"/>
  <c r="O2825" i="13"/>
  <c r="P2825" i="13"/>
  <c r="R2825" i="13"/>
  <c r="K2825" i="13" s="1"/>
  <c r="T2825" i="13"/>
  <c r="U2825" i="13"/>
  <c r="V2825" i="13"/>
  <c r="E2826" i="13"/>
  <c r="F2826" i="13" s="1"/>
  <c r="I2826" i="13"/>
  <c r="J2826" i="13"/>
  <c r="L2826" i="13"/>
  <c r="M2826" i="13"/>
  <c r="O2826" i="13"/>
  <c r="P2826" i="13"/>
  <c r="R2826" i="13"/>
  <c r="K2826" i="13" s="1"/>
  <c r="T2826" i="13"/>
  <c r="U2826" i="13"/>
  <c r="V2826" i="13"/>
  <c r="E2827" i="13"/>
  <c r="F2827" i="13" s="1"/>
  <c r="I2827" i="13"/>
  <c r="J2827" i="13"/>
  <c r="L2827" i="13"/>
  <c r="M2827" i="13"/>
  <c r="O2827" i="13"/>
  <c r="P2827" i="13"/>
  <c r="R2827" i="13"/>
  <c r="K2827" i="13" s="1"/>
  <c r="T2827" i="13"/>
  <c r="U2827" i="13"/>
  <c r="V2827" i="13"/>
  <c r="E2828" i="13"/>
  <c r="I2828" i="13"/>
  <c r="J2828" i="13"/>
  <c r="L2828" i="13"/>
  <c r="M2828" i="13"/>
  <c r="O2828" i="13"/>
  <c r="P2828" i="13"/>
  <c r="R2828" i="13"/>
  <c r="K2828" i="13" s="1"/>
  <c r="T2828" i="13"/>
  <c r="U2828" i="13"/>
  <c r="V2828" i="13"/>
  <c r="E2829" i="13"/>
  <c r="F2829" i="13" s="1"/>
  <c r="I2829" i="13"/>
  <c r="J2829" i="13"/>
  <c r="L2829" i="13"/>
  <c r="M2829" i="13"/>
  <c r="O2829" i="13"/>
  <c r="P2829" i="13"/>
  <c r="R2829" i="13"/>
  <c r="K2829" i="13" s="1"/>
  <c r="T2829" i="13"/>
  <c r="U2829" i="13"/>
  <c r="V2829" i="13"/>
  <c r="E2830" i="13"/>
  <c r="H2830" i="13" s="1"/>
  <c r="I2830" i="13"/>
  <c r="J2830" i="13"/>
  <c r="L2830" i="13"/>
  <c r="M2830" i="13"/>
  <c r="O2830" i="13"/>
  <c r="P2830" i="13"/>
  <c r="R2830" i="13"/>
  <c r="K2830" i="13" s="1"/>
  <c r="T2830" i="13"/>
  <c r="U2830" i="13"/>
  <c r="V2830" i="13"/>
  <c r="E2831" i="13"/>
  <c r="F2831" i="13" s="1"/>
  <c r="I2831" i="13"/>
  <c r="J2831" i="13"/>
  <c r="L2831" i="13"/>
  <c r="M2831" i="13"/>
  <c r="O2831" i="13"/>
  <c r="P2831" i="13"/>
  <c r="R2831" i="13"/>
  <c r="K2831" i="13" s="1"/>
  <c r="T2831" i="13"/>
  <c r="U2831" i="13"/>
  <c r="V2831" i="13"/>
  <c r="E2832" i="13"/>
  <c r="H2832" i="13" s="1"/>
  <c r="I2832" i="13"/>
  <c r="J2832" i="13"/>
  <c r="L2832" i="13"/>
  <c r="M2832" i="13"/>
  <c r="O2832" i="13"/>
  <c r="P2832" i="13"/>
  <c r="R2832" i="13"/>
  <c r="K2832" i="13" s="1"/>
  <c r="T2832" i="13"/>
  <c r="U2832" i="13"/>
  <c r="V2832" i="13"/>
  <c r="E2833" i="13"/>
  <c r="I2833" i="13"/>
  <c r="J2833" i="13"/>
  <c r="L2833" i="13"/>
  <c r="M2833" i="13"/>
  <c r="O2833" i="13"/>
  <c r="P2833" i="13"/>
  <c r="R2833" i="13"/>
  <c r="K2833" i="13" s="1"/>
  <c r="T2833" i="13"/>
  <c r="U2833" i="13"/>
  <c r="V2833" i="13"/>
  <c r="E2834" i="13"/>
  <c r="F2834" i="13" s="1"/>
  <c r="I2834" i="13"/>
  <c r="J2834" i="13"/>
  <c r="L2834" i="13"/>
  <c r="M2834" i="13"/>
  <c r="O2834" i="13"/>
  <c r="P2834" i="13"/>
  <c r="R2834" i="13"/>
  <c r="K2834" i="13" s="1"/>
  <c r="T2834" i="13"/>
  <c r="U2834" i="13"/>
  <c r="V2834" i="13"/>
  <c r="E2835" i="13"/>
  <c r="H2835" i="13" s="1"/>
  <c r="I2835" i="13"/>
  <c r="J2835" i="13"/>
  <c r="L2835" i="13"/>
  <c r="M2835" i="13"/>
  <c r="O2835" i="13"/>
  <c r="P2835" i="13"/>
  <c r="R2835" i="13"/>
  <c r="K2835" i="13" s="1"/>
  <c r="T2835" i="13"/>
  <c r="U2835" i="13"/>
  <c r="V2835" i="13"/>
  <c r="E2836" i="13"/>
  <c r="I2836" i="13"/>
  <c r="J2836" i="13"/>
  <c r="L2836" i="13"/>
  <c r="M2836" i="13"/>
  <c r="O2836" i="13"/>
  <c r="P2836" i="13"/>
  <c r="R2836" i="13"/>
  <c r="K2836" i="13" s="1"/>
  <c r="T2836" i="13"/>
  <c r="U2836" i="13"/>
  <c r="V2836" i="13"/>
  <c r="E2837" i="13"/>
  <c r="F2837" i="13" s="1"/>
  <c r="I2837" i="13"/>
  <c r="J2837" i="13"/>
  <c r="L2837" i="13"/>
  <c r="M2837" i="13"/>
  <c r="O2837" i="13"/>
  <c r="P2837" i="13"/>
  <c r="R2837" i="13"/>
  <c r="K2837" i="13" s="1"/>
  <c r="T2837" i="13"/>
  <c r="U2837" i="13"/>
  <c r="V2837" i="13"/>
  <c r="E2838" i="13"/>
  <c r="F2838" i="13" s="1"/>
  <c r="I2838" i="13"/>
  <c r="J2838" i="13"/>
  <c r="L2838" i="13"/>
  <c r="M2838" i="13"/>
  <c r="O2838" i="13"/>
  <c r="P2838" i="13"/>
  <c r="R2838" i="13"/>
  <c r="K2838" i="13" s="1"/>
  <c r="T2838" i="13"/>
  <c r="U2838" i="13"/>
  <c r="V2838" i="13"/>
  <c r="E2839" i="13"/>
  <c r="F2839" i="13" s="1"/>
  <c r="I2839" i="13"/>
  <c r="J2839" i="13"/>
  <c r="L2839" i="13"/>
  <c r="M2839" i="13"/>
  <c r="O2839" i="13"/>
  <c r="P2839" i="13"/>
  <c r="R2839" i="13"/>
  <c r="K2839" i="13" s="1"/>
  <c r="T2839" i="13"/>
  <c r="U2839" i="13"/>
  <c r="V2839" i="13"/>
  <c r="E2840" i="13"/>
  <c r="F2840" i="13" s="1"/>
  <c r="I2840" i="13"/>
  <c r="J2840" i="13"/>
  <c r="L2840" i="13"/>
  <c r="M2840" i="13"/>
  <c r="O2840" i="13"/>
  <c r="P2840" i="13"/>
  <c r="R2840" i="13"/>
  <c r="K2840" i="13" s="1"/>
  <c r="T2840" i="13"/>
  <c r="U2840" i="13"/>
  <c r="V2840" i="13"/>
  <c r="E2841" i="13"/>
  <c r="I2841" i="13"/>
  <c r="J2841" i="13"/>
  <c r="L2841" i="13"/>
  <c r="M2841" i="13"/>
  <c r="O2841" i="13"/>
  <c r="P2841" i="13"/>
  <c r="R2841" i="13"/>
  <c r="K2841" i="13" s="1"/>
  <c r="T2841" i="13"/>
  <c r="U2841" i="13"/>
  <c r="V2841" i="13"/>
  <c r="E2842" i="13"/>
  <c r="F2842" i="13" s="1"/>
  <c r="I2842" i="13"/>
  <c r="J2842" i="13"/>
  <c r="L2842" i="13"/>
  <c r="M2842" i="13"/>
  <c r="O2842" i="13"/>
  <c r="P2842" i="13"/>
  <c r="R2842" i="13"/>
  <c r="K2842" i="13" s="1"/>
  <c r="T2842" i="13"/>
  <c r="U2842" i="13"/>
  <c r="V2842" i="13"/>
  <c r="E2843" i="13"/>
  <c r="F2843" i="13" s="1"/>
  <c r="I2843" i="13"/>
  <c r="J2843" i="13"/>
  <c r="L2843" i="13"/>
  <c r="M2843" i="13"/>
  <c r="O2843" i="13"/>
  <c r="P2843" i="13"/>
  <c r="R2843" i="13"/>
  <c r="K2843" i="13" s="1"/>
  <c r="T2843" i="13"/>
  <c r="U2843" i="13"/>
  <c r="V2843" i="13"/>
  <c r="E2844" i="13"/>
  <c r="I2844" i="13"/>
  <c r="J2844" i="13"/>
  <c r="L2844" i="13"/>
  <c r="M2844" i="13"/>
  <c r="O2844" i="13"/>
  <c r="P2844" i="13"/>
  <c r="R2844" i="13"/>
  <c r="K2844" i="13" s="1"/>
  <c r="T2844" i="13"/>
  <c r="U2844" i="13"/>
  <c r="V2844" i="13"/>
  <c r="E2845" i="13"/>
  <c r="F2845" i="13" s="1"/>
  <c r="I2845" i="13"/>
  <c r="J2845" i="13"/>
  <c r="L2845" i="13"/>
  <c r="M2845" i="13"/>
  <c r="O2845" i="13"/>
  <c r="P2845" i="13"/>
  <c r="R2845" i="13"/>
  <c r="K2845" i="13" s="1"/>
  <c r="T2845" i="13"/>
  <c r="U2845" i="13"/>
  <c r="V2845" i="13"/>
  <c r="E2846" i="13"/>
  <c r="H2846" i="13" s="1"/>
  <c r="I2846" i="13"/>
  <c r="J2846" i="13"/>
  <c r="L2846" i="13"/>
  <c r="M2846" i="13"/>
  <c r="O2846" i="13"/>
  <c r="P2846" i="13"/>
  <c r="R2846" i="13"/>
  <c r="K2846" i="13" s="1"/>
  <c r="T2846" i="13"/>
  <c r="U2846" i="13"/>
  <c r="V2846" i="13"/>
  <c r="E2847" i="13"/>
  <c r="F2847" i="13" s="1"/>
  <c r="I2847" i="13"/>
  <c r="J2847" i="13"/>
  <c r="L2847" i="13"/>
  <c r="M2847" i="13"/>
  <c r="O2847" i="13"/>
  <c r="P2847" i="13"/>
  <c r="R2847" i="13"/>
  <c r="K2847" i="13" s="1"/>
  <c r="T2847" i="13"/>
  <c r="U2847" i="13"/>
  <c r="V2847" i="13"/>
  <c r="E2848" i="13"/>
  <c r="I2848" i="13"/>
  <c r="J2848" i="13"/>
  <c r="L2848" i="13"/>
  <c r="M2848" i="13"/>
  <c r="O2848" i="13"/>
  <c r="P2848" i="13"/>
  <c r="R2848" i="13"/>
  <c r="K2848" i="13" s="1"/>
  <c r="T2848" i="13"/>
  <c r="U2848" i="13"/>
  <c r="V2848" i="13"/>
  <c r="E2849" i="13"/>
  <c r="F2849" i="13" s="1"/>
  <c r="I2849" i="13"/>
  <c r="J2849" i="13"/>
  <c r="L2849" i="13"/>
  <c r="M2849" i="13"/>
  <c r="O2849" i="13"/>
  <c r="P2849" i="13"/>
  <c r="R2849" i="13"/>
  <c r="K2849" i="13" s="1"/>
  <c r="T2849" i="13"/>
  <c r="U2849" i="13"/>
  <c r="V2849" i="13"/>
  <c r="E2850" i="13"/>
  <c r="F2850" i="13" s="1"/>
  <c r="I2850" i="13"/>
  <c r="J2850" i="13"/>
  <c r="L2850" i="13"/>
  <c r="M2850" i="13"/>
  <c r="O2850" i="13"/>
  <c r="P2850" i="13"/>
  <c r="R2850" i="13"/>
  <c r="K2850" i="13" s="1"/>
  <c r="T2850" i="13"/>
  <c r="U2850" i="13"/>
  <c r="V2850" i="13"/>
  <c r="E2851" i="13"/>
  <c r="H2851" i="13" s="1"/>
  <c r="I2851" i="13"/>
  <c r="J2851" i="13"/>
  <c r="L2851" i="13"/>
  <c r="M2851" i="13"/>
  <c r="O2851" i="13"/>
  <c r="P2851" i="13"/>
  <c r="R2851" i="13"/>
  <c r="K2851" i="13" s="1"/>
  <c r="T2851" i="13"/>
  <c r="U2851" i="13"/>
  <c r="V2851" i="13"/>
  <c r="E2852" i="13"/>
  <c r="F2852" i="13" s="1"/>
  <c r="I2852" i="13"/>
  <c r="J2852" i="13"/>
  <c r="L2852" i="13"/>
  <c r="M2852" i="13"/>
  <c r="O2852" i="13"/>
  <c r="P2852" i="13"/>
  <c r="R2852" i="13"/>
  <c r="K2852" i="13" s="1"/>
  <c r="T2852" i="13"/>
  <c r="U2852" i="13"/>
  <c r="V2852" i="13"/>
  <c r="E2853" i="13"/>
  <c r="F2853" i="13" s="1"/>
  <c r="I2853" i="13"/>
  <c r="J2853" i="13"/>
  <c r="L2853" i="13"/>
  <c r="M2853" i="13"/>
  <c r="O2853" i="13"/>
  <c r="P2853" i="13"/>
  <c r="R2853" i="13"/>
  <c r="K2853" i="13" s="1"/>
  <c r="T2853" i="13"/>
  <c r="U2853" i="13"/>
  <c r="V2853" i="13"/>
  <c r="E2854" i="13"/>
  <c r="F2854" i="13" s="1"/>
  <c r="I2854" i="13"/>
  <c r="J2854" i="13"/>
  <c r="L2854" i="13"/>
  <c r="M2854" i="13"/>
  <c r="O2854" i="13"/>
  <c r="P2854" i="13"/>
  <c r="R2854" i="13"/>
  <c r="K2854" i="13" s="1"/>
  <c r="T2854" i="13"/>
  <c r="U2854" i="13"/>
  <c r="V2854" i="13"/>
  <c r="E2855" i="13"/>
  <c r="F2855" i="13" s="1"/>
  <c r="I2855" i="13"/>
  <c r="J2855" i="13"/>
  <c r="L2855" i="13"/>
  <c r="M2855" i="13"/>
  <c r="O2855" i="13"/>
  <c r="P2855" i="13"/>
  <c r="R2855" i="13"/>
  <c r="K2855" i="13" s="1"/>
  <c r="T2855" i="13"/>
  <c r="U2855" i="13"/>
  <c r="V2855" i="13"/>
  <c r="E2856" i="13"/>
  <c r="I2856" i="13"/>
  <c r="J2856" i="13"/>
  <c r="L2856" i="13"/>
  <c r="M2856" i="13"/>
  <c r="O2856" i="13"/>
  <c r="P2856" i="13"/>
  <c r="R2856" i="13"/>
  <c r="K2856" i="13" s="1"/>
  <c r="T2856" i="13"/>
  <c r="U2856" i="13"/>
  <c r="V2856" i="13"/>
  <c r="E2857" i="13"/>
  <c r="H2857" i="13" s="1"/>
  <c r="I2857" i="13"/>
  <c r="J2857" i="13"/>
  <c r="L2857" i="13"/>
  <c r="M2857" i="13"/>
  <c r="O2857" i="13"/>
  <c r="P2857" i="13"/>
  <c r="R2857" i="13"/>
  <c r="K2857" i="13" s="1"/>
  <c r="T2857" i="13"/>
  <c r="U2857" i="13"/>
  <c r="V2857" i="13"/>
  <c r="E2858" i="13"/>
  <c r="I2858" i="13"/>
  <c r="J2858" i="13"/>
  <c r="L2858" i="13"/>
  <c r="M2858" i="13"/>
  <c r="O2858" i="13"/>
  <c r="P2858" i="13"/>
  <c r="R2858" i="13"/>
  <c r="K2858" i="13" s="1"/>
  <c r="T2858" i="13"/>
  <c r="U2858" i="13"/>
  <c r="V2858" i="13"/>
  <c r="E2859" i="13"/>
  <c r="I2859" i="13"/>
  <c r="J2859" i="13"/>
  <c r="L2859" i="13"/>
  <c r="M2859" i="13"/>
  <c r="O2859" i="13"/>
  <c r="P2859" i="13"/>
  <c r="R2859" i="13"/>
  <c r="K2859" i="13" s="1"/>
  <c r="T2859" i="13"/>
  <c r="U2859" i="13"/>
  <c r="V2859" i="13"/>
  <c r="E2860" i="13"/>
  <c r="I2860" i="13"/>
  <c r="J2860" i="13"/>
  <c r="L2860" i="13"/>
  <c r="M2860" i="13"/>
  <c r="O2860" i="13"/>
  <c r="P2860" i="13"/>
  <c r="R2860" i="13"/>
  <c r="K2860" i="13" s="1"/>
  <c r="T2860" i="13"/>
  <c r="U2860" i="13"/>
  <c r="V2860" i="13"/>
  <c r="E2861" i="13"/>
  <c r="H2861" i="13" s="1"/>
  <c r="I2861" i="13"/>
  <c r="J2861" i="13"/>
  <c r="L2861" i="13"/>
  <c r="M2861" i="13"/>
  <c r="O2861" i="13"/>
  <c r="P2861" i="13"/>
  <c r="R2861" i="13"/>
  <c r="K2861" i="13" s="1"/>
  <c r="T2861" i="13"/>
  <c r="U2861" i="13"/>
  <c r="V2861" i="13"/>
  <c r="E2862" i="13"/>
  <c r="H2862" i="13" s="1"/>
  <c r="I2862" i="13"/>
  <c r="J2862" i="13"/>
  <c r="L2862" i="13"/>
  <c r="M2862" i="13"/>
  <c r="O2862" i="13"/>
  <c r="P2862" i="13"/>
  <c r="R2862" i="13"/>
  <c r="K2862" i="13" s="1"/>
  <c r="T2862" i="13"/>
  <c r="U2862" i="13"/>
  <c r="V2862" i="13"/>
  <c r="E2863" i="13"/>
  <c r="I2863" i="13"/>
  <c r="J2863" i="13"/>
  <c r="L2863" i="13"/>
  <c r="M2863" i="13"/>
  <c r="O2863" i="13"/>
  <c r="P2863" i="13"/>
  <c r="R2863" i="13"/>
  <c r="K2863" i="13" s="1"/>
  <c r="T2863" i="13"/>
  <c r="U2863" i="13"/>
  <c r="V2863" i="13"/>
  <c r="E2864" i="13"/>
  <c r="I2864" i="13"/>
  <c r="J2864" i="13"/>
  <c r="L2864" i="13"/>
  <c r="M2864" i="13"/>
  <c r="O2864" i="13"/>
  <c r="P2864" i="13"/>
  <c r="R2864" i="13"/>
  <c r="K2864" i="13" s="1"/>
  <c r="T2864" i="13"/>
  <c r="U2864" i="13"/>
  <c r="V2864" i="13"/>
  <c r="E2865" i="13"/>
  <c r="H2865" i="13" s="1"/>
  <c r="I2865" i="13"/>
  <c r="J2865" i="13"/>
  <c r="L2865" i="13"/>
  <c r="M2865" i="13"/>
  <c r="O2865" i="13"/>
  <c r="P2865" i="13"/>
  <c r="R2865" i="13"/>
  <c r="K2865" i="13" s="1"/>
  <c r="T2865" i="13"/>
  <c r="U2865" i="13"/>
  <c r="V2865" i="13"/>
  <c r="E2866" i="13"/>
  <c r="I2866" i="13"/>
  <c r="J2866" i="13"/>
  <c r="L2866" i="13"/>
  <c r="M2866" i="13"/>
  <c r="O2866" i="13"/>
  <c r="P2866" i="13"/>
  <c r="R2866" i="13"/>
  <c r="K2866" i="13" s="1"/>
  <c r="T2866" i="13"/>
  <c r="U2866" i="13"/>
  <c r="V2866" i="13"/>
  <c r="E2867" i="13"/>
  <c r="H2867" i="13" s="1"/>
  <c r="I2867" i="13"/>
  <c r="J2867" i="13"/>
  <c r="L2867" i="13"/>
  <c r="M2867" i="13"/>
  <c r="O2867" i="13"/>
  <c r="P2867" i="13"/>
  <c r="R2867" i="13"/>
  <c r="K2867" i="13" s="1"/>
  <c r="T2867" i="13"/>
  <c r="U2867" i="13"/>
  <c r="V2867" i="13"/>
  <c r="E2868" i="13"/>
  <c r="I2868" i="13"/>
  <c r="J2868" i="13"/>
  <c r="L2868" i="13"/>
  <c r="M2868" i="13"/>
  <c r="O2868" i="13"/>
  <c r="P2868" i="13"/>
  <c r="R2868" i="13"/>
  <c r="K2868" i="13" s="1"/>
  <c r="T2868" i="13"/>
  <c r="U2868" i="13"/>
  <c r="V2868" i="13"/>
  <c r="E2869" i="13"/>
  <c r="H2869" i="13" s="1"/>
  <c r="I2869" i="13"/>
  <c r="J2869" i="13"/>
  <c r="L2869" i="13"/>
  <c r="M2869" i="13"/>
  <c r="O2869" i="13"/>
  <c r="P2869" i="13"/>
  <c r="R2869" i="13"/>
  <c r="K2869" i="13" s="1"/>
  <c r="T2869" i="13"/>
  <c r="U2869" i="13"/>
  <c r="V2869" i="13"/>
  <c r="E2870" i="13"/>
  <c r="H2870" i="13" s="1"/>
  <c r="I2870" i="13"/>
  <c r="J2870" i="13"/>
  <c r="L2870" i="13"/>
  <c r="M2870" i="13"/>
  <c r="O2870" i="13"/>
  <c r="P2870" i="13"/>
  <c r="R2870" i="13"/>
  <c r="K2870" i="13" s="1"/>
  <c r="T2870" i="13"/>
  <c r="U2870" i="13"/>
  <c r="V2870" i="13"/>
  <c r="E2871" i="13"/>
  <c r="I2871" i="13"/>
  <c r="J2871" i="13"/>
  <c r="L2871" i="13"/>
  <c r="M2871" i="13"/>
  <c r="O2871" i="13"/>
  <c r="P2871" i="13"/>
  <c r="R2871" i="13"/>
  <c r="K2871" i="13" s="1"/>
  <c r="T2871" i="13"/>
  <c r="U2871" i="13"/>
  <c r="V2871" i="13"/>
  <c r="E2872" i="13"/>
  <c r="I2872" i="13"/>
  <c r="J2872" i="13"/>
  <c r="L2872" i="13"/>
  <c r="M2872" i="13"/>
  <c r="O2872" i="13"/>
  <c r="P2872" i="13"/>
  <c r="R2872" i="13"/>
  <c r="K2872" i="13" s="1"/>
  <c r="T2872" i="13"/>
  <c r="U2872" i="13"/>
  <c r="V2872" i="13"/>
  <c r="E2873" i="13"/>
  <c r="H2873" i="13" s="1"/>
  <c r="I2873" i="13"/>
  <c r="J2873" i="13"/>
  <c r="L2873" i="13"/>
  <c r="M2873" i="13"/>
  <c r="O2873" i="13"/>
  <c r="P2873" i="13"/>
  <c r="R2873" i="13"/>
  <c r="K2873" i="13" s="1"/>
  <c r="T2873" i="13"/>
  <c r="U2873" i="13"/>
  <c r="V2873" i="13"/>
  <c r="E2874" i="13"/>
  <c r="H2874" i="13" s="1"/>
  <c r="I2874" i="13"/>
  <c r="J2874" i="13"/>
  <c r="L2874" i="13"/>
  <c r="M2874" i="13"/>
  <c r="O2874" i="13"/>
  <c r="P2874" i="13"/>
  <c r="R2874" i="13"/>
  <c r="K2874" i="13" s="1"/>
  <c r="T2874" i="13"/>
  <c r="U2874" i="13"/>
  <c r="V2874" i="13"/>
  <c r="E2875" i="13"/>
  <c r="I2875" i="13"/>
  <c r="J2875" i="13"/>
  <c r="L2875" i="13"/>
  <c r="M2875" i="13"/>
  <c r="O2875" i="13"/>
  <c r="P2875" i="13"/>
  <c r="R2875" i="13"/>
  <c r="K2875" i="13" s="1"/>
  <c r="T2875" i="13"/>
  <c r="U2875" i="13"/>
  <c r="V2875" i="13"/>
  <c r="E2876" i="13"/>
  <c r="H2876" i="13" s="1"/>
  <c r="I2876" i="13"/>
  <c r="J2876" i="13"/>
  <c r="L2876" i="13"/>
  <c r="M2876" i="13"/>
  <c r="O2876" i="13"/>
  <c r="P2876" i="13"/>
  <c r="R2876" i="13"/>
  <c r="K2876" i="13" s="1"/>
  <c r="T2876" i="13"/>
  <c r="U2876" i="13"/>
  <c r="V2876" i="13"/>
  <c r="E2877" i="13"/>
  <c r="I2877" i="13"/>
  <c r="J2877" i="13"/>
  <c r="L2877" i="13"/>
  <c r="M2877" i="13"/>
  <c r="O2877" i="13"/>
  <c r="P2877" i="13"/>
  <c r="R2877" i="13"/>
  <c r="K2877" i="13" s="1"/>
  <c r="T2877" i="13"/>
  <c r="U2877" i="13"/>
  <c r="V2877" i="13"/>
  <c r="E2878" i="13"/>
  <c r="H2878" i="13" s="1"/>
  <c r="I2878" i="13"/>
  <c r="J2878" i="13"/>
  <c r="L2878" i="13"/>
  <c r="M2878" i="13"/>
  <c r="O2878" i="13"/>
  <c r="P2878" i="13"/>
  <c r="R2878" i="13"/>
  <c r="K2878" i="13" s="1"/>
  <c r="T2878" i="13"/>
  <c r="U2878" i="13"/>
  <c r="V2878" i="13"/>
  <c r="E2879" i="13"/>
  <c r="H2879" i="13" s="1"/>
  <c r="I2879" i="13"/>
  <c r="J2879" i="13"/>
  <c r="L2879" i="13"/>
  <c r="M2879" i="13"/>
  <c r="O2879" i="13"/>
  <c r="P2879" i="13"/>
  <c r="R2879" i="13"/>
  <c r="K2879" i="13" s="1"/>
  <c r="T2879" i="13"/>
  <c r="U2879" i="13"/>
  <c r="V2879" i="13"/>
  <c r="E2880" i="13"/>
  <c r="H2880" i="13" s="1"/>
  <c r="I2880" i="13"/>
  <c r="J2880" i="13"/>
  <c r="L2880" i="13"/>
  <c r="M2880" i="13"/>
  <c r="O2880" i="13"/>
  <c r="P2880" i="13"/>
  <c r="R2880" i="13"/>
  <c r="K2880" i="13" s="1"/>
  <c r="T2880" i="13"/>
  <c r="U2880" i="13"/>
  <c r="V2880" i="13"/>
  <c r="E2881" i="13"/>
  <c r="H2881" i="13" s="1"/>
  <c r="I2881" i="13"/>
  <c r="J2881" i="13"/>
  <c r="L2881" i="13"/>
  <c r="M2881" i="13"/>
  <c r="O2881" i="13"/>
  <c r="P2881" i="13"/>
  <c r="R2881" i="13"/>
  <c r="K2881" i="13" s="1"/>
  <c r="T2881" i="13"/>
  <c r="U2881" i="13"/>
  <c r="V2881" i="13"/>
  <c r="E2882" i="13"/>
  <c r="H2882" i="13" s="1"/>
  <c r="I2882" i="13"/>
  <c r="J2882" i="13"/>
  <c r="L2882" i="13"/>
  <c r="M2882" i="13"/>
  <c r="O2882" i="13"/>
  <c r="P2882" i="13"/>
  <c r="R2882" i="13"/>
  <c r="K2882" i="13" s="1"/>
  <c r="T2882" i="13"/>
  <c r="U2882" i="13"/>
  <c r="V2882" i="13"/>
  <c r="E2883" i="13"/>
  <c r="H2883" i="13" s="1"/>
  <c r="I2883" i="13"/>
  <c r="J2883" i="13"/>
  <c r="L2883" i="13"/>
  <c r="M2883" i="13"/>
  <c r="O2883" i="13"/>
  <c r="P2883" i="13"/>
  <c r="R2883" i="13"/>
  <c r="K2883" i="13" s="1"/>
  <c r="T2883" i="13"/>
  <c r="U2883" i="13"/>
  <c r="V2883" i="13"/>
  <c r="E2884" i="13"/>
  <c r="H2884" i="13" s="1"/>
  <c r="I2884" i="13"/>
  <c r="J2884" i="13"/>
  <c r="L2884" i="13"/>
  <c r="M2884" i="13"/>
  <c r="O2884" i="13"/>
  <c r="P2884" i="13"/>
  <c r="R2884" i="13"/>
  <c r="K2884" i="13" s="1"/>
  <c r="T2884" i="13"/>
  <c r="U2884" i="13"/>
  <c r="V2884" i="13"/>
  <c r="E2885" i="13"/>
  <c r="H2885" i="13" s="1"/>
  <c r="I2885" i="13"/>
  <c r="J2885" i="13"/>
  <c r="L2885" i="13"/>
  <c r="M2885" i="13"/>
  <c r="O2885" i="13"/>
  <c r="P2885" i="13"/>
  <c r="R2885" i="13"/>
  <c r="K2885" i="13" s="1"/>
  <c r="T2885" i="13"/>
  <c r="U2885" i="13"/>
  <c r="V2885" i="13"/>
  <c r="E2886" i="13"/>
  <c r="H2886" i="13" s="1"/>
  <c r="I2886" i="13"/>
  <c r="J2886" i="13"/>
  <c r="L2886" i="13"/>
  <c r="M2886" i="13"/>
  <c r="O2886" i="13"/>
  <c r="P2886" i="13"/>
  <c r="R2886" i="13"/>
  <c r="K2886" i="13" s="1"/>
  <c r="T2886" i="13"/>
  <c r="U2886" i="13"/>
  <c r="V2886" i="13"/>
  <c r="E2887" i="13"/>
  <c r="H2887" i="13" s="1"/>
  <c r="I2887" i="13"/>
  <c r="J2887" i="13"/>
  <c r="L2887" i="13"/>
  <c r="M2887" i="13"/>
  <c r="O2887" i="13"/>
  <c r="P2887" i="13"/>
  <c r="R2887" i="13"/>
  <c r="K2887" i="13" s="1"/>
  <c r="T2887" i="13"/>
  <c r="U2887" i="13"/>
  <c r="V2887" i="13"/>
  <c r="E2888" i="13"/>
  <c r="H2888" i="13" s="1"/>
  <c r="I2888" i="13"/>
  <c r="J2888" i="13"/>
  <c r="L2888" i="13"/>
  <c r="M2888" i="13"/>
  <c r="O2888" i="13"/>
  <c r="P2888" i="13"/>
  <c r="R2888" i="13"/>
  <c r="K2888" i="13" s="1"/>
  <c r="T2888" i="13"/>
  <c r="U2888" i="13"/>
  <c r="V2888" i="13"/>
  <c r="E2889" i="13"/>
  <c r="F2889" i="13" s="1"/>
  <c r="I2889" i="13"/>
  <c r="J2889" i="13"/>
  <c r="L2889" i="13"/>
  <c r="M2889" i="13"/>
  <c r="O2889" i="13"/>
  <c r="P2889" i="13"/>
  <c r="R2889" i="13"/>
  <c r="K2889" i="13" s="1"/>
  <c r="T2889" i="13"/>
  <c r="U2889" i="13"/>
  <c r="V2889" i="13"/>
  <c r="E2890" i="13"/>
  <c r="F2890" i="13" s="1"/>
  <c r="I2890" i="13"/>
  <c r="J2890" i="13"/>
  <c r="L2890" i="13"/>
  <c r="M2890" i="13"/>
  <c r="O2890" i="13"/>
  <c r="P2890" i="13"/>
  <c r="R2890" i="13"/>
  <c r="K2890" i="13" s="1"/>
  <c r="T2890" i="13"/>
  <c r="U2890" i="13"/>
  <c r="V2890" i="13"/>
  <c r="E2891" i="13"/>
  <c r="F2891" i="13" s="1"/>
  <c r="I2891" i="13"/>
  <c r="J2891" i="13"/>
  <c r="L2891" i="13"/>
  <c r="M2891" i="13"/>
  <c r="O2891" i="13"/>
  <c r="P2891" i="13"/>
  <c r="R2891" i="13"/>
  <c r="K2891" i="13" s="1"/>
  <c r="T2891" i="13"/>
  <c r="U2891" i="13"/>
  <c r="V2891" i="13"/>
  <c r="E2892" i="13"/>
  <c r="I2892" i="13"/>
  <c r="J2892" i="13"/>
  <c r="L2892" i="13"/>
  <c r="M2892" i="13"/>
  <c r="O2892" i="13"/>
  <c r="P2892" i="13"/>
  <c r="R2892" i="13"/>
  <c r="K2892" i="13" s="1"/>
  <c r="T2892" i="13"/>
  <c r="U2892" i="13"/>
  <c r="V2892" i="13"/>
  <c r="E2893" i="13"/>
  <c r="F2893" i="13" s="1"/>
  <c r="I2893" i="13"/>
  <c r="J2893" i="13"/>
  <c r="L2893" i="13"/>
  <c r="M2893" i="13"/>
  <c r="O2893" i="13"/>
  <c r="P2893" i="13"/>
  <c r="R2893" i="13"/>
  <c r="K2893" i="13" s="1"/>
  <c r="T2893" i="13"/>
  <c r="U2893" i="13"/>
  <c r="V2893" i="13"/>
  <c r="E2894" i="13"/>
  <c r="H2894" i="13" s="1"/>
  <c r="I2894" i="13"/>
  <c r="J2894" i="13"/>
  <c r="L2894" i="13"/>
  <c r="M2894" i="13"/>
  <c r="O2894" i="13"/>
  <c r="P2894" i="13"/>
  <c r="R2894" i="13"/>
  <c r="K2894" i="13" s="1"/>
  <c r="T2894" i="13"/>
  <c r="U2894" i="13"/>
  <c r="V2894" i="13"/>
  <c r="E2895" i="13"/>
  <c r="F2895" i="13" s="1"/>
  <c r="I2895" i="13"/>
  <c r="J2895" i="13"/>
  <c r="L2895" i="13"/>
  <c r="M2895" i="13"/>
  <c r="O2895" i="13"/>
  <c r="P2895" i="13"/>
  <c r="R2895" i="13"/>
  <c r="K2895" i="13" s="1"/>
  <c r="T2895" i="13"/>
  <c r="U2895" i="13"/>
  <c r="V2895" i="13"/>
  <c r="E2896" i="13"/>
  <c r="I2896" i="13"/>
  <c r="J2896" i="13"/>
  <c r="L2896" i="13"/>
  <c r="M2896" i="13"/>
  <c r="O2896" i="13"/>
  <c r="P2896" i="13"/>
  <c r="R2896" i="13"/>
  <c r="K2896" i="13" s="1"/>
  <c r="T2896" i="13"/>
  <c r="U2896" i="13"/>
  <c r="V2896" i="13"/>
  <c r="E2897" i="13"/>
  <c r="F2897" i="13" s="1"/>
  <c r="I2897" i="13"/>
  <c r="J2897" i="13"/>
  <c r="L2897" i="13"/>
  <c r="M2897" i="13"/>
  <c r="O2897" i="13"/>
  <c r="P2897" i="13"/>
  <c r="R2897" i="13"/>
  <c r="K2897" i="13" s="1"/>
  <c r="T2897" i="13"/>
  <c r="U2897" i="13"/>
  <c r="V2897" i="13"/>
  <c r="E2898" i="13"/>
  <c r="F2898" i="13" s="1"/>
  <c r="I2898" i="13"/>
  <c r="J2898" i="13"/>
  <c r="L2898" i="13"/>
  <c r="M2898" i="13"/>
  <c r="O2898" i="13"/>
  <c r="P2898" i="13"/>
  <c r="R2898" i="13"/>
  <c r="K2898" i="13" s="1"/>
  <c r="T2898" i="13"/>
  <c r="U2898" i="13"/>
  <c r="V2898" i="13"/>
  <c r="E2899" i="13"/>
  <c r="F2899" i="13" s="1"/>
  <c r="I2899" i="13"/>
  <c r="J2899" i="13"/>
  <c r="L2899" i="13"/>
  <c r="M2899" i="13"/>
  <c r="O2899" i="13"/>
  <c r="P2899" i="13"/>
  <c r="R2899" i="13"/>
  <c r="K2899" i="13" s="1"/>
  <c r="T2899" i="13"/>
  <c r="U2899" i="13"/>
  <c r="V2899" i="13"/>
  <c r="E2900" i="13"/>
  <c r="I2900" i="13"/>
  <c r="J2900" i="13"/>
  <c r="L2900" i="13"/>
  <c r="M2900" i="13"/>
  <c r="O2900" i="13"/>
  <c r="P2900" i="13"/>
  <c r="R2900" i="13"/>
  <c r="K2900" i="13" s="1"/>
  <c r="T2900" i="13"/>
  <c r="U2900" i="13"/>
  <c r="V2900" i="13"/>
  <c r="E2901" i="13"/>
  <c r="F2901" i="13" s="1"/>
  <c r="I2901" i="13"/>
  <c r="J2901" i="13"/>
  <c r="L2901" i="13"/>
  <c r="M2901" i="13"/>
  <c r="O2901" i="13"/>
  <c r="P2901" i="13"/>
  <c r="R2901" i="13"/>
  <c r="K2901" i="13" s="1"/>
  <c r="T2901" i="13"/>
  <c r="U2901" i="13"/>
  <c r="V2901" i="13"/>
  <c r="E2902" i="13"/>
  <c r="I2902" i="13"/>
  <c r="J2902" i="13"/>
  <c r="L2902" i="13"/>
  <c r="M2902" i="13"/>
  <c r="O2902" i="13"/>
  <c r="P2902" i="13"/>
  <c r="R2902" i="13"/>
  <c r="K2902" i="13" s="1"/>
  <c r="T2902" i="13"/>
  <c r="U2902" i="13"/>
  <c r="V2902" i="13"/>
  <c r="E2903" i="13"/>
  <c r="F2903" i="13" s="1"/>
  <c r="I2903" i="13"/>
  <c r="J2903" i="13"/>
  <c r="L2903" i="13"/>
  <c r="M2903" i="13"/>
  <c r="O2903" i="13"/>
  <c r="P2903" i="13"/>
  <c r="R2903" i="13"/>
  <c r="K2903" i="13" s="1"/>
  <c r="T2903" i="13"/>
  <c r="U2903" i="13"/>
  <c r="V2903" i="13"/>
  <c r="E2904" i="13"/>
  <c r="I2904" i="13"/>
  <c r="J2904" i="13"/>
  <c r="L2904" i="13"/>
  <c r="M2904" i="13"/>
  <c r="O2904" i="13"/>
  <c r="P2904" i="13"/>
  <c r="R2904" i="13"/>
  <c r="K2904" i="13" s="1"/>
  <c r="T2904" i="13"/>
  <c r="U2904" i="13"/>
  <c r="V2904" i="13"/>
  <c r="E2905" i="13"/>
  <c r="F2905" i="13" s="1"/>
  <c r="I2905" i="13"/>
  <c r="J2905" i="13"/>
  <c r="L2905" i="13"/>
  <c r="M2905" i="13"/>
  <c r="O2905" i="13"/>
  <c r="P2905" i="13"/>
  <c r="R2905" i="13"/>
  <c r="K2905" i="13" s="1"/>
  <c r="T2905" i="13"/>
  <c r="U2905" i="13"/>
  <c r="V2905" i="13"/>
  <c r="E2906" i="13"/>
  <c r="F2906" i="13" s="1"/>
  <c r="I2906" i="13"/>
  <c r="J2906" i="13"/>
  <c r="L2906" i="13"/>
  <c r="M2906" i="13"/>
  <c r="O2906" i="13"/>
  <c r="P2906" i="13"/>
  <c r="R2906" i="13"/>
  <c r="K2906" i="13" s="1"/>
  <c r="T2906" i="13"/>
  <c r="U2906" i="13"/>
  <c r="V2906" i="13"/>
  <c r="E2907" i="13"/>
  <c r="F2907" i="13" s="1"/>
  <c r="I2907" i="13"/>
  <c r="J2907" i="13"/>
  <c r="L2907" i="13"/>
  <c r="M2907" i="13"/>
  <c r="O2907" i="13"/>
  <c r="P2907" i="13"/>
  <c r="R2907" i="13"/>
  <c r="K2907" i="13" s="1"/>
  <c r="T2907" i="13"/>
  <c r="U2907" i="13"/>
  <c r="V2907" i="13"/>
  <c r="E2908" i="13"/>
  <c r="I2908" i="13"/>
  <c r="J2908" i="13"/>
  <c r="L2908" i="13"/>
  <c r="M2908" i="13"/>
  <c r="O2908" i="13"/>
  <c r="P2908" i="13"/>
  <c r="R2908" i="13"/>
  <c r="K2908" i="13" s="1"/>
  <c r="T2908" i="13"/>
  <c r="U2908" i="13"/>
  <c r="V2908" i="13"/>
  <c r="E2909" i="13"/>
  <c r="I2909" i="13"/>
  <c r="J2909" i="13"/>
  <c r="L2909" i="13"/>
  <c r="M2909" i="13"/>
  <c r="O2909" i="13"/>
  <c r="P2909" i="13"/>
  <c r="R2909" i="13"/>
  <c r="K2909" i="13" s="1"/>
  <c r="T2909" i="13"/>
  <c r="U2909" i="13"/>
  <c r="V2909" i="13"/>
  <c r="E2910" i="13"/>
  <c r="H2910" i="13" s="1"/>
  <c r="I2910" i="13"/>
  <c r="J2910" i="13"/>
  <c r="L2910" i="13"/>
  <c r="M2910" i="13"/>
  <c r="O2910" i="13"/>
  <c r="P2910" i="13"/>
  <c r="R2910" i="13"/>
  <c r="K2910" i="13" s="1"/>
  <c r="T2910" i="13"/>
  <c r="U2910" i="13"/>
  <c r="V2910" i="13"/>
  <c r="E2911" i="13"/>
  <c r="F2911" i="13" s="1"/>
  <c r="I2911" i="13"/>
  <c r="J2911" i="13"/>
  <c r="L2911" i="13"/>
  <c r="M2911" i="13"/>
  <c r="O2911" i="13"/>
  <c r="P2911" i="13"/>
  <c r="R2911" i="13"/>
  <c r="K2911" i="13" s="1"/>
  <c r="T2911" i="13"/>
  <c r="U2911" i="13"/>
  <c r="V2911" i="13"/>
  <c r="E2912" i="13"/>
  <c r="I2912" i="13"/>
  <c r="J2912" i="13"/>
  <c r="L2912" i="13"/>
  <c r="M2912" i="13"/>
  <c r="O2912" i="13"/>
  <c r="P2912" i="13"/>
  <c r="R2912" i="13"/>
  <c r="K2912" i="13" s="1"/>
  <c r="T2912" i="13"/>
  <c r="U2912" i="13"/>
  <c r="V2912" i="13"/>
  <c r="E2913" i="13"/>
  <c r="I2913" i="13"/>
  <c r="J2913" i="13"/>
  <c r="L2913" i="13"/>
  <c r="M2913" i="13"/>
  <c r="O2913" i="13"/>
  <c r="P2913" i="13"/>
  <c r="R2913" i="13"/>
  <c r="K2913" i="13" s="1"/>
  <c r="T2913" i="13"/>
  <c r="U2913" i="13"/>
  <c r="V2913" i="13"/>
  <c r="E2914" i="13"/>
  <c r="H2914" i="13" s="1"/>
  <c r="I2914" i="13"/>
  <c r="J2914" i="13"/>
  <c r="L2914" i="13"/>
  <c r="M2914" i="13"/>
  <c r="O2914" i="13"/>
  <c r="P2914" i="13"/>
  <c r="R2914" i="13"/>
  <c r="K2914" i="13" s="1"/>
  <c r="T2914" i="13"/>
  <c r="U2914" i="13"/>
  <c r="V2914" i="13"/>
  <c r="E2915" i="13"/>
  <c r="I2915" i="13"/>
  <c r="J2915" i="13"/>
  <c r="L2915" i="13"/>
  <c r="M2915" i="13"/>
  <c r="O2915" i="13"/>
  <c r="P2915" i="13"/>
  <c r="R2915" i="13"/>
  <c r="K2915" i="13" s="1"/>
  <c r="T2915" i="13"/>
  <c r="U2915" i="13"/>
  <c r="V2915" i="13"/>
  <c r="E2916" i="13"/>
  <c r="I2916" i="13"/>
  <c r="J2916" i="13"/>
  <c r="L2916" i="13"/>
  <c r="M2916" i="13"/>
  <c r="O2916" i="13"/>
  <c r="P2916" i="13"/>
  <c r="R2916" i="13"/>
  <c r="K2916" i="13" s="1"/>
  <c r="T2916" i="13"/>
  <c r="U2916" i="13"/>
  <c r="V2916" i="13"/>
  <c r="E2917" i="13"/>
  <c r="I2917" i="13"/>
  <c r="J2917" i="13"/>
  <c r="L2917" i="13"/>
  <c r="M2917" i="13"/>
  <c r="O2917" i="13"/>
  <c r="P2917" i="13"/>
  <c r="R2917" i="13"/>
  <c r="K2917" i="13" s="1"/>
  <c r="T2917" i="13"/>
  <c r="U2917" i="13"/>
  <c r="V2917" i="13"/>
  <c r="E2918" i="13"/>
  <c r="H2918" i="13" s="1"/>
  <c r="I2918" i="13"/>
  <c r="J2918" i="13"/>
  <c r="L2918" i="13"/>
  <c r="M2918" i="13"/>
  <c r="O2918" i="13"/>
  <c r="P2918" i="13"/>
  <c r="R2918" i="13"/>
  <c r="K2918" i="13" s="1"/>
  <c r="T2918" i="13"/>
  <c r="U2918" i="13"/>
  <c r="V2918" i="13"/>
  <c r="E2919" i="13"/>
  <c r="F2919" i="13" s="1"/>
  <c r="I2919" i="13"/>
  <c r="J2919" i="13"/>
  <c r="L2919" i="13"/>
  <c r="M2919" i="13"/>
  <c r="O2919" i="13"/>
  <c r="P2919" i="13"/>
  <c r="R2919" i="13"/>
  <c r="K2919" i="13" s="1"/>
  <c r="T2919" i="13"/>
  <c r="U2919" i="13"/>
  <c r="V2919" i="13"/>
  <c r="E2920" i="13"/>
  <c r="I2920" i="13"/>
  <c r="J2920" i="13"/>
  <c r="L2920" i="13"/>
  <c r="M2920" i="13"/>
  <c r="O2920" i="13"/>
  <c r="P2920" i="13"/>
  <c r="R2920" i="13"/>
  <c r="K2920" i="13" s="1"/>
  <c r="T2920" i="13"/>
  <c r="U2920" i="13"/>
  <c r="V2920" i="13"/>
  <c r="E2921" i="13"/>
  <c r="I2921" i="13"/>
  <c r="J2921" i="13"/>
  <c r="L2921" i="13"/>
  <c r="M2921" i="13"/>
  <c r="O2921" i="13"/>
  <c r="P2921" i="13"/>
  <c r="R2921" i="13"/>
  <c r="K2921" i="13" s="1"/>
  <c r="T2921" i="13"/>
  <c r="U2921" i="13"/>
  <c r="V2921" i="13"/>
  <c r="E2922" i="13"/>
  <c r="F2922" i="13" s="1"/>
  <c r="I2922" i="13"/>
  <c r="J2922" i="13"/>
  <c r="L2922" i="13"/>
  <c r="M2922" i="13"/>
  <c r="O2922" i="13"/>
  <c r="P2922" i="13"/>
  <c r="R2922" i="13"/>
  <c r="K2922" i="13" s="1"/>
  <c r="T2922" i="13"/>
  <c r="U2922" i="13"/>
  <c r="V2922" i="13"/>
  <c r="E2923" i="13"/>
  <c r="I2923" i="13"/>
  <c r="J2923" i="13"/>
  <c r="L2923" i="13"/>
  <c r="M2923" i="13"/>
  <c r="O2923" i="13"/>
  <c r="P2923" i="13"/>
  <c r="R2923" i="13"/>
  <c r="K2923" i="13" s="1"/>
  <c r="T2923" i="13"/>
  <c r="U2923" i="13"/>
  <c r="V2923" i="13"/>
  <c r="E2924" i="13"/>
  <c r="H2924" i="13" s="1"/>
  <c r="I2924" i="13"/>
  <c r="J2924" i="13"/>
  <c r="L2924" i="13"/>
  <c r="M2924" i="13"/>
  <c r="O2924" i="13"/>
  <c r="P2924" i="13"/>
  <c r="R2924" i="13"/>
  <c r="K2924" i="13" s="1"/>
  <c r="T2924" i="13"/>
  <c r="U2924" i="13"/>
  <c r="V2924" i="13"/>
  <c r="E2925" i="13"/>
  <c r="F2925" i="13" s="1"/>
  <c r="I2925" i="13"/>
  <c r="J2925" i="13"/>
  <c r="L2925" i="13"/>
  <c r="M2925" i="13"/>
  <c r="O2925" i="13"/>
  <c r="P2925" i="13"/>
  <c r="R2925" i="13"/>
  <c r="K2925" i="13" s="1"/>
  <c r="T2925" i="13"/>
  <c r="U2925" i="13"/>
  <c r="V2925" i="13"/>
  <c r="E2926" i="13"/>
  <c r="H2926" i="13" s="1"/>
  <c r="I2926" i="13"/>
  <c r="J2926" i="13"/>
  <c r="L2926" i="13"/>
  <c r="M2926" i="13"/>
  <c r="O2926" i="13"/>
  <c r="P2926" i="13"/>
  <c r="R2926" i="13"/>
  <c r="K2926" i="13" s="1"/>
  <c r="T2926" i="13"/>
  <c r="U2926" i="13"/>
  <c r="V2926" i="13"/>
  <c r="E2927" i="13"/>
  <c r="F2927" i="13" s="1"/>
  <c r="I2927" i="13"/>
  <c r="J2927" i="13"/>
  <c r="L2927" i="13"/>
  <c r="M2927" i="13"/>
  <c r="O2927" i="13"/>
  <c r="P2927" i="13"/>
  <c r="R2927" i="13"/>
  <c r="K2927" i="13" s="1"/>
  <c r="T2927" i="13"/>
  <c r="U2927" i="13"/>
  <c r="V2927" i="13"/>
  <c r="E2928" i="13"/>
  <c r="I2928" i="13"/>
  <c r="J2928" i="13"/>
  <c r="L2928" i="13"/>
  <c r="M2928" i="13"/>
  <c r="O2928" i="13"/>
  <c r="P2928" i="13"/>
  <c r="R2928" i="13"/>
  <c r="K2928" i="13" s="1"/>
  <c r="T2928" i="13"/>
  <c r="U2928" i="13"/>
  <c r="V2928" i="13"/>
  <c r="E2929" i="13"/>
  <c r="F2929" i="13" s="1"/>
  <c r="I2929" i="13"/>
  <c r="J2929" i="13"/>
  <c r="L2929" i="13"/>
  <c r="M2929" i="13"/>
  <c r="O2929" i="13"/>
  <c r="P2929" i="13"/>
  <c r="R2929" i="13"/>
  <c r="K2929" i="13" s="1"/>
  <c r="T2929" i="13"/>
  <c r="U2929" i="13"/>
  <c r="V2929" i="13"/>
  <c r="E2930" i="13"/>
  <c r="F2930" i="13" s="1"/>
  <c r="I2930" i="13"/>
  <c r="J2930" i="13"/>
  <c r="L2930" i="13"/>
  <c r="M2930" i="13"/>
  <c r="O2930" i="13"/>
  <c r="P2930" i="13"/>
  <c r="R2930" i="13"/>
  <c r="K2930" i="13" s="1"/>
  <c r="T2930" i="13"/>
  <c r="U2930" i="13"/>
  <c r="V2930" i="13"/>
  <c r="E2931" i="13"/>
  <c r="I2931" i="13"/>
  <c r="J2931" i="13"/>
  <c r="L2931" i="13"/>
  <c r="M2931" i="13"/>
  <c r="O2931" i="13"/>
  <c r="P2931" i="13"/>
  <c r="R2931" i="13"/>
  <c r="K2931" i="13" s="1"/>
  <c r="T2931" i="13"/>
  <c r="U2931" i="13"/>
  <c r="V2931" i="13"/>
  <c r="E2932" i="13"/>
  <c r="H2932" i="13" s="1"/>
  <c r="I2932" i="13"/>
  <c r="J2932" i="13"/>
  <c r="L2932" i="13"/>
  <c r="M2932" i="13"/>
  <c r="O2932" i="13"/>
  <c r="P2932" i="13"/>
  <c r="R2932" i="13"/>
  <c r="K2932" i="13" s="1"/>
  <c r="T2932" i="13"/>
  <c r="U2932" i="13"/>
  <c r="V2932" i="13"/>
  <c r="E2933" i="13"/>
  <c r="I2933" i="13"/>
  <c r="J2933" i="13"/>
  <c r="L2933" i="13"/>
  <c r="M2933" i="13"/>
  <c r="O2933" i="13"/>
  <c r="P2933" i="13"/>
  <c r="R2933" i="13"/>
  <c r="K2933" i="13" s="1"/>
  <c r="T2933" i="13"/>
  <c r="U2933" i="13"/>
  <c r="V2933" i="13"/>
  <c r="E2934" i="13"/>
  <c r="H2934" i="13" s="1"/>
  <c r="I2934" i="13"/>
  <c r="J2934" i="13"/>
  <c r="L2934" i="13"/>
  <c r="M2934" i="13"/>
  <c r="O2934" i="13"/>
  <c r="P2934" i="13"/>
  <c r="R2934" i="13"/>
  <c r="K2934" i="13" s="1"/>
  <c r="T2934" i="13"/>
  <c r="U2934" i="13"/>
  <c r="V2934" i="13"/>
  <c r="E2935" i="13"/>
  <c r="F2935" i="13" s="1"/>
  <c r="I2935" i="13"/>
  <c r="J2935" i="13"/>
  <c r="L2935" i="13"/>
  <c r="M2935" i="13"/>
  <c r="O2935" i="13"/>
  <c r="P2935" i="13"/>
  <c r="R2935" i="13"/>
  <c r="K2935" i="13" s="1"/>
  <c r="T2935" i="13"/>
  <c r="U2935" i="13"/>
  <c r="V2935" i="13"/>
  <c r="E2936" i="13"/>
  <c r="I2936" i="13"/>
  <c r="J2936" i="13"/>
  <c r="L2936" i="13"/>
  <c r="M2936" i="13"/>
  <c r="O2936" i="13"/>
  <c r="P2936" i="13"/>
  <c r="R2936" i="13"/>
  <c r="K2936" i="13" s="1"/>
  <c r="T2936" i="13"/>
  <c r="U2936" i="13"/>
  <c r="V2936" i="13"/>
  <c r="E2937" i="13"/>
  <c r="I2937" i="13"/>
  <c r="J2937" i="13"/>
  <c r="L2937" i="13"/>
  <c r="M2937" i="13"/>
  <c r="O2937" i="13"/>
  <c r="P2937" i="13"/>
  <c r="R2937" i="13"/>
  <c r="K2937" i="13" s="1"/>
  <c r="T2937" i="13"/>
  <c r="U2937" i="13"/>
  <c r="V2937" i="13"/>
  <c r="E2938" i="13"/>
  <c r="F2938" i="13" s="1"/>
  <c r="I2938" i="13"/>
  <c r="J2938" i="13"/>
  <c r="L2938" i="13"/>
  <c r="M2938" i="13"/>
  <c r="O2938" i="13"/>
  <c r="P2938" i="13"/>
  <c r="R2938" i="13"/>
  <c r="K2938" i="13" s="1"/>
  <c r="T2938" i="13"/>
  <c r="U2938" i="13"/>
  <c r="V2938" i="13"/>
  <c r="E2939" i="13"/>
  <c r="I2939" i="13"/>
  <c r="J2939" i="13"/>
  <c r="L2939" i="13"/>
  <c r="M2939" i="13"/>
  <c r="O2939" i="13"/>
  <c r="P2939" i="13"/>
  <c r="R2939" i="13"/>
  <c r="K2939" i="13" s="1"/>
  <c r="T2939" i="13"/>
  <c r="U2939" i="13"/>
  <c r="V2939" i="13"/>
  <c r="E2940" i="13"/>
  <c r="F2940" i="13" s="1"/>
  <c r="I2940" i="13"/>
  <c r="J2940" i="13"/>
  <c r="L2940" i="13"/>
  <c r="M2940" i="13"/>
  <c r="O2940" i="13"/>
  <c r="P2940" i="13"/>
  <c r="R2940" i="13"/>
  <c r="K2940" i="13" s="1"/>
  <c r="T2940" i="13"/>
  <c r="U2940" i="13"/>
  <c r="V2940" i="13"/>
  <c r="E2941" i="13"/>
  <c r="I2941" i="13"/>
  <c r="J2941" i="13"/>
  <c r="L2941" i="13"/>
  <c r="M2941" i="13"/>
  <c r="O2941" i="13"/>
  <c r="P2941" i="13"/>
  <c r="R2941" i="13"/>
  <c r="K2941" i="13" s="1"/>
  <c r="T2941" i="13"/>
  <c r="U2941" i="13"/>
  <c r="V2941" i="13"/>
  <c r="E2942" i="13"/>
  <c r="I2942" i="13"/>
  <c r="J2942" i="13"/>
  <c r="L2942" i="13"/>
  <c r="M2942" i="13"/>
  <c r="O2942" i="13"/>
  <c r="P2942" i="13"/>
  <c r="R2942" i="13"/>
  <c r="K2942" i="13" s="1"/>
  <c r="T2942" i="13"/>
  <c r="U2942" i="13"/>
  <c r="V2942" i="13"/>
  <c r="E2943" i="13"/>
  <c r="I2943" i="13"/>
  <c r="J2943" i="13"/>
  <c r="L2943" i="13"/>
  <c r="M2943" i="13"/>
  <c r="O2943" i="13"/>
  <c r="P2943" i="13"/>
  <c r="R2943" i="13"/>
  <c r="K2943" i="13" s="1"/>
  <c r="T2943" i="13"/>
  <c r="U2943" i="13"/>
  <c r="V2943" i="13"/>
  <c r="E2944" i="13"/>
  <c r="I2944" i="13"/>
  <c r="J2944" i="13"/>
  <c r="L2944" i="13"/>
  <c r="M2944" i="13"/>
  <c r="O2944" i="13"/>
  <c r="P2944" i="13"/>
  <c r="R2944" i="13"/>
  <c r="K2944" i="13" s="1"/>
  <c r="T2944" i="13"/>
  <c r="U2944" i="13"/>
  <c r="V2944" i="13"/>
  <c r="E2945" i="13"/>
  <c r="I2945" i="13"/>
  <c r="J2945" i="13"/>
  <c r="L2945" i="13"/>
  <c r="M2945" i="13"/>
  <c r="O2945" i="13"/>
  <c r="P2945" i="13"/>
  <c r="R2945" i="13"/>
  <c r="K2945" i="13" s="1"/>
  <c r="T2945" i="13"/>
  <c r="U2945" i="13"/>
  <c r="V2945" i="13"/>
  <c r="E2946" i="13"/>
  <c r="F2946" i="13" s="1"/>
  <c r="I2946" i="13"/>
  <c r="J2946" i="13"/>
  <c r="L2946" i="13"/>
  <c r="M2946" i="13"/>
  <c r="O2946" i="13"/>
  <c r="P2946" i="13"/>
  <c r="R2946" i="13"/>
  <c r="K2946" i="13" s="1"/>
  <c r="T2946" i="13"/>
  <c r="U2946" i="13"/>
  <c r="V2946" i="13"/>
  <c r="E2947" i="13"/>
  <c r="I2947" i="13"/>
  <c r="J2947" i="13"/>
  <c r="L2947" i="13"/>
  <c r="M2947" i="13"/>
  <c r="O2947" i="13"/>
  <c r="P2947" i="13"/>
  <c r="R2947" i="13"/>
  <c r="K2947" i="13" s="1"/>
  <c r="T2947" i="13"/>
  <c r="U2947" i="13"/>
  <c r="V2947" i="13"/>
  <c r="E2948" i="13"/>
  <c r="I2948" i="13"/>
  <c r="J2948" i="13"/>
  <c r="L2948" i="13"/>
  <c r="M2948" i="13"/>
  <c r="O2948" i="13"/>
  <c r="P2948" i="13"/>
  <c r="R2948" i="13"/>
  <c r="K2948" i="13" s="1"/>
  <c r="T2948" i="13"/>
  <c r="U2948" i="13"/>
  <c r="V2948" i="13"/>
  <c r="E2949" i="13"/>
  <c r="F2949" i="13" s="1"/>
  <c r="I2949" i="13"/>
  <c r="J2949" i="13"/>
  <c r="L2949" i="13"/>
  <c r="M2949" i="13"/>
  <c r="O2949" i="13"/>
  <c r="P2949" i="13"/>
  <c r="R2949" i="13"/>
  <c r="K2949" i="13" s="1"/>
  <c r="T2949" i="13"/>
  <c r="U2949" i="13"/>
  <c r="V2949" i="13"/>
  <c r="E2950" i="13"/>
  <c r="I2950" i="13"/>
  <c r="J2950" i="13"/>
  <c r="L2950" i="13"/>
  <c r="M2950" i="13"/>
  <c r="O2950" i="13"/>
  <c r="P2950" i="13"/>
  <c r="R2950" i="13"/>
  <c r="K2950" i="13" s="1"/>
  <c r="T2950" i="13"/>
  <c r="U2950" i="13"/>
  <c r="V2950" i="13"/>
  <c r="E2951" i="13"/>
  <c r="I2951" i="13"/>
  <c r="J2951" i="13"/>
  <c r="L2951" i="13"/>
  <c r="M2951" i="13"/>
  <c r="O2951" i="13"/>
  <c r="P2951" i="13"/>
  <c r="R2951" i="13"/>
  <c r="K2951" i="13" s="1"/>
  <c r="T2951" i="13"/>
  <c r="U2951" i="13"/>
  <c r="V2951" i="13"/>
  <c r="E2952" i="13"/>
  <c r="I2952" i="13"/>
  <c r="J2952" i="13"/>
  <c r="L2952" i="13"/>
  <c r="M2952" i="13"/>
  <c r="O2952" i="13"/>
  <c r="P2952" i="13"/>
  <c r="R2952" i="13"/>
  <c r="K2952" i="13" s="1"/>
  <c r="T2952" i="13"/>
  <c r="U2952" i="13"/>
  <c r="V2952" i="13"/>
  <c r="E2953" i="13"/>
  <c r="F2953" i="13" s="1"/>
  <c r="I2953" i="13"/>
  <c r="J2953" i="13"/>
  <c r="L2953" i="13"/>
  <c r="M2953" i="13"/>
  <c r="O2953" i="13"/>
  <c r="P2953" i="13"/>
  <c r="R2953" i="13"/>
  <c r="K2953" i="13" s="1"/>
  <c r="T2953" i="13"/>
  <c r="U2953" i="13"/>
  <c r="V2953" i="13"/>
  <c r="E2954" i="13"/>
  <c r="F2954" i="13" s="1"/>
  <c r="I2954" i="13"/>
  <c r="J2954" i="13"/>
  <c r="L2954" i="13"/>
  <c r="M2954" i="13"/>
  <c r="O2954" i="13"/>
  <c r="P2954" i="13"/>
  <c r="R2954" i="13"/>
  <c r="K2954" i="13" s="1"/>
  <c r="T2954" i="13"/>
  <c r="U2954" i="13"/>
  <c r="V2954" i="13"/>
  <c r="E2955" i="13"/>
  <c r="I2955" i="13"/>
  <c r="J2955" i="13"/>
  <c r="L2955" i="13"/>
  <c r="M2955" i="13"/>
  <c r="O2955" i="13"/>
  <c r="P2955" i="13"/>
  <c r="R2955" i="13"/>
  <c r="K2955" i="13" s="1"/>
  <c r="T2955" i="13"/>
  <c r="U2955" i="13"/>
  <c r="V2955" i="13"/>
  <c r="E2956" i="13"/>
  <c r="I2956" i="13"/>
  <c r="J2956" i="13"/>
  <c r="L2956" i="13"/>
  <c r="M2956" i="13"/>
  <c r="O2956" i="13"/>
  <c r="P2956" i="13"/>
  <c r="R2956" i="13"/>
  <c r="K2956" i="13" s="1"/>
  <c r="T2956" i="13"/>
  <c r="U2956" i="13"/>
  <c r="V2956" i="13"/>
  <c r="E2957" i="13"/>
  <c r="I2957" i="13"/>
  <c r="J2957" i="13"/>
  <c r="L2957" i="13"/>
  <c r="M2957" i="13"/>
  <c r="O2957" i="13"/>
  <c r="P2957" i="13"/>
  <c r="R2957" i="13"/>
  <c r="K2957" i="13" s="1"/>
  <c r="T2957" i="13"/>
  <c r="U2957" i="13"/>
  <c r="V2957" i="13"/>
  <c r="E2958" i="13"/>
  <c r="I2958" i="13"/>
  <c r="J2958" i="13"/>
  <c r="L2958" i="13"/>
  <c r="M2958" i="13"/>
  <c r="O2958" i="13"/>
  <c r="P2958" i="13"/>
  <c r="R2958" i="13"/>
  <c r="K2958" i="13" s="1"/>
  <c r="T2958" i="13"/>
  <c r="U2958" i="13"/>
  <c r="V2958" i="13"/>
  <c r="E2959" i="13"/>
  <c r="F2959" i="13" s="1"/>
  <c r="I2959" i="13"/>
  <c r="J2959" i="13"/>
  <c r="L2959" i="13"/>
  <c r="M2959" i="13"/>
  <c r="O2959" i="13"/>
  <c r="P2959" i="13"/>
  <c r="R2959" i="13"/>
  <c r="K2959" i="13" s="1"/>
  <c r="T2959" i="13"/>
  <c r="U2959" i="13"/>
  <c r="V2959" i="13"/>
  <c r="E2960" i="13"/>
  <c r="F2960" i="13" s="1"/>
  <c r="I2960" i="13"/>
  <c r="J2960" i="13"/>
  <c r="L2960" i="13"/>
  <c r="M2960" i="13"/>
  <c r="O2960" i="13"/>
  <c r="P2960" i="13"/>
  <c r="R2960" i="13"/>
  <c r="K2960" i="13" s="1"/>
  <c r="T2960" i="13"/>
  <c r="U2960" i="13"/>
  <c r="V2960" i="13"/>
  <c r="E2961" i="13"/>
  <c r="F2961" i="13" s="1"/>
  <c r="I2961" i="13"/>
  <c r="J2961" i="13"/>
  <c r="L2961" i="13"/>
  <c r="M2961" i="13"/>
  <c r="O2961" i="13"/>
  <c r="P2961" i="13"/>
  <c r="R2961" i="13"/>
  <c r="K2961" i="13" s="1"/>
  <c r="T2961" i="13"/>
  <c r="U2961" i="13"/>
  <c r="V2961" i="13"/>
  <c r="E2962" i="13"/>
  <c r="F2962" i="13" s="1"/>
  <c r="I2962" i="13"/>
  <c r="J2962" i="13"/>
  <c r="L2962" i="13"/>
  <c r="M2962" i="13"/>
  <c r="O2962" i="13"/>
  <c r="P2962" i="13"/>
  <c r="R2962" i="13"/>
  <c r="K2962" i="13" s="1"/>
  <c r="T2962" i="13"/>
  <c r="U2962" i="13"/>
  <c r="V2962" i="13"/>
  <c r="E2963" i="13"/>
  <c r="F2963" i="13" s="1"/>
  <c r="I2963" i="13"/>
  <c r="J2963" i="13"/>
  <c r="L2963" i="13"/>
  <c r="M2963" i="13"/>
  <c r="O2963" i="13"/>
  <c r="P2963" i="13"/>
  <c r="R2963" i="13"/>
  <c r="K2963" i="13" s="1"/>
  <c r="T2963" i="13"/>
  <c r="U2963" i="13"/>
  <c r="V2963" i="13"/>
  <c r="E2964" i="13"/>
  <c r="I2964" i="13"/>
  <c r="J2964" i="13"/>
  <c r="L2964" i="13"/>
  <c r="M2964" i="13"/>
  <c r="O2964" i="13"/>
  <c r="P2964" i="13"/>
  <c r="R2964" i="13"/>
  <c r="K2964" i="13" s="1"/>
  <c r="T2964" i="13"/>
  <c r="U2964" i="13"/>
  <c r="V2964" i="13"/>
  <c r="E2965" i="13"/>
  <c r="I2965" i="13"/>
  <c r="J2965" i="13"/>
  <c r="L2965" i="13"/>
  <c r="M2965" i="13"/>
  <c r="O2965" i="13"/>
  <c r="P2965" i="13"/>
  <c r="R2965" i="13"/>
  <c r="K2965" i="13" s="1"/>
  <c r="T2965" i="13"/>
  <c r="U2965" i="13"/>
  <c r="V2965" i="13"/>
  <c r="E2966" i="13"/>
  <c r="I2966" i="13"/>
  <c r="J2966" i="13"/>
  <c r="L2966" i="13"/>
  <c r="M2966" i="13"/>
  <c r="O2966" i="13"/>
  <c r="P2966" i="13"/>
  <c r="R2966" i="13"/>
  <c r="K2966" i="13" s="1"/>
  <c r="T2966" i="13"/>
  <c r="U2966" i="13"/>
  <c r="V2966" i="13"/>
  <c r="E2967" i="13"/>
  <c r="F2967" i="13" s="1"/>
  <c r="I2967" i="13"/>
  <c r="J2967" i="13"/>
  <c r="L2967" i="13"/>
  <c r="M2967" i="13"/>
  <c r="O2967" i="13"/>
  <c r="P2967" i="13"/>
  <c r="R2967" i="13"/>
  <c r="K2967" i="13" s="1"/>
  <c r="T2967" i="13"/>
  <c r="U2967" i="13"/>
  <c r="V2967" i="13"/>
  <c r="E2968" i="13"/>
  <c r="F2968" i="13" s="1"/>
  <c r="I2968" i="13"/>
  <c r="J2968" i="13"/>
  <c r="L2968" i="13"/>
  <c r="M2968" i="13"/>
  <c r="O2968" i="13"/>
  <c r="P2968" i="13"/>
  <c r="R2968" i="13"/>
  <c r="K2968" i="13" s="1"/>
  <c r="T2968" i="13"/>
  <c r="U2968" i="13"/>
  <c r="V2968" i="13"/>
  <c r="E2969" i="13"/>
  <c r="F2969" i="13" s="1"/>
  <c r="I2969" i="13"/>
  <c r="J2969" i="13"/>
  <c r="L2969" i="13"/>
  <c r="M2969" i="13"/>
  <c r="O2969" i="13"/>
  <c r="P2969" i="13"/>
  <c r="R2969" i="13"/>
  <c r="K2969" i="13" s="1"/>
  <c r="T2969" i="13"/>
  <c r="U2969" i="13"/>
  <c r="V2969" i="13"/>
  <c r="E2970" i="13"/>
  <c r="F2970" i="13" s="1"/>
  <c r="I2970" i="13"/>
  <c r="J2970" i="13"/>
  <c r="L2970" i="13"/>
  <c r="M2970" i="13"/>
  <c r="O2970" i="13"/>
  <c r="P2970" i="13"/>
  <c r="R2970" i="13"/>
  <c r="K2970" i="13" s="1"/>
  <c r="T2970" i="13"/>
  <c r="U2970" i="13"/>
  <c r="V2970" i="13"/>
  <c r="E2971" i="13"/>
  <c r="F2971" i="13" s="1"/>
  <c r="I2971" i="13"/>
  <c r="J2971" i="13"/>
  <c r="L2971" i="13"/>
  <c r="M2971" i="13"/>
  <c r="O2971" i="13"/>
  <c r="P2971" i="13"/>
  <c r="R2971" i="13"/>
  <c r="K2971" i="13" s="1"/>
  <c r="T2971" i="13"/>
  <c r="U2971" i="13"/>
  <c r="V2971" i="13"/>
  <c r="E2972" i="13"/>
  <c r="I2972" i="13"/>
  <c r="J2972" i="13"/>
  <c r="L2972" i="13"/>
  <c r="M2972" i="13"/>
  <c r="O2972" i="13"/>
  <c r="P2972" i="13"/>
  <c r="R2972" i="13"/>
  <c r="K2972" i="13" s="1"/>
  <c r="T2972" i="13"/>
  <c r="U2972" i="13"/>
  <c r="V2972" i="13"/>
  <c r="E2973" i="13"/>
  <c r="F2973" i="13" s="1"/>
  <c r="I2973" i="13"/>
  <c r="J2973" i="13"/>
  <c r="L2973" i="13"/>
  <c r="M2973" i="13"/>
  <c r="O2973" i="13"/>
  <c r="P2973" i="13"/>
  <c r="R2973" i="13"/>
  <c r="K2973" i="13" s="1"/>
  <c r="T2973" i="13"/>
  <c r="U2973" i="13"/>
  <c r="V2973" i="13"/>
  <c r="E2974" i="13"/>
  <c r="F2974" i="13" s="1"/>
  <c r="I2974" i="13"/>
  <c r="J2974" i="13"/>
  <c r="L2974" i="13"/>
  <c r="M2974" i="13"/>
  <c r="O2974" i="13"/>
  <c r="P2974" i="13"/>
  <c r="R2974" i="13"/>
  <c r="K2974" i="13" s="1"/>
  <c r="T2974" i="13"/>
  <c r="U2974" i="13"/>
  <c r="V2974" i="13"/>
  <c r="E2975" i="13"/>
  <c r="F2975" i="13" s="1"/>
  <c r="I2975" i="13"/>
  <c r="J2975" i="13"/>
  <c r="L2975" i="13"/>
  <c r="M2975" i="13"/>
  <c r="O2975" i="13"/>
  <c r="P2975" i="13"/>
  <c r="R2975" i="13"/>
  <c r="K2975" i="13" s="1"/>
  <c r="T2975" i="13"/>
  <c r="U2975" i="13"/>
  <c r="V2975" i="13"/>
  <c r="E2976" i="13"/>
  <c r="F2976" i="13" s="1"/>
  <c r="I2976" i="13"/>
  <c r="J2976" i="13"/>
  <c r="L2976" i="13"/>
  <c r="M2976" i="13"/>
  <c r="O2976" i="13"/>
  <c r="P2976" i="13"/>
  <c r="R2976" i="13"/>
  <c r="K2976" i="13" s="1"/>
  <c r="T2976" i="13"/>
  <c r="U2976" i="13"/>
  <c r="V2976" i="13"/>
  <c r="E2977" i="13"/>
  <c r="I2977" i="13"/>
  <c r="J2977" i="13"/>
  <c r="L2977" i="13"/>
  <c r="M2977" i="13"/>
  <c r="O2977" i="13"/>
  <c r="P2977" i="13"/>
  <c r="R2977" i="13"/>
  <c r="K2977" i="13" s="1"/>
  <c r="T2977" i="13"/>
  <c r="U2977" i="13"/>
  <c r="V2977" i="13"/>
  <c r="E2978" i="13"/>
  <c r="I2978" i="13"/>
  <c r="J2978" i="13"/>
  <c r="L2978" i="13"/>
  <c r="M2978" i="13"/>
  <c r="O2978" i="13"/>
  <c r="P2978" i="13"/>
  <c r="R2978" i="13"/>
  <c r="K2978" i="13" s="1"/>
  <c r="T2978" i="13"/>
  <c r="U2978" i="13"/>
  <c r="V2978" i="13"/>
  <c r="E2979" i="13"/>
  <c r="F2979" i="13" s="1"/>
  <c r="I2979" i="13"/>
  <c r="J2979" i="13"/>
  <c r="L2979" i="13"/>
  <c r="M2979" i="13"/>
  <c r="O2979" i="13"/>
  <c r="P2979" i="13"/>
  <c r="R2979" i="13"/>
  <c r="K2979" i="13" s="1"/>
  <c r="T2979" i="13"/>
  <c r="U2979" i="13"/>
  <c r="V2979" i="13"/>
  <c r="E2980" i="13"/>
  <c r="I2980" i="13"/>
  <c r="J2980" i="13"/>
  <c r="L2980" i="13"/>
  <c r="M2980" i="13"/>
  <c r="O2980" i="13"/>
  <c r="P2980" i="13"/>
  <c r="R2980" i="13"/>
  <c r="K2980" i="13" s="1"/>
  <c r="T2980" i="13"/>
  <c r="U2980" i="13"/>
  <c r="V2980" i="13"/>
  <c r="E2981" i="13"/>
  <c r="F2981" i="13" s="1"/>
  <c r="I2981" i="13"/>
  <c r="J2981" i="13"/>
  <c r="L2981" i="13"/>
  <c r="M2981" i="13"/>
  <c r="O2981" i="13"/>
  <c r="P2981" i="13"/>
  <c r="R2981" i="13"/>
  <c r="K2981" i="13" s="1"/>
  <c r="T2981" i="13"/>
  <c r="U2981" i="13"/>
  <c r="V2981" i="13"/>
  <c r="E2982" i="13"/>
  <c r="F2982" i="13" s="1"/>
  <c r="I2982" i="13"/>
  <c r="J2982" i="13"/>
  <c r="L2982" i="13"/>
  <c r="M2982" i="13"/>
  <c r="O2982" i="13"/>
  <c r="P2982" i="13"/>
  <c r="R2982" i="13"/>
  <c r="K2982" i="13" s="1"/>
  <c r="T2982" i="13"/>
  <c r="U2982" i="13"/>
  <c r="V2982" i="13"/>
  <c r="E2983" i="13"/>
  <c r="F2983" i="13" s="1"/>
  <c r="I2983" i="13"/>
  <c r="J2983" i="13"/>
  <c r="L2983" i="13"/>
  <c r="M2983" i="13"/>
  <c r="O2983" i="13"/>
  <c r="P2983" i="13"/>
  <c r="R2983" i="13"/>
  <c r="K2983" i="13" s="1"/>
  <c r="T2983" i="13"/>
  <c r="U2983" i="13"/>
  <c r="V2983" i="13"/>
  <c r="E2984" i="13"/>
  <c r="F2984" i="13" s="1"/>
  <c r="I2984" i="13"/>
  <c r="J2984" i="13"/>
  <c r="L2984" i="13"/>
  <c r="M2984" i="13"/>
  <c r="O2984" i="13"/>
  <c r="P2984" i="13"/>
  <c r="R2984" i="13"/>
  <c r="K2984" i="13" s="1"/>
  <c r="T2984" i="13"/>
  <c r="U2984" i="13"/>
  <c r="V2984" i="13"/>
  <c r="E2985" i="13"/>
  <c r="I2985" i="13"/>
  <c r="J2985" i="13"/>
  <c r="L2985" i="13"/>
  <c r="M2985" i="13"/>
  <c r="O2985" i="13"/>
  <c r="P2985" i="13"/>
  <c r="R2985" i="13"/>
  <c r="K2985" i="13" s="1"/>
  <c r="T2985" i="13"/>
  <c r="U2985" i="13"/>
  <c r="V2985" i="13"/>
  <c r="E2986" i="13"/>
  <c r="F2986" i="13" s="1"/>
  <c r="I2986" i="13"/>
  <c r="J2986" i="13"/>
  <c r="L2986" i="13"/>
  <c r="M2986" i="13"/>
  <c r="O2986" i="13"/>
  <c r="P2986" i="13"/>
  <c r="R2986" i="13"/>
  <c r="K2986" i="13" s="1"/>
  <c r="T2986" i="13"/>
  <c r="U2986" i="13"/>
  <c r="V2986" i="13"/>
  <c r="E2987" i="13"/>
  <c r="I2987" i="13"/>
  <c r="J2987" i="13"/>
  <c r="L2987" i="13"/>
  <c r="M2987" i="13"/>
  <c r="O2987" i="13"/>
  <c r="P2987" i="13"/>
  <c r="R2987" i="13"/>
  <c r="K2987" i="13" s="1"/>
  <c r="T2987" i="13"/>
  <c r="U2987" i="13"/>
  <c r="V2987" i="13"/>
  <c r="E2988" i="13"/>
  <c r="I2988" i="13"/>
  <c r="J2988" i="13"/>
  <c r="L2988" i="13"/>
  <c r="M2988" i="13"/>
  <c r="O2988" i="13"/>
  <c r="P2988" i="13"/>
  <c r="R2988" i="13"/>
  <c r="K2988" i="13" s="1"/>
  <c r="T2988" i="13"/>
  <c r="U2988" i="13"/>
  <c r="V2988" i="13"/>
  <c r="E2989" i="13"/>
  <c r="F2989" i="13" s="1"/>
  <c r="I2989" i="13"/>
  <c r="J2989" i="13"/>
  <c r="L2989" i="13"/>
  <c r="M2989" i="13"/>
  <c r="O2989" i="13"/>
  <c r="P2989" i="13"/>
  <c r="R2989" i="13"/>
  <c r="K2989" i="13" s="1"/>
  <c r="T2989" i="13"/>
  <c r="U2989" i="13"/>
  <c r="V2989" i="13"/>
  <c r="E2990" i="13"/>
  <c r="F2990" i="13" s="1"/>
  <c r="I2990" i="13"/>
  <c r="J2990" i="13"/>
  <c r="L2990" i="13"/>
  <c r="M2990" i="13"/>
  <c r="O2990" i="13"/>
  <c r="P2990" i="13"/>
  <c r="R2990" i="13"/>
  <c r="K2990" i="13" s="1"/>
  <c r="T2990" i="13"/>
  <c r="U2990" i="13"/>
  <c r="V2990" i="13"/>
  <c r="E2991" i="13"/>
  <c r="F2991" i="13" s="1"/>
  <c r="I2991" i="13"/>
  <c r="J2991" i="13"/>
  <c r="L2991" i="13"/>
  <c r="M2991" i="13"/>
  <c r="O2991" i="13"/>
  <c r="P2991" i="13"/>
  <c r="R2991" i="13"/>
  <c r="K2991" i="13" s="1"/>
  <c r="T2991" i="13"/>
  <c r="U2991" i="13"/>
  <c r="V2991" i="13"/>
  <c r="E2992" i="13"/>
  <c r="F2992" i="13" s="1"/>
  <c r="I2992" i="13"/>
  <c r="J2992" i="13"/>
  <c r="L2992" i="13"/>
  <c r="M2992" i="13"/>
  <c r="O2992" i="13"/>
  <c r="P2992" i="13"/>
  <c r="R2992" i="13"/>
  <c r="K2992" i="13" s="1"/>
  <c r="T2992" i="13"/>
  <c r="U2992" i="13"/>
  <c r="V2992" i="13"/>
  <c r="E2993" i="13"/>
  <c r="I2993" i="13"/>
  <c r="J2993" i="13"/>
  <c r="L2993" i="13"/>
  <c r="M2993" i="13"/>
  <c r="O2993" i="13"/>
  <c r="P2993" i="13"/>
  <c r="R2993" i="13"/>
  <c r="K2993" i="13" s="1"/>
  <c r="T2993" i="13"/>
  <c r="U2993" i="13"/>
  <c r="V2993" i="13"/>
  <c r="E2994" i="13"/>
  <c r="I2994" i="13"/>
  <c r="J2994" i="13"/>
  <c r="L2994" i="13"/>
  <c r="M2994" i="13"/>
  <c r="O2994" i="13"/>
  <c r="P2994" i="13"/>
  <c r="R2994" i="13"/>
  <c r="K2994" i="13" s="1"/>
  <c r="T2994" i="13"/>
  <c r="U2994" i="13"/>
  <c r="V2994" i="13"/>
  <c r="E2995" i="13"/>
  <c r="F2995" i="13" s="1"/>
  <c r="I2995" i="13"/>
  <c r="J2995" i="13"/>
  <c r="L2995" i="13"/>
  <c r="M2995" i="13"/>
  <c r="O2995" i="13"/>
  <c r="P2995" i="13"/>
  <c r="R2995" i="13"/>
  <c r="K2995" i="13" s="1"/>
  <c r="T2995" i="13"/>
  <c r="U2995" i="13"/>
  <c r="V2995" i="13"/>
  <c r="E2996" i="13"/>
  <c r="I2996" i="13"/>
  <c r="J2996" i="13"/>
  <c r="L2996" i="13"/>
  <c r="M2996" i="13"/>
  <c r="O2996" i="13"/>
  <c r="P2996" i="13"/>
  <c r="R2996" i="13"/>
  <c r="K2996" i="13" s="1"/>
  <c r="T2996" i="13"/>
  <c r="U2996" i="13"/>
  <c r="V2996" i="13"/>
  <c r="E2997" i="13"/>
  <c r="F2997" i="13" s="1"/>
  <c r="I2997" i="13"/>
  <c r="J2997" i="13"/>
  <c r="L2997" i="13"/>
  <c r="M2997" i="13"/>
  <c r="O2997" i="13"/>
  <c r="P2997" i="13"/>
  <c r="R2997" i="13"/>
  <c r="K2997" i="13" s="1"/>
  <c r="T2997" i="13"/>
  <c r="U2997" i="13"/>
  <c r="V2997" i="13"/>
  <c r="E2998" i="13"/>
  <c r="F2998" i="13" s="1"/>
  <c r="I2998" i="13"/>
  <c r="J2998" i="13"/>
  <c r="L2998" i="13"/>
  <c r="M2998" i="13"/>
  <c r="O2998" i="13"/>
  <c r="P2998" i="13"/>
  <c r="R2998" i="13"/>
  <c r="K2998" i="13" s="1"/>
  <c r="T2998" i="13"/>
  <c r="U2998" i="13"/>
  <c r="V2998" i="13"/>
  <c r="E2999" i="13"/>
  <c r="F2999" i="13" s="1"/>
  <c r="I2999" i="13"/>
  <c r="J2999" i="13"/>
  <c r="L2999" i="13"/>
  <c r="M2999" i="13"/>
  <c r="O2999" i="13"/>
  <c r="P2999" i="13"/>
  <c r="R2999" i="13"/>
  <c r="K2999" i="13" s="1"/>
  <c r="T2999" i="13"/>
  <c r="U2999" i="13"/>
  <c r="V2999" i="13"/>
  <c r="E3000" i="13"/>
  <c r="F3000" i="13" s="1"/>
  <c r="I3000" i="13"/>
  <c r="J3000" i="13"/>
  <c r="L3000" i="13"/>
  <c r="M3000" i="13"/>
  <c r="O3000" i="13"/>
  <c r="P3000" i="13"/>
  <c r="R3000" i="13"/>
  <c r="K3000" i="13" s="1"/>
  <c r="T3000" i="13"/>
  <c r="U3000" i="13"/>
  <c r="V3000" i="13"/>
  <c r="E3001" i="13"/>
  <c r="F3001" i="13" s="1"/>
  <c r="I3001" i="13"/>
  <c r="J3001" i="13"/>
  <c r="L3001" i="13"/>
  <c r="M3001" i="13"/>
  <c r="O3001" i="13"/>
  <c r="P3001" i="13"/>
  <c r="R3001" i="13"/>
  <c r="K3001" i="13" s="1"/>
  <c r="T3001" i="13"/>
  <c r="U3001" i="13"/>
  <c r="V3001" i="13"/>
  <c r="E3002" i="13"/>
  <c r="F3002" i="13" s="1"/>
  <c r="I3002" i="13"/>
  <c r="J3002" i="13"/>
  <c r="L3002" i="13"/>
  <c r="M3002" i="13"/>
  <c r="O3002" i="13"/>
  <c r="P3002" i="13"/>
  <c r="R3002" i="13"/>
  <c r="K3002" i="13" s="1"/>
  <c r="T3002" i="13"/>
  <c r="U3002" i="13"/>
  <c r="V3002" i="13"/>
  <c r="E3003" i="13"/>
  <c r="I3003" i="13"/>
  <c r="J3003" i="13"/>
  <c r="L3003" i="13"/>
  <c r="M3003" i="13"/>
  <c r="O3003" i="13"/>
  <c r="P3003" i="13"/>
  <c r="R3003" i="13"/>
  <c r="K3003" i="13" s="1"/>
  <c r="T3003" i="13"/>
  <c r="U3003" i="13"/>
  <c r="V3003" i="13"/>
  <c r="E3004" i="13"/>
  <c r="H3004" i="13" s="1"/>
  <c r="I3004" i="13"/>
  <c r="J3004" i="13"/>
  <c r="L3004" i="13"/>
  <c r="M3004" i="13"/>
  <c r="O3004" i="13"/>
  <c r="P3004" i="13"/>
  <c r="R3004" i="13"/>
  <c r="K3004" i="13" s="1"/>
  <c r="T3004" i="13"/>
  <c r="U3004" i="13"/>
  <c r="V3004" i="13"/>
  <c r="E3005" i="13"/>
  <c r="F3005" i="13" s="1"/>
  <c r="I3005" i="13"/>
  <c r="J3005" i="13"/>
  <c r="L3005" i="13"/>
  <c r="M3005" i="13"/>
  <c r="O3005" i="13"/>
  <c r="P3005" i="13"/>
  <c r="R3005" i="13"/>
  <c r="K3005" i="13" s="1"/>
  <c r="T3005" i="13"/>
  <c r="U3005" i="13"/>
  <c r="V3005" i="13"/>
  <c r="E3006" i="13"/>
  <c r="F3006" i="13" s="1"/>
  <c r="I3006" i="13"/>
  <c r="J3006" i="13"/>
  <c r="L3006" i="13"/>
  <c r="M3006" i="13"/>
  <c r="O3006" i="13"/>
  <c r="P3006" i="13"/>
  <c r="R3006" i="13"/>
  <c r="K3006" i="13" s="1"/>
  <c r="T3006" i="13"/>
  <c r="U3006" i="13"/>
  <c r="V3006" i="13"/>
  <c r="E3007" i="13"/>
  <c r="H3007" i="13" s="1"/>
  <c r="I3007" i="13"/>
  <c r="J3007" i="13"/>
  <c r="L3007" i="13"/>
  <c r="M3007" i="13"/>
  <c r="O3007" i="13"/>
  <c r="P3007" i="13"/>
  <c r="R3007" i="13"/>
  <c r="K3007" i="13" s="1"/>
  <c r="T3007" i="13"/>
  <c r="U3007" i="13"/>
  <c r="V3007" i="13"/>
  <c r="E3008" i="13"/>
  <c r="I3008" i="13"/>
  <c r="J3008" i="13"/>
  <c r="L3008" i="13"/>
  <c r="M3008" i="13"/>
  <c r="O3008" i="13"/>
  <c r="P3008" i="13"/>
  <c r="R3008" i="13"/>
  <c r="K3008" i="13" s="1"/>
  <c r="T3008" i="13"/>
  <c r="U3008" i="13"/>
  <c r="V3008" i="13"/>
  <c r="E3009" i="13"/>
  <c r="I3009" i="13"/>
  <c r="J3009" i="13"/>
  <c r="L3009" i="13"/>
  <c r="M3009" i="13"/>
  <c r="O3009" i="13"/>
  <c r="P3009" i="13"/>
  <c r="R3009" i="13"/>
  <c r="K3009" i="13" s="1"/>
  <c r="T3009" i="13"/>
  <c r="U3009" i="13"/>
  <c r="V3009" i="13"/>
  <c r="E3010" i="13"/>
  <c r="I3010" i="13"/>
  <c r="J3010" i="13"/>
  <c r="L3010" i="13"/>
  <c r="M3010" i="13"/>
  <c r="O3010" i="13"/>
  <c r="P3010" i="13"/>
  <c r="R3010" i="13"/>
  <c r="K3010" i="13" s="1"/>
  <c r="T3010" i="13"/>
  <c r="U3010" i="13"/>
  <c r="V3010" i="13"/>
  <c r="E3011" i="13"/>
  <c r="F3011" i="13" s="1"/>
  <c r="I3011" i="13"/>
  <c r="J3011" i="13"/>
  <c r="L3011" i="13"/>
  <c r="M3011" i="13"/>
  <c r="O3011" i="13"/>
  <c r="P3011" i="13"/>
  <c r="R3011" i="13"/>
  <c r="K3011" i="13" s="1"/>
  <c r="T3011" i="13"/>
  <c r="U3011" i="13"/>
  <c r="V3011" i="13"/>
  <c r="E3012" i="13"/>
  <c r="I3012" i="13"/>
  <c r="J3012" i="13"/>
  <c r="L3012" i="13"/>
  <c r="M3012" i="13"/>
  <c r="O3012" i="13"/>
  <c r="P3012" i="13"/>
  <c r="R3012" i="13"/>
  <c r="K3012" i="13" s="1"/>
  <c r="T3012" i="13"/>
  <c r="U3012" i="13"/>
  <c r="V3012" i="13"/>
  <c r="E3013" i="13"/>
  <c r="F3013" i="13" s="1"/>
  <c r="I3013" i="13"/>
  <c r="J3013" i="13"/>
  <c r="L3013" i="13"/>
  <c r="M3013" i="13"/>
  <c r="O3013" i="13"/>
  <c r="P3013" i="13"/>
  <c r="R3013" i="13"/>
  <c r="K3013" i="13" s="1"/>
  <c r="T3013" i="13"/>
  <c r="U3013" i="13"/>
  <c r="V3013" i="13"/>
  <c r="E3014" i="13"/>
  <c r="I3014" i="13"/>
  <c r="J3014" i="13"/>
  <c r="L3014" i="13"/>
  <c r="M3014" i="13"/>
  <c r="O3014" i="13"/>
  <c r="P3014" i="13"/>
  <c r="R3014" i="13"/>
  <c r="K3014" i="13" s="1"/>
  <c r="T3014" i="13"/>
  <c r="U3014" i="13"/>
  <c r="V3014" i="13"/>
  <c r="E3015" i="13"/>
  <c r="F3015" i="13" s="1"/>
  <c r="I3015" i="13"/>
  <c r="J3015" i="13"/>
  <c r="L3015" i="13"/>
  <c r="M3015" i="13"/>
  <c r="O3015" i="13"/>
  <c r="P3015" i="13"/>
  <c r="R3015" i="13"/>
  <c r="K3015" i="13" s="1"/>
  <c r="T3015" i="13"/>
  <c r="U3015" i="13"/>
  <c r="V3015" i="13"/>
  <c r="E3016" i="13"/>
  <c r="I3016" i="13"/>
  <c r="J3016" i="13"/>
  <c r="L3016" i="13"/>
  <c r="M3016" i="13"/>
  <c r="O3016" i="13"/>
  <c r="P3016" i="13"/>
  <c r="R3016" i="13"/>
  <c r="K3016" i="13" s="1"/>
  <c r="T3016" i="13"/>
  <c r="U3016" i="13"/>
  <c r="V3016" i="13"/>
  <c r="E3017" i="13"/>
  <c r="F3017" i="13" s="1"/>
  <c r="I3017" i="13"/>
  <c r="J3017" i="13"/>
  <c r="L3017" i="13"/>
  <c r="M3017" i="13"/>
  <c r="O3017" i="13"/>
  <c r="P3017" i="13"/>
  <c r="R3017" i="13"/>
  <c r="K3017" i="13" s="1"/>
  <c r="T3017" i="13"/>
  <c r="U3017" i="13"/>
  <c r="V3017" i="13"/>
  <c r="E3018" i="13"/>
  <c r="I3018" i="13"/>
  <c r="J3018" i="13"/>
  <c r="L3018" i="13"/>
  <c r="M3018" i="13"/>
  <c r="O3018" i="13"/>
  <c r="P3018" i="13"/>
  <c r="R3018" i="13"/>
  <c r="K3018" i="13" s="1"/>
  <c r="T3018" i="13"/>
  <c r="U3018" i="13"/>
  <c r="V3018" i="13"/>
  <c r="E3019" i="13"/>
  <c r="F3019" i="13" s="1"/>
  <c r="I3019" i="13"/>
  <c r="J3019" i="13"/>
  <c r="L3019" i="13"/>
  <c r="M3019" i="13"/>
  <c r="O3019" i="13"/>
  <c r="P3019" i="13"/>
  <c r="R3019" i="13"/>
  <c r="K3019" i="13" s="1"/>
  <c r="T3019" i="13"/>
  <c r="U3019" i="13"/>
  <c r="V3019" i="13"/>
  <c r="E3020" i="13"/>
  <c r="F3020" i="13" s="1"/>
  <c r="I3020" i="13"/>
  <c r="J3020" i="13"/>
  <c r="L3020" i="13"/>
  <c r="M3020" i="13"/>
  <c r="O3020" i="13"/>
  <c r="P3020" i="13"/>
  <c r="R3020" i="13"/>
  <c r="K3020" i="13" s="1"/>
  <c r="T3020" i="13"/>
  <c r="U3020" i="13"/>
  <c r="V3020" i="13"/>
  <c r="E3021" i="13"/>
  <c r="F3021" i="13" s="1"/>
  <c r="I3021" i="13"/>
  <c r="J3021" i="13"/>
  <c r="L3021" i="13"/>
  <c r="M3021" i="13"/>
  <c r="O3021" i="13"/>
  <c r="P3021" i="13"/>
  <c r="R3021" i="13"/>
  <c r="K3021" i="13" s="1"/>
  <c r="T3021" i="13"/>
  <c r="U3021" i="13"/>
  <c r="V3021" i="13"/>
  <c r="E3022" i="13"/>
  <c r="F3022" i="13" s="1"/>
  <c r="I3022" i="13"/>
  <c r="J3022" i="13"/>
  <c r="L3022" i="13"/>
  <c r="M3022" i="13"/>
  <c r="O3022" i="13"/>
  <c r="P3022" i="13"/>
  <c r="R3022" i="13"/>
  <c r="K3022" i="13" s="1"/>
  <c r="T3022" i="13"/>
  <c r="U3022" i="13"/>
  <c r="V3022" i="13"/>
  <c r="E3023" i="13"/>
  <c r="F3023" i="13" s="1"/>
  <c r="I3023" i="13"/>
  <c r="J3023" i="13"/>
  <c r="L3023" i="13"/>
  <c r="M3023" i="13"/>
  <c r="O3023" i="13"/>
  <c r="P3023" i="13"/>
  <c r="R3023" i="13"/>
  <c r="K3023" i="13" s="1"/>
  <c r="T3023" i="13"/>
  <c r="U3023" i="13"/>
  <c r="V3023" i="13"/>
  <c r="E3024" i="13"/>
  <c r="I3024" i="13"/>
  <c r="J3024" i="13"/>
  <c r="L3024" i="13"/>
  <c r="M3024" i="13"/>
  <c r="O3024" i="13"/>
  <c r="P3024" i="13"/>
  <c r="R3024" i="13"/>
  <c r="K3024" i="13" s="1"/>
  <c r="T3024" i="13"/>
  <c r="U3024" i="13"/>
  <c r="V3024" i="13"/>
  <c r="E3025" i="13"/>
  <c r="I3025" i="13"/>
  <c r="J3025" i="13"/>
  <c r="L3025" i="13"/>
  <c r="M3025" i="13"/>
  <c r="O3025" i="13"/>
  <c r="P3025" i="13"/>
  <c r="R3025" i="13"/>
  <c r="K3025" i="13" s="1"/>
  <c r="T3025" i="13"/>
  <c r="U3025" i="13"/>
  <c r="V3025" i="13"/>
  <c r="E3026" i="13"/>
  <c r="I3026" i="13"/>
  <c r="J3026" i="13"/>
  <c r="L3026" i="13"/>
  <c r="M3026" i="13"/>
  <c r="O3026" i="13"/>
  <c r="P3026" i="13"/>
  <c r="R3026" i="13"/>
  <c r="K3026" i="13" s="1"/>
  <c r="T3026" i="13"/>
  <c r="U3026" i="13"/>
  <c r="V3026" i="13"/>
  <c r="E3027" i="13"/>
  <c r="F3027" i="13" s="1"/>
  <c r="I3027" i="13"/>
  <c r="J3027" i="13"/>
  <c r="L3027" i="13"/>
  <c r="M3027" i="13"/>
  <c r="O3027" i="13"/>
  <c r="P3027" i="13"/>
  <c r="R3027" i="13"/>
  <c r="K3027" i="13" s="1"/>
  <c r="T3027" i="13"/>
  <c r="U3027" i="13"/>
  <c r="V3027" i="13"/>
  <c r="E3028" i="13"/>
  <c r="F3028" i="13" s="1"/>
  <c r="I3028" i="13"/>
  <c r="J3028" i="13"/>
  <c r="L3028" i="13"/>
  <c r="M3028" i="13"/>
  <c r="O3028" i="13"/>
  <c r="P3028" i="13"/>
  <c r="R3028" i="13"/>
  <c r="K3028" i="13" s="1"/>
  <c r="T3028" i="13"/>
  <c r="U3028" i="13"/>
  <c r="V3028" i="13"/>
  <c r="E3029" i="13"/>
  <c r="F3029" i="13" s="1"/>
  <c r="I3029" i="13"/>
  <c r="J3029" i="13"/>
  <c r="L3029" i="13"/>
  <c r="M3029" i="13"/>
  <c r="O3029" i="13"/>
  <c r="P3029" i="13"/>
  <c r="R3029" i="13"/>
  <c r="K3029" i="13" s="1"/>
  <c r="T3029" i="13"/>
  <c r="U3029" i="13"/>
  <c r="V3029" i="13"/>
  <c r="E3030" i="13"/>
  <c r="F3030" i="13" s="1"/>
  <c r="I3030" i="13"/>
  <c r="J3030" i="13"/>
  <c r="L3030" i="13"/>
  <c r="M3030" i="13"/>
  <c r="O3030" i="13"/>
  <c r="P3030" i="13"/>
  <c r="R3030" i="13"/>
  <c r="K3030" i="13" s="1"/>
  <c r="T3030" i="13"/>
  <c r="U3030" i="13"/>
  <c r="V3030" i="13"/>
  <c r="E3031" i="13"/>
  <c r="F3031" i="13" s="1"/>
  <c r="I3031" i="13"/>
  <c r="J3031" i="13"/>
  <c r="L3031" i="13"/>
  <c r="M3031" i="13"/>
  <c r="O3031" i="13"/>
  <c r="P3031" i="13"/>
  <c r="R3031" i="13"/>
  <c r="K3031" i="13" s="1"/>
  <c r="T3031" i="13"/>
  <c r="U3031" i="13"/>
  <c r="V3031" i="13"/>
  <c r="E3032" i="13"/>
  <c r="I3032" i="13"/>
  <c r="J3032" i="13"/>
  <c r="L3032" i="13"/>
  <c r="M3032" i="13"/>
  <c r="O3032" i="13"/>
  <c r="P3032" i="13"/>
  <c r="R3032" i="13"/>
  <c r="K3032" i="13" s="1"/>
  <c r="T3032" i="13"/>
  <c r="U3032" i="13"/>
  <c r="V3032" i="13"/>
  <c r="E3033" i="13"/>
  <c r="F3033" i="13" s="1"/>
  <c r="I3033" i="13"/>
  <c r="J3033" i="13"/>
  <c r="L3033" i="13"/>
  <c r="M3033" i="13"/>
  <c r="O3033" i="13"/>
  <c r="P3033" i="13"/>
  <c r="R3033" i="13"/>
  <c r="K3033" i="13" s="1"/>
  <c r="T3033" i="13"/>
  <c r="U3033" i="13"/>
  <c r="V3033" i="13"/>
  <c r="E3034" i="13"/>
  <c r="F3034" i="13" s="1"/>
  <c r="I3034" i="13"/>
  <c r="J3034" i="13"/>
  <c r="L3034" i="13"/>
  <c r="M3034" i="13"/>
  <c r="O3034" i="13"/>
  <c r="P3034" i="13"/>
  <c r="R3034" i="13"/>
  <c r="K3034" i="13" s="1"/>
  <c r="T3034" i="13"/>
  <c r="U3034" i="13"/>
  <c r="V3034" i="13"/>
  <c r="E3035" i="13"/>
  <c r="I3035" i="13"/>
  <c r="J3035" i="13"/>
  <c r="L3035" i="13"/>
  <c r="M3035" i="13"/>
  <c r="O3035" i="13"/>
  <c r="P3035" i="13"/>
  <c r="R3035" i="13"/>
  <c r="K3035" i="13" s="1"/>
  <c r="T3035" i="13"/>
  <c r="U3035" i="13"/>
  <c r="V3035" i="13"/>
  <c r="E3036" i="13"/>
  <c r="I3036" i="13"/>
  <c r="J3036" i="13"/>
  <c r="L3036" i="13"/>
  <c r="M3036" i="13"/>
  <c r="O3036" i="13"/>
  <c r="P3036" i="13"/>
  <c r="R3036" i="13"/>
  <c r="K3036" i="13" s="1"/>
  <c r="T3036" i="13"/>
  <c r="U3036" i="13"/>
  <c r="V3036" i="13"/>
  <c r="E3037" i="13"/>
  <c r="F3037" i="13" s="1"/>
  <c r="I3037" i="13"/>
  <c r="J3037" i="13"/>
  <c r="L3037" i="13"/>
  <c r="M3037" i="13"/>
  <c r="O3037" i="13"/>
  <c r="P3037" i="13"/>
  <c r="R3037" i="13"/>
  <c r="K3037" i="13" s="1"/>
  <c r="T3037" i="13"/>
  <c r="U3037" i="13"/>
  <c r="V3037" i="13"/>
  <c r="E3038" i="13"/>
  <c r="F3038" i="13" s="1"/>
  <c r="I3038" i="13"/>
  <c r="J3038" i="13"/>
  <c r="L3038" i="13"/>
  <c r="M3038" i="13"/>
  <c r="O3038" i="13"/>
  <c r="P3038" i="13"/>
  <c r="R3038" i="13"/>
  <c r="K3038" i="13" s="1"/>
  <c r="T3038" i="13"/>
  <c r="U3038" i="13"/>
  <c r="V3038" i="13"/>
  <c r="E3039" i="13"/>
  <c r="F3039" i="13" s="1"/>
  <c r="I3039" i="13"/>
  <c r="J3039" i="13"/>
  <c r="L3039" i="13"/>
  <c r="M3039" i="13"/>
  <c r="O3039" i="13"/>
  <c r="P3039" i="13"/>
  <c r="R3039" i="13"/>
  <c r="K3039" i="13" s="1"/>
  <c r="T3039" i="13"/>
  <c r="U3039" i="13"/>
  <c r="V3039" i="13"/>
  <c r="E3040" i="13"/>
  <c r="F3040" i="13" s="1"/>
  <c r="I3040" i="13"/>
  <c r="J3040" i="13"/>
  <c r="L3040" i="13"/>
  <c r="M3040" i="13"/>
  <c r="O3040" i="13"/>
  <c r="P3040" i="13"/>
  <c r="R3040" i="13"/>
  <c r="K3040" i="13" s="1"/>
  <c r="T3040" i="13"/>
  <c r="U3040" i="13"/>
  <c r="V3040" i="13"/>
  <c r="E3041" i="13"/>
  <c r="I3041" i="13"/>
  <c r="J3041" i="13"/>
  <c r="L3041" i="13"/>
  <c r="M3041" i="13"/>
  <c r="O3041" i="13"/>
  <c r="P3041" i="13"/>
  <c r="R3041" i="13"/>
  <c r="K3041" i="13" s="1"/>
  <c r="T3041" i="13"/>
  <c r="U3041" i="13"/>
  <c r="V3041" i="13"/>
  <c r="E3042" i="13"/>
  <c r="F3042" i="13" s="1"/>
  <c r="I3042" i="13"/>
  <c r="J3042" i="13"/>
  <c r="L3042" i="13"/>
  <c r="M3042" i="13"/>
  <c r="O3042" i="13"/>
  <c r="P3042" i="13"/>
  <c r="R3042" i="13"/>
  <c r="K3042" i="13" s="1"/>
  <c r="T3042" i="13"/>
  <c r="U3042" i="13"/>
  <c r="V3042" i="13"/>
  <c r="E3043" i="13"/>
  <c r="F3043" i="13" s="1"/>
  <c r="I3043" i="13"/>
  <c r="J3043" i="13"/>
  <c r="L3043" i="13"/>
  <c r="M3043" i="13"/>
  <c r="O3043" i="13"/>
  <c r="P3043" i="13"/>
  <c r="R3043" i="13"/>
  <c r="K3043" i="13" s="1"/>
  <c r="T3043" i="13"/>
  <c r="U3043" i="13"/>
  <c r="V3043" i="13"/>
  <c r="E3044" i="13"/>
  <c r="I3044" i="13"/>
  <c r="J3044" i="13"/>
  <c r="L3044" i="13"/>
  <c r="M3044" i="13"/>
  <c r="O3044" i="13"/>
  <c r="P3044" i="13"/>
  <c r="R3044" i="13"/>
  <c r="K3044" i="13" s="1"/>
  <c r="T3044" i="13"/>
  <c r="U3044" i="13"/>
  <c r="V3044" i="13"/>
  <c r="E3045" i="13"/>
  <c r="F3045" i="13" s="1"/>
  <c r="I3045" i="13"/>
  <c r="J3045" i="13"/>
  <c r="L3045" i="13"/>
  <c r="M3045" i="13"/>
  <c r="O3045" i="13"/>
  <c r="P3045" i="13"/>
  <c r="R3045" i="13"/>
  <c r="K3045" i="13" s="1"/>
  <c r="T3045" i="13"/>
  <c r="U3045" i="13"/>
  <c r="V3045" i="13"/>
  <c r="E3046" i="13"/>
  <c r="F3046" i="13" s="1"/>
  <c r="I3046" i="13"/>
  <c r="J3046" i="13"/>
  <c r="L3046" i="13"/>
  <c r="M3046" i="13"/>
  <c r="O3046" i="13"/>
  <c r="P3046" i="13"/>
  <c r="R3046" i="13"/>
  <c r="K3046" i="13" s="1"/>
  <c r="T3046" i="13"/>
  <c r="U3046" i="13"/>
  <c r="V3046" i="13"/>
  <c r="E3047" i="13"/>
  <c r="F3047" i="13" s="1"/>
  <c r="I3047" i="13"/>
  <c r="J3047" i="13"/>
  <c r="L3047" i="13"/>
  <c r="M3047" i="13"/>
  <c r="O3047" i="13"/>
  <c r="P3047" i="13"/>
  <c r="R3047" i="13"/>
  <c r="K3047" i="13" s="1"/>
  <c r="T3047" i="13"/>
  <c r="U3047" i="13"/>
  <c r="V3047" i="13"/>
  <c r="E3048" i="13"/>
  <c r="F3048" i="13" s="1"/>
  <c r="I3048" i="13"/>
  <c r="J3048" i="13"/>
  <c r="L3048" i="13"/>
  <c r="M3048" i="13"/>
  <c r="O3048" i="13"/>
  <c r="P3048" i="13"/>
  <c r="R3048" i="13"/>
  <c r="K3048" i="13" s="1"/>
  <c r="T3048" i="13"/>
  <c r="U3048" i="13"/>
  <c r="V3048" i="13"/>
  <c r="E3049" i="13"/>
  <c r="F3049" i="13" s="1"/>
  <c r="I3049" i="13"/>
  <c r="J3049" i="13"/>
  <c r="L3049" i="13"/>
  <c r="M3049" i="13"/>
  <c r="O3049" i="13"/>
  <c r="P3049" i="13"/>
  <c r="R3049" i="13"/>
  <c r="K3049" i="13" s="1"/>
  <c r="T3049" i="13"/>
  <c r="U3049" i="13"/>
  <c r="V3049" i="13"/>
  <c r="E3050" i="13"/>
  <c r="F3050" i="13" s="1"/>
  <c r="I3050" i="13"/>
  <c r="J3050" i="13"/>
  <c r="L3050" i="13"/>
  <c r="M3050" i="13"/>
  <c r="O3050" i="13"/>
  <c r="P3050" i="13"/>
  <c r="R3050" i="13"/>
  <c r="K3050" i="13" s="1"/>
  <c r="T3050" i="13"/>
  <c r="U3050" i="13"/>
  <c r="V3050" i="13"/>
  <c r="E3051" i="13"/>
  <c r="F3051" i="13" s="1"/>
  <c r="I3051" i="13"/>
  <c r="J3051" i="13"/>
  <c r="L3051" i="13"/>
  <c r="M3051" i="13"/>
  <c r="O3051" i="13"/>
  <c r="P3051" i="13"/>
  <c r="R3051" i="13"/>
  <c r="K3051" i="13" s="1"/>
  <c r="T3051" i="13"/>
  <c r="U3051" i="13"/>
  <c r="V3051" i="13"/>
  <c r="E3052" i="13"/>
  <c r="I3052" i="13"/>
  <c r="J3052" i="13"/>
  <c r="L3052" i="13"/>
  <c r="M3052" i="13"/>
  <c r="O3052" i="13"/>
  <c r="P3052" i="13"/>
  <c r="R3052" i="13"/>
  <c r="K3052" i="13" s="1"/>
  <c r="T3052" i="13"/>
  <c r="U3052" i="13"/>
  <c r="V3052" i="13"/>
  <c r="E3053" i="13"/>
  <c r="F3053" i="13" s="1"/>
  <c r="I3053" i="13"/>
  <c r="J3053" i="13"/>
  <c r="L3053" i="13"/>
  <c r="M3053" i="13"/>
  <c r="O3053" i="13"/>
  <c r="P3053" i="13"/>
  <c r="R3053" i="13"/>
  <c r="K3053" i="13" s="1"/>
  <c r="T3053" i="13"/>
  <c r="U3053" i="13"/>
  <c r="V3053" i="13"/>
  <c r="E3054" i="13"/>
  <c r="F3054" i="13" s="1"/>
  <c r="I3054" i="13"/>
  <c r="J3054" i="13"/>
  <c r="L3054" i="13"/>
  <c r="M3054" i="13"/>
  <c r="O3054" i="13"/>
  <c r="P3054" i="13"/>
  <c r="R3054" i="13"/>
  <c r="K3054" i="13" s="1"/>
  <c r="T3054" i="13"/>
  <c r="U3054" i="13"/>
  <c r="V3054" i="13"/>
  <c r="E3055" i="13"/>
  <c r="F3055" i="13" s="1"/>
  <c r="I3055" i="13"/>
  <c r="J3055" i="13"/>
  <c r="L3055" i="13"/>
  <c r="M3055" i="13"/>
  <c r="O3055" i="13"/>
  <c r="P3055" i="13"/>
  <c r="R3055" i="13"/>
  <c r="K3055" i="13" s="1"/>
  <c r="T3055" i="13"/>
  <c r="U3055" i="13"/>
  <c r="V3055" i="13"/>
  <c r="E3056" i="13"/>
  <c r="F3056" i="13" s="1"/>
  <c r="I3056" i="13"/>
  <c r="J3056" i="13"/>
  <c r="L3056" i="13"/>
  <c r="M3056" i="13"/>
  <c r="O3056" i="13"/>
  <c r="P3056" i="13"/>
  <c r="R3056" i="13"/>
  <c r="K3056" i="13" s="1"/>
  <c r="T3056" i="13"/>
  <c r="U3056" i="13"/>
  <c r="V3056" i="13"/>
  <c r="E3057" i="13"/>
  <c r="I3057" i="13"/>
  <c r="J3057" i="13"/>
  <c r="L3057" i="13"/>
  <c r="M3057" i="13"/>
  <c r="O3057" i="13"/>
  <c r="P3057" i="13"/>
  <c r="R3057" i="13"/>
  <c r="K3057" i="13" s="1"/>
  <c r="T3057" i="13"/>
  <c r="U3057" i="13"/>
  <c r="V3057" i="13"/>
  <c r="E3058" i="13"/>
  <c r="I3058" i="13"/>
  <c r="J3058" i="13"/>
  <c r="L3058" i="13"/>
  <c r="M3058" i="13"/>
  <c r="O3058" i="13"/>
  <c r="P3058" i="13"/>
  <c r="R3058" i="13"/>
  <c r="K3058" i="13" s="1"/>
  <c r="T3058" i="13"/>
  <c r="U3058" i="13"/>
  <c r="V3058" i="13"/>
  <c r="E3059" i="13"/>
  <c r="I3059" i="13"/>
  <c r="J3059" i="13"/>
  <c r="L3059" i="13"/>
  <c r="M3059" i="13"/>
  <c r="O3059" i="13"/>
  <c r="P3059" i="13"/>
  <c r="R3059" i="13"/>
  <c r="K3059" i="13" s="1"/>
  <c r="T3059" i="13"/>
  <c r="U3059" i="13"/>
  <c r="V3059" i="13"/>
  <c r="E3060" i="13"/>
  <c r="I3060" i="13"/>
  <c r="J3060" i="13"/>
  <c r="L3060" i="13"/>
  <c r="M3060" i="13"/>
  <c r="O3060" i="13"/>
  <c r="P3060" i="13"/>
  <c r="R3060" i="13"/>
  <c r="K3060" i="13" s="1"/>
  <c r="T3060" i="13"/>
  <c r="U3060" i="13"/>
  <c r="V3060" i="13"/>
  <c r="E3061" i="13"/>
  <c r="F3061" i="13" s="1"/>
  <c r="I3061" i="13"/>
  <c r="J3061" i="13"/>
  <c r="L3061" i="13"/>
  <c r="M3061" i="13"/>
  <c r="O3061" i="13"/>
  <c r="P3061" i="13"/>
  <c r="R3061" i="13"/>
  <c r="K3061" i="13" s="1"/>
  <c r="T3061" i="13"/>
  <c r="U3061" i="13"/>
  <c r="V3061" i="13"/>
  <c r="E3062" i="13"/>
  <c r="F3062" i="13" s="1"/>
  <c r="I3062" i="13"/>
  <c r="J3062" i="13"/>
  <c r="L3062" i="13"/>
  <c r="M3062" i="13"/>
  <c r="O3062" i="13"/>
  <c r="P3062" i="13"/>
  <c r="R3062" i="13"/>
  <c r="K3062" i="13" s="1"/>
  <c r="T3062" i="13"/>
  <c r="U3062" i="13"/>
  <c r="V3062" i="13"/>
  <c r="E3063" i="13"/>
  <c r="F3063" i="13" s="1"/>
  <c r="I3063" i="13"/>
  <c r="J3063" i="13"/>
  <c r="L3063" i="13"/>
  <c r="M3063" i="13"/>
  <c r="O3063" i="13"/>
  <c r="P3063" i="13"/>
  <c r="R3063" i="13"/>
  <c r="K3063" i="13" s="1"/>
  <c r="T3063" i="13"/>
  <c r="U3063" i="13"/>
  <c r="V3063" i="13"/>
  <c r="E3064" i="13"/>
  <c r="F3064" i="13" s="1"/>
  <c r="I3064" i="13"/>
  <c r="J3064" i="13"/>
  <c r="L3064" i="13"/>
  <c r="M3064" i="13"/>
  <c r="O3064" i="13"/>
  <c r="P3064" i="13"/>
  <c r="R3064" i="13"/>
  <c r="K3064" i="13" s="1"/>
  <c r="T3064" i="13"/>
  <c r="U3064" i="13"/>
  <c r="V3064" i="13"/>
  <c r="E3065" i="13"/>
  <c r="F3065" i="13" s="1"/>
  <c r="I3065" i="13"/>
  <c r="J3065" i="13"/>
  <c r="L3065" i="13"/>
  <c r="M3065" i="13"/>
  <c r="O3065" i="13"/>
  <c r="P3065" i="13"/>
  <c r="R3065" i="13"/>
  <c r="K3065" i="13" s="1"/>
  <c r="T3065" i="13"/>
  <c r="U3065" i="13"/>
  <c r="V3065" i="13"/>
  <c r="E3066" i="13"/>
  <c r="F3066" i="13" s="1"/>
  <c r="I3066" i="13"/>
  <c r="J3066" i="13"/>
  <c r="L3066" i="13"/>
  <c r="M3066" i="13"/>
  <c r="O3066" i="13"/>
  <c r="P3066" i="13"/>
  <c r="R3066" i="13"/>
  <c r="K3066" i="13" s="1"/>
  <c r="T3066" i="13"/>
  <c r="U3066" i="13"/>
  <c r="V3066" i="13"/>
  <c r="E3067" i="13"/>
  <c r="I3067" i="13"/>
  <c r="J3067" i="13"/>
  <c r="L3067" i="13"/>
  <c r="M3067" i="13"/>
  <c r="O3067" i="13"/>
  <c r="P3067" i="13"/>
  <c r="R3067" i="13"/>
  <c r="K3067" i="13" s="1"/>
  <c r="T3067" i="13"/>
  <c r="U3067" i="13"/>
  <c r="V3067" i="13"/>
  <c r="E3068" i="13"/>
  <c r="I3068" i="13"/>
  <c r="J3068" i="13"/>
  <c r="L3068" i="13"/>
  <c r="M3068" i="13"/>
  <c r="O3068" i="13"/>
  <c r="P3068" i="13"/>
  <c r="R3068" i="13"/>
  <c r="K3068" i="13" s="1"/>
  <c r="T3068" i="13"/>
  <c r="U3068" i="13"/>
  <c r="V3068" i="13"/>
  <c r="E3069" i="13"/>
  <c r="F3069" i="13" s="1"/>
  <c r="I3069" i="13"/>
  <c r="J3069" i="13"/>
  <c r="L3069" i="13"/>
  <c r="M3069" i="13"/>
  <c r="O3069" i="13"/>
  <c r="P3069" i="13"/>
  <c r="R3069" i="13"/>
  <c r="K3069" i="13" s="1"/>
  <c r="T3069" i="13"/>
  <c r="U3069" i="13"/>
  <c r="V3069" i="13"/>
  <c r="E3070" i="13"/>
  <c r="F3070" i="13" s="1"/>
  <c r="I3070" i="13"/>
  <c r="J3070" i="13"/>
  <c r="L3070" i="13"/>
  <c r="M3070" i="13"/>
  <c r="O3070" i="13"/>
  <c r="P3070" i="13"/>
  <c r="R3070" i="13"/>
  <c r="K3070" i="13" s="1"/>
  <c r="T3070" i="13"/>
  <c r="U3070" i="13"/>
  <c r="V3070" i="13"/>
  <c r="E3071" i="13"/>
  <c r="F3071" i="13" s="1"/>
  <c r="I3071" i="13"/>
  <c r="J3071" i="13"/>
  <c r="L3071" i="13"/>
  <c r="M3071" i="13"/>
  <c r="O3071" i="13"/>
  <c r="P3071" i="13"/>
  <c r="R3071" i="13"/>
  <c r="K3071" i="13" s="1"/>
  <c r="T3071" i="13"/>
  <c r="U3071" i="13"/>
  <c r="V3071" i="13"/>
  <c r="E3072" i="13"/>
  <c r="F3072" i="13" s="1"/>
  <c r="I3072" i="13"/>
  <c r="J3072" i="13"/>
  <c r="L3072" i="13"/>
  <c r="M3072" i="13"/>
  <c r="O3072" i="13"/>
  <c r="P3072" i="13"/>
  <c r="R3072" i="13"/>
  <c r="K3072" i="13" s="1"/>
  <c r="T3072" i="13"/>
  <c r="U3072" i="13"/>
  <c r="V3072" i="13"/>
  <c r="E3073" i="13"/>
  <c r="F3073" i="13" s="1"/>
  <c r="I3073" i="13"/>
  <c r="J3073" i="13"/>
  <c r="L3073" i="13"/>
  <c r="M3073" i="13"/>
  <c r="O3073" i="13"/>
  <c r="P3073" i="13"/>
  <c r="R3073" i="13"/>
  <c r="K3073" i="13" s="1"/>
  <c r="T3073" i="13"/>
  <c r="U3073" i="13"/>
  <c r="V3073" i="13"/>
  <c r="E3074" i="13"/>
  <c r="F3074" i="13" s="1"/>
  <c r="I3074" i="13"/>
  <c r="J3074" i="13"/>
  <c r="L3074" i="13"/>
  <c r="M3074" i="13"/>
  <c r="O3074" i="13"/>
  <c r="P3074" i="13"/>
  <c r="R3074" i="13"/>
  <c r="K3074" i="13" s="1"/>
  <c r="T3074" i="13"/>
  <c r="U3074" i="13"/>
  <c r="V3074" i="13"/>
  <c r="E3075" i="13"/>
  <c r="F3075" i="13" s="1"/>
  <c r="I3075" i="13"/>
  <c r="J3075" i="13"/>
  <c r="L3075" i="13"/>
  <c r="M3075" i="13"/>
  <c r="O3075" i="13"/>
  <c r="P3075" i="13"/>
  <c r="R3075" i="13"/>
  <c r="K3075" i="13" s="1"/>
  <c r="T3075" i="13"/>
  <c r="U3075" i="13"/>
  <c r="V3075" i="13"/>
  <c r="E3076" i="13"/>
  <c r="I3076" i="13"/>
  <c r="J3076" i="13"/>
  <c r="L3076" i="13"/>
  <c r="M3076" i="13"/>
  <c r="O3076" i="13"/>
  <c r="P3076" i="13"/>
  <c r="R3076" i="13"/>
  <c r="K3076" i="13" s="1"/>
  <c r="T3076" i="13"/>
  <c r="U3076" i="13"/>
  <c r="V3076" i="13"/>
  <c r="E3077" i="13"/>
  <c r="F3077" i="13" s="1"/>
  <c r="I3077" i="13"/>
  <c r="J3077" i="13"/>
  <c r="L3077" i="13"/>
  <c r="M3077" i="13"/>
  <c r="O3077" i="13"/>
  <c r="P3077" i="13"/>
  <c r="R3077" i="13"/>
  <c r="K3077" i="13" s="1"/>
  <c r="T3077" i="13"/>
  <c r="U3077" i="13"/>
  <c r="V3077" i="13"/>
  <c r="E3078" i="13"/>
  <c r="F3078" i="13" s="1"/>
  <c r="I3078" i="13"/>
  <c r="J3078" i="13"/>
  <c r="L3078" i="13"/>
  <c r="M3078" i="13"/>
  <c r="O3078" i="13"/>
  <c r="P3078" i="13"/>
  <c r="R3078" i="13"/>
  <c r="K3078" i="13" s="1"/>
  <c r="T3078" i="13"/>
  <c r="U3078" i="13"/>
  <c r="V3078" i="13"/>
  <c r="E3079" i="13"/>
  <c r="F3079" i="13" s="1"/>
  <c r="I3079" i="13"/>
  <c r="J3079" i="13"/>
  <c r="L3079" i="13"/>
  <c r="M3079" i="13"/>
  <c r="O3079" i="13"/>
  <c r="P3079" i="13"/>
  <c r="R3079" i="13"/>
  <c r="K3079" i="13" s="1"/>
  <c r="T3079" i="13"/>
  <c r="U3079" i="13"/>
  <c r="V3079" i="13"/>
  <c r="E3080" i="13"/>
  <c r="F3080" i="13" s="1"/>
  <c r="I3080" i="13"/>
  <c r="J3080" i="13"/>
  <c r="L3080" i="13"/>
  <c r="M3080" i="13"/>
  <c r="O3080" i="13"/>
  <c r="P3080" i="13"/>
  <c r="R3080" i="13"/>
  <c r="K3080" i="13" s="1"/>
  <c r="T3080" i="13"/>
  <c r="U3080" i="13"/>
  <c r="V3080" i="13"/>
  <c r="E3081" i="13"/>
  <c r="F3081" i="13" s="1"/>
  <c r="I3081" i="13"/>
  <c r="J3081" i="13"/>
  <c r="L3081" i="13"/>
  <c r="M3081" i="13"/>
  <c r="O3081" i="13"/>
  <c r="P3081" i="13"/>
  <c r="R3081" i="13"/>
  <c r="K3081" i="13" s="1"/>
  <c r="T3081" i="13"/>
  <c r="U3081" i="13"/>
  <c r="V3081" i="13"/>
  <c r="E3082" i="13"/>
  <c r="F3082" i="13" s="1"/>
  <c r="I3082" i="13"/>
  <c r="J3082" i="13"/>
  <c r="L3082" i="13"/>
  <c r="M3082" i="13"/>
  <c r="O3082" i="13"/>
  <c r="P3082" i="13"/>
  <c r="R3082" i="13"/>
  <c r="K3082" i="13" s="1"/>
  <c r="T3082" i="13"/>
  <c r="U3082" i="13"/>
  <c r="V3082" i="13"/>
  <c r="E3083" i="13"/>
  <c r="F3083" i="13" s="1"/>
  <c r="I3083" i="13"/>
  <c r="J3083" i="13"/>
  <c r="L3083" i="13"/>
  <c r="M3083" i="13"/>
  <c r="O3083" i="13"/>
  <c r="P3083" i="13"/>
  <c r="R3083" i="13"/>
  <c r="K3083" i="13" s="1"/>
  <c r="T3083" i="13"/>
  <c r="U3083" i="13"/>
  <c r="V3083" i="13"/>
  <c r="E3084" i="13"/>
  <c r="I3084" i="13"/>
  <c r="J3084" i="13"/>
  <c r="L3084" i="13"/>
  <c r="M3084" i="13"/>
  <c r="O3084" i="13"/>
  <c r="P3084" i="13"/>
  <c r="R3084" i="13"/>
  <c r="K3084" i="13" s="1"/>
  <c r="T3084" i="13"/>
  <c r="U3084" i="13"/>
  <c r="V3084" i="13"/>
  <c r="E3085" i="13"/>
  <c r="F3085" i="13" s="1"/>
  <c r="I3085" i="13"/>
  <c r="J3085" i="13"/>
  <c r="L3085" i="13"/>
  <c r="M3085" i="13"/>
  <c r="O3085" i="13"/>
  <c r="P3085" i="13"/>
  <c r="R3085" i="13"/>
  <c r="K3085" i="13" s="1"/>
  <c r="T3085" i="13"/>
  <c r="U3085" i="13"/>
  <c r="V3085" i="13"/>
  <c r="E3086" i="13"/>
  <c r="F3086" i="13" s="1"/>
  <c r="I3086" i="13"/>
  <c r="J3086" i="13"/>
  <c r="L3086" i="13"/>
  <c r="M3086" i="13"/>
  <c r="O3086" i="13"/>
  <c r="P3086" i="13"/>
  <c r="R3086" i="13"/>
  <c r="K3086" i="13" s="1"/>
  <c r="T3086" i="13"/>
  <c r="U3086" i="13"/>
  <c r="V3086" i="13"/>
  <c r="E3087" i="13"/>
  <c r="F3087" i="13" s="1"/>
  <c r="I3087" i="13"/>
  <c r="J3087" i="13"/>
  <c r="L3087" i="13"/>
  <c r="M3087" i="13"/>
  <c r="O3087" i="13"/>
  <c r="P3087" i="13"/>
  <c r="R3087" i="13"/>
  <c r="K3087" i="13" s="1"/>
  <c r="T3087" i="13"/>
  <c r="U3087" i="13"/>
  <c r="V3087" i="13"/>
  <c r="E3088" i="13"/>
  <c r="F3088" i="13" s="1"/>
  <c r="I3088" i="13"/>
  <c r="J3088" i="13"/>
  <c r="L3088" i="13"/>
  <c r="M3088" i="13"/>
  <c r="O3088" i="13"/>
  <c r="P3088" i="13"/>
  <c r="R3088" i="13"/>
  <c r="K3088" i="13" s="1"/>
  <c r="T3088" i="13"/>
  <c r="U3088" i="13"/>
  <c r="V3088" i="13"/>
  <c r="E3089" i="13"/>
  <c r="I3089" i="13"/>
  <c r="J3089" i="13"/>
  <c r="L3089" i="13"/>
  <c r="M3089" i="13"/>
  <c r="O3089" i="13"/>
  <c r="P3089" i="13"/>
  <c r="R3089" i="13"/>
  <c r="K3089" i="13" s="1"/>
  <c r="T3089" i="13"/>
  <c r="U3089" i="13"/>
  <c r="V3089" i="13"/>
  <c r="E3090" i="13"/>
  <c r="I3090" i="13"/>
  <c r="J3090" i="13"/>
  <c r="L3090" i="13"/>
  <c r="M3090" i="13"/>
  <c r="O3090" i="13"/>
  <c r="P3090" i="13"/>
  <c r="R3090" i="13"/>
  <c r="K3090" i="13" s="1"/>
  <c r="T3090" i="13"/>
  <c r="U3090" i="13"/>
  <c r="V3090" i="13"/>
  <c r="E3091" i="13"/>
  <c r="I3091" i="13"/>
  <c r="J3091" i="13"/>
  <c r="L3091" i="13"/>
  <c r="M3091" i="13"/>
  <c r="O3091" i="13"/>
  <c r="P3091" i="13"/>
  <c r="R3091" i="13"/>
  <c r="K3091" i="13" s="1"/>
  <c r="T3091" i="13"/>
  <c r="U3091" i="13"/>
  <c r="V3091" i="13"/>
  <c r="E3092" i="13"/>
  <c r="I3092" i="13"/>
  <c r="J3092" i="13"/>
  <c r="L3092" i="13"/>
  <c r="M3092" i="13"/>
  <c r="O3092" i="13"/>
  <c r="P3092" i="13"/>
  <c r="R3092" i="13"/>
  <c r="K3092" i="13" s="1"/>
  <c r="T3092" i="13"/>
  <c r="U3092" i="13"/>
  <c r="V3092" i="13"/>
  <c r="E3093" i="13"/>
  <c r="F3093" i="13" s="1"/>
  <c r="I3093" i="13"/>
  <c r="J3093" i="13"/>
  <c r="L3093" i="13"/>
  <c r="M3093" i="13"/>
  <c r="O3093" i="13"/>
  <c r="P3093" i="13"/>
  <c r="R3093" i="13"/>
  <c r="K3093" i="13" s="1"/>
  <c r="T3093" i="13"/>
  <c r="U3093" i="13"/>
  <c r="V3093" i="13"/>
  <c r="E3094" i="13"/>
  <c r="F3094" i="13" s="1"/>
  <c r="I3094" i="13"/>
  <c r="J3094" i="13"/>
  <c r="L3094" i="13"/>
  <c r="M3094" i="13"/>
  <c r="O3094" i="13"/>
  <c r="P3094" i="13"/>
  <c r="R3094" i="13"/>
  <c r="K3094" i="13" s="1"/>
  <c r="T3094" i="13"/>
  <c r="U3094" i="13"/>
  <c r="V3094" i="13"/>
  <c r="E3095" i="13"/>
  <c r="F3095" i="13" s="1"/>
  <c r="I3095" i="13"/>
  <c r="J3095" i="13"/>
  <c r="L3095" i="13"/>
  <c r="M3095" i="13"/>
  <c r="O3095" i="13"/>
  <c r="P3095" i="13"/>
  <c r="R3095" i="13"/>
  <c r="K3095" i="13" s="1"/>
  <c r="T3095" i="13"/>
  <c r="U3095" i="13"/>
  <c r="V3095" i="13"/>
  <c r="E3096" i="13"/>
  <c r="F3096" i="13" s="1"/>
  <c r="I3096" i="13"/>
  <c r="J3096" i="13"/>
  <c r="L3096" i="13"/>
  <c r="M3096" i="13"/>
  <c r="O3096" i="13"/>
  <c r="P3096" i="13"/>
  <c r="R3096" i="13"/>
  <c r="K3096" i="13" s="1"/>
  <c r="T3096" i="13"/>
  <c r="U3096" i="13"/>
  <c r="V3096" i="13"/>
  <c r="E3097" i="13"/>
  <c r="F3097" i="13" s="1"/>
  <c r="I3097" i="13"/>
  <c r="J3097" i="13"/>
  <c r="L3097" i="13"/>
  <c r="M3097" i="13"/>
  <c r="O3097" i="13"/>
  <c r="P3097" i="13"/>
  <c r="R3097" i="13"/>
  <c r="K3097" i="13" s="1"/>
  <c r="T3097" i="13"/>
  <c r="U3097" i="13"/>
  <c r="V3097" i="13"/>
  <c r="E3098" i="13"/>
  <c r="F3098" i="13" s="1"/>
  <c r="I3098" i="13"/>
  <c r="J3098" i="13"/>
  <c r="L3098" i="13"/>
  <c r="M3098" i="13"/>
  <c r="O3098" i="13"/>
  <c r="P3098" i="13"/>
  <c r="R3098" i="13"/>
  <c r="K3098" i="13" s="1"/>
  <c r="T3098" i="13"/>
  <c r="U3098" i="13"/>
  <c r="V3098" i="13"/>
  <c r="E3099" i="13"/>
  <c r="I3099" i="13"/>
  <c r="J3099" i="13"/>
  <c r="L3099" i="13"/>
  <c r="M3099" i="13"/>
  <c r="O3099" i="13"/>
  <c r="P3099" i="13"/>
  <c r="R3099" i="13"/>
  <c r="K3099" i="13" s="1"/>
  <c r="T3099" i="13"/>
  <c r="U3099" i="13"/>
  <c r="V3099" i="13"/>
  <c r="E3100" i="13"/>
  <c r="I3100" i="13"/>
  <c r="J3100" i="13"/>
  <c r="L3100" i="13"/>
  <c r="M3100" i="13"/>
  <c r="O3100" i="13"/>
  <c r="P3100" i="13"/>
  <c r="R3100" i="13"/>
  <c r="K3100" i="13" s="1"/>
  <c r="T3100" i="13"/>
  <c r="U3100" i="13"/>
  <c r="V3100" i="13"/>
  <c r="E3101" i="13"/>
  <c r="F3101" i="13" s="1"/>
  <c r="I3101" i="13"/>
  <c r="J3101" i="13"/>
  <c r="L3101" i="13"/>
  <c r="M3101" i="13"/>
  <c r="O3101" i="13"/>
  <c r="P3101" i="13"/>
  <c r="R3101" i="13"/>
  <c r="K3101" i="13" s="1"/>
  <c r="T3101" i="13"/>
  <c r="U3101" i="13"/>
  <c r="V3101" i="13"/>
  <c r="E3102" i="13"/>
  <c r="F3102" i="13" s="1"/>
  <c r="I3102" i="13"/>
  <c r="J3102" i="13"/>
  <c r="L3102" i="13"/>
  <c r="M3102" i="13"/>
  <c r="O3102" i="13"/>
  <c r="P3102" i="13"/>
  <c r="R3102" i="13"/>
  <c r="K3102" i="13" s="1"/>
  <c r="T3102" i="13"/>
  <c r="U3102" i="13"/>
  <c r="V3102" i="13"/>
  <c r="E3103" i="13"/>
  <c r="F3103" i="13" s="1"/>
  <c r="I3103" i="13"/>
  <c r="J3103" i="13"/>
  <c r="L3103" i="13"/>
  <c r="M3103" i="13"/>
  <c r="O3103" i="13"/>
  <c r="P3103" i="13"/>
  <c r="R3103" i="13"/>
  <c r="K3103" i="13" s="1"/>
  <c r="T3103" i="13"/>
  <c r="U3103" i="13"/>
  <c r="V3103" i="13"/>
  <c r="E3104" i="13"/>
  <c r="F3104" i="13" s="1"/>
  <c r="I3104" i="13"/>
  <c r="J3104" i="13"/>
  <c r="L3104" i="13"/>
  <c r="M3104" i="13"/>
  <c r="O3104" i="13"/>
  <c r="P3104" i="13"/>
  <c r="R3104" i="13"/>
  <c r="K3104" i="13" s="1"/>
  <c r="T3104" i="13"/>
  <c r="U3104" i="13"/>
  <c r="V3104" i="13"/>
  <c r="E3105" i="13"/>
  <c r="F3105" i="13" s="1"/>
  <c r="I3105" i="13"/>
  <c r="J3105" i="13"/>
  <c r="L3105" i="13"/>
  <c r="M3105" i="13"/>
  <c r="O3105" i="13"/>
  <c r="P3105" i="13"/>
  <c r="R3105" i="13"/>
  <c r="K3105" i="13" s="1"/>
  <c r="T3105" i="13"/>
  <c r="U3105" i="13"/>
  <c r="V3105" i="13"/>
  <c r="E3106" i="13"/>
  <c r="I3106" i="13"/>
  <c r="J3106" i="13"/>
  <c r="L3106" i="13"/>
  <c r="M3106" i="13"/>
  <c r="O3106" i="13"/>
  <c r="P3106" i="13"/>
  <c r="R3106" i="13"/>
  <c r="K3106" i="13" s="1"/>
  <c r="T3106" i="13"/>
  <c r="U3106" i="13"/>
  <c r="V3106" i="13"/>
  <c r="E3107" i="13"/>
  <c r="F3107" i="13" s="1"/>
  <c r="I3107" i="13"/>
  <c r="J3107" i="13"/>
  <c r="L3107" i="13"/>
  <c r="M3107" i="13"/>
  <c r="O3107" i="13"/>
  <c r="P3107" i="13"/>
  <c r="R3107" i="13"/>
  <c r="K3107" i="13" s="1"/>
  <c r="T3107" i="13"/>
  <c r="U3107" i="13"/>
  <c r="V3107" i="13"/>
  <c r="E3108" i="13"/>
  <c r="I3108" i="13"/>
  <c r="J3108" i="13"/>
  <c r="L3108" i="13"/>
  <c r="M3108" i="13"/>
  <c r="O3108" i="13"/>
  <c r="P3108" i="13"/>
  <c r="R3108" i="13"/>
  <c r="K3108" i="13" s="1"/>
  <c r="T3108" i="13"/>
  <c r="U3108" i="13"/>
  <c r="V3108" i="13"/>
  <c r="E3109" i="13"/>
  <c r="F3109" i="13" s="1"/>
  <c r="I3109" i="13"/>
  <c r="J3109" i="13"/>
  <c r="L3109" i="13"/>
  <c r="M3109" i="13"/>
  <c r="O3109" i="13"/>
  <c r="P3109" i="13"/>
  <c r="R3109" i="13"/>
  <c r="K3109" i="13" s="1"/>
  <c r="T3109" i="13"/>
  <c r="U3109" i="13"/>
  <c r="V3109" i="13"/>
  <c r="E3110" i="13"/>
  <c r="F3110" i="13" s="1"/>
  <c r="I3110" i="13"/>
  <c r="J3110" i="13"/>
  <c r="L3110" i="13"/>
  <c r="M3110" i="13"/>
  <c r="O3110" i="13"/>
  <c r="P3110" i="13"/>
  <c r="R3110" i="13"/>
  <c r="K3110" i="13" s="1"/>
  <c r="T3110" i="13"/>
  <c r="U3110" i="13"/>
  <c r="V3110" i="13"/>
  <c r="E3111" i="13"/>
  <c r="F3111" i="13" s="1"/>
  <c r="I3111" i="13"/>
  <c r="J3111" i="13"/>
  <c r="L3111" i="13"/>
  <c r="M3111" i="13"/>
  <c r="O3111" i="13"/>
  <c r="P3111" i="13"/>
  <c r="R3111" i="13"/>
  <c r="K3111" i="13" s="1"/>
  <c r="T3111" i="13"/>
  <c r="U3111" i="13"/>
  <c r="V3111" i="13"/>
  <c r="E3112" i="13"/>
  <c r="F3112" i="13" s="1"/>
  <c r="I3112" i="13"/>
  <c r="J3112" i="13"/>
  <c r="L3112" i="13"/>
  <c r="M3112" i="13"/>
  <c r="O3112" i="13"/>
  <c r="P3112" i="13"/>
  <c r="R3112" i="13"/>
  <c r="K3112" i="13" s="1"/>
  <c r="T3112" i="13"/>
  <c r="U3112" i="13"/>
  <c r="V3112" i="13"/>
  <c r="E3113" i="13"/>
  <c r="F3113" i="13" s="1"/>
  <c r="I3113" i="13"/>
  <c r="J3113" i="13"/>
  <c r="L3113" i="13"/>
  <c r="M3113" i="13"/>
  <c r="O3113" i="13"/>
  <c r="P3113" i="13"/>
  <c r="R3113" i="13"/>
  <c r="K3113" i="13" s="1"/>
  <c r="T3113" i="13"/>
  <c r="U3113" i="13"/>
  <c r="V3113" i="13"/>
  <c r="E3114" i="13"/>
  <c r="F3114" i="13" s="1"/>
  <c r="I3114" i="13"/>
  <c r="J3114" i="13"/>
  <c r="L3114" i="13"/>
  <c r="M3114" i="13"/>
  <c r="O3114" i="13"/>
  <c r="P3114" i="13"/>
  <c r="R3114" i="13"/>
  <c r="K3114" i="13" s="1"/>
  <c r="T3114" i="13"/>
  <c r="U3114" i="13"/>
  <c r="V3114" i="13"/>
  <c r="E3115" i="13"/>
  <c r="I3115" i="13"/>
  <c r="J3115" i="13"/>
  <c r="L3115" i="13"/>
  <c r="M3115" i="13"/>
  <c r="O3115" i="13"/>
  <c r="P3115" i="13"/>
  <c r="R3115" i="13"/>
  <c r="K3115" i="13" s="1"/>
  <c r="T3115" i="13"/>
  <c r="U3115" i="13"/>
  <c r="V3115" i="13"/>
  <c r="E3116" i="13"/>
  <c r="I3116" i="13"/>
  <c r="J3116" i="13"/>
  <c r="L3116" i="13"/>
  <c r="M3116" i="13"/>
  <c r="O3116" i="13"/>
  <c r="P3116" i="13"/>
  <c r="R3116" i="13"/>
  <c r="K3116" i="13" s="1"/>
  <c r="T3116" i="13"/>
  <c r="U3116" i="13"/>
  <c r="V3116" i="13"/>
  <c r="E3117" i="13"/>
  <c r="F3117" i="13" s="1"/>
  <c r="I3117" i="13"/>
  <c r="J3117" i="13"/>
  <c r="L3117" i="13"/>
  <c r="M3117" i="13"/>
  <c r="O3117" i="13"/>
  <c r="P3117" i="13"/>
  <c r="R3117" i="13"/>
  <c r="K3117" i="13" s="1"/>
  <c r="T3117" i="13"/>
  <c r="U3117" i="13"/>
  <c r="V3117" i="13"/>
  <c r="E3118" i="13"/>
  <c r="F3118" i="13" s="1"/>
  <c r="I3118" i="13"/>
  <c r="J3118" i="13"/>
  <c r="L3118" i="13"/>
  <c r="M3118" i="13"/>
  <c r="O3118" i="13"/>
  <c r="P3118" i="13"/>
  <c r="R3118" i="13"/>
  <c r="K3118" i="13" s="1"/>
  <c r="T3118" i="13"/>
  <c r="U3118" i="13"/>
  <c r="V3118" i="13"/>
  <c r="E3119" i="13"/>
  <c r="F3119" i="13" s="1"/>
  <c r="I3119" i="13"/>
  <c r="J3119" i="13"/>
  <c r="L3119" i="13"/>
  <c r="M3119" i="13"/>
  <c r="O3119" i="13"/>
  <c r="P3119" i="13"/>
  <c r="R3119" i="13"/>
  <c r="K3119" i="13" s="1"/>
  <c r="T3119" i="13"/>
  <c r="U3119" i="13"/>
  <c r="V3119" i="13"/>
  <c r="E3120" i="13"/>
  <c r="I3120" i="13"/>
  <c r="J3120" i="13"/>
  <c r="L3120" i="13"/>
  <c r="M3120" i="13"/>
  <c r="O3120" i="13"/>
  <c r="P3120" i="13"/>
  <c r="R3120" i="13"/>
  <c r="K3120" i="13" s="1"/>
  <c r="T3120" i="13"/>
  <c r="U3120" i="13"/>
  <c r="V3120" i="13"/>
  <c r="E3121" i="13"/>
  <c r="F3121" i="13" s="1"/>
  <c r="I3121" i="13"/>
  <c r="J3121" i="13"/>
  <c r="L3121" i="13"/>
  <c r="M3121" i="13"/>
  <c r="O3121" i="13"/>
  <c r="P3121" i="13"/>
  <c r="R3121" i="13"/>
  <c r="K3121" i="13" s="1"/>
  <c r="T3121" i="13"/>
  <c r="U3121" i="13"/>
  <c r="V3121" i="13"/>
  <c r="E3122" i="13"/>
  <c r="F3122" i="13" s="1"/>
  <c r="I3122" i="13"/>
  <c r="J3122" i="13"/>
  <c r="L3122" i="13"/>
  <c r="M3122" i="13"/>
  <c r="O3122" i="13"/>
  <c r="P3122" i="13"/>
  <c r="R3122" i="13"/>
  <c r="K3122" i="13" s="1"/>
  <c r="T3122" i="13"/>
  <c r="U3122" i="13"/>
  <c r="V3122" i="13"/>
  <c r="E3123" i="13"/>
  <c r="F3123" i="13" s="1"/>
  <c r="I3123" i="13"/>
  <c r="J3123" i="13"/>
  <c r="L3123" i="13"/>
  <c r="M3123" i="13"/>
  <c r="O3123" i="13"/>
  <c r="P3123" i="13"/>
  <c r="R3123" i="13"/>
  <c r="K3123" i="13" s="1"/>
  <c r="T3123" i="13"/>
  <c r="U3123" i="13"/>
  <c r="V3123" i="13"/>
  <c r="E3124" i="13"/>
  <c r="I3124" i="13"/>
  <c r="J3124" i="13"/>
  <c r="L3124" i="13"/>
  <c r="M3124" i="13"/>
  <c r="O3124" i="13"/>
  <c r="P3124" i="13"/>
  <c r="R3124" i="13"/>
  <c r="K3124" i="13" s="1"/>
  <c r="T3124" i="13"/>
  <c r="U3124" i="13"/>
  <c r="V3124" i="13"/>
  <c r="E3125" i="13"/>
  <c r="F3125" i="13" s="1"/>
  <c r="I3125" i="13"/>
  <c r="J3125" i="13"/>
  <c r="L3125" i="13"/>
  <c r="M3125" i="13"/>
  <c r="O3125" i="13"/>
  <c r="P3125" i="13"/>
  <c r="R3125" i="13"/>
  <c r="K3125" i="13" s="1"/>
  <c r="T3125" i="13"/>
  <c r="U3125" i="13"/>
  <c r="V3125" i="13"/>
  <c r="E3126" i="13"/>
  <c r="F3126" i="13" s="1"/>
  <c r="I3126" i="13"/>
  <c r="J3126" i="13"/>
  <c r="L3126" i="13"/>
  <c r="M3126" i="13"/>
  <c r="O3126" i="13"/>
  <c r="P3126" i="13"/>
  <c r="R3126" i="13"/>
  <c r="K3126" i="13" s="1"/>
  <c r="T3126" i="13"/>
  <c r="U3126" i="13"/>
  <c r="V3126" i="13"/>
  <c r="E3127" i="13"/>
  <c r="F3127" i="13" s="1"/>
  <c r="I3127" i="13"/>
  <c r="J3127" i="13"/>
  <c r="L3127" i="13"/>
  <c r="M3127" i="13"/>
  <c r="O3127" i="13"/>
  <c r="P3127" i="13"/>
  <c r="R3127" i="13"/>
  <c r="K3127" i="13" s="1"/>
  <c r="T3127" i="13"/>
  <c r="U3127" i="13"/>
  <c r="V3127" i="13"/>
  <c r="E3128" i="13"/>
  <c r="I3128" i="13"/>
  <c r="J3128" i="13"/>
  <c r="L3128" i="13"/>
  <c r="M3128" i="13"/>
  <c r="O3128" i="13"/>
  <c r="P3128" i="13"/>
  <c r="R3128" i="13"/>
  <c r="K3128" i="13" s="1"/>
  <c r="T3128" i="13"/>
  <c r="U3128" i="13"/>
  <c r="V3128" i="13"/>
  <c r="E3129" i="13"/>
  <c r="F3129" i="13" s="1"/>
  <c r="I3129" i="13"/>
  <c r="J3129" i="13"/>
  <c r="L3129" i="13"/>
  <c r="M3129" i="13"/>
  <c r="O3129" i="13"/>
  <c r="P3129" i="13"/>
  <c r="R3129" i="13"/>
  <c r="K3129" i="13" s="1"/>
  <c r="T3129" i="13"/>
  <c r="U3129" i="13"/>
  <c r="V3129" i="13"/>
  <c r="E3130" i="13"/>
  <c r="F3130" i="13" s="1"/>
  <c r="I3130" i="13"/>
  <c r="J3130" i="13"/>
  <c r="L3130" i="13"/>
  <c r="M3130" i="13"/>
  <c r="O3130" i="13"/>
  <c r="P3130" i="13"/>
  <c r="R3130" i="13"/>
  <c r="K3130" i="13" s="1"/>
  <c r="T3130" i="13"/>
  <c r="U3130" i="13"/>
  <c r="V3130" i="13"/>
  <c r="E3131" i="13"/>
  <c r="F3131" i="13" s="1"/>
  <c r="I3131" i="13"/>
  <c r="J3131" i="13"/>
  <c r="L3131" i="13"/>
  <c r="M3131" i="13"/>
  <c r="O3131" i="13"/>
  <c r="P3131" i="13"/>
  <c r="R3131" i="13"/>
  <c r="K3131" i="13" s="1"/>
  <c r="T3131" i="13"/>
  <c r="U3131" i="13"/>
  <c r="V3131" i="13"/>
  <c r="E3132" i="13"/>
  <c r="I3132" i="13"/>
  <c r="J3132" i="13"/>
  <c r="L3132" i="13"/>
  <c r="M3132" i="13"/>
  <c r="O3132" i="13"/>
  <c r="P3132" i="13"/>
  <c r="R3132" i="13"/>
  <c r="K3132" i="13" s="1"/>
  <c r="T3132" i="13"/>
  <c r="U3132" i="13"/>
  <c r="V3132" i="13"/>
  <c r="E3133" i="13"/>
  <c r="F3133" i="13" s="1"/>
  <c r="I3133" i="13"/>
  <c r="J3133" i="13"/>
  <c r="L3133" i="13"/>
  <c r="M3133" i="13"/>
  <c r="O3133" i="13"/>
  <c r="P3133" i="13"/>
  <c r="R3133" i="13"/>
  <c r="K3133" i="13" s="1"/>
  <c r="T3133" i="13"/>
  <c r="U3133" i="13"/>
  <c r="V3133" i="13"/>
  <c r="E3134" i="13"/>
  <c r="F3134" i="13" s="1"/>
  <c r="I3134" i="13"/>
  <c r="J3134" i="13"/>
  <c r="L3134" i="13"/>
  <c r="M3134" i="13"/>
  <c r="O3134" i="13"/>
  <c r="P3134" i="13"/>
  <c r="R3134" i="13"/>
  <c r="K3134" i="13" s="1"/>
  <c r="T3134" i="13"/>
  <c r="U3134" i="13"/>
  <c r="V3134" i="13"/>
  <c r="E3135" i="13"/>
  <c r="F3135" i="13" s="1"/>
  <c r="I3135" i="13"/>
  <c r="J3135" i="13"/>
  <c r="L3135" i="13"/>
  <c r="M3135" i="13"/>
  <c r="O3135" i="13"/>
  <c r="P3135" i="13"/>
  <c r="R3135" i="13"/>
  <c r="K3135" i="13" s="1"/>
  <c r="T3135" i="13"/>
  <c r="U3135" i="13"/>
  <c r="V3135" i="13"/>
  <c r="E3136" i="13"/>
  <c r="I3136" i="13"/>
  <c r="J3136" i="13"/>
  <c r="L3136" i="13"/>
  <c r="M3136" i="13"/>
  <c r="O3136" i="13"/>
  <c r="P3136" i="13"/>
  <c r="R3136" i="13"/>
  <c r="K3136" i="13" s="1"/>
  <c r="T3136" i="13"/>
  <c r="U3136" i="13"/>
  <c r="V3136" i="13"/>
  <c r="E3137" i="13"/>
  <c r="F3137" i="13" s="1"/>
  <c r="I3137" i="13"/>
  <c r="J3137" i="13"/>
  <c r="L3137" i="13"/>
  <c r="M3137" i="13"/>
  <c r="O3137" i="13"/>
  <c r="P3137" i="13"/>
  <c r="R3137" i="13"/>
  <c r="K3137" i="13" s="1"/>
  <c r="T3137" i="13"/>
  <c r="U3137" i="13"/>
  <c r="V3137" i="13"/>
  <c r="E3138" i="13"/>
  <c r="F3138" i="13" s="1"/>
  <c r="I3138" i="13"/>
  <c r="J3138" i="13"/>
  <c r="L3138" i="13"/>
  <c r="M3138" i="13"/>
  <c r="O3138" i="13"/>
  <c r="P3138" i="13"/>
  <c r="R3138" i="13"/>
  <c r="K3138" i="13" s="1"/>
  <c r="T3138" i="13"/>
  <c r="U3138" i="13"/>
  <c r="V3138" i="13"/>
  <c r="E3139" i="13"/>
  <c r="F3139" i="13" s="1"/>
  <c r="I3139" i="13"/>
  <c r="J3139" i="13"/>
  <c r="L3139" i="13"/>
  <c r="M3139" i="13"/>
  <c r="O3139" i="13"/>
  <c r="P3139" i="13"/>
  <c r="R3139" i="13"/>
  <c r="K3139" i="13" s="1"/>
  <c r="T3139" i="13"/>
  <c r="U3139" i="13"/>
  <c r="V3139" i="13"/>
  <c r="E3140" i="13"/>
  <c r="I3140" i="13"/>
  <c r="J3140" i="13"/>
  <c r="L3140" i="13"/>
  <c r="M3140" i="13"/>
  <c r="O3140" i="13"/>
  <c r="P3140" i="13"/>
  <c r="R3140" i="13"/>
  <c r="K3140" i="13" s="1"/>
  <c r="T3140" i="13"/>
  <c r="U3140" i="13"/>
  <c r="V3140" i="13"/>
  <c r="E3141" i="13"/>
  <c r="F3141" i="13" s="1"/>
  <c r="I3141" i="13"/>
  <c r="J3141" i="13"/>
  <c r="L3141" i="13"/>
  <c r="M3141" i="13"/>
  <c r="O3141" i="13"/>
  <c r="P3141" i="13"/>
  <c r="R3141" i="13"/>
  <c r="K3141" i="13" s="1"/>
  <c r="T3141" i="13"/>
  <c r="U3141" i="13"/>
  <c r="V3141" i="13"/>
  <c r="E3142" i="13"/>
  <c r="F3142" i="13" s="1"/>
  <c r="I3142" i="13"/>
  <c r="J3142" i="13"/>
  <c r="L3142" i="13"/>
  <c r="M3142" i="13"/>
  <c r="O3142" i="13"/>
  <c r="P3142" i="13"/>
  <c r="R3142" i="13"/>
  <c r="K3142" i="13" s="1"/>
  <c r="T3142" i="13"/>
  <c r="U3142" i="13"/>
  <c r="V3142" i="13"/>
  <c r="E3143" i="13"/>
  <c r="F3143" i="13" s="1"/>
  <c r="I3143" i="13"/>
  <c r="J3143" i="13"/>
  <c r="L3143" i="13"/>
  <c r="M3143" i="13"/>
  <c r="O3143" i="13"/>
  <c r="P3143" i="13"/>
  <c r="R3143" i="13"/>
  <c r="K3143" i="13" s="1"/>
  <c r="T3143" i="13"/>
  <c r="U3143" i="13"/>
  <c r="V3143" i="13"/>
  <c r="E3144" i="13"/>
  <c r="I3144" i="13"/>
  <c r="J3144" i="13"/>
  <c r="L3144" i="13"/>
  <c r="M3144" i="13"/>
  <c r="O3144" i="13"/>
  <c r="P3144" i="13"/>
  <c r="R3144" i="13"/>
  <c r="K3144" i="13" s="1"/>
  <c r="T3144" i="13"/>
  <c r="U3144" i="13"/>
  <c r="V3144" i="13"/>
  <c r="E3145" i="13"/>
  <c r="F3145" i="13" s="1"/>
  <c r="I3145" i="13"/>
  <c r="J3145" i="13"/>
  <c r="L3145" i="13"/>
  <c r="M3145" i="13"/>
  <c r="O3145" i="13"/>
  <c r="P3145" i="13"/>
  <c r="R3145" i="13"/>
  <c r="K3145" i="13" s="1"/>
  <c r="T3145" i="13"/>
  <c r="U3145" i="13"/>
  <c r="V3145" i="13"/>
  <c r="E3146" i="13"/>
  <c r="F3146" i="13" s="1"/>
  <c r="I3146" i="13"/>
  <c r="J3146" i="13"/>
  <c r="L3146" i="13"/>
  <c r="M3146" i="13"/>
  <c r="O3146" i="13"/>
  <c r="P3146" i="13"/>
  <c r="R3146" i="13"/>
  <c r="K3146" i="13" s="1"/>
  <c r="T3146" i="13"/>
  <c r="U3146" i="13"/>
  <c r="V3146" i="13"/>
  <c r="E3147" i="13"/>
  <c r="F3147" i="13" s="1"/>
  <c r="I3147" i="13"/>
  <c r="J3147" i="13"/>
  <c r="L3147" i="13"/>
  <c r="M3147" i="13"/>
  <c r="O3147" i="13"/>
  <c r="P3147" i="13"/>
  <c r="R3147" i="13"/>
  <c r="K3147" i="13" s="1"/>
  <c r="T3147" i="13"/>
  <c r="U3147" i="13"/>
  <c r="V3147" i="13"/>
  <c r="E3148" i="13"/>
  <c r="I3148" i="13"/>
  <c r="J3148" i="13"/>
  <c r="L3148" i="13"/>
  <c r="M3148" i="13"/>
  <c r="O3148" i="13"/>
  <c r="P3148" i="13"/>
  <c r="R3148" i="13"/>
  <c r="K3148" i="13" s="1"/>
  <c r="T3148" i="13"/>
  <c r="U3148" i="13"/>
  <c r="V3148" i="13"/>
  <c r="E3149" i="13"/>
  <c r="F3149" i="13" s="1"/>
  <c r="I3149" i="13"/>
  <c r="J3149" i="13"/>
  <c r="L3149" i="13"/>
  <c r="M3149" i="13"/>
  <c r="O3149" i="13"/>
  <c r="P3149" i="13"/>
  <c r="R3149" i="13"/>
  <c r="K3149" i="13" s="1"/>
  <c r="T3149" i="13"/>
  <c r="U3149" i="13"/>
  <c r="V3149" i="13"/>
  <c r="E3150" i="13"/>
  <c r="F3150" i="13" s="1"/>
  <c r="I3150" i="13"/>
  <c r="J3150" i="13"/>
  <c r="L3150" i="13"/>
  <c r="M3150" i="13"/>
  <c r="O3150" i="13"/>
  <c r="P3150" i="13"/>
  <c r="R3150" i="13"/>
  <c r="K3150" i="13" s="1"/>
  <c r="T3150" i="13"/>
  <c r="U3150" i="13"/>
  <c r="V3150" i="13"/>
  <c r="E3151" i="13"/>
  <c r="F3151" i="13" s="1"/>
  <c r="I3151" i="13"/>
  <c r="J3151" i="13"/>
  <c r="L3151" i="13"/>
  <c r="M3151" i="13"/>
  <c r="O3151" i="13"/>
  <c r="P3151" i="13"/>
  <c r="R3151" i="13"/>
  <c r="K3151" i="13" s="1"/>
  <c r="T3151" i="13"/>
  <c r="U3151" i="13"/>
  <c r="V3151" i="13"/>
  <c r="E3152" i="13"/>
  <c r="I3152" i="13"/>
  <c r="J3152" i="13"/>
  <c r="L3152" i="13"/>
  <c r="M3152" i="13"/>
  <c r="O3152" i="13"/>
  <c r="P3152" i="13"/>
  <c r="R3152" i="13"/>
  <c r="K3152" i="13" s="1"/>
  <c r="T3152" i="13"/>
  <c r="U3152" i="13"/>
  <c r="V3152" i="13"/>
  <c r="E3153" i="13"/>
  <c r="F3153" i="13" s="1"/>
  <c r="I3153" i="13"/>
  <c r="J3153" i="13"/>
  <c r="L3153" i="13"/>
  <c r="M3153" i="13"/>
  <c r="O3153" i="13"/>
  <c r="P3153" i="13"/>
  <c r="R3153" i="13"/>
  <c r="K3153" i="13" s="1"/>
  <c r="T3153" i="13"/>
  <c r="U3153" i="13"/>
  <c r="V3153" i="13"/>
  <c r="E3154" i="13"/>
  <c r="F3154" i="13" s="1"/>
  <c r="I3154" i="13"/>
  <c r="J3154" i="13"/>
  <c r="L3154" i="13"/>
  <c r="M3154" i="13"/>
  <c r="O3154" i="13"/>
  <c r="P3154" i="13"/>
  <c r="R3154" i="13"/>
  <c r="K3154" i="13" s="1"/>
  <c r="T3154" i="13"/>
  <c r="U3154" i="13"/>
  <c r="V3154" i="13"/>
  <c r="E3155" i="13"/>
  <c r="F3155" i="13" s="1"/>
  <c r="I3155" i="13"/>
  <c r="J3155" i="13"/>
  <c r="L3155" i="13"/>
  <c r="M3155" i="13"/>
  <c r="O3155" i="13"/>
  <c r="P3155" i="13"/>
  <c r="R3155" i="13"/>
  <c r="K3155" i="13" s="1"/>
  <c r="T3155" i="13"/>
  <c r="U3155" i="13"/>
  <c r="V3155" i="13"/>
  <c r="E3156" i="13"/>
  <c r="I3156" i="13"/>
  <c r="J3156" i="13"/>
  <c r="L3156" i="13"/>
  <c r="M3156" i="13"/>
  <c r="O3156" i="13"/>
  <c r="P3156" i="13"/>
  <c r="R3156" i="13"/>
  <c r="K3156" i="13" s="1"/>
  <c r="T3156" i="13"/>
  <c r="U3156" i="13"/>
  <c r="V3156" i="13"/>
  <c r="E3157" i="13"/>
  <c r="F3157" i="13" s="1"/>
  <c r="I3157" i="13"/>
  <c r="J3157" i="13"/>
  <c r="L3157" i="13"/>
  <c r="M3157" i="13"/>
  <c r="O3157" i="13"/>
  <c r="P3157" i="13"/>
  <c r="R3157" i="13"/>
  <c r="K3157" i="13" s="1"/>
  <c r="T3157" i="13"/>
  <c r="U3157" i="13"/>
  <c r="V3157" i="13"/>
  <c r="E3158" i="13"/>
  <c r="F3158" i="13" s="1"/>
  <c r="I3158" i="13"/>
  <c r="J3158" i="13"/>
  <c r="L3158" i="13"/>
  <c r="M3158" i="13"/>
  <c r="O3158" i="13"/>
  <c r="P3158" i="13"/>
  <c r="R3158" i="13"/>
  <c r="K3158" i="13" s="1"/>
  <c r="T3158" i="13"/>
  <c r="U3158" i="13"/>
  <c r="V3158" i="13"/>
  <c r="E3159" i="13"/>
  <c r="F3159" i="13" s="1"/>
  <c r="I3159" i="13"/>
  <c r="J3159" i="13"/>
  <c r="L3159" i="13"/>
  <c r="M3159" i="13"/>
  <c r="O3159" i="13"/>
  <c r="P3159" i="13"/>
  <c r="R3159" i="13"/>
  <c r="K3159" i="13" s="1"/>
  <c r="T3159" i="13"/>
  <c r="U3159" i="13"/>
  <c r="V3159" i="13"/>
  <c r="E3160" i="13"/>
  <c r="F3160" i="13" s="1"/>
  <c r="I3160" i="13"/>
  <c r="J3160" i="13"/>
  <c r="L3160" i="13"/>
  <c r="M3160" i="13"/>
  <c r="O3160" i="13"/>
  <c r="P3160" i="13"/>
  <c r="R3160" i="13"/>
  <c r="K3160" i="13" s="1"/>
  <c r="T3160" i="13"/>
  <c r="U3160" i="13"/>
  <c r="V3160" i="13"/>
  <c r="E3161" i="13"/>
  <c r="F3161" i="13" s="1"/>
  <c r="I3161" i="13"/>
  <c r="J3161" i="13"/>
  <c r="L3161" i="13"/>
  <c r="M3161" i="13"/>
  <c r="O3161" i="13"/>
  <c r="P3161" i="13"/>
  <c r="R3161" i="13"/>
  <c r="K3161" i="13" s="1"/>
  <c r="T3161" i="13"/>
  <c r="U3161" i="13"/>
  <c r="V3161" i="13"/>
  <c r="E3162" i="13"/>
  <c r="F3162" i="13" s="1"/>
  <c r="I3162" i="13"/>
  <c r="J3162" i="13"/>
  <c r="L3162" i="13"/>
  <c r="M3162" i="13"/>
  <c r="O3162" i="13"/>
  <c r="P3162" i="13"/>
  <c r="R3162" i="13"/>
  <c r="K3162" i="13" s="1"/>
  <c r="T3162" i="13"/>
  <c r="U3162" i="13"/>
  <c r="V3162" i="13"/>
  <c r="E3163" i="13"/>
  <c r="F3163" i="13" s="1"/>
  <c r="I3163" i="13"/>
  <c r="J3163" i="13"/>
  <c r="L3163" i="13"/>
  <c r="M3163" i="13"/>
  <c r="O3163" i="13"/>
  <c r="P3163" i="13"/>
  <c r="R3163" i="13"/>
  <c r="K3163" i="13" s="1"/>
  <c r="T3163" i="13"/>
  <c r="U3163" i="13"/>
  <c r="V3163" i="13"/>
  <c r="E3164" i="13"/>
  <c r="I3164" i="13"/>
  <c r="J3164" i="13"/>
  <c r="L3164" i="13"/>
  <c r="M3164" i="13"/>
  <c r="O3164" i="13"/>
  <c r="P3164" i="13"/>
  <c r="R3164" i="13"/>
  <c r="K3164" i="13" s="1"/>
  <c r="T3164" i="13"/>
  <c r="U3164" i="13"/>
  <c r="V3164" i="13"/>
  <c r="E3165" i="13"/>
  <c r="F3165" i="13" s="1"/>
  <c r="I3165" i="13"/>
  <c r="J3165" i="13"/>
  <c r="L3165" i="13"/>
  <c r="M3165" i="13"/>
  <c r="O3165" i="13"/>
  <c r="P3165" i="13"/>
  <c r="R3165" i="13"/>
  <c r="K3165" i="13" s="1"/>
  <c r="T3165" i="13"/>
  <c r="U3165" i="13"/>
  <c r="V3165" i="13"/>
  <c r="E3166" i="13"/>
  <c r="F3166" i="13" s="1"/>
  <c r="I3166" i="13"/>
  <c r="J3166" i="13"/>
  <c r="L3166" i="13"/>
  <c r="M3166" i="13"/>
  <c r="O3166" i="13"/>
  <c r="P3166" i="13"/>
  <c r="R3166" i="13"/>
  <c r="K3166" i="13" s="1"/>
  <c r="T3166" i="13"/>
  <c r="U3166" i="13"/>
  <c r="V3166" i="13"/>
  <c r="E3167" i="13"/>
  <c r="F3167" i="13" s="1"/>
  <c r="I3167" i="13"/>
  <c r="J3167" i="13"/>
  <c r="L3167" i="13"/>
  <c r="M3167" i="13"/>
  <c r="O3167" i="13"/>
  <c r="P3167" i="13"/>
  <c r="R3167" i="13"/>
  <c r="K3167" i="13" s="1"/>
  <c r="T3167" i="13"/>
  <c r="U3167" i="13"/>
  <c r="V3167" i="13"/>
  <c r="E3168" i="13"/>
  <c r="F3168" i="13" s="1"/>
  <c r="I3168" i="13"/>
  <c r="J3168" i="13"/>
  <c r="L3168" i="13"/>
  <c r="M3168" i="13"/>
  <c r="O3168" i="13"/>
  <c r="P3168" i="13"/>
  <c r="R3168" i="13"/>
  <c r="K3168" i="13" s="1"/>
  <c r="T3168" i="13"/>
  <c r="U3168" i="13"/>
  <c r="V3168" i="13"/>
  <c r="E3169" i="13"/>
  <c r="F3169" i="13" s="1"/>
  <c r="I3169" i="13"/>
  <c r="J3169" i="13"/>
  <c r="L3169" i="13"/>
  <c r="M3169" i="13"/>
  <c r="O3169" i="13"/>
  <c r="P3169" i="13"/>
  <c r="R3169" i="13"/>
  <c r="K3169" i="13" s="1"/>
  <c r="T3169" i="13"/>
  <c r="U3169" i="13"/>
  <c r="V3169" i="13"/>
  <c r="E3170" i="13"/>
  <c r="F3170" i="13" s="1"/>
  <c r="I3170" i="13"/>
  <c r="J3170" i="13"/>
  <c r="L3170" i="13"/>
  <c r="M3170" i="13"/>
  <c r="O3170" i="13"/>
  <c r="P3170" i="13"/>
  <c r="R3170" i="13"/>
  <c r="K3170" i="13" s="1"/>
  <c r="T3170" i="13"/>
  <c r="U3170" i="13"/>
  <c r="V3170" i="13"/>
  <c r="E3171" i="13"/>
  <c r="F3171" i="13" s="1"/>
  <c r="I3171" i="13"/>
  <c r="J3171" i="13"/>
  <c r="L3171" i="13"/>
  <c r="M3171" i="13"/>
  <c r="O3171" i="13"/>
  <c r="P3171" i="13"/>
  <c r="R3171" i="13"/>
  <c r="K3171" i="13" s="1"/>
  <c r="T3171" i="13"/>
  <c r="U3171" i="13"/>
  <c r="V3171" i="13"/>
  <c r="E3172" i="13"/>
  <c r="I3172" i="13"/>
  <c r="J3172" i="13"/>
  <c r="L3172" i="13"/>
  <c r="M3172" i="13"/>
  <c r="O3172" i="13"/>
  <c r="P3172" i="13"/>
  <c r="R3172" i="13"/>
  <c r="K3172" i="13" s="1"/>
  <c r="T3172" i="13"/>
  <c r="U3172" i="13"/>
  <c r="V3172" i="13"/>
  <c r="E3173" i="13"/>
  <c r="F3173" i="13" s="1"/>
  <c r="I3173" i="13"/>
  <c r="J3173" i="13"/>
  <c r="L3173" i="13"/>
  <c r="M3173" i="13"/>
  <c r="O3173" i="13"/>
  <c r="P3173" i="13"/>
  <c r="R3173" i="13"/>
  <c r="K3173" i="13" s="1"/>
  <c r="T3173" i="13"/>
  <c r="U3173" i="13"/>
  <c r="V3173" i="13"/>
  <c r="E3174" i="13"/>
  <c r="I3174" i="13"/>
  <c r="J3174" i="13"/>
  <c r="L3174" i="13"/>
  <c r="M3174" i="13"/>
  <c r="O3174" i="13"/>
  <c r="P3174" i="13"/>
  <c r="R3174" i="13"/>
  <c r="K3174" i="13" s="1"/>
  <c r="T3174" i="13"/>
  <c r="U3174" i="13"/>
  <c r="V3174" i="13"/>
  <c r="E3175" i="13"/>
  <c r="F3175" i="13" s="1"/>
  <c r="I3175" i="13"/>
  <c r="J3175" i="13"/>
  <c r="L3175" i="13"/>
  <c r="M3175" i="13"/>
  <c r="O3175" i="13"/>
  <c r="P3175" i="13"/>
  <c r="R3175" i="13"/>
  <c r="K3175" i="13" s="1"/>
  <c r="T3175" i="13"/>
  <c r="U3175" i="13"/>
  <c r="V3175" i="13"/>
  <c r="E3176" i="13"/>
  <c r="I3176" i="13"/>
  <c r="J3176" i="13"/>
  <c r="L3176" i="13"/>
  <c r="M3176" i="13"/>
  <c r="O3176" i="13"/>
  <c r="P3176" i="13"/>
  <c r="R3176" i="13"/>
  <c r="K3176" i="13" s="1"/>
  <c r="T3176" i="13"/>
  <c r="U3176" i="13"/>
  <c r="V3176" i="13"/>
  <c r="E3177" i="13"/>
  <c r="F3177" i="13" s="1"/>
  <c r="I3177" i="13"/>
  <c r="J3177" i="13"/>
  <c r="L3177" i="13"/>
  <c r="M3177" i="13"/>
  <c r="O3177" i="13"/>
  <c r="P3177" i="13"/>
  <c r="R3177" i="13"/>
  <c r="K3177" i="13" s="1"/>
  <c r="T3177" i="13"/>
  <c r="U3177" i="13"/>
  <c r="V3177" i="13"/>
  <c r="E3178" i="13"/>
  <c r="I3178" i="13"/>
  <c r="J3178" i="13"/>
  <c r="L3178" i="13"/>
  <c r="M3178" i="13"/>
  <c r="O3178" i="13"/>
  <c r="P3178" i="13"/>
  <c r="R3178" i="13"/>
  <c r="K3178" i="13" s="1"/>
  <c r="T3178" i="13"/>
  <c r="U3178" i="13"/>
  <c r="V3178" i="13"/>
  <c r="E3179" i="13"/>
  <c r="F3179" i="13" s="1"/>
  <c r="I3179" i="13"/>
  <c r="J3179" i="13"/>
  <c r="L3179" i="13"/>
  <c r="M3179" i="13"/>
  <c r="O3179" i="13"/>
  <c r="P3179" i="13"/>
  <c r="R3179" i="13"/>
  <c r="K3179" i="13" s="1"/>
  <c r="T3179" i="13"/>
  <c r="U3179" i="13"/>
  <c r="V3179" i="13"/>
  <c r="E3180" i="13"/>
  <c r="I3180" i="13"/>
  <c r="J3180" i="13"/>
  <c r="L3180" i="13"/>
  <c r="M3180" i="13"/>
  <c r="O3180" i="13"/>
  <c r="P3180" i="13"/>
  <c r="R3180" i="13"/>
  <c r="K3180" i="13" s="1"/>
  <c r="T3180" i="13"/>
  <c r="U3180" i="13"/>
  <c r="V3180" i="13"/>
  <c r="E3181" i="13"/>
  <c r="F3181" i="13" s="1"/>
  <c r="I3181" i="13"/>
  <c r="J3181" i="13"/>
  <c r="L3181" i="13"/>
  <c r="M3181" i="13"/>
  <c r="O3181" i="13"/>
  <c r="P3181" i="13"/>
  <c r="R3181" i="13"/>
  <c r="K3181" i="13" s="1"/>
  <c r="T3181" i="13"/>
  <c r="U3181" i="13"/>
  <c r="V3181" i="13"/>
  <c r="E3182" i="13"/>
  <c r="I3182" i="13"/>
  <c r="J3182" i="13"/>
  <c r="L3182" i="13"/>
  <c r="M3182" i="13"/>
  <c r="O3182" i="13"/>
  <c r="P3182" i="13"/>
  <c r="R3182" i="13"/>
  <c r="K3182" i="13" s="1"/>
  <c r="T3182" i="13"/>
  <c r="U3182" i="13"/>
  <c r="V3182" i="13"/>
  <c r="E3183" i="13"/>
  <c r="F3183" i="13" s="1"/>
  <c r="I3183" i="13"/>
  <c r="J3183" i="13"/>
  <c r="L3183" i="13"/>
  <c r="M3183" i="13"/>
  <c r="O3183" i="13"/>
  <c r="P3183" i="13"/>
  <c r="R3183" i="13"/>
  <c r="K3183" i="13" s="1"/>
  <c r="T3183" i="13"/>
  <c r="U3183" i="13"/>
  <c r="V3183" i="13"/>
  <c r="E3184" i="13"/>
  <c r="I3184" i="13"/>
  <c r="J3184" i="13"/>
  <c r="L3184" i="13"/>
  <c r="M3184" i="13"/>
  <c r="O3184" i="13"/>
  <c r="P3184" i="13"/>
  <c r="R3184" i="13"/>
  <c r="K3184" i="13" s="1"/>
  <c r="T3184" i="13"/>
  <c r="U3184" i="13"/>
  <c r="V3184" i="13"/>
  <c r="E3185" i="13"/>
  <c r="F3185" i="13" s="1"/>
  <c r="I3185" i="13"/>
  <c r="J3185" i="13"/>
  <c r="L3185" i="13"/>
  <c r="M3185" i="13"/>
  <c r="O3185" i="13"/>
  <c r="P3185" i="13"/>
  <c r="R3185" i="13"/>
  <c r="K3185" i="13" s="1"/>
  <c r="T3185" i="13"/>
  <c r="U3185" i="13"/>
  <c r="V3185" i="13"/>
  <c r="E3186" i="13"/>
  <c r="I3186" i="13"/>
  <c r="J3186" i="13"/>
  <c r="L3186" i="13"/>
  <c r="M3186" i="13"/>
  <c r="O3186" i="13"/>
  <c r="P3186" i="13"/>
  <c r="R3186" i="13"/>
  <c r="K3186" i="13" s="1"/>
  <c r="T3186" i="13"/>
  <c r="U3186" i="13"/>
  <c r="V3186" i="13"/>
  <c r="E3187" i="13"/>
  <c r="F3187" i="13" s="1"/>
  <c r="I3187" i="13"/>
  <c r="J3187" i="13"/>
  <c r="L3187" i="13"/>
  <c r="M3187" i="13"/>
  <c r="O3187" i="13"/>
  <c r="P3187" i="13"/>
  <c r="R3187" i="13"/>
  <c r="K3187" i="13" s="1"/>
  <c r="T3187" i="13"/>
  <c r="U3187" i="13"/>
  <c r="V3187" i="13"/>
  <c r="E3188" i="13"/>
  <c r="I3188" i="13"/>
  <c r="J3188" i="13"/>
  <c r="L3188" i="13"/>
  <c r="M3188" i="13"/>
  <c r="O3188" i="13"/>
  <c r="P3188" i="13"/>
  <c r="R3188" i="13"/>
  <c r="K3188" i="13" s="1"/>
  <c r="T3188" i="13"/>
  <c r="U3188" i="13"/>
  <c r="V3188" i="13"/>
  <c r="E3189" i="13"/>
  <c r="F3189" i="13" s="1"/>
  <c r="I3189" i="13"/>
  <c r="J3189" i="13"/>
  <c r="L3189" i="13"/>
  <c r="M3189" i="13"/>
  <c r="O3189" i="13"/>
  <c r="P3189" i="13"/>
  <c r="R3189" i="13"/>
  <c r="K3189" i="13" s="1"/>
  <c r="T3189" i="13"/>
  <c r="U3189" i="13"/>
  <c r="V3189" i="13"/>
  <c r="E3190" i="13"/>
  <c r="I3190" i="13"/>
  <c r="J3190" i="13"/>
  <c r="L3190" i="13"/>
  <c r="M3190" i="13"/>
  <c r="O3190" i="13"/>
  <c r="P3190" i="13"/>
  <c r="R3190" i="13"/>
  <c r="K3190" i="13" s="1"/>
  <c r="T3190" i="13"/>
  <c r="U3190" i="13"/>
  <c r="V3190" i="13"/>
  <c r="E3191" i="13"/>
  <c r="F3191" i="13" s="1"/>
  <c r="I3191" i="13"/>
  <c r="J3191" i="13"/>
  <c r="L3191" i="13"/>
  <c r="M3191" i="13"/>
  <c r="O3191" i="13"/>
  <c r="P3191" i="13"/>
  <c r="R3191" i="13"/>
  <c r="K3191" i="13" s="1"/>
  <c r="T3191" i="13"/>
  <c r="U3191" i="13"/>
  <c r="V3191" i="13"/>
  <c r="E3192" i="13"/>
  <c r="I3192" i="13"/>
  <c r="J3192" i="13"/>
  <c r="L3192" i="13"/>
  <c r="M3192" i="13"/>
  <c r="O3192" i="13"/>
  <c r="P3192" i="13"/>
  <c r="R3192" i="13"/>
  <c r="K3192" i="13" s="1"/>
  <c r="T3192" i="13"/>
  <c r="U3192" i="13"/>
  <c r="V3192" i="13"/>
  <c r="E3193" i="13"/>
  <c r="F3193" i="13" s="1"/>
  <c r="I3193" i="13"/>
  <c r="J3193" i="13"/>
  <c r="L3193" i="13"/>
  <c r="M3193" i="13"/>
  <c r="O3193" i="13"/>
  <c r="P3193" i="13"/>
  <c r="R3193" i="13"/>
  <c r="K3193" i="13" s="1"/>
  <c r="T3193" i="13"/>
  <c r="U3193" i="13"/>
  <c r="V3193" i="13"/>
  <c r="E3194" i="13"/>
  <c r="I3194" i="13"/>
  <c r="J3194" i="13"/>
  <c r="L3194" i="13"/>
  <c r="M3194" i="13"/>
  <c r="O3194" i="13"/>
  <c r="P3194" i="13"/>
  <c r="R3194" i="13"/>
  <c r="K3194" i="13" s="1"/>
  <c r="T3194" i="13"/>
  <c r="U3194" i="13"/>
  <c r="V3194" i="13"/>
  <c r="E3195" i="13"/>
  <c r="F3195" i="13" s="1"/>
  <c r="I3195" i="13"/>
  <c r="J3195" i="13"/>
  <c r="L3195" i="13"/>
  <c r="M3195" i="13"/>
  <c r="O3195" i="13"/>
  <c r="P3195" i="13"/>
  <c r="R3195" i="13"/>
  <c r="K3195" i="13" s="1"/>
  <c r="T3195" i="13"/>
  <c r="U3195" i="13"/>
  <c r="V3195" i="13"/>
  <c r="E3196" i="13"/>
  <c r="I3196" i="13"/>
  <c r="J3196" i="13"/>
  <c r="L3196" i="13"/>
  <c r="M3196" i="13"/>
  <c r="O3196" i="13"/>
  <c r="P3196" i="13"/>
  <c r="R3196" i="13"/>
  <c r="K3196" i="13" s="1"/>
  <c r="T3196" i="13"/>
  <c r="U3196" i="13"/>
  <c r="V3196" i="13"/>
  <c r="E3197" i="13"/>
  <c r="F3197" i="13" s="1"/>
  <c r="I3197" i="13"/>
  <c r="J3197" i="13"/>
  <c r="L3197" i="13"/>
  <c r="M3197" i="13"/>
  <c r="O3197" i="13"/>
  <c r="P3197" i="13"/>
  <c r="R3197" i="13"/>
  <c r="K3197" i="13" s="1"/>
  <c r="T3197" i="13"/>
  <c r="U3197" i="13"/>
  <c r="V3197" i="13"/>
  <c r="E3198" i="13"/>
  <c r="I3198" i="13"/>
  <c r="J3198" i="13"/>
  <c r="L3198" i="13"/>
  <c r="M3198" i="13"/>
  <c r="O3198" i="13"/>
  <c r="P3198" i="13"/>
  <c r="R3198" i="13"/>
  <c r="K3198" i="13" s="1"/>
  <c r="T3198" i="13"/>
  <c r="U3198" i="13"/>
  <c r="V3198" i="13"/>
  <c r="E3199" i="13"/>
  <c r="F3199" i="13" s="1"/>
  <c r="I3199" i="13"/>
  <c r="J3199" i="13"/>
  <c r="L3199" i="13"/>
  <c r="M3199" i="13"/>
  <c r="O3199" i="13"/>
  <c r="P3199" i="13"/>
  <c r="R3199" i="13"/>
  <c r="K3199" i="13" s="1"/>
  <c r="T3199" i="13"/>
  <c r="U3199" i="13"/>
  <c r="V3199" i="13"/>
  <c r="E3200" i="13"/>
  <c r="I3200" i="13"/>
  <c r="J3200" i="13"/>
  <c r="L3200" i="13"/>
  <c r="M3200" i="13"/>
  <c r="O3200" i="13"/>
  <c r="P3200" i="13"/>
  <c r="R3200" i="13"/>
  <c r="K3200" i="13" s="1"/>
  <c r="T3200" i="13"/>
  <c r="U3200" i="13"/>
  <c r="V3200" i="13"/>
  <c r="E3201" i="13"/>
  <c r="F3201" i="13" s="1"/>
  <c r="I3201" i="13"/>
  <c r="J3201" i="13"/>
  <c r="L3201" i="13"/>
  <c r="M3201" i="13"/>
  <c r="O3201" i="13"/>
  <c r="P3201" i="13"/>
  <c r="R3201" i="13"/>
  <c r="K3201" i="13" s="1"/>
  <c r="T3201" i="13"/>
  <c r="U3201" i="13"/>
  <c r="V3201" i="13"/>
  <c r="E3202" i="13"/>
  <c r="I3202" i="13"/>
  <c r="J3202" i="13"/>
  <c r="L3202" i="13"/>
  <c r="M3202" i="13"/>
  <c r="O3202" i="13"/>
  <c r="P3202" i="13"/>
  <c r="R3202" i="13"/>
  <c r="K3202" i="13" s="1"/>
  <c r="T3202" i="13"/>
  <c r="U3202" i="13"/>
  <c r="V3202" i="13"/>
  <c r="E3203" i="13"/>
  <c r="F3203" i="13" s="1"/>
  <c r="I3203" i="13"/>
  <c r="J3203" i="13"/>
  <c r="L3203" i="13"/>
  <c r="M3203" i="13"/>
  <c r="O3203" i="13"/>
  <c r="P3203" i="13"/>
  <c r="R3203" i="13"/>
  <c r="K3203" i="13" s="1"/>
  <c r="T3203" i="13"/>
  <c r="U3203" i="13"/>
  <c r="V3203" i="13"/>
  <c r="E3204" i="13"/>
  <c r="I3204" i="13"/>
  <c r="J3204" i="13"/>
  <c r="L3204" i="13"/>
  <c r="M3204" i="13"/>
  <c r="O3204" i="13"/>
  <c r="P3204" i="13"/>
  <c r="R3204" i="13"/>
  <c r="K3204" i="13" s="1"/>
  <c r="T3204" i="13"/>
  <c r="U3204" i="13"/>
  <c r="V3204" i="13"/>
  <c r="E3205" i="13"/>
  <c r="F3205" i="13" s="1"/>
  <c r="I3205" i="13"/>
  <c r="J3205" i="13"/>
  <c r="L3205" i="13"/>
  <c r="M3205" i="13"/>
  <c r="O3205" i="13"/>
  <c r="P3205" i="13"/>
  <c r="R3205" i="13"/>
  <c r="K3205" i="13" s="1"/>
  <c r="T3205" i="13"/>
  <c r="U3205" i="13"/>
  <c r="V3205" i="13"/>
  <c r="E3206" i="13"/>
  <c r="I3206" i="13"/>
  <c r="J3206" i="13"/>
  <c r="L3206" i="13"/>
  <c r="M3206" i="13"/>
  <c r="O3206" i="13"/>
  <c r="P3206" i="13"/>
  <c r="R3206" i="13"/>
  <c r="K3206" i="13" s="1"/>
  <c r="T3206" i="13"/>
  <c r="U3206" i="13"/>
  <c r="V3206" i="13"/>
  <c r="E3207" i="13"/>
  <c r="F3207" i="13" s="1"/>
  <c r="I3207" i="13"/>
  <c r="J3207" i="13"/>
  <c r="L3207" i="13"/>
  <c r="M3207" i="13"/>
  <c r="O3207" i="13"/>
  <c r="P3207" i="13"/>
  <c r="R3207" i="13"/>
  <c r="K3207" i="13" s="1"/>
  <c r="T3207" i="13"/>
  <c r="U3207" i="13"/>
  <c r="V3207" i="13"/>
  <c r="E3208" i="13"/>
  <c r="I3208" i="13"/>
  <c r="J3208" i="13"/>
  <c r="L3208" i="13"/>
  <c r="M3208" i="13"/>
  <c r="O3208" i="13"/>
  <c r="P3208" i="13"/>
  <c r="R3208" i="13"/>
  <c r="K3208" i="13" s="1"/>
  <c r="T3208" i="13"/>
  <c r="U3208" i="13"/>
  <c r="V3208" i="13"/>
  <c r="E3209" i="13"/>
  <c r="F3209" i="13" s="1"/>
  <c r="I3209" i="13"/>
  <c r="J3209" i="13"/>
  <c r="L3209" i="13"/>
  <c r="M3209" i="13"/>
  <c r="O3209" i="13"/>
  <c r="P3209" i="13"/>
  <c r="R3209" i="13"/>
  <c r="K3209" i="13" s="1"/>
  <c r="T3209" i="13"/>
  <c r="U3209" i="13"/>
  <c r="V3209" i="13"/>
  <c r="E3210" i="13"/>
  <c r="I3210" i="13"/>
  <c r="J3210" i="13"/>
  <c r="L3210" i="13"/>
  <c r="M3210" i="13"/>
  <c r="O3210" i="13"/>
  <c r="P3210" i="13"/>
  <c r="R3210" i="13"/>
  <c r="K3210" i="13" s="1"/>
  <c r="T3210" i="13"/>
  <c r="U3210" i="13"/>
  <c r="V3210" i="13"/>
  <c r="E3211" i="13"/>
  <c r="F3211" i="13" s="1"/>
  <c r="I3211" i="13"/>
  <c r="J3211" i="13"/>
  <c r="L3211" i="13"/>
  <c r="M3211" i="13"/>
  <c r="O3211" i="13"/>
  <c r="P3211" i="13"/>
  <c r="R3211" i="13"/>
  <c r="K3211" i="13" s="1"/>
  <c r="T3211" i="13"/>
  <c r="U3211" i="13"/>
  <c r="V3211" i="13"/>
  <c r="E3212" i="13"/>
  <c r="I3212" i="13"/>
  <c r="J3212" i="13"/>
  <c r="L3212" i="13"/>
  <c r="M3212" i="13"/>
  <c r="O3212" i="13"/>
  <c r="P3212" i="13"/>
  <c r="R3212" i="13"/>
  <c r="K3212" i="13" s="1"/>
  <c r="T3212" i="13"/>
  <c r="U3212" i="13"/>
  <c r="V3212" i="13"/>
  <c r="E3213" i="13"/>
  <c r="F3213" i="13" s="1"/>
  <c r="I3213" i="13"/>
  <c r="J3213" i="13"/>
  <c r="L3213" i="13"/>
  <c r="M3213" i="13"/>
  <c r="O3213" i="13"/>
  <c r="P3213" i="13"/>
  <c r="R3213" i="13"/>
  <c r="K3213" i="13" s="1"/>
  <c r="T3213" i="13"/>
  <c r="U3213" i="13"/>
  <c r="V3213" i="13"/>
  <c r="E3214" i="13"/>
  <c r="I3214" i="13"/>
  <c r="J3214" i="13"/>
  <c r="L3214" i="13"/>
  <c r="M3214" i="13"/>
  <c r="O3214" i="13"/>
  <c r="P3214" i="13"/>
  <c r="R3214" i="13"/>
  <c r="K3214" i="13" s="1"/>
  <c r="T3214" i="13"/>
  <c r="U3214" i="13"/>
  <c r="V3214" i="13"/>
  <c r="E3215" i="13"/>
  <c r="F3215" i="13" s="1"/>
  <c r="I3215" i="13"/>
  <c r="J3215" i="13"/>
  <c r="L3215" i="13"/>
  <c r="M3215" i="13"/>
  <c r="O3215" i="13"/>
  <c r="P3215" i="13"/>
  <c r="R3215" i="13"/>
  <c r="K3215" i="13" s="1"/>
  <c r="T3215" i="13"/>
  <c r="U3215" i="13"/>
  <c r="V3215" i="13"/>
  <c r="E3216" i="13"/>
  <c r="I3216" i="13"/>
  <c r="J3216" i="13"/>
  <c r="L3216" i="13"/>
  <c r="M3216" i="13"/>
  <c r="O3216" i="13"/>
  <c r="P3216" i="13"/>
  <c r="R3216" i="13"/>
  <c r="K3216" i="13" s="1"/>
  <c r="T3216" i="13"/>
  <c r="U3216" i="13"/>
  <c r="V3216" i="13"/>
  <c r="E3217" i="13"/>
  <c r="F3217" i="13" s="1"/>
  <c r="I3217" i="13"/>
  <c r="J3217" i="13"/>
  <c r="L3217" i="13"/>
  <c r="M3217" i="13"/>
  <c r="O3217" i="13"/>
  <c r="P3217" i="13"/>
  <c r="R3217" i="13"/>
  <c r="K3217" i="13" s="1"/>
  <c r="T3217" i="13"/>
  <c r="U3217" i="13"/>
  <c r="V3217" i="13"/>
  <c r="E3218" i="13"/>
  <c r="I3218" i="13"/>
  <c r="J3218" i="13"/>
  <c r="L3218" i="13"/>
  <c r="M3218" i="13"/>
  <c r="O3218" i="13"/>
  <c r="P3218" i="13"/>
  <c r="R3218" i="13"/>
  <c r="K3218" i="13" s="1"/>
  <c r="T3218" i="13"/>
  <c r="U3218" i="13"/>
  <c r="V3218" i="13"/>
  <c r="E3219" i="13"/>
  <c r="F3219" i="13" s="1"/>
  <c r="I3219" i="13"/>
  <c r="J3219" i="13"/>
  <c r="L3219" i="13"/>
  <c r="M3219" i="13"/>
  <c r="O3219" i="13"/>
  <c r="P3219" i="13"/>
  <c r="R3219" i="13"/>
  <c r="K3219" i="13" s="1"/>
  <c r="T3219" i="13"/>
  <c r="U3219" i="13"/>
  <c r="V3219" i="13"/>
  <c r="E3220" i="13"/>
  <c r="I3220" i="13"/>
  <c r="J3220" i="13"/>
  <c r="L3220" i="13"/>
  <c r="M3220" i="13"/>
  <c r="O3220" i="13"/>
  <c r="P3220" i="13"/>
  <c r="R3220" i="13"/>
  <c r="K3220" i="13" s="1"/>
  <c r="T3220" i="13"/>
  <c r="U3220" i="13"/>
  <c r="V3220" i="13"/>
  <c r="E3221" i="13"/>
  <c r="F3221" i="13" s="1"/>
  <c r="I3221" i="13"/>
  <c r="J3221" i="13"/>
  <c r="L3221" i="13"/>
  <c r="M3221" i="13"/>
  <c r="O3221" i="13"/>
  <c r="P3221" i="13"/>
  <c r="R3221" i="13"/>
  <c r="K3221" i="13" s="1"/>
  <c r="T3221" i="13"/>
  <c r="U3221" i="13"/>
  <c r="V3221" i="13"/>
  <c r="E3222" i="13"/>
  <c r="I3222" i="13"/>
  <c r="J3222" i="13"/>
  <c r="L3222" i="13"/>
  <c r="M3222" i="13"/>
  <c r="O3222" i="13"/>
  <c r="P3222" i="13"/>
  <c r="R3222" i="13"/>
  <c r="K3222" i="13" s="1"/>
  <c r="T3222" i="13"/>
  <c r="U3222" i="13"/>
  <c r="V3222" i="13"/>
  <c r="E3223" i="13"/>
  <c r="F3223" i="13" s="1"/>
  <c r="I3223" i="13"/>
  <c r="J3223" i="13"/>
  <c r="L3223" i="13"/>
  <c r="M3223" i="13"/>
  <c r="O3223" i="13"/>
  <c r="P3223" i="13"/>
  <c r="R3223" i="13"/>
  <c r="K3223" i="13" s="1"/>
  <c r="T3223" i="13"/>
  <c r="U3223" i="13"/>
  <c r="V3223" i="13"/>
  <c r="E3224" i="13"/>
  <c r="I3224" i="13"/>
  <c r="J3224" i="13"/>
  <c r="L3224" i="13"/>
  <c r="M3224" i="13"/>
  <c r="O3224" i="13"/>
  <c r="P3224" i="13"/>
  <c r="R3224" i="13"/>
  <c r="K3224" i="13" s="1"/>
  <c r="T3224" i="13"/>
  <c r="U3224" i="13"/>
  <c r="V3224" i="13"/>
  <c r="E3225" i="13"/>
  <c r="F3225" i="13" s="1"/>
  <c r="I3225" i="13"/>
  <c r="J3225" i="13"/>
  <c r="L3225" i="13"/>
  <c r="M3225" i="13"/>
  <c r="O3225" i="13"/>
  <c r="P3225" i="13"/>
  <c r="R3225" i="13"/>
  <c r="K3225" i="13" s="1"/>
  <c r="T3225" i="13"/>
  <c r="U3225" i="13"/>
  <c r="V3225" i="13"/>
  <c r="E3226" i="13"/>
  <c r="I3226" i="13"/>
  <c r="J3226" i="13"/>
  <c r="L3226" i="13"/>
  <c r="M3226" i="13"/>
  <c r="O3226" i="13"/>
  <c r="P3226" i="13"/>
  <c r="R3226" i="13"/>
  <c r="K3226" i="13" s="1"/>
  <c r="T3226" i="13"/>
  <c r="U3226" i="13"/>
  <c r="V3226" i="13"/>
  <c r="E3227" i="13"/>
  <c r="F3227" i="13" s="1"/>
  <c r="I3227" i="13"/>
  <c r="J3227" i="13"/>
  <c r="L3227" i="13"/>
  <c r="M3227" i="13"/>
  <c r="O3227" i="13"/>
  <c r="P3227" i="13"/>
  <c r="R3227" i="13"/>
  <c r="K3227" i="13" s="1"/>
  <c r="T3227" i="13"/>
  <c r="U3227" i="13"/>
  <c r="V3227" i="13"/>
  <c r="E3228" i="13"/>
  <c r="I3228" i="13"/>
  <c r="J3228" i="13"/>
  <c r="L3228" i="13"/>
  <c r="M3228" i="13"/>
  <c r="O3228" i="13"/>
  <c r="P3228" i="13"/>
  <c r="R3228" i="13"/>
  <c r="K3228" i="13" s="1"/>
  <c r="T3228" i="13"/>
  <c r="U3228" i="13"/>
  <c r="V3228" i="13"/>
  <c r="E3229" i="13"/>
  <c r="F3229" i="13" s="1"/>
  <c r="I3229" i="13"/>
  <c r="J3229" i="13"/>
  <c r="L3229" i="13"/>
  <c r="M3229" i="13"/>
  <c r="O3229" i="13"/>
  <c r="P3229" i="13"/>
  <c r="R3229" i="13"/>
  <c r="K3229" i="13" s="1"/>
  <c r="T3229" i="13"/>
  <c r="U3229" i="13"/>
  <c r="V3229" i="13"/>
  <c r="E3230" i="13"/>
  <c r="I3230" i="13"/>
  <c r="J3230" i="13"/>
  <c r="L3230" i="13"/>
  <c r="M3230" i="13"/>
  <c r="O3230" i="13"/>
  <c r="P3230" i="13"/>
  <c r="R3230" i="13"/>
  <c r="K3230" i="13" s="1"/>
  <c r="T3230" i="13"/>
  <c r="U3230" i="13"/>
  <c r="V3230" i="13"/>
  <c r="E3231" i="13"/>
  <c r="F3231" i="13" s="1"/>
  <c r="I3231" i="13"/>
  <c r="J3231" i="13"/>
  <c r="L3231" i="13"/>
  <c r="M3231" i="13"/>
  <c r="O3231" i="13"/>
  <c r="P3231" i="13"/>
  <c r="R3231" i="13"/>
  <c r="K3231" i="13" s="1"/>
  <c r="T3231" i="13"/>
  <c r="U3231" i="13"/>
  <c r="V3231" i="13"/>
  <c r="E3232" i="13"/>
  <c r="F3232" i="13" s="1"/>
  <c r="I3232" i="13"/>
  <c r="J3232" i="13"/>
  <c r="L3232" i="13"/>
  <c r="M3232" i="13"/>
  <c r="O3232" i="13"/>
  <c r="P3232" i="13"/>
  <c r="R3232" i="13"/>
  <c r="K3232" i="13" s="1"/>
  <c r="T3232" i="13"/>
  <c r="U3232" i="13"/>
  <c r="V3232" i="13"/>
  <c r="E3233" i="13"/>
  <c r="F3233" i="13" s="1"/>
  <c r="I3233" i="13"/>
  <c r="J3233" i="13"/>
  <c r="L3233" i="13"/>
  <c r="M3233" i="13"/>
  <c r="O3233" i="13"/>
  <c r="P3233" i="13"/>
  <c r="R3233" i="13"/>
  <c r="K3233" i="13" s="1"/>
  <c r="T3233" i="13"/>
  <c r="U3233" i="13"/>
  <c r="V3233" i="13"/>
  <c r="E3234" i="13"/>
  <c r="F3234" i="13" s="1"/>
  <c r="I3234" i="13"/>
  <c r="J3234" i="13"/>
  <c r="L3234" i="13"/>
  <c r="M3234" i="13"/>
  <c r="O3234" i="13"/>
  <c r="P3234" i="13"/>
  <c r="R3234" i="13"/>
  <c r="K3234" i="13" s="1"/>
  <c r="T3234" i="13"/>
  <c r="U3234" i="13"/>
  <c r="V3234" i="13"/>
  <c r="E3235" i="13"/>
  <c r="F3235" i="13" s="1"/>
  <c r="I3235" i="13"/>
  <c r="J3235" i="13"/>
  <c r="L3235" i="13"/>
  <c r="M3235" i="13"/>
  <c r="O3235" i="13"/>
  <c r="P3235" i="13"/>
  <c r="R3235" i="13"/>
  <c r="K3235" i="13" s="1"/>
  <c r="T3235" i="13"/>
  <c r="U3235" i="13"/>
  <c r="V3235" i="13"/>
  <c r="J2405" i="13" l="1"/>
  <c r="J2396" i="13"/>
  <c r="J2374" i="13"/>
  <c r="J2368" i="13"/>
  <c r="J2364" i="13"/>
  <c r="J2331" i="13"/>
  <c r="J2225" i="13"/>
  <c r="J2194" i="13"/>
  <c r="J2412" i="13"/>
  <c r="J2409" i="13"/>
  <c r="J2400" i="13"/>
  <c r="J2341" i="13"/>
  <c r="J2201" i="13"/>
  <c r="J2170" i="13"/>
  <c r="J2221" i="13"/>
  <c r="J2210" i="13"/>
  <c r="J2177" i="13"/>
  <c r="J2410" i="13"/>
  <c r="J2392" i="13"/>
  <c r="J2349" i="13"/>
  <c r="J2342" i="13"/>
  <c r="J2326" i="13"/>
  <c r="J2318" i="13"/>
  <c r="J2226" i="13"/>
  <c r="J2193" i="13"/>
  <c r="J2414" i="13"/>
  <c r="J2404" i="13"/>
  <c r="J2373" i="13"/>
  <c r="J2366" i="13"/>
  <c r="J2360" i="13"/>
  <c r="J2356" i="13"/>
  <c r="J2202" i="13"/>
  <c r="J2169" i="13"/>
  <c r="T2415" i="13"/>
  <c r="U2415" i="13"/>
  <c r="T2411" i="13"/>
  <c r="U2411" i="13"/>
  <c r="T2412" i="13"/>
  <c r="U2412" i="13"/>
  <c r="T2409" i="13"/>
  <c r="U2409" i="13"/>
  <c r="T2413" i="13"/>
  <c r="U2413" i="13"/>
  <c r="T2410" i="13"/>
  <c r="U2410" i="13"/>
  <c r="U2414" i="13"/>
  <c r="T2414" i="13"/>
  <c r="K2416" i="13"/>
  <c r="J2416" i="13" s="1"/>
  <c r="K2389" i="13"/>
  <c r="J2389" i="13" s="1"/>
  <c r="K2381" i="13"/>
  <c r="J2381" i="13" s="1"/>
  <c r="K2333" i="13"/>
  <c r="J2333" i="13" s="1"/>
  <c r="K2200" i="13"/>
  <c r="J2200" i="13" s="1"/>
  <c r="K2184" i="13"/>
  <c r="J2184" i="13" s="1"/>
  <c r="K2168" i="13"/>
  <c r="J2168" i="13" s="1"/>
  <c r="K2216" i="13"/>
  <c r="J2216" i="13" s="1"/>
  <c r="K2337" i="13"/>
  <c r="J2337" i="13" s="1"/>
  <c r="K2315" i="13"/>
  <c r="J2315" i="13" s="1"/>
  <c r="K2311" i="13"/>
  <c r="J2311" i="13" s="1"/>
  <c r="K2307" i="13"/>
  <c r="J2307" i="13" s="1"/>
  <c r="K2303" i="13"/>
  <c r="J2303" i="13" s="1"/>
  <c r="K2299" i="13"/>
  <c r="J2299" i="13" s="1"/>
  <c r="K2295" i="13"/>
  <c r="J2295" i="13" s="1"/>
  <c r="K2291" i="13"/>
  <c r="J2291" i="13" s="1"/>
  <c r="K2287" i="13"/>
  <c r="J2287" i="13" s="1"/>
  <c r="K2283" i="13"/>
  <c r="J2283" i="13" s="1"/>
  <c r="K2279" i="13"/>
  <c r="J2279" i="13" s="1"/>
  <c r="K2275" i="13"/>
  <c r="J2275" i="13" s="1"/>
  <c r="K2271" i="13"/>
  <c r="J2271" i="13" s="1"/>
  <c r="K2267" i="13"/>
  <c r="J2267" i="13" s="1"/>
  <c r="K2263" i="13"/>
  <c r="J2263" i="13" s="1"/>
  <c r="K2260" i="13"/>
  <c r="J2260" i="13" s="1"/>
  <c r="K2258" i="13"/>
  <c r="J2258" i="13" s="1"/>
  <c r="K2327" i="13"/>
  <c r="J2327" i="13" s="1"/>
  <c r="K2242" i="13"/>
  <c r="J2242" i="13" s="1"/>
  <c r="K2228" i="13"/>
  <c r="J2228" i="13" s="1"/>
  <c r="K2214" i="13"/>
  <c r="J2214" i="13" s="1"/>
  <c r="K2212" i="13"/>
  <c r="J2212" i="13" s="1"/>
  <c r="K2205" i="13"/>
  <c r="J2205" i="13" s="1"/>
  <c r="K2198" i="13"/>
  <c r="J2198" i="13" s="1"/>
  <c r="K2196" i="13"/>
  <c r="J2196" i="13" s="1"/>
  <c r="K2189" i="13"/>
  <c r="J2189" i="13" s="1"/>
  <c r="K2182" i="13"/>
  <c r="J2182" i="13" s="1"/>
  <c r="K2180" i="13"/>
  <c r="J2180" i="13" s="1"/>
  <c r="K2173" i="13"/>
  <c r="J2173" i="13" s="1"/>
  <c r="K2166" i="13"/>
  <c r="J2166" i="13" s="1"/>
  <c r="K2335" i="13"/>
  <c r="J2335" i="13" s="1"/>
  <c r="K2328" i="13"/>
  <c r="J2328" i="13" s="1"/>
  <c r="K2224" i="13"/>
  <c r="J2224" i="13" s="1"/>
  <c r="K2208" i="13"/>
  <c r="J2208" i="13" s="1"/>
  <c r="K2192" i="13"/>
  <c r="J2192" i="13" s="1"/>
  <c r="K2176" i="13"/>
  <c r="J2176" i="13" s="1"/>
  <c r="K2407" i="13"/>
  <c r="J2407" i="13" s="1"/>
  <c r="K2403" i="13"/>
  <c r="J2403" i="13" s="1"/>
  <c r="K2399" i="13"/>
  <c r="J2399" i="13" s="1"/>
  <c r="K2395" i="13"/>
  <c r="J2395" i="13" s="1"/>
  <c r="K2391" i="13"/>
  <c r="J2391" i="13" s="1"/>
  <c r="K2387" i="13"/>
  <c r="J2387" i="13" s="1"/>
  <c r="K2383" i="13"/>
  <c r="J2383" i="13" s="1"/>
  <c r="K2379" i="13"/>
  <c r="J2379" i="13" s="1"/>
  <c r="K2375" i="13"/>
  <c r="J2375" i="13" s="1"/>
  <c r="K2371" i="13"/>
  <c r="J2371" i="13" s="1"/>
  <c r="K2367" i="13"/>
  <c r="J2367" i="13" s="1"/>
  <c r="K2363" i="13"/>
  <c r="J2363" i="13" s="1"/>
  <c r="K2359" i="13"/>
  <c r="J2359" i="13" s="1"/>
  <c r="K2355" i="13"/>
  <c r="J2355" i="13" s="1"/>
  <c r="K2351" i="13"/>
  <c r="J2351" i="13" s="1"/>
  <c r="K2347" i="13"/>
  <c r="J2347" i="13" s="1"/>
  <c r="K2343" i="13"/>
  <c r="J2343" i="13" s="1"/>
  <c r="K2339" i="13"/>
  <c r="J2339" i="13" s="1"/>
  <c r="K2325" i="13"/>
  <c r="J2325" i="13" s="1"/>
  <c r="K2317" i="13"/>
  <c r="J2317" i="13" s="1"/>
  <c r="K2313" i="13"/>
  <c r="J2313" i="13" s="1"/>
  <c r="K2309" i="13"/>
  <c r="J2309" i="13" s="1"/>
  <c r="K2305" i="13"/>
  <c r="J2305" i="13" s="1"/>
  <c r="K2301" i="13"/>
  <c r="J2301" i="13" s="1"/>
  <c r="K2297" i="13"/>
  <c r="J2297" i="13" s="1"/>
  <c r="K2293" i="13"/>
  <c r="J2293" i="13" s="1"/>
  <c r="K2289" i="13"/>
  <c r="J2289" i="13" s="1"/>
  <c r="K2285" i="13"/>
  <c r="J2285" i="13" s="1"/>
  <c r="K2281" i="13"/>
  <c r="J2281" i="13" s="1"/>
  <c r="K2277" i="13"/>
  <c r="J2277" i="13" s="1"/>
  <c r="K2273" i="13"/>
  <c r="J2273" i="13" s="1"/>
  <c r="K2269" i="13"/>
  <c r="J2269" i="13" s="1"/>
  <c r="K2265" i="13"/>
  <c r="J2265" i="13" s="1"/>
  <c r="K2261" i="13"/>
  <c r="J2261" i="13" s="1"/>
  <c r="K2259" i="13"/>
  <c r="J2259" i="13" s="1"/>
  <c r="K2257" i="13"/>
  <c r="J2257" i="13" s="1"/>
  <c r="K2255" i="13"/>
  <c r="J2255" i="13" s="1"/>
  <c r="K2253" i="13"/>
  <c r="J2253" i="13" s="1"/>
  <c r="K2251" i="13"/>
  <c r="J2251" i="13" s="1"/>
  <c r="K2249" i="13"/>
  <c r="J2249" i="13" s="1"/>
  <c r="K2247" i="13"/>
  <c r="J2247" i="13" s="1"/>
  <c r="K2245" i="13"/>
  <c r="J2245" i="13" s="1"/>
  <c r="K2336" i="13"/>
  <c r="J2336" i="13" s="1"/>
  <c r="K2222" i="13"/>
  <c r="J2222" i="13" s="1"/>
  <c r="K2204" i="13"/>
  <c r="J2204" i="13" s="1"/>
  <c r="K2188" i="13"/>
  <c r="J2188" i="13" s="1"/>
  <c r="K2172" i="13"/>
  <c r="J2172" i="13" s="1"/>
  <c r="T2408" i="13"/>
  <c r="U2408" i="13"/>
  <c r="T2400" i="13"/>
  <c r="U2400" i="13"/>
  <c r="T2392" i="13"/>
  <c r="U2392" i="13"/>
  <c r="T2384" i="13"/>
  <c r="U2384" i="13"/>
  <c r="T2376" i="13"/>
  <c r="U2376" i="13"/>
  <c r="T2368" i="13"/>
  <c r="U2368" i="13"/>
  <c r="T2360" i="13"/>
  <c r="U2360" i="13"/>
  <c r="T2352" i="13"/>
  <c r="U2352" i="13"/>
  <c r="T2344" i="13"/>
  <c r="U2344" i="13"/>
  <c r="U2333" i="13"/>
  <c r="T2333" i="13"/>
  <c r="K2329" i="13"/>
  <c r="J2329" i="13" s="1"/>
  <c r="U2404" i="13"/>
  <c r="T2404" i="13"/>
  <c r="U2396" i="13"/>
  <c r="T2396" i="13"/>
  <c r="U2380" i="13"/>
  <c r="T2380" i="13"/>
  <c r="U2372" i="13"/>
  <c r="T2372" i="13"/>
  <c r="U2364" i="13"/>
  <c r="T2364" i="13"/>
  <c r="U2356" i="13"/>
  <c r="T2356" i="13"/>
  <c r="U2348" i="13"/>
  <c r="T2348" i="13"/>
  <c r="U2340" i="13"/>
  <c r="T2340" i="13"/>
  <c r="T2326" i="13"/>
  <c r="U2326" i="13"/>
  <c r="U2405" i="13"/>
  <c r="T2405" i="13"/>
  <c r="U2397" i="13"/>
  <c r="T2397" i="13"/>
  <c r="U2389" i="13"/>
  <c r="T2389" i="13"/>
  <c r="U2381" i="13"/>
  <c r="T2381" i="13"/>
  <c r="U2373" i="13"/>
  <c r="T2373" i="13"/>
  <c r="U2365" i="13"/>
  <c r="T2365" i="13"/>
  <c r="U2357" i="13"/>
  <c r="T2357" i="13"/>
  <c r="U2349" i="13"/>
  <c r="T2349" i="13"/>
  <c r="U2341" i="13"/>
  <c r="T2341" i="13"/>
  <c r="T2337" i="13"/>
  <c r="U2337" i="13"/>
  <c r="K2334" i="13"/>
  <c r="J2334" i="13" s="1"/>
  <c r="T2327" i="13"/>
  <c r="U2327" i="13"/>
  <c r="T2331" i="13"/>
  <c r="U2331" i="13"/>
  <c r="U2388" i="13"/>
  <c r="T2388" i="13"/>
  <c r="K2406" i="13"/>
  <c r="J2406" i="13" s="1"/>
  <c r="K2398" i="13"/>
  <c r="J2398" i="13" s="1"/>
  <c r="K2390" i="13"/>
  <c r="J2390" i="13" s="1"/>
  <c r="K2382" i="13"/>
  <c r="J2382" i="13" s="1"/>
  <c r="T2374" i="13"/>
  <c r="U2374" i="13"/>
  <c r="T2366" i="13"/>
  <c r="U2366" i="13"/>
  <c r="T2358" i="13"/>
  <c r="U2358" i="13"/>
  <c r="T2350" i="13"/>
  <c r="U2350" i="13"/>
  <c r="T2342" i="13"/>
  <c r="U2342" i="13"/>
  <c r="T2335" i="13"/>
  <c r="U2335" i="13"/>
  <c r="T2328" i="13"/>
  <c r="U2328" i="13"/>
  <c r="T2391" i="13"/>
  <c r="U2391" i="13"/>
  <c r="T2387" i="13"/>
  <c r="U2387" i="13"/>
  <c r="T2383" i="13"/>
  <c r="U2383" i="13"/>
  <c r="T2379" i="13"/>
  <c r="U2379" i="13"/>
  <c r="T2375" i="13"/>
  <c r="U2375" i="13"/>
  <c r="T2371" i="13"/>
  <c r="U2371" i="13"/>
  <c r="T2367" i="13"/>
  <c r="U2367" i="13"/>
  <c r="T2363" i="13"/>
  <c r="U2363" i="13"/>
  <c r="T2359" i="13"/>
  <c r="U2359" i="13"/>
  <c r="T2355" i="13"/>
  <c r="U2355" i="13"/>
  <c r="T2351" i="13"/>
  <c r="U2351" i="13"/>
  <c r="T2347" i="13"/>
  <c r="U2347" i="13"/>
  <c r="T2343" i="13"/>
  <c r="U2343" i="13"/>
  <c r="T2339" i="13"/>
  <c r="U2339" i="13"/>
  <c r="U2407" i="13"/>
  <c r="T2407" i="13"/>
  <c r="T2403" i="13"/>
  <c r="U2403" i="13"/>
  <c r="U2399" i="13"/>
  <c r="T2399" i="13"/>
  <c r="T2395" i="13"/>
  <c r="U2395" i="13"/>
  <c r="T2336" i="13"/>
  <c r="U2336" i="13"/>
  <c r="K2332" i="13"/>
  <c r="J2332" i="13" s="1"/>
  <c r="K2402" i="13"/>
  <c r="J2402" i="13" s="1"/>
  <c r="K2338" i="13"/>
  <c r="J2338" i="13" s="1"/>
  <c r="K2354" i="13"/>
  <c r="J2354" i="13" s="1"/>
  <c r="K2394" i="13"/>
  <c r="J2394" i="13" s="1"/>
  <c r="K2386" i="13"/>
  <c r="J2386" i="13" s="1"/>
  <c r="K2370" i="13"/>
  <c r="J2370" i="13" s="1"/>
  <c r="K2362" i="13"/>
  <c r="J2362" i="13" s="1"/>
  <c r="K2401" i="13"/>
  <c r="J2401" i="13" s="1"/>
  <c r="K2393" i="13"/>
  <c r="J2393" i="13" s="1"/>
  <c r="K2385" i="13"/>
  <c r="J2385" i="13" s="1"/>
  <c r="K2377" i="13"/>
  <c r="J2377" i="13" s="1"/>
  <c r="K2369" i="13"/>
  <c r="J2369" i="13" s="1"/>
  <c r="K2361" i="13"/>
  <c r="J2361" i="13" s="1"/>
  <c r="K2353" i="13"/>
  <c r="J2353" i="13" s="1"/>
  <c r="K2345" i="13"/>
  <c r="J2345" i="13" s="1"/>
  <c r="K2346" i="13"/>
  <c r="J2346" i="13" s="1"/>
  <c r="K2330" i="13"/>
  <c r="J2330" i="13" s="1"/>
  <c r="K2378" i="13"/>
  <c r="J2378" i="13" s="1"/>
  <c r="T2325" i="13"/>
  <c r="U2325" i="13"/>
  <c r="K2322" i="13"/>
  <c r="J2322" i="13" s="1"/>
  <c r="U2322" i="13" s="1"/>
  <c r="K2321" i="13"/>
  <c r="J2321" i="13" s="1"/>
  <c r="T2321" i="13" s="1"/>
  <c r="K2319" i="13"/>
  <c r="J2319" i="13" s="1"/>
  <c r="T2318" i="13"/>
  <c r="U2318" i="13"/>
  <c r="K2320" i="13"/>
  <c r="J2320" i="13" s="1"/>
  <c r="K2324" i="13"/>
  <c r="J2324" i="13" s="1"/>
  <c r="K2323" i="13"/>
  <c r="J2323" i="13" s="1"/>
  <c r="T2315" i="13"/>
  <c r="U2315" i="13"/>
  <c r="T2311" i="13"/>
  <c r="U2311" i="13"/>
  <c r="T2307" i="13"/>
  <c r="U2307" i="13"/>
  <c r="T2303" i="13"/>
  <c r="U2303" i="13"/>
  <c r="T2299" i="13"/>
  <c r="U2299" i="13"/>
  <c r="T2295" i="13"/>
  <c r="U2295" i="13"/>
  <c r="T2291" i="13"/>
  <c r="U2291" i="13"/>
  <c r="T2287" i="13"/>
  <c r="U2287" i="13"/>
  <c r="T2283" i="13"/>
  <c r="U2283" i="13"/>
  <c r="T2279" i="13"/>
  <c r="U2279" i="13"/>
  <c r="T2275" i="13"/>
  <c r="U2275" i="13"/>
  <c r="T2271" i="13"/>
  <c r="U2271" i="13"/>
  <c r="T2267" i="13"/>
  <c r="U2267" i="13"/>
  <c r="T2263" i="13"/>
  <c r="U2263" i="13"/>
  <c r="T2260" i="13"/>
  <c r="U2260" i="13"/>
  <c r="T2258" i="13"/>
  <c r="U2258" i="13"/>
  <c r="K2256" i="13"/>
  <c r="J2256" i="13" s="1"/>
  <c r="K2254" i="13"/>
  <c r="J2254" i="13" s="1"/>
  <c r="K2252" i="13"/>
  <c r="J2252" i="13" s="1"/>
  <c r="K2250" i="13"/>
  <c r="J2250" i="13" s="1"/>
  <c r="K2248" i="13"/>
  <c r="J2248" i="13" s="1"/>
  <c r="K2246" i="13"/>
  <c r="J2246" i="13" s="1"/>
  <c r="K2244" i="13"/>
  <c r="J2244" i="13" s="1"/>
  <c r="T2317" i="13"/>
  <c r="U2317" i="13"/>
  <c r="U2313" i="13"/>
  <c r="T2313" i="13"/>
  <c r="T2309" i="13"/>
  <c r="U2309" i="13"/>
  <c r="U2305" i="13"/>
  <c r="T2305" i="13"/>
  <c r="T2301" i="13"/>
  <c r="U2301" i="13"/>
  <c r="U2297" i="13"/>
  <c r="T2297" i="13"/>
  <c r="T2293" i="13"/>
  <c r="U2293" i="13"/>
  <c r="U2289" i="13"/>
  <c r="T2289" i="13"/>
  <c r="T2285" i="13"/>
  <c r="U2285" i="13"/>
  <c r="U2281" i="13"/>
  <c r="T2281" i="13"/>
  <c r="T2277" i="13"/>
  <c r="U2277" i="13"/>
  <c r="U2273" i="13"/>
  <c r="T2273" i="13"/>
  <c r="T2269" i="13"/>
  <c r="U2269" i="13"/>
  <c r="U2265" i="13"/>
  <c r="T2265" i="13"/>
  <c r="T2261" i="13"/>
  <c r="U2261" i="13"/>
  <c r="U2259" i="13"/>
  <c r="T2259" i="13"/>
  <c r="T2257" i="13"/>
  <c r="U2257" i="13"/>
  <c r="U2255" i="13"/>
  <c r="T2255" i="13"/>
  <c r="T2253" i="13"/>
  <c r="U2253" i="13"/>
  <c r="U2251" i="13"/>
  <c r="T2251" i="13"/>
  <c r="T2249" i="13"/>
  <c r="U2249" i="13"/>
  <c r="U2247" i="13"/>
  <c r="T2247" i="13"/>
  <c r="T2245" i="13"/>
  <c r="U2245" i="13"/>
  <c r="T2310" i="13"/>
  <c r="U2310" i="13"/>
  <c r="T2302" i="13"/>
  <c r="U2302" i="13"/>
  <c r="T2294" i="13"/>
  <c r="U2294" i="13"/>
  <c r="T2286" i="13"/>
  <c r="U2286" i="13"/>
  <c r="T2278" i="13"/>
  <c r="U2278" i="13"/>
  <c r="T2270" i="13"/>
  <c r="U2270" i="13"/>
  <c r="T2262" i="13"/>
  <c r="U2262" i="13"/>
  <c r="K2316" i="13"/>
  <c r="J2316" i="13" s="1"/>
  <c r="K2308" i="13"/>
  <c r="J2308" i="13" s="1"/>
  <c r="K2300" i="13"/>
  <c r="J2300" i="13" s="1"/>
  <c r="K2292" i="13"/>
  <c r="J2292" i="13" s="1"/>
  <c r="K2284" i="13"/>
  <c r="J2284" i="13" s="1"/>
  <c r="K2276" i="13"/>
  <c r="J2276" i="13" s="1"/>
  <c r="K2268" i="13"/>
  <c r="J2268" i="13" s="1"/>
  <c r="K2312" i="13"/>
  <c r="J2312" i="13" s="1"/>
  <c r="K2304" i="13"/>
  <c r="J2304" i="13" s="1"/>
  <c r="K2296" i="13"/>
  <c r="J2296" i="13" s="1"/>
  <c r="K2288" i="13"/>
  <c r="J2288" i="13" s="1"/>
  <c r="K2280" i="13"/>
  <c r="J2280" i="13" s="1"/>
  <c r="K2272" i="13"/>
  <c r="J2272" i="13" s="1"/>
  <c r="K2264" i="13"/>
  <c r="J2264" i="13" s="1"/>
  <c r="K2314" i="13"/>
  <c r="J2314" i="13" s="1"/>
  <c r="K2306" i="13"/>
  <c r="J2306" i="13" s="1"/>
  <c r="K2298" i="13"/>
  <c r="J2298" i="13" s="1"/>
  <c r="K2290" i="13"/>
  <c r="J2290" i="13" s="1"/>
  <c r="K2282" i="13"/>
  <c r="J2282" i="13" s="1"/>
  <c r="K2274" i="13"/>
  <c r="J2274" i="13" s="1"/>
  <c r="K2266" i="13"/>
  <c r="J2266" i="13" s="1"/>
  <c r="T2242" i="13"/>
  <c r="U2242" i="13"/>
  <c r="K2243" i="13"/>
  <c r="J2243" i="13" s="1"/>
  <c r="K2240" i="13"/>
  <c r="J2240" i="13" s="1"/>
  <c r="K2238" i="13"/>
  <c r="J2238" i="13" s="1"/>
  <c r="K2236" i="13"/>
  <c r="J2236" i="13" s="1"/>
  <c r="K2234" i="13"/>
  <c r="J2234" i="13" s="1"/>
  <c r="K2232" i="13"/>
  <c r="J2232" i="13" s="1"/>
  <c r="K2241" i="13"/>
  <c r="J2241" i="13" s="1"/>
  <c r="K2239" i="13"/>
  <c r="J2239" i="13" s="1"/>
  <c r="K2237" i="13"/>
  <c r="J2237" i="13" s="1"/>
  <c r="K2235" i="13"/>
  <c r="J2235" i="13" s="1"/>
  <c r="K2233" i="13"/>
  <c r="J2233" i="13" s="1"/>
  <c r="K2231" i="13"/>
  <c r="J2231" i="13" s="1"/>
  <c r="T2225" i="13"/>
  <c r="U2225" i="13"/>
  <c r="K2230" i="13"/>
  <c r="J2230" i="13" s="1"/>
  <c r="T2228" i="13"/>
  <c r="U2228" i="13"/>
  <c r="T2226" i="13"/>
  <c r="U2226" i="13"/>
  <c r="T2224" i="13"/>
  <c r="U2224" i="13"/>
  <c r="K2229" i="13"/>
  <c r="J2229" i="13" s="1"/>
  <c r="K2227" i="13"/>
  <c r="J2227" i="13" s="1"/>
  <c r="K2223" i="13"/>
  <c r="J2223" i="13" s="1"/>
  <c r="U2218" i="13"/>
  <c r="T2218" i="13"/>
  <c r="T2216" i="13"/>
  <c r="U2216" i="13"/>
  <c r="T2209" i="13"/>
  <c r="U2209" i="13"/>
  <c r="U2202" i="13"/>
  <c r="T2202" i="13"/>
  <c r="T2200" i="13"/>
  <c r="U2200" i="13"/>
  <c r="T2193" i="13"/>
  <c r="U2193" i="13"/>
  <c r="U2186" i="13"/>
  <c r="T2186" i="13"/>
  <c r="T2184" i="13"/>
  <c r="U2184" i="13"/>
  <c r="T2177" i="13"/>
  <c r="U2177" i="13"/>
  <c r="U2170" i="13"/>
  <c r="T2170" i="13"/>
  <c r="T2168" i="13"/>
  <c r="U2168" i="13"/>
  <c r="U2214" i="13"/>
  <c r="T2214" i="13"/>
  <c r="T2212" i="13"/>
  <c r="U2212" i="13"/>
  <c r="T2205" i="13"/>
  <c r="U2205" i="13"/>
  <c r="U2198" i="13"/>
  <c r="T2198" i="13"/>
  <c r="T2196" i="13"/>
  <c r="U2196" i="13"/>
  <c r="T2189" i="13"/>
  <c r="U2189" i="13"/>
  <c r="U2182" i="13"/>
  <c r="T2182" i="13"/>
  <c r="T2180" i="13"/>
  <c r="U2180" i="13"/>
  <c r="T2173" i="13"/>
  <c r="U2173" i="13"/>
  <c r="U2166" i="13"/>
  <c r="T2166" i="13"/>
  <c r="T2217" i="13"/>
  <c r="U2217" i="13"/>
  <c r="U2210" i="13"/>
  <c r="T2210" i="13"/>
  <c r="T2208" i="13"/>
  <c r="U2208" i="13"/>
  <c r="T2201" i="13"/>
  <c r="U2201" i="13"/>
  <c r="U2194" i="13"/>
  <c r="T2194" i="13"/>
  <c r="T2192" i="13"/>
  <c r="U2192" i="13"/>
  <c r="T2185" i="13"/>
  <c r="U2185" i="13"/>
  <c r="U2178" i="13"/>
  <c r="T2178" i="13"/>
  <c r="T2176" i="13"/>
  <c r="U2176" i="13"/>
  <c r="T2169" i="13"/>
  <c r="U2169" i="13"/>
  <c r="K2213" i="13"/>
  <c r="J2213" i="13" s="1"/>
  <c r="K2206" i="13"/>
  <c r="J2206" i="13" s="1"/>
  <c r="T2204" i="13"/>
  <c r="U2204" i="13"/>
  <c r="K2197" i="13"/>
  <c r="J2197" i="13" s="1"/>
  <c r="K2190" i="13"/>
  <c r="J2190" i="13" s="1"/>
  <c r="T2188" i="13"/>
  <c r="U2188" i="13"/>
  <c r="K2181" i="13"/>
  <c r="J2181" i="13" s="1"/>
  <c r="K2174" i="13"/>
  <c r="J2174" i="13" s="1"/>
  <c r="T2172" i="13"/>
  <c r="U2172" i="13"/>
  <c r="K2165" i="13"/>
  <c r="J2165" i="13" s="1"/>
  <c r="K2167" i="13"/>
  <c r="J2167" i="13" s="1"/>
  <c r="K2211" i="13"/>
  <c r="J2211" i="13" s="1"/>
  <c r="K2203" i="13"/>
  <c r="J2203" i="13" s="1"/>
  <c r="K2195" i="13"/>
  <c r="J2195" i="13" s="1"/>
  <c r="K2191" i="13"/>
  <c r="J2191" i="13" s="1"/>
  <c r="K2215" i="13"/>
  <c r="J2215" i="13" s="1"/>
  <c r="K2175" i="13"/>
  <c r="J2175" i="13" s="1"/>
  <c r="K2171" i="13"/>
  <c r="J2171" i="13" s="1"/>
  <c r="K2207" i="13"/>
  <c r="J2207" i="13" s="1"/>
  <c r="K2199" i="13"/>
  <c r="J2199" i="13" s="1"/>
  <c r="K2187" i="13"/>
  <c r="J2187" i="13" s="1"/>
  <c r="K2219" i="13"/>
  <c r="J2219" i="13" s="1"/>
  <c r="K2183" i="13"/>
  <c r="J2183" i="13" s="1"/>
  <c r="K2179" i="13"/>
  <c r="J2179" i="13" s="1"/>
  <c r="T2222" i="13"/>
  <c r="U2222" i="13"/>
  <c r="T2221" i="13"/>
  <c r="U2221" i="13"/>
  <c r="K2220" i="13"/>
  <c r="J2220" i="13" s="1"/>
  <c r="T2220" i="13" s="1"/>
  <c r="K2161" i="13"/>
  <c r="J2161" i="13" s="1"/>
  <c r="K2159" i="13"/>
  <c r="J2159" i="13" s="1"/>
  <c r="T2159" i="13" s="1"/>
  <c r="K2144" i="13"/>
  <c r="J2144" i="13" s="1"/>
  <c r="U2144" i="13" s="1"/>
  <c r="K2112" i="13"/>
  <c r="J2112" i="13" s="1"/>
  <c r="K2082" i="13"/>
  <c r="J2082" i="13" s="1"/>
  <c r="U2082" i="13" s="1"/>
  <c r="K2080" i="13"/>
  <c r="J2080" i="13" s="1"/>
  <c r="T2080" i="13" s="1"/>
  <c r="K2136" i="13"/>
  <c r="J2136" i="13" s="1"/>
  <c r="U2136" i="13" s="1"/>
  <c r="K2104" i="13"/>
  <c r="J2104" i="13" s="1"/>
  <c r="T2104" i="13" s="1"/>
  <c r="K2128" i="13"/>
  <c r="J2128" i="13" s="1"/>
  <c r="K2096" i="13"/>
  <c r="J2096" i="13" s="1"/>
  <c r="T2096" i="13" s="1"/>
  <c r="K2081" i="13"/>
  <c r="J2081" i="13" s="1"/>
  <c r="T2081" i="13" s="1"/>
  <c r="K2152" i="13"/>
  <c r="J2152" i="13" s="1"/>
  <c r="K2120" i="13"/>
  <c r="J2120" i="13" s="1"/>
  <c r="T2120" i="13" s="1"/>
  <c r="K2088" i="13"/>
  <c r="J2088" i="13" s="1"/>
  <c r="T2088" i="13" s="1"/>
  <c r="K2163" i="13"/>
  <c r="J2163" i="13" s="1"/>
  <c r="T2163" i="13" s="1"/>
  <c r="K2156" i="13"/>
  <c r="J2156" i="13" s="1"/>
  <c r="T2156" i="13" s="1"/>
  <c r="K2149" i="13"/>
  <c r="J2149" i="13" s="1"/>
  <c r="K2142" i="13"/>
  <c r="J2142" i="13" s="1"/>
  <c r="T2142" i="13" s="1"/>
  <c r="K2140" i="13"/>
  <c r="J2140" i="13" s="1"/>
  <c r="U2140" i="13" s="1"/>
  <c r="K2133" i="13"/>
  <c r="J2133" i="13" s="1"/>
  <c r="K2126" i="13"/>
  <c r="J2126" i="13" s="1"/>
  <c r="U2126" i="13" s="1"/>
  <c r="K2124" i="13"/>
  <c r="J2124" i="13" s="1"/>
  <c r="T2124" i="13" s="1"/>
  <c r="K2117" i="13"/>
  <c r="J2117" i="13" s="1"/>
  <c r="T2117" i="13" s="1"/>
  <c r="K2110" i="13"/>
  <c r="J2110" i="13" s="1"/>
  <c r="U2110" i="13" s="1"/>
  <c r="K2108" i="13"/>
  <c r="J2108" i="13" s="1"/>
  <c r="K2101" i="13"/>
  <c r="J2101" i="13" s="1"/>
  <c r="U2101" i="13" s="1"/>
  <c r="K2094" i="13"/>
  <c r="J2094" i="13" s="1"/>
  <c r="U2094" i="13" s="1"/>
  <c r="K2092" i="13"/>
  <c r="J2092" i="13" s="1"/>
  <c r="K2085" i="13"/>
  <c r="J2085" i="13" s="1"/>
  <c r="U2085" i="13" s="1"/>
  <c r="K2078" i="13"/>
  <c r="J2078" i="13" s="1"/>
  <c r="U2078" i="13" s="1"/>
  <c r="K2164" i="13"/>
  <c r="J2164" i="13" s="1"/>
  <c r="T2164" i="13" s="1"/>
  <c r="K2155" i="13"/>
  <c r="J2155" i="13" s="1"/>
  <c r="T2155" i="13" s="1"/>
  <c r="K2150" i="13"/>
  <c r="J2150" i="13" s="1"/>
  <c r="K2148" i="13"/>
  <c r="J2148" i="13" s="1"/>
  <c r="T2148" i="13" s="1"/>
  <c r="K2141" i="13"/>
  <c r="J2141" i="13" s="1"/>
  <c r="T2141" i="13" s="1"/>
  <c r="K2134" i="13"/>
  <c r="J2134" i="13" s="1"/>
  <c r="K2132" i="13"/>
  <c r="J2132" i="13" s="1"/>
  <c r="U2132" i="13" s="1"/>
  <c r="K2125" i="13"/>
  <c r="J2125" i="13" s="1"/>
  <c r="T2125" i="13" s="1"/>
  <c r="K2118" i="13"/>
  <c r="J2118" i="13" s="1"/>
  <c r="U2118" i="13" s="1"/>
  <c r="K2116" i="13"/>
  <c r="J2116" i="13" s="1"/>
  <c r="T2116" i="13" s="1"/>
  <c r="K2109" i="13"/>
  <c r="J2109" i="13" s="1"/>
  <c r="K2102" i="13"/>
  <c r="J2102" i="13" s="1"/>
  <c r="U2102" i="13" s="1"/>
  <c r="K2100" i="13"/>
  <c r="J2100" i="13" s="1"/>
  <c r="T2100" i="13" s="1"/>
  <c r="K2093" i="13"/>
  <c r="J2093" i="13" s="1"/>
  <c r="K2086" i="13"/>
  <c r="J2086" i="13" s="1"/>
  <c r="U2086" i="13" s="1"/>
  <c r="K2084" i="13"/>
  <c r="J2084" i="13" s="1"/>
  <c r="T2084" i="13" s="1"/>
  <c r="K2077" i="13"/>
  <c r="J2077" i="13" s="1"/>
  <c r="T2077" i="13" s="1"/>
  <c r="K2160" i="13"/>
  <c r="J2160" i="13" s="1"/>
  <c r="T2161" i="13"/>
  <c r="U2161" i="13"/>
  <c r="K2157" i="13"/>
  <c r="J2157" i="13" s="1"/>
  <c r="K2158" i="13"/>
  <c r="J2158" i="13" s="1"/>
  <c r="K2154" i="13"/>
  <c r="J2154" i="13" s="1"/>
  <c r="K2162" i="13"/>
  <c r="J2162" i="13" s="1"/>
  <c r="K2153" i="13"/>
  <c r="J2153" i="13" s="1"/>
  <c r="K2146" i="13"/>
  <c r="J2146" i="13" s="1"/>
  <c r="T2144" i="13"/>
  <c r="K2137" i="13"/>
  <c r="J2137" i="13" s="1"/>
  <c r="K2130" i="13"/>
  <c r="J2130" i="13" s="1"/>
  <c r="T2128" i="13"/>
  <c r="U2128" i="13"/>
  <c r="K2121" i="13"/>
  <c r="J2121" i="13" s="1"/>
  <c r="K2114" i="13"/>
  <c r="J2114" i="13" s="1"/>
  <c r="T2112" i="13"/>
  <c r="U2112" i="13"/>
  <c r="K2105" i="13"/>
  <c r="J2105" i="13" s="1"/>
  <c r="K2098" i="13"/>
  <c r="J2098" i="13" s="1"/>
  <c r="K2089" i="13"/>
  <c r="J2089" i="13" s="1"/>
  <c r="T2149" i="13"/>
  <c r="U2149" i="13"/>
  <c r="T2133" i="13"/>
  <c r="U2133" i="13"/>
  <c r="T2126" i="13"/>
  <c r="T2108" i="13"/>
  <c r="U2108" i="13"/>
  <c r="T2092" i="13"/>
  <c r="U2092" i="13"/>
  <c r="U2152" i="13"/>
  <c r="T2152" i="13"/>
  <c r="K2145" i="13"/>
  <c r="J2145" i="13" s="1"/>
  <c r="K2138" i="13"/>
  <c r="J2138" i="13" s="1"/>
  <c r="K2129" i="13"/>
  <c r="J2129" i="13" s="1"/>
  <c r="K2122" i="13"/>
  <c r="J2122" i="13" s="1"/>
  <c r="K2113" i="13"/>
  <c r="J2113" i="13" s="1"/>
  <c r="K2106" i="13"/>
  <c r="J2106" i="13" s="1"/>
  <c r="K2097" i="13"/>
  <c r="J2097" i="13" s="1"/>
  <c r="K2090" i="13"/>
  <c r="J2090" i="13" s="1"/>
  <c r="T2150" i="13"/>
  <c r="U2150" i="13"/>
  <c r="U2141" i="13"/>
  <c r="U2134" i="13"/>
  <c r="T2134" i="13"/>
  <c r="T2132" i="13"/>
  <c r="T2109" i="13"/>
  <c r="U2109" i="13"/>
  <c r="T2093" i="13"/>
  <c r="U2093" i="13"/>
  <c r="K2147" i="13"/>
  <c r="J2147" i="13" s="1"/>
  <c r="K2131" i="13"/>
  <c r="J2131" i="13" s="1"/>
  <c r="K2127" i="13"/>
  <c r="J2127" i="13" s="1"/>
  <c r="K2119" i="13"/>
  <c r="J2119" i="13" s="1"/>
  <c r="K2111" i="13"/>
  <c r="J2111" i="13" s="1"/>
  <c r="K2103" i="13"/>
  <c r="J2103" i="13" s="1"/>
  <c r="K2151" i="13"/>
  <c r="J2151" i="13" s="1"/>
  <c r="K2143" i="13"/>
  <c r="J2143" i="13" s="1"/>
  <c r="K2135" i="13"/>
  <c r="J2135" i="13" s="1"/>
  <c r="K2123" i="13"/>
  <c r="J2123" i="13" s="1"/>
  <c r="K2115" i="13"/>
  <c r="J2115" i="13" s="1"/>
  <c r="K2099" i="13"/>
  <c r="J2099" i="13" s="1"/>
  <c r="K2091" i="13"/>
  <c r="J2091" i="13" s="1"/>
  <c r="K2139" i="13"/>
  <c r="J2139" i="13" s="1"/>
  <c r="K2107" i="13"/>
  <c r="J2107" i="13" s="1"/>
  <c r="K2095" i="13"/>
  <c r="J2095" i="13" s="1"/>
  <c r="T2085" i="13"/>
  <c r="K2087" i="13"/>
  <c r="J2087" i="13" s="1"/>
  <c r="K2083" i="13"/>
  <c r="J2083" i="13" s="1"/>
  <c r="K2079" i="13"/>
  <c r="J2079" i="13" s="1"/>
  <c r="K2076" i="13"/>
  <c r="J2076" i="13" s="1"/>
  <c r="K2075" i="13"/>
  <c r="J2075" i="13" s="1"/>
  <c r="T2075" i="13" s="1"/>
  <c r="K2057" i="13"/>
  <c r="J2057" i="13" s="1"/>
  <c r="T2057" i="13" s="1"/>
  <c r="K2055" i="13"/>
  <c r="J2055" i="13" s="1"/>
  <c r="U2055" i="13" s="1"/>
  <c r="K2056" i="13"/>
  <c r="J2056" i="13" s="1"/>
  <c r="T2056" i="13" s="1"/>
  <c r="K2070" i="13"/>
  <c r="J2070" i="13" s="1"/>
  <c r="U2070" i="13" s="1"/>
  <c r="K2064" i="13"/>
  <c r="J2064" i="13" s="1"/>
  <c r="T2064" i="13" s="1"/>
  <c r="K2049" i="13"/>
  <c r="J2049" i="13" s="1"/>
  <c r="T2049" i="13" s="1"/>
  <c r="K2047" i="13"/>
  <c r="J2047" i="13" s="1"/>
  <c r="T2047" i="13" s="1"/>
  <c r="K2045" i="13"/>
  <c r="J2045" i="13" s="1"/>
  <c r="U2045" i="13" s="1"/>
  <c r="K2043" i="13"/>
  <c r="J2043" i="13" s="1"/>
  <c r="U2043" i="13" s="1"/>
  <c r="K2041" i="13"/>
  <c r="J2041" i="13" s="1"/>
  <c r="U2041" i="13" s="1"/>
  <c r="K2039" i="13"/>
  <c r="J2039" i="13" s="1"/>
  <c r="U2039" i="13" s="1"/>
  <c r="K2037" i="13"/>
  <c r="J2037" i="13" s="1"/>
  <c r="T2037" i="13" s="1"/>
  <c r="K2035" i="13"/>
  <c r="J2035" i="13" s="1"/>
  <c r="T2035" i="13" s="1"/>
  <c r="K2033" i="13"/>
  <c r="J2033" i="13" s="1"/>
  <c r="U2033" i="13" s="1"/>
  <c r="K2031" i="13"/>
  <c r="J2031" i="13" s="1"/>
  <c r="T2031" i="13" s="1"/>
  <c r="K2029" i="13"/>
  <c r="J2029" i="13" s="1"/>
  <c r="U2029" i="13" s="1"/>
  <c r="K2027" i="13"/>
  <c r="J2027" i="13" s="1"/>
  <c r="T2027" i="13" s="1"/>
  <c r="K2025" i="13"/>
  <c r="J2025" i="13" s="1"/>
  <c r="T2025" i="13" s="1"/>
  <c r="K2023" i="13"/>
  <c r="J2023" i="13" s="1"/>
  <c r="T2023" i="13" s="1"/>
  <c r="K2021" i="13"/>
  <c r="J2021" i="13" s="1"/>
  <c r="T2021" i="13" s="1"/>
  <c r="K2019" i="13"/>
  <c r="J2019" i="13" s="1"/>
  <c r="U2019" i="13" s="1"/>
  <c r="K2017" i="13"/>
  <c r="J2017" i="13" s="1"/>
  <c r="T2017" i="13" s="1"/>
  <c r="K2015" i="13"/>
  <c r="J2015" i="13" s="1"/>
  <c r="T2015" i="13" s="1"/>
  <c r="K2013" i="13"/>
  <c r="J2013" i="13" s="1"/>
  <c r="T2013" i="13" s="1"/>
  <c r="K2011" i="13"/>
  <c r="J2011" i="13" s="1"/>
  <c r="T2011" i="13" s="1"/>
  <c r="K2009" i="13"/>
  <c r="J2009" i="13" s="1"/>
  <c r="T2009" i="13" s="1"/>
  <c r="K2007" i="13"/>
  <c r="J2007" i="13" s="1"/>
  <c r="T2007" i="13" s="1"/>
  <c r="K2005" i="13"/>
  <c r="J2005" i="13" s="1"/>
  <c r="T2005" i="13" s="1"/>
  <c r="K2003" i="13"/>
  <c r="J2003" i="13" s="1"/>
  <c r="T2003" i="13" s="1"/>
  <c r="K2001" i="13"/>
  <c r="J2001" i="13" s="1"/>
  <c r="T2001" i="13" s="1"/>
  <c r="K1999" i="13"/>
  <c r="J1999" i="13" s="1"/>
  <c r="T1999" i="13" s="1"/>
  <c r="K1997" i="13"/>
  <c r="J1997" i="13" s="1"/>
  <c r="T1997" i="13" s="1"/>
  <c r="K1995" i="13"/>
  <c r="J1995" i="13" s="1"/>
  <c r="T1995" i="13" s="1"/>
  <c r="K1993" i="13"/>
  <c r="J1993" i="13" s="1"/>
  <c r="U1993" i="13" s="1"/>
  <c r="K1991" i="13"/>
  <c r="J1991" i="13" s="1"/>
  <c r="T1991" i="13" s="1"/>
  <c r="K1989" i="13"/>
  <c r="J1989" i="13" s="1"/>
  <c r="U1989" i="13" s="1"/>
  <c r="K2069" i="13"/>
  <c r="J2069" i="13" s="1"/>
  <c r="T2069" i="13" s="1"/>
  <c r="K2065" i="13"/>
  <c r="J2065" i="13" s="1"/>
  <c r="T2065" i="13" s="1"/>
  <c r="K2063" i="13"/>
  <c r="J2063" i="13" s="1"/>
  <c r="T2063" i="13" s="1"/>
  <c r="K2048" i="13"/>
  <c r="J2048" i="13" s="1"/>
  <c r="T2048" i="13" s="1"/>
  <c r="K2046" i="13"/>
  <c r="J2046" i="13" s="1"/>
  <c r="T2046" i="13" s="1"/>
  <c r="K2044" i="13"/>
  <c r="J2044" i="13" s="1"/>
  <c r="T2044" i="13" s="1"/>
  <c r="K2042" i="13"/>
  <c r="J2042" i="13" s="1"/>
  <c r="U2042" i="13" s="1"/>
  <c r="K2040" i="13"/>
  <c r="J2040" i="13" s="1"/>
  <c r="T2040" i="13" s="1"/>
  <c r="K2038" i="13"/>
  <c r="J2038" i="13" s="1"/>
  <c r="U2038" i="13" s="1"/>
  <c r="K2036" i="13"/>
  <c r="J2036" i="13" s="1"/>
  <c r="T2036" i="13" s="1"/>
  <c r="K2034" i="13"/>
  <c r="J2034" i="13" s="1"/>
  <c r="T2034" i="13" s="1"/>
  <c r="K2032" i="13"/>
  <c r="J2032" i="13" s="1"/>
  <c r="T2032" i="13" s="1"/>
  <c r="K2030" i="13"/>
  <c r="J2030" i="13" s="1"/>
  <c r="T2030" i="13" s="1"/>
  <c r="K2028" i="13"/>
  <c r="J2028" i="13" s="1"/>
  <c r="T2028" i="13" s="1"/>
  <c r="K2026" i="13"/>
  <c r="J2026" i="13" s="1"/>
  <c r="U2026" i="13" s="1"/>
  <c r="K2024" i="13"/>
  <c r="J2024" i="13" s="1"/>
  <c r="T2024" i="13" s="1"/>
  <c r="K2022" i="13"/>
  <c r="J2022" i="13" s="1"/>
  <c r="T2022" i="13" s="1"/>
  <c r="K2020" i="13"/>
  <c r="J2020" i="13" s="1"/>
  <c r="T2020" i="13" s="1"/>
  <c r="K2018" i="13"/>
  <c r="J2018" i="13" s="1"/>
  <c r="T2018" i="13" s="1"/>
  <c r="K2016" i="13"/>
  <c r="J2016" i="13" s="1"/>
  <c r="T2016" i="13" s="1"/>
  <c r="K2014" i="13"/>
  <c r="J2014" i="13" s="1"/>
  <c r="T2014" i="13" s="1"/>
  <c r="K2012" i="13"/>
  <c r="J2012" i="13" s="1"/>
  <c r="T2012" i="13" s="1"/>
  <c r="K2010" i="13"/>
  <c r="J2010" i="13" s="1"/>
  <c r="U2010" i="13" s="1"/>
  <c r="K2008" i="13"/>
  <c r="J2008" i="13" s="1"/>
  <c r="T2008" i="13" s="1"/>
  <c r="K2006" i="13"/>
  <c r="J2006" i="13" s="1"/>
  <c r="T2006" i="13" s="1"/>
  <c r="K2004" i="13"/>
  <c r="J2004" i="13" s="1"/>
  <c r="T2004" i="13" s="1"/>
  <c r="K2002" i="13"/>
  <c r="J2002" i="13" s="1"/>
  <c r="T2002" i="13" s="1"/>
  <c r="K2000" i="13"/>
  <c r="J2000" i="13" s="1"/>
  <c r="T2000" i="13" s="1"/>
  <c r="K1998" i="13"/>
  <c r="J1998" i="13" s="1"/>
  <c r="T1998" i="13" s="1"/>
  <c r="K1996" i="13"/>
  <c r="J1996" i="13" s="1"/>
  <c r="U1996" i="13" s="1"/>
  <c r="K1994" i="13"/>
  <c r="J1994" i="13" s="1"/>
  <c r="U1994" i="13" s="1"/>
  <c r="K1992" i="13"/>
  <c r="J1992" i="13" s="1"/>
  <c r="T1992" i="13" s="1"/>
  <c r="K1990" i="13"/>
  <c r="J1990" i="13" s="1"/>
  <c r="T1990" i="13" s="1"/>
  <c r="K2068" i="13"/>
  <c r="J2068" i="13" s="1"/>
  <c r="T2068" i="13" s="1"/>
  <c r="K1987" i="13"/>
  <c r="K2061" i="13"/>
  <c r="J2061" i="13" s="1"/>
  <c r="T2061" i="13" s="1"/>
  <c r="K2059" i="13"/>
  <c r="J2059" i="13" s="1"/>
  <c r="T2059" i="13" s="1"/>
  <c r="K2052" i="13"/>
  <c r="J2052" i="13" s="1"/>
  <c r="T2052" i="13" s="1"/>
  <c r="K1985" i="13"/>
  <c r="J1985" i="13" s="1"/>
  <c r="T1985" i="13" s="1"/>
  <c r="K1988" i="13"/>
  <c r="J1988" i="13" s="1"/>
  <c r="U1988" i="13" s="1"/>
  <c r="K2067" i="13"/>
  <c r="J2067" i="13" s="1"/>
  <c r="T2067" i="13" s="1"/>
  <c r="K2060" i="13"/>
  <c r="J2060" i="13" s="1"/>
  <c r="T2060" i="13" s="1"/>
  <c r="K2053" i="13"/>
  <c r="J2053" i="13" s="1"/>
  <c r="T2053" i="13" s="1"/>
  <c r="K2051" i="13"/>
  <c r="J2051" i="13" s="1"/>
  <c r="U2051" i="13" s="1"/>
  <c r="K2072" i="13"/>
  <c r="J2072" i="13" s="1"/>
  <c r="T2072" i="13" s="1"/>
  <c r="K2073" i="13"/>
  <c r="J2073" i="13" s="1"/>
  <c r="K2074" i="13"/>
  <c r="J2074" i="13" s="1"/>
  <c r="K2071" i="13"/>
  <c r="J2071" i="13" s="1"/>
  <c r="T2019" i="13"/>
  <c r="S2019" i="13" s="1"/>
  <c r="T2038" i="13"/>
  <c r="T2010" i="13"/>
  <c r="K2066" i="13"/>
  <c r="J2066" i="13" s="1"/>
  <c r="K2062" i="13"/>
  <c r="J2062" i="13" s="1"/>
  <c r="K2054" i="13"/>
  <c r="J2054" i="13" s="1"/>
  <c r="K2058" i="13"/>
  <c r="J2058" i="13" s="1"/>
  <c r="K2050" i="13"/>
  <c r="J2050" i="13" s="1"/>
  <c r="K1986" i="13"/>
  <c r="J1986" i="13" s="1"/>
  <c r="K1959" i="13"/>
  <c r="J1959" i="13" s="1"/>
  <c r="U1959" i="13" s="1"/>
  <c r="K1960" i="13"/>
  <c r="J1960" i="13" s="1"/>
  <c r="T1960" i="13" s="1"/>
  <c r="K1952" i="13"/>
  <c r="J1952" i="13" s="1"/>
  <c r="U1952" i="13" s="1"/>
  <c r="K1898" i="13"/>
  <c r="J1898" i="13" s="1"/>
  <c r="T1898" i="13" s="1"/>
  <c r="K1796" i="13"/>
  <c r="K1978" i="13"/>
  <c r="J1978" i="13" s="1"/>
  <c r="U1978" i="13" s="1"/>
  <c r="K1976" i="13"/>
  <c r="J1976" i="13" s="1"/>
  <c r="U1976" i="13" s="1"/>
  <c r="K1974" i="13"/>
  <c r="J1974" i="13" s="1"/>
  <c r="T1974" i="13" s="1"/>
  <c r="K1972" i="13"/>
  <c r="J1972" i="13" s="1"/>
  <c r="T1972" i="13" s="1"/>
  <c r="K1923" i="13"/>
  <c r="J1923" i="13" s="1"/>
  <c r="U1923" i="13" s="1"/>
  <c r="K1979" i="13"/>
  <c r="J1979" i="13" s="1"/>
  <c r="U1979" i="13" s="1"/>
  <c r="K1928" i="13"/>
  <c r="J1928" i="13" s="1"/>
  <c r="U1928" i="13" s="1"/>
  <c r="K1896" i="13"/>
  <c r="J1896" i="13" s="1"/>
  <c r="T1896" i="13" s="1"/>
  <c r="K1949" i="13"/>
  <c r="J1949" i="13" s="1"/>
  <c r="T1949" i="13" s="1"/>
  <c r="K1935" i="13"/>
  <c r="J1935" i="13" s="1"/>
  <c r="T1935" i="13" s="1"/>
  <c r="K1904" i="13"/>
  <c r="J1904" i="13" s="1"/>
  <c r="T1904" i="13" s="1"/>
  <c r="K1888" i="13"/>
  <c r="J1888" i="13" s="1"/>
  <c r="T1888" i="13" s="1"/>
  <c r="K1795" i="13"/>
  <c r="K1944" i="13"/>
  <c r="J1944" i="13" s="1"/>
  <c r="K1977" i="13"/>
  <c r="J1977" i="13" s="1"/>
  <c r="T1977" i="13" s="1"/>
  <c r="K1930" i="13"/>
  <c r="J1930" i="13" s="1"/>
  <c r="U1930" i="13" s="1"/>
  <c r="K1975" i="13"/>
  <c r="J1975" i="13" s="1"/>
  <c r="T1975" i="13" s="1"/>
  <c r="K1973" i="13"/>
  <c r="J1973" i="13" s="1"/>
  <c r="T1973" i="13" s="1"/>
  <c r="K1971" i="13"/>
  <c r="J1971" i="13" s="1"/>
  <c r="U1971" i="13" s="1"/>
  <c r="K1947" i="13"/>
  <c r="J1947" i="13" s="1"/>
  <c r="U1947" i="13" s="1"/>
  <c r="K1922" i="13"/>
  <c r="J1922" i="13" s="1"/>
  <c r="T1922" i="13" s="1"/>
  <c r="K1984" i="13"/>
  <c r="J1984" i="13" s="1"/>
  <c r="T1984" i="13" s="1"/>
  <c r="K1982" i="13"/>
  <c r="J1982" i="13" s="1"/>
  <c r="T1982" i="13" s="1"/>
  <c r="K1956" i="13"/>
  <c r="J1956" i="13" s="1"/>
  <c r="T1956" i="13" s="1"/>
  <c r="K1939" i="13"/>
  <c r="J1939" i="13" s="1"/>
  <c r="T1939" i="13" s="1"/>
  <c r="K1936" i="13"/>
  <c r="J1936" i="13" s="1"/>
  <c r="K1933" i="13"/>
  <c r="J1933" i="13" s="1"/>
  <c r="T1933" i="13" s="1"/>
  <c r="K1919" i="13"/>
  <c r="J1919" i="13" s="1"/>
  <c r="U1919" i="13" s="1"/>
  <c r="K1914" i="13"/>
  <c r="J1914" i="13" s="1"/>
  <c r="T1914" i="13" s="1"/>
  <c r="K1892" i="13"/>
  <c r="J1892" i="13" s="1"/>
  <c r="T1892" i="13" s="1"/>
  <c r="K1967" i="13"/>
  <c r="J1967" i="13" s="1"/>
  <c r="U1967" i="13" s="1"/>
  <c r="K1965" i="13"/>
  <c r="J1965" i="13" s="1"/>
  <c r="T1965" i="13" s="1"/>
  <c r="K1963" i="13"/>
  <c r="J1963" i="13" s="1"/>
  <c r="U1963" i="13" s="1"/>
  <c r="K1961" i="13"/>
  <c r="J1961" i="13" s="1"/>
  <c r="U1961" i="13" s="1"/>
  <c r="K1931" i="13"/>
  <c r="J1931" i="13" s="1"/>
  <c r="U1931" i="13" s="1"/>
  <c r="K1925" i="13"/>
  <c r="J1925" i="13" s="1"/>
  <c r="T1925" i="13" s="1"/>
  <c r="K1911" i="13"/>
  <c r="J1911" i="13" s="1"/>
  <c r="U1911" i="13" s="1"/>
  <c r="K1906" i="13"/>
  <c r="J1906" i="13" s="1"/>
  <c r="U1906" i="13" s="1"/>
  <c r="K1890" i="13"/>
  <c r="J1890" i="13" s="1"/>
  <c r="T1890" i="13" s="1"/>
  <c r="K1920" i="13"/>
  <c r="J1920" i="13" s="1"/>
  <c r="K1957" i="13"/>
  <c r="J1957" i="13" s="1"/>
  <c r="U1957" i="13" s="1"/>
  <c r="K1954" i="13"/>
  <c r="J1954" i="13" s="1"/>
  <c r="K1915" i="13"/>
  <c r="J1915" i="13" s="1"/>
  <c r="U1915" i="13" s="1"/>
  <c r="K1912" i="13"/>
  <c r="J1912" i="13" s="1"/>
  <c r="K1951" i="13"/>
  <c r="J1951" i="13" s="1"/>
  <c r="U1951" i="13" s="1"/>
  <c r="K1946" i="13"/>
  <c r="J1946" i="13" s="1"/>
  <c r="T1946" i="13" s="1"/>
  <c r="K1907" i="13"/>
  <c r="J1907" i="13" s="1"/>
  <c r="T1907" i="13" s="1"/>
  <c r="K1901" i="13"/>
  <c r="J1901" i="13" s="1"/>
  <c r="T1901" i="13" s="1"/>
  <c r="K1893" i="13"/>
  <c r="J1893" i="13" s="1"/>
  <c r="T1893" i="13" s="1"/>
  <c r="K1891" i="13"/>
  <c r="J1891" i="13" s="1"/>
  <c r="T1891" i="13" s="1"/>
  <c r="K1938" i="13"/>
  <c r="J1938" i="13" s="1"/>
  <c r="U1938" i="13" s="1"/>
  <c r="K1899" i="13"/>
  <c r="J1899" i="13" s="1"/>
  <c r="T1899" i="13" s="1"/>
  <c r="K1983" i="13"/>
  <c r="J1983" i="13" s="1"/>
  <c r="K1981" i="13"/>
  <c r="J1981" i="13" s="1"/>
  <c r="K1980" i="13"/>
  <c r="J1980" i="13" s="1"/>
  <c r="K1970" i="13"/>
  <c r="J1970" i="13" s="1"/>
  <c r="K1968" i="13"/>
  <c r="J1968" i="13" s="1"/>
  <c r="K1966" i="13"/>
  <c r="J1966" i="13" s="1"/>
  <c r="K1964" i="13"/>
  <c r="J1964" i="13" s="1"/>
  <c r="K1969" i="13"/>
  <c r="J1969" i="13" s="1"/>
  <c r="K1962" i="13"/>
  <c r="J1962" i="13" s="1"/>
  <c r="K1953" i="13"/>
  <c r="J1953" i="13" s="1"/>
  <c r="K1955" i="13"/>
  <c r="J1955" i="13" s="1"/>
  <c r="K1958" i="13"/>
  <c r="J1958" i="13" s="1"/>
  <c r="K1941" i="13"/>
  <c r="J1941" i="13" s="1"/>
  <c r="K1927" i="13"/>
  <c r="J1927" i="13" s="1"/>
  <c r="K1917" i="13"/>
  <c r="J1917" i="13" s="1"/>
  <c r="K1903" i="13"/>
  <c r="J1903" i="13" s="1"/>
  <c r="U1898" i="13"/>
  <c r="K1909" i="13"/>
  <c r="J1909" i="13" s="1"/>
  <c r="K1895" i="13"/>
  <c r="J1895" i="13" s="1"/>
  <c r="K1943" i="13"/>
  <c r="J1943" i="13" s="1"/>
  <c r="K1889" i="13"/>
  <c r="J1889" i="13" s="1"/>
  <c r="K1950" i="13"/>
  <c r="J1950" i="13" s="1"/>
  <c r="K1942" i="13"/>
  <c r="J1942" i="13" s="1"/>
  <c r="K1934" i="13"/>
  <c r="J1934" i="13" s="1"/>
  <c r="K1926" i="13"/>
  <c r="J1926" i="13" s="1"/>
  <c r="K1918" i="13"/>
  <c r="J1918" i="13" s="1"/>
  <c r="K1910" i="13"/>
  <c r="J1910" i="13" s="1"/>
  <c r="K1902" i="13"/>
  <c r="J1902" i="13" s="1"/>
  <c r="K1894" i="13"/>
  <c r="J1894" i="13" s="1"/>
  <c r="K1913" i="13"/>
  <c r="J1913" i="13" s="1"/>
  <c r="K1905" i="13"/>
  <c r="J1905" i="13" s="1"/>
  <c r="K1897" i="13"/>
  <c r="J1897" i="13" s="1"/>
  <c r="K1945" i="13"/>
  <c r="J1945" i="13" s="1"/>
  <c r="K1921" i="13"/>
  <c r="J1921" i="13" s="1"/>
  <c r="K1948" i="13"/>
  <c r="J1948" i="13" s="1"/>
  <c r="K1940" i="13"/>
  <c r="J1940" i="13" s="1"/>
  <c r="K1932" i="13"/>
  <c r="J1932" i="13" s="1"/>
  <c r="K1924" i="13"/>
  <c r="J1924" i="13" s="1"/>
  <c r="K1916" i="13"/>
  <c r="J1916" i="13" s="1"/>
  <c r="K1908" i="13"/>
  <c r="J1908" i="13" s="1"/>
  <c r="K1900" i="13"/>
  <c r="J1900" i="13" s="1"/>
  <c r="K1937" i="13"/>
  <c r="J1937" i="13" s="1"/>
  <c r="K1929" i="13"/>
  <c r="J1929" i="13" s="1"/>
  <c r="K1827" i="13"/>
  <c r="U1827" i="13" s="1"/>
  <c r="K1838" i="13"/>
  <c r="U1838" i="13" s="1"/>
  <c r="K1872" i="13"/>
  <c r="J1872" i="13" s="1"/>
  <c r="T1872" i="13" s="1"/>
  <c r="K1881" i="13"/>
  <c r="J1881" i="13" s="1"/>
  <c r="T1881" i="13" s="1"/>
  <c r="K1879" i="13"/>
  <c r="J1879" i="13" s="1"/>
  <c r="T1879" i="13" s="1"/>
  <c r="K1866" i="13"/>
  <c r="J1866" i="13" s="1"/>
  <c r="T1866" i="13" s="1"/>
  <c r="K1811" i="13"/>
  <c r="U1811" i="13" s="1"/>
  <c r="K1873" i="13"/>
  <c r="J1873" i="13" s="1"/>
  <c r="T1873" i="13" s="1"/>
  <c r="K1871" i="13"/>
  <c r="J1871" i="13" s="1"/>
  <c r="T1871" i="13" s="1"/>
  <c r="K1860" i="13"/>
  <c r="J1860" i="13" s="1"/>
  <c r="T1860" i="13" s="1"/>
  <c r="K1847" i="13"/>
  <c r="U1847" i="13" s="1"/>
  <c r="K1828" i="13"/>
  <c r="J1828" i="13" s="1"/>
  <c r="K1880" i="13"/>
  <c r="J1880" i="13" s="1"/>
  <c r="T1880" i="13" s="1"/>
  <c r="K1852" i="13"/>
  <c r="J1852" i="13" s="1"/>
  <c r="T1852" i="13" s="1"/>
  <c r="K1812" i="13"/>
  <c r="U1812" i="13" s="1"/>
  <c r="K1820" i="13"/>
  <c r="T1820" i="13" s="1"/>
  <c r="K1878" i="13"/>
  <c r="J1878" i="13" s="1"/>
  <c r="U1878" i="13" s="1"/>
  <c r="K1859" i="13"/>
  <c r="J1859" i="13" s="1"/>
  <c r="U1859" i="13" s="1"/>
  <c r="K1845" i="13"/>
  <c r="J1845" i="13" s="1"/>
  <c r="K1823" i="13"/>
  <c r="J1823" i="13" s="1"/>
  <c r="K1876" i="13"/>
  <c r="J1876" i="13" s="1"/>
  <c r="T1876" i="13" s="1"/>
  <c r="K1855" i="13"/>
  <c r="J1855" i="13" s="1"/>
  <c r="T1855" i="13" s="1"/>
  <c r="K1835" i="13"/>
  <c r="T1835" i="13" s="1"/>
  <c r="K1803" i="13"/>
  <c r="U1803" i="13" s="1"/>
  <c r="K1797" i="13"/>
  <c r="U1797" i="13" s="1"/>
  <c r="K1886" i="13"/>
  <c r="J1886" i="13" s="1"/>
  <c r="U1886" i="13" s="1"/>
  <c r="K1867" i="13"/>
  <c r="J1867" i="13" s="1"/>
  <c r="T1867" i="13" s="1"/>
  <c r="K1843" i="13"/>
  <c r="J1843" i="13" s="1"/>
  <c r="K1815" i="13"/>
  <c r="J1815" i="13" s="1"/>
  <c r="K1804" i="13"/>
  <c r="T1804" i="13" s="1"/>
  <c r="K1798" i="13"/>
  <c r="U1798" i="13" s="1"/>
  <c r="K1884" i="13"/>
  <c r="J1884" i="13" s="1"/>
  <c r="T1884" i="13" s="1"/>
  <c r="K1844" i="13"/>
  <c r="U1844" i="13" s="1"/>
  <c r="K1807" i="13"/>
  <c r="U1807" i="13" s="1"/>
  <c r="K1887" i="13"/>
  <c r="J1887" i="13" s="1"/>
  <c r="U1887" i="13" s="1"/>
  <c r="K1868" i="13"/>
  <c r="J1868" i="13" s="1"/>
  <c r="U1868" i="13" s="1"/>
  <c r="K1863" i="13"/>
  <c r="J1863" i="13" s="1"/>
  <c r="T1863" i="13" s="1"/>
  <c r="K1819" i="13"/>
  <c r="U1819" i="13" s="1"/>
  <c r="K1882" i="13"/>
  <c r="J1882" i="13" s="1"/>
  <c r="U1882" i="13" s="1"/>
  <c r="K1839" i="13"/>
  <c r="U1839" i="13" s="1"/>
  <c r="K1831" i="13"/>
  <c r="J1831" i="13" s="1"/>
  <c r="K1799" i="13"/>
  <c r="U1799" i="13" s="1"/>
  <c r="K1883" i="13"/>
  <c r="J1883" i="13" s="1"/>
  <c r="K1885" i="13"/>
  <c r="J1885" i="13" s="1"/>
  <c r="K1857" i="13"/>
  <c r="J1857" i="13" s="1"/>
  <c r="K1862" i="13"/>
  <c r="J1862" i="13" s="1"/>
  <c r="K1870" i="13"/>
  <c r="J1870" i="13" s="1"/>
  <c r="K1865" i="13"/>
  <c r="J1865" i="13" s="1"/>
  <c r="K1851" i="13"/>
  <c r="J1851" i="13" s="1"/>
  <c r="K1846" i="13"/>
  <c r="T1846" i="13" s="1"/>
  <c r="K1856" i="13"/>
  <c r="J1856" i="13" s="1"/>
  <c r="K1875" i="13"/>
  <c r="J1875" i="13" s="1"/>
  <c r="K1854" i="13"/>
  <c r="J1854" i="13" s="1"/>
  <c r="K1877" i="13"/>
  <c r="J1877" i="13" s="1"/>
  <c r="K1869" i="13"/>
  <c r="J1869" i="13" s="1"/>
  <c r="K1825" i="13"/>
  <c r="K1817" i="13"/>
  <c r="K1809" i="13"/>
  <c r="K1850" i="13"/>
  <c r="T1850" i="13" s="1"/>
  <c r="K1842" i="13"/>
  <c r="T1842" i="13" s="1"/>
  <c r="K1834" i="13"/>
  <c r="K1826" i="13"/>
  <c r="T1826" i="13" s="1"/>
  <c r="K1818" i="13"/>
  <c r="T1818" i="13" s="1"/>
  <c r="K1810" i="13"/>
  <c r="T1810" i="13" s="1"/>
  <c r="K1802" i="13"/>
  <c r="T1802" i="13" s="1"/>
  <c r="K1874" i="13"/>
  <c r="J1874" i="13" s="1"/>
  <c r="K1858" i="13"/>
  <c r="J1858" i="13" s="1"/>
  <c r="K1836" i="13"/>
  <c r="T1836" i="13" s="1"/>
  <c r="K1837" i="13"/>
  <c r="T1837" i="13" s="1"/>
  <c r="K1829" i="13"/>
  <c r="T1829" i="13" s="1"/>
  <c r="K1821" i="13"/>
  <c r="T1821" i="13" s="1"/>
  <c r="K1813" i="13"/>
  <c r="T1813" i="13" s="1"/>
  <c r="K1805" i="13"/>
  <c r="T1805" i="13" s="1"/>
  <c r="K1833" i="13"/>
  <c r="T1833" i="13" s="1"/>
  <c r="K1801" i="13"/>
  <c r="T1801" i="13" s="1"/>
  <c r="K1864" i="13"/>
  <c r="J1864" i="13" s="1"/>
  <c r="K1830" i="13"/>
  <c r="K1822" i="13"/>
  <c r="T1822" i="13" s="1"/>
  <c r="K1814" i="13"/>
  <c r="T1814" i="13" s="1"/>
  <c r="K1806" i="13"/>
  <c r="K1861" i="13"/>
  <c r="J1861" i="13" s="1"/>
  <c r="K1853" i="13"/>
  <c r="J1853" i="13" s="1"/>
  <c r="K1849" i="13"/>
  <c r="K1841" i="13"/>
  <c r="R1848" i="13"/>
  <c r="K1848" i="13" s="1"/>
  <c r="T1848" i="13" s="1"/>
  <c r="R1840" i="13"/>
  <c r="K1840" i="13" s="1"/>
  <c r="T1840" i="13" s="1"/>
  <c r="R1832" i="13"/>
  <c r="K1832" i="13" s="1"/>
  <c r="R1824" i="13"/>
  <c r="K1824" i="13" s="1"/>
  <c r="R1816" i="13"/>
  <c r="K1816" i="13" s="1"/>
  <c r="T1816" i="13" s="1"/>
  <c r="R1808" i="13"/>
  <c r="K1808" i="13" s="1"/>
  <c r="T1808" i="13" s="1"/>
  <c r="R1800" i="13"/>
  <c r="K1800" i="13" s="1"/>
  <c r="K1609" i="13"/>
  <c r="U1609" i="13" s="1"/>
  <c r="K1712" i="13"/>
  <c r="U1712" i="13" s="1"/>
  <c r="K1787" i="13"/>
  <c r="U1787" i="13" s="1"/>
  <c r="K1659" i="13"/>
  <c r="T1659" i="13" s="1"/>
  <c r="K1733" i="13"/>
  <c r="T1733" i="13" s="1"/>
  <c r="K1680" i="13"/>
  <c r="J1680" i="13" s="1"/>
  <c r="K1625" i="13"/>
  <c r="U1625" i="13" s="1"/>
  <c r="K1667" i="13"/>
  <c r="U1667" i="13" s="1"/>
  <c r="K1691" i="13"/>
  <c r="T1691" i="13" s="1"/>
  <c r="K1775" i="13"/>
  <c r="T1775" i="13" s="1"/>
  <c r="K1617" i="13"/>
  <c r="T1617" i="13" s="1"/>
  <c r="K1709" i="13"/>
  <c r="T1709" i="13" s="1"/>
  <c r="K1707" i="13"/>
  <c r="T1707" i="13" s="1"/>
  <c r="K1784" i="13"/>
  <c r="J1784" i="13" s="1"/>
  <c r="K1770" i="13"/>
  <c r="U1770" i="13" s="1"/>
  <c r="K1759" i="13"/>
  <c r="U1759" i="13" s="1"/>
  <c r="K1783" i="13"/>
  <c r="J1783" i="13" s="1"/>
  <c r="K1669" i="13"/>
  <c r="U1669" i="13" s="1"/>
  <c r="K1496" i="13"/>
  <c r="T1496" i="13" s="1"/>
  <c r="K1488" i="13"/>
  <c r="J1488" i="13" s="1"/>
  <c r="K1751" i="13"/>
  <c r="U1751" i="13" s="1"/>
  <c r="K1501" i="13"/>
  <c r="U1501" i="13" s="1"/>
  <c r="K1742" i="13"/>
  <c r="T1742" i="13" s="1"/>
  <c r="K1767" i="13"/>
  <c r="U1767" i="13" s="1"/>
  <c r="K1758" i="13"/>
  <c r="U1758" i="13" s="1"/>
  <c r="K1701" i="13"/>
  <c r="J1701" i="13" s="1"/>
  <c r="K1631" i="13"/>
  <c r="U1631" i="13" s="1"/>
  <c r="K1778" i="13"/>
  <c r="T1778" i="13" s="1"/>
  <c r="K1736" i="13"/>
  <c r="T1736" i="13" s="1"/>
  <c r="K1720" i="13"/>
  <c r="U1720" i="13" s="1"/>
  <c r="K1597" i="13"/>
  <c r="J1597" i="13" s="1"/>
  <c r="K1589" i="13"/>
  <c r="U1589" i="13" s="1"/>
  <c r="K1581" i="13"/>
  <c r="J1581" i="13" s="1"/>
  <c r="K1573" i="13"/>
  <c r="U1573" i="13" s="1"/>
  <c r="K1565" i="13"/>
  <c r="U1565" i="13" s="1"/>
  <c r="K1557" i="13"/>
  <c r="T1557" i="13" s="1"/>
  <c r="K1549" i="13"/>
  <c r="U1549" i="13" s="1"/>
  <c r="K1785" i="13"/>
  <c r="J1785" i="13" s="1"/>
  <c r="K1699" i="13"/>
  <c r="T1699" i="13" s="1"/>
  <c r="K1629" i="13"/>
  <c r="U1629" i="13" s="1"/>
  <c r="K1774" i="13"/>
  <c r="U1774" i="13" s="1"/>
  <c r="K1677" i="13"/>
  <c r="U1677" i="13" s="1"/>
  <c r="K1675" i="13"/>
  <c r="U1675" i="13" s="1"/>
  <c r="K1633" i="13"/>
  <c r="T1633" i="13" s="1"/>
  <c r="K1750" i="13"/>
  <c r="U1750" i="13" s="1"/>
  <c r="K1640" i="13"/>
  <c r="T1640" i="13" s="1"/>
  <c r="K1792" i="13"/>
  <c r="J1792" i="13" s="1"/>
  <c r="K1719" i="13"/>
  <c r="T1719" i="13" s="1"/>
  <c r="K1696" i="13"/>
  <c r="J1696" i="13" s="1"/>
  <c r="K1664" i="13"/>
  <c r="U1664" i="13" s="1"/>
  <c r="K1630" i="13"/>
  <c r="T1630" i="13" s="1"/>
  <c r="K1534" i="13"/>
  <c r="T1534" i="13" s="1"/>
  <c r="K1526" i="13"/>
  <c r="U1526" i="13" s="1"/>
  <c r="K1518" i="13"/>
  <c r="T1518" i="13" s="1"/>
  <c r="K1506" i="13"/>
  <c r="U1506" i="13" s="1"/>
  <c r="K1491" i="13"/>
  <c r="U1491" i="13" s="1"/>
  <c r="K1483" i="13"/>
  <c r="U1483" i="13" s="1"/>
  <c r="K1745" i="13"/>
  <c r="T1745" i="13" s="1"/>
  <c r="K1739" i="13"/>
  <c r="T1739" i="13" s="1"/>
  <c r="K1708" i="13"/>
  <c r="T1708" i="13" s="1"/>
  <c r="K1685" i="13"/>
  <c r="T1685" i="13" s="1"/>
  <c r="K1676" i="13"/>
  <c r="U1676" i="13" s="1"/>
  <c r="K1508" i="13"/>
  <c r="T1508" i="13" s="1"/>
  <c r="K1772" i="13"/>
  <c r="U1772" i="13" s="1"/>
  <c r="K1781" i="13"/>
  <c r="J1781" i="13" s="1"/>
  <c r="K1645" i="13"/>
  <c r="U1645" i="13" s="1"/>
  <c r="K1510" i="13"/>
  <c r="U1510" i="13" s="1"/>
  <c r="K1498" i="13"/>
  <c r="U1498" i="13" s="1"/>
  <c r="K1731" i="13"/>
  <c r="U1731" i="13" s="1"/>
  <c r="K1700" i="13"/>
  <c r="J1700" i="13" s="1"/>
  <c r="K1668" i="13"/>
  <c r="U1668" i="13" s="1"/>
  <c r="K1623" i="13"/>
  <c r="T1623" i="13" s="1"/>
  <c r="K1615" i="13"/>
  <c r="T1615" i="13" s="1"/>
  <c r="K1607" i="13"/>
  <c r="T1607" i="13" s="1"/>
  <c r="K1599" i="13"/>
  <c r="U1599" i="13" s="1"/>
  <c r="K1591" i="13"/>
  <c r="U1591" i="13" s="1"/>
  <c r="K1583" i="13"/>
  <c r="U1583" i="13" s="1"/>
  <c r="K1575" i="13"/>
  <c r="J1575" i="13" s="1"/>
  <c r="K1567" i="13"/>
  <c r="U1567" i="13" s="1"/>
  <c r="K1559" i="13"/>
  <c r="T1559" i="13" s="1"/>
  <c r="K1551" i="13"/>
  <c r="U1551" i="13" s="1"/>
  <c r="K1543" i="13"/>
  <c r="U1543" i="13" s="1"/>
  <c r="K1533" i="13"/>
  <c r="U1533" i="13" s="1"/>
  <c r="K1525" i="13"/>
  <c r="U1525" i="13" s="1"/>
  <c r="K1517" i="13"/>
  <c r="T1517" i="13" s="1"/>
  <c r="K1512" i="13"/>
  <c r="U1512" i="13" s="1"/>
  <c r="K1503" i="13"/>
  <c r="U1503" i="13" s="1"/>
  <c r="K1490" i="13"/>
  <c r="U1490" i="13" s="1"/>
  <c r="K1482" i="13"/>
  <c r="U1482" i="13" s="1"/>
  <c r="K1746" i="13"/>
  <c r="T1746" i="13" s="1"/>
  <c r="K1743" i="13"/>
  <c r="U1743" i="13" s="1"/>
  <c r="K1723" i="13"/>
  <c r="U1723" i="13" s="1"/>
  <c r="K1715" i="13"/>
  <c r="J1715" i="13" s="1"/>
  <c r="K1683" i="13"/>
  <c r="T1683" i="13" s="1"/>
  <c r="K1632" i="13"/>
  <c r="T1632" i="13" s="1"/>
  <c r="K1637" i="13"/>
  <c r="U1637" i="13" s="1"/>
  <c r="K1740" i="13"/>
  <c r="U1740" i="13" s="1"/>
  <c r="K1692" i="13"/>
  <c r="T1692" i="13" s="1"/>
  <c r="K1660" i="13"/>
  <c r="T1660" i="13" s="1"/>
  <c r="K1638" i="13"/>
  <c r="T1638" i="13" s="1"/>
  <c r="K1540" i="13"/>
  <c r="J1540" i="13" s="1"/>
  <c r="K1507" i="13"/>
  <c r="U1507" i="13" s="1"/>
  <c r="K1492" i="13"/>
  <c r="T1492" i="13" s="1"/>
  <c r="K1484" i="13"/>
  <c r="T1484" i="13" s="1"/>
  <c r="K1754" i="13"/>
  <c r="T1754" i="13" s="1"/>
  <c r="K1653" i="13"/>
  <c r="U1653" i="13" s="1"/>
  <c r="K1782" i="13"/>
  <c r="T1782" i="13" s="1"/>
  <c r="K1762" i="13"/>
  <c r="U1762" i="13" s="1"/>
  <c r="K1732" i="13"/>
  <c r="T1732" i="13" s="1"/>
  <c r="K1598" i="13"/>
  <c r="U1598" i="13" s="1"/>
  <c r="K1590" i="13"/>
  <c r="U1590" i="13" s="1"/>
  <c r="K1582" i="13"/>
  <c r="J1582" i="13" s="1"/>
  <c r="K1574" i="13"/>
  <c r="U1574" i="13" s="1"/>
  <c r="K1566" i="13"/>
  <c r="U1566" i="13" s="1"/>
  <c r="K1558" i="13"/>
  <c r="J1558" i="13" s="1"/>
  <c r="K1550" i="13"/>
  <c r="T1550" i="13" s="1"/>
  <c r="K1542" i="13"/>
  <c r="U1542" i="13" s="1"/>
  <c r="K1532" i="13"/>
  <c r="J1532" i="13" s="1"/>
  <c r="K1524" i="13"/>
  <c r="J1524" i="13" s="1"/>
  <c r="K1516" i="13"/>
  <c r="J1516" i="13" s="1"/>
  <c r="K1497" i="13"/>
  <c r="J1497" i="13" s="1"/>
  <c r="K1766" i="13"/>
  <c r="U1766" i="13" s="1"/>
  <c r="K1786" i="13"/>
  <c r="T1786" i="13" s="1"/>
  <c r="K1780" i="13"/>
  <c r="J1780" i="13" s="1"/>
  <c r="K1724" i="13"/>
  <c r="U1724" i="13" s="1"/>
  <c r="K1716" i="13"/>
  <c r="J1716" i="13" s="1"/>
  <c r="K1693" i="13"/>
  <c r="U1693" i="13" s="1"/>
  <c r="K1684" i="13"/>
  <c r="U1684" i="13" s="1"/>
  <c r="K1661" i="13"/>
  <c r="U1661" i="13" s="1"/>
  <c r="K1644" i="13"/>
  <c r="T1644" i="13" s="1"/>
  <c r="K1622" i="13"/>
  <c r="U1622" i="13" s="1"/>
  <c r="K1614" i="13"/>
  <c r="T1614" i="13" s="1"/>
  <c r="K1606" i="13"/>
  <c r="T1606" i="13" s="1"/>
  <c r="K1504" i="13"/>
  <c r="U1504" i="13" s="1"/>
  <c r="K1499" i="13"/>
  <c r="T1499" i="13" s="1"/>
  <c r="K1790" i="13"/>
  <c r="T1790" i="13" s="1"/>
  <c r="K1794" i="13"/>
  <c r="K1788" i="13"/>
  <c r="T1788" i="13" s="1"/>
  <c r="K1789" i="13"/>
  <c r="T1789" i="13" s="1"/>
  <c r="K1791" i="13"/>
  <c r="T1791" i="13" s="1"/>
  <c r="R1793" i="13"/>
  <c r="K1793" i="13" s="1"/>
  <c r="K1763" i="13"/>
  <c r="T1763" i="13" s="1"/>
  <c r="K1776" i="13"/>
  <c r="T1776" i="13" s="1"/>
  <c r="K1768" i="13"/>
  <c r="K1760" i="13"/>
  <c r="T1760" i="13" s="1"/>
  <c r="K1752" i="13"/>
  <c r="T1752" i="13" s="1"/>
  <c r="K1744" i="13"/>
  <c r="K1777" i="13"/>
  <c r="T1777" i="13" s="1"/>
  <c r="K1769" i="13"/>
  <c r="T1769" i="13" s="1"/>
  <c r="K1761" i="13"/>
  <c r="T1761" i="13" s="1"/>
  <c r="K1753" i="13"/>
  <c r="T1753" i="13" s="1"/>
  <c r="K1779" i="13"/>
  <c r="T1779" i="13" s="1"/>
  <c r="K1771" i="13"/>
  <c r="K1755" i="13"/>
  <c r="T1755" i="13" s="1"/>
  <c r="K1747" i="13"/>
  <c r="T1747" i="13" s="1"/>
  <c r="K1764" i="13"/>
  <c r="T1764" i="13" s="1"/>
  <c r="K1756" i="13"/>
  <c r="T1756" i="13" s="1"/>
  <c r="K1748" i="13"/>
  <c r="R1773" i="13"/>
  <c r="K1773" i="13" s="1"/>
  <c r="T1773" i="13" s="1"/>
  <c r="R1765" i="13"/>
  <c r="K1765" i="13" s="1"/>
  <c r="T1765" i="13" s="1"/>
  <c r="R1757" i="13"/>
  <c r="K1757" i="13" s="1"/>
  <c r="T1757" i="13" s="1"/>
  <c r="R1749" i="13"/>
  <c r="K1749" i="13" s="1"/>
  <c r="T1749" i="13" s="1"/>
  <c r="R1741" i="13"/>
  <c r="K1741" i="13" s="1"/>
  <c r="T1741" i="13" s="1"/>
  <c r="K1688" i="13"/>
  <c r="T1688" i="13" s="1"/>
  <c r="K1656" i="13"/>
  <c r="T1656" i="13" s="1"/>
  <c r="K1728" i="13"/>
  <c r="T1728" i="13" s="1"/>
  <c r="K1704" i="13"/>
  <c r="T1704" i="13" s="1"/>
  <c r="K1672" i="13"/>
  <c r="T1672" i="13" s="1"/>
  <c r="K1725" i="13"/>
  <c r="T1725" i="13" s="1"/>
  <c r="K1717" i="13"/>
  <c r="K1734" i="13"/>
  <c r="T1734" i="13" s="1"/>
  <c r="K1726" i="13"/>
  <c r="T1726" i="13" s="1"/>
  <c r="K1718" i="13"/>
  <c r="T1718" i="13" s="1"/>
  <c r="K1710" i="13"/>
  <c r="K1702" i="13"/>
  <c r="K1694" i="13"/>
  <c r="T1694" i="13" s="1"/>
  <c r="K1686" i="13"/>
  <c r="T1686" i="13" s="1"/>
  <c r="K1678" i="13"/>
  <c r="K1670" i="13"/>
  <c r="K1662" i="13"/>
  <c r="T1662" i="13" s="1"/>
  <c r="K1654" i="13"/>
  <c r="T1654" i="13" s="1"/>
  <c r="K1735" i="13"/>
  <c r="T1735" i="13" s="1"/>
  <c r="K1727" i="13"/>
  <c r="K1711" i="13"/>
  <c r="T1711" i="13" s="1"/>
  <c r="K1703" i="13"/>
  <c r="T1703" i="13" s="1"/>
  <c r="K1695" i="13"/>
  <c r="T1695" i="13" s="1"/>
  <c r="K1687" i="13"/>
  <c r="T1687" i="13" s="1"/>
  <c r="K1679" i="13"/>
  <c r="T1679" i="13" s="1"/>
  <c r="K1671" i="13"/>
  <c r="K1663" i="13"/>
  <c r="K1655" i="13"/>
  <c r="K1737" i="13"/>
  <c r="K1729" i="13"/>
  <c r="T1729" i="13" s="1"/>
  <c r="K1721" i="13"/>
  <c r="T1721" i="13" s="1"/>
  <c r="K1713" i="13"/>
  <c r="K1705" i="13"/>
  <c r="K1697" i="13"/>
  <c r="T1697" i="13" s="1"/>
  <c r="K1689" i="13"/>
  <c r="T1689" i="13" s="1"/>
  <c r="K1681" i="13"/>
  <c r="K1673" i="13"/>
  <c r="K1665" i="13"/>
  <c r="T1665" i="13" s="1"/>
  <c r="K1657" i="13"/>
  <c r="T1657" i="13" s="1"/>
  <c r="R1738" i="13"/>
  <c r="K1738" i="13" s="1"/>
  <c r="R1730" i="13"/>
  <c r="K1730" i="13" s="1"/>
  <c r="R1722" i="13"/>
  <c r="K1722" i="13" s="1"/>
  <c r="T1722" i="13" s="1"/>
  <c r="R1714" i="13"/>
  <c r="K1714" i="13" s="1"/>
  <c r="T1714" i="13" s="1"/>
  <c r="R1706" i="13"/>
  <c r="K1706" i="13" s="1"/>
  <c r="R1698" i="13"/>
  <c r="K1698" i="13" s="1"/>
  <c r="T1698" i="13" s="1"/>
  <c r="R1690" i="13"/>
  <c r="K1690" i="13" s="1"/>
  <c r="R1682" i="13"/>
  <c r="K1682" i="13" s="1"/>
  <c r="T1682" i="13" s="1"/>
  <c r="R1674" i="13"/>
  <c r="K1674" i="13" s="1"/>
  <c r="T1674" i="13" s="1"/>
  <c r="R1666" i="13"/>
  <c r="K1666" i="13" s="1"/>
  <c r="R1658" i="13"/>
  <c r="K1658" i="13" s="1"/>
  <c r="K1649" i="13"/>
  <c r="T1649" i="13" s="1"/>
  <c r="K1641" i="13"/>
  <c r="T1641" i="13" s="1"/>
  <c r="K1652" i="13"/>
  <c r="T1652" i="13" s="1"/>
  <c r="K1646" i="13"/>
  <c r="T1646" i="13" s="1"/>
  <c r="K1647" i="13"/>
  <c r="K1648" i="13"/>
  <c r="K1650" i="13"/>
  <c r="T1650" i="13" s="1"/>
  <c r="K1642" i="13"/>
  <c r="R1651" i="13"/>
  <c r="K1651" i="13" s="1"/>
  <c r="T1651" i="13" s="1"/>
  <c r="R1643" i="13"/>
  <c r="K1643" i="13" s="1"/>
  <c r="R1639" i="13"/>
  <c r="K1639" i="13" s="1"/>
  <c r="K1628" i="13"/>
  <c r="T1628" i="13" s="1"/>
  <c r="K1636" i="13"/>
  <c r="T1636" i="13" s="1"/>
  <c r="K1635" i="13"/>
  <c r="T1635" i="13" s="1"/>
  <c r="K1634" i="13"/>
  <c r="T1634" i="13" s="1"/>
  <c r="K1600" i="13"/>
  <c r="T1600" i="13" s="1"/>
  <c r="K1592" i="13"/>
  <c r="T1592" i="13" s="1"/>
  <c r="K1576" i="13"/>
  <c r="T1576" i="13" s="1"/>
  <c r="K1568" i="13"/>
  <c r="T1568" i="13" s="1"/>
  <c r="K1560" i="13"/>
  <c r="T1560" i="13" s="1"/>
  <c r="K1552" i="13"/>
  <c r="K1544" i="13"/>
  <c r="K1602" i="13"/>
  <c r="T1602" i="13" s="1"/>
  <c r="K1594" i="13"/>
  <c r="T1594" i="13" s="1"/>
  <c r="K1586" i="13"/>
  <c r="T1586" i="13" s="1"/>
  <c r="K1578" i="13"/>
  <c r="T1578" i="13" s="1"/>
  <c r="K1570" i="13"/>
  <c r="K1562" i="13"/>
  <c r="T1562" i="13" s="1"/>
  <c r="K1554" i="13"/>
  <c r="T1554" i="13" s="1"/>
  <c r="K1546" i="13"/>
  <c r="T1546" i="13" s="1"/>
  <c r="K1596" i="13"/>
  <c r="T1596" i="13" s="1"/>
  <c r="K1588" i="13"/>
  <c r="T1588" i="13" s="1"/>
  <c r="K1580" i="13"/>
  <c r="T1580" i="13" s="1"/>
  <c r="K1572" i="13"/>
  <c r="T1572" i="13" s="1"/>
  <c r="K1564" i="13"/>
  <c r="T1564" i="13" s="1"/>
  <c r="K1556" i="13"/>
  <c r="T1556" i="13" s="1"/>
  <c r="K1548" i="13"/>
  <c r="K1621" i="13"/>
  <c r="T1621" i="13" s="1"/>
  <c r="K1605" i="13"/>
  <c r="T1605" i="13" s="1"/>
  <c r="K1601" i="13"/>
  <c r="T1601" i="13" s="1"/>
  <c r="K1593" i="13"/>
  <c r="T1593" i="13" s="1"/>
  <c r="K1585" i="13"/>
  <c r="T1585" i="13" s="1"/>
  <c r="K1577" i="13"/>
  <c r="T1577" i="13" s="1"/>
  <c r="K1569" i="13"/>
  <c r="K1561" i="13"/>
  <c r="T1561" i="13" s="1"/>
  <c r="K1553" i="13"/>
  <c r="T1553" i="13" s="1"/>
  <c r="K1545" i="13"/>
  <c r="T1545" i="13" s="1"/>
  <c r="K1627" i="13"/>
  <c r="T1627" i="13" s="1"/>
  <c r="K1619" i="13"/>
  <c r="T1619" i="13" s="1"/>
  <c r="K1611" i="13"/>
  <c r="T1611" i="13" s="1"/>
  <c r="K1603" i="13"/>
  <c r="K1595" i="13"/>
  <c r="T1595" i="13" s="1"/>
  <c r="K1587" i="13"/>
  <c r="T1587" i="13" s="1"/>
  <c r="K1579" i="13"/>
  <c r="T1579" i="13" s="1"/>
  <c r="K1571" i="13"/>
  <c r="T1571" i="13" s="1"/>
  <c r="K1563" i="13"/>
  <c r="T1563" i="13" s="1"/>
  <c r="K1555" i="13"/>
  <c r="T1555" i="13" s="1"/>
  <c r="K1547" i="13"/>
  <c r="T1547" i="13" s="1"/>
  <c r="R1613" i="13"/>
  <c r="K1613" i="13" s="1"/>
  <c r="T1613" i="13" s="1"/>
  <c r="R1584" i="13"/>
  <c r="K1584" i="13" s="1"/>
  <c r="T1584" i="13" s="1"/>
  <c r="K1624" i="13"/>
  <c r="K1616" i="13"/>
  <c r="K1608" i="13"/>
  <c r="T1608" i="13" s="1"/>
  <c r="K1626" i="13"/>
  <c r="T1625" i="13"/>
  <c r="K1618" i="13"/>
  <c r="T1618" i="13" s="1"/>
  <c r="K1610" i="13"/>
  <c r="T1610" i="13" s="1"/>
  <c r="K1620" i="13"/>
  <c r="K1612" i="13"/>
  <c r="K1604" i="13"/>
  <c r="K1541" i="13"/>
  <c r="T1541" i="13" s="1"/>
  <c r="R1539" i="13"/>
  <c r="K1539" i="13" s="1"/>
  <c r="K1515" i="13"/>
  <c r="T1515" i="13" s="1"/>
  <c r="K1514" i="13"/>
  <c r="T1514" i="13" s="1"/>
  <c r="K1511" i="13"/>
  <c r="T1511" i="13" s="1"/>
  <c r="K1513" i="13"/>
  <c r="T1513" i="13" s="1"/>
  <c r="K1509" i="13"/>
  <c r="K1505" i="13"/>
  <c r="T1505" i="13" s="1"/>
  <c r="K1537" i="13"/>
  <c r="T1537" i="13" s="1"/>
  <c r="K1529" i="13"/>
  <c r="K1521" i="13"/>
  <c r="T1521" i="13" s="1"/>
  <c r="K1531" i="13"/>
  <c r="K1523" i="13"/>
  <c r="T1523" i="13" s="1"/>
  <c r="K1536" i="13"/>
  <c r="T1536" i="13" s="1"/>
  <c r="K1528" i="13"/>
  <c r="T1528" i="13" s="1"/>
  <c r="K1520" i="13"/>
  <c r="T1520" i="13" s="1"/>
  <c r="K1538" i="13"/>
  <c r="T1538" i="13" s="1"/>
  <c r="K1530" i="13"/>
  <c r="K1522" i="13"/>
  <c r="K1535" i="13"/>
  <c r="T1535" i="13" s="1"/>
  <c r="K1527" i="13"/>
  <c r="T1527" i="13" s="1"/>
  <c r="K1519" i="13"/>
  <c r="K1502" i="13"/>
  <c r="R1500" i="13"/>
  <c r="K1500" i="13" s="1"/>
  <c r="T1500" i="13" s="1"/>
  <c r="K1495" i="13"/>
  <c r="T1495" i="13" s="1"/>
  <c r="K1487" i="13"/>
  <c r="K1494" i="13"/>
  <c r="T1494" i="13" s="1"/>
  <c r="K1486" i="13"/>
  <c r="T1486" i="13" s="1"/>
  <c r="R1475" i="13"/>
  <c r="K1475" i="13" s="1"/>
  <c r="U1475" i="13" s="1"/>
  <c r="R1480" i="13"/>
  <c r="K1480" i="13" s="1"/>
  <c r="U1480" i="13" s="1"/>
  <c r="R1472" i="13"/>
  <c r="K1472" i="13" s="1"/>
  <c r="U1472" i="13" s="1"/>
  <c r="R1464" i="13"/>
  <c r="K1464" i="13" s="1"/>
  <c r="U1464" i="13" s="1"/>
  <c r="R1456" i="13"/>
  <c r="K1456" i="13" s="1"/>
  <c r="U1456" i="13" s="1"/>
  <c r="R1477" i="13"/>
  <c r="K1477" i="13" s="1"/>
  <c r="U1477" i="13" s="1"/>
  <c r="R1469" i="13"/>
  <c r="K1469" i="13" s="1"/>
  <c r="U1469" i="13" s="1"/>
  <c r="R1461" i="13"/>
  <c r="K1461" i="13" s="1"/>
  <c r="U1461" i="13" s="1"/>
  <c r="R1474" i="13"/>
  <c r="K1474" i="13" s="1"/>
  <c r="U1474" i="13" s="1"/>
  <c r="R1466" i="13"/>
  <c r="K1466" i="13" s="1"/>
  <c r="U1466" i="13" s="1"/>
  <c r="R1458" i="13"/>
  <c r="K1458" i="13" s="1"/>
  <c r="U1458" i="13" s="1"/>
  <c r="R1479" i="13"/>
  <c r="K1479" i="13" s="1"/>
  <c r="U1479" i="13" s="1"/>
  <c r="R1471" i="13"/>
  <c r="K1471" i="13" s="1"/>
  <c r="U1471" i="13" s="1"/>
  <c r="R1463" i="13"/>
  <c r="K1463" i="13" s="1"/>
  <c r="U1463" i="13" s="1"/>
  <c r="R1455" i="13"/>
  <c r="K1455" i="13" s="1"/>
  <c r="U1455" i="13" s="1"/>
  <c r="R1476" i="13"/>
  <c r="K1476" i="13" s="1"/>
  <c r="U1476" i="13" s="1"/>
  <c r="R1468" i="13"/>
  <c r="K1468" i="13" s="1"/>
  <c r="U1468" i="13" s="1"/>
  <c r="R1460" i="13"/>
  <c r="K1460" i="13" s="1"/>
  <c r="U1460" i="13" s="1"/>
  <c r="R1459" i="13"/>
  <c r="K1459" i="13" s="1"/>
  <c r="U1459" i="13" s="1"/>
  <c r="R1481" i="13"/>
  <c r="K1481" i="13" s="1"/>
  <c r="U1481" i="13" s="1"/>
  <c r="R1473" i="13"/>
  <c r="K1473" i="13" s="1"/>
  <c r="U1473" i="13" s="1"/>
  <c r="R1465" i="13"/>
  <c r="K1465" i="13" s="1"/>
  <c r="U1465" i="13" s="1"/>
  <c r="R1457" i="13"/>
  <c r="K1457" i="13" s="1"/>
  <c r="U1457" i="13" s="1"/>
  <c r="R1467" i="13"/>
  <c r="K1467" i="13" s="1"/>
  <c r="U1467" i="13" s="1"/>
  <c r="R1493" i="13"/>
  <c r="K1493" i="13" s="1"/>
  <c r="R1489" i="13"/>
  <c r="K1489" i="13" s="1"/>
  <c r="T1489" i="13" s="1"/>
  <c r="R1485" i="13"/>
  <c r="K1485" i="13" s="1"/>
  <c r="R1478" i="13"/>
  <c r="K1478" i="13" s="1"/>
  <c r="U1478" i="13" s="1"/>
  <c r="R1470" i="13"/>
  <c r="K1470" i="13" s="1"/>
  <c r="U1470" i="13" s="1"/>
  <c r="R1462" i="13"/>
  <c r="K1462" i="13" s="1"/>
  <c r="U1462" i="13" s="1"/>
  <c r="R1454" i="13"/>
  <c r="K1454" i="13" s="1"/>
  <c r="U1454" i="13" s="1"/>
  <c r="R1451" i="13"/>
  <c r="K1451" i="13" s="1"/>
  <c r="U1451" i="13" s="1"/>
  <c r="R1453" i="13"/>
  <c r="K1453" i="13" s="1"/>
  <c r="U1453" i="13" s="1"/>
  <c r="R1450" i="13"/>
  <c r="K1450" i="13" s="1"/>
  <c r="U1450" i="13" s="1"/>
  <c r="R1452" i="13"/>
  <c r="K1452" i="13" s="1"/>
  <c r="U1452" i="13" s="1"/>
  <c r="R1442" i="13"/>
  <c r="K1442" i="13" s="1"/>
  <c r="U1442" i="13" s="1"/>
  <c r="R1432" i="13"/>
  <c r="K1432" i="13" s="1"/>
  <c r="U1432" i="13" s="1"/>
  <c r="R1447" i="13"/>
  <c r="K1447" i="13" s="1"/>
  <c r="U1447" i="13" s="1"/>
  <c r="R1439" i="13"/>
  <c r="K1439" i="13" s="1"/>
  <c r="U1439" i="13" s="1"/>
  <c r="R1444" i="13"/>
  <c r="K1444" i="13" s="1"/>
  <c r="U1444" i="13" s="1"/>
  <c r="R1436" i="13"/>
  <c r="K1436" i="13" s="1"/>
  <c r="U1436" i="13" s="1"/>
  <c r="R1434" i="13"/>
  <c r="K1434" i="13" s="1"/>
  <c r="U1434" i="13" s="1"/>
  <c r="R1449" i="13"/>
  <c r="K1449" i="13" s="1"/>
  <c r="U1449" i="13" s="1"/>
  <c r="R1441" i="13"/>
  <c r="K1441" i="13" s="1"/>
  <c r="U1441" i="13" s="1"/>
  <c r="R1446" i="13"/>
  <c r="K1446" i="13" s="1"/>
  <c r="U1446" i="13" s="1"/>
  <c r="R1438" i="13"/>
  <c r="K1438" i="13" s="1"/>
  <c r="U1438" i="13" s="1"/>
  <c r="R1437" i="13"/>
  <c r="K1437" i="13" s="1"/>
  <c r="U1437" i="13" s="1"/>
  <c r="R1443" i="13"/>
  <c r="K1443" i="13" s="1"/>
  <c r="U1443" i="13" s="1"/>
  <c r="R1433" i="13"/>
  <c r="K1433" i="13" s="1"/>
  <c r="U1433" i="13" s="1"/>
  <c r="R1445" i="13"/>
  <c r="K1445" i="13" s="1"/>
  <c r="U1445" i="13" s="1"/>
  <c r="R1448" i="13"/>
  <c r="K1448" i="13" s="1"/>
  <c r="U1448" i="13" s="1"/>
  <c r="R1440" i="13"/>
  <c r="K1440" i="13" s="1"/>
  <c r="U1440" i="13" s="1"/>
  <c r="R1435" i="13"/>
  <c r="K1435" i="13" s="1"/>
  <c r="U1435" i="13" s="1"/>
  <c r="R1423" i="13"/>
  <c r="K1423" i="13" s="1"/>
  <c r="U1423" i="13" s="1"/>
  <c r="R1421" i="13"/>
  <c r="K1421" i="13" s="1"/>
  <c r="U1421" i="13" s="1"/>
  <c r="R1416" i="13"/>
  <c r="K1416" i="13" s="1"/>
  <c r="U1416" i="13" s="1"/>
  <c r="R1414" i="13"/>
  <c r="K1414" i="13" s="1"/>
  <c r="U1414" i="13" s="1"/>
  <c r="R1412" i="13"/>
  <c r="K1412" i="13" s="1"/>
  <c r="U1412" i="13" s="1"/>
  <c r="R1410" i="13"/>
  <c r="K1410" i="13" s="1"/>
  <c r="U1410" i="13" s="1"/>
  <c r="R1408" i="13"/>
  <c r="K1408" i="13" s="1"/>
  <c r="U1408" i="13" s="1"/>
  <c r="R1406" i="13"/>
  <c r="K1406" i="13" s="1"/>
  <c r="U1406" i="13" s="1"/>
  <c r="R1404" i="13"/>
  <c r="K1404" i="13" s="1"/>
  <c r="U1404" i="13" s="1"/>
  <c r="R1402" i="13"/>
  <c r="K1402" i="13" s="1"/>
  <c r="U1402" i="13" s="1"/>
  <c r="R1400" i="13"/>
  <c r="K1400" i="13" s="1"/>
  <c r="U1400" i="13" s="1"/>
  <c r="R1398" i="13"/>
  <c r="K1398" i="13" s="1"/>
  <c r="U1398" i="13" s="1"/>
  <c r="R1396" i="13"/>
  <c r="K1396" i="13" s="1"/>
  <c r="U1396" i="13" s="1"/>
  <c r="R1394" i="13"/>
  <c r="K1394" i="13" s="1"/>
  <c r="U1394" i="13" s="1"/>
  <c r="R1392" i="13"/>
  <c r="K1392" i="13" s="1"/>
  <c r="U1392" i="13" s="1"/>
  <c r="R1390" i="13"/>
  <c r="K1390" i="13" s="1"/>
  <c r="U1390" i="13" s="1"/>
  <c r="R1388" i="13"/>
  <c r="K1388" i="13" s="1"/>
  <c r="U1388" i="13" s="1"/>
  <c r="R1386" i="13"/>
  <c r="K1386" i="13" s="1"/>
  <c r="U1386" i="13" s="1"/>
  <c r="R1384" i="13"/>
  <c r="K1384" i="13" s="1"/>
  <c r="U1384" i="13" s="1"/>
  <c r="R1382" i="13"/>
  <c r="K1382" i="13" s="1"/>
  <c r="U1382" i="13" s="1"/>
  <c r="R1380" i="13"/>
  <c r="K1380" i="13" s="1"/>
  <c r="U1380" i="13" s="1"/>
  <c r="R1378" i="13"/>
  <c r="K1378" i="13" s="1"/>
  <c r="U1378" i="13" s="1"/>
  <c r="R1376" i="13"/>
  <c r="K1376" i="13" s="1"/>
  <c r="U1376" i="13" s="1"/>
  <c r="R1374" i="13"/>
  <c r="K1374" i="13" s="1"/>
  <c r="U1374" i="13" s="1"/>
  <c r="R1372" i="13"/>
  <c r="K1372" i="13" s="1"/>
  <c r="U1372" i="13" s="1"/>
  <c r="R1370" i="13"/>
  <c r="K1370" i="13" s="1"/>
  <c r="U1370" i="13" s="1"/>
  <c r="R1368" i="13"/>
  <c r="K1368" i="13" s="1"/>
  <c r="U1368" i="13" s="1"/>
  <c r="R1366" i="13"/>
  <c r="K1366" i="13" s="1"/>
  <c r="U1366" i="13" s="1"/>
  <c r="R1364" i="13"/>
  <c r="K1364" i="13" s="1"/>
  <c r="U1364" i="13" s="1"/>
  <c r="R1362" i="13"/>
  <c r="K1362" i="13" s="1"/>
  <c r="U1362" i="13" s="1"/>
  <c r="R1425" i="13"/>
  <c r="K1425" i="13" s="1"/>
  <c r="U1425" i="13" s="1"/>
  <c r="R1429" i="13"/>
  <c r="K1429" i="13" s="1"/>
  <c r="U1429" i="13" s="1"/>
  <c r="R1419" i="13"/>
  <c r="K1419" i="13" s="1"/>
  <c r="U1419" i="13" s="1"/>
  <c r="R1417" i="13"/>
  <c r="K1417" i="13" s="1"/>
  <c r="U1417" i="13" s="1"/>
  <c r="R1430" i="13"/>
  <c r="K1430" i="13" s="1"/>
  <c r="U1430" i="13" s="1"/>
  <c r="R1428" i="13"/>
  <c r="K1428" i="13" s="1"/>
  <c r="U1428" i="13" s="1"/>
  <c r="R1426" i="13"/>
  <c r="K1426" i="13" s="1"/>
  <c r="U1426" i="13" s="1"/>
  <c r="R1424" i="13"/>
  <c r="K1424" i="13" s="1"/>
  <c r="U1424" i="13" s="1"/>
  <c r="R1422" i="13"/>
  <c r="K1422" i="13" s="1"/>
  <c r="U1422" i="13" s="1"/>
  <c r="R1415" i="13"/>
  <c r="K1415" i="13" s="1"/>
  <c r="U1415" i="13" s="1"/>
  <c r="R1413" i="13"/>
  <c r="K1413" i="13" s="1"/>
  <c r="U1413" i="13" s="1"/>
  <c r="R1411" i="13"/>
  <c r="K1411" i="13" s="1"/>
  <c r="U1411" i="13" s="1"/>
  <c r="R1409" i="13"/>
  <c r="K1409" i="13" s="1"/>
  <c r="U1409" i="13" s="1"/>
  <c r="R1407" i="13"/>
  <c r="K1407" i="13" s="1"/>
  <c r="U1407" i="13" s="1"/>
  <c r="R1405" i="13"/>
  <c r="K1405" i="13" s="1"/>
  <c r="U1405" i="13" s="1"/>
  <c r="R1403" i="13"/>
  <c r="K1403" i="13" s="1"/>
  <c r="U1403" i="13" s="1"/>
  <c r="R1401" i="13"/>
  <c r="K1401" i="13" s="1"/>
  <c r="U1401" i="13" s="1"/>
  <c r="R1399" i="13"/>
  <c r="K1399" i="13" s="1"/>
  <c r="U1399" i="13" s="1"/>
  <c r="R1397" i="13"/>
  <c r="K1397" i="13" s="1"/>
  <c r="U1397" i="13" s="1"/>
  <c r="R1395" i="13"/>
  <c r="K1395" i="13" s="1"/>
  <c r="U1395" i="13" s="1"/>
  <c r="R1393" i="13"/>
  <c r="K1393" i="13" s="1"/>
  <c r="U1393" i="13" s="1"/>
  <c r="R1391" i="13"/>
  <c r="K1391" i="13" s="1"/>
  <c r="U1391" i="13" s="1"/>
  <c r="R1389" i="13"/>
  <c r="K1389" i="13" s="1"/>
  <c r="U1389" i="13" s="1"/>
  <c r="R1387" i="13"/>
  <c r="K1387" i="13" s="1"/>
  <c r="U1387" i="13" s="1"/>
  <c r="R1385" i="13"/>
  <c r="K1385" i="13" s="1"/>
  <c r="U1385" i="13" s="1"/>
  <c r="R1383" i="13"/>
  <c r="K1383" i="13" s="1"/>
  <c r="U1383" i="13" s="1"/>
  <c r="R1381" i="13"/>
  <c r="K1381" i="13" s="1"/>
  <c r="U1381" i="13" s="1"/>
  <c r="R1379" i="13"/>
  <c r="K1379" i="13" s="1"/>
  <c r="U1379" i="13" s="1"/>
  <c r="R1377" i="13"/>
  <c r="K1377" i="13" s="1"/>
  <c r="U1377" i="13" s="1"/>
  <c r="R1375" i="13"/>
  <c r="K1375" i="13" s="1"/>
  <c r="U1375" i="13" s="1"/>
  <c r="R1373" i="13"/>
  <c r="K1373" i="13" s="1"/>
  <c r="U1373" i="13" s="1"/>
  <c r="R1371" i="13"/>
  <c r="K1371" i="13" s="1"/>
  <c r="U1371" i="13" s="1"/>
  <c r="R1369" i="13"/>
  <c r="K1369" i="13" s="1"/>
  <c r="U1369" i="13" s="1"/>
  <c r="R1367" i="13"/>
  <c r="K1367" i="13" s="1"/>
  <c r="U1367" i="13" s="1"/>
  <c r="R1365" i="13"/>
  <c r="K1365" i="13" s="1"/>
  <c r="U1365" i="13" s="1"/>
  <c r="R1363" i="13"/>
  <c r="K1363" i="13" s="1"/>
  <c r="U1363" i="13" s="1"/>
  <c r="K1420" i="13"/>
  <c r="T1420" i="13" s="1"/>
  <c r="R1431" i="13"/>
  <c r="K1431" i="13" s="1"/>
  <c r="U1431" i="13" s="1"/>
  <c r="R1427" i="13"/>
  <c r="K1427" i="13" s="1"/>
  <c r="U1427" i="13" s="1"/>
  <c r="R1418" i="13"/>
  <c r="K1418" i="13" s="1"/>
  <c r="U1418" i="13" s="1"/>
  <c r="K1334" i="13"/>
  <c r="R1360" i="13"/>
  <c r="K1360" i="13" s="1"/>
  <c r="U1360" i="13" s="1"/>
  <c r="R1358" i="13"/>
  <c r="K1358" i="13" s="1"/>
  <c r="U1358" i="13" s="1"/>
  <c r="R1361" i="13"/>
  <c r="K1361" i="13" s="1"/>
  <c r="U1361" i="13" s="1"/>
  <c r="R1359" i="13"/>
  <c r="K1359" i="13" s="1"/>
  <c r="U1359" i="13" s="1"/>
  <c r="R1357" i="13"/>
  <c r="K1357" i="13" s="1"/>
  <c r="U1357" i="13" s="1"/>
  <c r="R1356" i="13"/>
  <c r="K1356" i="13" s="1"/>
  <c r="R1354" i="13"/>
  <c r="K1354" i="13" s="1"/>
  <c r="U1354" i="13" s="1"/>
  <c r="R1352" i="13"/>
  <c r="K1352" i="13" s="1"/>
  <c r="R1355" i="13"/>
  <c r="K1355" i="13" s="1"/>
  <c r="U1355" i="13" s="1"/>
  <c r="R1353" i="13"/>
  <c r="K1353" i="13" s="1"/>
  <c r="U1353" i="13" s="1"/>
  <c r="R1350" i="13"/>
  <c r="K1350" i="13" s="1"/>
  <c r="U1350" i="13" s="1"/>
  <c r="R1348" i="13"/>
  <c r="K1348" i="13" s="1"/>
  <c r="U1348" i="13" s="1"/>
  <c r="R1351" i="13"/>
  <c r="K1351" i="13" s="1"/>
  <c r="U1351" i="13" s="1"/>
  <c r="R1349" i="13"/>
  <c r="K1349" i="13" s="1"/>
  <c r="U1349" i="13" s="1"/>
  <c r="R1346" i="13"/>
  <c r="K1346" i="13" s="1"/>
  <c r="U1346" i="13" s="1"/>
  <c r="R1344" i="13"/>
  <c r="K1344" i="13" s="1"/>
  <c r="U1344" i="13" s="1"/>
  <c r="R1342" i="13"/>
  <c r="K1342" i="13" s="1"/>
  <c r="U1342" i="13" s="1"/>
  <c r="R1340" i="13"/>
  <c r="K1340" i="13" s="1"/>
  <c r="U1340" i="13" s="1"/>
  <c r="R1338" i="13"/>
  <c r="K1338" i="13" s="1"/>
  <c r="U1338" i="13" s="1"/>
  <c r="R1336" i="13"/>
  <c r="K1336" i="13" s="1"/>
  <c r="U1336" i="13" s="1"/>
  <c r="R1347" i="13"/>
  <c r="K1347" i="13" s="1"/>
  <c r="U1347" i="13" s="1"/>
  <c r="R1345" i="13"/>
  <c r="K1345" i="13" s="1"/>
  <c r="U1345" i="13" s="1"/>
  <c r="R1343" i="13"/>
  <c r="K1343" i="13" s="1"/>
  <c r="U1343" i="13" s="1"/>
  <c r="R1341" i="13"/>
  <c r="K1341" i="13" s="1"/>
  <c r="U1341" i="13" s="1"/>
  <c r="R1339" i="13"/>
  <c r="K1339" i="13" s="1"/>
  <c r="U1339" i="13" s="1"/>
  <c r="R1337" i="13"/>
  <c r="K1337" i="13" s="1"/>
  <c r="U1337" i="13" s="1"/>
  <c r="R1335" i="13"/>
  <c r="K1335" i="13" s="1"/>
  <c r="U1335" i="13" s="1"/>
  <c r="K1333" i="13"/>
  <c r="R1332" i="13"/>
  <c r="K1332" i="13" s="1"/>
  <c r="U1332" i="13" s="1"/>
  <c r="R1330" i="13"/>
  <c r="K1330" i="13" s="1"/>
  <c r="U1330" i="13" s="1"/>
  <c r="R1331" i="13"/>
  <c r="K1331" i="13" s="1"/>
  <c r="U1331" i="13" s="1"/>
  <c r="R1326" i="13"/>
  <c r="K1326" i="13" s="1"/>
  <c r="U1326" i="13" s="1"/>
  <c r="R1310" i="13"/>
  <c r="K1310" i="13" s="1"/>
  <c r="U1310" i="13" s="1"/>
  <c r="R1304" i="13"/>
  <c r="K1304" i="13" s="1"/>
  <c r="U1304" i="13" s="1"/>
  <c r="R1328" i="13"/>
  <c r="K1328" i="13" s="1"/>
  <c r="U1328" i="13" s="1"/>
  <c r="R1316" i="13"/>
  <c r="K1316" i="13" s="1"/>
  <c r="U1316" i="13" s="1"/>
  <c r="R1300" i="13"/>
  <c r="K1300" i="13" s="1"/>
  <c r="U1300" i="13" s="1"/>
  <c r="R1318" i="13"/>
  <c r="K1318" i="13" s="1"/>
  <c r="U1318" i="13" s="1"/>
  <c r="R1308" i="13"/>
  <c r="K1308" i="13" s="1"/>
  <c r="U1308" i="13" s="1"/>
  <c r="R1320" i="13"/>
  <c r="K1320" i="13" s="1"/>
  <c r="U1320" i="13" s="1"/>
  <c r="R1306" i="13"/>
  <c r="K1306" i="13" s="1"/>
  <c r="U1306" i="13" s="1"/>
  <c r="R1329" i="13"/>
  <c r="K1329" i="13" s="1"/>
  <c r="U1329" i="13" s="1"/>
  <c r="R1327" i="13"/>
  <c r="K1327" i="13" s="1"/>
  <c r="U1327" i="13" s="1"/>
  <c r="R1325" i="13"/>
  <c r="K1325" i="13" s="1"/>
  <c r="U1325" i="13" s="1"/>
  <c r="R1323" i="13"/>
  <c r="K1323" i="13" s="1"/>
  <c r="U1323" i="13" s="1"/>
  <c r="R1321" i="13"/>
  <c r="K1321" i="13" s="1"/>
  <c r="U1321" i="13" s="1"/>
  <c r="R1319" i="13"/>
  <c r="K1319" i="13" s="1"/>
  <c r="U1319" i="13" s="1"/>
  <c r="R1317" i="13"/>
  <c r="K1317" i="13" s="1"/>
  <c r="U1317" i="13" s="1"/>
  <c r="R1315" i="13"/>
  <c r="K1315" i="13" s="1"/>
  <c r="U1315" i="13" s="1"/>
  <c r="R1313" i="13"/>
  <c r="K1313" i="13" s="1"/>
  <c r="U1313" i="13" s="1"/>
  <c r="R1311" i="13"/>
  <c r="K1311" i="13" s="1"/>
  <c r="U1311" i="13" s="1"/>
  <c r="R1309" i="13"/>
  <c r="K1309" i="13" s="1"/>
  <c r="U1309" i="13" s="1"/>
  <c r="R1307" i="13"/>
  <c r="K1307" i="13" s="1"/>
  <c r="U1307" i="13" s="1"/>
  <c r="R1305" i="13"/>
  <c r="K1305" i="13" s="1"/>
  <c r="U1305" i="13" s="1"/>
  <c r="R1303" i="13"/>
  <c r="K1303" i="13" s="1"/>
  <c r="U1303" i="13" s="1"/>
  <c r="R1301" i="13"/>
  <c r="K1301" i="13" s="1"/>
  <c r="U1301" i="13" s="1"/>
  <c r="R1299" i="13"/>
  <c r="K1299" i="13" s="1"/>
  <c r="U1299" i="13" s="1"/>
  <c r="R1324" i="13"/>
  <c r="K1324" i="13" s="1"/>
  <c r="U1324" i="13" s="1"/>
  <c r="R1312" i="13"/>
  <c r="K1312" i="13" s="1"/>
  <c r="U1312" i="13" s="1"/>
  <c r="R1302" i="13"/>
  <c r="K1302" i="13" s="1"/>
  <c r="U1302" i="13" s="1"/>
  <c r="R1314" i="13"/>
  <c r="K1314" i="13" s="1"/>
  <c r="U1314" i="13" s="1"/>
  <c r="R1298" i="13"/>
  <c r="K1298" i="13" s="1"/>
  <c r="U1298" i="13" s="1"/>
  <c r="R1322" i="13"/>
  <c r="K1322" i="13" s="1"/>
  <c r="U1322" i="13" s="1"/>
  <c r="R1296" i="13"/>
  <c r="K1296" i="13" s="1"/>
  <c r="U1296" i="13" s="1"/>
  <c r="R1297" i="13"/>
  <c r="K1297" i="13" s="1"/>
  <c r="U1297" i="13" s="1"/>
  <c r="R1295" i="13"/>
  <c r="K1295" i="13" s="1"/>
  <c r="U1295" i="13" s="1"/>
  <c r="R1294" i="13"/>
  <c r="K1294" i="13" s="1"/>
  <c r="U1294" i="13" s="1"/>
  <c r="R1288" i="13"/>
  <c r="K1288" i="13" s="1"/>
  <c r="U1288" i="13" s="1"/>
  <c r="R1280" i="13"/>
  <c r="K1280" i="13" s="1"/>
  <c r="U1280" i="13" s="1"/>
  <c r="R1293" i="13"/>
  <c r="K1293" i="13" s="1"/>
  <c r="U1293" i="13" s="1"/>
  <c r="R1291" i="13"/>
  <c r="K1291" i="13" s="1"/>
  <c r="U1291" i="13" s="1"/>
  <c r="R1289" i="13"/>
  <c r="K1289" i="13" s="1"/>
  <c r="U1289" i="13" s="1"/>
  <c r="R1287" i="13"/>
  <c r="K1287" i="13" s="1"/>
  <c r="U1287" i="13" s="1"/>
  <c r="R1285" i="13"/>
  <c r="K1285" i="13" s="1"/>
  <c r="U1285" i="13" s="1"/>
  <c r="R1283" i="13"/>
  <c r="K1283" i="13" s="1"/>
  <c r="U1283" i="13" s="1"/>
  <c r="R1281" i="13"/>
  <c r="K1281" i="13" s="1"/>
  <c r="U1281" i="13" s="1"/>
  <c r="R1279" i="13"/>
  <c r="K1279" i="13" s="1"/>
  <c r="U1279" i="13" s="1"/>
  <c r="R1284" i="13"/>
  <c r="K1284" i="13" s="1"/>
  <c r="U1284" i="13" s="1"/>
  <c r="R1292" i="13"/>
  <c r="K1292" i="13" s="1"/>
  <c r="U1292" i="13" s="1"/>
  <c r="R1290" i="13"/>
  <c r="K1290" i="13" s="1"/>
  <c r="U1290" i="13" s="1"/>
  <c r="R1282" i="13"/>
  <c r="K1282" i="13" s="1"/>
  <c r="U1282" i="13" s="1"/>
  <c r="R1286" i="13"/>
  <c r="K1286" i="13" s="1"/>
  <c r="U1286" i="13" s="1"/>
  <c r="R1278" i="13"/>
  <c r="K1278" i="13" s="1"/>
  <c r="U1278" i="13" s="1"/>
  <c r="R1276" i="13"/>
  <c r="K1276" i="13" s="1"/>
  <c r="U1276" i="13" s="1"/>
  <c r="R1274" i="13"/>
  <c r="K1274" i="13" s="1"/>
  <c r="U1274" i="13" s="1"/>
  <c r="R1272" i="13"/>
  <c r="K1272" i="13" s="1"/>
  <c r="U1272" i="13" s="1"/>
  <c r="R1270" i="13"/>
  <c r="K1270" i="13" s="1"/>
  <c r="U1270" i="13" s="1"/>
  <c r="R1268" i="13"/>
  <c r="K1268" i="13" s="1"/>
  <c r="U1268" i="13" s="1"/>
  <c r="R1266" i="13"/>
  <c r="K1266" i="13" s="1"/>
  <c r="U1266" i="13" s="1"/>
  <c r="R1264" i="13"/>
  <c r="K1264" i="13" s="1"/>
  <c r="U1264" i="13" s="1"/>
  <c r="R1262" i="13"/>
  <c r="K1262" i="13" s="1"/>
  <c r="U1262" i="13" s="1"/>
  <c r="R1260" i="13"/>
  <c r="K1260" i="13" s="1"/>
  <c r="U1260" i="13" s="1"/>
  <c r="R1258" i="13"/>
  <c r="K1258" i="13" s="1"/>
  <c r="U1258" i="13" s="1"/>
  <c r="R1256" i="13"/>
  <c r="K1256" i="13" s="1"/>
  <c r="U1256" i="13" s="1"/>
  <c r="R1254" i="13"/>
  <c r="K1254" i="13" s="1"/>
  <c r="U1254" i="13" s="1"/>
  <c r="R1252" i="13"/>
  <c r="K1252" i="13" s="1"/>
  <c r="U1252" i="13" s="1"/>
  <c r="R1250" i="13"/>
  <c r="K1250" i="13" s="1"/>
  <c r="U1250" i="13" s="1"/>
  <c r="R1245" i="13"/>
  <c r="K1245" i="13" s="1"/>
  <c r="U1245" i="13" s="1"/>
  <c r="R1243" i="13"/>
  <c r="K1243" i="13" s="1"/>
  <c r="U1243" i="13" s="1"/>
  <c r="R1241" i="13"/>
  <c r="K1241" i="13" s="1"/>
  <c r="U1241" i="13" s="1"/>
  <c r="R1239" i="13"/>
  <c r="K1239" i="13" s="1"/>
  <c r="U1239" i="13" s="1"/>
  <c r="R1237" i="13"/>
  <c r="K1237" i="13" s="1"/>
  <c r="U1237" i="13" s="1"/>
  <c r="R1235" i="13"/>
  <c r="K1235" i="13" s="1"/>
  <c r="U1235" i="13" s="1"/>
  <c r="R1233" i="13"/>
  <c r="K1233" i="13" s="1"/>
  <c r="U1233" i="13" s="1"/>
  <c r="R1231" i="13"/>
  <c r="K1231" i="13" s="1"/>
  <c r="U1231" i="13" s="1"/>
  <c r="R1229" i="13"/>
  <c r="K1229" i="13" s="1"/>
  <c r="U1229" i="13" s="1"/>
  <c r="R1227" i="13"/>
  <c r="K1227" i="13" s="1"/>
  <c r="U1227" i="13" s="1"/>
  <c r="R1225" i="13"/>
  <c r="K1225" i="13" s="1"/>
  <c r="U1225" i="13" s="1"/>
  <c r="R1223" i="13"/>
  <c r="K1223" i="13" s="1"/>
  <c r="U1223" i="13" s="1"/>
  <c r="R1221" i="13"/>
  <c r="K1221" i="13" s="1"/>
  <c r="U1221" i="13" s="1"/>
  <c r="R1219" i="13"/>
  <c r="K1219" i="13" s="1"/>
  <c r="U1219" i="13" s="1"/>
  <c r="R1247" i="13"/>
  <c r="K1247" i="13" s="1"/>
  <c r="U1247" i="13" s="1"/>
  <c r="R1277" i="13"/>
  <c r="K1277" i="13" s="1"/>
  <c r="U1277" i="13" s="1"/>
  <c r="R1275" i="13"/>
  <c r="K1275" i="13" s="1"/>
  <c r="U1275" i="13" s="1"/>
  <c r="R1273" i="13"/>
  <c r="K1273" i="13" s="1"/>
  <c r="U1273" i="13" s="1"/>
  <c r="R1271" i="13"/>
  <c r="K1271" i="13" s="1"/>
  <c r="U1271" i="13" s="1"/>
  <c r="R1269" i="13"/>
  <c r="K1269" i="13" s="1"/>
  <c r="U1269" i="13" s="1"/>
  <c r="R1267" i="13"/>
  <c r="K1267" i="13" s="1"/>
  <c r="U1267" i="13" s="1"/>
  <c r="R1265" i="13"/>
  <c r="K1265" i="13" s="1"/>
  <c r="U1265" i="13" s="1"/>
  <c r="R1263" i="13"/>
  <c r="K1263" i="13" s="1"/>
  <c r="U1263" i="13" s="1"/>
  <c r="R1261" i="13"/>
  <c r="K1261" i="13" s="1"/>
  <c r="U1261" i="13" s="1"/>
  <c r="R1259" i="13"/>
  <c r="K1259" i="13" s="1"/>
  <c r="U1259" i="13" s="1"/>
  <c r="R1257" i="13"/>
  <c r="K1257" i="13" s="1"/>
  <c r="U1257" i="13" s="1"/>
  <c r="R1255" i="13"/>
  <c r="K1255" i="13" s="1"/>
  <c r="U1255" i="13" s="1"/>
  <c r="R1253" i="13"/>
  <c r="K1253" i="13" s="1"/>
  <c r="U1253" i="13" s="1"/>
  <c r="R1251" i="13"/>
  <c r="K1251" i="13" s="1"/>
  <c r="U1251" i="13" s="1"/>
  <c r="R1249" i="13"/>
  <c r="K1249" i="13" s="1"/>
  <c r="U1249" i="13" s="1"/>
  <c r="R1244" i="13"/>
  <c r="K1244" i="13" s="1"/>
  <c r="U1244" i="13" s="1"/>
  <c r="R1242" i="13"/>
  <c r="K1242" i="13" s="1"/>
  <c r="U1242" i="13" s="1"/>
  <c r="R1240" i="13"/>
  <c r="K1240" i="13" s="1"/>
  <c r="U1240" i="13" s="1"/>
  <c r="R1238" i="13"/>
  <c r="K1238" i="13" s="1"/>
  <c r="U1238" i="13" s="1"/>
  <c r="R1236" i="13"/>
  <c r="K1236" i="13" s="1"/>
  <c r="U1236" i="13" s="1"/>
  <c r="R1234" i="13"/>
  <c r="K1234" i="13" s="1"/>
  <c r="U1234" i="13" s="1"/>
  <c r="R1232" i="13"/>
  <c r="K1232" i="13" s="1"/>
  <c r="U1232" i="13" s="1"/>
  <c r="R1230" i="13"/>
  <c r="K1230" i="13" s="1"/>
  <c r="U1230" i="13" s="1"/>
  <c r="R1228" i="13"/>
  <c r="K1228" i="13" s="1"/>
  <c r="U1228" i="13" s="1"/>
  <c r="R1226" i="13"/>
  <c r="K1226" i="13" s="1"/>
  <c r="U1226" i="13" s="1"/>
  <c r="R1224" i="13"/>
  <c r="K1224" i="13" s="1"/>
  <c r="U1224" i="13" s="1"/>
  <c r="R1222" i="13"/>
  <c r="K1222" i="13" s="1"/>
  <c r="U1222" i="13" s="1"/>
  <c r="R1220" i="13"/>
  <c r="K1220" i="13" s="1"/>
  <c r="U1220" i="13" s="1"/>
  <c r="R1218" i="13"/>
  <c r="K1218" i="13" s="1"/>
  <c r="U1218" i="13" s="1"/>
  <c r="R1246" i="13"/>
  <c r="K1246" i="13" s="1"/>
  <c r="U1246" i="13" s="1"/>
  <c r="R1248" i="13"/>
  <c r="K1248" i="13" s="1"/>
  <c r="U1248" i="13" s="1"/>
  <c r="R1217" i="13"/>
  <c r="K1217" i="13" s="1"/>
  <c r="U1217" i="13" s="1"/>
  <c r="R1215" i="13"/>
  <c r="K1215" i="13" s="1"/>
  <c r="U1215" i="13" s="1"/>
  <c r="R1216" i="13"/>
  <c r="K1216" i="13" s="1"/>
  <c r="U1216" i="13" s="1"/>
  <c r="R1214" i="13"/>
  <c r="K1214" i="13" s="1"/>
  <c r="R1213" i="13"/>
  <c r="K1213" i="13" s="1"/>
  <c r="U1213" i="13" s="1"/>
  <c r="R1211" i="13"/>
  <c r="K1211" i="13" s="1"/>
  <c r="U1211" i="13" s="1"/>
  <c r="R1212" i="13"/>
  <c r="K1212" i="13" s="1"/>
  <c r="U1212" i="13" s="1"/>
  <c r="R1209" i="13"/>
  <c r="K1209" i="13" s="1"/>
  <c r="U1209" i="13" s="1"/>
  <c r="R1210" i="13"/>
  <c r="K1210" i="13" s="1"/>
  <c r="U1210" i="13" s="1"/>
  <c r="R1207" i="13"/>
  <c r="K1207" i="13" s="1"/>
  <c r="U1207" i="13" s="1"/>
  <c r="R1208" i="13"/>
  <c r="K1208" i="13" s="1"/>
  <c r="U1208" i="13" s="1"/>
  <c r="R1205" i="13"/>
  <c r="K1205" i="13" s="1"/>
  <c r="U1205" i="13" s="1"/>
  <c r="R1203" i="13"/>
  <c r="K1203" i="13" s="1"/>
  <c r="U1203" i="13" s="1"/>
  <c r="R1201" i="13"/>
  <c r="K1201" i="13" s="1"/>
  <c r="U1201" i="13" s="1"/>
  <c r="R1199" i="13"/>
  <c r="K1199" i="13" s="1"/>
  <c r="U1199" i="13" s="1"/>
  <c r="R1197" i="13"/>
  <c r="K1197" i="13" s="1"/>
  <c r="U1197" i="13" s="1"/>
  <c r="R1206" i="13"/>
  <c r="K1206" i="13" s="1"/>
  <c r="U1206" i="13" s="1"/>
  <c r="R1204" i="13"/>
  <c r="K1204" i="13" s="1"/>
  <c r="U1204" i="13" s="1"/>
  <c r="R1202" i="13"/>
  <c r="K1202" i="13" s="1"/>
  <c r="U1202" i="13" s="1"/>
  <c r="R1200" i="13"/>
  <c r="K1200" i="13" s="1"/>
  <c r="U1200" i="13" s="1"/>
  <c r="R1198" i="13"/>
  <c r="K1198" i="13" s="1"/>
  <c r="U1198" i="13" s="1"/>
  <c r="R1195" i="13"/>
  <c r="K1195" i="13" s="1"/>
  <c r="U1195" i="13" s="1"/>
  <c r="R1196" i="13"/>
  <c r="K1196" i="13" s="1"/>
  <c r="U1196" i="13" s="1"/>
  <c r="R1194" i="13"/>
  <c r="K1194" i="13" s="1"/>
  <c r="U1194" i="13" s="1"/>
  <c r="R1183" i="13"/>
  <c r="K1183" i="13" s="1"/>
  <c r="U1183" i="13" s="1"/>
  <c r="R1189" i="13"/>
  <c r="K1189" i="13" s="1"/>
  <c r="U1189" i="13" s="1"/>
  <c r="R1185" i="13"/>
  <c r="K1185" i="13" s="1"/>
  <c r="U1185" i="13" s="1"/>
  <c r="R1193" i="13"/>
  <c r="K1193" i="13" s="1"/>
  <c r="U1193" i="13" s="1"/>
  <c r="R1192" i="13"/>
  <c r="K1192" i="13" s="1"/>
  <c r="U1192" i="13" s="1"/>
  <c r="R1190" i="13"/>
  <c r="K1190" i="13" s="1"/>
  <c r="U1190" i="13" s="1"/>
  <c r="R1188" i="13"/>
  <c r="K1188" i="13" s="1"/>
  <c r="U1188" i="13" s="1"/>
  <c r="R1186" i="13"/>
  <c r="K1186" i="13" s="1"/>
  <c r="U1186" i="13" s="1"/>
  <c r="R1184" i="13"/>
  <c r="K1184" i="13" s="1"/>
  <c r="U1184" i="13" s="1"/>
  <c r="R1182" i="13"/>
  <c r="K1182" i="13" s="1"/>
  <c r="U1182" i="13" s="1"/>
  <c r="R1191" i="13"/>
  <c r="K1191" i="13" s="1"/>
  <c r="U1191" i="13" s="1"/>
  <c r="R1187" i="13"/>
  <c r="K1187" i="13" s="1"/>
  <c r="U1187" i="13" s="1"/>
  <c r="R1179" i="13"/>
  <c r="K1179" i="13" s="1"/>
  <c r="U1179" i="13" s="1"/>
  <c r="R1177" i="13"/>
  <c r="K1177" i="13" s="1"/>
  <c r="U1177" i="13" s="1"/>
  <c r="R1175" i="13"/>
  <c r="K1175" i="13" s="1"/>
  <c r="U1175" i="13" s="1"/>
  <c r="R1173" i="13"/>
  <c r="K1173" i="13" s="1"/>
  <c r="U1173" i="13" s="1"/>
  <c r="R1171" i="13"/>
  <c r="K1171" i="13" s="1"/>
  <c r="U1171" i="13" s="1"/>
  <c r="R1169" i="13"/>
  <c r="K1169" i="13" s="1"/>
  <c r="U1169" i="13" s="1"/>
  <c r="R1167" i="13"/>
  <c r="K1167" i="13" s="1"/>
  <c r="U1167" i="13" s="1"/>
  <c r="R1165" i="13"/>
  <c r="K1165" i="13" s="1"/>
  <c r="U1165" i="13" s="1"/>
  <c r="R1163" i="13"/>
  <c r="K1163" i="13" s="1"/>
  <c r="U1163" i="13" s="1"/>
  <c r="R1161" i="13"/>
  <c r="K1161" i="13" s="1"/>
  <c r="U1161" i="13" s="1"/>
  <c r="R1159" i="13"/>
  <c r="K1159" i="13" s="1"/>
  <c r="U1159" i="13" s="1"/>
  <c r="R1157" i="13"/>
  <c r="K1157" i="13" s="1"/>
  <c r="U1157" i="13" s="1"/>
  <c r="R1147" i="13"/>
  <c r="K1147" i="13" s="1"/>
  <c r="U1147" i="13" s="1"/>
  <c r="R1139" i="13"/>
  <c r="K1139" i="13" s="1"/>
  <c r="U1139" i="13" s="1"/>
  <c r="R1181" i="13"/>
  <c r="K1181" i="13" s="1"/>
  <c r="U1181" i="13" s="1"/>
  <c r="R1152" i="13"/>
  <c r="K1152" i="13" s="1"/>
  <c r="U1152" i="13" s="1"/>
  <c r="R1144" i="13"/>
  <c r="K1144" i="13" s="1"/>
  <c r="U1144" i="13" s="1"/>
  <c r="R1142" i="13"/>
  <c r="K1142" i="13" s="1"/>
  <c r="U1142" i="13" s="1"/>
  <c r="R1149" i="13"/>
  <c r="K1149" i="13" s="1"/>
  <c r="U1149" i="13" s="1"/>
  <c r="R1141" i="13"/>
  <c r="K1141" i="13" s="1"/>
  <c r="U1141" i="13" s="1"/>
  <c r="R1136" i="13"/>
  <c r="K1136" i="13" s="1"/>
  <c r="U1136" i="13" s="1"/>
  <c r="R1180" i="13"/>
  <c r="K1180" i="13" s="1"/>
  <c r="U1180" i="13" s="1"/>
  <c r="R1178" i="13"/>
  <c r="K1178" i="13" s="1"/>
  <c r="U1178" i="13" s="1"/>
  <c r="R1176" i="13"/>
  <c r="K1176" i="13" s="1"/>
  <c r="U1176" i="13" s="1"/>
  <c r="R1174" i="13"/>
  <c r="K1174" i="13" s="1"/>
  <c r="U1174" i="13" s="1"/>
  <c r="R1172" i="13"/>
  <c r="K1172" i="13" s="1"/>
  <c r="U1172" i="13" s="1"/>
  <c r="R1170" i="13"/>
  <c r="K1170" i="13" s="1"/>
  <c r="U1170" i="13" s="1"/>
  <c r="R1168" i="13"/>
  <c r="K1168" i="13" s="1"/>
  <c r="U1168" i="13" s="1"/>
  <c r="R1166" i="13"/>
  <c r="K1166" i="13" s="1"/>
  <c r="U1166" i="13" s="1"/>
  <c r="R1164" i="13"/>
  <c r="K1164" i="13" s="1"/>
  <c r="U1164" i="13" s="1"/>
  <c r="R1162" i="13"/>
  <c r="K1162" i="13" s="1"/>
  <c r="U1162" i="13" s="1"/>
  <c r="R1160" i="13"/>
  <c r="K1160" i="13" s="1"/>
  <c r="U1160" i="13" s="1"/>
  <c r="R1158" i="13"/>
  <c r="K1158" i="13" s="1"/>
  <c r="U1158" i="13" s="1"/>
  <c r="R1156" i="13"/>
  <c r="K1156" i="13" s="1"/>
  <c r="U1156" i="13" s="1"/>
  <c r="R1154" i="13"/>
  <c r="K1154" i="13" s="1"/>
  <c r="U1154" i="13" s="1"/>
  <c r="R1146" i="13"/>
  <c r="K1146" i="13" s="1"/>
  <c r="U1146" i="13" s="1"/>
  <c r="R1138" i="13"/>
  <c r="K1138" i="13" s="1"/>
  <c r="U1138" i="13" s="1"/>
  <c r="R1150" i="13"/>
  <c r="K1150" i="13" s="1"/>
  <c r="U1150" i="13" s="1"/>
  <c r="R1151" i="13"/>
  <c r="K1151" i="13" s="1"/>
  <c r="U1151" i="13" s="1"/>
  <c r="R1143" i="13"/>
  <c r="K1143" i="13" s="1"/>
  <c r="U1143" i="13" s="1"/>
  <c r="R1155" i="13"/>
  <c r="K1155" i="13" s="1"/>
  <c r="U1155" i="13" s="1"/>
  <c r="R1148" i="13"/>
  <c r="K1148" i="13" s="1"/>
  <c r="U1148" i="13" s="1"/>
  <c r="R1140" i="13"/>
  <c r="K1140" i="13" s="1"/>
  <c r="U1140" i="13" s="1"/>
  <c r="R1153" i="13"/>
  <c r="K1153" i="13" s="1"/>
  <c r="U1153" i="13" s="1"/>
  <c r="R1145" i="13"/>
  <c r="K1145" i="13" s="1"/>
  <c r="U1145" i="13" s="1"/>
  <c r="R1137" i="13"/>
  <c r="K1137" i="13" s="1"/>
  <c r="U1137" i="13" s="1"/>
  <c r="R1135" i="13"/>
  <c r="K1135" i="13" s="1"/>
  <c r="U1135" i="13" s="1"/>
  <c r="R1134" i="13"/>
  <c r="K1134" i="13" s="1"/>
  <c r="U1134" i="13" s="1"/>
  <c r="R1132" i="13"/>
  <c r="K1132" i="13" s="1"/>
  <c r="U1132" i="13" s="1"/>
  <c r="R1133" i="13"/>
  <c r="K1133" i="13" s="1"/>
  <c r="U1133" i="13" s="1"/>
  <c r="R1130" i="13"/>
  <c r="K1130" i="13" s="1"/>
  <c r="U1130" i="13" s="1"/>
  <c r="R1131" i="13"/>
  <c r="K1131" i="13" s="1"/>
  <c r="U1131" i="13" s="1"/>
  <c r="R1129" i="13"/>
  <c r="K1129" i="13" s="1"/>
  <c r="U1129" i="13" s="1"/>
  <c r="R1128" i="13"/>
  <c r="K1128" i="13" s="1"/>
  <c r="U1128" i="13" s="1"/>
  <c r="R1124" i="13"/>
  <c r="K1124" i="13" s="1"/>
  <c r="U1124" i="13" s="1"/>
  <c r="R1126" i="13"/>
  <c r="K1126" i="13" s="1"/>
  <c r="U1126" i="13" s="1"/>
  <c r="R1116" i="13"/>
  <c r="K1116" i="13" s="1"/>
  <c r="U1116" i="13" s="1"/>
  <c r="R1120" i="13"/>
  <c r="K1120" i="13" s="1"/>
  <c r="U1120" i="13" s="1"/>
  <c r="R1122" i="13"/>
  <c r="K1122" i="13" s="1"/>
  <c r="U1122" i="13" s="1"/>
  <c r="R1118" i="13"/>
  <c r="K1118" i="13" s="1"/>
  <c r="U1118" i="13" s="1"/>
  <c r="R1114" i="13"/>
  <c r="K1114" i="13" s="1"/>
  <c r="T1114" i="13" s="1"/>
  <c r="R1112" i="13"/>
  <c r="K1112" i="13" s="1"/>
  <c r="U1112" i="13" s="1"/>
  <c r="R1110" i="13"/>
  <c r="K1110" i="13" s="1"/>
  <c r="U1110" i="13" s="1"/>
  <c r="R1127" i="13"/>
  <c r="K1127" i="13" s="1"/>
  <c r="U1127" i="13" s="1"/>
  <c r="R1125" i="13"/>
  <c r="K1125" i="13" s="1"/>
  <c r="U1125" i="13" s="1"/>
  <c r="R1123" i="13"/>
  <c r="K1123" i="13" s="1"/>
  <c r="U1123" i="13" s="1"/>
  <c r="R1121" i="13"/>
  <c r="K1121" i="13" s="1"/>
  <c r="U1121" i="13" s="1"/>
  <c r="R1119" i="13"/>
  <c r="K1119" i="13" s="1"/>
  <c r="U1119" i="13" s="1"/>
  <c r="R1117" i="13"/>
  <c r="K1117" i="13" s="1"/>
  <c r="U1117" i="13" s="1"/>
  <c r="R1115" i="13"/>
  <c r="K1115" i="13" s="1"/>
  <c r="U1115" i="13" s="1"/>
  <c r="R1113" i="13"/>
  <c r="K1113" i="13" s="1"/>
  <c r="U1113" i="13" s="1"/>
  <c r="R1111" i="13"/>
  <c r="K1111" i="13" s="1"/>
  <c r="U1111" i="13" s="1"/>
  <c r="R1109" i="13"/>
  <c r="K1109" i="13" s="1"/>
  <c r="U1109" i="13" s="1"/>
  <c r="R1108" i="13"/>
  <c r="K1108" i="13" s="1"/>
  <c r="U1108" i="13" s="1"/>
  <c r="R1107" i="13"/>
  <c r="K1107" i="13" s="1"/>
  <c r="U1107" i="13" s="1"/>
  <c r="R1106" i="13"/>
  <c r="K1106" i="13" s="1"/>
  <c r="U1106" i="13" s="1"/>
  <c r="R1104" i="13"/>
  <c r="K1104" i="13" s="1"/>
  <c r="U1104" i="13" s="1"/>
  <c r="R1102" i="13"/>
  <c r="K1102" i="13" s="1"/>
  <c r="U1102" i="13" s="1"/>
  <c r="R1105" i="13"/>
  <c r="K1105" i="13" s="1"/>
  <c r="U1105" i="13" s="1"/>
  <c r="R1103" i="13"/>
  <c r="K1103" i="13" s="1"/>
  <c r="U1103" i="13" s="1"/>
  <c r="R1098" i="13"/>
  <c r="K1098" i="13" s="1"/>
  <c r="U1098" i="13" s="1"/>
  <c r="R1100" i="13"/>
  <c r="K1100" i="13" s="1"/>
  <c r="U1100" i="13" s="1"/>
  <c r="R1095" i="13"/>
  <c r="K1095" i="13" s="1"/>
  <c r="U1095" i="13" s="1"/>
  <c r="R1093" i="13"/>
  <c r="K1093" i="13" s="1"/>
  <c r="U1093" i="13" s="1"/>
  <c r="R1091" i="13"/>
  <c r="K1091" i="13" s="1"/>
  <c r="U1091" i="13" s="1"/>
  <c r="R1089" i="13"/>
  <c r="K1089" i="13" s="1"/>
  <c r="U1089" i="13" s="1"/>
  <c r="R1087" i="13"/>
  <c r="K1087" i="13" s="1"/>
  <c r="U1087" i="13" s="1"/>
  <c r="R1085" i="13"/>
  <c r="K1085" i="13" s="1"/>
  <c r="U1085" i="13" s="1"/>
  <c r="R1097" i="13"/>
  <c r="K1097" i="13" s="1"/>
  <c r="U1097" i="13" s="1"/>
  <c r="R1099" i="13"/>
  <c r="K1099" i="13" s="1"/>
  <c r="U1099" i="13" s="1"/>
  <c r="R1101" i="13"/>
  <c r="K1101" i="13" s="1"/>
  <c r="U1101" i="13" s="1"/>
  <c r="R1096" i="13"/>
  <c r="K1096" i="13" s="1"/>
  <c r="U1096" i="13" s="1"/>
  <c r="R1094" i="13"/>
  <c r="K1094" i="13" s="1"/>
  <c r="U1094" i="13" s="1"/>
  <c r="R1092" i="13"/>
  <c r="K1092" i="13" s="1"/>
  <c r="U1092" i="13" s="1"/>
  <c r="R1090" i="13"/>
  <c r="K1090" i="13" s="1"/>
  <c r="U1090" i="13" s="1"/>
  <c r="R1088" i="13"/>
  <c r="K1088" i="13" s="1"/>
  <c r="U1088" i="13" s="1"/>
  <c r="R1086" i="13"/>
  <c r="K1086" i="13" s="1"/>
  <c r="U1086" i="13" s="1"/>
  <c r="R1084" i="13"/>
  <c r="K1084" i="13" s="1"/>
  <c r="U1084" i="13" s="1"/>
  <c r="R1035" i="13"/>
  <c r="R1030" i="13"/>
  <c r="R1022" i="13"/>
  <c r="R1019" i="13"/>
  <c r="R1032" i="13"/>
  <c r="R1083" i="13"/>
  <c r="K1083" i="13" s="1"/>
  <c r="U1083" i="13" s="1"/>
  <c r="R1081" i="13"/>
  <c r="K1081" i="13" s="1"/>
  <c r="U1081" i="13" s="1"/>
  <c r="R1079" i="13"/>
  <c r="K1079" i="13" s="1"/>
  <c r="U1079" i="13" s="1"/>
  <c r="R1077" i="13"/>
  <c r="R1075" i="13"/>
  <c r="R1073" i="13"/>
  <c r="R1071" i="13"/>
  <c r="R1069" i="13"/>
  <c r="R1067" i="13"/>
  <c r="R1065" i="13"/>
  <c r="R1063" i="13"/>
  <c r="R1061" i="13"/>
  <c r="R1059" i="13"/>
  <c r="R1057" i="13"/>
  <c r="R1055" i="13"/>
  <c r="R1053" i="13"/>
  <c r="R1051" i="13"/>
  <c r="R1049" i="13"/>
  <c r="R1047" i="13"/>
  <c r="K1047" i="13" s="1"/>
  <c r="R1045" i="13"/>
  <c r="R1043" i="13"/>
  <c r="R1041" i="13"/>
  <c r="R1039" i="13"/>
  <c r="R1037" i="13"/>
  <c r="R1029" i="13"/>
  <c r="R1021" i="13"/>
  <c r="R1027" i="13"/>
  <c r="R1034" i="13"/>
  <c r="R1026" i="13"/>
  <c r="R1031" i="13"/>
  <c r="R1023" i="13"/>
  <c r="R1036" i="13"/>
  <c r="K1036" i="13" s="1"/>
  <c r="R1028" i="13"/>
  <c r="R1020" i="13"/>
  <c r="R1024" i="13"/>
  <c r="R1082" i="13"/>
  <c r="K1082" i="13" s="1"/>
  <c r="U1082" i="13" s="1"/>
  <c r="R1080" i="13"/>
  <c r="K1080" i="13" s="1"/>
  <c r="U1080" i="13" s="1"/>
  <c r="R1078" i="13"/>
  <c r="R1076" i="13"/>
  <c r="R1074" i="13"/>
  <c r="R1072" i="13"/>
  <c r="R1070" i="13"/>
  <c r="R1068" i="13"/>
  <c r="R1066" i="13"/>
  <c r="R1064" i="13"/>
  <c r="R1062" i="13"/>
  <c r="R1060" i="13"/>
  <c r="R1058" i="13"/>
  <c r="R1056" i="13"/>
  <c r="R1054" i="13"/>
  <c r="R1052" i="13"/>
  <c r="R1050" i="13"/>
  <c r="R1048" i="13"/>
  <c r="R1046" i="13"/>
  <c r="R1044" i="13"/>
  <c r="R1042" i="13"/>
  <c r="R1040" i="13"/>
  <c r="R1038" i="13"/>
  <c r="R1033" i="13"/>
  <c r="R1025" i="13"/>
  <c r="R1016" i="13"/>
  <c r="R1018" i="13"/>
  <c r="R1017" i="13"/>
  <c r="R1014" i="13"/>
  <c r="R1015" i="13"/>
  <c r="R1011" i="13"/>
  <c r="R1013" i="13"/>
  <c r="R1010" i="13"/>
  <c r="R1012" i="13"/>
  <c r="R1009" i="13"/>
  <c r="R924" i="13"/>
  <c r="R925" i="13"/>
  <c r="J1454" i="13"/>
  <c r="F2790" i="13"/>
  <c r="H3069" i="13"/>
  <c r="F2654" i="13"/>
  <c r="S2910" i="13"/>
  <c r="H2440" i="13"/>
  <c r="S2541" i="13"/>
  <c r="H2403" i="13"/>
  <c r="H3113" i="13"/>
  <c r="H2922" i="13"/>
  <c r="H3070" i="13"/>
  <c r="O1047" i="13"/>
  <c r="H3161" i="13"/>
  <c r="S2907" i="13"/>
  <c r="S2675" i="13"/>
  <c r="H2801" i="13"/>
  <c r="F2656" i="13"/>
  <c r="F2608" i="13"/>
  <c r="S2759" i="13"/>
  <c r="S2703" i="13"/>
  <c r="S3146" i="13"/>
  <c r="S2764" i="13"/>
  <c r="H3071" i="13"/>
  <c r="S2721" i="13"/>
  <c r="H3219" i="13"/>
  <c r="S2655" i="13"/>
  <c r="S2757" i="13"/>
  <c r="S2614" i="13"/>
  <c r="H2930" i="13"/>
  <c r="H2615" i="13"/>
  <c r="H2961" i="13"/>
  <c r="S2877" i="13"/>
  <c r="F2393" i="13"/>
  <c r="S2946" i="13"/>
  <c r="S2765" i="13"/>
  <c r="S2707" i="13"/>
  <c r="S2699" i="13"/>
  <c r="S2663" i="13"/>
  <c r="S2790" i="13"/>
  <c r="S2773" i="13"/>
  <c r="S2767" i="13"/>
  <c r="S2712" i="13"/>
  <c r="S2639" i="13"/>
  <c r="S2800" i="13"/>
  <c r="S2746" i="13"/>
  <c r="S2670" i="13"/>
  <c r="S2609" i="13"/>
  <c r="S2599" i="13"/>
  <c r="S2839" i="13"/>
  <c r="S2797" i="13"/>
  <c r="H2675" i="13"/>
  <c r="H3203" i="13"/>
  <c r="H3129" i="13"/>
  <c r="H3103" i="13"/>
  <c r="H3027" i="13"/>
  <c r="H2761" i="13"/>
  <c r="S2664" i="13"/>
  <c r="F2417" i="13"/>
  <c r="S2909" i="13"/>
  <c r="S2789" i="13"/>
  <c r="S2718" i="13"/>
  <c r="H3163" i="13"/>
  <c r="H3086" i="13"/>
  <c r="H3045" i="13"/>
  <c r="H2837" i="13"/>
  <c r="S2776" i="13"/>
  <c r="S2768" i="13"/>
  <c r="S2723" i="13"/>
  <c r="S2692" i="13"/>
  <c r="S2677" i="13"/>
  <c r="F2672" i="13"/>
  <c r="S2617" i="13"/>
  <c r="S2459" i="13"/>
  <c r="F2405" i="13"/>
  <c r="S2682" i="13"/>
  <c r="H3231" i="13"/>
  <c r="H3150" i="13"/>
  <c r="S2997" i="13"/>
  <c r="S2942" i="13"/>
  <c r="S2864" i="13"/>
  <c r="H2854" i="13"/>
  <c r="S2851" i="13"/>
  <c r="S2740" i="13"/>
  <c r="S2584" i="13"/>
  <c r="S2446" i="13"/>
  <c r="S2819" i="13"/>
  <c r="S2761" i="13"/>
  <c r="S2952" i="13"/>
  <c r="S2931" i="13"/>
  <c r="S2926" i="13"/>
  <c r="S2828" i="13"/>
  <c r="S2795" i="13"/>
  <c r="S2762" i="13"/>
  <c r="S2755" i="13"/>
  <c r="S2750" i="13"/>
  <c r="S2714" i="13"/>
  <c r="S2641" i="13"/>
  <c r="S2604" i="13"/>
  <c r="S2425" i="13"/>
  <c r="S3071" i="13"/>
  <c r="S3160" i="13"/>
  <c r="S3199" i="13"/>
  <c r="S3162" i="13"/>
  <c r="S3087" i="13"/>
  <c r="H3087" i="13"/>
  <c r="H3085" i="13"/>
  <c r="S2915" i="13"/>
  <c r="H2767" i="13"/>
  <c r="S2698" i="13"/>
  <c r="S2671" i="13"/>
  <c r="S2636" i="13"/>
  <c r="H2618" i="13"/>
  <c r="S2498" i="13"/>
  <c r="S2493" i="13"/>
  <c r="S2847" i="13"/>
  <c r="S2650" i="13"/>
  <c r="S2523" i="13"/>
  <c r="H3141" i="13"/>
  <c r="H3110" i="13"/>
  <c r="H3020" i="13"/>
  <c r="S3001" i="13"/>
  <c r="H2946" i="13"/>
  <c r="S2902" i="13"/>
  <c r="S2863" i="13"/>
  <c r="S2850" i="13"/>
  <c r="S2845" i="13"/>
  <c r="S2822" i="13"/>
  <c r="S2734" i="13"/>
  <c r="H2734" i="13"/>
  <c r="S2726" i="13"/>
  <c r="S2711" i="13"/>
  <c r="H2698" i="13"/>
  <c r="S2693" i="13"/>
  <c r="S2683" i="13"/>
  <c r="S2680" i="13"/>
  <c r="F2661" i="13"/>
  <c r="H2659" i="13"/>
  <c r="F2657" i="13"/>
  <c r="S2559" i="13"/>
  <c r="F2447" i="13"/>
  <c r="S2595" i="13"/>
  <c r="H3235" i="13"/>
  <c r="H3215" i="13"/>
  <c r="H2997" i="13"/>
  <c r="F2934" i="13"/>
  <c r="H2906" i="13"/>
  <c r="H2855" i="13"/>
  <c r="H2853" i="13"/>
  <c r="H2699" i="13"/>
  <c r="H2646" i="13"/>
  <c r="H2639" i="13"/>
  <c r="H2622" i="13"/>
  <c r="F2594" i="13"/>
  <c r="F2421" i="13"/>
  <c r="F2404" i="13"/>
  <c r="F2400" i="13"/>
  <c r="F2398" i="13"/>
  <c r="F2379" i="13"/>
  <c r="F2359" i="13"/>
  <c r="H3179" i="13"/>
  <c r="H3131" i="13"/>
  <c r="H3121" i="13"/>
  <c r="H3101" i="13"/>
  <c r="H2898" i="13"/>
  <c r="H2893" i="13"/>
  <c r="H2782" i="13"/>
  <c r="H2738" i="13"/>
  <c r="H2663" i="13"/>
  <c r="H2413" i="13"/>
  <c r="F2395" i="13"/>
  <c r="F2371" i="13"/>
  <c r="H2758" i="13"/>
  <c r="F2667" i="13"/>
  <c r="F2626" i="13"/>
  <c r="F2383" i="13"/>
  <c r="H3201" i="13"/>
  <c r="H3191" i="13"/>
  <c r="H3075" i="13"/>
  <c r="H3037" i="13"/>
  <c r="F2603" i="13"/>
  <c r="H2829" i="13"/>
  <c r="H2811" i="13"/>
  <c r="H2723" i="13"/>
  <c r="F2673" i="13"/>
  <c r="H2671" i="13"/>
  <c r="H2616" i="13"/>
  <c r="F2375" i="13"/>
  <c r="H2769" i="13"/>
  <c r="H2449" i="13"/>
  <c r="H2432" i="13"/>
  <c r="F2394" i="13"/>
  <c r="F2392" i="13"/>
  <c r="F2387" i="13"/>
  <c r="H3233" i="13"/>
  <c r="H3195" i="13"/>
  <c r="H3185" i="13"/>
  <c r="H3162" i="13"/>
  <c r="H3160" i="13"/>
  <c r="H3142" i="13"/>
  <c r="H3054" i="13"/>
  <c r="H3013" i="13"/>
  <c r="F2771" i="13"/>
  <c r="F2677" i="13"/>
  <c r="F2632" i="13"/>
  <c r="F2614" i="13"/>
  <c r="F2367" i="13"/>
  <c r="S3029" i="13"/>
  <c r="S2989" i="13"/>
  <c r="S2984" i="13"/>
  <c r="S2961" i="13"/>
  <c r="S2827" i="13"/>
  <c r="S2796" i="13"/>
  <c r="S2791" i="13"/>
  <c r="H3234" i="13"/>
  <c r="H3232" i="13"/>
  <c r="S3207" i="13"/>
  <c r="H3207" i="13"/>
  <c r="H3165" i="13"/>
  <c r="H3123" i="13"/>
  <c r="S3093" i="13"/>
  <c r="H3093" i="13"/>
  <c r="H3081" i="13"/>
  <c r="H3065" i="13"/>
  <c r="H3005" i="13"/>
  <c r="S3003" i="13"/>
  <c r="S2986" i="13"/>
  <c r="H2986" i="13"/>
  <c r="H2968" i="13"/>
  <c r="H2963" i="13"/>
  <c r="S2927" i="13"/>
  <c r="S2891" i="13"/>
  <c r="S2886" i="13"/>
  <c r="H2864" i="13"/>
  <c r="F2864" i="13"/>
  <c r="H2849" i="13"/>
  <c r="H2822" i="13"/>
  <c r="H2813" i="13"/>
  <c r="S2806" i="13"/>
  <c r="S2793" i="13"/>
  <c r="H2793" i="13"/>
  <c r="F2765" i="13"/>
  <c r="S2749" i="13"/>
  <c r="S2735" i="13"/>
  <c r="F2721" i="13"/>
  <c r="H2714" i="13"/>
  <c r="S2709" i="13"/>
  <c r="S2696" i="13"/>
  <c r="F2696" i="13"/>
  <c r="F2689" i="13"/>
  <c r="S2687" i="13"/>
  <c r="F2664" i="13"/>
  <c r="S2658" i="13"/>
  <c r="F2650" i="13"/>
  <c r="H2648" i="13"/>
  <c r="S2587" i="13"/>
  <c r="S2525" i="13"/>
  <c r="S2453" i="13"/>
  <c r="F2451" i="13"/>
  <c r="F2423" i="13"/>
  <c r="F2385" i="13"/>
  <c r="S3103" i="13"/>
  <c r="S3159" i="13"/>
  <c r="H3227" i="13"/>
  <c r="H3151" i="13"/>
  <c r="H3149" i="13"/>
  <c r="S3130" i="13"/>
  <c r="H3130" i="13"/>
  <c r="H3109" i="13"/>
  <c r="H3102" i="13"/>
  <c r="H3055" i="13"/>
  <c r="H3053" i="13"/>
  <c r="H3021" i="13"/>
  <c r="H3019" i="13"/>
  <c r="F3007" i="13"/>
  <c r="S2973" i="13"/>
  <c r="S2950" i="13"/>
  <c r="H2938" i="13"/>
  <c r="S2917" i="13"/>
  <c r="S2912" i="13"/>
  <c r="S2879" i="13"/>
  <c r="S2859" i="13"/>
  <c r="H2842" i="13"/>
  <c r="S2835" i="13"/>
  <c r="H2824" i="13"/>
  <c r="S2815" i="13"/>
  <c r="H2806" i="13"/>
  <c r="S2804" i="13"/>
  <c r="S2786" i="13"/>
  <c r="F2779" i="13"/>
  <c r="S2775" i="13"/>
  <c r="S2760" i="13"/>
  <c r="S2751" i="13"/>
  <c r="S2742" i="13"/>
  <c r="H2682" i="13"/>
  <c r="H2680" i="13"/>
  <c r="F2680" i="13"/>
  <c r="S2667" i="13"/>
  <c r="F2662" i="13"/>
  <c r="S2652" i="13"/>
  <c r="S2605" i="13"/>
  <c r="F2605" i="13"/>
  <c r="F2601" i="13"/>
  <c r="S2527" i="13"/>
  <c r="H2444" i="13"/>
  <c r="H2435" i="13"/>
  <c r="F2435" i="13"/>
  <c r="F2406" i="13"/>
  <c r="H2373" i="13"/>
  <c r="F2373" i="13"/>
  <c r="H3169" i="13"/>
  <c r="H3153" i="13"/>
  <c r="H3134" i="13"/>
  <c r="H3118" i="13"/>
  <c r="H3097" i="13"/>
  <c r="H3078" i="13"/>
  <c r="H3062" i="13"/>
  <c r="H3043" i="13"/>
  <c r="H3033" i="13"/>
  <c r="H3023" i="13"/>
  <c r="H3000" i="13"/>
  <c r="H2940" i="13"/>
  <c r="S2933" i="13"/>
  <c r="S2873" i="13"/>
  <c r="F2861" i="13"/>
  <c r="H2808" i="13"/>
  <c r="H2361" i="13"/>
  <c r="F2361" i="13"/>
  <c r="H2902" i="13"/>
  <c r="F2902" i="13"/>
  <c r="H2852" i="13"/>
  <c r="H2839" i="13"/>
  <c r="S2781" i="13"/>
  <c r="H2768" i="13"/>
  <c r="F2768" i="13"/>
  <c r="H2766" i="13"/>
  <c r="F2755" i="13"/>
  <c r="S2724" i="13"/>
  <c r="S2708" i="13"/>
  <c r="F2665" i="13"/>
  <c r="H2625" i="13"/>
  <c r="S2623" i="13"/>
  <c r="F2623" i="13"/>
  <c r="F2621" i="13"/>
  <c r="H2617" i="13"/>
  <c r="S2611" i="13"/>
  <c r="S2607" i="13"/>
  <c r="S2482" i="13"/>
  <c r="S2477" i="13"/>
  <c r="F2457" i="13"/>
  <c r="H2457" i="13"/>
  <c r="H2452" i="13"/>
  <c r="F2439" i="13"/>
  <c r="S2429" i="13"/>
  <c r="H2427" i="13"/>
  <c r="S2420" i="13"/>
  <c r="F2363" i="13"/>
  <c r="H3166" i="13"/>
  <c r="H3094" i="13"/>
  <c r="H3073" i="13"/>
  <c r="H3011" i="13"/>
  <c r="H2995" i="13"/>
  <c r="S2949" i="13"/>
  <c r="H2949" i="13"/>
  <c r="S2923" i="13"/>
  <c r="S2918" i="13"/>
  <c r="H2890" i="13"/>
  <c r="S2885" i="13"/>
  <c r="F2878" i="13"/>
  <c r="S2865" i="13"/>
  <c r="F2865" i="13"/>
  <c r="H2750" i="13"/>
  <c r="S2741" i="13"/>
  <c r="H2730" i="13"/>
  <c r="F2728" i="13"/>
  <c r="H2726" i="13"/>
  <c r="F2720" i="13"/>
  <c r="S2715" i="13"/>
  <c r="H2715" i="13"/>
  <c r="S2695" i="13"/>
  <c r="F2688" i="13"/>
  <c r="S2679" i="13"/>
  <c r="F2651" i="13"/>
  <c r="H2651" i="13"/>
  <c r="S2645" i="13"/>
  <c r="F2645" i="13"/>
  <c r="S2629" i="13"/>
  <c r="F2598" i="13"/>
  <c r="S2514" i="13"/>
  <c r="S2509" i="13"/>
  <c r="H2377" i="13"/>
  <c r="F2377" i="13"/>
  <c r="F2365" i="13"/>
  <c r="S3013" i="13"/>
  <c r="F2710" i="13"/>
  <c r="H2710" i="13"/>
  <c r="H2916" i="13"/>
  <c r="F2916" i="13"/>
  <c r="S2899" i="13"/>
  <c r="S3223" i="13"/>
  <c r="S3183" i="13"/>
  <c r="H3183" i="13"/>
  <c r="H3154" i="13"/>
  <c r="H3135" i="13"/>
  <c r="H3133" i="13"/>
  <c r="H3119" i="13"/>
  <c r="H3117" i="13"/>
  <c r="H3105" i="13"/>
  <c r="H3077" i="13"/>
  <c r="S3061" i="13"/>
  <c r="H3061" i="13"/>
  <c r="H3049" i="13"/>
  <c r="H3015" i="13"/>
  <c r="H2979" i="13"/>
  <c r="S2941" i="13"/>
  <c r="F2918" i="13"/>
  <c r="S2894" i="13"/>
  <c r="S2887" i="13"/>
  <c r="F2882" i="13"/>
  <c r="S2867" i="13"/>
  <c r="S2862" i="13"/>
  <c r="H2834" i="13"/>
  <c r="S2829" i="13"/>
  <c r="H2818" i="13"/>
  <c r="F2816" i="13"/>
  <c r="S2787" i="13"/>
  <c r="F2787" i="13"/>
  <c r="S2754" i="13"/>
  <c r="F2747" i="13"/>
  <c r="S2745" i="13"/>
  <c r="S2743" i="13"/>
  <c r="F2736" i="13"/>
  <c r="S2732" i="13"/>
  <c r="S2717" i="13"/>
  <c r="S2705" i="13"/>
  <c r="F2705" i="13"/>
  <c r="S2685" i="13"/>
  <c r="S2676" i="13"/>
  <c r="H2670" i="13"/>
  <c r="S2640" i="13"/>
  <c r="S2638" i="13"/>
  <c r="S2635" i="13"/>
  <c r="S2631" i="13"/>
  <c r="S2608" i="13"/>
  <c r="S2606" i="13"/>
  <c r="S2583" i="13"/>
  <c r="S2466" i="13"/>
  <c r="S2461" i="13"/>
  <c r="F2419" i="13"/>
  <c r="H2401" i="13"/>
  <c r="F2381" i="13"/>
  <c r="F2369" i="13"/>
  <c r="H2860" i="13"/>
  <c r="F2860" i="13"/>
  <c r="S2782" i="13"/>
  <c r="S2771" i="13"/>
  <c r="H2357" i="13"/>
  <c r="F2357" i="13"/>
  <c r="S2914" i="13"/>
  <c r="S2904" i="13"/>
  <c r="S2816" i="13"/>
  <c r="S2799" i="13"/>
  <c r="S2794" i="13"/>
  <c r="S2792" i="13"/>
  <c r="S2783" i="13"/>
  <c r="S2778" i="13"/>
  <c r="S2772" i="13"/>
  <c r="S2744" i="13"/>
  <c r="S2729" i="13"/>
  <c r="S2727" i="13"/>
  <c r="S2725" i="13"/>
  <c r="S2701" i="13"/>
  <c r="S2686" i="13"/>
  <c r="S2651" i="13"/>
  <c r="S2630" i="13"/>
  <c r="S2603" i="13"/>
  <c r="S2597" i="13"/>
  <c r="S2575" i="13"/>
  <c r="S2543" i="13"/>
  <c r="S2441" i="13"/>
  <c r="S2423" i="13"/>
  <c r="S3165" i="13"/>
  <c r="S2736" i="13"/>
  <c r="F2937" i="13"/>
  <c r="H2937" i="13"/>
  <c r="H2360" i="13"/>
  <c r="F2360" i="13"/>
  <c r="S3215" i="13"/>
  <c r="S3167" i="13"/>
  <c r="S3143" i="13"/>
  <c r="S3123" i="13"/>
  <c r="F3035" i="13"/>
  <c r="H3035" i="13"/>
  <c r="F3014" i="13"/>
  <c r="H3014" i="13"/>
  <c r="H2970" i="13"/>
  <c r="F2941" i="13"/>
  <c r="H2941" i="13"/>
  <c r="H2925" i="13"/>
  <c r="F2921" i="13"/>
  <c r="H2921" i="13"/>
  <c r="H2863" i="13"/>
  <c r="F2863" i="13"/>
  <c r="H2833" i="13"/>
  <c r="F2833" i="13"/>
  <c r="H2763" i="13"/>
  <c r="F2763" i="13"/>
  <c r="S3232" i="13"/>
  <c r="F3012" i="13"/>
  <c r="H3012" i="13"/>
  <c r="F2939" i="13"/>
  <c r="H2939" i="13"/>
  <c r="H3217" i="13"/>
  <c r="H3158" i="13"/>
  <c r="S3147" i="13"/>
  <c r="H3147" i="13"/>
  <c r="H3145" i="13"/>
  <c r="S3127" i="13"/>
  <c r="H3127" i="13"/>
  <c r="H3125" i="13"/>
  <c r="H3107" i="13"/>
  <c r="F3091" i="13"/>
  <c r="H3091" i="13"/>
  <c r="F3059" i="13"/>
  <c r="H3059" i="13"/>
  <c r="F3009" i="13"/>
  <c r="H3009" i="13"/>
  <c r="F2980" i="13"/>
  <c r="H2980" i="13"/>
  <c r="S2943" i="13"/>
  <c r="F2914" i="13"/>
  <c r="S2875" i="13"/>
  <c r="H2817" i="13"/>
  <c r="F2817" i="13"/>
  <c r="H2795" i="13"/>
  <c r="F2795" i="13"/>
  <c r="F3115" i="13"/>
  <c r="H3115" i="13"/>
  <c r="S3234" i="13"/>
  <c r="S3119" i="13"/>
  <c r="S2934" i="13"/>
  <c r="H2376" i="13"/>
  <c r="F2376" i="13"/>
  <c r="F3025" i="13"/>
  <c r="H3025" i="13"/>
  <c r="F2985" i="13"/>
  <c r="H2985" i="13"/>
  <c r="F2950" i="13"/>
  <c r="H2950" i="13"/>
  <c r="F2909" i="13"/>
  <c r="H2909" i="13"/>
  <c r="H2900" i="13"/>
  <c r="F2900" i="13"/>
  <c r="H2848" i="13"/>
  <c r="F2848" i="13"/>
  <c r="H2841" i="13"/>
  <c r="F2841" i="13"/>
  <c r="F2655" i="13"/>
  <c r="H2655" i="13"/>
  <c r="S3191" i="13"/>
  <c r="F3089" i="13"/>
  <c r="H3089" i="13"/>
  <c r="S3233" i="13"/>
  <c r="S3231" i="13"/>
  <c r="S3166" i="13"/>
  <c r="S3142" i="13"/>
  <c r="S3135" i="13"/>
  <c r="S3063" i="13"/>
  <c r="F2987" i="13"/>
  <c r="H2987" i="13"/>
  <c r="S2982" i="13"/>
  <c r="H2877" i="13"/>
  <c r="F2877" i="13"/>
  <c r="H2858" i="13"/>
  <c r="F2858" i="13"/>
  <c r="F3067" i="13"/>
  <c r="H3067" i="13"/>
  <c r="H2892" i="13"/>
  <c r="F2892" i="13"/>
  <c r="S3154" i="13"/>
  <c r="F3057" i="13"/>
  <c r="H3057" i="13"/>
  <c r="F2658" i="13"/>
  <c r="H2658" i="13"/>
  <c r="H2390" i="13"/>
  <c r="F2390" i="13"/>
  <c r="S3235" i="13"/>
  <c r="H3187" i="13"/>
  <c r="S3175" i="13"/>
  <c r="H3175" i="13"/>
  <c r="S3170" i="13"/>
  <c r="H3170" i="13"/>
  <c r="H3168" i="13"/>
  <c r="H3137" i="13"/>
  <c r="S3122" i="13"/>
  <c r="H3122" i="13"/>
  <c r="F3090" i="13"/>
  <c r="H3090" i="13"/>
  <c r="H3083" i="13"/>
  <c r="S3074" i="13"/>
  <c r="H3074" i="13"/>
  <c r="F3058" i="13"/>
  <c r="H3058" i="13"/>
  <c r="H3029" i="13"/>
  <c r="F2945" i="13"/>
  <c r="H2945" i="13"/>
  <c r="F2933" i="13"/>
  <c r="H2933" i="13"/>
  <c r="H2823" i="13"/>
  <c r="F2823" i="13"/>
  <c r="H2753" i="13"/>
  <c r="F2753" i="13"/>
  <c r="F2735" i="13"/>
  <c r="H2735" i="13"/>
  <c r="H2634" i="13"/>
  <c r="F2634" i="13"/>
  <c r="F3099" i="13"/>
  <c r="H3099" i="13"/>
  <c r="F2917" i="13"/>
  <c r="H2917" i="13"/>
  <c r="F2996" i="13"/>
  <c r="H2996" i="13"/>
  <c r="H3223" i="13"/>
  <c r="H3211" i="13"/>
  <c r="H3199" i="13"/>
  <c r="H3157" i="13"/>
  <c r="H3146" i="13"/>
  <c r="H3126" i="13"/>
  <c r="F3106" i="13"/>
  <c r="H3106" i="13"/>
  <c r="F3041" i="13"/>
  <c r="H3041" i="13"/>
  <c r="H3031" i="13"/>
  <c r="H2959" i="13"/>
  <c r="H2954" i="13"/>
  <c r="H2908" i="13"/>
  <c r="F2908" i="13"/>
  <c r="H2836" i="13"/>
  <c r="F2836" i="13"/>
  <c r="H2807" i="13"/>
  <c r="F2807" i="13"/>
  <c r="H2785" i="13"/>
  <c r="F2785" i="13"/>
  <c r="S2882" i="13"/>
  <c r="S2880" i="13"/>
  <c r="S2849" i="13"/>
  <c r="S2844" i="13"/>
  <c r="S2834" i="13"/>
  <c r="S2831" i="13"/>
  <c r="S2818" i="13"/>
  <c r="S2780" i="13"/>
  <c r="S2763" i="13"/>
  <c r="S2758" i="13"/>
  <c r="S2748" i="13"/>
  <c r="F2711" i="13"/>
  <c r="H2711" i="13"/>
  <c r="F2703" i="13"/>
  <c r="H2703" i="13"/>
  <c r="F2695" i="13"/>
  <c r="H2695" i="13"/>
  <c r="H2588" i="13"/>
  <c r="F2588" i="13"/>
  <c r="H2374" i="13"/>
  <c r="F2374" i="13"/>
  <c r="H2358" i="13"/>
  <c r="F2358" i="13"/>
  <c r="S3111" i="13"/>
  <c r="S3058" i="13"/>
  <c r="S3047" i="13"/>
  <c r="S3022" i="13"/>
  <c r="S3002" i="13"/>
  <c r="S2936" i="13"/>
  <c r="S2896" i="13"/>
  <c r="S2888" i="13"/>
  <c r="F2880" i="13"/>
  <c r="S2878" i="13"/>
  <c r="S2871" i="13"/>
  <c r="S2868" i="13"/>
  <c r="S2866" i="13"/>
  <c r="S2852" i="13"/>
  <c r="H2831" i="13"/>
  <c r="H2826" i="13"/>
  <c r="H2821" i="13"/>
  <c r="H2815" i="13"/>
  <c r="S2813" i="13"/>
  <c r="H2810" i="13"/>
  <c r="H2805" i="13"/>
  <c r="S2803" i="13"/>
  <c r="S2801" i="13"/>
  <c r="F2800" i="13"/>
  <c r="H2783" i="13"/>
  <c r="F2776" i="13"/>
  <c r="F2773" i="13"/>
  <c r="S2766" i="13"/>
  <c r="H2751" i="13"/>
  <c r="F2744" i="13"/>
  <c r="F2741" i="13"/>
  <c r="S2739" i="13"/>
  <c r="S2733" i="13"/>
  <c r="S2731" i="13"/>
  <c r="F2722" i="13"/>
  <c r="H2722" i="13"/>
  <c r="H2718" i="13"/>
  <c r="S2710" i="13"/>
  <c r="S2702" i="13"/>
  <c r="S2694" i="13"/>
  <c r="F2674" i="13"/>
  <c r="H2674" i="13"/>
  <c r="S2661" i="13"/>
  <c r="F2638" i="13"/>
  <c r="S2625" i="13"/>
  <c r="F2592" i="13"/>
  <c r="S2472" i="13"/>
  <c r="H2378" i="13"/>
  <c r="F2378" i="13"/>
  <c r="H2362" i="13"/>
  <c r="F2362" i="13"/>
  <c r="S2855" i="13"/>
  <c r="S2824" i="13"/>
  <c r="S2808" i="13"/>
  <c r="S2798" i="13"/>
  <c r="H2798" i="13"/>
  <c r="S2788" i="13"/>
  <c r="S2779" i="13"/>
  <c r="S2774" i="13"/>
  <c r="H2774" i="13"/>
  <c r="S2756" i="13"/>
  <c r="S2747" i="13"/>
  <c r="S2720" i="13"/>
  <c r="F2702" i="13"/>
  <c r="H2702" i="13"/>
  <c r="F2690" i="13"/>
  <c r="H2690" i="13"/>
  <c r="S2688" i="13"/>
  <c r="S2644" i="13"/>
  <c r="S2615" i="13"/>
  <c r="F2607" i="13"/>
  <c r="H2607" i="13"/>
  <c r="H2402" i="13"/>
  <c r="F2402" i="13"/>
  <c r="H2380" i="13"/>
  <c r="F2380" i="13"/>
  <c r="H2364" i="13"/>
  <c r="F2364" i="13"/>
  <c r="S3106" i="13"/>
  <c r="S3095" i="13"/>
  <c r="H3051" i="13"/>
  <c r="S3030" i="13"/>
  <c r="H3030" i="13"/>
  <c r="H3028" i="13"/>
  <c r="H3017" i="13"/>
  <c r="H2971" i="13"/>
  <c r="S2969" i="13"/>
  <c r="H2969" i="13"/>
  <c r="S2962" i="13"/>
  <c r="H2962" i="13"/>
  <c r="S2960" i="13"/>
  <c r="H2960" i="13"/>
  <c r="S2953" i="13"/>
  <c r="H2953" i="13"/>
  <c r="F2932" i="13"/>
  <c r="S2928" i="13"/>
  <c r="F2924" i="13"/>
  <c r="S2922" i="13"/>
  <c r="S2903" i="13"/>
  <c r="S2901" i="13"/>
  <c r="S2883" i="13"/>
  <c r="F2862" i="13"/>
  <c r="H2850" i="13"/>
  <c r="H2847" i="13"/>
  <c r="H2845" i="13"/>
  <c r="S2840" i="13"/>
  <c r="H2840" i="13"/>
  <c r="S2838" i="13"/>
  <c r="S2832" i="13"/>
  <c r="H2827" i="13"/>
  <c r="H2791" i="13"/>
  <c r="S2784" i="13"/>
  <c r="H2777" i="13"/>
  <c r="S2770" i="13"/>
  <c r="H2759" i="13"/>
  <c r="S2752" i="13"/>
  <c r="H2745" i="13"/>
  <c r="H2742" i="13"/>
  <c r="S2738" i="13"/>
  <c r="H2737" i="13"/>
  <c r="S2730" i="13"/>
  <c r="H2729" i="13"/>
  <c r="F2712" i="13"/>
  <c r="F2706" i="13"/>
  <c r="H2706" i="13"/>
  <c r="S2704" i="13"/>
  <c r="F2704" i="13"/>
  <c r="H2683" i="13"/>
  <c r="H2382" i="13"/>
  <c r="F2382" i="13"/>
  <c r="H2366" i="13"/>
  <c r="F2366" i="13"/>
  <c r="S3055" i="13"/>
  <c r="S3039" i="13"/>
  <c r="S3021" i="13"/>
  <c r="S3006" i="13"/>
  <c r="F3004" i="13"/>
  <c r="S2920" i="13"/>
  <c r="H2905" i="13"/>
  <c r="H2901" i="13"/>
  <c r="S2893" i="13"/>
  <c r="S2881" i="13"/>
  <c r="F2881" i="13"/>
  <c r="F2876" i="13"/>
  <c r="S2833" i="13"/>
  <c r="F2832" i="13"/>
  <c r="F2819" i="13"/>
  <c r="S2817" i="13"/>
  <c r="F2784" i="13"/>
  <c r="F2752" i="13"/>
  <c r="F2725" i="13"/>
  <c r="F2666" i="13"/>
  <c r="H2666" i="13"/>
  <c r="F2631" i="13"/>
  <c r="H2631" i="13"/>
  <c r="H2596" i="13"/>
  <c r="F2596" i="13"/>
  <c r="H2384" i="13"/>
  <c r="F2384" i="13"/>
  <c r="H2368" i="13"/>
  <c r="F2368" i="13"/>
  <c r="S3090" i="13"/>
  <c r="S3079" i="13"/>
  <c r="S3005" i="13"/>
  <c r="S2954" i="13"/>
  <c r="H2843" i="13"/>
  <c r="H2838" i="13"/>
  <c r="H2820" i="13"/>
  <c r="H2804" i="13"/>
  <c r="F2693" i="13"/>
  <c r="S2691" i="13"/>
  <c r="H2691" i="13"/>
  <c r="F2641" i="13"/>
  <c r="H2641" i="13"/>
  <c r="S2622" i="13"/>
  <c r="F2436" i="13"/>
  <c r="H2386" i="13"/>
  <c r="F2386" i="13"/>
  <c r="H2370" i="13"/>
  <c r="F2370" i="13"/>
  <c r="S3014" i="13"/>
  <c r="S2980" i="13"/>
  <c r="S2948" i="13"/>
  <c r="S2925" i="13"/>
  <c r="S2906" i="13"/>
  <c r="F2879" i="13"/>
  <c r="F2874" i="13"/>
  <c r="F2867" i="13"/>
  <c r="S2861" i="13"/>
  <c r="S2854" i="13"/>
  <c r="S2848" i="13"/>
  <c r="F2825" i="13"/>
  <c r="S2823" i="13"/>
  <c r="F2814" i="13"/>
  <c r="S2812" i="13"/>
  <c r="F2809" i="13"/>
  <c r="S2807" i="13"/>
  <c r="H2799" i="13"/>
  <c r="F2792" i="13"/>
  <c r="F2789" i="13"/>
  <c r="H2775" i="13"/>
  <c r="F2760" i="13"/>
  <c r="F2757" i="13"/>
  <c r="H2743" i="13"/>
  <c r="S2719" i="13"/>
  <c r="F2719" i="13"/>
  <c r="H2719" i="13"/>
  <c r="H2713" i="13"/>
  <c r="F2709" i="13"/>
  <c r="H2707" i="13"/>
  <c r="F2687" i="13"/>
  <c r="H2687" i="13"/>
  <c r="F2679" i="13"/>
  <c r="H2679" i="13"/>
  <c r="F2669" i="13"/>
  <c r="S2653" i="13"/>
  <c r="S2647" i="13"/>
  <c r="F2624" i="13"/>
  <c r="H2624" i="13"/>
  <c r="F2602" i="13"/>
  <c r="H2602" i="13"/>
  <c r="F2409" i="13"/>
  <c r="H2388" i="13"/>
  <c r="F2388" i="13"/>
  <c r="H2372" i="13"/>
  <c r="F2372" i="13"/>
  <c r="S2659" i="13"/>
  <c r="S2656" i="13"/>
  <c r="S2649" i="13"/>
  <c r="S2620" i="13"/>
  <c r="S2563" i="13"/>
  <c r="S2547" i="13"/>
  <c r="S2506" i="13"/>
  <c r="S2499" i="13"/>
  <c r="S2490" i="13"/>
  <c r="S2483" i="13"/>
  <c r="S2474" i="13"/>
  <c r="S2458" i="13"/>
  <c r="H2697" i="13"/>
  <c r="H2694" i="13"/>
  <c r="S2689" i="13"/>
  <c r="H2686" i="13"/>
  <c r="H2681" i="13"/>
  <c r="S2678" i="13"/>
  <c r="H2678" i="13"/>
  <c r="S2673" i="13"/>
  <c r="H2647" i="13"/>
  <c r="S2628" i="13"/>
  <c r="S2626" i="13"/>
  <c r="S2591" i="13"/>
  <c r="S2581" i="13"/>
  <c r="S2565" i="13"/>
  <c r="S2549" i="13"/>
  <c r="S2533" i="13"/>
  <c r="S2517" i="13"/>
  <c r="S2501" i="13"/>
  <c r="S2485" i="13"/>
  <c r="S2469" i="13"/>
  <c r="S2427" i="13"/>
  <c r="S2722" i="13"/>
  <c r="S2716" i="13"/>
  <c r="S2706" i="13"/>
  <c r="S2700" i="13"/>
  <c r="S2690" i="13"/>
  <c r="S2684" i="13"/>
  <c r="S2674" i="13"/>
  <c r="S2668" i="13"/>
  <c r="S2666" i="13"/>
  <c r="S2662" i="13"/>
  <c r="S2657" i="13"/>
  <c r="S2654" i="13"/>
  <c r="S2643" i="13"/>
  <c r="H2640" i="13"/>
  <c r="S2637" i="13"/>
  <c r="F2637" i="13"/>
  <c r="S2633" i="13"/>
  <c r="F2630" i="13"/>
  <c r="S2619" i="13"/>
  <c r="S2613" i="13"/>
  <c r="H2609" i="13"/>
  <c r="F2606" i="13"/>
  <c r="S2567" i="13"/>
  <c r="S2551" i="13"/>
  <c r="S2535" i="13"/>
  <c r="S2445" i="13"/>
  <c r="H2445" i="13"/>
  <c r="H2437" i="13"/>
  <c r="S2433" i="13"/>
  <c r="H2433" i="13"/>
  <c r="F2425" i="13"/>
  <c r="S2421" i="13"/>
  <c r="S2419" i="13"/>
  <c r="S2417" i="13"/>
  <c r="S2415" i="13"/>
  <c r="V2415" i="13" s="1"/>
  <c r="S2408" i="13"/>
  <c r="V2408" i="13" s="1"/>
  <c r="H2408" i="13"/>
  <c r="S2616" i="13"/>
  <c r="S2464" i="13"/>
  <c r="S2451" i="13"/>
  <c r="S2449" i="13"/>
  <c r="H2727" i="13"/>
  <c r="S2660" i="13"/>
  <c r="S2648" i="13"/>
  <c r="S2632" i="13"/>
  <c r="S2621" i="13"/>
  <c r="S2598" i="13"/>
  <c r="S2571" i="13"/>
  <c r="S2669" i="13"/>
  <c r="S2646" i="13"/>
  <c r="S2634" i="13"/>
  <c r="S2624" i="13"/>
  <c r="S2612" i="13"/>
  <c r="S2610" i="13"/>
  <c r="S2592" i="13"/>
  <c r="S2590" i="13"/>
  <c r="S2586" i="13"/>
  <c r="S2573" i="13"/>
  <c r="S2557" i="13"/>
  <c r="S2452" i="13"/>
  <c r="S2405" i="13"/>
  <c r="V2405" i="13" s="1"/>
  <c r="F3214" i="13"/>
  <c r="H3214" i="13"/>
  <c r="F2803" i="13"/>
  <c r="H2803" i="13"/>
  <c r="S3225" i="13"/>
  <c r="H3225" i="13"/>
  <c r="F3216" i="13"/>
  <c r="H3216" i="13"/>
  <c r="S3209" i="13"/>
  <c r="H3209" i="13"/>
  <c r="F3200" i="13"/>
  <c r="H3200" i="13"/>
  <c r="S3193" i="13"/>
  <c r="H3193" i="13"/>
  <c r="F3184" i="13"/>
  <c r="H3184" i="13"/>
  <c r="S3177" i="13"/>
  <c r="H3177" i="13"/>
  <c r="S3169" i="13"/>
  <c r="F3164" i="13"/>
  <c r="H3164" i="13"/>
  <c r="H3159" i="13"/>
  <c r="H3143" i="13"/>
  <c r="S3134" i="13"/>
  <c r="S3117" i="13"/>
  <c r="H3111" i="13"/>
  <c r="F3084" i="13"/>
  <c r="H3084" i="13"/>
  <c r="S3082" i="13"/>
  <c r="H3082" i="13"/>
  <c r="S3053" i="13"/>
  <c r="H3047" i="13"/>
  <c r="S3045" i="13"/>
  <c r="H3039" i="13"/>
  <c r="S3037" i="13"/>
  <c r="S3025" i="13"/>
  <c r="F2958" i="13"/>
  <c r="H2958" i="13"/>
  <c r="S2940" i="13"/>
  <c r="H2929" i="13"/>
  <c r="H2889" i="13"/>
  <c r="H2872" i="13"/>
  <c r="F2872" i="13"/>
  <c r="S2843" i="13"/>
  <c r="S2811" i="13"/>
  <c r="F2756" i="13"/>
  <c r="H2756" i="13"/>
  <c r="S2728" i="13"/>
  <c r="F3198" i="13"/>
  <c r="H3198" i="13"/>
  <c r="S3227" i="13"/>
  <c r="S3211" i="13"/>
  <c r="F3202" i="13"/>
  <c r="H3202" i="13"/>
  <c r="S3195" i="13"/>
  <c r="F3186" i="13"/>
  <c r="H3186" i="13"/>
  <c r="S3179" i="13"/>
  <c r="S3157" i="13"/>
  <c r="S3152" i="13"/>
  <c r="F3152" i="13"/>
  <c r="H3152" i="13"/>
  <c r="S3141" i="13"/>
  <c r="F3132" i="13"/>
  <c r="H3132" i="13"/>
  <c r="S3109" i="13"/>
  <c r="F3076" i="13"/>
  <c r="H3076" i="13"/>
  <c r="S3027" i="13"/>
  <c r="S3009" i="13"/>
  <c r="F2993" i="13"/>
  <c r="H2993" i="13"/>
  <c r="F2978" i="13"/>
  <c r="H2978" i="13"/>
  <c r="S2955" i="13"/>
  <c r="F2955" i="13"/>
  <c r="H2955" i="13"/>
  <c r="F2942" i="13"/>
  <c r="H2942" i="13"/>
  <c r="H2936" i="13"/>
  <c r="F2936" i="13"/>
  <c r="H2701" i="13"/>
  <c r="F2701" i="13"/>
  <c r="F2660" i="13"/>
  <c r="H2660" i="13"/>
  <c r="F2429" i="13"/>
  <c r="H2429" i="13"/>
  <c r="F3230" i="13"/>
  <c r="H3230" i="13"/>
  <c r="F3218" i="13"/>
  <c r="H3218" i="13"/>
  <c r="S3229" i="13"/>
  <c r="H3229" i="13"/>
  <c r="F3220" i="13"/>
  <c r="H3220" i="13"/>
  <c r="S3213" i="13"/>
  <c r="H3213" i="13"/>
  <c r="F3204" i="13"/>
  <c r="H3204" i="13"/>
  <c r="S3197" i="13"/>
  <c r="H3197" i="13"/>
  <c r="F3188" i="13"/>
  <c r="H3188" i="13"/>
  <c r="S3181" i="13"/>
  <c r="H3181" i="13"/>
  <c r="F3172" i="13"/>
  <c r="H3172" i="13"/>
  <c r="H3167" i="13"/>
  <c r="S3155" i="13"/>
  <c r="H3155" i="13"/>
  <c r="S3150" i="13"/>
  <c r="S3139" i="13"/>
  <c r="H3139" i="13"/>
  <c r="F3128" i="13"/>
  <c r="H3128" i="13"/>
  <c r="S3101" i="13"/>
  <c r="H3095" i="13"/>
  <c r="F3068" i="13"/>
  <c r="H3068" i="13"/>
  <c r="S3066" i="13"/>
  <c r="H3066" i="13"/>
  <c r="S3011" i="13"/>
  <c r="F3003" i="13"/>
  <c r="H3003" i="13"/>
  <c r="H3001" i="13"/>
  <c r="S2995" i="13"/>
  <c r="S2975" i="13"/>
  <c r="H2896" i="13"/>
  <c r="F2896" i="13"/>
  <c r="F2894" i="13"/>
  <c r="S2890" i="13"/>
  <c r="F2851" i="13"/>
  <c r="F2830" i="13"/>
  <c r="S2820" i="13"/>
  <c r="H2781" i="13"/>
  <c r="F2781" i="13"/>
  <c r="F2764" i="13"/>
  <c r="H2764" i="13"/>
  <c r="S2697" i="13"/>
  <c r="F2685" i="13"/>
  <c r="F3182" i="13"/>
  <c r="H3182" i="13"/>
  <c r="F3136" i="13"/>
  <c r="H3136" i="13"/>
  <c r="F3092" i="13"/>
  <c r="H3092" i="13"/>
  <c r="S2672" i="13"/>
  <c r="F3190" i="13"/>
  <c r="H3190" i="13"/>
  <c r="F3148" i="13"/>
  <c r="H3148" i="13"/>
  <c r="F3124" i="13"/>
  <c r="H3124" i="13"/>
  <c r="F2772" i="13"/>
  <c r="H2772" i="13"/>
  <c r="F3224" i="13"/>
  <c r="H3224" i="13"/>
  <c r="S3217" i="13"/>
  <c r="F3208" i="13"/>
  <c r="H3208" i="13"/>
  <c r="S3201" i="13"/>
  <c r="F3192" i="13"/>
  <c r="H3192" i="13"/>
  <c r="S3185" i="13"/>
  <c r="F3176" i="13"/>
  <c r="H3176" i="13"/>
  <c r="S3163" i="13"/>
  <c r="S3153" i="13"/>
  <c r="F3144" i="13"/>
  <c r="H3144" i="13"/>
  <c r="S3133" i="13"/>
  <c r="F3120" i="13"/>
  <c r="H3120" i="13"/>
  <c r="F3116" i="13"/>
  <c r="H3116" i="13"/>
  <c r="S3114" i="13"/>
  <c r="H3114" i="13"/>
  <c r="S3085" i="13"/>
  <c r="H3079" i="13"/>
  <c r="F3052" i="13"/>
  <c r="H3052" i="13"/>
  <c r="S3050" i="13"/>
  <c r="H3050" i="13"/>
  <c r="F3044" i="13"/>
  <c r="H3044" i="13"/>
  <c r="S3042" i="13"/>
  <c r="H3042" i="13"/>
  <c r="F3036" i="13"/>
  <c r="H3036" i="13"/>
  <c r="S3034" i="13"/>
  <c r="H3034" i="13"/>
  <c r="H3022" i="13"/>
  <c r="F2952" i="13"/>
  <c r="H2952" i="13"/>
  <c r="F2948" i="13"/>
  <c r="H2948" i="13"/>
  <c r="H2866" i="13"/>
  <c r="F2866" i="13"/>
  <c r="F3206" i="13"/>
  <c r="H3206" i="13"/>
  <c r="S3219" i="13"/>
  <c r="F3210" i="13"/>
  <c r="H3210" i="13"/>
  <c r="S3203" i="13"/>
  <c r="F3194" i="13"/>
  <c r="H3194" i="13"/>
  <c r="S3187" i="13"/>
  <c r="F3178" i="13"/>
  <c r="H3178" i="13"/>
  <c r="S3168" i="13"/>
  <c r="S3158" i="13"/>
  <c r="S3151" i="13"/>
  <c r="S3131" i="13"/>
  <c r="F3108" i="13"/>
  <c r="H3108" i="13"/>
  <c r="S3077" i="13"/>
  <c r="S3020" i="13"/>
  <c r="F2965" i="13"/>
  <c r="H2965" i="13"/>
  <c r="H2920" i="13"/>
  <c r="F2920" i="13"/>
  <c r="H2859" i="13"/>
  <c r="F2859" i="13"/>
  <c r="S2857" i="13"/>
  <c r="F2716" i="13"/>
  <c r="H2716" i="13"/>
  <c r="F3222" i="13"/>
  <c r="H3222" i="13"/>
  <c r="F3174" i="13"/>
  <c r="H3174" i="13"/>
  <c r="F3060" i="13"/>
  <c r="H3060" i="13"/>
  <c r="F2944" i="13"/>
  <c r="H2944" i="13"/>
  <c r="F2913" i="13"/>
  <c r="H2913" i="13"/>
  <c r="F3226" i="13"/>
  <c r="H3226" i="13"/>
  <c r="F3228" i="13"/>
  <c r="H3228" i="13"/>
  <c r="S3221" i="13"/>
  <c r="H3221" i="13"/>
  <c r="F3212" i="13"/>
  <c r="H3212" i="13"/>
  <c r="S3205" i="13"/>
  <c r="H3205" i="13"/>
  <c r="F3196" i="13"/>
  <c r="H3196" i="13"/>
  <c r="S3189" i="13"/>
  <c r="H3189" i="13"/>
  <c r="F3180" i="13"/>
  <c r="H3180" i="13"/>
  <c r="S3173" i="13"/>
  <c r="H3173" i="13"/>
  <c r="S3171" i="13"/>
  <c r="H3171" i="13"/>
  <c r="S3161" i="13"/>
  <c r="F3156" i="13"/>
  <c r="H3156" i="13"/>
  <c r="S3149" i="13"/>
  <c r="F3140" i="13"/>
  <c r="H3140" i="13"/>
  <c r="S3138" i="13"/>
  <c r="H3138" i="13"/>
  <c r="S3125" i="13"/>
  <c r="F3100" i="13"/>
  <c r="H3100" i="13"/>
  <c r="S3098" i="13"/>
  <c r="H3098" i="13"/>
  <c r="S3069" i="13"/>
  <c r="H3063" i="13"/>
  <c r="S3004" i="13"/>
  <c r="S2987" i="13"/>
  <c r="F2797" i="13"/>
  <c r="F2732" i="13"/>
  <c r="H2732" i="13"/>
  <c r="F2724" i="13"/>
  <c r="H2724" i="13"/>
  <c r="S3144" i="13"/>
  <c r="S3136" i="13"/>
  <c r="S3128" i="13"/>
  <c r="S3120" i="13"/>
  <c r="S3112" i="13"/>
  <c r="H3112" i="13"/>
  <c r="S3104" i="13"/>
  <c r="H3104" i="13"/>
  <c r="S3096" i="13"/>
  <c r="H3096" i="13"/>
  <c r="S3088" i="13"/>
  <c r="H3088" i="13"/>
  <c r="S3080" i="13"/>
  <c r="H3080" i="13"/>
  <c r="S3072" i="13"/>
  <c r="H3072" i="13"/>
  <c r="S3064" i="13"/>
  <c r="H3064" i="13"/>
  <c r="S3056" i="13"/>
  <c r="H3056" i="13"/>
  <c r="S3048" i="13"/>
  <c r="H3048" i="13"/>
  <c r="S3040" i="13"/>
  <c r="H3040" i="13"/>
  <c r="S3032" i="13"/>
  <c r="F3032" i="13"/>
  <c r="H3032" i="13"/>
  <c r="S3023" i="13"/>
  <c r="F3018" i="13"/>
  <c r="H3018" i="13"/>
  <c r="F3016" i="13"/>
  <c r="H3016" i="13"/>
  <c r="S3007" i="13"/>
  <c r="S2985" i="13"/>
  <c r="F2977" i="13"/>
  <c r="H2977" i="13"/>
  <c r="S2967" i="13"/>
  <c r="H2967" i="13"/>
  <c r="F2957" i="13"/>
  <c r="H2957" i="13"/>
  <c r="S2930" i="13"/>
  <c r="S2919" i="13"/>
  <c r="H2912" i="13"/>
  <c r="F2912" i="13"/>
  <c r="F2910" i="13"/>
  <c r="S2869" i="13"/>
  <c r="F2869" i="13"/>
  <c r="F2828" i="13"/>
  <c r="H2828" i="13"/>
  <c r="F2780" i="13"/>
  <c r="H2780" i="13"/>
  <c r="S2753" i="13"/>
  <c r="F2749" i="13"/>
  <c r="S2737" i="13"/>
  <c r="F2733" i="13"/>
  <c r="F2708" i="13"/>
  <c r="H2708" i="13"/>
  <c r="S2681" i="13"/>
  <c r="S3115" i="13"/>
  <c r="S3107" i="13"/>
  <c r="S3099" i="13"/>
  <c r="S3091" i="13"/>
  <c r="S3083" i="13"/>
  <c r="S3075" i="13"/>
  <c r="S3067" i="13"/>
  <c r="S3059" i="13"/>
  <c r="S3051" i="13"/>
  <c r="S3043" i="13"/>
  <c r="S3035" i="13"/>
  <c r="S3000" i="13"/>
  <c r="S2979" i="13"/>
  <c r="F2972" i="13"/>
  <c r="H2972" i="13"/>
  <c r="S2959" i="13"/>
  <c r="S2951" i="13"/>
  <c r="F2951" i="13"/>
  <c r="H2951" i="13"/>
  <c r="S2895" i="13"/>
  <c r="F2788" i="13"/>
  <c r="H2788" i="13"/>
  <c r="F2700" i="13"/>
  <c r="H2700" i="13"/>
  <c r="S2432" i="13"/>
  <c r="S3126" i="13"/>
  <c r="S3118" i="13"/>
  <c r="S3110" i="13"/>
  <c r="S3102" i="13"/>
  <c r="S3094" i="13"/>
  <c r="S3086" i="13"/>
  <c r="S3078" i="13"/>
  <c r="S3070" i="13"/>
  <c r="S3062" i="13"/>
  <c r="S3054" i="13"/>
  <c r="S3046" i="13"/>
  <c r="H3046" i="13"/>
  <c r="S3038" i="13"/>
  <c r="H3038" i="13"/>
  <c r="F2988" i="13"/>
  <c r="H2988" i="13"/>
  <c r="S2970" i="13"/>
  <c r="F2964" i="13"/>
  <c r="H2964" i="13"/>
  <c r="F2943" i="13"/>
  <c r="H2943" i="13"/>
  <c r="S2935" i="13"/>
  <c r="H2928" i="13"/>
  <c r="F2928" i="13"/>
  <c r="F2926" i="13"/>
  <c r="H2897" i="13"/>
  <c r="H2875" i="13"/>
  <c r="F2875" i="13"/>
  <c r="H2871" i="13"/>
  <c r="F2871" i="13"/>
  <c r="F2846" i="13"/>
  <c r="F2835" i="13"/>
  <c r="F2796" i="13"/>
  <c r="H2796" i="13"/>
  <c r="S2769" i="13"/>
  <c r="F2717" i="13"/>
  <c r="F2692" i="13"/>
  <c r="H2692" i="13"/>
  <c r="S2665" i="13"/>
  <c r="F2653" i="13"/>
  <c r="S3145" i="13"/>
  <c r="S3137" i="13"/>
  <c r="S3129" i="13"/>
  <c r="S3121" i="13"/>
  <c r="S3113" i="13"/>
  <c r="S3105" i="13"/>
  <c r="S3097" i="13"/>
  <c r="S3089" i="13"/>
  <c r="S3081" i="13"/>
  <c r="S3073" i="13"/>
  <c r="S3065" i="13"/>
  <c r="S3057" i="13"/>
  <c r="S3049" i="13"/>
  <c r="S3041" i="13"/>
  <c r="S3033" i="13"/>
  <c r="S3028" i="13"/>
  <c r="S3019" i="13"/>
  <c r="S3017" i="13"/>
  <c r="S3012" i="13"/>
  <c r="S2996" i="13"/>
  <c r="F2994" i="13"/>
  <c r="H2994" i="13"/>
  <c r="F2956" i="13"/>
  <c r="H2956" i="13"/>
  <c r="S2947" i="13"/>
  <c r="F2947" i="13"/>
  <c r="H2947" i="13"/>
  <c r="S2911" i="13"/>
  <c r="H2904" i="13"/>
  <c r="F2904" i="13"/>
  <c r="S2836" i="13"/>
  <c r="S2777" i="13"/>
  <c r="F2684" i="13"/>
  <c r="H2684" i="13"/>
  <c r="S2507" i="13"/>
  <c r="F2456" i="13"/>
  <c r="H2456" i="13"/>
  <c r="F2448" i="13"/>
  <c r="H2448" i="13"/>
  <c r="S3230" i="13"/>
  <c r="S3228" i="13"/>
  <c r="S3226" i="13"/>
  <c r="S3224" i="13"/>
  <c r="S3222" i="13"/>
  <c r="S3220" i="13"/>
  <c r="S3218" i="13"/>
  <c r="S3216" i="13"/>
  <c r="S3214" i="13"/>
  <c r="S3212" i="13"/>
  <c r="S3210" i="13"/>
  <c r="S3208" i="13"/>
  <c r="S3206" i="13"/>
  <c r="S3204" i="13"/>
  <c r="S3202" i="13"/>
  <c r="S3200" i="13"/>
  <c r="S3198" i="13"/>
  <c r="S3196" i="13"/>
  <c r="S3194" i="13"/>
  <c r="S3192" i="13"/>
  <c r="S3190" i="13"/>
  <c r="S3188" i="13"/>
  <c r="S3186" i="13"/>
  <c r="S3184" i="13"/>
  <c r="S3182" i="13"/>
  <c r="S3180" i="13"/>
  <c r="S3178" i="13"/>
  <c r="S3176" i="13"/>
  <c r="S3174" i="13"/>
  <c r="S3172" i="13"/>
  <c r="S3164" i="13"/>
  <c r="S3156" i="13"/>
  <c r="S3148" i="13"/>
  <c r="S3140" i="13"/>
  <c r="S3132" i="13"/>
  <c r="S3124" i="13"/>
  <c r="S3116" i="13"/>
  <c r="S3108" i="13"/>
  <c r="S3100" i="13"/>
  <c r="S3092" i="13"/>
  <c r="S3084" i="13"/>
  <c r="S3076" i="13"/>
  <c r="S3068" i="13"/>
  <c r="S3060" i="13"/>
  <c r="S3052" i="13"/>
  <c r="S3044" i="13"/>
  <c r="S3036" i="13"/>
  <c r="S3031" i="13"/>
  <c r="F3026" i="13"/>
  <c r="H3026" i="13"/>
  <c r="F3024" i="13"/>
  <c r="H3024" i="13"/>
  <c r="S3015" i="13"/>
  <c r="F3010" i="13"/>
  <c r="H3010" i="13"/>
  <c r="F3008" i="13"/>
  <c r="H3008" i="13"/>
  <c r="S2968" i="13"/>
  <c r="F2966" i="13"/>
  <c r="H2966" i="13"/>
  <c r="S2898" i="13"/>
  <c r="S2870" i="13"/>
  <c r="H2868" i="13"/>
  <c r="F2868" i="13"/>
  <c r="H2856" i="13"/>
  <c r="F2856" i="13"/>
  <c r="F2844" i="13"/>
  <c r="H2844" i="13"/>
  <c r="F2812" i="13"/>
  <c r="H2812" i="13"/>
  <c r="S2785" i="13"/>
  <c r="F2748" i="13"/>
  <c r="H2748" i="13"/>
  <c r="F2740" i="13"/>
  <c r="H2740" i="13"/>
  <c r="S2713" i="13"/>
  <c r="F2676" i="13"/>
  <c r="H2676" i="13"/>
  <c r="F2668" i="13"/>
  <c r="H2668" i="13"/>
  <c r="H2629" i="13"/>
  <c r="F2629" i="13"/>
  <c r="F2604" i="13"/>
  <c r="H2604" i="13"/>
  <c r="S2602" i="13"/>
  <c r="S2977" i="13"/>
  <c r="S2965" i="13"/>
  <c r="S2957" i="13"/>
  <c r="S2938" i="13"/>
  <c r="S2874" i="13"/>
  <c r="F2873" i="13"/>
  <c r="F2870" i="13"/>
  <c r="S2858" i="13"/>
  <c r="F2857" i="13"/>
  <c r="S2802" i="13"/>
  <c r="F2613" i="13"/>
  <c r="F2600" i="13"/>
  <c r="H2600" i="13"/>
  <c r="S2596" i="13"/>
  <c r="S2579" i="13"/>
  <c r="S2515" i="13"/>
  <c r="S2480" i="13"/>
  <c r="S2457" i="13"/>
  <c r="S2434" i="13"/>
  <c r="F2397" i="13"/>
  <c r="S2588" i="13"/>
  <c r="S2488" i="13"/>
  <c r="S2971" i="13"/>
  <c r="S2963" i="13"/>
  <c r="S2944" i="13"/>
  <c r="H2802" i="13"/>
  <c r="H2794" i="13"/>
  <c r="H2786" i="13"/>
  <c r="H2778" i="13"/>
  <c r="H2770" i="13"/>
  <c r="H2762" i="13"/>
  <c r="H2754" i="13"/>
  <c r="H2746" i="13"/>
  <c r="S2642" i="13"/>
  <c r="F2636" i="13"/>
  <c r="H2636" i="13"/>
  <c r="F2628" i="13"/>
  <c r="H2628" i="13"/>
  <c r="S2618" i="13"/>
  <c r="S2531" i="13"/>
  <c r="S2496" i="13"/>
  <c r="S2467" i="13"/>
  <c r="F2453" i="13"/>
  <c r="H2453" i="13"/>
  <c r="F2407" i="13"/>
  <c r="H2407" i="13"/>
  <c r="S2388" i="13"/>
  <c r="V2388" i="13" s="1"/>
  <c r="S2376" i="13"/>
  <c r="V2376" i="13" s="1"/>
  <c r="S3026" i="13"/>
  <c r="S3018" i="13"/>
  <c r="S3010" i="13"/>
  <c r="S2999" i="13"/>
  <c r="S2994" i="13"/>
  <c r="S2978" i="13"/>
  <c r="S2966" i="13"/>
  <c r="S2958" i="13"/>
  <c r="S2939" i="13"/>
  <c r="S2884" i="13"/>
  <c r="S2872" i="13"/>
  <c r="S2856" i="13"/>
  <c r="S2846" i="13"/>
  <c r="S2841" i="13"/>
  <c r="S2830" i="13"/>
  <c r="S2825" i="13"/>
  <c r="S2814" i="13"/>
  <c r="S2809" i="13"/>
  <c r="H2739" i="13"/>
  <c r="H2731" i="13"/>
  <c r="H2652" i="13"/>
  <c r="F2644" i="13"/>
  <c r="H2644" i="13"/>
  <c r="F2620" i="13"/>
  <c r="H2620" i="13"/>
  <c r="S2539" i="13"/>
  <c r="S2504" i="13"/>
  <c r="S2475" i="13"/>
  <c r="H2443" i="13"/>
  <c r="F2443" i="13"/>
  <c r="H2441" i="13"/>
  <c r="S2437" i="13"/>
  <c r="S2512" i="13"/>
  <c r="S2439" i="13"/>
  <c r="H2431" i="13"/>
  <c r="F2431" i="13"/>
  <c r="S3024" i="13"/>
  <c r="S3016" i="13"/>
  <c r="S3008" i="13"/>
  <c r="S2998" i="13"/>
  <c r="S2988" i="13"/>
  <c r="S2983" i="13"/>
  <c r="S2981" i="13"/>
  <c r="S2976" i="13"/>
  <c r="S2974" i="13"/>
  <c r="S2972" i="13"/>
  <c r="S2964" i="13"/>
  <c r="S2956" i="13"/>
  <c r="S2945" i="13"/>
  <c r="S2937" i="13"/>
  <c r="S2932" i="13"/>
  <c r="S2929" i="13"/>
  <c r="S2924" i="13"/>
  <c r="S2921" i="13"/>
  <c r="S2916" i="13"/>
  <c r="S2913" i="13"/>
  <c r="S2908" i="13"/>
  <c r="S2905" i="13"/>
  <c r="S2900" i="13"/>
  <c r="S2897" i="13"/>
  <c r="S2892" i="13"/>
  <c r="S2889" i="13"/>
  <c r="S2876" i="13"/>
  <c r="S2860" i="13"/>
  <c r="S2853" i="13"/>
  <c r="S2842" i="13"/>
  <c r="S2837" i="13"/>
  <c r="S2826" i="13"/>
  <c r="S2821" i="13"/>
  <c r="S2810" i="13"/>
  <c r="S2805" i="13"/>
  <c r="S2627" i="13"/>
  <c r="F2612" i="13"/>
  <c r="H2612" i="13"/>
  <c r="S2589" i="13"/>
  <c r="S2585" i="13"/>
  <c r="S2555" i="13"/>
  <c r="S2491" i="13"/>
  <c r="S2454" i="13"/>
  <c r="S2444" i="13"/>
  <c r="H2649" i="13"/>
  <c r="H2633" i="13"/>
  <c r="S2594" i="13"/>
  <c r="S2510" i="13"/>
  <c r="S2502" i="13"/>
  <c r="S2494" i="13"/>
  <c r="S2486" i="13"/>
  <c r="S2478" i="13"/>
  <c r="S2470" i="13"/>
  <c r="S2462" i="13"/>
  <c r="S2447" i="13"/>
  <c r="S2442" i="13"/>
  <c r="S2440" i="13"/>
  <c r="S2430" i="13"/>
  <c r="S2297" i="13"/>
  <c r="V2297" i="13" s="1"/>
  <c r="H2642" i="13"/>
  <c r="H2610" i="13"/>
  <c r="S2600" i="13"/>
  <c r="S2513" i="13"/>
  <c r="S2505" i="13"/>
  <c r="S2497" i="13"/>
  <c r="S2489" i="13"/>
  <c r="S2481" i="13"/>
  <c r="S2473" i="13"/>
  <c r="S2465" i="13"/>
  <c r="S2435" i="13"/>
  <c r="F2396" i="13"/>
  <c r="H2396" i="13"/>
  <c r="H2643" i="13"/>
  <c r="H2635" i="13"/>
  <c r="H2627" i="13"/>
  <c r="H2619" i="13"/>
  <c r="H2611" i="13"/>
  <c r="S2516" i="13"/>
  <c r="S2508" i="13"/>
  <c r="S2500" i="13"/>
  <c r="S2492" i="13"/>
  <c r="S2484" i="13"/>
  <c r="S2476" i="13"/>
  <c r="S2468" i="13"/>
  <c r="S2460" i="13"/>
  <c r="S2455" i="13"/>
  <c r="S2450" i="13"/>
  <c r="S2448" i="13"/>
  <c r="S2428" i="13"/>
  <c r="S2413" i="13"/>
  <c r="V2413" i="13" s="1"/>
  <c r="S2601" i="13"/>
  <c r="F2590" i="13"/>
  <c r="S2519" i="13"/>
  <c r="S2511" i="13"/>
  <c r="S2503" i="13"/>
  <c r="S2495" i="13"/>
  <c r="S2487" i="13"/>
  <c r="S2479" i="13"/>
  <c r="S2471" i="13"/>
  <c r="S2463" i="13"/>
  <c r="F2455" i="13"/>
  <c r="S2443" i="13"/>
  <c r="S2438" i="13"/>
  <c r="S2436" i="13"/>
  <c r="S2431" i="13"/>
  <c r="S2426" i="13"/>
  <c r="S2424" i="13"/>
  <c r="H2415" i="13"/>
  <c r="H2411" i="13"/>
  <c r="F2399" i="13"/>
  <c r="H2399" i="13"/>
  <c r="S2593" i="13"/>
  <c r="S2456" i="13"/>
  <c r="S2265" i="13"/>
  <c r="V2265" i="13" s="1"/>
  <c r="H2265" i="13"/>
  <c r="S2173" i="13"/>
  <c r="V2173" i="13" s="1"/>
  <c r="S2422" i="13"/>
  <c r="F2391" i="13"/>
  <c r="F2389" i="13"/>
  <c r="F2355" i="13"/>
  <c r="S2294" i="13"/>
  <c r="V2294" i="13" s="1"/>
  <c r="S2396" i="13"/>
  <c r="V2396" i="13" s="1"/>
  <c r="S2383" i="13"/>
  <c r="V2383" i="13" s="1"/>
  <c r="S2373" i="13"/>
  <c r="V2373" i="13" s="1"/>
  <c r="S2315" i="13"/>
  <c r="V2315" i="13" s="1"/>
  <c r="S2283" i="13"/>
  <c r="V2283" i="13" s="1"/>
  <c r="S2418" i="13"/>
  <c r="S2344" i="13"/>
  <c r="V2344" i="13" s="1"/>
  <c r="S2242" i="13"/>
  <c r="V2242" i="13" s="1"/>
  <c r="H2989" i="13"/>
  <c r="H2981" i="13"/>
  <c r="H2973" i="13"/>
  <c r="H3002" i="13"/>
  <c r="H2998" i="13"/>
  <c r="S2992" i="13"/>
  <c r="H2992" i="13"/>
  <c r="H2984" i="13"/>
  <c r="H2976" i="13"/>
  <c r="H2999" i="13"/>
  <c r="S2990" i="13"/>
  <c r="H2990" i="13"/>
  <c r="H2982" i="13"/>
  <c r="H2974" i="13"/>
  <c r="S2993" i="13"/>
  <c r="F2931" i="13"/>
  <c r="H2931" i="13"/>
  <c r="F2923" i="13"/>
  <c r="H2923" i="13"/>
  <c r="F2915" i="13"/>
  <c r="H2915" i="13"/>
  <c r="H3006" i="13"/>
  <c r="S2991" i="13"/>
  <c r="H2991" i="13"/>
  <c r="H2983" i="13"/>
  <c r="H2975" i="13"/>
  <c r="F2887" i="13"/>
  <c r="F2883" i="13"/>
  <c r="H2935" i="13"/>
  <c r="H2927" i="13"/>
  <c r="H2919" i="13"/>
  <c r="H2911" i="13"/>
  <c r="H2903" i="13"/>
  <c r="H2895" i="13"/>
  <c r="F2888" i="13"/>
  <c r="F2884" i="13"/>
  <c r="F2885" i="13"/>
  <c r="H2907" i="13"/>
  <c r="H2899" i="13"/>
  <c r="H2891" i="13"/>
  <c r="F2886" i="13"/>
  <c r="F2597" i="13"/>
  <c r="F2589" i="13"/>
  <c r="F2584" i="13"/>
  <c r="H2584" i="13"/>
  <c r="F2581" i="13"/>
  <c r="H2581" i="13"/>
  <c r="S2576" i="13"/>
  <c r="F2573" i="13"/>
  <c r="H2573" i="13"/>
  <c r="S2568" i="13"/>
  <c r="F2565" i="13"/>
  <c r="H2565" i="13"/>
  <c r="S2560" i="13"/>
  <c r="F2557" i="13"/>
  <c r="H2557" i="13"/>
  <c r="S2552" i="13"/>
  <c r="F2549" i="13"/>
  <c r="H2549" i="13"/>
  <c r="S2544" i="13"/>
  <c r="S2536" i="13"/>
  <c r="S2528" i="13"/>
  <c r="S2520" i="13"/>
  <c r="F2576" i="13"/>
  <c r="H2576" i="13"/>
  <c r="F2568" i="13"/>
  <c r="H2568" i="13"/>
  <c r="F2560" i="13"/>
  <c r="H2560" i="13"/>
  <c r="F2552" i="13"/>
  <c r="H2552" i="13"/>
  <c r="F2544" i="13"/>
  <c r="H2544" i="13"/>
  <c r="F2599" i="13"/>
  <c r="F2591" i="13"/>
  <c r="F2585" i="13"/>
  <c r="H2585" i="13"/>
  <c r="S2582" i="13"/>
  <c r="F2579" i="13"/>
  <c r="H2579" i="13"/>
  <c r="S2574" i="13"/>
  <c r="F2571" i="13"/>
  <c r="H2571" i="13"/>
  <c r="S2566" i="13"/>
  <c r="F2563" i="13"/>
  <c r="H2563" i="13"/>
  <c r="S2558" i="13"/>
  <c r="F2555" i="13"/>
  <c r="H2555" i="13"/>
  <c r="S2550" i="13"/>
  <c r="F2547" i="13"/>
  <c r="H2547" i="13"/>
  <c r="S2542" i="13"/>
  <c r="S2534" i="13"/>
  <c r="S2526" i="13"/>
  <c r="S2518" i="13"/>
  <c r="F2582" i="13"/>
  <c r="H2582" i="13"/>
  <c r="S2577" i="13"/>
  <c r="F2574" i="13"/>
  <c r="H2574" i="13"/>
  <c r="S2569" i="13"/>
  <c r="F2566" i="13"/>
  <c r="H2566" i="13"/>
  <c r="S2561" i="13"/>
  <c r="F2558" i="13"/>
  <c r="H2558" i="13"/>
  <c r="S2553" i="13"/>
  <c r="F2550" i="13"/>
  <c r="H2550" i="13"/>
  <c r="S2545" i="13"/>
  <c r="F2542" i="13"/>
  <c r="H2542" i="13"/>
  <c r="S2537" i="13"/>
  <c r="S2529" i="13"/>
  <c r="S2521" i="13"/>
  <c r="F2593" i="13"/>
  <c r="F2586" i="13"/>
  <c r="H2586" i="13"/>
  <c r="S2580" i="13"/>
  <c r="F2577" i="13"/>
  <c r="H2577" i="13"/>
  <c r="S2572" i="13"/>
  <c r="F2569" i="13"/>
  <c r="H2569" i="13"/>
  <c r="S2564" i="13"/>
  <c r="F2561" i="13"/>
  <c r="H2561" i="13"/>
  <c r="S2556" i="13"/>
  <c r="F2553" i="13"/>
  <c r="H2553" i="13"/>
  <c r="S2548" i="13"/>
  <c r="F2545" i="13"/>
  <c r="H2545" i="13"/>
  <c r="S2540" i="13"/>
  <c r="S2532" i="13"/>
  <c r="S2524" i="13"/>
  <c r="F2580" i="13"/>
  <c r="H2580" i="13"/>
  <c r="F2572" i="13"/>
  <c r="H2572" i="13"/>
  <c r="F2564" i="13"/>
  <c r="H2564" i="13"/>
  <c r="F2556" i="13"/>
  <c r="H2556" i="13"/>
  <c r="F2548" i="13"/>
  <c r="H2548" i="13"/>
  <c r="F2595" i="13"/>
  <c r="F2587" i="13"/>
  <c r="H2587" i="13"/>
  <c r="F2583" i="13"/>
  <c r="H2583" i="13"/>
  <c r="S2578" i="13"/>
  <c r="F2575" i="13"/>
  <c r="H2575" i="13"/>
  <c r="S2570" i="13"/>
  <c r="F2567" i="13"/>
  <c r="H2567" i="13"/>
  <c r="S2562" i="13"/>
  <c r="F2559" i="13"/>
  <c r="H2559" i="13"/>
  <c r="S2554" i="13"/>
  <c r="F2551" i="13"/>
  <c r="H2551" i="13"/>
  <c r="S2546" i="13"/>
  <c r="F2543" i="13"/>
  <c r="H2543" i="13"/>
  <c r="S2538" i="13"/>
  <c r="S2530" i="13"/>
  <c r="S2522" i="13"/>
  <c r="F2578" i="13"/>
  <c r="H2578" i="13"/>
  <c r="F2570" i="13"/>
  <c r="H2570" i="13"/>
  <c r="F2562" i="13"/>
  <c r="H2562" i="13"/>
  <c r="F2554" i="13"/>
  <c r="H2554" i="13"/>
  <c r="F2546" i="13"/>
  <c r="H2546" i="13"/>
  <c r="H2541" i="13"/>
  <c r="H2540" i="13"/>
  <c r="H2539" i="13"/>
  <c r="H2538" i="13"/>
  <c r="H2537" i="13"/>
  <c r="H2536" i="13"/>
  <c r="H2535" i="13"/>
  <c r="H2534" i="13"/>
  <c r="H2533" i="13"/>
  <c r="H2532" i="13"/>
  <c r="H2531" i="13"/>
  <c r="H2530" i="13"/>
  <c r="H2529" i="13"/>
  <c r="H2528" i="13"/>
  <c r="H2527" i="13"/>
  <c r="H2526" i="13"/>
  <c r="H2525" i="13"/>
  <c r="H2524" i="13"/>
  <c r="H2523" i="13"/>
  <c r="H2522" i="13"/>
  <c r="H2521" i="13"/>
  <c r="H2520" i="13"/>
  <c r="H2519" i="13"/>
  <c r="H2518" i="13"/>
  <c r="H2517" i="13"/>
  <c r="H2516" i="13"/>
  <c r="H2515" i="13"/>
  <c r="H2514" i="13"/>
  <c r="H2513" i="13"/>
  <c r="H2512" i="13"/>
  <c r="H2511" i="13"/>
  <c r="H2510" i="13"/>
  <c r="H2509" i="13"/>
  <c r="H2508" i="13"/>
  <c r="H2507" i="13"/>
  <c r="H2506" i="13"/>
  <c r="H2505" i="13"/>
  <c r="H2504" i="13"/>
  <c r="H2503" i="13"/>
  <c r="H2502" i="13"/>
  <c r="H2501" i="13"/>
  <c r="H2500" i="13"/>
  <c r="H2499" i="13"/>
  <c r="H2498" i="13"/>
  <c r="H2497" i="13"/>
  <c r="H2496" i="13"/>
  <c r="H2495" i="13"/>
  <c r="H2494" i="13"/>
  <c r="H2493" i="13"/>
  <c r="H2492" i="13"/>
  <c r="H2491" i="13"/>
  <c r="H2490" i="13"/>
  <c r="H2489" i="13"/>
  <c r="H2488" i="13"/>
  <c r="H2487" i="13"/>
  <c r="H2486" i="13"/>
  <c r="H2485" i="13"/>
  <c r="H2484" i="13"/>
  <c r="H2483" i="13"/>
  <c r="H2482" i="13"/>
  <c r="H2481" i="13"/>
  <c r="H2480" i="13"/>
  <c r="H2479" i="13"/>
  <c r="H2478" i="13"/>
  <c r="H2477" i="13"/>
  <c r="H2476" i="13"/>
  <c r="H2475" i="13"/>
  <c r="H2474" i="13"/>
  <c r="H2473" i="13"/>
  <c r="H2472" i="13"/>
  <c r="H2471" i="13"/>
  <c r="H2470" i="13"/>
  <c r="H2469" i="13"/>
  <c r="H2468" i="13"/>
  <c r="H2467" i="13"/>
  <c r="H2466" i="13"/>
  <c r="H2465" i="13"/>
  <c r="H2464" i="13"/>
  <c r="H2463" i="13"/>
  <c r="H2462" i="13"/>
  <c r="H2461" i="13"/>
  <c r="H2460" i="13"/>
  <c r="H2459" i="13"/>
  <c r="H2458" i="13"/>
  <c r="H2450" i="13"/>
  <c r="H2442" i="13"/>
  <c r="H2434" i="13"/>
  <c r="H2428" i="13"/>
  <c r="H2424" i="13"/>
  <c r="H2420" i="13"/>
  <c r="H2416" i="13"/>
  <c r="H2412" i="13"/>
  <c r="H2454" i="13"/>
  <c r="H2446" i="13"/>
  <c r="H2438" i="13"/>
  <c r="H2430" i="13"/>
  <c r="H2426" i="13"/>
  <c r="H2422" i="13"/>
  <c r="H2418" i="13"/>
  <c r="H2414" i="13"/>
  <c r="H2410" i="13"/>
  <c r="F2263" i="13"/>
  <c r="H2263" i="13"/>
  <c r="F2264" i="13"/>
  <c r="H2264" i="13"/>
  <c r="H2356" i="13"/>
  <c r="H2354" i="13"/>
  <c r="H2353" i="13"/>
  <c r="H2352" i="13"/>
  <c r="H2351" i="13"/>
  <c r="H2350" i="13"/>
  <c r="H2349" i="13"/>
  <c r="H2348" i="13"/>
  <c r="H2347" i="13"/>
  <c r="H2346" i="13"/>
  <c r="H2345" i="13"/>
  <c r="H2344" i="13"/>
  <c r="H2343" i="13"/>
  <c r="H2342" i="13"/>
  <c r="H2341" i="13"/>
  <c r="H2340" i="13"/>
  <c r="H2339" i="13"/>
  <c r="H2338" i="13"/>
  <c r="H2337" i="13"/>
  <c r="H2336" i="13"/>
  <c r="H2335" i="13"/>
  <c r="H2334" i="13"/>
  <c r="H2333" i="13"/>
  <c r="H2332" i="13"/>
  <c r="H2331" i="13"/>
  <c r="H2330" i="13"/>
  <c r="H2329" i="13"/>
  <c r="H2328" i="13"/>
  <c r="H2327" i="13"/>
  <c r="H2326" i="13"/>
  <c r="H2325" i="13"/>
  <c r="H2324" i="13"/>
  <c r="H2323" i="13"/>
  <c r="H2322" i="13"/>
  <c r="H2321" i="13"/>
  <c r="H2320" i="13"/>
  <c r="H2319" i="13"/>
  <c r="H2318" i="13"/>
  <c r="H2317" i="13"/>
  <c r="H2316" i="13"/>
  <c r="H2315" i="13"/>
  <c r="H2314" i="13"/>
  <c r="H2313" i="13"/>
  <c r="H2312" i="13"/>
  <c r="H2311" i="13"/>
  <c r="H2310" i="13"/>
  <c r="H2309" i="13"/>
  <c r="H2308" i="13"/>
  <c r="H2307" i="13"/>
  <c r="H2306" i="13"/>
  <c r="H2305" i="13"/>
  <c r="H2304" i="13"/>
  <c r="H2303" i="13"/>
  <c r="H2302" i="13"/>
  <c r="H2301" i="13"/>
  <c r="H2300" i="13"/>
  <c r="H2299" i="13"/>
  <c r="H2298" i="13"/>
  <c r="H2297" i="13"/>
  <c r="H2296" i="13"/>
  <c r="H2295" i="13"/>
  <c r="H2294" i="13"/>
  <c r="H2293" i="13"/>
  <c r="H2292" i="13"/>
  <c r="H2291" i="13"/>
  <c r="H2290" i="13"/>
  <c r="H2289" i="13"/>
  <c r="H2288" i="13"/>
  <c r="H2287" i="13"/>
  <c r="H2286" i="13"/>
  <c r="H2285" i="13"/>
  <c r="H2284" i="13"/>
  <c r="H2283" i="13"/>
  <c r="H2282" i="13"/>
  <c r="H2281" i="13"/>
  <c r="H2280" i="13"/>
  <c r="H2279" i="13"/>
  <c r="H2278" i="13"/>
  <c r="H2277" i="13"/>
  <c r="H2276" i="13"/>
  <c r="H2275" i="13"/>
  <c r="H2274" i="13"/>
  <c r="H2273" i="13"/>
  <c r="H2272" i="13"/>
  <c r="H2271" i="13"/>
  <c r="H2270" i="13"/>
  <c r="H2269" i="13"/>
  <c r="H2268" i="13"/>
  <c r="H2267" i="13"/>
  <c r="H2266" i="13"/>
  <c r="F2262" i="13"/>
  <c r="H2262" i="13"/>
  <c r="L853" i="13"/>
  <c r="M853" i="13"/>
  <c r="O853" i="13" s="1"/>
  <c r="P853" i="13"/>
  <c r="L854" i="13"/>
  <c r="M854" i="13"/>
  <c r="O854" i="13" s="1"/>
  <c r="P854" i="13"/>
  <c r="L855" i="13"/>
  <c r="M855" i="13"/>
  <c r="O855" i="13" s="1"/>
  <c r="P855" i="13"/>
  <c r="L856" i="13"/>
  <c r="M856" i="13"/>
  <c r="O856" i="13" s="1"/>
  <c r="P856" i="13"/>
  <c r="L857" i="13"/>
  <c r="M857" i="13"/>
  <c r="O857" i="13" s="1"/>
  <c r="P857" i="13"/>
  <c r="L858" i="13"/>
  <c r="M858" i="13"/>
  <c r="O858" i="13" s="1"/>
  <c r="P858" i="13"/>
  <c r="L859" i="13"/>
  <c r="M859" i="13"/>
  <c r="O859" i="13" s="1"/>
  <c r="P859" i="13"/>
  <c r="L860" i="13"/>
  <c r="M860" i="13"/>
  <c r="O860" i="13" s="1"/>
  <c r="P860" i="13"/>
  <c r="L861" i="13"/>
  <c r="M861" i="13"/>
  <c r="O861" i="13" s="1"/>
  <c r="P861" i="13"/>
  <c r="L862" i="13"/>
  <c r="M862" i="13"/>
  <c r="O862" i="13" s="1"/>
  <c r="P862" i="13"/>
  <c r="L863" i="13"/>
  <c r="M863" i="13"/>
  <c r="O863" i="13" s="1"/>
  <c r="P863" i="13"/>
  <c r="L864" i="13"/>
  <c r="M864" i="13"/>
  <c r="O864" i="13" s="1"/>
  <c r="P864" i="13"/>
  <c r="L865" i="13"/>
  <c r="M865" i="13"/>
  <c r="O865" i="13" s="1"/>
  <c r="P865" i="13"/>
  <c r="L866" i="13"/>
  <c r="M866" i="13"/>
  <c r="O866" i="13" s="1"/>
  <c r="P866" i="13"/>
  <c r="L867" i="13"/>
  <c r="M867" i="13"/>
  <c r="O867" i="13" s="1"/>
  <c r="P867" i="13"/>
  <c r="L868" i="13"/>
  <c r="M868" i="13"/>
  <c r="O868" i="13" s="1"/>
  <c r="P868" i="13"/>
  <c r="L869" i="13"/>
  <c r="M869" i="13"/>
  <c r="O869" i="13" s="1"/>
  <c r="P869" i="13"/>
  <c r="L870" i="13"/>
  <c r="M870" i="13"/>
  <c r="O870" i="13" s="1"/>
  <c r="P870" i="13"/>
  <c r="L871" i="13"/>
  <c r="M871" i="13"/>
  <c r="O871" i="13" s="1"/>
  <c r="P871" i="13"/>
  <c r="L872" i="13"/>
  <c r="M872" i="13"/>
  <c r="O872" i="13" s="1"/>
  <c r="P872" i="13"/>
  <c r="L873" i="13"/>
  <c r="M873" i="13"/>
  <c r="O873" i="13" s="1"/>
  <c r="P873" i="13"/>
  <c r="L874" i="13"/>
  <c r="M874" i="13"/>
  <c r="O874" i="13" s="1"/>
  <c r="P874" i="13"/>
  <c r="L875" i="13"/>
  <c r="M875" i="13"/>
  <c r="O875" i="13" s="1"/>
  <c r="P875" i="13"/>
  <c r="L876" i="13"/>
  <c r="M876" i="13"/>
  <c r="O876" i="13" s="1"/>
  <c r="P876" i="13"/>
  <c r="L877" i="13"/>
  <c r="M877" i="13"/>
  <c r="O877" i="13" s="1"/>
  <c r="P877" i="13"/>
  <c r="L878" i="13"/>
  <c r="M878" i="13"/>
  <c r="O878" i="13" s="1"/>
  <c r="P878" i="13"/>
  <c r="L879" i="13"/>
  <c r="M879" i="13"/>
  <c r="O879" i="13" s="1"/>
  <c r="P879" i="13"/>
  <c r="L880" i="13"/>
  <c r="M880" i="13"/>
  <c r="O880" i="13" s="1"/>
  <c r="P880" i="13"/>
  <c r="L881" i="13"/>
  <c r="M881" i="13"/>
  <c r="O881" i="13" s="1"/>
  <c r="P881" i="13"/>
  <c r="L882" i="13"/>
  <c r="M882" i="13"/>
  <c r="O882" i="13" s="1"/>
  <c r="P882" i="13"/>
  <c r="L883" i="13"/>
  <c r="M883" i="13"/>
  <c r="O883" i="13" s="1"/>
  <c r="P883" i="13"/>
  <c r="L884" i="13"/>
  <c r="M884" i="13"/>
  <c r="O884" i="13" s="1"/>
  <c r="P884" i="13"/>
  <c r="L885" i="13"/>
  <c r="M885" i="13"/>
  <c r="O885" i="13" s="1"/>
  <c r="P885" i="13"/>
  <c r="L886" i="13"/>
  <c r="M886" i="13"/>
  <c r="O886" i="13" s="1"/>
  <c r="P886" i="13"/>
  <c r="L887" i="13"/>
  <c r="M887" i="13"/>
  <c r="O887" i="13" s="1"/>
  <c r="P887" i="13"/>
  <c r="L888" i="13"/>
  <c r="M888" i="13"/>
  <c r="O888" i="13" s="1"/>
  <c r="P888" i="13"/>
  <c r="L889" i="13"/>
  <c r="M889" i="13"/>
  <c r="O889" i="13" s="1"/>
  <c r="P889" i="13"/>
  <c r="L890" i="13"/>
  <c r="M890" i="13"/>
  <c r="O890" i="13" s="1"/>
  <c r="P890" i="13"/>
  <c r="L891" i="13"/>
  <c r="M891" i="13"/>
  <c r="O891" i="13" s="1"/>
  <c r="P891" i="13"/>
  <c r="L892" i="13"/>
  <c r="M892" i="13"/>
  <c r="O892" i="13" s="1"/>
  <c r="P892" i="13"/>
  <c r="L893" i="13"/>
  <c r="M893" i="13"/>
  <c r="O893" i="13" s="1"/>
  <c r="P893" i="13"/>
  <c r="L894" i="13"/>
  <c r="M894" i="13"/>
  <c r="O894" i="13" s="1"/>
  <c r="P894" i="13"/>
  <c r="L895" i="13"/>
  <c r="M895" i="13"/>
  <c r="O895" i="13" s="1"/>
  <c r="P895" i="13"/>
  <c r="L896" i="13"/>
  <c r="M896" i="13"/>
  <c r="O896" i="13" s="1"/>
  <c r="P896" i="13"/>
  <c r="L897" i="13"/>
  <c r="M897" i="13"/>
  <c r="O897" i="13" s="1"/>
  <c r="P897" i="13"/>
  <c r="L898" i="13"/>
  <c r="M898" i="13"/>
  <c r="O898" i="13" s="1"/>
  <c r="P898" i="13"/>
  <c r="L899" i="13"/>
  <c r="M899" i="13"/>
  <c r="O899" i="13" s="1"/>
  <c r="P899" i="13"/>
  <c r="L900" i="13"/>
  <c r="M900" i="13"/>
  <c r="O900" i="13" s="1"/>
  <c r="P900" i="13"/>
  <c r="R900" i="13" s="1"/>
  <c r="K900" i="13" s="1"/>
  <c r="L901" i="13"/>
  <c r="M901" i="13"/>
  <c r="O901" i="13" s="1"/>
  <c r="P901" i="13"/>
  <c r="R901" i="13" s="1"/>
  <c r="K901" i="13" s="1"/>
  <c r="L902" i="13"/>
  <c r="M902" i="13"/>
  <c r="O902" i="13" s="1"/>
  <c r="P902" i="13"/>
  <c r="R902" i="13" s="1"/>
  <c r="K902" i="13" s="1"/>
  <c r="L903" i="13"/>
  <c r="M903" i="13"/>
  <c r="O903" i="13" s="1"/>
  <c r="P903" i="13"/>
  <c r="L904" i="13"/>
  <c r="M904" i="13"/>
  <c r="O904" i="13" s="1"/>
  <c r="P904" i="13"/>
  <c r="L905" i="13"/>
  <c r="M905" i="13"/>
  <c r="O905" i="13" s="1"/>
  <c r="P905" i="13"/>
  <c r="L906" i="13"/>
  <c r="M906" i="13"/>
  <c r="O906" i="13" s="1"/>
  <c r="P906" i="13"/>
  <c r="L907" i="13"/>
  <c r="M907" i="13"/>
  <c r="O907" i="13" s="1"/>
  <c r="P907" i="13"/>
  <c r="L908" i="13"/>
  <c r="M908" i="13"/>
  <c r="O908" i="13" s="1"/>
  <c r="P908" i="13"/>
  <c r="L909" i="13"/>
  <c r="M909" i="13"/>
  <c r="O909" i="13" s="1"/>
  <c r="P909" i="13"/>
  <c r="L910" i="13"/>
  <c r="M910" i="13"/>
  <c r="O910" i="13" s="1"/>
  <c r="P910" i="13"/>
  <c r="L911" i="13"/>
  <c r="M911" i="13"/>
  <c r="O911" i="13" s="1"/>
  <c r="P911" i="13"/>
  <c r="L912" i="13"/>
  <c r="M912" i="13"/>
  <c r="O912" i="13" s="1"/>
  <c r="P912" i="13"/>
  <c r="L913" i="13"/>
  <c r="M913" i="13"/>
  <c r="O913" i="13" s="1"/>
  <c r="P913" i="13"/>
  <c r="L914" i="13"/>
  <c r="M914" i="13"/>
  <c r="O914" i="13" s="1"/>
  <c r="P914" i="13"/>
  <c r="L915" i="13"/>
  <c r="M915" i="13"/>
  <c r="O915" i="13" s="1"/>
  <c r="P915" i="13"/>
  <c r="L916" i="13"/>
  <c r="M916" i="13"/>
  <c r="O916" i="13" s="1"/>
  <c r="P916" i="13"/>
  <c r="L917" i="13"/>
  <c r="M917" i="13"/>
  <c r="O917" i="13" s="1"/>
  <c r="P917" i="13"/>
  <c r="L918" i="13"/>
  <c r="M918" i="13"/>
  <c r="O918" i="13" s="1"/>
  <c r="P918" i="13"/>
  <c r="L919" i="13"/>
  <c r="M919" i="13"/>
  <c r="O919" i="13" s="1"/>
  <c r="P919" i="13"/>
  <c r="L920" i="13"/>
  <c r="M920" i="13"/>
  <c r="O920" i="13" s="1"/>
  <c r="P920" i="13"/>
  <c r="L921" i="13"/>
  <c r="M921" i="13"/>
  <c r="O921" i="13" s="1"/>
  <c r="P921" i="13"/>
  <c r="L922" i="13"/>
  <c r="M922" i="13"/>
  <c r="O922" i="13" s="1"/>
  <c r="P922" i="13"/>
  <c r="L923" i="13"/>
  <c r="M923" i="13"/>
  <c r="O923" i="13" s="1"/>
  <c r="P923" i="13"/>
  <c r="L926" i="13"/>
  <c r="M926" i="13"/>
  <c r="O926" i="13" s="1"/>
  <c r="P926" i="13"/>
  <c r="L927" i="13"/>
  <c r="M927" i="13"/>
  <c r="O927" i="13" s="1"/>
  <c r="P927" i="13"/>
  <c r="L928" i="13"/>
  <c r="M928" i="13"/>
  <c r="O928" i="13" s="1"/>
  <c r="P928" i="13"/>
  <c r="L929" i="13"/>
  <c r="M929" i="13"/>
  <c r="O929" i="13" s="1"/>
  <c r="P929" i="13"/>
  <c r="L930" i="13"/>
  <c r="M930" i="13"/>
  <c r="O930" i="13" s="1"/>
  <c r="P930" i="13"/>
  <c r="L931" i="13"/>
  <c r="M931" i="13"/>
  <c r="O931" i="13" s="1"/>
  <c r="P931" i="13"/>
  <c r="L932" i="13"/>
  <c r="M932" i="13"/>
  <c r="O932" i="13" s="1"/>
  <c r="P932" i="13"/>
  <c r="L933" i="13"/>
  <c r="M933" i="13"/>
  <c r="O933" i="13" s="1"/>
  <c r="P933" i="13"/>
  <c r="L934" i="13"/>
  <c r="M934" i="13"/>
  <c r="O934" i="13" s="1"/>
  <c r="P934" i="13"/>
  <c r="L935" i="13"/>
  <c r="M935" i="13"/>
  <c r="O935" i="13" s="1"/>
  <c r="P935" i="13"/>
  <c r="L936" i="13"/>
  <c r="M936" i="13"/>
  <c r="O936" i="13" s="1"/>
  <c r="P936" i="13"/>
  <c r="L937" i="13"/>
  <c r="M937" i="13"/>
  <c r="O937" i="13" s="1"/>
  <c r="P937" i="13"/>
  <c r="L938" i="13"/>
  <c r="M938" i="13"/>
  <c r="O938" i="13" s="1"/>
  <c r="P938" i="13"/>
  <c r="L939" i="13"/>
  <c r="M939" i="13"/>
  <c r="O939" i="13" s="1"/>
  <c r="P939" i="13"/>
  <c r="L940" i="13"/>
  <c r="M940" i="13"/>
  <c r="O940" i="13" s="1"/>
  <c r="P940" i="13"/>
  <c r="L941" i="13"/>
  <c r="M941" i="13"/>
  <c r="O941" i="13" s="1"/>
  <c r="P941" i="13"/>
  <c r="L942" i="13"/>
  <c r="M942" i="13"/>
  <c r="O942" i="13" s="1"/>
  <c r="P942" i="13"/>
  <c r="L943" i="13"/>
  <c r="M943" i="13"/>
  <c r="O943" i="13" s="1"/>
  <c r="P943" i="13"/>
  <c r="L944" i="13"/>
  <c r="M944" i="13"/>
  <c r="O944" i="13" s="1"/>
  <c r="P944" i="13"/>
  <c r="L945" i="13"/>
  <c r="M945" i="13"/>
  <c r="O945" i="13" s="1"/>
  <c r="P945" i="13"/>
  <c r="L946" i="13"/>
  <c r="M946" i="13"/>
  <c r="O946" i="13" s="1"/>
  <c r="P946" i="13"/>
  <c r="L947" i="13"/>
  <c r="M947" i="13"/>
  <c r="O947" i="13" s="1"/>
  <c r="P947" i="13"/>
  <c r="L948" i="13"/>
  <c r="M948" i="13"/>
  <c r="O948" i="13" s="1"/>
  <c r="P948" i="13"/>
  <c r="L949" i="13"/>
  <c r="M949" i="13"/>
  <c r="O949" i="13" s="1"/>
  <c r="P949" i="13"/>
  <c r="L950" i="13"/>
  <c r="M950" i="13"/>
  <c r="O950" i="13" s="1"/>
  <c r="P950" i="13"/>
  <c r="L951" i="13"/>
  <c r="M951" i="13"/>
  <c r="O951" i="13" s="1"/>
  <c r="P951" i="13"/>
  <c r="L952" i="13"/>
  <c r="M952" i="13"/>
  <c r="O952" i="13" s="1"/>
  <c r="P952" i="13"/>
  <c r="L953" i="13"/>
  <c r="M953" i="13"/>
  <c r="O953" i="13" s="1"/>
  <c r="P953" i="13"/>
  <c r="L954" i="13"/>
  <c r="M954" i="13"/>
  <c r="O954" i="13" s="1"/>
  <c r="P954" i="13"/>
  <c r="L955" i="13"/>
  <c r="M955" i="13"/>
  <c r="O955" i="13" s="1"/>
  <c r="P955" i="13"/>
  <c r="L956" i="13"/>
  <c r="M956" i="13"/>
  <c r="O956" i="13" s="1"/>
  <c r="P956" i="13"/>
  <c r="L957" i="13"/>
  <c r="M957" i="13"/>
  <c r="O957" i="13" s="1"/>
  <c r="P957" i="13"/>
  <c r="L958" i="13"/>
  <c r="M958" i="13"/>
  <c r="O958" i="13" s="1"/>
  <c r="P958" i="13"/>
  <c r="L959" i="13"/>
  <c r="M959" i="13"/>
  <c r="O959" i="13" s="1"/>
  <c r="P959" i="13"/>
  <c r="L960" i="13"/>
  <c r="M960" i="13"/>
  <c r="O960" i="13" s="1"/>
  <c r="P960" i="13"/>
  <c r="L961" i="13"/>
  <c r="M961" i="13"/>
  <c r="O961" i="13" s="1"/>
  <c r="P961" i="13"/>
  <c r="L962" i="13"/>
  <c r="M962" i="13"/>
  <c r="O962" i="13" s="1"/>
  <c r="P962" i="13"/>
  <c r="L963" i="13"/>
  <c r="M963" i="13"/>
  <c r="O963" i="13" s="1"/>
  <c r="P963" i="13"/>
  <c r="L964" i="13"/>
  <c r="M964" i="13"/>
  <c r="O964" i="13" s="1"/>
  <c r="P964" i="13"/>
  <c r="L965" i="13"/>
  <c r="M965" i="13"/>
  <c r="O965" i="13" s="1"/>
  <c r="P965" i="13"/>
  <c r="L966" i="13"/>
  <c r="M966" i="13"/>
  <c r="O966" i="13" s="1"/>
  <c r="P966" i="13"/>
  <c r="L967" i="13"/>
  <c r="M967" i="13"/>
  <c r="O967" i="13" s="1"/>
  <c r="P967" i="13"/>
  <c r="L968" i="13"/>
  <c r="M968" i="13"/>
  <c r="O968" i="13" s="1"/>
  <c r="P968" i="13"/>
  <c r="L969" i="13"/>
  <c r="M969" i="13"/>
  <c r="O969" i="13" s="1"/>
  <c r="P969" i="13"/>
  <c r="L970" i="13"/>
  <c r="M970" i="13"/>
  <c r="O970" i="13" s="1"/>
  <c r="P970" i="13"/>
  <c r="L971" i="13"/>
  <c r="M971" i="13"/>
  <c r="O971" i="13" s="1"/>
  <c r="P971" i="13"/>
  <c r="L972" i="13"/>
  <c r="M972" i="13"/>
  <c r="O972" i="13" s="1"/>
  <c r="P972" i="13"/>
  <c r="L973" i="13"/>
  <c r="M973" i="13"/>
  <c r="O973" i="13" s="1"/>
  <c r="P973" i="13"/>
  <c r="L974" i="13"/>
  <c r="M974" i="13"/>
  <c r="O974" i="13" s="1"/>
  <c r="P974" i="13"/>
  <c r="L975" i="13"/>
  <c r="M975" i="13"/>
  <c r="O975" i="13" s="1"/>
  <c r="P975" i="13"/>
  <c r="L976" i="13"/>
  <c r="M976" i="13"/>
  <c r="O976" i="13" s="1"/>
  <c r="P976" i="13"/>
  <c r="L977" i="13"/>
  <c r="M977" i="13"/>
  <c r="O977" i="13" s="1"/>
  <c r="P977" i="13"/>
  <c r="L978" i="13"/>
  <c r="M978" i="13"/>
  <c r="O978" i="13" s="1"/>
  <c r="P978" i="13"/>
  <c r="L979" i="13"/>
  <c r="M979" i="13"/>
  <c r="O979" i="13" s="1"/>
  <c r="P979" i="13"/>
  <c r="L980" i="13"/>
  <c r="M980" i="13"/>
  <c r="O980" i="13" s="1"/>
  <c r="P980" i="13"/>
  <c r="L981" i="13"/>
  <c r="M981" i="13"/>
  <c r="O981" i="13" s="1"/>
  <c r="P981" i="13"/>
  <c r="L982" i="13"/>
  <c r="M982" i="13"/>
  <c r="O982" i="13" s="1"/>
  <c r="P982" i="13"/>
  <c r="L983" i="13"/>
  <c r="M983" i="13"/>
  <c r="O983" i="13" s="1"/>
  <c r="P983" i="13"/>
  <c r="L984" i="13"/>
  <c r="M984" i="13"/>
  <c r="O984" i="13" s="1"/>
  <c r="P984" i="13"/>
  <c r="L985" i="13"/>
  <c r="M985" i="13"/>
  <c r="O985" i="13" s="1"/>
  <c r="P985" i="13"/>
  <c r="L986" i="13"/>
  <c r="M986" i="13"/>
  <c r="O986" i="13" s="1"/>
  <c r="P986" i="13"/>
  <c r="L987" i="13"/>
  <c r="M987" i="13"/>
  <c r="O987" i="13" s="1"/>
  <c r="P987" i="13"/>
  <c r="L988" i="13"/>
  <c r="M988" i="13"/>
  <c r="O988" i="13" s="1"/>
  <c r="P988" i="13"/>
  <c r="L989" i="13"/>
  <c r="M989" i="13"/>
  <c r="O989" i="13" s="1"/>
  <c r="P989" i="13"/>
  <c r="L990" i="13"/>
  <c r="M990" i="13"/>
  <c r="O990" i="13" s="1"/>
  <c r="P990" i="13"/>
  <c r="L991" i="13"/>
  <c r="M991" i="13"/>
  <c r="O991" i="13" s="1"/>
  <c r="P991" i="13"/>
  <c r="L992" i="13"/>
  <c r="M992" i="13"/>
  <c r="O992" i="13" s="1"/>
  <c r="P992" i="13"/>
  <c r="L993" i="13"/>
  <c r="M993" i="13"/>
  <c r="O993" i="13" s="1"/>
  <c r="P993" i="13"/>
  <c r="L994" i="13"/>
  <c r="M994" i="13"/>
  <c r="O994" i="13" s="1"/>
  <c r="P994" i="13"/>
  <c r="L995" i="13"/>
  <c r="M995" i="13"/>
  <c r="O995" i="13" s="1"/>
  <c r="P995" i="13"/>
  <c r="L996" i="13"/>
  <c r="M996" i="13"/>
  <c r="O996" i="13" s="1"/>
  <c r="P996" i="13"/>
  <c r="L997" i="13"/>
  <c r="M997" i="13"/>
  <c r="O997" i="13" s="1"/>
  <c r="P997" i="13"/>
  <c r="L998" i="13"/>
  <c r="M998" i="13"/>
  <c r="O998" i="13" s="1"/>
  <c r="P998" i="13"/>
  <c r="L999" i="13"/>
  <c r="M999" i="13"/>
  <c r="O999" i="13" s="1"/>
  <c r="P999" i="13"/>
  <c r="L1000" i="13"/>
  <c r="M1000" i="13"/>
  <c r="O1000" i="13" s="1"/>
  <c r="P1000" i="13"/>
  <c r="L1001" i="13"/>
  <c r="M1001" i="13"/>
  <c r="O1001" i="13" s="1"/>
  <c r="P1001" i="13"/>
  <c r="L1002" i="13"/>
  <c r="M1002" i="13"/>
  <c r="O1002" i="13" s="1"/>
  <c r="P1002" i="13"/>
  <c r="L1003" i="13"/>
  <c r="M1003" i="13"/>
  <c r="O1003" i="13" s="1"/>
  <c r="P1003" i="13"/>
  <c r="L1004" i="13"/>
  <c r="M1004" i="13"/>
  <c r="O1004" i="13" s="1"/>
  <c r="P1004" i="13"/>
  <c r="L1005" i="13"/>
  <c r="M1005" i="13"/>
  <c r="O1005" i="13" s="1"/>
  <c r="P1005" i="13"/>
  <c r="L1006" i="13"/>
  <c r="M1006" i="13"/>
  <c r="O1006" i="13" s="1"/>
  <c r="P1006" i="13"/>
  <c r="L1007" i="13"/>
  <c r="M1007" i="13"/>
  <c r="O1007" i="13" s="1"/>
  <c r="P1007" i="13"/>
  <c r="L1008" i="13"/>
  <c r="M1008" i="13"/>
  <c r="O1008" i="13" s="1"/>
  <c r="P1008" i="13"/>
  <c r="S2351" i="13" l="1"/>
  <c r="V2351" i="13" s="1"/>
  <c r="U924" i="13"/>
  <c r="K924" i="13"/>
  <c r="U1017" i="13"/>
  <c r="K1017" i="13"/>
  <c r="U1044" i="13"/>
  <c r="K1044" i="13"/>
  <c r="U1060" i="13"/>
  <c r="K1060" i="13"/>
  <c r="U1076" i="13"/>
  <c r="K1076" i="13"/>
  <c r="U1023" i="13"/>
  <c r="K1023" i="13"/>
  <c r="U1039" i="13"/>
  <c r="K1039" i="13"/>
  <c r="U1055" i="13"/>
  <c r="K1055" i="13"/>
  <c r="U1071" i="13"/>
  <c r="K1071" i="13"/>
  <c r="U1019" i="13"/>
  <c r="K1019" i="13"/>
  <c r="U1009" i="13"/>
  <c r="K1009" i="13"/>
  <c r="U1018" i="13"/>
  <c r="K1018" i="13"/>
  <c r="U1046" i="13"/>
  <c r="K1046" i="13"/>
  <c r="U1062" i="13"/>
  <c r="K1062" i="13"/>
  <c r="U1078" i="13"/>
  <c r="K1078" i="13"/>
  <c r="U1031" i="13"/>
  <c r="K1031" i="13"/>
  <c r="U1041" i="13"/>
  <c r="K1041" i="13"/>
  <c r="U1057" i="13"/>
  <c r="K1057" i="13"/>
  <c r="U1073" i="13"/>
  <c r="K1073" i="13"/>
  <c r="U1022" i="13"/>
  <c r="K1022" i="13"/>
  <c r="U1012" i="13"/>
  <c r="K1012" i="13"/>
  <c r="U1016" i="13"/>
  <c r="K1016" i="13"/>
  <c r="U1048" i="13"/>
  <c r="K1048" i="13"/>
  <c r="U1064" i="13"/>
  <c r="K1064" i="13"/>
  <c r="U1026" i="13"/>
  <c r="K1026" i="13"/>
  <c r="U1043" i="13"/>
  <c r="K1043" i="13"/>
  <c r="U1059" i="13"/>
  <c r="K1059" i="13"/>
  <c r="U1075" i="13"/>
  <c r="K1075" i="13"/>
  <c r="U1030" i="13"/>
  <c r="K1030" i="13"/>
  <c r="U1010" i="13"/>
  <c r="K1010" i="13"/>
  <c r="U1025" i="13"/>
  <c r="K1025" i="13"/>
  <c r="U1050" i="13"/>
  <c r="K1050" i="13"/>
  <c r="U1066" i="13"/>
  <c r="K1066" i="13"/>
  <c r="U1034" i="13"/>
  <c r="K1034" i="13"/>
  <c r="U1045" i="13"/>
  <c r="K1045" i="13"/>
  <c r="U1061" i="13"/>
  <c r="K1061" i="13"/>
  <c r="U1077" i="13"/>
  <c r="K1077" i="13"/>
  <c r="U1035" i="13"/>
  <c r="K1035" i="13"/>
  <c r="U1013" i="13"/>
  <c r="K1013" i="13"/>
  <c r="U1033" i="13"/>
  <c r="K1033" i="13"/>
  <c r="U1052" i="13"/>
  <c r="K1052" i="13"/>
  <c r="U1068" i="13"/>
  <c r="K1068" i="13"/>
  <c r="U1024" i="13"/>
  <c r="K1024" i="13"/>
  <c r="U1027" i="13"/>
  <c r="K1027" i="13"/>
  <c r="U1063" i="13"/>
  <c r="K1063" i="13"/>
  <c r="U1011" i="13"/>
  <c r="K1011" i="13"/>
  <c r="U1038" i="13"/>
  <c r="K1038" i="13"/>
  <c r="U1054" i="13"/>
  <c r="K1054" i="13"/>
  <c r="U1070" i="13"/>
  <c r="K1070" i="13"/>
  <c r="U1020" i="13"/>
  <c r="K1020" i="13"/>
  <c r="U1021" i="13"/>
  <c r="K1021" i="13"/>
  <c r="U1049" i="13"/>
  <c r="K1049" i="13"/>
  <c r="U1065" i="13"/>
  <c r="K1065" i="13"/>
  <c r="U1015" i="13"/>
  <c r="K1015" i="13"/>
  <c r="U1040" i="13"/>
  <c r="K1040" i="13"/>
  <c r="U1056" i="13"/>
  <c r="K1056" i="13"/>
  <c r="U1072" i="13"/>
  <c r="K1072" i="13"/>
  <c r="U1028" i="13"/>
  <c r="K1028" i="13"/>
  <c r="U1029" i="13"/>
  <c r="K1029" i="13"/>
  <c r="U1051" i="13"/>
  <c r="K1051" i="13"/>
  <c r="T1067" i="13"/>
  <c r="K1067" i="13"/>
  <c r="U925" i="13"/>
  <c r="K925" i="13"/>
  <c r="U1014" i="13"/>
  <c r="K1014" i="13"/>
  <c r="U1042" i="13"/>
  <c r="K1042" i="13"/>
  <c r="U1058" i="13"/>
  <c r="K1058" i="13"/>
  <c r="U1074" i="13"/>
  <c r="K1074" i="13"/>
  <c r="U1037" i="13"/>
  <c r="K1037" i="13"/>
  <c r="U1053" i="13"/>
  <c r="K1053" i="13"/>
  <c r="U1069" i="13"/>
  <c r="K1069" i="13"/>
  <c r="U1032" i="13"/>
  <c r="K1032" i="13"/>
  <c r="S2185" i="13"/>
  <c r="V2185" i="13" s="1"/>
  <c r="S2208" i="13"/>
  <c r="V2208" i="13" s="1"/>
  <c r="S2132" i="13"/>
  <c r="S2302" i="13"/>
  <c r="V2302" i="13" s="1"/>
  <c r="S2352" i="13"/>
  <c r="V2352" i="13" s="1"/>
  <c r="S2384" i="13"/>
  <c r="V2384" i="13" s="1"/>
  <c r="S2249" i="13"/>
  <c r="V2249" i="13" s="1"/>
  <c r="S2269" i="13"/>
  <c r="V2269" i="13" s="1"/>
  <c r="S2301" i="13"/>
  <c r="V2301" i="13" s="1"/>
  <c r="S2228" i="13"/>
  <c r="V2228" i="13" s="1"/>
  <c r="S2371" i="13"/>
  <c r="V2371" i="13" s="1"/>
  <c r="S2348" i="13"/>
  <c r="V2348" i="13" s="1"/>
  <c r="S2410" i="13"/>
  <c r="V2410" i="13" s="1"/>
  <c r="S2411" i="13"/>
  <c r="V2411" i="13" s="1"/>
  <c r="S2247" i="13"/>
  <c r="V2247" i="13" s="1"/>
  <c r="S2407" i="13"/>
  <c r="V2407" i="13" s="1"/>
  <c r="S2267" i="13"/>
  <c r="V2267" i="13" s="1"/>
  <c r="S2299" i="13"/>
  <c r="V2299" i="13" s="1"/>
  <c r="S2366" i="13"/>
  <c r="V2366" i="13" s="1"/>
  <c r="S2342" i="13"/>
  <c r="V2342" i="13" s="1"/>
  <c r="S2270" i="13"/>
  <c r="V2270" i="13" s="1"/>
  <c r="S2201" i="13"/>
  <c r="V2201" i="13" s="1"/>
  <c r="S2311" i="13"/>
  <c r="V2311" i="13" s="1"/>
  <c r="S2341" i="13"/>
  <c r="V2341" i="13" s="1"/>
  <c r="S2184" i="13"/>
  <c r="V2184" i="13" s="1"/>
  <c r="S2397" i="13"/>
  <c r="V2397" i="13" s="1"/>
  <c r="S2092" i="13"/>
  <c r="V2092" i="13" s="1"/>
  <c r="U1036" i="13"/>
  <c r="R910" i="13"/>
  <c r="S2333" i="13"/>
  <c r="V2333" i="13" s="1"/>
  <c r="S2178" i="13"/>
  <c r="V2178" i="13" s="1"/>
  <c r="S2349" i="13"/>
  <c r="V2349" i="13" s="1"/>
  <c r="S2368" i="13"/>
  <c r="V2368" i="13" s="1"/>
  <c r="S2365" i="13"/>
  <c r="V2365" i="13" s="1"/>
  <c r="S2380" i="13"/>
  <c r="V2380" i="13" s="1"/>
  <c r="S2189" i="13"/>
  <c r="V2189" i="13" s="1"/>
  <c r="S2364" i="13"/>
  <c r="V2364" i="13" s="1"/>
  <c r="S2404" i="13"/>
  <c r="V2404" i="13" s="1"/>
  <c r="S2279" i="13"/>
  <c r="V2279" i="13" s="1"/>
  <c r="S2339" i="13"/>
  <c r="V2339" i="13" s="1"/>
  <c r="S2409" i="13"/>
  <c r="V2409" i="13" s="1"/>
  <c r="S2253" i="13"/>
  <c r="V2253" i="13" s="1"/>
  <c r="S2261" i="13"/>
  <c r="V2261" i="13" s="1"/>
  <c r="S2309" i="13"/>
  <c r="V2309" i="13" s="1"/>
  <c r="S2403" i="13"/>
  <c r="V2403" i="13" s="1"/>
  <c r="S2347" i="13"/>
  <c r="V2347" i="13" s="1"/>
  <c r="S2379" i="13"/>
  <c r="V2379" i="13" s="1"/>
  <c r="S2358" i="13"/>
  <c r="V2358" i="13" s="1"/>
  <c r="S2336" i="13"/>
  <c r="V2336" i="13" s="1"/>
  <c r="S2367" i="13"/>
  <c r="V2367" i="13" s="1"/>
  <c r="S2331" i="13"/>
  <c r="V2331" i="13" s="1"/>
  <c r="S2389" i="13"/>
  <c r="V2389" i="13" s="1"/>
  <c r="S2372" i="13"/>
  <c r="V2372" i="13" s="1"/>
  <c r="S2166" i="13"/>
  <c r="V2166" i="13" s="1"/>
  <c r="S2193" i="13"/>
  <c r="V2193" i="13" s="1"/>
  <c r="S2212" i="13"/>
  <c r="V2212" i="13" s="1"/>
  <c r="S2177" i="13"/>
  <c r="V2177" i="13" s="1"/>
  <c r="S2200" i="13"/>
  <c r="V2200" i="13" s="1"/>
  <c r="S2218" i="13"/>
  <c r="V2218" i="13" s="1"/>
  <c r="S2214" i="13"/>
  <c r="V2214" i="13" s="1"/>
  <c r="S2363" i="13"/>
  <c r="V2363" i="13" s="1"/>
  <c r="S2291" i="13"/>
  <c r="V2291" i="13" s="1"/>
  <c r="S2356" i="13"/>
  <c r="V2356" i="13" s="1"/>
  <c r="S2381" i="13"/>
  <c r="V2381" i="13" s="1"/>
  <c r="S2085" i="13"/>
  <c r="S2126" i="13"/>
  <c r="S2172" i="13"/>
  <c r="V2172" i="13" s="1"/>
  <c r="S2355" i="13"/>
  <c r="S2387" i="13"/>
  <c r="S2374" i="13"/>
  <c r="S2359" i="13"/>
  <c r="V2359" i="13" s="1"/>
  <c r="S2217" i="13"/>
  <c r="V2217" i="13" s="1"/>
  <c r="S2307" i="13"/>
  <c r="V2307" i="13" s="1"/>
  <c r="S2395" i="13"/>
  <c r="V2395" i="13" s="1"/>
  <c r="S2328" i="13"/>
  <c r="V2328" i="13" s="1"/>
  <c r="S2414" i="13"/>
  <c r="V2414" i="13" s="1"/>
  <c r="S2412" i="13"/>
  <c r="V2412" i="13" s="1"/>
  <c r="S2188" i="13"/>
  <c r="V2188" i="13" s="1"/>
  <c r="S2169" i="13"/>
  <c r="V2169" i="13" s="1"/>
  <c r="S2192" i="13"/>
  <c r="V2192" i="13" s="1"/>
  <c r="S2180" i="13"/>
  <c r="V2180" i="13" s="1"/>
  <c r="S2186" i="13"/>
  <c r="V2186" i="13" s="1"/>
  <c r="S2209" i="13"/>
  <c r="V2209" i="13" s="1"/>
  <c r="S2225" i="13"/>
  <c r="V2225" i="13" s="1"/>
  <c r="S2271" i="13"/>
  <c r="V2271" i="13" s="1"/>
  <c r="S2287" i="13"/>
  <c r="V2287" i="13" s="1"/>
  <c r="S2303" i="13"/>
  <c r="V2303" i="13" s="1"/>
  <c r="S2400" i="13"/>
  <c r="V2400" i="13" s="1"/>
  <c r="S2038" i="13"/>
  <c r="S2144" i="13"/>
  <c r="S2286" i="13"/>
  <c r="V2286" i="13" s="1"/>
  <c r="S2245" i="13"/>
  <c r="V2245" i="13" s="1"/>
  <c r="S2277" i="13"/>
  <c r="V2277" i="13" s="1"/>
  <c r="S2293" i="13"/>
  <c r="V2293" i="13" s="1"/>
  <c r="S2108" i="13"/>
  <c r="S2161" i="13"/>
  <c r="V2161" i="13" s="1"/>
  <c r="S2221" i="13"/>
  <c r="V2221" i="13" s="1"/>
  <c r="S2198" i="13"/>
  <c r="V2198" i="13" s="1"/>
  <c r="S2168" i="13"/>
  <c r="V2168" i="13" s="1"/>
  <c r="S2278" i="13"/>
  <c r="V2278" i="13" s="1"/>
  <c r="S2310" i="13"/>
  <c r="V2310" i="13" s="1"/>
  <c r="S2251" i="13"/>
  <c r="V2251" i="13" s="1"/>
  <c r="S2259" i="13"/>
  <c r="V2259" i="13" s="1"/>
  <c r="S2273" i="13"/>
  <c r="V2273" i="13" s="1"/>
  <c r="S2289" i="13"/>
  <c r="V2289" i="13" s="1"/>
  <c r="S2305" i="13"/>
  <c r="V2305" i="13" s="1"/>
  <c r="S2325" i="13"/>
  <c r="V2325" i="13" s="1"/>
  <c r="S2399" i="13"/>
  <c r="V2399" i="13" s="1"/>
  <c r="S2343" i="13"/>
  <c r="V2343" i="13" s="1"/>
  <c r="S2375" i="13"/>
  <c r="V2375" i="13" s="1"/>
  <c r="S2350" i="13"/>
  <c r="V2350" i="13" s="1"/>
  <c r="S2327" i="13"/>
  <c r="V2327" i="13" s="1"/>
  <c r="S2326" i="13"/>
  <c r="V2326" i="13" s="1"/>
  <c r="S2360" i="13"/>
  <c r="V2360" i="13" s="1"/>
  <c r="S2392" i="13"/>
  <c r="V2392" i="13" s="1"/>
  <c r="S2204" i="13"/>
  <c r="V2204" i="13" s="1"/>
  <c r="S2255" i="13"/>
  <c r="V2255" i="13" s="1"/>
  <c r="S2281" i="13"/>
  <c r="V2281" i="13" s="1"/>
  <c r="S2313" i="13"/>
  <c r="V2313" i="13" s="1"/>
  <c r="S2196" i="13"/>
  <c r="V2196" i="13" s="1"/>
  <c r="S2337" i="13"/>
  <c r="V2337" i="13" s="1"/>
  <c r="S2202" i="13"/>
  <c r="V2202" i="13" s="1"/>
  <c r="S2226" i="13"/>
  <c r="V2226" i="13" s="1"/>
  <c r="S2194" i="13"/>
  <c r="V2194" i="13" s="1"/>
  <c r="S2262" i="13"/>
  <c r="S2317" i="13"/>
  <c r="S2391" i="13"/>
  <c r="V2391" i="13" s="1"/>
  <c r="S2112" i="13"/>
  <c r="V2112" i="13" s="1"/>
  <c r="S2109" i="13"/>
  <c r="V2109" i="13" s="1"/>
  <c r="S2150" i="13"/>
  <c r="V2150" i="13" s="1"/>
  <c r="S2149" i="13"/>
  <c r="V2149" i="13" s="1"/>
  <c r="S2176" i="13"/>
  <c r="V2176" i="13" s="1"/>
  <c r="S2182" i="13"/>
  <c r="V2182" i="13" s="1"/>
  <c r="S2205" i="13"/>
  <c r="V2205" i="13" s="1"/>
  <c r="S2170" i="13"/>
  <c r="V2170" i="13" s="1"/>
  <c r="S2275" i="13"/>
  <c r="V2275" i="13" s="1"/>
  <c r="S2357" i="13"/>
  <c r="S2340" i="13"/>
  <c r="V2340" i="13" s="1"/>
  <c r="S2222" i="13"/>
  <c r="V2222" i="13" s="1"/>
  <c r="S2260" i="13"/>
  <c r="V2260" i="13" s="1"/>
  <c r="S2216" i="13"/>
  <c r="V2216" i="13" s="1"/>
  <c r="S2335" i="13"/>
  <c r="S2093" i="13"/>
  <c r="S2152" i="13"/>
  <c r="S2257" i="13"/>
  <c r="S2285" i="13"/>
  <c r="S2224" i="13"/>
  <c r="V2224" i="13" s="1"/>
  <c r="S2210" i="13"/>
  <c r="V2210" i="13" s="1"/>
  <c r="S2133" i="13"/>
  <c r="S2258" i="13"/>
  <c r="V2258" i="13" s="1"/>
  <c r="S1898" i="13"/>
  <c r="S2318" i="13"/>
  <c r="V2318" i="13" s="1"/>
  <c r="S2010" i="13"/>
  <c r="S2263" i="13"/>
  <c r="V2263" i="13" s="1"/>
  <c r="S2295" i="13"/>
  <c r="V2295" i="13" s="1"/>
  <c r="S2134" i="13"/>
  <c r="S2128" i="13"/>
  <c r="S2141" i="13"/>
  <c r="V2133" i="13"/>
  <c r="V2257" i="13"/>
  <c r="V2285" i="13"/>
  <c r="V2317" i="13"/>
  <c r="V2355" i="13"/>
  <c r="V2387" i="13"/>
  <c r="V2374" i="13"/>
  <c r="T2416" i="13"/>
  <c r="U2416" i="13"/>
  <c r="V2357" i="13"/>
  <c r="V2262" i="13"/>
  <c r="V2335" i="13"/>
  <c r="V2141" i="13"/>
  <c r="T2377" i="13"/>
  <c r="U2377" i="13"/>
  <c r="T2354" i="13"/>
  <c r="U2354" i="13"/>
  <c r="T2385" i="13"/>
  <c r="U2385" i="13"/>
  <c r="U2330" i="13"/>
  <c r="T2330" i="13"/>
  <c r="T2393" i="13"/>
  <c r="U2393" i="13"/>
  <c r="T2402" i="13"/>
  <c r="U2402" i="13"/>
  <c r="T2382" i="13"/>
  <c r="U2382" i="13"/>
  <c r="T2346" i="13"/>
  <c r="U2346" i="13"/>
  <c r="T2401" i="13"/>
  <c r="U2401" i="13"/>
  <c r="T2332" i="13"/>
  <c r="U2332" i="13"/>
  <c r="V2332" i="13"/>
  <c r="T2390" i="13"/>
  <c r="U2390" i="13"/>
  <c r="T2378" i="13"/>
  <c r="U2378" i="13"/>
  <c r="T2338" i="13"/>
  <c r="U2338" i="13"/>
  <c r="T2329" i="13"/>
  <c r="U2329" i="13"/>
  <c r="T2345" i="13"/>
  <c r="U2345" i="13"/>
  <c r="T2362" i="13"/>
  <c r="U2362" i="13"/>
  <c r="T2398" i="13"/>
  <c r="U2398" i="13"/>
  <c r="V2398" i="13"/>
  <c r="T2353" i="13"/>
  <c r="U2353" i="13"/>
  <c r="T2370" i="13"/>
  <c r="U2370" i="13"/>
  <c r="T2406" i="13"/>
  <c r="U2406" i="13"/>
  <c r="T2361" i="13"/>
  <c r="U2361" i="13"/>
  <c r="T2386" i="13"/>
  <c r="U2386" i="13"/>
  <c r="T2369" i="13"/>
  <c r="U2369" i="13"/>
  <c r="T2394" i="13"/>
  <c r="U2394" i="13"/>
  <c r="T2334" i="13"/>
  <c r="U2334" i="13"/>
  <c r="T2322" i="13"/>
  <c r="S2322" i="13" s="1"/>
  <c r="V2322" i="13" s="1"/>
  <c r="U2321" i="13"/>
  <c r="S2321" i="13" s="1"/>
  <c r="V2321" i="13" s="1"/>
  <c r="U2319" i="13"/>
  <c r="T2319" i="13"/>
  <c r="T2323" i="13"/>
  <c r="U2323" i="13"/>
  <c r="T2324" i="13"/>
  <c r="U2324" i="13"/>
  <c r="T2320" i="13"/>
  <c r="U2320" i="13"/>
  <c r="T2264" i="13"/>
  <c r="U2264" i="13"/>
  <c r="T2276" i="13"/>
  <c r="U2276" i="13"/>
  <c r="T2244" i="13"/>
  <c r="U2244" i="13"/>
  <c r="T2266" i="13"/>
  <c r="U2266" i="13"/>
  <c r="T2272" i="13"/>
  <c r="U2272" i="13"/>
  <c r="T2284" i="13"/>
  <c r="U2284" i="13"/>
  <c r="T2246" i="13"/>
  <c r="U2246" i="13"/>
  <c r="V2246" i="13" s="1"/>
  <c r="T2274" i="13"/>
  <c r="U2274" i="13"/>
  <c r="T2280" i="13"/>
  <c r="U2280" i="13"/>
  <c r="T2292" i="13"/>
  <c r="U2292" i="13"/>
  <c r="T2248" i="13"/>
  <c r="U2248" i="13"/>
  <c r="T2314" i="13"/>
  <c r="U2314" i="13"/>
  <c r="T2282" i="13"/>
  <c r="U2282" i="13"/>
  <c r="T2288" i="13"/>
  <c r="U2288" i="13"/>
  <c r="T2300" i="13"/>
  <c r="U2300" i="13"/>
  <c r="T2250" i="13"/>
  <c r="U2250" i="13"/>
  <c r="T2290" i="13"/>
  <c r="U2290" i="13"/>
  <c r="T2296" i="13"/>
  <c r="U2296" i="13"/>
  <c r="T2308" i="13"/>
  <c r="U2308" i="13"/>
  <c r="T2252" i="13"/>
  <c r="U2252" i="13"/>
  <c r="T2268" i="13"/>
  <c r="U2268" i="13"/>
  <c r="T2298" i="13"/>
  <c r="U2298" i="13"/>
  <c r="T2304" i="13"/>
  <c r="U2304" i="13"/>
  <c r="T2316" i="13"/>
  <c r="U2316" i="13"/>
  <c r="T2254" i="13"/>
  <c r="U2254" i="13"/>
  <c r="T2306" i="13"/>
  <c r="U2306" i="13"/>
  <c r="T2312" i="13"/>
  <c r="U2312" i="13"/>
  <c r="T2256" i="13"/>
  <c r="U2256" i="13"/>
  <c r="V2256" i="13"/>
  <c r="T2243" i="13"/>
  <c r="U2243" i="13"/>
  <c r="U2237" i="13"/>
  <c r="T2237" i="13"/>
  <c r="T2239" i="13"/>
  <c r="U2239" i="13"/>
  <c r="U2241" i="13"/>
  <c r="T2241" i="13"/>
  <c r="T2232" i="13"/>
  <c r="U2232" i="13"/>
  <c r="T2234" i="13"/>
  <c r="U2234" i="13"/>
  <c r="T2231" i="13"/>
  <c r="U2231" i="13"/>
  <c r="T2236" i="13"/>
  <c r="U2236" i="13"/>
  <c r="U2233" i="13"/>
  <c r="T2233" i="13"/>
  <c r="T2238" i="13"/>
  <c r="U2238" i="13"/>
  <c r="T2235" i="13"/>
  <c r="U2235" i="13"/>
  <c r="T2240" i="13"/>
  <c r="V2240" i="13"/>
  <c r="U2240" i="13"/>
  <c r="T2223" i="13"/>
  <c r="U2223" i="13"/>
  <c r="T2227" i="13"/>
  <c r="U2227" i="13"/>
  <c r="T2229" i="13"/>
  <c r="U2229" i="13"/>
  <c r="T2230" i="13"/>
  <c r="U2230" i="13"/>
  <c r="T2187" i="13"/>
  <c r="U2187" i="13"/>
  <c r="V2187" i="13"/>
  <c r="T2203" i="13"/>
  <c r="U2203" i="13"/>
  <c r="T2181" i="13"/>
  <c r="U2181" i="13"/>
  <c r="T2199" i="13"/>
  <c r="U2199" i="13"/>
  <c r="T2211" i="13"/>
  <c r="U2211" i="13"/>
  <c r="U2206" i="13"/>
  <c r="T2206" i="13"/>
  <c r="T2207" i="13"/>
  <c r="U2207" i="13"/>
  <c r="T2167" i="13"/>
  <c r="U2167" i="13"/>
  <c r="T2213" i="13"/>
  <c r="U2213" i="13"/>
  <c r="T2171" i="13"/>
  <c r="U2171" i="13"/>
  <c r="T2165" i="13"/>
  <c r="U2165" i="13"/>
  <c r="T2175" i="13"/>
  <c r="U2175" i="13"/>
  <c r="V2175" i="13" s="1"/>
  <c r="U2190" i="13"/>
  <c r="T2190" i="13"/>
  <c r="T2179" i="13"/>
  <c r="U2179" i="13"/>
  <c r="T2215" i="13"/>
  <c r="U2215" i="13"/>
  <c r="T2197" i="13"/>
  <c r="U2197" i="13"/>
  <c r="T2183" i="13"/>
  <c r="U2183" i="13"/>
  <c r="T2191" i="13"/>
  <c r="U2191" i="13"/>
  <c r="T2219" i="13"/>
  <c r="U2219" i="13"/>
  <c r="T2195" i="13"/>
  <c r="U2195" i="13"/>
  <c r="U2174" i="13"/>
  <c r="T2174" i="13"/>
  <c r="U2220" i="13"/>
  <c r="V2220" i="13" s="1"/>
  <c r="V2144" i="13"/>
  <c r="U2100" i="13"/>
  <c r="S2100" i="13" s="1"/>
  <c r="T2094" i="13"/>
  <c r="S2094" i="13" s="1"/>
  <c r="V2094" i="13" s="1"/>
  <c r="T2140" i="13"/>
  <c r="S2140" i="13" s="1"/>
  <c r="U2148" i="13"/>
  <c r="S2148" i="13" s="1"/>
  <c r="T2101" i="13"/>
  <c r="S2101" i="13" s="1"/>
  <c r="U2081" i="13"/>
  <c r="V2081" i="13" s="1"/>
  <c r="U2064" i="13"/>
  <c r="S2064" i="13" s="1"/>
  <c r="U1956" i="13"/>
  <c r="S1956" i="13" s="1"/>
  <c r="U2067" i="13"/>
  <c r="V2067" i="13" s="1"/>
  <c r="U2035" i="13"/>
  <c r="V2035" i="13" s="1"/>
  <c r="U2003" i="13"/>
  <c r="V2003" i="13" s="1"/>
  <c r="U2022" i="13"/>
  <c r="V2022" i="13" s="1"/>
  <c r="V2148" i="13"/>
  <c r="J1987" i="13"/>
  <c r="U1987" i="13" s="1"/>
  <c r="U2069" i="13"/>
  <c r="S2069" i="13" s="1"/>
  <c r="T2086" i="13"/>
  <c r="S2086" i="13" s="1"/>
  <c r="V2086" i="13" s="1"/>
  <c r="V2152" i="13"/>
  <c r="V2085" i="13"/>
  <c r="V2126" i="13"/>
  <c r="U2120" i="13"/>
  <c r="V2120" i="13" s="1"/>
  <c r="T2082" i="13"/>
  <c r="S2082" i="13" s="1"/>
  <c r="T1996" i="13"/>
  <c r="S1996" i="13" s="1"/>
  <c r="U1939" i="13"/>
  <c r="S1939" i="13" s="1"/>
  <c r="U1893" i="13"/>
  <c r="V1893" i="13" s="1"/>
  <c r="T1978" i="13"/>
  <c r="S1978" i="13" s="1"/>
  <c r="V1978" i="13" s="1"/>
  <c r="T2055" i="13"/>
  <c r="S2055" i="13" s="1"/>
  <c r="V2055" i="13" s="1"/>
  <c r="U1949" i="13"/>
  <c r="V1949" i="13" s="1"/>
  <c r="U2012" i="13"/>
  <c r="V2012" i="13" s="1"/>
  <c r="U2025" i="13"/>
  <c r="V2025" i="13" s="1"/>
  <c r="T2041" i="13"/>
  <c r="S2041" i="13" s="1"/>
  <c r="U2037" i="13"/>
  <c r="S2037" i="13" s="1"/>
  <c r="T1989" i="13"/>
  <c r="S1989" i="13" s="1"/>
  <c r="V1989" i="13" s="1"/>
  <c r="T2033" i="13"/>
  <c r="S2033" i="13" s="1"/>
  <c r="T1971" i="13"/>
  <c r="S1971" i="13" s="1"/>
  <c r="V1971" i="13" s="1"/>
  <c r="U2096" i="13"/>
  <c r="V2096" i="13" s="1"/>
  <c r="V2134" i="13"/>
  <c r="V2101" i="13"/>
  <c r="U2005" i="13"/>
  <c r="S2005" i="13" s="1"/>
  <c r="T2102" i="13"/>
  <c r="S2102" i="13" s="1"/>
  <c r="V2102" i="13" s="1"/>
  <c r="U2142" i="13"/>
  <c r="V2142" i="13" s="1"/>
  <c r="U2159" i="13"/>
  <c r="V2159" i="13" s="1"/>
  <c r="V2100" i="13"/>
  <c r="U2124" i="13"/>
  <c r="V2124" i="13" s="1"/>
  <c r="U2006" i="13"/>
  <c r="V2006" i="13" s="1"/>
  <c r="V2082" i="13"/>
  <c r="T2078" i="13"/>
  <c r="S2078" i="13" s="1"/>
  <c r="U2034" i="13"/>
  <c r="S2034" i="13" s="1"/>
  <c r="T1979" i="13"/>
  <c r="S1979" i="13" s="1"/>
  <c r="V1979" i="13" s="1"/>
  <c r="U2060" i="13"/>
  <c r="V2060" i="13" s="1"/>
  <c r="U2036" i="13"/>
  <c r="V2036" i="13" s="1"/>
  <c r="U2001" i="13"/>
  <c r="V2001" i="13" s="1"/>
  <c r="U2049" i="13"/>
  <c r="V2049" i="13" s="1"/>
  <c r="V2140" i="13"/>
  <c r="V2128" i="13"/>
  <c r="U2004" i="13"/>
  <c r="V2004" i="13" s="1"/>
  <c r="U2020" i="13"/>
  <c r="V2020" i="13" s="1"/>
  <c r="U2017" i="13"/>
  <c r="V2017" i="13" s="1"/>
  <c r="U2065" i="13"/>
  <c r="V2065" i="13" s="1"/>
  <c r="V2064" i="13"/>
  <c r="T2070" i="13"/>
  <c r="S2070" i="13" s="1"/>
  <c r="V2070" i="13" s="1"/>
  <c r="U2084" i="13"/>
  <c r="V2084" i="13" s="1"/>
  <c r="V2069" i="13"/>
  <c r="U1990" i="13"/>
  <c r="S1990" i="13" s="1"/>
  <c r="U2040" i="13"/>
  <c r="V2040" i="13" s="1"/>
  <c r="U2021" i="13"/>
  <c r="V2021" i="13" s="1"/>
  <c r="U2125" i="13"/>
  <c r="V2125" i="13" s="1"/>
  <c r="U2008" i="13"/>
  <c r="V2008" i="13" s="1"/>
  <c r="U2024" i="13"/>
  <c r="V2024" i="13" s="1"/>
  <c r="U2068" i="13"/>
  <c r="V2068" i="13" s="1"/>
  <c r="J1709" i="13"/>
  <c r="U1992" i="13"/>
  <c r="V1992" i="13" s="1"/>
  <c r="V2034" i="13"/>
  <c r="U1984" i="13"/>
  <c r="S1984" i="13" s="1"/>
  <c r="U2047" i="13"/>
  <c r="V2047" i="13" s="1"/>
  <c r="U1892" i="13"/>
  <c r="V1892" i="13" s="1"/>
  <c r="V2132" i="13"/>
  <c r="T1993" i="13"/>
  <c r="S1993" i="13" s="1"/>
  <c r="V1993" i="13" s="1"/>
  <c r="V2078" i="13"/>
  <c r="U1597" i="13"/>
  <c r="T2136" i="13"/>
  <c r="S2136" i="13" s="1"/>
  <c r="V2136" i="13" s="1"/>
  <c r="V2019" i="13"/>
  <c r="U2077" i="13"/>
  <c r="V2077" i="13" s="1"/>
  <c r="U2088" i="13"/>
  <c r="V2088" i="13" s="1"/>
  <c r="U2080" i="13"/>
  <c r="V2080" i="13" s="1"/>
  <c r="V2108" i="13"/>
  <c r="U2163" i="13"/>
  <c r="V2163" i="13" s="1"/>
  <c r="T2026" i="13"/>
  <c r="S2026" i="13" s="1"/>
  <c r="V2026" i="13" s="1"/>
  <c r="U1985" i="13"/>
  <c r="V1985" i="13" s="1"/>
  <c r="U2028" i="13"/>
  <c r="V2028" i="13" s="1"/>
  <c r="T2039" i="13"/>
  <c r="S2039" i="13" s="1"/>
  <c r="V2039" i="13" s="1"/>
  <c r="U2116" i="13"/>
  <c r="V2116" i="13" s="1"/>
  <c r="T2110" i="13"/>
  <c r="S2110" i="13" s="1"/>
  <c r="V2110" i="13" s="1"/>
  <c r="T1930" i="13"/>
  <c r="S1930" i="13" s="1"/>
  <c r="V1930" i="13" s="1"/>
  <c r="V2041" i="13"/>
  <c r="T2042" i="13"/>
  <c r="S2042" i="13" s="1"/>
  <c r="V2042" i="13" s="1"/>
  <c r="T2118" i="13"/>
  <c r="S2118" i="13" s="1"/>
  <c r="V2118" i="13" s="1"/>
  <c r="U2104" i="13"/>
  <c r="V2104" i="13" s="1"/>
  <c r="U2117" i="13"/>
  <c r="V2117" i="13" s="1"/>
  <c r="U2044" i="13"/>
  <c r="V2044" i="13" s="1"/>
  <c r="U2009" i="13"/>
  <c r="V2009" i="13" s="1"/>
  <c r="U2056" i="13"/>
  <c r="V2056" i="13" s="1"/>
  <c r="U2156" i="13"/>
  <c r="V2156" i="13" s="1"/>
  <c r="U1532" i="13"/>
  <c r="U1680" i="13"/>
  <c r="U2052" i="13"/>
  <c r="S2052" i="13" s="1"/>
  <c r="U2155" i="13"/>
  <c r="V2155" i="13" s="1"/>
  <c r="T1994" i="13"/>
  <c r="S1994" i="13" s="1"/>
  <c r="V1994" i="13" s="1"/>
  <c r="T1963" i="13"/>
  <c r="S1963" i="13" s="1"/>
  <c r="V1963" i="13" s="1"/>
  <c r="U1975" i="13"/>
  <c r="V1975" i="13" s="1"/>
  <c r="U1933" i="13"/>
  <c r="V1933" i="13" s="1"/>
  <c r="T1988" i="13"/>
  <c r="S1988" i="13" s="1"/>
  <c r="V1988" i="13" s="1"/>
  <c r="J1455" i="13"/>
  <c r="T1906" i="13"/>
  <c r="S1906" i="13" s="1"/>
  <c r="V1906" i="13" s="1"/>
  <c r="U2164" i="13"/>
  <c r="V2164" i="13" s="1"/>
  <c r="U2002" i="13"/>
  <c r="V2002" i="13" s="1"/>
  <c r="V2093" i="13"/>
  <c r="U2053" i="13"/>
  <c r="V2053" i="13" s="1"/>
  <c r="U2063" i="13"/>
  <c r="V2063" i="13" s="1"/>
  <c r="U2018" i="13"/>
  <c r="V2018" i="13" s="1"/>
  <c r="U2015" i="13"/>
  <c r="V2015" i="13" s="1"/>
  <c r="U1888" i="13"/>
  <c r="V1888" i="13" s="1"/>
  <c r="T1947" i="13"/>
  <c r="S1947" i="13" s="1"/>
  <c r="T1959" i="13"/>
  <c r="S1959" i="13" s="1"/>
  <c r="V1959" i="13" s="1"/>
  <c r="U1972" i="13"/>
  <c r="V1972" i="13" s="1"/>
  <c r="U1999" i="13"/>
  <c r="V1999" i="13" s="1"/>
  <c r="U2031" i="13"/>
  <c r="V2031" i="13" s="1"/>
  <c r="T1923" i="13"/>
  <c r="S1923" i="13" s="1"/>
  <c r="V1923" i="13" s="1"/>
  <c r="U2162" i="13"/>
  <c r="T2162" i="13"/>
  <c r="U2154" i="13"/>
  <c r="T2154" i="13"/>
  <c r="U2158" i="13"/>
  <c r="T2158" i="13"/>
  <c r="U2157" i="13"/>
  <c r="T2157" i="13"/>
  <c r="T2160" i="13"/>
  <c r="U2160" i="13"/>
  <c r="U2107" i="13"/>
  <c r="T2107" i="13"/>
  <c r="U2151" i="13"/>
  <c r="T2151" i="13"/>
  <c r="U2106" i="13"/>
  <c r="T2106" i="13"/>
  <c r="T2105" i="13"/>
  <c r="U2105" i="13"/>
  <c r="U2103" i="13"/>
  <c r="T2103" i="13"/>
  <c r="T2113" i="13"/>
  <c r="U2113" i="13"/>
  <c r="U2130" i="13"/>
  <c r="T2130" i="13"/>
  <c r="U2091" i="13"/>
  <c r="T2091" i="13"/>
  <c r="U2111" i="13"/>
  <c r="T2111" i="13"/>
  <c r="T2138" i="13"/>
  <c r="U2138" i="13"/>
  <c r="T2137" i="13"/>
  <c r="U2137" i="13"/>
  <c r="U2139" i="13"/>
  <c r="T2139" i="13"/>
  <c r="U2099" i="13"/>
  <c r="T2099" i="13"/>
  <c r="U2119" i="13"/>
  <c r="T2119" i="13"/>
  <c r="U2090" i="13"/>
  <c r="T2090" i="13"/>
  <c r="T2145" i="13"/>
  <c r="U2145" i="13"/>
  <c r="T2089" i="13"/>
  <c r="U2089" i="13"/>
  <c r="U2115" i="13"/>
  <c r="T2115" i="13"/>
  <c r="U2127" i="13"/>
  <c r="T2127" i="13"/>
  <c r="T2097" i="13"/>
  <c r="U2097" i="13"/>
  <c r="U2114" i="13"/>
  <c r="T2114" i="13"/>
  <c r="U2123" i="13"/>
  <c r="T2123" i="13"/>
  <c r="U2131" i="13"/>
  <c r="T2131" i="13"/>
  <c r="U2122" i="13"/>
  <c r="T2122" i="13"/>
  <c r="T2121" i="13"/>
  <c r="U2121" i="13"/>
  <c r="U2135" i="13"/>
  <c r="T2135" i="13"/>
  <c r="U2147" i="13"/>
  <c r="T2147" i="13"/>
  <c r="T2129" i="13"/>
  <c r="U2129" i="13"/>
  <c r="U2146" i="13"/>
  <c r="T2146" i="13"/>
  <c r="U2095" i="13"/>
  <c r="T2095" i="13"/>
  <c r="U2143" i="13"/>
  <c r="T2143" i="13"/>
  <c r="U2098" i="13"/>
  <c r="T2098" i="13"/>
  <c r="T2153" i="13"/>
  <c r="U2153" i="13"/>
  <c r="T2079" i="13"/>
  <c r="U2079" i="13"/>
  <c r="T2083" i="13"/>
  <c r="U2083" i="13"/>
  <c r="T2087" i="13"/>
  <c r="U2087" i="13"/>
  <c r="T2076" i="13"/>
  <c r="U2076" i="13"/>
  <c r="U2075" i="13"/>
  <c r="S2075" i="13" s="1"/>
  <c r="V2075" i="13" s="1"/>
  <c r="U2013" i="13"/>
  <c r="V2013" i="13" s="1"/>
  <c r="J1559" i="13"/>
  <c r="T2029" i="13"/>
  <c r="S2029" i="13" s="1"/>
  <c r="V2029" i="13" s="1"/>
  <c r="T2045" i="13"/>
  <c r="S2045" i="13" s="1"/>
  <c r="V2045" i="13" s="1"/>
  <c r="V1898" i="13"/>
  <c r="V2033" i="13"/>
  <c r="U1872" i="13"/>
  <c r="V1872" i="13" s="1"/>
  <c r="U2048" i="13"/>
  <c r="V2048" i="13" s="1"/>
  <c r="U1997" i="13"/>
  <c r="V1997" i="13" s="1"/>
  <c r="T1931" i="13"/>
  <c r="S1931" i="13" s="1"/>
  <c r="V1931" i="13" s="1"/>
  <c r="T1915" i="13"/>
  <c r="S1915" i="13" s="1"/>
  <c r="U1974" i="13"/>
  <c r="V1974" i="13" s="1"/>
  <c r="J1366" i="13"/>
  <c r="J1614" i="13"/>
  <c r="J1607" i="13"/>
  <c r="U1488" i="13"/>
  <c r="J1638" i="13"/>
  <c r="U1860" i="13"/>
  <c r="S1860" i="13" s="1"/>
  <c r="U2030" i="13"/>
  <c r="V2030" i="13" s="1"/>
  <c r="U2057" i="13"/>
  <c r="V2057" i="13" s="1"/>
  <c r="T2043" i="13"/>
  <c r="S2043" i="13" s="1"/>
  <c r="V2043" i="13" s="1"/>
  <c r="T2051" i="13"/>
  <c r="S2051" i="13" s="1"/>
  <c r="V2051" i="13" s="1"/>
  <c r="U1998" i="13"/>
  <c r="V1998" i="13" s="1"/>
  <c r="U1575" i="13"/>
  <c r="U2027" i="13"/>
  <c r="V2027" i="13" s="1"/>
  <c r="U1960" i="13"/>
  <c r="V2037" i="13"/>
  <c r="U1700" i="13"/>
  <c r="U1867" i="13"/>
  <c r="S1867" i="13" s="1"/>
  <c r="T1976" i="13"/>
  <c r="S1976" i="13" s="1"/>
  <c r="V1976" i="13" s="1"/>
  <c r="V1939" i="13"/>
  <c r="T1957" i="13"/>
  <c r="S1957" i="13" s="1"/>
  <c r="V1957" i="13" s="1"/>
  <c r="T1609" i="13"/>
  <c r="U2014" i="13"/>
  <c r="U2046" i="13"/>
  <c r="V2046" i="13" s="1"/>
  <c r="J1609" i="13"/>
  <c r="J1844" i="13"/>
  <c r="U1935" i="13"/>
  <c r="V1935" i="13" s="1"/>
  <c r="T1551" i="13"/>
  <c r="V1996" i="13"/>
  <c r="U2072" i="13"/>
  <c r="V2072" i="13" s="1"/>
  <c r="J1473" i="13"/>
  <c r="V1956" i="13"/>
  <c r="T1938" i="13"/>
  <c r="S1938" i="13" s="1"/>
  <c r="V1938" i="13" s="1"/>
  <c r="U1977" i="13"/>
  <c r="V1977" i="13" s="1"/>
  <c r="U1896" i="13"/>
  <c r="V1896" i="13" s="1"/>
  <c r="U2059" i="13"/>
  <c r="V2059" i="13" s="1"/>
  <c r="U1991" i="13"/>
  <c r="V1991" i="13" s="1"/>
  <c r="V1990" i="13"/>
  <c r="V2005" i="13"/>
  <c r="U2000" i="13"/>
  <c r="V2000" i="13" s="1"/>
  <c r="U2016" i="13"/>
  <c r="V2016" i="13" s="1"/>
  <c r="U2032" i="13"/>
  <c r="V2032" i="13" s="1"/>
  <c r="U2023" i="13"/>
  <c r="V2023" i="13" s="1"/>
  <c r="U2061" i="13"/>
  <c r="V2061" i="13" s="1"/>
  <c r="U2011" i="13"/>
  <c r="V2011" i="13" s="1"/>
  <c r="U1995" i="13"/>
  <c r="V1995" i="13" s="1"/>
  <c r="U2007" i="13"/>
  <c r="V2010" i="13"/>
  <c r="T1653" i="13"/>
  <c r="U1946" i="13"/>
  <c r="V1946" i="13" s="1"/>
  <c r="T1952" i="13"/>
  <c r="S1952" i="13" s="1"/>
  <c r="V1952" i="13" s="1"/>
  <c r="J1397" i="13"/>
  <c r="V2038" i="13"/>
  <c r="V2052" i="13"/>
  <c r="U1356" i="13"/>
  <c r="U1965" i="13"/>
  <c r="V1965" i="13" s="1"/>
  <c r="V1984" i="13"/>
  <c r="J1372" i="13"/>
  <c r="T1516" i="13"/>
  <c r="T1799" i="13"/>
  <c r="U1796" i="13"/>
  <c r="T1333" i="13"/>
  <c r="J1470" i="13"/>
  <c r="U1214" i="13"/>
  <c r="T1807" i="13"/>
  <c r="J1799" i="13"/>
  <c r="J1827" i="13"/>
  <c r="T1796" i="13"/>
  <c r="U1352" i="13"/>
  <c r="U1334" i="13"/>
  <c r="T1838" i="13"/>
  <c r="T2073" i="13"/>
  <c r="U2073" i="13"/>
  <c r="T2074" i="13"/>
  <c r="U2074" i="13"/>
  <c r="U2071" i="13"/>
  <c r="T2071" i="13"/>
  <c r="T2050" i="13"/>
  <c r="U2050" i="13"/>
  <c r="T2058" i="13"/>
  <c r="U2058" i="13"/>
  <c r="T2054" i="13"/>
  <c r="U2054" i="13"/>
  <c r="T2062" i="13"/>
  <c r="U2062" i="13"/>
  <c r="T2066" i="13"/>
  <c r="U2066" i="13"/>
  <c r="T1986" i="13"/>
  <c r="U1986" i="13"/>
  <c r="T1844" i="13"/>
  <c r="T1878" i="13"/>
  <c r="S1878" i="13" s="1"/>
  <c r="V1878" i="13" s="1"/>
  <c r="T1961" i="13"/>
  <c r="S1961" i="13" s="1"/>
  <c r="V1961" i="13" s="1"/>
  <c r="U1804" i="13"/>
  <c r="U1852" i="13"/>
  <c r="U1891" i="13"/>
  <c r="V1891" i="13" s="1"/>
  <c r="T1797" i="13"/>
  <c r="T1827" i="13"/>
  <c r="U1871" i="13"/>
  <c r="V1871" i="13" s="1"/>
  <c r="U1973" i="13"/>
  <c r="J1797" i="13"/>
  <c r="T1831" i="13"/>
  <c r="T1843" i="13"/>
  <c r="U1517" i="13"/>
  <c r="U1733" i="13"/>
  <c r="J1796" i="13"/>
  <c r="U1715" i="13"/>
  <c r="J1685" i="13"/>
  <c r="V1947" i="13"/>
  <c r="U1831" i="13"/>
  <c r="V1867" i="13"/>
  <c r="U1890" i="13"/>
  <c r="V1890" i="13" s="1"/>
  <c r="J1707" i="13"/>
  <c r="T1967" i="13"/>
  <c r="S1967" i="13" s="1"/>
  <c r="V1967" i="13" s="1"/>
  <c r="U1707" i="13"/>
  <c r="J1812" i="13"/>
  <c r="U1876" i="13"/>
  <c r="U1907" i="13"/>
  <c r="V1907" i="13" s="1"/>
  <c r="J1733" i="13"/>
  <c r="T1812" i="13"/>
  <c r="T1859" i="13"/>
  <c r="S1859" i="13" s="1"/>
  <c r="V1859" i="13" s="1"/>
  <c r="U1904" i="13"/>
  <c r="J1464" i="13"/>
  <c r="T1668" i="13"/>
  <c r="V1915" i="13"/>
  <c r="T1512" i="13"/>
  <c r="J1512" i="13"/>
  <c r="U1683" i="13"/>
  <c r="J1742" i="13"/>
  <c r="T1811" i="13"/>
  <c r="J1811" i="13"/>
  <c r="V1860" i="13"/>
  <c r="T1501" i="13"/>
  <c r="T1597" i="13"/>
  <c r="J1640" i="13"/>
  <c r="T1700" i="13"/>
  <c r="J1699" i="13"/>
  <c r="U1742" i="13"/>
  <c r="T1847" i="13"/>
  <c r="U1845" i="13"/>
  <c r="T1928" i="13"/>
  <c r="S1928" i="13" s="1"/>
  <c r="V1928" i="13" s="1"/>
  <c r="J1518" i="13"/>
  <c r="J1598" i="13"/>
  <c r="J1625" i="13"/>
  <c r="V1625" i="13" s="1"/>
  <c r="U1640" i="13"/>
  <c r="U1699" i="13"/>
  <c r="T1785" i="13"/>
  <c r="T1951" i="13"/>
  <c r="S1951" i="13" s="1"/>
  <c r="V1951" i="13" s="1"/>
  <c r="T1911" i="13"/>
  <c r="S1911" i="13" s="1"/>
  <c r="V1911" i="13" s="1"/>
  <c r="U1914" i="13"/>
  <c r="V1914" i="13" s="1"/>
  <c r="U1922" i="13"/>
  <c r="J1501" i="13"/>
  <c r="T1507" i="13"/>
  <c r="T1720" i="13"/>
  <c r="J1676" i="13"/>
  <c r="U1899" i="13"/>
  <c r="U1492" i="13"/>
  <c r="T1784" i="13"/>
  <c r="U1784" i="13"/>
  <c r="T1845" i="13"/>
  <c r="U1828" i="13"/>
  <c r="J1847" i="13"/>
  <c r="U1901" i="13"/>
  <c r="V1901" i="13" s="1"/>
  <c r="U1925" i="13"/>
  <c r="T1919" i="13"/>
  <c r="S1919" i="13" s="1"/>
  <c r="V1919" i="13" s="1"/>
  <c r="T1532" i="13"/>
  <c r="J1504" i="13"/>
  <c r="T1575" i="13"/>
  <c r="T1680" i="13"/>
  <c r="U1785" i="13"/>
  <c r="U1795" i="13"/>
  <c r="T1795" i="13"/>
  <c r="J1795" i="13"/>
  <c r="U1843" i="13"/>
  <c r="T1886" i="13"/>
  <c r="S1886" i="13" s="1"/>
  <c r="V1886" i="13" s="1"/>
  <c r="U1912" i="13"/>
  <c r="T1912" i="13"/>
  <c r="T1868" i="13"/>
  <c r="S1868" i="13" s="1"/>
  <c r="V1868" i="13" s="1"/>
  <c r="U1982" i="13"/>
  <c r="V1982" i="13" s="1"/>
  <c r="U1954" i="13"/>
  <c r="T1954" i="13"/>
  <c r="U1936" i="13"/>
  <c r="T1936" i="13"/>
  <c r="U1732" i="13"/>
  <c r="T1823" i="13"/>
  <c r="T1828" i="13"/>
  <c r="J1807" i="13"/>
  <c r="J1838" i="13"/>
  <c r="U1823" i="13"/>
  <c r="U1881" i="13"/>
  <c r="V1881" i="13" s="1"/>
  <c r="U1920" i="13"/>
  <c r="T1920" i="13"/>
  <c r="U1944" i="13"/>
  <c r="T1944" i="13"/>
  <c r="T1980" i="13"/>
  <c r="U1980" i="13"/>
  <c r="T1981" i="13"/>
  <c r="U1981" i="13"/>
  <c r="T1983" i="13"/>
  <c r="U1983" i="13"/>
  <c r="T1966" i="13"/>
  <c r="U1966" i="13"/>
  <c r="U1968" i="13"/>
  <c r="T1968" i="13"/>
  <c r="T1970" i="13"/>
  <c r="U1970" i="13"/>
  <c r="T1969" i="13"/>
  <c r="U1969" i="13"/>
  <c r="T1964" i="13"/>
  <c r="U1964" i="13"/>
  <c r="U1962" i="13"/>
  <c r="T1962" i="13"/>
  <c r="T1955" i="13"/>
  <c r="U1955" i="13"/>
  <c r="U1953" i="13"/>
  <c r="T1953" i="13"/>
  <c r="T1958" i="13"/>
  <c r="U1958" i="13"/>
  <c r="T1916" i="13"/>
  <c r="U1916" i="13"/>
  <c r="T1913" i="13"/>
  <c r="U1913" i="13"/>
  <c r="T1950" i="13"/>
  <c r="U1950" i="13"/>
  <c r="U1943" i="13"/>
  <c r="T1943" i="13"/>
  <c r="T1932" i="13"/>
  <c r="U1932" i="13"/>
  <c r="T1894" i="13"/>
  <c r="U1894" i="13"/>
  <c r="T1889" i="13"/>
  <c r="U1889" i="13"/>
  <c r="T1927" i="13"/>
  <c r="U1927" i="13"/>
  <c r="T1924" i="13"/>
  <c r="U1924" i="13"/>
  <c r="T1940" i="13"/>
  <c r="U1940" i="13"/>
  <c r="U1902" i="13"/>
  <c r="T1902" i="13"/>
  <c r="T1941" i="13"/>
  <c r="U1941" i="13"/>
  <c r="T1929" i="13"/>
  <c r="U1929" i="13"/>
  <c r="T1948" i="13"/>
  <c r="U1948" i="13"/>
  <c r="U1910" i="13"/>
  <c r="T1910" i="13"/>
  <c r="T1895" i="13"/>
  <c r="U1895" i="13"/>
  <c r="T1903" i="13"/>
  <c r="U1903" i="13"/>
  <c r="T1937" i="13"/>
  <c r="U1937" i="13"/>
  <c r="T1921" i="13"/>
  <c r="U1921" i="13"/>
  <c r="U1918" i="13"/>
  <c r="T1918" i="13"/>
  <c r="T1909" i="13"/>
  <c r="U1909" i="13"/>
  <c r="T1917" i="13"/>
  <c r="U1917" i="13"/>
  <c r="T1900" i="13"/>
  <c r="U1900" i="13"/>
  <c r="T1945" i="13"/>
  <c r="U1945" i="13"/>
  <c r="U1926" i="13"/>
  <c r="T1926" i="13"/>
  <c r="T1905" i="13"/>
  <c r="U1905" i="13"/>
  <c r="T1942" i="13"/>
  <c r="U1942" i="13"/>
  <c r="T1908" i="13"/>
  <c r="U1908" i="13"/>
  <c r="T1897" i="13"/>
  <c r="U1897" i="13"/>
  <c r="U1934" i="13"/>
  <c r="T1934" i="13"/>
  <c r="U1607" i="13"/>
  <c r="J1644" i="13"/>
  <c r="T1677" i="13"/>
  <c r="T1815" i="13"/>
  <c r="J1573" i="13"/>
  <c r="T1573" i="13"/>
  <c r="J1653" i="13"/>
  <c r="T1712" i="13"/>
  <c r="T1543" i="13"/>
  <c r="T1566" i="13"/>
  <c r="J1543" i="13"/>
  <c r="J1669" i="13"/>
  <c r="U1866" i="13"/>
  <c r="V1866" i="13" s="1"/>
  <c r="J1645" i="13"/>
  <c r="U1880" i="13"/>
  <c r="U1879" i="13"/>
  <c r="V1879" i="13" s="1"/>
  <c r="J1466" i="13"/>
  <c r="J1566" i="13"/>
  <c r="V1566" i="13" s="1"/>
  <c r="T1645" i="13"/>
  <c r="J1692" i="13"/>
  <c r="J1770" i="13"/>
  <c r="J1632" i="13"/>
  <c r="T1669" i="13"/>
  <c r="U1701" i="13"/>
  <c r="T1770" i="13"/>
  <c r="J1804" i="13"/>
  <c r="U1855" i="13"/>
  <c r="J1819" i="13"/>
  <c r="T1819" i="13"/>
  <c r="J1723" i="13"/>
  <c r="U1716" i="13"/>
  <c r="J1441" i="13"/>
  <c r="J1442" i="13"/>
  <c r="J1478" i="13"/>
  <c r="J1440" i="13"/>
  <c r="T1482" i="13"/>
  <c r="U1863" i="13"/>
  <c r="V1863" i="13" s="1"/>
  <c r="T1498" i="13"/>
  <c r="J1557" i="13"/>
  <c r="J1633" i="13"/>
  <c r="U1638" i="13"/>
  <c r="U1709" i="13"/>
  <c r="T1723" i="13"/>
  <c r="J1778" i="13"/>
  <c r="T1839" i="13"/>
  <c r="J1498" i="13"/>
  <c r="V1498" i="13" s="1"/>
  <c r="U1633" i="13"/>
  <c r="J1659" i="13"/>
  <c r="T1762" i="13"/>
  <c r="U1778" i="13"/>
  <c r="U1659" i="13"/>
  <c r="U1780" i="13"/>
  <c r="J1550" i="13"/>
  <c r="T1780" i="13"/>
  <c r="J1762" i="13"/>
  <c r="T1488" i="13"/>
  <c r="J1708" i="13"/>
  <c r="U1815" i="13"/>
  <c r="U1708" i="13"/>
  <c r="J1534" i="13"/>
  <c r="U1614" i="13"/>
  <c r="V1614" i="13" s="1"/>
  <c r="U1550" i="13"/>
  <c r="U1557" i="13"/>
  <c r="T1591" i="13"/>
  <c r="J1591" i="13"/>
  <c r="J1496" i="13"/>
  <c r="J1660" i="13"/>
  <c r="J1782" i="13"/>
  <c r="U1558" i="13"/>
  <c r="J1468" i="13"/>
  <c r="T1787" i="13"/>
  <c r="J1435" i="13"/>
  <c r="J1743" i="13"/>
  <c r="J1630" i="13"/>
  <c r="T1631" i="13"/>
  <c r="J1476" i="13"/>
  <c r="J1413" i="13"/>
  <c r="J1388" i="13"/>
  <c r="U1496" i="13"/>
  <c r="J1599" i="13"/>
  <c r="U1630" i="13"/>
  <c r="U1660" i="13"/>
  <c r="T1743" i="13"/>
  <c r="U1782" i="13"/>
  <c r="J1803" i="13"/>
  <c r="J1404" i="13"/>
  <c r="T1599" i="13"/>
  <c r="T1558" i="13"/>
  <c r="J1617" i="13"/>
  <c r="J1675" i="13"/>
  <c r="J1739" i="13"/>
  <c r="J1787" i="13"/>
  <c r="J1447" i="13"/>
  <c r="J1438" i="13"/>
  <c r="T1533" i="13"/>
  <c r="J1533" i="13"/>
  <c r="U1617" i="13"/>
  <c r="J1631" i="13"/>
  <c r="T1675" i="13"/>
  <c r="U1739" i="13"/>
  <c r="J1820" i="13"/>
  <c r="J1419" i="13"/>
  <c r="T1565" i="13"/>
  <c r="T1622" i="13"/>
  <c r="T1803" i="13"/>
  <c r="U1820" i="13"/>
  <c r="U1873" i="13"/>
  <c r="J1465" i="13"/>
  <c r="J1353" i="13"/>
  <c r="J1462" i="13"/>
  <c r="J1786" i="13"/>
  <c r="J1365" i="13"/>
  <c r="T1510" i="13"/>
  <c r="J1622" i="13"/>
  <c r="J1565" i="13"/>
  <c r="U1786" i="13"/>
  <c r="J1423" i="13"/>
  <c r="J1381" i="13"/>
  <c r="J1839" i="13"/>
  <c r="T1887" i="13"/>
  <c r="S1887" i="13" s="1"/>
  <c r="V1887" i="13" s="1"/>
  <c r="J1471" i="13"/>
  <c r="J1483" i="13"/>
  <c r="J1452" i="13"/>
  <c r="J1835" i="13"/>
  <c r="J1510" i="13"/>
  <c r="U1884" i="13"/>
  <c r="U1534" i="13"/>
  <c r="T1525" i="13"/>
  <c r="J1525" i="13"/>
  <c r="U1692" i="13"/>
  <c r="U1835" i="13"/>
  <c r="T1882" i="13"/>
  <c r="S1882" i="13" s="1"/>
  <c r="V1882" i="13" s="1"/>
  <c r="J1677" i="13"/>
  <c r="J1745" i="13"/>
  <c r="T1766" i="13"/>
  <c r="J1746" i="13"/>
  <c r="T1798" i="13"/>
  <c r="J1712" i="13"/>
  <c r="U1745" i="13"/>
  <c r="J1775" i="13"/>
  <c r="U1746" i="13"/>
  <c r="T1664" i="13"/>
  <c r="U1775" i="13"/>
  <c r="J1798" i="13"/>
  <c r="J1664" i="13"/>
  <c r="J1766" i="13"/>
  <c r="T1701" i="13"/>
  <c r="U1644" i="13"/>
  <c r="T1885" i="13"/>
  <c r="U1885" i="13"/>
  <c r="U1883" i="13"/>
  <c r="T1883" i="13"/>
  <c r="U1841" i="13"/>
  <c r="J1841" i="13"/>
  <c r="U1829" i="13"/>
  <c r="J1829" i="13"/>
  <c r="T1874" i="13"/>
  <c r="U1874" i="13"/>
  <c r="U1826" i="13"/>
  <c r="J1826" i="13"/>
  <c r="U1809" i="13"/>
  <c r="J1809" i="13"/>
  <c r="U1824" i="13"/>
  <c r="J1824" i="13"/>
  <c r="U1849" i="13"/>
  <c r="J1849" i="13"/>
  <c r="U1830" i="13"/>
  <c r="J1830" i="13"/>
  <c r="U1817" i="13"/>
  <c r="J1817" i="13"/>
  <c r="T1853" i="13"/>
  <c r="U1853" i="13"/>
  <c r="U1805" i="13"/>
  <c r="J1805" i="13"/>
  <c r="U1837" i="13"/>
  <c r="J1837" i="13"/>
  <c r="U1802" i="13"/>
  <c r="J1802" i="13"/>
  <c r="U1834" i="13"/>
  <c r="J1834" i="13"/>
  <c r="U1825" i="13"/>
  <c r="J1825" i="13"/>
  <c r="U1846" i="13"/>
  <c r="J1846" i="13"/>
  <c r="U1800" i="13"/>
  <c r="J1800" i="13"/>
  <c r="U1832" i="13"/>
  <c r="J1832" i="13"/>
  <c r="T1861" i="13"/>
  <c r="U1861" i="13"/>
  <c r="U1806" i="13"/>
  <c r="J1806" i="13"/>
  <c r="U1836" i="13"/>
  <c r="J1836" i="13"/>
  <c r="T1809" i="13"/>
  <c r="T1841" i="13"/>
  <c r="T1832" i="13"/>
  <c r="U1851" i="13"/>
  <c r="T1851" i="13"/>
  <c r="T1806" i="13"/>
  <c r="T1864" i="13"/>
  <c r="U1864" i="13"/>
  <c r="U1813" i="13"/>
  <c r="J1813" i="13"/>
  <c r="T1800" i="13"/>
  <c r="U1810" i="13"/>
  <c r="J1810" i="13"/>
  <c r="U1842" i="13"/>
  <c r="J1842" i="13"/>
  <c r="T1865" i="13"/>
  <c r="U1865" i="13"/>
  <c r="T1862" i="13"/>
  <c r="U1862" i="13"/>
  <c r="U1808" i="13"/>
  <c r="J1808" i="13"/>
  <c r="U1840" i="13"/>
  <c r="J1840" i="13"/>
  <c r="U1814" i="13"/>
  <c r="J1814" i="13"/>
  <c r="U1801" i="13"/>
  <c r="J1801" i="13"/>
  <c r="T1824" i="13"/>
  <c r="T1817" i="13"/>
  <c r="T1849" i="13"/>
  <c r="T1869" i="13"/>
  <c r="U1869" i="13"/>
  <c r="T1854" i="13"/>
  <c r="U1854" i="13"/>
  <c r="T1870" i="13"/>
  <c r="U1870" i="13"/>
  <c r="U1821" i="13"/>
  <c r="J1821" i="13"/>
  <c r="T1834" i="13"/>
  <c r="U1818" i="13"/>
  <c r="J1818" i="13"/>
  <c r="U1850" i="13"/>
  <c r="J1850" i="13"/>
  <c r="T1877" i="13"/>
  <c r="U1877" i="13"/>
  <c r="T1875" i="13"/>
  <c r="U1875" i="13"/>
  <c r="T1856" i="13"/>
  <c r="U1856" i="13"/>
  <c r="U1816" i="13"/>
  <c r="J1816" i="13"/>
  <c r="U1848" i="13"/>
  <c r="J1848" i="13"/>
  <c r="T1830" i="13"/>
  <c r="U1822" i="13"/>
  <c r="J1822" i="13"/>
  <c r="U1833" i="13"/>
  <c r="J1833" i="13"/>
  <c r="T1858" i="13"/>
  <c r="U1858" i="13"/>
  <c r="T1825" i="13"/>
  <c r="T1857" i="13"/>
  <c r="U1857" i="13"/>
  <c r="J1368" i="13"/>
  <c r="T1759" i="13"/>
  <c r="U1516" i="13"/>
  <c r="U1559" i="13"/>
  <c r="V1559" i="13" s="1"/>
  <c r="T1629" i="13"/>
  <c r="J1400" i="13"/>
  <c r="T1637" i="13"/>
  <c r="J1393" i="13"/>
  <c r="J1472" i="13"/>
  <c r="J1719" i="13"/>
  <c r="J1443" i="13"/>
  <c r="U1582" i="13"/>
  <c r="U1719" i="13"/>
  <c r="T1589" i="13"/>
  <c r="T1483" i="13"/>
  <c r="J1445" i="13"/>
  <c r="J1380" i="13"/>
  <c r="U1497" i="13"/>
  <c r="U1783" i="13"/>
  <c r="J1482" i="13"/>
  <c r="U1696" i="13"/>
  <c r="J1754" i="13"/>
  <c r="U1581" i="13"/>
  <c r="T1774" i="13"/>
  <c r="U1781" i="13"/>
  <c r="J1450" i="13"/>
  <c r="J1351" i="13"/>
  <c r="J1359" i="13"/>
  <c r="J1407" i="13"/>
  <c r="J1453" i="13"/>
  <c r="J1451" i="13"/>
  <c r="J1414" i="13"/>
  <c r="T1491" i="13"/>
  <c r="U1518" i="13"/>
  <c r="T1598" i="13"/>
  <c r="J1615" i="13"/>
  <c r="J1589" i="13"/>
  <c r="J1629" i="13"/>
  <c r="T1676" i="13"/>
  <c r="J1683" i="13"/>
  <c r="T1758" i="13"/>
  <c r="U1754" i="13"/>
  <c r="J1431" i="13"/>
  <c r="J1409" i="13"/>
  <c r="J1477" i="13"/>
  <c r="J1467" i="13"/>
  <c r="J1416" i="13"/>
  <c r="T1490" i="13"/>
  <c r="J1490" i="13"/>
  <c r="J1491" i="13"/>
  <c r="U1615" i="13"/>
  <c r="J1774" i="13"/>
  <c r="T1767" i="13"/>
  <c r="J1759" i="13"/>
  <c r="J1758" i="13"/>
  <c r="J1433" i="13"/>
  <c r="J1375" i="13"/>
  <c r="J1428" i="13"/>
  <c r="J1475" i="13"/>
  <c r="J1382" i="13"/>
  <c r="J1436" i="13"/>
  <c r="J1484" i="13"/>
  <c r="T1504" i="13"/>
  <c r="J1623" i="13"/>
  <c r="J1637" i="13"/>
  <c r="T1696" i="13"/>
  <c r="T1661" i="13"/>
  <c r="T1667" i="13"/>
  <c r="J1691" i="13"/>
  <c r="T1772" i="13"/>
  <c r="J1444" i="13"/>
  <c r="J1479" i="13"/>
  <c r="J1377" i="13"/>
  <c r="J1430" i="13"/>
  <c r="J1336" i="13"/>
  <c r="J1384" i="13"/>
  <c r="U1484" i="13"/>
  <c r="T1574" i="13"/>
  <c r="J1574" i="13"/>
  <c r="U1623" i="13"/>
  <c r="J1661" i="13"/>
  <c r="T1684" i="13"/>
  <c r="U1691" i="13"/>
  <c r="J1684" i="13"/>
  <c r="T1740" i="13"/>
  <c r="J1772" i="13"/>
  <c r="T1783" i="13"/>
  <c r="J1333" i="13"/>
  <c r="J1348" i="13"/>
  <c r="T1497" i="13"/>
  <c r="J1507" i="13"/>
  <c r="J1551" i="13"/>
  <c r="T1716" i="13"/>
  <c r="J1667" i="13"/>
  <c r="J1720" i="13"/>
  <c r="J1740" i="13"/>
  <c r="J1767" i="13"/>
  <c r="T1781" i="13"/>
  <c r="J1337" i="13"/>
  <c r="J1391" i="13"/>
  <c r="J1358" i="13"/>
  <c r="J1398" i="13"/>
  <c r="T1582" i="13"/>
  <c r="T1581" i="13"/>
  <c r="T1462" i="13"/>
  <c r="T1479" i="13"/>
  <c r="T1466" i="13"/>
  <c r="J1456" i="13"/>
  <c r="J1320" i="13"/>
  <c r="J1517" i="13"/>
  <c r="U1540" i="13"/>
  <c r="T1583" i="13"/>
  <c r="T1549" i="13"/>
  <c r="T1715" i="13"/>
  <c r="J1732" i="13"/>
  <c r="T1751" i="13"/>
  <c r="J1446" i="13"/>
  <c r="T1464" i="13"/>
  <c r="T1542" i="13"/>
  <c r="U1685" i="13"/>
  <c r="T1731" i="13"/>
  <c r="T1473" i="13"/>
  <c r="T1468" i="13"/>
  <c r="T1477" i="13"/>
  <c r="T1526" i="13"/>
  <c r="J1542" i="13"/>
  <c r="J1549" i="13"/>
  <c r="J1736" i="13"/>
  <c r="T1750" i="13"/>
  <c r="J1606" i="13"/>
  <c r="J1583" i="13"/>
  <c r="T1724" i="13"/>
  <c r="J1731" i="13"/>
  <c r="J1724" i="13"/>
  <c r="U1736" i="13"/>
  <c r="J1751" i="13"/>
  <c r="J1459" i="13"/>
  <c r="J1526" i="13"/>
  <c r="U1606" i="13"/>
  <c r="J1432" i="13"/>
  <c r="T1540" i="13"/>
  <c r="J1750" i="13"/>
  <c r="T1454" i="13"/>
  <c r="S1454" i="13" s="1"/>
  <c r="V1454" i="13" s="1"/>
  <c r="J1474" i="13"/>
  <c r="T1460" i="13"/>
  <c r="T1480" i="13"/>
  <c r="J1492" i="13"/>
  <c r="T1503" i="13"/>
  <c r="U1524" i="13"/>
  <c r="U1792" i="13"/>
  <c r="T1456" i="13"/>
  <c r="T1475" i="13"/>
  <c r="J1499" i="13"/>
  <c r="J1508" i="13"/>
  <c r="J1567" i="13"/>
  <c r="U1632" i="13"/>
  <c r="J1668" i="13"/>
  <c r="J1460" i="13"/>
  <c r="U1499" i="13"/>
  <c r="T1524" i="13"/>
  <c r="U1508" i="13"/>
  <c r="T1567" i="13"/>
  <c r="T1693" i="13"/>
  <c r="J1693" i="13"/>
  <c r="J1437" i="13"/>
  <c r="J1480" i="13"/>
  <c r="T1476" i="13"/>
  <c r="T1506" i="13"/>
  <c r="J1481" i="13"/>
  <c r="T1470" i="13"/>
  <c r="J1503" i="13"/>
  <c r="J1506" i="13"/>
  <c r="T1590" i="13"/>
  <c r="J1590" i="13"/>
  <c r="T1459" i="13"/>
  <c r="T1472" i="13"/>
  <c r="T1792" i="13"/>
  <c r="J1439" i="13"/>
  <c r="J1395" i="13"/>
  <c r="T1478" i="13"/>
  <c r="U1794" i="13"/>
  <c r="J1794" i="13"/>
  <c r="U1791" i="13"/>
  <c r="J1791" i="13"/>
  <c r="U1793" i="13"/>
  <c r="J1793" i="13"/>
  <c r="T1794" i="13"/>
  <c r="U1789" i="13"/>
  <c r="J1789" i="13"/>
  <c r="U1790" i="13"/>
  <c r="J1790" i="13"/>
  <c r="U1788" i="13"/>
  <c r="J1788" i="13"/>
  <c r="T1793" i="13"/>
  <c r="U1749" i="13"/>
  <c r="J1749" i="13"/>
  <c r="U1757" i="13"/>
  <c r="J1757" i="13"/>
  <c r="U1748" i="13"/>
  <c r="J1748" i="13"/>
  <c r="U1779" i="13"/>
  <c r="J1779" i="13"/>
  <c r="U1753" i="13"/>
  <c r="J1753" i="13"/>
  <c r="U1744" i="13"/>
  <c r="J1744" i="13"/>
  <c r="U1776" i="13"/>
  <c r="J1776" i="13"/>
  <c r="U1765" i="13"/>
  <c r="J1765" i="13"/>
  <c r="U1756" i="13"/>
  <c r="J1756" i="13"/>
  <c r="U1747" i="13"/>
  <c r="J1747" i="13"/>
  <c r="U1761" i="13"/>
  <c r="J1761" i="13"/>
  <c r="U1752" i="13"/>
  <c r="J1752" i="13"/>
  <c r="U1763" i="13"/>
  <c r="J1763" i="13"/>
  <c r="U1768" i="13"/>
  <c r="J1768" i="13"/>
  <c r="U1741" i="13"/>
  <c r="J1741" i="13"/>
  <c r="U1773" i="13"/>
  <c r="J1773" i="13"/>
  <c r="U1764" i="13"/>
  <c r="J1764" i="13"/>
  <c r="U1755" i="13"/>
  <c r="J1755" i="13"/>
  <c r="T1768" i="13"/>
  <c r="U1771" i="13"/>
  <c r="J1771" i="13"/>
  <c r="U1777" i="13"/>
  <c r="J1777" i="13"/>
  <c r="T1748" i="13"/>
  <c r="T1771" i="13"/>
  <c r="T1744" i="13"/>
  <c r="U1769" i="13"/>
  <c r="J1769" i="13"/>
  <c r="U1760" i="13"/>
  <c r="J1760" i="13"/>
  <c r="U1658" i="13"/>
  <c r="J1658" i="13"/>
  <c r="U1690" i="13"/>
  <c r="J1690" i="13"/>
  <c r="U1722" i="13"/>
  <c r="J1722" i="13"/>
  <c r="U1665" i="13"/>
  <c r="J1665" i="13"/>
  <c r="U1697" i="13"/>
  <c r="J1697" i="13"/>
  <c r="U1729" i="13"/>
  <c r="J1729" i="13"/>
  <c r="U1655" i="13"/>
  <c r="J1655" i="13"/>
  <c r="U1687" i="13"/>
  <c r="J1687" i="13"/>
  <c r="U1662" i="13"/>
  <c r="J1662" i="13"/>
  <c r="U1694" i="13"/>
  <c r="J1694" i="13"/>
  <c r="U1726" i="13"/>
  <c r="J1726" i="13"/>
  <c r="U1727" i="13"/>
  <c r="J1727" i="13"/>
  <c r="U1717" i="13"/>
  <c r="J1717" i="13"/>
  <c r="U1666" i="13"/>
  <c r="J1666" i="13"/>
  <c r="U1698" i="13"/>
  <c r="J1698" i="13"/>
  <c r="U1730" i="13"/>
  <c r="J1730" i="13"/>
  <c r="U1673" i="13"/>
  <c r="J1673" i="13"/>
  <c r="U1705" i="13"/>
  <c r="J1705" i="13"/>
  <c r="U1737" i="13"/>
  <c r="J1737" i="13"/>
  <c r="U1663" i="13"/>
  <c r="J1663" i="13"/>
  <c r="U1695" i="13"/>
  <c r="J1695" i="13"/>
  <c r="U1670" i="13"/>
  <c r="J1670" i="13"/>
  <c r="U1702" i="13"/>
  <c r="J1702" i="13"/>
  <c r="U1734" i="13"/>
  <c r="J1734" i="13"/>
  <c r="T1658" i="13"/>
  <c r="T1730" i="13"/>
  <c r="T1673" i="13"/>
  <c r="T1705" i="13"/>
  <c r="T1737" i="13"/>
  <c r="T1655" i="13"/>
  <c r="T1670" i="13"/>
  <c r="T1702" i="13"/>
  <c r="U1735" i="13"/>
  <c r="J1735" i="13"/>
  <c r="U1725" i="13"/>
  <c r="J1725" i="13"/>
  <c r="U1704" i="13"/>
  <c r="J1704" i="13"/>
  <c r="U1674" i="13"/>
  <c r="J1674" i="13"/>
  <c r="U1706" i="13"/>
  <c r="J1706" i="13"/>
  <c r="U1738" i="13"/>
  <c r="J1738" i="13"/>
  <c r="U1681" i="13"/>
  <c r="J1681" i="13"/>
  <c r="U1713" i="13"/>
  <c r="J1713" i="13"/>
  <c r="T1663" i="13"/>
  <c r="T1727" i="13"/>
  <c r="U1671" i="13"/>
  <c r="J1671" i="13"/>
  <c r="U1703" i="13"/>
  <c r="J1703" i="13"/>
  <c r="U1678" i="13"/>
  <c r="J1678" i="13"/>
  <c r="U1710" i="13"/>
  <c r="J1710" i="13"/>
  <c r="U1728" i="13"/>
  <c r="J1728" i="13"/>
  <c r="T1681" i="13"/>
  <c r="T1713" i="13"/>
  <c r="T1671" i="13"/>
  <c r="T1678" i="13"/>
  <c r="T1710" i="13"/>
  <c r="T1717" i="13"/>
  <c r="T1666" i="13"/>
  <c r="T1738" i="13"/>
  <c r="U1656" i="13"/>
  <c r="J1656" i="13"/>
  <c r="U1682" i="13"/>
  <c r="J1682" i="13"/>
  <c r="U1714" i="13"/>
  <c r="J1714" i="13"/>
  <c r="U1657" i="13"/>
  <c r="J1657" i="13"/>
  <c r="U1689" i="13"/>
  <c r="J1689" i="13"/>
  <c r="U1721" i="13"/>
  <c r="J1721" i="13"/>
  <c r="T1706" i="13"/>
  <c r="U1679" i="13"/>
  <c r="J1679" i="13"/>
  <c r="U1711" i="13"/>
  <c r="J1711" i="13"/>
  <c r="U1654" i="13"/>
  <c r="J1654" i="13"/>
  <c r="U1686" i="13"/>
  <c r="J1686" i="13"/>
  <c r="U1718" i="13"/>
  <c r="J1718" i="13"/>
  <c r="T1690" i="13"/>
  <c r="U1672" i="13"/>
  <c r="J1672" i="13"/>
  <c r="U1688" i="13"/>
  <c r="J1688" i="13"/>
  <c r="U1648" i="13"/>
  <c r="J1648" i="13"/>
  <c r="U1652" i="13"/>
  <c r="J1652" i="13"/>
  <c r="U1642" i="13"/>
  <c r="J1642" i="13"/>
  <c r="U1641" i="13"/>
  <c r="J1641" i="13"/>
  <c r="T1642" i="13"/>
  <c r="U1647" i="13"/>
  <c r="J1647" i="13"/>
  <c r="U1643" i="13"/>
  <c r="J1643" i="13"/>
  <c r="U1650" i="13"/>
  <c r="J1650" i="13"/>
  <c r="T1648" i="13"/>
  <c r="U1646" i="13"/>
  <c r="J1646" i="13"/>
  <c r="U1649" i="13"/>
  <c r="J1649" i="13"/>
  <c r="U1651" i="13"/>
  <c r="J1651" i="13"/>
  <c r="T1643" i="13"/>
  <c r="T1647" i="13"/>
  <c r="U1639" i="13"/>
  <c r="J1639" i="13"/>
  <c r="T1639" i="13"/>
  <c r="U1635" i="13"/>
  <c r="J1635" i="13"/>
  <c r="U1636" i="13"/>
  <c r="J1636" i="13"/>
  <c r="U1628" i="13"/>
  <c r="J1628" i="13"/>
  <c r="U1634" i="13"/>
  <c r="J1634" i="13"/>
  <c r="U1620" i="13"/>
  <c r="J1620" i="13"/>
  <c r="U1608" i="13"/>
  <c r="J1608" i="13"/>
  <c r="T1620" i="13"/>
  <c r="U1587" i="13"/>
  <c r="J1587" i="13"/>
  <c r="U1561" i="13"/>
  <c r="J1561" i="13"/>
  <c r="U1596" i="13"/>
  <c r="J1596" i="13"/>
  <c r="U1554" i="13"/>
  <c r="J1554" i="13"/>
  <c r="U1616" i="13"/>
  <c r="J1616" i="13"/>
  <c r="U1603" i="13"/>
  <c r="J1603" i="13"/>
  <c r="U1577" i="13"/>
  <c r="J1577" i="13"/>
  <c r="U1548" i="13"/>
  <c r="J1548" i="13"/>
  <c r="U1570" i="13"/>
  <c r="J1570" i="13"/>
  <c r="U1552" i="13"/>
  <c r="J1552" i="13"/>
  <c r="U1544" i="13"/>
  <c r="J1544" i="13"/>
  <c r="T1603" i="13"/>
  <c r="T1570" i="13"/>
  <c r="U1547" i="13"/>
  <c r="J1547" i="13"/>
  <c r="U1611" i="13"/>
  <c r="J1611" i="13"/>
  <c r="U1585" i="13"/>
  <c r="J1585" i="13"/>
  <c r="U1556" i="13"/>
  <c r="J1556" i="13"/>
  <c r="U1578" i="13"/>
  <c r="J1578" i="13"/>
  <c r="U1560" i="13"/>
  <c r="J1560" i="13"/>
  <c r="U1604" i="13"/>
  <c r="J1604" i="13"/>
  <c r="U1624" i="13"/>
  <c r="J1624" i="13"/>
  <c r="T1544" i="13"/>
  <c r="U1584" i="13"/>
  <c r="J1584" i="13"/>
  <c r="U1555" i="13"/>
  <c r="J1555" i="13"/>
  <c r="U1619" i="13"/>
  <c r="J1619" i="13"/>
  <c r="U1593" i="13"/>
  <c r="J1593" i="13"/>
  <c r="U1564" i="13"/>
  <c r="J1564" i="13"/>
  <c r="U1586" i="13"/>
  <c r="J1586" i="13"/>
  <c r="U1568" i="13"/>
  <c r="J1568" i="13"/>
  <c r="U1610" i="13"/>
  <c r="J1610" i="13"/>
  <c r="T1616" i="13"/>
  <c r="T1548" i="13"/>
  <c r="T1604" i="13"/>
  <c r="U1563" i="13"/>
  <c r="J1563" i="13"/>
  <c r="U1627" i="13"/>
  <c r="J1627" i="13"/>
  <c r="U1601" i="13"/>
  <c r="J1601" i="13"/>
  <c r="U1572" i="13"/>
  <c r="J1572" i="13"/>
  <c r="U1594" i="13"/>
  <c r="J1594" i="13"/>
  <c r="U1576" i="13"/>
  <c r="J1576" i="13"/>
  <c r="U1626" i="13"/>
  <c r="J1626" i="13"/>
  <c r="U1595" i="13"/>
  <c r="J1595" i="13"/>
  <c r="U1569" i="13"/>
  <c r="J1569" i="13"/>
  <c r="U1562" i="13"/>
  <c r="J1562" i="13"/>
  <c r="U1612" i="13"/>
  <c r="J1612" i="13"/>
  <c r="T1624" i="13"/>
  <c r="T1569" i="13"/>
  <c r="T1552" i="13"/>
  <c r="T1612" i="13"/>
  <c r="U1571" i="13"/>
  <c r="J1571" i="13"/>
  <c r="U1545" i="13"/>
  <c r="J1545" i="13"/>
  <c r="U1605" i="13"/>
  <c r="J1605" i="13"/>
  <c r="U1580" i="13"/>
  <c r="J1580" i="13"/>
  <c r="U1602" i="13"/>
  <c r="J1602" i="13"/>
  <c r="U1592" i="13"/>
  <c r="J1592" i="13"/>
  <c r="T1626" i="13"/>
  <c r="U1618" i="13"/>
  <c r="J1618" i="13"/>
  <c r="U1613" i="13"/>
  <c r="J1613" i="13"/>
  <c r="U1579" i="13"/>
  <c r="J1579" i="13"/>
  <c r="U1553" i="13"/>
  <c r="J1553" i="13"/>
  <c r="U1621" i="13"/>
  <c r="J1621" i="13"/>
  <c r="U1588" i="13"/>
  <c r="J1588" i="13"/>
  <c r="U1546" i="13"/>
  <c r="J1546" i="13"/>
  <c r="U1600" i="13"/>
  <c r="J1600" i="13"/>
  <c r="U1541" i="13"/>
  <c r="J1541" i="13"/>
  <c r="U1539" i="13"/>
  <c r="J1539" i="13"/>
  <c r="T1539" i="13"/>
  <c r="U1513" i="13"/>
  <c r="J1513" i="13"/>
  <c r="U1511" i="13"/>
  <c r="J1511" i="13"/>
  <c r="U1505" i="13"/>
  <c r="J1505" i="13"/>
  <c r="U1515" i="13"/>
  <c r="J1515" i="13"/>
  <c r="U1509" i="13"/>
  <c r="J1509" i="13"/>
  <c r="U1514" i="13"/>
  <c r="J1514" i="13"/>
  <c r="T1509" i="13"/>
  <c r="U1519" i="13"/>
  <c r="J1519" i="13"/>
  <c r="U1531" i="13"/>
  <c r="J1531" i="13"/>
  <c r="U1529" i="13"/>
  <c r="J1529" i="13"/>
  <c r="U1527" i="13"/>
  <c r="J1527" i="13"/>
  <c r="U1537" i="13"/>
  <c r="J1537" i="13"/>
  <c r="T1531" i="13"/>
  <c r="U1535" i="13"/>
  <c r="J1535" i="13"/>
  <c r="U1522" i="13"/>
  <c r="J1522" i="13"/>
  <c r="U1530" i="13"/>
  <c r="J1530" i="13"/>
  <c r="U1520" i="13"/>
  <c r="J1520" i="13"/>
  <c r="T1522" i="13"/>
  <c r="T1529" i="13"/>
  <c r="U1538" i="13"/>
  <c r="J1538" i="13"/>
  <c r="U1528" i="13"/>
  <c r="J1528" i="13"/>
  <c r="U1536" i="13"/>
  <c r="J1536" i="13"/>
  <c r="T1519" i="13"/>
  <c r="T1530" i="13"/>
  <c r="U1523" i="13"/>
  <c r="J1523" i="13"/>
  <c r="U1521" i="13"/>
  <c r="J1521" i="13"/>
  <c r="U1500" i="13"/>
  <c r="J1500" i="13"/>
  <c r="U1502" i="13"/>
  <c r="J1502" i="13"/>
  <c r="T1502" i="13"/>
  <c r="T1465" i="13"/>
  <c r="T1471" i="13"/>
  <c r="T1458" i="13"/>
  <c r="T1469" i="13"/>
  <c r="U1485" i="13"/>
  <c r="J1485" i="13"/>
  <c r="U1487" i="13"/>
  <c r="J1487" i="13"/>
  <c r="J1461" i="13"/>
  <c r="U1489" i="13"/>
  <c r="J1489" i="13"/>
  <c r="U1495" i="13"/>
  <c r="J1495" i="13"/>
  <c r="J1469" i="13"/>
  <c r="U1493" i="13"/>
  <c r="J1493" i="13"/>
  <c r="T1493" i="13"/>
  <c r="U1486" i="13"/>
  <c r="J1486" i="13"/>
  <c r="J1458" i="13"/>
  <c r="T1467" i="13"/>
  <c r="T1481" i="13"/>
  <c r="T1485" i="13"/>
  <c r="T1455" i="13"/>
  <c r="T1474" i="13"/>
  <c r="U1494" i="13"/>
  <c r="J1494" i="13"/>
  <c r="T1487" i="13"/>
  <c r="J1457" i="13"/>
  <c r="J1463" i="13"/>
  <c r="T1457" i="13"/>
  <c r="T1463" i="13"/>
  <c r="T1461" i="13"/>
  <c r="T1452" i="13"/>
  <c r="T1450" i="13"/>
  <c r="T1453" i="13"/>
  <c r="T1451" i="13"/>
  <c r="J1371" i="13"/>
  <c r="J1410" i="13"/>
  <c r="J1305" i="13"/>
  <c r="J1373" i="13"/>
  <c r="J1434" i="13"/>
  <c r="J1362" i="13"/>
  <c r="J1412" i="13"/>
  <c r="J1427" i="13"/>
  <c r="J1364" i="13"/>
  <c r="J1403" i="13"/>
  <c r="J1448" i="13"/>
  <c r="J1394" i="13"/>
  <c r="J1449" i="13"/>
  <c r="J1405" i="13"/>
  <c r="J1424" i="13"/>
  <c r="J1396" i="13"/>
  <c r="J1387" i="13"/>
  <c r="J1426" i="13"/>
  <c r="J1389" i="13"/>
  <c r="J1378" i="13"/>
  <c r="T1445" i="13"/>
  <c r="T1438" i="13"/>
  <c r="T1434" i="13"/>
  <c r="T1447" i="13"/>
  <c r="T1433" i="13"/>
  <c r="T1446" i="13"/>
  <c r="T1436" i="13"/>
  <c r="S1436" i="13" s="1"/>
  <c r="T1432" i="13"/>
  <c r="T1440" i="13"/>
  <c r="T1443" i="13"/>
  <c r="T1441" i="13"/>
  <c r="T1444" i="13"/>
  <c r="T1442" i="13"/>
  <c r="T1448" i="13"/>
  <c r="T1437" i="13"/>
  <c r="T1449" i="13"/>
  <c r="T1439" i="13"/>
  <c r="T1435" i="13"/>
  <c r="J1247" i="13"/>
  <c r="J1217" i="13"/>
  <c r="J1184" i="13"/>
  <c r="J1268" i="13"/>
  <c r="J1244" i="13"/>
  <c r="J1296" i="13"/>
  <c r="J1259" i="13"/>
  <c r="J1295" i="13"/>
  <c r="J1379" i="13"/>
  <c r="J1361" i="13"/>
  <c r="J1304" i="13"/>
  <c r="J1402" i="13"/>
  <c r="J1329" i="13"/>
  <c r="J1363" i="13"/>
  <c r="J1421" i="13"/>
  <c r="J1324" i="13"/>
  <c r="J1386" i="13"/>
  <c r="J1335" i="13"/>
  <c r="J1411" i="13"/>
  <c r="J1417" i="13"/>
  <c r="J1338" i="13"/>
  <c r="J1370" i="13"/>
  <c r="J1285" i="13"/>
  <c r="J1286" i="13"/>
  <c r="J1350" i="13"/>
  <c r="J1334" i="13"/>
  <c r="J1321" i="13"/>
  <c r="J1298" i="13"/>
  <c r="J1344" i="13"/>
  <c r="J1318" i="13"/>
  <c r="J1352" i="13"/>
  <c r="J1330" i="13"/>
  <c r="J1406" i="13"/>
  <c r="J1390" i="13"/>
  <c r="J1415" i="13"/>
  <c r="J1374" i="13"/>
  <c r="J1331" i="13"/>
  <c r="J1399" i="13"/>
  <c r="J1429" i="13"/>
  <c r="J1383" i="13"/>
  <c r="J1367" i="13"/>
  <c r="J1376" i="13"/>
  <c r="J1392" i="13"/>
  <c r="J1408" i="13"/>
  <c r="J1418" i="13"/>
  <c r="J1425" i="13"/>
  <c r="T1431" i="13"/>
  <c r="J1422" i="13"/>
  <c r="J1369" i="13"/>
  <c r="J1385" i="13"/>
  <c r="J1401" i="13"/>
  <c r="T1367" i="13"/>
  <c r="T1375" i="13"/>
  <c r="T1383" i="13"/>
  <c r="T1391" i="13"/>
  <c r="T1399" i="13"/>
  <c r="T1407" i="13"/>
  <c r="T1415" i="13"/>
  <c r="T1428" i="13"/>
  <c r="T1429" i="13"/>
  <c r="T1366" i="13"/>
  <c r="T1374" i="13"/>
  <c r="T1382" i="13"/>
  <c r="T1390" i="13"/>
  <c r="T1398" i="13"/>
  <c r="T1406" i="13"/>
  <c r="T1414" i="13"/>
  <c r="T1369" i="13"/>
  <c r="T1377" i="13"/>
  <c r="T1385" i="13"/>
  <c r="T1393" i="13"/>
  <c r="T1401" i="13"/>
  <c r="T1409" i="13"/>
  <c r="T1422" i="13"/>
  <c r="T1430" i="13"/>
  <c r="T1425" i="13"/>
  <c r="T1368" i="13"/>
  <c r="T1376" i="13"/>
  <c r="T1384" i="13"/>
  <c r="T1392" i="13"/>
  <c r="T1400" i="13"/>
  <c r="T1408" i="13"/>
  <c r="T1416" i="13"/>
  <c r="U1420" i="13"/>
  <c r="J1420" i="13"/>
  <c r="T1418" i="13"/>
  <c r="T1363" i="13"/>
  <c r="T1371" i="13"/>
  <c r="T1379" i="13"/>
  <c r="T1387" i="13"/>
  <c r="T1395" i="13"/>
  <c r="T1403" i="13"/>
  <c r="T1411" i="13"/>
  <c r="T1424" i="13"/>
  <c r="T1417" i="13"/>
  <c r="T1362" i="13"/>
  <c r="T1370" i="13"/>
  <c r="T1378" i="13"/>
  <c r="T1386" i="13"/>
  <c r="T1394" i="13"/>
  <c r="T1402" i="13"/>
  <c r="T1410" i="13"/>
  <c r="T1421" i="13"/>
  <c r="T1427" i="13"/>
  <c r="T1365" i="13"/>
  <c r="T1373" i="13"/>
  <c r="T1381" i="13"/>
  <c r="T1389" i="13"/>
  <c r="T1397" i="13"/>
  <c r="T1405" i="13"/>
  <c r="T1413" i="13"/>
  <c r="T1426" i="13"/>
  <c r="T1419" i="13"/>
  <c r="T1364" i="13"/>
  <c r="T1372" i="13"/>
  <c r="T1380" i="13"/>
  <c r="T1388" i="13"/>
  <c r="T1396" i="13"/>
  <c r="T1404" i="13"/>
  <c r="T1412" i="13"/>
  <c r="T1423" i="13"/>
  <c r="J1275" i="13"/>
  <c r="J1156" i="13"/>
  <c r="J1223" i="13"/>
  <c r="J1307" i="13"/>
  <c r="J1190" i="13"/>
  <c r="J1274" i="13"/>
  <c r="J1342" i="13"/>
  <c r="J1355" i="13"/>
  <c r="J1360" i="13"/>
  <c r="J1347" i="13"/>
  <c r="J1357" i="13"/>
  <c r="J1345" i="13"/>
  <c r="J1257" i="13"/>
  <c r="J1328" i="13"/>
  <c r="J1294" i="13"/>
  <c r="T1334" i="13"/>
  <c r="J1273" i="13"/>
  <c r="J1354" i="13"/>
  <c r="J1283" i="13"/>
  <c r="J1312" i="13"/>
  <c r="J1343" i="13"/>
  <c r="J1346" i="13"/>
  <c r="J1356" i="13"/>
  <c r="T1340" i="13"/>
  <c r="J1349" i="13"/>
  <c r="J1179" i="13"/>
  <c r="J1255" i="13"/>
  <c r="J1144" i="13"/>
  <c r="J1325" i="13"/>
  <c r="J1163" i="13"/>
  <c r="J1203" i="13"/>
  <c r="J1276" i="13"/>
  <c r="J1316" i="13"/>
  <c r="T1351" i="13"/>
  <c r="J1213" i="13"/>
  <c r="J1271" i="13"/>
  <c r="J1309" i="13"/>
  <c r="J1215" i="13"/>
  <c r="J1220" i="13"/>
  <c r="J1266" i="13"/>
  <c r="J1302" i="13"/>
  <c r="J1132" i="13"/>
  <c r="T1339" i="13"/>
  <c r="J1206" i="13"/>
  <c r="J1287" i="13"/>
  <c r="J1315" i="13"/>
  <c r="J1208" i="13"/>
  <c r="J1261" i="13"/>
  <c r="J1289" i="13"/>
  <c r="J1317" i="13"/>
  <c r="J1177" i="13"/>
  <c r="J1231" i="13"/>
  <c r="J1282" i="13"/>
  <c r="J1306" i="13"/>
  <c r="J1326" i="13"/>
  <c r="T1345" i="13"/>
  <c r="T1342" i="13"/>
  <c r="J1210" i="13"/>
  <c r="J1263" i="13"/>
  <c r="J1339" i="13"/>
  <c r="J1233" i="13"/>
  <c r="J1310" i="13"/>
  <c r="J1297" i="13"/>
  <c r="J1323" i="13"/>
  <c r="J1341" i="13"/>
  <c r="J1250" i="13"/>
  <c r="J1290" i="13"/>
  <c r="U1333" i="13"/>
  <c r="T1337" i="13"/>
  <c r="T1347" i="13"/>
  <c r="J1084" i="13"/>
  <c r="J1228" i="13"/>
  <c r="J1299" i="13"/>
  <c r="J1211" i="13"/>
  <c r="J1252" i="13"/>
  <c r="J1314" i="13"/>
  <c r="J1332" i="13"/>
  <c r="T1359" i="13"/>
  <c r="T1361" i="13"/>
  <c r="T1358" i="13"/>
  <c r="T1357" i="13"/>
  <c r="T1360" i="13"/>
  <c r="T1356" i="13"/>
  <c r="T1353" i="13"/>
  <c r="T1355" i="13"/>
  <c r="T1352" i="13"/>
  <c r="T1354" i="13"/>
  <c r="T1349" i="13"/>
  <c r="T1348" i="13"/>
  <c r="T1350" i="13"/>
  <c r="J1340" i="13"/>
  <c r="T1341" i="13"/>
  <c r="T1336" i="13"/>
  <c r="T1344" i="13"/>
  <c r="T1335" i="13"/>
  <c r="T1343" i="13"/>
  <c r="T1338" i="13"/>
  <c r="T1346" i="13"/>
  <c r="T1332" i="13"/>
  <c r="T1331" i="13"/>
  <c r="T1330" i="13"/>
  <c r="T1312" i="13"/>
  <c r="T1327" i="13"/>
  <c r="T1303" i="13"/>
  <c r="T1328" i="13"/>
  <c r="J1267" i="13"/>
  <c r="J1293" i="13"/>
  <c r="J1313" i="13"/>
  <c r="T1319" i="13"/>
  <c r="J1232" i="13"/>
  <c r="J1221" i="13"/>
  <c r="J1300" i="13"/>
  <c r="J1122" i="13"/>
  <c r="J1188" i="13"/>
  <c r="T1308" i="13"/>
  <c r="T1310" i="13"/>
  <c r="T1311" i="13"/>
  <c r="J1149" i="13"/>
  <c r="J1301" i="13"/>
  <c r="T1322" i="13"/>
  <c r="T1298" i="13"/>
  <c r="T1324" i="13"/>
  <c r="T1305" i="13"/>
  <c r="T1313" i="13"/>
  <c r="T1321" i="13"/>
  <c r="T1329" i="13"/>
  <c r="T1318" i="13"/>
  <c r="T1304" i="13"/>
  <c r="J1303" i="13"/>
  <c r="J1319" i="13"/>
  <c r="T1314" i="13"/>
  <c r="T1299" i="13"/>
  <c r="T1307" i="13"/>
  <c r="T1315" i="13"/>
  <c r="T1323" i="13"/>
  <c r="T1306" i="13"/>
  <c r="T1300" i="13"/>
  <c r="J1322" i="13"/>
  <c r="T1302" i="13"/>
  <c r="T1301" i="13"/>
  <c r="T1309" i="13"/>
  <c r="T1317" i="13"/>
  <c r="T1325" i="13"/>
  <c r="T1320" i="13"/>
  <c r="T1316" i="13"/>
  <c r="T1326" i="13"/>
  <c r="J1311" i="13"/>
  <c r="J1327" i="13"/>
  <c r="J1308" i="13"/>
  <c r="J1154" i="13"/>
  <c r="J1159" i="13"/>
  <c r="J1196" i="13"/>
  <c r="J1199" i="13"/>
  <c r="J1272" i="13"/>
  <c r="J1251" i="13"/>
  <c r="J1237" i="13"/>
  <c r="J1107" i="13"/>
  <c r="J1130" i="13"/>
  <c r="J1170" i="13"/>
  <c r="J1212" i="13"/>
  <c r="J1140" i="13"/>
  <c r="J1175" i="13"/>
  <c r="J1256" i="13"/>
  <c r="J1270" i="13"/>
  <c r="J1096" i="13"/>
  <c r="J1173" i="13"/>
  <c r="J1254" i="13"/>
  <c r="J1131" i="13"/>
  <c r="J1153" i="13"/>
  <c r="J1106" i="13"/>
  <c r="J1249" i="13"/>
  <c r="J1129" i="13"/>
  <c r="J1093" i="13"/>
  <c r="J1080" i="13"/>
  <c r="J1133" i="13"/>
  <c r="J1146" i="13"/>
  <c r="J1161" i="13"/>
  <c r="J1186" i="13"/>
  <c r="J1269" i="13"/>
  <c r="J1291" i="13"/>
  <c r="J1209" i="13"/>
  <c r="J1225" i="13"/>
  <c r="J1158" i="13"/>
  <c r="J1108" i="13"/>
  <c r="J1192" i="13"/>
  <c r="J1195" i="13"/>
  <c r="J1235" i="13"/>
  <c r="J1258" i="13"/>
  <c r="J1280" i="13"/>
  <c r="J1119" i="13"/>
  <c r="J1148" i="13"/>
  <c r="J1118" i="13"/>
  <c r="J1142" i="13"/>
  <c r="J1168" i="13"/>
  <c r="J1197" i="13"/>
  <c r="J1260" i="13"/>
  <c r="J1123" i="13"/>
  <c r="J1155" i="13"/>
  <c r="J1198" i="13"/>
  <c r="J1236" i="13"/>
  <c r="J1219" i="13"/>
  <c r="J1239" i="13"/>
  <c r="J1157" i="13"/>
  <c r="J1174" i="13"/>
  <c r="J1265" i="13"/>
  <c r="J1201" i="13"/>
  <c r="J1241" i="13"/>
  <c r="T1293" i="13"/>
  <c r="T1207" i="13"/>
  <c r="T1286" i="13"/>
  <c r="J1238" i="13"/>
  <c r="J1279" i="13"/>
  <c r="J1138" i="13"/>
  <c r="J1240" i="13"/>
  <c r="J1281" i="13"/>
  <c r="J1207" i="13"/>
  <c r="T1285" i="13"/>
  <c r="J1094" i="13"/>
  <c r="J1216" i="13"/>
  <c r="J1183" i="13"/>
  <c r="J1166" i="13"/>
  <c r="J1189" i="13"/>
  <c r="J1227" i="13"/>
  <c r="J1243" i="13"/>
  <c r="J1262" i="13"/>
  <c r="J1278" i="13"/>
  <c r="J1224" i="13"/>
  <c r="J1229" i="13"/>
  <c r="J1245" i="13"/>
  <c r="J1264" i="13"/>
  <c r="T1213" i="13"/>
  <c r="T1284" i="13"/>
  <c r="J1091" i="13"/>
  <c r="J1136" i="13"/>
  <c r="J1171" i="13"/>
  <c r="T1295" i="13"/>
  <c r="T1297" i="13"/>
  <c r="T1296" i="13"/>
  <c r="J1284" i="13"/>
  <c r="T1282" i="13"/>
  <c r="T1279" i="13"/>
  <c r="T1287" i="13"/>
  <c r="T1280" i="13"/>
  <c r="J1277" i="13"/>
  <c r="J1288" i="13"/>
  <c r="T1290" i="13"/>
  <c r="T1281" i="13"/>
  <c r="T1289" i="13"/>
  <c r="T1288" i="13"/>
  <c r="J1292" i="13"/>
  <c r="T1278" i="13"/>
  <c r="T1292" i="13"/>
  <c r="T1283" i="13"/>
  <c r="T1291" i="13"/>
  <c r="T1294" i="13"/>
  <c r="T1277" i="13"/>
  <c r="J1222" i="13"/>
  <c r="T1248" i="13"/>
  <c r="T1222" i="13"/>
  <c r="T1230" i="13"/>
  <c r="T1238" i="13"/>
  <c r="T1249" i="13"/>
  <c r="T1257" i="13"/>
  <c r="T1265" i="13"/>
  <c r="T1273" i="13"/>
  <c r="T1219" i="13"/>
  <c r="T1227" i="13"/>
  <c r="T1235" i="13"/>
  <c r="T1243" i="13"/>
  <c r="T1254" i="13"/>
  <c r="T1262" i="13"/>
  <c r="T1270" i="13"/>
  <c r="J1248" i="13"/>
  <c r="J1226" i="13"/>
  <c r="J1242" i="13"/>
  <c r="T1246" i="13"/>
  <c r="T1224" i="13"/>
  <c r="T1232" i="13"/>
  <c r="T1240" i="13"/>
  <c r="T1251" i="13"/>
  <c r="T1259" i="13"/>
  <c r="T1267" i="13"/>
  <c r="T1275" i="13"/>
  <c r="T1221" i="13"/>
  <c r="T1229" i="13"/>
  <c r="T1237" i="13"/>
  <c r="T1245" i="13"/>
  <c r="T1256" i="13"/>
  <c r="T1264" i="13"/>
  <c r="T1272" i="13"/>
  <c r="J1230" i="13"/>
  <c r="T1218" i="13"/>
  <c r="T1226" i="13"/>
  <c r="T1234" i="13"/>
  <c r="T1242" i="13"/>
  <c r="T1253" i="13"/>
  <c r="T1261" i="13"/>
  <c r="T1269" i="13"/>
  <c r="T1223" i="13"/>
  <c r="T1231" i="13"/>
  <c r="T1239" i="13"/>
  <c r="T1250" i="13"/>
  <c r="T1258" i="13"/>
  <c r="T1266" i="13"/>
  <c r="T1274" i="13"/>
  <c r="J1246" i="13"/>
  <c r="J1218" i="13"/>
  <c r="J1234" i="13"/>
  <c r="J1253" i="13"/>
  <c r="T1220" i="13"/>
  <c r="T1228" i="13"/>
  <c r="T1236" i="13"/>
  <c r="T1244" i="13"/>
  <c r="T1255" i="13"/>
  <c r="T1263" i="13"/>
  <c r="T1271" i="13"/>
  <c r="T1247" i="13"/>
  <c r="T1225" i="13"/>
  <c r="T1233" i="13"/>
  <c r="T1241" i="13"/>
  <c r="T1252" i="13"/>
  <c r="T1260" i="13"/>
  <c r="T1268" i="13"/>
  <c r="T1276" i="13"/>
  <c r="J1214" i="13"/>
  <c r="T1214" i="13"/>
  <c r="T1216" i="13"/>
  <c r="T1215" i="13"/>
  <c r="T1217" i="13"/>
  <c r="T1212" i="13"/>
  <c r="T1211" i="13"/>
  <c r="T1210" i="13"/>
  <c r="T1209" i="13"/>
  <c r="T1208" i="13"/>
  <c r="J1187" i="13"/>
  <c r="J1205" i="13"/>
  <c r="J1200" i="13"/>
  <c r="J1193" i="13"/>
  <c r="J1090" i="13"/>
  <c r="J1162" i="13"/>
  <c r="J1110" i="13"/>
  <c r="J1135" i="13"/>
  <c r="J1181" i="13"/>
  <c r="J1087" i="13"/>
  <c r="J1124" i="13"/>
  <c r="J1178" i="13"/>
  <c r="J1113" i="13"/>
  <c r="J1202" i="13"/>
  <c r="J1185" i="13"/>
  <c r="J1112" i="13"/>
  <c r="J1180" i="13"/>
  <c r="J1182" i="13"/>
  <c r="J1204" i="13"/>
  <c r="T1186" i="13"/>
  <c r="T1187" i="13"/>
  <c r="T1193" i="13"/>
  <c r="T1202" i="13"/>
  <c r="T1199" i="13"/>
  <c r="T1204" i="13"/>
  <c r="T1201" i="13"/>
  <c r="T1198" i="13"/>
  <c r="T1206" i="13"/>
  <c r="T1203" i="13"/>
  <c r="T1200" i="13"/>
  <c r="T1197" i="13"/>
  <c r="T1205" i="13"/>
  <c r="T1194" i="13"/>
  <c r="T1196" i="13"/>
  <c r="J1194" i="13"/>
  <c r="T1195" i="13"/>
  <c r="J1191" i="13"/>
  <c r="T1191" i="13"/>
  <c r="T1188" i="13"/>
  <c r="T1185" i="13"/>
  <c r="T1182" i="13"/>
  <c r="T1190" i="13"/>
  <c r="T1189" i="13"/>
  <c r="T1184" i="13"/>
  <c r="T1192" i="13"/>
  <c r="T1183" i="13"/>
  <c r="J1089" i="13"/>
  <c r="J1150" i="13"/>
  <c r="J1137" i="13"/>
  <c r="J1164" i="13"/>
  <c r="J1102" i="13"/>
  <c r="J1128" i="13"/>
  <c r="J1115" i="13"/>
  <c r="J1139" i="13"/>
  <c r="J1169" i="13"/>
  <c r="J1111" i="13"/>
  <c r="J1126" i="13"/>
  <c r="J1088" i="13"/>
  <c r="J1083" i="13"/>
  <c r="J1092" i="13"/>
  <c r="J1143" i="13"/>
  <c r="J1160" i="13"/>
  <c r="J1085" i="13"/>
  <c r="J1152" i="13"/>
  <c r="J1134" i="13"/>
  <c r="J1127" i="13"/>
  <c r="J1165" i="13"/>
  <c r="J1103" i="13"/>
  <c r="J1176" i="13"/>
  <c r="T1146" i="13"/>
  <c r="T1173" i="13"/>
  <c r="T1160" i="13"/>
  <c r="T1129" i="13"/>
  <c r="T1152" i="13"/>
  <c r="J1172" i="13"/>
  <c r="T1153" i="13"/>
  <c r="T1157" i="13"/>
  <c r="T1176" i="13"/>
  <c r="T1168" i="13"/>
  <c r="T1143" i="13"/>
  <c r="T1165" i="13"/>
  <c r="T1141" i="13"/>
  <c r="J1145" i="13"/>
  <c r="J1167" i="13"/>
  <c r="J1151" i="13"/>
  <c r="J1141" i="13"/>
  <c r="J1147" i="13"/>
  <c r="T1135" i="13"/>
  <c r="T1140" i="13"/>
  <c r="T1151" i="13"/>
  <c r="T1154" i="13"/>
  <c r="T1162" i="13"/>
  <c r="T1170" i="13"/>
  <c r="T1178" i="13"/>
  <c r="T1149" i="13"/>
  <c r="T1181" i="13"/>
  <c r="T1159" i="13"/>
  <c r="T1167" i="13"/>
  <c r="T1175" i="13"/>
  <c r="T1137" i="13"/>
  <c r="T1148" i="13"/>
  <c r="T1150" i="13"/>
  <c r="T1156" i="13"/>
  <c r="T1164" i="13"/>
  <c r="T1172" i="13"/>
  <c r="T1180" i="13"/>
  <c r="T1142" i="13"/>
  <c r="T1139" i="13"/>
  <c r="T1161" i="13"/>
  <c r="T1169" i="13"/>
  <c r="T1177" i="13"/>
  <c r="T1145" i="13"/>
  <c r="T1155" i="13"/>
  <c r="T1138" i="13"/>
  <c r="T1158" i="13"/>
  <c r="T1166" i="13"/>
  <c r="T1174" i="13"/>
  <c r="T1136" i="13"/>
  <c r="T1144" i="13"/>
  <c r="T1147" i="13"/>
  <c r="T1163" i="13"/>
  <c r="T1171" i="13"/>
  <c r="T1179" i="13"/>
  <c r="T1134" i="13"/>
  <c r="T1133" i="13"/>
  <c r="T1132" i="13"/>
  <c r="T1131" i="13"/>
  <c r="T1130" i="13"/>
  <c r="T1128" i="13"/>
  <c r="T1115" i="13"/>
  <c r="T1112" i="13"/>
  <c r="T1123" i="13"/>
  <c r="T1120" i="13"/>
  <c r="J1117" i="13"/>
  <c r="J1116" i="13"/>
  <c r="T1109" i="13"/>
  <c r="T1117" i="13"/>
  <c r="T1125" i="13"/>
  <c r="T1116" i="13"/>
  <c r="J1121" i="13"/>
  <c r="J1120" i="13"/>
  <c r="T1111" i="13"/>
  <c r="T1119" i="13"/>
  <c r="T1127" i="13"/>
  <c r="T1118" i="13"/>
  <c r="T1126" i="13"/>
  <c r="U1114" i="13"/>
  <c r="J1114" i="13"/>
  <c r="J1109" i="13"/>
  <c r="J1125" i="13"/>
  <c r="T1113" i="13"/>
  <c r="T1121" i="13"/>
  <c r="T1110" i="13"/>
  <c r="T1122" i="13"/>
  <c r="T1124" i="13"/>
  <c r="T1107" i="13"/>
  <c r="T1108" i="13"/>
  <c r="J1100" i="13"/>
  <c r="J1099" i="13"/>
  <c r="J1079" i="13"/>
  <c r="J1101" i="13"/>
  <c r="J1082" i="13"/>
  <c r="J1095" i="13"/>
  <c r="J1086" i="13"/>
  <c r="J1098" i="13"/>
  <c r="T1054" i="13"/>
  <c r="J1097" i="13"/>
  <c r="T1078" i="13"/>
  <c r="J1081" i="13"/>
  <c r="T1038" i="13"/>
  <c r="T1062" i="13"/>
  <c r="T1057" i="13"/>
  <c r="T1021" i="13"/>
  <c r="U1047" i="13"/>
  <c r="T1073" i="13"/>
  <c r="T1049" i="13"/>
  <c r="T1031" i="13"/>
  <c r="T1022" i="13"/>
  <c r="T1102" i="13"/>
  <c r="T1012" i="13"/>
  <c r="T1070" i="13"/>
  <c r="T1065" i="13"/>
  <c r="T1046" i="13"/>
  <c r="T1041" i="13"/>
  <c r="T1020" i="13"/>
  <c r="T1081" i="13"/>
  <c r="T1105" i="13"/>
  <c r="J1105" i="13"/>
  <c r="J1104" i="13"/>
  <c r="T1104" i="13"/>
  <c r="T1103" i="13"/>
  <c r="T1106" i="13"/>
  <c r="T1088" i="13"/>
  <c r="T1096" i="13"/>
  <c r="T1085" i="13"/>
  <c r="T1093" i="13"/>
  <c r="T1090" i="13"/>
  <c r="T1101" i="13"/>
  <c r="T1087" i="13"/>
  <c r="T1095" i="13"/>
  <c r="T1084" i="13"/>
  <c r="T1092" i="13"/>
  <c r="T1099" i="13"/>
  <c r="T1089" i="13"/>
  <c r="T1100" i="13"/>
  <c r="T1086" i="13"/>
  <c r="T1094" i="13"/>
  <c r="T1097" i="13"/>
  <c r="T1091" i="13"/>
  <c r="T1098" i="13"/>
  <c r="T1033" i="13"/>
  <c r="T1044" i="13"/>
  <c r="T1052" i="13"/>
  <c r="T1060" i="13"/>
  <c r="T1068" i="13"/>
  <c r="T1076" i="13"/>
  <c r="T1024" i="13"/>
  <c r="T1023" i="13"/>
  <c r="T1027" i="13"/>
  <c r="T1039" i="13"/>
  <c r="T1055" i="13"/>
  <c r="T1063" i="13"/>
  <c r="T1071" i="13"/>
  <c r="T1079" i="13"/>
  <c r="T1019" i="13"/>
  <c r="T1040" i="13"/>
  <c r="T1048" i="13"/>
  <c r="T1056" i="13"/>
  <c r="T1064" i="13"/>
  <c r="T1072" i="13"/>
  <c r="T1080" i="13"/>
  <c r="T1028" i="13"/>
  <c r="T1026" i="13"/>
  <c r="T1029" i="13"/>
  <c r="T1043" i="13"/>
  <c r="T1051" i="13"/>
  <c r="T1059" i="13"/>
  <c r="T1075" i="13"/>
  <c r="T1083" i="13"/>
  <c r="T1030" i="13"/>
  <c r="U1067" i="13"/>
  <c r="T1025" i="13"/>
  <c r="T1042" i="13"/>
  <c r="T1050" i="13"/>
  <c r="T1058" i="13"/>
  <c r="T1066" i="13"/>
  <c r="T1074" i="13"/>
  <c r="T1082" i="13"/>
  <c r="T1036" i="13"/>
  <c r="T1034" i="13"/>
  <c r="T1037" i="13"/>
  <c r="T1045" i="13"/>
  <c r="T1053" i="13"/>
  <c r="T1061" i="13"/>
  <c r="T1069" i="13"/>
  <c r="T1077" i="13"/>
  <c r="T1032" i="13"/>
  <c r="T1035" i="13"/>
  <c r="T1017" i="13"/>
  <c r="T1018" i="13"/>
  <c r="T1016" i="13"/>
  <c r="T1015" i="13"/>
  <c r="T1014" i="13"/>
  <c r="R909" i="13"/>
  <c r="R1006" i="13"/>
  <c r="R998" i="13"/>
  <c r="R1003" i="13"/>
  <c r="R995" i="13"/>
  <c r="T1010" i="13"/>
  <c r="R1005" i="13"/>
  <c r="R997" i="13"/>
  <c r="T1013" i="13"/>
  <c r="R1000" i="13"/>
  <c r="R1002" i="13"/>
  <c r="R994" i="13"/>
  <c r="R1001" i="13"/>
  <c r="R1008" i="13"/>
  <c r="R1007" i="13"/>
  <c r="R999" i="13"/>
  <c r="T1009" i="13"/>
  <c r="T1011" i="13"/>
  <c r="R1004" i="13"/>
  <c r="R996" i="13"/>
  <c r="R969" i="13"/>
  <c r="R919" i="13"/>
  <c r="R990" i="13"/>
  <c r="R982" i="13"/>
  <c r="R974" i="13"/>
  <c r="R966" i="13"/>
  <c r="R958" i="13"/>
  <c r="R950" i="13"/>
  <c r="R942" i="13"/>
  <c r="R934" i="13"/>
  <c r="R926" i="13"/>
  <c r="R916" i="13"/>
  <c r="R961" i="13"/>
  <c r="R937" i="13"/>
  <c r="R987" i="13"/>
  <c r="R979" i="13"/>
  <c r="R971" i="13"/>
  <c r="R963" i="13"/>
  <c r="R955" i="13"/>
  <c r="R947" i="13"/>
  <c r="R939" i="13"/>
  <c r="R931" i="13"/>
  <c r="R921" i="13"/>
  <c r="R913" i="13"/>
  <c r="R993" i="13"/>
  <c r="R976" i="13"/>
  <c r="R968" i="13"/>
  <c r="R960" i="13"/>
  <c r="R952" i="13"/>
  <c r="R944" i="13"/>
  <c r="R936" i="13"/>
  <c r="R928" i="13"/>
  <c r="R918" i="13"/>
  <c r="R989" i="13"/>
  <c r="R981" i="13"/>
  <c r="R973" i="13"/>
  <c r="R965" i="13"/>
  <c r="R957" i="13"/>
  <c r="R949" i="13"/>
  <c r="R941" i="13"/>
  <c r="R933" i="13"/>
  <c r="R923" i="13"/>
  <c r="R915" i="13"/>
  <c r="T925" i="13"/>
  <c r="R977" i="13"/>
  <c r="R953" i="13"/>
  <c r="R929" i="13"/>
  <c r="R984" i="13"/>
  <c r="R986" i="13"/>
  <c r="R978" i="13"/>
  <c r="R970" i="13"/>
  <c r="R962" i="13"/>
  <c r="R954" i="13"/>
  <c r="R946" i="13"/>
  <c r="R938" i="13"/>
  <c r="R930" i="13"/>
  <c r="R920" i="13"/>
  <c r="R912" i="13"/>
  <c r="R985" i="13"/>
  <c r="R991" i="13"/>
  <c r="R983" i="13"/>
  <c r="R975" i="13"/>
  <c r="R967" i="13"/>
  <c r="R959" i="13"/>
  <c r="R951" i="13"/>
  <c r="R943" i="13"/>
  <c r="R935" i="13"/>
  <c r="R927" i="13"/>
  <c r="R917" i="13"/>
  <c r="T924" i="13"/>
  <c r="R945" i="13"/>
  <c r="R992" i="13"/>
  <c r="R988" i="13"/>
  <c r="R980" i="13"/>
  <c r="R972" i="13"/>
  <c r="R964" i="13"/>
  <c r="R956" i="13"/>
  <c r="R948" i="13"/>
  <c r="R940" i="13"/>
  <c r="R932" i="13"/>
  <c r="R922" i="13"/>
  <c r="R914" i="13"/>
  <c r="R911" i="13"/>
  <c r="K911" i="13" s="1"/>
  <c r="R907" i="13"/>
  <c r="R906" i="13"/>
  <c r="R908" i="13"/>
  <c r="R905" i="13"/>
  <c r="R904" i="13"/>
  <c r="R903" i="13"/>
  <c r="R899" i="13"/>
  <c r="R898" i="13"/>
  <c r="R893" i="13"/>
  <c r="K893" i="13" s="1"/>
  <c r="R895" i="13"/>
  <c r="R896" i="13"/>
  <c r="R897" i="13"/>
  <c r="R894" i="13"/>
  <c r="T901" i="13"/>
  <c r="T902" i="13"/>
  <c r="R888" i="13"/>
  <c r="R891" i="13"/>
  <c r="R883" i="13"/>
  <c r="R875" i="13"/>
  <c r="R874" i="13"/>
  <c r="R880" i="13"/>
  <c r="R887" i="13"/>
  <c r="R879" i="13"/>
  <c r="R892" i="13"/>
  <c r="R884" i="13"/>
  <c r="R876" i="13"/>
  <c r="R885" i="13"/>
  <c r="R877" i="13"/>
  <c r="R890" i="13"/>
  <c r="R882" i="13"/>
  <c r="R889" i="13"/>
  <c r="R881" i="13"/>
  <c r="R873" i="13"/>
  <c r="R886" i="13"/>
  <c r="R878" i="13"/>
  <c r="R871" i="13"/>
  <c r="R872" i="13"/>
  <c r="R864" i="13"/>
  <c r="R856" i="13"/>
  <c r="R869" i="13"/>
  <c r="R861" i="13"/>
  <c r="R853" i="13"/>
  <c r="R866" i="13"/>
  <c r="R858" i="13"/>
  <c r="R867" i="13"/>
  <c r="R863" i="13"/>
  <c r="R855" i="13"/>
  <c r="R868" i="13"/>
  <c r="R860" i="13"/>
  <c r="R859" i="13"/>
  <c r="R865" i="13"/>
  <c r="R857" i="13"/>
  <c r="R870" i="13"/>
  <c r="R862" i="13"/>
  <c r="R854" i="13"/>
  <c r="S1437" i="13" l="1"/>
  <c r="S1015" i="13"/>
  <c r="V1015" i="13" s="1"/>
  <c r="S1040" i="13"/>
  <c r="V1040" i="13" s="1"/>
  <c r="S1320" i="13"/>
  <c r="S1089" i="13"/>
  <c r="V1089" i="13" s="1"/>
  <c r="S1272" i="13"/>
  <c r="V1272" i="13" s="1"/>
  <c r="S1389" i="13"/>
  <c r="U898" i="13"/>
  <c r="K898" i="13"/>
  <c r="U863" i="13"/>
  <c r="K863" i="13"/>
  <c r="U922" i="13"/>
  <c r="K922" i="13"/>
  <c r="U918" i="13"/>
  <c r="K918" i="13"/>
  <c r="U1001" i="13"/>
  <c r="K1001" i="13"/>
  <c r="U857" i="13"/>
  <c r="K857" i="13"/>
  <c r="U940" i="13"/>
  <c r="K940" i="13"/>
  <c r="U921" i="13"/>
  <c r="K921" i="13"/>
  <c r="U1002" i="13"/>
  <c r="K1002" i="13"/>
  <c r="U869" i="13"/>
  <c r="K869" i="13"/>
  <c r="U935" i="13"/>
  <c r="K935" i="13"/>
  <c r="U887" i="13"/>
  <c r="K887" i="13"/>
  <c r="U920" i="13"/>
  <c r="K920" i="13"/>
  <c r="U993" i="13"/>
  <c r="K993" i="13"/>
  <c r="U969" i="13"/>
  <c r="K969" i="13"/>
  <c r="U874" i="13"/>
  <c r="K874" i="13"/>
  <c r="U929" i="13"/>
  <c r="K929" i="13"/>
  <c r="U865" i="13"/>
  <c r="K865" i="13"/>
  <c r="U866" i="13"/>
  <c r="K866" i="13"/>
  <c r="U878" i="13"/>
  <c r="K878" i="13"/>
  <c r="U885" i="13"/>
  <c r="K885" i="13"/>
  <c r="U875" i="13"/>
  <c r="K875" i="13"/>
  <c r="U896" i="13"/>
  <c r="K896" i="13"/>
  <c r="U908" i="13"/>
  <c r="K908" i="13"/>
  <c r="U948" i="13"/>
  <c r="K948" i="13"/>
  <c r="U975" i="13"/>
  <c r="K975" i="13"/>
  <c r="U946" i="13"/>
  <c r="K946" i="13"/>
  <c r="U953" i="13"/>
  <c r="K953" i="13"/>
  <c r="U957" i="13"/>
  <c r="K957" i="13"/>
  <c r="U944" i="13"/>
  <c r="K944" i="13"/>
  <c r="U931" i="13"/>
  <c r="K931" i="13"/>
  <c r="U937" i="13"/>
  <c r="K937" i="13"/>
  <c r="U966" i="13"/>
  <c r="K966" i="13"/>
  <c r="U1000" i="13"/>
  <c r="K1000" i="13"/>
  <c r="U1006" i="13"/>
  <c r="K1006" i="13"/>
  <c r="U892" i="13"/>
  <c r="K892" i="13"/>
  <c r="U951" i="13"/>
  <c r="K951" i="13"/>
  <c r="U871" i="13"/>
  <c r="K871" i="13"/>
  <c r="U905" i="13"/>
  <c r="K905" i="13"/>
  <c r="U967" i="13"/>
  <c r="K967" i="13"/>
  <c r="U936" i="13"/>
  <c r="K936" i="13"/>
  <c r="U958" i="13"/>
  <c r="K958" i="13"/>
  <c r="U859" i="13"/>
  <c r="K859" i="13"/>
  <c r="U853" i="13"/>
  <c r="K853" i="13"/>
  <c r="U886" i="13"/>
  <c r="K886" i="13"/>
  <c r="U876" i="13"/>
  <c r="K876" i="13"/>
  <c r="U883" i="13"/>
  <c r="K883" i="13"/>
  <c r="U895" i="13"/>
  <c r="K895" i="13"/>
  <c r="U906" i="13"/>
  <c r="K906" i="13"/>
  <c r="U956" i="13"/>
  <c r="K956" i="13"/>
  <c r="U917" i="13"/>
  <c r="K917" i="13"/>
  <c r="U983" i="13"/>
  <c r="K983" i="13"/>
  <c r="U954" i="13"/>
  <c r="K954" i="13"/>
  <c r="U977" i="13"/>
  <c r="K977" i="13"/>
  <c r="U965" i="13"/>
  <c r="K965" i="13"/>
  <c r="U952" i="13"/>
  <c r="K952" i="13"/>
  <c r="U939" i="13"/>
  <c r="K939" i="13"/>
  <c r="U961" i="13"/>
  <c r="K961" i="13"/>
  <c r="U974" i="13"/>
  <c r="K974" i="13"/>
  <c r="U909" i="13"/>
  <c r="K909" i="13"/>
  <c r="U862" i="13"/>
  <c r="K862" i="13"/>
  <c r="U882" i="13"/>
  <c r="K882" i="13"/>
  <c r="U986" i="13"/>
  <c r="K986" i="13"/>
  <c r="U942" i="13"/>
  <c r="K942" i="13"/>
  <c r="U858" i="13"/>
  <c r="K858" i="13"/>
  <c r="U877" i="13"/>
  <c r="K877" i="13"/>
  <c r="U897" i="13"/>
  <c r="K897" i="13"/>
  <c r="U945" i="13"/>
  <c r="K945" i="13"/>
  <c r="U938" i="13"/>
  <c r="K938" i="13"/>
  <c r="U949" i="13"/>
  <c r="K949" i="13"/>
  <c r="U987" i="13"/>
  <c r="K987" i="13"/>
  <c r="U1004" i="13"/>
  <c r="K1004" i="13"/>
  <c r="U998" i="13"/>
  <c r="K998" i="13"/>
  <c r="U860" i="13"/>
  <c r="K860" i="13"/>
  <c r="U861" i="13"/>
  <c r="K861" i="13"/>
  <c r="U873" i="13"/>
  <c r="K873" i="13"/>
  <c r="U884" i="13"/>
  <c r="K884" i="13"/>
  <c r="U891" i="13"/>
  <c r="K891" i="13"/>
  <c r="U907" i="13"/>
  <c r="K907" i="13"/>
  <c r="U964" i="13"/>
  <c r="K964" i="13"/>
  <c r="U927" i="13"/>
  <c r="K927" i="13"/>
  <c r="U991" i="13"/>
  <c r="K991" i="13"/>
  <c r="U962" i="13"/>
  <c r="K962" i="13"/>
  <c r="U973" i="13"/>
  <c r="K973" i="13"/>
  <c r="U960" i="13"/>
  <c r="K960" i="13"/>
  <c r="U947" i="13"/>
  <c r="K947" i="13"/>
  <c r="U916" i="13"/>
  <c r="K916" i="13"/>
  <c r="U982" i="13"/>
  <c r="K982" i="13"/>
  <c r="U999" i="13"/>
  <c r="K999" i="13"/>
  <c r="U997" i="13"/>
  <c r="K997" i="13"/>
  <c r="U888" i="13"/>
  <c r="K888" i="13"/>
  <c r="U970" i="13"/>
  <c r="K970" i="13"/>
  <c r="U955" i="13"/>
  <c r="K955" i="13"/>
  <c r="U868" i="13"/>
  <c r="K868" i="13"/>
  <c r="U972" i="13"/>
  <c r="K972" i="13"/>
  <c r="U915" i="13"/>
  <c r="K915" i="13"/>
  <c r="U981" i="13"/>
  <c r="K981" i="13"/>
  <c r="U968" i="13"/>
  <c r="K968" i="13"/>
  <c r="U926" i="13"/>
  <c r="K926" i="13"/>
  <c r="U990" i="13"/>
  <c r="K990" i="13"/>
  <c r="U1007" i="13"/>
  <c r="K1007" i="13"/>
  <c r="U1005" i="13"/>
  <c r="K1005" i="13"/>
  <c r="U854" i="13"/>
  <c r="K854" i="13"/>
  <c r="U855" i="13"/>
  <c r="K855" i="13"/>
  <c r="U856" i="13"/>
  <c r="K856" i="13"/>
  <c r="U889" i="13"/>
  <c r="K889" i="13"/>
  <c r="U879" i="13"/>
  <c r="K879" i="13"/>
  <c r="U899" i="13"/>
  <c r="K899" i="13"/>
  <c r="U914" i="13"/>
  <c r="K914" i="13"/>
  <c r="U980" i="13"/>
  <c r="K980" i="13"/>
  <c r="U943" i="13"/>
  <c r="K943" i="13"/>
  <c r="U912" i="13"/>
  <c r="K912" i="13"/>
  <c r="U978" i="13"/>
  <c r="K978" i="13"/>
  <c r="U923" i="13"/>
  <c r="K923" i="13"/>
  <c r="U989" i="13"/>
  <c r="K989" i="13"/>
  <c r="U976" i="13"/>
  <c r="K976" i="13"/>
  <c r="U963" i="13"/>
  <c r="K963" i="13"/>
  <c r="U934" i="13"/>
  <c r="K934" i="13"/>
  <c r="U919" i="13"/>
  <c r="K919" i="13"/>
  <c r="U1008" i="13"/>
  <c r="K1008" i="13"/>
  <c r="U881" i="13"/>
  <c r="K881" i="13"/>
  <c r="U988" i="13"/>
  <c r="K988" i="13"/>
  <c r="U995" i="13"/>
  <c r="K995" i="13"/>
  <c r="U910" i="13"/>
  <c r="K910" i="13"/>
  <c r="U985" i="13"/>
  <c r="K985" i="13"/>
  <c r="U864" i="13"/>
  <c r="K864" i="13"/>
  <c r="U903" i="13"/>
  <c r="K903" i="13"/>
  <c r="U933" i="13"/>
  <c r="K933" i="13"/>
  <c r="U971" i="13"/>
  <c r="K971" i="13"/>
  <c r="U870" i="13"/>
  <c r="K870" i="13"/>
  <c r="U867" i="13"/>
  <c r="K867" i="13"/>
  <c r="U872" i="13"/>
  <c r="K872" i="13"/>
  <c r="U890" i="13"/>
  <c r="K890" i="13"/>
  <c r="U880" i="13"/>
  <c r="K880" i="13"/>
  <c r="T894" i="13"/>
  <c r="K894" i="13"/>
  <c r="U904" i="13"/>
  <c r="K904" i="13"/>
  <c r="U932" i="13"/>
  <c r="K932" i="13"/>
  <c r="U992" i="13"/>
  <c r="K992" i="13"/>
  <c r="U959" i="13"/>
  <c r="K959" i="13"/>
  <c r="U930" i="13"/>
  <c r="K930" i="13"/>
  <c r="U984" i="13"/>
  <c r="K984" i="13"/>
  <c r="U941" i="13"/>
  <c r="K941" i="13"/>
  <c r="U928" i="13"/>
  <c r="K928" i="13"/>
  <c r="U913" i="13"/>
  <c r="K913" i="13"/>
  <c r="U979" i="13"/>
  <c r="K979" i="13"/>
  <c r="U950" i="13"/>
  <c r="K950" i="13"/>
  <c r="U996" i="13"/>
  <c r="K996" i="13"/>
  <c r="U994" i="13"/>
  <c r="K994" i="13"/>
  <c r="U1003" i="13"/>
  <c r="K1003" i="13"/>
  <c r="S1244" i="13"/>
  <c r="S1102" i="13"/>
  <c r="V1102" i="13" s="1"/>
  <c r="S1289" i="13"/>
  <c r="S925" i="13"/>
  <c r="V925" i="13" s="1"/>
  <c r="S1126" i="13"/>
  <c r="V1126" i="13" s="1"/>
  <c r="S1238" i="13"/>
  <c r="V1238" i="13" s="1"/>
  <c r="S1050" i="13"/>
  <c r="S1497" i="13"/>
  <c r="V1497" i="13" s="1"/>
  <c r="S1379" i="13"/>
  <c r="V1379" i="13" s="1"/>
  <c r="S1387" i="13"/>
  <c r="S1088" i="13"/>
  <c r="V1088" i="13" s="1"/>
  <c r="S1267" i="13"/>
  <c r="V1267" i="13" s="1"/>
  <c r="S1020" i="13"/>
  <c r="T910" i="13"/>
  <c r="S1280" i="13"/>
  <c r="V1280" i="13" s="1"/>
  <c r="S1338" i="13"/>
  <c r="S1827" i="13"/>
  <c r="S1597" i="13"/>
  <c r="S1532" i="13"/>
  <c r="V1532" i="13" s="1"/>
  <c r="S1492" i="13"/>
  <c r="S1232" i="13"/>
  <c r="V1232" i="13" s="1"/>
  <c r="S1449" i="13"/>
  <c r="S1574" i="13"/>
  <c r="S1533" i="13"/>
  <c r="S1599" i="13"/>
  <c r="S1905" i="13"/>
  <c r="S1917" i="13"/>
  <c r="S1937" i="13"/>
  <c r="S1948" i="13"/>
  <c r="S1940" i="13"/>
  <c r="S1894" i="13"/>
  <c r="S1913" i="13"/>
  <c r="S1955" i="13"/>
  <c r="S1970" i="13"/>
  <c r="S1981" i="13"/>
  <c r="S2062" i="13"/>
  <c r="S1023" i="13"/>
  <c r="S1046" i="13"/>
  <c r="S1175" i="13"/>
  <c r="S1188" i="13"/>
  <c r="S1258" i="13"/>
  <c r="S1416" i="13"/>
  <c r="S1720" i="13"/>
  <c r="S1058" i="13"/>
  <c r="V1058" i="13" s="1"/>
  <c r="S1085" i="13"/>
  <c r="S1250" i="13"/>
  <c r="S1296" i="13"/>
  <c r="S1312" i="13"/>
  <c r="S1224" i="13"/>
  <c r="S1271" i="13"/>
  <c r="S1441" i="13"/>
  <c r="S1804" i="13"/>
  <c r="S1211" i="13"/>
  <c r="S1494" i="13"/>
  <c r="S1486" i="13"/>
  <c r="S1489" i="13"/>
  <c r="S1521" i="13"/>
  <c r="S1528" i="13"/>
  <c r="S1505" i="13"/>
  <c r="S1580" i="13"/>
  <c r="S1594" i="13"/>
  <c r="S1563" i="13"/>
  <c r="S1585" i="13"/>
  <c r="S1577" i="13"/>
  <c r="S1596" i="13"/>
  <c r="S1651" i="13"/>
  <c r="S1672" i="13"/>
  <c r="S1689" i="13"/>
  <c r="S1656" i="13"/>
  <c r="S1703" i="13"/>
  <c r="S1704" i="13"/>
  <c r="S1655" i="13"/>
  <c r="S1698" i="13"/>
  <c r="S1726" i="13"/>
  <c r="S1722" i="13"/>
  <c r="S1791" i="13"/>
  <c r="S1736" i="13"/>
  <c r="S1581" i="13"/>
  <c r="S1840" i="13"/>
  <c r="S1842" i="13"/>
  <c r="S1798" i="13"/>
  <c r="S1936" i="13"/>
  <c r="S1843" i="13"/>
  <c r="S1455" i="13"/>
  <c r="V1455" i="13" s="1"/>
  <c r="S1438" i="13"/>
  <c r="S1524" i="13"/>
  <c r="S1397" i="13"/>
  <c r="V1397" i="13" s="1"/>
  <c r="S1470" i="13"/>
  <c r="S1701" i="13"/>
  <c r="S1074" i="13"/>
  <c r="V1074" i="13" s="1"/>
  <c r="S1488" i="13"/>
  <c r="S2227" i="13"/>
  <c r="V2227" i="13" s="1"/>
  <c r="S2312" i="13"/>
  <c r="S2304" i="13"/>
  <c r="S2095" i="13"/>
  <c r="S2076" i="13"/>
  <c r="S2153" i="13"/>
  <c r="S2230" i="13"/>
  <c r="S2308" i="13"/>
  <c r="S2135" i="13"/>
  <c r="S2123" i="13"/>
  <c r="S2115" i="13"/>
  <c r="S2119" i="13"/>
  <c r="S2151" i="13"/>
  <c r="S1708" i="13"/>
  <c r="S1543" i="13"/>
  <c r="S1640" i="13"/>
  <c r="S1733" i="13"/>
  <c r="S1450" i="13"/>
  <c r="S1546" i="13"/>
  <c r="S1579" i="13"/>
  <c r="S1610" i="13"/>
  <c r="S1593" i="13"/>
  <c r="S1628" i="13"/>
  <c r="S1686" i="13"/>
  <c r="S1833" i="13"/>
  <c r="S1813" i="13"/>
  <c r="S1829" i="13"/>
  <c r="S1835" i="13"/>
  <c r="S1918" i="13"/>
  <c r="S1943" i="13"/>
  <c r="S1944" i="13"/>
  <c r="S1828" i="13"/>
  <c r="S2300" i="13"/>
  <c r="S2121" i="13"/>
  <c r="S2254" i="13"/>
  <c r="S2290" i="13"/>
  <c r="S2282" i="13"/>
  <c r="V2282" i="13" s="1"/>
  <c r="S2314" i="13"/>
  <c r="V2314" i="13" s="1"/>
  <c r="S2248" i="13"/>
  <c r="S2329" i="13"/>
  <c r="S1370" i="13"/>
  <c r="S1540" i="13"/>
  <c r="S1183" i="13"/>
  <c r="S1344" i="13"/>
  <c r="S1400" i="13"/>
  <c r="S2246" i="13"/>
  <c r="S1329" i="13"/>
  <c r="S1223" i="13"/>
  <c r="V1223" i="13" s="1"/>
  <c r="S2089" i="13"/>
  <c r="S2268" i="13"/>
  <c r="V2268" i="13" s="1"/>
  <c r="S2316" i="13"/>
  <c r="V2316" i="13" s="1"/>
  <c r="S2244" i="13"/>
  <c r="V2244" i="13" s="1"/>
  <c r="S2334" i="13"/>
  <c r="V2334" i="13" s="1"/>
  <c r="S2361" i="13"/>
  <c r="S2332" i="13"/>
  <c r="S2402" i="13"/>
  <c r="V2402" i="13" s="1"/>
  <c r="S2354" i="13"/>
  <c r="V2354" i="13" s="1"/>
  <c r="S2416" i="13"/>
  <c r="V2416" i="13" s="1"/>
  <c r="S2158" i="13"/>
  <c r="S1421" i="13"/>
  <c r="S1565" i="13"/>
  <c r="S1157" i="13"/>
  <c r="S2280" i="13"/>
  <c r="S2272" i="13"/>
  <c r="V2272" i="13" s="1"/>
  <c r="S2369" i="13"/>
  <c r="S2370" i="13"/>
  <c r="V2370" i="13" s="1"/>
  <c r="S1025" i="13"/>
  <c r="S1345" i="13"/>
  <c r="S2386" i="13"/>
  <c r="V2386" i="13" s="1"/>
  <c r="S2398" i="13"/>
  <c r="S2338" i="13"/>
  <c r="S1420" i="13"/>
  <c r="S1523" i="13"/>
  <c r="S1538" i="13"/>
  <c r="S1514" i="13"/>
  <c r="S1511" i="13"/>
  <c r="S1605" i="13"/>
  <c r="S1595" i="13"/>
  <c r="S1572" i="13"/>
  <c r="S1560" i="13"/>
  <c r="S1611" i="13"/>
  <c r="S1561" i="13"/>
  <c r="S1649" i="13"/>
  <c r="S1652" i="13"/>
  <c r="S1690" i="13"/>
  <c r="S1657" i="13"/>
  <c r="S1738" i="13"/>
  <c r="S1728" i="13"/>
  <c r="S1725" i="13"/>
  <c r="S1705" i="13"/>
  <c r="S1694" i="13"/>
  <c r="S1729" i="13"/>
  <c r="S1484" i="13"/>
  <c r="S1589" i="13"/>
  <c r="S1848" i="13"/>
  <c r="S1808" i="13"/>
  <c r="S1810" i="13"/>
  <c r="S1851" i="13"/>
  <c r="S1954" i="13"/>
  <c r="S2346" i="13"/>
  <c r="V2346" i="13" s="1"/>
  <c r="S1191" i="13"/>
  <c r="S1347" i="13"/>
  <c r="S2206" i="13"/>
  <c r="S1018" i="13"/>
  <c r="V1018" i="13" s="1"/>
  <c r="S1173" i="13"/>
  <c r="V1173" i="13" s="1"/>
  <c r="S1696" i="13"/>
  <c r="S1719" i="13"/>
  <c r="S1723" i="13"/>
  <c r="S1645" i="13"/>
  <c r="S1869" i="13"/>
  <c r="S2183" i="13"/>
  <c r="V2183" i="13" s="1"/>
  <c r="S2213" i="13"/>
  <c r="V2213" i="13" s="1"/>
  <c r="S2211" i="13"/>
  <c r="V2211" i="13" s="1"/>
  <c r="S2238" i="13"/>
  <c r="V2238" i="13" s="1"/>
  <c r="S2234" i="13"/>
  <c r="V2234" i="13" s="1"/>
  <c r="S1324" i="13"/>
  <c r="S1424" i="13"/>
  <c r="S1483" i="13"/>
  <c r="S1622" i="13"/>
  <c r="S2233" i="13"/>
  <c r="S1313" i="13"/>
  <c r="S1314" i="13"/>
  <c r="S1458" i="13"/>
  <c r="S1900" i="13"/>
  <c r="S1950" i="13"/>
  <c r="S1983" i="13"/>
  <c r="S1121" i="13"/>
  <c r="S1158" i="13"/>
  <c r="V1158" i="13" s="1"/>
  <c r="S1348" i="13"/>
  <c r="S1375" i="13"/>
  <c r="S1517" i="13"/>
  <c r="S1713" i="13"/>
  <c r="S1490" i="13"/>
  <c r="S1942" i="13"/>
  <c r="S1889" i="13"/>
  <c r="S2066" i="13"/>
  <c r="S1264" i="13"/>
  <c r="S1380" i="13"/>
  <c r="S2264" i="13"/>
  <c r="S1472" i="13"/>
  <c r="S1683" i="13"/>
  <c r="S1864" i="13"/>
  <c r="S1921" i="13"/>
  <c r="S1969" i="13"/>
  <c r="S2050" i="13"/>
  <c r="S1075" i="13"/>
  <c r="S1282" i="13"/>
  <c r="S1070" i="13"/>
  <c r="S1163" i="13"/>
  <c r="S1228" i="13"/>
  <c r="S1262" i="13"/>
  <c r="S1381" i="13"/>
  <c r="S1478" i="13"/>
  <c r="S1820" i="13"/>
  <c r="S2240" i="13"/>
  <c r="S1290" i="13"/>
  <c r="S1442" i="13"/>
  <c r="S1663" i="13"/>
  <c r="S1732" i="13"/>
  <c r="S1466" i="13"/>
  <c r="S1661" i="13"/>
  <c r="S1598" i="13"/>
  <c r="S1692" i="13"/>
  <c r="S1815" i="13"/>
  <c r="S2274" i="13"/>
  <c r="V2274" i="13" s="1"/>
  <c r="S1164" i="13"/>
  <c r="S1495" i="13"/>
  <c r="S1536" i="13"/>
  <c r="S1520" i="13"/>
  <c r="S1515" i="13"/>
  <c r="S1602" i="13"/>
  <c r="S1571" i="13"/>
  <c r="S1562" i="13"/>
  <c r="S1576" i="13"/>
  <c r="S1627" i="13"/>
  <c r="S1556" i="13"/>
  <c r="S1554" i="13"/>
  <c r="S1641" i="13"/>
  <c r="S1688" i="13"/>
  <c r="S1721" i="13"/>
  <c r="S1682" i="13"/>
  <c r="S1678" i="13"/>
  <c r="S1674" i="13"/>
  <c r="S1734" i="13"/>
  <c r="S1687" i="13"/>
  <c r="S1665" i="13"/>
  <c r="S1793" i="13"/>
  <c r="S1508" i="13"/>
  <c r="S1781" i="13"/>
  <c r="S1818" i="13"/>
  <c r="S1814" i="13"/>
  <c r="S1675" i="13"/>
  <c r="S1631" i="13"/>
  <c r="S1660" i="13"/>
  <c r="S1912" i="13"/>
  <c r="S2143" i="13"/>
  <c r="S2147" i="13"/>
  <c r="S2131" i="13"/>
  <c r="S2127" i="13"/>
  <c r="S2090" i="13"/>
  <c r="S2130" i="13"/>
  <c r="S2106" i="13"/>
  <c r="S2157" i="13"/>
  <c r="S1275" i="13"/>
  <c r="S1391" i="13"/>
  <c r="S1086" i="13"/>
  <c r="S1261" i="13"/>
  <c r="S1316" i="13"/>
  <c r="S1138" i="13"/>
  <c r="S1403" i="13"/>
  <c r="S1600" i="13"/>
  <c r="S1553" i="13"/>
  <c r="S1564" i="13"/>
  <c r="S1584" i="13"/>
  <c r="S1634" i="13"/>
  <c r="S1718" i="13"/>
  <c r="S1679" i="13"/>
  <c r="S1789" i="13"/>
  <c r="S1805" i="13"/>
  <c r="S1632" i="13"/>
  <c r="S1573" i="13"/>
  <c r="S1926" i="13"/>
  <c r="S1962" i="13"/>
  <c r="S1968" i="13"/>
  <c r="S1614" i="13"/>
  <c r="S2241" i="13"/>
  <c r="V2241" i="13" s="1"/>
  <c r="S1706" i="13"/>
  <c r="S1693" i="13"/>
  <c r="S1482" i="13"/>
  <c r="S2087" i="13"/>
  <c r="S2129" i="13"/>
  <c r="S2097" i="13"/>
  <c r="S2145" i="13"/>
  <c r="S2105" i="13"/>
  <c r="S2160" i="13"/>
  <c r="S2229" i="13"/>
  <c r="V2229" i="13" s="1"/>
  <c r="S2256" i="13"/>
  <c r="S2252" i="13"/>
  <c r="V2252" i="13" s="1"/>
  <c r="S2250" i="13"/>
  <c r="V2250" i="13" s="1"/>
  <c r="S2266" i="13"/>
  <c r="V2266" i="13" s="1"/>
  <c r="S1710" i="13"/>
  <c r="S1862" i="13"/>
  <c r="S1447" i="13"/>
  <c r="S1647" i="13"/>
  <c r="S1715" i="13"/>
  <c r="S1684" i="13"/>
  <c r="S1677" i="13"/>
  <c r="S1680" i="13"/>
  <c r="S1707" i="13"/>
  <c r="S1658" i="13"/>
  <c r="S1811" i="13"/>
  <c r="S1321" i="13"/>
  <c r="S1042" i="13"/>
  <c r="S1026" i="13"/>
  <c r="S1292" i="13"/>
  <c r="S1426" i="13"/>
  <c r="S1401" i="13"/>
  <c r="S1399" i="13"/>
  <c r="S1575" i="13"/>
  <c r="S1700" i="13"/>
  <c r="V1700" i="13" s="1"/>
  <c r="S1559" i="13"/>
  <c r="S1709" i="13"/>
  <c r="S1302" i="13"/>
  <c r="S1834" i="13"/>
  <c r="S1510" i="13"/>
  <c r="S1803" i="13"/>
  <c r="S1186" i="13"/>
  <c r="S1413" i="13"/>
  <c r="S1384" i="13"/>
  <c r="S1431" i="13"/>
  <c r="S1612" i="13"/>
  <c r="S1506" i="13"/>
  <c r="S1583" i="13"/>
  <c r="S1212" i="13"/>
  <c r="S1410" i="13"/>
  <c r="S1456" i="13"/>
  <c r="S1582" i="13"/>
  <c r="S1676" i="13"/>
  <c r="S1558" i="13"/>
  <c r="S1411" i="13"/>
  <c r="S1432" i="13"/>
  <c r="S1493" i="13"/>
  <c r="S1465" i="13"/>
  <c r="S1464" i="13"/>
  <c r="S1825" i="13"/>
  <c r="S1817" i="13"/>
  <c r="S1786" i="13"/>
  <c r="S1669" i="13"/>
  <c r="S1149" i="13"/>
  <c r="V1149" i="13" s="1"/>
  <c r="S1285" i="13"/>
  <c r="S1022" i="13"/>
  <c r="S1038" i="13"/>
  <c r="S1116" i="13"/>
  <c r="S1176" i="13"/>
  <c r="S1246" i="13"/>
  <c r="S1371" i="13"/>
  <c r="S1537" i="13"/>
  <c r="S1588" i="13"/>
  <c r="S1613" i="13"/>
  <c r="S1568" i="13"/>
  <c r="S1619" i="13"/>
  <c r="S1608" i="13"/>
  <c r="S1636" i="13"/>
  <c r="S1650" i="13"/>
  <c r="S1654" i="13"/>
  <c r="S1788" i="13"/>
  <c r="S1822" i="13"/>
  <c r="S1836" i="13"/>
  <c r="S1802" i="13"/>
  <c r="S1630" i="13"/>
  <c r="S1496" i="13"/>
  <c r="S1644" i="13"/>
  <c r="S1623" i="13"/>
  <c r="S1617" i="13"/>
  <c r="V1922" i="13"/>
  <c r="S1922" i="13"/>
  <c r="V1852" i="13"/>
  <c r="S1852" i="13"/>
  <c r="S1638" i="13"/>
  <c r="S1011" i="13"/>
  <c r="V1011" i="13" s="1"/>
  <c r="S1255" i="13"/>
  <c r="S1326" i="13"/>
  <c r="S1376" i="13"/>
  <c r="S1385" i="13"/>
  <c r="S1527" i="13"/>
  <c r="S1541" i="13"/>
  <c r="S1621" i="13"/>
  <c r="S1618" i="13"/>
  <c r="S1586" i="13"/>
  <c r="S1555" i="13"/>
  <c r="S1635" i="13"/>
  <c r="S1711" i="13"/>
  <c r="S1790" i="13"/>
  <c r="S1821" i="13"/>
  <c r="S1846" i="13"/>
  <c r="S1837" i="13"/>
  <c r="S1826" i="13"/>
  <c r="S1659" i="13"/>
  <c r="S1633" i="13"/>
  <c r="S1518" i="13"/>
  <c r="S1082" i="13"/>
  <c r="S1279" i="13"/>
  <c r="S1474" i="13"/>
  <c r="S1569" i="13"/>
  <c r="S1604" i="13"/>
  <c r="S1787" i="13"/>
  <c r="S1557" i="13"/>
  <c r="V1880" i="13"/>
  <c r="S1880" i="13"/>
  <c r="V1876" i="13"/>
  <c r="S1876" i="13"/>
  <c r="S1607" i="13"/>
  <c r="S1013" i="13"/>
  <c r="V1013" i="13" s="1"/>
  <c r="S1180" i="13"/>
  <c r="S1241" i="13"/>
  <c r="S1270" i="13"/>
  <c r="S1303" i="13"/>
  <c r="S1343" i="13"/>
  <c r="S1342" i="13"/>
  <c r="S1351" i="13"/>
  <c r="S1463" i="13"/>
  <c r="S1626" i="13"/>
  <c r="S1624" i="13"/>
  <c r="S1548" i="13"/>
  <c r="S1639" i="13"/>
  <c r="S1666" i="13"/>
  <c r="S1673" i="13"/>
  <c r="S1590" i="13"/>
  <c r="S1526" i="13"/>
  <c r="S1716" i="13"/>
  <c r="S1740" i="13"/>
  <c r="S1691" i="13"/>
  <c r="S1629" i="13"/>
  <c r="S1877" i="13"/>
  <c r="S1824" i="13"/>
  <c r="S1664" i="13"/>
  <c r="V1884" i="13"/>
  <c r="S1884" i="13"/>
  <c r="S1498" i="13"/>
  <c r="S1795" i="13"/>
  <c r="V1925" i="13"/>
  <c r="S1925" i="13"/>
  <c r="V1899" i="13"/>
  <c r="S1899" i="13"/>
  <c r="S1668" i="13"/>
  <c r="S1685" i="13"/>
  <c r="V1973" i="13"/>
  <c r="S1973" i="13"/>
  <c r="S1051" i="13"/>
  <c r="S1155" i="13"/>
  <c r="S1172" i="13"/>
  <c r="S1165" i="13"/>
  <c r="S1129" i="13"/>
  <c r="V1129" i="13" s="1"/>
  <c r="S1242" i="13"/>
  <c r="S1294" i="13"/>
  <c r="S1325" i="13"/>
  <c r="S1395" i="13"/>
  <c r="S1430" i="13"/>
  <c r="S1448" i="13"/>
  <c r="S1535" i="13"/>
  <c r="S1513" i="13"/>
  <c r="S1592" i="13"/>
  <c r="S1545" i="13"/>
  <c r="S1601" i="13"/>
  <c r="S1578" i="13"/>
  <c r="S1547" i="13"/>
  <c r="S1587" i="13"/>
  <c r="S1646" i="13"/>
  <c r="S1714" i="13"/>
  <c r="S1735" i="13"/>
  <c r="S1695" i="13"/>
  <c r="S1662" i="13"/>
  <c r="S1697" i="13"/>
  <c r="S1615" i="13"/>
  <c r="S1816" i="13"/>
  <c r="S1850" i="13"/>
  <c r="S1801" i="13"/>
  <c r="S1550" i="13"/>
  <c r="S1340" i="13"/>
  <c r="S1519" i="13"/>
  <c r="S1522" i="13"/>
  <c r="S1544" i="13"/>
  <c r="S1642" i="13"/>
  <c r="S1794" i="13"/>
  <c r="S1841" i="13"/>
  <c r="S1782" i="13"/>
  <c r="S1534" i="13"/>
  <c r="V1904" i="13"/>
  <c r="S1904" i="13"/>
  <c r="S1309" i="13"/>
  <c r="S1531" i="13"/>
  <c r="S1570" i="13"/>
  <c r="S1620" i="13"/>
  <c r="S1648" i="13"/>
  <c r="S1702" i="13"/>
  <c r="S1567" i="13"/>
  <c r="S1606" i="13"/>
  <c r="S1479" i="13"/>
  <c r="S1854" i="13"/>
  <c r="S1809" i="13"/>
  <c r="S1853" i="13"/>
  <c r="V1873" i="13"/>
  <c r="S1873" i="13"/>
  <c r="S1739" i="13"/>
  <c r="V1855" i="13"/>
  <c r="S1855" i="13"/>
  <c r="S1908" i="13"/>
  <c r="S1945" i="13"/>
  <c r="S1895" i="13"/>
  <c r="S1941" i="13"/>
  <c r="S1927" i="13"/>
  <c r="S1958" i="13"/>
  <c r="S1964" i="13"/>
  <c r="S1966" i="13"/>
  <c r="S1823" i="13"/>
  <c r="S1507" i="13"/>
  <c r="S1699" i="13"/>
  <c r="S1797" i="13"/>
  <c r="S1986" i="13"/>
  <c r="S2058" i="13"/>
  <c r="S2073" i="13"/>
  <c r="V2007" i="13"/>
  <c r="S2007" i="13"/>
  <c r="V2014" i="13"/>
  <c r="S2014" i="13"/>
  <c r="V1960" i="13"/>
  <c r="S1960" i="13"/>
  <c r="S2353" i="13"/>
  <c r="V2353" i="13" s="1"/>
  <c r="S2382" i="13"/>
  <c r="V2382" i="13" s="1"/>
  <c r="S2385" i="13"/>
  <c r="S1872" i="13"/>
  <c r="S1881" i="13"/>
  <c r="S2004" i="13"/>
  <c r="S2047" i="13"/>
  <c r="S2053" i="13"/>
  <c r="S2164" i="13"/>
  <c r="S2061" i="13"/>
  <c r="S2104" i="13"/>
  <c r="S2046" i="13"/>
  <c r="S1982" i="13"/>
  <c r="S2009" i="13"/>
  <c r="S1901" i="13"/>
  <c r="S2191" i="13"/>
  <c r="S2179" i="13"/>
  <c r="S2171" i="13"/>
  <c r="V2171" i="13" s="1"/>
  <c r="S2203" i="13"/>
  <c r="S2235" i="13"/>
  <c r="S2231" i="13"/>
  <c r="S2239" i="13"/>
  <c r="S2040" i="13"/>
  <c r="S2022" i="13"/>
  <c r="S2120" i="13"/>
  <c r="S2068" i="13"/>
  <c r="S2031" i="13"/>
  <c r="S2077" i="13"/>
  <c r="S2156" i="13"/>
  <c r="S2030" i="13"/>
  <c r="S1890" i="13"/>
  <c r="S2044" i="13"/>
  <c r="S1871" i="13"/>
  <c r="S1487" i="13"/>
  <c r="S1603" i="13"/>
  <c r="S1643" i="13"/>
  <c r="S1671" i="13"/>
  <c r="S1670" i="13"/>
  <c r="S1792" i="13"/>
  <c r="S1731" i="13"/>
  <c r="S1549" i="13"/>
  <c r="S1462" i="13"/>
  <c r="S1491" i="13"/>
  <c r="S1856" i="13"/>
  <c r="S1865" i="13"/>
  <c r="S1566" i="13"/>
  <c r="S1910" i="13"/>
  <c r="S1902" i="13"/>
  <c r="S1953" i="13"/>
  <c r="S1920" i="13"/>
  <c r="S1845" i="13"/>
  <c r="S1812" i="13"/>
  <c r="S1838" i="13"/>
  <c r="S1807" i="13"/>
  <c r="S1799" i="13"/>
  <c r="S1609" i="13"/>
  <c r="S2083" i="13"/>
  <c r="S2137" i="13"/>
  <c r="S2174" i="13"/>
  <c r="S2190" i="13"/>
  <c r="V2190" i="13" s="1"/>
  <c r="S2237" i="13"/>
  <c r="S2220" i="13"/>
  <c r="S2024" i="13"/>
  <c r="S2006" i="13"/>
  <c r="S2049" i="13"/>
  <c r="S2060" i="13"/>
  <c r="S1863" i="13"/>
  <c r="S2096" i="13"/>
  <c r="S2015" i="13"/>
  <c r="S2013" i="13"/>
  <c r="S1892" i="13"/>
  <c r="S2159" i="13"/>
  <c r="S2155" i="13"/>
  <c r="S1907" i="13"/>
  <c r="S2142" i="13"/>
  <c r="S2028" i="13"/>
  <c r="S2081" i="13"/>
  <c r="S2008" i="13"/>
  <c r="S2017" i="13"/>
  <c r="S1972" i="13"/>
  <c r="S2080" i="13"/>
  <c r="S1999" i="13"/>
  <c r="S1997" i="13"/>
  <c r="S1946" i="13"/>
  <c r="S2116" i="13"/>
  <c r="S1998" i="13"/>
  <c r="S1893" i="13"/>
  <c r="S2012" i="13"/>
  <c r="S1439" i="13"/>
  <c r="S1440" i="13"/>
  <c r="S1471" i="13"/>
  <c r="S1509" i="13"/>
  <c r="S1552" i="13"/>
  <c r="S1681" i="13"/>
  <c r="S1737" i="13"/>
  <c r="S1542" i="13"/>
  <c r="S1783" i="13"/>
  <c r="S1504" i="13"/>
  <c r="S1637" i="13"/>
  <c r="S1857" i="13"/>
  <c r="S1830" i="13"/>
  <c r="S1875" i="13"/>
  <c r="S1849" i="13"/>
  <c r="S1806" i="13"/>
  <c r="S1883" i="13"/>
  <c r="S1525" i="13"/>
  <c r="S1591" i="13"/>
  <c r="S1712" i="13"/>
  <c r="S1934" i="13"/>
  <c r="S1784" i="13"/>
  <c r="S1512" i="13"/>
  <c r="S1831" i="13"/>
  <c r="S2071" i="13"/>
  <c r="S1516" i="13"/>
  <c r="S1551" i="13"/>
  <c r="S2079" i="13"/>
  <c r="S2138" i="13"/>
  <c r="S2113" i="13"/>
  <c r="S2187" i="13"/>
  <c r="S2223" i="13"/>
  <c r="S2306" i="13"/>
  <c r="S2298" i="13"/>
  <c r="V2298" i="13" s="1"/>
  <c r="S2296" i="13"/>
  <c r="S2288" i="13"/>
  <c r="S2292" i="13"/>
  <c r="S2284" i="13"/>
  <c r="S2276" i="13"/>
  <c r="S2394" i="13"/>
  <c r="S2406" i="13"/>
  <c r="V2406" i="13" s="1"/>
  <c r="S2401" i="13"/>
  <c r="V2401" i="13" s="1"/>
  <c r="S2393" i="13"/>
  <c r="V2393" i="13" s="1"/>
  <c r="S2377" i="13"/>
  <c r="V2377" i="13" s="1"/>
  <c r="S1992" i="13"/>
  <c r="S2067" i="13"/>
  <c r="S1991" i="13"/>
  <c r="S2001" i="13"/>
  <c r="S1888" i="13"/>
  <c r="S2056" i="13"/>
  <c r="S2088" i="13"/>
  <c r="S2063" i="13"/>
  <c r="S1914" i="13"/>
  <c r="S2048" i="13"/>
  <c r="S2057" i="13"/>
  <c r="S2059" i="13"/>
  <c r="S1625" i="13"/>
  <c r="S2146" i="13"/>
  <c r="S2114" i="13"/>
  <c r="S2099" i="13"/>
  <c r="S2111" i="13"/>
  <c r="S2103" i="13"/>
  <c r="S2107" i="13"/>
  <c r="S2154" i="13"/>
  <c r="S2195" i="13"/>
  <c r="S2197" i="13"/>
  <c r="S2175" i="13"/>
  <c r="S2167" i="13"/>
  <c r="V2167" i="13" s="1"/>
  <c r="S2199" i="13"/>
  <c r="V2199" i="13" s="1"/>
  <c r="S2232" i="13"/>
  <c r="S2243" i="13"/>
  <c r="V2243" i="13" s="1"/>
  <c r="S2319" i="13"/>
  <c r="V2319" i="13" s="1"/>
  <c r="S2362" i="13"/>
  <c r="V2362" i="13" s="1"/>
  <c r="S2378" i="13"/>
  <c r="S2330" i="13"/>
  <c r="V2330" i="13" s="1"/>
  <c r="S1935" i="13"/>
  <c r="S1974" i="13"/>
  <c r="S1949" i="13"/>
  <c r="S2065" i="13"/>
  <c r="S1975" i="13"/>
  <c r="S2124" i="13"/>
  <c r="S1866" i="13"/>
  <c r="S2032" i="13"/>
  <c r="S2027" i="13"/>
  <c r="S2072" i="13"/>
  <c r="S1896" i="13"/>
  <c r="S2023" i="13"/>
  <c r="S2035" i="13"/>
  <c r="S2036" i="13"/>
  <c r="S2125" i="13"/>
  <c r="S2018" i="13"/>
  <c r="S2163" i="13"/>
  <c r="S2016" i="13"/>
  <c r="S2011" i="13"/>
  <c r="S1446" i="13"/>
  <c r="S1457" i="13"/>
  <c r="S1485" i="13"/>
  <c r="S1530" i="13"/>
  <c r="S1529" i="13"/>
  <c r="S1616" i="13"/>
  <c r="S1717" i="13"/>
  <c r="S1727" i="13"/>
  <c r="S1730" i="13"/>
  <c r="S1724" i="13"/>
  <c r="S1667" i="13"/>
  <c r="S1858" i="13"/>
  <c r="S1870" i="13"/>
  <c r="S1800" i="13"/>
  <c r="S1832" i="13"/>
  <c r="S1861" i="13"/>
  <c r="S1874" i="13"/>
  <c r="S1885" i="13"/>
  <c r="S1839" i="13"/>
  <c r="S1819" i="13"/>
  <c r="S1897" i="13"/>
  <c r="S1909" i="13"/>
  <c r="S1903" i="13"/>
  <c r="S1929" i="13"/>
  <c r="S1924" i="13"/>
  <c r="S1932" i="13"/>
  <c r="S1916" i="13"/>
  <c r="S1980" i="13"/>
  <c r="S1785" i="13"/>
  <c r="S1847" i="13"/>
  <c r="S1844" i="13"/>
  <c r="S2054" i="13"/>
  <c r="S2074" i="13"/>
  <c r="S1796" i="13"/>
  <c r="S1653" i="13"/>
  <c r="S2098" i="13"/>
  <c r="S2122" i="13"/>
  <c r="S2139" i="13"/>
  <c r="S2091" i="13"/>
  <c r="S2162" i="13"/>
  <c r="S2219" i="13"/>
  <c r="V2219" i="13" s="1"/>
  <c r="S2215" i="13"/>
  <c r="V2215" i="13" s="1"/>
  <c r="S2165" i="13"/>
  <c r="S2207" i="13"/>
  <c r="S2181" i="13"/>
  <c r="S2236" i="13"/>
  <c r="V2236" i="13" s="1"/>
  <c r="S2345" i="13"/>
  <c r="S2390" i="13"/>
  <c r="S2021" i="13"/>
  <c r="S1891" i="13"/>
  <c r="S2003" i="13"/>
  <c r="S1933" i="13"/>
  <c r="S2020" i="13"/>
  <c r="S1879" i="13"/>
  <c r="S2084" i="13"/>
  <c r="S2002" i="13"/>
  <c r="S1985" i="13"/>
  <c r="S2117" i="13"/>
  <c r="S2000" i="13"/>
  <c r="S1995" i="13"/>
  <c r="S1977" i="13"/>
  <c r="S2025" i="13"/>
  <c r="S1965" i="13"/>
  <c r="V2165" i="13"/>
  <c r="V2191" i="13"/>
  <c r="V2174" i="13"/>
  <c r="V2206" i="13"/>
  <c r="V2181" i="13"/>
  <c r="V2308" i="13"/>
  <c r="V2345" i="13"/>
  <c r="V2390" i="13"/>
  <c r="V2195" i="13"/>
  <c r="V2203" i="13"/>
  <c r="V2235" i="13"/>
  <c r="V2254" i="13"/>
  <c r="V2284" i="13"/>
  <c r="V2361" i="13"/>
  <c r="V2329" i="13"/>
  <c r="V2385" i="13"/>
  <c r="V2276" i="13"/>
  <c r="V2394" i="13"/>
  <c r="V1488" i="13"/>
  <c r="V2300" i="13"/>
  <c r="V2179" i="13"/>
  <c r="V2207" i="13"/>
  <c r="V2231" i="13"/>
  <c r="V2296" i="13"/>
  <c r="V2264" i="13"/>
  <c r="V2288" i="13"/>
  <c r="V2248" i="13"/>
  <c r="V2369" i="13"/>
  <c r="V2223" i="13"/>
  <c r="V2239" i="13"/>
  <c r="V2290" i="13"/>
  <c r="V1470" i="13"/>
  <c r="V2230" i="13"/>
  <c r="V2233" i="13"/>
  <c r="V2237" i="13"/>
  <c r="V2312" i="13"/>
  <c r="V2304" i="13"/>
  <c r="V2292" i="13"/>
  <c r="V2338" i="13"/>
  <c r="V2197" i="13"/>
  <c r="V2232" i="13"/>
  <c r="V2306" i="13"/>
  <c r="V2280" i="13"/>
  <c r="V2378" i="13"/>
  <c r="S2323" i="13"/>
  <c r="V2323" i="13" s="1"/>
  <c r="S2320" i="13"/>
  <c r="V2320" i="13" s="1"/>
  <c r="S2324" i="13"/>
  <c r="V2324" i="13" s="1"/>
  <c r="V1609" i="13"/>
  <c r="V1597" i="13"/>
  <c r="V1844" i="13"/>
  <c r="V1680" i="13"/>
  <c r="V2143" i="13"/>
  <c r="V2131" i="13"/>
  <c r="V2090" i="13"/>
  <c r="V2130" i="13"/>
  <c r="V2106" i="13"/>
  <c r="V2115" i="13"/>
  <c r="T1987" i="13"/>
  <c r="S1987" i="13" s="1"/>
  <c r="V1987" i="13" s="1"/>
  <c r="V1492" i="13"/>
  <c r="V1709" i="13"/>
  <c r="V1685" i="13"/>
  <c r="S1105" i="13"/>
  <c r="V1105" i="13" s="1"/>
  <c r="V1575" i="13"/>
  <c r="V1668" i="13"/>
  <c r="V1653" i="13"/>
  <c r="V2146" i="13"/>
  <c r="V2114" i="13"/>
  <c r="V2122" i="13"/>
  <c r="V2139" i="13"/>
  <c r="S1500" i="13"/>
  <c r="V1500" i="13" s="1"/>
  <c r="S1106" i="13"/>
  <c r="V1106" i="13" s="1"/>
  <c r="S1207" i="13"/>
  <c r="V1207" i="13" s="1"/>
  <c r="V1847" i="13"/>
  <c r="V2154" i="13"/>
  <c r="S1358" i="13"/>
  <c r="V1416" i="13"/>
  <c r="V2162" i="13"/>
  <c r="S1503" i="13"/>
  <c r="V1503" i="13" s="1"/>
  <c r="V1551" i="13"/>
  <c r="V1640" i="13"/>
  <c r="V2105" i="13"/>
  <c r="V2160" i="13"/>
  <c r="V1720" i="13"/>
  <c r="V2062" i="13"/>
  <c r="V2151" i="13"/>
  <c r="V2158" i="13"/>
  <c r="S1108" i="13"/>
  <c r="S1359" i="13"/>
  <c r="V1359" i="13" s="1"/>
  <c r="S1539" i="13"/>
  <c r="V1539" i="13" s="1"/>
  <c r="V2087" i="13"/>
  <c r="V2129" i="13"/>
  <c r="V2097" i="13"/>
  <c r="V2079" i="13"/>
  <c r="V2138" i="13"/>
  <c r="V2091" i="13"/>
  <c r="V2157" i="13"/>
  <c r="V2127" i="13"/>
  <c r="V1799" i="13"/>
  <c r="V2135" i="13"/>
  <c r="V2113" i="13"/>
  <c r="V2103" i="13"/>
  <c r="V2076" i="13"/>
  <c r="V2121" i="13"/>
  <c r="V2089" i="13"/>
  <c r="V2145" i="13"/>
  <c r="V2095" i="13"/>
  <c r="V2147" i="13"/>
  <c r="V1507" i="13"/>
  <c r="S1501" i="13"/>
  <c r="V1501" i="13" s="1"/>
  <c r="V2153" i="13"/>
  <c r="S1196" i="13"/>
  <c r="S1499" i="13"/>
  <c r="V1499" i="13" s="1"/>
  <c r="V1712" i="13"/>
  <c r="V2137" i="13"/>
  <c r="V2083" i="13"/>
  <c r="V2119" i="13"/>
  <c r="S1502" i="13"/>
  <c r="V1502" i="13" s="1"/>
  <c r="S1332" i="13"/>
  <c r="V2099" i="13"/>
  <c r="V2098" i="13"/>
  <c r="V1804" i="13"/>
  <c r="V2123" i="13"/>
  <c r="V2111" i="13"/>
  <c r="V1464" i="13"/>
  <c r="V1699" i="13"/>
  <c r="V2107" i="13"/>
  <c r="V1986" i="13"/>
  <c r="V2073" i="13"/>
  <c r="V1517" i="13"/>
  <c r="V1638" i="13"/>
  <c r="V1831" i="13"/>
  <c r="V1607" i="13"/>
  <c r="V1516" i="13"/>
  <c r="V1557" i="13"/>
  <c r="V1786" i="13"/>
  <c r="V1669" i="13"/>
  <c r="V1504" i="13"/>
  <c r="V1811" i="13"/>
  <c r="V1784" i="13"/>
  <c r="V1598" i="13"/>
  <c r="V1715" i="13"/>
  <c r="V1479" i="13"/>
  <c r="S1770" i="13"/>
  <c r="V1770" i="13" s="1"/>
  <c r="V1908" i="13"/>
  <c r="V1945" i="13"/>
  <c r="V1895" i="13"/>
  <c r="V1927" i="13"/>
  <c r="V1823" i="13"/>
  <c r="V1796" i="13"/>
  <c r="V1512" i="13"/>
  <c r="V1533" i="13"/>
  <c r="V1599" i="13"/>
  <c r="V1633" i="13"/>
  <c r="V1845" i="13"/>
  <c r="V1707" i="13"/>
  <c r="V1518" i="13"/>
  <c r="V1581" i="13"/>
  <c r="V1736" i="13"/>
  <c r="V1683" i="13"/>
  <c r="S1755" i="13"/>
  <c r="V1755" i="13" s="1"/>
  <c r="S1747" i="13"/>
  <c r="V1747" i="13" s="1"/>
  <c r="V1782" i="13"/>
  <c r="V1827" i="13"/>
  <c r="S1764" i="13"/>
  <c r="V1764" i="13" s="1"/>
  <c r="S1763" i="13"/>
  <c r="V1763" i="13" s="1"/>
  <c r="S1756" i="13"/>
  <c r="S1753" i="13"/>
  <c r="S1749" i="13"/>
  <c r="V1482" i="13"/>
  <c r="V1732" i="13"/>
  <c r="V1617" i="13"/>
  <c r="V1525" i="13"/>
  <c r="V1591" i="13"/>
  <c r="V1465" i="13"/>
  <c r="S1775" i="13"/>
  <c r="V1775" i="13" s="1"/>
  <c r="V1534" i="13"/>
  <c r="V1787" i="13"/>
  <c r="S1777" i="13"/>
  <c r="V1777" i="13" s="1"/>
  <c r="V1843" i="13"/>
  <c r="V1442" i="13"/>
  <c r="S1742" i="13"/>
  <c r="V1742" i="13" s="1"/>
  <c r="V1835" i="13"/>
  <c r="V1471" i="13"/>
  <c r="V1549" i="13"/>
  <c r="V1637" i="13"/>
  <c r="V1490" i="13"/>
  <c r="S1758" i="13"/>
  <c r="V1758" i="13" s="1"/>
  <c r="V1692" i="13"/>
  <c r="V1622" i="13"/>
  <c r="V1630" i="13"/>
  <c r="V1496" i="13"/>
  <c r="V1815" i="13"/>
  <c r="V1543" i="13"/>
  <c r="V1897" i="13"/>
  <c r="V1909" i="13"/>
  <c r="V1980" i="13"/>
  <c r="V1807" i="13"/>
  <c r="V2054" i="13"/>
  <c r="V2074" i="13"/>
  <c r="S1754" i="13"/>
  <c r="V1754" i="13" s="1"/>
  <c r="V1321" i="13"/>
  <c r="V1441" i="13"/>
  <c r="S1765" i="13"/>
  <c r="V1765" i="13" s="1"/>
  <c r="S1779" i="13"/>
  <c r="V1779" i="13" s="1"/>
  <c r="S1780" i="13"/>
  <c r="V1780" i="13" s="1"/>
  <c r="V2066" i="13"/>
  <c r="V2050" i="13"/>
  <c r="V1440" i="13"/>
  <c r="V1466" i="13"/>
  <c r="V1400" i="13"/>
  <c r="S1757" i="13"/>
  <c r="V1757" i="13" s="1"/>
  <c r="V1838" i="13"/>
  <c r="V1812" i="13"/>
  <c r="V1797" i="13"/>
  <c r="V2071" i="13"/>
  <c r="S1760" i="13"/>
  <c r="V1760" i="13" s="1"/>
  <c r="S1773" i="13"/>
  <c r="V1773" i="13" s="1"/>
  <c r="S1752" i="13"/>
  <c r="V1752" i="13" s="1"/>
  <c r="S1746" i="13"/>
  <c r="V1746" i="13" s="1"/>
  <c r="S1766" i="13"/>
  <c r="V1766" i="13" s="1"/>
  <c r="S1769" i="13"/>
  <c r="V1769" i="13" s="1"/>
  <c r="S1741" i="13"/>
  <c r="S1761" i="13"/>
  <c r="V1761" i="13" s="1"/>
  <c r="S1767" i="13"/>
  <c r="V1767" i="13" s="1"/>
  <c r="V1902" i="13"/>
  <c r="V1785" i="13"/>
  <c r="V1733" i="13"/>
  <c r="S1768" i="13"/>
  <c r="V1768" i="13" s="1"/>
  <c r="S1776" i="13"/>
  <c r="V1776" i="13" s="1"/>
  <c r="S1751" i="13"/>
  <c r="V1751" i="13" s="1"/>
  <c r="V1644" i="13"/>
  <c r="S1778" i="13"/>
  <c r="V1778" i="13" s="1"/>
  <c r="V2058" i="13"/>
  <c r="S1774" i="13"/>
  <c r="V1774" i="13" s="1"/>
  <c r="S1762" i="13"/>
  <c r="V1762" i="13" s="1"/>
  <c r="S1750" i="13"/>
  <c r="V1750" i="13" s="1"/>
  <c r="S1772" i="13"/>
  <c r="V1772" i="13" s="1"/>
  <c r="S1744" i="13"/>
  <c r="S1771" i="13"/>
  <c r="V1771" i="13" s="1"/>
  <c r="S1748" i="13"/>
  <c r="S1759" i="13"/>
  <c r="V1759" i="13" s="1"/>
  <c r="S1743" i="13"/>
  <c r="V1743" i="13" s="1"/>
  <c r="S1745" i="13"/>
  <c r="V1745" i="13" s="1"/>
  <c r="V1478" i="13"/>
  <c r="V1506" i="13"/>
  <c r="U893" i="13"/>
  <c r="U911" i="13"/>
  <c r="V1677" i="13"/>
  <c r="V1510" i="13"/>
  <c r="V1820" i="13"/>
  <c r="V1558" i="13"/>
  <c r="V1839" i="13"/>
  <c r="V1632" i="13"/>
  <c r="V1645" i="13"/>
  <c r="V1940" i="13"/>
  <c r="T900" i="13"/>
  <c r="V1324" i="13"/>
  <c r="V1676" i="13"/>
  <c r="V1413" i="13"/>
  <c r="V1573" i="13"/>
  <c r="V1675" i="13"/>
  <c r="V1684" i="13"/>
  <c r="V1929" i="13"/>
  <c r="V1924" i="13"/>
  <c r="V1828" i="13"/>
  <c r="V1918" i="13"/>
  <c r="V1941" i="13"/>
  <c r="V1943" i="13"/>
  <c r="V1590" i="13"/>
  <c r="V1542" i="13"/>
  <c r="V1574" i="13"/>
  <c r="V1910" i="13"/>
  <c r="V1889" i="13"/>
  <c r="V1953" i="13"/>
  <c r="V1447" i="13"/>
  <c r="V1550" i="13"/>
  <c r="V1615" i="13"/>
  <c r="V1819" i="13"/>
  <c r="V1905" i="13"/>
  <c r="V1917" i="13"/>
  <c r="V1937" i="13"/>
  <c r="V1948" i="13"/>
  <c r="V1913" i="13"/>
  <c r="V1955" i="13"/>
  <c r="V1970" i="13"/>
  <c r="V1954" i="13"/>
  <c r="V1351" i="13"/>
  <c r="V1862" i="13"/>
  <c r="V1903" i="13"/>
  <c r="V1958" i="13"/>
  <c r="V1964" i="13"/>
  <c r="V1661" i="13"/>
  <c r="V1950" i="13"/>
  <c r="V1969" i="13"/>
  <c r="V1983" i="13"/>
  <c r="V1783" i="13"/>
  <c r="V1981" i="13"/>
  <c r="V1936" i="13"/>
  <c r="V1431" i="13"/>
  <c r="V1716" i="13"/>
  <c r="V1701" i="13"/>
  <c r="V1900" i="13"/>
  <c r="V1934" i="13"/>
  <c r="V1932" i="13"/>
  <c r="V1916" i="13"/>
  <c r="V1795" i="13"/>
  <c r="V1664" i="13"/>
  <c r="V1962" i="13"/>
  <c r="V1920" i="13"/>
  <c r="V1942" i="13"/>
  <c r="V1968" i="13"/>
  <c r="V1921" i="13"/>
  <c r="V1894" i="13"/>
  <c r="V1926" i="13"/>
  <c r="V1966" i="13"/>
  <c r="V1944" i="13"/>
  <c r="V1912" i="13"/>
  <c r="V1853" i="13"/>
  <c r="V1589" i="13"/>
  <c r="V1629" i="13"/>
  <c r="V1803" i="13"/>
  <c r="V1565" i="13"/>
  <c r="V1631" i="13"/>
  <c r="V1660" i="13"/>
  <c r="V1708" i="13"/>
  <c r="V1659" i="13"/>
  <c r="V1723" i="13"/>
  <c r="V1739" i="13"/>
  <c r="V1874" i="13"/>
  <c r="V1524" i="13"/>
  <c r="V1719" i="13"/>
  <c r="V1483" i="13"/>
  <c r="V1462" i="13"/>
  <c r="V1438" i="13"/>
  <c r="V1792" i="13"/>
  <c r="V1491" i="13"/>
  <c r="V1781" i="13"/>
  <c r="V1395" i="13"/>
  <c r="V1430" i="13"/>
  <c r="V1606" i="13"/>
  <c r="V1583" i="13"/>
  <c r="V1848" i="13"/>
  <c r="V1883" i="13"/>
  <c r="V1814" i="13"/>
  <c r="V1865" i="13"/>
  <c r="V1813" i="13"/>
  <c r="V1861" i="13"/>
  <c r="V1450" i="13"/>
  <c r="V1439" i="13"/>
  <c r="V1582" i="13"/>
  <c r="V1854" i="13"/>
  <c r="V1432" i="13"/>
  <c r="V1458" i="13"/>
  <c r="V1693" i="13"/>
  <c r="V1484" i="13"/>
  <c r="V1798" i="13"/>
  <c r="V1623" i="13"/>
  <c r="V1864" i="13"/>
  <c r="V1832" i="13"/>
  <c r="V1885" i="13"/>
  <c r="V1857" i="13"/>
  <c r="V1870" i="13"/>
  <c r="V1805" i="13"/>
  <c r="V1508" i="13"/>
  <c r="V1818" i="13"/>
  <c r="V1851" i="13"/>
  <c r="V1472" i="13"/>
  <c r="V1858" i="13"/>
  <c r="V1869" i="13"/>
  <c r="V1816" i="13"/>
  <c r="V1877" i="13"/>
  <c r="V1540" i="13"/>
  <c r="V1526" i="13"/>
  <c r="V1850" i="13"/>
  <c r="V1840" i="13"/>
  <c r="V1829" i="13"/>
  <c r="V1856" i="13"/>
  <c r="V1875" i="13"/>
  <c r="V1801" i="13"/>
  <c r="V1826" i="13"/>
  <c r="V1822" i="13"/>
  <c r="V1810" i="13"/>
  <c r="V1837" i="13"/>
  <c r="V1817" i="13"/>
  <c r="V1825" i="13"/>
  <c r="V1836" i="13"/>
  <c r="V1830" i="13"/>
  <c r="V1800" i="13"/>
  <c r="V1834" i="13"/>
  <c r="V1806" i="13"/>
  <c r="V1849" i="13"/>
  <c r="V1809" i="13"/>
  <c r="V1808" i="13"/>
  <c r="V1802" i="13"/>
  <c r="V1833" i="13"/>
  <c r="V1821" i="13"/>
  <c r="V1842" i="13"/>
  <c r="V1824" i="13"/>
  <c r="V1841" i="13"/>
  <c r="V1846" i="13"/>
  <c r="V1724" i="13"/>
  <c r="V1380" i="13"/>
  <c r="V1567" i="13"/>
  <c r="V1696" i="13"/>
  <c r="V1667" i="13"/>
  <c r="V1446" i="13"/>
  <c r="V1457" i="13"/>
  <c r="V1384" i="13"/>
  <c r="V1391" i="13"/>
  <c r="V1320" i="13"/>
  <c r="V1358" i="13"/>
  <c r="V1456" i="13"/>
  <c r="V1740" i="13"/>
  <c r="V1436" i="13"/>
  <c r="V1348" i="13"/>
  <c r="V1410" i="13"/>
  <c r="V1385" i="13"/>
  <c r="V1528" i="13"/>
  <c r="V1535" i="13"/>
  <c r="V1505" i="13"/>
  <c r="V1600" i="13"/>
  <c r="V1588" i="13"/>
  <c r="V1613" i="13"/>
  <c r="V1563" i="13"/>
  <c r="V1636" i="13"/>
  <c r="V1651" i="13"/>
  <c r="V1657" i="13"/>
  <c r="V1375" i="13"/>
  <c r="V1494" i="13"/>
  <c r="V1495" i="13"/>
  <c r="V1536" i="13"/>
  <c r="V1511" i="13"/>
  <c r="V1546" i="13"/>
  <c r="V1553" i="13"/>
  <c r="V1605" i="13"/>
  <c r="V1731" i="13"/>
  <c r="V1370" i="13"/>
  <c r="V1601" i="13"/>
  <c r="V1691" i="13"/>
  <c r="V1753" i="13"/>
  <c r="V1515" i="13"/>
  <c r="V1513" i="13"/>
  <c r="V1541" i="13"/>
  <c r="V1579" i="13"/>
  <c r="V1545" i="13"/>
  <c r="V1595" i="13"/>
  <c r="V1627" i="13"/>
  <c r="V1689" i="13"/>
  <c r="V1703" i="13"/>
  <c r="V1704" i="13"/>
  <c r="V1735" i="13"/>
  <c r="V1734" i="13"/>
  <c r="V1662" i="13"/>
  <c r="V1697" i="13"/>
  <c r="V1789" i="13"/>
  <c r="V1514" i="13"/>
  <c r="V1621" i="13"/>
  <c r="V1726" i="13"/>
  <c r="V1596" i="13"/>
  <c r="V1722" i="13"/>
  <c r="V1635" i="13"/>
  <c r="V1646" i="13"/>
  <c r="V1674" i="13"/>
  <c r="V1695" i="13"/>
  <c r="V1694" i="13"/>
  <c r="V1593" i="13"/>
  <c r="V1463" i="13"/>
  <c r="V1474" i="13"/>
  <c r="V1578" i="13"/>
  <c r="V1424" i="13"/>
  <c r="V1618" i="13"/>
  <c r="V1571" i="13"/>
  <c r="V1555" i="13"/>
  <c r="V1729" i="13"/>
  <c r="V1387" i="13"/>
  <c r="V1437" i="13"/>
  <c r="V1749" i="13"/>
  <c r="V1584" i="13"/>
  <c r="V1587" i="13"/>
  <c r="V1756" i="13"/>
  <c r="V1426" i="13"/>
  <c r="V1650" i="13"/>
  <c r="V1641" i="13"/>
  <c r="V1790" i="13"/>
  <c r="V1569" i="13"/>
  <c r="V1714" i="13"/>
  <c r="V1698" i="13"/>
  <c r="V1448" i="13"/>
  <c r="V1592" i="13"/>
  <c r="V1594" i="13"/>
  <c r="V1610" i="13"/>
  <c r="V1560" i="13"/>
  <c r="V1556" i="13"/>
  <c r="V1652" i="13"/>
  <c r="V1371" i="13"/>
  <c r="V1585" i="13"/>
  <c r="V1688" i="13"/>
  <c r="V1711" i="13"/>
  <c r="V1449" i="13"/>
  <c r="V1561" i="13"/>
  <c r="V1656" i="13"/>
  <c r="V1537" i="13"/>
  <c r="V1642" i="13"/>
  <c r="V1485" i="13"/>
  <c r="V1509" i="13"/>
  <c r="V1639" i="13"/>
  <c r="V1649" i="13"/>
  <c r="V1671" i="13"/>
  <c r="V1738" i="13"/>
  <c r="V1737" i="13"/>
  <c r="V1727" i="13"/>
  <c r="V1687" i="13"/>
  <c r="V1665" i="13"/>
  <c r="V1603" i="13"/>
  <c r="V1634" i="13"/>
  <c r="V1523" i="13"/>
  <c r="V1568" i="13"/>
  <c r="V1608" i="13"/>
  <c r="V1654" i="13"/>
  <c r="V1678" i="13"/>
  <c r="V1725" i="13"/>
  <c r="V1794" i="13"/>
  <c r="V1791" i="13"/>
  <c r="V1788" i="13"/>
  <c r="V1793" i="13"/>
  <c r="V1741" i="13"/>
  <c r="V1748" i="13"/>
  <c r="V1744" i="13"/>
  <c r="V1672" i="13"/>
  <c r="V1686" i="13"/>
  <c r="V1710" i="13"/>
  <c r="V1721" i="13"/>
  <c r="V1682" i="13"/>
  <c r="V1728" i="13"/>
  <c r="V1706" i="13"/>
  <c r="V1670" i="13"/>
  <c r="V1705" i="13"/>
  <c r="V1666" i="13"/>
  <c r="V1655" i="13"/>
  <c r="V1702" i="13"/>
  <c r="V1713" i="13"/>
  <c r="V1673" i="13"/>
  <c r="V1690" i="13"/>
  <c r="V1681" i="13"/>
  <c r="V1663" i="13"/>
  <c r="V1730" i="13"/>
  <c r="V1717" i="13"/>
  <c r="V1658" i="13"/>
  <c r="V1718" i="13"/>
  <c r="V1679" i="13"/>
  <c r="V1643" i="13"/>
  <c r="V1647" i="13"/>
  <c r="V1648" i="13"/>
  <c r="V1628" i="13"/>
  <c r="V1564" i="13"/>
  <c r="V1604" i="13"/>
  <c r="V1547" i="13"/>
  <c r="V1552" i="13"/>
  <c r="V1570" i="13"/>
  <c r="V1602" i="13"/>
  <c r="V1548" i="13"/>
  <c r="V1612" i="13"/>
  <c r="V1626" i="13"/>
  <c r="V1544" i="13"/>
  <c r="V1616" i="13"/>
  <c r="V1580" i="13"/>
  <c r="V1586" i="13"/>
  <c r="V1624" i="13"/>
  <c r="V1611" i="13"/>
  <c r="V1577" i="13"/>
  <c r="V1620" i="13"/>
  <c r="V1562" i="13"/>
  <c r="V1576" i="13"/>
  <c r="V1572" i="13"/>
  <c r="V1619" i="13"/>
  <c r="V1554" i="13"/>
  <c r="V1520" i="13"/>
  <c r="V1529" i="13"/>
  <c r="V1530" i="13"/>
  <c r="V1538" i="13"/>
  <c r="V1531" i="13"/>
  <c r="V1522" i="13"/>
  <c r="V1521" i="13"/>
  <c r="V1519" i="13"/>
  <c r="V1527" i="13"/>
  <c r="V1486" i="13"/>
  <c r="V1489" i="13"/>
  <c r="V1493" i="13"/>
  <c r="V1487" i="13"/>
  <c r="V1275" i="13"/>
  <c r="V1244" i="13"/>
  <c r="V1338" i="13"/>
  <c r="V1020" i="13"/>
  <c r="V1411" i="13"/>
  <c r="V1313" i="13"/>
  <c r="V1421" i="13"/>
  <c r="V1228" i="13"/>
  <c r="V1296" i="13"/>
  <c r="V1271" i="13"/>
  <c r="V1343" i="13"/>
  <c r="V1401" i="13"/>
  <c r="V1420" i="13"/>
  <c r="V1329" i="13"/>
  <c r="V1347" i="13"/>
  <c r="V1314" i="13"/>
  <c r="V1399" i="13"/>
  <c r="V1325" i="13"/>
  <c r="V1312" i="13"/>
  <c r="V1345" i="13"/>
  <c r="V1163" i="13"/>
  <c r="V1294" i="13"/>
  <c r="V1342" i="13"/>
  <c r="V1326" i="13"/>
  <c r="V1302" i="13"/>
  <c r="V1316" i="13"/>
  <c r="V1255" i="13"/>
  <c r="V1188" i="13"/>
  <c r="V1309" i="13"/>
  <c r="V1211" i="13"/>
  <c r="V1175" i="13"/>
  <c r="V1250" i="13"/>
  <c r="V1224" i="13"/>
  <c r="V1292" i="13"/>
  <c r="V1340" i="13"/>
  <c r="V1282" i="13"/>
  <c r="V1290" i="13"/>
  <c r="V1303" i="13"/>
  <c r="V1138" i="13"/>
  <c r="V1289" i="13"/>
  <c r="V1026" i="13"/>
  <c r="V1155" i="13"/>
  <c r="V1050" i="13"/>
  <c r="V1332" i="13"/>
  <c r="V1261" i="13"/>
  <c r="V1262" i="13"/>
  <c r="V1196" i="13"/>
  <c r="V1212" i="13"/>
  <c r="V1191" i="13"/>
  <c r="V1025" i="13"/>
  <c r="V1157" i="13"/>
  <c r="V1075" i="13"/>
  <c r="V1264" i="13"/>
  <c r="V1270" i="13"/>
  <c r="V1108" i="13"/>
  <c r="V1046" i="13"/>
  <c r="V1258" i="13"/>
  <c r="V1242" i="13"/>
  <c r="V1186" i="13"/>
  <c r="V1116" i="13"/>
  <c r="V1241" i="13"/>
  <c r="V1279" i="13"/>
  <c r="V1246" i="13"/>
  <c r="V1022" i="13"/>
  <c r="V1183" i="13"/>
  <c r="V1164" i="13"/>
  <c r="V1180" i="13"/>
  <c r="V1070" i="13"/>
  <c r="V1176" i="13"/>
  <c r="T1047" i="13"/>
  <c r="V1038" i="13"/>
  <c r="V1023" i="13"/>
  <c r="V1085" i="13"/>
  <c r="V1051" i="13"/>
  <c r="V1165" i="13"/>
  <c r="V1172" i="13"/>
  <c r="V1121" i="13"/>
  <c r="V1042" i="13"/>
  <c r="V1082" i="13"/>
  <c r="V1086" i="13"/>
  <c r="T1008" i="13"/>
  <c r="T984" i="13"/>
  <c r="T979" i="13"/>
  <c r="T935" i="13"/>
  <c r="T912" i="13"/>
  <c r="T970" i="13"/>
  <c r="T947" i="13"/>
  <c r="T991" i="13"/>
  <c r="T982" i="13"/>
  <c r="T928" i="13"/>
  <c r="T973" i="13"/>
  <c r="T975" i="13"/>
  <c r="T967" i="13"/>
  <c r="T946" i="13"/>
  <c r="T913" i="13"/>
  <c r="T1005" i="13"/>
  <c r="T883" i="13"/>
  <c r="T988" i="13"/>
  <c r="T943" i="13"/>
  <c r="T962" i="13"/>
  <c r="T960" i="13"/>
  <c r="T1000" i="13"/>
  <c r="T995" i="13"/>
  <c r="T887" i="13"/>
  <c r="T956" i="13"/>
  <c r="T930" i="13"/>
  <c r="T929" i="13"/>
  <c r="T950" i="13"/>
  <c r="T1003" i="13"/>
  <c r="T959" i="13"/>
  <c r="T938" i="13"/>
  <c r="T953" i="13"/>
  <c r="T997" i="13"/>
  <c r="T876" i="13"/>
  <c r="T922" i="13"/>
  <c r="T927" i="13"/>
  <c r="T985" i="13"/>
  <c r="T978" i="13"/>
  <c r="T916" i="13"/>
  <c r="T1004" i="13"/>
  <c r="T1001" i="13"/>
  <c r="T909" i="13"/>
  <c r="T999" i="13"/>
  <c r="T994" i="13"/>
  <c r="T998" i="13"/>
  <c r="T996" i="13"/>
  <c r="T1007" i="13"/>
  <c r="T1002" i="13"/>
  <c r="T1006" i="13"/>
  <c r="T932" i="13"/>
  <c r="T964" i="13"/>
  <c r="T992" i="13"/>
  <c r="T915" i="13"/>
  <c r="T949" i="13"/>
  <c r="T981" i="13"/>
  <c r="T936" i="13"/>
  <c r="T968" i="13"/>
  <c r="T921" i="13"/>
  <c r="T955" i="13"/>
  <c r="T987" i="13"/>
  <c r="T926" i="13"/>
  <c r="T958" i="13"/>
  <c r="T990" i="13"/>
  <c r="T940" i="13"/>
  <c r="T972" i="13"/>
  <c r="T945" i="13"/>
  <c r="T923" i="13"/>
  <c r="T957" i="13"/>
  <c r="T989" i="13"/>
  <c r="T944" i="13"/>
  <c r="T976" i="13"/>
  <c r="T931" i="13"/>
  <c r="T963" i="13"/>
  <c r="T937" i="13"/>
  <c r="T934" i="13"/>
  <c r="T966" i="13"/>
  <c r="T919" i="13"/>
  <c r="T941" i="13"/>
  <c r="T914" i="13"/>
  <c r="T948" i="13"/>
  <c r="T980" i="13"/>
  <c r="T933" i="13"/>
  <c r="T965" i="13"/>
  <c r="T918" i="13"/>
  <c r="T952" i="13"/>
  <c r="T993" i="13"/>
  <c r="T939" i="13"/>
  <c r="T971" i="13"/>
  <c r="T961" i="13"/>
  <c r="T942" i="13"/>
  <c r="T974" i="13"/>
  <c r="T969" i="13"/>
  <c r="T917" i="13"/>
  <c r="T951" i="13"/>
  <c r="T983" i="13"/>
  <c r="T920" i="13"/>
  <c r="T954" i="13"/>
  <c r="T986" i="13"/>
  <c r="T977" i="13"/>
  <c r="T911" i="13"/>
  <c r="T905" i="13"/>
  <c r="T908" i="13"/>
  <c r="T906" i="13"/>
  <c r="T907" i="13"/>
  <c r="T903" i="13"/>
  <c r="T904" i="13"/>
  <c r="T895" i="13"/>
  <c r="T893" i="13"/>
  <c r="U894" i="13"/>
  <c r="T897" i="13"/>
  <c r="T898" i="13"/>
  <c r="T896" i="13"/>
  <c r="T899" i="13"/>
  <c r="U901" i="13"/>
  <c r="U900" i="13"/>
  <c r="U902" i="13"/>
  <c r="T878" i="13"/>
  <c r="T889" i="13"/>
  <c r="T885" i="13"/>
  <c r="T879" i="13"/>
  <c r="T875" i="13"/>
  <c r="T886" i="13"/>
  <c r="T882" i="13"/>
  <c r="T873" i="13"/>
  <c r="T890" i="13"/>
  <c r="T884" i="13"/>
  <c r="T880" i="13"/>
  <c r="T891" i="13"/>
  <c r="T881" i="13"/>
  <c r="T877" i="13"/>
  <c r="T892" i="13"/>
  <c r="T874" i="13"/>
  <c r="T888" i="13"/>
  <c r="T872" i="13"/>
  <c r="T871" i="13"/>
  <c r="T860" i="13"/>
  <c r="T867" i="13"/>
  <c r="T861" i="13"/>
  <c r="T870" i="13"/>
  <c r="T857" i="13"/>
  <c r="T868" i="13"/>
  <c r="T858" i="13"/>
  <c r="T869" i="13"/>
  <c r="T854" i="13"/>
  <c r="T865" i="13"/>
  <c r="T855" i="13"/>
  <c r="T866" i="13"/>
  <c r="T856" i="13"/>
  <c r="T862" i="13"/>
  <c r="T859" i="13"/>
  <c r="T863" i="13"/>
  <c r="T853" i="13"/>
  <c r="T864" i="13"/>
  <c r="S1418" i="13"/>
  <c r="V1418" i="13" s="1"/>
  <c r="S1434" i="13"/>
  <c r="V1434" i="13" s="1"/>
  <c r="S1477" i="13"/>
  <c r="V1477" i="13" s="1"/>
  <c r="S1362" i="13"/>
  <c r="V1362" i="13" s="1"/>
  <c r="S1467" i="13"/>
  <c r="V1467" i="13" s="1"/>
  <c r="S1453" i="13"/>
  <c r="V1453" i="13" s="1"/>
  <c r="S1388" i="13"/>
  <c r="V1388" i="13" s="1"/>
  <c r="S1414" i="13"/>
  <c r="V1414" i="13" s="1"/>
  <c r="S1415" i="13"/>
  <c r="V1415" i="13" s="1"/>
  <c r="S1435" i="13"/>
  <c r="V1435" i="13" s="1"/>
  <c r="S1444" i="13"/>
  <c r="V1444" i="13" s="1"/>
  <c r="S1461" i="13"/>
  <c r="V1461" i="13" s="1"/>
  <c r="S1460" i="13"/>
  <c r="V1460" i="13" s="1"/>
  <c r="S1468" i="13"/>
  <c r="V1468" i="13" s="1"/>
  <c r="S1412" i="13"/>
  <c r="V1412" i="13" s="1"/>
  <c r="S1419" i="13"/>
  <c r="V1419" i="13" s="1"/>
  <c r="S1433" i="13"/>
  <c r="V1433" i="13" s="1"/>
  <c r="S1475" i="13"/>
  <c r="V1475" i="13" s="1"/>
  <c r="S1476" i="13"/>
  <c r="V1476" i="13" s="1"/>
  <c r="S1451" i="13"/>
  <c r="V1451" i="13" s="1"/>
  <c r="S1452" i="13"/>
  <c r="V1452" i="13" s="1"/>
  <c r="S1425" i="13"/>
  <c r="V1425" i="13" s="1"/>
  <c r="S1429" i="13"/>
  <c r="V1429" i="13" s="1"/>
  <c r="S1443" i="13"/>
  <c r="V1443" i="13" s="1"/>
  <c r="S1408" i="13"/>
  <c r="V1408" i="13" s="1"/>
  <c r="S1423" i="13"/>
  <c r="V1423" i="13" s="1"/>
  <c r="S1417" i="13"/>
  <c r="V1417" i="13" s="1"/>
  <c r="S1409" i="13"/>
  <c r="V1409" i="13" s="1"/>
  <c r="S1427" i="13"/>
  <c r="V1427" i="13" s="1"/>
  <c r="S1473" i="13"/>
  <c r="V1473" i="13" s="1"/>
  <c r="S1469" i="13"/>
  <c r="V1469" i="13" s="1"/>
  <c r="S1459" i="13"/>
  <c r="V1459" i="13" s="1"/>
  <c r="S1445" i="13"/>
  <c r="V1445" i="13" s="1"/>
  <c r="S1481" i="13"/>
  <c r="V1481" i="13" s="1"/>
  <c r="S1422" i="13"/>
  <c r="V1422" i="13" s="1"/>
  <c r="S1480" i="13"/>
  <c r="V1480" i="13" s="1"/>
  <c r="S1428" i="13"/>
  <c r="V1428" i="13" s="1"/>
  <c r="V1403" i="13"/>
  <c r="V1389" i="13"/>
  <c r="V1344" i="13"/>
  <c r="S1249" i="13"/>
  <c r="V1249" i="13" s="1"/>
  <c r="V1376" i="13"/>
  <c r="V1381" i="13"/>
  <c r="V1285" i="13"/>
  <c r="S1115" i="13"/>
  <c r="S1369" i="13"/>
  <c r="V1369" i="13" s="1"/>
  <c r="S1382" i="13"/>
  <c r="V1382" i="13" s="1"/>
  <c r="S1398" i="13"/>
  <c r="V1398" i="13" s="1"/>
  <c r="S1394" i="13"/>
  <c r="V1394" i="13" s="1"/>
  <c r="S1393" i="13"/>
  <c r="V1393" i="13" s="1"/>
  <c r="S1386" i="13"/>
  <c r="V1386" i="13" s="1"/>
  <c r="S1368" i="13"/>
  <c r="V1368" i="13" s="1"/>
  <c r="S1367" i="13"/>
  <c r="V1367" i="13" s="1"/>
  <c r="S1043" i="13"/>
  <c r="V1043" i="13" s="1"/>
  <c r="S1404" i="13"/>
  <c r="V1404" i="13" s="1"/>
  <c r="S1378" i="13"/>
  <c r="V1378" i="13" s="1"/>
  <c r="S1373" i="13"/>
  <c r="V1373" i="13" s="1"/>
  <c r="S1374" i="13"/>
  <c r="V1374" i="13" s="1"/>
  <c r="S1059" i="13"/>
  <c r="V1059" i="13" s="1"/>
  <c r="S1396" i="13"/>
  <c r="V1396" i="13" s="1"/>
  <c r="S1392" i="13"/>
  <c r="V1392" i="13" s="1"/>
  <c r="S1406" i="13"/>
  <c r="V1406" i="13" s="1"/>
  <c r="S1390" i="13"/>
  <c r="V1390" i="13" s="1"/>
  <c r="S1377" i="13"/>
  <c r="V1377" i="13" s="1"/>
  <c r="S1383" i="13"/>
  <c r="V1383" i="13" s="1"/>
  <c r="S1405" i="13"/>
  <c r="V1405" i="13" s="1"/>
  <c r="S1402" i="13"/>
  <c r="V1402" i="13" s="1"/>
  <c r="S1407" i="13"/>
  <c r="V1407" i="13" s="1"/>
  <c r="S1372" i="13"/>
  <c r="V1372" i="13" s="1"/>
  <c r="S1299" i="13"/>
  <c r="V1299" i="13" s="1"/>
  <c r="S1039" i="13"/>
  <c r="V1039" i="13" s="1"/>
  <c r="S1132" i="13"/>
  <c r="V1132" i="13" s="1"/>
  <c r="S1147" i="13"/>
  <c r="V1147" i="13" s="1"/>
  <c r="S1156" i="13"/>
  <c r="V1156" i="13" s="1"/>
  <c r="S1161" i="13"/>
  <c r="V1161" i="13" s="1"/>
  <c r="S1201" i="13"/>
  <c r="V1201" i="13" s="1"/>
  <c r="S1124" i="13"/>
  <c r="V1124" i="13" s="1"/>
  <c r="S1139" i="13"/>
  <c r="V1139" i="13" s="1"/>
  <c r="S1169" i="13"/>
  <c r="V1169" i="13" s="1"/>
  <c r="S1218" i="13"/>
  <c r="V1218" i="13" s="1"/>
  <c r="S1291" i="13"/>
  <c r="V1291" i="13" s="1"/>
  <c r="S1307" i="13"/>
  <c r="V1307" i="13" s="1"/>
  <c r="S1234" i="13"/>
  <c r="V1234" i="13" s="1"/>
  <c r="S1349" i="13"/>
  <c r="V1349" i="13" s="1"/>
  <c r="S1361" i="13"/>
  <c r="V1361" i="13" s="1"/>
  <c r="S1269" i="13"/>
  <c r="V1269" i="13" s="1"/>
  <c r="S1151" i="13"/>
  <c r="V1151" i="13" s="1"/>
  <c r="S1248" i="13"/>
  <c r="V1248" i="13" s="1"/>
  <c r="S1037" i="13"/>
  <c r="V1037" i="13" s="1"/>
  <c r="S1064" i="13"/>
  <c r="V1064" i="13" s="1"/>
  <c r="S1083" i="13"/>
  <c r="V1083" i="13" s="1"/>
  <c r="S1247" i="13"/>
  <c r="V1247" i="13" s="1"/>
  <c r="S1251" i="13"/>
  <c r="V1251" i="13" s="1"/>
  <c r="S1035" i="13"/>
  <c r="V1035" i="13" s="1"/>
  <c r="S1077" i="13"/>
  <c r="V1077" i="13" s="1"/>
  <c r="S1010" i="13"/>
  <c r="V1010" i="13" s="1"/>
  <c r="S1098" i="13"/>
  <c r="V1098" i="13" s="1"/>
  <c r="S1127" i="13"/>
  <c r="V1127" i="13" s="1"/>
  <c r="S1120" i="13"/>
  <c r="V1120" i="13" s="1"/>
  <c r="S1123" i="13"/>
  <c r="V1123" i="13" s="1"/>
  <c r="S1125" i="13"/>
  <c r="V1125" i="13" s="1"/>
  <c r="S1111" i="13"/>
  <c r="V1111" i="13" s="1"/>
  <c r="S1141" i="13"/>
  <c r="V1141" i="13" s="1"/>
  <c r="S1166" i="13"/>
  <c r="V1166" i="13" s="1"/>
  <c r="S1198" i="13"/>
  <c r="V1198" i="13" s="1"/>
  <c r="S1182" i="13"/>
  <c r="V1182" i="13" s="1"/>
  <c r="S1221" i="13"/>
  <c r="V1221" i="13" s="1"/>
  <c r="S1225" i="13"/>
  <c r="V1225" i="13" s="1"/>
  <c r="S1256" i="13"/>
  <c r="V1256" i="13" s="1"/>
  <c r="S1357" i="13"/>
  <c r="V1357" i="13" s="1"/>
  <c r="S1365" i="13"/>
  <c r="V1365" i="13" s="1"/>
  <c r="S1202" i="13"/>
  <c r="V1202" i="13" s="1"/>
  <c r="S1197" i="13"/>
  <c r="V1197" i="13" s="1"/>
  <c r="S1053" i="13"/>
  <c r="V1053" i="13" s="1"/>
  <c r="S1060" i="13"/>
  <c r="V1060" i="13" s="1"/>
  <c r="S1068" i="13"/>
  <c r="V1068" i="13" s="1"/>
  <c r="S1087" i="13"/>
  <c r="V1087" i="13" s="1"/>
  <c r="S1231" i="13"/>
  <c r="V1231" i="13" s="1"/>
  <c r="S1331" i="13"/>
  <c r="V1331" i="13" s="1"/>
  <c r="S1236" i="13"/>
  <c r="V1236" i="13" s="1"/>
  <c r="S1052" i="13"/>
  <c r="V1052" i="13" s="1"/>
  <c r="S1277" i="13"/>
  <c r="V1277" i="13" s="1"/>
  <c r="S1283" i="13"/>
  <c r="V1283" i="13" s="1"/>
  <c r="S1364" i="13"/>
  <c r="V1364" i="13" s="1"/>
  <c r="S1090" i="13"/>
  <c r="V1090" i="13" s="1"/>
  <c r="S1335" i="13"/>
  <c r="V1335" i="13" s="1"/>
  <c r="S1263" i="13"/>
  <c r="V1263" i="13" s="1"/>
  <c r="S1229" i="13"/>
  <c r="V1229" i="13" s="1"/>
  <c r="S1028" i="13"/>
  <c r="V1028" i="13" s="1"/>
  <c r="S1067" i="13"/>
  <c r="V1067" i="13" s="1"/>
  <c r="S1084" i="13"/>
  <c r="V1084" i="13" s="1"/>
  <c r="S1097" i="13"/>
  <c r="V1097" i="13" s="1"/>
  <c r="S1131" i="13"/>
  <c r="V1131" i="13" s="1"/>
  <c r="S1133" i="13"/>
  <c r="V1133" i="13" s="1"/>
  <c r="S1135" i="13"/>
  <c r="V1135" i="13" s="1"/>
  <c r="S1142" i="13"/>
  <c r="V1142" i="13" s="1"/>
  <c r="S1154" i="13"/>
  <c r="V1154" i="13" s="1"/>
  <c r="S1206" i="13"/>
  <c r="V1206" i="13" s="1"/>
  <c r="S1190" i="13"/>
  <c r="V1190" i="13" s="1"/>
  <c r="S1230" i="13"/>
  <c r="V1230" i="13" s="1"/>
  <c r="S1276" i="13"/>
  <c r="V1276" i="13" s="1"/>
  <c r="S1284" i="13"/>
  <c r="V1284" i="13" s="1"/>
  <c r="S1319" i="13"/>
  <c r="V1319" i="13" s="1"/>
  <c r="S1189" i="13"/>
  <c r="V1189" i="13" s="1"/>
  <c r="S1113" i="13"/>
  <c r="V1113" i="13" s="1"/>
  <c r="S1240" i="13"/>
  <c r="V1240" i="13" s="1"/>
  <c r="S1079" i="13"/>
  <c r="V1079" i="13" s="1"/>
  <c r="S1122" i="13"/>
  <c r="V1122" i="13" s="1"/>
  <c r="S1265" i="13"/>
  <c r="V1265" i="13" s="1"/>
  <c r="S1181" i="13"/>
  <c r="V1181" i="13" s="1"/>
  <c r="S1044" i="13"/>
  <c r="V1044" i="13" s="1"/>
  <c r="S1253" i="13"/>
  <c r="V1253" i="13" s="1"/>
  <c r="S1066" i="13"/>
  <c r="V1066" i="13" s="1"/>
  <c r="S1288" i="13"/>
  <c r="V1288" i="13" s="1"/>
  <c r="S1069" i="13"/>
  <c r="V1069" i="13" s="1"/>
  <c r="S1287" i="13"/>
  <c r="V1287" i="13" s="1"/>
  <c r="S1254" i="13"/>
  <c r="V1254" i="13" s="1"/>
  <c r="S1353" i="13"/>
  <c r="V1353" i="13" s="1"/>
  <c r="S1150" i="13"/>
  <c r="V1150" i="13" s="1"/>
  <c r="S1354" i="13"/>
  <c r="V1354" i="13" s="1"/>
  <c r="S1071" i="13"/>
  <c r="V1071" i="13" s="1"/>
  <c r="S1170" i="13"/>
  <c r="V1170" i="13" s="1"/>
  <c r="S1286" i="13"/>
  <c r="V1286" i="13" s="1"/>
  <c r="S1100" i="13"/>
  <c r="V1100" i="13" s="1"/>
  <c r="S1301" i="13"/>
  <c r="V1301" i="13" s="1"/>
  <c r="S1159" i="13"/>
  <c r="V1159" i="13" s="1"/>
  <c r="S1014" i="13"/>
  <c r="V1014" i="13" s="1"/>
  <c r="S1205" i="13"/>
  <c r="V1205" i="13" s="1"/>
  <c r="S1041" i="13"/>
  <c r="V1041" i="13" s="1"/>
  <c r="S1333" i="13"/>
  <c r="V1333" i="13" s="1"/>
  <c r="S1063" i="13"/>
  <c r="V1063" i="13" s="1"/>
  <c r="S1273" i="13"/>
  <c r="V1273" i="13" s="1"/>
  <c r="S1178" i="13"/>
  <c r="V1178" i="13" s="1"/>
  <c r="S1103" i="13"/>
  <c r="V1103" i="13" s="1"/>
  <c r="S1112" i="13"/>
  <c r="V1112" i="13" s="1"/>
  <c r="S1107" i="13"/>
  <c r="V1107" i="13" s="1"/>
  <c r="S1117" i="13"/>
  <c r="V1117" i="13" s="1"/>
  <c r="S1140" i="13"/>
  <c r="V1140" i="13" s="1"/>
  <c r="S1185" i="13"/>
  <c r="V1185" i="13" s="1"/>
  <c r="S1235" i="13"/>
  <c r="V1235" i="13" s="1"/>
  <c r="S1219" i="13"/>
  <c r="V1219" i="13" s="1"/>
  <c r="S1233" i="13"/>
  <c r="V1233" i="13" s="1"/>
  <c r="S1310" i="13"/>
  <c r="V1310" i="13" s="1"/>
  <c r="S1311" i="13"/>
  <c r="V1311" i="13" s="1"/>
  <c r="S1318" i="13"/>
  <c r="V1318" i="13" s="1"/>
  <c r="S1330" i="13"/>
  <c r="V1330" i="13" s="1"/>
  <c r="S1352" i="13"/>
  <c r="V1352" i="13" s="1"/>
  <c r="S1274" i="13"/>
  <c r="V1274" i="13" s="1"/>
  <c r="S1093" i="13"/>
  <c r="V1093" i="13" s="1"/>
  <c r="S924" i="13"/>
  <c r="V924" i="13" s="1"/>
  <c r="S1184" i="13"/>
  <c r="V1184" i="13" s="1"/>
  <c r="S1304" i="13"/>
  <c r="V1304" i="13" s="1"/>
  <c r="S1065" i="13"/>
  <c r="V1065" i="13" s="1"/>
  <c r="S1308" i="13"/>
  <c r="V1308" i="13" s="1"/>
  <c r="S1134" i="13"/>
  <c r="V1134" i="13" s="1"/>
  <c r="S1323" i="13"/>
  <c r="V1323" i="13" s="1"/>
  <c r="S1148" i="13"/>
  <c r="V1148" i="13" s="1"/>
  <c r="S1049" i="13"/>
  <c r="V1049" i="13" s="1"/>
  <c r="S1245" i="13"/>
  <c r="V1245" i="13" s="1"/>
  <c r="S1048" i="13"/>
  <c r="V1048" i="13" s="1"/>
  <c r="S1281" i="13"/>
  <c r="V1281" i="13" s="1"/>
  <c r="S1194" i="13"/>
  <c r="V1194" i="13" s="1"/>
  <c r="S1137" i="13"/>
  <c r="V1137" i="13" s="1"/>
  <c r="S1031" i="13"/>
  <c r="V1031" i="13" s="1"/>
  <c r="S1061" i="13"/>
  <c r="V1061" i="13" s="1"/>
  <c r="S1072" i="13"/>
  <c r="V1072" i="13" s="1"/>
  <c r="S1152" i="13"/>
  <c r="V1152" i="13" s="1"/>
  <c r="S1145" i="13"/>
  <c r="V1145" i="13" s="1"/>
  <c r="S1193" i="13"/>
  <c r="V1193" i="13" s="1"/>
  <c r="S1226" i="13"/>
  <c r="V1226" i="13" s="1"/>
  <c r="S1243" i="13"/>
  <c r="V1243" i="13" s="1"/>
  <c r="S1179" i="13"/>
  <c r="V1179" i="13" s="1"/>
  <c r="S1136" i="13"/>
  <c r="V1136" i="13" s="1"/>
  <c r="S1195" i="13"/>
  <c r="V1195" i="13" s="1"/>
  <c r="S1293" i="13"/>
  <c r="V1293" i="13" s="1"/>
  <c r="S1192" i="13"/>
  <c r="V1192" i="13" s="1"/>
  <c r="S1328" i="13"/>
  <c r="V1328" i="13" s="1"/>
  <c r="S1057" i="13"/>
  <c r="V1057" i="13" s="1"/>
  <c r="S1336" i="13"/>
  <c r="V1336" i="13" s="1"/>
  <c r="S1096" i="13"/>
  <c r="V1096" i="13" s="1"/>
  <c r="S1260" i="13"/>
  <c r="V1260" i="13" s="1"/>
  <c r="S1118" i="13"/>
  <c r="V1118" i="13" s="1"/>
  <c r="S1306" i="13"/>
  <c r="V1306" i="13" s="1"/>
  <c r="S1209" i="13"/>
  <c r="V1209" i="13" s="1"/>
  <c r="S1036" i="13"/>
  <c r="V1036" i="13" s="1"/>
  <c r="S1350" i="13"/>
  <c r="V1350" i="13" s="1"/>
  <c r="S1110" i="13"/>
  <c r="V1110" i="13" s="1"/>
  <c r="S1278" i="13"/>
  <c r="V1278" i="13" s="1"/>
  <c r="S1266" i="13"/>
  <c r="V1266" i="13" s="1"/>
  <c r="S1317" i="13"/>
  <c r="V1317" i="13" s="1"/>
  <c r="S1153" i="13"/>
  <c r="V1153" i="13" s="1"/>
  <c r="S1073" i="13"/>
  <c r="V1073" i="13" s="1"/>
  <c r="S1203" i="13"/>
  <c r="V1203" i="13" s="1"/>
  <c r="S1187" i="13"/>
  <c r="V1187" i="13" s="1"/>
  <c r="S1214" i="13"/>
  <c r="V1214" i="13" s="1"/>
  <c r="S1056" i="13"/>
  <c r="V1056" i="13" s="1"/>
  <c r="S1216" i="13"/>
  <c r="V1216" i="13" s="1"/>
  <c r="S1062" i="13"/>
  <c r="V1062" i="13" s="1"/>
  <c r="S1130" i="13"/>
  <c r="V1130" i="13" s="1"/>
  <c r="S1305" i="13"/>
  <c r="V1305" i="13" s="1"/>
  <c r="S1199" i="13"/>
  <c r="V1199" i="13" s="1"/>
  <c r="S1029" i="13"/>
  <c r="V1029" i="13" s="1"/>
  <c r="S1213" i="13"/>
  <c r="V1213" i="13" s="1"/>
  <c r="S1076" i="13"/>
  <c r="V1076" i="13" s="1"/>
  <c r="S1016" i="13"/>
  <c r="V1016" i="13" s="1"/>
  <c r="S1168" i="13"/>
  <c r="V1168" i="13" s="1"/>
  <c r="S1034" i="13"/>
  <c r="V1034" i="13" s="1"/>
  <c r="S1208" i="13"/>
  <c r="V1208" i="13" s="1"/>
  <c r="S1355" i="13"/>
  <c r="V1355" i="13" s="1"/>
  <c r="S1171" i="13"/>
  <c r="V1171" i="13" s="1"/>
  <c r="S1222" i="13"/>
  <c r="V1222" i="13" s="1"/>
  <c r="S1045" i="13"/>
  <c r="V1045" i="13" s="1"/>
  <c r="S1257" i="13"/>
  <c r="V1257" i="13" s="1"/>
  <c r="S1054" i="13"/>
  <c r="V1054" i="13" s="1"/>
  <c r="S1298" i="13"/>
  <c r="V1298" i="13" s="1"/>
  <c r="S1094" i="13"/>
  <c r="V1094" i="13" s="1"/>
  <c r="S1356" i="13"/>
  <c r="V1356" i="13" s="1"/>
  <c r="S1200" i="13"/>
  <c r="V1200" i="13" s="1"/>
  <c r="S1019" i="13"/>
  <c r="V1019" i="13" s="1"/>
  <c r="S1252" i="13"/>
  <c r="V1252" i="13" s="1"/>
  <c r="S1030" i="13"/>
  <c r="V1030" i="13" s="1"/>
  <c r="S1027" i="13"/>
  <c r="V1027" i="13" s="1"/>
  <c r="S1012" i="13"/>
  <c r="V1012" i="13" s="1"/>
  <c r="S1033" i="13"/>
  <c r="V1033" i="13" s="1"/>
  <c r="S1078" i="13"/>
  <c r="V1078" i="13" s="1"/>
  <c r="S1095" i="13"/>
  <c r="V1095" i="13" s="1"/>
  <c r="S1128" i="13"/>
  <c r="V1128" i="13" s="1"/>
  <c r="S1104" i="13"/>
  <c r="V1104" i="13" s="1"/>
  <c r="S1119" i="13"/>
  <c r="V1119" i="13" s="1"/>
  <c r="S1109" i="13"/>
  <c r="V1109" i="13" s="1"/>
  <c r="S1143" i="13"/>
  <c r="V1143" i="13" s="1"/>
  <c r="S1144" i="13"/>
  <c r="V1144" i="13" s="1"/>
  <c r="S1174" i="13"/>
  <c r="V1174" i="13" s="1"/>
  <c r="S1177" i="13"/>
  <c r="V1177" i="13" s="1"/>
  <c r="S1204" i="13"/>
  <c r="V1204" i="13" s="1"/>
  <c r="S1210" i="13"/>
  <c r="V1210" i="13" s="1"/>
  <c r="S1227" i="13"/>
  <c r="V1227" i="13" s="1"/>
  <c r="S1220" i="13"/>
  <c r="V1220" i="13" s="1"/>
  <c r="S1217" i="13"/>
  <c r="V1217" i="13" s="1"/>
  <c r="S1268" i="13"/>
  <c r="V1268" i="13" s="1"/>
  <c r="S1300" i="13"/>
  <c r="V1300" i="13" s="1"/>
  <c r="S1315" i="13"/>
  <c r="V1315" i="13" s="1"/>
  <c r="S1322" i="13"/>
  <c r="V1322" i="13" s="1"/>
  <c r="S1162" i="13"/>
  <c r="V1162" i="13" s="1"/>
  <c r="S1009" i="13"/>
  <c r="V1009" i="13" s="1"/>
  <c r="S1146" i="13"/>
  <c r="V1146" i="13" s="1"/>
  <c r="S1297" i="13"/>
  <c r="V1297" i="13" s="1"/>
  <c r="S1114" i="13"/>
  <c r="V1114" i="13" s="1"/>
  <c r="S1167" i="13"/>
  <c r="V1167" i="13" s="1"/>
  <c r="S1337" i="13"/>
  <c r="V1337" i="13" s="1"/>
  <c r="S1215" i="13"/>
  <c r="V1215" i="13" s="1"/>
  <c r="S1055" i="13"/>
  <c r="V1055" i="13" s="1"/>
  <c r="S1334" i="13"/>
  <c r="V1334" i="13" s="1"/>
  <c r="S1091" i="13"/>
  <c r="V1091" i="13" s="1"/>
  <c r="S1360" i="13"/>
  <c r="V1360" i="13" s="1"/>
  <c r="S1101" i="13"/>
  <c r="V1101" i="13" s="1"/>
  <c r="S1295" i="13"/>
  <c r="V1295" i="13" s="1"/>
  <c r="S1239" i="13"/>
  <c r="V1239" i="13" s="1"/>
  <c r="S1032" i="13"/>
  <c r="V1032" i="13" s="1"/>
  <c r="S1366" i="13"/>
  <c r="V1366" i="13" s="1"/>
  <c r="S1363" i="13"/>
  <c r="V1363" i="13" s="1"/>
  <c r="S1346" i="13"/>
  <c r="V1346" i="13" s="1"/>
  <c r="S1341" i="13"/>
  <c r="V1341" i="13" s="1"/>
  <c r="S1339" i="13"/>
  <c r="V1339" i="13" s="1"/>
  <c r="S1327" i="13"/>
  <c r="V1327" i="13" s="1"/>
  <c r="S1259" i="13"/>
  <c r="V1259" i="13" s="1"/>
  <c r="S1092" i="13"/>
  <c r="V1092" i="13" s="1"/>
  <c r="S1081" i="13"/>
  <c r="V1081" i="13" s="1"/>
  <c r="S1021" i="13"/>
  <c r="V1021" i="13" s="1"/>
  <c r="S1080" i="13"/>
  <c r="V1080" i="13" s="1"/>
  <c r="S1024" i="13"/>
  <c r="V1024" i="13" s="1"/>
  <c r="S1017" i="13"/>
  <c r="V1017" i="13" s="1"/>
  <c r="S910" i="13" l="1"/>
  <c r="V910" i="13" s="1"/>
  <c r="S902" i="13"/>
  <c r="S964" i="13"/>
  <c r="V964" i="13" s="1"/>
  <c r="S968" i="13"/>
  <c r="V968" i="13" s="1"/>
  <c r="S876" i="13"/>
  <c r="V876" i="13" s="1"/>
  <c r="S901" i="13"/>
  <c r="V901" i="13" s="1"/>
  <c r="S900" i="13"/>
  <c r="V900" i="13" s="1"/>
  <c r="S862" i="13"/>
  <c r="V862" i="13" s="1"/>
  <c r="S950" i="13"/>
  <c r="V950" i="13" s="1"/>
  <c r="S861" i="13"/>
  <c r="V861" i="13" s="1"/>
  <c r="S874" i="13"/>
  <c r="V874" i="13" s="1"/>
  <c r="S922" i="13"/>
  <c r="S918" i="13"/>
  <c r="V918" i="13" s="1"/>
  <c r="S928" i="13"/>
  <c r="V928" i="13" s="1"/>
  <c r="S879" i="13"/>
  <c r="V879" i="13" s="1"/>
  <c r="S975" i="13"/>
  <c r="V975" i="13" s="1"/>
  <c r="S969" i="13"/>
  <c r="V969" i="13" s="1"/>
  <c r="S881" i="13"/>
  <c r="V881" i="13" s="1"/>
  <c r="S954" i="13"/>
  <c r="V954" i="13" s="1"/>
  <c r="S933" i="13"/>
  <c r="V933" i="13" s="1"/>
  <c r="S931" i="13"/>
  <c r="V931" i="13" s="1"/>
  <c r="S957" i="13"/>
  <c r="V957" i="13" s="1"/>
  <c r="S997" i="13"/>
  <c r="V997" i="13" s="1"/>
  <c r="S956" i="13"/>
  <c r="V956" i="13" s="1"/>
  <c r="S993" i="13"/>
  <c r="V993" i="13" s="1"/>
  <c r="S965" i="13"/>
  <c r="V965" i="13" s="1"/>
  <c r="S892" i="13"/>
  <c r="V892" i="13" s="1"/>
  <c r="S911" i="13"/>
  <c r="S945" i="13"/>
  <c r="S990" i="13"/>
  <c r="V990" i="13" s="1"/>
  <c r="S998" i="13"/>
  <c r="V998" i="13" s="1"/>
  <c r="S860" i="13"/>
  <c r="V860" i="13" s="1"/>
  <c r="S942" i="13"/>
  <c r="V942" i="13" s="1"/>
  <c r="S981" i="13"/>
  <c r="V981" i="13" s="1"/>
  <c r="S980" i="13"/>
  <c r="V980" i="13" s="1"/>
  <c r="S976" i="13"/>
  <c r="V976" i="13" s="1"/>
  <c r="S886" i="13"/>
  <c r="V886" i="13" s="1"/>
  <c r="S971" i="13"/>
  <c r="V971" i="13" s="1"/>
  <c r="S915" i="13"/>
  <c r="S866" i="13"/>
  <c r="V866" i="13" s="1"/>
  <c r="S853" i="13"/>
  <c r="V853" i="13" s="1"/>
  <c r="S882" i="13"/>
  <c r="V882" i="13" s="1"/>
  <c r="S920" i="13"/>
  <c r="V920" i="13" s="1"/>
  <c r="S961" i="13"/>
  <c r="S916" i="13"/>
  <c r="V916" i="13" s="1"/>
  <c r="S1008" i="13"/>
  <c r="V1008" i="13" s="1"/>
  <c r="S863" i="13"/>
  <c r="V863" i="13" s="1"/>
  <c r="S865" i="13"/>
  <c r="V865" i="13" s="1"/>
  <c r="S908" i="13"/>
  <c r="V908" i="13" s="1"/>
  <c r="S978" i="13"/>
  <c r="V978" i="13" s="1"/>
  <c r="S870" i="13"/>
  <c r="V870" i="13" s="1"/>
  <c r="S914" i="13"/>
  <c r="S919" i="13"/>
  <c r="V919" i="13" s="1"/>
  <c r="S987" i="13"/>
  <c r="V987" i="13" s="1"/>
  <c r="S952" i="13"/>
  <c r="V952" i="13" s="1"/>
  <c r="S932" i="13"/>
  <c r="V932" i="13" s="1"/>
  <c r="S878" i="13"/>
  <c r="V878" i="13" s="1"/>
  <c r="S974" i="13"/>
  <c r="V974" i="13" s="1"/>
  <c r="S1006" i="13"/>
  <c r="V1006" i="13" s="1"/>
  <c r="S1001" i="13"/>
  <c r="V1001" i="13" s="1"/>
  <c r="S858" i="13"/>
  <c r="V858" i="13" s="1"/>
  <c r="V915" i="13"/>
  <c r="S896" i="13"/>
  <c r="V896" i="13" s="1"/>
  <c r="S899" i="13"/>
  <c r="V899" i="13" s="1"/>
  <c r="S895" i="13"/>
  <c r="V895" i="13" s="1"/>
  <c r="V922" i="13"/>
  <c r="V911" i="13"/>
  <c r="V1115" i="13"/>
  <c r="S1047" i="13"/>
  <c r="V1047" i="13" s="1"/>
  <c r="S894" i="13"/>
  <c r="V894" i="13" s="1"/>
  <c r="S1099" i="13"/>
  <c r="V1099" i="13" s="1"/>
  <c r="S970" i="13"/>
  <c r="V970" i="13" s="1"/>
  <c r="S1160" i="13"/>
  <c r="V1160" i="13" s="1"/>
  <c r="S937" i="13"/>
  <c r="V937" i="13" s="1"/>
  <c r="S913" i="13"/>
  <c r="V913" i="13" s="1"/>
  <c r="S930" i="13"/>
  <c r="V930" i="13" s="1"/>
  <c r="S946" i="13"/>
  <c r="V946" i="13" s="1"/>
  <c r="S995" i="13"/>
  <c r="V995" i="13" s="1"/>
  <c r="S871" i="13"/>
  <c r="V871" i="13" s="1"/>
  <c r="S1003" i="13"/>
  <c r="V1003" i="13" s="1"/>
  <c r="S867" i="13"/>
  <c r="V867" i="13" s="1"/>
  <c r="S898" i="13"/>
  <c r="V898" i="13" s="1"/>
  <c r="S959" i="13"/>
  <c r="V959" i="13" s="1"/>
  <c r="S855" i="13"/>
  <c r="V855" i="13" s="1"/>
  <c r="S936" i="13"/>
  <c r="V936" i="13" s="1"/>
  <c r="S864" i="13"/>
  <c r="V864" i="13" s="1"/>
  <c r="S951" i="13"/>
  <c r="V951" i="13" s="1"/>
  <c r="S966" i="13"/>
  <c r="V966" i="13" s="1"/>
  <c r="S979" i="13"/>
  <c r="V979" i="13" s="1"/>
  <c r="S940" i="13"/>
  <c r="V940" i="13" s="1"/>
  <c r="S909" i="13"/>
  <c r="V909" i="13" s="1"/>
  <c r="S904" i="13"/>
  <c r="V904" i="13" s="1"/>
  <c r="S872" i="13"/>
  <c r="V872" i="13" s="1"/>
  <c r="S888" i="13"/>
  <c r="V888" i="13" s="1"/>
  <c r="S934" i="13"/>
  <c r="V934" i="13" s="1"/>
  <c r="S962" i="13"/>
  <c r="V962" i="13" s="1"/>
  <c r="S960" i="13"/>
  <c r="V960" i="13" s="1"/>
  <c r="S949" i="13"/>
  <c r="V949" i="13" s="1"/>
  <c r="S948" i="13"/>
  <c r="V948" i="13" s="1"/>
  <c r="S1002" i="13"/>
  <c r="V1002" i="13" s="1"/>
  <c r="S885" i="13"/>
  <c r="V885" i="13" s="1"/>
  <c r="S939" i="13"/>
  <c r="V939" i="13" s="1"/>
  <c r="S955" i="13"/>
  <c r="V955" i="13" s="1"/>
  <c r="S1004" i="13"/>
  <c r="V1004" i="13" s="1"/>
  <c r="S992" i="13"/>
  <c r="V992" i="13" s="1"/>
  <c r="S856" i="13"/>
  <c r="V856" i="13" s="1"/>
  <c r="S991" i="13"/>
  <c r="V991" i="13" s="1"/>
  <c r="S890" i="13"/>
  <c r="V890" i="13" s="1"/>
  <c r="S869" i="13"/>
  <c r="V869" i="13" s="1"/>
  <c r="S877" i="13"/>
  <c r="V877" i="13" s="1"/>
  <c r="S989" i="13"/>
  <c r="V989" i="13" s="1"/>
  <c r="S854" i="13"/>
  <c r="V854" i="13" s="1"/>
  <c r="S857" i="13"/>
  <c r="V857" i="13" s="1"/>
  <c r="S868" i="13"/>
  <c r="V868" i="13" s="1"/>
  <c r="S967" i="13"/>
  <c r="V967" i="13" s="1"/>
  <c r="S986" i="13"/>
  <c r="V986" i="13" s="1"/>
  <c r="S944" i="13"/>
  <c r="V944" i="13" s="1"/>
  <c r="S1005" i="13"/>
  <c r="V1005" i="13" s="1"/>
  <c r="S875" i="13"/>
  <c r="V875" i="13" s="1"/>
  <c r="S963" i="13"/>
  <c r="V963" i="13" s="1"/>
  <c r="S977" i="13"/>
  <c r="V977" i="13" s="1"/>
  <c r="S889" i="13"/>
  <c r="V889" i="13" s="1"/>
  <c r="S880" i="13"/>
  <c r="V880" i="13" s="1"/>
  <c r="S972" i="13"/>
  <c r="V972" i="13" s="1"/>
  <c r="S926" i="13"/>
  <c r="V926" i="13" s="1"/>
  <c r="S1237" i="13"/>
  <c r="V1237" i="13" s="1"/>
  <c r="S883" i="13"/>
  <c r="V883" i="13" s="1"/>
  <c r="S982" i="13"/>
  <c r="V982" i="13" s="1"/>
  <c r="S943" i="13"/>
  <c r="V943" i="13" s="1"/>
  <c r="S929" i="13"/>
  <c r="V929" i="13" s="1"/>
  <c r="S893" i="13"/>
  <c r="V893" i="13" s="1"/>
  <c r="S973" i="13"/>
  <c r="V973" i="13" s="1"/>
  <c r="S1007" i="13"/>
  <c r="V1007" i="13" s="1"/>
  <c r="S887" i="13"/>
  <c r="V887" i="13" s="1"/>
  <c r="S907" i="13"/>
  <c r="V907" i="13" s="1"/>
  <c r="S953" i="13"/>
  <c r="V953" i="13" s="1"/>
  <c r="S935" i="13"/>
  <c r="V935" i="13" s="1"/>
  <c r="S927" i="13"/>
  <c r="V927" i="13" s="1"/>
  <c r="S985" i="13"/>
  <c r="V985" i="13" s="1"/>
  <c r="S999" i="13"/>
  <c r="V999" i="13" s="1"/>
  <c r="S984" i="13"/>
  <c r="V984" i="13" s="1"/>
  <c r="S988" i="13"/>
  <c r="V988" i="13" s="1"/>
  <c r="S947" i="13"/>
  <c r="V947" i="13" s="1"/>
  <c r="S958" i="13"/>
  <c r="V958" i="13" s="1"/>
  <c r="S941" i="13"/>
  <c r="V941" i="13" s="1"/>
  <c r="S905" i="13"/>
  <c r="V905" i="13" s="1"/>
  <c r="S897" i="13"/>
  <c r="V897" i="13" s="1"/>
  <c r="S994" i="13"/>
  <c r="V994" i="13" s="1"/>
  <c r="S983" i="13"/>
  <c r="V983" i="13" s="1"/>
  <c r="V961" i="13"/>
  <c r="V902" i="13"/>
  <c r="V914" i="13"/>
  <c r="V945" i="13"/>
  <c r="S891" i="13"/>
  <c r="V891" i="13" s="1"/>
  <c r="S938" i="13"/>
  <c r="V938" i="13" s="1"/>
  <c r="S912" i="13"/>
  <c r="V912" i="13" s="1"/>
  <c r="S996" i="13"/>
  <c r="V996" i="13" s="1"/>
  <c r="S873" i="13"/>
  <c r="V873" i="13" s="1"/>
  <c r="S1000" i="13"/>
  <c r="V1000" i="13" s="1"/>
  <c r="S859" i="13"/>
  <c r="V859" i="13" s="1"/>
  <c r="S921" i="13"/>
  <c r="V921" i="13" s="1"/>
  <c r="S917" i="13"/>
  <c r="V917" i="13" s="1"/>
  <c r="S903" i="13"/>
  <c r="V903" i="13" s="1"/>
  <c r="S906" i="13"/>
  <c r="V906" i="13" s="1"/>
  <c r="S884" i="13"/>
  <c r="V884" i="13" s="1"/>
  <c r="S923" i="13" l="1"/>
  <c r="V923" i="13" s="1"/>
  <c r="F23" i="12" l="1"/>
  <c r="E23" i="12"/>
  <c r="W23" i="12" s="1"/>
  <c r="E70" i="22"/>
  <c r="I864" i="13" l="1"/>
  <c r="I847" i="13"/>
  <c r="I865" i="13"/>
  <c r="I848" i="13"/>
  <c r="I868" i="13"/>
  <c r="I869" i="13"/>
  <c r="I849" i="13"/>
  <c r="I850" i="13"/>
  <c r="I867" i="13"/>
  <c r="I916" i="13"/>
  <c r="I866" i="13"/>
  <c r="I714" i="13"/>
  <c r="I722" i="13"/>
  <c r="I826" i="13"/>
  <c r="I834" i="13"/>
  <c r="I842" i="13"/>
  <c r="I715" i="13"/>
  <c r="I723" i="13"/>
  <c r="I827" i="13"/>
  <c r="I835" i="13"/>
  <c r="I843" i="13"/>
  <c r="I716" i="13"/>
  <c r="I724" i="13"/>
  <c r="I828" i="13"/>
  <c r="I836" i="13"/>
  <c r="I844" i="13"/>
  <c r="I717" i="13"/>
  <c r="I725" i="13"/>
  <c r="I829" i="13"/>
  <c r="I837" i="13"/>
  <c r="I845" i="13"/>
  <c r="I710" i="13"/>
  <c r="I718" i="13"/>
  <c r="I726" i="13"/>
  <c r="I822" i="13"/>
  <c r="I830" i="13"/>
  <c r="I838" i="13"/>
  <c r="I846" i="13"/>
  <c r="I711" i="13"/>
  <c r="I719" i="13"/>
  <c r="I727" i="13"/>
  <c r="I823" i="13"/>
  <c r="I831" i="13"/>
  <c r="I839" i="13"/>
  <c r="I841" i="13"/>
  <c r="I712" i="13"/>
  <c r="I720" i="13"/>
  <c r="I824" i="13"/>
  <c r="I832" i="13"/>
  <c r="I840" i="13"/>
  <c r="I713" i="13"/>
  <c r="I721" i="13"/>
  <c r="I729" i="13"/>
  <c r="I825" i="13"/>
  <c r="I833" i="13"/>
  <c r="M5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32" i="13"/>
  <c r="M33" i="13"/>
  <c r="M34" i="13"/>
  <c r="M35" i="13"/>
  <c r="M36" i="13"/>
  <c r="M37" i="13"/>
  <c r="M38" i="13"/>
  <c r="M39" i="13"/>
  <c r="M40" i="13"/>
  <c r="M41" i="13"/>
  <c r="M42" i="13"/>
  <c r="M43" i="13"/>
  <c r="M44" i="13"/>
  <c r="M45" i="13"/>
  <c r="M46" i="13"/>
  <c r="M47" i="13"/>
  <c r="M48" i="13"/>
  <c r="M49" i="13"/>
  <c r="M50" i="13"/>
  <c r="M51" i="13"/>
  <c r="M52" i="13"/>
  <c r="M53" i="13"/>
  <c r="M54" i="13"/>
  <c r="M55" i="13"/>
  <c r="M56" i="13"/>
  <c r="M57" i="13"/>
  <c r="M58" i="13"/>
  <c r="M59" i="13"/>
  <c r="M60" i="13"/>
  <c r="M61" i="13"/>
  <c r="M62" i="13"/>
  <c r="M63" i="13"/>
  <c r="M64" i="13"/>
  <c r="M65" i="13"/>
  <c r="M66" i="13"/>
  <c r="M67" i="13"/>
  <c r="M68" i="13"/>
  <c r="M69" i="13"/>
  <c r="M70" i="13"/>
  <c r="M71" i="13"/>
  <c r="M72" i="13"/>
  <c r="M73" i="13"/>
  <c r="M74" i="13"/>
  <c r="M75" i="13"/>
  <c r="M76" i="13"/>
  <c r="M77" i="13"/>
  <c r="M78" i="13"/>
  <c r="M79" i="13"/>
  <c r="M80" i="13"/>
  <c r="M81" i="13"/>
  <c r="M82" i="13"/>
  <c r="M83" i="13"/>
  <c r="M84" i="13"/>
  <c r="M85" i="13"/>
  <c r="M86" i="13"/>
  <c r="M87" i="13"/>
  <c r="M88" i="13"/>
  <c r="M89" i="13"/>
  <c r="M90" i="13"/>
  <c r="M91" i="13"/>
  <c r="M92" i="13"/>
  <c r="M93" i="13"/>
  <c r="M94" i="13"/>
  <c r="M95" i="13"/>
  <c r="M96" i="13"/>
  <c r="M97" i="13"/>
  <c r="M98" i="13"/>
  <c r="M99" i="13"/>
  <c r="M100" i="13"/>
  <c r="M101" i="13"/>
  <c r="M102" i="13"/>
  <c r="M103" i="13"/>
  <c r="M104" i="13"/>
  <c r="M105" i="13"/>
  <c r="M106" i="13"/>
  <c r="M107" i="13"/>
  <c r="M108" i="13"/>
  <c r="M109" i="13"/>
  <c r="M110" i="13"/>
  <c r="M111" i="13"/>
  <c r="M112" i="13"/>
  <c r="M113" i="13"/>
  <c r="M114" i="13"/>
  <c r="M115" i="13"/>
  <c r="M116" i="13"/>
  <c r="M117" i="13"/>
  <c r="M118" i="13"/>
  <c r="M119" i="13"/>
  <c r="M120" i="13"/>
  <c r="M121" i="13"/>
  <c r="M122" i="13"/>
  <c r="M123" i="13"/>
  <c r="M124" i="13"/>
  <c r="M125" i="13"/>
  <c r="M126" i="13"/>
  <c r="M127" i="13"/>
  <c r="M128" i="13"/>
  <c r="M129" i="13"/>
  <c r="M130" i="13"/>
  <c r="M131" i="13"/>
  <c r="M132" i="13"/>
  <c r="M133" i="13"/>
  <c r="M134" i="13"/>
  <c r="M135" i="13"/>
  <c r="M136" i="13"/>
  <c r="M137" i="13"/>
  <c r="M138" i="13"/>
  <c r="M139" i="13"/>
  <c r="M140" i="13"/>
  <c r="M141" i="13"/>
  <c r="M142" i="13"/>
  <c r="M143" i="13"/>
  <c r="M144" i="13"/>
  <c r="M145" i="13"/>
  <c r="M146" i="13"/>
  <c r="M147" i="13"/>
  <c r="M148" i="13"/>
  <c r="M149" i="13"/>
  <c r="M150" i="13"/>
  <c r="M151" i="13"/>
  <c r="M152" i="13"/>
  <c r="M153" i="13"/>
  <c r="M154" i="13"/>
  <c r="M155" i="13"/>
  <c r="M156" i="13"/>
  <c r="M157" i="13"/>
  <c r="M158" i="13"/>
  <c r="M159" i="13"/>
  <c r="M161" i="13"/>
  <c r="M162" i="13"/>
  <c r="M163" i="13"/>
  <c r="M164" i="13"/>
  <c r="M165" i="13"/>
  <c r="M166" i="13"/>
  <c r="M167" i="13"/>
  <c r="M168" i="13"/>
  <c r="M169" i="13"/>
  <c r="M170" i="13"/>
  <c r="M171" i="13"/>
  <c r="M172" i="13"/>
  <c r="M173" i="13"/>
  <c r="M174" i="13"/>
  <c r="M175" i="13"/>
  <c r="M176" i="13"/>
  <c r="M177" i="13"/>
  <c r="M178" i="13"/>
  <c r="M179" i="13"/>
  <c r="M180" i="13"/>
  <c r="M181" i="13"/>
  <c r="M182" i="13"/>
  <c r="M183" i="13"/>
  <c r="M184" i="13"/>
  <c r="M185" i="13"/>
  <c r="M186" i="13"/>
  <c r="M187" i="13"/>
  <c r="M188" i="13"/>
  <c r="M189" i="13"/>
  <c r="M190" i="13"/>
  <c r="M191" i="13"/>
  <c r="M192" i="13"/>
  <c r="M193" i="13"/>
  <c r="M194" i="13"/>
  <c r="M195" i="13"/>
  <c r="M196" i="13"/>
  <c r="M197" i="13"/>
  <c r="M198" i="13"/>
  <c r="M199" i="13"/>
  <c r="M200" i="13"/>
  <c r="M201" i="13"/>
  <c r="M202" i="13"/>
  <c r="M203" i="13"/>
  <c r="M204" i="13"/>
  <c r="M205" i="13"/>
  <c r="M206" i="13"/>
  <c r="M207" i="13"/>
  <c r="M208" i="13"/>
  <c r="M209" i="13"/>
  <c r="M210" i="13"/>
  <c r="M211" i="13"/>
  <c r="M212" i="13"/>
  <c r="M213" i="13"/>
  <c r="M214" i="13"/>
  <c r="M215" i="13"/>
  <c r="M216" i="13"/>
  <c r="M217" i="13"/>
  <c r="M218" i="13"/>
  <c r="M219" i="13"/>
  <c r="M220" i="13"/>
  <c r="M221" i="13"/>
  <c r="M222" i="13"/>
  <c r="M223" i="13"/>
  <c r="M224" i="13"/>
  <c r="M225" i="13"/>
  <c r="M226" i="13"/>
  <c r="M227" i="13"/>
  <c r="M228" i="13"/>
  <c r="M229" i="13"/>
  <c r="M230" i="13"/>
  <c r="M231" i="13"/>
  <c r="M232" i="13"/>
  <c r="M233" i="13"/>
  <c r="M234" i="13"/>
  <c r="M235" i="13"/>
  <c r="M236" i="13"/>
  <c r="M237" i="13"/>
  <c r="M238" i="13"/>
  <c r="M239" i="13"/>
  <c r="M240" i="13"/>
  <c r="M241" i="13"/>
  <c r="M242" i="13"/>
  <c r="M243" i="13"/>
  <c r="M244" i="13"/>
  <c r="M245" i="13"/>
  <c r="M246" i="13"/>
  <c r="M247" i="13"/>
  <c r="M248" i="13"/>
  <c r="M249" i="13"/>
  <c r="M250" i="13"/>
  <c r="M251" i="13"/>
  <c r="M252" i="13"/>
  <c r="M253" i="13"/>
  <c r="M254" i="13"/>
  <c r="M255" i="13"/>
  <c r="M256" i="13"/>
  <c r="M257" i="13"/>
  <c r="M258" i="13"/>
  <c r="M259" i="13"/>
  <c r="M260" i="13"/>
  <c r="M261" i="13"/>
  <c r="M262" i="13"/>
  <c r="M263" i="13"/>
  <c r="M264" i="13"/>
  <c r="M265" i="13"/>
  <c r="M266" i="13"/>
  <c r="M267" i="13"/>
  <c r="M268" i="13"/>
  <c r="M269" i="13"/>
  <c r="M270" i="13"/>
  <c r="M271" i="13"/>
  <c r="M272" i="13"/>
  <c r="M274" i="13"/>
  <c r="M275" i="13"/>
  <c r="M276" i="13"/>
  <c r="M277" i="13"/>
  <c r="M278" i="13"/>
  <c r="M279" i="13"/>
  <c r="M280" i="13"/>
  <c r="M281" i="13"/>
  <c r="M282" i="13"/>
  <c r="M283" i="13"/>
  <c r="M284" i="13"/>
  <c r="M285" i="13"/>
  <c r="M286" i="13"/>
  <c r="M287" i="13"/>
  <c r="M288" i="13"/>
  <c r="M289" i="13"/>
  <c r="M290" i="13"/>
  <c r="M291" i="13"/>
  <c r="M292" i="13"/>
  <c r="M293" i="13"/>
  <c r="M294" i="13"/>
  <c r="M295" i="13"/>
  <c r="M296" i="13"/>
  <c r="M297" i="13"/>
  <c r="M298" i="13"/>
  <c r="M299" i="13"/>
  <c r="M300" i="13"/>
  <c r="M301" i="13"/>
  <c r="M302" i="13"/>
  <c r="M303" i="13"/>
  <c r="M304" i="13"/>
  <c r="M305" i="13"/>
  <c r="M306" i="13"/>
  <c r="M307" i="13"/>
  <c r="M308" i="13"/>
  <c r="M309" i="13"/>
  <c r="M310" i="13"/>
  <c r="M311" i="13"/>
  <c r="M312" i="13"/>
  <c r="M313" i="13"/>
  <c r="M314" i="13"/>
  <c r="M315" i="13"/>
  <c r="M316" i="13"/>
  <c r="M317" i="13"/>
  <c r="M318" i="13"/>
  <c r="M319" i="13"/>
  <c r="M320" i="13"/>
  <c r="M321" i="13"/>
  <c r="M322" i="13"/>
  <c r="M323" i="13"/>
  <c r="M324" i="13"/>
  <c r="M325" i="13"/>
  <c r="M326" i="13"/>
  <c r="M327" i="13"/>
  <c r="M328" i="13"/>
  <c r="M329" i="13"/>
  <c r="M330" i="13"/>
  <c r="M331" i="13"/>
  <c r="M332" i="13"/>
  <c r="M333" i="13"/>
  <c r="M334" i="13"/>
  <c r="M335" i="13"/>
  <c r="M336" i="13"/>
  <c r="M337" i="13"/>
  <c r="M338" i="13"/>
  <c r="M339" i="13"/>
  <c r="M340" i="13"/>
  <c r="M341" i="13"/>
  <c r="M342" i="13"/>
  <c r="M343" i="13"/>
  <c r="M344" i="13"/>
  <c r="M345" i="13"/>
  <c r="M346" i="13"/>
  <c r="M347" i="13"/>
  <c r="M348" i="13"/>
  <c r="M349" i="13"/>
  <c r="M350" i="13"/>
  <c r="M351" i="13"/>
  <c r="M352" i="13"/>
  <c r="M353" i="13"/>
  <c r="M354" i="13"/>
  <c r="M355" i="13"/>
  <c r="M356" i="13"/>
  <c r="M357" i="13"/>
  <c r="M358" i="13"/>
  <c r="M359" i="13"/>
  <c r="M360" i="13"/>
  <c r="M361" i="13"/>
  <c r="M362" i="13"/>
  <c r="M363" i="13"/>
  <c r="M364" i="13"/>
  <c r="M365" i="13"/>
  <c r="M366" i="13"/>
  <c r="M367" i="13"/>
  <c r="M368" i="13"/>
  <c r="M369" i="13"/>
  <c r="M370" i="13"/>
  <c r="M371" i="13"/>
  <c r="M372" i="13"/>
  <c r="M373" i="13"/>
  <c r="M374" i="13"/>
  <c r="M375" i="13"/>
  <c r="M376" i="13"/>
  <c r="M377" i="13"/>
  <c r="M378" i="13"/>
  <c r="M379" i="13"/>
  <c r="M380" i="13"/>
  <c r="M381" i="13"/>
  <c r="M382" i="13"/>
  <c r="M383" i="13"/>
  <c r="M384" i="13"/>
  <c r="M385" i="13"/>
  <c r="M386" i="13"/>
  <c r="M387" i="13"/>
  <c r="M388" i="13"/>
  <c r="M389" i="13"/>
  <c r="M390" i="13"/>
  <c r="M391" i="13"/>
  <c r="M392" i="13"/>
  <c r="M393" i="13"/>
  <c r="M394" i="13"/>
  <c r="M395" i="13"/>
  <c r="M396" i="13"/>
  <c r="M397" i="13"/>
  <c r="M398" i="13"/>
  <c r="M399" i="13"/>
  <c r="M400" i="13"/>
  <c r="M401" i="13"/>
  <c r="M402" i="13"/>
  <c r="M403" i="13"/>
  <c r="M404" i="13"/>
  <c r="M405" i="13"/>
  <c r="M406" i="13"/>
  <c r="M407" i="13"/>
  <c r="M408" i="13"/>
  <c r="M409" i="13"/>
  <c r="M410" i="13"/>
  <c r="M411" i="13"/>
  <c r="M412" i="13"/>
  <c r="M413" i="13"/>
  <c r="M414" i="13"/>
  <c r="M415" i="13"/>
  <c r="M416" i="13"/>
  <c r="M417" i="13"/>
  <c r="M418" i="13"/>
  <c r="M419" i="13"/>
  <c r="M420" i="13"/>
  <c r="M421" i="13"/>
  <c r="M422" i="13"/>
  <c r="M423" i="13"/>
  <c r="M424" i="13"/>
  <c r="M425" i="13"/>
  <c r="M426" i="13"/>
  <c r="M427" i="13"/>
  <c r="M428" i="13"/>
  <c r="M429" i="13"/>
  <c r="M430" i="13"/>
  <c r="M431" i="13"/>
  <c r="M432" i="13"/>
  <c r="M433" i="13"/>
  <c r="M434" i="13"/>
  <c r="M435" i="13"/>
  <c r="M436" i="13"/>
  <c r="M437" i="13"/>
  <c r="M438" i="13"/>
  <c r="M439" i="13"/>
  <c r="M440" i="13"/>
  <c r="M441" i="13"/>
  <c r="M442" i="13"/>
  <c r="M443" i="13"/>
  <c r="M444" i="13"/>
  <c r="M445" i="13"/>
  <c r="M446" i="13"/>
  <c r="M447" i="13"/>
  <c r="M448" i="13"/>
  <c r="M449" i="13"/>
  <c r="M450" i="13"/>
  <c r="M451" i="13"/>
  <c r="M452" i="13"/>
  <c r="M453" i="13"/>
  <c r="M454" i="13"/>
  <c r="M455" i="13"/>
  <c r="M456" i="13"/>
  <c r="M457" i="13"/>
  <c r="M458" i="13"/>
  <c r="M459" i="13"/>
  <c r="M460" i="13"/>
  <c r="M461" i="13"/>
  <c r="M462" i="13"/>
  <c r="E91" i="13" l="1"/>
  <c r="L91" i="13"/>
  <c r="E92" i="13"/>
  <c r="L92" i="13"/>
  <c r="E93" i="13"/>
  <c r="L93" i="13"/>
  <c r="E94" i="13"/>
  <c r="L94" i="13"/>
  <c r="E95" i="13"/>
  <c r="L95" i="13"/>
  <c r="E96" i="13"/>
  <c r="L96" i="13"/>
  <c r="E97" i="13"/>
  <c r="L97" i="13"/>
  <c r="E98" i="13"/>
  <c r="L98" i="13"/>
  <c r="E99" i="13"/>
  <c r="L99" i="13"/>
  <c r="E100" i="13"/>
  <c r="L100" i="13"/>
  <c r="E101" i="13"/>
  <c r="L101" i="13"/>
  <c r="E102" i="13"/>
  <c r="L102" i="13"/>
  <c r="E103" i="13"/>
  <c r="L103" i="13"/>
  <c r="E104" i="13"/>
  <c r="L104" i="13"/>
  <c r="E105" i="13"/>
  <c r="L105" i="13"/>
  <c r="E106" i="13"/>
  <c r="L106" i="13"/>
  <c r="E107" i="13"/>
  <c r="L107" i="13"/>
  <c r="H107" i="13" l="1"/>
  <c r="H106" i="13"/>
  <c r="H105" i="13"/>
  <c r="H104" i="13"/>
  <c r="H103" i="13"/>
  <c r="H102" i="13"/>
  <c r="H101" i="13"/>
  <c r="H100" i="13"/>
  <c r="H99" i="13"/>
  <c r="H98" i="13"/>
  <c r="H97" i="13"/>
  <c r="H96" i="13"/>
  <c r="H95" i="13"/>
  <c r="H94" i="13"/>
  <c r="H93" i="13"/>
  <c r="H92" i="13"/>
  <c r="H91" i="13"/>
  <c r="I22" i="22"/>
  <c r="E22" i="22"/>
  <c r="F22" i="12" l="1"/>
  <c r="E22" i="12"/>
  <c r="W22" i="12" s="1"/>
  <c r="E123" i="22"/>
  <c r="F21" i="12"/>
  <c r="E21" i="12"/>
  <c r="W21" i="12" s="1"/>
  <c r="E121" i="22"/>
  <c r="J806" i="14" l="1"/>
  <c r="J781" i="14"/>
  <c r="J812" i="14"/>
  <c r="J787" i="14"/>
  <c r="I814" i="13"/>
  <c r="I817" i="13"/>
  <c r="I815" i="13"/>
  <c r="I812" i="13"/>
  <c r="I818" i="13"/>
  <c r="I819" i="13"/>
  <c r="I813" i="13"/>
  <c r="I816" i="13"/>
  <c r="I924" i="13"/>
  <c r="I925" i="13"/>
  <c r="I927" i="13"/>
  <c r="I933" i="13"/>
  <c r="I956" i="13"/>
  <c r="I976" i="13"/>
  <c r="I991" i="13"/>
  <c r="I984" i="13"/>
  <c r="I929" i="13"/>
  <c r="I932" i="13"/>
  <c r="I935" i="13"/>
  <c r="I944" i="13"/>
  <c r="I947" i="13"/>
  <c r="I958" i="13"/>
  <c r="I978" i="13"/>
  <c r="I990" i="13"/>
  <c r="I926" i="13"/>
  <c r="I955" i="13"/>
  <c r="I975" i="13"/>
  <c r="I986" i="13"/>
  <c r="I993" i="13"/>
  <c r="I931" i="13"/>
  <c r="I937" i="13"/>
  <c r="I940" i="13"/>
  <c r="I949" i="13"/>
  <c r="I952" i="13"/>
  <c r="I972" i="13"/>
  <c r="I980" i="13"/>
  <c r="I983" i="13"/>
  <c r="I989" i="13"/>
  <c r="I928" i="13"/>
  <c r="I934" i="13"/>
  <c r="I943" i="13"/>
  <c r="I946" i="13"/>
  <c r="I957" i="13"/>
  <c r="I977" i="13"/>
  <c r="I992" i="13"/>
  <c r="I973" i="13"/>
  <c r="I923" i="13"/>
  <c r="I939" i="13"/>
  <c r="I951" i="13"/>
  <c r="I954" i="13"/>
  <c r="I974" i="13"/>
  <c r="I982" i="13"/>
  <c r="I985" i="13"/>
  <c r="I988" i="13"/>
  <c r="I971" i="13"/>
  <c r="I938" i="13"/>
  <c r="I981" i="13"/>
  <c r="I987" i="13"/>
  <c r="I930" i="13"/>
  <c r="I936" i="13"/>
  <c r="I942" i="13"/>
  <c r="I945" i="13"/>
  <c r="I948" i="13"/>
  <c r="I979" i="13"/>
  <c r="I941" i="13"/>
  <c r="I950" i="13"/>
  <c r="I953" i="13"/>
  <c r="F20" i="12" l="1"/>
  <c r="E20" i="12"/>
  <c r="W20" i="12" s="1"/>
  <c r="E120" i="22"/>
  <c r="I753" i="13" l="1"/>
  <c r="I750" i="13"/>
  <c r="I751" i="13"/>
  <c r="I752" i="13"/>
  <c r="I754" i="13"/>
  <c r="J750" i="14"/>
  <c r="J724" i="14"/>
  <c r="I1024" i="13"/>
  <c r="I1032" i="13"/>
  <c r="I1021" i="13"/>
  <c r="I1029" i="13"/>
  <c r="I1037" i="13"/>
  <c r="I1026" i="13"/>
  <c r="I1034" i="13"/>
  <c r="I1023" i="13"/>
  <c r="I1031" i="13"/>
  <c r="I1028" i="13"/>
  <c r="I1036" i="13"/>
  <c r="I1025" i="13"/>
  <c r="I1033" i="13"/>
  <c r="I1030" i="13"/>
  <c r="I1027" i="13"/>
  <c r="I1035" i="13"/>
  <c r="I1022" i="13"/>
  <c r="I1020" i="13"/>
  <c r="I1019" i="13"/>
  <c r="F19" i="12" l="1"/>
  <c r="J790" i="14" s="1"/>
  <c r="E19" i="12"/>
  <c r="W19" i="12" s="1"/>
  <c r="E67" i="22"/>
  <c r="I728" i="13" l="1"/>
  <c r="J749" i="14"/>
  <c r="J723" i="14"/>
  <c r="J681" i="14"/>
  <c r="I770" i="13"/>
  <c r="I786" i="13"/>
  <c r="I794" i="13"/>
  <c r="I755" i="13"/>
  <c r="I771" i="13"/>
  <c r="I787" i="13"/>
  <c r="I795" i="13"/>
  <c r="I756" i="13"/>
  <c r="I764" i="13"/>
  <c r="I772" i="13"/>
  <c r="I796" i="13"/>
  <c r="I757" i="13"/>
  <c r="I765" i="13"/>
  <c r="I797" i="13"/>
  <c r="I758" i="13"/>
  <c r="I766" i="13"/>
  <c r="I759" i="13"/>
  <c r="I767" i="13"/>
  <c r="I783" i="13"/>
  <c r="I760" i="13"/>
  <c r="I768" i="13"/>
  <c r="I784" i="13"/>
  <c r="I792" i="13"/>
  <c r="I761" i="13"/>
  <c r="I769" i="13"/>
  <c r="I785" i="13"/>
  <c r="I793" i="13"/>
  <c r="F75" i="12" l="1"/>
  <c r="E75" i="12"/>
  <c r="W75" i="12" s="1"/>
  <c r="I55" i="22"/>
  <c r="E55" i="22"/>
  <c r="I810" i="13" l="1"/>
  <c r="I811" i="13"/>
  <c r="E119" i="22"/>
  <c r="F73" i="12" l="1"/>
  <c r="I1333" i="13" s="1"/>
  <c r="E73" i="12"/>
  <c r="W73" i="12" s="1"/>
  <c r="F72" i="12"/>
  <c r="E72" i="12"/>
  <c r="W72" i="12" s="1"/>
  <c r="F71" i="12"/>
  <c r="J696" i="14" s="1"/>
  <c r="E71" i="12"/>
  <c r="W71" i="12" s="1"/>
  <c r="F70" i="12"/>
  <c r="E70" i="12"/>
  <c r="W70" i="12" s="1"/>
  <c r="F69" i="12"/>
  <c r="E69" i="12"/>
  <c r="W69" i="12" s="1"/>
  <c r="F68" i="12"/>
  <c r="E68" i="12"/>
  <c r="W68" i="12" s="1"/>
  <c r="F67" i="12"/>
  <c r="E67" i="12"/>
  <c r="W67" i="12" s="1"/>
  <c r="I46" i="22"/>
  <c r="E46" i="22"/>
  <c r="I53" i="22"/>
  <c r="E53" i="22"/>
  <c r="I52" i="22"/>
  <c r="E52" i="22"/>
  <c r="I51" i="22"/>
  <c r="E51" i="22"/>
  <c r="I50" i="22"/>
  <c r="E50" i="22"/>
  <c r="I49" i="22"/>
  <c r="E49" i="22"/>
  <c r="I48" i="22"/>
  <c r="E48" i="22"/>
  <c r="I47" i="22"/>
  <c r="E47" i="22"/>
  <c r="E8" i="12" l="1"/>
  <c r="E86" i="13"/>
  <c r="E87" i="13"/>
  <c r="E88" i="13"/>
  <c r="E89" i="13"/>
  <c r="E90" i="13"/>
  <c r="E108" i="13"/>
  <c r="E109" i="13"/>
  <c r="E110" i="13"/>
  <c r="E111" i="13"/>
  <c r="E112" i="13"/>
  <c r="E113" i="13"/>
  <c r="E114" i="13"/>
  <c r="E115" i="13"/>
  <c r="E116" i="13"/>
  <c r="E117" i="13"/>
  <c r="E118" i="13"/>
  <c r="E119" i="13"/>
  <c r="E120" i="13"/>
  <c r="E121" i="13"/>
  <c r="E122" i="13"/>
  <c r="E123" i="13"/>
  <c r="E124" i="13"/>
  <c r="H129" i="13"/>
  <c r="H131" i="13"/>
  <c r="H139" i="13"/>
  <c r="E69" i="13"/>
  <c r="E70" i="13"/>
  <c r="E71" i="13"/>
  <c r="E72" i="13"/>
  <c r="E73" i="13"/>
  <c r="E74" i="13"/>
  <c r="E75" i="13"/>
  <c r="E76" i="13"/>
  <c r="E77" i="13"/>
  <c r="E78" i="13"/>
  <c r="E79" i="13"/>
  <c r="E80" i="13"/>
  <c r="E81" i="13"/>
  <c r="E82" i="13"/>
  <c r="E83" i="13"/>
  <c r="E84" i="13"/>
  <c r="E85" i="13"/>
  <c r="E231" i="22"/>
  <c r="E232" i="22"/>
  <c r="E9" i="12"/>
  <c r="E10" i="12"/>
  <c r="E11" i="12"/>
  <c r="E12" i="12"/>
  <c r="E13" i="12"/>
  <c r="E14" i="12"/>
  <c r="E15" i="12"/>
  <c r="E16" i="12"/>
  <c r="H109" i="13" l="1"/>
  <c r="H123" i="13"/>
  <c r="H115" i="13"/>
  <c r="H121" i="13"/>
  <c r="H89" i="13"/>
  <c r="H87" i="13"/>
  <c r="H88" i="13"/>
  <c r="H85" i="13"/>
  <c r="H84" i="13"/>
  <c r="H82" i="13"/>
  <c r="H81" i="13"/>
  <c r="H80" i="13"/>
  <c r="H83" i="13"/>
  <c r="H79" i="13"/>
  <c r="H78" i="13"/>
  <c r="H77" i="13"/>
  <c r="H76" i="13"/>
  <c r="H75" i="13"/>
  <c r="H74" i="13"/>
  <c r="H73" i="13"/>
  <c r="H71" i="13"/>
  <c r="H70" i="13"/>
  <c r="H69" i="13"/>
  <c r="H72" i="13"/>
  <c r="H137" i="13"/>
  <c r="H125" i="13"/>
  <c r="H133" i="13"/>
  <c r="H113" i="13"/>
  <c r="H117" i="13"/>
  <c r="H138" i="13"/>
  <c r="H135" i="13"/>
  <c r="H130" i="13"/>
  <c r="H127" i="13"/>
  <c r="H122" i="13"/>
  <c r="H119" i="13"/>
  <c r="H114" i="13"/>
  <c r="H111" i="13"/>
  <c r="H120" i="13"/>
  <c r="H112" i="13"/>
  <c r="H140" i="13"/>
  <c r="D5" i="72" s="1"/>
  <c r="H132" i="13"/>
  <c r="H124" i="13"/>
  <c r="H116" i="13"/>
  <c r="H108" i="13"/>
  <c r="H136" i="13"/>
  <c r="H128" i="13"/>
  <c r="H134" i="13"/>
  <c r="H126" i="13"/>
  <c r="H118" i="13"/>
  <c r="H110" i="13"/>
  <c r="H90" i="13"/>
  <c r="H86" i="13"/>
  <c r="F57" i="12"/>
  <c r="E57" i="12"/>
  <c r="W57" i="12" s="1"/>
  <c r="I1330" i="13" l="1"/>
  <c r="I1331" i="13"/>
  <c r="I1210" i="13"/>
  <c r="I1132" i="13"/>
  <c r="I1209" i="13"/>
  <c r="I1133" i="13"/>
  <c r="I1015" i="13"/>
  <c r="I1014" i="13"/>
  <c r="I1248" i="13"/>
  <c r="I1138" i="13"/>
  <c r="I1247" i="13"/>
  <c r="I1140" i="13"/>
  <c r="I1246" i="13"/>
  <c r="I1139" i="13"/>
  <c r="I915" i="13"/>
  <c r="I821" i="13"/>
  <c r="I820" i="13"/>
  <c r="I914" i="13"/>
  <c r="I730" i="13"/>
  <c r="A18" i="66"/>
  <c r="A19" i="66"/>
  <c r="A20" i="66"/>
  <c r="A21" i="66"/>
  <c r="A22" i="66"/>
  <c r="A23" i="66"/>
  <c r="A24" i="66"/>
  <c r="A25" i="66"/>
  <c r="A26" i="66"/>
  <c r="A27" i="66"/>
  <c r="A28" i="66"/>
  <c r="A29" i="66"/>
  <c r="A30" i="66"/>
  <c r="A31" i="66"/>
  <c r="A32" i="66"/>
  <c r="A33" i="66"/>
  <c r="A34" i="66"/>
  <c r="A35" i="66"/>
  <c r="A36" i="66"/>
  <c r="A37" i="66"/>
  <c r="A38" i="66"/>
  <c r="A39" i="66"/>
  <c r="A40" i="66"/>
  <c r="A41" i="66"/>
  <c r="A42" i="66"/>
  <c r="A43" i="66"/>
  <c r="A44" i="66"/>
  <c r="A45" i="66"/>
  <c r="A46" i="66"/>
  <c r="A47" i="66"/>
  <c r="A48" i="66"/>
  <c r="A49" i="66"/>
  <c r="A50" i="66"/>
  <c r="A51" i="66"/>
  <c r="A17" i="66"/>
  <c r="P6" i="14" l="1"/>
  <c r="P7" i="14" s="1"/>
  <c r="P8" i="14" s="1"/>
  <c r="P9" i="14" s="1"/>
  <c r="P10" i="14" s="1"/>
  <c r="P11" i="14" l="1"/>
  <c r="P12" i="14" s="1"/>
  <c r="P13" i="14" s="1"/>
  <c r="P14" i="14" s="1"/>
  <c r="P15" i="14" s="1"/>
  <c r="P16" i="14" s="1"/>
  <c r="P17" i="14" s="1"/>
  <c r="P18" i="14" s="1"/>
  <c r="P19" i="14" s="1"/>
  <c r="P20" i="14" s="1"/>
  <c r="P21" i="14" s="1"/>
  <c r="P22" i="14" s="1"/>
  <c r="P23" i="14" s="1"/>
  <c r="P24" i="14" s="1"/>
  <c r="P25" i="14" s="1"/>
  <c r="P26" i="14" s="1"/>
  <c r="P27" i="14" s="1"/>
  <c r="P28" i="14" s="1"/>
  <c r="P29" i="14" s="1"/>
  <c r="P30" i="14" s="1"/>
  <c r="P31" i="14" s="1"/>
  <c r="P32" i="14" s="1"/>
  <c r="P33" i="14" s="1"/>
  <c r="P34" i="14" s="1"/>
  <c r="P35" i="14" s="1"/>
  <c r="P36" i="14" s="1"/>
  <c r="P37" i="14" s="1"/>
  <c r="P38" i="14" s="1"/>
  <c r="P39" i="14" s="1"/>
  <c r="P40" i="14" s="1"/>
  <c r="P41" i="14" s="1"/>
  <c r="P42" i="14" s="1"/>
  <c r="P43" i="14" s="1"/>
  <c r="P44" i="14" s="1"/>
  <c r="P45" i="14" s="1"/>
  <c r="P46" i="14" s="1"/>
  <c r="P47" i="14" s="1"/>
  <c r="P48" i="14" s="1"/>
  <c r="P49" i="14" s="1"/>
  <c r="P50" i="14" s="1"/>
  <c r="P51" i="14" s="1"/>
  <c r="P52" i="14" s="1"/>
  <c r="P53" i="14" s="1"/>
  <c r="P54" i="14" s="1"/>
  <c r="P55" i="14" s="1"/>
  <c r="P56" i="14" s="1"/>
  <c r="P57" i="14" s="1"/>
  <c r="P58" i="14" s="1"/>
  <c r="P59" i="14" s="1"/>
  <c r="P60" i="14" s="1"/>
  <c r="P61" i="14" s="1"/>
  <c r="P62" i="14" s="1"/>
  <c r="P63" i="14" s="1"/>
  <c r="P64" i="14" s="1"/>
  <c r="P65" i="14" s="1"/>
  <c r="P66" i="14" s="1"/>
  <c r="P67" i="14" s="1"/>
  <c r="P68" i="14" s="1"/>
  <c r="P69" i="14" s="1"/>
  <c r="P70" i="14" s="1"/>
  <c r="P71" i="14" s="1"/>
  <c r="P72" i="14" s="1"/>
  <c r="P73" i="14" s="1"/>
  <c r="P74" i="14" s="1"/>
  <c r="P75" i="14" s="1"/>
  <c r="P76" i="14" s="1"/>
  <c r="P77" i="14" s="1"/>
  <c r="P78" i="14" s="1"/>
  <c r="P79" i="14" s="1"/>
  <c r="P80" i="14" s="1"/>
  <c r="P81" i="14" s="1"/>
  <c r="P82" i="14" s="1"/>
  <c r="P83" i="14" s="1"/>
  <c r="P84" i="14" s="1"/>
  <c r="P85" i="14" s="1"/>
  <c r="P86" i="14" s="1"/>
  <c r="P87" i="14" s="1"/>
  <c r="P88" i="14" s="1"/>
  <c r="P89" i="14" s="1"/>
  <c r="P90" i="14" s="1"/>
  <c r="P91" i="14" s="1"/>
  <c r="P92" i="14" s="1"/>
  <c r="P93" i="14" s="1"/>
  <c r="P94" i="14" s="1"/>
  <c r="P95" i="14" s="1"/>
  <c r="P96" i="14" s="1"/>
  <c r="P97" i="14" s="1"/>
  <c r="P98" i="14" s="1"/>
  <c r="P99" i="14" s="1"/>
  <c r="P100" i="14" s="1"/>
  <c r="P101" i="14" s="1"/>
  <c r="P102" i="14" s="1"/>
  <c r="P103" i="14" s="1"/>
  <c r="P104" i="14" s="1"/>
  <c r="P105" i="14" s="1"/>
  <c r="P106" i="14" s="1"/>
  <c r="P107" i="14" s="1"/>
  <c r="P108" i="14" s="1"/>
  <c r="P109" i="14" s="1"/>
  <c r="P110" i="14" s="1"/>
  <c r="P111" i="14" s="1"/>
  <c r="P112" i="14" s="1"/>
  <c r="P113" i="14" s="1"/>
  <c r="P114" i="14" s="1"/>
  <c r="P115" i="14" s="1"/>
  <c r="P116" i="14" s="1"/>
  <c r="P117" i="14" s="1"/>
  <c r="P118" i="14" s="1"/>
  <c r="P119" i="14" s="1"/>
  <c r="P120" i="14" s="1"/>
  <c r="P121" i="14" s="1"/>
  <c r="P122" i="14" s="1"/>
  <c r="P123" i="14" s="1"/>
  <c r="P124" i="14" s="1"/>
  <c r="P125" i="14" s="1"/>
  <c r="P126" i="14" s="1"/>
  <c r="P127" i="14" s="1"/>
  <c r="P128" i="14" s="1"/>
  <c r="P129" i="14" s="1"/>
  <c r="P130" i="14" s="1"/>
  <c r="P131" i="14" s="1"/>
  <c r="P132" i="14" s="1"/>
  <c r="P133" i="14" s="1"/>
  <c r="P134" i="14" l="1"/>
  <c r="P135" i="14" s="1"/>
  <c r="P136" i="14" s="1"/>
  <c r="P137" i="14" s="1"/>
  <c r="P138" i="14" s="1"/>
  <c r="P139" i="14" s="1"/>
  <c r="P140" i="14" s="1"/>
  <c r="P141" i="14" s="1"/>
  <c r="P142" i="14" s="1"/>
  <c r="P143" i="14" s="1"/>
  <c r="P144" i="14" s="1"/>
  <c r="P145" i="14" s="1"/>
  <c r="P146" i="14" s="1"/>
  <c r="P147" i="14" s="1"/>
  <c r="P148" i="14" s="1"/>
  <c r="P149" i="14" s="1"/>
  <c r="P150" i="14" s="1"/>
  <c r="P151" i="14" s="1"/>
  <c r="P152" i="14" s="1"/>
  <c r="P153" i="14" s="1"/>
  <c r="P154" i="14" s="1"/>
  <c r="P155" i="14" s="1"/>
  <c r="P156" i="14" s="1"/>
  <c r="P157" i="14" s="1"/>
  <c r="P158" i="14" s="1"/>
  <c r="P159" i="14" s="1"/>
  <c r="P160" i="14" s="1"/>
  <c r="P161" i="14" s="1"/>
  <c r="P162" i="14" s="1"/>
  <c r="P163" i="14" s="1"/>
  <c r="P164" i="14" s="1"/>
  <c r="P165" i="14" s="1"/>
  <c r="P166" i="14" s="1"/>
  <c r="P167" i="14" s="1"/>
  <c r="P168" i="14" s="1"/>
  <c r="P169" i="14" s="1"/>
  <c r="P170" i="14" s="1"/>
  <c r="P171" i="14" s="1"/>
  <c r="P172" i="14" s="1"/>
  <c r="P173" i="14" s="1"/>
  <c r="P174" i="14" s="1"/>
  <c r="P175" i="14" s="1"/>
  <c r="P176" i="14" s="1"/>
  <c r="P177" i="14" s="1"/>
  <c r="P178" i="14" s="1"/>
  <c r="P179" i="14" s="1"/>
  <c r="P180" i="14" s="1"/>
  <c r="P181" i="14" s="1"/>
  <c r="P182" i="14" s="1"/>
  <c r="P183" i="14" s="1"/>
  <c r="P184" i="14" s="1"/>
  <c r="P185" i="14" s="1"/>
  <c r="P186" i="14" s="1"/>
  <c r="P187" i="14" s="1"/>
  <c r="P188" i="14" s="1"/>
  <c r="P189" i="14" s="1"/>
  <c r="P190" i="14" s="1"/>
  <c r="P191" i="14" s="1"/>
  <c r="P192" i="14" s="1"/>
  <c r="P193" i="14" s="1"/>
  <c r="P194" i="14" s="1"/>
  <c r="P195" i="14" s="1"/>
  <c r="P196" i="14" s="1"/>
  <c r="P197" i="14" s="1"/>
  <c r="P198" i="14" s="1"/>
  <c r="P199" i="14" s="1"/>
  <c r="P200" i="14" s="1"/>
  <c r="P201" i="14" s="1"/>
  <c r="P202" i="14" s="1"/>
  <c r="P203" i="14" s="1"/>
  <c r="P204" i="14" s="1"/>
  <c r="P205" i="14" s="1"/>
  <c r="P206" i="14" s="1"/>
  <c r="P207" i="14" s="1"/>
  <c r="P208" i="14" s="1"/>
  <c r="P209" i="14" s="1"/>
  <c r="P210" i="14" s="1"/>
  <c r="P211" i="14" s="1"/>
  <c r="P212" i="14" s="1"/>
  <c r="P213" i="14" s="1"/>
  <c r="P214" i="14" s="1"/>
  <c r="P215" i="14" s="1"/>
  <c r="P216" i="14" s="1"/>
  <c r="P217" i="14" s="1"/>
  <c r="P218" i="14" s="1"/>
  <c r="P219" i="14" s="1"/>
  <c r="P220" i="14" s="1"/>
  <c r="P221" i="14" s="1"/>
  <c r="P222" i="14" s="1"/>
  <c r="P223" i="14" s="1"/>
  <c r="P224" i="14" s="1"/>
  <c r="P225" i="14" s="1"/>
  <c r="P226" i="14" s="1"/>
  <c r="P227" i="14" s="1"/>
  <c r="P228" i="14" s="1"/>
  <c r="P229" i="14" s="1"/>
  <c r="P230" i="14" s="1"/>
  <c r="P231" i="14" s="1"/>
  <c r="P232" i="14" s="1"/>
  <c r="P233" i="14" s="1"/>
  <c r="P234" i="14" s="1"/>
  <c r="P235" i="14" s="1"/>
  <c r="P236" i="14" s="1"/>
  <c r="P237" i="14" s="1"/>
  <c r="P238" i="14" s="1"/>
  <c r="P239" i="14" s="1"/>
  <c r="P240" i="14" s="1"/>
  <c r="P241" i="14" s="1"/>
  <c r="P242" i="14" s="1"/>
  <c r="P243" i="14" s="1"/>
  <c r="P244" i="14" s="1"/>
  <c r="P245" i="14" s="1"/>
  <c r="P246" i="14" s="1"/>
  <c r="P247" i="14" s="1"/>
  <c r="P248" i="14" s="1"/>
  <c r="P249" i="14" s="1"/>
  <c r="P250" i="14" s="1"/>
  <c r="P251" i="14" s="1"/>
  <c r="P252" i="14" s="1"/>
  <c r="P253" i="14" s="1"/>
  <c r="P254" i="14" s="1"/>
  <c r="P255" i="14" s="1"/>
  <c r="P256" i="14" s="1"/>
  <c r="P257" i="14" s="1"/>
  <c r="P258" i="14" s="1"/>
  <c r="P259" i="14" s="1"/>
  <c r="P260" i="14" s="1"/>
  <c r="P261" i="14" s="1"/>
  <c r="P262" i="14" s="1"/>
  <c r="P263" i="14" s="1"/>
  <c r="P264" i="14" s="1"/>
  <c r="P265" i="14" s="1"/>
  <c r="P266" i="14" s="1"/>
  <c r="P267" i="14" s="1"/>
  <c r="P268" i="14" s="1"/>
  <c r="P269" i="14" s="1"/>
  <c r="P270" i="14" s="1"/>
  <c r="P271" i="14" s="1"/>
  <c r="P272" i="14" s="1"/>
  <c r="P273" i="14" s="1"/>
  <c r="P274" i="14" s="1"/>
  <c r="P275" i="14" s="1"/>
  <c r="P276" i="14" s="1"/>
  <c r="P277" i="14" s="1"/>
  <c r="P278" i="14" s="1"/>
  <c r="P279" i="14" s="1"/>
  <c r="P280" i="14" s="1"/>
  <c r="P281" i="14" s="1"/>
  <c r="P282" i="14" s="1"/>
  <c r="P283" i="14" s="1"/>
  <c r="P284" i="14" s="1"/>
  <c r="P285" i="14" s="1"/>
  <c r="P286" i="14" s="1"/>
  <c r="P287" i="14" s="1"/>
  <c r="P288" i="14" s="1"/>
  <c r="P289" i="14" s="1"/>
  <c r="P290" i="14" s="1"/>
  <c r="P291" i="14" s="1"/>
  <c r="P292" i="14" s="1"/>
  <c r="P293" i="14" s="1"/>
  <c r="P294" i="14" s="1"/>
  <c r="P295" i="14" s="1"/>
  <c r="P296" i="14" s="1"/>
  <c r="P297" i="14" s="1"/>
  <c r="P298" i="14" s="1"/>
  <c r="P299" i="14" s="1"/>
  <c r="P300" i="14" s="1"/>
  <c r="P301" i="14" s="1"/>
  <c r="P302" i="14" s="1"/>
  <c r="P303" i="14" s="1"/>
  <c r="P304" i="14" s="1"/>
  <c r="P305" i="14" s="1"/>
  <c r="P306" i="14" s="1"/>
  <c r="P307" i="14" s="1"/>
  <c r="P308" i="14" s="1"/>
  <c r="P309" i="14" s="1"/>
  <c r="P310" i="14" s="1"/>
  <c r="P311" i="14" s="1"/>
  <c r="P312" i="14" s="1"/>
  <c r="P313" i="14" s="1"/>
  <c r="P314" i="14" s="1"/>
  <c r="P315" i="14" s="1"/>
  <c r="P316" i="14" s="1"/>
  <c r="P317" i="14" s="1"/>
  <c r="P318" i="14" s="1"/>
  <c r="P319" i="14" s="1"/>
  <c r="P320" i="14" s="1"/>
  <c r="P321" i="14" s="1"/>
  <c r="P322" i="14" s="1"/>
  <c r="P323" i="14" s="1"/>
  <c r="P324" i="14" s="1"/>
  <c r="P325" i="14" s="1"/>
  <c r="P326" i="14" s="1"/>
  <c r="P327" i="14" s="1"/>
  <c r="P328" i="14" s="1"/>
  <c r="P329" i="14" s="1"/>
  <c r="P330" i="14" s="1"/>
  <c r="P331" i="14" s="1"/>
  <c r="P332" i="14" s="1"/>
  <c r="P333" i="14" s="1"/>
  <c r="P334" i="14" s="1"/>
  <c r="P335" i="14" s="1"/>
  <c r="P336" i="14" s="1"/>
  <c r="P337" i="14" s="1"/>
  <c r="P338" i="14" s="1"/>
  <c r="P339" i="14" s="1"/>
  <c r="P340" i="14" s="1"/>
  <c r="P341" i="14" s="1"/>
  <c r="P342" i="14" s="1"/>
  <c r="P343" i="14" s="1"/>
  <c r="P344" i="14" s="1"/>
  <c r="P345" i="14" s="1"/>
  <c r="P346" i="14" s="1"/>
  <c r="P347" i="14" s="1"/>
  <c r="P348" i="14" s="1"/>
  <c r="P349" i="14" s="1"/>
  <c r="P350" i="14" s="1"/>
  <c r="P351" i="14" s="1"/>
  <c r="P352" i="14" s="1"/>
  <c r="P353" i="14" s="1"/>
  <c r="P354" i="14" s="1"/>
  <c r="P355" i="14" s="1"/>
  <c r="P356" i="14" s="1"/>
  <c r="P357" i="14" s="1"/>
  <c r="P358" i="14" s="1"/>
  <c r="P359" i="14" s="1"/>
  <c r="P360" i="14" s="1"/>
  <c r="P361" i="14" s="1"/>
  <c r="P362" i="14" s="1"/>
  <c r="P363" i="14" s="1"/>
  <c r="P364" i="14" s="1"/>
  <c r="P365" i="14" s="1"/>
  <c r="P366" i="14" s="1"/>
  <c r="P367" i="14" s="1"/>
  <c r="P368" i="14" s="1"/>
  <c r="P369" i="14" s="1"/>
  <c r="P370" i="14" s="1"/>
  <c r="P371" i="14" s="1"/>
  <c r="P372" i="14" s="1"/>
  <c r="P373" i="14" s="1"/>
  <c r="P374" i="14" s="1"/>
  <c r="P375" i="14" s="1"/>
  <c r="P376" i="14" s="1"/>
  <c r="P377" i="14" s="1"/>
  <c r="P378" i="14" s="1"/>
  <c r="P379" i="14" s="1"/>
  <c r="P380" i="14" s="1"/>
  <c r="P381" i="14" s="1"/>
  <c r="P382" i="14" s="1"/>
  <c r="P383" i="14" s="1"/>
  <c r="P384" i="14" s="1"/>
  <c r="P385" i="14" s="1"/>
  <c r="P386" i="14" s="1"/>
  <c r="P387" i="14" s="1"/>
  <c r="P388" i="14" s="1"/>
  <c r="P389" i="14" s="1"/>
  <c r="P390" i="14" s="1"/>
  <c r="P391" i="14" s="1"/>
  <c r="P392" i="14" s="1"/>
  <c r="P393" i="14" s="1"/>
  <c r="P394" i="14" s="1"/>
  <c r="P395" i="14" s="1"/>
  <c r="P396" i="14" s="1"/>
  <c r="P397" i="14" s="1"/>
  <c r="P398" i="14" s="1"/>
  <c r="P399" i="14" s="1"/>
  <c r="P400" i="14" s="1"/>
  <c r="P401" i="14" s="1"/>
  <c r="P402" i="14" s="1"/>
  <c r="P403" i="14" s="1"/>
  <c r="P404" i="14" s="1"/>
  <c r="P405" i="14" s="1"/>
  <c r="P406" i="14" s="1"/>
  <c r="P407" i="14" s="1"/>
  <c r="P408" i="14" s="1"/>
  <c r="P409" i="14" s="1"/>
  <c r="P410" i="14" s="1"/>
  <c r="P411" i="14" s="1"/>
  <c r="P412" i="14" s="1"/>
  <c r="P413" i="14" s="1"/>
  <c r="P414" i="14" s="1"/>
  <c r="P415" i="14" s="1"/>
  <c r="P416" i="14" s="1"/>
  <c r="P417" i="14" s="1"/>
  <c r="P418" i="14" s="1"/>
  <c r="P419" i="14" s="1"/>
  <c r="P420" i="14" s="1"/>
  <c r="P421" i="14" s="1"/>
  <c r="P422" i="14" s="1"/>
  <c r="P423" i="14" s="1"/>
  <c r="P424" i="14" s="1"/>
  <c r="P425" i="14" s="1"/>
  <c r="P426" i="14" s="1"/>
  <c r="P427" i="14" s="1"/>
  <c r="P428" i="14" s="1"/>
  <c r="P429" i="14" s="1"/>
  <c r="P430" i="14" s="1"/>
  <c r="P431" i="14" s="1"/>
  <c r="P432" i="14" s="1"/>
  <c r="P433" i="14" s="1"/>
  <c r="P434" i="14" s="1"/>
  <c r="P435" i="14" s="1"/>
  <c r="P436" i="14" s="1"/>
  <c r="P437" i="14" s="1"/>
  <c r="P438" i="14" s="1"/>
  <c r="P439" i="14" s="1"/>
  <c r="P440" i="14" s="1"/>
  <c r="P441" i="14" s="1"/>
  <c r="P442" i="14" s="1"/>
  <c r="P443" i="14" s="1"/>
  <c r="P444" i="14" s="1"/>
  <c r="P445" i="14" s="1"/>
  <c r="P446" i="14" s="1"/>
  <c r="P447" i="14" s="1"/>
  <c r="P448" i="14" s="1"/>
  <c r="P449" i="14" s="1"/>
  <c r="P450" i="14" s="1"/>
  <c r="P451" i="14" s="1"/>
  <c r="P452" i="14" s="1"/>
  <c r="P453" i="14" s="1"/>
  <c r="P454" i="14" s="1"/>
  <c r="P455" i="14" s="1"/>
  <c r="P456" i="14" s="1"/>
  <c r="P457" i="14" s="1"/>
  <c r="P458" i="14" s="1"/>
  <c r="P459" i="14" s="1"/>
  <c r="P460" i="14" s="1"/>
  <c r="P461" i="14" s="1"/>
  <c r="P462" i="14" s="1"/>
  <c r="P463" i="14" s="1"/>
  <c r="P464" i="14" s="1"/>
  <c r="P465" i="14" s="1"/>
  <c r="P466" i="14" s="1"/>
  <c r="P467" i="14" s="1"/>
  <c r="P468" i="14" s="1"/>
  <c r="P469" i="14" s="1"/>
  <c r="P470" i="14" s="1"/>
  <c r="P471" i="14" s="1"/>
  <c r="P472" i="14" s="1"/>
  <c r="P473" i="14" s="1"/>
  <c r="P474" i="14" s="1"/>
  <c r="P475" i="14" s="1"/>
  <c r="P476" i="14" s="1"/>
  <c r="P477" i="14" s="1"/>
  <c r="P478" i="14" s="1"/>
  <c r="P479" i="14" s="1"/>
  <c r="P480" i="14" s="1"/>
  <c r="P481" i="14" s="1"/>
  <c r="P482" i="14" s="1"/>
  <c r="P483" i="14" s="1"/>
  <c r="P484" i="14" s="1"/>
  <c r="P485" i="14" s="1"/>
  <c r="P486" i="14" s="1"/>
  <c r="P487" i="14" s="1"/>
  <c r="P488" i="14" s="1"/>
  <c r="P489" i="14" s="1"/>
  <c r="P490" i="14" s="1"/>
  <c r="P491" i="14" s="1"/>
  <c r="P492" i="14" s="1"/>
  <c r="P493" i="14" s="1"/>
  <c r="P494" i="14" s="1"/>
  <c r="P495" i="14" s="1"/>
  <c r="P496" i="14" s="1"/>
  <c r="P497" i="14" s="1"/>
  <c r="P498" i="14" s="1"/>
  <c r="P499" i="14" s="1"/>
  <c r="P500" i="14" s="1"/>
  <c r="P501" i="14" s="1"/>
  <c r="P502" i="14" s="1"/>
  <c r="P503" i="14" s="1"/>
  <c r="P504" i="14" s="1"/>
  <c r="P505" i="14" s="1"/>
  <c r="P506" i="14" s="1"/>
  <c r="P507" i="14" s="1"/>
  <c r="P508" i="14" s="1"/>
  <c r="P509" i="14" s="1"/>
  <c r="P510" i="14" s="1"/>
  <c r="P511" i="14" s="1"/>
  <c r="P512" i="14" s="1"/>
  <c r="P513" i="14" s="1"/>
  <c r="P514" i="14" s="1"/>
  <c r="P515" i="14" s="1"/>
  <c r="P516" i="14" s="1"/>
  <c r="P517" i="14" s="1"/>
  <c r="P518" i="14" s="1"/>
  <c r="P519" i="14" s="1"/>
  <c r="P520" i="14" s="1"/>
  <c r="P521" i="14" s="1"/>
  <c r="P522" i="14" s="1"/>
  <c r="P523" i="14" s="1"/>
  <c r="P524" i="14" s="1"/>
  <c r="P525" i="14" s="1"/>
  <c r="P526" i="14" s="1"/>
  <c r="P527" i="14" s="1"/>
  <c r="P528" i="14" s="1"/>
  <c r="P529" i="14" s="1"/>
  <c r="P530" i="14" s="1"/>
  <c r="P531" i="14" s="1"/>
  <c r="P532" i="14" s="1"/>
  <c r="P533" i="14" s="1"/>
  <c r="P534" i="14" s="1"/>
  <c r="P535" i="14" s="1"/>
  <c r="P536" i="14" s="1"/>
  <c r="P537" i="14" s="1"/>
  <c r="P538" i="14" s="1"/>
  <c r="P539" i="14" s="1"/>
  <c r="P540" i="14" s="1"/>
  <c r="P541" i="14" s="1"/>
  <c r="P542" i="14" s="1"/>
  <c r="P543" i="14" s="1"/>
  <c r="P544" i="14" s="1"/>
  <c r="P545" i="14" s="1"/>
  <c r="P546" i="14" s="1"/>
  <c r="P547" i="14" s="1"/>
  <c r="P548" i="14" s="1"/>
  <c r="P549" i="14" s="1"/>
  <c r="P550" i="14" s="1"/>
  <c r="P551" i="14" s="1"/>
  <c r="P552" i="14" s="1"/>
  <c r="P553" i="14" s="1"/>
  <c r="P554" i="14" s="1"/>
  <c r="P555" i="14" s="1"/>
  <c r="P556" i="14" s="1"/>
  <c r="P557" i="14" s="1"/>
  <c r="P558" i="14" s="1"/>
  <c r="P559" i="14" s="1"/>
  <c r="P560" i="14" s="1"/>
  <c r="P561" i="14" s="1"/>
  <c r="P562" i="14" s="1"/>
  <c r="P563" i="14" s="1"/>
  <c r="P564" i="14" s="1"/>
  <c r="P565" i="14" s="1"/>
  <c r="P566" i="14" s="1"/>
  <c r="P567" i="14" s="1"/>
  <c r="P568" i="14" s="1"/>
  <c r="P569" i="14" s="1"/>
  <c r="P570" i="14" s="1"/>
  <c r="P571" i="14" s="1"/>
  <c r="P572" i="14" s="1"/>
  <c r="P573" i="14" s="1"/>
  <c r="P574" i="14" s="1"/>
  <c r="P575" i="14" s="1"/>
  <c r="P576" i="14" s="1"/>
  <c r="P577" i="14" s="1"/>
  <c r="P578" i="14" s="1"/>
  <c r="P579" i="14" s="1"/>
  <c r="P580" i="14" s="1"/>
  <c r="P581" i="14" s="1"/>
  <c r="P582" i="14" s="1"/>
  <c r="P583" i="14" s="1"/>
  <c r="P584" i="14" s="1"/>
  <c r="P585" i="14" s="1"/>
  <c r="P586" i="14" s="1"/>
  <c r="P587" i="14" s="1"/>
  <c r="P588" i="14" s="1"/>
  <c r="P589" i="14" s="1"/>
  <c r="P590" i="14" s="1"/>
  <c r="P591" i="14" s="1"/>
  <c r="P592" i="14" s="1"/>
  <c r="P593" i="14" s="1"/>
  <c r="P594" i="14" s="1"/>
  <c r="P595" i="14" s="1"/>
  <c r="P596" i="14" s="1"/>
  <c r="P597" i="14" s="1"/>
  <c r="P598" i="14" s="1"/>
  <c r="P599" i="14" s="1"/>
  <c r="P600" i="14" s="1"/>
  <c r="P601" i="14" s="1"/>
  <c r="P602" i="14" s="1"/>
  <c r="P603" i="14" s="1"/>
  <c r="P604" i="14" s="1"/>
  <c r="P605" i="14" s="1"/>
  <c r="P606" i="14" s="1"/>
  <c r="P607" i="14" s="1"/>
  <c r="P608" i="14" s="1"/>
  <c r="P609" i="14" s="1"/>
  <c r="P610" i="14" s="1"/>
  <c r="P611" i="14" s="1"/>
  <c r="P612" i="14" s="1"/>
  <c r="P613" i="14" s="1"/>
  <c r="P614" i="14" s="1"/>
  <c r="P615" i="14" s="1"/>
  <c r="P616" i="14" s="1"/>
  <c r="P617" i="14" s="1"/>
  <c r="P618" i="14" s="1"/>
  <c r="P619" i="14" s="1"/>
  <c r="P620" i="14" s="1"/>
  <c r="P621" i="14" s="1"/>
  <c r="P622" i="14" s="1"/>
  <c r="P623" i="14" s="1"/>
  <c r="P624" i="14" s="1"/>
  <c r="P625" i="14" s="1"/>
  <c r="P626" i="14" s="1"/>
  <c r="P627" i="14" s="1"/>
  <c r="P628" i="14" s="1"/>
  <c r="P629" i="14" s="1"/>
  <c r="P630" i="14" s="1"/>
  <c r="P631" i="14" s="1"/>
  <c r="P632" i="14" s="1"/>
  <c r="P633" i="14" s="1"/>
  <c r="P634" i="14" s="1"/>
  <c r="P635" i="14" s="1"/>
  <c r="P636" i="14" s="1"/>
  <c r="P637" i="14" s="1"/>
  <c r="P638" i="14" s="1"/>
  <c r="P639" i="14" s="1"/>
  <c r="P640" i="14" s="1"/>
  <c r="P641" i="14" s="1"/>
  <c r="P642" i="14" s="1"/>
  <c r="P643" i="14" s="1"/>
  <c r="P644" i="14" s="1"/>
  <c r="P645" i="14" s="1"/>
  <c r="P646" i="14" s="1"/>
  <c r="H36" i="14"/>
  <c r="I36" i="14" s="1"/>
  <c r="P647" i="14" l="1"/>
  <c r="P648" i="14" s="1"/>
  <c r="P649" i="14" s="1"/>
  <c r="P650" i="14" s="1"/>
  <c r="P651" i="14" s="1"/>
  <c r="P652" i="14" s="1"/>
  <c r="P653" i="14" s="1"/>
  <c r="P654" i="14" s="1"/>
  <c r="P655" i="14" s="1"/>
  <c r="P656" i="14" s="1"/>
  <c r="P657" i="14" s="1"/>
  <c r="P658" i="14" s="1"/>
  <c r="P659" i="14" s="1"/>
  <c r="P660" i="14" s="1"/>
  <c r="P661" i="14" s="1"/>
  <c r="P662" i="14" s="1"/>
  <c r="P663" i="14" s="1"/>
  <c r="P664" i="14" s="1"/>
  <c r="P665" i="14" s="1"/>
  <c r="P666" i="14" s="1"/>
  <c r="P667" i="14" s="1"/>
  <c r="P668" i="14" s="1"/>
  <c r="P669" i="14" s="1"/>
  <c r="P670" i="14" s="1"/>
  <c r="P671" i="14" s="1"/>
  <c r="P672" i="14" s="1"/>
  <c r="P673" i="14" s="1"/>
  <c r="P674" i="14" s="1"/>
  <c r="P675" i="14" s="1"/>
  <c r="P676" i="14" s="1"/>
  <c r="P677" i="14" s="1"/>
  <c r="P678" i="14" s="1"/>
  <c r="P679" i="14" s="1"/>
  <c r="P680" i="14" s="1"/>
  <c r="P681" i="14" s="1"/>
  <c r="P682" i="14" s="1"/>
  <c r="P683" i="14" s="1"/>
  <c r="P684" i="14" s="1"/>
  <c r="P685" i="14" s="1"/>
  <c r="P686" i="14" s="1"/>
  <c r="P687" i="14" s="1"/>
  <c r="P688" i="14" s="1"/>
  <c r="P689" i="14" s="1"/>
  <c r="P690" i="14" s="1"/>
  <c r="P691" i="14" s="1"/>
  <c r="P692" i="14" s="1"/>
  <c r="P693" i="14" s="1"/>
  <c r="P694" i="14" s="1"/>
  <c r="P695" i="14" s="1"/>
  <c r="P696" i="14" s="1"/>
  <c r="P697" i="14" s="1"/>
  <c r="P698" i="14" s="1"/>
  <c r="P699" i="14" s="1"/>
  <c r="P700" i="14" s="1"/>
  <c r="P701" i="14" s="1"/>
  <c r="P702" i="14" s="1"/>
  <c r="P703" i="14" s="1"/>
  <c r="P704" i="14" s="1"/>
  <c r="P705" i="14" s="1"/>
  <c r="P706" i="14" s="1"/>
  <c r="P707" i="14" s="1"/>
  <c r="P708" i="14" s="1"/>
  <c r="P709" i="14" s="1"/>
  <c r="P710" i="14" s="1"/>
  <c r="P711" i="14" s="1"/>
  <c r="P712" i="14" s="1"/>
  <c r="P713" i="14" s="1"/>
  <c r="P714" i="14" s="1"/>
  <c r="P715" i="14" s="1"/>
  <c r="P716" i="14" s="1"/>
  <c r="P717" i="14" s="1"/>
  <c r="P718" i="14" s="1"/>
  <c r="P719" i="14" s="1"/>
  <c r="P720" i="14" s="1"/>
  <c r="P721" i="14" s="1"/>
  <c r="P722" i="14" s="1"/>
  <c r="P723" i="14" s="1"/>
  <c r="P724" i="14" s="1"/>
  <c r="P725" i="14" s="1"/>
  <c r="P726" i="14" s="1"/>
  <c r="P727" i="14" s="1"/>
  <c r="P728" i="14" s="1"/>
  <c r="P729" i="14" s="1"/>
  <c r="P730" i="14" s="1"/>
  <c r="P731" i="14" s="1"/>
  <c r="P732" i="14" s="1"/>
  <c r="P733" i="14" s="1"/>
  <c r="P734" i="14" s="1"/>
  <c r="P735" i="14" s="1"/>
  <c r="P736" i="14" s="1"/>
  <c r="P737" i="14" s="1"/>
  <c r="P738" i="14" s="1"/>
  <c r="P739" i="14" s="1"/>
  <c r="P740" i="14" s="1"/>
  <c r="P741" i="14" s="1"/>
  <c r="P742" i="14" s="1"/>
  <c r="P743" i="14" s="1"/>
  <c r="P744" i="14" s="1"/>
  <c r="P745" i="14" s="1"/>
  <c r="P746" i="14" s="1"/>
  <c r="P747" i="14" s="1"/>
  <c r="P748" i="14" s="1"/>
  <c r="P749" i="14" s="1"/>
  <c r="P750" i="14" s="1"/>
  <c r="P751" i="14" s="1"/>
  <c r="P752" i="14" s="1"/>
  <c r="P753" i="14" s="1"/>
  <c r="P754" i="14" s="1"/>
  <c r="P755" i="14" s="1"/>
  <c r="P756" i="14" s="1"/>
  <c r="P757" i="14" s="1"/>
  <c r="P758" i="14" s="1"/>
  <c r="P759" i="14" s="1"/>
  <c r="P760" i="14" s="1"/>
  <c r="P761" i="14" s="1"/>
  <c r="P762" i="14" s="1"/>
  <c r="P763" i="14" s="1"/>
  <c r="P764" i="14" s="1"/>
  <c r="P765" i="14" s="1"/>
  <c r="P766" i="14" s="1"/>
  <c r="P767" i="14" s="1"/>
  <c r="P768" i="14" s="1"/>
  <c r="P769" i="14" s="1"/>
  <c r="P770" i="14" s="1"/>
  <c r="P771" i="14" s="1"/>
  <c r="P772" i="14" s="1"/>
  <c r="P773" i="14" s="1"/>
  <c r="P774" i="14" s="1"/>
  <c r="P775" i="14" s="1"/>
  <c r="P776" i="14" s="1"/>
  <c r="P777" i="14" s="1"/>
  <c r="P778" i="14" s="1"/>
  <c r="P779" i="14" s="1"/>
  <c r="P780" i="14" s="1"/>
  <c r="P781" i="14" s="1"/>
  <c r="P782" i="14" s="1"/>
  <c r="P783" i="14" s="1"/>
  <c r="P784" i="14" s="1"/>
  <c r="P785" i="14" s="1"/>
  <c r="P786" i="14" s="1"/>
  <c r="P787" i="14" s="1"/>
  <c r="P788" i="14" s="1"/>
  <c r="P789" i="14" s="1"/>
  <c r="P790" i="14" s="1"/>
  <c r="P791" i="14" s="1"/>
  <c r="P792" i="14" s="1"/>
  <c r="P793" i="14" s="1"/>
  <c r="P794" i="14" s="1"/>
  <c r="P795" i="14" s="1"/>
  <c r="P796" i="14" s="1"/>
  <c r="P797" i="14" s="1"/>
  <c r="P798" i="14" s="1"/>
  <c r="P799" i="14" s="1"/>
  <c r="P800" i="14" s="1"/>
  <c r="P801" i="14" s="1"/>
  <c r="P802" i="14" s="1"/>
  <c r="P803" i="14" s="1"/>
  <c r="P804" i="14" s="1"/>
  <c r="P805" i="14" s="1"/>
  <c r="P806" i="14" s="1"/>
  <c r="P807" i="14" s="1"/>
  <c r="P808" i="14" s="1"/>
  <c r="P809" i="14" s="1"/>
  <c r="P810" i="14" s="1"/>
  <c r="P811" i="14" s="1"/>
  <c r="P812" i="14" s="1"/>
  <c r="P813" i="14" s="1"/>
  <c r="P814" i="14" s="1"/>
  <c r="P815" i="14" s="1"/>
  <c r="P816" i="14" s="1"/>
  <c r="P817" i="14" s="1"/>
  <c r="P818" i="14" s="1"/>
  <c r="P819" i="14" s="1"/>
  <c r="P820" i="14" s="1"/>
  <c r="P821" i="14" s="1"/>
  <c r="P822" i="14" s="1"/>
  <c r="P823" i="14" s="1"/>
  <c r="P824" i="14" s="1"/>
  <c r="P825" i="14" s="1"/>
  <c r="P826" i="14" s="1"/>
  <c r="P827" i="14" s="1"/>
  <c r="P828" i="14" s="1"/>
  <c r="P829" i="14" s="1"/>
  <c r="P830" i="14" s="1"/>
  <c r="P831" i="14" s="1"/>
  <c r="P832" i="14" s="1"/>
  <c r="P833" i="14" s="1"/>
  <c r="P834" i="14" s="1"/>
  <c r="P835" i="14" s="1"/>
  <c r="P836" i="14" s="1"/>
  <c r="P837" i="14" s="1"/>
  <c r="P838" i="14" s="1"/>
  <c r="P839" i="14" s="1"/>
  <c r="P840" i="14" s="1"/>
  <c r="P841" i="14" s="1"/>
  <c r="P842" i="14" s="1"/>
  <c r="P843" i="14" s="1"/>
  <c r="P844" i="14" s="1"/>
  <c r="P845" i="14" s="1"/>
  <c r="P846" i="14" s="1"/>
  <c r="P847" i="14" s="1"/>
  <c r="P848" i="14" s="1"/>
  <c r="P849" i="14" s="1"/>
  <c r="P850" i="14" s="1"/>
  <c r="P851" i="14" s="1"/>
  <c r="P852" i="14" s="1"/>
  <c r="P853" i="14" s="1"/>
  <c r="P854" i="14" s="1"/>
  <c r="P855" i="14" s="1"/>
  <c r="P856" i="14" s="1"/>
  <c r="P857" i="14" s="1"/>
  <c r="P858" i="14" s="1"/>
  <c r="P859" i="14" s="1"/>
  <c r="P860" i="14" s="1"/>
  <c r="P861" i="14" s="1"/>
  <c r="P862" i="14" s="1"/>
  <c r="P863" i="14" s="1"/>
  <c r="P864" i="14" s="1"/>
  <c r="P865" i="14" s="1"/>
  <c r="P866" i="14" s="1"/>
  <c r="P867" i="14" s="1"/>
  <c r="P868" i="14" s="1"/>
  <c r="P869" i="14" s="1"/>
  <c r="P870" i="14" s="1"/>
  <c r="P871" i="14" s="1"/>
  <c r="P872" i="14" s="1"/>
  <c r="P873" i="14" s="1"/>
  <c r="P874" i="14" s="1"/>
  <c r="P875" i="14" s="1"/>
  <c r="P876" i="14" s="1"/>
  <c r="P877" i="14" s="1"/>
  <c r="P878" i="14" s="1"/>
  <c r="P879" i="14" s="1"/>
  <c r="P880" i="14" s="1"/>
  <c r="P881" i="14" s="1"/>
  <c r="P882" i="14" s="1"/>
  <c r="P883" i="14" s="1"/>
  <c r="P884" i="14" s="1"/>
  <c r="P885" i="14" s="1"/>
  <c r="P886" i="14" s="1"/>
  <c r="P887" i="14" s="1"/>
  <c r="P888" i="14" s="1"/>
  <c r="P889" i="14" s="1"/>
  <c r="P890" i="14" s="1"/>
  <c r="P891" i="14" s="1"/>
  <c r="P892" i="14" s="1"/>
  <c r="P893" i="14" s="1"/>
  <c r="P894" i="14" s="1"/>
  <c r="P895" i="14" s="1"/>
  <c r="P896" i="14" s="1"/>
  <c r="P897" i="14" s="1"/>
  <c r="P898" i="14" s="1"/>
  <c r="P899" i="14" s="1"/>
  <c r="P900" i="14" s="1"/>
  <c r="P901" i="14" s="1"/>
  <c r="P902" i="14" s="1"/>
  <c r="P903" i="14" s="1"/>
  <c r="P904" i="14" s="1"/>
  <c r="P905" i="14" s="1"/>
  <c r="P906" i="14" s="1"/>
  <c r="P907" i="14" s="1"/>
  <c r="P908" i="14" s="1"/>
  <c r="P909" i="14" s="1"/>
  <c r="P910" i="14" s="1"/>
  <c r="P911" i="14" s="1"/>
  <c r="P912" i="14" s="1"/>
  <c r="P913" i="14" s="1"/>
  <c r="P914" i="14" s="1"/>
  <c r="P915" i="14" s="1"/>
  <c r="P916" i="14" s="1"/>
  <c r="P917" i="14" s="1"/>
  <c r="P918" i="14" s="1"/>
  <c r="P919" i="14" s="1"/>
  <c r="P920" i="14" s="1"/>
  <c r="P921" i="14" s="1"/>
  <c r="P922" i="14" s="1"/>
  <c r="P923" i="14" s="1"/>
  <c r="P924" i="14" s="1"/>
  <c r="P925" i="14" s="1"/>
  <c r="P926" i="14" s="1"/>
  <c r="P927" i="14" s="1"/>
  <c r="P928" i="14" s="1"/>
  <c r="P929" i="14" s="1"/>
  <c r="P930" i="14" s="1"/>
  <c r="P931" i="14" s="1"/>
  <c r="P932" i="14" s="1"/>
  <c r="P933" i="14" s="1"/>
  <c r="P934" i="14" s="1"/>
  <c r="P935" i="14" s="1"/>
  <c r="P936" i="14" s="1"/>
  <c r="P937" i="14" s="1"/>
  <c r="P938" i="14" s="1"/>
  <c r="P939" i="14" s="1"/>
  <c r="P940" i="14" s="1"/>
  <c r="P941" i="14" s="1"/>
  <c r="P942" i="14" s="1"/>
  <c r="P943" i="14" s="1"/>
  <c r="P944" i="14" s="1"/>
  <c r="P945" i="14" s="1"/>
  <c r="P946" i="14" s="1"/>
  <c r="P947" i="14" s="1"/>
  <c r="P948" i="14" s="1"/>
  <c r="P949" i="14" s="1"/>
  <c r="P950" i="14" s="1"/>
  <c r="P951" i="14" s="1"/>
  <c r="P952" i="14" s="1"/>
  <c r="P953" i="14" s="1"/>
  <c r="P954" i="14" s="1"/>
  <c r="P955" i="14" s="1"/>
  <c r="P956" i="14" s="1"/>
  <c r="P957" i="14" s="1"/>
  <c r="P958" i="14" s="1"/>
  <c r="P959" i="14" s="1"/>
  <c r="P960" i="14" s="1"/>
  <c r="P961" i="14" s="1"/>
  <c r="P962" i="14" s="1"/>
  <c r="P963" i="14" s="1"/>
  <c r="P964" i="14" s="1"/>
  <c r="P965" i="14" s="1"/>
  <c r="P966" i="14" s="1"/>
  <c r="P967" i="14" s="1"/>
  <c r="P968" i="14" s="1"/>
  <c r="P969" i="14" s="1"/>
  <c r="P970" i="14" s="1"/>
  <c r="P971" i="14" s="1"/>
  <c r="P972" i="14" s="1"/>
  <c r="P973" i="14" s="1"/>
  <c r="P974" i="14" s="1"/>
  <c r="P975" i="14" s="1"/>
  <c r="P976" i="14" s="1"/>
  <c r="P977" i="14" s="1"/>
  <c r="P978" i="14" s="1"/>
  <c r="P979" i="14" s="1"/>
  <c r="P980" i="14" s="1"/>
  <c r="P981" i="14" s="1"/>
  <c r="P982" i="14" s="1"/>
  <c r="P983" i="14" s="1"/>
  <c r="P984" i="14" s="1"/>
  <c r="P985" i="14" s="1"/>
  <c r="P986" i="14" s="1"/>
  <c r="P987" i="14" s="1"/>
  <c r="P988" i="14" s="1"/>
  <c r="P989" i="14" s="1"/>
  <c r="P990" i="14" s="1"/>
  <c r="P991" i="14" s="1"/>
  <c r="P992" i="14" s="1"/>
  <c r="P993" i="14" s="1"/>
  <c r="P994" i="14" s="1"/>
  <c r="P995" i="14" s="1"/>
  <c r="P996" i="14" s="1"/>
  <c r="P997" i="14" s="1"/>
  <c r="P998" i="14" s="1"/>
  <c r="P999" i="14" s="1"/>
  <c r="P1000" i="14" s="1"/>
  <c r="P1001" i="14" s="1"/>
  <c r="P1002" i="14" s="1"/>
  <c r="P1003" i="14" s="1"/>
  <c r="P1004" i="14" s="1"/>
  <c r="P1005" i="14" s="1"/>
  <c r="P1006" i="14" s="1"/>
  <c r="P1007" i="14" s="1"/>
  <c r="P1008" i="14" s="1"/>
  <c r="P1009" i="14" s="1"/>
  <c r="P1010" i="14" s="1"/>
  <c r="P1011" i="14" s="1"/>
  <c r="P1012" i="14" s="1"/>
  <c r="P1013" i="14" s="1"/>
  <c r="P1014" i="14" s="1"/>
  <c r="P1015" i="14" s="1"/>
  <c r="P1016" i="14" s="1"/>
  <c r="P1017" i="14" s="1"/>
  <c r="P1018" i="14" s="1"/>
  <c r="P1019" i="14" s="1"/>
  <c r="P1020" i="14" s="1"/>
  <c r="P1021" i="14" s="1"/>
  <c r="P1022" i="14" s="1"/>
  <c r="P1023" i="14" s="1"/>
  <c r="P1024" i="14" s="1"/>
  <c r="P1025" i="14" s="1"/>
  <c r="P1026" i="14" s="1"/>
  <c r="P1027" i="14" s="1"/>
  <c r="P1028" i="14" s="1"/>
  <c r="P1029" i="14" s="1"/>
  <c r="P1030" i="14" s="1"/>
  <c r="P1031" i="14" s="1"/>
  <c r="P1032" i="14" s="1"/>
  <c r="P1033" i="14" s="1"/>
  <c r="P1034" i="14" s="1"/>
  <c r="P1035" i="14" s="1"/>
  <c r="P1036" i="14" s="1"/>
  <c r="P1037" i="14" s="1"/>
  <c r="P1038" i="14" s="1"/>
  <c r="P1039" i="14" s="1"/>
  <c r="P1040" i="14" s="1"/>
  <c r="P1041" i="14" s="1"/>
  <c r="P1042" i="14" s="1"/>
  <c r="P1043" i="14" s="1"/>
  <c r="P1044" i="14" s="1"/>
  <c r="P1045" i="14" s="1"/>
  <c r="P1046" i="14" s="1"/>
  <c r="P1047" i="14" s="1"/>
  <c r="P1048" i="14" s="1"/>
  <c r="P1049" i="14" s="1"/>
  <c r="P1050" i="14" s="1"/>
  <c r="P1051" i="14" s="1"/>
  <c r="P1052" i="14" s="1"/>
  <c r="P1053" i="14" s="1"/>
  <c r="P1054" i="14" s="1"/>
  <c r="P1055" i="14" s="1"/>
  <c r="P1056" i="14" s="1"/>
  <c r="P1057" i="14" s="1"/>
  <c r="P1058" i="14" s="1"/>
  <c r="P1059" i="14" s="1"/>
  <c r="P1060" i="14" s="1"/>
  <c r="P1061" i="14" s="1"/>
  <c r="P1062" i="14" s="1"/>
  <c r="P1063" i="14" s="1"/>
  <c r="P1064" i="14" s="1"/>
  <c r="P1065" i="14" s="1"/>
  <c r="P1066" i="14" s="1"/>
  <c r="P1067" i="14" s="1"/>
  <c r="P1068" i="14" s="1"/>
  <c r="P1069" i="14" s="1"/>
  <c r="P1070" i="14" s="1"/>
  <c r="P1071" i="14" s="1"/>
  <c r="P1072" i="14" s="1"/>
  <c r="P1073" i="14" s="1"/>
  <c r="P1074" i="14" s="1"/>
  <c r="P1075" i="14" s="1"/>
  <c r="P1076" i="14" s="1"/>
  <c r="P1077" i="14" s="1"/>
  <c r="P1078" i="14" s="1"/>
  <c r="P1079" i="14" s="1"/>
  <c r="P1080" i="14" s="1"/>
  <c r="P1081" i="14" s="1"/>
  <c r="P1082" i="14" s="1"/>
  <c r="P1083" i="14" s="1"/>
  <c r="P1084" i="14" s="1"/>
  <c r="P1085" i="14" s="1"/>
  <c r="P1086" i="14" s="1"/>
  <c r="P1087" i="14" s="1"/>
  <c r="P1088" i="14" s="1"/>
  <c r="P1089" i="14" s="1"/>
  <c r="P1090" i="14" s="1"/>
  <c r="P1091" i="14" s="1"/>
  <c r="P1092" i="14" s="1"/>
  <c r="P1093" i="14" s="1"/>
  <c r="P1094" i="14" s="1"/>
  <c r="P1095" i="14" s="1"/>
  <c r="P1096" i="14" s="1"/>
  <c r="P1097" i="14" s="1"/>
  <c r="P1098" i="14" s="1"/>
  <c r="P1099" i="14" s="1"/>
  <c r="P1100" i="14" s="1"/>
  <c r="P1101" i="14" s="1"/>
  <c r="P1102" i="14" s="1"/>
  <c r="P1103" i="14" s="1"/>
  <c r="P1104" i="14" s="1"/>
  <c r="P1105" i="14" s="1"/>
  <c r="P1106" i="14" s="1"/>
  <c r="P1107" i="14" s="1"/>
  <c r="P1108" i="14" s="1"/>
  <c r="P1109" i="14" s="1"/>
  <c r="P1110" i="14" s="1"/>
  <c r="P1111" i="14" s="1"/>
  <c r="P1112" i="14" s="1"/>
  <c r="P1113" i="14" s="1"/>
  <c r="P1114" i="14" s="1"/>
  <c r="P1115" i="14" s="1"/>
  <c r="P1116" i="14" s="1"/>
  <c r="P1117" i="14" s="1"/>
  <c r="P1118" i="14" s="1"/>
  <c r="P1119" i="14" s="1"/>
  <c r="P1120" i="14" s="1"/>
  <c r="P1121" i="14" s="1"/>
  <c r="P1122" i="14" s="1"/>
  <c r="P1123" i="14" s="1"/>
  <c r="P1124" i="14" s="1"/>
  <c r="P1125" i="14" s="1"/>
  <c r="P1126" i="14" s="1"/>
  <c r="P1127" i="14" s="1"/>
  <c r="P1128" i="14" s="1"/>
  <c r="P1129" i="14" s="1"/>
  <c r="P1130" i="14" s="1"/>
  <c r="P1131" i="14" s="1"/>
  <c r="P1132" i="14" s="1"/>
  <c r="P1133" i="14" s="1"/>
  <c r="P1134" i="14" s="1"/>
  <c r="P1135" i="14" s="1"/>
  <c r="P1136" i="14" s="1"/>
  <c r="P1137" i="14" s="1"/>
  <c r="P1138" i="14" s="1"/>
  <c r="P1139" i="14" s="1"/>
  <c r="P1140" i="14" s="1"/>
  <c r="P1141" i="14" s="1"/>
  <c r="P1142" i="14" s="1"/>
  <c r="P1143" i="14" s="1"/>
  <c r="P1144" i="14" s="1"/>
  <c r="P1145" i="14" s="1"/>
  <c r="P1146" i="14" s="1"/>
  <c r="P1147" i="14" s="1"/>
  <c r="P1148" i="14" s="1"/>
  <c r="P1149" i="14" s="1"/>
  <c r="P1150" i="14" s="1"/>
  <c r="P1151" i="14" s="1"/>
  <c r="P1152" i="14" s="1"/>
  <c r="P1153" i="14" s="1"/>
  <c r="P1154" i="14" s="1"/>
  <c r="P1155" i="14" s="1"/>
  <c r="P1156" i="14" s="1"/>
  <c r="P1157" i="14" s="1"/>
  <c r="P1158" i="14" s="1"/>
  <c r="P1159" i="14" s="1"/>
  <c r="P1160" i="14" s="1"/>
  <c r="P1161" i="14" s="1"/>
  <c r="P1162" i="14" s="1"/>
  <c r="P1163" i="14" s="1"/>
  <c r="P1164" i="14" s="1"/>
  <c r="P1165" i="14" s="1"/>
  <c r="P1166" i="14" s="1"/>
  <c r="P1167" i="14" s="1"/>
  <c r="P1168" i="14" s="1"/>
  <c r="P1169" i="14" s="1"/>
  <c r="P1170" i="14" s="1"/>
  <c r="P1171" i="14" s="1"/>
  <c r="P1172" i="14" s="1"/>
  <c r="P1173" i="14" s="1"/>
  <c r="P1174" i="14" s="1"/>
  <c r="P1175" i="14" s="1"/>
  <c r="P1176" i="14" s="1"/>
  <c r="P1177" i="14" s="1"/>
  <c r="P1178" i="14" s="1"/>
  <c r="P1179" i="14" s="1"/>
  <c r="P1180" i="14" s="1"/>
  <c r="P1181" i="14" s="1"/>
  <c r="P1182" i="14" s="1"/>
  <c r="P1183" i="14" s="1"/>
  <c r="P1184" i="14" s="1"/>
  <c r="P1185" i="14" s="1"/>
  <c r="P1186" i="14" s="1"/>
  <c r="P1187" i="14" s="1"/>
  <c r="P1188" i="14" s="1"/>
  <c r="P1189" i="14" s="1"/>
  <c r="P1190" i="14" s="1"/>
  <c r="P1191" i="14" s="1"/>
  <c r="P1192" i="14" s="1"/>
  <c r="P1193" i="14" s="1"/>
  <c r="P1194" i="14" s="1"/>
  <c r="P1195" i="14" s="1"/>
  <c r="P1196" i="14" s="1"/>
  <c r="P1197" i="14" s="1"/>
  <c r="P1198" i="14" s="1"/>
  <c r="P1199" i="14" s="1"/>
  <c r="P1200" i="14" s="1"/>
  <c r="P1201" i="14" s="1"/>
  <c r="P1202" i="14" s="1"/>
  <c r="P1203" i="14" s="1"/>
  <c r="P1204" i="14" s="1"/>
  <c r="P1205" i="14" s="1"/>
  <c r="P1206" i="14" s="1"/>
  <c r="P1207" i="14" s="1"/>
  <c r="P1208" i="14" s="1"/>
  <c r="P1209" i="14" s="1"/>
  <c r="P1210" i="14" s="1"/>
  <c r="P1211" i="14" s="1"/>
  <c r="P1212" i="14" s="1"/>
  <c r="P1213" i="14" s="1"/>
  <c r="P1214" i="14" s="1"/>
  <c r="P1215" i="14" s="1"/>
  <c r="P1216" i="14" s="1"/>
  <c r="P1217" i="14" s="1"/>
  <c r="P1218" i="14" s="1"/>
  <c r="P1219" i="14" s="1"/>
  <c r="P1220" i="14" s="1"/>
  <c r="P1221" i="14" s="1"/>
  <c r="P1222" i="14" s="1"/>
  <c r="P1223" i="14" s="1"/>
  <c r="P1224" i="14" s="1"/>
  <c r="P1225" i="14" s="1"/>
  <c r="P1226" i="14" s="1"/>
  <c r="P1227" i="14" s="1"/>
  <c r="P1228" i="14" s="1"/>
  <c r="P1229" i="14" s="1"/>
  <c r="P1230" i="14" s="1"/>
  <c r="P1231" i="14" s="1"/>
  <c r="P1232" i="14" s="1"/>
  <c r="P1233" i="14" s="1"/>
  <c r="P1234" i="14" s="1"/>
  <c r="P1235" i="14" s="1"/>
  <c r="P1236" i="14" s="1"/>
  <c r="P1237" i="14" s="1"/>
  <c r="P1238" i="14" s="1"/>
  <c r="P1239" i="14" s="1"/>
  <c r="P1240" i="14" s="1"/>
  <c r="P1241" i="14" s="1"/>
  <c r="P1242" i="14" s="1"/>
  <c r="P1243" i="14" s="1"/>
  <c r="P1244" i="14" s="1"/>
  <c r="P1245" i="14" s="1"/>
  <c r="P1246" i="14" s="1"/>
  <c r="P1247" i="14" s="1"/>
  <c r="P1248" i="14" s="1"/>
  <c r="P1249" i="14" s="1"/>
  <c r="P1250" i="14" s="1"/>
  <c r="P1251" i="14" s="1"/>
  <c r="P1252" i="14" s="1"/>
  <c r="P1253" i="14" s="1"/>
  <c r="P1254" i="14" s="1"/>
  <c r="P1255" i="14" s="1"/>
  <c r="P1256" i="14" s="1"/>
  <c r="P1257" i="14" s="1"/>
  <c r="P1258" i="14" s="1"/>
  <c r="P1259" i="14" s="1"/>
  <c r="P1260" i="14" s="1"/>
  <c r="P1261" i="14" s="1"/>
  <c r="P1262" i="14" s="1"/>
  <c r="P1263" i="14" s="1"/>
  <c r="P1264" i="14" s="1"/>
  <c r="P1265" i="14" s="1"/>
  <c r="P1266" i="14" s="1"/>
  <c r="P1267" i="14" s="1"/>
  <c r="P1268" i="14" s="1"/>
  <c r="P1269" i="14" s="1"/>
  <c r="P1270" i="14" s="1"/>
  <c r="P1271" i="14" s="1"/>
  <c r="P1272" i="14" s="1"/>
  <c r="P1273" i="14" s="1"/>
  <c r="P1274" i="14" s="1"/>
  <c r="P1275" i="14" s="1"/>
  <c r="P1276" i="14" s="1"/>
  <c r="P1277" i="14" s="1"/>
  <c r="P1278" i="14" s="1"/>
  <c r="P1279" i="14" s="1"/>
  <c r="P1280" i="14" s="1"/>
  <c r="P1281" i="14" s="1"/>
  <c r="P1282" i="14" s="1"/>
  <c r="P1283" i="14" s="1"/>
  <c r="P1284" i="14" s="1"/>
  <c r="P1285" i="14" s="1"/>
  <c r="P1286" i="14" s="1"/>
  <c r="P1287" i="14" s="1"/>
  <c r="P1288" i="14" s="1"/>
  <c r="P1289" i="14" s="1"/>
  <c r="P1290" i="14" s="1"/>
  <c r="P1291" i="14" s="1"/>
  <c r="P1292" i="14" s="1"/>
  <c r="P1293" i="14" s="1"/>
  <c r="P1294" i="14" s="1"/>
  <c r="P1295" i="14" s="1"/>
  <c r="P1296" i="14" s="1"/>
  <c r="P1297" i="14" s="1"/>
  <c r="P1298" i="14" s="1"/>
  <c r="P1299" i="14" s="1"/>
  <c r="P1300" i="14" s="1"/>
  <c r="P1301" i="14" s="1"/>
  <c r="P1302" i="14" s="1"/>
  <c r="P1303" i="14" s="1"/>
  <c r="P1304" i="14" s="1"/>
  <c r="P1305" i="14" s="1"/>
  <c r="P1306" i="14" s="1"/>
  <c r="P1307" i="14" s="1"/>
  <c r="P1308" i="14" s="1"/>
  <c r="P1309" i="14" s="1"/>
  <c r="P1310" i="14" s="1"/>
  <c r="P1311" i="14" s="1"/>
  <c r="P1312" i="14" s="1"/>
  <c r="P1313" i="14" s="1"/>
  <c r="P1314" i="14" s="1"/>
  <c r="P1315" i="14" s="1"/>
  <c r="P1316" i="14" s="1"/>
  <c r="P1317" i="14" s="1"/>
  <c r="P1318" i="14" s="1"/>
  <c r="P1319" i="14" s="1"/>
  <c r="P1320" i="14" s="1"/>
  <c r="P1321" i="14" s="1"/>
  <c r="P1322" i="14" s="1"/>
  <c r="P1323" i="14" s="1"/>
  <c r="P1324" i="14" s="1"/>
  <c r="P1325" i="14" s="1"/>
  <c r="P1326" i="14" s="1"/>
  <c r="P1327" i="14" s="1"/>
  <c r="P1328" i="14" s="1"/>
  <c r="P1329" i="14" s="1"/>
  <c r="P1330" i="14" s="1"/>
  <c r="P1331" i="14" s="1"/>
  <c r="P1332" i="14" s="1"/>
  <c r="P1333" i="14" s="1"/>
  <c r="P1334" i="14" s="1"/>
  <c r="P1335" i="14" s="1"/>
  <c r="P1336" i="14" s="1"/>
  <c r="P1337" i="14" s="1"/>
  <c r="P1338" i="14" s="1"/>
  <c r="P1339" i="14" s="1"/>
  <c r="P1340" i="14" s="1"/>
  <c r="P1341" i="14" s="1"/>
  <c r="P1342" i="14" s="1"/>
  <c r="P1343" i="14" s="1"/>
  <c r="P1344" i="14" s="1"/>
  <c r="P1345" i="14" s="1"/>
  <c r="P1346" i="14" s="1"/>
  <c r="P1347" i="14" s="1"/>
  <c r="P1348" i="14" s="1"/>
  <c r="P1349" i="14" s="1"/>
  <c r="P1350" i="14" s="1"/>
  <c r="P1351" i="14" s="1"/>
  <c r="P1352" i="14" s="1"/>
  <c r="P1353" i="14" s="1"/>
  <c r="P1354" i="14" s="1"/>
  <c r="P1355" i="14" s="1"/>
  <c r="P1356" i="14" s="1"/>
  <c r="P1357" i="14" s="1"/>
  <c r="P1358" i="14" s="1"/>
  <c r="P1359" i="14" s="1"/>
  <c r="P1360" i="14" s="1"/>
  <c r="P1361" i="14" s="1"/>
  <c r="P1362" i="14" s="1"/>
  <c r="P1363" i="14" s="1"/>
  <c r="P1364" i="14" s="1"/>
  <c r="P1365" i="14" s="1"/>
  <c r="P1366" i="14" s="1"/>
  <c r="P1367" i="14" s="1"/>
  <c r="P1368" i="14" s="1"/>
  <c r="P1369" i="14" s="1"/>
  <c r="P1370" i="14" s="1"/>
  <c r="P1371" i="14" s="1"/>
  <c r="P1372" i="14" s="1"/>
  <c r="P1373" i="14" s="1"/>
  <c r="P1374" i="14" s="1"/>
  <c r="P1375" i="14" s="1"/>
  <c r="P1376" i="14" s="1"/>
  <c r="P1377" i="14" s="1"/>
  <c r="P1378" i="14" s="1"/>
  <c r="P1379" i="14" s="1"/>
  <c r="P1380" i="14" s="1"/>
  <c r="P1381" i="14" s="1"/>
  <c r="P1382" i="14" s="1"/>
  <c r="P1383" i="14" s="1"/>
  <c r="P1384" i="14" s="1"/>
  <c r="P1385" i="14" s="1"/>
  <c r="P1386" i="14" s="1"/>
  <c r="P1387" i="14" s="1"/>
  <c r="P1388" i="14" s="1"/>
  <c r="P1389" i="14" s="1"/>
  <c r="P1390" i="14" s="1"/>
  <c r="P1391" i="14" s="1"/>
  <c r="P1392" i="14" s="1"/>
  <c r="P1393" i="14" s="1"/>
  <c r="P1394" i="14" s="1"/>
  <c r="P1395" i="14" s="1"/>
  <c r="P1396" i="14" s="1"/>
  <c r="P1397" i="14" s="1"/>
  <c r="P1398" i="14" s="1"/>
  <c r="P1399" i="14" s="1"/>
  <c r="P1400" i="14" s="1"/>
  <c r="P1401" i="14" s="1"/>
  <c r="P1402" i="14" s="1"/>
  <c r="P1403" i="14" s="1"/>
  <c r="P1404" i="14" s="1"/>
  <c r="P1405" i="14" s="1"/>
  <c r="P1406" i="14" s="1"/>
  <c r="P1407" i="14" s="1"/>
  <c r="P1408" i="14" s="1"/>
  <c r="P1409" i="14" s="1"/>
  <c r="P1410" i="14" s="1"/>
  <c r="P1411" i="14" s="1"/>
  <c r="P1412" i="14" s="1"/>
  <c r="P1413" i="14" s="1"/>
  <c r="N94" i="66"/>
  <c r="L79" i="66"/>
  <c r="L80" i="66" s="1"/>
  <c r="D75" i="66"/>
  <c r="D73" i="66"/>
  <c r="M17" i="66"/>
  <c r="M18" i="66" s="1"/>
  <c r="D14" i="66"/>
  <c r="I56" i="66" s="1"/>
  <c r="M5" i="66"/>
  <c r="L7" i="66" s="1"/>
  <c r="M19" i="66" l="1"/>
  <c r="D79" i="66"/>
  <c r="F79" i="66"/>
  <c r="K18" i="66"/>
  <c r="B18" i="66"/>
  <c r="L18" i="66"/>
  <c r="C18" i="66"/>
  <c r="L81" i="66"/>
  <c r="F80" i="66"/>
  <c r="D80" i="66"/>
  <c r="H80" i="66"/>
  <c r="E80" i="66"/>
  <c r="B80" i="66"/>
  <c r="K7" i="66"/>
  <c r="B17" i="66"/>
  <c r="K17" i="66"/>
  <c r="K5" i="66"/>
  <c r="D7" i="66"/>
  <c r="C17" i="66"/>
  <c r="L17" i="66"/>
  <c r="B79" i="66"/>
  <c r="E79" i="66"/>
  <c r="H79" i="66"/>
  <c r="M20" i="66" l="1"/>
  <c r="A79" i="66"/>
  <c r="N79" i="66"/>
  <c r="A80" i="66"/>
  <c r="N80" i="66"/>
  <c r="L82" i="66"/>
  <c r="F81" i="66"/>
  <c r="D81" i="66"/>
  <c r="H81" i="66"/>
  <c r="E81" i="66"/>
  <c r="B81" i="66"/>
  <c r="D6" i="66"/>
  <c r="K6" i="66"/>
  <c r="K8" i="66" s="1"/>
  <c r="K19" i="66"/>
  <c r="B19" i="66"/>
  <c r="L19" i="66"/>
  <c r="C19" i="66"/>
  <c r="M21" i="66" l="1"/>
  <c r="K18" i="23"/>
  <c r="L18" i="23"/>
  <c r="C18" i="23"/>
  <c r="B18" i="23"/>
  <c r="D8" i="66"/>
  <c r="A81" i="66"/>
  <c r="N81" i="66"/>
  <c r="K20" i="66"/>
  <c r="B20" i="66"/>
  <c r="L20" i="66"/>
  <c r="C20" i="66"/>
  <c r="L83" i="66"/>
  <c r="F82" i="66"/>
  <c r="D82" i="66"/>
  <c r="H82" i="66"/>
  <c r="E82" i="66"/>
  <c r="B82" i="66"/>
  <c r="M22" i="66" l="1"/>
  <c r="K19" i="23"/>
  <c r="L19" i="23"/>
  <c r="C19" i="23"/>
  <c r="B19" i="23"/>
  <c r="A82" i="66"/>
  <c r="N82" i="66"/>
  <c r="L84" i="66"/>
  <c r="F83" i="66"/>
  <c r="D83" i="66"/>
  <c r="H83" i="66"/>
  <c r="E83" i="66"/>
  <c r="B83" i="66"/>
  <c r="K21" i="66"/>
  <c r="B21" i="66"/>
  <c r="L21" i="66"/>
  <c r="C21" i="66"/>
  <c r="M23" i="66" l="1"/>
  <c r="K20" i="23"/>
  <c r="L20" i="23"/>
  <c r="C20" i="23"/>
  <c r="B20" i="23"/>
  <c r="L22" i="66"/>
  <c r="K22" i="66"/>
  <c r="B22" i="66"/>
  <c r="C22" i="66"/>
  <c r="A83" i="66"/>
  <c r="N83" i="66"/>
  <c r="L85" i="66"/>
  <c r="F84" i="66"/>
  <c r="D84" i="66"/>
  <c r="H84" i="66"/>
  <c r="E84" i="66"/>
  <c r="B84" i="66"/>
  <c r="L21" i="23"/>
  <c r="M24" i="66" l="1"/>
  <c r="K21" i="23"/>
  <c r="B21" i="23"/>
  <c r="C21" i="23"/>
  <c r="A84" i="66"/>
  <c r="N84" i="66"/>
  <c r="L23" i="66"/>
  <c r="C23" i="66"/>
  <c r="B23" i="66"/>
  <c r="K23" i="66"/>
  <c r="L86" i="66"/>
  <c r="F85" i="66"/>
  <c r="D85" i="66"/>
  <c r="H85" i="66"/>
  <c r="E85" i="66"/>
  <c r="B85" i="66"/>
  <c r="L22" i="23"/>
  <c r="M25" i="66" l="1"/>
  <c r="K22" i="23"/>
  <c r="B22" i="23"/>
  <c r="C22" i="23"/>
  <c r="A85" i="66"/>
  <c r="N85" i="66"/>
  <c r="L87" i="66"/>
  <c r="F86" i="66"/>
  <c r="D86" i="66"/>
  <c r="L94" i="66"/>
  <c r="H86" i="66"/>
  <c r="E86" i="66"/>
  <c r="B86" i="66"/>
  <c r="L24" i="66"/>
  <c r="C24" i="66"/>
  <c r="K24" i="66"/>
  <c r="B24" i="66"/>
  <c r="L23" i="23"/>
  <c r="M26" i="66" l="1"/>
  <c r="K23" i="23"/>
  <c r="B23" i="23"/>
  <c r="C23" i="23"/>
  <c r="L25" i="66"/>
  <c r="C25" i="66"/>
  <c r="B25" i="66"/>
  <c r="K25" i="66"/>
  <c r="A86" i="66"/>
  <c r="N86" i="66"/>
  <c r="L88" i="66"/>
  <c r="F87" i="66"/>
  <c r="D87" i="66"/>
  <c r="H87" i="66"/>
  <c r="E87" i="66"/>
  <c r="B87" i="66"/>
  <c r="L24" i="23"/>
  <c r="M27" i="66" l="1"/>
  <c r="K24" i="23"/>
  <c r="B24" i="23"/>
  <c r="C24" i="23"/>
  <c r="A87" i="66"/>
  <c r="N87" i="66"/>
  <c r="L26" i="66"/>
  <c r="C26" i="66"/>
  <c r="K26" i="66"/>
  <c r="B26" i="66"/>
  <c r="L89" i="66"/>
  <c r="F88" i="66"/>
  <c r="D88" i="66"/>
  <c r="H88" i="66"/>
  <c r="E88" i="66"/>
  <c r="B88" i="66"/>
  <c r="M28" i="66" l="1"/>
  <c r="A88" i="66"/>
  <c r="N88" i="66"/>
  <c r="L90" i="66"/>
  <c r="F89" i="66"/>
  <c r="D89" i="66"/>
  <c r="H89" i="66"/>
  <c r="E89" i="66"/>
  <c r="B89" i="66"/>
  <c r="L27" i="66"/>
  <c r="C27" i="66"/>
  <c r="B27" i="66"/>
  <c r="K27" i="66"/>
  <c r="P231" i="13"/>
  <c r="P232" i="13"/>
  <c r="P233" i="13"/>
  <c r="P234" i="13"/>
  <c r="P230" i="13"/>
  <c r="P235" i="13"/>
  <c r="P236" i="13"/>
  <c r="P237" i="13"/>
  <c r="P238" i="13"/>
  <c r="P239" i="13"/>
  <c r="P240" i="13"/>
  <c r="P241" i="13"/>
  <c r="P242" i="13"/>
  <c r="P243" i="13"/>
  <c r="P244" i="13"/>
  <c r="M29" i="66" l="1"/>
  <c r="L28" i="66"/>
  <c r="C28" i="66"/>
  <c r="K28" i="66"/>
  <c r="B28" i="66"/>
  <c r="A89" i="66"/>
  <c r="N89" i="66"/>
  <c r="L91" i="66"/>
  <c r="F90" i="66"/>
  <c r="D90" i="66"/>
  <c r="H90" i="66"/>
  <c r="E90" i="66"/>
  <c r="B90" i="66"/>
  <c r="M30" i="66" l="1"/>
  <c r="A90" i="66"/>
  <c r="N90" i="66"/>
  <c r="L92" i="66"/>
  <c r="F91" i="66"/>
  <c r="D91" i="66"/>
  <c r="H91" i="66"/>
  <c r="E91" i="66"/>
  <c r="B91" i="66"/>
  <c r="L29" i="66"/>
  <c r="C29" i="66"/>
  <c r="B29" i="66"/>
  <c r="K29" i="66"/>
  <c r="F15" i="12"/>
  <c r="W15" i="12"/>
  <c r="E125" i="22"/>
  <c r="E128" i="22"/>
  <c r="E237" i="22"/>
  <c r="M31" i="66" l="1"/>
  <c r="L30" i="66"/>
  <c r="C30" i="66"/>
  <c r="K30" i="66"/>
  <c r="B30" i="66"/>
  <c r="A91" i="66"/>
  <c r="N91" i="66"/>
  <c r="F92" i="66"/>
  <c r="D92" i="66"/>
  <c r="L93" i="66"/>
  <c r="H92" i="66"/>
  <c r="E92" i="66"/>
  <c r="B92" i="66"/>
  <c r="H184" i="14"/>
  <c r="M32" i="66" l="1"/>
  <c r="A92" i="66"/>
  <c r="N92" i="66"/>
  <c r="H93" i="66"/>
  <c r="D93" i="66"/>
  <c r="F93" i="66"/>
  <c r="B93" i="66"/>
  <c r="L31" i="66"/>
  <c r="C31" i="66"/>
  <c r="B31" i="66"/>
  <c r="K31" i="66"/>
  <c r="M33" i="66" l="1"/>
  <c r="L32" i="66"/>
  <c r="C32" i="66"/>
  <c r="K32" i="66"/>
  <c r="B32" i="66"/>
  <c r="N93" i="66"/>
  <c r="A93" i="66"/>
  <c r="M34" i="66" l="1"/>
  <c r="L33" i="66"/>
  <c r="C33" i="66"/>
  <c r="B33" i="66"/>
  <c r="K33" i="66"/>
  <c r="M35" i="66" l="1"/>
  <c r="L34" i="66"/>
  <c r="C34" i="66"/>
  <c r="K34" i="66"/>
  <c r="B34" i="66"/>
  <c r="E73" i="22"/>
  <c r="M36" i="66" l="1"/>
  <c r="L35" i="66"/>
  <c r="C35" i="66"/>
  <c r="B35" i="66"/>
  <c r="K35" i="66"/>
  <c r="F34" i="12"/>
  <c r="E34" i="12"/>
  <c r="I19" i="22"/>
  <c r="E19" i="22"/>
  <c r="M37" i="66" l="1"/>
  <c r="L36" i="66"/>
  <c r="C36" i="66"/>
  <c r="K36" i="66"/>
  <c r="B36" i="66"/>
  <c r="M38" i="66" l="1"/>
  <c r="L37" i="66"/>
  <c r="K37" i="66"/>
  <c r="C37" i="66"/>
  <c r="B37" i="66"/>
  <c r="M39" i="66" l="1"/>
  <c r="K38" i="66"/>
  <c r="C38" i="66"/>
  <c r="B38" i="66"/>
  <c r="L38" i="66"/>
  <c r="E36" i="12"/>
  <c r="I21" i="22"/>
  <c r="E21" i="22"/>
  <c r="F36" i="12"/>
  <c r="F37" i="12"/>
  <c r="M40" i="66" l="1"/>
  <c r="I917" i="13"/>
  <c r="I861" i="13"/>
  <c r="I862" i="13"/>
  <c r="I860" i="13"/>
  <c r="I863" i="13"/>
  <c r="I859" i="13"/>
  <c r="I858" i="13"/>
  <c r="I778" i="13"/>
  <c r="I773" i="13"/>
  <c r="I774" i="13"/>
  <c r="I775" i="13"/>
  <c r="I776" i="13"/>
  <c r="I777" i="13"/>
  <c r="L39" i="66"/>
  <c r="B39" i="66"/>
  <c r="K39" i="66"/>
  <c r="C39" i="66"/>
  <c r="M41" i="66" l="1"/>
  <c r="K40" i="66"/>
  <c r="C40" i="66"/>
  <c r="B40" i="66"/>
  <c r="L40" i="66"/>
  <c r="E41" i="66" l="1"/>
  <c r="C41" i="66"/>
  <c r="K41" i="66"/>
  <c r="L41" i="66"/>
  <c r="B41" i="66"/>
  <c r="G41" i="66" s="1"/>
  <c r="M42" i="66"/>
  <c r="E42" i="66" l="1"/>
  <c r="B42" i="66"/>
  <c r="L42" i="66"/>
  <c r="K42" i="66"/>
  <c r="M43" i="66"/>
  <c r="C42" i="66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E31" i="13"/>
  <c r="E32" i="13"/>
  <c r="E33" i="13"/>
  <c r="E34" i="13"/>
  <c r="E35" i="13"/>
  <c r="E36" i="13"/>
  <c r="E37" i="13"/>
  <c r="E38" i="13"/>
  <c r="E39" i="13"/>
  <c r="E40" i="13"/>
  <c r="E41" i="13"/>
  <c r="E42" i="13"/>
  <c r="E43" i="13"/>
  <c r="E44" i="13"/>
  <c r="E45" i="13"/>
  <c r="E46" i="13"/>
  <c r="E47" i="13"/>
  <c r="E48" i="13"/>
  <c r="E49" i="13"/>
  <c r="E50" i="13"/>
  <c r="E51" i="13"/>
  <c r="E52" i="13"/>
  <c r="E53" i="13"/>
  <c r="E54" i="13"/>
  <c r="E55" i="13"/>
  <c r="E56" i="13"/>
  <c r="E57" i="13"/>
  <c r="E58" i="13"/>
  <c r="E59" i="13"/>
  <c r="E60" i="13"/>
  <c r="E61" i="13"/>
  <c r="E62" i="13"/>
  <c r="E63" i="13"/>
  <c r="E64" i="13"/>
  <c r="E65" i="13"/>
  <c r="E66" i="13"/>
  <c r="E67" i="13"/>
  <c r="E68" i="13"/>
  <c r="H68" i="13" l="1"/>
  <c r="D5" i="73" s="1"/>
  <c r="H60" i="13"/>
  <c r="E43" i="66"/>
  <c r="L43" i="66"/>
  <c r="M44" i="66"/>
  <c r="B43" i="66"/>
  <c r="G43" i="66" s="1"/>
  <c r="C43" i="66"/>
  <c r="K43" i="66"/>
  <c r="G42" i="66"/>
  <c r="E44" i="66" l="1"/>
  <c r="M45" i="66"/>
  <c r="K44" i="66"/>
  <c r="L44" i="66"/>
  <c r="B44" i="66"/>
  <c r="C44" i="66"/>
  <c r="G44" i="66" l="1"/>
  <c r="M46" i="66"/>
  <c r="K45" i="66"/>
  <c r="C45" i="66"/>
  <c r="B45" i="66"/>
  <c r="G45" i="66" s="1"/>
  <c r="L45" i="66"/>
  <c r="F49" i="12"/>
  <c r="E49" i="12"/>
  <c r="W49" i="12" s="1"/>
  <c r="I35" i="22"/>
  <c r="E35" i="22"/>
  <c r="M47" i="66" l="1"/>
  <c r="B46" i="66"/>
  <c r="L46" i="66"/>
  <c r="K46" i="66"/>
  <c r="C46" i="66"/>
  <c r="G46" i="66" l="1"/>
  <c r="M48" i="66"/>
  <c r="K47" i="66"/>
  <c r="C47" i="66"/>
  <c r="B47" i="66"/>
  <c r="G47" i="66" s="1"/>
  <c r="L47" i="66"/>
  <c r="P140" i="13"/>
  <c r="P141" i="13"/>
  <c r="P142" i="13"/>
  <c r="P143" i="13"/>
  <c r="P144" i="13"/>
  <c r="P145" i="13"/>
  <c r="P146" i="13"/>
  <c r="P147" i="13"/>
  <c r="P148" i="13"/>
  <c r="P149" i="13"/>
  <c r="P150" i="13"/>
  <c r="P151" i="13"/>
  <c r="P152" i="13"/>
  <c r="P153" i="13"/>
  <c r="P154" i="13"/>
  <c r="P155" i="13"/>
  <c r="P156" i="13"/>
  <c r="P157" i="13"/>
  <c r="P158" i="13"/>
  <c r="P163" i="13"/>
  <c r="P164" i="13"/>
  <c r="P165" i="13"/>
  <c r="P166" i="13"/>
  <c r="P167" i="13"/>
  <c r="P168" i="13"/>
  <c r="P169" i="13"/>
  <c r="P170" i="13"/>
  <c r="P171" i="13"/>
  <c r="P172" i="13"/>
  <c r="P173" i="13"/>
  <c r="P174" i="13"/>
  <c r="P175" i="13"/>
  <c r="P176" i="13"/>
  <c r="P177" i="13"/>
  <c r="P178" i="13"/>
  <c r="P179" i="13"/>
  <c r="P194" i="13"/>
  <c r="L48" i="66" l="1"/>
  <c r="K48" i="66"/>
  <c r="M49" i="66"/>
  <c r="E48" i="66"/>
  <c r="I48" i="66" s="1"/>
  <c r="C48" i="66"/>
  <c r="H48" i="66" s="1"/>
  <c r="B48" i="66"/>
  <c r="G48" i="66" s="1"/>
  <c r="H249" i="14"/>
  <c r="I9" i="22"/>
  <c r="M50" i="66" l="1"/>
  <c r="B49" i="66"/>
  <c r="C49" i="66"/>
  <c r="H49" i="66" s="1"/>
  <c r="K49" i="66"/>
  <c r="L49" i="66"/>
  <c r="E49" i="66"/>
  <c r="I49" i="66" s="1"/>
  <c r="F33" i="12"/>
  <c r="E33" i="12"/>
  <c r="W33" i="12" s="1"/>
  <c r="I18" i="22"/>
  <c r="E18" i="22"/>
  <c r="G49" i="66" l="1"/>
  <c r="C50" i="66"/>
  <c r="H50" i="66" s="1"/>
  <c r="B50" i="66"/>
  <c r="G50" i="66" s="1"/>
  <c r="L50" i="66"/>
  <c r="E50" i="66"/>
  <c r="I50" i="66" s="1"/>
  <c r="K50" i="66"/>
  <c r="M51" i="66"/>
  <c r="P193" i="13"/>
  <c r="R194" i="13"/>
  <c r="P195" i="13"/>
  <c r="O196" i="13"/>
  <c r="P196" i="13"/>
  <c r="P197" i="13"/>
  <c r="P198" i="13"/>
  <c r="O199" i="13"/>
  <c r="P199" i="13"/>
  <c r="O200" i="13"/>
  <c r="P200" i="13"/>
  <c r="P201" i="13"/>
  <c r="P202" i="13"/>
  <c r="P203" i="13"/>
  <c r="O204" i="13"/>
  <c r="P204" i="13"/>
  <c r="P205" i="13"/>
  <c r="P206" i="13"/>
  <c r="P207" i="13"/>
  <c r="P208" i="13"/>
  <c r="P209" i="13"/>
  <c r="P210" i="13"/>
  <c r="P211" i="13"/>
  <c r="P212" i="13"/>
  <c r="P213" i="13"/>
  <c r="P214" i="13"/>
  <c r="P215" i="13"/>
  <c r="P216" i="13"/>
  <c r="P217" i="13"/>
  <c r="P218" i="13"/>
  <c r="P219" i="13"/>
  <c r="P220" i="13"/>
  <c r="P221" i="13"/>
  <c r="P222" i="13"/>
  <c r="P223" i="13"/>
  <c r="P224" i="13"/>
  <c r="P225" i="13"/>
  <c r="P226" i="13"/>
  <c r="P227" i="13"/>
  <c r="P228" i="13"/>
  <c r="P229" i="13"/>
  <c r="P245" i="13"/>
  <c r="O246" i="13"/>
  <c r="P246" i="13"/>
  <c r="O247" i="13"/>
  <c r="P247" i="13"/>
  <c r="O248" i="13"/>
  <c r="P248" i="13"/>
  <c r="O249" i="13"/>
  <c r="P249" i="13"/>
  <c r="O250" i="13"/>
  <c r="P250" i="13"/>
  <c r="O251" i="13"/>
  <c r="P251" i="13"/>
  <c r="O252" i="13"/>
  <c r="P252" i="13"/>
  <c r="O253" i="13"/>
  <c r="P253" i="13"/>
  <c r="O254" i="13"/>
  <c r="P254" i="13"/>
  <c r="O255" i="13"/>
  <c r="P255" i="13"/>
  <c r="O256" i="13"/>
  <c r="P256" i="13"/>
  <c r="O257" i="13"/>
  <c r="P257" i="13"/>
  <c r="O258" i="13"/>
  <c r="P258" i="13"/>
  <c r="O259" i="13"/>
  <c r="P259" i="13"/>
  <c r="O260" i="13"/>
  <c r="P260" i="13"/>
  <c r="O261" i="13"/>
  <c r="P261" i="13"/>
  <c r="O262" i="13"/>
  <c r="P262" i="13"/>
  <c r="O263" i="13"/>
  <c r="P263" i="13"/>
  <c r="O264" i="13"/>
  <c r="P264" i="13"/>
  <c r="O265" i="13"/>
  <c r="P265" i="13"/>
  <c r="O266" i="13"/>
  <c r="P266" i="13"/>
  <c r="O267" i="13"/>
  <c r="P267" i="13"/>
  <c r="O268" i="13"/>
  <c r="P268" i="13"/>
  <c r="O269" i="13"/>
  <c r="P269" i="13"/>
  <c r="O270" i="13"/>
  <c r="P270" i="13"/>
  <c r="O271" i="13"/>
  <c r="P271" i="13"/>
  <c r="O272" i="13"/>
  <c r="P272" i="13"/>
  <c r="O274" i="13"/>
  <c r="P274" i="13"/>
  <c r="O275" i="13"/>
  <c r="P275" i="13"/>
  <c r="O276" i="13"/>
  <c r="P276" i="13"/>
  <c r="O277" i="13"/>
  <c r="P277" i="13"/>
  <c r="O278" i="13"/>
  <c r="P278" i="13"/>
  <c r="O279" i="13"/>
  <c r="P279" i="13"/>
  <c r="O280" i="13"/>
  <c r="P280" i="13"/>
  <c r="O281" i="13"/>
  <c r="P281" i="13"/>
  <c r="O282" i="13"/>
  <c r="P282" i="13"/>
  <c r="O283" i="13"/>
  <c r="P283" i="13"/>
  <c r="O284" i="13"/>
  <c r="P284" i="13"/>
  <c r="O285" i="13"/>
  <c r="P285" i="13"/>
  <c r="O286" i="13"/>
  <c r="P286" i="13"/>
  <c r="O287" i="13"/>
  <c r="P287" i="13"/>
  <c r="O288" i="13"/>
  <c r="P288" i="13"/>
  <c r="O289" i="13"/>
  <c r="P289" i="13"/>
  <c r="O290" i="13"/>
  <c r="P290" i="13"/>
  <c r="O291" i="13"/>
  <c r="P291" i="13"/>
  <c r="O292" i="13"/>
  <c r="P292" i="13"/>
  <c r="O293" i="13"/>
  <c r="P293" i="13"/>
  <c r="O294" i="13"/>
  <c r="P294" i="13"/>
  <c r="O295" i="13"/>
  <c r="P295" i="13"/>
  <c r="O296" i="13"/>
  <c r="P296" i="13"/>
  <c r="O297" i="13"/>
  <c r="P297" i="13"/>
  <c r="O298" i="13"/>
  <c r="P298" i="13"/>
  <c r="O299" i="13"/>
  <c r="P299" i="13"/>
  <c r="O300" i="13"/>
  <c r="P300" i="13"/>
  <c r="O301" i="13"/>
  <c r="P301" i="13"/>
  <c r="O302" i="13"/>
  <c r="P302" i="13"/>
  <c r="O303" i="13"/>
  <c r="P303" i="13"/>
  <c r="O304" i="13"/>
  <c r="P304" i="13"/>
  <c r="O305" i="13"/>
  <c r="P305" i="13"/>
  <c r="O306" i="13"/>
  <c r="P306" i="13"/>
  <c r="O307" i="13"/>
  <c r="P307" i="13"/>
  <c r="O308" i="13"/>
  <c r="P308" i="13"/>
  <c r="O309" i="13"/>
  <c r="P309" i="13"/>
  <c r="O310" i="13"/>
  <c r="P310" i="13"/>
  <c r="O311" i="13"/>
  <c r="P311" i="13"/>
  <c r="O312" i="13"/>
  <c r="P312" i="13"/>
  <c r="O313" i="13"/>
  <c r="P313" i="13"/>
  <c r="O314" i="13"/>
  <c r="P314" i="13"/>
  <c r="O315" i="13"/>
  <c r="P315" i="13"/>
  <c r="O316" i="13"/>
  <c r="P316" i="13"/>
  <c r="O317" i="13"/>
  <c r="P317" i="13"/>
  <c r="O318" i="13"/>
  <c r="P318" i="13"/>
  <c r="O319" i="13"/>
  <c r="P319" i="13"/>
  <c r="O320" i="13"/>
  <c r="P320" i="13"/>
  <c r="O321" i="13"/>
  <c r="P321" i="13"/>
  <c r="O322" i="13"/>
  <c r="P322" i="13"/>
  <c r="O323" i="13"/>
  <c r="P323" i="13"/>
  <c r="O324" i="13"/>
  <c r="P324" i="13"/>
  <c r="O325" i="13"/>
  <c r="P325" i="13"/>
  <c r="O326" i="13"/>
  <c r="P326" i="13"/>
  <c r="O327" i="13"/>
  <c r="P327" i="13"/>
  <c r="O328" i="13"/>
  <c r="P328" i="13"/>
  <c r="O329" i="13"/>
  <c r="P329" i="13"/>
  <c r="O330" i="13"/>
  <c r="P330" i="13"/>
  <c r="O331" i="13"/>
  <c r="P331" i="13"/>
  <c r="O332" i="13"/>
  <c r="P332" i="13"/>
  <c r="O333" i="13"/>
  <c r="P333" i="13"/>
  <c r="O334" i="13"/>
  <c r="P334" i="13"/>
  <c r="O335" i="13"/>
  <c r="P335" i="13"/>
  <c r="O336" i="13"/>
  <c r="P336" i="13"/>
  <c r="O337" i="13"/>
  <c r="P337" i="13"/>
  <c r="O338" i="13"/>
  <c r="P338" i="13"/>
  <c r="O339" i="13"/>
  <c r="P339" i="13"/>
  <c r="O340" i="13"/>
  <c r="P340" i="13"/>
  <c r="O341" i="13"/>
  <c r="P341" i="13"/>
  <c r="O342" i="13"/>
  <c r="P342" i="13"/>
  <c r="O343" i="13"/>
  <c r="P343" i="13"/>
  <c r="O344" i="13"/>
  <c r="P344" i="13"/>
  <c r="O345" i="13"/>
  <c r="P345" i="13"/>
  <c r="O346" i="13"/>
  <c r="P346" i="13"/>
  <c r="O347" i="13"/>
  <c r="P347" i="13"/>
  <c r="O348" i="13"/>
  <c r="P348" i="13"/>
  <c r="O349" i="13"/>
  <c r="P349" i="13"/>
  <c r="O350" i="13"/>
  <c r="P350" i="13"/>
  <c r="O351" i="13"/>
  <c r="P351" i="13"/>
  <c r="O352" i="13"/>
  <c r="P352" i="13"/>
  <c r="O353" i="13"/>
  <c r="P353" i="13"/>
  <c r="O354" i="13"/>
  <c r="P354" i="13"/>
  <c r="O355" i="13"/>
  <c r="P355" i="13"/>
  <c r="O356" i="13"/>
  <c r="P356" i="13"/>
  <c r="O357" i="13"/>
  <c r="P357" i="13"/>
  <c r="O358" i="13"/>
  <c r="P358" i="13"/>
  <c r="O359" i="13"/>
  <c r="P359" i="13"/>
  <c r="O360" i="13"/>
  <c r="P360" i="13"/>
  <c r="O361" i="13"/>
  <c r="P361" i="13"/>
  <c r="O362" i="13"/>
  <c r="P362" i="13"/>
  <c r="O363" i="13"/>
  <c r="P363" i="13"/>
  <c r="O364" i="13"/>
  <c r="P364" i="13"/>
  <c r="O365" i="13"/>
  <c r="P365" i="13"/>
  <c r="O366" i="13"/>
  <c r="P366" i="13"/>
  <c r="O367" i="13"/>
  <c r="P367" i="13"/>
  <c r="O368" i="13"/>
  <c r="P368" i="13"/>
  <c r="O369" i="13"/>
  <c r="P369" i="13"/>
  <c r="O370" i="13"/>
  <c r="P370" i="13"/>
  <c r="O371" i="13"/>
  <c r="P371" i="13"/>
  <c r="O372" i="13"/>
  <c r="P372" i="13"/>
  <c r="O373" i="13"/>
  <c r="P373" i="13"/>
  <c r="O374" i="13"/>
  <c r="P374" i="13"/>
  <c r="O375" i="13"/>
  <c r="P375" i="13"/>
  <c r="O376" i="13"/>
  <c r="P376" i="13"/>
  <c r="O377" i="13"/>
  <c r="P377" i="13"/>
  <c r="O378" i="13"/>
  <c r="P378" i="13"/>
  <c r="O379" i="13"/>
  <c r="P379" i="13"/>
  <c r="O380" i="13"/>
  <c r="P380" i="13"/>
  <c r="O381" i="13"/>
  <c r="P381" i="13"/>
  <c r="O382" i="13"/>
  <c r="P382" i="13"/>
  <c r="O383" i="13"/>
  <c r="P383" i="13"/>
  <c r="O384" i="13"/>
  <c r="P384" i="13"/>
  <c r="O385" i="13"/>
  <c r="P385" i="13"/>
  <c r="O386" i="13"/>
  <c r="P386" i="13"/>
  <c r="O387" i="13"/>
  <c r="P387" i="13"/>
  <c r="O388" i="13"/>
  <c r="P388" i="13"/>
  <c r="O389" i="13"/>
  <c r="P389" i="13"/>
  <c r="O390" i="13"/>
  <c r="P390" i="13"/>
  <c r="O391" i="13"/>
  <c r="P391" i="13"/>
  <c r="O392" i="13"/>
  <c r="P392" i="13"/>
  <c r="O393" i="13"/>
  <c r="P393" i="13"/>
  <c r="O394" i="13"/>
  <c r="P394" i="13"/>
  <c r="O395" i="13"/>
  <c r="P395" i="13"/>
  <c r="O396" i="13"/>
  <c r="P396" i="13"/>
  <c r="O397" i="13"/>
  <c r="P397" i="13"/>
  <c r="O398" i="13"/>
  <c r="P398" i="13"/>
  <c r="O399" i="13"/>
  <c r="P399" i="13"/>
  <c r="O400" i="13"/>
  <c r="P400" i="13"/>
  <c r="O401" i="13"/>
  <c r="P401" i="13"/>
  <c r="O402" i="13"/>
  <c r="P402" i="13"/>
  <c r="O403" i="13"/>
  <c r="P403" i="13"/>
  <c r="O404" i="13"/>
  <c r="P404" i="13"/>
  <c r="O405" i="13"/>
  <c r="P405" i="13"/>
  <c r="O406" i="13"/>
  <c r="P406" i="13"/>
  <c r="O407" i="13"/>
  <c r="P407" i="13"/>
  <c r="O408" i="13"/>
  <c r="P408" i="13"/>
  <c r="O409" i="13"/>
  <c r="P409" i="13"/>
  <c r="O410" i="13"/>
  <c r="P410" i="13"/>
  <c r="O411" i="13"/>
  <c r="P411" i="13"/>
  <c r="O412" i="13"/>
  <c r="P412" i="13"/>
  <c r="O413" i="13"/>
  <c r="P413" i="13"/>
  <c r="O414" i="13"/>
  <c r="P414" i="13"/>
  <c r="O415" i="13"/>
  <c r="P415" i="13"/>
  <c r="O416" i="13"/>
  <c r="P416" i="13"/>
  <c r="O417" i="13"/>
  <c r="P417" i="13"/>
  <c r="O418" i="13"/>
  <c r="P418" i="13"/>
  <c r="O419" i="13"/>
  <c r="P419" i="13"/>
  <c r="O420" i="13"/>
  <c r="P420" i="13"/>
  <c r="O421" i="13"/>
  <c r="P421" i="13"/>
  <c r="O422" i="13"/>
  <c r="P422" i="13"/>
  <c r="O423" i="13"/>
  <c r="P423" i="13"/>
  <c r="O424" i="13"/>
  <c r="P424" i="13"/>
  <c r="O425" i="13"/>
  <c r="P425" i="13"/>
  <c r="O426" i="13"/>
  <c r="P426" i="13"/>
  <c r="O427" i="13"/>
  <c r="P427" i="13"/>
  <c r="O428" i="13"/>
  <c r="P428" i="13"/>
  <c r="O429" i="13"/>
  <c r="P429" i="13"/>
  <c r="O430" i="13"/>
  <c r="P430" i="13"/>
  <c r="O431" i="13"/>
  <c r="P431" i="13"/>
  <c r="O432" i="13"/>
  <c r="P432" i="13"/>
  <c r="O433" i="13"/>
  <c r="P433" i="13"/>
  <c r="O434" i="13"/>
  <c r="P434" i="13"/>
  <c r="O435" i="13"/>
  <c r="P435" i="13"/>
  <c r="O436" i="13"/>
  <c r="P436" i="13"/>
  <c r="O437" i="13"/>
  <c r="P437" i="13"/>
  <c r="O438" i="13"/>
  <c r="P438" i="13"/>
  <c r="O439" i="13"/>
  <c r="P439" i="13"/>
  <c r="O440" i="13"/>
  <c r="P440" i="13"/>
  <c r="O441" i="13"/>
  <c r="P441" i="13"/>
  <c r="O442" i="13"/>
  <c r="P442" i="13"/>
  <c r="O443" i="13"/>
  <c r="P443" i="13"/>
  <c r="O444" i="13"/>
  <c r="P444" i="13"/>
  <c r="O445" i="13"/>
  <c r="P445" i="13"/>
  <c r="O446" i="13"/>
  <c r="P446" i="13"/>
  <c r="O447" i="13"/>
  <c r="P447" i="13"/>
  <c r="O448" i="13"/>
  <c r="P448" i="13"/>
  <c r="O449" i="13"/>
  <c r="P449" i="13"/>
  <c r="O450" i="13"/>
  <c r="P450" i="13"/>
  <c r="O451" i="13"/>
  <c r="P451" i="13"/>
  <c r="O452" i="13"/>
  <c r="P452" i="13"/>
  <c r="O453" i="13"/>
  <c r="P453" i="13"/>
  <c r="O454" i="13"/>
  <c r="P454" i="13"/>
  <c r="O455" i="13"/>
  <c r="P455" i="13"/>
  <c r="O456" i="13"/>
  <c r="P456" i="13"/>
  <c r="O457" i="13"/>
  <c r="P457" i="13"/>
  <c r="O458" i="13"/>
  <c r="P458" i="13"/>
  <c r="O459" i="13"/>
  <c r="P459" i="13"/>
  <c r="O460" i="13"/>
  <c r="P460" i="13"/>
  <c r="O461" i="13"/>
  <c r="P461" i="13"/>
  <c r="O462" i="13"/>
  <c r="P462" i="13"/>
  <c r="M463" i="13"/>
  <c r="O463" i="13" s="1"/>
  <c r="P463" i="13"/>
  <c r="M464" i="13"/>
  <c r="O464" i="13" s="1"/>
  <c r="P464" i="13"/>
  <c r="M465" i="13"/>
  <c r="O465" i="13" s="1"/>
  <c r="P465" i="13"/>
  <c r="M466" i="13"/>
  <c r="O466" i="13" s="1"/>
  <c r="P466" i="13"/>
  <c r="M467" i="13"/>
  <c r="O467" i="13" s="1"/>
  <c r="P467" i="13"/>
  <c r="M468" i="13"/>
  <c r="O468" i="13" s="1"/>
  <c r="P468" i="13"/>
  <c r="M469" i="13"/>
  <c r="O469" i="13" s="1"/>
  <c r="P469" i="13"/>
  <c r="M470" i="13"/>
  <c r="O470" i="13" s="1"/>
  <c r="P470" i="13"/>
  <c r="M471" i="13"/>
  <c r="O471" i="13" s="1"/>
  <c r="P471" i="13"/>
  <c r="M472" i="13"/>
  <c r="O472" i="13" s="1"/>
  <c r="P472" i="13"/>
  <c r="M473" i="13"/>
  <c r="O473" i="13" s="1"/>
  <c r="P473" i="13"/>
  <c r="M474" i="13"/>
  <c r="O474" i="13" s="1"/>
  <c r="P474" i="13"/>
  <c r="M475" i="13"/>
  <c r="O475" i="13" s="1"/>
  <c r="P475" i="13"/>
  <c r="M476" i="13"/>
  <c r="O476" i="13" s="1"/>
  <c r="P476" i="13"/>
  <c r="M477" i="13"/>
  <c r="O477" i="13" s="1"/>
  <c r="P477" i="13"/>
  <c r="M478" i="13"/>
  <c r="O478" i="13" s="1"/>
  <c r="P478" i="13"/>
  <c r="M479" i="13"/>
  <c r="O479" i="13" s="1"/>
  <c r="P479" i="13"/>
  <c r="M480" i="13"/>
  <c r="O480" i="13" s="1"/>
  <c r="P480" i="13"/>
  <c r="M481" i="13"/>
  <c r="O481" i="13" s="1"/>
  <c r="P481" i="13"/>
  <c r="M482" i="13"/>
  <c r="O482" i="13" s="1"/>
  <c r="P482" i="13"/>
  <c r="M483" i="13"/>
  <c r="O483" i="13" s="1"/>
  <c r="P483" i="13"/>
  <c r="K51" i="66" l="1"/>
  <c r="E51" i="66"/>
  <c r="I51" i="66" s="1"/>
  <c r="B51" i="66"/>
  <c r="C51" i="66"/>
  <c r="L51" i="66"/>
  <c r="R451" i="13"/>
  <c r="R438" i="13"/>
  <c r="R315" i="13"/>
  <c r="R441" i="13"/>
  <c r="R460" i="13"/>
  <c r="R452" i="13"/>
  <c r="R448" i="13"/>
  <c r="R444" i="13"/>
  <c r="R436" i="13"/>
  <c r="R428" i="13"/>
  <c r="R416" i="13"/>
  <c r="R404" i="13"/>
  <c r="R400" i="13"/>
  <c r="R396" i="13"/>
  <c r="R384" i="13"/>
  <c r="R368" i="13"/>
  <c r="R360" i="13"/>
  <c r="R352" i="13"/>
  <c r="R344" i="13"/>
  <c r="R336" i="13"/>
  <c r="R320" i="13"/>
  <c r="R312" i="13"/>
  <c r="R304" i="13"/>
  <c r="R292" i="13"/>
  <c r="R288" i="13"/>
  <c r="R280" i="13"/>
  <c r="R263" i="13"/>
  <c r="R259" i="13"/>
  <c r="R255" i="13"/>
  <c r="R440" i="13"/>
  <c r="R432" i="13"/>
  <c r="R424" i="13"/>
  <c r="R420" i="13"/>
  <c r="R412" i="13"/>
  <c r="R408" i="13"/>
  <c r="R392" i="13"/>
  <c r="R388" i="13"/>
  <c r="R380" i="13"/>
  <c r="R376" i="13"/>
  <c r="R372" i="13"/>
  <c r="R364" i="13"/>
  <c r="R356" i="13"/>
  <c r="R348" i="13"/>
  <c r="R340" i="13"/>
  <c r="R332" i="13"/>
  <c r="R324" i="13"/>
  <c r="R316" i="13"/>
  <c r="R308" i="13"/>
  <c r="R300" i="13"/>
  <c r="R296" i="13"/>
  <c r="R284" i="13"/>
  <c r="R276" i="13"/>
  <c r="R267" i="13"/>
  <c r="R447" i="13"/>
  <c r="R443" i="13"/>
  <c r="R427" i="13"/>
  <c r="R415" i="13"/>
  <c r="R407" i="13"/>
  <c r="R403" i="13"/>
  <c r="R399" i="13"/>
  <c r="R395" i="13"/>
  <c r="R387" i="13"/>
  <c r="R379" i="13"/>
  <c r="R367" i="13"/>
  <c r="R359" i="13"/>
  <c r="R351" i="13"/>
  <c r="R335" i="13"/>
  <c r="R323" i="13"/>
  <c r="R307" i="13"/>
  <c r="R299" i="13"/>
  <c r="R291" i="13"/>
  <c r="R283" i="13"/>
  <c r="R279" i="13"/>
  <c r="R275" i="13"/>
  <c r="R266" i="13"/>
  <c r="R262" i="13"/>
  <c r="R258" i="13"/>
  <c r="R254" i="13"/>
  <c r="R449" i="13"/>
  <c r="R445" i="13"/>
  <c r="R429" i="13"/>
  <c r="R459" i="13"/>
  <c r="R439" i="13"/>
  <c r="R435" i="13"/>
  <c r="R431" i="13"/>
  <c r="R419" i="13"/>
  <c r="R411" i="13"/>
  <c r="R391" i="13"/>
  <c r="R383" i="13"/>
  <c r="R375" i="13"/>
  <c r="R371" i="13"/>
  <c r="R363" i="13"/>
  <c r="R355" i="13"/>
  <c r="R347" i="13"/>
  <c r="R343" i="13"/>
  <c r="R339" i="13"/>
  <c r="R319" i="13"/>
  <c r="R311" i="13"/>
  <c r="R295" i="13"/>
  <c r="R287" i="13"/>
  <c r="R458" i="13"/>
  <c r="R450" i="13"/>
  <c r="R446" i="13"/>
  <c r="R442" i="13"/>
  <c r="R434" i="13"/>
  <c r="R414" i="13"/>
  <c r="R406" i="13"/>
  <c r="R398" i="13"/>
  <c r="R394" i="13"/>
  <c r="R382" i="13"/>
  <c r="R374" i="13"/>
  <c r="R366" i="13"/>
  <c r="R358" i="13"/>
  <c r="R350" i="13"/>
  <c r="R334" i="13"/>
  <c r="R318" i="13"/>
  <c r="R314" i="13"/>
  <c r="R306" i="13"/>
  <c r="R298" i="13"/>
  <c r="R294" i="13"/>
  <c r="R290" i="13"/>
  <c r="R286" i="13"/>
  <c r="R282" i="13"/>
  <c r="R278" i="13"/>
  <c r="R269" i="13"/>
  <c r="R265" i="13"/>
  <c r="R261" i="13"/>
  <c r="R257" i="13"/>
  <c r="R430" i="13"/>
  <c r="R426" i="13"/>
  <c r="R418" i="13"/>
  <c r="R410" i="13"/>
  <c r="R402" i="13"/>
  <c r="R390" i="13"/>
  <c r="R386" i="13"/>
  <c r="R378" i="13"/>
  <c r="R370" i="13"/>
  <c r="R362" i="13"/>
  <c r="R354" i="13"/>
  <c r="R346" i="13"/>
  <c r="R342" i="13"/>
  <c r="R338" i="13"/>
  <c r="R322" i="13"/>
  <c r="R310" i="13"/>
  <c r="R461" i="13"/>
  <c r="R437" i="13"/>
  <c r="R425" i="13"/>
  <c r="R417" i="13"/>
  <c r="R409" i="13"/>
  <c r="R401" i="13"/>
  <c r="R397" i="13"/>
  <c r="R389" i="13"/>
  <c r="R369" i="13"/>
  <c r="R361" i="13"/>
  <c r="R353" i="13"/>
  <c r="R345" i="13"/>
  <c r="R333" i="13"/>
  <c r="R321" i="13"/>
  <c r="R313" i="13"/>
  <c r="R305" i="13"/>
  <c r="R297" i="13"/>
  <c r="R289" i="13"/>
  <c r="R285" i="13"/>
  <c r="R281" i="13"/>
  <c r="R277" i="13"/>
  <c r="R268" i="13"/>
  <c r="R260" i="13"/>
  <c r="R256" i="13"/>
  <c r="R433" i="13"/>
  <c r="R413" i="13"/>
  <c r="R405" i="13"/>
  <c r="R393" i="13"/>
  <c r="R385" i="13"/>
  <c r="R381" i="13"/>
  <c r="R377" i="13"/>
  <c r="R373" i="13"/>
  <c r="R365" i="13"/>
  <c r="R357" i="13"/>
  <c r="R349" i="13"/>
  <c r="R341" i="13"/>
  <c r="R337" i="13"/>
  <c r="R325" i="13"/>
  <c r="R317" i="13"/>
  <c r="R309" i="13"/>
  <c r="R301" i="13"/>
  <c r="R293" i="13"/>
  <c r="R264" i="13"/>
  <c r="R480" i="13"/>
  <c r="R479" i="13"/>
  <c r="R483" i="13"/>
  <c r="R482" i="13"/>
  <c r="R481" i="13"/>
  <c r="R477" i="13"/>
  <c r="R476" i="13"/>
  <c r="R478" i="13"/>
  <c r="R475" i="13"/>
  <c r="R474" i="13"/>
  <c r="R473" i="13"/>
  <c r="R471" i="13"/>
  <c r="R472" i="13"/>
  <c r="R470" i="13"/>
  <c r="R469" i="13"/>
  <c r="R468" i="13"/>
  <c r="R467" i="13"/>
  <c r="R466" i="13"/>
  <c r="R465" i="13"/>
  <c r="R464" i="13"/>
  <c r="R463" i="13"/>
  <c r="R462" i="13"/>
  <c r="R331" i="13"/>
  <c r="R327" i="13"/>
  <c r="R303" i="13"/>
  <c r="R270" i="13"/>
  <c r="R328" i="13"/>
  <c r="R455" i="13"/>
  <c r="R423" i="13"/>
  <c r="R271" i="13"/>
  <c r="R422" i="13"/>
  <c r="R330" i="13"/>
  <c r="R326" i="13"/>
  <c r="R302" i="13"/>
  <c r="R274" i="13"/>
  <c r="R454" i="13"/>
  <c r="R456" i="13"/>
  <c r="R453" i="13"/>
  <c r="R272" i="13"/>
  <c r="R457" i="13"/>
  <c r="R421" i="13"/>
  <c r="R329" i="13"/>
  <c r="R250" i="13"/>
  <c r="R195" i="13"/>
  <c r="R253" i="13"/>
  <c r="R251" i="13"/>
  <c r="R252" i="13"/>
  <c r="R249" i="13"/>
  <c r="R248" i="13"/>
  <c r="R247" i="13"/>
  <c r="R246" i="13"/>
  <c r="R205" i="13"/>
  <c r="R204" i="13"/>
  <c r="R203" i="13"/>
  <c r="R202" i="13"/>
  <c r="R201" i="13"/>
  <c r="R200" i="13"/>
  <c r="R199" i="13"/>
  <c r="R198" i="13"/>
  <c r="R197" i="13"/>
  <c r="R196" i="13"/>
  <c r="R193" i="13"/>
  <c r="O205" i="13"/>
  <c r="O203" i="13"/>
  <c r="O202" i="13"/>
  <c r="O201" i="13"/>
  <c r="O198" i="13"/>
  <c r="O197" i="13"/>
  <c r="O195" i="13"/>
  <c r="O194" i="13"/>
  <c r="O193" i="13"/>
  <c r="H51" i="66" l="1"/>
  <c r="C52" i="66"/>
  <c r="G51" i="66"/>
  <c r="B52" i="66"/>
  <c r="E246" i="22"/>
  <c r="F85" i="12"/>
  <c r="O158" i="13" l="1"/>
  <c r="L158" i="13"/>
  <c r="R158" i="13" l="1"/>
  <c r="K158" i="13" s="1"/>
  <c r="J158" i="13" s="1"/>
  <c r="A18" i="23" l="1"/>
  <c r="A19" i="23" s="1"/>
  <c r="A20" i="23" s="1"/>
  <c r="A21" i="23" s="1"/>
  <c r="A22" i="23" s="1"/>
  <c r="A23" i="23" s="1"/>
  <c r="A24" i="23" s="1"/>
  <c r="A25" i="23" s="1"/>
  <c r="A26" i="23" s="1"/>
  <c r="A27" i="23" s="1"/>
  <c r="A28" i="23" s="1"/>
  <c r="A29" i="23" s="1"/>
  <c r="A30" i="23" s="1"/>
  <c r="A31" i="23" s="1"/>
  <c r="A32" i="23" s="1"/>
  <c r="A33" i="23" s="1"/>
  <c r="A34" i="23" s="1"/>
  <c r="A35" i="23" s="1"/>
  <c r="A36" i="23" s="1"/>
  <c r="A37" i="23" s="1"/>
  <c r="A38" i="23" s="1"/>
  <c r="A39" i="23" s="1"/>
  <c r="A40" i="23" s="1"/>
  <c r="A41" i="23" s="1"/>
  <c r="U158" i="13" l="1"/>
  <c r="T158" i="13"/>
  <c r="L378" i="13"/>
  <c r="K378" i="13" s="1"/>
  <c r="J378" i="13" s="1"/>
  <c r="L379" i="13"/>
  <c r="K379" i="13" s="1"/>
  <c r="J379" i="13" s="1"/>
  <c r="L380" i="13"/>
  <c r="K380" i="13" s="1"/>
  <c r="J380" i="13" s="1"/>
  <c r="L381" i="13"/>
  <c r="K381" i="13" s="1"/>
  <c r="J381" i="13" s="1"/>
  <c r="L382" i="13"/>
  <c r="K382" i="13" s="1"/>
  <c r="J382" i="13" s="1"/>
  <c r="L383" i="13"/>
  <c r="K383" i="13" s="1"/>
  <c r="J383" i="13" s="1"/>
  <c r="L384" i="13"/>
  <c r="K384" i="13" s="1"/>
  <c r="J384" i="13" s="1"/>
  <c r="L385" i="13"/>
  <c r="K385" i="13" s="1"/>
  <c r="J385" i="13" s="1"/>
  <c r="L386" i="13"/>
  <c r="K386" i="13" s="1"/>
  <c r="J386" i="13" s="1"/>
  <c r="L387" i="13"/>
  <c r="K387" i="13" s="1"/>
  <c r="J387" i="13" s="1"/>
  <c r="L388" i="13"/>
  <c r="K388" i="13" s="1"/>
  <c r="J388" i="13" s="1"/>
  <c r="L389" i="13"/>
  <c r="K389" i="13" s="1"/>
  <c r="J389" i="13" s="1"/>
  <c r="L390" i="13"/>
  <c r="K390" i="13" s="1"/>
  <c r="J390" i="13" s="1"/>
  <c r="L391" i="13"/>
  <c r="K391" i="13" s="1"/>
  <c r="J391" i="13" s="1"/>
  <c r="L392" i="13"/>
  <c r="K392" i="13" s="1"/>
  <c r="J392" i="13" s="1"/>
  <c r="L393" i="13"/>
  <c r="K393" i="13" s="1"/>
  <c r="J393" i="13" s="1"/>
  <c r="L394" i="13"/>
  <c r="K394" i="13" s="1"/>
  <c r="J394" i="13" s="1"/>
  <c r="L395" i="13"/>
  <c r="K395" i="13" s="1"/>
  <c r="J395" i="13" s="1"/>
  <c r="L396" i="13"/>
  <c r="K396" i="13" s="1"/>
  <c r="J396" i="13" s="1"/>
  <c r="L397" i="13"/>
  <c r="K397" i="13" s="1"/>
  <c r="J397" i="13" s="1"/>
  <c r="L398" i="13"/>
  <c r="K398" i="13" s="1"/>
  <c r="J398" i="13" s="1"/>
  <c r="L399" i="13"/>
  <c r="K399" i="13" s="1"/>
  <c r="J399" i="13" s="1"/>
  <c r="L400" i="13"/>
  <c r="K400" i="13" s="1"/>
  <c r="J400" i="13" s="1"/>
  <c r="L401" i="13"/>
  <c r="K401" i="13" s="1"/>
  <c r="J401" i="13" s="1"/>
  <c r="L402" i="13"/>
  <c r="K402" i="13" s="1"/>
  <c r="J402" i="13" s="1"/>
  <c r="L403" i="13"/>
  <c r="K403" i="13" s="1"/>
  <c r="J403" i="13" s="1"/>
  <c r="L404" i="13"/>
  <c r="K404" i="13" s="1"/>
  <c r="J404" i="13" s="1"/>
  <c r="L405" i="13"/>
  <c r="K405" i="13" s="1"/>
  <c r="J405" i="13" s="1"/>
  <c r="L406" i="13"/>
  <c r="K406" i="13" s="1"/>
  <c r="J406" i="13" s="1"/>
  <c r="L407" i="13"/>
  <c r="K407" i="13" s="1"/>
  <c r="J407" i="13" s="1"/>
  <c r="L408" i="13"/>
  <c r="K408" i="13" s="1"/>
  <c r="J408" i="13" s="1"/>
  <c r="L409" i="13"/>
  <c r="K409" i="13" s="1"/>
  <c r="J409" i="13" s="1"/>
  <c r="L410" i="13"/>
  <c r="K410" i="13" s="1"/>
  <c r="J410" i="13" s="1"/>
  <c r="L411" i="13"/>
  <c r="K411" i="13" s="1"/>
  <c r="J411" i="13" s="1"/>
  <c r="L412" i="13"/>
  <c r="K412" i="13" s="1"/>
  <c r="J412" i="13" s="1"/>
  <c r="L413" i="13"/>
  <c r="K413" i="13" s="1"/>
  <c r="J413" i="13" s="1"/>
  <c r="L414" i="13"/>
  <c r="K414" i="13" s="1"/>
  <c r="J414" i="13" s="1"/>
  <c r="L415" i="13"/>
  <c r="K415" i="13" s="1"/>
  <c r="J415" i="13" s="1"/>
  <c r="L416" i="13"/>
  <c r="K416" i="13" s="1"/>
  <c r="J416" i="13" s="1"/>
  <c r="L417" i="13"/>
  <c r="K417" i="13" s="1"/>
  <c r="J417" i="13" s="1"/>
  <c r="L418" i="13"/>
  <c r="K418" i="13" s="1"/>
  <c r="J418" i="13" s="1"/>
  <c r="L419" i="13"/>
  <c r="K419" i="13" s="1"/>
  <c r="J419" i="13" s="1"/>
  <c r="L420" i="13"/>
  <c r="K420" i="13" s="1"/>
  <c r="J420" i="13" s="1"/>
  <c r="L421" i="13"/>
  <c r="K421" i="13" s="1"/>
  <c r="J421" i="13" s="1"/>
  <c r="L422" i="13"/>
  <c r="K422" i="13" s="1"/>
  <c r="J422" i="13" s="1"/>
  <c r="L423" i="13"/>
  <c r="K423" i="13" s="1"/>
  <c r="J423" i="13" s="1"/>
  <c r="L424" i="13"/>
  <c r="K424" i="13" s="1"/>
  <c r="J424" i="13" s="1"/>
  <c r="L425" i="13"/>
  <c r="K425" i="13" s="1"/>
  <c r="J425" i="13" s="1"/>
  <c r="L426" i="13"/>
  <c r="K426" i="13" s="1"/>
  <c r="J426" i="13" s="1"/>
  <c r="L427" i="13"/>
  <c r="K427" i="13" s="1"/>
  <c r="J427" i="13" s="1"/>
  <c r="L428" i="13"/>
  <c r="K428" i="13" s="1"/>
  <c r="J428" i="13" s="1"/>
  <c r="L429" i="13"/>
  <c r="K429" i="13" s="1"/>
  <c r="J429" i="13" s="1"/>
  <c r="L430" i="13"/>
  <c r="K430" i="13" s="1"/>
  <c r="J430" i="13" s="1"/>
  <c r="L431" i="13"/>
  <c r="K431" i="13" s="1"/>
  <c r="J431" i="13" s="1"/>
  <c r="L432" i="13"/>
  <c r="K432" i="13" s="1"/>
  <c r="J432" i="13" s="1"/>
  <c r="L433" i="13"/>
  <c r="K433" i="13" s="1"/>
  <c r="J433" i="13" s="1"/>
  <c r="L434" i="13"/>
  <c r="K434" i="13" s="1"/>
  <c r="J434" i="13" s="1"/>
  <c r="L435" i="13"/>
  <c r="K435" i="13" s="1"/>
  <c r="J435" i="13" s="1"/>
  <c r="L436" i="13"/>
  <c r="K436" i="13" s="1"/>
  <c r="J436" i="13" s="1"/>
  <c r="L437" i="13"/>
  <c r="K437" i="13" s="1"/>
  <c r="J437" i="13" s="1"/>
  <c r="L438" i="13"/>
  <c r="K438" i="13" s="1"/>
  <c r="J438" i="13" s="1"/>
  <c r="L439" i="13"/>
  <c r="K439" i="13" s="1"/>
  <c r="J439" i="13" s="1"/>
  <c r="L440" i="13"/>
  <c r="K440" i="13" s="1"/>
  <c r="J440" i="13" s="1"/>
  <c r="L441" i="13"/>
  <c r="K441" i="13" s="1"/>
  <c r="J441" i="13" s="1"/>
  <c r="L442" i="13"/>
  <c r="K442" i="13" s="1"/>
  <c r="J442" i="13" s="1"/>
  <c r="L443" i="13"/>
  <c r="K443" i="13" s="1"/>
  <c r="J443" i="13" s="1"/>
  <c r="L444" i="13"/>
  <c r="K444" i="13" s="1"/>
  <c r="J444" i="13" s="1"/>
  <c r="L445" i="13"/>
  <c r="K445" i="13" s="1"/>
  <c r="J445" i="13" s="1"/>
  <c r="L446" i="13"/>
  <c r="K446" i="13" s="1"/>
  <c r="J446" i="13" s="1"/>
  <c r="L447" i="13"/>
  <c r="K447" i="13" s="1"/>
  <c r="J447" i="13" s="1"/>
  <c r="L448" i="13"/>
  <c r="K448" i="13" s="1"/>
  <c r="J448" i="13" s="1"/>
  <c r="L449" i="13"/>
  <c r="K449" i="13" s="1"/>
  <c r="J449" i="13" s="1"/>
  <c r="L450" i="13"/>
  <c r="K450" i="13" s="1"/>
  <c r="L451" i="13"/>
  <c r="K451" i="13" s="1"/>
  <c r="J451" i="13" s="1"/>
  <c r="L452" i="13"/>
  <c r="K452" i="13" s="1"/>
  <c r="J452" i="13" s="1"/>
  <c r="L453" i="13"/>
  <c r="K453" i="13" s="1"/>
  <c r="J453" i="13" s="1"/>
  <c r="L454" i="13"/>
  <c r="K454" i="13" s="1"/>
  <c r="J454" i="13" s="1"/>
  <c r="L455" i="13"/>
  <c r="K455" i="13" s="1"/>
  <c r="J455" i="13" s="1"/>
  <c r="L456" i="13"/>
  <c r="K456" i="13" s="1"/>
  <c r="J456" i="13" s="1"/>
  <c r="L457" i="13"/>
  <c r="K457" i="13" s="1"/>
  <c r="J457" i="13" s="1"/>
  <c r="L458" i="13"/>
  <c r="K458" i="13" s="1"/>
  <c r="J458" i="13" s="1"/>
  <c r="L459" i="13"/>
  <c r="K459" i="13" s="1"/>
  <c r="J459" i="13" s="1"/>
  <c r="L460" i="13"/>
  <c r="K460" i="13" s="1"/>
  <c r="J460" i="13" s="1"/>
  <c r="L461" i="13"/>
  <c r="K461" i="13" s="1"/>
  <c r="J461" i="13" s="1"/>
  <c r="L462" i="13"/>
  <c r="K462" i="13" s="1"/>
  <c r="J462" i="13" s="1"/>
  <c r="L463" i="13"/>
  <c r="K463" i="13" s="1"/>
  <c r="J463" i="13" s="1"/>
  <c r="L464" i="13"/>
  <c r="K464" i="13" s="1"/>
  <c r="J464" i="13" s="1"/>
  <c r="L465" i="13"/>
  <c r="K465" i="13" s="1"/>
  <c r="J465" i="13" s="1"/>
  <c r="L466" i="13"/>
  <c r="K466" i="13" s="1"/>
  <c r="J466" i="13" s="1"/>
  <c r="L467" i="13"/>
  <c r="K467" i="13" s="1"/>
  <c r="J467" i="13" s="1"/>
  <c r="L468" i="13"/>
  <c r="K468" i="13" s="1"/>
  <c r="J468" i="13" s="1"/>
  <c r="L469" i="13"/>
  <c r="K469" i="13" s="1"/>
  <c r="J469" i="13" s="1"/>
  <c r="L470" i="13"/>
  <c r="K470" i="13" s="1"/>
  <c r="J470" i="13" s="1"/>
  <c r="L471" i="13"/>
  <c r="K471" i="13" s="1"/>
  <c r="J471" i="13" s="1"/>
  <c r="L472" i="13"/>
  <c r="K472" i="13" s="1"/>
  <c r="J472" i="13" s="1"/>
  <c r="L473" i="13"/>
  <c r="K473" i="13" s="1"/>
  <c r="J473" i="13" s="1"/>
  <c r="L474" i="13"/>
  <c r="K474" i="13" s="1"/>
  <c r="J474" i="13" s="1"/>
  <c r="L475" i="13"/>
  <c r="K475" i="13" s="1"/>
  <c r="J475" i="13" s="1"/>
  <c r="L476" i="13"/>
  <c r="K476" i="13" s="1"/>
  <c r="J476" i="13" s="1"/>
  <c r="L477" i="13"/>
  <c r="K477" i="13" s="1"/>
  <c r="J477" i="13" s="1"/>
  <c r="L478" i="13"/>
  <c r="K478" i="13" s="1"/>
  <c r="J478" i="13" s="1"/>
  <c r="L479" i="13"/>
  <c r="K479" i="13" s="1"/>
  <c r="J479" i="13" s="1"/>
  <c r="L480" i="13"/>
  <c r="K480" i="13" s="1"/>
  <c r="L481" i="13"/>
  <c r="K481" i="13" s="1"/>
  <c r="J481" i="13" s="1"/>
  <c r="L482" i="13"/>
  <c r="K482" i="13" s="1"/>
  <c r="J482" i="13" s="1"/>
  <c r="L483" i="13"/>
  <c r="K483" i="13" s="1"/>
  <c r="J483" i="13" s="1"/>
  <c r="L484" i="13"/>
  <c r="M484" i="13"/>
  <c r="O484" i="13" s="1"/>
  <c r="P484" i="13"/>
  <c r="L485" i="13"/>
  <c r="M485" i="13"/>
  <c r="O485" i="13" s="1"/>
  <c r="P485" i="13"/>
  <c r="L486" i="13"/>
  <c r="M486" i="13"/>
  <c r="O486" i="13" s="1"/>
  <c r="P486" i="13"/>
  <c r="L487" i="13"/>
  <c r="M487" i="13"/>
  <c r="O487" i="13" s="1"/>
  <c r="P487" i="13"/>
  <c r="L488" i="13"/>
  <c r="M488" i="13"/>
  <c r="O488" i="13" s="1"/>
  <c r="P488" i="13"/>
  <c r="L489" i="13"/>
  <c r="M489" i="13"/>
  <c r="O489" i="13" s="1"/>
  <c r="P489" i="13"/>
  <c r="L490" i="13"/>
  <c r="M490" i="13"/>
  <c r="O490" i="13" s="1"/>
  <c r="P490" i="13"/>
  <c r="L491" i="13"/>
  <c r="M491" i="13"/>
  <c r="O491" i="13" s="1"/>
  <c r="P491" i="13"/>
  <c r="L492" i="13"/>
  <c r="M492" i="13"/>
  <c r="O492" i="13" s="1"/>
  <c r="P492" i="13"/>
  <c r="L493" i="13"/>
  <c r="M493" i="13"/>
  <c r="O493" i="13" s="1"/>
  <c r="P493" i="13"/>
  <c r="L494" i="13"/>
  <c r="M494" i="13"/>
  <c r="O494" i="13" s="1"/>
  <c r="P494" i="13"/>
  <c r="L495" i="13"/>
  <c r="M495" i="13"/>
  <c r="O495" i="13" s="1"/>
  <c r="P495" i="13"/>
  <c r="L496" i="13"/>
  <c r="M496" i="13"/>
  <c r="O496" i="13" s="1"/>
  <c r="P496" i="13"/>
  <c r="L497" i="13"/>
  <c r="M497" i="13"/>
  <c r="O497" i="13" s="1"/>
  <c r="P497" i="13"/>
  <c r="L498" i="13"/>
  <c r="M498" i="13"/>
  <c r="O498" i="13" s="1"/>
  <c r="P498" i="13"/>
  <c r="L499" i="13"/>
  <c r="M499" i="13"/>
  <c r="O499" i="13" s="1"/>
  <c r="P499" i="13"/>
  <c r="L500" i="13"/>
  <c r="M500" i="13"/>
  <c r="O500" i="13" s="1"/>
  <c r="P500" i="13"/>
  <c r="L501" i="13"/>
  <c r="M501" i="13"/>
  <c r="O501" i="13" s="1"/>
  <c r="P501" i="13"/>
  <c r="L502" i="13"/>
  <c r="M502" i="13"/>
  <c r="O502" i="13" s="1"/>
  <c r="P502" i="13"/>
  <c r="L503" i="13"/>
  <c r="M503" i="13"/>
  <c r="O503" i="13" s="1"/>
  <c r="P503" i="13"/>
  <c r="L504" i="13"/>
  <c r="M504" i="13"/>
  <c r="O504" i="13" s="1"/>
  <c r="P504" i="13"/>
  <c r="L505" i="13"/>
  <c r="M505" i="13"/>
  <c r="O505" i="13" s="1"/>
  <c r="P505" i="13"/>
  <c r="L506" i="13"/>
  <c r="M506" i="13"/>
  <c r="O506" i="13" s="1"/>
  <c r="P506" i="13"/>
  <c r="L507" i="13"/>
  <c r="M507" i="13"/>
  <c r="O507" i="13" s="1"/>
  <c r="P507" i="13"/>
  <c r="L508" i="13"/>
  <c r="M508" i="13"/>
  <c r="O508" i="13" s="1"/>
  <c r="P508" i="13"/>
  <c r="L509" i="13"/>
  <c r="M509" i="13"/>
  <c r="O509" i="13" s="1"/>
  <c r="P509" i="13"/>
  <c r="L510" i="13"/>
  <c r="M510" i="13"/>
  <c r="O510" i="13" s="1"/>
  <c r="P510" i="13"/>
  <c r="L511" i="13"/>
  <c r="M511" i="13"/>
  <c r="O511" i="13" s="1"/>
  <c r="P511" i="13"/>
  <c r="L512" i="13"/>
  <c r="M512" i="13"/>
  <c r="O512" i="13" s="1"/>
  <c r="P512" i="13"/>
  <c r="L513" i="13"/>
  <c r="M513" i="13"/>
  <c r="O513" i="13" s="1"/>
  <c r="P513" i="13"/>
  <c r="L514" i="13"/>
  <c r="M514" i="13"/>
  <c r="O514" i="13" s="1"/>
  <c r="P514" i="13"/>
  <c r="L515" i="13"/>
  <c r="M515" i="13"/>
  <c r="O515" i="13" s="1"/>
  <c r="P515" i="13"/>
  <c r="L516" i="13"/>
  <c r="M516" i="13"/>
  <c r="O516" i="13" s="1"/>
  <c r="P516" i="13"/>
  <c r="L517" i="13"/>
  <c r="M517" i="13"/>
  <c r="O517" i="13" s="1"/>
  <c r="P517" i="13"/>
  <c r="L518" i="13"/>
  <c r="M518" i="13"/>
  <c r="O518" i="13" s="1"/>
  <c r="P518" i="13"/>
  <c r="L519" i="13"/>
  <c r="M519" i="13"/>
  <c r="O519" i="13" s="1"/>
  <c r="P519" i="13"/>
  <c r="L520" i="13"/>
  <c r="M520" i="13"/>
  <c r="O520" i="13" s="1"/>
  <c r="P520" i="13"/>
  <c r="L521" i="13"/>
  <c r="M521" i="13"/>
  <c r="O521" i="13" s="1"/>
  <c r="P521" i="13"/>
  <c r="L522" i="13"/>
  <c r="M522" i="13"/>
  <c r="O522" i="13" s="1"/>
  <c r="P522" i="13"/>
  <c r="L523" i="13"/>
  <c r="M523" i="13"/>
  <c r="O523" i="13" s="1"/>
  <c r="P523" i="13"/>
  <c r="L524" i="13"/>
  <c r="M524" i="13"/>
  <c r="O524" i="13" s="1"/>
  <c r="P524" i="13"/>
  <c r="L525" i="13"/>
  <c r="M525" i="13"/>
  <c r="O525" i="13" s="1"/>
  <c r="P525" i="13"/>
  <c r="L526" i="13"/>
  <c r="M526" i="13"/>
  <c r="O526" i="13" s="1"/>
  <c r="P526" i="13"/>
  <c r="L527" i="13"/>
  <c r="M527" i="13"/>
  <c r="O527" i="13" s="1"/>
  <c r="P527" i="13"/>
  <c r="L528" i="13"/>
  <c r="M528" i="13"/>
  <c r="O528" i="13" s="1"/>
  <c r="P528" i="13"/>
  <c r="L529" i="13"/>
  <c r="M529" i="13"/>
  <c r="O529" i="13" s="1"/>
  <c r="P529" i="13"/>
  <c r="L530" i="13"/>
  <c r="M530" i="13"/>
  <c r="O530" i="13" s="1"/>
  <c r="P530" i="13"/>
  <c r="L531" i="13"/>
  <c r="M531" i="13"/>
  <c r="O531" i="13" s="1"/>
  <c r="P531" i="13"/>
  <c r="L532" i="13"/>
  <c r="M532" i="13"/>
  <c r="O532" i="13" s="1"/>
  <c r="P532" i="13"/>
  <c r="L533" i="13"/>
  <c r="M533" i="13"/>
  <c r="O533" i="13" s="1"/>
  <c r="P533" i="13"/>
  <c r="L534" i="13"/>
  <c r="M534" i="13"/>
  <c r="O534" i="13" s="1"/>
  <c r="P534" i="13"/>
  <c r="L535" i="13"/>
  <c r="M535" i="13"/>
  <c r="O535" i="13" s="1"/>
  <c r="P535" i="13"/>
  <c r="L536" i="13"/>
  <c r="M536" i="13"/>
  <c r="O536" i="13" s="1"/>
  <c r="P536" i="13"/>
  <c r="L537" i="13"/>
  <c r="M537" i="13"/>
  <c r="O537" i="13" s="1"/>
  <c r="P537" i="13"/>
  <c r="L538" i="13"/>
  <c r="M538" i="13"/>
  <c r="O538" i="13" s="1"/>
  <c r="P538" i="13"/>
  <c r="L539" i="13"/>
  <c r="M539" i="13"/>
  <c r="O539" i="13" s="1"/>
  <c r="P539" i="13"/>
  <c r="L540" i="13"/>
  <c r="M540" i="13"/>
  <c r="O540" i="13" s="1"/>
  <c r="P540" i="13"/>
  <c r="L541" i="13"/>
  <c r="M541" i="13"/>
  <c r="O541" i="13" s="1"/>
  <c r="P541" i="13"/>
  <c r="L542" i="13"/>
  <c r="M542" i="13"/>
  <c r="O542" i="13" s="1"/>
  <c r="P542" i="13"/>
  <c r="L543" i="13"/>
  <c r="M543" i="13"/>
  <c r="O543" i="13" s="1"/>
  <c r="P543" i="13"/>
  <c r="L544" i="13"/>
  <c r="M544" i="13"/>
  <c r="O544" i="13" s="1"/>
  <c r="P544" i="13"/>
  <c r="L545" i="13"/>
  <c r="M545" i="13"/>
  <c r="O545" i="13" s="1"/>
  <c r="P545" i="13"/>
  <c r="L546" i="13"/>
  <c r="M546" i="13"/>
  <c r="O546" i="13" s="1"/>
  <c r="P546" i="13"/>
  <c r="L547" i="13"/>
  <c r="M547" i="13"/>
  <c r="O547" i="13" s="1"/>
  <c r="P547" i="13"/>
  <c r="L548" i="13"/>
  <c r="M548" i="13"/>
  <c r="O548" i="13" s="1"/>
  <c r="P548" i="13"/>
  <c r="L549" i="13"/>
  <c r="M549" i="13"/>
  <c r="O549" i="13" s="1"/>
  <c r="P549" i="13"/>
  <c r="L550" i="13"/>
  <c r="M550" i="13"/>
  <c r="O550" i="13" s="1"/>
  <c r="P550" i="13"/>
  <c r="L551" i="13"/>
  <c r="M551" i="13"/>
  <c r="O551" i="13" s="1"/>
  <c r="P551" i="13"/>
  <c r="L552" i="13"/>
  <c r="M552" i="13"/>
  <c r="O552" i="13" s="1"/>
  <c r="P552" i="13"/>
  <c r="L553" i="13"/>
  <c r="M553" i="13"/>
  <c r="O553" i="13" s="1"/>
  <c r="P553" i="13"/>
  <c r="L554" i="13"/>
  <c r="M554" i="13"/>
  <c r="O554" i="13" s="1"/>
  <c r="P554" i="13"/>
  <c r="L555" i="13"/>
  <c r="M555" i="13"/>
  <c r="O555" i="13" s="1"/>
  <c r="P555" i="13"/>
  <c r="L556" i="13"/>
  <c r="M556" i="13"/>
  <c r="O556" i="13" s="1"/>
  <c r="P556" i="13"/>
  <c r="L557" i="13"/>
  <c r="M557" i="13"/>
  <c r="O557" i="13" s="1"/>
  <c r="P557" i="13"/>
  <c r="L558" i="13"/>
  <c r="M558" i="13"/>
  <c r="O558" i="13" s="1"/>
  <c r="P558" i="13"/>
  <c r="L559" i="13"/>
  <c r="M559" i="13"/>
  <c r="O559" i="13" s="1"/>
  <c r="P559" i="13"/>
  <c r="L560" i="13"/>
  <c r="M560" i="13"/>
  <c r="O560" i="13" s="1"/>
  <c r="P560" i="13"/>
  <c r="L561" i="13"/>
  <c r="M561" i="13"/>
  <c r="O561" i="13" s="1"/>
  <c r="P561" i="13"/>
  <c r="L562" i="13"/>
  <c r="M562" i="13"/>
  <c r="O562" i="13" s="1"/>
  <c r="P562" i="13"/>
  <c r="L563" i="13"/>
  <c r="M563" i="13"/>
  <c r="O563" i="13" s="1"/>
  <c r="P563" i="13"/>
  <c r="L564" i="13"/>
  <c r="M564" i="13"/>
  <c r="O564" i="13" s="1"/>
  <c r="P564" i="13"/>
  <c r="L565" i="13"/>
  <c r="M565" i="13"/>
  <c r="O565" i="13" s="1"/>
  <c r="P565" i="13"/>
  <c r="L566" i="13"/>
  <c r="M566" i="13"/>
  <c r="O566" i="13" s="1"/>
  <c r="P566" i="13"/>
  <c r="L567" i="13"/>
  <c r="M567" i="13"/>
  <c r="O567" i="13" s="1"/>
  <c r="P567" i="13"/>
  <c r="L568" i="13"/>
  <c r="M568" i="13"/>
  <c r="O568" i="13" s="1"/>
  <c r="P568" i="13"/>
  <c r="L569" i="13"/>
  <c r="M569" i="13"/>
  <c r="O569" i="13" s="1"/>
  <c r="P569" i="13"/>
  <c r="L570" i="13"/>
  <c r="M570" i="13"/>
  <c r="O570" i="13" s="1"/>
  <c r="P570" i="13"/>
  <c r="L571" i="13"/>
  <c r="M571" i="13"/>
  <c r="O571" i="13" s="1"/>
  <c r="P571" i="13"/>
  <c r="L572" i="13"/>
  <c r="M572" i="13"/>
  <c r="O572" i="13" s="1"/>
  <c r="P572" i="13"/>
  <c r="L573" i="13"/>
  <c r="M573" i="13"/>
  <c r="O573" i="13" s="1"/>
  <c r="P573" i="13"/>
  <c r="L574" i="13"/>
  <c r="M574" i="13"/>
  <c r="O574" i="13" s="1"/>
  <c r="P574" i="13"/>
  <c r="L575" i="13"/>
  <c r="M575" i="13"/>
  <c r="O575" i="13" s="1"/>
  <c r="P575" i="13"/>
  <c r="L576" i="13"/>
  <c r="M576" i="13"/>
  <c r="O576" i="13" s="1"/>
  <c r="P576" i="13"/>
  <c r="L577" i="13"/>
  <c r="M577" i="13"/>
  <c r="O577" i="13" s="1"/>
  <c r="P577" i="13"/>
  <c r="L578" i="13"/>
  <c r="M578" i="13"/>
  <c r="O578" i="13" s="1"/>
  <c r="P578" i="13"/>
  <c r="L579" i="13"/>
  <c r="M579" i="13"/>
  <c r="O579" i="13" s="1"/>
  <c r="P579" i="13"/>
  <c r="L580" i="13"/>
  <c r="M580" i="13"/>
  <c r="O580" i="13" s="1"/>
  <c r="P580" i="13"/>
  <c r="L581" i="13"/>
  <c r="M581" i="13"/>
  <c r="O581" i="13" s="1"/>
  <c r="P581" i="13"/>
  <c r="L582" i="13"/>
  <c r="M582" i="13"/>
  <c r="O582" i="13" s="1"/>
  <c r="P582" i="13"/>
  <c r="L583" i="13"/>
  <c r="M583" i="13"/>
  <c r="O583" i="13" s="1"/>
  <c r="P583" i="13"/>
  <c r="L584" i="13"/>
  <c r="M584" i="13"/>
  <c r="O584" i="13" s="1"/>
  <c r="P584" i="13"/>
  <c r="L585" i="13"/>
  <c r="M585" i="13"/>
  <c r="O585" i="13" s="1"/>
  <c r="P585" i="13"/>
  <c r="L586" i="13"/>
  <c r="M586" i="13"/>
  <c r="O586" i="13" s="1"/>
  <c r="P586" i="13"/>
  <c r="L587" i="13"/>
  <c r="M587" i="13"/>
  <c r="O587" i="13" s="1"/>
  <c r="P587" i="13"/>
  <c r="L588" i="13"/>
  <c r="M588" i="13"/>
  <c r="O588" i="13" s="1"/>
  <c r="P588" i="13"/>
  <c r="L589" i="13"/>
  <c r="M589" i="13"/>
  <c r="O589" i="13" s="1"/>
  <c r="P589" i="13"/>
  <c r="L590" i="13"/>
  <c r="M590" i="13"/>
  <c r="O590" i="13" s="1"/>
  <c r="P590" i="13"/>
  <c r="L591" i="13"/>
  <c r="M591" i="13"/>
  <c r="O591" i="13" s="1"/>
  <c r="P591" i="13"/>
  <c r="L592" i="13"/>
  <c r="M592" i="13"/>
  <c r="O592" i="13" s="1"/>
  <c r="P592" i="13"/>
  <c r="L593" i="13"/>
  <c r="M593" i="13"/>
  <c r="O593" i="13" s="1"/>
  <c r="P593" i="13"/>
  <c r="L594" i="13"/>
  <c r="M594" i="13"/>
  <c r="O594" i="13" s="1"/>
  <c r="P594" i="13"/>
  <c r="L595" i="13"/>
  <c r="M595" i="13"/>
  <c r="O595" i="13" s="1"/>
  <c r="P595" i="13"/>
  <c r="L596" i="13"/>
  <c r="M596" i="13"/>
  <c r="O596" i="13" s="1"/>
  <c r="P596" i="13"/>
  <c r="L597" i="13"/>
  <c r="M597" i="13"/>
  <c r="O597" i="13" s="1"/>
  <c r="P597" i="13"/>
  <c r="L598" i="13"/>
  <c r="H18" i="69" s="1"/>
  <c r="I18" i="69" s="1"/>
  <c r="M598" i="13"/>
  <c r="O598" i="13" s="1"/>
  <c r="P598" i="13"/>
  <c r="L599" i="13"/>
  <c r="H19" i="69" s="1"/>
  <c r="I19" i="69" s="1"/>
  <c r="M599" i="13"/>
  <c r="O599" i="13" s="1"/>
  <c r="P599" i="13"/>
  <c r="L600" i="13"/>
  <c r="M600" i="13"/>
  <c r="O600" i="13" s="1"/>
  <c r="P600" i="13"/>
  <c r="L601" i="13"/>
  <c r="M601" i="13"/>
  <c r="O601" i="13" s="1"/>
  <c r="P601" i="13"/>
  <c r="L602" i="13"/>
  <c r="M602" i="13"/>
  <c r="O602" i="13" s="1"/>
  <c r="P602" i="13"/>
  <c r="L603" i="13"/>
  <c r="M603" i="13"/>
  <c r="O603" i="13" s="1"/>
  <c r="P603" i="13"/>
  <c r="L604" i="13"/>
  <c r="M604" i="13"/>
  <c r="O604" i="13" s="1"/>
  <c r="P604" i="13"/>
  <c r="L605" i="13"/>
  <c r="M605" i="13"/>
  <c r="O605" i="13" s="1"/>
  <c r="P605" i="13"/>
  <c r="L606" i="13"/>
  <c r="M606" i="13"/>
  <c r="O606" i="13" s="1"/>
  <c r="P606" i="13"/>
  <c r="L607" i="13"/>
  <c r="M607" i="13"/>
  <c r="O607" i="13" s="1"/>
  <c r="P607" i="13"/>
  <c r="L608" i="13"/>
  <c r="M608" i="13"/>
  <c r="O608" i="13" s="1"/>
  <c r="P608" i="13"/>
  <c r="L609" i="13"/>
  <c r="M609" i="13"/>
  <c r="O609" i="13" s="1"/>
  <c r="P609" i="13"/>
  <c r="L610" i="13"/>
  <c r="M610" i="13"/>
  <c r="O610" i="13" s="1"/>
  <c r="P610" i="13"/>
  <c r="L611" i="13"/>
  <c r="M611" i="13"/>
  <c r="O611" i="13" s="1"/>
  <c r="P611" i="13"/>
  <c r="L612" i="13"/>
  <c r="M612" i="13"/>
  <c r="O612" i="13" s="1"/>
  <c r="P612" i="13"/>
  <c r="L613" i="13"/>
  <c r="M613" i="13"/>
  <c r="O613" i="13" s="1"/>
  <c r="P613" i="13"/>
  <c r="L614" i="13"/>
  <c r="M614" i="13"/>
  <c r="O614" i="13" s="1"/>
  <c r="P614" i="13"/>
  <c r="L615" i="13"/>
  <c r="M615" i="13"/>
  <c r="O615" i="13" s="1"/>
  <c r="P615" i="13"/>
  <c r="L616" i="13"/>
  <c r="M616" i="13"/>
  <c r="O616" i="13" s="1"/>
  <c r="P616" i="13"/>
  <c r="L617" i="13"/>
  <c r="M617" i="13"/>
  <c r="O617" i="13" s="1"/>
  <c r="P617" i="13"/>
  <c r="L618" i="13"/>
  <c r="M618" i="13"/>
  <c r="O618" i="13" s="1"/>
  <c r="P618" i="13"/>
  <c r="L619" i="13"/>
  <c r="M619" i="13"/>
  <c r="O619" i="13" s="1"/>
  <c r="P619" i="13"/>
  <c r="L620" i="13"/>
  <c r="M620" i="13"/>
  <c r="O620" i="13" s="1"/>
  <c r="P620" i="13"/>
  <c r="L621" i="13"/>
  <c r="M621" i="13"/>
  <c r="O621" i="13" s="1"/>
  <c r="P621" i="13"/>
  <c r="L622" i="13"/>
  <c r="M622" i="13"/>
  <c r="O622" i="13" s="1"/>
  <c r="P622" i="13"/>
  <c r="L623" i="13"/>
  <c r="M623" i="13"/>
  <c r="O623" i="13" s="1"/>
  <c r="P623" i="13"/>
  <c r="L624" i="13"/>
  <c r="M624" i="13"/>
  <c r="O624" i="13" s="1"/>
  <c r="P624" i="13"/>
  <c r="L625" i="13"/>
  <c r="M625" i="13"/>
  <c r="O625" i="13" s="1"/>
  <c r="P625" i="13"/>
  <c r="L626" i="13"/>
  <c r="M626" i="13"/>
  <c r="O626" i="13" s="1"/>
  <c r="P626" i="13"/>
  <c r="L627" i="13"/>
  <c r="M627" i="13"/>
  <c r="O627" i="13" s="1"/>
  <c r="P627" i="13"/>
  <c r="L628" i="13"/>
  <c r="M628" i="13"/>
  <c r="O628" i="13" s="1"/>
  <c r="P628" i="13"/>
  <c r="L629" i="13"/>
  <c r="M629" i="13"/>
  <c r="O629" i="13" s="1"/>
  <c r="P629" i="13"/>
  <c r="L630" i="13"/>
  <c r="M630" i="13"/>
  <c r="O630" i="13" s="1"/>
  <c r="P630" i="13"/>
  <c r="L631" i="13"/>
  <c r="M631" i="13"/>
  <c r="O631" i="13" s="1"/>
  <c r="P631" i="13"/>
  <c r="L632" i="13"/>
  <c r="M632" i="13"/>
  <c r="O632" i="13" s="1"/>
  <c r="P632" i="13"/>
  <c r="L633" i="13"/>
  <c r="E32" i="66" s="1"/>
  <c r="M633" i="13"/>
  <c r="O633" i="13" s="1"/>
  <c r="P633" i="13"/>
  <c r="L634" i="13"/>
  <c r="E33" i="66" s="1"/>
  <c r="M634" i="13"/>
  <c r="O634" i="13" s="1"/>
  <c r="P634" i="13"/>
  <c r="L635" i="13"/>
  <c r="E34" i="66" s="1"/>
  <c r="M635" i="13"/>
  <c r="O635" i="13" s="1"/>
  <c r="P635" i="13"/>
  <c r="L636" i="13"/>
  <c r="E35" i="66" s="1"/>
  <c r="M636" i="13"/>
  <c r="O636" i="13" s="1"/>
  <c r="P636" i="13"/>
  <c r="L637" i="13"/>
  <c r="E36" i="66" s="1"/>
  <c r="G36" i="66" s="1"/>
  <c r="M637" i="13"/>
  <c r="O637" i="13" s="1"/>
  <c r="P637" i="13"/>
  <c r="L638" i="13"/>
  <c r="E37" i="66" s="1"/>
  <c r="G37" i="66" s="1"/>
  <c r="M638" i="13"/>
  <c r="O638" i="13" s="1"/>
  <c r="P638" i="13"/>
  <c r="L639" i="13"/>
  <c r="E38" i="66" s="1"/>
  <c r="G38" i="66" s="1"/>
  <c r="M639" i="13"/>
  <c r="O639" i="13" s="1"/>
  <c r="P639" i="13"/>
  <c r="L640" i="13"/>
  <c r="E39" i="66" s="1"/>
  <c r="G39" i="66" s="1"/>
  <c r="M640" i="13"/>
  <c r="O640" i="13" s="1"/>
  <c r="P640" i="13"/>
  <c r="L641" i="13"/>
  <c r="E40" i="66" s="1"/>
  <c r="G40" i="66" s="1"/>
  <c r="M641" i="13"/>
  <c r="O641" i="13" s="1"/>
  <c r="P641" i="13"/>
  <c r="L642" i="13"/>
  <c r="M642" i="13"/>
  <c r="O642" i="13" s="1"/>
  <c r="P642" i="13"/>
  <c r="L643" i="13"/>
  <c r="M643" i="13"/>
  <c r="O643" i="13" s="1"/>
  <c r="P643" i="13"/>
  <c r="L644" i="13"/>
  <c r="M644" i="13"/>
  <c r="O644" i="13" s="1"/>
  <c r="P644" i="13"/>
  <c r="L645" i="13"/>
  <c r="M645" i="13"/>
  <c r="O645" i="13" s="1"/>
  <c r="P645" i="13"/>
  <c r="L646" i="13"/>
  <c r="M646" i="13"/>
  <c r="O646" i="13" s="1"/>
  <c r="P646" i="13"/>
  <c r="L647" i="13"/>
  <c r="M647" i="13"/>
  <c r="O647" i="13" s="1"/>
  <c r="P647" i="13"/>
  <c r="L648" i="13"/>
  <c r="M648" i="13"/>
  <c r="O648" i="13" s="1"/>
  <c r="P648" i="13"/>
  <c r="L649" i="13"/>
  <c r="M649" i="13"/>
  <c r="O649" i="13" s="1"/>
  <c r="P649" i="13"/>
  <c r="L650" i="13"/>
  <c r="M650" i="13"/>
  <c r="O650" i="13" s="1"/>
  <c r="P650" i="13"/>
  <c r="L651" i="13"/>
  <c r="M651" i="13"/>
  <c r="O651" i="13" s="1"/>
  <c r="P651" i="13"/>
  <c r="L652" i="13"/>
  <c r="M652" i="13"/>
  <c r="O652" i="13" s="1"/>
  <c r="P652" i="13"/>
  <c r="L653" i="13"/>
  <c r="M653" i="13"/>
  <c r="O653" i="13" s="1"/>
  <c r="P653" i="13"/>
  <c r="L654" i="13"/>
  <c r="M654" i="13"/>
  <c r="O654" i="13" s="1"/>
  <c r="P654" i="13"/>
  <c r="L655" i="13"/>
  <c r="M655" i="13"/>
  <c r="O655" i="13" s="1"/>
  <c r="P655" i="13"/>
  <c r="L656" i="13"/>
  <c r="M656" i="13"/>
  <c r="O656" i="13" s="1"/>
  <c r="P656" i="13"/>
  <c r="L657" i="13"/>
  <c r="M657" i="13"/>
  <c r="O657" i="13" s="1"/>
  <c r="P657" i="13"/>
  <c r="L658" i="13"/>
  <c r="M658" i="13"/>
  <c r="O658" i="13" s="1"/>
  <c r="P658" i="13"/>
  <c r="L659" i="13"/>
  <c r="M659" i="13"/>
  <c r="O659" i="13" s="1"/>
  <c r="P659" i="13"/>
  <c r="L660" i="13"/>
  <c r="M660" i="13"/>
  <c r="O660" i="13" s="1"/>
  <c r="P660" i="13"/>
  <c r="R660" i="13" s="1"/>
  <c r="L661" i="13"/>
  <c r="M661" i="13"/>
  <c r="O661" i="13" s="1"/>
  <c r="P661" i="13"/>
  <c r="L662" i="13"/>
  <c r="M662" i="13"/>
  <c r="O662" i="13" s="1"/>
  <c r="P662" i="13"/>
  <c r="L663" i="13"/>
  <c r="M663" i="13"/>
  <c r="O663" i="13" s="1"/>
  <c r="P663" i="13"/>
  <c r="L664" i="13"/>
  <c r="M664" i="13"/>
  <c r="O664" i="13" s="1"/>
  <c r="P664" i="13"/>
  <c r="L665" i="13"/>
  <c r="M665" i="13"/>
  <c r="O665" i="13" s="1"/>
  <c r="P665" i="13"/>
  <c r="L666" i="13"/>
  <c r="M666" i="13"/>
  <c r="O666" i="13" s="1"/>
  <c r="P666" i="13"/>
  <c r="L667" i="13"/>
  <c r="M667" i="13"/>
  <c r="O667" i="13" s="1"/>
  <c r="P667" i="13"/>
  <c r="L668" i="13"/>
  <c r="M668" i="13"/>
  <c r="O668" i="13" s="1"/>
  <c r="P668" i="13"/>
  <c r="L669" i="13"/>
  <c r="M669" i="13"/>
  <c r="O669" i="13" s="1"/>
  <c r="P669" i="13"/>
  <c r="R669" i="13" s="1"/>
  <c r="L670" i="13"/>
  <c r="M670" i="13"/>
  <c r="O670" i="13" s="1"/>
  <c r="P670" i="13"/>
  <c r="L671" i="13"/>
  <c r="M671" i="13"/>
  <c r="O671" i="13" s="1"/>
  <c r="P671" i="13"/>
  <c r="L672" i="13"/>
  <c r="M672" i="13"/>
  <c r="O672" i="13" s="1"/>
  <c r="P672" i="13"/>
  <c r="L673" i="13"/>
  <c r="M673" i="13"/>
  <c r="O673" i="13" s="1"/>
  <c r="P673" i="13"/>
  <c r="L674" i="13"/>
  <c r="M674" i="13"/>
  <c r="O674" i="13" s="1"/>
  <c r="P674" i="13"/>
  <c r="L675" i="13"/>
  <c r="M675" i="13"/>
  <c r="O675" i="13" s="1"/>
  <c r="P675" i="13"/>
  <c r="L676" i="13"/>
  <c r="M676" i="13"/>
  <c r="O676" i="13" s="1"/>
  <c r="P676" i="13"/>
  <c r="L677" i="13"/>
  <c r="M677" i="13"/>
  <c r="O677" i="13" s="1"/>
  <c r="P677" i="13"/>
  <c r="L678" i="13"/>
  <c r="M678" i="13"/>
  <c r="O678" i="13" s="1"/>
  <c r="P678" i="13"/>
  <c r="L679" i="13"/>
  <c r="M679" i="13"/>
  <c r="O679" i="13" s="1"/>
  <c r="P679" i="13"/>
  <c r="L680" i="13"/>
  <c r="M680" i="13"/>
  <c r="O680" i="13" s="1"/>
  <c r="P680" i="13"/>
  <c r="L681" i="13"/>
  <c r="M681" i="13"/>
  <c r="O681" i="13" s="1"/>
  <c r="P681" i="13"/>
  <c r="L682" i="13"/>
  <c r="M682" i="13"/>
  <c r="O682" i="13" s="1"/>
  <c r="P682" i="13"/>
  <c r="L683" i="13"/>
  <c r="M683" i="13"/>
  <c r="O683" i="13" s="1"/>
  <c r="P683" i="13"/>
  <c r="L684" i="13"/>
  <c r="M684" i="13"/>
  <c r="O684" i="13" s="1"/>
  <c r="P684" i="13"/>
  <c r="L685" i="13"/>
  <c r="M685" i="13"/>
  <c r="O685" i="13" s="1"/>
  <c r="P685" i="13"/>
  <c r="L686" i="13"/>
  <c r="M686" i="13"/>
  <c r="O686" i="13" s="1"/>
  <c r="P686" i="13"/>
  <c r="L687" i="13"/>
  <c r="M687" i="13"/>
  <c r="O687" i="13" s="1"/>
  <c r="P687" i="13"/>
  <c r="L688" i="13"/>
  <c r="M688" i="13"/>
  <c r="O688" i="13" s="1"/>
  <c r="P688" i="13"/>
  <c r="L689" i="13"/>
  <c r="M689" i="13"/>
  <c r="O689" i="13" s="1"/>
  <c r="P689" i="13"/>
  <c r="L690" i="13"/>
  <c r="M690" i="13"/>
  <c r="O690" i="13" s="1"/>
  <c r="P690" i="13"/>
  <c r="L691" i="13"/>
  <c r="M691" i="13"/>
  <c r="O691" i="13" s="1"/>
  <c r="P691" i="13"/>
  <c r="L692" i="13"/>
  <c r="M692" i="13"/>
  <c r="O692" i="13" s="1"/>
  <c r="P692" i="13"/>
  <c r="L693" i="13"/>
  <c r="M693" i="13"/>
  <c r="O693" i="13" s="1"/>
  <c r="P693" i="13"/>
  <c r="L694" i="13"/>
  <c r="M694" i="13"/>
  <c r="O694" i="13" s="1"/>
  <c r="P694" i="13"/>
  <c r="L695" i="13"/>
  <c r="M695" i="13"/>
  <c r="O695" i="13" s="1"/>
  <c r="P695" i="13"/>
  <c r="L696" i="13"/>
  <c r="M696" i="13"/>
  <c r="O696" i="13" s="1"/>
  <c r="P696" i="13"/>
  <c r="L697" i="13"/>
  <c r="M697" i="13"/>
  <c r="O697" i="13" s="1"/>
  <c r="P697" i="13"/>
  <c r="L698" i="13"/>
  <c r="M698" i="13"/>
  <c r="O698" i="13" s="1"/>
  <c r="P698" i="13"/>
  <c r="L699" i="13"/>
  <c r="M699" i="13"/>
  <c r="O699" i="13" s="1"/>
  <c r="P699" i="13"/>
  <c r="L700" i="13"/>
  <c r="M700" i="13"/>
  <c r="O700" i="13" s="1"/>
  <c r="P700" i="13"/>
  <c r="L701" i="13"/>
  <c r="M701" i="13"/>
  <c r="O701" i="13" s="1"/>
  <c r="P701" i="13"/>
  <c r="L702" i="13"/>
  <c r="M702" i="13"/>
  <c r="O702" i="13" s="1"/>
  <c r="P702" i="13"/>
  <c r="L703" i="13"/>
  <c r="M703" i="13"/>
  <c r="O703" i="13" s="1"/>
  <c r="P703" i="13"/>
  <c r="L704" i="13"/>
  <c r="M704" i="13"/>
  <c r="O704" i="13" s="1"/>
  <c r="P704" i="13"/>
  <c r="L705" i="13"/>
  <c r="M705" i="13"/>
  <c r="O705" i="13" s="1"/>
  <c r="P705" i="13"/>
  <c r="L706" i="13"/>
  <c r="M706" i="13"/>
  <c r="O706" i="13" s="1"/>
  <c r="P706" i="13"/>
  <c r="L707" i="13"/>
  <c r="M707" i="13"/>
  <c r="O707" i="13" s="1"/>
  <c r="P707" i="13"/>
  <c r="L708" i="13"/>
  <c r="M708" i="13"/>
  <c r="O708" i="13" s="1"/>
  <c r="P708" i="13"/>
  <c r="L709" i="13"/>
  <c r="M709" i="13"/>
  <c r="O709" i="13" s="1"/>
  <c r="P709" i="13"/>
  <c r="L710" i="13"/>
  <c r="M710" i="13"/>
  <c r="O710" i="13" s="1"/>
  <c r="P710" i="13"/>
  <c r="L711" i="13"/>
  <c r="M711" i="13"/>
  <c r="O711" i="13" s="1"/>
  <c r="P711" i="13"/>
  <c r="L712" i="13"/>
  <c r="M712" i="13"/>
  <c r="O712" i="13" s="1"/>
  <c r="P712" i="13"/>
  <c r="L713" i="13"/>
  <c r="M713" i="13"/>
  <c r="O713" i="13" s="1"/>
  <c r="P713" i="13"/>
  <c r="L714" i="13"/>
  <c r="M714" i="13"/>
  <c r="O714" i="13" s="1"/>
  <c r="P714" i="13"/>
  <c r="L715" i="13"/>
  <c r="M715" i="13"/>
  <c r="O715" i="13" s="1"/>
  <c r="P715" i="13"/>
  <c r="L716" i="13"/>
  <c r="M716" i="13"/>
  <c r="O716" i="13" s="1"/>
  <c r="P716" i="13"/>
  <c r="L717" i="13"/>
  <c r="M717" i="13"/>
  <c r="O717" i="13" s="1"/>
  <c r="P717" i="13"/>
  <c r="L718" i="13"/>
  <c r="M718" i="13"/>
  <c r="O718" i="13" s="1"/>
  <c r="P718" i="13"/>
  <c r="L719" i="13"/>
  <c r="M719" i="13"/>
  <c r="O719" i="13" s="1"/>
  <c r="P719" i="13"/>
  <c r="L720" i="13"/>
  <c r="M720" i="13"/>
  <c r="O720" i="13" s="1"/>
  <c r="P720" i="13"/>
  <c r="L721" i="13"/>
  <c r="M721" i="13"/>
  <c r="O721" i="13" s="1"/>
  <c r="P721" i="13"/>
  <c r="L722" i="13"/>
  <c r="M722" i="13"/>
  <c r="O722" i="13" s="1"/>
  <c r="P722" i="13"/>
  <c r="L723" i="13"/>
  <c r="M723" i="13"/>
  <c r="O723" i="13" s="1"/>
  <c r="P723" i="13"/>
  <c r="L724" i="13"/>
  <c r="M724" i="13"/>
  <c r="O724" i="13" s="1"/>
  <c r="P724" i="13"/>
  <c r="L725" i="13"/>
  <c r="M725" i="13"/>
  <c r="O725" i="13" s="1"/>
  <c r="P725" i="13"/>
  <c r="L726" i="13"/>
  <c r="M726" i="13"/>
  <c r="O726" i="13" s="1"/>
  <c r="P726" i="13"/>
  <c r="L727" i="13"/>
  <c r="M727" i="13"/>
  <c r="O727" i="13" s="1"/>
  <c r="P727" i="13"/>
  <c r="L728" i="13"/>
  <c r="M728" i="13"/>
  <c r="O728" i="13" s="1"/>
  <c r="P728" i="13"/>
  <c r="L729" i="13"/>
  <c r="M729" i="13"/>
  <c r="O729" i="13" s="1"/>
  <c r="P729" i="13"/>
  <c r="L730" i="13"/>
  <c r="M730" i="13"/>
  <c r="O730" i="13" s="1"/>
  <c r="P730" i="13"/>
  <c r="L731" i="13"/>
  <c r="M731" i="13"/>
  <c r="O731" i="13" s="1"/>
  <c r="P731" i="13"/>
  <c r="L732" i="13"/>
  <c r="M732" i="13"/>
  <c r="O732" i="13" s="1"/>
  <c r="P732" i="13"/>
  <c r="L733" i="13"/>
  <c r="M733" i="13"/>
  <c r="O733" i="13" s="1"/>
  <c r="P733" i="13"/>
  <c r="L734" i="13"/>
  <c r="M734" i="13"/>
  <c r="O734" i="13" s="1"/>
  <c r="P734" i="13"/>
  <c r="L735" i="13"/>
  <c r="M735" i="13"/>
  <c r="O735" i="13" s="1"/>
  <c r="P735" i="13"/>
  <c r="L736" i="13"/>
  <c r="M736" i="13"/>
  <c r="O736" i="13" s="1"/>
  <c r="P736" i="13"/>
  <c r="L737" i="13"/>
  <c r="M737" i="13"/>
  <c r="O737" i="13" s="1"/>
  <c r="P737" i="13"/>
  <c r="L738" i="13"/>
  <c r="M738" i="13"/>
  <c r="O738" i="13" s="1"/>
  <c r="P738" i="13"/>
  <c r="L739" i="13"/>
  <c r="M739" i="13"/>
  <c r="O739" i="13" s="1"/>
  <c r="P739" i="13"/>
  <c r="L740" i="13"/>
  <c r="M740" i="13"/>
  <c r="O740" i="13" s="1"/>
  <c r="P740" i="13"/>
  <c r="L741" i="13"/>
  <c r="M741" i="13"/>
  <c r="O741" i="13" s="1"/>
  <c r="P741" i="13"/>
  <c r="L742" i="13"/>
  <c r="M742" i="13"/>
  <c r="O742" i="13" s="1"/>
  <c r="P742" i="13"/>
  <c r="L743" i="13"/>
  <c r="M743" i="13"/>
  <c r="O743" i="13" s="1"/>
  <c r="P743" i="13"/>
  <c r="L744" i="13"/>
  <c r="M744" i="13"/>
  <c r="O744" i="13" s="1"/>
  <c r="P744" i="13"/>
  <c r="L745" i="13"/>
  <c r="M745" i="13"/>
  <c r="O745" i="13" s="1"/>
  <c r="P745" i="13"/>
  <c r="L746" i="13"/>
  <c r="M746" i="13"/>
  <c r="O746" i="13" s="1"/>
  <c r="P746" i="13"/>
  <c r="L747" i="13"/>
  <c r="M747" i="13"/>
  <c r="O747" i="13" s="1"/>
  <c r="P747" i="13"/>
  <c r="L748" i="13"/>
  <c r="M748" i="13"/>
  <c r="O748" i="13" s="1"/>
  <c r="P748" i="13"/>
  <c r="L749" i="13"/>
  <c r="M749" i="13"/>
  <c r="O749" i="13" s="1"/>
  <c r="P749" i="13"/>
  <c r="L750" i="13"/>
  <c r="M750" i="13"/>
  <c r="O750" i="13" s="1"/>
  <c r="P750" i="13"/>
  <c r="L751" i="13"/>
  <c r="M751" i="13"/>
  <c r="O751" i="13" s="1"/>
  <c r="P751" i="13"/>
  <c r="L752" i="13"/>
  <c r="M752" i="13"/>
  <c r="O752" i="13" s="1"/>
  <c r="P752" i="13"/>
  <c r="L753" i="13"/>
  <c r="M753" i="13"/>
  <c r="O753" i="13" s="1"/>
  <c r="P753" i="13"/>
  <c r="L754" i="13"/>
  <c r="M754" i="13"/>
  <c r="O754" i="13" s="1"/>
  <c r="P754" i="13"/>
  <c r="L755" i="13"/>
  <c r="M755" i="13"/>
  <c r="O755" i="13" s="1"/>
  <c r="P755" i="13"/>
  <c r="L756" i="13"/>
  <c r="M756" i="13"/>
  <c r="O756" i="13" s="1"/>
  <c r="P756" i="13"/>
  <c r="L757" i="13"/>
  <c r="M757" i="13"/>
  <c r="O757" i="13" s="1"/>
  <c r="P757" i="13"/>
  <c r="L758" i="13"/>
  <c r="M758" i="13"/>
  <c r="O758" i="13" s="1"/>
  <c r="P758" i="13"/>
  <c r="L759" i="13"/>
  <c r="M759" i="13"/>
  <c r="O759" i="13" s="1"/>
  <c r="P759" i="13"/>
  <c r="L760" i="13"/>
  <c r="M760" i="13"/>
  <c r="O760" i="13" s="1"/>
  <c r="P760" i="13"/>
  <c r="L761" i="13"/>
  <c r="M761" i="13"/>
  <c r="O761" i="13" s="1"/>
  <c r="P761" i="13"/>
  <c r="L762" i="13"/>
  <c r="M762" i="13"/>
  <c r="O762" i="13" s="1"/>
  <c r="P762" i="13"/>
  <c r="L763" i="13"/>
  <c r="M763" i="13"/>
  <c r="O763" i="13" s="1"/>
  <c r="P763" i="13"/>
  <c r="L764" i="13"/>
  <c r="M764" i="13"/>
  <c r="O764" i="13" s="1"/>
  <c r="P764" i="13"/>
  <c r="L765" i="13"/>
  <c r="M765" i="13"/>
  <c r="O765" i="13" s="1"/>
  <c r="P765" i="13"/>
  <c r="L766" i="13"/>
  <c r="M766" i="13"/>
  <c r="O766" i="13" s="1"/>
  <c r="P766" i="13"/>
  <c r="L767" i="13"/>
  <c r="M767" i="13"/>
  <c r="O767" i="13" s="1"/>
  <c r="P767" i="13"/>
  <c r="L768" i="13"/>
  <c r="M768" i="13"/>
  <c r="O768" i="13" s="1"/>
  <c r="P768" i="13"/>
  <c r="L769" i="13"/>
  <c r="M769" i="13"/>
  <c r="O769" i="13" s="1"/>
  <c r="P769" i="13"/>
  <c r="L770" i="13"/>
  <c r="M770" i="13"/>
  <c r="O770" i="13" s="1"/>
  <c r="P770" i="13"/>
  <c r="L771" i="13"/>
  <c r="M771" i="13"/>
  <c r="O771" i="13" s="1"/>
  <c r="P771" i="13"/>
  <c r="L772" i="13"/>
  <c r="M772" i="13"/>
  <c r="O772" i="13" s="1"/>
  <c r="P772" i="13"/>
  <c r="L773" i="13"/>
  <c r="M773" i="13"/>
  <c r="O773" i="13" s="1"/>
  <c r="P773" i="13"/>
  <c r="L774" i="13"/>
  <c r="M774" i="13"/>
  <c r="O774" i="13" s="1"/>
  <c r="P774" i="13"/>
  <c r="L775" i="13"/>
  <c r="M775" i="13"/>
  <c r="O775" i="13" s="1"/>
  <c r="P775" i="13"/>
  <c r="L776" i="13"/>
  <c r="M776" i="13"/>
  <c r="O776" i="13" s="1"/>
  <c r="P776" i="13"/>
  <c r="L777" i="13"/>
  <c r="M777" i="13"/>
  <c r="O777" i="13" s="1"/>
  <c r="P777" i="13"/>
  <c r="L778" i="13"/>
  <c r="M778" i="13"/>
  <c r="O778" i="13" s="1"/>
  <c r="P778" i="13"/>
  <c r="L779" i="13"/>
  <c r="M779" i="13"/>
  <c r="O779" i="13" s="1"/>
  <c r="P779" i="13"/>
  <c r="L780" i="13"/>
  <c r="M780" i="13"/>
  <c r="O780" i="13" s="1"/>
  <c r="P780" i="13"/>
  <c r="L781" i="13"/>
  <c r="M781" i="13"/>
  <c r="O781" i="13" s="1"/>
  <c r="P781" i="13"/>
  <c r="L782" i="13"/>
  <c r="M782" i="13"/>
  <c r="O782" i="13" s="1"/>
  <c r="P782" i="13"/>
  <c r="L783" i="13"/>
  <c r="M783" i="13"/>
  <c r="O783" i="13" s="1"/>
  <c r="P783" i="13"/>
  <c r="L784" i="13"/>
  <c r="M784" i="13"/>
  <c r="O784" i="13" s="1"/>
  <c r="P784" i="13"/>
  <c r="L785" i="13"/>
  <c r="M785" i="13"/>
  <c r="O785" i="13" s="1"/>
  <c r="P785" i="13"/>
  <c r="L786" i="13"/>
  <c r="M786" i="13"/>
  <c r="O786" i="13" s="1"/>
  <c r="P786" i="13"/>
  <c r="L787" i="13"/>
  <c r="M787" i="13"/>
  <c r="O787" i="13" s="1"/>
  <c r="P787" i="13"/>
  <c r="L788" i="13"/>
  <c r="M788" i="13"/>
  <c r="O788" i="13" s="1"/>
  <c r="P788" i="13"/>
  <c r="L789" i="13"/>
  <c r="M789" i="13"/>
  <c r="O789" i="13" s="1"/>
  <c r="P789" i="13"/>
  <c r="L790" i="13"/>
  <c r="M790" i="13"/>
  <c r="O790" i="13" s="1"/>
  <c r="P790" i="13"/>
  <c r="L791" i="13"/>
  <c r="M791" i="13"/>
  <c r="O791" i="13" s="1"/>
  <c r="P791" i="13"/>
  <c r="L792" i="13"/>
  <c r="M792" i="13"/>
  <c r="O792" i="13" s="1"/>
  <c r="P792" i="13"/>
  <c r="L793" i="13"/>
  <c r="M793" i="13"/>
  <c r="O793" i="13" s="1"/>
  <c r="P793" i="13"/>
  <c r="L794" i="13"/>
  <c r="M794" i="13"/>
  <c r="O794" i="13" s="1"/>
  <c r="P794" i="13"/>
  <c r="L795" i="13"/>
  <c r="M795" i="13"/>
  <c r="O795" i="13" s="1"/>
  <c r="P795" i="13"/>
  <c r="L796" i="13"/>
  <c r="M796" i="13"/>
  <c r="O796" i="13" s="1"/>
  <c r="P796" i="13"/>
  <c r="L797" i="13"/>
  <c r="M797" i="13"/>
  <c r="O797" i="13" s="1"/>
  <c r="P797" i="13"/>
  <c r="L798" i="13"/>
  <c r="M798" i="13"/>
  <c r="O798" i="13" s="1"/>
  <c r="P798" i="13"/>
  <c r="L799" i="13"/>
  <c r="M799" i="13"/>
  <c r="O799" i="13" s="1"/>
  <c r="P799" i="13"/>
  <c r="L800" i="13"/>
  <c r="M800" i="13"/>
  <c r="O800" i="13" s="1"/>
  <c r="P800" i="13"/>
  <c r="L801" i="13"/>
  <c r="M801" i="13"/>
  <c r="O801" i="13" s="1"/>
  <c r="P801" i="13"/>
  <c r="L802" i="13"/>
  <c r="M802" i="13"/>
  <c r="O802" i="13" s="1"/>
  <c r="P802" i="13"/>
  <c r="L803" i="13"/>
  <c r="M803" i="13"/>
  <c r="O803" i="13" s="1"/>
  <c r="P803" i="13"/>
  <c r="L804" i="13"/>
  <c r="M804" i="13"/>
  <c r="O804" i="13" s="1"/>
  <c r="P804" i="13"/>
  <c r="L805" i="13"/>
  <c r="M805" i="13"/>
  <c r="O805" i="13" s="1"/>
  <c r="P805" i="13"/>
  <c r="L806" i="13"/>
  <c r="M806" i="13"/>
  <c r="O806" i="13" s="1"/>
  <c r="P806" i="13"/>
  <c r="L807" i="13"/>
  <c r="M807" i="13"/>
  <c r="O807" i="13" s="1"/>
  <c r="P807" i="13"/>
  <c r="L808" i="13"/>
  <c r="M808" i="13"/>
  <c r="O808" i="13" s="1"/>
  <c r="P808" i="13"/>
  <c r="L809" i="13"/>
  <c r="M809" i="13"/>
  <c r="O809" i="13" s="1"/>
  <c r="P809" i="13"/>
  <c r="L810" i="13"/>
  <c r="M810" i="13"/>
  <c r="O810" i="13" s="1"/>
  <c r="P810" i="13"/>
  <c r="L811" i="13"/>
  <c r="M811" i="13"/>
  <c r="O811" i="13" s="1"/>
  <c r="P811" i="13"/>
  <c r="L812" i="13"/>
  <c r="M812" i="13"/>
  <c r="O812" i="13" s="1"/>
  <c r="P812" i="13"/>
  <c r="L813" i="13"/>
  <c r="M813" i="13"/>
  <c r="O813" i="13" s="1"/>
  <c r="P813" i="13"/>
  <c r="L814" i="13"/>
  <c r="M814" i="13"/>
  <c r="O814" i="13" s="1"/>
  <c r="P814" i="13"/>
  <c r="L815" i="13"/>
  <c r="M815" i="13"/>
  <c r="O815" i="13" s="1"/>
  <c r="P815" i="13"/>
  <c r="L816" i="13"/>
  <c r="M816" i="13"/>
  <c r="O816" i="13" s="1"/>
  <c r="P816" i="13"/>
  <c r="L817" i="13"/>
  <c r="M817" i="13"/>
  <c r="O817" i="13" s="1"/>
  <c r="P817" i="13"/>
  <c r="L818" i="13"/>
  <c r="M818" i="13"/>
  <c r="O818" i="13" s="1"/>
  <c r="P818" i="13"/>
  <c r="L819" i="13"/>
  <c r="M819" i="13"/>
  <c r="O819" i="13" s="1"/>
  <c r="P819" i="13"/>
  <c r="L820" i="13"/>
  <c r="M820" i="13"/>
  <c r="O820" i="13" s="1"/>
  <c r="P820" i="13"/>
  <c r="L821" i="13"/>
  <c r="M821" i="13"/>
  <c r="O821" i="13" s="1"/>
  <c r="P821" i="13"/>
  <c r="L822" i="13"/>
  <c r="M822" i="13"/>
  <c r="O822" i="13" s="1"/>
  <c r="P822" i="13"/>
  <c r="L823" i="13"/>
  <c r="M823" i="13"/>
  <c r="O823" i="13" s="1"/>
  <c r="P823" i="13"/>
  <c r="L824" i="13"/>
  <c r="M824" i="13"/>
  <c r="O824" i="13" s="1"/>
  <c r="P824" i="13"/>
  <c r="L825" i="13"/>
  <c r="M825" i="13"/>
  <c r="O825" i="13" s="1"/>
  <c r="P825" i="13"/>
  <c r="L826" i="13"/>
  <c r="M826" i="13"/>
  <c r="O826" i="13" s="1"/>
  <c r="P826" i="13"/>
  <c r="L827" i="13"/>
  <c r="M827" i="13"/>
  <c r="O827" i="13" s="1"/>
  <c r="P827" i="13"/>
  <c r="L828" i="13"/>
  <c r="M828" i="13"/>
  <c r="O828" i="13" s="1"/>
  <c r="P828" i="13"/>
  <c r="L829" i="13"/>
  <c r="M829" i="13"/>
  <c r="O829" i="13" s="1"/>
  <c r="P829" i="13"/>
  <c r="L830" i="13"/>
  <c r="M830" i="13"/>
  <c r="O830" i="13" s="1"/>
  <c r="P830" i="13"/>
  <c r="L831" i="13"/>
  <c r="M831" i="13"/>
  <c r="O831" i="13" s="1"/>
  <c r="P831" i="13"/>
  <c r="L832" i="13"/>
  <c r="M832" i="13"/>
  <c r="O832" i="13" s="1"/>
  <c r="P832" i="13"/>
  <c r="L833" i="13"/>
  <c r="M833" i="13"/>
  <c r="O833" i="13" s="1"/>
  <c r="P833" i="13"/>
  <c r="L834" i="13"/>
  <c r="M834" i="13"/>
  <c r="O834" i="13" s="1"/>
  <c r="P834" i="13"/>
  <c r="L835" i="13"/>
  <c r="M835" i="13"/>
  <c r="O835" i="13" s="1"/>
  <c r="P835" i="13"/>
  <c r="L836" i="13"/>
  <c r="M836" i="13"/>
  <c r="O836" i="13" s="1"/>
  <c r="P836" i="13"/>
  <c r="L837" i="13"/>
  <c r="M837" i="13"/>
  <c r="O837" i="13" s="1"/>
  <c r="P837" i="13"/>
  <c r="L838" i="13"/>
  <c r="M838" i="13"/>
  <c r="O838" i="13" s="1"/>
  <c r="P838" i="13"/>
  <c r="L839" i="13"/>
  <c r="M839" i="13"/>
  <c r="O839" i="13" s="1"/>
  <c r="P839" i="13"/>
  <c r="L840" i="13"/>
  <c r="M840" i="13"/>
  <c r="O840" i="13" s="1"/>
  <c r="P840" i="13"/>
  <c r="L841" i="13"/>
  <c r="M841" i="13"/>
  <c r="O841" i="13" s="1"/>
  <c r="P841" i="13"/>
  <c r="L842" i="13"/>
  <c r="M842" i="13"/>
  <c r="O842" i="13" s="1"/>
  <c r="P842" i="13"/>
  <c r="L843" i="13"/>
  <c r="M843" i="13"/>
  <c r="O843" i="13" s="1"/>
  <c r="P843" i="13"/>
  <c r="L844" i="13"/>
  <c r="M844" i="13"/>
  <c r="O844" i="13" s="1"/>
  <c r="P844" i="13"/>
  <c r="L845" i="13"/>
  <c r="M845" i="13"/>
  <c r="O845" i="13" s="1"/>
  <c r="P845" i="13"/>
  <c r="L846" i="13"/>
  <c r="M846" i="13"/>
  <c r="O846" i="13" s="1"/>
  <c r="P846" i="13"/>
  <c r="L847" i="13"/>
  <c r="M847" i="13"/>
  <c r="O847" i="13" s="1"/>
  <c r="P847" i="13"/>
  <c r="L848" i="13"/>
  <c r="M848" i="13"/>
  <c r="O848" i="13" s="1"/>
  <c r="P848" i="13"/>
  <c r="L849" i="13"/>
  <c r="M849" i="13"/>
  <c r="O849" i="13" s="1"/>
  <c r="P849" i="13"/>
  <c r="L850" i="13"/>
  <c r="M850" i="13"/>
  <c r="O850" i="13" s="1"/>
  <c r="P850" i="13"/>
  <c r="L851" i="13"/>
  <c r="M851" i="13"/>
  <c r="O851" i="13" s="1"/>
  <c r="P851" i="13"/>
  <c r="L852" i="13"/>
  <c r="M852" i="13"/>
  <c r="O852" i="13" s="1"/>
  <c r="P852" i="13"/>
  <c r="E31" i="66" l="1"/>
  <c r="J480" i="13"/>
  <c r="J450" i="13"/>
  <c r="K669" i="13"/>
  <c r="J669" i="13" s="1"/>
  <c r="K660" i="13"/>
  <c r="J660" i="13" s="1"/>
  <c r="U477" i="13"/>
  <c r="E17" i="69"/>
  <c r="N17" i="69" s="1"/>
  <c r="R852" i="13"/>
  <c r="R844" i="13"/>
  <c r="R836" i="13"/>
  <c r="R828" i="13"/>
  <c r="R820" i="13"/>
  <c r="R812" i="13"/>
  <c r="R804" i="13"/>
  <c r="R796" i="13"/>
  <c r="R849" i="13"/>
  <c r="R841" i="13"/>
  <c r="R833" i="13"/>
  <c r="R825" i="13"/>
  <c r="R817" i="13"/>
  <c r="R809" i="13"/>
  <c r="R801" i="13"/>
  <c r="R793" i="13"/>
  <c r="R846" i="13"/>
  <c r="R838" i="13"/>
  <c r="R830" i="13"/>
  <c r="R822" i="13"/>
  <c r="R814" i="13"/>
  <c r="R806" i="13"/>
  <c r="R798" i="13"/>
  <c r="R851" i="13"/>
  <c r="R843" i="13"/>
  <c r="R835" i="13"/>
  <c r="R827" i="13"/>
  <c r="R819" i="13"/>
  <c r="R811" i="13"/>
  <c r="R803" i="13"/>
  <c r="R795" i="13"/>
  <c r="R848" i="13"/>
  <c r="R840" i="13"/>
  <c r="R832" i="13"/>
  <c r="R824" i="13"/>
  <c r="R816" i="13"/>
  <c r="R808" i="13"/>
  <c r="R800" i="13"/>
  <c r="R845" i="13"/>
  <c r="R837" i="13"/>
  <c r="R829" i="13"/>
  <c r="R821" i="13"/>
  <c r="R813" i="13"/>
  <c r="R805" i="13"/>
  <c r="R797" i="13"/>
  <c r="R850" i="13"/>
  <c r="R842" i="13"/>
  <c r="R834" i="13"/>
  <c r="R826" i="13"/>
  <c r="R818" i="13"/>
  <c r="R810" i="13"/>
  <c r="R802" i="13"/>
  <c r="R794" i="13"/>
  <c r="R847" i="13"/>
  <c r="R839" i="13"/>
  <c r="R831" i="13"/>
  <c r="R823" i="13"/>
  <c r="R815" i="13"/>
  <c r="R807" i="13"/>
  <c r="R799" i="13"/>
  <c r="R792" i="13"/>
  <c r="R788" i="13"/>
  <c r="R790" i="13"/>
  <c r="R789" i="13"/>
  <c r="R791" i="13"/>
  <c r="R780" i="13"/>
  <c r="R772" i="13"/>
  <c r="R782" i="13"/>
  <c r="R774" i="13"/>
  <c r="R785" i="13"/>
  <c r="R787" i="13"/>
  <c r="R779" i="13"/>
  <c r="R784" i="13"/>
  <c r="R776" i="13"/>
  <c r="R777" i="13"/>
  <c r="R781" i="13"/>
  <c r="R773" i="13"/>
  <c r="R786" i="13"/>
  <c r="R778" i="13"/>
  <c r="R783" i="13"/>
  <c r="R775" i="13"/>
  <c r="U438" i="13"/>
  <c r="T437" i="13"/>
  <c r="U436" i="13"/>
  <c r="U439" i="13"/>
  <c r="R761" i="13"/>
  <c r="R766" i="13"/>
  <c r="R758" i="13"/>
  <c r="R750" i="13"/>
  <c r="K750" i="13" s="1"/>
  <c r="J750" i="13" s="1"/>
  <c r="R771" i="13"/>
  <c r="R763" i="13"/>
  <c r="R755" i="13"/>
  <c r="R764" i="13"/>
  <c r="R769" i="13"/>
  <c r="R768" i="13"/>
  <c r="R760" i="13"/>
  <c r="R752" i="13"/>
  <c r="R753" i="13"/>
  <c r="R765" i="13"/>
  <c r="R757" i="13"/>
  <c r="R756" i="13"/>
  <c r="R770" i="13"/>
  <c r="R762" i="13"/>
  <c r="R754" i="13"/>
  <c r="R767" i="13"/>
  <c r="R759" i="13"/>
  <c r="R751" i="13"/>
  <c r="R742" i="13"/>
  <c r="R734" i="13"/>
  <c r="R740" i="13"/>
  <c r="R745" i="13"/>
  <c r="R731" i="13"/>
  <c r="R732" i="13"/>
  <c r="R748" i="13"/>
  <c r="R739" i="13"/>
  <c r="R749" i="13"/>
  <c r="R741" i="13"/>
  <c r="R733" i="13"/>
  <c r="R747" i="13"/>
  <c r="R744" i="13"/>
  <c r="R746" i="13"/>
  <c r="R738" i="13"/>
  <c r="R737" i="13"/>
  <c r="R736" i="13"/>
  <c r="R743" i="13"/>
  <c r="R735" i="13"/>
  <c r="R729" i="13"/>
  <c r="R730" i="13"/>
  <c r="R728" i="13"/>
  <c r="R721" i="13"/>
  <c r="R713" i="13"/>
  <c r="R726" i="13"/>
  <c r="R718" i="13"/>
  <c r="R723" i="13"/>
  <c r="R715" i="13"/>
  <c r="R724" i="13"/>
  <c r="R720" i="13"/>
  <c r="R725" i="13"/>
  <c r="R717" i="13"/>
  <c r="R712" i="13"/>
  <c r="R722" i="13"/>
  <c r="R714" i="13"/>
  <c r="R716" i="13"/>
  <c r="R727" i="13"/>
  <c r="R719" i="13"/>
  <c r="R711" i="13"/>
  <c r="R708" i="13"/>
  <c r="R705" i="13"/>
  <c r="R710" i="13"/>
  <c r="R707" i="13"/>
  <c r="R709" i="13"/>
  <c r="R706" i="13"/>
  <c r="R704" i="13"/>
  <c r="R703" i="13"/>
  <c r="R702" i="13"/>
  <c r="R700" i="13"/>
  <c r="R692" i="13"/>
  <c r="R684" i="13"/>
  <c r="R694" i="13"/>
  <c r="R686" i="13"/>
  <c r="R689" i="13"/>
  <c r="R699" i="13"/>
  <c r="R691" i="13"/>
  <c r="R683" i="13"/>
  <c r="R696" i="13"/>
  <c r="R688" i="13"/>
  <c r="K688" i="13" s="1"/>
  <c r="J688" i="13" s="1"/>
  <c r="R697" i="13"/>
  <c r="R701" i="13"/>
  <c r="R693" i="13"/>
  <c r="R685" i="13"/>
  <c r="R698" i="13"/>
  <c r="R690" i="13"/>
  <c r="R682" i="13"/>
  <c r="R695" i="13"/>
  <c r="R687" i="13"/>
  <c r="R680" i="13"/>
  <c r="R681" i="13"/>
  <c r="R676" i="13"/>
  <c r="R673" i="13"/>
  <c r="R678" i="13"/>
  <c r="R675" i="13"/>
  <c r="R672" i="13"/>
  <c r="R677" i="13"/>
  <c r="R674" i="13"/>
  <c r="K674" i="13" s="1"/>
  <c r="R679" i="13"/>
  <c r="R671" i="13"/>
  <c r="R670" i="13"/>
  <c r="R668" i="13"/>
  <c r="R667" i="13"/>
  <c r="R666" i="13"/>
  <c r="R665" i="13"/>
  <c r="R664" i="13"/>
  <c r="U451" i="13"/>
  <c r="T451" i="13"/>
  <c r="R663" i="13"/>
  <c r="K663" i="13" s="1"/>
  <c r="J663" i="13" s="1"/>
  <c r="R662" i="13"/>
  <c r="K662" i="13" s="1"/>
  <c r="J662" i="13" s="1"/>
  <c r="R661" i="13"/>
  <c r="K661" i="13" s="1"/>
  <c r="J661" i="13" s="1"/>
  <c r="H17" i="69"/>
  <c r="R657" i="13"/>
  <c r="K657" i="13" s="1"/>
  <c r="J657" i="13" s="1"/>
  <c r="R659" i="13"/>
  <c r="K659" i="13" s="1"/>
  <c r="J659" i="13" s="1"/>
  <c r="R658" i="13"/>
  <c r="K658" i="13" s="1"/>
  <c r="J658" i="13" s="1"/>
  <c r="R656" i="13"/>
  <c r="K656" i="13" s="1"/>
  <c r="J656" i="13" s="1"/>
  <c r="R655" i="13"/>
  <c r="K655" i="13" s="1"/>
  <c r="J655" i="13" s="1"/>
  <c r="R654" i="13"/>
  <c r="K654" i="13" s="1"/>
  <c r="J654" i="13" s="1"/>
  <c r="R653" i="13"/>
  <c r="K653" i="13" s="1"/>
  <c r="J653" i="13" s="1"/>
  <c r="R652" i="13"/>
  <c r="K652" i="13" s="1"/>
  <c r="J652" i="13" s="1"/>
  <c r="R649" i="13"/>
  <c r="K649" i="13" s="1"/>
  <c r="J649" i="13" s="1"/>
  <c r="R646" i="13"/>
  <c r="K646" i="13" s="1"/>
  <c r="J646" i="13" s="1"/>
  <c r="R651" i="13"/>
  <c r="K651" i="13" s="1"/>
  <c r="J651" i="13" s="1"/>
  <c r="R648" i="13"/>
  <c r="K648" i="13" s="1"/>
  <c r="J648" i="13" s="1"/>
  <c r="R650" i="13"/>
  <c r="K650" i="13" s="1"/>
  <c r="J650" i="13" s="1"/>
  <c r="R647" i="13"/>
  <c r="K647" i="13" s="1"/>
  <c r="J647" i="13" s="1"/>
  <c r="R645" i="13"/>
  <c r="K645" i="13" s="1"/>
  <c r="J645" i="13" s="1"/>
  <c r="R644" i="13"/>
  <c r="K644" i="13" s="1"/>
  <c r="J644" i="13" s="1"/>
  <c r="R643" i="13"/>
  <c r="K643" i="13" s="1"/>
  <c r="J643" i="13" s="1"/>
  <c r="R642" i="13"/>
  <c r="K642" i="13" s="1"/>
  <c r="J642" i="13" s="1"/>
  <c r="R636" i="13"/>
  <c r="K636" i="13" s="1"/>
  <c r="J636" i="13" s="1"/>
  <c r="R641" i="13"/>
  <c r="K641" i="13" s="1"/>
  <c r="J641" i="13" s="1"/>
  <c r="R638" i="13"/>
  <c r="K638" i="13" s="1"/>
  <c r="J638" i="13" s="1"/>
  <c r="R640" i="13"/>
  <c r="K640" i="13" s="1"/>
  <c r="J640" i="13" s="1"/>
  <c r="R637" i="13"/>
  <c r="K637" i="13" s="1"/>
  <c r="J637" i="13" s="1"/>
  <c r="R639" i="13"/>
  <c r="K639" i="13" s="1"/>
  <c r="J639" i="13" s="1"/>
  <c r="R635" i="13"/>
  <c r="K635" i="13" s="1"/>
  <c r="J635" i="13" s="1"/>
  <c r="R634" i="13"/>
  <c r="K634" i="13" s="1"/>
  <c r="J634" i="13" s="1"/>
  <c r="R633" i="13"/>
  <c r="K633" i="13" s="1"/>
  <c r="J633" i="13" s="1"/>
  <c r="R625" i="13"/>
  <c r="K625" i="13" s="1"/>
  <c r="J625" i="13" s="1"/>
  <c r="R617" i="13"/>
  <c r="K617" i="13" s="1"/>
  <c r="J617" i="13" s="1"/>
  <c r="R620" i="13"/>
  <c r="K620" i="13" s="1"/>
  <c r="J620" i="13" s="1"/>
  <c r="R630" i="13"/>
  <c r="K630" i="13" s="1"/>
  <c r="J630" i="13" s="1"/>
  <c r="R622" i="13"/>
  <c r="K622" i="13" s="1"/>
  <c r="J622" i="13" s="1"/>
  <c r="R614" i="13"/>
  <c r="K614" i="13" s="1"/>
  <c r="J614" i="13" s="1"/>
  <c r="R628" i="13"/>
  <c r="K628" i="13" s="1"/>
  <c r="J628" i="13" s="1"/>
  <c r="R627" i="13"/>
  <c r="K627" i="13" s="1"/>
  <c r="J627" i="13" s="1"/>
  <c r="R619" i="13"/>
  <c r="K619" i="13" s="1"/>
  <c r="J619" i="13" s="1"/>
  <c r="R611" i="13"/>
  <c r="K611" i="13" s="1"/>
  <c r="J611" i="13" s="1"/>
  <c r="R632" i="13"/>
  <c r="K632" i="13" s="1"/>
  <c r="J632" i="13" s="1"/>
  <c r="R624" i="13"/>
  <c r="K624" i="13" s="1"/>
  <c r="J624" i="13" s="1"/>
  <c r="R616" i="13"/>
  <c r="K616" i="13" s="1"/>
  <c r="J616" i="13" s="1"/>
  <c r="R629" i="13"/>
  <c r="K629" i="13" s="1"/>
  <c r="J629" i="13" s="1"/>
  <c r="R621" i="13"/>
  <c r="K621" i="13" s="1"/>
  <c r="J621" i="13" s="1"/>
  <c r="R613" i="13"/>
  <c r="K613" i="13" s="1"/>
  <c r="J613" i="13" s="1"/>
  <c r="R612" i="13"/>
  <c r="K612" i="13" s="1"/>
  <c r="J612" i="13" s="1"/>
  <c r="R626" i="13"/>
  <c r="K626" i="13" s="1"/>
  <c r="J626" i="13" s="1"/>
  <c r="R618" i="13"/>
  <c r="K618" i="13" s="1"/>
  <c r="J618" i="13" s="1"/>
  <c r="R610" i="13"/>
  <c r="K610" i="13" s="1"/>
  <c r="J610" i="13" s="1"/>
  <c r="R631" i="13"/>
  <c r="K631" i="13" s="1"/>
  <c r="J631" i="13" s="1"/>
  <c r="R623" i="13"/>
  <c r="K623" i="13" s="1"/>
  <c r="J623" i="13" s="1"/>
  <c r="R615" i="13"/>
  <c r="K615" i="13" s="1"/>
  <c r="J615" i="13" s="1"/>
  <c r="R601" i="13"/>
  <c r="K601" i="13" s="1"/>
  <c r="J601" i="13" s="1"/>
  <c r="R600" i="13"/>
  <c r="K600" i="13" s="1"/>
  <c r="J600" i="13" s="1"/>
  <c r="R604" i="13"/>
  <c r="K604" i="13" s="1"/>
  <c r="J604" i="13" s="1"/>
  <c r="R609" i="13"/>
  <c r="K609" i="13" s="1"/>
  <c r="J609" i="13" s="1"/>
  <c r="R603" i="13"/>
  <c r="K603" i="13" s="1"/>
  <c r="J603" i="13" s="1"/>
  <c r="R606" i="13"/>
  <c r="K606" i="13" s="1"/>
  <c r="J606" i="13" s="1"/>
  <c r="R608" i="13"/>
  <c r="K608" i="13" s="1"/>
  <c r="J608" i="13" s="1"/>
  <c r="R605" i="13"/>
  <c r="K605" i="13" s="1"/>
  <c r="J605" i="13" s="1"/>
  <c r="R602" i="13"/>
  <c r="K602" i="13" s="1"/>
  <c r="J602" i="13" s="1"/>
  <c r="R607" i="13"/>
  <c r="K607" i="13" s="1"/>
  <c r="J607" i="13" s="1"/>
  <c r="R598" i="13"/>
  <c r="K598" i="13" s="1"/>
  <c r="J598" i="13" s="1"/>
  <c r="R599" i="13"/>
  <c r="K599" i="13" s="1"/>
  <c r="J599" i="13" s="1"/>
  <c r="R596" i="13"/>
  <c r="K596" i="13" s="1"/>
  <c r="J596" i="13" s="1"/>
  <c r="R595" i="13"/>
  <c r="K595" i="13" s="1"/>
  <c r="J595" i="13" s="1"/>
  <c r="R597" i="13"/>
  <c r="K597" i="13" s="1"/>
  <c r="J597" i="13" s="1"/>
  <c r="R593" i="13"/>
  <c r="K593" i="13" s="1"/>
  <c r="J593" i="13" s="1"/>
  <c r="R592" i="13"/>
  <c r="K592" i="13" s="1"/>
  <c r="J592" i="13" s="1"/>
  <c r="R594" i="13"/>
  <c r="K594" i="13" s="1"/>
  <c r="J594" i="13" s="1"/>
  <c r="R590" i="13"/>
  <c r="K590" i="13" s="1"/>
  <c r="J590" i="13" s="1"/>
  <c r="R591" i="13"/>
  <c r="K591" i="13" s="1"/>
  <c r="J591" i="13" s="1"/>
  <c r="R588" i="13"/>
  <c r="K588" i="13" s="1"/>
  <c r="J588" i="13" s="1"/>
  <c r="R585" i="13"/>
  <c r="K585" i="13" s="1"/>
  <c r="J585" i="13" s="1"/>
  <c r="R587" i="13"/>
  <c r="K587" i="13" s="1"/>
  <c r="J587" i="13" s="1"/>
  <c r="R589" i="13"/>
  <c r="K589" i="13" s="1"/>
  <c r="J589" i="13" s="1"/>
  <c r="R586" i="13"/>
  <c r="K586" i="13" s="1"/>
  <c r="J586" i="13" s="1"/>
  <c r="R584" i="13"/>
  <c r="K584" i="13" s="1"/>
  <c r="J584" i="13" s="1"/>
  <c r="R583" i="13"/>
  <c r="K583" i="13" s="1"/>
  <c r="J583" i="13" s="1"/>
  <c r="R580" i="13"/>
  <c r="K580" i="13" s="1"/>
  <c r="J580" i="13" s="1"/>
  <c r="R582" i="13"/>
  <c r="K582" i="13" s="1"/>
  <c r="J582" i="13" s="1"/>
  <c r="R581" i="13"/>
  <c r="K581" i="13" s="1"/>
  <c r="J581" i="13" s="1"/>
  <c r="R577" i="13"/>
  <c r="K577" i="13" s="1"/>
  <c r="J577" i="13" s="1"/>
  <c r="R579" i="13"/>
  <c r="K579" i="13" s="1"/>
  <c r="J579" i="13" s="1"/>
  <c r="R576" i="13"/>
  <c r="K576" i="13" s="1"/>
  <c r="J576" i="13" s="1"/>
  <c r="R578" i="13"/>
  <c r="K578" i="13" s="1"/>
  <c r="J578" i="13" s="1"/>
  <c r="R575" i="13"/>
  <c r="K575" i="13" s="1"/>
  <c r="J575" i="13" s="1"/>
  <c r="R572" i="13"/>
  <c r="K572" i="13" s="1"/>
  <c r="J572" i="13" s="1"/>
  <c r="R574" i="13"/>
  <c r="K574" i="13" s="1"/>
  <c r="J574" i="13" s="1"/>
  <c r="R571" i="13"/>
  <c r="K571" i="13" s="1"/>
  <c r="R573" i="13"/>
  <c r="K573" i="13" s="1"/>
  <c r="J573" i="13" s="1"/>
  <c r="R569" i="13"/>
  <c r="K569" i="13" s="1"/>
  <c r="J569" i="13" s="1"/>
  <c r="R570" i="13"/>
  <c r="K570" i="13" s="1"/>
  <c r="J570" i="13" s="1"/>
  <c r="R568" i="13"/>
  <c r="K568" i="13" s="1"/>
  <c r="J568" i="13" s="1"/>
  <c r="R567" i="13"/>
  <c r="K567" i="13" s="1"/>
  <c r="J567" i="13" s="1"/>
  <c r="R561" i="13"/>
  <c r="K561" i="13" s="1"/>
  <c r="J561" i="13" s="1"/>
  <c r="R566" i="13"/>
  <c r="K566" i="13" s="1"/>
  <c r="J566" i="13" s="1"/>
  <c r="R564" i="13"/>
  <c r="K564" i="13" s="1"/>
  <c r="J564" i="13" s="1"/>
  <c r="R563" i="13"/>
  <c r="K563" i="13" s="1"/>
  <c r="J563" i="13" s="1"/>
  <c r="R560" i="13"/>
  <c r="K560" i="13" s="1"/>
  <c r="J560" i="13" s="1"/>
  <c r="R565" i="13"/>
  <c r="K565" i="13" s="1"/>
  <c r="J565" i="13" s="1"/>
  <c r="R562" i="13"/>
  <c r="K562" i="13" s="1"/>
  <c r="J562" i="13" s="1"/>
  <c r="R558" i="13"/>
  <c r="K558" i="13" s="1"/>
  <c r="J558" i="13" s="1"/>
  <c r="R559" i="13"/>
  <c r="K559" i="13" s="1"/>
  <c r="J559" i="13" s="1"/>
  <c r="R556" i="13"/>
  <c r="K556" i="13" s="1"/>
  <c r="J556" i="13" s="1"/>
  <c r="R557" i="13"/>
  <c r="K557" i="13" s="1"/>
  <c r="J557" i="13" s="1"/>
  <c r="U470" i="13"/>
  <c r="T470" i="13"/>
  <c r="U454" i="13"/>
  <c r="T454" i="13"/>
  <c r="U446" i="13"/>
  <c r="T446" i="13"/>
  <c r="U430" i="13"/>
  <c r="T430" i="13"/>
  <c r="U422" i="13"/>
  <c r="T422" i="13"/>
  <c r="U414" i="13"/>
  <c r="T414" i="13"/>
  <c r="U461" i="13"/>
  <c r="T461" i="13"/>
  <c r="U453" i="13"/>
  <c r="T453" i="13"/>
  <c r="U445" i="13"/>
  <c r="T445" i="13"/>
  <c r="U429" i="13"/>
  <c r="T429" i="13"/>
  <c r="U421" i="13"/>
  <c r="T421" i="13"/>
  <c r="U413" i="13"/>
  <c r="T413" i="13"/>
  <c r="U460" i="13"/>
  <c r="T460" i="13"/>
  <c r="U452" i="13"/>
  <c r="T452" i="13"/>
  <c r="U444" i="13"/>
  <c r="T444" i="13"/>
  <c r="U428" i="13"/>
  <c r="T428" i="13"/>
  <c r="U420" i="13"/>
  <c r="T420" i="13"/>
  <c r="U412" i="13"/>
  <c r="T412" i="13"/>
  <c r="U459" i="13"/>
  <c r="T459" i="13"/>
  <c r="U443" i="13"/>
  <c r="T443" i="13"/>
  <c r="U435" i="13"/>
  <c r="T435" i="13"/>
  <c r="U427" i="13"/>
  <c r="T427" i="13"/>
  <c r="U419" i="13"/>
  <c r="T419" i="13"/>
  <c r="U411" i="13"/>
  <c r="T411" i="13"/>
  <c r="U458" i="13"/>
  <c r="T458" i="13"/>
  <c r="U450" i="13"/>
  <c r="T450" i="13"/>
  <c r="U434" i="13"/>
  <c r="T434" i="13"/>
  <c r="U426" i="13"/>
  <c r="T426" i="13"/>
  <c r="U418" i="13"/>
  <c r="T418" i="13"/>
  <c r="U410" i="13"/>
  <c r="T410" i="13"/>
  <c r="U457" i="13"/>
  <c r="T457" i="13"/>
  <c r="U449" i="13"/>
  <c r="T449" i="13"/>
  <c r="U433" i="13"/>
  <c r="T433" i="13"/>
  <c r="U425" i="13"/>
  <c r="T425" i="13"/>
  <c r="U417" i="13"/>
  <c r="T417" i="13"/>
  <c r="U409" i="13"/>
  <c r="T409" i="13"/>
  <c r="U456" i="13"/>
  <c r="T456" i="13"/>
  <c r="U448" i="13"/>
  <c r="T448" i="13"/>
  <c r="U432" i="13"/>
  <c r="T432" i="13"/>
  <c r="U424" i="13"/>
  <c r="T424" i="13"/>
  <c r="U416" i="13"/>
  <c r="T416" i="13"/>
  <c r="U455" i="13"/>
  <c r="T455" i="13"/>
  <c r="U447" i="13"/>
  <c r="T447" i="13"/>
  <c r="U431" i="13"/>
  <c r="T431" i="13"/>
  <c r="U423" i="13"/>
  <c r="T423" i="13"/>
  <c r="U415" i="13"/>
  <c r="T415" i="13"/>
  <c r="R554" i="13"/>
  <c r="K554" i="13" s="1"/>
  <c r="J554" i="13" s="1"/>
  <c r="R546" i="13"/>
  <c r="K546" i="13" s="1"/>
  <c r="J546" i="13" s="1"/>
  <c r="R538" i="13"/>
  <c r="K538" i="13" s="1"/>
  <c r="J538" i="13" s="1"/>
  <c r="R530" i="13"/>
  <c r="K530" i="13" s="1"/>
  <c r="J530" i="13" s="1"/>
  <c r="R533" i="13"/>
  <c r="K533" i="13" s="1"/>
  <c r="J533" i="13" s="1"/>
  <c r="R551" i="13"/>
  <c r="K551" i="13" s="1"/>
  <c r="J551" i="13" s="1"/>
  <c r="R543" i="13"/>
  <c r="K543" i="13" s="1"/>
  <c r="J543" i="13" s="1"/>
  <c r="R535" i="13"/>
  <c r="K535" i="13" s="1"/>
  <c r="J535" i="13" s="1"/>
  <c r="R527" i="13"/>
  <c r="K527" i="13" s="1"/>
  <c r="J527" i="13" s="1"/>
  <c r="R548" i="13"/>
  <c r="K548" i="13" s="1"/>
  <c r="J548" i="13" s="1"/>
  <c r="R540" i="13"/>
  <c r="K540" i="13" s="1"/>
  <c r="J540" i="13" s="1"/>
  <c r="R532" i="13"/>
  <c r="K532" i="13" s="1"/>
  <c r="J532" i="13" s="1"/>
  <c r="R524" i="13"/>
  <c r="K524" i="13" s="1"/>
  <c r="J524" i="13" s="1"/>
  <c r="R549" i="13"/>
  <c r="K549" i="13" s="1"/>
  <c r="J549" i="13" s="1"/>
  <c r="R525" i="13"/>
  <c r="K525" i="13" s="1"/>
  <c r="J525" i="13" s="1"/>
  <c r="R545" i="13"/>
  <c r="K545" i="13" s="1"/>
  <c r="J545" i="13" s="1"/>
  <c r="R537" i="13"/>
  <c r="K537" i="13" s="1"/>
  <c r="J537" i="13" s="1"/>
  <c r="R529" i="13"/>
  <c r="K529" i="13" s="1"/>
  <c r="J529" i="13" s="1"/>
  <c r="R541" i="13"/>
  <c r="K541" i="13" s="1"/>
  <c r="J541" i="13" s="1"/>
  <c r="R550" i="13"/>
  <c r="K550" i="13" s="1"/>
  <c r="J550" i="13" s="1"/>
  <c r="R542" i="13"/>
  <c r="K542" i="13" s="1"/>
  <c r="J542" i="13" s="1"/>
  <c r="R534" i="13"/>
  <c r="K534" i="13" s="1"/>
  <c r="J534" i="13" s="1"/>
  <c r="R526" i="13"/>
  <c r="K526" i="13" s="1"/>
  <c r="J526" i="13" s="1"/>
  <c r="R555" i="13"/>
  <c r="K555" i="13" s="1"/>
  <c r="J555" i="13" s="1"/>
  <c r="R547" i="13"/>
  <c r="K547" i="13" s="1"/>
  <c r="J547" i="13" s="1"/>
  <c r="R539" i="13"/>
  <c r="K539" i="13" s="1"/>
  <c r="J539" i="13" s="1"/>
  <c r="R531" i="13"/>
  <c r="K531" i="13" s="1"/>
  <c r="J531" i="13" s="1"/>
  <c r="R523" i="13"/>
  <c r="K523" i="13" s="1"/>
  <c r="J523" i="13" s="1"/>
  <c r="R552" i="13"/>
  <c r="K552" i="13" s="1"/>
  <c r="J552" i="13" s="1"/>
  <c r="R544" i="13"/>
  <c r="K544" i="13" s="1"/>
  <c r="J544" i="13" s="1"/>
  <c r="R536" i="13"/>
  <c r="K536" i="13" s="1"/>
  <c r="J536" i="13" s="1"/>
  <c r="R528" i="13"/>
  <c r="K528" i="13" s="1"/>
  <c r="J528" i="13" s="1"/>
  <c r="R522" i="13"/>
  <c r="K522" i="13" s="1"/>
  <c r="J522" i="13" s="1"/>
  <c r="R519" i="13"/>
  <c r="K519" i="13" s="1"/>
  <c r="J519" i="13" s="1"/>
  <c r="R521" i="13"/>
  <c r="K521" i="13" s="1"/>
  <c r="J521" i="13" s="1"/>
  <c r="R518" i="13"/>
  <c r="K518" i="13" s="1"/>
  <c r="J518" i="13" s="1"/>
  <c r="R520" i="13"/>
  <c r="K520" i="13" s="1"/>
  <c r="J520" i="13" s="1"/>
  <c r="R517" i="13"/>
  <c r="K517" i="13" s="1"/>
  <c r="J517" i="13" s="1"/>
  <c r="R516" i="13"/>
  <c r="K516" i="13" s="1"/>
  <c r="J516" i="13" s="1"/>
  <c r="U480" i="13"/>
  <c r="T480" i="13"/>
  <c r="R495" i="13"/>
  <c r="K495" i="13" s="1"/>
  <c r="J495" i="13" s="1"/>
  <c r="R509" i="13"/>
  <c r="K509" i="13" s="1"/>
  <c r="J509" i="13" s="1"/>
  <c r="R501" i="13"/>
  <c r="K501" i="13" s="1"/>
  <c r="J501" i="13" s="1"/>
  <c r="R493" i="13"/>
  <c r="K493" i="13" s="1"/>
  <c r="J493" i="13" s="1"/>
  <c r="R485" i="13"/>
  <c r="K485" i="13" s="1"/>
  <c r="J485" i="13" s="1"/>
  <c r="U481" i="13"/>
  <c r="T481" i="13"/>
  <c r="R511" i="13"/>
  <c r="K511" i="13" s="1"/>
  <c r="J511" i="13" s="1"/>
  <c r="R508" i="13"/>
  <c r="K508" i="13" s="1"/>
  <c r="J508" i="13" s="1"/>
  <c r="R500" i="13"/>
  <c r="K500" i="13" s="1"/>
  <c r="J500" i="13" s="1"/>
  <c r="R492" i="13"/>
  <c r="K492" i="13" s="1"/>
  <c r="J492" i="13" s="1"/>
  <c r="R484" i="13"/>
  <c r="K484" i="13" s="1"/>
  <c r="J484" i="13" s="1"/>
  <c r="R506" i="13"/>
  <c r="K506" i="13" s="1"/>
  <c r="J506" i="13" s="1"/>
  <c r="R498" i="13"/>
  <c r="K498" i="13" s="1"/>
  <c r="J498" i="13" s="1"/>
  <c r="R503" i="13"/>
  <c r="K503" i="13" s="1"/>
  <c r="J503" i="13" s="1"/>
  <c r="R505" i="13"/>
  <c r="K505" i="13" s="1"/>
  <c r="J505" i="13" s="1"/>
  <c r="R497" i="13"/>
  <c r="K497" i="13" s="1"/>
  <c r="J497" i="13" s="1"/>
  <c r="R489" i="13"/>
  <c r="K489" i="13" s="1"/>
  <c r="J489" i="13" s="1"/>
  <c r="R510" i="13"/>
  <c r="K510" i="13" s="1"/>
  <c r="J510" i="13" s="1"/>
  <c r="R502" i="13"/>
  <c r="K502" i="13" s="1"/>
  <c r="J502" i="13" s="1"/>
  <c r="R494" i="13"/>
  <c r="K494" i="13" s="1"/>
  <c r="J494" i="13" s="1"/>
  <c r="R486" i="13"/>
  <c r="K486" i="13" s="1"/>
  <c r="J486" i="13" s="1"/>
  <c r="R490" i="13"/>
  <c r="K490" i="13" s="1"/>
  <c r="J490" i="13" s="1"/>
  <c r="U479" i="13"/>
  <c r="T479" i="13"/>
  <c r="R507" i="13"/>
  <c r="K507" i="13" s="1"/>
  <c r="J507" i="13" s="1"/>
  <c r="R499" i="13"/>
  <c r="K499" i="13" s="1"/>
  <c r="J499" i="13" s="1"/>
  <c r="R491" i="13"/>
  <c r="K491" i="13" s="1"/>
  <c r="J491" i="13" s="1"/>
  <c r="U483" i="13"/>
  <c r="T483" i="13"/>
  <c r="R487" i="13"/>
  <c r="K487" i="13" s="1"/>
  <c r="J487" i="13" s="1"/>
  <c r="R512" i="13"/>
  <c r="K512" i="13" s="1"/>
  <c r="J512" i="13" s="1"/>
  <c r="R504" i="13"/>
  <c r="K504" i="13" s="1"/>
  <c r="J504" i="13" s="1"/>
  <c r="R496" i="13"/>
  <c r="K496" i="13" s="1"/>
  <c r="J496" i="13" s="1"/>
  <c r="R488" i="13"/>
  <c r="K488" i="13" s="1"/>
  <c r="J488" i="13" s="1"/>
  <c r="U482" i="13"/>
  <c r="T482" i="13"/>
  <c r="U478" i="13"/>
  <c r="T478" i="13"/>
  <c r="U476" i="13"/>
  <c r="T476" i="13"/>
  <c r="U475" i="13"/>
  <c r="T475" i="13"/>
  <c r="U474" i="13"/>
  <c r="T474" i="13"/>
  <c r="U473" i="13"/>
  <c r="T473" i="13"/>
  <c r="U472" i="13"/>
  <c r="T472" i="13"/>
  <c r="U471" i="13"/>
  <c r="T471" i="13"/>
  <c r="U469" i="13"/>
  <c r="T469" i="13"/>
  <c r="U468" i="13"/>
  <c r="T468" i="13"/>
  <c r="U467" i="13"/>
  <c r="T467" i="13"/>
  <c r="U466" i="13"/>
  <c r="T466" i="13"/>
  <c r="U464" i="13"/>
  <c r="T464" i="13"/>
  <c r="U465" i="13"/>
  <c r="T465" i="13"/>
  <c r="U463" i="13"/>
  <c r="T463" i="13"/>
  <c r="U462" i="13"/>
  <c r="T462" i="13"/>
  <c r="R553" i="13"/>
  <c r="K553" i="13" s="1"/>
  <c r="J553" i="13" s="1"/>
  <c r="R513" i="13"/>
  <c r="K513" i="13" s="1"/>
  <c r="J513" i="13" s="1"/>
  <c r="R515" i="13"/>
  <c r="K515" i="13" s="1"/>
  <c r="J515" i="13" s="1"/>
  <c r="R514" i="13"/>
  <c r="K514" i="13" s="1"/>
  <c r="J514" i="13" s="1"/>
  <c r="S158" i="13"/>
  <c r="V158" i="13" s="1"/>
  <c r="U660" i="13" l="1"/>
  <c r="T669" i="13"/>
  <c r="J571" i="13"/>
  <c r="K675" i="13"/>
  <c r="J675" i="13" s="1"/>
  <c r="K722" i="13"/>
  <c r="J722" i="13" s="1"/>
  <c r="K734" i="13"/>
  <c r="J734" i="13" s="1"/>
  <c r="K773" i="13"/>
  <c r="J773" i="13" s="1"/>
  <c r="U814" i="13"/>
  <c r="K814" i="13"/>
  <c r="K672" i="13"/>
  <c r="K695" i="13"/>
  <c r="J695" i="13" s="1"/>
  <c r="K684" i="13"/>
  <c r="J684" i="13" s="1"/>
  <c r="K707" i="13"/>
  <c r="J707" i="13" s="1"/>
  <c r="K714" i="13"/>
  <c r="J714" i="13" s="1"/>
  <c r="K723" i="13"/>
  <c r="J723" i="13" s="1"/>
  <c r="K735" i="13"/>
  <c r="J735" i="13" s="1"/>
  <c r="K733" i="13"/>
  <c r="J733" i="13" s="1"/>
  <c r="K740" i="13"/>
  <c r="J740" i="13" s="1"/>
  <c r="K770" i="13"/>
  <c r="J770" i="13" s="1"/>
  <c r="K769" i="13"/>
  <c r="J769" i="13" s="1"/>
  <c r="K761" i="13"/>
  <c r="J761" i="13" s="1"/>
  <c r="K786" i="13"/>
  <c r="J786" i="13" s="1"/>
  <c r="U785" i="13"/>
  <c r="K785" i="13"/>
  <c r="J785" i="13" s="1"/>
  <c r="K788" i="13"/>
  <c r="J788" i="13" s="1"/>
  <c r="U847" i="13"/>
  <c r="K847" i="13"/>
  <c r="U850" i="13"/>
  <c r="K850" i="13"/>
  <c r="U800" i="13"/>
  <c r="K800" i="13"/>
  <c r="U803" i="13"/>
  <c r="K803" i="13"/>
  <c r="U806" i="13"/>
  <c r="K806" i="13"/>
  <c r="U809" i="13"/>
  <c r="K809" i="13"/>
  <c r="U812" i="13"/>
  <c r="K812" i="13"/>
  <c r="K743" i="13"/>
  <c r="J743" i="13" s="1"/>
  <c r="U820" i="13"/>
  <c r="K820" i="13"/>
  <c r="K670" i="13"/>
  <c r="J670" i="13" s="1"/>
  <c r="K678" i="13"/>
  <c r="J678" i="13" s="1"/>
  <c r="K690" i="13"/>
  <c r="J690" i="13" s="1"/>
  <c r="K683" i="13"/>
  <c r="J683" i="13" s="1"/>
  <c r="K700" i="13"/>
  <c r="J700" i="13" s="1"/>
  <c r="K705" i="13"/>
  <c r="J705" i="13" s="1"/>
  <c r="K712" i="13"/>
  <c r="J712" i="13" s="1"/>
  <c r="K726" i="13"/>
  <c r="J726" i="13" s="1"/>
  <c r="K736" i="13"/>
  <c r="J736" i="13" s="1"/>
  <c r="K749" i="13"/>
  <c r="J749" i="13" s="1"/>
  <c r="K742" i="13"/>
  <c r="J742" i="13" s="1"/>
  <c r="K757" i="13"/>
  <c r="J757" i="13" s="1"/>
  <c r="K755" i="13"/>
  <c r="J755" i="13" s="1"/>
  <c r="K781" i="13"/>
  <c r="J781" i="13" s="1"/>
  <c r="K782" i="13"/>
  <c r="J782" i="13" s="1"/>
  <c r="U799" i="13"/>
  <c r="K799" i="13"/>
  <c r="U802" i="13"/>
  <c r="K802" i="13"/>
  <c r="U805" i="13"/>
  <c r="K805" i="13"/>
  <c r="U816" i="13"/>
  <c r="K816" i="13"/>
  <c r="U819" i="13"/>
  <c r="K819" i="13"/>
  <c r="U822" i="13"/>
  <c r="K822" i="13"/>
  <c r="U825" i="13"/>
  <c r="K825" i="13"/>
  <c r="U828" i="13"/>
  <c r="K828" i="13"/>
  <c r="K668" i="13"/>
  <c r="J668" i="13" s="1"/>
  <c r="K741" i="13"/>
  <c r="J741" i="13" s="1"/>
  <c r="U817" i="13"/>
  <c r="K817" i="13"/>
  <c r="K671" i="13"/>
  <c r="K673" i="13"/>
  <c r="K698" i="13"/>
  <c r="J698" i="13" s="1"/>
  <c r="K691" i="13"/>
  <c r="J691" i="13" s="1"/>
  <c r="K702" i="13"/>
  <c r="J702" i="13" s="1"/>
  <c r="K708" i="13"/>
  <c r="J708" i="13" s="1"/>
  <c r="K717" i="13"/>
  <c r="J717" i="13" s="1"/>
  <c r="K713" i="13"/>
  <c r="J713" i="13" s="1"/>
  <c r="K737" i="13"/>
  <c r="J737" i="13" s="1"/>
  <c r="K739" i="13"/>
  <c r="J739" i="13" s="1"/>
  <c r="K751" i="13"/>
  <c r="J751" i="13" s="1"/>
  <c r="U765" i="13"/>
  <c r="K765" i="13"/>
  <c r="J765" i="13" s="1"/>
  <c r="K763" i="13"/>
  <c r="J763" i="13" s="1"/>
  <c r="K777" i="13"/>
  <c r="J777" i="13" s="1"/>
  <c r="K772" i="13"/>
  <c r="J772" i="13" s="1"/>
  <c r="U807" i="13"/>
  <c r="K807" i="13"/>
  <c r="U810" i="13"/>
  <c r="K810" i="13"/>
  <c r="U813" i="13"/>
  <c r="K813" i="13"/>
  <c r="U824" i="13"/>
  <c r="K824" i="13"/>
  <c r="U827" i="13"/>
  <c r="K827" i="13"/>
  <c r="U830" i="13"/>
  <c r="K830" i="13"/>
  <c r="U833" i="13"/>
  <c r="K833" i="13"/>
  <c r="U836" i="13"/>
  <c r="K836" i="13"/>
  <c r="K710" i="13"/>
  <c r="J710" i="13" s="1"/>
  <c r="U811" i="13"/>
  <c r="K811" i="13"/>
  <c r="K664" i="13"/>
  <c r="J664" i="13" s="1"/>
  <c r="K676" i="13"/>
  <c r="J676" i="13" s="1"/>
  <c r="K685" i="13"/>
  <c r="J685" i="13" s="1"/>
  <c r="K699" i="13"/>
  <c r="J699" i="13" s="1"/>
  <c r="K703" i="13"/>
  <c r="J703" i="13" s="1"/>
  <c r="K711" i="13"/>
  <c r="J711" i="13" s="1"/>
  <c r="K725" i="13"/>
  <c r="J725" i="13" s="1"/>
  <c r="K721" i="13"/>
  <c r="J721" i="13" s="1"/>
  <c r="K738" i="13"/>
  <c r="J738" i="13" s="1"/>
  <c r="K748" i="13"/>
  <c r="J748" i="13" s="1"/>
  <c r="K759" i="13"/>
  <c r="J759" i="13" s="1"/>
  <c r="K753" i="13"/>
  <c r="J753" i="13" s="1"/>
  <c r="K771" i="13"/>
  <c r="J771" i="13" s="1"/>
  <c r="K776" i="13"/>
  <c r="J776" i="13" s="1"/>
  <c r="K780" i="13"/>
  <c r="J780" i="13" s="1"/>
  <c r="U815" i="13"/>
  <c r="K815" i="13"/>
  <c r="U818" i="13"/>
  <c r="K818" i="13"/>
  <c r="U821" i="13"/>
  <c r="K821" i="13"/>
  <c r="U832" i="13"/>
  <c r="K832" i="13"/>
  <c r="U835" i="13"/>
  <c r="K835" i="13"/>
  <c r="U838" i="13"/>
  <c r="K838" i="13"/>
  <c r="U841" i="13"/>
  <c r="K841" i="13"/>
  <c r="U844" i="13"/>
  <c r="K844" i="13"/>
  <c r="K682" i="13"/>
  <c r="J682" i="13" s="1"/>
  <c r="K718" i="13"/>
  <c r="J718" i="13" s="1"/>
  <c r="K756" i="13"/>
  <c r="J756" i="13" s="1"/>
  <c r="K774" i="13"/>
  <c r="J774" i="13" s="1"/>
  <c r="K792" i="13"/>
  <c r="J792" i="13" s="1"/>
  <c r="K794" i="13"/>
  <c r="J794" i="13" s="1"/>
  <c r="K665" i="13"/>
  <c r="J665" i="13" s="1"/>
  <c r="K679" i="13"/>
  <c r="J679" i="13" s="1"/>
  <c r="K681" i="13"/>
  <c r="J681" i="13" s="1"/>
  <c r="K693" i="13"/>
  <c r="J693" i="13" s="1"/>
  <c r="K689" i="13"/>
  <c r="J689" i="13" s="1"/>
  <c r="K704" i="13"/>
  <c r="J704" i="13" s="1"/>
  <c r="K719" i="13"/>
  <c r="J719" i="13" s="1"/>
  <c r="K720" i="13"/>
  <c r="J720" i="13" s="1"/>
  <c r="K728" i="13"/>
  <c r="J728" i="13" s="1"/>
  <c r="K746" i="13"/>
  <c r="J746" i="13" s="1"/>
  <c r="K732" i="13"/>
  <c r="J732" i="13" s="1"/>
  <c r="U767" i="13"/>
  <c r="K767" i="13"/>
  <c r="J767" i="13" s="1"/>
  <c r="K752" i="13"/>
  <c r="J752" i="13" s="1"/>
  <c r="K775" i="13"/>
  <c r="J775" i="13" s="1"/>
  <c r="U784" i="13"/>
  <c r="K784" i="13"/>
  <c r="J784" i="13" s="1"/>
  <c r="U791" i="13"/>
  <c r="K791" i="13"/>
  <c r="J791" i="13" s="1"/>
  <c r="U823" i="13"/>
  <c r="K823" i="13"/>
  <c r="U826" i="13"/>
  <c r="K826" i="13"/>
  <c r="U829" i="13"/>
  <c r="K829" i="13"/>
  <c r="U840" i="13"/>
  <c r="K840" i="13"/>
  <c r="U843" i="13"/>
  <c r="K843" i="13"/>
  <c r="U846" i="13"/>
  <c r="K846" i="13"/>
  <c r="U849" i="13"/>
  <c r="K849" i="13"/>
  <c r="U852" i="13"/>
  <c r="K852" i="13"/>
  <c r="K692" i="13"/>
  <c r="J692" i="13" s="1"/>
  <c r="U808" i="13"/>
  <c r="K808" i="13"/>
  <c r="K666" i="13"/>
  <c r="J666" i="13" s="1"/>
  <c r="K680" i="13"/>
  <c r="J680" i="13" s="1"/>
  <c r="K701" i="13"/>
  <c r="J701" i="13" s="1"/>
  <c r="K686" i="13"/>
  <c r="J686" i="13" s="1"/>
  <c r="K706" i="13"/>
  <c r="J706" i="13" s="1"/>
  <c r="K727" i="13"/>
  <c r="J727" i="13" s="1"/>
  <c r="K724" i="13"/>
  <c r="J724" i="13" s="1"/>
  <c r="K730" i="13"/>
  <c r="J730" i="13" s="1"/>
  <c r="K744" i="13"/>
  <c r="J744" i="13" s="1"/>
  <c r="K731" i="13"/>
  <c r="J731" i="13" s="1"/>
  <c r="K754" i="13"/>
  <c r="J754" i="13" s="1"/>
  <c r="K760" i="13"/>
  <c r="J760" i="13" s="1"/>
  <c r="K758" i="13"/>
  <c r="J758" i="13" s="1"/>
  <c r="U783" i="13"/>
  <c r="K783" i="13"/>
  <c r="J783" i="13" s="1"/>
  <c r="U779" i="13"/>
  <c r="K779" i="13"/>
  <c r="J779" i="13" s="1"/>
  <c r="K789" i="13"/>
  <c r="J789" i="13" s="1"/>
  <c r="U831" i="13"/>
  <c r="K831" i="13"/>
  <c r="U834" i="13"/>
  <c r="K834" i="13"/>
  <c r="U837" i="13"/>
  <c r="K837" i="13"/>
  <c r="U848" i="13"/>
  <c r="K848" i="13"/>
  <c r="U851" i="13"/>
  <c r="K851" i="13"/>
  <c r="K793" i="13"/>
  <c r="J793" i="13" s="1"/>
  <c r="K796" i="13"/>
  <c r="J796" i="13" s="1"/>
  <c r="K696" i="13"/>
  <c r="J696" i="13" s="1"/>
  <c r="K764" i="13"/>
  <c r="J764" i="13" s="1"/>
  <c r="U797" i="13"/>
  <c r="K797" i="13"/>
  <c r="K667" i="13"/>
  <c r="J667" i="13" s="1"/>
  <c r="K677" i="13"/>
  <c r="J677" i="13" s="1"/>
  <c r="K687" i="13"/>
  <c r="J687" i="13" s="1"/>
  <c r="K697" i="13"/>
  <c r="J697" i="13" s="1"/>
  <c r="K694" i="13"/>
  <c r="J694" i="13" s="1"/>
  <c r="K709" i="13"/>
  <c r="J709" i="13" s="1"/>
  <c r="K716" i="13"/>
  <c r="J716" i="13" s="1"/>
  <c r="K715" i="13"/>
  <c r="J715" i="13" s="1"/>
  <c r="K729" i="13"/>
  <c r="J729" i="13" s="1"/>
  <c r="K747" i="13"/>
  <c r="J747" i="13" s="1"/>
  <c r="K745" i="13"/>
  <c r="J745" i="13" s="1"/>
  <c r="K762" i="13"/>
  <c r="J762" i="13" s="1"/>
  <c r="K768" i="13"/>
  <c r="J768" i="13" s="1"/>
  <c r="K766" i="13"/>
  <c r="J766" i="13" s="1"/>
  <c r="K778" i="13"/>
  <c r="J778" i="13" s="1"/>
  <c r="U787" i="13"/>
  <c r="K787" i="13"/>
  <c r="J787" i="13" s="1"/>
  <c r="K790" i="13"/>
  <c r="J790" i="13" s="1"/>
  <c r="U839" i="13"/>
  <c r="K839" i="13"/>
  <c r="U842" i="13"/>
  <c r="K842" i="13"/>
  <c r="U845" i="13"/>
  <c r="K845" i="13"/>
  <c r="K795" i="13"/>
  <c r="J795" i="13" s="1"/>
  <c r="U798" i="13"/>
  <c r="K798" i="13"/>
  <c r="U801" i="13"/>
  <c r="K801" i="13"/>
  <c r="U804" i="13"/>
  <c r="K804" i="13"/>
  <c r="T477" i="13"/>
  <c r="S477" i="13" s="1"/>
  <c r="V477" i="13" s="1"/>
  <c r="E42" i="69"/>
  <c r="I17" i="69"/>
  <c r="I42" i="69" s="1"/>
  <c r="I43" i="69" s="1"/>
  <c r="I44" i="69" s="1"/>
  <c r="I45" i="69" s="1"/>
  <c r="U688" i="13"/>
  <c r="U437" i="13"/>
  <c r="T440" i="13"/>
  <c r="U440" i="13"/>
  <c r="U750" i="13"/>
  <c r="T438" i="13"/>
  <c r="S438" i="13" s="1"/>
  <c r="V438" i="13" s="1"/>
  <c r="T441" i="13"/>
  <c r="U441" i="13"/>
  <c r="T442" i="13"/>
  <c r="U442" i="13"/>
  <c r="T799" i="13"/>
  <c r="T831" i="13"/>
  <c r="T802" i="13"/>
  <c r="T834" i="13"/>
  <c r="T805" i="13"/>
  <c r="T837" i="13"/>
  <c r="T816" i="13"/>
  <c r="T848" i="13"/>
  <c r="T819" i="13"/>
  <c r="T851" i="13"/>
  <c r="T822" i="13"/>
  <c r="T825" i="13"/>
  <c r="T796" i="13"/>
  <c r="T828" i="13"/>
  <c r="T807" i="13"/>
  <c r="T839" i="13"/>
  <c r="T810" i="13"/>
  <c r="T842" i="13"/>
  <c r="T813" i="13"/>
  <c r="T845" i="13"/>
  <c r="T824" i="13"/>
  <c r="T795" i="13"/>
  <c r="T827" i="13"/>
  <c r="T798" i="13"/>
  <c r="T830" i="13"/>
  <c r="T801" i="13"/>
  <c r="T833" i="13"/>
  <c r="T804" i="13"/>
  <c r="T836" i="13"/>
  <c r="T815" i="13"/>
  <c r="T847" i="13"/>
  <c r="T818" i="13"/>
  <c r="T850" i="13"/>
  <c r="T821" i="13"/>
  <c r="T800" i="13"/>
  <c r="T832" i="13"/>
  <c r="T803" i="13"/>
  <c r="T835" i="13"/>
  <c r="T806" i="13"/>
  <c r="T838" i="13"/>
  <c r="T809" i="13"/>
  <c r="T841" i="13"/>
  <c r="T812" i="13"/>
  <c r="T844" i="13"/>
  <c r="T823" i="13"/>
  <c r="T794" i="13"/>
  <c r="T826" i="13"/>
  <c r="T797" i="13"/>
  <c r="T829" i="13"/>
  <c r="T808" i="13"/>
  <c r="T840" i="13"/>
  <c r="T811" i="13"/>
  <c r="T843" i="13"/>
  <c r="T814" i="13"/>
  <c r="T846" i="13"/>
  <c r="T817" i="13"/>
  <c r="T849" i="13"/>
  <c r="T820" i="13"/>
  <c r="T852" i="13"/>
  <c r="T792" i="13"/>
  <c r="T439" i="13"/>
  <c r="T436" i="13"/>
  <c r="T791" i="13"/>
  <c r="T789" i="13"/>
  <c r="T790" i="13"/>
  <c r="T788" i="13"/>
  <c r="T773" i="13"/>
  <c r="T784" i="13"/>
  <c r="T783" i="13"/>
  <c r="T781" i="13"/>
  <c r="T779" i="13"/>
  <c r="T782" i="13"/>
  <c r="T778" i="13"/>
  <c r="T777" i="13"/>
  <c r="T787" i="13"/>
  <c r="T772" i="13"/>
  <c r="T786" i="13"/>
  <c r="T785" i="13"/>
  <c r="T780" i="13"/>
  <c r="T734" i="13"/>
  <c r="T767" i="13"/>
  <c r="T757" i="13"/>
  <c r="T756" i="13"/>
  <c r="T750" i="13"/>
  <c r="T754" i="13"/>
  <c r="T762" i="13"/>
  <c r="T768" i="13"/>
  <c r="T763" i="13"/>
  <c r="T759" i="13"/>
  <c r="T770" i="13"/>
  <c r="T771" i="13"/>
  <c r="T761" i="13"/>
  <c r="T733" i="13"/>
  <c r="T740" i="13"/>
  <c r="T731" i="13"/>
  <c r="T727" i="13"/>
  <c r="T717" i="13"/>
  <c r="U674" i="13"/>
  <c r="T694" i="13"/>
  <c r="T698" i="13"/>
  <c r="T702" i="13"/>
  <c r="T695" i="13"/>
  <c r="T688" i="13"/>
  <c r="T675" i="13"/>
  <c r="T674" i="13"/>
  <c r="T678" i="13"/>
  <c r="T672" i="13"/>
  <c r="T660" i="13"/>
  <c r="U669" i="13"/>
  <c r="T668" i="13"/>
  <c r="U513" i="13"/>
  <c r="U487" i="13"/>
  <c r="U490" i="13"/>
  <c r="U503" i="13"/>
  <c r="U528" i="13"/>
  <c r="U535" i="13"/>
  <c r="U557" i="13"/>
  <c r="U564" i="13"/>
  <c r="U571" i="13"/>
  <c r="U581" i="13"/>
  <c r="U585" i="13"/>
  <c r="U595" i="13"/>
  <c r="U622" i="13"/>
  <c r="U639" i="13"/>
  <c r="U652" i="13"/>
  <c r="U516" i="13"/>
  <c r="U536" i="13"/>
  <c r="U526" i="13"/>
  <c r="U525" i="13"/>
  <c r="U543" i="13"/>
  <c r="U556" i="13"/>
  <c r="U566" i="13"/>
  <c r="U574" i="13"/>
  <c r="U582" i="13"/>
  <c r="U588" i="13"/>
  <c r="U596" i="13"/>
  <c r="U603" i="13"/>
  <c r="U610" i="13"/>
  <c r="T624" i="13"/>
  <c r="U630" i="13"/>
  <c r="U506" i="13"/>
  <c r="U485" i="13"/>
  <c r="U517" i="13"/>
  <c r="U544" i="13"/>
  <c r="U534" i="13"/>
  <c r="U549" i="13"/>
  <c r="U551" i="13"/>
  <c r="U559" i="13"/>
  <c r="T561" i="13"/>
  <c r="U572" i="13"/>
  <c r="U591" i="13"/>
  <c r="U609" i="13"/>
  <c r="T618" i="13"/>
  <c r="U632" i="13"/>
  <c r="U491" i="13"/>
  <c r="U502" i="13"/>
  <c r="U520" i="13"/>
  <c r="U552" i="13"/>
  <c r="U542" i="13"/>
  <c r="U524" i="13"/>
  <c r="U533" i="13"/>
  <c r="U558" i="13"/>
  <c r="U567" i="13"/>
  <c r="U575" i="13"/>
  <c r="U626" i="13"/>
  <c r="U638" i="13"/>
  <c r="U650" i="13"/>
  <c r="U486" i="13"/>
  <c r="U488" i="13"/>
  <c r="U499" i="13"/>
  <c r="U510" i="13"/>
  <c r="U492" i="13"/>
  <c r="U501" i="13"/>
  <c r="U518" i="13"/>
  <c r="U523" i="13"/>
  <c r="U532" i="13"/>
  <c r="U530" i="13"/>
  <c r="U562" i="13"/>
  <c r="U568" i="13"/>
  <c r="U578" i="13"/>
  <c r="U584" i="13"/>
  <c r="U594" i="13"/>
  <c r="U607" i="13"/>
  <c r="U612" i="13"/>
  <c r="U625" i="13"/>
  <c r="U496" i="13"/>
  <c r="U489" i="13"/>
  <c r="U500" i="13"/>
  <c r="U509" i="13"/>
  <c r="U521" i="13"/>
  <c r="U541" i="13"/>
  <c r="U540" i="13"/>
  <c r="U565" i="13"/>
  <c r="T576" i="13"/>
  <c r="U586" i="13"/>
  <c r="U592" i="13"/>
  <c r="U601" i="13"/>
  <c r="U613" i="13"/>
  <c r="U627" i="13"/>
  <c r="U633" i="13"/>
  <c r="U636" i="13"/>
  <c r="U514" i="13"/>
  <c r="U504" i="13"/>
  <c r="U497" i="13"/>
  <c r="U508" i="13"/>
  <c r="U539" i="13"/>
  <c r="U548" i="13"/>
  <c r="T546" i="13"/>
  <c r="U560" i="13"/>
  <c r="U579" i="13"/>
  <c r="T589" i="13"/>
  <c r="U615" i="13"/>
  <c r="U621" i="13"/>
  <c r="U628" i="13"/>
  <c r="U642" i="13"/>
  <c r="U515" i="13"/>
  <c r="T512" i="13"/>
  <c r="U505" i="13"/>
  <c r="U511" i="13"/>
  <c r="U522" i="13"/>
  <c r="U547" i="13"/>
  <c r="U537" i="13"/>
  <c r="U527" i="13"/>
  <c r="U563" i="13"/>
  <c r="U573" i="13"/>
  <c r="U577" i="13"/>
  <c r="U587" i="13"/>
  <c r="U597" i="13"/>
  <c r="U608" i="13"/>
  <c r="U623" i="13"/>
  <c r="U629" i="13"/>
  <c r="U614" i="13"/>
  <c r="U635" i="13"/>
  <c r="U643" i="13"/>
  <c r="S458" i="13"/>
  <c r="V458" i="13" s="1"/>
  <c r="S461" i="13"/>
  <c r="V461" i="13" s="1"/>
  <c r="S460" i="13"/>
  <c r="V460" i="13" s="1"/>
  <c r="S459" i="13"/>
  <c r="V459" i="13" s="1"/>
  <c r="U659" i="13"/>
  <c r="T659" i="13"/>
  <c r="U381" i="13"/>
  <c r="T381" i="13"/>
  <c r="U393" i="13"/>
  <c r="T393" i="13"/>
  <c r="U397" i="13"/>
  <c r="T397" i="13"/>
  <c r="U378" i="13"/>
  <c r="T378" i="13"/>
  <c r="U386" i="13"/>
  <c r="T386" i="13"/>
  <c r="U400" i="13"/>
  <c r="T400" i="13"/>
  <c r="U398" i="13"/>
  <c r="T398" i="13"/>
  <c r="U379" i="13"/>
  <c r="T379" i="13"/>
  <c r="U387" i="13"/>
  <c r="T387" i="13"/>
  <c r="U401" i="13"/>
  <c r="T401" i="13"/>
  <c r="U399" i="13"/>
  <c r="T399" i="13"/>
  <c r="U380" i="13"/>
  <c r="T380" i="13"/>
  <c r="U388" i="13"/>
  <c r="T388" i="13"/>
  <c r="U394" i="13"/>
  <c r="T394" i="13"/>
  <c r="U404" i="13"/>
  <c r="T404" i="13"/>
  <c r="U382" i="13"/>
  <c r="T382" i="13"/>
  <c r="U389" i="13"/>
  <c r="T389" i="13"/>
  <c r="U402" i="13"/>
  <c r="T402" i="13"/>
  <c r="U408" i="13"/>
  <c r="T408" i="13"/>
  <c r="U383" i="13"/>
  <c r="T383" i="13"/>
  <c r="U390" i="13"/>
  <c r="T390" i="13"/>
  <c r="U395" i="13"/>
  <c r="T395" i="13"/>
  <c r="U405" i="13"/>
  <c r="T405" i="13"/>
  <c r="U384" i="13"/>
  <c r="T384" i="13"/>
  <c r="U391" i="13"/>
  <c r="T391" i="13"/>
  <c r="U403" i="13"/>
  <c r="T403" i="13"/>
  <c r="U406" i="13"/>
  <c r="T406" i="13"/>
  <c r="U385" i="13"/>
  <c r="T385" i="13"/>
  <c r="U392" i="13"/>
  <c r="T392" i="13"/>
  <c r="U396" i="13"/>
  <c r="T396" i="13"/>
  <c r="U407" i="13"/>
  <c r="T407" i="13"/>
  <c r="S456" i="13"/>
  <c r="S457" i="13"/>
  <c r="S455" i="13"/>
  <c r="S454" i="13"/>
  <c r="S434" i="13"/>
  <c r="V434" i="13" s="1"/>
  <c r="S468" i="13"/>
  <c r="V468" i="13" s="1"/>
  <c r="S481" i="13"/>
  <c r="V481" i="13" s="1"/>
  <c r="S444" i="13"/>
  <c r="V444" i="13" s="1"/>
  <c r="S448" i="13"/>
  <c r="V448" i="13" s="1"/>
  <c r="S469" i="13"/>
  <c r="V469" i="13" s="1"/>
  <c r="S443" i="13"/>
  <c r="V443" i="13" s="1"/>
  <c r="S476" i="13"/>
  <c r="V476" i="13" s="1"/>
  <c r="S472" i="13"/>
  <c r="V472" i="13" s="1"/>
  <c r="S471" i="13"/>
  <c r="V471" i="13" s="1"/>
  <c r="S480" i="13"/>
  <c r="V480" i="13" s="1"/>
  <c r="S425" i="13"/>
  <c r="V425" i="13" s="1"/>
  <c r="S475" i="13"/>
  <c r="V475" i="13" s="1"/>
  <c r="S433" i="13"/>
  <c r="V433" i="13" s="1"/>
  <c r="S465" i="13"/>
  <c r="V465" i="13" s="1"/>
  <c r="S478" i="13"/>
  <c r="V478" i="13" s="1"/>
  <c r="S413" i="13"/>
  <c r="V413" i="13" s="1"/>
  <c r="S451" i="13"/>
  <c r="V451" i="13" s="1"/>
  <c r="S431" i="13"/>
  <c r="V431" i="13" s="1"/>
  <c r="S432" i="13"/>
  <c r="V432" i="13" s="1"/>
  <c r="S464" i="13"/>
  <c r="V464" i="13" s="1"/>
  <c r="S479" i="13"/>
  <c r="V479" i="13" s="1"/>
  <c r="S467" i="13"/>
  <c r="V467" i="13" s="1"/>
  <c r="S473" i="13"/>
  <c r="V473" i="13" s="1"/>
  <c r="S446" i="13"/>
  <c r="V446" i="13" s="1"/>
  <c r="S435" i="13"/>
  <c r="V435" i="13" s="1"/>
  <c r="S452" i="13"/>
  <c r="V452" i="13" s="1"/>
  <c r="S415" i="13"/>
  <c r="V415" i="13" s="1"/>
  <c r="S470" i="13"/>
  <c r="V470" i="13" s="1"/>
  <c r="S427" i="13"/>
  <c r="V427" i="13" s="1"/>
  <c r="S462" i="13"/>
  <c r="V462" i="13" s="1"/>
  <c r="S445" i="13"/>
  <c r="V445" i="13" s="1"/>
  <c r="S447" i="13"/>
  <c r="V447" i="13" s="1"/>
  <c r="S474" i="13"/>
  <c r="V474" i="13" s="1"/>
  <c r="S417" i="13"/>
  <c r="V417" i="13" s="1"/>
  <c r="S449" i="13"/>
  <c r="V449" i="13" s="1"/>
  <c r="S419" i="13"/>
  <c r="V419" i="13" s="1"/>
  <c r="S463" i="13"/>
  <c r="V463" i="13" s="1"/>
  <c r="S450" i="13"/>
  <c r="V450" i="13" s="1"/>
  <c r="S466" i="13"/>
  <c r="V466" i="13" s="1"/>
  <c r="S409" i="13"/>
  <c r="V409" i="13" s="1"/>
  <c r="S483" i="13"/>
  <c r="V483" i="13" s="1"/>
  <c r="S416" i="13"/>
  <c r="V416" i="13" s="1"/>
  <c r="S424" i="13"/>
  <c r="V424" i="13" s="1"/>
  <c r="S428" i="13"/>
  <c r="V428" i="13" s="1"/>
  <c r="S429" i="13"/>
  <c r="V429" i="13" s="1"/>
  <c r="S426" i="13"/>
  <c r="V426" i="13" s="1"/>
  <c r="S414" i="13"/>
  <c r="V414" i="13" s="1"/>
  <c r="S410" i="13"/>
  <c r="V410" i="13" s="1"/>
  <c r="S411" i="13"/>
  <c r="V411" i="13" s="1"/>
  <c r="S412" i="13"/>
  <c r="V412" i="13" s="1"/>
  <c r="E48" i="12"/>
  <c r="W48" i="12" s="1"/>
  <c r="I33" i="22"/>
  <c r="E33" i="22"/>
  <c r="F48" i="12"/>
  <c r="J697" i="14" s="1"/>
  <c r="E18" i="12"/>
  <c r="E59" i="12"/>
  <c r="E61" i="12"/>
  <c r="E62" i="12"/>
  <c r="E66" i="12"/>
  <c r="E85" i="12"/>
  <c r="E34" i="22"/>
  <c r="I34" i="22"/>
  <c r="U795" i="13" l="1"/>
  <c r="S795" i="13" s="1"/>
  <c r="V795" i="13" s="1"/>
  <c r="U794" i="13"/>
  <c r="S794" i="13" s="1"/>
  <c r="V794" i="13" s="1"/>
  <c r="U796" i="13"/>
  <c r="S796" i="13" s="1"/>
  <c r="V796" i="13" s="1"/>
  <c r="T793" i="13"/>
  <c r="U793" i="13"/>
  <c r="U777" i="13"/>
  <c r="U778" i="13"/>
  <c r="S778" i="13" s="1"/>
  <c r="V778" i="13" s="1"/>
  <c r="U786" i="13"/>
  <c r="S786" i="13" s="1"/>
  <c r="V786" i="13" s="1"/>
  <c r="U789" i="13"/>
  <c r="S789" i="13" s="1"/>
  <c r="V789" i="13" s="1"/>
  <c r="U780" i="13"/>
  <c r="S780" i="13" s="1"/>
  <c r="V780" i="13" s="1"/>
  <c r="U782" i="13"/>
  <c r="S782" i="13" s="1"/>
  <c r="V782" i="13" s="1"/>
  <c r="U790" i="13"/>
  <c r="S790" i="13" s="1"/>
  <c r="V790" i="13" s="1"/>
  <c r="U792" i="13"/>
  <c r="S792" i="13" s="1"/>
  <c r="U781" i="13"/>
  <c r="S781" i="13" s="1"/>
  <c r="V781" i="13" s="1"/>
  <c r="U788" i="13"/>
  <c r="S788" i="13" s="1"/>
  <c r="V788" i="13" s="1"/>
  <c r="T774" i="13"/>
  <c r="U774" i="13"/>
  <c r="U776" i="13"/>
  <c r="T776" i="13"/>
  <c r="T775" i="13"/>
  <c r="U775" i="13"/>
  <c r="U773" i="13"/>
  <c r="S773" i="13" s="1"/>
  <c r="V773" i="13" s="1"/>
  <c r="U772" i="13"/>
  <c r="S772" i="13" s="1"/>
  <c r="V772" i="13" s="1"/>
  <c r="U771" i="13"/>
  <c r="S771" i="13" s="1"/>
  <c r="U766" i="13"/>
  <c r="U769" i="13"/>
  <c r="U768" i="13"/>
  <c r="S768" i="13" s="1"/>
  <c r="V768" i="13" s="1"/>
  <c r="T765" i="13"/>
  <c r="U770" i="13"/>
  <c r="T766" i="13"/>
  <c r="T769" i="13"/>
  <c r="U764" i="13"/>
  <c r="T764" i="13"/>
  <c r="U762" i="13"/>
  <c r="S762" i="13" s="1"/>
  <c r="V762" i="13" s="1"/>
  <c r="U763" i="13"/>
  <c r="S763" i="13" s="1"/>
  <c r="V763" i="13" s="1"/>
  <c r="U761" i="13"/>
  <c r="T758" i="13"/>
  <c r="T667" i="13"/>
  <c r="T720" i="13"/>
  <c r="T749" i="13"/>
  <c r="T747" i="13"/>
  <c r="T704" i="13"/>
  <c r="T741" i="13"/>
  <c r="U756" i="13"/>
  <c r="S756" i="13" s="1"/>
  <c r="V756" i="13" s="1"/>
  <c r="T718" i="13"/>
  <c r="T755" i="13"/>
  <c r="U760" i="13"/>
  <c r="T760" i="13"/>
  <c r="U759" i="13"/>
  <c r="S759" i="13" s="1"/>
  <c r="V759" i="13" s="1"/>
  <c r="U758" i="13"/>
  <c r="U757" i="13"/>
  <c r="S757" i="13" s="1"/>
  <c r="V757" i="13" s="1"/>
  <c r="T737" i="13"/>
  <c r="T730" i="13"/>
  <c r="T719" i="13"/>
  <c r="T677" i="13"/>
  <c r="U754" i="13"/>
  <c r="S754" i="13" s="1"/>
  <c r="T753" i="13"/>
  <c r="U753" i="13"/>
  <c r="U752" i="13"/>
  <c r="T752" i="13"/>
  <c r="U751" i="13"/>
  <c r="T751" i="13"/>
  <c r="U755" i="13"/>
  <c r="T748" i="13"/>
  <c r="T687" i="13"/>
  <c r="T696" i="13"/>
  <c r="U741" i="13"/>
  <c r="T673" i="13"/>
  <c r="T697" i="13"/>
  <c r="T686" i="13"/>
  <c r="T689" i="13"/>
  <c r="T685" i="13"/>
  <c r="T708" i="13"/>
  <c r="T732" i="13"/>
  <c r="T670" i="13"/>
  <c r="T735" i="13"/>
  <c r="T746" i="13"/>
  <c r="U735" i="13"/>
  <c r="T681" i="13"/>
  <c r="T744" i="13"/>
  <c r="U744" i="13"/>
  <c r="U746" i="13"/>
  <c r="U747" i="13"/>
  <c r="U748" i="13"/>
  <c r="U749" i="13"/>
  <c r="T745" i="13"/>
  <c r="U745" i="13"/>
  <c r="T738" i="13"/>
  <c r="U731" i="13"/>
  <c r="S731" i="13" s="1"/>
  <c r="V731" i="13" s="1"/>
  <c r="T729" i="13"/>
  <c r="T728" i="13"/>
  <c r="T726" i="13"/>
  <c r="U737" i="13"/>
  <c r="U739" i="13"/>
  <c r="T739" i="13"/>
  <c r="U743" i="13"/>
  <c r="U738" i="13"/>
  <c r="U742" i="13"/>
  <c r="T743" i="13"/>
  <c r="U740" i="13"/>
  <c r="S740" i="13" s="1"/>
  <c r="T742" i="13"/>
  <c r="U736" i="13"/>
  <c r="U734" i="13"/>
  <c r="S734" i="13" s="1"/>
  <c r="U732" i="13"/>
  <c r="T736" i="13"/>
  <c r="U733" i="13"/>
  <c r="S733" i="13" s="1"/>
  <c r="U730" i="13"/>
  <c r="U726" i="13"/>
  <c r="U729" i="13"/>
  <c r="U727" i="13"/>
  <c r="S727" i="13" s="1"/>
  <c r="U728" i="13"/>
  <c r="U725" i="13"/>
  <c r="T725" i="13"/>
  <c r="U723" i="13"/>
  <c r="T724" i="13"/>
  <c r="T723" i="13"/>
  <c r="T713" i="13"/>
  <c r="T710" i="13"/>
  <c r="T721" i="13"/>
  <c r="U721" i="13"/>
  <c r="U722" i="13"/>
  <c r="U724" i="13"/>
  <c r="T722" i="13"/>
  <c r="U716" i="13"/>
  <c r="U711" i="13"/>
  <c r="U712" i="13"/>
  <c r="T715" i="13"/>
  <c r="T711" i="13"/>
  <c r="U720" i="13"/>
  <c r="U710" i="13"/>
  <c r="U713" i="13"/>
  <c r="U714" i="13"/>
  <c r="T714" i="13"/>
  <c r="U719" i="13"/>
  <c r="S719" i="13" s="1"/>
  <c r="U718" i="13"/>
  <c r="U717" i="13"/>
  <c r="S717" i="13" s="1"/>
  <c r="V717" i="13" s="1"/>
  <c r="U715" i="13"/>
  <c r="T716" i="13"/>
  <c r="T712" i="13"/>
  <c r="T709" i="13"/>
  <c r="U709" i="13"/>
  <c r="U706" i="13"/>
  <c r="T706" i="13"/>
  <c r="T707" i="13"/>
  <c r="U707" i="13"/>
  <c r="U708" i="13"/>
  <c r="U703" i="13"/>
  <c r="T703" i="13"/>
  <c r="U704" i="13"/>
  <c r="U705" i="13"/>
  <c r="T705" i="13"/>
  <c r="T701" i="13"/>
  <c r="U699" i="13"/>
  <c r="T699" i="13"/>
  <c r="U700" i="13"/>
  <c r="U701" i="13"/>
  <c r="U702" i="13"/>
  <c r="S702" i="13" s="1"/>
  <c r="T700" i="13"/>
  <c r="T693" i="13"/>
  <c r="U695" i="13"/>
  <c r="S695" i="13" s="1"/>
  <c r="V695" i="13" s="1"/>
  <c r="T691" i="13"/>
  <c r="U694" i="13"/>
  <c r="S694" i="13" s="1"/>
  <c r="V694" i="13" s="1"/>
  <c r="U691" i="13"/>
  <c r="T690" i="13"/>
  <c r="U697" i="13"/>
  <c r="U692" i="13"/>
  <c r="U698" i="13"/>
  <c r="U690" i="13"/>
  <c r="T692" i="13"/>
  <c r="U696" i="13"/>
  <c r="S696" i="13" s="1"/>
  <c r="V696" i="13" s="1"/>
  <c r="U693" i="13"/>
  <c r="U689" i="13"/>
  <c r="U687" i="13"/>
  <c r="U686" i="13"/>
  <c r="T682" i="13"/>
  <c r="T683" i="13"/>
  <c r="U685" i="13"/>
  <c r="U684" i="13"/>
  <c r="T684" i="13"/>
  <c r="U682" i="13"/>
  <c r="U680" i="13"/>
  <c r="U683" i="13"/>
  <c r="U681" i="13"/>
  <c r="T680" i="13"/>
  <c r="U677" i="13"/>
  <c r="U678" i="13"/>
  <c r="S678" i="13" s="1"/>
  <c r="V678" i="13" s="1"/>
  <c r="U679" i="13"/>
  <c r="U676" i="13"/>
  <c r="T679" i="13"/>
  <c r="U675" i="13"/>
  <c r="S675" i="13" s="1"/>
  <c r="T676" i="13"/>
  <c r="T671" i="13"/>
  <c r="U670" i="13"/>
  <c r="U672" i="13"/>
  <c r="S672" i="13" s="1"/>
  <c r="V672" i="13" s="1"/>
  <c r="U671" i="13"/>
  <c r="T666" i="13"/>
  <c r="U673" i="13"/>
  <c r="U668" i="13"/>
  <c r="S668" i="13" s="1"/>
  <c r="S822" i="13"/>
  <c r="V822" i="13" s="1"/>
  <c r="S838" i="13"/>
  <c r="V838" i="13" s="1"/>
  <c r="S844" i="13"/>
  <c r="V844" i="13" s="1"/>
  <c r="S832" i="13"/>
  <c r="V832" i="13" s="1"/>
  <c r="U665" i="13"/>
  <c r="U667" i="13"/>
  <c r="U666" i="13"/>
  <c r="T665" i="13"/>
  <c r="S828" i="13"/>
  <c r="V828" i="13" s="1"/>
  <c r="S816" i="13"/>
  <c r="V816" i="13" s="1"/>
  <c r="T664" i="13"/>
  <c r="U664" i="13"/>
  <c r="S836" i="13"/>
  <c r="V836" i="13" s="1"/>
  <c r="S824" i="13"/>
  <c r="V824" i="13" s="1"/>
  <c r="S810" i="13"/>
  <c r="V810" i="13" s="1"/>
  <c r="S437" i="13"/>
  <c r="V437" i="13" s="1"/>
  <c r="U484" i="13"/>
  <c r="S840" i="13"/>
  <c r="V840" i="13" s="1"/>
  <c r="J767" i="14"/>
  <c r="J740" i="14"/>
  <c r="J739" i="14"/>
  <c r="J766" i="14"/>
  <c r="U620" i="13"/>
  <c r="S777" i="13"/>
  <c r="V777" i="13" s="1"/>
  <c r="U580" i="13"/>
  <c r="S826" i="13"/>
  <c r="V826" i="13" s="1"/>
  <c r="T519" i="13"/>
  <c r="S441" i="13"/>
  <c r="V441" i="13" s="1"/>
  <c r="S784" i="13"/>
  <c r="V784" i="13" s="1"/>
  <c r="S787" i="13"/>
  <c r="V787" i="13" s="1"/>
  <c r="S440" i="13"/>
  <c r="V440" i="13" s="1"/>
  <c r="S750" i="13"/>
  <c r="V750" i="13" s="1"/>
  <c r="S797" i="13"/>
  <c r="V797" i="13" s="1"/>
  <c r="S812" i="13"/>
  <c r="V812" i="13" s="1"/>
  <c r="S779" i="13"/>
  <c r="V779" i="13" s="1"/>
  <c r="S820" i="13"/>
  <c r="V820" i="13" s="1"/>
  <c r="S804" i="13"/>
  <c r="V804" i="13" s="1"/>
  <c r="S842" i="13"/>
  <c r="V842" i="13" s="1"/>
  <c r="S800" i="13"/>
  <c r="V800" i="13" s="1"/>
  <c r="S767" i="13"/>
  <c r="V767" i="13" s="1"/>
  <c r="S785" i="13"/>
  <c r="S442" i="13"/>
  <c r="V442" i="13" s="1"/>
  <c r="S848" i="13"/>
  <c r="S436" i="13"/>
  <c r="V436" i="13" s="1"/>
  <c r="S808" i="13"/>
  <c r="V808" i="13" s="1"/>
  <c r="S439" i="13"/>
  <c r="V439" i="13" s="1"/>
  <c r="V785" i="13"/>
  <c r="V848" i="13"/>
  <c r="T487" i="13"/>
  <c r="T620" i="13"/>
  <c r="T641" i="13"/>
  <c r="V771" i="13"/>
  <c r="T557" i="13"/>
  <c r="U637" i="13"/>
  <c r="T601" i="13"/>
  <c r="T586" i="13"/>
  <c r="U529" i="13"/>
  <c r="T555" i="13"/>
  <c r="S669" i="13"/>
  <c r="V669" i="13" s="1"/>
  <c r="T583" i="13"/>
  <c r="T490" i="13"/>
  <c r="T579" i="13"/>
  <c r="T625" i="13"/>
  <c r="T616" i="13"/>
  <c r="T603" i="13"/>
  <c r="T636" i="13"/>
  <c r="T634" i="13"/>
  <c r="T642" i="13"/>
  <c r="T521" i="13"/>
  <c r="T592" i="13"/>
  <c r="T610" i="13"/>
  <c r="T639" i="13"/>
  <c r="T564" i="13"/>
  <c r="T638" i="13"/>
  <c r="T571" i="13"/>
  <c r="T640" i="13"/>
  <c r="T622" i="13"/>
  <c r="S622" i="13" s="1"/>
  <c r="V622" i="13" s="1"/>
  <c r="T580" i="13"/>
  <c r="T503" i="13"/>
  <c r="T581" i="13"/>
  <c r="T594" i="13"/>
  <c r="T644" i="13"/>
  <c r="T655" i="13"/>
  <c r="T649" i="13"/>
  <c r="T553" i="13"/>
  <c r="T582" i="13"/>
  <c r="T650" i="13"/>
  <c r="T648" i="13"/>
  <c r="T645" i="13"/>
  <c r="T643" i="13"/>
  <c r="T609" i="13"/>
  <c r="T588" i="13"/>
  <c r="T612" i="13"/>
  <c r="T653" i="13"/>
  <c r="T662" i="13"/>
  <c r="T628" i="13"/>
  <c r="T626" i="13"/>
  <c r="T629" i="13"/>
  <c r="T573" i="13"/>
  <c r="T663" i="13"/>
  <c r="U663" i="13"/>
  <c r="U662" i="13"/>
  <c r="U661" i="13"/>
  <c r="U658" i="13"/>
  <c r="T658" i="13"/>
  <c r="T661" i="13"/>
  <c r="T652" i="13"/>
  <c r="T585" i="13"/>
  <c r="T600" i="13"/>
  <c r="T596" i="13"/>
  <c r="T619" i="13"/>
  <c r="T504" i="13"/>
  <c r="T621" i="13"/>
  <c r="T631" i="13"/>
  <c r="T611" i="13"/>
  <c r="T591" i="13"/>
  <c r="U631" i="13"/>
  <c r="T613" i="13"/>
  <c r="T595" i="13"/>
  <c r="T599" i="13"/>
  <c r="T615" i="13"/>
  <c r="T544" i="13"/>
  <c r="T614" i="13"/>
  <c r="T637" i="13"/>
  <c r="U649" i="13"/>
  <c r="U645" i="13"/>
  <c r="T590" i="13"/>
  <c r="T607" i="13"/>
  <c r="T635" i="13"/>
  <c r="T647" i="13"/>
  <c r="U647" i="13"/>
  <c r="T654" i="13"/>
  <c r="T534" i="13"/>
  <c r="U656" i="13"/>
  <c r="T656" i="13"/>
  <c r="U657" i="13"/>
  <c r="T657" i="13"/>
  <c r="T651" i="13"/>
  <c r="U651" i="13"/>
  <c r="U655" i="13"/>
  <c r="U654" i="13"/>
  <c r="U653" i="13"/>
  <c r="U646" i="13"/>
  <c r="T646" i="13"/>
  <c r="U648" i="13"/>
  <c r="U644" i="13"/>
  <c r="U641" i="13"/>
  <c r="U640" i="13"/>
  <c r="T606" i="13"/>
  <c r="T542" i="13"/>
  <c r="T623" i="13"/>
  <c r="T584" i="13"/>
  <c r="T630" i="13"/>
  <c r="T597" i="13"/>
  <c r="T632" i="13"/>
  <c r="T518" i="13"/>
  <c r="T524" i="13"/>
  <c r="T604" i="13"/>
  <c r="T633" i="13"/>
  <c r="T578" i="13"/>
  <c r="U624" i="13"/>
  <c r="T627" i="13"/>
  <c r="T587" i="13"/>
  <c r="T598" i="13"/>
  <c r="U634" i="13"/>
  <c r="U617" i="13"/>
  <c r="U618" i="13"/>
  <c r="T617" i="13"/>
  <c r="U616" i="13"/>
  <c r="U619" i="13"/>
  <c r="U611" i="13"/>
  <c r="T608" i="13"/>
  <c r="U605" i="13"/>
  <c r="T605" i="13"/>
  <c r="U606" i="13"/>
  <c r="T602" i="13"/>
  <c r="U604" i="13"/>
  <c r="U602" i="13"/>
  <c r="U599" i="13"/>
  <c r="U598" i="13"/>
  <c r="U600" i="13"/>
  <c r="U593" i="13"/>
  <c r="T593" i="13"/>
  <c r="U590" i="13"/>
  <c r="U589" i="13"/>
  <c r="U583" i="13"/>
  <c r="T556" i="13"/>
  <c r="T492" i="13"/>
  <c r="T513" i="13"/>
  <c r="T568" i="13"/>
  <c r="U553" i="13"/>
  <c r="T566" i="13"/>
  <c r="T533" i="13"/>
  <c r="T489" i="13"/>
  <c r="T545" i="13"/>
  <c r="T574" i="13"/>
  <c r="T538" i="13"/>
  <c r="T522" i="13"/>
  <c r="T575" i="13"/>
  <c r="T565" i="13"/>
  <c r="T539" i="13"/>
  <c r="T562" i="13"/>
  <c r="U576" i="13"/>
  <c r="T577" i="13"/>
  <c r="T563" i="13"/>
  <c r="T536" i="13"/>
  <c r="T541" i="13"/>
  <c r="T530" i="13"/>
  <c r="T537" i="13"/>
  <c r="T567" i="13"/>
  <c r="T523" i="13"/>
  <c r="T559" i="13"/>
  <c r="T572" i="13"/>
  <c r="T554" i="13"/>
  <c r="T560" i="13"/>
  <c r="T529" i="13"/>
  <c r="U561" i="13"/>
  <c r="T550" i="13"/>
  <c r="T558" i="13"/>
  <c r="T570" i="13"/>
  <c r="T502" i="13"/>
  <c r="U569" i="13"/>
  <c r="U570" i="13"/>
  <c r="T569" i="13"/>
  <c r="T511" i="13"/>
  <c r="T543" i="13"/>
  <c r="T552" i="13"/>
  <c r="T551" i="13"/>
  <c r="T548" i="13"/>
  <c r="T510" i="13"/>
  <c r="T535" i="13"/>
  <c r="T547" i="13"/>
  <c r="U519" i="13"/>
  <c r="U545" i="13"/>
  <c r="T549" i="13"/>
  <c r="U554" i="13"/>
  <c r="U555" i="13"/>
  <c r="U550" i="13"/>
  <c r="U546" i="13"/>
  <c r="T526" i="13"/>
  <c r="T485" i="13"/>
  <c r="T488" i="13"/>
  <c r="T517" i="13"/>
  <c r="T528" i="13"/>
  <c r="T540" i="13"/>
  <c r="T520" i="13"/>
  <c r="T525" i="13"/>
  <c r="U538" i="13"/>
  <c r="T515" i="13"/>
  <c r="T516" i="13"/>
  <c r="T514" i="13"/>
  <c r="T527" i="13"/>
  <c r="T532" i="13"/>
  <c r="T509" i="13"/>
  <c r="T531" i="13"/>
  <c r="U531" i="13"/>
  <c r="U512" i="13"/>
  <c r="T496" i="13"/>
  <c r="T495" i="13"/>
  <c r="T508" i="13"/>
  <c r="T500" i="13"/>
  <c r="T484" i="13"/>
  <c r="T491" i="13"/>
  <c r="T506" i="13"/>
  <c r="T486" i="13"/>
  <c r="T505" i="13"/>
  <c r="T499" i="13"/>
  <c r="U495" i="13"/>
  <c r="T497" i="13"/>
  <c r="T501" i="13"/>
  <c r="U507" i="13"/>
  <c r="T507" i="13"/>
  <c r="T498" i="13"/>
  <c r="U498" i="13"/>
  <c r="U493" i="13"/>
  <c r="U494" i="13"/>
  <c r="T493" i="13"/>
  <c r="T494" i="13"/>
  <c r="S402" i="13"/>
  <c r="V402" i="13" s="1"/>
  <c r="S407" i="13"/>
  <c r="V407" i="13" s="1"/>
  <c r="S394" i="13"/>
  <c r="V394" i="13" s="1"/>
  <c r="S399" i="13"/>
  <c r="V399" i="13" s="1"/>
  <c r="S398" i="13"/>
  <c r="V398" i="13" s="1"/>
  <c r="S387" i="13"/>
  <c r="V387" i="13" s="1"/>
  <c r="S659" i="13"/>
  <c r="V659" i="13" s="1"/>
  <c r="S385" i="13"/>
  <c r="V385" i="13" s="1"/>
  <c r="S405" i="13"/>
  <c r="V405" i="13" s="1"/>
  <c r="S378" i="13"/>
  <c r="V378" i="13" s="1"/>
  <c r="S384" i="13"/>
  <c r="V384" i="13" s="1"/>
  <c r="S404" i="13"/>
  <c r="V404" i="13" s="1"/>
  <c r="S408" i="13"/>
  <c r="V408" i="13" s="1"/>
  <c r="S380" i="13"/>
  <c r="V380" i="13" s="1"/>
  <c r="S386" i="13"/>
  <c r="V386" i="13" s="1"/>
  <c r="S391" i="13"/>
  <c r="V391" i="13" s="1"/>
  <c r="S381" i="13"/>
  <c r="V381" i="13" s="1"/>
  <c r="S396" i="13"/>
  <c r="V396" i="13" s="1"/>
  <c r="S388" i="13"/>
  <c r="V388" i="13" s="1"/>
  <c r="S400" i="13"/>
  <c r="V400" i="13" s="1"/>
  <c r="S406" i="13"/>
  <c r="V406" i="13" s="1"/>
  <c r="S401" i="13"/>
  <c r="V401" i="13" s="1"/>
  <c r="S397" i="13"/>
  <c r="V397" i="13" s="1"/>
  <c r="V456" i="13"/>
  <c r="S422" i="13"/>
  <c r="V422" i="13" s="1"/>
  <c r="S453" i="13"/>
  <c r="V453" i="13" s="1"/>
  <c r="V454" i="13"/>
  <c r="V455" i="13"/>
  <c r="V457" i="13"/>
  <c r="S423" i="13"/>
  <c r="V423" i="13" s="1"/>
  <c r="S421" i="13"/>
  <c r="V421" i="13" s="1"/>
  <c r="S765" i="13"/>
  <c r="V765" i="13" s="1"/>
  <c r="S770" i="13"/>
  <c r="V770" i="13" s="1"/>
  <c r="S817" i="13"/>
  <c r="V817" i="13" s="1"/>
  <c r="S833" i="13"/>
  <c r="V833" i="13" s="1"/>
  <c r="S803" i="13"/>
  <c r="V803" i="13" s="1"/>
  <c r="S819" i="13"/>
  <c r="V819" i="13" s="1"/>
  <c r="S813" i="13"/>
  <c r="V813" i="13" s="1"/>
  <c r="S799" i="13"/>
  <c r="V799" i="13" s="1"/>
  <c r="S847" i="13"/>
  <c r="V847" i="13" s="1"/>
  <c r="S843" i="13"/>
  <c r="V843" i="13" s="1"/>
  <c r="S821" i="13"/>
  <c r="V821" i="13" s="1"/>
  <c r="S807" i="13"/>
  <c r="V807" i="13" s="1"/>
  <c r="S806" i="13"/>
  <c r="V806" i="13" s="1"/>
  <c r="S841" i="13"/>
  <c r="V841" i="13" s="1"/>
  <c r="S850" i="13"/>
  <c r="V850" i="13" s="1"/>
  <c r="S830" i="13"/>
  <c r="V830" i="13" s="1"/>
  <c r="S846" i="13"/>
  <c r="V846" i="13" s="1"/>
  <c r="S818" i="13"/>
  <c r="V818" i="13" s="1"/>
  <c r="S834" i="13"/>
  <c r="V834" i="13" s="1"/>
  <c r="S791" i="13"/>
  <c r="V791" i="13" s="1"/>
  <c r="S849" i="13"/>
  <c r="V849" i="13" s="1"/>
  <c r="S835" i="13"/>
  <c r="V835" i="13" s="1"/>
  <c r="S829" i="13"/>
  <c r="V829" i="13" s="1"/>
  <c r="S815" i="13"/>
  <c r="V815" i="13" s="1"/>
  <c r="S809" i="13"/>
  <c r="V809" i="13" s="1"/>
  <c r="S837" i="13"/>
  <c r="V837" i="13" s="1"/>
  <c r="S823" i="13"/>
  <c r="V823" i="13" s="1"/>
  <c r="S827" i="13"/>
  <c r="V827" i="13" s="1"/>
  <c r="S805" i="13"/>
  <c r="V805" i="13" s="1"/>
  <c r="S852" i="13"/>
  <c r="V852" i="13" s="1"/>
  <c r="S783" i="13"/>
  <c r="V783" i="13" s="1"/>
  <c r="S393" i="13"/>
  <c r="V393" i="13" s="1"/>
  <c r="S761" i="13"/>
  <c r="V761" i="13" s="1"/>
  <c r="S798" i="13"/>
  <c r="V798" i="13" s="1"/>
  <c r="S801" i="13"/>
  <c r="V801" i="13" s="1"/>
  <c r="S802" i="13"/>
  <c r="V802" i="13" s="1"/>
  <c r="S845" i="13"/>
  <c r="V845" i="13" s="1"/>
  <c r="S831" i="13"/>
  <c r="V831" i="13" s="1"/>
  <c r="S825" i="13"/>
  <c r="V825" i="13" s="1"/>
  <c r="S811" i="13"/>
  <c r="V811" i="13" s="1"/>
  <c r="S839" i="13"/>
  <c r="V839" i="13" s="1"/>
  <c r="S814" i="13"/>
  <c r="V814" i="13" s="1"/>
  <c r="S482" i="13"/>
  <c r="V482" i="13" s="1"/>
  <c r="S688" i="13"/>
  <c r="V688" i="13" s="1"/>
  <c r="S660" i="13"/>
  <c r="V660" i="13" s="1"/>
  <c r="S674" i="13"/>
  <c r="V674" i="13" s="1"/>
  <c r="S403" i="13"/>
  <c r="V403" i="13" s="1"/>
  <c r="S420" i="13"/>
  <c r="V420" i="13" s="1"/>
  <c r="S418" i="13"/>
  <c r="V418" i="13" s="1"/>
  <c r="S390" i="13"/>
  <c r="V390" i="13" s="1"/>
  <c r="S395" i="13"/>
  <c r="V395" i="13" s="1"/>
  <c r="S392" i="13"/>
  <c r="V392" i="13" s="1"/>
  <c r="S383" i="13"/>
  <c r="V383" i="13" s="1"/>
  <c r="S382" i="13"/>
  <c r="V382" i="13" s="1"/>
  <c r="S379" i="13"/>
  <c r="V379" i="13" s="1"/>
  <c r="S755" i="13" l="1"/>
  <c r="S769" i="13"/>
  <c r="V769" i="13" s="1"/>
  <c r="S766" i="13"/>
  <c r="V766" i="13" s="1"/>
  <c r="S747" i="13"/>
  <c r="V747" i="13" s="1"/>
  <c r="S730" i="13"/>
  <c r="V730" i="13" s="1"/>
  <c r="S704" i="13"/>
  <c r="S758" i="13"/>
  <c r="V758" i="13" s="1"/>
  <c r="S776" i="13"/>
  <c r="V776" i="13" s="1"/>
  <c r="S741" i="13"/>
  <c r="V741" i="13" s="1"/>
  <c r="S764" i="13"/>
  <c r="V764" i="13" s="1"/>
  <c r="S774" i="13"/>
  <c r="V774" i="13" s="1"/>
  <c r="S793" i="13"/>
  <c r="V793" i="13" s="1"/>
  <c r="S718" i="13"/>
  <c r="S760" i="13"/>
  <c r="V760" i="13" s="1"/>
  <c r="S743" i="13"/>
  <c r="S732" i="13"/>
  <c r="S720" i="13"/>
  <c r="V720" i="13" s="1"/>
  <c r="S679" i="13"/>
  <c r="S713" i="13"/>
  <c r="S667" i="13"/>
  <c r="V667" i="13" s="1"/>
  <c r="S775" i="13"/>
  <c r="V775" i="13" s="1"/>
  <c r="V792" i="13"/>
  <c r="V679" i="13"/>
  <c r="S737" i="13"/>
  <c r="V737" i="13" s="1"/>
  <c r="S749" i="13"/>
  <c r="V749" i="13" s="1"/>
  <c r="V754" i="13"/>
  <c r="S711" i="13"/>
  <c r="V711" i="13" s="1"/>
  <c r="V743" i="13"/>
  <c r="V732" i="13"/>
  <c r="V733" i="13"/>
  <c r="V713" i="13"/>
  <c r="S680" i="13"/>
  <c r="V680" i="13" s="1"/>
  <c r="S701" i="13"/>
  <c r="V701" i="13" s="1"/>
  <c r="S724" i="13"/>
  <c r="V724" i="13" s="1"/>
  <c r="S710" i="13"/>
  <c r="V710" i="13" s="1"/>
  <c r="S729" i="13"/>
  <c r="V729" i="13" s="1"/>
  <c r="S723" i="13"/>
  <c r="V723" i="13" s="1"/>
  <c r="S671" i="13"/>
  <c r="V671" i="13" s="1"/>
  <c r="S742" i="13"/>
  <c r="V742" i="13" s="1"/>
  <c r="S703" i="13"/>
  <c r="V703" i="13" s="1"/>
  <c r="S748" i="13"/>
  <c r="V748" i="13" s="1"/>
  <c r="S670" i="13"/>
  <c r="V670" i="13" s="1"/>
  <c r="S677" i="13"/>
  <c r="V677" i="13" s="1"/>
  <c r="S685" i="13"/>
  <c r="V685" i="13" s="1"/>
  <c r="S691" i="13"/>
  <c r="V691" i="13" s="1"/>
  <c r="S699" i="13"/>
  <c r="V699" i="13" s="1"/>
  <c r="S707" i="13"/>
  <c r="V707" i="13" s="1"/>
  <c r="S725" i="13"/>
  <c r="V725" i="13" s="1"/>
  <c r="S738" i="13"/>
  <c r="V738" i="13" s="1"/>
  <c r="S744" i="13"/>
  <c r="V744" i="13" s="1"/>
  <c r="S708" i="13"/>
  <c r="V708" i="13" s="1"/>
  <c r="S753" i="13"/>
  <c r="V753" i="13" s="1"/>
  <c r="S728" i="13"/>
  <c r="V728" i="13" s="1"/>
  <c r="S692" i="13"/>
  <c r="S736" i="13"/>
  <c r="V736" i="13" s="1"/>
  <c r="S687" i="13"/>
  <c r="S693" i="13"/>
  <c r="V693" i="13" s="1"/>
  <c r="S716" i="13"/>
  <c r="V716" i="13" s="1"/>
  <c r="S684" i="13"/>
  <c r="V684" i="13" s="1"/>
  <c r="S752" i="13"/>
  <c r="V752" i="13" s="1"/>
  <c r="S746" i="13"/>
  <c r="V746" i="13" s="1"/>
  <c r="S700" i="13"/>
  <c r="V700" i="13" s="1"/>
  <c r="S664" i="13"/>
  <c r="V664" i="13" s="1"/>
  <c r="S714" i="13"/>
  <c r="S751" i="13"/>
  <c r="V751" i="13" s="1"/>
  <c r="S735" i="13"/>
  <c r="V735" i="13" s="1"/>
  <c r="S745" i="13"/>
  <c r="V745" i="13" s="1"/>
  <c r="S709" i="13"/>
  <c r="V709" i="13" s="1"/>
  <c r="S698" i="13"/>
  <c r="V698" i="13" s="1"/>
  <c r="S683" i="13"/>
  <c r="V683" i="13" s="1"/>
  <c r="S676" i="13"/>
  <c r="V676" i="13" s="1"/>
  <c r="S682" i="13"/>
  <c r="V682" i="13" s="1"/>
  <c r="S705" i="13"/>
  <c r="V705" i="13" s="1"/>
  <c r="S706" i="13"/>
  <c r="V706" i="13" s="1"/>
  <c r="S715" i="13"/>
  <c r="V715" i="13" s="1"/>
  <c r="S721" i="13"/>
  <c r="V721" i="13" s="1"/>
  <c r="S739" i="13"/>
  <c r="V739" i="13" s="1"/>
  <c r="S681" i="13"/>
  <c r="V681" i="13" s="1"/>
  <c r="S689" i="13"/>
  <c r="V689" i="13" s="1"/>
  <c r="S697" i="13"/>
  <c r="S690" i="13"/>
  <c r="V690" i="13" s="1"/>
  <c r="S726" i="13"/>
  <c r="V726" i="13" s="1"/>
  <c r="S673" i="13"/>
  <c r="V673" i="13" s="1"/>
  <c r="S712" i="13"/>
  <c r="V712" i="13" s="1"/>
  <c r="S722" i="13"/>
  <c r="V734" i="13"/>
  <c r="V704" i="13"/>
  <c r="V740" i="13"/>
  <c r="V718" i="13"/>
  <c r="V719" i="13"/>
  <c r="V755" i="13"/>
  <c r="V668" i="13"/>
  <c r="V727" i="13"/>
  <c r="V692" i="13"/>
  <c r="V702" i="13"/>
  <c r="V687" i="13"/>
  <c r="V675" i="13"/>
  <c r="S666" i="13"/>
  <c r="V666" i="13" s="1"/>
  <c r="V722" i="13"/>
  <c r="V714" i="13"/>
  <c r="V697" i="13"/>
  <c r="S665" i="13"/>
  <c r="V665" i="13" s="1"/>
  <c r="S543" i="13"/>
  <c r="V543" i="13" s="1"/>
  <c r="S585" i="13"/>
  <c r="V585" i="13" s="1"/>
  <c r="S487" i="13"/>
  <c r="V487" i="13" s="1"/>
  <c r="S557" i="13"/>
  <c r="V557" i="13" s="1"/>
  <c r="S641" i="13"/>
  <c r="V641" i="13" s="1"/>
  <c r="S620" i="13"/>
  <c r="V620" i="13" s="1"/>
  <c r="S601" i="13"/>
  <c r="V601" i="13" s="1"/>
  <c r="S586" i="13"/>
  <c r="V586" i="13" s="1"/>
  <c r="S649" i="13"/>
  <c r="V649" i="13" s="1"/>
  <c r="S644" i="13"/>
  <c r="V644" i="13" s="1"/>
  <c r="S591" i="13"/>
  <c r="V591" i="13" s="1"/>
  <c r="S616" i="13"/>
  <c r="V616" i="13" s="1"/>
  <c r="S639" i="13"/>
  <c r="V639" i="13" s="1"/>
  <c r="S566" i="13"/>
  <c r="V566" i="13" s="1"/>
  <c r="S650" i="13"/>
  <c r="V650" i="13" s="1"/>
  <c r="S484" i="13"/>
  <c r="V484" i="13" s="1"/>
  <c r="S570" i="13"/>
  <c r="V570" i="13" s="1"/>
  <c r="S541" i="13"/>
  <c r="V541" i="13" s="1"/>
  <c r="S589" i="13"/>
  <c r="V589" i="13" s="1"/>
  <c r="S647" i="13"/>
  <c r="V647" i="13" s="1"/>
  <c r="S610" i="13"/>
  <c r="V610" i="13" s="1"/>
  <c r="S526" i="13"/>
  <c r="V526" i="13" s="1"/>
  <c r="S638" i="13"/>
  <c r="V638" i="13" s="1"/>
  <c r="S642" i="13"/>
  <c r="V642" i="13" s="1"/>
  <c r="S629" i="13"/>
  <c r="V629" i="13" s="1"/>
  <c r="S528" i="13"/>
  <c r="V528" i="13" s="1"/>
  <c r="S525" i="13"/>
  <c r="V525" i="13" s="1"/>
  <c r="S571" i="13"/>
  <c r="V571" i="13" s="1"/>
  <c r="S595" i="13"/>
  <c r="V595" i="13" s="1"/>
  <c r="S658" i="13"/>
  <c r="V658" i="13" s="1"/>
  <c r="S576" i="13"/>
  <c r="V576" i="13" s="1"/>
  <c r="S521" i="13"/>
  <c r="V521" i="13" s="1"/>
  <c r="S618" i="13"/>
  <c r="V618" i="13" s="1"/>
  <c r="S590" i="13"/>
  <c r="V590" i="13" s="1"/>
  <c r="S661" i="13"/>
  <c r="V661" i="13" s="1"/>
  <c r="S508" i="13"/>
  <c r="V508" i="13" s="1"/>
  <c r="S584" i="13"/>
  <c r="V584" i="13" s="1"/>
  <c r="S544" i="13"/>
  <c r="V544" i="13" s="1"/>
  <c r="S534" i="13"/>
  <c r="V534" i="13" s="1"/>
  <c r="S657" i="13"/>
  <c r="V657" i="13" s="1"/>
  <c r="S643" i="13"/>
  <c r="V643" i="13" s="1"/>
  <c r="S613" i="13"/>
  <c r="V613" i="13" s="1"/>
  <c r="S583" i="13"/>
  <c r="V583" i="13" s="1"/>
  <c r="S579" i="13"/>
  <c r="V579" i="13" s="1"/>
  <c r="S626" i="13"/>
  <c r="V626" i="13" s="1"/>
  <c r="S636" i="13"/>
  <c r="V636" i="13" s="1"/>
  <c r="S621" i="13"/>
  <c r="V621" i="13" s="1"/>
  <c r="S662" i="13"/>
  <c r="V662" i="13" s="1"/>
  <c r="S604" i="13"/>
  <c r="V604" i="13" s="1"/>
  <c r="S490" i="13"/>
  <c r="V490" i="13" s="1"/>
  <c r="S592" i="13"/>
  <c r="V592" i="13" s="1"/>
  <c r="S633" i="13"/>
  <c r="V633" i="13" s="1"/>
  <c r="S597" i="13"/>
  <c r="V597" i="13" s="1"/>
  <c r="S653" i="13"/>
  <c r="V653" i="13" s="1"/>
  <c r="S553" i="13"/>
  <c r="V553" i="13" s="1"/>
  <c r="S624" i="13"/>
  <c r="V624" i="13" s="1"/>
  <c r="S619" i="13"/>
  <c r="V619" i="13" s="1"/>
  <c r="S603" i="13"/>
  <c r="V603" i="13" s="1"/>
  <c r="S578" i="13"/>
  <c r="V578" i="13" s="1"/>
  <c r="S656" i="13"/>
  <c r="V656" i="13" s="1"/>
  <c r="S502" i="13"/>
  <c r="V502" i="13" s="1"/>
  <c r="S587" i="13"/>
  <c r="V587" i="13" s="1"/>
  <c r="S645" i="13"/>
  <c r="V645" i="13" s="1"/>
  <c r="S635" i="13"/>
  <c r="V635" i="13" s="1"/>
  <c r="S564" i="13"/>
  <c r="V564" i="13" s="1"/>
  <c r="S605" i="13"/>
  <c r="V605" i="13" s="1"/>
  <c r="S580" i="13"/>
  <c r="V580" i="13" s="1"/>
  <c r="S651" i="13"/>
  <c r="V651" i="13" s="1"/>
  <c r="S607" i="13"/>
  <c r="V607" i="13" s="1"/>
  <c r="S627" i="13"/>
  <c r="V627" i="13" s="1"/>
  <c r="S646" i="13"/>
  <c r="V646" i="13" s="1"/>
  <c r="S634" i="13"/>
  <c r="V634" i="13" s="1"/>
  <c r="S556" i="13"/>
  <c r="V556" i="13" s="1"/>
  <c r="S614" i="13"/>
  <c r="V614" i="13" s="1"/>
  <c r="S663" i="13"/>
  <c r="V663" i="13" s="1"/>
  <c r="S648" i="13"/>
  <c r="V648" i="13" s="1"/>
  <c r="S625" i="13"/>
  <c r="V625" i="13" s="1"/>
  <c r="S608" i="13"/>
  <c r="V608" i="13" s="1"/>
  <c r="S524" i="13"/>
  <c r="V524" i="13" s="1"/>
  <c r="S630" i="13"/>
  <c r="V630" i="13" s="1"/>
  <c r="S652" i="13"/>
  <c r="V652" i="13" s="1"/>
  <c r="S573" i="13"/>
  <c r="V573" i="13" s="1"/>
  <c r="S612" i="13"/>
  <c r="V612" i="13" s="1"/>
  <c r="S594" i="13"/>
  <c r="V594" i="13" s="1"/>
  <c r="S582" i="13"/>
  <c r="V582" i="13" s="1"/>
  <c r="S623" i="13"/>
  <c r="V623" i="13" s="1"/>
  <c r="S654" i="13"/>
  <c r="V654" i="13" s="1"/>
  <c r="S615" i="13"/>
  <c r="V615" i="13" s="1"/>
  <c r="S611" i="13"/>
  <c r="V611" i="13" s="1"/>
  <c r="S588" i="13"/>
  <c r="V588" i="13" s="1"/>
  <c r="S581" i="13"/>
  <c r="V581" i="13" s="1"/>
  <c r="S574" i="13"/>
  <c r="V574" i="13" s="1"/>
  <c r="S513" i="13"/>
  <c r="V513" i="13" s="1"/>
  <c r="S542" i="13"/>
  <c r="V542" i="13" s="1"/>
  <c r="S599" i="13"/>
  <c r="V599" i="13" s="1"/>
  <c r="S631" i="13"/>
  <c r="V631" i="13" s="1"/>
  <c r="S596" i="13"/>
  <c r="V596" i="13" s="1"/>
  <c r="S640" i="13"/>
  <c r="V640" i="13" s="1"/>
  <c r="S602" i="13"/>
  <c r="V602" i="13" s="1"/>
  <c r="S632" i="13"/>
  <c r="V632" i="13" s="1"/>
  <c r="S637" i="13"/>
  <c r="V637" i="13" s="1"/>
  <c r="S600" i="13"/>
  <c r="V600" i="13" s="1"/>
  <c r="S628" i="13"/>
  <c r="V628" i="13" s="1"/>
  <c r="S609" i="13"/>
  <c r="V609" i="13" s="1"/>
  <c r="S533" i="13"/>
  <c r="V533" i="13" s="1"/>
  <c r="S492" i="13"/>
  <c r="V492" i="13" s="1"/>
  <c r="S593" i="13"/>
  <c r="V593" i="13" s="1"/>
  <c r="S617" i="13"/>
  <c r="V617" i="13" s="1"/>
  <c r="S598" i="13"/>
  <c r="V598" i="13" s="1"/>
  <c r="S606" i="13"/>
  <c r="V606" i="13" s="1"/>
  <c r="S503" i="13"/>
  <c r="V503" i="13" s="1"/>
  <c r="S504" i="13"/>
  <c r="V504" i="13" s="1"/>
  <c r="S568" i="13"/>
  <c r="V568" i="13" s="1"/>
  <c r="S489" i="13"/>
  <c r="V489" i="13" s="1"/>
  <c r="S518" i="13"/>
  <c r="V518" i="13" s="1"/>
  <c r="S523" i="13"/>
  <c r="V523" i="13" s="1"/>
  <c r="S565" i="13"/>
  <c r="V565" i="13" s="1"/>
  <c r="S559" i="13"/>
  <c r="V559" i="13" s="1"/>
  <c r="S505" i="13"/>
  <c r="V505" i="13" s="1"/>
  <c r="S519" i="13"/>
  <c r="V519" i="13" s="1"/>
  <c r="S548" i="13"/>
  <c r="V548" i="13" s="1"/>
  <c r="S561" i="13"/>
  <c r="V561" i="13" s="1"/>
  <c r="S499" i="13"/>
  <c r="V499" i="13" s="1"/>
  <c r="S520" i="13"/>
  <c r="V520" i="13" s="1"/>
  <c r="S488" i="13"/>
  <c r="V488" i="13" s="1"/>
  <c r="S555" i="13"/>
  <c r="V555" i="13" s="1"/>
  <c r="S537" i="13"/>
  <c r="V537" i="13" s="1"/>
  <c r="S562" i="13"/>
  <c r="V562" i="13" s="1"/>
  <c r="S546" i="13"/>
  <c r="V546" i="13" s="1"/>
  <c r="S563" i="13"/>
  <c r="V563" i="13" s="1"/>
  <c r="S551" i="13"/>
  <c r="V551" i="13" s="1"/>
  <c r="S512" i="13"/>
  <c r="V512" i="13" s="1"/>
  <c r="S577" i="13"/>
  <c r="V577" i="13" s="1"/>
  <c r="S510" i="13"/>
  <c r="V510" i="13" s="1"/>
  <c r="S549" i="13"/>
  <c r="V549" i="13" s="1"/>
  <c r="S535" i="13"/>
  <c r="V535" i="13" s="1"/>
  <c r="S495" i="13"/>
  <c r="V495" i="13" s="1"/>
  <c r="S517" i="13"/>
  <c r="V517" i="13" s="1"/>
  <c r="S545" i="13"/>
  <c r="V545" i="13" s="1"/>
  <c r="S529" i="13"/>
  <c r="V529" i="13" s="1"/>
  <c r="S575" i="13"/>
  <c r="V575" i="13" s="1"/>
  <c r="S547" i="13"/>
  <c r="V547" i="13" s="1"/>
  <c r="S569" i="13"/>
  <c r="V569" i="13" s="1"/>
  <c r="S501" i="13"/>
  <c r="V501" i="13" s="1"/>
  <c r="S552" i="13"/>
  <c r="V552" i="13" s="1"/>
  <c r="S494" i="13"/>
  <c r="V494" i="13" s="1"/>
  <c r="S539" i="13"/>
  <c r="V539" i="13" s="1"/>
  <c r="S560" i="13"/>
  <c r="V560" i="13" s="1"/>
  <c r="S538" i="13"/>
  <c r="V538" i="13" s="1"/>
  <c r="S558" i="13"/>
  <c r="V558" i="13" s="1"/>
  <c r="S509" i="13"/>
  <c r="V509" i="13" s="1"/>
  <c r="S516" i="13"/>
  <c r="V516" i="13" s="1"/>
  <c r="S536" i="13"/>
  <c r="V536" i="13" s="1"/>
  <c r="S511" i="13"/>
  <c r="V511" i="13" s="1"/>
  <c r="S485" i="13"/>
  <c r="V485" i="13" s="1"/>
  <c r="S532" i="13"/>
  <c r="V532" i="13" s="1"/>
  <c r="S530" i="13"/>
  <c r="V530" i="13" s="1"/>
  <c r="S522" i="13"/>
  <c r="V522" i="13" s="1"/>
  <c r="S507" i="13"/>
  <c r="V507" i="13" s="1"/>
  <c r="S531" i="13"/>
  <c r="V531" i="13" s="1"/>
  <c r="S554" i="13"/>
  <c r="V554" i="13" s="1"/>
  <c r="S572" i="13"/>
  <c r="V572" i="13" s="1"/>
  <c r="S493" i="13"/>
  <c r="V493" i="13" s="1"/>
  <c r="S496" i="13"/>
  <c r="V496" i="13" s="1"/>
  <c r="S515" i="13"/>
  <c r="V515" i="13" s="1"/>
  <c r="S486" i="13"/>
  <c r="V486" i="13" s="1"/>
  <c r="S550" i="13"/>
  <c r="V550" i="13" s="1"/>
  <c r="S500" i="13"/>
  <c r="V500" i="13" s="1"/>
  <c r="S540" i="13"/>
  <c r="V540" i="13" s="1"/>
  <c r="S497" i="13"/>
  <c r="V497" i="13" s="1"/>
  <c r="S506" i="13"/>
  <c r="V506" i="13" s="1"/>
  <c r="S527" i="13"/>
  <c r="V527" i="13" s="1"/>
  <c r="S567" i="13"/>
  <c r="V567" i="13" s="1"/>
  <c r="S498" i="13"/>
  <c r="V498" i="13" s="1"/>
  <c r="S491" i="13"/>
  <c r="V491" i="13" s="1"/>
  <c r="S514" i="13"/>
  <c r="V514" i="13" s="1"/>
  <c r="S686" i="13"/>
  <c r="V686" i="13" s="1"/>
  <c r="S851" i="13"/>
  <c r="V851" i="13" s="1"/>
  <c r="S655" i="13"/>
  <c r="V655" i="13" s="1"/>
  <c r="S430" i="13"/>
  <c r="V430" i="13" s="1"/>
  <c r="F47" i="12" l="1"/>
  <c r="I1214" i="13" l="1"/>
  <c r="I1216" i="13"/>
  <c r="I1215" i="13"/>
  <c r="I1217" i="13"/>
  <c r="J698" i="14"/>
  <c r="I658" i="13"/>
  <c r="I690" i="13"/>
  <c r="I659" i="13"/>
  <c r="I691" i="13"/>
  <c r="I660" i="13"/>
  <c r="I676" i="13"/>
  <c r="I692" i="13"/>
  <c r="I661" i="13"/>
  <c r="I669" i="13"/>
  <c r="I677" i="13"/>
  <c r="I693" i="13"/>
  <c r="I662" i="13"/>
  <c r="I670" i="13"/>
  <c r="I678" i="13"/>
  <c r="I686" i="13"/>
  <c r="I694" i="13"/>
  <c r="I671" i="13"/>
  <c r="I679" i="13"/>
  <c r="I687" i="13"/>
  <c r="I695" i="13"/>
  <c r="I656" i="13"/>
  <c r="I680" i="13"/>
  <c r="I688" i="13"/>
  <c r="I689" i="13"/>
  <c r="H61" i="14"/>
  <c r="I61" i="14" s="1"/>
  <c r="H62" i="14"/>
  <c r="I62" i="14" s="1"/>
  <c r="H63" i="14"/>
  <c r="I63" i="14" s="1"/>
  <c r="H64" i="14"/>
  <c r="I64" i="14" s="1"/>
  <c r="H65" i="14"/>
  <c r="I65" i="14" s="1"/>
  <c r="H66" i="14"/>
  <c r="I66" i="14" s="1"/>
  <c r="H67" i="14"/>
  <c r="I67" i="14" s="1"/>
  <c r="H68" i="14"/>
  <c r="I68" i="14" s="1"/>
  <c r="I70" i="14"/>
  <c r="H71" i="14"/>
  <c r="I71" i="14" s="1"/>
  <c r="H72" i="14"/>
  <c r="I72" i="14" s="1"/>
  <c r="H73" i="14"/>
  <c r="I73" i="14" s="1"/>
  <c r="H74" i="14"/>
  <c r="I74" i="14" s="1"/>
  <c r="H75" i="14"/>
  <c r="I75" i="14" s="1"/>
  <c r="H76" i="14"/>
  <c r="I76" i="14" s="1"/>
  <c r="H69" i="14"/>
  <c r="I69" i="14" s="1"/>
  <c r="H77" i="14"/>
  <c r="I78" i="14"/>
  <c r="H79" i="14"/>
  <c r="I79" i="14" s="1"/>
  <c r="H80" i="14"/>
  <c r="I80" i="14" s="1"/>
  <c r="H81" i="14"/>
  <c r="I81" i="14" s="1"/>
  <c r="H82" i="14"/>
  <c r="I82" i="14" s="1"/>
  <c r="H83" i="14"/>
  <c r="I83" i="14" s="1"/>
  <c r="H84" i="14"/>
  <c r="I84" i="14" s="1"/>
  <c r="H85" i="14"/>
  <c r="I85" i="14" s="1"/>
  <c r="H86" i="14"/>
  <c r="I86" i="14" s="1"/>
  <c r="H87" i="14"/>
  <c r="H88" i="14"/>
  <c r="I88" i="14" s="1"/>
  <c r="H89" i="14"/>
  <c r="I89" i="14" s="1"/>
  <c r="H90" i="14"/>
  <c r="I90" i="14" s="1"/>
  <c r="H91" i="14"/>
  <c r="I91" i="14" s="1"/>
  <c r="H92" i="14"/>
  <c r="I92" i="14" s="1"/>
  <c r="H93" i="14"/>
  <c r="I93" i="14" s="1"/>
  <c r="H94" i="14"/>
  <c r="I94" i="14" s="1"/>
  <c r="H95" i="14"/>
  <c r="I95" i="14" s="1"/>
  <c r="H96" i="14"/>
  <c r="I96" i="14" s="1"/>
  <c r="H97" i="14"/>
  <c r="I97" i="14" s="1"/>
  <c r="H98" i="14"/>
  <c r="I98" i="14" s="1"/>
  <c r="I99" i="14"/>
  <c r="H100" i="14"/>
  <c r="H101" i="14"/>
  <c r="I101" i="14" s="1"/>
  <c r="H102" i="14"/>
  <c r="I102" i="14" s="1"/>
  <c r="H103" i="14"/>
  <c r="I103" i="14" s="1"/>
  <c r="H104" i="14"/>
  <c r="I104" i="14" s="1"/>
  <c r="H105" i="14"/>
  <c r="I105" i="14" s="1"/>
  <c r="H106" i="14"/>
  <c r="I106" i="14" s="1"/>
  <c r="H107" i="14"/>
  <c r="I107" i="14" s="1"/>
  <c r="H108" i="14"/>
  <c r="I108" i="14" s="1"/>
  <c r="H109" i="14"/>
  <c r="I109" i="14" s="1"/>
  <c r="H110" i="14"/>
  <c r="I110" i="14" s="1"/>
  <c r="H111" i="14"/>
  <c r="I111" i="14" s="1"/>
  <c r="H112" i="14"/>
  <c r="I112" i="14" s="1"/>
  <c r="H113" i="14"/>
  <c r="H114" i="14"/>
  <c r="H115" i="14"/>
  <c r="I115" i="14" s="1"/>
  <c r="H116" i="14"/>
  <c r="I116" i="14" s="1"/>
  <c r="H117" i="14"/>
  <c r="I117" i="14" s="1"/>
  <c r="H118" i="14"/>
  <c r="I118" i="14" s="1"/>
  <c r="H119" i="14"/>
  <c r="I119" i="14" s="1"/>
  <c r="H120" i="14"/>
  <c r="I120" i="14" s="1"/>
  <c r="H121" i="14"/>
  <c r="I121" i="14" s="1"/>
  <c r="H122" i="14"/>
  <c r="I122" i="14" s="1"/>
  <c r="H123" i="14"/>
  <c r="I123" i="14" s="1"/>
  <c r="I124" i="14"/>
  <c r="H125" i="14"/>
  <c r="I125" i="14" s="1"/>
  <c r="H126" i="14"/>
  <c r="I126" i="14" s="1"/>
  <c r="H127" i="14"/>
  <c r="I127" i="14" s="1"/>
  <c r="H128" i="14"/>
  <c r="I128" i="14" s="1"/>
  <c r="H129" i="14"/>
  <c r="I129" i="14" s="1"/>
  <c r="H130" i="14"/>
  <c r="I130" i="14" s="1"/>
  <c r="H131" i="14"/>
  <c r="I131" i="14" s="1"/>
  <c r="H132" i="14"/>
  <c r="I132" i="14" s="1"/>
  <c r="H133" i="14"/>
  <c r="I133" i="14" s="1"/>
  <c r="H134" i="14"/>
  <c r="I134" i="14" s="1"/>
  <c r="H135" i="14"/>
  <c r="I135" i="14" s="1"/>
  <c r="H136" i="14"/>
  <c r="I136" i="14" s="1"/>
  <c r="H137" i="14"/>
  <c r="I137" i="14" s="1"/>
  <c r="H138" i="14"/>
  <c r="I138" i="14" s="1"/>
  <c r="H139" i="14"/>
  <c r="I139" i="14" s="1"/>
  <c r="H140" i="14"/>
  <c r="I140" i="14" s="1"/>
  <c r="H141" i="14"/>
  <c r="I141" i="14" s="1"/>
  <c r="H142" i="14"/>
  <c r="I142" i="14" s="1"/>
  <c r="H143" i="14"/>
  <c r="I143" i="14" s="1"/>
  <c r="H144" i="14"/>
  <c r="I144" i="14" s="1"/>
  <c r="H145" i="14"/>
  <c r="I145" i="14" s="1"/>
  <c r="I146" i="14"/>
  <c r="H147" i="14"/>
  <c r="I147" i="14" s="1"/>
  <c r="H148" i="14"/>
  <c r="I148" i="14" s="1"/>
  <c r="H149" i="14"/>
  <c r="I149" i="14" s="1"/>
  <c r="H150" i="14"/>
  <c r="I150" i="14" s="1"/>
  <c r="H151" i="14"/>
  <c r="I151" i="14" s="1"/>
  <c r="H152" i="14"/>
  <c r="I152" i="14" s="1"/>
  <c r="H153" i="14"/>
  <c r="I153" i="14" s="1"/>
  <c r="H154" i="14"/>
  <c r="I154" i="14" s="1"/>
  <c r="H155" i="14"/>
  <c r="I155" i="14" s="1"/>
  <c r="H156" i="14"/>
  <c r="I156" i="14" s="1"/>
  <c r="H157" i="14"/>
  <c r="I157" i="14" s="1"/>
  <c r="H158" i="14"/>
  <c r="I158" i="14" s="1"/>
  <c r="H159" i="14"/>
  <c r="I159" i="14" s="1"/>
  <c r="H160" i="14"/>
  <c r="I160" i="14" s="1"/>
  <c r="H161" i="14"/>
  <c r="I161" i="14" s="1"/>
  <c r="H162" i="14"/>
  <c r="I162" i="14" s="1"/>
  <c r="H163" i="14"/>
  <c r="I163" i="14" s="1"/>
  <c r="H164" i="14"/>
  <c r="I164" i="14" s="1"/>
  <c r="H165" i="14"/>
  <c r="I165" i="14" s="1"/>
  <c r="I166" i="14"/>
  <c r="H167" i="14"/>
  <c r="I167" i="14" s="1"/>
  <c r="H168" i="14"/>
  <c r="I168" i="14" s="1"/>
  <c r="H169" i="14"/>
  <c r="I169" i="14" s="1"/>
  <c r="H170" i="14"/>
  <c r="I170" i="14" s="1"/>
  <c r="H171" i="14"/>
  <c r="I171" i="14" s="1"/>
  <c r="H172" i="14"/>
  <c r="I172" i="14" s="1"/>
  <c r="H173" i="14"/>
  <c r="I173" i="14" s="1"/>
  <c r="H174" i="14"/>
  <c r="I174" i="14" s="1"/>
  <c r="H175" i="14"/>
  <c r="I175" i="14" s="1"/>
  <c r="H176" i="14"/>
  <c r="I176" i="14" s="1"/>
  <c r="H177" i="14"/>
  <c r="I177" i="14" s="1"/>
  <c r="H178" i="14"/>
  <c r="I178" i="14" s="1"/>
  <c r="H179" i="14"/>
  <c r="I179" i="14" s="1"/>
  <c r="H180" i="14"/>
  <c r="I180" i="14" s="1"/>
  <c r="H181" i="14"/>
  <c r="I181" i="14" s="1"/>
  <c r="H182" i="14"/>
  <c r="I182" i="14" s="1"/>
  <c r="H183" i="14"/>
  <c r="I183" i="14" s="1"/>
  <c r="I184" i="14"/>
  <c r="H185" i="14"/>
  <c r="I185" i="14" s="1"/>
  <c r="H186" i="14"/>
  <c r="I186" i="14" s="1"/>
  <c r="I187" i="14"/>
  <c r="H188" i="14"/>
  <c r="I188" i="14" s="1"/>
  <c r="H189" i="14"/>
  <c r="I189" i="14" s="1"/>
  <c r="H190" i="14"/>
  <c r="I190" i="14" s="1"/>
  <c r="H191" i="14"/>
  <c r="I191" i="14" s="1"/>
  <c r="H192" i="14"/>
  <c r="I192" i="14" s="1"/>
  <c r="H193" i="14"/>
  <c r="I193" i="14" s="1"/>
  <c r="H194" i="14"/>
  <c r="H195" i="14"/>
  <c r="I195" i="14" s="1"/>
  <c r="H196" i="14"/>
  <c r="I196" i="14" s="1"/>
  <c r="H197" i="14"/>
  <c r="I197" i="14" s="1"/>
  <c r="H198" i="14"/>
  <c r="I198" i="14" s="1"/>
  <c r="H199" i="14"/>
  <c r="I199" i="14" s="1"/>
  <c r="H200" i="14"/>
  <c r="I200" i="14" s="1"/>
  <c r="H201" i="14"/>
  <c r="I201" i="14" s="1"/>
  <c r="H202" i="14"/>
  <c r="I202" i="14" s="1"/>
  <c r="H203" i="14"/>
  <c r="I203" i="14" s="1"/>
  <c r="H204" i="14"/>
  <c r="I204" i="14" s="1"/>
  <c r="H205" i="14"/>
  <c r="I205" i="14" s="1"/>
  <c r="H206" i="14"/>
  <c r="I206" i="14" s="1"/>
  <c r="H207" i="14"/>
  <c r="I207" i="14" s="1"/>
  <c r="I208" i="14"/>
  <c r="H209" i="14"/>
  <c r="I209" i="14" s="1"/>
  <c r="H210" i="14"/>
  <c r="I210" i="14" s="1"/>
  <c r="H211" i="14"/>
  <c r="I211" i="14" s="1"/>
  <c r="H212" i="14"/>
  <c r="I212" i="14" s="1"/>
  <c r="H213" i="14"/>
  <c r="I213" i="14" s="1"/>
  <c r="H214" i="14"/>
  <c r="I214" i="14" s="1"/>
  <c r="H215" i="14"/>
  <c r="I215" i="14" s="1"/>
  <c r="H216" i="14"/>
  <c r="I216" i="14" s="1"/>
  <c r="H217" i="14"/>
  <c r="I217" i="14" s="1"/>
  <c r="H218" i="14"/>
  <c r="I218" i="14" s="1"/>
  <c r="H219" i="14"/>
  <c r="I219" i="14" s="1"/>
  <c r="I220" i="14"/>
  <c r="H221" i="14"/>
  <c r="I221" i="14" s="1"/>
  <c r="H222" i="14"/>
  <c r="I222" i="14" s="1"/>
  <c r="H223" i="14"/>
  <c r="I223" i="14" s="1"/>
  <c r="H224" i="14"/>
  <c r="I224" i="14" s="1"/>
  <c r="H225" i="14"/>
  <c r="I225" i="14" s="1"/>
  <c r="H226" i="14"/>
  <c r="I226" i="14" s="1"/>
  <c r="I227" i="14"/>
  <c r="I228" i="14"/>
  <c r="I229" i="14"/>
  <c r="I230" i="14"/>
  <c r="I231" i="14"/>
  <c r="I232" i="14"/>
  <c r="I233" i="14"/>
  <c r="I234" i="14"/>
  <c r="I235" i="14"/>
  <c r="H236" i="14"/>
  <c r="I236" i="14" s="1"/>
  <c r="H237" i="14"/>
  <c r="I237" i="14" s="1"/>
  <c r="H238" i="14"/>
  <c r="I238" i="14" s="1"/>
  <c r="H239" i="14"/>
  <c r="I239" i="14" s="1"/>
  <c r="I240" i="14"/>
  <c r="H241" i="14"/>
  <c r="I241" i="14" s="1"/>
  <c r="H242" i="14"/>
  <c r="I242" i="14" s="1"/>
  <c r="H243" i="14"/>
  <c r="I243" i="14" s="1"/>
  <c r="H244" i="14"/>
  <c r="I244" i="14" s="1"/>
  <c r="H245" i="14"/>
  <c r="I245" i="14" s="1"/>
  <c r="H246" i="14"/>
  <c r="I246" i="14" s="1"/>
  <c r="H247" i="14"/>
  <c r="H248" i="14"/>
  <c r="I248" i="14" s="1"/>
  <c r="I249" i="14"/>
  <c r="H250" i="14"/>
  <c r="I250" i="14" s="1"/>
  <c r="H251" i="14"/>
  <c r="I251" i="14" s="1"/>
  <c r="H252" i="14"/>
  <c r="I252" i="14" s="1"/>
  <c r="H253" i="14"/>
  <c r="I253" i="14" s="1"/>
  <c r="H254" i="14"/>
  <c r="I254" i="14" s="1"/>
  <c r="H255" i="14"/>
  <c r="I255" i="14" s="1"/>
  <c r="H256" i="14"/>
  <c r="I256" i="14" s="1"/>
  <c r="H257" i="14"/>
  <c r="I257" i="14" s="1"/>
  <c r="H258" i="14"/>
  <c r="I258" i="14" s="1"/>
  <c r="I259" i="14"/>
  <c r="I260" i="14"/>
  <c r="I261" i="14"/>
  <c r="I262" i="14"/>
  <c r="I263" i="14"/>
  <c r="I264" i="14"/>
  <c r="I265" i="14"/>
  <c r="I266" i="14"/>
  <c r="I267" i="14"/>
  <c r="H268" i="14"/>
  <c r="I268" i="14" s="1"/>
  <c r="H269" i="14"/>
  <c r="I269" i="14" s="1"/>
  <c r="H270" i="14"/>
  <c r="I270" i="14" s="1"/>
  <c r="H271" i="14"/>
  <c r="I271" i="14" s="1"/>
  <c r="H272" i="14"/>
  <c r="I272" i="14" s="1"/>
  <c r="H273" i="14"/>
  <c r="I273" i="14" s="1"/>
  <c r="H274" i="14"/>
  <c r="I274" i="14" s="1"/>
  <c r="H275" i="14"/>
  <c r="I275" i="14" s="1"/>
  <c r="H276" i="14"/>
  <c r="I276" i="14" s="1"/>
  <c r="H277" i="14"/>
  <c r="I277" i="14" s="1"/>
  <c r="H278" i="14"/>
  <c r="I278" i="14" s="1"/>
  <c r="H279" i="14"/>
  <c r="I279" i="14" s="1"/>
  <c r="I280" i="14"/>
  <c r="H281" i="14"/>
  <c r="I281" i="14" s="1"/>
  <c r="H282" i="14"/>
  <c r="I282" i="14" s="1"/>
  <c r="H283" i="14"/>
  <c r="I283" i="14" s="1"/>
  <c r="H284" i="14"/>
  <c r="I284" i="14" s="1"/>
  <c r="H285" i="14"/>
  <c r="I285" i="14" s="1"/>
  <c r="H286" i="14"/>
  <c r="I286" i="14" s="1"/>
  <c r="H287" i="14"/>
  <c r="I287" i="14" s="1"/>
  <c r="H288" i="14"/>
  <c r="I288" i="14" s="1"/>
  <c r="H289" i="14"/>
  <c r="I289" i="14" s="1"/>
  <c r="H290" i="14"/>
  <c r="I290" i="14" s="1"/>
  <c r="H291" i="14"/>
  <c r="I291" i="14" s="1"/>
  <c r="H292" i="14"/>
  <c r="I292" i="14" s="1"/>
  <c r="H293" i="14"/>
  <c r="I293" i="14" s="1"/>
  <c r="H294" i="14"/>
  <c r="I294" i="14" s="1"/>
  <c r="H295" i="14"/>
  <c r="I295" i="14" s="1"/>
  <c r="H296" i="14"/>
  <c r="I296" i="14" s="1"/>
  <c r="H297" i="14"/>
  <c r="I297" i="14" s="1"/>
  <c r="H298" i="14"/>
  <c r="I298" i="14" s="1"/>
  <c r="H299" i="14"/>
  <c r="I299" i="14" s="1"/>
  <c r="H300" i="14"/>
  <c r="I300" i="14" s="1"/>
  <c r="I301" i="14"/>
  <c r="H302" i="14"/>
  <c r="I302" i="14" s="1"/>
  <c r="H303" i="14"/>
  <c r="I303" i="14" s="1"/>
  <c r="H304" i="14"/>
  <c r="I304" i="14" s="1"/>
  <c r="H305" i="14"/>
  <c r="I305" i="14" s="1"/>
  <c r="H306" i="14"/>
  <c r="I306" i="14" s="1"/>
  <c r="H307" i="14"/>
  <c r="I307" i="14" s="1"/>
  <c r="H308" i="14"/>
  <c r="I308" i="14" s="1"/>
  <c r="I309" i="14"/>
  <c r="H310" i="14"/>
  <c r="I310" i="14" s="1"/>
  <c r="H311" i="14"/>
  <c r="I311" i="14" s="1"/>
  <c r="H312" i="14"/>
  <c r="I312" i="14" s="1"/>
  <c r="H313" i="14"/>
  <c r="I313" i="14" s="1"/>
  <c r="H314" i="14"/>
  <c r="I314" i="14" s="1"/>
  <c r="H315" i="14"/>
  <c r="I315" i="14" s="1"/>
  <c r="H316" i="14"/>
  <c r="I316" i="14" s="1"/>
  <c r="H317" i="14"/>
  <c r="I317" i="14" s="1"/>
  <c r="H318" i="14"/>
  <c r="I318" i="14" s="1"/>
  <c r="H319" i="14"/>
  <c r="I319" i="14" s="1"/>
  <c r="H320" i="14"/>
  <c r="I320" i="14" s="1"/>
  <c r="I321" i="14"/>
  <c r="H322" i="14"/>
  <c r="I322" i="14" s="1"/>
  <c r="H323" i="14"/>
  <c r="I323" i="14" s="1"/>
  <c r="H324" i="14"/>
  <c r="I324" i="14" s="1"/>
  <c r="H325" i="14"/>
  <c r="I325" i="14" s="1"/>
  <c r="H326" i="14"/>
  <c r="I326" i="14" s="1"/>
  <c r="H327" i="14"/>
  <c r="I327" i="14" s="1"/>
  <c r="H328" i="14"/>
  <c r="I328" i="14" s="1"/>
  <c r="H329" i="14"/>
  <c r="I329" i="14" s="1"/>
  <c r="H330" i="14"/>
  <c r="I330" i="14" s="1"/>
  <c r="H331" i="14"/>
  <c r="I331" i="14" s="1"/>
  <c r="H332" i="14"/>
  <c r="I332" i="14" s="1"/>
  <c r="H333" i="14"/>
  <c r="I333" i="14" s="1"/>
  <c r="H334" i="14"/>
  <c r="I334" i="14" s="1"/>
  <c r="H335" i="14"/>
  <c r="I335" i="14" s="1"/>
  <c r="H336" i="14"/>
  <c r="I336" i="14" s="1"/>
  <c r="H337" i="14"/>
  <c r="I337" i="14" s="1"/>
  <c r="H338" i="14"/>
  <c r="I338" i="14" s="1"/>
  <c r="H339" i="14"/>
  <c r="I339" i="14" s="1"/>
  <c r="H340" i="14"/>
  <c r="I340" i="14" s="1"/>
  <c r="I341" i="14"/>
  <c r="H342" i="14"/>
  <c r="I342" i="14" s="1"/>
  <c r="H343" i="14"/>
  <c r="I343" i="14" s="1"/>
  <c r="H344" i="14"/>
  <c r="I344" i="14" s="1"/>
  <c r="H345" i="14"/>
  <c r="I345" i="14" s="1"/>
  <c r="H346" i="14"/>
  <c r="I346" i="14" s="1"/>
  <c r="H347" i="14"/>
  <c r="I347" i="14" s="1"/>
  <c r="H348" i="14"/>
  <c r="I348" i="14" s="1"/>
  <c r="H349" i="14"/>
  <c r="I349" i="14" s="1"/>
  <c r="H350" i="14"/>
  <c r="I350" i="14" s="1"/>
  <c r="H351" i="14"/>
  <c r="I351" i="14" s="1"/>
  <c r="H352" i="14"/>
  <c r="I352" i="14" s="1"/>
  <c r="H353" i="14"/>
  <c r="I353" i="14" s="1"/>
  <c r="H354" i="14"/>
  <c r="I354" i="14" s="1"/>
  <c r="H355" i="14"/>
  <c r="I355" i="14" s="1"/>
  <c r="H356" i="14"/>
  <c r="I356" i="14" s="1"/>
  <c r="H357" i="14"/>
  <c r="I357" i="14" s="1"/>
  <c r="H358" i="14"/>
  <c r="I358" i="14" s="1"/>
  <c r="H359" i="14"/>
  <c r="I359" i="14" s="1"/>
  <c r="H360" i="14"/>
  <c r="I360" i="14" s="1"/>
  <c r="H361" i="14"/>
  <c r="I361" i="14" s="1"/>
  <c r="H362" i="14"/>
  <c r="I362" i="14" s="1"/>
  <c r="H363" i="14"/>
  <c r="I363" i="14" s="1"/>
  <c r="H364" i="14"/>
  <c r="I364" i="14" s="1"/>
  <c r="I365" i="14"/>
  <c r="H366" i="14"/>
  <c r="I366" i="14" s="1"/>
  <c r="H367" i="14"/>
  <c r="I367" i="14" s="1"/>
  <c r="H368" i="14"/>
  <c r="I368" i="14" s="1"/>
  <c r="H369" i="14"/>
  <c r="I369" i="14" s="1"/>
  <c r="H370" i="14"/>
  <c r="I370" i="14" s="1"/>
  <c r="H371" i="14"/>
  <c r="I371" i="14" s="1"/>
  <c r="H372" i="14"/>
  <c r="I372" i="14" s="1"/>
  <c r="H373" i="14"/>
  <c r="I373" i="14" s="1"/>
  <c r="H374" i="14"/>
  <c r="I374" i="14" s="1"/>
  <c r="H375" i="14"/>
  <c r="I375" i="14" s="1"/>
  <c r="H376" i="14"/>
  <c r="I376" i="14" s="1"/>
  <c r="H377" i="14"/>
  <c r="I377" i="14" s="1"/>
  <c r="H378" i="14"/>
  <c r="I378" i="14" s="1"/>
  <c r="H379" i="14"/>
  <c r="I379" i="14" s="1"/>
  <c r="H380" i="14"/>
  <c r="I380" i="14" s="1"/>
  <c r="H381" i="14"/>
  <c r="I381" i="14" s="1"/>
  <c r="H382" i="14"/>
  <c r="I382" i="14" s="1"/>
  <c r="H383" i="14"/>
  <c r="I383" i="14" s="1"/>
  <c r="H384" i="14"/>
  <c r="I384" i="14" s="1"/>
  <c r="I385" i="14"/>
  <c r="H386" i="14"/>
  <c r="I386" i="14" s="1"/>
  <c r="H387" i="14"/>
  <c r="I387" i="14" s="1"/>
  <c r="H388" i="14"/>
  <c r="I388" i="14" s="1"/>
  <c r="H389" i="14"/>
  <c r="I389" i="14" s="1"/>
  <c r="H390" i="14"/>
  <c r="I390" i="14" s="1"/>
  <c r="H391" i="14"/>
  <c r="I391" i="14" s="1"/>
  <c r="H392" i="14"/>
  <c r="I392" i="14" s="1"/>
  <c r="H393" i="14"/>
  <c r="I393" i="14" s="1"/>
  <c r="H394" i="14"/>
  <c r="I394" i="14" s="1"/>
  <c r="H395" i="14"/>
  <c r="I395" i="14" s="1"/>
  <c r="H396" i="14"/>
  <c r="I396" i="14" s="1"/>
  <c r="H397" i="14"/>
  <c r="I397" i="14" s="1"/>
  <c r="H398" i="14"/>
  <c r="I398" i="14" s="1"/>
  <c r="H399" i="14"/>
  <c r="I399" i="14" s="1"/>
  <c r="H400" i="14"/>
  <c r="I400" i="14" s="1"/>
  <c r="H401" i="14"/>
  <c r="I401" i="14" s="1"/>
  <c r="H402" i="14"/>
  <c r="I402" i="14" s="1"/>
  <c r="I403" i="14"/>
  <c r="H404" i="14"/>
  <c r="I404" i="14" s="1"/>
  <c r="H405" i="14"/>
  <c r="I405" i="14" s="1"/>
  <c r="H406" i="14"/>
  <c r="I406" i="14" s="1"/>
  <c r="H407" i="14"/>
  <c r="I407" i="14" s="1"/>
  <c r="H408" i="14"/>
  <c r="I408" i="14" s="1"/>
  <c r="H409" i="14"/>
  <c r="I409" i="14" s="1"/>
  <c r="H410" i="14"/>
  <c r="I410" i="14" s="1"/>
  <c r="H411" i="14"/>
  <c r="I411" i="14" s="1"/>
  <c r="H412" i="14"/>
  <c r="I412" i="14" s="1"/>
  <c r="H413" i="14"/>
  <c r="I413" i="14" s="1"/>
  <c r="H414" i="14"/>
  <c r="I414" i="14" s="1"/>
  <c r="H415" i="14"/>
  <c r="I415" i="14" s="1"/>
  <c r="H416" i="14"/>
  <c r="I416" i="14" s="1"/>
  <c r="H417" i="14"/>
  <c r="I417" i="14" s="1"/>
  <c r="H418" i="14"/>
  <c r="I418" i="14" s="1"/>
  <c r="H419" i="14"/>
  <c r="I419" i="14" s="1"/>
  <c r="H420" i="14"/>
  <c r="I420" i="14" s="1"/>
  <c r="H421" i="14"/>
  <c r="I421" i="14" s="1"/>
  <c r="H422" i="14"/>
  <c r="I422" i="14" s="1"/>
  <c r="H423" i="14"/>
  <c r="I423" i="14" s="1"/>
  <c r="H424" i="14"/>
  <c r="I424" i="14" s="1"/>
  <c r="H425" i="14"/>
  <c r="I425" i="14" s="1"/>
  <c r="H426" i="14"/>
  <c r="I426" i="14" s="1"/>
  <c r="H427" i="14"/>
  <c r="I427" i="14" s="1"/>
  <c r="H428" i="14"/>
  <c r="I428" i="14" s="1"/>
  <c r="H429" i="14"/>
  <c r="I429" i="14" s="1"/>
  <c r="H430" i="14"/>
  <c r="I430" i="14" s="1"/>
  <c r="H431" i="14"/>
  <c r="I431" i="14" s="1"/>
  <c r="H432" i="14"/>
  <c r="I432" i="14" s="1"/>
  <c r="H433" i="14"/>
  <c r="I433" i="14" s="1"/>
  <c r="H434" i="14"/>
  <c r="I434" i="14" s="1"/>
  <c r="H435" i="14"/>
  <c r="I435" i="14" s="1"/>
  <c r="H436" i="14"/>
  <c r="I436" i="14" s="1"/>
  <c r="H437" i="14"/>
  <c r="I437" i="14" s="1"/>
  <c r="H438" i="14"/>
  <c r="I438" i="14" s="1"/>
  <c r="H439" i="14"/>
  <c r="I439" i="14" s="1"/>
  <c r="H440" i="14"/>
  <c r="I440" i="14" s="1"/>
  <c r="H441" i="14"/>
  <c r="I441" i="14" s="1"/>
  <c r="H442" i="14"/>
  <c r="I442" i="14" s="1"/>
  <c r="H443" i="14"/>
  <c r="I443" i="14" s="1"/>
  <c r="H444" i="14"/>
  <c r="I444" i="14" s="1"/>
  <c r="H445" i="14"/>
  <c r="I445" i="14" s="1"/>
  <c r="H446" i="14"/>
  <c r="H447" i="14"/>
  <c r="I447" i="14" s="1"/>
  <c r="H448" i="14"/>
  <c r="I448" i="14" s="1"/>
  <c r="H449" i="14"/>
  <c r="I449" i="14" s="1"/>
  <c r="H450" i="14"/>
  <c r="I450" i="14" s="1"/>
  <c r="H451" i="14"/>
  <c r="I451" i="14" s="1"/>
  <c r="H452" i="14"/>
  <c r="I452" i="14" s="1"/>
  <c r="H453" i="14"/>
  <c r="I453" i="14" s="1"/>
  <c r="H454" i="14"/>
  <c r="I454" i="14" s="1"/>
  <c r="H455" i="14"/>
  <c r="I455" i="14" s="1"/>
  <c r="H456" i="14"/>
  <c r="I456" i="14" s="1"/>
  <c r="H457" i="14"/>
  <c r="I457" i="14" s="1"/>
  <c r="H458" i="14"/>
  <c r="I458" i="14" s="1"/>
  <c r="H459" i="14"/>
  <c r="I459" i="14" s="1"/>
  <c r="H460" i="14"/>
  <c r="I460" i="14" s="1"/>
  <c r="H461" i="14"/>
  <c r="I461" i="14" s="1"/>
  <c r="H462" i="14"/>
  <c r="I462" i="14" s="1"/>
  <c r="H463" i="14"/>
  <c r="I463" i="14" s="1"/>
  <c r="H464" i="14"/>
  <c r="I464" i="14" s="1"/>
  <c r="H465" i="14"/>
  <c r="I465" i="14" s="1"/>
  <c r="H466" i="14"/>
  <c r="I466" i="14" s="1"/>
  <c r="H467" i="14"/>
  <c r="I467" i="14" s="1"/>
  <c r="H468" i="14"/>
  <c r="I468" i="14" s="1"/>
  <c r="H469" i="14"/>
  <c r="I469" i="14" s="1"/>
  <c r="H470" i="14"/>
  <c r="I470" i="14" s="1"/>
  <c r="H471" i="14"/>
  <c r="I471" i="14" s="1"/>
  <c r="H472" i="14"/>
  <c r="I472" i="14" s="1"/>
  <c r="H473" i="14"/>
  <c r="I473" i="14" s="1"/>
  <c r="H474" i="14"/>
  <c r="I474" i="14" s="1"/>
  <c r="H475" i="14"/>
  <c r="I475" i="14" s="1"/>
  <c r="H476" i="14"/>
  <c r="I476" i="14" s="1"/>
  <c r="H477" i="14"/>
  <c r="I477" i="14" s="1"/>
  <c r="H478" i="14"/>
  <c r="I478" i="14" s="1"/>
  <c r="H479" i="14"/>
  <c r="I479" i="14" s="1"/>
  <c r="H480" i="14"/>
  <c r="I480" i="14" s="1"/>
  <c r="H481" i="14"/>
  <c r="I481" i="14" s="1"/>
  <c r="H482" i="14"/>
  <c r="I482" i="14" s="1"/>
  <c r="H483" i="14"/>
  <c r="I483" i="14" s="1"/>
  <c r="H484" i="14"/>
  <c r="I484" i="14" s="1"/>
  <c r="H485" i="14"/>
  <c r="I485" i="14" s="1"/>
  <c r="H486" i="14"/>
  <c r="I486" i="14" s="1"/>
  <c r="H487" i="14"/>
  <c r="I487" i="14" s="1"/>
  <c r="H488" i="14"/>
  <c r="I488" i="14" s="1"/>
  <c r="H489" i="14"/>
  <c r="I489" i="14" s="1"/>
  <c r="H490" i="14"/>
  <c r="I490" i="14" s="1"/>
  <c r="I491" i="14"/>
  <c r="I492" i="14"/>
  <c r="I493" i="14"/>
  <c r="I494" i="14"/>
  <c r="I495" i="14"/>
  <c r="I496" i="14"/>
  <c r="I497" i="14"/>
  <c r="I498" i="14"/>
  <c r="I499" i="14"/>
  <c r="I500" i="14"/>
  <c r="I501" i="14"/>
  <c r="I502" i="14"/>
  <c r="I503" i="14"/>
  <c r="I504" i="14"/>
  <c r="I505" i="14"/>
  <c r="I506" i="14"/>
  <c r="I507" i="14"/>
  <c r="I508" i="14"/>
  <c r="I509" i="14"/>
  <c r="I510" i="14"/>
  <c r="I511" i="14"/>
  <c r="I512" i="14"/>
  <c r="I513" i="14"/>
  <c r="I514" i="14"/>
  <c r="I515" i="14"/>
  <c r="H516" i="14"/>
  <c r="H517" i="14"/>
  <c r="I517" i="14" s="1"/>
  <c r="H518" i="14"/>
  <c r="I518" i="14" s="1"/>
  <c r="H519" i="14"/>
  <c r="I519" i="14" s="1"/>
  <c r="H520" i="14"/>
  <c r="I520" i="14" s="1"/>
  <c r="H521" i="14"/>
  <c r="I521" i="14" s="1"/>
  <c r="H522" i="14"/>
  <c r="I522" i="14" s="1"/>
  <c r="I523" i="14"/>
  <c r="I524" i="14"/>
  <c r="I525" i="14"/>
  <c r="I526" i="14"/>
  <c r="I527" i="14"/>
  <c r="I528" i="14"/>
  <c r="I529" i="14"/>
  <c r="I530" i="14"/>
  <c r="I531" i="14"/>
  <c r="H532" i="14"/>
  <c r="I532" i="14" s="1"/>
  <c r="H533" i="14"/>
  <c r="I533" i="14" s="1"/>
  <c r="H534" i="14"/>
  <c r="I534" i="14" s="1"/>
  <c r="H535" i="14"/>
  <c r="I535" i="14" s="1"/>
  <c r="H536" i="14"/>
  <c r="I536" i="14" s="1"/>
  <c r="H537" i="14"/>
  <c r="I537" i="14" s="1"/>
  <c r="H538" i="14"/>
  <c r="I538" i="14" s="1"/>
  <c r="H539" i="14"/>
  <c r="I539" i="14" s="1"/>
  <c r="H540" i="14"/>
  <c r="I540" i="14" s="1"/>
  <c r="H541" i="14"/>
  <c r="I541" i="14" s="1"/>
  <c r="H542" i="14"/>
  <c r="I542" i="14" s="1"/>
  <c r="H543" i="14"/>
  <c r="I543" i="14" s="1"/>
  <c r="H544" i="14"/>
  <c r="I544" i="14" s="1"/>
  <c r="H545" i="14"/>
  <c r="I545" i="14" s="1"/>
  <c r="H546" i="14"/>
  <c r="I546" i="14" s="1"/>
  <c r="H547" i="14"/>
  <c r="I547" i="14" s="1"/>
  <c r="H548" i="14"/>
  <c r="I548" i="14" s="1"/>
  <c r="H549" i="14"/>
  <c r="I549" i="14" s="1"/>
  <c r="H550" i="14"/>
  <c r="I550" i="14" s="1"/>
  <c r="H551" i="14"/>
  <c r="I551" i="14" s="1"/>
  <c r="H552" i="14"/>
  <c r="I552" i="14" s="1"/>
  <c r="H553" i="14"/>
  <c r="I553" i="14" s="1"/>
  <c r="H554" i="14"/>
  <c r="I554" i="14" s="1"/>
  <c r="H555" i="14"/>
  <c r="I555" i="14" s="1"/>
  <c r="H556" i="14"/>
  <c r="I556" i="14" s="1"/>
  <c r="H557" i="14"/>
  <c r="I557" i="14" s="1"/>
  <c r="H558" i="14"/>
  <c r="I558" i="14" s="1"/>
  <c r="H559" i="14"/>
  <c r="I559" i="14" s="1"/>
  <c r="H560" i="14"/>
  <c r="I560" i="14" s="1"/>
  <c r="H561" i="14"/>
  <c r="I561" i="14" s="1"/>
  <c r="H562" i="14"/>
  <c r="I562" i="14" s="1"/>
  <c r="H563" i="14"/>
  <c r="I563" i="14" s="1"/>
  <c r="H564" i="14"/>
  <c r="I564" i="14" s="1"/>
  <c r="I565" i="14"/>
  <c r="I566" i="14"/>
  <c r="H568" i="14"/>
  <c r="I568" i="14" s="1"/>
  <c r="H569" i="14"/>
  <c r="I569" i="14" s="1"/>
  <c r="H570" i="14"/>
  <c r="I570" i="14" s="1"/>
  <c r="H571" i="14"/>
  <c r="I571" i="14" s="1"/>
  <c r="H572" i="14"/>
  <c r="I572" i="14" s="1"/>
  <c r="H573" i="14"/>
  <c r="I573" i="14" s="1"/>
  <c r="H574" i="14"/>
  <c r="I574" i="14" s="1"/>
  <c r="H575" i="14"/>
  <c r="I575" i="14" s="1"/>
  <c r="H576" i="14"/>
  <c r="I576" i="14" s="1"/>
  <c r="H577" i="14"/>
  <c r="I577" i="14" s="1"/>
  <c r="H578" i="14"/>
  <c r="I578" i="14" s="1"/>
  <c r="H579" i="14"/>
  <c r="I579" i="14" s="1"/>
  <c r="H580" i="14"/>
  <c r="I580" i="14" s="1"/>
  <c r="H581" i="14"/>
  <c r="I581" i="14" s="1"/>
  <c r="H582" i="14"/>
  <c r="I582" i="14" s="1"/>
  <c r="H583" i="14"/>
  <c r="I583" i="14" s="1"/>
  <c r="I584" i="14"/>
  <c r="I585" i="14"/>
  <c r="I586" i="14"/>
  <c r="I587" i="14"/>
  <c r="I588" i="14"/>
  <c r="I589" i="14"/>
  <c r="I590" i="14"/>
  <c r="I591" i="14"/>
  <c r="I592" i="14"/>
  <c r="I593" i="14"/>
  <c r="I594" i="14"/>
  <c r="I595" i="14"/>
  <c r="I596" i="14"/>
  <c r="I597" i="14"/>
  <c r="I598" i="14"/>
  <c r="I599" i="14"/>
  <c r="I600" i="14"/>
  <c r="I601" i="14"/>
  <c r="I602" i="14"/>
  <c r="I603" i="14"/>
  <c r="I604" i="14"/>
  <c r="I605" i="14"/>
  <c r="I606" i="14"/>
  <c r="I607" i="14"/>
  <c r="I608" i="14"/>
  <c r="I609" i="14"/>
  <c r="I610" i="14"/>
  <c r="I611" i="14"/>
  <c r="I612" i="14"/>
  <c r="I613" i="14"/>
  <c r="I614" i="14"/>
  <c r="I615" i="14"/>
  <c r="I616" i="14"/>
  <c r="I617" i="14"/>
  <c r="I618" i="14"/>
  <c r="I619" i="14"/>
  <c r="I620" i="14"/>
  <c r="I621" i="14"/>
  <c r="I622" i="14"/>
  <c r="I623" i="14"/>
  <c r="I624" i="14"/>
  <c r="I625" i="14"/>
  <c r="I626" i="14"/>
  <c r="I627" i="14"/>
  <c r="J627" i="14" s="1"/>
  <c r="I628" i="14"/>
  <c r="J628" i="14" s="1"/>
  <c r="I629" i="14"/>
  <c r="I630" i="14"/>
  <c r="I631" i="14"/>
  <c r="I516" i="14" l="1"/>
  <c r="J516" i="14" s="1"/>
  <c r="I87" i="14"/>
  <c r="I194" i="14"/>
  <c r="I114" i="14"/>
  <c r="I113" i="14"/>
  <c r="I100" i="14"/>
  <c r="I77" i="14"/>
  <c r="I247" i="14"/>
  <c r="H54" i="13"/>
  <c r="L54" i="13"/>
  <c r="E45" i="66" s="1"/>
  <c r="O54" i="13"/>
  <c r="P54" i="13"/>
  <c r="H55" i="13"/>
  <c r="L55" i="13"/>
  <c r="E46" i="66" s="1"/>
  <c r="O55" i="13"/>
  <c r="P55" i="13"/>
  <c r="L56" i="13"/>
  <c r="E47" i="66" s="1"/>
  <c r="O56" i="13"/>
  <c r="P56" i="13"/>
  <c r="H57" i="13"/>
  <c r="L57" i="13"/>
  <c r="O57" i="13"/>
  <c r="P57" i="13"/>
  <c r="L58" i="13"/>
  <c r="O58" i="13"/>
  <c r="P58" i="13"/>
  <c r="H59" i="13"/>
  <c r="L59" i="13"/>
  <c r="O59" i="13"/>
  <c r="P59" i="13"/>
  <c r="L60" i="13"/>
  <c r="O60" i="13"/>
  <c r="P60" i="13"/>
  <c r="H61" i="13"/>
  <c r="L61" i="13"/>
  <c r="O61" i="13"/>
  <c r="P61" i="13"/>
  <c r="L62" i="13"/>
  <c r="O62" i="13"/>
  <c r="P62" i="13"/>
  <c r="H63" i="13"/>
  <c r="L63" i="13"/>
  <c r="O63" i="13"/>
  <c r="P63" i="13"/>
  <c r="L64" i="13"/>
  <c r="O64" i="13"/>
  <c r="P64" i="13"/>
  <c r="H65" i="13"/>
  <c r="L65" i="13"/>
  <c r="O65" i="13"/>
  <c r="P65" i="13"/>
  <c r="L66" i="13"/>
  <c r="O66" i="13"/>
  <c r="P66" i="13"/>
  <c r="H67" i="13"/>
  <c r="L67" i="13"/>
  <c r="O67" i="13"/>
  <c r="P67" i="13"/>
  <c r="L68" i="13"/>
  <c r="O68" i="13"/>
  <c r="P68" i="13"/>
  <c r="L69" i="13"/>
  <c r="O69" i="13"/>
  <c r="P69" i="13"/>
  <c r="L70" i="13"/>
  <c r="O70" i="13"/>
  <c r="P70" i="13"/>
  <c r="L71" i="13"/>
  <c r="O71" i="13"/>
  <c r="P71" i="13"/>
  <c r="L72" i="13"/>
  <c r="O72" i="13"/>
  <c r="P72" i="13"/>
  <c r="L73" i="13"/>
  <c r="O73" i="13"/>
  <c r="P73" i="13"/>
  <c r="L74" i="13"/>
  <c r="O74" i="13"/>
  <c r="P74" i="13"/>
  <c r="L75" i="13"/>
  <c r="O75" i="13"/>
  <c r="P75" i="13"/>
  <c r="L76" i="13"/>
  <c r="O76" i="13"/>
  <c r="P76" i="13"/>
  <c r="L77" i="13"/>
  <c r="O77" i="13"/>
  <c r="P77" i="13"/>
  <c r="L78" i="13"/>
  <c r="O78" i="13"/>
  <c r="P78" i="13"/>
  <c r="L79" i="13"/>
  <c r="O79" i="13"/>
  <c r="P79" i="13"/>
  <c r="L80" i="13"/>
  <c r="O80" i="13"/>
  <c r="P80" i="13"/>
  <c r="L81" i="13"/>
  <c r="O81" i="13"/>
  <c r="P81" i="13"/>
  <c r="L82" i="13"/>
  <c r="O82" i="13"/>
  <c r="P82" i="13"/>
  <c r="L83" i="13"/>
  <c r="O83" i="13"/>
  <c r="P83" i="13"/>
  <c r="L84" i="13"/>
  <c r="O84" i="13"/>
  <c r="P84" i="13"/>
  <c r="L85" i="13"/>
  <c r="O85" i="13"/>
  <c r="P85" i="13"/>
  <c r="L86" i="13"/>
  <c r="O86" i="13"/>
  <c r="P86" i="13"/>
  <c r="L87" i="13"/>
  <c r="O87" i="13"/>
  <c r="P87" i="13"/>
  <c r="L88" i="13"/>
  <c r="O88" i="13"/>
  <c r="P88" i="13"/>
  <c r="L89" i="13"/>
  <c r="O89" i="13"/>
  <c r="P89" i="13"/>
  <c r="L90" i="13"/>
  <c r="O90" i="13"/>
  <c r="P90" i="13"/>
  <c r="O91" i="13"/>
  <c r="P91" i="13"/>
  <c r="O92" i="13"/>
  <c r="P92" i="13"/>
  <c r="O93" i="13"/>
  <c r="P93" i="13"/>
  <c r="O94" i="13"/>
  <c r="P94" i="13"/>
  <c r="O95" i="13"/>
  <c r="P95" i="13"/>
  <c r="O96" i="13"/>
  <c r="P96" i="13"/>
  <c r="O97" i="13"/>
  <c r="P97" i="13"/>
  <c r="O98" i="13"/>
  <c r="P98" i="13"/>
  <c r="O99" i="13"/>
  <c r="P99" i="13"/>
  <c r="O100" i="13"/>
  <c r="P100" i="13"/>
  <c r="O101" i="13"/>
  <c r="P101" i="13"/>
  <c r="O102" i="13"/>
  <c r="P102" i="13"/>
  <c r="P103" i="13"/>
  <c r="O104" i="13"/>
  <c r="P104" i="13"/>
  <c r="O105" i="13"/>
  <c r="P105" i="13"/>
  <c r="O106" i="13"/>
  <c r="P106" i="13"/>
  <c r="O107" i="13"/>
  <c r="P107" i="13"/>
  <c r="L108" i="13"/>
  <c r="O108" i="13"/>
  <c r="P108" i="13"/>
  <c r="L109" i="13"/>
  <c r="O109" i="13"/>
  <c r="P109" i="13"/>
  <c r="L110" i="13"/>
  <c r="P110" i="13"/>
  <c r="L111" i="13"/>
  <c r="O111" i="13"/>
  <c r="P111" i="13"/>
  <c r="L112" i="13"/>
  <c r="O112" i="13"/>
  <c r="P112" i="13"/>
  <c r="L113" i="13"/>
  <c r="O113" i="13"/>
  <c r="P113" i="13"/>
  <c r="L114" i="13"/>
  <c r="O114" i="13"/>
  <c r="P114" i="13"/>
  <c r="L115" i="13"/>
  <c r="O115" i="13"/>
  <c r="P115" i="13"/>
  <c r="L116" i="13"/>
  <c r="O116" i="13"/>
  <c r="P116" i="13"/>
  <c r="L117" i="13"/>
  <c r="O117" i="13"/>
  <c r="P117" i="13"/>
  <c r="L118" i="13"/>
  <c r="O118" i="13"/>
  <c r="P118" i="13"/>
  <c r="L119" i="13"/>
  <c r="O119" i="13"/>
  <c r="P119" i="13"/>
  <c r="L120" i="13"/>
  <c r="O120" i="13"/>
  <c r="P120" i="13"/>
  <c r="L121" i="13"/>
  <c r="O121" i="13"/>
  <c r="P121" i="13"/>
  <c r="L122" i="13"/>
  <c r="O122" i="13"/>
  <c r="P122" i="13"/>
  <c r="L123" i="13"/>
  <c r="O123" i="13"/>
  <c r="P123" i="13"/>
  <c r="L124" i="13"/>
  <c r="O124" i="13"/>
  <c r="P124" i="13"/>
  <c r="L125" i="13"/>
  <c r="O125" i="13"/>
  <c r="P125" i="13"/>
  <c r="L126" i="13"/>
  <c r="O126" i="13"/>
  <c r="P126" i="13"/>
  <c r="L127" i="13"/>
  <c r="O127" i="13"/>
  <c r="P127" i="13"/>
  <c r="L128" i="13"/>
  <c r="O128" i="13"/>
  <c r="P128" i="13"/>
  <c r="L129" i="13"/>
  <c r="O129" i="13"/>
  <c r="P129" i="13"/>
  <c r="L130" i="13"/>
  <c r="O130" i="13"/>
  <c r="P130" i="13"/>
  <c r="L131" i="13"/>
  <c r="O131" i="13"/>
  <c r="P131" i="13"/>
  <c r="L132" i="13"/>
  <c r="O132" i="13"/>
  <c r="P132" i="13"/>
  <c r="L133" i="13"/>
  <c r="O133" i="13"/>
  <c r="P133" i="13"/>
  <c r="L134" i="13"/>
  <c r="O134" i="13"/>
  <c r="P134" i="13"/>
  <c r="L135" i="13"/>
  <c r="O135" i="13"/>
  <c r="P135" i="13"/>
  <c r="L136" i="13"/>
  <c r="O136" i="13"/>
  <c r="P136" i="13"/>
  <c r="L137" i="13"/>
  <c r="O137" i="13"/>
  <c r="P137" i="13"/>
  <c r="L138" i="13"/>
  <c r="O138" i="13"/>
  <c r="P138" i="13"/>
  <c r="L139" i="13"/>
  <c r="O139" i="13"/>
  <c r="P139" i="13"/>
  <c r="L140" i="13"/>
  <c r="O140" i="13"/>
  <c r="R140" i="13"/>
  <c r="L141" i="13"/>
  <c r="O141" i="13"/>
  <c r="R141" i="13"/>
  <c r="L142" i="13"/>
  <c r="O142" i="13"/>
  <c r="R142" i="13"/>
  <c r="L143" i="13"/>
  <c r="O143" i="13"/>
  <c r="R143" i="13"/>
  <c r="L144" i="13"/>
  <c r="O144" i="13"/>
  <c r="R144" i="13"/>
  <c r="L145" i="13"/>
  <c r="E21" i="73" s="1"/>
  <c r="O145" i="13"/>
  <c r="R145" i="13"/>
  <c r="L146" i="13"/>
  <c r="E22" i="73" s="1"/>
  <c r="H22" i="73" s="1"/>
  <c r="I22" i="73" s="1"/>
  <c r="O146" i="13"/>
  <c r="R146" i="13"/>
  <c r="L147" i="13"/>
  <c r="E23" i="73" s="1"/>
  <c r="O147" i="13"/>
  <c r="R147" i="13"/>
  <c r="L148" i="13"/>
  <c r="E24" i="73" s="1"/>
  <c r="O148" i="13"/>
  <c r="R148" i="13"/>
  <c r="L149" i="13"/>
  <c r="E25" i="73" s="1"/>
  <c r="O149" i="13"/>
  <c r="R149" i="13"/>
  <c r="L150" i="13"/>
  <c r="O150" i="13"/>
  <c r="R150" i="13"/>
  <c r="L151" i="13"/>
  <c r="O151" i="13"/>
  <c r="R151" i="13"/>
  <c r="L152" i="13"/>
  <c r="O152" i="13"/>
  <c r="R152" i="13"/>
  <c r="L153" i="13"/>
  <c r="O153" i="13"/>
  <c r="R153" i="13"/>
  <c r="L154" i="13"/>
  <c r="O154" i="13"/>
  <c r="R154" i="13"/>
  <c r="L155" i="13"/>
  <c r="O155" i="13"/>
  <c r="R155" i="13"/>
  <c r="L156" i="13"/>
  <c r="O156" i="13"/>
  <c r="R156" i="13"/>
  <c r="L157" i="13"/>
  <c r="O157" i="13"/>
  <c r="R157" i="13"/>
  <c r="L159" i="13"/>
  <c r="O159" i="13"/>
  <c r="P159" i="13"/>
  <c r="L161" i="13"/>
  <c r="O161" i="13"/>
  <c r="P161" i="13"/>
  <c r="L162" i="13"/>
  <c r="O162" i="13"/>
  <c r="P162" i="13"/>
  <c r="L163" i="13"/>
  <c r="O163" i="13"/>
  <c r="R163" i="13"/>
  <c r="L164" i="13"/>
  <c r="O164" i="13"/>
  <c r="R164" i="13"/>
  <c r="L165" i="13"/>
  <c r="E18" i="70" s="1"/>
  <c r="O165" i="13"/>
  <c r="R165" i="13"/>
  <c r="L166" i="13"/>
  <c r="O166" i="13"/>
  <c r="R166" i="13"/>
  <c r="L167" i="13"/>
  <c r="O167" i="13"/>
  <c r="R167" i="13"/>
  <c r="L168" i="13"/>
  <c r="O168" i="13"/>
  <c r="R168" i="13"/>
  <c r="L169" i="13"/>
  <c r="O169" i="13"/>
  <c r="R169" i="13"/>
  <c r="L170" i="13"/>
  <c r="O170" i="13"/>
  <c r="R170" i="13"/>
  <c r="L171" i="13"/>
  <c r="O171" i="13"/>
  <c r="R171" i="13"/>
  <c r="L172" i="13"/>
  <c r="O172" i="13"/>
  <c r="R172" i="13"/>
  <c r="L173" i="13"/>
  <c r="O173" i="13"/>
  <c r="R173" i="13"/>
  <c r="L174" i="13"/>
  <c r="O174" i="13"/>
  <c r="R174" i="13"/>
  <c r="L175" i="13"/>
  <c r="E29" i="66" s="1"/>
  <c r="O175" i="13"/>
  <c r="R175" i="13"/>
  <c r="L176" i="13"/>
  <c r="E30" i="66" s="1"/>
  <c r="O176" i="13"/>
  <c r="R176" i="13"/>
  <c r="L177" i="13"/>
  <c r="O177" i="13"/>
  <c r="R177" i="13"/>
  <c r="L178" i="13"/>
  <c r="O178" i="13"/>
  <c r="R178" i="13"/>
  <c r="L179" i="13"/>
  <c r="O179" i="13"/>
  <c r="R179" i="13"/>
  <c r="L180" i="13"/>
  <c r="O180" i="13"/>
  <c r="P180" i="13"/>
  <c r="L181" i="13"/>
  <c r="O181" i="13"/>
  <c r="P181" i="13"/>
  <c r="L182" i="13"/>
  <c r="O182" i="13"/>
  <c r="P182" i="13"/>
  <c r="L183" i="13"/>
  <c r="O183" i="13"/>
  <c r="P183" i="13"/>
  <c r="L184" i="13"/>
  <c r="O184" i="13"/>
  <c r="P184" i="13"/>
  <c r="L185" i="13"/>
  <c r="O185" i="13"/>
  <c r="P185" i="13"/>
  <c r="L186" i="13"/>
  <c r="O186" i="13"/>
  <c r="P186" i="13"/>
  <c r="L187" i="13"/>
  <c r="O187" i="13"/>
  <c r="P187" i="13"/>
  <c r="L188" i="13"/>
  <c r="O188" i="13"/>
  <c r="P188" i="13"/>
  <c r="L189" i="13"/>
  <c r="O189" i="13"/>
  <c r="P189" i="13"/>
  <c r="L190" i="13"/>
  <c r="O190" i="13"/>
  <c r="P190" i="13"/>
  <c r="L191" i="13"/>
  <c r="O191" i="13"/>
  <c r="P191" i="13"/>
  <c r="L192" i="13"/>
  <c r="O192" i="13"/>
  <c r="P192" i="13"/>
  <c r="L193" i="13"/>
  <c r="K193" i="13" s="1"/>
  <c r="J193" i="13" s="1"/>
  <c r="L194" i="13"/>
  <c r="K194" i="13" s="1"/>
  <c r="J194" i="13" s="1"/>
  <c r="L195" i="13"/>
  <c r="K195" i="13" s="1"/>
  <c r="J195" i="13" s="1"/>
  <c r="L196" i="13"/>
  <c r="K196" i="13" s="1"/>
  <c r="J196" i="13" s="1"/>
  <c r="L197" i="13"/>
  <c r="K197" i="13" s="1"/>
  <c r="J197" i="13" s="1"/>
  <c r="P51" i="13"/>
  <c r="P52" i="13"/>
  <c r="P53" i="13"/>
  <c r="O51" i="13"/>
  <c r="O52" i="13"/>
  <c r="O53" i="13"/>
  <c r="H21" i="73" l="1"/>
  <c r="I21" i="73" s="1"/>
  <c r="H23" i="73"/>
  <c r="I23" i="73" s="1"/>
  <c r="E20" i="73"/>
  <c r="H20" i="73" s="1"/>
  <c r="I20" i="73" s="1"/>
  <c r="E18" i="73"/>
  <c r="E17" i="73"/>
  <c r="N17" i="73" s="1"/>
  <c r="H24" i="73"/>
  <c r="I24" i="73" s="1"/>
  <c r="H25" i="73"/>
  <c r="I25" i="73" s="1"/>
  <c r="E19" i="73"/>
  <c r="H19" i="73" s="1"/>
  <c r="I19" i="73" s="1"/>
  <c r="K178" i="13"/>
  <c r="J178" i="13" s="1"/>
  <c r="K154" i="13"/>
  <c r="J154" i="13" s="1"/>
  <c r="K177" i="13"/>
  <c r="J177" i="13" s="1"/>
  <c r="K169" i="13"/>
  <c r="J169" i="13" s="1"/>
  <c r="K151" i="13"/>
  <c r="J151" i="13" s="1"/>
  <c r="K173" i="13"/>
  <c r="J173" i="13" s="1"/>
  <c r="K165" i="13"/>
  <c r="J165" i="13" s="1"/>
  <c r="K155" i="13"/>
  <c r="J155" i="13" s="1"/>
  <c r="K147" i="13"/>
  <c r="J147" i="13" s="1"/>
  <c r="K170" i="13"/>
  <c r="J170" i="13" s="1"/>
  <c r="K146" i="13"/>
  <c r="J146" i="13" s="1"/>
  <c r="K143" i="13"/>
  <c r="J143" i="13" s="1"/>
  <c r="K176" i="13"/>
  <c r="J176" i="13" s="1"/>
  <c r="K168" i="13"/>
  <c r="J168" i="13" s="1"/>
  <c r="K150" i="13"/>
  <c r="J150" i="13" s="1"/>
  <c r="K142" i="13"/>
  <c r="J142" i="13" s="1"/>
  <c r="K152" i="13"/>
  <c r="J152" i="13" s="1"/>
  <c r="K144" i="13"/>
  <c r="J144" i="13" s="1"/>
  <c r="K175" i="13"/>
  <c r="J175" i="13" s="1"/>
  <c r="K167" i="13"/>
  <c r="J167" i="13" s="1"/>
  <c r="K157" i="13"/>
  <c r="J157" i="13" s="1"/>
  <c r="K149" i="13"/>
  <c r="J149" i="13" s="1"/>
  <c r="K141" i="13"/>
  <c r="J141" i="13" s="1"/>
  <c r="K172" i="13"/>
  <c r="J172" i="13" s="1"/>
  <c r="K164" i="13"/>
  <c r="J164" i="13" s="1"/>
  <c r="K174" i="13"/>
  <c r="J174" i="13" s="1"/>
  <c r="K166" i="13"/>
  <c r="J166" i="13" s="1"/>
  <c r="K156" i="13"/>
  <c r="J156" i="13" s="1"/>
  <c r="K148" i="13"/>
  <c r="J148" i="13" s="1"/>
  <c r="K140" i="13"/>
  <c r="J140" i="13" s="1"/>
  <c r="K179" i="13"/>
  <c r="J179" i="13" s="1"/>
  <c r="K171" i="13"/>
  <c r="J171" i="13" s="1"/>
  <c r="K163" i="13"/>
  <c r="J163" i="13" s="1"/>
  <c r="K153" i="13"/>
  <c r="J153" i="13" s="1"/>
  <c r="K145" i="13"/>
  <c r="J145" i="13" s="1"/>
  <c r="E18" i="72"/>
  <c r="U196" i="13"/>
  <c r="T197" i="13"/>
  <c r="E17" i="72"/>
  <c r="G17" i="72" s="1"/>
  <c r="H18" i="72"/>
  <c r="G18" i="72"/>
  <c r="H18" i="70"/>
  <c r="I18" i="70" s="1"/>
  <c r="H45" i="66"/>
  <c r="I45" i="66" s="1"/>
  <c r="H47" i="66"/>
  <c r="I47" i="66" s="1"/>
  <c r="H46" i="66"/>
  <c r="I46" i="66" s="1"/>
  <c r="R192" i="13"/>
  <c r="K192" i="13" s="1"/>
  <c r="J192" i="13" s="1"/>
  <c r="R191" i="13"/>
  <c r="K191" i="13" s="1"/>
  <c r="J191" i="13" s="1"/>
  <c r="R190" i="13"/>
  <c r="K190" i="13" s="1"/>
  <c r="J190" i="13" s="1"/>
  <c r="R188" i="13"/>
  <c r="K188" i="13" s="1"/>
  <c r="J188" i="13" s="1"/>
  <c r="R186" i="13"/>
  <c r="K186" i="13" s="1"/>
  <c r="J186" i="13" s="1"/>
  <c r="R189" i="13"/>
  <c r="K189" i="13" s="1"/>
  <c r="J189" i="13" s="1"/>
  <c r="R187" i="13"/>
  <c r="K187" i="13" s="1"/>
  <c r="J187" i="13" s="1"/>
  <c r="R185" i="13"/>
  <c r="K185" i="13" s="1"/>
  <c r="J185" i="13" s="1"/>
  <c r="R184" i="13"/>
  <c r="K184" i="13" s="1"/>
  <c r="J184" i="13" s="1"/>
  <c r="R182" i="13"/>
  <c r="K182" i="13" s="1"/>
  <c r="J182" i="13" s="1"/>
  <c r="R183" i="13"/>
  <c r="R181" i="13"/>
  <c r="K181" i="13" s="1"/>
  <c r="J181" i="13" s="1"/>
  <c r="R180" i="13"/>
  <c r="K180" i="13" s="1"/>
  <c r="J180" i="13" s="1"/>
  <c r="R162" i="13"/>
  <c r="K162" i="13" s="1"/>
  <c r="J162" i="13" s="1"/>
  <c r="R159" i="13"/>
  <c r="K159" i="13" s="1"/>
  <c r="J159" i="13" s="1"/>
  <c r="R161" i="13"/>
  <c r="K161" i="13" s="1"/>
  <c r="J161" i="13" s="1"/>
  <c r="R139" i="13"/>
  <c r="K139" i="13" s="1"/>
  <c r="J139" i="13" s="1"/>
  <c r="R137" i="13"/>
  <c r="K137" i="13" s="1"/>
  <c r="J137" i="13" s="1"/>
  <c r="R138" i="13"/>
  <c r="K138" i="13" s="1"/>
  <c r="J138" i="13" s="1"/>
  <c r="R136" i="13"/>
  <c r="K136" i="13" s="1"/>
  <c r="J136" i="13" s="1"/>
  <c r="R135" i="13"/>
  <c r="K135" i="13" s="1"/>
  <c r="J135" i="13" s="1"/>
  <c r="R133" i="13"/>
  <c r="K133" i="13" s="1"/>
  <c r="J133" i="13" s="1"/>
  <c r="R131" i="13"/>
  <c r="K131" i="13" s="1"/>
  <c r="J131" i="13" s="1"/>
  <c r="R129" i="13"/>
  <c r="K129" i="13" s="1"/>
  <c r="J129" i="13" s="1"/>
  <c r="R127" i="13"/>
  <c r="K127" i="13" s="1"/>
  <c r="J127" i="13" s="1"/>
  <c r="R125" i="13"/>
  <c r="K125" i="13" s="1"/>
  <c r="J125" i="13" s="1"/>
  <c r="R134" i="13"/>
  <c r="K134" i="13" s="1"/>
  <c r="J134" i="13" s="1"/>
  <c r="R132" i="13"/>
  <c r="K132" i="13" s="1"/>
  <c r="J132" i="13" s="1"/>
  <c r="R130" i="13"/>
  <c r="R128" i="13"/>
  <c r="K128" i="13" s="1"/>
  <c r="J128" i="13" s="1"/>
  <c r="R126" i="13"/>
  <c r="K126" i="13" s="1"/>
  <c r="J126" i="13" s="1"/>
  <c r="R123" i="13"/>
  <c r="K123" i="13" s="1"/>
  <c r="J123" i="13" s="1"/>
  <c r="R124" i="13"/>
  <c r="K124" i="13" s="1"/>
  <c r="J124" i="13" s="1"/>
  <c r="R122" i="13"/>
  <c r="K122" i="13" s="1"/>
  <c r="J122" i="13" s="1"/>
  <c r="R120" i="13"/>
  <c r="K120" i="13" s="1"/>
  <c r="J120" i="13" s="1"/>
  <c r="R118" i="13"/>
  <c r="K118" i="13" s="1"/>
  <c r="J118" i="13" s="1"/>
  <c r="R116" i="13"/>
  <c r="K116" i="13" s="1"/>
  <c r="R114" i="13"/>
  <c r="K114" i="13" s="1"/>
  <c r="J114" i="13" s="1"/>
  <c r="R112" i="13"/>
  <c r="K112" i="13" s="1"/>
  <c r="J112" i="13" s="1"/>
  <c r="R121" i="13"/>
  <c r="K121" i="13" s="1"/>
  <c r="J121" i="13" s="1"/>
  <c r="R119" i="13"/>
  <c r="K119" i="13" s="1"/>
  <c r="J119" i="13" s="1"/>
  <c r="R117" i="13"/>
  <c r="K117" i="13" s="1"/>
  <c r="J117" i="13" s="1"/>
  <c r="R115" i="13"/>
  <c r="K115" i="13" s="1"/>
  <c r="J115" i="13" s="1"/>
  <c r="R113" i="13"/>
  <c r="K113" i="13" s="1"/>
  <c r="J113" i="13" s="1"/>
  <c r="R111" i="13"/>
  <c r="K111" i="13" s="1"/>
  <c r="J111" i="13" s="1"/>
  <c r="R110" i="13"/>
  <c r="R108" i="13"/>
  <c r="K108" i="13" s="1"/>
  <c r="J108" i="13" s="1"/>
  <c r="R109" i="13"/>
  <c r="R106" i="13"/>
  <c r="K106" i="13" s="1"/>
  <c r="J106" i="13" s="1"/>
  <c r="R107" i="13"/>
  <c r="K107" i="13" s="1"/>
  <c r="J107" i="13" s="1"/>
  <c r="R105" i="13"/>
  <c r="K105" i="13" s="1"/>
  <c r="J105" i="13" s="1"/>
  <c r="R104" i="13"/>
  <c r="K104" i="13" s="1"/>
  <c r="J104" i="13" s="1"/>
  <c r="R102" i="13"/>
  <c r="K102" i="13" s="1"/>
  <c r="J102" i="13" s="1"/>
  <c r="R103" i="13"/>
  <c r="R100" i="13"/>
  <c r="K100" i="13" s="1"/>
  <c r="J100" i="13" s="1"/>
  <c r="R98" i="13"/>
  <c r="K98" i="13" s="1"/>
  <c r="J98" i="13" s="1"/>
  <c r="R96" i="13"/>
  <c r="K96" i="13" s="1"/>
  <c r="J96" i="13" s="1"/>
  <c r="R94" i="13"/>
  <c r="K94" i="13" s="1"/>
  <c r="J94" i="13" s="1"/>
  <c r="R92" i="13"/>
  <c r="K92" i="13" s="1"/>
  <c r="J92" i="13" s="1"/>
  <c r="R90" i="13"/>
  <c r="K90" i="13" s="1"/>
  <c r="J90" i="13" s="1"/>
  <c r="R88" i="13"/>
  <c r="K88" i="13" s="1"/>
  <c r="J88" i="13" s="1"/>
  <c r="R86" i="13"/>
  <c r="K86" i="13" s="1"/>
  <c r="J86" i="13" s="1"/>
  <c r="R84" i="13"/>
  <c r="K84" i="13" s="1"/>
  <c r="J84" i="13" s="1"/>
  <c r="R101" i="13"/>
  <c r="K101" i="13" s="1"/>
  <c r="J101" i="13" s="1"/>
  <c r="R99" i="13"/>
  <c r="K99" i="13" s="1"/>
  <c r="J99" i="13" s="1"/>
  <c r="R97" i="13"/>
  <c r="K97" i="13" s="1"/>
  <c r="J97" i="13" s="1"/>
  <c r="R95" i="13"/>
  <c r="K95" i="13" s="1"/>
  <c r="J95" i="13" s="1"/>
  <c r="R93" i="13"/>
  <c r="K93" i="13" s="1"/>
  <c r="J93" i="13" s="1"/>
  <c r="R91" i="13"/>
  <c r="K91" i="13" s="1"/>
  <c r="J91" i="13" s="1"/>
  <c r="R89" i="13"/>
  <c r="K89" i="13" s="1"/>
  <c r="J89" i="13" s="1"/>
  <c r="R87" i="13"/>
  <c r="K87" i="13" s="1"/>
  <c r="J87" i="13" s="1"/>
  <c r="R85" i="13"/>
  <c r="K85" i="13" s="1"/>
  <c r="R83" i="13"/>
  <c r="K83" i="13" s="1"/>
  <c r="J83" i="13" s="1"/>
  <c r="R82" i="13"/>
  <c r="K82" i="13" s="1"/>
  <c r="J82" i="13" s="1"/>
  <c r="R79" i="13"/>
  <c r="K79" i="13" s="1"/>
  <c r="J79" i="13" s="1"/>
  <c r="R78" i="13"/>
  <c r="K78" i="13" s="1"/>
  <c r="J78" i="13" s="1"/>
  <c r="R81" i="13"/>
  <c r="K81" i="13" s="1"/>
  <c r="J81" i="13" s="1"/>
  <c r="R80" i="13"/>
  <c r="K80" i="13" s="1"/>
  <c r="J80" i="13" s="1"/>
  <c r="R77" i="13"/>
  <c r="K77" i="13" s="1"/>
  <c r="J77" i="13" s="1"/>
  <c r="R76" i="13"/>
  <c r="R75" i="13"/>
  <c r="K75" i="13" s="1"/>
  <c r="J75" i="13" s="1"/>
  <c r="R74" i="13"/>
  <c r="K74" i="13" s="1"/>
  <c r="J74" i="13" s="1"/>
  <c r="R71" i="13"/>
  <c r="K71" i="13" s="1"/>
  <c r="J71" i="13" s="1"/>
  <c r="R73" i="13"/>
  <c r="K73" i="13" s="1"/>
  <c r="J73" i="13" s="1"/>
  <c r="R72" i="13"/>
  <c r="K72" i="13" s="1"/>
  <c r="J72" i="13" s="1"/>
  <c r="R70" i="13"/>
  <c r="K70" i="13" s="1"/>
  <c r="J70" i="13" s="1"/>
  <c r="R57" i="13"/>
  <c r="K57" i="13" s="1"/>
  <c r="J57" i="13" s="1"/>
  <c r="R56" i="13"/>
  <c r="K56" i="13" s="1"/>
  <c r="J56" i="13" s="1"/>
  <c r="R52" i="13"/>
  <c r="R53" i="13"/>
  <c r="R51" i="13"/>
  <c r="R58" i="13"/>
  <c r="K58" i="13" s="1"/>
  <c r="J58" i="13" s="1"/>
  <c r="R55" i="13"/>
  <c r="K55" i="13" s="1"/>
  <c r="J55" i="13" s="1"/>
  <c r="R54" i="13"/>
  <c r="K54" i="13" s="1"/>
  <c r="J54" i="13" s="1"/>
  <c r="R69" i="13"/>
  <c r="K69" i="13" s="1"/>
  <c r="J69" i="13" s="1"/>
  <c r="R68" i="13"/>
  <c r="K68" i="13" s="1"/>
  <c r="J68" i="13" s="1"/>
  <c r="R67" i="13"/>
  <c r="K67" i="13" s="1"/>
  <c r="J67" i="13" s="1"/>
  <c r="R66" i="13"/>
  <c r="K66" i="13" s="1"/>
  <c r="J66" i="13" s="1"/>
  <c r="R65" i="13"/>
  <c r="K65" i="13" s="1"/>
  <c r="J65" i="13" s="1"/>
  <c r="R64" i="13"/>
  <c r="K64" i="13" s="1"/>
  <c r="J64" i="13" s="1"/>
  <c r="R63" i="13"/>
  <c r="K63" i="13" s="1"/>
  <c r="J63" i="13" s="1"/>
  <c r="R62" i="13"/>
  <c r="K62" i="13" s="1"/>
  <c r="J62" i="13" s="1"/>
  <c r="R61" i="13"/>
  <c r="K61" i="13" s="1"/>
  <c r="J61" i="13" s="1"/>
  <c r="R60" i="13"/>
  <c r="K60" i="13" s="1"/>
  <c r="J60" i="13" s="1"/>
  <c r="R59" i="13"/>
  <c r="K59" i="13" s="1"/>
  <c r="J59" i="13" s="1"/>
  <c r="O110" i="13"/>
  <c r="O103" i="13"/>
  <c r="H66" i="13"/>
  <c r="H64" i="13"/>
  <c r="H62" i="13"/>
  <c r="H58" i="13"/>
  <c r="H56" i="13"/>
  <c r="H17" i="73" l="1"/>
  <c r="I17" i="73" s="1"/>
  <c r="E42" i="73"/>
  <c r="H18" i="73"/>
  <c r="I18" i="73" s="1"/>
  <c r="K130" i="13"/>
  <c r="J130" i="13" s="1"/>
  <c r="J116" i="13"/>
  <c r="J85" i="13"/>
  <c r="K103" i="13"/>
  <c r="J103" i="13" s="1"/>
  <c r="K110" i="13"/>
  <c r="J110" i="13" s="1"/>
  <c r="K183" i="13"/>
  <c r="J183" i="13" s="1"/>
  <c r="K76" i="13"/>
  <c r="J76" i="13" s="1"/>
  <c r="K109" i="13"/>
  <c r="J109" i="13" s="1"/>
  <c r="U197" i="13"/>
  <c r="S197" i="13" s="1"/>
  <c r="T196" i="13"/>
  <c r="E42" i="72"/>
  <c r="I18" i="72"/>
  <c r="H17" i="72"/>
  <c r="I17" i="72" s="1"/>
  <c r="N17" i="72"/>
  <c r="U146" i="13"/>
  <c r="T146" i="13"/>
  <c r="U163" i="13"/>
  <c r="T163" i="13"/>
  <c r="U176" i="13"/>
  <c r="T176" i="13"/>
  <c r="U151" i="13"/>
  <c r="T151" i="13"/>
  <c r="U164" i="13"/>
  <c r="T164" i="13"/>
  <c r="U144" i="13"/>
  <c r="T144" i="13"/>
  <c r="U167" i="13"/>
  <c r="T167" i="13"/>
  <c r="U179" i="13"/>
  <c r="T179" i="13"/>
  <c r="U168" i="13"/>
  <c r="T168" i="13"/>
  <c r="U175" i="13"/>
  <c r="T175" i="13"/>
  <c r="U142" i="13"/>
  <c r="T142" i="13"/>
  <c r="U170" i="13"/>
  <c r="T170" i="13"/>
  <c r="U177" i="13"/>
  <c r="T177" i="13"/>
  <c r="U141" i="13"/>
  <c r="T141" i="13"/>
  <c r="U150" i="13"/>
  <c r="T150" i="13"/>
  <c r="U153" i="13"/>
  <c r="T153" i="13"/>
  <c r="U171" i="13"/>
  <c r="T171" i="13"/>
  <c r="U193" i="13"/>
  <c r="T193" i="13"/>
  <c r="U149" i="13"/>
  <c r="T149" i="13"/>
  <c r="U154" i="13"/>
  <c r="T154" i="13"/>
  <c r="U169" i="13"/>
  <c r="T169" i="13"/>
  <c r="U194" i="13"/>
  <c r="T194" i="13"/>
  <c r="U166" i="13"/>
  <c r="T166" i="13"/>
  <c r="U145" i="13"/>
  <c r="T145" i="13"/>
  <c r="U152" i="13"/>
  <c r="T152" i="13"/>
  <c r="U172" i="13"/>
  <c r="T172" i="13"/>
  <c r="U195" i="13"/>
  <c r="T195" i="13"/>
  <c r="U174" i="13"/>
  <c r="T174" i="13"/>
  <c r="U148" i="13"/>
  <c r="T148" i="13"/>
  <c r="U156" i="13"/>
  <c r="T156" i="13"/>
  <c r="U178" i="13"/>
  <c r="T178" i="13"/>
  <c r="U140" i="13"/>
  <c r="T140" i="13"/>
  <c r="U147" i="13"/>
  <c r="T147" i="13"/>
  <c r="U143" i="13"/>
  <c r="T143" i="13"/>
  <c r="U157" i="13"/>
  <c r="T157" i="13"/>
  <c r="U173" i="13"/>
  <c r="T173" i="13"/>
  <c r="U165" i="13"/>
  <c r="T165" i="13"/>
  <c r="U155" i="13"/>
  <c r="T155" i="13"/>
  <c r="A24" i="12"/>
  <c r="F8" i="12"/>
  <c r="E17" i="12"/>
  <c r="E13" i="22"/>
  <c r="I13" i="22"/>
  <c r="I42" i="73" l="1"/>
  <c r="I43" i="73" s="1"/>
  <c r="I44" i="73" s="1"/>
  <c r="I45" i="73" s="1"/>
  <c r="T183" i="13"/>
  <c r="U109" i="13"/>
  <c r="T109" i="13"/>
  <c r="S196" i="13"/>
  <c r="V196" i="13" s="1"/>
  <c r="J603" i="14"/>
  <c r="I42" i="72"/>
  <c r="I43" i="72" s="1"/>
  <c r="I44" i="72" s="1"/>
  <c r="J736" i="14"/>
  <c r="J763" i="14"/>
  <c r="J773" i="14"/>
  <c r="J661" i="14"/>
  <c r="U60" i="13"/>
  <c r="T60" i="13"/>
  <c r="U102" i="13"/>
  <c r="T102" i="13"/>
  <c r="U84" i="13"/>
  <c r="T84" i="13"/>
  <c r="U80" i="13"/>
  <c r="T80" i="13"/>
  <c r="U87" i="13"/>
  <c r="T87" i="13"/>
  <c r="U129" i="13"/>
  <c r="T129" i="13"/>
  <c r="U68" i="13"/>
  <c r="T68" i="13"/>
  <c r="U182" i="13"/>
  <c r="T182" i="13"/>
  <c r="U83" i="13"/>
  <c r="T83" i="13"/>
  <c r="U117" i="13"/>
  <c r="T117" i="13"/>
  <c r="U181" i="13"/>
  <c r="T181" i="13"/>
  <c r="U79" i="13"/>
  <c r="T79" i="13"/>
  <c r="U103" i="13"/>
  <c r="T103" i="13"/>
  <c r="U58" i="13"/>
  <c r="T58" i="13"/>
  <c r="U88" i="13"/>
  <c r="T88" i="13"/>
  <c r="U187" i="13"/>
  <c r="T187" i="13"/>
  <c r="U70" i="13"/>
  <c r="T70" i="13"/>
  <c r="U77" i="13"/>
  <c r="T77" i="13"/>
  <c r="U123" i="13"/>
  <c r="T123" i="13"/>
  <c r="U71" i="13"/>
  <c r="T71" i="13"/>
  <c r="U139" i="13"/>
  <c r="T139" i="13"/>
  <c r="U75" i="13"/>
  <c r="T75" i="13"/>
  <c r="U107" i="13"/>
  <c r="T107" i="13"/>
  <c r="U138" i="13"/>
  <c r="T138" i="13"/>
  <c r="U65" i="13"/>
  <c r="T65" i="13"/>
  <c r="U110" i="13"/>
  <c r="T110" i="13"/>
  <c r="U189" i="13"/>
  <c r="T189" i="13"/>
  <c r="U91" i="13"/>
  <c r="T91" i="13"/>
  <c r="U159" i="13"/>
  <c r="T159" i="13"/>
  <c r="U62" i="13"/>
  <c r="T62" i="13"/>
  <c r="U69" i="13"/>
  <c r="T69" i="13"/>
  <c r="U121" i="13"/>
  <c r="T121" i="13"/>
  <c r="U180" i="13"/>
  <c r="T180" i="13"/>
  <c r="U127" i="13"/>
  <c r="T127" i="13"/>
  <c r="U67" i="13"/>
  <c r="T67" i="13"/>
  <c r="U94" i="13"/>
  <c r="T94" i="13"/>
  <c r="U134" i="13"/>
  <c r="T134" i="13"/>
  <c r="U186" i="13"/>
  <c r="T186" i="13"/>
  <c r="U55" i="13"/>
  <c r="T55" i="13"/>
  <c r="U162" i="13"/>
  <c r="T162" i="13"/>
  <c r="U81" i="13"/>
  <c r="T81" i="13"/>
  <c r="U133" i="13"/>
  <c r="T133" i="13"/>
  <c r="U161" i="13"/>
  <c r="T161" i="13"/>
  <c r="U61" i="13"/>
  <c r="T61" i="13"/>
  <c r="U118" i="13"/>
  <c r="T118" i="13"/>
  <c r="U124" i="13"/>
  <c r="T124" i="13"/>
  <c r="U190" i="13"/>
  <c r="T190" i="13"/>
  <c r="U97" i="13"/>
  <c r="T97" i="13"/>
  <c r="U120" i="13"/>
  <c r="T120" i="13"/>
  <c r="U136" i="13"/>
  <c r="T136" i="13"/>
  <c r="U54" i="13"/>
  <c r="T54" i="13"/>
  <c r="U135" i="13"/>
  <c r="T135" i="13"/>
  <c r="U72" i="13"/>
  <c r="T72" i="13"/>
  <c r="U128" i="13"/>
  <c r="T128" i="13"/>
  <c r="U131" i="13"/>
  <c r="T131" i="13"/>
  <c r="U78" i="13"/>
  <c r="T78" i="13"/>
  <c r="U98" i="13"/>
  <c r="T98" i="13"/>
  <c r="U104" i="13"/>
  <c r="T104" i="13"/>
  <c r="U119" i="13"/>
  <c r="T119" i="13"/>
  <c r="U183" i="13"/>
  <c r="U82" i="13"/>
  <c r="T82" i="13"/>
  <c r="U115" i="13"/>
  <c r="T115" i="13"/>
  <c r="U132" i="13"/>
  <c r="T132" i="13"/>
  <c r="U57" i="13"/>
  <c r="T57" i="13"/>
  <c r="U130" i="13"/>
  <c r="T130" i="13"/>
  <c r="U63" i="13"/>
  <c r="T63" i="13"/>
  <c r="U114" i="13"/>
  <c r="T114" i="13"/>
  <c r="U112" i="13"/>
  <c r="T112" i="13"/>
  <c r="U192" i="13"/>
  <c r="T192" i="13"/>
  <c r="U101" i="13"/>
  <c r="T101" i="13"/>
  <c r="U93" i="13"/>
  <c r="T93" i="13"/>
  <c r="U106" i="13"/>
  <c r="T106" i="13"/>
  <c r="U137" i="13"/>
  <c r="T137" i="13"/>
  <c r="U74" i="13"/>
  <c r="T74" i="13"/>
  <c r="U105" i="13"/>
  <c r="T105" i="13"/>
  <c r="U113" i="13"/>
  <c r="T113" i="13"/>
  <c r="U59" i="13"/>
  <c r="T59" i="13"/>
  <c r="U116" i="13"/>
  <c r="T116" i="13"/>
  <c r="U185" i="13"/>
  <c r="T185" i="13"/>
  <c r="U86" i="13"/>
  <c r="T86" i="13"/>
  <c r="U108" i="13"/>
  <c r="T108" i="13"/>
  <c r="U184" i="13"/>
  <c r="T184" i="13"/>
  <c r="U85" i="13"/>
  <c r="T85" i="13"/>
  <c r="U64" i="13"/>
  <c r="T64" i="13"/>
  <c r="U96" i="13"/>
  <c r="T96" i="13"/>
  <c r="U125" i="13"/>
  <c r="T125" i="13"/>
  <c r="U66" i="13"/>
  <c r="T66" i="13"/>
  <c r="U92" i="13"/>
  <c r="T92" i="13"/>
  <c r="U90" i="13"/>
  <c r="T90" i="13"/>
  <c r="U56" i="13"/>
  <c r="T56" i="13"/>
  <c r="U111" i="13"/>
  <c r="T111" i="13"/>
  <c r="U126" i="13"/>
  <c r="T126" i="13"/>
  <c r="U89" i="13"/>
  <c r="T89" i="13"/>
  <c r="U100" i="13"/>
  <c r="T100" i="13"/>
  <c r="U76" i="13"/>
  <c r="T76" i="13"/>
  <c r="U191" i="13"/>
  <c r="T191" i="13"/>
  <c r="U99" i="13"/>
  <c r="T99" i="13"/>
  <c r="U122" i="13"/>
  <c r="T122" i="13"/>
  <c r="U188" i="13"/>
  <c r="T188" i="13"/>
  <c r="U95" i="13"/>
  <c r="T95" i="13"/>
  <c r="U73" i="13"/>
  <c r="T73" i="13"/>
  <c r="S195" i="13"/>
  <c r="V195" i="13" s="1"/>
  <c r="S193" i="13"/>
  <c r="V193" i="13" s="1"/>
  <c r="S171" i="13"/>
  <c r="S156" i="13"/>
  <c r="S143" i="13"/>
  <c r="S149" i="13"/>
  <c r="V149" i="13" s="1"/>
  <c r="V197" i="13"/>
  <c r="S194" i="13"/>
  <c r="V194" i="13" s="1"/>
  <c r="S155" i="13"/>
  <c r="V155" i="13" s="1"/>
  <c r="L16" i="13"/>
  <c r="S190" i="13" l="1"/>
  <c r="V190" i="13" s="1"/>
  <c r="S186" i="13"/>
  <c r="V186" i="13" s="1"/>
  <c r="S189" i="13"/>
  <c r="V189" i="13" s="1"/>
  <c r="S108" i="13"/>
  <c r="V108" i="13" s="1"/>
  <c r="S180" i="13"/>
  <c r="V180" i="13" s="1"/>
  <c r="S121" i="13"/>
  <c r="V121" i="13" s="1"/>
  <c r="S118" i="13"/>
  <c r="V118" i="13" s="1"/>
  <c r="S102" i="13"/>
  <c r="V102" i="13" s="1"/>
  <c r="S183" i="13"/>
  <c r="V183" i="13" s="1"/>
  <c r="S106" i="13"/>
  <c r="V106" i="13" s="1"/>
  <c r="S187" i="13"/>
  <c r="V187" i="13" s="1"/>
  <c r="S110" i="13"/>
  <c r="V110" i="13" s="1"/>
  <c r="S101" i="13"/>
  <c r="V101" i="13" s="1"/>
  <c r="S111" i="13"/>
  <c r="V111" i="13" s="1"/>
  <c r="S114" i="13"/>
  <c r="V114" i="13" s="1"/>
  <c r="S192" i="13"/>
  <c r="V192" i="13" s="1"/>
  <c r="S119" i="13"/>
  <c r="V119" i="13" s="1"/>
  <c r="S136" i="13"/>
  <c r="V136" i="13" s="1"/>
  <c r="S54" i="13"/>
  <c r="V54" i="13" s="1"/>
  <c r="S162" i="13"/>
  <c r="V162" i="13" s="1"/>
  <c r="S159" i="13"/>
  <c r="V159" i="13" s="1"/>
  <c r="S112" i="13"/>
  <c r="V112" i="13" s="1"/>
  <c r="S116" i="13"/>
  <c r="V116" i="13" s="1"/>
  <c r="S175" i="13"/>
  <c r="V175" i="13" s="1"/>
  <c r="S83" i="13"/>
  <c r="V83" i="13" s="1"/>
  <c r="S184" i="13"/>
  <c r="V184" i="13" s="1"/>
  <c r="S188" i="13"/>
  <c r="V188" i="13" s="1"/>
  <c r="S139" i="13"/>
  <c r="V139" i="13" s="1"/>
  <c r="S142" i="13"/>
  <c r="V142" i="13" s="1"/>
  <c r="S161" i="13"/>
  <c r="V161" i="13" s="1"/>
  <c r="S167" i="13"/>
  <c r="V167" i="13" s="1"/>
  <c r="S176" i="13"/>
  <c r="V176" i="13" s="1"/>
  <c r="S182" i="13"/>
  <c r="V182" i="13" s="1"/>
  <c r="S117" i="13"/>
  <c r="V117" i="13" s="1"/>
  <c r="S120" i="13"/>
  <c r="V120" i="13" s="1"/>
  <c r="S104" i="13"/>
  <c r="V104" i="13" s="1"/>
  <c r="S66" i="13"/>
  <c r="V66" i="13" s="1"/>
  <c r="S115" i="13"/>
  <c r="V115" i="13" s="1"/>
  <c r="S113" i="13"/>
  <c r="V113" i="13" s="1"/>
  <c r="S146" i="13"/>
  <c r="V146" i="13" s="1"/>
  <c r="S147" i="13"/>
  <c r="V147" i="13" s="1"/>
  <c r="S185" i="13"/>
  <c r="V185" i="13" s="1"/>
  <c r="S169" i="13"/>
  <c r="V169" i="13" s="1"/>
  <c r="S62" i="13"/>
  <c r="V62" i="13" s="1"/>
  <c r="S61" i="13"/>
  <c r="V61" i="13" s="1"/>
  <c r="S79" i="13"/>
  <c r="V79" i="13" s="1"/>
  <c r="S55" i="13"/>
  <c r="V55" i="13" s="1"/>
  <c r="S64" i="13"/>
  <c r="V64" i="13" s="1"/>
  <c r="S153" i="13"/>
  <c r="V153" i="13" s="1"/>
  <c r="S70" i="13"/>
  <c r="V70" i="13" s="1"/>
  <c r="S76" i="13"/>
  <c r="V76" i="13" s="1"/>
  <c r="S56" i="13"/>
  <c r="V56" i="13" s="1"/>
  <c r="S75" i="13"/>
  <c r="V75" i="13" s="1"/>
  <c r="S81" i="13"/>
  <c r="V81" i="13" s="1"/>
  <c r="S137" i="13"/>
  <c r="V137" i="13" s="1"/>
  <c r="S103" i="13"/>
  <c r="V103" i="13" s="1"/>
  <c r="S60" i="13"/>
  <c r="V60" i="13" s="1"/>
  <c r="S59" i="13"/>
  <c r="V59" i="13" s="1"/>
  <c r="S63" i="13"/>
  <c r="V63" i="13" s="1"/>
  <c r="S65" i="13"/>
  <c r="V65" i="13" s="1"/>
  <c r="S58" i="13"/>
  <c r="V58" i="13" s="1"/>
  <c r="S57" i="13"/>
  <c r="V57" i="13" s="1"/>
  <c r="S74" i="13"/>
  <c r="V74" i="13" s="1"/>
  <c r="S77" i="13"/>
  <c r="V77" i="13" s="1"/>
  <c r="S78" i="13"/>
  <c r="V78" i="13" s="1"/>
  <c r="S80" i="13"/>
  <c r="V80" i="13" s="1"/>
  <c r="S138" i="13"/>
  <c r="V138" i="13" s="1"/>
  <c r="S152" i="13"/>
  <c r="V152" i="13" s="1"/>
  <c r="S154" i="13"/>
  <c r="V154" i="13" s="1"/>
  <c r="S177" i="13"/>
  <c r="V177" i="13" s="1"/>
  <c r="S191" i="13"/>
  <c r="V191" i="13" s="1"/>
  <c r="S68" i="13"/>
  <c r="V68" i="13" s="1"/>
  <c r="S73" i="13"/>
  <c r="V73" i="13" s="1"/>
  <c r="S72" i="13"/>
  <c r="V72" i="13" s="1"/>
  <c r="S109" i="13"/>
  <c r="V109" i="13" s="1"/>
  <c r="S69" i="13"/>
  <c r="V69" i="13" s="1"/>
  <c r="S71" i="13"/>
  <c r="V71" i="13" s="1"/>
  <c r="S122" i="13"/>
  <c r="V122" i="13" s="1"/>
  <c r="S123" i="13"/>
  <c r="V123" i="13" s="1"/>
  <c r="S124" i="13"/>
  <c r="V124" i="13" s="1"/>
  <c r="S67" i="13"/>
  <c r="V67" i="13" s="1"/>
  <c r="V171" i="13"/>
  <c r="S89" i="13"/>
  <c r="V89" i="13" s="1"/>
  <c r="S91" i="13"/>
  <c r="V91" i="13" s="1"/>
  <c r="V156" i="13"/>
  <c r="S93" i="13"/>
  <c r="V93" i="13" s="1"/>
  <c r="S98" i="13"/>
  <c r="V98" i="13" s="1"/>
  <c r="S95" i="13"/>
  <c r="V95" i="13" s="1"/>
  <c r="S86" i="13"/>
  <c r="V86" i="13" s="1"/>
  <c r="S87" i="13"/>
  <c r="V87" i="13" s="1"/>
  <c r="S92" i="13"/>
  <c r="V92" i="13" s="1"/>
  <c r="S85" i="13"/>
  <c r="V85" i="13" s="1"/>
  <c r="S100" i="13"/>
  <c r="V100" i="13" s="1"/>
  <c r="S97" i="13"/>
  <c r="V97" i="13" s="1"/>
  <c r="S99" i="13"/>
  <c r="V99" i="13" s="1"/>
  <c r="S90" i="13"/>
  <c r="V90" i="13" s="1"/>
  <c r="S88" i="13"/>
  <c r="V88" i="13" s="1"/>
  <c r="S94" i="13"/>
  <c r="V94" i="13" s="1"/>
  <c r="S96" i="13"/>
  <c r="V96" i="13" s="1"/>
  <c r="S107" i="13"/>
  <c r="V107" i="13" s="1"/>
  <c r="S105" i="13"/>
  <c r="V105" i="13" s="1"/>
  <c r="S127" i="13"/>
  <c r="V127" i="13" s="1"/>
  <c r="S130" i="13"/>
  <c r="V130" i="13" s="1"/>
  <c r="S128" i="13"/>
  <c r="V128" i="13" s="1"/>
  <c r="S134" i="13"/>
  <c r="V134" i="13" s="1"/>
  <c r="S132" i="13"/>
  <c r="V132" i="13" s="1"/>
  <c r="S135" i="13"/>
  <c r="V135" i="13" s="1"/>
  <c r="S125" i="13"/>
  <c r="V125" i="13" s="1"/>
  <c r="S126" i="13"/>
  <c r="V126" i="13" s="1"/>
  <c r="S133" i="13"/>
  <c r="V133" i="13" s="1"/>
  <c r="S131" i="13"/>
  <c r="V131" i="13" s="1"/>
  <c r="S129" i="13"/>
  <c r="V129" i="13" s="1"/>
  <c r="S84" i="13"/>
  <c r="V84" i="13" s="1"/>
  <c r="S82" i="13"/>
  <c r="V82" i="13" s="1"/>
  <c r="V143" i="13"/>
  <c r="S140" i="13"/>
  <c r="V140" i="13" s="1"/>
  <c r="S181" i="13"/>
  <c r="V181" i="13" s="1"/>
  <c r="S157" i="13"/>
  <c r="V157" i="13" s="1"/>
  <c r="S148" i="13"/>
  <c r="V148" i="13" s="1"/>
  <c r="S179" i="13"/>
  <c r="V179" i="13" s="1"/>
  <c r="S173" i="13"/>
  <c r="V173" i="13" s="1"/>
  <c r="S141" i="13"/>
  <c r="V141" i="13" s="1"/>
  <c r="S174" i="13"/>
  <c r="V174" i="13" s="1"/>
  <c r="S170" i="13"/>
  <c r="V170" i="13" s="1"/>
  <c r="S151" i="13"/>
  <c r="V151" i="13" s="1"/>
  <c r="S150" i="13"/>
  <c r="V150" i="13" s="1"/>
  <c r="S144" i="13"/>
  <c r="V144" i="13" s="1"/>
  <c r="S145" i="13"/>
  <c r="V145" i="13" s="1"/>
  <c r="S163" i="13"/>
  <c r="V163" i="13" s="1"/>
  <c r="S166" i="13"/>
  <c r="V166" i="13" s="1"/>
  <c r="S165" i="13"/>
  <c r="V165" i="13" s="1"/>
  <c r="S164" i="13"/>
  <c r="V164" i="13" s="1"/>
  <c r="S168" i="13"/>
  <c r="V168" i="13" s="1"/>
  <c r="S178" i="13"/>
  <c r="V178" i="13" s="1"/>
  <c r="S172" i="13"/>
  <c r="V172" i="13" s="1"/>
  <c r="I6" i="22"/>
  <c r="I8" i="22"/>
  <c r="E6" i="22"/>
  <c r="E8" i="22"/>
  <c r="O34" i="13"/>
  <c r="O35" i="13"/>
  <c r="O36" i="13"/>
  <c r="O37" i="13"/>
  <c r="O38" i="13"/>
  <c r="O39" i="13"/>
  <c r="O40" i="13"/>
  <c r="P5" i="13" l="1"/>
  <c r="P6" i="13"/>
  <c r="P7" i="13"/>
  <c r="P8" i="13"/>
  <c r="P9" i="13"/>
  <c r="P10" i="13"/>
  <c r="P11" i="13"/>
  <c r="P12" i="13"/>
  <c r="O9" i="13"/>
  <c r="O10" i="13"/>
  <c r="R12" i="13" l="1"/>
  <c r="R10" i="13"/>
  <c r="R8" i="13"/>
  <c r="R6" i="13"/>
  <c r="R11" i="13"/>
  <c r="R9" i="13"/>
  <c r="R7" i="13"/>
  <c r="R5" i="13"/>
  <c r="O8" i="13"/>
  <c r="O6" i="13"/>
  <c r="O11" i="13"/>
  <c r="O7" i="13"/>
  <c r="O5" i="13"/>
  <c r="E245" i="22"/>
  <c r="H5" i="13" l="1"/>
  <c r="E219" i="22"/>
  <c r="E220" i="22"/>
  <c r="E221" i="22"/>
  <c r="E222" i="22"/>
  <c r="E223" i="22"/>
  <c r="E224" i="22"/>
  <c r="E225" i="22"/>
  <c r="E226" i="22"/>
  <c r="E227" i="22"/>
  <c r="E228" i="22"/>
  <c r="E229" i="22"/>
  <c r="E230" i="22"/>
  <c r="E233" i="22"/>
  <c r="E234" i="22"/>
  <c r="E235" i="22"/>
  <c r="E236" i="22"/>
  <c r="E238" i="22"/>
  <c r="E239" i="22"/>
  <c r="E240" i="22"/>
  <c r="E241" i="22"/>
  <c r="E242" i="22"/>
  <c r="E243" i="22"/>
  <c r="E244" i="22"/>
  <c r="C10" i="24" l="1"/>
  <c r="C8" i="24"/>
  <c r="C9" i="24"/>
  <c r="C11" i="24"/>
  <c r="W17" i="12" l="1"/>
  <c r="W18" i="12"/>
  <c r="W16" i="12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D5" i="66" s="1"/>
  <c r="H34" i="13"/>
  <c r="H35" i="13"/>
  <c r="H36" i="13"/>
  <c r="H37" i="13"/>
  <c r="H38" i="13"/>
  <c r="H39" i="13"/>
  <c r="H40" i="13"/>
  <c r="H41" i="13"/>
  <c r="H42" i="13"/>
  <c r="H43" i="13"/>
  <c r="H44" i="13"/>
  <c r="H45" i="13"/>
  <c r="D5" i="70" s="1"/>
  <c r="H46" i="13"/>
  <c r="H47" i="13"/>
  <c r="H48" i="13"/>
  <c r="H49" i="13"/>
  <c r="H50" i="13"/>
  <c r="H51" i="13"/>
  <c r="H52" i="13"/>
  <c r="H53" i="13"/>
  <c r="E174" i="22"/>
  <c r="E175" i="22"/>
  <c r="E176" i="22"/>
  <c r="E177" i="22"/>
  <c r="E178" i="22"/>
  <c r="E179" i="22"/>
  <c r="E180" i="22"/>
  <c r="E181" i="22"/>
  <c r="E182" i="22"/>
  <c r="E183" i="22"/>
  <c r="E184" i="22"/>
  <c r="E185" i="22"/>
  <c r="E186" i="22"/>
  <c r="E187" i="22"/>
  <c r="E188" i="22"/>
  <c r="E189" i="22"/>
  <c r="E190" i="22"/>
  <c r="E191" i="22"/>
  <c r="E192" i="22"/>
  <c r="E193" i="22"/>
  <c r="E194" i="22"/>
  <c r="E195" i="22"/>
  <c r="E196" i="22"/>
  <c r="E197" i="22"/>
  <c r="E198" i="22"/>
  <c r="E199" i="22"/>
  <c r="E200" i="22"/>
  <c r="E201" i="22"/>
  <c r="E202" i="22"/>
  <c r="E203" i="22"/>
  <c r="E204" i="22"/>
  <c r="E205" i="22"/>
  <c r="E206" i="22"/>
  <c r="E207" i="22"/>
  <c r="E208" i="22"/>
  <c r="E209" i="22"/>
  <c r="E210" i="22"/>
  <c r="E211" i="22"/>
  <c r="E212" i="22"/>
  <c r="E213" i="22"/>
  <c r="E214" i="22"/>
  <c r="E215" i="22"/>
  <c r="E216" i="22"/>
  <c r="E217" i="22"/>
  <c r="E218" i="22"/>
  <c r="F394" i="13" l="1"/>
  <c r="F368" i="13"/>
  <c r="O13" i="13"/>
  <c r="O14" i="13"/>
  <c r="O15" i="13"/>
  <c r="O16" i="13"/>
  <c r="O17" i="13"/>
  <c r="O18" i="13"/>
  <c r="O19" i="13"/>
  <c r="O20" i="13"/>
  <c r="O21" i="13"/>
  <c r="O22" i="13"/>
  <c r="O23" i="13"/>
  <c r="O24" i="13"/>
  <c r="O25" i="13"/>
  <c r="O26" i="13"/>
  <c r="O27" i="13"/>
  <c r="O28" i="13"/>
  <c r="O29" i="13"/>
  <c r="O30" i="13"/>
  <c r="O31" i="13"/>
  <c r="O32" i="13"/>
  <c r="O33" i="13"/>
  <c r="O41" i="13"/>
  <c r="O42" i="13"/>
  <c r="O43" i="13"/>
  <c r="O44" i="13"/>
  <c r="O45" i="13"/>
  <c r="O46" i="13"/>
  <c r="O47" i="13"/>
  <c r="O48" i="13"/>
  <c r="O49" i="13"/>
  <c r="O50" i="13"/>
  <c r="P13" i="13"/>
  <c r="P14" i="13"/>
  <c r="P15" i="13"/>
  <c r="P16" i="13"/>
  <c r="P17" i="13"/>
  <c r="P18" i="13"/>
  <c r="P19" i="13"/>
  <c r="P20" i="13"/>
  <c r="P21" i="13"/>
  <c r="P22" i="13"/>
  <c r="P23" i="13"/>
  <c r="P24" i="13"/>
  <c r="P25" i="13"/>
  <c r="P26" i="13"/>
  <c r="P27" i="13"/>
  <c r="P28" i="13"/>
  <c r="P29" i="13"/>
  <c r="P30" i="13"/>
  <c r="P31" i="13"/>
  <c r="P32" i="13"/>
  <c r="P33" i="13"/>
  <c r="P34" i="13"/>
  <c r="P35" i="13"/>
  <c r="P36" i="13"/>
  <c r="P37" i="13"/>
  <c r="P38" i="13"/>
  <c r="P39" i="13"/>
  <c r="P40" i="13"/>
  <c r="P41" i="13"/>
  <c r="P42" i="13"/>
  <c r="P43" i="13"/>
  <c r="P44" i="13"/>
  <c r="P45" i="13"/>
  <c r="P46" i="13"/>
  <c r="P47" i="13"/>
  <c r="P48" i="13"/>
  <c r="P49" i="13"/>
  <c r="P50" i="13"/>
  <c r="E32" i="12"/>
  <c r="W32" i="12" s="1"/>
  <c r="E35" i="12"/>
  <c r="W35" i="12" s="1"/>
  <c r="E37" i="12"/>
  <c r="W37" i="12" s="1"/>
  <c r="E39" i="12"/>
  <c r="W39" i="12" s="1"/>
  <c r="W40" i="12"/>
  <c r="W43" i="12"/>
  <c r="W44" i="12"/>
  <c r="E47" i="12"/>
  <c r="W47" i="12" s="1"/>
  <c r="E56" i="12"/>
  <c r="W56" i="12" s="1"/>
  <c r="W59" i="12"/>
  <c r="W61" i="12"/>
  <c r="W62" i="12"/>
  <c r="W66" i="12"/>
  <c r="E31" i="12"/>
  <c r="W9" i="12"/>
  <c r="W10" i="12"/>
  <c r="F321" i="13" s="1"/>
  <c r="W11" i="12"/>
  <c r="W12" i="12"/>
  <c r="W13" i="12"/>
  <c r="F395" i="13" s="1"/>
  <c r="W14" i="12"/>
  <c r="E173" i="22"/>
  <c r="E172" i="22"/>
  <c r="F266" i="13" l="1"/>
  <c r="F209" i="13"/>
  <c r="F87" i="13"/>
  <c r="F365" i="13"/>
  <c r="F366" i="13"/>
  <c r="F373" i="13"/>
  <c r="F262" i="13"/>
  <c r="F261" i="13"/>
  <c r="F122" i="13"/>
  <c r="F197" i="13"/>
  <c r="F198" i="13"/>
  <c r="F325" i="13"/>
  <c r="F372" i="13"/>
  <c r="F370" i="13"/>
  <c r="F199" i="13"/>
  <c r="F166" i="13"/>
  <c r="F168" i="13"/>
  <c r="F114" i="13"/>
  <c r="F69" i="13"/>
  <c r="F118" i="13"/>
  <c r="F236" i="13"/>
  <c r="F379" i="13"/>
  <c r="F329" i="13"/>
  <c r="F347" i="13"/>
  <c r="F276" i="13"/>
  <c r="F331" i="13"/>
  <c r="F117" i="13"/>
  <c r="F89" i="13"/>
  <c r="F120" i="13"/>
  <c r="F171" i="13"/>
  <c r="F233" i="13"/>
  <c r="F231" i="13"/>
  <c r="F227" i="13"/>
  <c r="F136" i="13"/>
  <c r="F351" i="13"/>
  <c r="F203" i="13"/>
  <c r="F187" i="13"/>
  <c r="F206" i="13"/>
  <c r="F333" i="13"/>
  <c r="F381" i="13"/>
  <c r="F280" i="13"/>
  <c r="F279" i="13"/>
  <c r="F281" i="13"/>
  <c r="F326" i="13"/>
  <c r="F167" i="13"/>
  <c r="F230" i="13"/>
  <c r="F349" i="13"/>
  <c r="F232" i="13"/>
  <c r="F200" i="13"/>
  <c r="F310" i="13"/>
  <c r="F115" i="13"/>
  <c r="F70" i="13"/>
  <c r="F330" i="13"/>
  <c r="F380" i="13"/>
  <c r="F378" i="13"/>
  <c r="F369" i="13"/>
  <c r="F278" i="13"/>
  <c r="F364" i="13"/>
  <c r="F174" i="13"/>
  <c r="F229" i="13"/>
  <c r="F348" i="13"/>
  <c r="F346" i="13"/>
  <c r="F277" i="13"/>
  <c r="F205" i="13"/>
  <c r="F332" i="13"/>
  <c r="F90" i="13"/>
  <c r="F121" i="13"/>
  <c r="F119" i="13"/>
  <c r="F172" i="13"/>
  <c r="F352" i="13"/>
  <c r="F377" i="13"/>
  <c r="F228" i="13"/>
  <c r="F371" i="13"/>
  <c r="F173" i="13"/>
  <c r="F204" i="13"/>
  <c r="F137" i="13"/>
  <c r="F188" i="13"/>
  <c r="F345" i="13"/>
  <c r="F113" i="13"/>
  <c r="F138" i="13"/>
  <c r="F234" i="13"/>
  <c r="F235" i="13"/>
  <c r="F201" i="13"/>
  <c r="F175" i="13"/>
  <c r="F169" i="13"/>
  <c r="F327" i="13"/>
  <c r="F91" i="13"/>
  <c r="F116" i="13"/>
  <c r="F311" i="13"/>
  <c r="F139" i="13"/>
  <c r="F350" i="13"/>
  <c r="F328" i="13"/>
  <c r="F202" i="13"/>
  <c r="F334" i="13"/>
  <c r="F170" i="13"/>
  <c r="F62" i="13"/>
  <c r="F67" i="13"/>
  <c r="F66" i="13"/>
  <c r="F65" i="13"/>
  <c r="F68" i="13"/>
  <c r="D11" i="73" s="1"/>
  <c r="F64" i="13"/>
  <c r="F63" i="13"/>
  <c r="F82" i="13"/>
  <c r="F108" i="13"/>
  <c r="F77" i="13"/>
  <c r="F75" i="13"/>
  <c r="F392" i="13"/>
  <c r="F324" i="13"/>
  <c r="F386" i="13"/>
  <c r="F336" i="13"/>
  <c r="F286" i="13"/>
  <c r="F182" i="13"/>
  <c r="F301" i="13"/>
  <c r="F253" i="13"/>
  <c r="F356" i="13"/>
  <c r="F354" i="13"/>
  <c r="F285" i="13"/>
  <c r="F221" i="13"/>
  <c r="F340" i="13"/>
  <c r="F338" i="13"/>
  <c r="F149" i="13"/>
  <c r="F260" i="13"/>
  <c r="F101" i="13"/>
  <c r="F103" i="13"/>
  <c r="F74" i="13"/>
  <c r="F80" i="13"/>
  <c r="F383" i="13"/>
  <c r="F297" i="13"/>
  <c r="F251" i="13"/>
  <c r="F322" i="13"/>
  <c r="F312" i="13"/>
  <c r="F181" i="13"/>
  <c r="F308" i="13"/>
  <c r="F306" i="13"/>
  <c r="F220" i="13"/>
  <c r="F363" i="13"/>
  <c r="F292" i="13"/>
  <c r="F290" i="13"/>
  <c r="F196" i="13"/>
  <c r="F257" i="13"/>
  <c r="F180" i="13"/>
  <c r="F94" i="13"/>
  <c r="F93" i="13"/>
  <c r="F72" i="13"/>
  <c r="F315" i="13"/>
  <c r="F360" i="13"/>
  <c r="F193" i="13"/>
  <c r="F385" i="13"/>
  <c r="F299" i="13"/>
  <c r="F255" i="13"/>
  <c r="F177" i="13"/>
  <c r="F390" i="13"/>
  <c r="F305" i="13"/>
  <c r="F283" i="13"/>
  <c r="F335" i="13"/>
  <c r="F150" i="13"/>
  <c r="F374" i="13"/>
  <c r="F176" i="13"/>
  <c r="F250" i="13"/>
  <c r="F100" i="13"/>
  <c r="F99" i="13"/>
  <c r="F109" i="13"/>
  <c r="F78" i="13"/>
  <c r="F84" i="13"/>
  <c r="F144" i="13"/>
  <c r="F358" i="13"/>
  <c r="F218" i="13"/>
  <c r="F295" i="13"/>
  <c r="F146" i="13"/>
  <c r="F342" i="13"/>
  <c r="F194" i="13"/>
  <c r="F361" i="13"/>
  <c r="F178" i="13"/>
  <c r="F102" i="13"/>
  <c r="F104" i="13"/>
  <c r="F81" i="13"/>
  <c r="F76" i="13"/>
  <c r="F252" i="13"/>
  <c r="F387" i="13"/>
  <c r="F294" i="13"/>
  <c r="F190" i="13"/>
  <c r="F317" i="13"/>
  <c r="F296" i="13"/>
  <c r="F362" i="13"/>
  <c r="F293" i="13"/>
  <c r="F183" i="13"/>
  <c r="F256" i="13"/>
  <c r="F107" i="13"/>
  <c r="F96" i="13"/>
  <c r="F95" i="13"/>
  <c r="F73" i="13"/>
  <c r="F249" i="13"/>
  <c r="F288" i="13"/>
  <c r="F323" i="13"/>
  <c r="F189" i="13"/>
  <c r="F316" i="13"/>
  <c r="F314" i="13"/>
  <c r="F247" i="13"/>
  <c r="F300" i="13"/>
  <c r="F298" i="13"/>
  <c r="F289" i="13"/>
  <c r="F355" i="13"/>
  <c r="F148" i="13"/>
  <c r="F284" i="13"/>
  <c r="F282" i="13"/>
  <c r="F384" i="13"/>
  <c r="F339" i="13"/>
  <c r="F391" i="13"/>
  <c r="F259" i="13"/>
  <c r="F92" i="13"/>
  <c r="F97" i="13"/>
  <c r="F79" i="13"/>
  <c r="F86" i="13"/>
  <c r="F152" i="13"/>
  <c r="F375" i="13"/>
  <c r="F184" i="13"/>
  <c r="F147" i="13"/>
  <c r="F307" i="13"/>
  <c r="F359" i="13"/>
  <c r="F219" i="13"/>
  <c r="F185" i="13"/>
  <c r="F353" i="13"/>
  <c r="F291" i="13"/>
  <c r="F343" i="13"/>
  <c r="F191" i="13"/>
  <c r="F195" i="13"/>
  <c r="F382" i="13"/>
  <c r="F248" i="13"/>
  <c r="F258" i="13"/>
  <c r="F179" i="13"/>
  <c r="F105" i="13"/>
  <c r="F71" i="13"/>
  <c r="F85" i="13"/>
  <c r="F83" i="13"/>
  <c r="F192" i="13"/>
  <c r="F302" i="13"/>
  <c r="F388" i="13"/>
  <c r="F145" i="13"/>
  <c r="F389" i="13"/>
  <c r="F287" i="13"/>
  <c r="F337" i="13"/>
  <c r="F223" i="13"/>
  <c r="F186" i="13"/>
  <c r="F254" i="13"/>
  <c r="F357" i="13"/>
  <c r="F313" i="13"/>
  <c r="F224" i="13"/>
  <c r="F222" i="13"/>
  <c r="F341" i="13"/>
  <c r="F151" i="13"/>
  <c r="F98" i="13"/>
  <c r="F106" i="13"/>
  <c r="F142" i="13"/>
  <c r="F133" i="13"/>
  <c r="F132" i="13"/>
  <c r="F158" i="13"/>
  <c r="F165" i="13"/>
  <c r="F159" i="13"/>
  <c r="F129" i="13"/>
  <c r="F140" i="13"/>
  <c r="F160" i="13"/>
  <c r="F127" i="13"/>
  <c r="F164" i="13"/>
  <c r="F161" i="13"/>
  <c r="F123" i="13"/>
  <c r="F126" i="13"/>
  <c r="F162" i="13"/>
  <c r="F141" i="13"/>
  <c r="F143" i="13"/>
  <c r="F157" i="13"/>
  <c r="F125" i="13"/>
  <c r="F130" i="13"/>
  <c r="F124" i="13"/>
  <c r="F128" i="13"/>
  <c r="F135" i="13"/>
  <c r="F163" i="13"/>
  <c r="F131" i="13"/>
  <c r="F134" i="13"/>
  <c r="F240" i="13"/>
  <c r="F244" i="13"/>
  <c r="F269" i="13"/>
  <c r="F213" i="13"/>
  <c r="F207" i="13"/>
  <c r="F303" i="13"/>
  <c r="F344" i="13"/>
  <c r="F226" i="13"/>
  <c r="F265" i="13"/>
  <c r="F237" i="13"/>
  <c r="F111" i="13"/>
  <c r="F264" i="13"/>
  <c r="F319" i="13"/>
  <c r="F320" i="13"/>
  <c r="F268" i="13"/>
  <c r="F238" i="13"/>
  <c r="F245" i="13"/>
  <c r="F216" i="13"/>
  <c r="F243" i="13"/>
  <c r="F270" i="13"/>
  <c r="F367" i="13"/>
  <c r="F211" i="13"/>
  <c r="F155" i="13"/>
  <c r="F239" i="13"/>
  <c r="F271" i="13"/>
  <c r="F272" i="13"/>
  <c r="F309" i="13"/>
  <c r="F318" i="13"/>
  <c r="F212" i="13"/>
  <c r="F304" i="13"/>
  <c r="F112" i="13"/>
  <c r="F88" i="13"/>
  <c r="F215" i="13"/>
  <c r="F61" i="13"/>
  <c r="F376" i="13"/>
  <c r="F273" i="13"/>
  <c r="F208" i="13"/>
  <c r="F274" i="13"/>
  <c r="F153" i="13"/>
  <c r="F242" i="13"/>
  <c r="F156" i="13"/>
  <c r="F225" i="13"/>
  <c r="F241" i="13"/>
  <c r="F110" i="13"/>
  <c r="F275" i="13"/>
  <c r="F267" i="13"/>
  <c r="F393" i="13"/>
  <c r="F154" i="13"/>
  <c r="F246" i="13"/>
  <c r="F210" i="13"/>
  <c r="F263" i="13"/>
  <c r="F217" i="13"/>
  <c r="F214" i="13"/>
  <c r="F42" i="13"/>
  <c r="F49" i="13"/>
  <c r="F45" i="13"/>
  <c r="F46" i="13"/>
  <c r="F52" i="13"/>
  <c r="F51" i="13"/>
  <c r="F34" i="13"/>
  <c r="F41" i="13"/>
  <c r="F40" i="13"/>
  <c r="F38" i="13"/>
  <c r="F44" i="13"/>
  <c r="F43" i="13"/>
  <c r="F33" i="13"/>
  <c r="F48" i="13"/>
  <c r="F47" i="13"/>
  <c r="F53" i="13"/>
  <c r="F30" i="13"/>
  <c r="F36" i="13"/>
  <c r="F35" i="13"/>
  <c r="F39" i="13"/>
  <c r="F32" i="13"/>
  <c r="F31" i="13"/>
  <c r="F50" i="13"/>
  <c r="F37" i="13"/>
  <c r="F60" i="13"/>
  <c r="F59" i="13"/>
  <c r="F58" i="13"/>
  <c r="F15" i="13"/>
  <c r="F56" i="13"/>
  <c r="F55" i="13"/>
  <c r="F11" i="13"/>
  <c r="F26" i="13"/>
  <c r="F18" i="13"/>
  <c r="F25" i="13"/>
  <c r="F22" i="13"/>
  <c r="F28" i="13"/>
  <c r="F27" i="13"/>
  <c r="F10" i="13"/>
  <c r="F17" i="13"/>
  <c r="F14" i="13"/>
  <c r="F20" i="13"/>
  <c r="F19" i="13"/>
  <c r="F21" i="13"/>
  <c r="F9" i="13"/>
  <c r="F24" i="13"/>
  <c r="F23" i="13"/>
  <c r="F6" i="13"/>
  <c r="F12" i="13"/>
  <c r="F16" i="13"/>
  <c r="F5" i="13"/>
  <c r="F29" i="13"/>
  <c r="F57" i="13"/>
  <c r="F13" i="13"/>
  <c r="F8" i="13"/>
  <c r="F7" i="13"/>
  <c r="F54" i="13"/>
  <c r="W31" i="12"/>
  <c r="R50" i="13"/>
  <c r="R48" i="13"/>
  <c r="R46" i="13"/>
  <c r="R44" i="13"/>
  <c r="R42" i="13"/>
  <c r="R40" i="13"/>
  <c r="R38" i="13"/>
  <c r="R36" i="13"/>
  <c r="R34" i="13"/>
  <c r="R32" i="13"/>
  <c r="R30" i="13"/>
  <c r="R28" i="13"/>
  <c r="R26" i="13"/>
  <c r="R24" i="13"/>
  <c r="R22" i="13"/>
  <c r="R20" i="13"/>
  <c r="R18" i="13"/>
  <c r="R16" i="13"/>
  <c r="K16" i="13" s="1"/>
  <c r="J16" i="13" s="1"/>
  <c r="R14" i="13"/>
  <c r="R49" i="13"/>
  <c r="R47" i="13"/>
  <c r="R45" i="13"/>
  <c r="R43" i="13"/>
  <c r="R41" i="13"/>
  <c r="R39" i="13"/>
  <c r="R37" i="13"/>
  <c r="R35" i="13"/>
  <c r="R33" i="13"/>
  <c r="R31" i="13"/>
  <c r="R29" i="13"/>
  <c r="R27" i="13"/>
  <c r="R25" i="13"/>
  <c r="R23" i="13"/>
  <c r="R21" i="13"/>
  <c r="R19" i="13"/>
  <c r="R17" i="13"/>
  <c r="R15" i="13"/>
  <c r="R13" i="13"/>
  <c r="O12" i="13"/>
  <c r="I16" i="22"/>
  <c r="I17" i="22"/>
  <c r="I20" i="22"/>
  <c r="I23" i="22"/>
  <c r="I25" i="22"/>
  <c r="I26" i="22"/>
  <c r="I29" i="22"/>
  <c r="I32" i="22"/>
  <c r="I45" i="22"/>
  <c r="E16" i="22"/>
  <c r="E17" i="22"/>
  <c r="E20" i="22"/>
  <c r="E23" i="22"/>
  <c r="E25" i="22"/>
  <c r="E26" i="22"/>
  <c r="E29" i="22"/>
  <c r="E32" i="22"/>
  <c r="E45" i="22"/>
  <c r="E72" i="22"/>
  <c r="E77" i="22"/>
  <c r="E78" i="22"/>
  <c r="E79" i="22"/>
  <c r="E80" i="22"/>
  <c r="E81" i="22"/>
  <c r="E82" i="22"/>
  <c r="E83" i="22"/>
  <c r="E84" i="22"/>
  <c r="E85" i="22"/>
  <c r="E86" i="22"/>
  <c r="E87" i="22"/>
  <c r="E88" i="22"/>
  <c r="E89" i="22"/>
  <c r="E90" i="22"/>
  <c r="E91" i="22"/>
  <c r="E92" i="22"/>
  <c r="E93" i="22"/>
  <c r="E94" i="22"/>
  <c r="E95" i="22"/>
  <c r="E96" i="22"/>
  <c r="E97" i="22"/>
  <c r="E98" i="22"/>
  <c r="E99" i="22"/>
  <c r="E100" i="22"/>
  <c r="E101" i="22"/>
  <c r="E102" i="22"/>
  <c r="E103" i="22"/>
  <c r="E104" i="22"/>
  <c r="E105" i="22"/>
  <c r="E106" i="22"/>
  <c r="E107" i="22"/>
  <c r="E108" i="22"/>
  <c r="E109" i="22"/>
  <c r="E110" i="22"/>
  <c r="E111" i="22"/>
  <c r="E112" i="22"/>
  <c r="E113" i="22"/>
  <c r="E114" i="22"/>
  <c r="E115" i="22"/>
  <c r="E116" i="22"/>
  <c r="E117" i="22"/>
  <c r="E118" i="22"/>
  <c r="E129" i="22"/>
  <c r="E130" i="22"/>
  <c r="E131" i="22"/>
  <c r="E132" i="22"/>
  <c r="E133" i="22"/>
  <c r="E134" i="22"/>
  <c r="E135" i="22"/>
  <c r="E136" i="22"/>
  <c r="E137" i="22"/>
  <c r="E138" i="22"/>
  <c r="E139" i="22"/>
  <c r="E140" i="22"/>
  <c r="E141" i="22"/>
  <c r="E142" i="22"/>
  <c r="E143" i="22"/>
  <c r="E144" i="22"/>
  <c r="E145" i="22"/>
  <c r="E146" i="22"/>
  <c r="E147" i="22"/>
  <c r="E148" i="22"/>
  <c r="E149" i="22"/>
  <c r="E150" i="22"/>
  <c r="E151" i="22"/>
  <c r="E152" i="22"/>
  <c r="E153" i="22"/>
  <c r="E154" i="22"/>
  <c r="E155" i="22"/>
  <c r="E156" i="22"/>
  <c r="E157" i="22"/>
  <c r="E158" i="22"/>
  <c r="E159" i="22"/>
  <c r="E160" i="22"/>
  <c r="E161" i="22"/>
  <c r="E162" i="22"/>
  <c r="E163" i="22"/>
  <c r="E164" i="22"/>
  <c r="E165" i="22"/>
  <c r="E166" i="22"/>
  <c r="E167" i="22"/>
  <c r="E168" i="22"/>
  <c r="E169" i="22"/>
  <c r="E170" i="22"/>
  <c r="E171" i="22"/>
  <c r="E3" i="22"/>
  <c r="E4" i="22"/>
  <c r="E5" i="22"/>
  <c r="E9" i="22"/>
  <c r="E10" i="22"/>
  <c r="E11" i="22"/>
  <c r="E12" i="22"/>
  <c r="E14" i="22"/>
  <c r="E15" i="22"/>
  <c r="E2" i="22"/>
  <c r="D12" i="73" l="1"/>
  <c r="D13" i="73"/>
  <c r="D11" i="69"/>
  <c r="D12" i="69" s="1"/>
  <c r="D11" i="72"/>
  <c r="D11" i="66"/>
  <c r="L13" i="13"/>
  <c r="K13" i="13" s="1"/>
  <c r="J13" i="13" s="1"/>
  <c r="L14" i="13"/>
  <c r="K14" i="13" s="1"/>
  <c r="J14" i="13" s="1"/>
  <c r="L15" i="13"/>
  <c r="K15" i="13" s="1"/>
  <c r="J15" i="13" s="1"/>
  <c r="L17" i="13"/>
  <c r="K17" i="13" s="1"/>
  <c r="J17" i="13" s="1"/>
  <c r="L18" i="13"/>
  <c r="K18" i="13" s="1"/>
  <c r="J18" i="13" s="1"/>
  <c r="L19" i="13"/>
  <c r="K19" i="13" s="1"/>
  <c r="J19" i="13" s="1"/>
  <c r="L20" i="13"/>
  <c r="K20" i="13" s="1"/>
  <c r="J20" i="13" s="1"/>
  <c r="L21" i="13"/>
  <c r="K21" i="13" s="1"/>
  <c r="J21" i="13" s="1"/>
  <c r="L22" i="13"/>
  <c r="K22" i="13" s="1"/>
  <c r="J22" i="13" s="1"/>
  <c r="L23" i="13"/>
  <c r="K23" i="13" s="1"/>
  <c r="J23" i="13" s="1"/>
  <c r="L24" i="13"/>
  <c r="K24" i="13" s="1"/>
  <c r="J24" i="13" s="1"/>
  <c r="L25" i="13"/>
  <c r="K25" i="13" s="1"/>
  <c r="J25" i="13" s="1"/>
  <c r="L26" i="13"/>
  <c r="K26" i="13" s="1"/>
  <c r="J26" i="13" s="1"/>
  <c r="L27" i="13"/>
  <c r="K27" i="13" s="1"/>
  <c r="J27" i="13" s="1"/>
  <c r="L28" i="13"/>
  <c r="K28" i="13" s="1"/>
  <c r="J28" i="13" s="1"/>
  <c r="L29" i="13"/>
  <c r="K29" i="13" s="1"/>
  <c r="J29" i="13" s="1"/>
  <c r="L30" i="13"/>
  <c r="K30" i="13" s="1"/>
  <c r="J30" i="13" s="1"/>
  <c r="L31" i="13"/>
  <c r="K31" i="13" s="1"/>
  <c r="J31" i="13" s="1"/>
  <c r="L32" i="13"/>
  <c r="K32" i="13" s="1"/>
  <c r="J32" i="13" s="1"/>
  <c r="L33" i="13"/>
  <c r="K33" i="13" s="1"/>
  <c r="J33" i="13" s="1"/>
  <c r="L34" i="13"/>
  <c r="K34" i="13" s="1"/>
  <c r="J34" i="13" s="1"/>
  <c r="L35" i="13"/>
  <c r="K35" i="13" s="1"/>
  <c r="J35" i="13" s="1"/>
  <c r="L36" i="13"/>
  <c r="K36" i="13" s="1"/>
  <c r="J36" i="13" s="1"/>
  <c r="L37" i="13"/>
  <c r="K37" i="13" s="1"/>
  <c r="J37" i="13" s="1"/>
  <c r="L38" i="13"/>
  <c r="K38" i="13" s="1"/>
  <c r="J38" i="13" s="1"/>
  <c r="L39" i="13"/>
  <c r="K39" i="13" s="1"/>
  <c r="J39" i="13" s="1"/>
  <c r="L40" i="13"/>
  <c r="K40" i="13" s="1"/>
  <c r="L41" i="13"/>
  <c r="K41" i="13" s="1"/>
  <c r="J41" i="13" s="1"/>
  <c r="L42" i="13"/>
  <c r="K42" i="13" s="1"/>
  <c r="J42" i="13" s="1"/>
  <c r="L43" i="13"/>
  <c r="K43" i="13" s="1"/>
  <c r="J43" i="13" s="1"/>
  <c r="L44" i="13"/>
  <c r="K44" i="13" s="1"/>
  <c r="J44" i="13" s="1"/>
  <c r="L45" i="13"/>
  <c r="K45" i="13" s="1"/>
  <c r="J45" i="13" s="1"/>
  <c r="L46" i="13"/>
  <c r="K46" i="13" s="1"/>
  <c r="J46" i="13" s="1"/>
  <c r="L47" i="13"/>
  <c r="K47" i="13" s="1"/>
  <c r="L48" i="13"/>
  <c r="K48" i="13" s="1"/>
  <c r="L49" i="13"/>
  <c r="K49" i="13" s="1"/>
  <c r="L50" i="13"/>
  <c r="K50" i="13" s="1"/>
  <c r="J50" i="13" s="1"/>
  <c r="L51" i="13"/>
  <c r="K51" i="13" s="1"/>
  <c r="J51" i="13" s="1"/>
  <c r="L52" i="13"/>
  <c r="K52" i="13" s="1"/>
  <c r="J52" i="13" s="1"/>
  <c r="L53" i="13"/>
  <c r="K53" i="13" s="1"/>
  <c r="J53" i="13" s="1"/>
  <c r="L198" i="13"/>
  <c r="K198" i="13" s="1"/>
  <c r="J198" i="13" s="1"/>
  <c r="L199" i="13"/>
  <c r="K199" i="13" s="1"/>
  <c r="J199" i="13" s="1"/>
  <c r="L200" i="13"/>
  <c r="K200" i="13" s="1"/>
  <c r="J200" i="13" s="1"/>
  <c r="L201" i="13"/>
  <c r="K201" i="13" s="1"/>
  <c r="J201" i="13" s="1"/>
  <c r="L202" i="13"/>
  <c r="K202" i="13" s="1"/>
  <c r="J202" i="13" s="1"/>
  <c r="L203" i="13"/>
  <c r="K203" i="13" s="1"/>
  <c r="J203" i="13" s="1"/>
  <c r="L204" i="13"/>
  <c r="K204" i="13" s="1"/>
  <c r="L205" i="13"/>
  <c r="K205" i="13" s="1"/>
  <c r="J205" i="13" s="1"/>
  <c r="L246" i="13"/>
  <c r="K246" i="13" s="1"/>
  <c r="J246" i="13" s="1"/>
  <c r="L247" i="13"/>
  <c r="K247" i="13" s="1"/>
  <c r="J247" i="13" s="1"/>
  <c r="L248" i="13"/>
  <c r="K248" i="13" s="1"/>
  <c r="J248" i="13" s="1"/>
  <c r="L249" i="13"/>
  <c r="K249" i="13" s="1"/>
  <c r="J249" i="13" s="1"/>
  <c r="L250" i="13"/>
  <c r="K250" i="13" s="1"/>
  <c r="J250" i="13" s="1"/>
  <c r="L251" i="13"/>
  <c r="K251" i="13" s="1"/>
  <c r="J251" i="13" s="1"/>
  <c r="L252" i="13"/>
  <c r="K252" i="13" s="1"/>
  <c r="J252" i="13" s="1"/>
  <c r="L253" i="13"/>
  <c r="K253" i="13" s="1"/>
  <c r="J253" i="13" s="1"/>
  <c r="L254" i="13"/>
  <c r="K254" i="13" s="1"/>
  <c r="J254" i="13" s="1"/>
  <c r="L255" i="13"/>
  <c r="K255" i="13" s="1"/>
  <c r="J255" i="13" s="1"/>
  <c r="L256" i="13"/>
  <c r="K256" i="13" s="1"/>
  <c r="J256" i="13" s="1"/>
  <c r="L257" i="13"/>
  <c r="K257" i="13" s="1"/>
  <c r="J257" i="13" s="1"/>
  <c r="L258" i="13"/>
  <c r="K258" i="13" s="1"/>
  <c r="J258" i="13" s="1"/>
  <c r="L259" i="13"/>
  <c r="K259" i="13" s="1"/>
  <c r="J259" i="13" s="1"/>
  <c r="L260" i="13"/>
  <c r="K260" i="13" s="1"/>
  <c r="J260" i="13" s="1"/>
  <c r="L261" i="13"/>
  <c r="L262" i="13"/>
  <c r="K262" i="13" s="1"/>
  <c r="J262" i="13" s="1"/>
  <c r="L263" i="13"/>
  <c r="K263" i="13" s="1"/>
  <c r="J263" i="13" s="1"/>
  <c r="L264" i="13"/>
  <c r="K264" i="13" s="1"/>
  <c r="J264" i="13" s="1"/>
  <c r="L265" i="13"/>
  <c r="K265" i="13" s="1"/>
  <c r="J265" i="13" s="1"/>
  <c r="L266" i="13"/>
  <c r="K266" i="13" s="1"/>
  <c r="J266" i="13" s="1"/>
  <c r="L267" i="13"/>
  <c r="K267" i="13" s="1"/>
  <c r="J267" i="13" s="1"/>
  <c r="L268" i="13"/>
  <c r="K268" i="13" s="1"/>
  <c r="J268" i="13" s="1"/>
  <c r="L269" i="13"/>
  <c r="K269" i="13" s="1"/>
  <c r="J269" i="13" s="1"/>
  <c r="L270" i="13"/>
  <c r="K270" i="13" s="1"/>
  <c r="J270" i="13" s="1"/>
  <c r="L271" i="13"/>
  <c r="K271" i="13" s="1"/>
  <c r="J271" i="13" s="1"/>
  <c r="L272" i="13"/>
  <c r="K272" i="13" s="1"/>
  <c r="J272" i="13" s="1"/>
  <c r="L274" i="13"/>
  <c r="K274" i="13" s="1"/>
  <c r="J274" i="13" s="1"/>
  <c r="L275" i="13"/>
  <c r="K275" i="13" s="1"/>
  <c r="J275" i="13" s="1"/>
  <c r="L276" i="13"/>
  <c r="K276" i="13" s="1"/>
  <c r="J276" i="13" s="1"/>
  <c r="L277" i="13"/>
  <c r="K277" i="13" s="1"/>
  <c r="J277" i="13" s="1"/>
  <c r="L278" i="13"/>
  <c r="K278" i="13" s="1"/>
  <c r="J278" i="13" s="1"/>
  <c r="L279" i="13"/>
  <c r="K279" i="13" s="1"/>
  <c r="J279" i="13" s="1"/>
  <c r="L280" i="13"/>
  <c r="K280" i="13" s="1"/>
  <c r="J280" i="13" s="1"/>
  <c r="L281" i="13"/>
  <c r="K281" i="13" s="1"/>
  <c r="J281" i="13" s="1"/>
  <c r="L282" i="13"/>
  <c r="K282" i="13" s="1"/>
  <c r="L283" i="13"/>
  <c r="K283" i="13" s="1"/>
  <c r="J283" i="13" s="1"/>
  <c r="L284" i="13"/>
  <c r="K284" i="13" s="1"/>
  <c r="J284" i="13" s="1"/>
  <c r="L285" i="13"/>
  <c r="K285" i="13" s="1"/>
  <c r="J285" i="13" s="1"/>
  <c r="L286" i="13"/>
  <c r="K286" i="13" s="1"/>
  <c r="J286" i="13" s="1"/>
  <c r="L287" i="13"/>
  <c r="K287" i="13" s="1"/>
  <c r="J287" i="13" s="1"/>
  <c r="L288" i="13"/>
  <c r="K288" i="13" s="1"/>
  <c r="J288" i="13" s="1"/>
  <c r="L289" i="13"/>
  <c r="K289" i="13" s="1"/>
  <c r="J289" i="13" s="1"/>
  <c r="L290" i="13"/>
  <c r="K290" i="13" s="1"/>
  <c r="J290" i="13" s="1"/>
  <c r="L291" i="13"/>
  <c r="K291" i="13" s="1"/>
  <c r="J291" i="13" s="1"/>
  <c r="L292" i="13"/>
  <c r="K292" i="13" s="1"/>
  <c r="J292" i="13" s="1"/>
  <c r="L293" i="13"/>
  <c r="K293" i="13" s="1"/>
  <c r="J293" i="13" s="1"/>
  <c r="L294" i="13"/>
  <c r="K294" i="13" s="1"/>
  <c r="J294" i="13" s="1"/>
  <c r="L295" i="13"/>
  <c r="K295" i="13" s="1"/>
  <c r="J295" i="13" s="1"/>
  <c r="L296" i="13"/>
  <c r="K296" i="13" s="1"/>
  <c r="J296" i="13" s="1"/>
  <c r="L297" i="13"/>
  <c r="K297" i="13" s="1"/>
  <c r="J297" i="13" s="1"/>
  <c r="L298" i="13"/>
  <c r="K298" i="13" s="1"/>
  <c r="J298" i="13" s="1"/>
  <c r="L299" i="13"/>
  <c r="K299" i="13" s="1"/>
  <c r="J299" i="13" s="1"/>
  <c r="L300" i="13"/>
  <c r="K300" i="13" s="1"/>
  <c r="L301" i="13"/>
  <c r="K301" i="13" s="1"/>
  <c r="J301" i="13" s="1"/>
  <c r="L302" i="13"/>
  <c r="K302" i="13" s="1"/>
  <c r="J302" i="13" s="1"/>
  <c r="L303" i="13"/>
  <c r="K303" i="13" s="1"/>
  <c r="J303" i="13" s="1"/>
  <c r="L304" i="13"/>
  <c r="K304" i="13" s="1"/>
  <c r="J304" i="13" s="1"/>
  <c r="L305" i="13"/>
  <c r="K305" i="13" s="1"/>
  <c r="J305" i="13" s="1"/>
  <c r="L306" i="13"/>
  <c r="K306" i="13" s="1"/>
  <c r="J306" i="13" s="1"/>
  <c r="L307" i="13"/>
  <c r="K307" i="13" s="1"/>
  <c r="J307" i="13" s="1"/>
  <c r="L308" i="13"/>
  <c r="K308" i="13" s="1"/>
  <c r="J308" i="13" s="1"/>
  <c r="L309" i="13"/>
  <c r="K309" i="13" s="1"/>
  <c r="J309" i="13" s="1"/>
  <c r="L310" i="13"/>
  <c r="K310" i="13" s="1"/>
  <c r="J310" i="13" s="1"/>
  <c r="L311" i="13"/>
  <c r="K311" i="13" s="1"/>
  <c r="J311" i="13" s="1"/>
  <c r="L312" i="13"/>
  <c r="K312" i="13" s="1"/>
  <c r="J312" i="13" s="1"/>
  <c r="L313" i="13"/>
  <c r="K313" i="13" s="1"/>
  <c r="J313" i="13" s="1"/>
  <c r="L314" i="13"/>
  <c r="K314" i="13" s="1"/>
  <c r="J314" i="13" s="1"/>
  <c r="L315" i="13"/>
  <c r="K315" i="13" s="1"/>
  <c r="J315" i="13" s="1"/>
  <c r="L316" i="13"/>
  <c r="K316" i="13" s="1"/>
  <c r="J316" i="13" s="1"/>
  <c r="L317" i="13"/>
  <c r="K317" i="13" s="1"/>
  <c r="J317" i="13" s="1"/>
  <c r="L318" i="13"/>
  <c r="K318" i="13" s="1"/>
  <c r="J318" i="13" s="1"/>
  <c r="L319" i="13"/>
  <c r="K319" i="13" s="1"/>
  <c r="J319" i="13" s="1"/>
  <c r="L320" i="13"/>
  <c r="K320" i="13" s="1"/>
  <c r="J320" i="13" s="1"/>
  <c r="L321" i="13"/>
  <c r="K321" i="13" s="1"/>
  <c r="J321" i="13" s="1"/>
  <c r="L322" i="13"/>
  <c r="K322" i="13" s="1"/>
  <c r="J322" i="13" s="1"/>
  <c r="L323" i="13"/>
  <c r="K323" i="13" s="1"/>
  <c r="J323" i="13" s="1"/>
  <c r="L324" i="13"/>
  <c r="K324" i="13" s="1"/>
  <c r="J324" i="13" s="1"/>
  <c r="L325" i="13"/>
  <c r="K325" i="13" s="1"/>
  <c r="J325" i="13" s="1"/>
  <c r="L326" i="13"/>
  <c r="K326" i="13" s="1"/>
  <c r="J326" i="13" s="1"/>
  <c r="L327" i="13"/>
  <c r="K327" i="13" s="1"/>
  <c r="J327" i="13" s="1"/>
  <c r="L328" i="13"/>
  <c r="K328" i="13" s="1"/>
  <c r="J328" i="13" s="1"/>
  <c r="L329" i="13"/>
  <c r="K329" i="13" s="1"/>
  <c r="J329" i="13" s="1"/>
  <c r="L330" i="13"/>
  <c r="K330" i="13" s="1"/>
  <c r="J330" i="13" s="1"/>
  <c r="L331" i="13"/>
  <c r="K331" i="13" s="1"/>
  <c r="J331" i="13" s="1"/>
  <c r="L332" i="13"/>
  <c r="K332" i="13" s="1"/>
  <c r="J332" i="13" s="1"/>
  <c r="L333" i="13"/>
  <c r="K333" i="13" s="1"/>
  <c r="J333" i="13" s="1"/>
  <c r="L334" i="13"/>
  <c r="K334" i="13" s="1"/>
  <c r="J334" i="13" s="1"/>
  <c r="L335" i="13"/>
  <c r="K335" i="13" s="1"/>
  <c r="J335" i="13" s="1"/>
  <c r="L336" i="13"/>
  <c r="K336" i="13" s="1"/>
  <c r="J336" i="13" s="1"/>
  <c r="L337" i="13"/>
  <c r="K337" i="13" s="1"/>
  <c r="J337" i="13" s="1"/>
  <c r="L338" i="13"/>
  <c r="K338" i="13" s="1"/>
  <c r="J338" i="13" s="1"/>
  <c r="L339" i="13"/>
  <c r="K339" i="13" s="1"/>
  <c r="J339" i="13" s="1"/>
  <c r="L340" i="13"/>
  <c r="K340" i="13" s="1"/>
  <c r="J340" i="13" s="1"/>
  <c r="L341" i="13"/>
  <c r="K341" i="13" s="1"/>
  <c r="J341" i="13" s="1"/>
  <c r="L342" i="13"/>
  <c r="K342" i="13" s="1"/>
  <c r="J342" i="13" s="1"/>
  <c r="L343" i="13"/>
  <c r="K343" i="13" s="1"/>
  <c r="J343" i="13" s="1"/>
  <c r="L344" i="13"/>
  <c r="L345" i="13"/>
  <c r="K345" i="13" s="1"/>
  <c r="J345" i="13" s="1"/>
  <c r="L346" i="13"/>
  <c r="K346" i="13" s="1"/>
  <c r="J346" i="13" s="1"/>
  <c r="L347" i="13"/>
  <c r="K347" i="13" s="1"/>
  <c r="J347" i="13" s="1"/>
  <c r="L348" i="13"/>
  <c r="K348" i="13" s="1"/>
  <c r="J348" i="13" s="1"/>
  <c r="L349" i="13"/>
  <c r="K349" i="13" s="1"/>
  <c r="J349" i="13" s="1"/>
  <c r="L350" i="13"/>
  <c r="K350" i="13" s="1"/>
  <c r="J350" i="13" s="1"/>
  <c r="L351" i="13"/>
  <c r="K351" i="13" s="1"/>
  <c r="J351" i="13" s="1"/>
  <c r="L352" i="13"/>
  <c r="K352" i="13" s="1"/>
  <c r="J352" i="13" s="1"/>
  <c r="L353" i="13"/>
  <c r="K353" i="13" s="1"/>
  <c r="J353" i="13" s="1"/>
  <c r="L354" i="13"/>
  <c r="K354" i="13" s="1"/>
  <c r="J354" i="13" s="1"/>
  <c r="L355" i="13"/>
  <c r="K355" i="13" s="1"/>
  <c r="J355" i="13" s="1"/>
  <c r="L356" i="13"/>
  <c r="K356" i="13" s="1"/>
  <c r="J356" i="13" s="1"/>
  <c r="L357" i="13"/>
  <c r="K357" i="13" s="1"/>
  <c r="J357" i="13" s="1"/>
  <c r="L358" i="13"/>
  <c r="K358" i="13" s="1"/>
  <c r="J358" i="13" s="1"/>
  <c r="L359" i="13"/>
  <c r="K359" i="13" s="1"/>
  <c r="J359" i="13" s="1"/>
  <c r="L360" i="13"/>
  <c r="K360" i="13" s="1"/>
  <c r="J360" i="13" s="1"/>
  <c r="L361" i="13"/>
  <c r="K361" i="13" s="1"/>
  <c r="J361" i="13" s="1"/>
  <c r="L362" i="13"/>
  <c r="K362" i="13" s="1"/>
  <c r="J362" i="13" s="1"/>
  <c r="L363" i="13"/>
  <c r="K363" i="13" s="1"/>
  <c r="J363" i="13" s="1"/>
  <c r="L364" i="13"/>
  <c r="K364" i="13" s="1"/>
  <c r="J364" i="13" s="1"/>
  <c r="L365" i="13"/>
  <c r="K365" i="13" s="1"/>
  <c r="J365" i="13" s="1"/>
  <c r="L366" i="13"/>
  <c r="K366" i="13" s="1"/>
  <c r="J366" i="13" s="1"/>
  <c r="L367" i="13"/>
  <c r="K367" i="13" s="1"/>
  <c r="J367" i="13" s="1"/>
  <c r="L368" i="13"/>
  <c r="K368" i="13" s="1"/>
  <c r="J368" i="13" s="1"/>
  <c r="L369" i="13"/>
  <c r="K369" i="13" s="1"/>
  <c r="J369" i="13" s="1"/>
  <c r="L370" i="13"/>
  <c r="K370" i="13" s="1"/>
  <c r="J370" i="13" s="1"/>
  <c r="L371" i="13"/>
  <c r="K371" i="13" s="1"/>
  <c r="J371" i="13" s="1"/>
  <c r="L372" i="13"/>
  <c r="K372" i="13" s="1"/>
  <c r="J372" i="13" s="1"/>
  <c r="L373" i="13"/>
  <c r="K373" i="13" s="1"/>
  <c r="J373" i="13" s="1"/>
  <c r="L374" i="13"/>
  <c r="K374" i="13" s="1"/>
  <c r="J374" i="13" s="1"/>
  <c r="L375" i="13"/>
  <c r="K375" i="13" s="1"/>
  <c r="J375" i="13" s="1"/>
  <c r="L376" i="13"/>
  <c r="K376" i="13" s="1"/>
  <c r="J376" i="13" s="1"/>
  <c r="L377" i="13"/>
  <c r="K377" i="13" s="1"/>
  <c r="J377" i="13" s="1"/>
  <c r="L6" i="13"/>
  <c r="K6" i="13" s="1"/>
  <c r="J6" i="13" s="1"/>
  <c r="L7" i="13"/>
  <c r="K7" i="13" s="1"/>
  <c r="J7" i="13" s="1"/>
  <c r="L8" i="13"/>
  <c r="K8" i="13" s="1"/>
  <c r="J8" i="13" s="1"/>
  <c r="L9" i="13"/>
  <c r="K9" i="13" s="1"/>
  <c r="J9" i="13" s="1"/>
  <c r="L10" i="13"/>
  <c r="K10" i="13" s="1"/>
  <c r="J10" i="13" s="1"/>
  <c r="L11" i="13"/>
  <c r="K11" i="13" s="1"/>
  <c r="J11" i="13" s="1"/>
  <c r="L12" i="13"/>
  <c r="K12" i="13" s="1"/>
  <c r="J12" i="13" s="1"/>
  <c r="C18" i="61"/>
  <c r="E18" i="61"/>
  <c r="N70" i="61"/>
  <c r="L55" i="61"/>
  <c r="L56" i="61" s="1"/>
  <c r="D51" i="61"/>
  <c r="D49" i="61"/>
  <c r="O18" i="61"/>
  <c r="M18" i="61"/>
  <c r="K18" i="61" s="1"/>
  <c r="D15" i="61"/>
  <c r="I32" i="61" s="1"/>
  <c r="M5" i="61"/>
  <c r="J40" i="13" l="1"/>
  <c r="J49" i="13"/>
  <c r="J48" i="13"/>
  <c r="J47" i="13"/>
  <c r="J204" i="13"/>
  <c r="K344" i="13"/>
  <c r="J344" i="13" s="1"/>
  <c r="J300" i="13"/>
  <c r="J282" i="13"/>
  <c r="K261" i="13"/>
  <c r="J261" i="13" s="1"/>
  <c r="E26" i="66"/>
  <c r="E18" i="66"/>
  <c r="E25" i="66"/>
  <c r="E24" i="66"/>
  <c r="T330" i="13"/>
  <c r="E23" i="66"/>
  <c r="E22" i="66"/>
  <c r="E27" i="66"/>
  <c r="E19" i="66"/>
  <c r="T328" i="13"/>
  <c r="E21" i="66"/>
  <c r="E28" i="66"/>
  <c r="E20" i="66"/>
  <c r="D13" i="69"/>
  <c r="U280" i="13"/>
  <c r="T279" i="13"/>
  <c r="U278" i="13"/>
  <c r="U285" i="13"/>
  <c r="U284" i="13"/>
  <c r="T276" i="13"/>
  <c r="T283" i="13"/>
  <c r="T198" i="13"/>
  <c r="E17" i="70"/>
  <c r="D13" i="66"/>
  <c r="D12" i="66"/>
  <c r="U18" i="13"/>
  <c r="T17" i="13"/>
  <c r="U15" i="13"/>
  <c r="U43" i="13"/>
  <c r="T43" i="13"/>
  <c r="U330" i="13"/>
  <c r="U274" i="13"/>
  <c r="T274" i="13"/>
  <c r="U329" i="13"/>
  <c r="T329" i="13"/>
  <c r="U321" i="13"/>
  <c r="T321" i="13"/>
  <c r="U305" i="13"/>
  <c r="T305" i="13"/>
  <c r="U272" i="13"/>
  <c r="T272" i="13"/>
  <c r="U24" i="13"/>
  <c r="T24" i="13"/>
  <c r="U368" i="13"/>
  <c r="T368" i="13"/>
  <c r="U328" i="13"/>
  <c r="U271" i="13"/>
  <c r="T271" i="13"/>
  <c r="U302" i="13"/>
  <c r="T302" i="13"/>
  <c r="U37" i="13"/>
  <c r="T37" i="13"/>
  <c r="U275" i="13"/>
  <c r="T275" i="13"/>
  <c r="U50" i="13"/>
  <c r="T50" i="13"/>
  <c r="U42" i="13"/>
  <c r="T42" i="13"/>
  <c r="U34" i="13"/>
  <c r="T34" i="13"/>
  <c r="U327" i="13"/>
  <c r="T327" i="13"/>
  <c r="U303" i="13"/>
  <c r="T303" i="13"/>
  <c r="U270" i="13"/>
  <c r="T270" i="13"/>
  <c r="U38" i="13"/>
  <c r="T38" i="13"/>
  <c r="U22" i="13"/>
  <c r="T22" i="13"/>
  <c r="U44" i="13"/>
  <c r="T44" i="13"/>
  <c r="U36" i="13"/>
  <c r="T36" i="13"/>
  <c r="U16" i="13"/>
  <c r="T16" i="13"/>
  <c r="I42" i="66"/>
  <c r="L57" i="61"/>
  <c r="H56" i="61"/>
  <c r="F56" i="61"/>
  <c r="D56" i="61"/>
  <c r="E56" i="61"/>
  <c r="B56" i="61"/>
  <c r="M19" i="61"/>
  <c r="L18" i="61"/>
  <c r="B55" i="61"/>
  <c r="B18" i="61"/>
  <c r="G18" i="61" s="1"/>
  <c r="E55" i="61"/>
  <c r="F55" i="61"/>
  <c r="D55" i="61"/>
  <c r="H55" i="61"/>
  <c r="T331" i="13" l="1"/>
  <c r="U331" i="13"/>
  <c r="T326" i="13"/>
  <c r="U326" i="13"/>
  <c r="U279" i="13"/>
  <c r="U281" i="13"/>
  <c r="T281" i="13"/>
  <c r="U283" i="13"/>
  <c r="U286" i="13"/>
  <c r="H41" i="66"/>
  <c r="I41" i="66"/>
  <c r="U198" i="13"/>
  <c r="T286" i="13"/>
  <c r="U276" i="13"/>
  <c r="T282" i="13"/>
  <c r="T285" i="13"/>
  <c r="U282" i="13"/>
  <c r="T278" i="13"/>
  <c r="T280" i="13"/>
  <c r="T284" i="13"/>
  <c r="G17" i="70"/>
  <c r="N17" i="70"/>
  <c r="H17" i="70"/>
  <c r="E42" i="70"/>
  <c r="U17" i="13"/>
  <c r="T18" i="13"/>
  <c r="T15" i="13"/>
  <c r="U315" i="13"/>
  <c r="T315" i="13"/>
  <c r="U9" i="13"/>
  <c r="T9" i="13"/>
  <c r="U14" i="13"/>
  <c r="T14" i="13"/>
  <c r="U20" i="13"/>
  <c r="T20" i="13"/>
  <c r="U39" i="13"/>
  <c r="T39" i="13"/>
  <c r="U52" i="13"/>
  <c r="T52" i="13"/>
  <c r="U200" i="13"/>
  <c r="T200" i="13"/>
  <c r="U254" i="13"/>
  <c r="T254" i="13"/>
  <c r="U258" i="13"/>
  <c r="T258" i="13"/>
  <c r="U265" i="13"/>
  <c r="T265" i="13"/>
  <c r="U290" i="13"/>
  <c r="T290" i="13"/>
  <c r="U304" i="13"/>
  <c r="T304" i="13"/>
  <c r="U310" i="13"/>
  <c r="T310" i="13"/>
  <c r="U319" i="13"/>
  <c r="T319" i="13"/>
  <c r="U333" i="13"/>
  <c r="T333" i="13"/>
  <c r="U341" i="13"/>
  <c r="T341" i="13"/>
  <c r="U359" i="13"/>
  <c r="T359" i="13"/>
  <c r="U362" i="13"/>
  <c r="T362" i="13"/>
  <c r="U366" i="13"/>
  <c r="T366" i="13"/>
  <c r="U373" i="13"/>
  <c r="T373" i="13"/>
  <c r="U11" i="13"/>
  <c r="T11" i="13"/>
  <c r="U25" i="13"/>
  <c r="T25" i="13"/>
  <c r="U41" i="13"/>
  <c r="T41" i="13"/>
  <c r="U49" i="13"/>
  <c r="T49" i="13"/>
  <c r="U201" i="13"/>
  <c r="T201" i="13"/>
  <c r="U255" i="13"/>
  <c r="T255" i="13"/>
  <c r="U261" i="13"/>
  <c r="T261" i="13"/>
  <c r="U267" i="13"/>
  <c r="T267" i="13"/>
  <c r="U289" i="13"/>
  <c r="T289" i="13"/>
  <c r="U299" i="13"/>
  <c r="T299" i="13"/>
  <c r="U306" i="13"/>
  <c r="T306" i="13"/>
  <c r="U318" i="13"/>
  <c r="T318" i="13"/>
  <c r="U335" i="13"/>
  <c r="T335" i="13"/>
  <c r="U340" i="13"/>
  <c r="T340" i="13"/>
  <c r="U367" i="13"/>
  <c r="T367" i="13"/>
  <c r="U347" i="13"/>
  <c r="T347" i="13"/>
  <c r="U345" i="13"/>
  <c r="T345" i="13"/>
  <c r="U375" i="13"/>
  <c r="T375" i="13"/>
  <c r="U27" i="13"/>
  <c r="T27" i="13"/>
  <c r="U35" i="13"/>
  <c r="T35" i="13"/>
  <c r="U45" i="13"/>
  <c r="T45" i="13"/>
  <c r="U51" i="13"/>
  <c r="T51" i="13"/>
  <c r="U203" i="13"/>
  <c r="T203" i="13"/>
  <c r="U250" i="13"/>
  <c r="T250" i="13"/>
  <c r="U259" i="13"/>
  <c r="T259" i="13"/>
  <c r="U269" i="13"/>
  <c r="T269" i="13"/>
  <c r="U292" i="13"/>
  <c r="T292" i="13"/>
  <c r="U300" i="13"/>
  <c r="T300" i="13"/>
  <c r="U308" i="13"/>
  <c r="T308" i="13"/>
  <c r="U316" i="13"/>
  <c r="T316" i="13"/>
  <c r="U336" i="13"/>
  <c r="T336" i="13"/>
  <c r="U343" i="13"/>
  <c r="T343" i="13"/>
  <c r="U356" i="13"/>
  <c r="T356" i="13"/>
  <c r="U355" i="13"/>
  <c r="T355" i="13"/>
  <c r="U353" i="13"/>
  <c r="T353" i="13"/>
  <c r="U376" i="13"/>
  <c r="T376" i="13"/>
  <c r="U7" i="13"/>
  <c r="T7" i="13"/>
  <c r="U26" i="13"/>
  <c r="T26" i="13"/>
  <c r="U30" i="13"/>
  <c r="T30" i="13"/>
  <c r="U46" i="13"/>
  <c r="T46" i="13"/>
  <c r="U53" i="13"/>
  <c r="T53" i="13"/>
  <c r="U246" i="13"/>
  <c r="T246" i="13"/>
  <c r="U253" i="13"/>
  <c r="T253" i="13"/>
  <c r="U268" i="13"/>
  <c r="T268" i="13"/>
  <c r="U277" i="13"/>
  <c r="T277" i="13"/>
  <c r="U295" i="13"/>
  <c r="T295" i="13"/>
  <c r="U298" i="13"/>
  <c r="T298" i="13"/>
  <c r="U313" i="13"/>
  <c r="T313" i="13"/>
  <c r="U325" i="13"/>
  <c r="T325" i="13"/>
  <c r="U334" i="13"/>
  <c r="T334" i="13"/>
  <c r="U342" i="13"/>
  <c r="T342" i="13"/>
  <c r="U344" i="13"/>
  <c r="T344" i="13"/>
  <c r="U363" i="13"/>
  <c r="T363" i="13"/>
  <c r="U361" i="13"/>
  <c r="T361" i="13"/>
  <c r="U374" i="13"/>
  <c r="T374" i="13"/>
  <c r="U8" i="13"/>
  <c r="T8" i="13"/>
  <c r="U21" i="13"/>
  <c r="T21" i="13"/>
  <c r="U29" i="13"/>
  <c r="T29" i="13"/>
  <c r="U32" i="13"/>
  <c r="T32" i="13"/>
  <c r="U204" i="13"/>
  <c r="T204" i="13"/>
  <c r="U247" i="13"/>
  <c r="T247" i="13"/>
  <c r="U256" i="13"/>
  <c r="T256" i="13"/>
  <c r="U262" i="13"/>
  <c r="T262" i="13"/>
  <c r="U293" i="13"/>
  <c r="T293" i="13"/>
  <c r="U294" i="13"/>
  <c r="T294" i="13"/>
  <c r="U309" i="13"/>
  <c r="T309" i="13"/>
  <c r="U314" i="13"/>
  <c r="T314" i="13"/>
  <c r="U323" i="13"/>
  <c r="T323" i="13"/>
  <c r="U332" i="13"/>
  <c r="T332" i="13"/>
  <c r="U349" i="13"/>
  <c r="T349" i="13"/>
  <c r="U352" i="13"/>
  <c r="T352" i="13"/>
  <c r="U348" i="13"/>
  <c r="T348" i="13"/>
  <c r="U369" i="13"/>
  <c r="T369" i="13"/>
  <c r="U377" i="13"/>
  <c r="T377" i="13"/>
  <c r="U10" i="13"/>
  <c r="T10" i="13"/>
  <c r="U28" i="13"/>
  <c r="T28" i="13"/>
  <c r="U205" i="13"/>
  <c r="T205" i="13"/>
  <c r="U248" i="13"/>
  <c r="T248" i="13"/>
  <c r="U251" i="13"/>
  <c r="T251" i="13"/>
  <c r="U263" i="13"/>
  <c r="T263" i="13"/>
  <c r="U287" i="13"/>
  <c r="T287" i="13"/>
  <c r="U296" i="13"/>
  <c r="T296" i="13"/>
  <c r="U311" i="13"/>
  <c r="T311" i="13"/>
  <c r="U320" i="13"/>
  <c r="T320" i="13"/>
  <c r="U339" i="13"/>
  <c r="T339" i="13"/>
  <c r="U357" i="13"/>
  <c r="T357" i="13"/>
  <c r="U360" i="13"/>
  <c r="T360" i="13"/>
  <c r="U364" i="13"/>
  <c r="T364" i="13"/>
  <c r="U370" i="13"/>
  <c r="T370" i="13"/>
  <c r="U12" i="13"/>
  <c r="T12" i="13"/>
  <c r="U23" i="13"/>
  <c r="T23" i="13"/>
  <c r="U33" i="13"/>
  <c r="T33" i="13"/>
  <c r="U48" i="13"/>
  <c r="T48" i="13"/>
  <c r="U199" i="13"/>
  <c r="T199" i="13"/>
  <c r="U249" i="13"/>
  <c r="T249" i="13"/>
  <c r="U257" i="13"/>
  <c r="T257" i="13"/>
  <c r="U264" i="13"/>
  <c r="T264" i="13"/>
  <c r="U291" i="13"/>
  <c r="T291" i="13"/>
  <c r="U297" i="13"/>
  <c r="T297" i="13"/>
  <c r="U312" i="13"/>
  <c r="T312" i="13"/>
  <c r="U322" i="13"/>
  <c r="T322" i="13"/>
  <c r="U337" i="13"/>
  <c r="T337" i="13"/>
  <c r="U365" i="13"/>
  <c r="T365" i="13"/>
  <c r="U346" i="13"/>
  <c r="T346" i="13"/>
  <c r="U350" i="13"/>
  <c r="T350" i="13"/>
  <c r="U371" i="13"/>
  <c r="T371" i="13"/>
  <c r="U13" i="13"/>
  <c r="T13" i="13"/>
  <c r="U19" i="13"/>
  <c r="T19" i="13"/>
  <c r="U31" i="13"/>
  <c r="T31" i="13"/>
  <c r="U40" i="13"/>
  <c r="T40" i="13"/>
  <c r="U47" i="13"/>
  <c r="T47" i="13"/>
  <c r="U202" i="13"/>
  <c r="T202" i="13"/>
  <c r="U252" i="13"/>
  <c r="T252" i="13"/>
  <c r="U260" i="13"/>
  <c r="T260" i="13"/>
  <c r="U266" i="13"/>
  <c r="T266" i="13"/>
  <c r="U288" i="13"/>
  <c r="T288" i="13"/>
  <c r="U301" i="13"/>
  <c r="T301" i="13"/>
  <c r="U307" i="13"/>
  <c r="T307" i="13"/>
  <c r="U317" i="13"/>
  <c r="T317" i="13"/>
  <c r="U324" i="13"/>
  <c r="T324" i="13"/>
  <c r="U338" i="13"/>
  <c r="T338" i="13"/>
  <c r="U351" i="13"/>
  <c r="T351" i="13"/>
  <c r="U354" i="13"/>
  <c r="T354" i="13"/>
  <c r="U358" i="13"/>
  <c r="T358" i="13"/>
  <c r="U372" i="13"/>
  <c r="T372" i="13"/>
  <c r="S327" i="13"/>
  <c r="T6" i="13"/>
  <c r="U6" i="13"/>
  <c r="S328" i="13"/>
  <c r="S329" i="13"/>
  <c r="S330" i="13"/>
  <c r="S302" i="13"/>
  <c r="S303" i="13"/>
  <c r="S272" i="13"/>
  <c r="S271" i="13"/>
  <c r="S270" i="13"/>
  <c r="H39" i="66"/>
  <c r="I39" i="66" s="1"/>
  <c r="H38" i="66"/>
  <c r="I38" i="66" s="1"/>
  <c r="H37" i="66"/>
  <c r="I37" i="66" s="1"/>
  <c r="H42" i="66"/>
  <c r="H43" i="66"/>
  <c r="I43" i="66" s="1"/>
  <c r="H44" i="66"/>
  <c r="I44" i="66" s="1"/>
  <c r="H40" i="66"/>
  <c r="I40" i="66" s="1"/>
  <c r="N41" i="66"/>
  <c r="A56" i="61"/>
  <c r="N56" i="61"/>
  <c r="M20" i="61"/>
  <c r="N18" i="61"/>
  <c r="A55" i="61"/>
  <c r="N55" i="61"/>
  <c r="L58" i="61"/>
  <c r="H57" i="61"/>
  <c r="F57" i="61"/>
  <c r="E57" i="61"/>
  <c r="D57" i="61"/>
  <c r="B57" i="61"/>
  <c r="S331" i="13" l="1"/>
  <c r="V331" i="13" s="1"/>
  <c r="S198" i="13"/>
  <c r="I17" i="70"/>
  <c r="I42" i="70" s="1"/>
  <c r="I43" i="70" s="1"/>
  <c r="I44" i="70" s="1"/>
  <c r="S268" i="13"/>
  <c r="V268" i="13" s="1"/>
  <c r="S263" i="13"/>
  <c r="V263" i="13" s="1"/>
  <c r="S261" i="13"/>
  <c r="V261" i="13" s="1"/>
  <c r="S257" i="13"/>
  <c r="V257" i="13" s="1"/>
  <c r="S274" i="13"/>
  <c r="V274" i="13" s="1"/>
  <c r="S247" i="13"/>
  <c r="V247" i="13" s="1"/>
  <c r="V330" i="13"/>
  <c r="S249" i="13"/>
  <c r="V249" i="13" s="1"/>
  <c r="S374" i="13"/>
  <c r="V374" i="13" s="1"/>
  <c r="V327" i="13"/>
  <c r="S253" i="13"/>
  <c r="V253" i="13" s="1"/>
  <c r="S277" i="13"/>
  <c r="V277" i="13" s="1"/>
  <c r="S375" i="13"/>
  <c r="V375" i="13" s="1"/>
  <c r="S358" i="13"/>
  <c r="V358" i="13" s="1"/>
  <c r="S365" i="13"/>
  <c r="V365" i="13" s="1"/>
  <c r="S355" i="13"/>
  <c r="V355" i="13" s="1"/>
  <c r="S347" i="13"/>
  <c r="V347" i="13" s="1"/>
  <c r="S350" i="13"/>
  <c r="V350" i="13" s="1"/>
  <c r="S361" i="13"/>
  <c r="V361" i="13" s="1"/>
  <c r="S357" i="13"/>
  <c r="V357" i="13" s="1"/>
  <c r="S373" i="13"/>
  <c r="V373" i="13" s="1"/>
  <c r="S368" i="13"/>
  <c r="V368" i="13" s="1"/>
  <c r="S369" i="13"/>
  <c r="V369" i="13" s="1"/>
  <c r="S348" i="13"/>
  <c r="V348" i="13" s="1"/>
  <c r="S351" i="13"/>
  <c r="V351" i="13" s="1"/>
  <c r="S372" i="13"/>
  <c r="V372" i="13" s="1"/>
  <c r="S342" i="13"/>
  <c r="V342" i="13" s="1"/>
  <c r="S346" i="13"/>
  <c r="V346" i="13" s="1"/>
  <c r="S258" i="13"/>
  <c r="V258" i="13" s="1"/>
  <c r="S352" i="13"/>
  <c r="V352" i="13" s="1"/>
  <c r="S366" i="13"/>
  <c r="V366" i="13" s="1"/>
  <c r="S356" i="13"/>
  <c r="V356" i="13" s="1"/>
  <c r="S370" i="13"/>
  <c r="V370" i="13" s="1"/>
  <c r="S300" i="13"/>
  <c r="V300" i="13" s="1"/>
  <c r="S353" i="13"/>
  <c r="V353" i="13" s="1"/>
  <c r="S362" i="13"/>
  <c r="V362" i="13" s="1"/>
  <c r="S371" i="13"/>
  <c r="V371" i="13" s="1"/>
  <c r="S301" i="13"/>
  <c r="V301" i="13" s="1"/>
  <c r="S264" i="13"/>
  <c r="V264" i="13" s="1"/>
  <c r="S267" i="13"/>
  <c r="V267" i="13" s="1"/>
  <c r="S255" i="13"/>
  <c r="V255" i="13" s="1"/>
  <c r="S335" i="13"/>
  <c r="V335" i="13" s="1"/>
  <c r="S279" i="13"/>
  <c r="V279" i="13" s="1"/>
  <c r="S275" i="13"/>
  <c r="V275" i="13" s="1"/>
  <c r="S304" i="13"/>
  <c r="V304" i="13" s="1"/>
  <c r="S285" i="13"/>
  <c r="V285" i="13" s="1"/>
  <c r="S251" i="13"/>
  <c r="V251" i="13" s="1"/>
  <c r="S345" i="13"/>
  <c r="V345" i="13" s="1"/>
  <c r="S290" i="13"/>
  <c r="V290" i="13" s="1"/>
  <c r="S280" i="13"/>
  <c r="V280" i="13" s="1"/>
  <c r="S376" i="13"/>
  <c r="V376" i="13" s="1"/>
  <c r="S250" i="13"/>
  <c r="V250" i="13" s="1"/>
  <c r="S294" i="13"/>
  <c r="V294" i="13" s="1"/>
  <c r="S308" i="13"/>
  <c r="V308" i="13" s="1"/>
  <c r="S360" i="13"/>
  <c r="V360" i="13" s="1"/>
  <c r="S367" i="13"/>
  <c r="V367" i="13" s="1"/>
  <c r="S248" i="13"/>
  <c r="V248" i="13" s="1"/>
  <c r="S256" i="13"/>
  <c r="V256" i="13" s="1"/>
  <c r="S260" i="13"/>
  <c r="V260" i="13" s="1"/>
  <c r="V271" i="13"/>
  <c r="S333" i="13"/>
  <c r="V333" i="13" s="1"/>
  <c r="S336" i="13"/>
  <c r="V336" i="13" s="1"/>
  <c r="S337" i="13"/>
  <c r="V337" i="13" s="1"/>
  <c r="S278" i="13"/>
  <c r="V278" i="13" s="1"/>
  <c r="S349" i="13"/>
  <c r="V349" i="13" s="1"/>
  <c r="S320" i="13"/>
  <c r="V320" i="13" s="1"/>
  <c r="S339" i="13"/>
  <c r="V339" i="13" s="1"/>
  <c r="S269" i="13"/>
  <c r="V269" i="13" s="1"/>
  <c r="S322" i="13"/>
  <c r="V322" i="13" s="1"/>
  <c r="S306" i="13"/>
  <c r="V306" i="13" s="1"/>
  <c r="S312" i="13"/>
  <c r="V312" i="13" s="1"/>
  <c r="S284" i="13"/>
  <c r="V284" i="13" s="1"/>
  <c r="S318" i="13"/>
  <c r="V318" i="13" s="1"/>
  <c r="S293" i="13"/>
  <c r="V293" i="13" s="1"/>
  <c r="S291" i="13"/>
  <c r="V291" i="13" s="1"/>
  <c r="S281" i="13"/>
  <c r="V281" i="13" s="1"/>
  <c r="S286" i="13"/>
  <c r="V286" i="13" s="1"/>
  <c r="S276" i="13"/>
  <c r="V276" i="13" s="1"/>
  <c r="V272" i="13"/>
  <c r="S319" i="13"/>
  <c r="V319" i="13" s="1"/>
  <c r="S298" i="13"/>
  <c r="V298" i="13" s="1"/>
  <c r="S282" i="13"/>
  <c r="V282" i="13" s="1"/>
  <c r="S309" i="13"/>
  <c r="V309" i="13" s="1"/>
  <c r="S295" i="13"/>
  <c r="V295" i="13" s="1"/>
  <c r="S305" i="13"/>
  <c r="V305" i="13" s="1"/>
  <c r="S310" i="13"/>
  <c r="V310" i="13" s="1"/>
  <c r="S324" i="13"/>
  <c r="V324" i="13" s="1"/>
  <c r="S283" i="13"/>
  <c r="V283" i="13" s="1"/>
  <c r="S344" i="13"/>
  <c r="V344" i="13" s="1"/>
  <c r="S359" i="13"/>
  <c r="V359" i="13" s="1"/>
  <c r="S364" i="13"/>
  <c r="V364" i="13" s="1"/>
  <c r="S254" i="13"/>
  <c r="V254" i="13" s="1"/>
  <c r="S266" i="13"/>
  <c r="V266" i="13" s="1"/>
  <c r="S332" i="13"/>
  <c r="V332" i="13" s="1"/>
  <c r="V329" i="13"/>
  <c r="S334" i="13"/>
  <c r="V334" i="13" s="1"/>
  <c r="S317" i="13"/>
  <c r="V317" i="13" s="1"/>
  <c r="S313" i="13"/>
  <c r="V313" i="13" s="1"/>
  <c r="S288" i="13"/>
  <c r="V288" i="13" s="1"/>
  <c r="S265" i="13"/>
  <c r="V265" i="13" s="1"/>
  <c r="S259" i="13"/>
  <c r="V259" i="13" s="1"/>
  <c r="V270" i="13"/>
  <c r="S325" i="13"/>
  <c r="V325" i="13" s="1"/>
  <c r="S292" i="13"/>
  <c r="V292" i="13" s="1"/>
  <c r="V303" i="13"/>
  <c r="S296" i="13"/>
  <c r="V296" i="13" s="1"/>
  <c r="S307" i="13"/>
  <c r="V307" i="13" s="1"/>
  <c r="S316" i="13"/>
  <c r="V316" i="13" s="1"/>
  <c r="S315" i="13"/>
  <c r="V315" i="13" s="1"/>
  <c r="S341" i="13"/>
  <c r="V341" i="13" s="1"/>
  <c r="S343" i="13"/>
  <c r="V343" i="13" s="1"/>
  <c r="S262" i="13"/>
  <c r="V262" i="13" s="1"/>
  <c r="S314" i="13"/>
  <c r="V314" i="13" s="1"/>
  <c r="S311" i="13"/>
  <c r="V311" i="13" s="1"/>
  <c r="S321" i="13"/>
  <c r="V321" i="13" s="1"/>
  <c r="S323" i="13"/>
  <c r="V323" i="13" s="1"/>
  <c r="S289" i="13"/>
  <c r="V289" i="13" s="1"/>
  <c r="S287" i="13"/>
  <c r="V287" i="13" s="1"/>
  <c r="S297" i="13"/>
  <c r="V297" i="13" s="1"/>
  <c r="V302" i="13"/>
  <c r="V328" i="13"/>
  <c r="S340" i="13"/>
  <c r="V340" i="13" s="1"/>
  <c r="S363" i="13"/>
  <c r="V363" i="13" s="1"/>
  <c r="S377" i="13"/>
  <c r="V377" i="13" s="1"/>
  <c r="S202" i="13"/>
  <c r="V202" i="13" s="1"/>
  <c r="S246" i="13"/>
  <c r="V246" i="13" s="1"/>
  <c r="S252" i="13"/>
  <c r="V252" i="13" s="1"/>
  <c r="S299" i="13"/>
  <c r="V299" i="13" s="1"/>
  <c r="S204" i="13"/>
  <c r="V204" i="13" s="1"/>
  <c r="S201" i="13"/>
  <c r="V201" i="13" s="1"/>
  <c r="S199" i="13"/>
  <c r="V199" i="13" s="1"/>
  <c r="S200" i="13"/>
  <c r="V200" i="13" s="1"/>
  <c r="S205" i="13"/>
  <c r="V205" i="13" s="1"/>
  <c r="S203" i="13"/>
  <c r="V203" i="13" s="1"/>
  <c r="M21" i="61"/>
  <c r="L59" i="61"/>
  <c r="H58" i="61"/>
  <c r="D58" i="61"/>
  <c r="F58" i="61"/>
  <c r="E58" i="61"/>
  <c r="B58" i="61"/>
  <c r="A57" i="61"/>
  <c r="N57" i="61"/>
  <c r="S326" i="13" l="1"/>
  <c r="V326" i="13" s="1"/>
  <c r="S338" i="13"/>
  <c r="V338" i="13" s="1"/>
  <c r="S354" i="13"/>
  <c r="V354" i="13" s="1"/>
  <c r="A58" i="61"/>
  <c r="N58" i="61"/>
  <c r="M22" i="61"/>
  <c r="L60" i="61"/>
  <c r="H59" i="61"/>
  <c r="D59" i="61"/>
  <c r="F59" i="61"/>
  <c r="E59" i="61"/>
  <c r="B59" i="61"/>
  <c r="M23" i="61" l="1"/>
  <c r="A59" i="61"/>
  <c r="N59" i="61"/>
  <c r="L61" i="61"/>
  <c r="H60" i="61"/>
  <c r="D60" i="61"/>
  <c r="F60" i="61"/>
  <c r="E60" i="61"/>
  <c r="B60" i="61"/>
  <c r="A60" i="61" l="1"/>
  <c r="N60" i="61"/>
  <c r="L62" i="61"/>
  <c r="H61" i="61"/>
  <c r="F61" i="61"/>
  <c r="E61" i="61"/>
  <c r="D61" i="61"/>
  <c r="B61" i="61"/>
  <c r="M24" i="61"/>
  <c r="A61" i="61" l="1"/>
  <c r="N61" i="61"/>
  <c r="M25" i="61"/>
  <c r="L70" i="61"/>
  <c r="L63" i="61"/>
  <c r="H62" i="61"/>
  <c r="D62" i="61"/>
  <c r="F62" i="61"/>
  <c r="E62" i="61"/>
  <c r="B62" i="61"/>
  <c r="A62" i="61" l="1"/>
  <c r="N62" i="61"/>
  <c r="L64" i="61"/>
  <c r="H63" i="61"/>
  <c r="D63" i="61"/>
  <c r="F63" i="61"/>
  <c r="E63" i="61"/>
  <c r="B63" i="61"/>
  <c r="M26" i="61"/>
  <c r="L65" i="61" l="1"/>
  <c r="H64" i="61"/>
  <c r="F64" i="61"/>
  <c r="D64" i="61"/>
  <c r="E64" i="61"/>
  <c r="B64" i="61"/>
  <c r="A63" i="61"/>
  <c r="N63" i="61"/>
  <c r="M27" i="61"/>
  <c r="A64" i="61" l="1"/>
  <c r="N64" i="61"/>
  <c r="C28" i="61"/>
  <c r="B28" i="61"/>
  <c r="L66" i="61"/>
  <c r="H65" i="61"/>
  <c r="D65" i="61"/>
  <c r="F65" i="61"/>
  <c r="E65" i="61"/>
  <c r="B65" i="61"/>
  <c r="G28" i="61" l="1"/>
  <c r="E28" i="61"/>
  <c r="A65" i="61"/>
  <c r="N65" i="61"/>
  <c r="L67" i="61"/>
  <c r="H66" i="61"/>
  <c r="D66" i="61"/>
  <c r="F66" i="61"/>
  <c r="E66" i="61"/>
  <c r="B66" i="61"/>
  <c r="A66" i="61" l="1"/>
  <c r="N66" i="61"/>
  <c r="L68" i="61"/>
  <c r="H67" i="61"/>
  <c r="F67" i="61"/>
  <c r="E67" i="61"/>
  <c r="D67" i="61"/>
  <c r="B67" i="61"/>
  <c r="A67" i="61" l="1"/>
  <c r="N67" i="61"/>
  <c r="L69" i="61"/>
  <c r="H68" i="61"/>
  <c r="D68" i="61"/>
  <c r="F68" i="61"/>
  <c r="E68" i="61"/>
  <c r="B68" i="61"/>
  <c r="A68" i="61" l="1"/>
  <c r="N68" i="61"/>
  <c r="H69" i="61"/>
  <c r="F69" i="61"/>
  <c r="D69" i="61"/>
  <c r="B69" i="61"/>
  <c r="A69" i="61" l="1"/>
  <c r="N69" i="61"/>
  <c r="I10" i="22" l="1"/>
  <c r="I11" i="22"/>
  <c r="I12" i="22"/>
  <c r="I14" i="22"/>
  <c r="I15" i="22"/>
  <c r="I3" i="22"/>
  <c r="I4" i="22"/>
  <c r="I5" i="22"/>
  <c r="I2" i="22"/>
  <c r="L5" i="13"/>
  <c r="L25" i="23"/>
  <c r="K5" i="13" l="1"/>
  <c r="K25" i="23"/>
  <c r="B25" i="23"/>
  <c r="C25" i="23"/>
  <c r="L26" i="23"/>
  <c r="U5" i="13" l="1"/>
  <c r="J5" i="13"/>
  <c r="T5" i="13"/>
  <c r="K26" i="23"/>
  <c r="B26" i="23"/>
  <c r="C26" i="23"/>
  <c r="L27" i="23"/>
  <c r="K27" i="23" l="1"/>
  <c r="B27" i="23"/>
  <c r="C27" i="23"/>
  <c r="S53" i="13"/>
  <c r="V53" i="13" s="1"/>
  <c r="L28" i="23"/>
  <c r="V198" i="13"/>
  <c r="S42" i="13"/>
  <c r="S34" i="13"/>
  <c r="S45" i="13"/>
  <c r="S29" i="13"/>
  <c r="S43" i="13"/>
  <c r="S48" i="13"/>
  <c r="S44" i="13"/>
  <c r="K28" i="23" l="1"/>
  <c r="B28" i="23"/>
  <c r="C28" i="23"/>
  <c r="S21" i="13"/>
  <c r="V21" i="13" s="1"/>
  <c r="S22" i="13"/>
  <c r="V22" i="13" s="1"/>
  <c r="S37" i="13"/>
  <c r="V37" i="13" s="1"/>
  <c r="S39" i="13"/>
  <c r="V39" i="13" s="1"/>
  <c r="S24" i="13"/>
  <c r="V24" i="13" s="1"/>
  <c r="S23" i="13"/>
  <c r="V23" i="13" s="1"/>
  <c r="S26" i="13"/>
  <c r="V26" i="13" s="1"/>
  <c r="S52" i="13"/>
  <c r="V52" i="13" s="1"/>
  <c r="S49" i="13"/>
  <c r="V49" i="13" s="1"/>
  <c r="S28" i="13"/>
  <c r="V28" i="13" s="1"/>
  <c r="S20" i="13"/>
  <c r="V20" i="13" s="1"/>
  <c r="S32" i="13"/>
  <c r="V32" i="13" s="1"/>
  <c r="S47" i="13"/>
  <c r="V47" i="13" s="1"/>
  <c r="S31" i="13"/>
  <c r="V31" i="13" s="1"/>
  <c r="S33" i="13"/>
  <c r="V33" i="13" s="1"/>
  <c r="S18" i="13"/>
  <c r="V18" i="13" s="1"/>
  <c r="S30" i="13"/>
  <c r="V30" i="13" s="1"/>
  <c r="S38" i="13"/>
  <c r="V38" i="13" s="1"/>
  <c r="S40" i="13"/>
  <c r="V40" i="13" s="1"/>
  <c r="S25" i="13"/>
  <c r="V25" i="13" s="1"/>
  <c r="L29" i="23"/>
  <c r="S51" i="13"/>
  <c r="V51" i="13" s="1"/>
  <c r="S19" i="13"/>
  <c r="V19" i="13" s="1"/>
  <c r="S35" i="13"/>
  <c r="V35" i="13" s="1"/>
  <c r="S41" i="13"/>
  <c r="V41" i="13" s="1"/>
  <c r="S17" i="13"/>
  <c r="V17" i="13" s="1"/>
  <c r="S27" i="13"/>
  <c r="V27" i="13" s="1"/>
  <c r="S36" i="13"/>
  <c r="V36" i="13" s="1"/>
  <c r="S46" i="13"/>
  <c r="V46" i="13" s="1"/>
  <c r="V43" i="13"/>
  <c r="V48" i="13"/>
  <c r="V42" i="13"/>
  <c r="V34" i="13"/>
  <c r="V45" i="13"/>
  <c r="V29" i="13"/>
  <c r="V44" i="13"/>
  <c r="K29" i="23" l="1"/>
  <c r="B29" i="23"/>
  <c r="C29" i="23"/>
  <c r="L30" i="23"/>
  <c r="S50" i="13"/>
  <c r="K30" i="23" l="1"/>
  <c r="B30" i="23"/>
  <c r="C30" i="23"/>
  <c r="S13" i="13"/>
  <c r="V13" i="13" s="1"/>
  <c r="L31" i="23"/>
  <c r="V50" i="13"/>
  <c r="K31" i="23" l="1"/>
  <c r="B31" i="23"/>
  <c r="C31" i="23"/>
  <c r="L32" i="23"/>
  <c r="K32" i="23" l="1"/>
  <c r="B32" i="23"/>
  <c r="C32" i="23"/>
  <c r="L33" i="23"/>
  <c r="K33" i="23" l="1"/>
  <c r="B33" i="23"/>
  <c r="C33" i="23"/>
  <c r="L34" i="23"/>
  <c r="K34" i="23" l="1"/>
  <c r="B34" i="23"/>
  <c r="C34" i="23"/>
  <c r="L35" i="23"/>
  <c r="K35" i="23" l="1"/>
  <c r="B35" i="23"/>
  <c r="C35" i="23"/>
  <c r="L36" i="23"/>
  <c r="K36" i="23" l="1"/>
  <c r="B36" i="23"/>
  <c r="C36" i="23"/>
  <c r="F9" i="12"/>
  <c r="F10" i="12"/>
  <c r="F11" i="12"/>
  <c r="F12" i="12"/>
  <c r="F13" i="12"/>
  <c r="F14" i="12"/>
  <c r="J545" i="14" s="1"/>
  <c r="F16" i="12"/>
  <c r="I1356" i="13" s="1"/>
  <c r="F17" i="12"/>
  <c r="F18" i="12"/>
  <c r="J713" i="14" s="1"/>
  <c r="F31" i="12"/>
  <c r="F32" i="12"/>
  <c r="F35" i="12"/>
  <c r="F39" i="12"/>
  <c r="F40" i="12"/>
  <c r="F43" i="12"/>
  <c r="F44" i="12"/>
  <c r="F56" i="12"/>
  <c r="F59" i="12"/>
  <c r="F61" i="12"/>
  <c r="F62" i="12"/>
  <c r="F66" i="12"/>
  <c r="I574" i="13" l="1"/>
  <c r="I273" i="13"/>
  <c r="J599" i="14"/>
  <c r="J509" i="14"/>
  <c r="I442" i="13"/>
  <c r="J514" i="14"/>
  <c r="I443" i="13"/>
  <c r="J515" i="14"/>
  <c r="J442" i="14"/>
  <c r="J669" i="14"/>
  <c r="J457" i="14"/>
  <c r="J671" i="14"/>
  <c r="J568" i="14"/>
  <c r="J785" i="14"/>
  <c r="J670" i="14"/>
  <c r="J714" i="14"/>
  <c r="J518" i="14"/>
  <c r="J458" i="14"/>
  <c r="J682" i="14"/>
  <c r="J642" i="14"/>
  <c r="J552" i="14"/>
  <c r="J506" i="14"/>
  <c r="J688" i="14"/>
  <c r="J591" i="14"/>
  <c r="I451" i="13"/>
  <c r="I452" i="13"/>
  <c r="J776" i="14"/>
  <c r="I160" i="13"/>
  <c r="J788" i="14"/>
  <c r="J777" i="14"/>
  <c r="J754" i="14"/>
  <c r="J792" i="14"/>
  <c r="J784" i="14"/>
  <c r="J783" i="14"/>
  <c r="J791" i="14"/>
  <c r="J755" i="14"/>
  <c r="J728" i="14"/>
  <c r="J616" i="14"/>
  <c r="J519" i="14"/>
  <c r="J634" i="14"/>
  <c r="J701" i="14"/>
  <c r="J674" i="14"/>
  <c r="J729" i="14"/>
  <c r="J756" i="14"/>
  <c r="J587" i="14"/>
  <c r="J474" i="14"/>
  <c r="J706" i="14"/>
  <c r="J731" i="14"/>
  <c r="J758" i="14"/>
  <c r="J578" i="14"/>
  <c r="J533" i="14"/>
  <c r="J720" i="14"/>
  <c r="J619" i="14"/>
  <c r="J549" i="14"/>
  <c r="J692" i="14"/>
  <c r="J475" i="14"/>
  <c r="J588" i="14"/>
  <c r="J577" i="14"/>
  <c r="J746" i="14"/>
  <c r="J559" i="14"/>
  <c r="I640" i="13"/>
  <c r="J753" i="14"/>
  <c r="J643" i="14"/>
  <c r="J654" i="14"/>
  <c r="J710" i="14"/>
  <c r="J595" i="14"/>
  <c r="J482" i="14"/>
  <c r="I642" i="13"/>
  <c r="I647" i="13"/>
  <c r="J759" i="14"/>
  <c r="J732" i="14"/>
  <c r="I641" i="13"/>
  <c r="J705" i="14"/>
  <c r="J678" i="14"/>
  <c r="J695" i="14"/>
  <c r="I453" i="13"/>
  <c r="J699" i="14"/>
  <c r="J324" i="14"/>
  <c r="J703" i="14"/>
  <c r="I654" i="13"/>
  <c r="I652" i="13"/>
  <c r="I653" i="13"/>
  <c r="J691" i="14"/>
  <c r="I655" i="13"/>
  <c r="J700" i="14"/>
  <c r="I657" i="13"/>
  <c r="J702" i="14"/>
  <c r="I643" i="13"/>
  <c r="I644" i="13"/>
  <c r="I645" i="13"/>
  <c r="I646" i="13"/>
  <c r="I591" i="13"/>
  <c r="I593" i="13"/>
  <c r="I592" i="13"/>
  <c r="I579" i="13"/>
  <c r="I595" i="13"/>
  <c r="I594" i="13"/>
  <c r="J567" i="14"/>
  <c r="J638" i="14"/>
  <c r="J665" i="14"/>
  <c r="J594" i="14"/>
  <c r="J374" i="14"/>
  <c r="J650" i="14"/>
  <c r="J637" i="14"/>
  <c r="J664" i="14"/>
  <c r="J593" i="14"/>
  <c r="J432" i="14"/>
  <c r="J566" i="14"/>
  <c r="J609" i="14"/>
  <c r="J569" i="14"/>
  <c r="J612" i="14"/>
  <c r="I444" i="13"/>
  <c r="J542" i="14"/>
  <c r="I445" i="13"/>
  <c r="I447" i="13"/>
  <c r="I448" i="13"/>
  <c r="J584" i="14"/>
  <c r="I450" i="13"/>
  <c r="I449" i="13"/>
  <c r="J624" i="14"/>
  <c r="J646" i="14"/>
  <c r="J673" i="14"/>
  <c r="J618" i="14"/>
  <c r="J602" i="14"/>
  <c r="J472" i="14"/>
  <c r="J563" i="14"/>
  <c r="J657" i="14"/>
  <c r="J645" i="14"/>
  <c r="J512" i="14"/>
  <c r="J399" i="14"/>
  <c r="J562" i="14"/>
  <c r="J617" i="14"/>
  <c r="J574" i="14"/>
  <c r="J668" i="14"/>
  <c r="J653" i="14"/>
  <c r="J508" i="14"/>
  <c r="J613" i="14"/>
  <c r="J543" i="14"/>
  <c r="J570" i="14"/>
  <c r="J592" i="14"/>
  <c r="J620" i="14"/>
  <c r="J553" i="14"/>
  <c r="J479" i="14"/>
  <c r="K37" i="23"/>
  <c r="L37" i="23"/>
  <c r="C37" i="23"/>
  <c r="B37" i="23"/>
  <c r="I1441" i="13"/>
  <c r="I1449" i="13"/>
  <c r="I1447" i="13"/>
  <c r="I1442" i="13"/>
  <c r="I1443" i="13"/>
  <c r="I1444" i="13"/>
  <c r="I1445" i="13"/>
  <c r="I1439" i="13"/>
  <c r="I1446" i="13"/>
  <c r="I1440" i="13"/>
  <c r="I1448" i="13"/>
  <c r="I1437" i="13"/>
  <c r="I1434" i="13"/>
  <c r="I1436" i="13"/>
  <c r="I1438" i="13"/>
  <c r="I1435" i="13"/>
  <c r="I1432" i="13"/>
  <c r="I1433" i="13"/>
  <c r="I1336" i="13"/>
  <c r="I1338" i="13"/>
  <c r="I1340" i="13"/>
  <c r="I1342" i="13"/>
  <c r="I1344" i="13"/>
  <c r="I1346" i="13"/>
  <c r="I1335" i="13"/>
  <c r="I1337" i="13"/>
  <c r="I1339" i="13"/>
  <c r="I1341" i="13"/>
  <c r="I1343" i="13"/>
  <c r="I1345" i="13"/>
  <c r="I1347" i="13"/>
  <c r="I1348" i="13"/>
  <c r="I1350" i="13"/>
  <c r="I1349" i="13"/>
  <c r="I1351" i="13"/>
  <c r="I1182" i="13"/>
  <c r="I1184" i="13"/>
  <c r="I1186" i="13"/>
  <c r="I1188" i="13"/>
  <c r="I1190" i="13"/>
  <c r="I1192" i="13"/>
  <c r="I1198" i="13"/>
  <c r="I1200" i="13"/>
  <c r="I1202" i="13"/>
  <c r="I1204" i="13"/>
  <c r="I1206" i="13"/>
  <c r="I1277" i="13"/>
  <c r="I1279" i="13"/>
  <c r="I1281" i="13"/>
  <c r="I1283" i="13"/>
  <c r="I1285" i="13"/>
  <c r="I1287" i="13"/>
  <c r="I1289" i="13"/>
  <c r="I1291" i="13"/>
  <c r="I1293" i="13"/>
  <c r="I1085" i="13"/>
  <c r="I1087" i="13"/>
  <c r="I1089" i="13"/>
  <c r="I1091" i="13"/>
  <c r="I1093" i="13"/>
  <c r="I1095" i="13"/>
  <c r="I1110" i="13"/>
  <c r="I1112" i="13"/>
  <c r="I1114" i="13"/>
  <c r="I1116" i="13"/>
  <c r="I1118" i="13"/>
  <c r="I1120" i="13"/>
  <c r="I1122" i="13"/>
  <c r="I1124" i="13"/>
  <c r="I1126" i="13"/>
  <c r="I1183" i="13"/>
  <c r="I1185" i="13"/>
  <c r="I1187" i="13"/>
  <c r="I1189" i="13"/>
  <c r="I1191" i="13"/>
  <c r="I1193" i="13"/>
  <c r="I1197" i="13"/>
  <c r="I1199" i="13"/>
  <c r="I1201" i="13"/>
  <c r="I1203" i="13"/>
  <c r="I1205" i="13"/>
  <c r="I1278" i="13"/>
  <c r="I1280" i="13"/>
  <c r="I1282" i="13"/>
  <c r="I1284" i="13"/>
  <c r="I1286" i="13"/>
  <c r="I1288" i="13"/>
  <c r="I1290" i="13"/>
  <c r="I1292" i="13"/>
  <c r="I1294" i="13"/>
  <c r="I1084" i="13"/>
  <c r="I1086" i="13"/>
  <c r="I1088" i="13"/>
  <c r="I1090" i="13"/>
  <c r="I1092" i="13"/>
  <c r="I1094" i="13"/>
  <c r="I1096" i="13"/>
  <c r="I1101" i="13"/>
  <c r="I1109" i="13"/>
  <c r="I1111" i="13"/>
  <c r="I1113" i="13"/>
  <c r="I1115" i="13"/>
  <c r="I1117" i="13"/>
  <c r="I1119" i="13"/>
  <c r="I1121" i="13"/>
  <c r="I1123" i="13"/>
  <c r="I1125" i="13"/>
  <c r="I1127" i="13"/>
  <c r="I884" i="13"/>
  <c r="I888" i="13"/>
  <c r="I887" i="13"/>
  <c r="I892" i="13"/>
  <c r="I885" i="13"/>
  <c r="I880" i="13"/>
  <c r="I886" i="13"/>
  <c r="I749" i="13"/>
  <c r="I889" i="13"/>
  <c r="I881" i="13"/>
  <c r="I890" i="13"/>
  <c r="I879" i="13"/>
  <c r="I882" i="13"/>
  <c r="I883" i="13"/>
  <c r="I891" i="13"/>
  <c r="I1002" i="13"/>
  <c r="I998" i="13"/>
  <c r="I994" i="13"/>
  <c r="I1006" i="13"/>
  <c r="I997" i="13"/>
  <c r="I999" i="13"/>
  <c r="I1005" i="13"/>
  <c r="I1003" i="13"/>
  <c r="I1004" i="13"/>
  <c r="I995" i="13"/>
  <c r="I1001" i="13"/>
  <c r="I996" i="13"/>
  <c r="I1000" i="13"/>
  <c r="I1012" i="13"/>
  <c r="I1013" i="13"/>
  <c r="I731" i="13"/>
  <c r="I555" i="13"/>
  <c r="I556" i="13"/>
  <c r="I557" i="13"/>
  <c r="I566" i="13"/>
  <c r="J418" i="14"/>
  <c r="I1134" i="13"/>
  <c r="J396" i="14"/>
  <c r="I1130" i="13"/>
  <c r="I1129" i="13"/>
  <c r="I1131" i="13"/>
  <c r="I1212" i="13"/>
  <c r="I1295" i="13"/>
  <c r="I1297" i="13"/>
  <c r="I1211" i="13"/>
  <c r="I1213" i="13"/>
  <c r="I1296" i="13"/>
  <c r="I1018" i="13"/>
  <c r="I1017" i="13"/>
  <c r="I650" i="13"/>
  <c r="I648" i="13"/>
  <c r="I1016" i="13"/>
  <c r="I649" i="13"/>
  <c r="I651" i="13"/>
  <c r="I788" i="13"/>
  <c r="I790" i="13"/>
  <c r="I791" i="13"/>
  <c r="I789" i="13"/>
  <c r="J308" i="14"/>
  <c r="J774" i="14"/>
  <c r="J689" i="14"/>
  <c r="J747" i="14"/>
  <c r="J737" i="14"/>
  <c r="J711" i="14"/>
  <c r="J721" i="14"/>
  <c r="J764" i="14"/>
  <c r="J679" i="14"/>
  <c r="I629" i="13"/>
  <c r="I626" i="13"/>
  <c r="I630" i="13"/>
  <c r="I622" i="13"/>
  <c r="I623" i="13"/>
  <c r="I624" i="13"/>
  <c r="I628" i="13"/>
  <c r="I627" i="13"/>
  <c r="I625" i="13"/>
  <c r="J704" i="14"/>
  <c r="J730" i="14"/>
  <c r="J757" i="14"/>
  <c r="J672" i="14"/>
  <c r="J778" i="14"/>
  <c r="J751" i="14"/>
  <c r="J725" i="14"/>
  <c r="J768" i="14"/>
  <c r="J693" i="14"/>
  <c r="J741" i="14"/>
  <c r="J715" i="14"/>
  <c r="J683" i="14"/>
  <c r="I1249" i="13"/>
  <c r="J779" i="14"/>
  <c r="J769" i="14"/>
  <c r="J727" i="14"/>
  <c r="J742" i="14"/>
  <c r="J716" i="14"/>
  <c r="J752" i="14"/>
  <c r="J694" i="14"/>
  <c r="J726" i="14"/>
  <c r="J684" i="14"/>
  <c r="J775" i="14"/>
  <c r="J748" i="14"/>
  <c r="J690" i="14"/>
  <c r="J712" i="14"/>
  <c r="J738" i="14"/>
  <c r="J765" i="14"/>
  <c r="J722" i="14"/>
  <c r="J680" i="14"/>
  <c r="J733" i="14"/>
  <c r="J707" i="14"/>
  <c r="J770" i="14"/>
  <c r="J743" i="14"/>
  <c r="J717" i="14"/>
  <c r="J760" i="14"/>
  <c r="J675" i="14"/>
  <c r="J685" i="14"/>
  <c r="I590" i="13"/>
  <c r="I586" i="13"/>
  <c r="I587" i="13"/>
  <c r="I588" i="13"/>
  <c r="I589" i="13"/>
  <c r="I619" i="13"/>
  <c r="I620" i="13"/>
  <c r="I621" i="13"/>
  <c r="J762" i="14"/>
  <c r="J735" i="14"/>
  <c r="J709" i="14"/>
  <c r="J745" i="14"/>
  <c r="J719" i="14"/>
  <c r="J772" i="14"/>
  <c r="J687" i="14"/>
  <c r="J677" i="14"/>
  <c r="J771" i="14"/>
  <c r="J761" i="14"/>
  <c r="J734" i="14"/>
  <c r="J708" i="14"/>
  <c r="J744" i="14"/>
  <c r="J718" i="14"/>
  <c r="J686" i="14"/>
  <c r="J676" i="14"/>
  <c r="I584" i="13"/>
  <c r="I585" i="13"/>
  <c r="J651" i="14"/>
  <c r="J635" i="14"/>
  <c r="J662" i="14"/>
  <c r="I576" i="13"/>
  <c r="I578" i="13"/>
  <c r="I577" i="13"/>
  <c r="I575" i="13"/>
  <c r="J610" i="14"/>
  <c r="J389" i="14"/>
  <c r="J585" i="14"/>
  <c r="J600" i="14"/>
  <c r="J550" i="14"/>
  <c r="J575" i="14"/>
  <c r="J560" i="14"/>
  <c r="J625" i="14"/>
  <c r="J355" i="14"/>
  <c r="I446" i="13"/>
  <c r="J655" i="14"/>
  <c r="J666" i="14"/>
  <c r="J639" i="14"/>
  <c r="J604" i="14"/>
  <c r="J589" i="14"/>
  <c r="J614" i="14"/>
  <c r="J629" i="14"/>
  <c r="J564" i="14"/>
  <c r="J579" i="14"/>
  <c r="J554" i="14"/>
  <c r="J444" i="14"/>
  <c r="J641" i="14"/>
  <c r="J644" i="14"/>
  <c r="I559" i="13"/>
  <c r="I560" i="13"/>
  <c r="I558" i="13"/>
  <c r="J517" i="14"/>
  <c r="J473" i="14"/>
  <c r="J640" i="14"/>
  <c r="J656" i="14"/>
  <c r="J667" i="14"/>
  <c r="J590" i="14"/>
  <c r="J605" i="14"/>
  <c r="J580" i="14"/>
  <c r="J555" i="14"/>
  <c r="J615" i="14"/>
  <c r="J630" i="14"/>
  <c r="J529" i="14"/>
  <c r="J565" i="14"/>
  <c r="J445" i="14"/>
  <c r="J505" i="14"/>
  <c r="J495" i="14"/>
  <c r="J663" i="14"/>
  <c r="J652" i="14"/>
  <c r="J551" i="14"/>
  <c r="J601" i="14"/>
  <c r="J611" i="14"/>
  <c r="J586" i="14"/>
  <c r="J561" i="14"/>
  <c r="J576" i="14"/>
  <c r="J481" i="14"/>
  <c r="J626" i="14"/>
  <c r="J431" i="14"/>
  <c r="J441" i="14"/>
  <c r="I92" i="13"/>
  <c r="J647" i="14"/>
  <c r="J658" i="14"/>
  <c r="I561" i="13"/>
  <c r="I562" i="13"/>
  <c r="I564" i="13"/>
  <c r="I563" i="13"/>
  <c r="I565" i="13"/>
  <c r="J581" i="14"/>
  <c r="J621" i="14"/>
  <c r="J596" i="14"/>
  <c r="J476" i="14"/>
  <c r="J631" i="14"/>
  <c r="J556" i="14"/>
  <c r="J571" i="14"/>
  <c r="J546" i="14"/>
  <c r="J606" i="14"/>
  <c r="J530" i="14"/>
  <c r="J496" i="14"/>
  <c r="J305" i="14"/>
  <c r="J520" i="14"/>
  <c r="J486" i="14"/>
  <c r="J463" i="14"/>
  <c r="J649" i="14"/>
  <c r="J633" i="14"/>
  <c r="J660" i="14"/>
  <c r="I543" i="13"/>
  <c r="I551" i="13"/>
  <c r="I536" i="13"/>
  <c r="I544" i="13"/>
  <c r="I552" i="13"/>
  <c r="I537" i="13"/>
  <c r="I545" i="13"/>
  <c r="I553" i="13"/>
  <c r="I546" i="13"/>
  <c r="I538" i="13"/>
  <c r="I554" i="13"/>
  <c r="I542" i="13"/>
  <c r="I539" i="13"/>
  <c r="I547" i="13"/>
  <c r="I540" i="13"/>
  <c r="I548" i="13"/>
  <c r="I550" i="13"/>
  <c r="I541" i="13"/>
  <c r="I549" i="13"/>
  <c r="J623" i="14"/>
  <c r="J608" i="14"/>
  <c r="J558" i="14"/>
  <c r="J573" i="14"/>
  <c r="J583" i="14"/>
  <c r="J598" i="14"/>
  <c r="J453" i="14"/>
  <c r="J478" i="14"/>
  <c r="J352" i="14"/>
  <c r="J532" i="14"/>
  <c r="J357" i="14"/>
  <c r="J648" i="14"/>
  <c r="J659" i="14"/>
  <c r="I459" i="13"/>
  <c r="I458" i="13"/>
  <c r="I454" i="13"/>
  <c r="I455" i="13"/>
  <c r="I456" i="13"/>
  <c r="I457" i="13"/>
  <c r="J632" i="14"/>
  <c r="J487" i="14"/>
  <c r="J582" i="14"/>
  <c r="J607" i="14"/>
  <c r="J572" i="14"/>
  <c r="J557" i="14"/>
  <c r="J521" i="14"/>
  <c r="J597" i="14"/>
  <c r="J622" i="14"/>
  <c r="J531" i="14"/>
  <c r="I96" i="13"/>
  <c r="I94" i="13"/>
  <c r="I95" i="13"/>
  <c r="J398" i="14"/>
  <c r="J361" i="14"/>
  <c r="I425" i="13"/>
  <c r="I420" i="13"/>
  <c r="I421" i="13"/>
  <c r="I423" i="13"/>
  <c r="I422" i="13"/>
  <c r="I424" i="13"/>
  <c r="I419" i="13"/>
  <c r="J373" i="14"/>
  <c r="J456" i="14"/>
  <c r="J388" i="14"/>
  <c r="J412" i="14"/>
  <c r="J450" i="14"/>
  <c r="J449" i="14"/>
  <c r="J417" i="14"/>
  <c r="J354" i="14"/>
  <c r="J392" i="14"/>
  <c r="J460" i="14"/>
  <c r="J344" i="14"/>
  <c r="J391" i="14"/>
  <c r="J353" i="14"/>
  <c r="J459" i="14"/>
  <c r="J376" i="14"/>
  <c r="J416" i="14"/>
  <c r="J461" i="14"/>
  <c r="J419" i="14"/>
  <c r="J358" i="14"/>
  <c r="J309" i="14"/>
  <c r="J452" i="14"/>
  <c r="J420" i="14"/>
  <c r="J462" i="14"/>
  <c r="J360" i="14"/>
  <c r="J410" i="14"/>
  <c r="I402" i="13"/>
  <c r="I292" i="13"/>
  <c r="I293" i="13"/>
  <c r="I376" i="13"/>
  <c r="J413" i="14"/>
  <c r="J310" i="14"/>
  <c r="J364" i="14"/>
  <c r="J311" i="14"/>
  <c r="J377" i="14"/>
  <c r="J365" i="14"/>
  <c r="J325" i="14"/>
  <c r="I416" i="13"/>
  <c r="I417" i="13"/>
  <c r="I418" i="13"/>
  <c r="J379" i="14"/>
  <c r="J423" i="14"/>
  <c r="J327" i="14"/>
  <c r="J409" i="14"/>
  <c r="I294" i="13"/>
  <c r="I462" i="13"/>
  <c r="I460" i="13"/>
  <c r="I461" i="13"/>
  <c r="J397" i="14"/>
  <c r="J422" i="14"/>
  <c r="J378" i="14"/>
  <c r="J334" i="14"/>
  <c r="J343" i="14"/>
  <c r="I638" i="13"/>
  <c r="I639" i="13"/>
  <c r="I636" i="13"/>
  <c r="I637" i="13"/>
  <c r="I568" i="13"/>
  <c r="I503" i="13"/>
  <c r="I567" i="13"/>
  <c r="I499" i="13"/>
  <c r="I500" i="13"/>
  <c r="I501" i="13"/>
  <c r="I519" i="13"/>
  <c r="I520" i="13"/>
  <c r="I521" i="13"/>
  <c r="I522" i="13"/>
  <c r="I672" i="13"/>
  <c r="I674" i="13"/>
  <c r="I675" i="13"/>
  <c r="I673" i="13"/>
  <c r="I898" i="13"/>
  <c r="I896" i="13"/>
  <c r="I895" i="13"/>
  <c r="I893" i="13"/>
  <c r="I894" i="13"/>
  <c r="I899" i="13"/>
  <c r="I897" i="13"/>
  <c r="I900" i="13"/>
  <c r="I961" i="13"/>
  <c r="I963" i="13"/>
  <c r="I962" i="13"/>
  <c r="I967" i="13"/>
  <c r="I966" i="13"/>
  <c r="I965" i="13"/>
  <c r="I970" i="13"/>
  <c r="I969" i="13"/>
  <c r="I968" i="13"/>
  <c r="I964" i="13"/>
  <c r="I959" i="13"/>
  <c r="I960" i="13"/>
  <c r="J541" i="14"/>
  <c r="J488" i="14"/>
  <c r="J497" i="14"/>
  <c r="J534" i="14"/>
  <c r="J522" i="14"/>
  <c r="J477" i="14"/>
  <c r="J504" i="14"/>
  <c r="J485" i="14"/>
  <c r="J513" i="14"/>
  <c r="J470" i="14"/>
  <c r="J528" i="14"/>
  <c r="J548" i="14"/>
  <c r="J511" i="14"/>
  <c r="J540" i="14"/>
  <c r="J494" i="14"/>
  <c r="J484" i="14"/>
  <c r="J503" i="14"/>
  <c r="J466" i="14"/>
  <c r="I1144" i="13"/>
  <c r="I1141" i="13"/>
  <c r="I1142" i="13"/>
  <c r="I1146" i="13"/>
  <c r="I1143" i="13"/>
  <c r="I1145" i="13"/>
  <c r="I1147" i="13"/>
  <c r="I909" i="13"/>
  <c r="I906" i="13"/>
  <c r="I905" i="13"/>
  <c r="I912" i="13"/>
  <c r="I910" i="13"/>
  <c r="I911" i="13"/>
  <c r="I908" i="13"/>
  <c r="I907" i="13"/>
  <c r="I913" i="13"/>
  <c r="I1011" i="13"/>
  <c r="I1009" i="13"/>
  <c r="I1008" i="13"/>
  <c r="I1010" i="13"/>
  <c r="I1007" i="13"/>
  <c r="J480" i="14"/>
  <c r="J536" i="14"/>
  <c r="J524" i="14"/>
  <c r="J490" i="14"/>
  <c r="J544" i="14"/>
  <c r="J499" i="14"/>
  <c r="J507" i="14"/>
  <c r="J465" i="14"/>
  <c r="I871" i="13"/>
  <c r="I872" i="13"/>
  <c r="I870" i="13"/>
  <c r="I874" i="13"/>
  <c r="I873" i="13"/>
  <c r="J523" i="14"/>
  <c r="J535" i="14"/>
  <c r="J489" i="14"/>
  <c r="J498" i="14"/>
  <c r="J467" i="14"/>
  <c r="J500" i="14"/>
  <c r="J537" i="14"/>
  <c r="J525" i="14"/>
  <c r="J491" i="14"/>
  <c r="J469" i="14"/>
  <c r="J539" i="14"/>
  <c r="J493" i="14"/>
  <c r="J527" i="14"/>
  <c r="J502" i="14"/>
  <c r="I1152" i="13"/>
  <c r="I1098" i="13"/>
  <c r="I1154" i="13"/>
  <c r="I1100" i="13"/>
  <c r="I1097" i="13"/>
  <c r="I1153" i="13"/>
  <c r="I1099" i="13"/>
  <c r="I877" i="13"/>
  <c r="I875" i="13"/>
  <c r="I878" i="13"/>
  <c r="I876" i="13"/>
  <c r="J468" i="14"/>
  <c r="I1149" i="13"/>
  <c r="I1150" i="13"/>
  <c r="I1151" i="13"/>
  <c r="I1148" i="13"/>
  <c r="I902" i="13"/>
  <c r="I903" i="13"/>
  <c r="I901" i="13"/>
  <c r="I904" i="13"/>
  <c r="J483" i="14"/>
  <c r="J492" i="14"/>
  <c r="J501" i="14"/>
  <c r="J510" i="14"/>
  <c r="J547" i="14"/>
  <c r="J526" i="14"/>
  <c r="J538" i="14"/>
  <c r="I799" i="13"/>
  <c r="I807" i="13"/>
  <c r="I802" i="13"/>
  <c r="I803" i="13"/>
  <c r="I804" i="13"/>
  <c r="I800" i="13"/>
  <c r="I805" i="13"/>
  <c r="I808" i="13"/>
  <c r="I801" i="13"/>
  <c r="I806" i="13"/>
  <c r="I809" i="13"/>
  <c r="I798" i="13"/>
  <c r="J464" i="14"/>
  <c r="J421" i="14"/>
  <c r="J471" i="14"/>
  <c r="J424" i="14"/>
  <c r="J433" i="14"/>
  <c r="J440" i="14"/>
  <c r="J448" i="14"/>
  <c r="J455" i="14"/>
  <c r="J430" i="14"/>
  <c r="J447" i="14"/>
  <c r="J439" i="14"/>
  <c r="I739" i="13"/>
  <c r="I742" i="13"/>
  <c r="I736" i="13"/>
  <c r="I737" i="13"/>
  <c r="I740" i="13"/>
  <c r="I743" i="13"/>
  <c r="I738" i="13"/>
  <c r="I741" i="13"/>
  <c r="J426" i="14"/>
  <c r="J451" i="14"/>
  <c r="J443" i="14"/>
  <c r="J435" i="14"/>
  <c r="I747" i="13"/>
  <c r="I744" i="13"/>
  <c r="I748" i="13"/>
  <c r="I746" i="13"/>
  <c r="I745" i="13"/>
  <c r="J425" i="14"/>
  <c r="J434" i="14"/>
  <c r="J436" i="14"/>
  <c r="J427" i="14"/>
  <c r="J438" i="14"/>
  <c r="J429" i="14"/>
  <c r="I763" i="13"/>
  <c r="I762" i="13"/>
  <c r="I734" i="13"/>
  <c r="I732" i="13"/>
  <c r="I733" i="13"/>
  <c r="I735" i="13"/>
  <c r="J428" i="14"/>
  <c r="J437" i="14"/>
  <c r="J446" i="14"/>
  <c r="J454" i="14"/>
  <c r="I706" i="13"/>
  <c r="I708" i="13"/>
  <c r="I707" i="13"/>
  <c r="I709" i="13"/>
  <c r="I618" i="13"/>
  <c r="I614" i="13"/>
  <c r="I609" i="13"/>
  <c r="I617" i="13"/>
  <c r="I611" i="13"/>
  <c r="I612" i="13"/>
  <c r="I615" i="13"/>
  <c r="I613" i="13"/>
  <c r="I616" i="13"/>
  <c r="I610" i="13"/>
  <c r="I404" i="13"/>
  <c r="I412" i="13"/>
  <c r="I478" i="13"/>
  <c r="I405" i="13"/>
  <c r="I413" i="13"/>
  <c r="I479" i="13"/>
  <c r="I406" i="13"/>
  <c r="I480" i="13"/>
  <c r="I407" i="13"/>
  <c r="I481" i="13"/>
  <c r="I408" i="13"/>
  <c r="I482" i="13"/>
  <c r="I409" i="13"/>
  <c r="I483" i="13"/>
  <c r="I410" i="13"/>
  <c r="I484" i="13"/>
  <c r="I403" i="13"/>
  <c r="I411" i="13"/>
  <c r="I477" i="13"/>
  <c r="I485" i="13"/>
  <c r="J408" i="14"/>
  <c r="J400" i="14"/>
  <c r="J366" i="14"/>
  <c r="J323" i="14"/>
  <c r="J380" i="14"/>
  <c r="J345" i="14"/>
  <c r="J387" i="14"/>
  <c r="J356" i="14"/>
  <c r="I526" i="13"/>
  <c r="I463" i="13"/>
  <c r="I527" i="13"/>
  <c r="I528" i="13"/>
  <c r="J407" i="14"/>
  <c r="J375" i="14"/>
  <c r="I502" i="13"/>
  <c r="I476" i="13"/>
  <c r="I685" i="13"/>
  <c r="J415" i="14"/>
  <c r="J395" i="14"/>
  <c r="J406" i="14"/>
  <c r="I470" i="13"/>
  <c r="I471" i="13"/>
  <c r="I414" i="13"/>
  <c r="I464" i="13"/>
  <c r="I415" i="13"/>
  <c r="I465" i="13"/>
  <c r="I569" i="13"/>
  <c r="I466" i="13"/>
  <c r="I467" i="13"/>
  <c r="I523" i="13"/>
  <c r="I570" i="13"/>
  <c r="I571" i="13"/>
  <c r="I573" i="13"/>
  <c r="I468" i="13"/>
  <c r="I524" i="13"/>
  <c r="I469" i="13"/>
  <c r="I525" i="13"/>
  <c r="I572" i="13"/>
  <c r="I664" i="13"/>
  <c r="I666" i="13"/>
  <c r="I663" i="13"/>
  <c r="I665" i="13"/>
  <c r="J402" i="14"/>
  <c r="J382" i="14"/>
  <c r="J347" i="14"/>
  <c r="J359" i="14"/>
  <c r="J411" i="14"/>
  <c r="J368" i="14"/>
  <c r="J338" i="14"/>
  <c r="J390" i="14"/>
  <c r="J326" i="14"/>
  <c r="J318" i="14"/>
  <c r="J287" i="14"/>
  <c r="I93" i="13"/>
  <c r="J394" i="14"/>
  <c r="J386" i="14"/>
  <c r="J351" i="14"/>
  <c r="J342" i="14"/>
  <c r="J372" i="14"/>
  <c r="J363" i="14"/>
  <c r="I317" i="13"/>
  <c r="I596" i="13"/>
  <c r="I597" i="13"/>
  <c r="I603" i="13"/>
  <c r="I599" i="13"/>
  <c r="I606" i="13"/>
  <c r="I604" i="13"/>
  <c r="I607" i="13"/>
  <c r="I598" i="13"/>
  <c r="I601" i="13"/>
  <c r="I605" i="13"/>
  <c r="I600" i="13"/>
  <c r="I602" i="13"/>
  <c r="I608" i="13"/>
  <c r="I429" i="13"/>
  <c r="I430" i="13"/>
  <c r="I387" i="13"/>
  <c r="I431" i="13"/>
  <c r="I472" i="13"/>
  <c r="I388" i="13"/>
  <c r="I432" i="13"/>
  <c r="I473" i="13"/>
  <c r="I393" i="13"/>
  <c r="I474" i="13"/>
  <c r="I394" i="13"/>
  <c r="I426" i="13"/>
  <c r="I427" i="13"/>
  <c r="I428" i="13"/>
  <c r="I683" i="13"/>
  <c r="I682" i="13"/>
  <c r="I684" i="13"/>
  <c r="I681" i="13"/>
  <c r="J367" i="14"/>
  <c r="J401" i="14"/>
  <c r="J381" i="14"/>
  <c r="J346" i="14"/>
  <c r="J337" i="14"/>
  <c r="J339" i="14"/>
  <c r="J403" i="14"/>
  <c r="J369" i="14"/>
  <c r="J383" i="14"/>
  <c r="J348" i="14"/>
  <c r="J288" i="14"/>
  <c r="I486" i="13"/>
  <c r="I494" i="13"/>
  <c r="I487" i="13"/>
  <c r="I495" i="13"/>
  <c r="I488" i="13"/>
  <c r="I496" i="13"/>
  <c r="I489" i="13"/>
  <c r="I497" i="13"/>
  <c r="I490" i="13"/>
  <c r="I498" i="13"/>
  <c r="I491" i="13"/>
  <c r="I492" i="13"/>
  <c r="I493" i="13"/>
  <c r="J341" i="14"/>
  <c r="J350" i="14"/>
  <c r="J385" i="14"/>
  <c r="J405" i="14"/>
  <c r="J371" i="14"/>
  <c r="I580" i="13"/>
  <c r="I581" i="13"/>
  <c r="I583" i="13"/>
  <c r="I582" i="13"/>
  <c r="I386" i="13"/>
  <c r="I475" i="13"/>
  <c r="I668" i="13"/>
  <c r="I667" i="13"/>
  <c r="J340" i="14"/>
  <c r="J404" i="14"/>
  <c r="J393" i="14"/>
  <c r="J384" i="14"/>
  <c r="J370" i="14"/>
  <c r="J414" i="14"/>
  <c r="J362" i="14"/>
  <c r="J349" i="14"/>
  <c r="I296" i="13"/>
  <c r="I295" i="13"/>
  <c r="I266" i="13"/>
  <c r="I232" i="13"/>
  <c r="I229" i="13"/>
  <c r="I233" i="13"/>
  <c r="I230" i="13"/>
  <c r="I234" i="13"/>
  <c r="I231" i="13"/>
  <c r="I299" i="13"/>
  <c r="I297" i="13"/>
  <c r="I298" i="13"/>
  <c r="I300" i="13"/>
  <c r="I301" i="13"/>
  <c r="I302" i="13"/>
  <c r="J219" i="14"/>
  <c r="I99" i="13"/>
  <c r="I97" i="13"/>
  <c r="I98" i="13"/>
  <c r="I104" i="13"/>
  <c r="I100" i="13"/>
  <c r="I91" i="13"/>
  <c r="I106" i="13"/>
  <c r="I102" i="13"/>
  <c r="I105" i="13"/>
  <c r="I103" i="13"/>
  <c r="I101" i="13"/>
  <c r="I107" i="13"/>
  <c r="I114" i="13"/>
  <c r="I919" i="13"/>
  <c r="I922" i="13"/>
  <c r="I921" i="13"/>
  <c r="I918" i="13"/>
  <c r="I920" i="13"/>
  <c r="I854" i="13"/>
  <c r="I853" i="13"/>
  <c r="I855" i="13"/>
  <c r="I857" i="13"/>
  <c r="I856" i="13"/>
  <c r="I852" i="13"/>
  <c r="I779" i="13"/>
  <c r="I780" i="13"/>
  <c r="I781" i="13"/>
  <c r="I782" i="13"/>
  <c r="I703" i="13"/>
  <c r="I704" i="13"/>
  <c r="I705" i="13"/>
  <c r="I698" i="13"/>
  <c r="I699" i="13"/>
  <c r="I700" i="13"/>
  <c r="I702" i="13"/>
  <c r="I696" i="13"/>
  <c r="I697" i="13"/>
  <c r="I634" i="13"/>
  <c r="I635" i="13"/>
  <c r="I631" i="13"/>
  <c r="I632" i="13"/>
  <c r="I633" i="13"/>
  <c r="I309" i="13"/>
  <c r="I310" i="13"/>
  <c r="I307" i="13"/>
  <c r="I303" i="13"/>
  <c r="I311" i="13"/>
  <c r="I306" i="13"/>
  <c r="I315" i="13"/>
  <c r="I304" i="13"/>
  <c r="I312" i="13"/>
  <c r="I305" i="13"/>
  <c r="I313" i="13"/>
  <c r="I314" i="13"/>
  <c r="I308" i="13"/>
  <c r="I316" i="13"/>
  <c r="I516" i="13"/>
  <c r="I518" i="13"/>
  <c r="I517" i="13"/>
  <c r="I441" i="13"/>
  <c r="I851" i="13"/>
  <c r="I335" i="13"/>
  <c r="I336" i="13"/>
  <c r="I354" i="13"/>
  <c r="I355" i="13"/>
  <c r="I364" i="13"/>
  <c r="I365" i="13"/>
  <c r="I366" i="13"/>
  <c r="I373" i="13"/>
  <c r="I374" i="13"/>
  <c r="I375" i="13"/>
  <c r="I152" i="13"/>
  <c r="I151" i="13"/>
  <c r="I154" i="13"/>
  <c r="I150" i="13"/>
  <c r="I149" i="13"/>
  <c r="I153" i="13"/>
  <c r="I155" i="13"/>
  <c r="I157" i="13"/>
  <c r="I156" i="13"/>
  <c r="I140" i="13"/>
  <c r="I159" i="13"/>
  <c r="I158" i="13"/>
  <c r="I141" i="13"/>
  <c r="I144" i="13"/>
  <c r="I148" i="13"/>
  <c r="I128" i="13"/>
  <c r="I147" i="13"/>
  <c r="I143" i="13"/>
  <c r="I146" i="13"/>
  <c r="I142" i="13"/>
  <c r="I145" i="13"/>
  <c r="I161" i="13"/>
  <c r="I113" i="13"/>
  <c r="I112" i="13"/>
  <c r="I108" i="13"/>
  <c r="I109" i="13"/>
  <c r="I326" i="13"/>
  <c r="I531" i="13"/>
  <c r="I532" i="13"/>
  <c r="J207" i="14"/>
  <c r="I511" i="13"/>
  <c r="I504" i="13"/>
  <c r="I512" i="13"/>
  <c r="I363" i="13"/>
  <c r="I505" i="13"/>
  <c r="I513" i="13"/>
  <c r="I529" i="13"/>
  <c r="I506" i="13"/>
  <c r="I514" i="13"/>
  <c r="I530" i="13"/>
  <c r="I507" i="13"/>
  <c r="I515" i="13"/>
  <c r="I362" i="13"/>
  <c r="I508" i="13"/>
  <c r="I509" i="13"/>
  <c r="I510" i="13"/>
  <c r="I249" i="13"/>
  <c r="I439" i="13"/>
  <c r="I535" i="13"/>
  <c r="I440" i="13"/>
  <c r="I356" i="13"/>
  <c r="I360" i="13"/>
  <c r="I533" i="13"/>
  <c r="I361" i="13"/>
  <c r="I438" i="13"/>
  <c r="I534" i="13"/>
  <c r="I437" i="13"/>
  <c r="I433" i="13"/>
  <c r="I434" i="13"/>
  <c r="I435" i="13"/>
  <c r="I436" i="13"/>
  <c r="I164" i="13"/>
  <c r="I172" i="13"/>
  <c r="I163" i="13"/>
  <c r="I162" i="13"/>
  <c r="I137" i="13"/>
  <c r="I136" i="13"/>
  <c r="I135" i="13"/>
  <c r="I138" i="13"/>
  <c r="I139" i="13"/>
  <c r="J139" i="14"/>
  <c r="I111" i="13"/>
  <c r="I129" i="13"/>
  <c r="I130" i="13"/>
  <c r="I331" i="13"/>
  <c r="I324" i="13"/>
  <c r="I332" i="13"/>
  <c r="I340" i="13"/>
  <c r="I325" i="13"/>
  <c r="I333" i="13"/>
  <c r="I341" i="13"/>
  <c r="I334" i="13"/>
  <c r="I323" i="13"/>
  <c r="I342" i="13"/>
  <c r="I343" i="13"/>
  <c r="I352" i="13"/>
  <c r="I344" i="13"/>
  <c r="I353" i="13"/>
  <c r="I339" i="13"/>
  <c r="I349" i="13"/>
  <c r="I350" i="13"/>
  <c r="I338" i="13"/>
  <c r="I351" i="13"/>
  <c r="I337" i="13"/>
  <c r="I396" i="13"/>
  <c r="I357" i="13"/>
  <c r="I389" i="13"/>
  <c r="I397" i="13"/>
  <c r="I358" i="13"/>
  <c r="I390" i="13"/>
  <c r="I398" i="13"/>
  <c r="I359" i="13"/>
  <c r="I383" i="13"/>
  <c r="I391" i="13"/>
  <c r="I399" i="13"/>
  <c r="I395" i="13"/>
  <c r="I384" i="13"/>
  <c r="I392" i="13"/>
  <c r="I400" i="13"/>
  <c r="I385" i="13"/>
  <c r="I401" i="13"/>
  <c r="I348" i="13"/>
  <c r="J267" i="14"/>
  <c r="I322" i="13"/>
  <c r="I318" i="13"/>
  <c r="I319" i="13"/>
  <c r="I320" i="13"/>
  <c r="I321" i="13"/>
  <c r="I370" i="13"/>
  <c r="I378" i="13"/>
  <c r="I371" i="13"/>
  <c r="I372" i="13"/>
  <c r="I380" i="13"/>
  <c r="I381" i="13"/>
  <c r="I382" i="13"/>
  <c r="I379" i="13"/>
  <c r="I367" i="13"/>
  <c r="I368" i="13"/>
  <c r="I369" i="13"/>
  <c r="I377" i="13"/>
  <c r="I330" i="13"/>
  <c r="I346" i="13"/>
  <c r="I347" i="13"/>
  <c r="I327" i="13"/>
  <c r="I328" i="13"/>
  <c r="I329" i="13"/>
  <c r="I345" i="13"/>
  <c r="J115" i="14"/>
  <c r="I262" i="13"/>
  <c r="I259" i="13"/>
  <c r="I263" i="13"/>
  <c r="I260" i="13"/>
  <c r="I264" i="13"/>
  <c r="I261" i="13"/>
  <c r="I265" i="13"/>
  <c r="I258" i="13"/>
  <c r="I256" i="13"/>
  <c r="I257" i="13"/>
  <c r="J221" i="14"/>
  <c r="I243" i="13"/>
  <c r="I72" i="13"/>
  <c r="I73" i="13"/>
  <c r="I110" i="13"/>
  <c r="I132" i="13"/>
  <c r="I134" i="13"/>
  <c r="I133" i="13"/>
  <c r="I228" i="13"/>
  <c r="I252" i="13"/>
  <c r="I225" i="13"/>
  <c r="I253" i="13"/>
  <c r="I255" i="13"/>
  <c r="I226" i="13"/>
  <c r="I242" i="13"/>
  <c r="I250" i="13"/>
  <c r="I254" i="13"/>
  <c r="I227" i="13"/>
  <c r="I251" i="13"/>
  <c r="I124" i="13"/>
  <c r="I127" i="13"/>
  <c r="I125" i="13"/>
  <c r="I126" i="13"/>
  <c r="I239" i="13"/>
  <c r="I236" i="13"/>
  <c r="I240" i="13"/>
  <c r="I237" i="13"/>
  <c r="I241" i="13"/>
  <c r="I235" i="13"/>
  <c r="I238" i="13"/>
  <c r="I116" i="13"/>
  <c r="I88" i="13"/>
  <c r="I117" i="13"/>
  <c r="I86" i="13"/>
  <c r="I87" i="13"/>
  <c r="I115" i="13"/>
  <c r="I220" i="13"/>
  <c r="I224" i="13"/>
  <c r="I221" i="13"/>
  <c r="I222" i="13"/>
  <c r="I219" i="13"/>
  <c r="I223" i="13"/>
  <c r="I70" i="13"/>
  <c r="I71" i="13"/>
  <c r="I89" i="13"/>
  <c r="I118" i="13"/>
  <c r="I119" i="13"/>
  <c r="I120" i="13"/>
  <c r="I121" i="13"/>
  <c r="I123" i="13"/>
  <c r="I122" i="13"/>
  <c r="I90" i="13"/>
  <c r="I244" i="13"/>
  <c r="I248" i="13"/>
  <c r="I245" i="13"/>
  <c r="I247" i="13"/>
  <c r="I246" i="13"/>
  <c r="I267" i="13"/>
  <c r="I131" i="13"/>
  <c r="I217" i="13"/>
  <c r="I268" i="13"/>
  <c r="I272" i="13"/>
  <c r="I281" i="13"/>
  <c r="I269" i="13"/>
  <c r="I282" i="13"/>
  <c r="I280" i="13"/>
  <c r="I270" i="13"/>
  <c r="I279" i="13"/>
  <c r="I283" i="13"/>
  <c r="I271" i="13"/>
  <c r="I218" i="13"/>
  <c r="I291" i="13"/>
  <c r="I285" i="13"/>
  <c r="I284" i="13"/>
  <c r="I286" i="13"/>
  <c r="I287" i="13"/>
  <c r="I288" i="13"/>
  <c r="I276" i="13"/>
  <c r="I277" i="13"/>
  <c r="I289" i="13"/>
  <c r="I274" i="13"/>
  <c r="I278" i="13"/>
  <c r="I275" i="13"/>
  <c r="I290" i="13"/>
  <c r="I213" i="13"/>
  <c r="I214" i="13"/>
  <c r="I215" i="13"/>
  <c r="I216" i="13"/>
  <c r="J228" i="14"/>
  <c r="I171" i="13"/>
  <c r="I178" i="13"/>
  <c r="J160" i="14"/>
  <c r="J185" i="14"/>
  <c r="J101" i="14"/>
  <c r="J186" i="14"/>
  <c r="J78" i="14"/>
  <c r="J164" i="14"/>
  <c r="J125" i="14"/>
  <c r="I68" i="13"/>
  <c r="I176" i="13"/>
  <c r="I212" i="13"/>
  <c r="I177" i="13"/>
  <c r="I209" i="13"/>
  <c r="I211" i="13"/>
  <c r="I175" i="13"/>
  <c r="I210" i="13"/>
  <c r="I199" i="13"/>
  <c r="I188" i="13"/>
  <c r="I192" i="13"/>
  <c r="I196" i="13"/>
  <c r="I200" i="13"/>
  <c r="I204" i="13"/>
  <c r="I187" i="13"/>
  <c r="I203" i="13"/>
  <c r="I195" i="13"/>
  <c r="I185" i="13"/>
  <c r="I189" i="13"/>
  <c r="I193" i="13"/>
  <c r="I197" i="13"/>
  <c r="I201" i="13"/>
  <c r="I205" i="13"/>
  <c r="I191" i="13"/>
  <c r="I207" i="13"/>
  <c r="I186" i="13"/>
  <c r="I190" i="13"/>
  <c r="I194" i="13"/>
  <c r="I198" i="13"/>
  <c r="I202" i="13"/>
  <c r="I206" i="13"/>
  <c r="J206" i="14"/>
  <c r="I208" i="13"/>
  <c r="I69" i="13"/>
  <c r="J140" i="14"/>
  <c r="I78" i="13"/>
  <c r="I85" i="13"/>
  <c r="I168" i="13"/>
  <c r="I180" i="13"/>
  <c r="I184" i="13"/>
  <c r="I82" i="13"/>
  <c r="I79" i="13"/>
  <c r="I76" i="13"/>
  <c r="I167" i="13"/>
  <c r="I183" i="13"/>
  <c r="I77" i="13"/>
  <c r="I165" i="13"/>
  <c r="I169" i="13"/>
  <c r="I181" i="13"/>
  <c r="I80" i="13"/>
  <c r="I81" i="13"/>
  <c r="I75" i="13"/>
  <c r="I179" i="13"/>
  <c r="I74" i="13"/>
  <c r="I84" i="13"/>
  <c r="I166" i="13"/>
  <c r="I170" i="13"/>
  <c r="I182" i="13"/>
  <c r="I83" i="13"/>
  <c r="J172" i="14"/>
  <c r="I173" i="13"/>
  <c r="I174" i="13"/>
  <c r="J295" i="14"/>
  <c r="J111" i="14"/>
  <c r="J103" i="14"/>
  <c r="J114" i="14"/>
  <c r="J286" i="14"/>
  <c r="J90" i="14"/>
  <c r="J282" i="14"/>
  <c r="J245" i="14"/>
  <c r="J297" i="14"/>
  <c r="J259" i="14"/>
  <c r="J214" i="14"/>
  <c r="J274" i="14"/>
  <c r="J204" i="14"/>
  <c r="J255" i="14"/>
  <c r="J220" i="14"/>
  <c r="J196" i="14"/>
  <c r="J197" i="14"/>
  <c r="J319" i="14"/>
  <c r="J248" i="14"/>
  <c r="J238" i="14"/>
  <c r="J298" i="14"/>
  <c r="J260" i="14"/>
  <c r="J237" i="14"/>
  <c r="J247" i="14"/>
  <c r="J275" i="14"/>
  <c r="J151" i="14"/>
  <c r="J150" i="14"/>
  <c r="J193" i="14"/>
  <c r="J147" i="14"/>
  <c r="J307" i="14"/>
  <c r="J182" i="14"/>
  <c r="J175" i="14"/>
  <c r="J94" i="14"/>
  <c r="J158" i="14"/>
  <c r="J85" i="14"/>
  <c r="J124" i="14"/>
  <c r="J174" i="14"/>
  <c r="J165" i="14"/>
  <c r="J122" i="14"/>
  <c r="J132" i="14"/>
  <c r="J104" i="14"/>
  <c r="J336" i="14"/>
  <c r="J88" i="14"/>
  <c r="J77" i="14"/>
  <c r="J67" i="14"/>
  <c r="J91" i="14"/>
  <c r="J330" i="14"/>
  <c r="J93" i="14"/>
  <c r="J331" i="14"/>
  <c r="J70" i="14"/>
  <c r="J320" i="14"/>
  <c r="J335" i="14"/>
  <c r="J316" i="14"/>
  <c r="J332" i="14"/>
  <c r="J333" i="14"/>
  <c r="J328" i="14"/>
  <c r="J313" i="14"/>
  <c r="J329" i="14"/>
  <c r="J321" i="14"/>
  <c r="J322" i="14"/>
  <c r="J317" i="14"/>
  <c r="J312" i="14"/>
  <c r="J314" i="14"/>
  <c r="J315" i="14"/>
  <c r="J303" i="14"/>
  <c r="J293" i="14"/>
  <c r="J304" i="14"/>
  <c r="J294" i="14"/>
  <c r="J299" i="14"/>
  <c r="J289" i="14"/>
  <c r="J291" i="14"/>
  <c r="J301" i="14"/>
  <c r="J296" i="14"/>
  <c r="J306" i="14"/>
  <c r="J292" i="14"/>
  <c r="J302" i="14"/>
  <c r="J300" i="14"/>
  <c r="J290" i="14"/>
  <c r="J273" i="14"/>
  <c r="J269" i="14"/>
  <c r="J271" i="14"/>
  <c r="J270" i="14"/>
  <c r="J257" i="14"/>
  <c r="J285" i="14"/>
  <c r="J284" i="14"/>
  <c r="J272" i="14"/>
  <c r="J258" i="14"/>
  <c r="J68" i="14"/>
  <c r="J280" i="14"/>
  <c r="J265" i="14"/>
  <c r="J281" i="14"/>
  <c r="J266" i="14"/>
  <c r="J249" i="14"/>
  <c r="J276" i="14"/>
  <c r="J261" i="14"/>
  <c r="J263" i="14"/>
  <c r="J278" i="14"/>
  <c r="J268" i="14"/>
  <c r="J283" i="14"/>
  <c r="J264" i="14"/>
  <c r="J279" i="14"/>
  <c r="J250" i="14"/>
  <c r="J277" i="14"/>
  <c r="J262" i="14"/>
  <c r="I51" i="13"/>
  <c r="J253" i="14"/>
  <c r="J254" i="14"/>
  <c r="J251" i="14"/>
  <c r="J256" i="14"/>
  <c r="J252" i="14"/>
  <c r="J236" i="14"/>
  <c r="J233" i="14"/>
  <c r="J234" i="14"/>
  <c r="J235" i="14"/>
  <c r="J161" i="14"/>
  <c r="J232" i="14"/>
  <c r="J217" i="14"/>
  <c r="J216" i="14"/>
  <c r="J184" i="14"/>
  <c r="J195" i="14"/>
  <c r="J231" i="14"/>
  <c r="J170" i="14"/>
  <c r="J243" i="14"/>
  <c r="J226" i="14"/>
  <c r="J212" i="14"/>
  <c r="J180" i="14"/>
  <c r="J191" i="14"/>
  <c r="J202" i="14"/>
  <c r="J244" i="14"/>
  <c r="J213" i="14"/>
  <c r="J181" i="14"/>
  <c r="J192" i="14"/>
  <c r="J227" i="14"/>
  <c r="J203" i="14"/>
  <c r="J166" i="14"/>
  <c r="J208" i="14"/>
  <c r="J176" i="14"/>
  <c r="J239" i="14"/>
  <c r="J222" i="14"/>
  <c r="J187" i="14"/>
  <c r="J198" i="14"/>
  <c r="J189" i="14"/>
  <c r="J200" i="14"/>
  <c r="J241" i="14"/>
  <c r="J224" i="14"/>
  <c r="J210" i="14"/>
  <c r="J178" i="14"/>
  <c r="J113" i="14"/>
  <c r="J218" i="14"/>
  <c r="J229" i="14"/>
  <c r="J205" i="14"/>
  <c r="J215" i="14"/>
  <c r="J183" i="14"/>
  <c r="J194" i="14"/>
  <c r="J246" i="14"/>
  <c r="J230" i="14"/>
  <c r="J225" i="14"/>
  <c r="J201" i="14"/>
  <c r="J242" i="14"/>
  <c r="J211" i="14"/>
  <c r="J179" i="14"/>
  <c r="J190" i="14"/>
  <c r="J167" i="14"/>
  <c r="J240" i="14"/>
  <c r="J209" i="14"/>
  <c r="J177" i="14"/>
  <c r="J188" i="14"/>
  <c r="J223" i="14"/>
  <c r="J199" i="14"/>
  <c r="J163" i="14"/>
  <c r="J162" i="14"/>
  <c r="J168" i="14"/>
  <c r="J171" i="14"/>
  <c r="J173" i="14"/>
  <c r="J169" i="14"/>
  <c r="J159" i="14"/>
  <c r="J148" i="14"/>
  <c r="J133" i="14"/>
  <c r="J123" i="14"/>
  <c r="J155" i="14"/>
  <c r="J144" i="14"/>
  <c r="J129" i="14"/>
  <c r="J119" i="14"/>
  <c r="J117" i="14"/>
  <c r="J153" i="14"/>
  <c r="J142" i="14"/>
  <c r="J127" i="14"/>
  <c r="J137" i="14"/>
  <c r="J138" i="14"/>
  <c r="J136" i="14"/>
  <c r="J149" i="14"/>
  <c r="J135" i="14"/>
  <c r="J134" i="14"/>
  <c r="J145" i="14"/>
  <c r="J120" i="14"/>
  <c r="J156" i="14"/>
  <c r="J130" i="14"/>
  <c r="J157" i="14"/>
  <c r="J121" i="14"/>
  <c r="J146" i="14"/>
  <c r="J131" i="14"/>
  <c r="J152" i="14"/>
  <c r="J141" i="14"/>
  <c r="J116" i="14"/>
  <c r="J126" i="14"/>
  <c r="J128" i="14"/>
  <c r="J154" i="14"/>
  <c r="J143" i="14"/>
  <c r="J118" i="14"/>
  <c r="J87" i="14"/>
  <c r="J75" i="14"/>
  <c r="J76" i="14"/>
  <c r="J72" i="14"/>
  <c r="J73" i="14"/>
  <c r="J74" i="14"/>
  <c r="J71" i="14"/>
  <c r="J92" i="14"/>
  <c r="J89" i="14"/>
  <c r="J106" i="14"/>
  <c r="J109" i="14"/>
  <c r="J83" i="14"/>
  <c r="J65" i="14"/>
  <c r="I64" i="13"/>
  <c r="I65" i="13"/>
  <c r="J99" i="14"/>
  <c r="I63" i="13"/>
  <c r="I66" i="13"/>
  <c r="I67" i="13"/>
  <c r="J100" i="14"/>
  <c r="J110" i="14"/>
  <c r="J66" i="14"/>
  <c r="I56" i="13"/>
  <c r="I57" i="13"/>
  <c r="J84" i="14"/>
  <c r="I55" i="13"/>
  <c r="I58" i="13"/>
  <c r="J105" i="14"/>
  <c r="J61" i="14"/>
  <c r="J95" i="14"/>
  <c r="J79" i="14"/>
  <c r="J97" i="14"/>
  <c r="J81" i="14"/>
  <c r="I61" i="13"/>
  <c r="J107" i="14"/>
  <c r="J63" i="14"/>
  <c r="I62" i="13"/>
  <c r="J112" i="14"/>
  <c r="J86" i="14"/>
  <c r="J102" i="14"/>
  <c r="J69" i="14"/>
  <c r="I60" i="13"/>
  <c r="J98" i="14"/>
  <c r="J108" i="14"/>
  <c r="J64" i="14"/>
  <c r="J82" i="14"/>
  <c r="I59" i="13"/>
  <c r="J96" i="14"/>
  <c r="J62" i="14"/>
  <c r="J80" i="14"/>
  <c r="I52" i="13"/>
  <c r="I27" i="13"/>
  <c r="I54" i="13"/>
  <c r="I53" i="13"/>
  <c r="I37" i="13"/>
  <c r="I38" i="13"/>
  <c r="I39" i="13"/>
  <c r="I35" i="13"/>
  <c r="I34" i="13"/>
  <c r="I36" i="13"/>
  <c r="I49" i="13"/>
  <c r="I50" i="13"/>
  <c r="I28" i="13"/>
  <c r="I41" i="13"/>
  <c r="I43" i="13"/>
  <c r="I45" i="13"/>
  <c r="I40" i="13"/>
  <c r="I42" i="13"/>
  <c r="I44" i="13"/>
  <c r="I47" i="13"/>
  <c r="I46" i="13"/>
  <c r="I48" i="13"/>
  <c r="I20" i="13"/>
  <c r="I22" i="13"/>
  <c r="I24" i="13"/>
  <c r="I26" i="13"/>
  <c r="I19" i="13"/>
  <c r="I21" i="13"/>
  <c r="I23" i="13"/>
  <c r="I25" i="13"/>
  <c r="I33" i="13"/>
  <c r="I32" i="13"/>
  <c r="I30" i="13"/>
  <c r="I29" i="13"/>
  <c r="I31" i="13"/>
  <c r="I17" i="13"/>
  <c r="I18" i="13"/>
  <c r="I13" i="13"/>
  <c r="I14" i="13"/>
  <c r="I15" i="13"/>
  <c r="I16" i="13"/>
  <c r="I12" i="13"/>
  <c r="I6" i="13"/>
  <c r="I7" i="13"/>
  <c r="I8" i="13"/>
  <c r="I9" i="13"/>
  <c r="I10" i="13"/>
  <c r="I11" i="13"/>
  <c r="I5" i="13"/>
  <c r="K38" i="23" l="1"/>
  <c r="L38" i="23"/>
  <c r="C38" i="23"/>
  <c r="B38" i="23"/>
  <c r="L39" i="23"/>
  <c r="N69" i="59"/>
  <c r="L54" i="59"/>
  <c r="L55" i="59" s="1"/>
  <c r="D50" i="59"/>
  <c r="D48" i="59"/>
  <c r="B27" i="59"/>
  <c r="G26" i="59"/>
  <c r="F26" i="59"/>
  <c r="I26" i="59" s="1"/>
  <c r="G25" i="59"/>
  <c r="F25" i="59"/>
  <c r="I25" i="59" s="1"/>
  <c r="G24" i="59"/>
  <c r="F24" i="59"/>
  <c r="I24" i="59" s="1"/>
  <c r="G23" i="59"/>
  <c r="F23" i="59"/>
  <c r="I23" i="59" s="1"/>
  <c r="G22" i="59"/>
  <c r="F22" i="59"/>
  <c r="I22" i="59" s="1"/>
  <c r="G21" i="59"/>
  <c r="F21" i="59"/>
  <c r="I21" i="59" s="1"/>
  <c r="G20" i="59"/>
  <c r="F20" i="59"/>
  <c r="I20" i="59" s="1"/>
  <c r="F19" i="59"/>
  <c r="F18" i="59"/>
  <c r="E17" i="59"/>
  <c r="E27" i="59" s="1"/>
  <c r="C17" i="59"/>
  <c r="D14" i="59"/>
  <c r="I31" i="59" s="1"/>
  <c r="M5" i="59"/>
  <c r="E39" i="23" l="1"/>
  <c r="K39" i="23"/>
  <c r="B39" i="23"/>
  <c r="C39" i="23"/>
  <c r="F17" i="59"/>
  <c r="F27" i="59" s="1"/>
  <c r="C27" i="59"/>
  <c r="L56" i="59"/>
  <c r="H55" i="59"/>
  <c r="F55" i="59"/>
  <c r="E55" i="59"/>
  <c r="D55" i="59"/>
  <c r="B55" i="59"/>
  <c r="B54" i="59"/>
  <c r="H20" i="59"/>
  <c r="H22" i="59"/>
  <c r="H24" i="59"/>
  <c r="H26" i="59"/>
  <c r="E54" i="59"/>
  <c r="D54" i="59"/>
  <c r="F54" i="59"/>
  <c r="H54" i="59"/>
  <c r="H21" i="59"/>
  <c r="H23" i="59"/>
  <c r="H25" i="59"/>
  <c r="K40" i="23" l="1"/>
  <c r="L40" i="23"/>
  <c r="C40" i="23"/>
  <c r="E40" i="23"/>
  <c r="L41" i="23"/>
  <c r="B40" i="23"/>
  <c r="A54" i="59"/>
  <c r="N54" i="59"/>
  <c r="L57" i="59"/>
  <c r="H56" i="59"/>
  <c r="F56" i="59"/>
  <c r="E56" i="59"/>
  <c r="D56" i="59"/>
  <c r="B56" i="59"/>
  <c r="A55" i="59"/>
  <c r="N55" i="59"/>
  <c r="E41" i="23" l="1"/>
  <c r="K41" i="23"/>
  <c r="B41" i="23"/>
  <c r="C41" i="23"/>
  <c r="A56" i="59"/>
  <c r="N56" i="59"/>
  <c r="L58" i="59"/>
  <c r="H57" i="59"/>
  <c r="F57" i="59"/>
  <c r="D57" i="59"/>
  <c r="E57" i="59"/>
  <c r="B57" i="59"/>
  <c r="L59" i="59" l="1"/>
  <c r="H58" i="59"/>
  <c r="F58" i="59"/>
  <c r="E58" i="59"/>
  <c r="D58" i="59"/>
  <c r="B58" i="59"/>
  <c r="A57" i="59"/>
  <c r="N57" i="59"/>
  <c r="B42" i="23" l="1"/>
  <c r="C42" i="23"/>
  <c r="A58" i="59"/>
  <c r="N58" i="59"/>
  <c r="L60" i="59"/>
  <c r="H59" i="59"/>
  <c r="F59" i="59"/>
  <c r="E59" i="59"/>
  <c r="D59" i="59"/>
  <c r="B59" i="59"/>
  <c r="A59" i="59" l="1"/>
  <c r="N59" i="59"/>
  <c r="L61" i="59"/>
  <c r="H60" i="59"/>
  <c r="F60" i="59"/>
  <c r="E60" i="59"/>
  <c r="D60" i="59"/>
  <c r="B60" i="59"/>
  <c r="A60" i="59" l="1"/>
  <c r="N60" i="59"/>
  <c r="L69" i="59"/>
  <c r="L62" i="59"/>
  <c r="H61" i="59"/>
  <c r="F61" i="59"/>
  <c r="E61" i="59"/>
  <c r="D61" i="59"/>
  <c r="B61" i="59"/>
  <c r="D14" i="23"/>
  <c r="I47" i="23" s="1"/>
  <c r="K5" i="23" l="1"/>
  <c r="D5" i="23"/>
  <c r="D7" i="23"/>
  <c r="L63" i="59"/>
  <c r="H62" i="59"/>
  <c r="F62" i="59"/>
  <c r="E62" i="59"/>
  <c r="D62" i="59"/>
  <c r="B62" i="59"/>
  <c r="A61" i="59"/>
  <c r="N61" i="59"/>
  <c r="A62" i="59" l="1"/>
  <c r="N62" i="59"/>
  <c r="L64" i="59"/>
  <c r="H63" i="59"/>
  <c r="F63" i="59"/>
  <c r="E63" i="59"/>
  <c r="D63" i="59"/>
  <c r="B63" i="59"/>
  <c r="H16" i="14"/>
  <c r="I16" i="14" s="1"/>
  <c r="J16" i="14" s="1"/>
  <c r="H17" i="14"/>
  <c r="I17" i="14" s="1"/>
  <c r="J17" i="14" s="1"/>
  <c r="H25" i="14"/>
  <c r="I25" i="14" s="1"/>
  <c r="J25" i="14" s="1"/>
  <c r="D12" i="61" l="1"/>
  <c r="K5" i="61"/>
  <c r="D6" i="61" s="1"/>
  <c r="D5" i="61"/>
  <c r="K5" i="59"/>
  <c r="D11" i="59"/>
  <c r="D11" i="23"/>
  <c r="A63" i="59"/>
  <c r="N63" i="59"/>
  <c r="L65" i="59"/>
  <c r="H64" i="59"/>
  <c r="F64" i="59"/>
  <c r="E64" i="59"/>
  <c r="D64" i="59"/>
  <c r="B64" i="59"/>
  <c r="D12" i="23" l="1"/>
  <c r="D13" i="23"/>
  <c r="D6" i="23"/>
  <c r="D7" i="61"/>
  <c r="D14" i="61"/>
  <c r="D13" i="61"/>
  <c r="D12" i="59"/>
  <c r="D6" i="59"/>
  <c r="D13" i="59"/>
  <c r="A64" i="59"/>
  <c r="N64" i="59"/>
  <c r="L66" i="59"/>
  <c r="H65" i="59"/>
  <c r="F65" i="59"/>
  <c r="E65" i="59"/>
  <c r="D65" i="59"/>
  <c r="B65" i="59"/>
  <c r="S10" i="13" l="1"/>
  <c r="S11" i="13"/>
  <c r="S7" i="13"/>
  <c r="S9" i="13"/>
  <c r="S6" i="13"/>
  <c r="S12" i="13"/>
  <c r="S8" i="13"/>
  <c r="D8" i="61"/>
  <c r="H18" i="61" s="1"/>
  <c r="I18" i="61" s="1"/>
  <c r="I28" i="61" s="1"/>
  <c r="I29" i="61" s="1"/>
  <c r="I30" i="61" s="1"/>
  <c r="G18" i="59"/>
  <c r="H18" i="59" s="1"/>
  <c r="I18" i="59" s="1"/>
  <c r="G19" i="59"/>
  <c r="H19" i="59" s="1"/>
  <c r="I19" i="59" s="1"/>
  <c r="G17" i="59"/>
  <c r="H17" i="59" s="1"/>
  <c r="A65" i="59"/>
  <c r="N65" i="59"/>
  <c r="L67" i="59"/>
  <c r="H66" i="59"/>
  <c r="F66" i="59"/>
  <c r="E66" i="59"/>
  <c r="D66" i="59"/>
  <c r="B66" i="59"/>
  <c r="V6" i="13" l="1"/>
  <c r="V8" i="13"/>
  <c r="V7" i="13"/>
  <c r="V9" i="13"/>
  <c r="V11" i="13"/>
  <c r="V12" i="13"/>
  <c r="V10" i="13"/>
  <c r="H28" i="61"/>
  <c r="H27" i="59"/>
  <c r="I27" i="59" s="1"/>
  <c r="I28" i="59" s="1"/>
  <c r="I29" i="59" s="1"/>
  <c r="I17" i="59"/>
  <c r="L68" i="59"/>
  <c r="H67" i="59"/>
  <c r="F67" i="59"/>
  <c r="E67" i="59"/>
  <c r="D67" i="59"/>
  <c r="B67" i="59"/>
  <c r="A66" i="59"/>
  <c r="N66" i="59"/>
  <c r="R30" i="58"/>
  <c r="R29" i="58"/>
  <c r="R28" i="58"/>
  <c r="R27" i="58"/>
  <c r="R26" i="58"/>
  <c r="R25" i="58"/>
  <c r="I5" i="58"/>
  <c r="H5" i="58"/>
  <c r="F5" i="58"/>
  <c r="D5" i="58"/>
  <c r="C5" i="58"/>
  <c r="B5" i="58"/>
  <c r="M2" i="58"/>
  <c r="A2" i="58"/>
  <c r="A1" i="58"/>
  <c r="S15" i="13" l="1"/>
  <c r="S5" i="13"/>
  <c r="V5" i="13" s="1"/>
  <c r="S16" i="13"/>
  <c r="S14" i="13"/>
  <c r="A67" i="59"/>
  <c r="N67" i="59"/>
  <c r="H68" i="59"/>
  <c r="B68" i="59"/>
  <c r="F68" i="59"/>
  <c r="D68" i="59"/>
  <c r="R32" i="57"/>
  <c r="R31" i="57"/>
  <c r="R30" i="57"/>
  <c r="R29" i="57"/>
  <c r="R28" i="57"/>
  <c r="R27" i="57"/>
  <c r="R26" i="57"/>
  <c r="R25" i="57"/>
  <c r="I5" i="57"/>
  <c r="H5" i="57"/>
  <c r="F5" i="57"/>
  <c r="D5" i="57"/>
  <c r="C5" i="57"/>
  <c r="B5" i="57"/>
  <c r="M2" i="57"/>
  <c r="A2" i="57"/>
  <c r="A1" i="57"/>
  <c r="V15" i="13" l="1"/>
  <c r="V16" i="13"/>
  <c r="V14" i="13"/>
  <c r="A68" i="59"/>
  <c r="N68" i="59"/>
  <c r="R31" i="56"/>
  <c r="R30" i="56"/>
  <c r="R29" i="56"/>
  <c r="R28" i="56"/>
  <c r="R27" i="56"/>
  <c r="R26" i="56"/>
  <c r="R25" i="56"/>
  <c r="I5" i="56"/>
  <c r="H5" i="56"/>
  <c r="F5" i="56"/>
  <c r="D5" i="56"/>
  <c r="C5" i="56"/>
  <c r="B5" i="56"/>
  <c r="M2" i="56"/>
  <c r="A2" i="56"/>
  <c r="A1" i="56"/>
  <c r="R30" i="55" l="1"/>
  <c r="R29" i="55"/>
  <c r="R28" i="55"/>
  <c r="R27" i="55"/>
  <c r="R26" i="55"/>
  <c r="R25" i="55"/>
  <c r="E9" i="55"/>
  <c r="D9" i="55"/>
  <c r="I5" i="55"/>
  <c r="H5" i="55"/>
  <c r="F5" i="55"/>
  <c r="D5" i="55"/>
  <c r="C5" i="55"/>
  <c r="B5" i="55"/>
  <c r="J4" i="55"/>
  <c r="E4" i="55"/>
  <c r="M2" i="55"/>
  <c r="A2" i="55"/>
  <c r="A1" i="55"/>
  <c r="G40" i="54"/>
  <c r="F40" i="54"/>
  <c r="G39" i="54"/>
  <c r="F39" i="54"/>
  <c r="G38" i="54"/>
  <c r="F38" i="54"/>
  <c r="G37" i="54"/>
  <c r="F37" i="54"/>
  <c r="G36" i="54"/>
  <c r="F36" i="54"/>
  <c r="G35" i="54"/>
  <c r="F35" i="54"/>
  <c r="G34" i="54"/>
  <c r="F34" i="54"/>
  <c r="G33" i="54"/>
  <c r="F33" i="54"/>
  <c r="G32" i="54"/>
  <c r="F32" i="54"/>
  <c r="G31" i="54"/>
  <c r="F31" i="54"/>
  <c r="R30" i="54"/>
  <c r="G30" i="54"/>
  <c r="F30" i="54"/>
  <c r="R29" i="54"/>
  <c r="G29" i="54"/>
  <c r="F29" i="54"/>
  <c r="R28" i="54"/>
  <c r="G28" i="54"/>
  <c r="F28" i="54"/>
  <c r="R27" i="54"/>
  <c r="G27" i="54"/>
  <c r="F27" i="54"/>
  <c r="R26" i="54"/>
  <c r="G26" i="54"/>
  <c r="F26" i="54"/>
  <c r="R25" i="54"/>
  <c r="G25" i="54"/>
  <c r="F25" i="54"/>
  <c r="G24" i="54"/>
  <c r="F24" i="54"/>
  <c r="G23" i="54"/>
  <c r="F23" i="54"/>
  <c r="G22" i="54"/>
  <c r="F22" i="54"/>
  <c r="G21" i="54"/>
  <c r="F21" i="54"/>
  <c r="G20" i="54"/>
  <c r="F20" i="54"/>
  <c r="G19" i="54"/>
  <c r="F19" i="54"/>
  <c r="G18" i="54"/>
  <c r="F18" i="54"/>
  <c r="G17" i="54"/>
  <c r="F17" i="54"/>
  <c r="G16" i="54"/>
  <c r="F16" i="54"/>
  <c r="G15" i="54"/>
  <c r="F15" i="54"/>
  <c r="G14" i="54"/>
  <c r="F14" i="54"/>
  <c r="G13" i="54"/>
  <c r="F13" i="54"/>
  <c r="G12" i="54"/>
  <c r="F12" i="54"/>
  <c r="G11" i="54"/>
  <c r="F11" i="54"/>
  <c r="E9" i="54"/>
  <c r="D9" i="54"/>
  <c r="I5" i="54"/>
  <c r="H5" i="54"/>
  <c r="F5" i="54"/>
  <c r="D5" i="54"/>
  <c r="C5" i="54"/>
  <c r="B5" i="54"/>
  <c r="J4" i="54"/>
  <c r="E4" i="54"/>
  <c r="M2" i="54"/>
  <c r="A2" i="54"/>
  <c r="A1" i="54"/>
  <c r="R30" i="53" l="1"/>
  <c r="R29" i="53"/>
  <c r="R28" i="53"/>
  <c r="R27" i="53"/>
  <c r="R26" i="53"/>
  <c r="R25" i="53"/>
  <c r="I5" i="53"/>
  <c r="H5" i="53"/>
  <c r="F5" i="53"/>
  <c r="D5" i="53"/>
  <c r="C5" i="53"/>
  <c r="B5" i="53"/>
  <c r="M2" i="53"/>
  <c r="A2" i="53"/>
  <c r="A1" i="53"/>
  <c r="R30" i="52"/>
  <c r="R29" i="52"/>
  <c r="R28" i="52"/>
  <c r="R27" i="52"/>
  <c r="R26" i="52"/>
  <c r="R25" i="52"/>
  <c r="I5" i="52"/>
  <c r="H5" i="52"/>
  <c r="F5" i="52"/>
  <c r="D5" i="52"/>
  <c r="C5" i="52"/>
  <c r="B5" i="52"/>
  <c r="M2" i="52"/>
  <c r="A2" i="52"/>
  <c r="A1" i="52"/>
  <c r="R30" i="50"/>
  <c r="R29" i="50"/>
  <c r="R28" i="50"/>
  <c r="R27" i="50"/>
  <c r="R26" i="50"/>
  <c r="R25" i="50"/>
  <c r="I5" i="50"/>
  <c r="H5" i="50"/>
  <c r="F5" i="50"/>
  <c r="D5" i="50"/>
  <c r="C5" i="50"/>
  <c r="B5" i="50"/>
  <c r="M2" i="50"/>
  <c r="A2" i="50"/>
  <c r="A1" i="50"/>
  <c r="R30" i="49"/>
  <c r="R29" i="49"/>
  <c r="R28" i="49"/>
  <c r="R27" i="49"/>
  <c r="R26" i="49"/>
  <c r="R25" i="49"/>
  <c r="I5" i="49"/>
  <c r="H5" i="49"/>
  <c r="F5" i="49"/>
  <c r="D5" i="49"/>
  <c r="C5" i="49"/>
  <c r="B5" i="49"/>
  <c r="M2" i="49"/>
  <c r="A2" i="49"/>
  <c r="A1" i="49"/>
  <c r="R30" i="48"/>
  <c r="R29" i="48"/>
  <c r="R28" i="48"/>
  <c r="R27" i="48"/>
  <c r="R26" i="48"/>
  <c r="R25" i="48"/>
  <c r="I5" i="48"/>
  <c r="H5" i="48"/>
  <c r="F5" i="48"/>
  <c r="D5" i="48"/>
  <c r="C5" i="48"/>
  <c r="B5" i="48"/>
  <c r="M2" i="48"/>
  <c r="A2" i="48"/>
  <c r="A1" i="48"/>
  <c r="R30" i="47"/>
  <c r="R29" i="47"/>
  <c r="R28" i="47"/>
  <c r="R27" i="47"/>
  <c r="R26" i="47"/>
  <c r="R25" i="47"/>
  <c r="I5" i="47"/>
  <c r="H5" i="47"/>
  <c r="F5" i="47"/>
  <c r="D5" i="47"/>
  <c r="C5" i="47"/>
  <c r="B5" i="47"/>
  <c r="M2" i="47"/>
  <c r="A2" i="47"/>
  <c r="A1" i="47"/>
  <c r="R30" i="46"/>
  <c r="R29" i="46"/>
  <c r="R28" i="46"/>
  <c r="R27" i="46"/>
  <c r="R26" i="46"/>
  <c r="R25" i="46"/>
  <c r="I5" i="46"/>
  <c r="H5" i="46"/>
  <c r="F5" i="46"/>
  <c r="D5" i="46"/>
  <c r="C5" i="46"/>
  <c r="B5" i="46"/>
  <c r="M2" i="46"/>
  <c r="A2" i="46"/>
  <c r="A1" i="46"/>
  <c r="R30" i="45"/>
  <c r="R29" i="45"/>
  <c r="R28" i="45"/>
  <c r="R27" i="45"/>
  <c r="R26" i="45"/>
  <c r="R25" i="45"/>
  <c r="I5" i="45"/>
  <c r="H5" i="45"/>
  <c r="F5" i="45"/>
  <c r="D5" i="45"/>
  <c r="C5" i="45"/>
  <c r="B5" i="45"/>
  <c r="M2" i="45"/>
  <c r="A2" i="45"/>
  <c r="A1" i="45"/>
  <c r="R30" i="44"/>
  <c r="R29" i="44"/>
  <c r="R28" i="44"/>
  <c r="R27" i="44"/>
  <c r="R26" i="44"/>
  <c r="R25" i="44"/>
  <c r="I5" i="44"/>
  <c r="H5" i="44"/>
  <c r="F5" i="44"/>
  <c r="D5" i="44"/>
  <c r="C5" i="44"/>
  <c r="B5" i="44"/>
  <c r="M2" i="44"/>
  <c r="A2" i="44"/>
  <c r="A1" i="44"/>
  <c r="R30" i="43"/>
  <c r="R29" i="43"/>
  <c r="R28" i="43"/>
  <c r="R27" i="43"/>
  <c r="R26" i="43"/>
  <c r="R25" i="43"/>
  <c r="I5" i="43"/>
  <c r="H5" i="43"/>
  <c r="F5" i="43"/>
  <c r="D5" i="43"/>
  <c r="C5" i="43"/>
  <c r="B5" i="43"/>
  <c r="M2" i="43"/>
  <c r="A2" i="43"/>
  <c r="A1" i="43"/>
  <c r="R30" i="42"/>
  <c r="R29" i="42"/>
  <c r="R28" i="42"/>
  <c r="R27" i="42"/>
  <c r="R26" i="42"/>
  <c r="R25" i="42"/>
  <c r="I5" i="42"/>
  <c r="H5" i="42"/>
  <c r="F5" i="42"/>
  <c r="D5" i="42"/>
  <c r="C5" i="42"/>
  <c r="B5" i="42"/>
  <c r="M2" i="42"/>
  <c r="A2" i="42"/>
  <c r="A1" i="42"/>
  <c r="R30" i="41"/>
  <c r="R29" i="41"/>
  <c r="R28" i="41"/>
  <c r="R27" i="41"/>
  <c r="R26" i="41"/>
  <c r="R25" i="41"/>
  <c r="I5" i="41"/>
  <c r="H5" i="41"/>
  <c r="F5" i="41"/>
  <c r="D5" i="41"/>
  <c r="C5" i="41"/>
  <c r="B5" i="41"/>
  <c r="M2" i="41"/>
  <c r="A2" i="41"/>
  <c r="A1" i="41"/>
  <c r="R30" i="40"/>
  <c r="R29" i="40"/>
  <c r="R28" i="40"/>
  <c r="R27" i="40"/>
  <c r="R26" i="40"/>
  <c r="R25" i="40"/>
  <c r="I5" i="40"/>
  <c r="H5" i="40"/>
  <c r="F5" i="40"/>
  <c r="D5" i="40"/>
  <c r="C5" i="40"/>
  <c r="B5" i="40"/>
  <c r="M2" i="40"/>
  <c r="A2" i="40"/>
  <c r="A1" i="40"/>
  <c r="R30" i="39"/>
  <c r="R29" i="39"/>
  <c r="R28" i="39"/>
  <c r="R27" i="39"/>
  <c r="R26" i="39"/>
  <c r="R25" i="39"/>
  <c r="I5" i="39"/>
  <c r="H5" i="39"/>
  <c r="F5" i="39"/>
  <c r="D5" i="39"/>
  <c r="C5" i="39"/>
  <c r="B5" i="39"/>
  <c r="M2" i="39"/>
  <c r="A2" i="39"/>
  <c r="A1" i="39"/>
  <c r="R30" i="38"/>
  <c r="R29" i="38"/>
  <c r="R28" i="38"/>
  <c r="R27" i="38"/>
  <c r="R26" i="38"/>
  <c r="R25" i="38"/>
  <c r="I5" i="38"/>
  <c r="H5" i="38"/>
  <c r="F5" i="38"/>
  <c r="D5" i="38"/>
  <c r="C5" i="38"/>
  <c r="B5" i="38"/>
  <c r="M2" i="38"/>
  <c r="A2" i="38"/>
  <c r="A1" i="38"/>
  <c r="R30" i="37"/>
  <c r="R29" i="37"/>
  <c r="R28" i="37"/>
  <c r="R27" i="37"/>
  <c r="R26" i="37"/>
  <c r="R25" i="37"/>
  <c r="I5" i="37"/>
  <c r="H5" i="37"/>
  <c r="F5" i="37"/>
  <c r="D5" i="37"/>
  <c r="C5" i="37"/>
  <c r="B5" i="37"/>
  <c r="M2" i="37"/>
  <c r="A2" i="37"/>
  <c r="A1" i="37"/>
  <c r="R30" i="36"/>
  <c r="R29" i="36"/>
  <c r="R28" i="36"/>
  <c r="R27" i="36"/>
  <c r="R26" i="36"/>
  <c r="R25" i="36"/>
  <c r="I5" i="36"/>
  <c r="H5" i="36"/>
  <c r="F5" i="36"/>
  <c r="D5" i="36"/>
  <c r="C5" i="36"/>
  <c r="B5" i="36"/>
  <c r="M2" i="36"/>
  <c r="A2" i="36"/>
  <c r="A1" i="36"/>
  <c r="R30" i="35"/>
  <c r="R29" i="35"/>
  <c r="R28" i="35"/>
  <c r="R27" i="35"/>
  <c r="R26" i="35"/>
  <c r="R25" i="35"/>
  <c r="I5" i="35"/>
  <c r="H5" i="35"/>
  <c r="F5" i="35"/>
  <c r="D5" i="35"/>
  <c r="C5" i="35"/>
  <c r="B5" i="35"/>
  <c r="M2" i="35"/>
  <c r="A2" i="35"/>
  <c r="A1" i="35"/>
  <c r="R30" i="32" l="1"/>
  <c r="R29" i="32"/>
  <c r="R28" i="32"/>
  <c r="R27" i="32"/>
  <c r="R26" i="32"/>
  <c r="R25" i="32"/>
  <c r="I5" i="32"/>
  <c r="H5" i="32"/>
  <c r="F5" i="32"/>
  <c r="D5" i="32"/>
  <c r="C5" i="32"/>
  <c r="B5" i="32"/>
  <c r="M2" i="32"/>
  <c r="A2" i="32"/>
  <c r="A1" i="32"/>
  <c r="R30" i="27" l="1"/>
  <c r="R29" i="27"/>
  <c r="R28" i="27"/>
  <c r="R27" i="27"/>
  <c r="R26" i="27"/>
  <c r="R25" i="27"/>
  <c r="I5" i="27"/>
  <c r="H5" i="27"/>
  <c r="F5" i="27"/>
  <c r="D5" i="27"/>
  <c r="C5" i="27"/>
  <c r="B5" i="27"/>
  <c r="M2" i="27"/>
  <c r="A2" i="27"/>
  <c r="A1" i="27"/>
  <c r="R30" i="26" l="1"/>
  <c r="R29" i="26"/>
  <c r="R28" i="26"/>
  <c r="R27" i="26"/>
  <c r="R26" i="26"/>
  <c r="R25" i="26"/>
  <c r="G29" i="58" l="1"/>
  <c r="F26" i="58"/>
  <c r="G24" i="58"/>
  <c r="G22" i="58"/>
  <c r="G20" i="58"/>
  <c r="G18" i="58"/>
  <c r="G16" i="58"/>
  <c r="G14" i="58"/>
  <c r="G12" i="58"/>
  <c r="F29" i="58"/>
  <c r="F24" i="58"/>
  <c r="F22" i="58"/>
  <c r="F20" i="58"/>
  <c r="F18" i="58"/>
  <c r="F16" i="58"/>
  <c r="F14" i="58"/>
  <c r="F12" i="58"/>
  <c r="F10" i="58"/>
  <c r="G40" i="58"/>
  <c r="G38" i="58"/>
  <c r="G36" i="58"/>
  <c r="G34" i="58"/>
  <c r="G32" i="58"/>
  <c r="G27" i="58"/>
  <c r="G13" i="58"/>
  <c r="F35" i="58"/>
  <c r="F40" i="58"/>
  <c r="F38" i="58"/>
  <c r="F36" i="58"/>
  <c r="F34" i="58"/>
  <c r="F32" i="58"/>
  <c r="G30" i="58"/>
  <c r="F27" i="58"/>
  <c r="G11" i="58"/>
  <c r="F11" i="58"/>
  <c r="G10" i="58"/>
  <c r="F30" i="58"/>
  <c r="G25" i="58"/>
  <c r="G23" i="58"/>
  <c r="G21" i="58"/>
  <c r="G19" i="58"/>
  <c r="G17" i="58"/>
  <c r="G15" i="58"/>
  <c r="F31" i="58"/>
  <c r="G28" i="58"/>
  <c r="F25" i="58"/>
  <c r="F23" i="58"/>
  <c r="F21" i="58"/>
  <c r="F19" i="58"/>
  <c r="F17" i="58"/>
  <c r="F15" i="58"/>
  <c r="F13" i="58"/>
  <c r="G26" i="58"/>
  <c r="G39" i="58"/>
  <c r="G37" i="58"/>
  <c r="G35" i="58"/>
  <c r="G33" i="58"/>
  <c r="G31" i="58"/>
  <c r="F28" i="58"/>
  <c r="F39" i="58"/>
  <c r="F37" i="58"/>
  <c r="F33" i="58"/>
  <c r="F38" i="57"/>
  <c r="F34" i="57"/>
  <c r="F28" i="57"/>
  <c r="G25" i="57"/>
  <c r="G21" i="57"/>
  <c r="G17" i="57"/>
  <c r="G13" i="57"/>
  <c r="G12" i="57"/>
  <c r="G36" i="57"/>
  <c r="F24" i="57"/>
  <c r="G37" i="57"/>
  <c r="G33" i="57"/>
  <c r="G30" i="57"/>
  <c r="F25" i="57"/>
  <c r="F21" i="57"/>
  <c r="F17" i="57"/>
  <c r="F13" i="57"/>
  <c r="F37" i="57"/>
  <c r="F33" i="57"/>
  <c r="F30" i="57"/>
  <c r="G27" i="57"/>
  <c r="G24" i="57"/>
  <c r="G20" i="57"/>
  <c r="G16" i="57"/>
  <c r="G40" i="57"/>
  <c r="F20" i="57"/>
  <c r="F40" i="57"/>
  <c r="F36" i="57"/>
  <c r="F32" i="57"/>
  <c r="G29" i="57"/>
  <c r="G23" i="57"/>
  <c r="G19" i="57"/>
  <c r="G15" i="57"/>
  <c r="G11" i="57"/>
  <c r="F26" i="57"/>
  <c r="G18" i="57"/>
  <c r="G10" i="57"/>
  <c r="G34" i="57"/>
  <c r="G28" i="57"/>
  <c r="F14" i="57"/>
  <c r="G32" i="57"/>
  <c r="F16" i="57"/>
  <c r="G39" i="57"/>
  <c r="G35" i="57"/>
  <c r="F29" i="57"/>
  <c r="G26" i="57"/>
  <c r="F23" i="57"/>
  <c r="F19" i="57"/>
  <c r="F15" i="57"/>
  <c r="F11" i="57"/>
  <c r="F39" i="57"/>
  <c r="F35" i="57"/>
  <c r="G31" i="57"/>
  <c r="G22" i="57"/>
  <c r="G14" i="57"/>
  <c r="G38" i="57"/>
  <c r="F31" i="57"/>
  <c r="F22" i="57"/>
  <c r="F18" i="57"/>
  <c r="F10" i="57"/>
  <c r="F27" i="57"/>
  <c r="F12" i="57"/>
  <c r="F38" i="56"/>
  <c r="F34" i="56"/>
  <c r="G30" i="56"/>
  <c r="F25" i="56"/>
  <c r="F21" i="56"/>
  <c r="F17" i="56"/>
  <c r="F13" i="56"/>
  <c r="F11" i="56"/>
  <c r="F26" i="56"/>
  <c r="G14" i="56"/>
  <c r="F35" i="56"/>
  <c r="F14" i="56"/>
  <c r="F28" i="56"/>
  <c r="G13" i="56"/>
  <c r="G37" i="56"/>
  <c r="G33" i="56"/>
  <c r="F30" i="56"/>
  <c r="G27" i="56"/>
  <c r="G24" i="56"/>
  <c r="G20" i="56"/>
  <c r="G16" i="56"/>
  <c r="G12" i="56"/>
  <c r="G11" i="56"/>
  <c r="F36" i="56"/>
  <c r="F29" i="56"/>
  <c r="F23" i="56"/>
  <c r="G39" i="56"/>
  <c r="G18" i="56"/>
  <c r="F39" i="56"/>
  <c r="F22" i="56"/>
  <c r="G38" i="56"/>
  <c r="G25" i="56"/>
  <c r="F37" i="56"/>
  <c r="F33" i="56"/>
  <c r="F27" i="56"/>
  <c r="F24" i="56"/>
  <c r="F20" i="56"/>
  <c r="F16" i="56"/>
  <c r="F12" i="56"/>
  <c r="F32" i="56"/>
  <c r="G26" i="56"/>
  <c r="F19" i="56"/>
  <c r="G35" i="56"/>
  <c r="G22" i="56"/>
  <c r="F31" i="56"/>
  <c r="F18" i="56"/>
  <c r="G34" i="56"/>
  <c r="G17" i="56"/>
  <c r="G40" i="56"/>
  <c r="G36" i="56"/>
  <c r="G32" i="56"/>
  <c r="G29" i="56"/>
  <c r="G23" i="56"/>
  <c r="G19" i="56"/>
  <c r="G15" i="56"/>
  <c r="F40" i="56"/>
  <c r="F15" i="56"/>
  <c r="G31" i="56"/>
  <c r="G10" i="56"/>
  <c r="G28" i="56"/>
  <c r="F10" i="56"/>
  <c r="G21" i="56"/>
  <c r="G26" i="55"/>
  <c r="G27" i="55"/>
  <c r="G35" i="55"/>
  <c r="G13" i="55"/>
  <c r="G21" i="55"/>
  <c r="F30" i="55"/>
  <c r="F38" i="55"/>
  <c r="F16" i="55"/>
  <c r="F24" i="55"/>
  <c r="F25" i="55"/>
  <c r="G10" i="55"/>
  <c r="G17" i="55"/>
  <c r="F34" i="55"/>
  <c r="F10" i="55"/>
  <c r="G18" i="55"/>
  <c r="F13" i="55"/>
  <c r="G10" i="54"/>
  <c r="F28" i="55"/>
  <c r="F10" i="54"/>
  <c r="G12" i="55"/>
  <c r="F23" i="55"/>
  <c r="G28" i="55"/>
  <c r="G36" i="55"/>
  <c r="G14" i="55"/>
  <c r="G22" i="55"/>
  <c r="F31" i="55"/>
  <c r="F39" i="55"/>
  <c r="F17" i="55"/>
  <c r="F12" i="55"/>
  <c r="F27" i="55"/>
  <c r="F35" i="55"/>
  <c r="G33" i="55"/>
  <c r="G19" i="55"/>
  <c r="F14" i="55"/>
  <c r="G34" i="55"/>
  <c r="F37" i="55"/>
  <c r="G29" i="55"/>
  <c r="G37" i="55"/>
  <c r="G15" i="55"/>
  <c r="G23" i="55"/>
  <c r="F32" i="55"/>
  <c r="F40" i="55"/>
  <c r="F18" i="55"/>
  <c r="F26" i="55"/>
  <c r="F11" i="55"/>
  <c r="F19" i="55"/>
  <c r="G39" i="55"/>
  <c r="G25" i="55"/>
  <c r="F20" i="55"/>
  <c r="G40" i="55"/>
  <c r="F21" i="55"/>
  <c r="G11" i="55"/>
  <c r="F36" i="55"/>
  <c r="F22" i="55"/>
  <c r="G20" i="55"/>
  <c r="F15" i="55"/>
  <c r="G30" i="55"/>
  <c r="G38" i="55"/>
  <c r="G16" i="55"/>
  <c r="G24" i="55"/>
  <c r="F33" i="55"/>
  <c r="F29" i="55"/>
  <c r="G31" i="55"/>
  <c r="G32" i="55"/>
  <c r="G40" i="53"/>
  <c r="G36" i="53"/>
  <c r="G32" i="53"/>
  <c r="G29" i="53"/>
  <c r="G23" i="53"/>
  <c r="G19" i="53"/>
  <c r="G15" i="53"/>
  <c r="G11" i="53"/>
  <c r="F37" i="52"/>
  <c r="F33" i="52"/>
  <c r="F27" i="52"/>
  <c r="F24" i="52"/>
  <c r="F20" i="52"/>
  <c r="F16" i="52"/>
  <c r="F12" i="52"/>
  <c r="G37" i="50"/>
  <c r="G33" i="50"/>
  <c r="F30" i="50"/>
  <c r="G27" i="50"/>
  <c r="G24" i="50"/>
  <c r="G20" i="50"/>
  <c r="G16" i="50"/>
  <c r="G12" i="50"/>
  <c r="F38" i="49"/>
  <c r="F34" i="49"/>
  <c r="G30" i="49"/>
  <c r="F25" i="49"/>
  <c r="F21" i="49"/>
  <c r="F17" i="49"/>
  <c r="F13" i="49"/>
  <c r="G38" i="48"/>
  <c r="G34" i="48"/>
  <c r="F28" i="48"/>
  <c r="G25" i="48"/>
  <c r="G21" i="48"/>
  <c r="G17" i="48"/>
  <c r="G13" i="48"/>
  <c r="F38" i="47"/>
  <c r="F34" i="47"/>
  <c r="G30" i="47"/>
  <c r="F25" i="47"/>
  <c r="F21" i="47"/>
  <c r="F17" i="47"/>
  <c r="F13" i="47"/>
  <c r="G38" i="46"/>
  <c r="G34" i="46"/>
  <c r="F28" i="46"/>
  <c r="G25" i="46"/>
  <c r="G21" i="46"/>
  <c r="G17" i="46"/>
  <c r="G13" i="46"/>
  <c r="F39" i="45"/>
  <c r="F35" i="45"/>
  <c r="F31" i="45"/>
  <c r="G28" i="45"/>
  <c r="F22" i="45"/>
  <c r="F18" i="45"/>
  <c r="F14" i="45"/>
  <c r="F10" i="45"/>
  <c r="G39" i="44"/>
  <c r="G35" i="44"/>
  <c r="G31" i="44"/>
  <c r="F26" i="44"/>
  <c r="G22" i="44"/>
  <c r="G18" i="44"/>
  <c r="G14" i="44"/>
  <c r="G10" i="44"/>
  <c r="F40" i="43"/>
  <c r="F36" i="43"/>
  <c r="F32" i="43"/>
  <c r="F29" i="43"/>
  <c r="G26" i="43"/>
  <c r="F23" i="43"/>
  <c r="F19" i="43"/>
  <c r="F15" i="43"/>
  <c r="F11" i="43"/>
  <c r="G40" i="42"/>
  <c r="G36" i="42"/>
  <c r="G32" i="42"/>
  <c r="G29" i="42"/>
  <c r="G23" i="42"/>
  <c r="F40" i="53"/>
  <c r="F36" i="53"/>
  <c r="F32" i="53"/>
  <c r="F29" i="53"/>
  <c r="G26" i="53"/>
  <c r="F23" i="53"/>
  <c r="F19" i="53"/>
  <c r="F15" i="53"/>
  <c r="F11" i="53"/>
  <c r="G40" i="52"/>
  <c r="G36" i="52"/>
  <c r="G32" i="52"/>
  <c r="G29" i="52"/>
  <c r="G23" i="52"/>
  <c r="G19" i="52"/>
  <c r="G15" i="52"/>
  <c r="G11" i="52"/>
  <c r="F37" i="50"/>
  <c r="F33" i="50"/>
  <c r="F27" i="50"/>
  <c r="F24" i="50"/>
  <c r="F20" i="50"/>
  <c r="F16" i="50"/>
  <c r="F12" i="50"/>
  <c r="G37" i="49"/>
  <c r="G33" i="49"/>
  <c r="F30" i="49"/>
  <c r="G27" i="49"/>
  <c r="G24" i="49"/>
  <c r="G20" i="49"/>
  <c r="G16" i="49"/>
  <c r="G12" i="49"/>
  <c r="F38" i="48"/>
  <c r="F34" i="48"/>
  <c r="G30" i="48"/>
  <c r="F25" i="48"/>
  <c r="F21" i="48"/>
  <c r="F17" i="48"/>
  <c r="F13" i="48"/>
  <c r="G37" i="47"/>
  <c r="G33" i="47"/>
  <c r="F30" i="47"/>
  <c r="G27" i="47"/>
  <c r="G24" i="47"/>
  <c r="G20" i="47"/>
  <c r="G16" i="47"/>
  <c r="G12" i="47"/>
  <c r="F38" i="46"/>
  <c r="F34" i="46"/>
  <c r="G30" i="46"/>
  <c r="F25" i="46"/>
  <c r="F21" i="46"/>
  <c r="F17" i="46"/>
  <c r="F13" i="46"/>
  <c r="G38" i="45"/>
  <c r="G34" i="45"/>
  <c r="F28" i="45"/>
  <c r="G25" i="45"/>
  <c r="G21" i="45"/>
  <c r="G17" i="45"/>
  <c r="G13" i="45"/>
  <c r="F39" i="44"/>
  <c r="F35" i="44"/>
  <c r="F31" i="44"/>
  <c r="G28" i="44"/>
  <c r="F22" i="44"/>
  <c r="F18" i="44"/>
  <c r="F14" i="44"/>
  <c r="F10" i="44"/>
  <c r="G39" i="43"/>
  <c r="G35" i="43"/>
  <c r="G31" i="43"/>
  <c r="F26" i="43"/>
  <c r="G22" i="43"/>
  <c r="G18" i="43"/>
  <c r="G14" i="43"/>
  <c r="G10" i="43"/>
  <c r="F40" i="42"/>
  <c r="F36" i="42"/>
  <c r="F32" i="42"/>
  <c r="F29" i="42"/>
  <c r="G26" i="42"/>
  <c r="F23" i="42"/>
  <c r="F19" i="42"/>
  <c r="F15" i="42"/>
  <c r="G39" i="53"/>
  <c r="G35" i="53"/>
  <c r="G31" i="53"/>
  <c r="F26" i="53"/>
  <c r="G22" i="53"/>
  <c r="G18" i="53"/>
  <c r="G14" i="53"/>
  <c r="G10" i="53"/>
  <c r="F40" i="52"/>
  <c r="F36" i="52"/>
  <c r="F32" i="52"/>
  <c r="F29" i="52"/>
  <c r="G26" i="52"/>
  <c r="F23" i="52"/>
  <c r="F19" i="52"/>
  <c r="F15" i="52"/>
  <c r="F11" i="52"/>
  <c r="G40" i="50"/>
  <c r="G36" i="50"/>
  <c r="G32" i="50"/>
  <c r="G29" i="50"/>
  <c r="G23" i="50"/>
  <c r="G19" i="50"/>
  <c r="G15" i="50"/>
  <c r="G11" i="50"/>
  <c r="F37" i="49"/>
  <c r="F33" i="49"/>
  <c r="F27" i="49"/>
  <c r="F24" i="49"/>
  <c r="F20" i="49"/>
  <c r="F16" i="49"/>
  <c r="F12" i="49"/>
  <c r="G37" i="48"/>
  <c r="G33" i="48"/>
  <c r="F30" i="48"/>
  <c r="G27" i="48"/>
  <c r="G24" i="48"/>
  <c r="G20" i="48"/>
  <c r="G16" i="48"/>
  <c r="G12" i="48"/>
  <c r="F37" i="47"/>
  <c r="F33" i="47"/>
  <c r="F27" i="47"/>
  <c r="F24" i="47"/>
  <c r="F20" i="47"/>
  <c r="F16" i="47"/>
  <c r="F12" i="47"/>
  <c r="G37" i="46"/>
  <c r="F39" i="53"/>
  <c r="F35" i="53"/>
  <c r="F31" i="53"/>
  <c r="G28" i="53"/>
  <c r="F22" i="53"/>
  <c r="F18" i="53"/>
  <c r="F14" i="53"/>
  <c r="F10" i="53"/>
  <c r="G39" i="52"/>
  <c r="G35" i="52"/>
  <c r="G31" i="52"/>
  <c r="F26" i="52"/>
  <c r="G22" i="52"/>
  <c r="G18" i="52"/>
  <c r="G14" i="52"/>
  <c r="G10" i="52"/>
  <c r="F40" i="50"/>
  <c r="F36" i="50"/>
  <c r="F32" i="50"/>
  <c r="F29" i="50"/>
  <c r="G26" i="50"/>
  <c r="F23" i="50"/>
  <c r="F19" i="50"/>
  <c r="F15" i="50"/>
  <c r="F11" i="50"/>
  <c r="G40" i="49"/>
  <c r="G36" i="49"/>
  <c r="G32" i="49"/>
  <c r="G29" i="49"/>
  <c r="G23" i="49"/>
  <c r="G19" i="49"/>
  <c r="G15" i="49"/>
  <c r="G11" i="49"/>
  <c r="F37" i="48"/>
  <c r="F33" i="48"/>
  <c r="F27" i="48"/>
  <c r="F24" i="48"/>
  <c r="F20" i="48"/>
  <c r="F16" i="48"/>
  <c r="F12" i="48"/>
  <c r="G40" i="47"/>
  <c r="G36" i="47"/>
  <c r="G32" i="47"/>
  <c r="G29" i="47"/>
  <c r="G23" i="47"/>
  <c r="G19" i="47"/>
  <c r="G15" i="47"/>
  <c r="G11" i="47"/>
  <c r="F37" i="46"/>
  <c r="F33" i="46"/>
  <c r="F27" i="46"/>
  <c r="F24" i="46"/>
  <c r="F20" i="46"/>
  <c r="F16" i="46"/>
  <c r="F12" i="46"/>
  <c r="G37" i="45"/>
  <c r="G33" i="45"/>
  <c r="F30" i="45"/>
  <c r="G27" i="45"/>
  <c r="G24" i="45"/>
  <c r="G20" i="45"/>
  <c r="G16" i="45"/>
  <c r="G12" i="45"/>
  <c r="F38" i="44"/>
  <c r="G38" i="53"/>
  <c r="G34" i="53"/>
  <c r="F28" i="53"/>
  <c r="G25" i="53"/>
  <c r="G21" i="53"/>
  <c r="G17" i="53"/>
  <c r="G13" i="53"/>
  <c r="F39" i="52"/>
  <c r="F35" i="52"/>
  <c r="F31" i="52"/>
  <c r="G28" i="52"/>
  <c r="F22" i="52"/>
  <c r="F18" i="52"/>
  <c r="F14" i="52"/>
  <c r="F10" i="52"/>
  <c r="G39" i="50"/>
  <c r="G35" i="50"/>
  <c r="G31" i="50"/>
  <c r="F26" i="50"/>
  <c r="G22" i="50"/>
  <c r="G18" i="50"/>
  <c r="G14" i="50"/>
  <c r="G10" i="50"/>
  <c r="F40" i="49"/>
  <c r="F36" i="49"/>
  <c r="F32" i="49"/>
  <c r="F29" i="49"/>
  <c r="G26" i="49"/>
  <c r="F23" i="49"/>
  <c r="F19" i="49"/>
  <c r="F15" i="49"/>
  <c r="F11" i="49"/>
  <c r="G40" i="48"/>
  <c r="G36" i="48"/>
  <c r="G32" i="48"/>
  <c r="G29" i="48"/>
  <c r="G23" i="48"/>
  <c r="G19" i="48"/>
  <c r="G15" i="48"/>
  <c r="G11" i="48"/>
  <c r="F40" i="47"/>
  <c r="F36" i="47"/>
  <c r="F32" i="47"/>
  <c r="F29" i="47"/>
  <c r="G26" i="47"/>
  <c r="F23" i="47"/>
  <c r="F19" i="47"/>
  <c r="F15" i="47"/>
  <c r="F11" i="47"/>
  <c r="G40" i="46"/>
  <c r="G36" i="46"/>
  <c r="G32" i="46"/>
  <c r="G29" i="46"/>
  <c r="G23" i="46"/>
  <c r="G19" i="46"/>
  <c r="G15" i="46"/>
  <c r="G11" i="46"/>
  <c r="F37" i="45"/>
  <c r="F33" i="45"/>
  <c r="F27" i="45"/>
  <c r="F24" i="45"/>
  <c r="F20" i="45"/>
  <c r="F16" i="45"/>
  <c r="F12" i="45"/>
  <c r="G37" i="44"/>
  <c r="G33" i="44"/>
  <c r="F30" i="44"/>
  <c r="G27" i="44"/>
  <c r="G24" i="44"/>
  <c r="G20" i="44"/>
  <c r="G16" i="44"/>
  <c r="G12" i="44"/>
  <c r="F38" i="43"/>
  <c r="F34" i="43"/>
  <c r="G30" i="43"/>
  <c r="F25" i="43"/>
  <c r="F21" i="43"/>
  <c r="F17" i="43"/>
  <c r="F13" i="43"/>
  <c r="G38" i="42"/>
  <c r="G34" i="42"/>
  <c r="F28" i="42"/>
  <c r="G25" i="42"/>
  <c r="G21" i="42"/>
  <c r="G17" i="42"/>
  <c r="G37" i="53"/>
  <c r="G33" i="53"/>
  <c r="F30" i="53"/>
  <c r="G27" i="53"/>
  <c r="G24" i="53"/>
  <c r="G20" i="53"/>
  <c r="G16" i="53"/>
  <c r="G12" i="53"/>
  <c r="F38" i="52"/>
  <c r="F34" i="52"/>
  <c r="G30" i="52"/>
  <c r="F25" i="52"/>
  <c r="F21" i="52"/>
  <c r="F17" i="52"/>
  <c r="F13" i="52"/>
  <c r="G38" i="50"/>
  <c r="G34" i="50"/>
  <c r="F28" i="50"/>
  <c r="G25" i="50"/>
  <c r="G21" i="50"/>
  <c r="G17" i="50"/>
  <c r="G13" i="50"/>
  <c r="F39" i="49"/>
  <c r="F35" i="49"/>
  <c r="F38" i="53"/>
  <c r="F17" i="53"/>
  <c r="G21" i="52"/>
  <c r="F25" i="50"/>
  <c r="G34" i="49"/>
  <c r="G18" i="49"/>
  <c r="F36" i="48"/>
  <c r="F29" i="48"/>
  <c r="F23" i="48"/>
  <c r="F14" i="48"/>
  <c r="F39" i="47"/>
  <c r="G25" i="47"/>
  <c r="F14" i="47"/>
  <c r="F32" i="46"/>
  <c r="G28" i="46"/>
  <c r="F23" i="46"/>
  <c r="F15" i="46"/>
  <c r="G36" i="45"/>
  <c r="G30" i="45"/>
  <c r="F26" i="45"/>
  <c r="F19" i="45"/>
  <c r="F11" i="45"/>
  <c r="F40" i="44"/>
  <c r="G32" i="44"/>
  <c r="F28" i="44"/>
  <c r="F24" i="44"/>
  <c r="G17" i="44"/>
  <c r="G11" i="44"/>
  <c r="F39" i="43"/>
  <c r="F33" i="43"/>
  <c r="G28" i="43"/>
  <c r="G24" i="43"/>
  <c r="F18" i="43"/>
  <c r="F12" i="43"/>
  <c r="G39" i="42"/>
  <c r="G33" i="42"/>
  <c r="F25" i="42"/>
  <c r="G19" i="42"/>
  <c r="F14" i="42"/>
  <c r="F10" i="42"/>
  <c r="G39" i="41"/>
  <c r="G35" i="41"/>
  <c r="G31" i="41"/>
  <c r="F26" i="41"/>
  <c r="G22" i="41"/>
  <c r="G18" i="41"/>
  <c r="G14" i="41"/>
  <c r="G10" i="41"/>
  <c r="F40" i="40"/>
  <c r="F36" i="40"/>
  <c r="F32" i="40"/>
  <c r="F29" i="40"/>
  <c r="G26" i="40"/>
  <c r="F23" i="40"/>
  <c r="F19" i="40"/>
  <c r="F15" i="40"/>
  <c r="F11" i="40"/>
  <c r="G40" i="39"/>
  <c r="G36" i="39"/>
  <c r="G32" i="39"/>
  <c r="G29" i="39"/>
  <c r="G23" i="39"/>
  <c r="G19" i="39"/>
  <c r="G15" i="39"/>
  <c r="G11" i="39"/>
  <c r="F37" i="38"/>
  <c r="F33" i="38"/>
  <c r="F27" i="38"/>
  <c r="F24" i="38"/>
  <c r="F20" i="38"/>
  <c r="F16" i="38"/>
  <c r="F12" i="38"/>
  <c r="G37" i="37"/>
  <c r="G33" i="37"/>
  <c r="F30" i="37"/>
  <c r="G27" i="37"/>
  <c r="G24" i="37"/>
  <c r="G20" i="37"/>
  <c r="G16" i="37"/>
  <c r="G12" i="37"/>
  <c r="F38" i="36"/>
  <c r="F34" i="36"/>
  <c r="G30" i="36"/>
  <c r="F25" i="36"/>
  <c r="F21" i="36"/>
  <c r="F37" i="53"/>
  <c r="F27" i="53"/>
  <c r="F16" i="53"/>
  <c r="G38" i="52"/>
  <c r="F28" i="52"/>
  <c r="G20" i="52"/>
  <c r="G30" i="50"/>
  <c r="F22" i="50"/>
  <c r="G31" i="49"/>
  <c r="F18" i="49"/>
  <c r="G35" i="48"/>
  <c r="G22" i="48"/>
  <c r="F11" i="48"/>
  <c r="G38" i="47"/>
  <c r="G22" i="47"/>
  <c r="G13" i="47"/>
  <c r="F40" i="46"/>
  <c r="G31" i="46"/>
  <c r="G22" i="46"/>
  <c r="G14" i="46"/>
  <c r="F36" i="45"/>
  <c r="G18" i="45"/>
  <c r="G10" i="45"/>
  <c r="G38" i="44"/>
  <c r="F32" i="44"/>
  <c r="G23" i="44"/>
  <c r="F17" i="44"/>
  <c r="F11" i="44"/>
  <c r="G38" i="43"/>
  <c r="G32" i="43"/>
  <c r="F28" i="43"/>
  <c r="F24" i="43"/>
  <c r="G17" i="43"/>
  <c r="G11" i="43"/>
  <c r="F39" i="42"/>
  <c r="F33" i="42"/>
  <c r="G28" i="42"/>
  <c r="G24" i="42"/>
  <c r="G18" i="42"/>
  <c r="G13" i="42"/>
  <c r="F39" i="41"/>
  <c r="F35" i="41"/>
  <c r="F31" i="41"/>
  <c r="G28" i="41"/>
  <c r="F22" i="41"/>
  <c r="F18" i="41"/>
  <c r="F14" i="41"/>
  <c r="F10" i="41"/>
  <c r="G39" i="40"/>
  <c r="G35" i="40"/>
  <c r="G31" i="40"/>
  <c r="F26" i="40"/>
  <c r="G22" i="40"/>
  <c r="G18" i="40"/>
  <c r="G14" i="40"/>
  <c r="G10" i="40"/>
  <c r="F40" i="39"/>
  <c r="F36" i="39"/>
  <c r="F32" i="39"/>
  <c r="F29" i="39"/>
  <c r="G26" i="39"/>
  <c r="F23" i="39"/>
  <c r="F19" i="39"/>
  <c r="F15" i="39"/>
  <c r="F11" i="39"/>
  <c r="G40" i="38"/>
  <c r="G36" i="38"/>
  <c r="G32" i="38"/>
  <c r="G29" i="38"/>
  <c r="G23" i="38"/>
  <c r="G19" i="38"/>
  <c r="G15" i="38"/>
  <c r="G11" i="38"/>
  <c r="F37" i="37"/>
  <c r="F33" i="37"/>
  <c r="F27" i="37"/>
  <c r="F24" i="37"/>
  <c r="F20" i="37"/>
  <c r="F16" i="37"/>
  <c r="F12" i="37"/>
  <c r="G37" i="36"/>
  <c r="G33" i="36"/>
  <c r="F30" i="36"/>
  <c r="G27" i="36"/>
  <c r="G24" i="36"/>
  <c r="F34" i="53"/>
  <c r="F13" i="53"/>
  <c r="G37" i="52"/>
  <c r="G17" i="52"/>
  <c r="F21" i="50"/>
  <c r="F31" i="49"/>
  <c r="F26" i="49"/>
  <c r="G17" i="49"/>
  <c r="F35" i="48"/>
  <c r="G28" i="48"/>
  <c r="F22" i="48"/>
  <c r="G10" i="48"/>
  <c r="G35" i="47"/>
  <c r="G28" i="47"/>
  <c r="F22" i="47"/>
  <c r="G10" i="47"/>
  <c r="G39" i="46"/>
  <c r="F31" i="46"/>
  <c r="G27" i="46"/>
  <c r="F22" i="46"/>
  <c r="F14" i="46"/>
  <c r="G35" i="45"/>
  <c r="G29" i="45"/>
  <c r="F25" i="45"/>
  <c r="F17" i="45"/>
  <c r="F37" i="44"/>
  <c r="F27" i="44"/>
  <c r="F23" i="44"/>
  <c r="F16" i="44"/>
  <c r="G37" i="43"/>
  <c r="F31" i="43"/>
  <c r="G23" i="43"/>
  <c r="G16" i="43"/>
  <c r="F10" i="43"/>
  <c r="F38" i="42"/>
  <c r="G31" i="42"/>
  <c r="F24" i="42"/>
  <c r="F18" i="42"/>
  <c r="F13" i="42"/>
  <c r="G38" i="41"/>
  <c r="G34" i="41"/>
  <c r="F28" i="41"/>
  <c r="G25" i="41"/>
  <c r="G21" i="41"/>
  <c r="G17" i="41"/>
  <c r="G13" i="41"/>
  <c r="F39" i="40"/>
  <c r="F35" i="40"/>
  <c r="F31" i="40"/>
  <c r="G28" i="40"/>
  <c r="F22" i="40"/>
  <c r="F18" i="40"/>
  <c r="F14" i="40"/>
  <c r="F10" i="40"/>
  <c r="G39" i="39"/>
  <c r="G35" i="39"/>
  <c r="G31" i="39"/>
  <c r="F26" i="39"/>
  <c r="G22" i="39"/>
  <c r="G18" i="39"/>
  <c r="G14" i="39"/>
  <c r="G10" i="39"/>
  <c r="F40" i="38"/>
  <c r="F36" i="38"/>
  <c r="F32" i="38"/>
  <c r="F29" i="38"/>
  <c r="G26" i="38"/>
  <c r="F23" i="38"/>
  <c r="F19" i="38"/>
  <c r="F15" i="38"/>
  <c r="F11" i="38"/>
  <c r="G40" i="37"/>
  <c r="G36" i="37"/>
  <c r="G32" i="37"/>
  <c r="G29" i="37"/>
  <c r="G23" i="37"/>
  <c r="G19" i="37"/>
  <c r="G15" i="37"/>
  <c r="G11" i="37"/>
  <c r="F37" i="36"/>
  <c r="F33" i="36"/>
  <c r="F33" i="53"/>
  <c r="F12" i="53"/>
  <c r="G34" i="52"/>
  <c r="G27" i="52"/>
  <c r="G16" i="52"/>
  <c r="F39" i="50"/>
  <c r="F18" i="50"/>
  <c r="G14" i="49"/>
  <c r="F32" i="48"/>
  <c r="F19" i="48"/>
  <c r="F10" i="48"/>
  <c r="F35" i="47"/>
  <c r="F28" i="47"/>
  <c r="G21" i="47"/>
  <c r="F10" i="47"/>
  <c r="F39" i="46"/>
  <c r="G20" i="46"/>
  <c r="G12" i="46"/>
  <c r="F34" i="45"/>
  <c r="F29" i="45"/>
  <c r="G23" i="45"/>
  <c r="G15" i="45"/>
  <c r="G36" i="44"/>
  <c r="G30" i="44"/>
  <c r="G21" i="44"/>
  <c r="G15" i="44"/>
  <c r="F37" i="43"/>
  <c r="G27" i="43"/>
  <c r="F22" i="43"/>
  <c r="F16" i="43"/>
  <c r="G37" i="42"/>
  <c r="F31" i="42"/>
  <c r="G27" i="42"/>
  <c r="G22" i="42"/>
  <c r="F17" i="42"/>
  <c r="G12" i="42"/>
  <c r="F38" i="41"/>
  <c r="F34" i="41"/>
  <c r="G30" i="41"/>
  <c r="F25" i="41"/>
  <c r="F21" i="41"/>
  <c r="F17" i="41"/>
  <c r="F13" i="41"/>
  <c r="G38" i="40"/>
  <c r="G34" i="40"/>
  <c r="F28" i="40"/>
  <c r="G25" i="40"/>
  <c r="G21" i="40"/>
  <c r="G17" i="40"/>
  <c r="G13" i="40"/>
  <c r="F39" i="39"/>
  <c r="F35" i="39"/>
  <c r="F31" i="39"/>
  <c r="G28" i="39"/>
  <c r="F22" i="39"/>
  <c r="F18" i="39"/>
  <c r="F14" i="39"/>
  <c r="F10" i="39"/>
  <c r="G39" i="38"/>
  <c r="G35" i="38"/>
  <c r="G31" i="38"/>
  <c r="F26" i="38"/>
  <c r="G22" i="38"/>
  <c r="G18" i="38"/>
  <c r="G14" i="38"/>
  <c r="G10" i="38"/>
  <c r="F40" i="37"/>
  <c r="F36" i="37"/>
  <c r="F32" i="37"/>
  <c r="F29" i="37"/>
  <c r="G26" i="37"/>
  <c r="F23" i="37"/>
  <c r="F19" i="37"/>
  <c r="F15" i="37"/>
  <c r="F11" i="37"/>
  <c r="G40" i="36"/>
  <c r="G36" i="36"/>
  <c r="G32" i="36"/>
  <c r="G29" i="36"/>
  <c r="F25" i="53"/>
  <c r="G33" i="52"/>
  <c r="G13" i="52"/>
  <c r="F38" i="50"/>
  <c r="G28" i="50"/>
  <c r="F17" i="50"/>
  <c r="G25" i="49"/>
  <c r="F14" i="49"/>
  <c r="G31" i="48"/>
  <c r="G18" i="48"/>
  <c r="G34" i="47"/>
  <c r="G18" i="47"/>
  <c r="F36" i="46"/>
  <c r="F30" i="46"/>
  <c r="G26" i="46"/>
  <c r="F19" i="46"/>
  <c r="F11" i="46"/>
  <c r="G40" i="45"/>
  <c r="G32" i="45"/>
  <c r="F23" i="45"/>
  <c r="F15" i="45"/>
  <c r="F36" i="44"/>
  <c r="G26" i="44"/>
  <c r="F21" i="44"/>
  <c r="F15" i="44"/>
  <c r="G36" i="43"/>
  <c r="F30" i="43"/>
  <c r="F27" i="43"/>
  <c r="G21" i="43"/>
  <c r="G15" i="43"/>
  <c r="F37" i="42"/>
  <c r="F27" i="42"/>
  <c r="F22" i="42"/>
  <c r="G16" i="42"/>
  <c r="F12" i="42"/>
  <c r="G37" i="41"/>
  <c r="G33" i="41"/>
  <c r="F30" i="41"/>
  <c r="G27" i="41"/>
  <c r="G24" i="41"/>
  <c r="G20" i="41"/>
  <c r="G16" i="41"/>
  <c r="G12" i="41"/>
  <c r="F38" i="40"/>
  <c r="F34" i="40"/>
  <c r="G30" i="40"/>
  <c r="F25" i="40"/>
  <c r="F21" i="40"/>
  <c r="F17" i="40"/>
  <c r="F13" i="40"/>
  <c r="G38" i="39"/>
  <c r="G34" i="39"/>
  <c r="F28" i="39"/>
  <c r="G25" i="39"/>
  <c r="G21" i="39"/>
  <c r="G17" i="39"/>
  <c r="G13" i="39"/>
  <c r="F39" i="38"/>
  <c r="F35" i="38"/>
  <c r="F31" i="38"/>
  <c r="G28" i="38"/>
  <c r="F22" i="38"/>
  <c r="F18" i="38"/>
  <c r="F14" i="38"/>
  <c r="F10" i="38"/>
  <c r="G39" i="37"/>
  <c r="G35" i="37"/>
  <c r="G31" i="37"/>
  <c r="F26" i="37"/>
  <c r="G22" i="37"/>
  <c r="G18" i="37"/>
  <c r="G14" i="37"/>
  <c r="G10" i="37"/>
  <c r="F40" i="36"/>
  <c r="F36" i="36"/>
  <c r="F32" i="36"/>
  <c r="F29" i="36"/>
  <c r="G26" i="36"/>
  <c r="F23" i="36"/>
  <c r="G30" i="53"/>
  <c r="F24" i="53"/>
  <c r="G12" i="52"/>
  <c r="F35" i="50"/>
  <c r="F14" i="50"/>
  <c r="G39" i="49"/>
  <c r="G22" i="49"/>
  <c r="G13" i="49"/>
  <c r="F40" i="48"/>
  <c r="F31" i="48"/>
  <c r="G26" i="48"/>
  <c r="F18" i="48"/>
  <c r="G31" i="47"/>
  <c r="F18" i="47"/>
  <c r="G35" i="46"/>
  <c r="F26" i="46"/>
  <c r="G18" i="46"/>
  <c r="G10" i="46"/>
  <c r="F40" i="45"/>
  <c r="F32" i="45"/>
  <c r="G22" i="45"/>
  <c r="G14" i="45"/>
  <c r="G34" i="44"/>
  <c r="G29" i="44"/>
  <c r="F20" i="44"/>
  <c r="G13" i="44"/>
  <c r="F35" i="43"/>
  <c r="G20" i="43"/>
  <c r="F14" i="43"/>
  <c r="G35" i="42"/>
  <c r="G30" i="42"/>
  <c r="F21" i="42"/>
  <c r="F16" i="42"/>
  <c r="G11" i="42"/>
  <c r="F37" i="41"/>
  <c r="F33" i="41"/>
  <c r="F27" i="41"/>
  <c r="F24" i="41"/>
  <c r="F20" i="41"/>
  <c r="F16" i="41"/>
  <c r="F12" i="41"/>
  <c r="G37" i="40"/>
  <c r="G33" i="40"/>
  <c r="F30" i="40"/>
  <c r="G27" i="40"/>
  <c r="G24" i="40"/>
  <c r="G20" i="40"/>
  <c r="G16" i="40"/>
  <c r="G12" i="40"/>
  <c r="F38" i="39"/>
  <c r="F34" i="39"/>
  <c r="G30" i="39"/>
  <c r="F25" i="39"/>
  <c r="F21" i="39"/>
  <c r="F17" i="39"/>
  <c r="F13" i="39"/>
  <c r="G38" i="38"/>
  <c r="G34" i="38"/>
  <c r="F28" i="38"/>
  <c r="G25" i="38"/>
  <c r="G21" i="38"/>
  <c r="G17" i="38"/>
  <c r="G13" i="38"/>
  <c r="F39" i="37"/>
  <c r="F35" i="37"/>
  <c r="F31" i="37"/>
  <c r="G28" i="37"/>
  <c r="F22" i="37"/>
  <c r="F18" i="37"/>
  <c r="F14" i="37"/>
  <c r="F10" i="37"/>
  <c r="G39" i="36"/>
  <c r="G35" i="36"/>
  <c r="G31" i="36"/>
  <c r="F26" i="36"/>
  <c r="G22" i="36"/>
  <c r="F21" i="53"/>
  <c r="F30" i="52"/>
  <c r="G25" i="52"/>
  <c r="F34" i="50"/>
  <c r="F13" i="50"/>
  <c r="G38" i="49"/>
  <c r="G28" i="49"/>
  <c r="F22" i="49"/>
  <c r="G10" i="49"/>
  <c r="G39" i="48"/>
  <c r="F26" i="48"/>
  <c r="F15" i="48"/>
  <c r="F31" i="47"/>
  <c r="F26" i="47"/>
  <c r="G17" i="47"/>
  <c r="F35" i="46"/>
  <c r="F29" i="46"/>
  <c r="F18" i="46"/>
  <c r="F10" i="46"/>
  <c r="G39" i="45"/>
  <c r="G31" i="45"/>
  <c r="F21" i="45"/>
  <c r="F13" i="45"/>
  <c r="F34" i="44"/>
  <c r="F31" i="50"/>
  <c r="G26" i="45"/>
  <c r="F20" i="43"/>
  <c r="G10" i="42"/>
  <c r="G36" i="41"/>
  <c r="F19" i="41"/>
  <c r="G23" i="40"/>
  <c r="F12" i="39"/>
  <c r="F34" i="38"/>
  <c r="G27" i="38"/>
  <c r="G16" i="38"/>
  <c r="G38" i="37"/>
  <c r="F28" i="37"/>
  <c r="G17" i="37"/>
  <c r="F24" i="36"/>
  <c r="G18" i="36"/>
  <c r="G14" i="36"/>
  <c r="G10" i="36"/>
  <c r="F40" i="35"/>
  <c r="F36" i="35"/>
  <c r="F32" i="35"/>
  <c r="F29" i="35"/>
  <c r="G26" i="35"/>
  <c r="F23" i="35"/>
  <c r="F19" i="35"/>
  <c r="F15" i="35"/>
  <c r="F11" i="35"/>
  <c r="F14" i="35"/>
  <c r="G33" i="43"/>
  <c r="F33" i="39"/>
  <c r="F19" i="36"/>
  <c r="G23" i="35"/>
  <c r="F28" i="49"/>
  <c r="G40" i="44"/>
  <c r="G19" i="43"/>
  <c r="F35" i="42"/>
  <c r="F26" i="42"/>
  <c r="F36" i="41"/>
  <c r="G15" i="41"/>
  <c r="G29" i="40"/>
  <c r="F20" i="40"/>
  <c r="F30" i="39"/>
  <c r="G24" i="39"/>
  <c r="G33" i="38"/>
  <c r="F13" i="38"/>
  <c r="F38" i="37"/>
  <c r="F17" i="37"/>
  <c r="F39" i="36"/>
  <c r="G28" i="36"/>
  <c r="G23" i="36"/>
  <c r="F18" i="36"/>
  <c r="F14" i="36"/>
  <c r="F10" i="36"/>
  <c r="G39" i="35"/>
  <c r="G35" i="35"/>
  <c r="G31" i="35"/>
  <c r="F26" i="35"/>
  <c r="G22" i="35"/>
  <c r="G18" i="35"/>
  <c r="G14" i="35"/>
  <c r="G10" i="35"/>
  <c r="F29" i="41"/>
  <c r="F17" i="38"/>
  <c r="F15" i="36"/>
  <c r="G19" i="35"/>
  <c r="G24" i="52"/>
  <c r="F38" i="45"/>
  <c r="G19" i="45"/>
  <c r="F33" i="44"/>
  <c r="G25" i="44"/>
  <c r="G29" i="43"/>
  <c r="G13" i="43"/>
  <c r="F34" i="42"/>
  <c r="G32" i="41"/>
  <c r="F15" i="41"/>
  <c r="G40" i="40"/>
  <c r="G19" i="40"/>
  <c r="F24" i="39"/>
  <c r="G12" i="38"/>
  <c r="G34" i="37"/>
  <c r="G13" i="37"/>
  <c r="G38" i="36"/>
  <c r="F28" i="36"/>
  <c r="F22" i="36"/>
  <c r="G17" i="36"/>
  <c r="G13" i="36"/>
  <c r="F39" i="35"/>
  <c r="F35" i="35"/>
  <c r="F31" i="35"/>
  <c r="G28" i="35"/>
  <c r="F22" i="35"/>
  <c r="F18" i="35"/>
  <c r="F10" i="35"/>
  <c r="F11" i="42"/>
  <c r="G12" i="39"/>
  <c r="G25" i="36"/>
  <c r="G29" i="35"/>
  <c r="G14" i="48"/>
  <c r="G24" i="46"/>
  <c r="G11" i="45"/>
  <c r="F25" i="44"/>
  <c r="G12" i="43"/>
  <c r="G20" i="42"/>
  <c r="F32" i="41"/>
  <c r="G26" i="41"/>
  <c r="G11" i="41"/>
  <c r="F37" i="40"/>
  <c r="F16" i="40"/>
  <c r="G20" i="39"/>
  <c r="G30" i="38"/>
  <c r="F25" i="38"/>
  <c r="F34" i="37"/>
  <c r="F13" i="37"/>
  <c r="F35" i="36"/>
  <c r="G21" i="36"/>
  <c r="F17" i="36"/>
  <c r="F13" i="36"/>
  <c r="G38" i="35"/>
  <c r="G34" i="35"/>
  <c r="F28" i="35"/>
  <c r="G25" i="35"/>
  <c r="G21" i="35"/>
  <c r="G17" i="35"/>
  <c r="G13" i="35"/>
  <c r="F12" i="44"/>
  <c r="G37" i="38"/>
  <c r="G36" i="35"/>
  <c r="G11" i="35"/>
  <c r="F39" i="48"/>
  <c r="G33" i="46"/>
  <c r="G16" i="46"/>
  <c r="G19" i="44"/>
  <c r="F30" i="42"/>
  <c r="F20" i="42"/>
  <c r="F11" i="41"/>
  <c r="G36" i="40"/>
  <c r="F27" i="40"/>
  <c r="G15" i="40"/>
  <c r="G37" i="39"/>
  <c r="F20" i="39"/>
  <c r="F30" i="38"/>
  <c r="G24" i="38"/>
  <c r="G25" i="37"/>
  <c r="G34" i="36"/>
  <c r="F27" i="36"/>
  <c r="G20" i="36"/>
  <c r="G16" i="36"/>
  <c r="G12" i="36"/>
  <c r="F38" i="35"/>
  <c r="F34" i="35"/>
  <c r="G30" i="35"/>
  <c r="F25" i="35"/>
  <c r="F21" i="35"/>
  <c r="F17" i="35"/>
  <c r="F13" i="35"/>
  <c r="F10" i="50"/>
  <c r="F24" i="40"/>
  <c r="G40" i="35"/>
  <c r="G35" i="49"/>
  <c r="G21" i="49"/>
  <c r="F29" i="44"/>
  <c r="F19" i="44"/>
  <c r="G40" i="43"/>
  <c r="G15" i="42"/>
  <c r="G23" i="41"/>
  <c r="F33" i="40"/>
  <c r="F12" i="40"/>
  <c r="F37" i="39"/>
  <c r="G27" i="39"/>
  <c r="G16" i="39"/>
  <c r="F21" i="38"/>
  <c r="G30" i="37"/>
  <c r="F25" i="37"/>
  <c r="F31" i="36"/>
  <c r="F20" i="36"/>
  <c r="F16" i="36"/>
  <c r="F12" i="36"/>
  <c r="G37" i="35"/>
  <c r="G33" i="35"/>
  <c r="F30" i="35"/>
  <c r="G27" i="35"/>
  <c r="G24" i="35"/>
  <c r="G20" i="35"/>
  <c r="G16" i="35"/>
  <c r="G12" i="35"/>
  <c r="G25" i="43"/>
  <c r="G19" i="41"/>
  <c r="F11" i="36"/>
  <c r="G15" i="35"/>
  <c r="F20" i="53"/>
  <c r="F10" i="49"/>
  <c r="G14" i="47"/>
  <c r="F13" i="44"/>
  <c r="G34" i="43"/>
  <c r="G14" i="42"/>
  <c r="G40" i="41"/>
  <c r="G29" i="41"/>
  <c r="F23" i="41"/>
  <c r="G32" i="40"/>
  <c r="G11" i="40"/>
  <c r="G33" i="39"/>
  <c r="F27" i="39"/>
  <c r="F16" i="39"/>
  <c r="F38" i="38"/>
  <c r="G20" i="38"/>
  <c r="G21" i="37"/>
  <c r="G19" i="36"/>
  <c r="G15" i="36"/>
  <c r="G11" i="36"/>
  <c r="F37" i="35"/>
  <c r="F33" i="35"/>
  <c r="F27" i="35"/>
  <c r="F24" i="35"/>
  <c r="F20" i="35"/>
  <c r="F16" i="35"/>
  <c r="F12" i="35"/>
  <c r="G39" i="47"/>
  <c r="F40" i="41"/>
  <c r="F21" i="37"/>
  <c r="G32" i="35"/>
  <c r="F37" i="32"/>
  <c r="F33" i="32"/>
  <c r="F27" i="32"/>
  <c r="F24" i="32"/>
  <c r="F20" i="32"/>
  <c r="F16" i="32"/>
  <c r="F12" i="32"/>
  <c r="G27" i="32"/>
  <c r="G40" i="32"/>
  <c r="G36" i="32"/>
  <c r="G32" i="32"/>
  <c r="G29" i="32"/>
  <c r="G23" i="32"/>
  <c r="G19" i="32"/>
  <c r="G15" i="32"/>
  <c r="G11" i="32"/>
  <c r="F11" i="32"/>
  <c r="G20" i="32"/>
  <c r="F40" i="32"/>
  <c r="F36" i="32"/>
  <c r="F32" i="32"/>
  <c r="F29" i="32"/>
  <c r="G26" i="32"/>
  <c r="F23" i="32"/>
  <c r="F19" i="32"/>
  <c r="F15" i="32"/>
  <c r="G37" i="32"/>
  <c r="G12" i="32"/>
  <c r="G39" i="32"/>
  <c r="G35" i="32"/>
  <c r="G31" i="32"/>
  <c r="F26" i="32"/>
  <c r="G22" i="32"/>
  <c r="G18" i="32"/>
  <c r="G14" i="32"/>
  <c r="G10" i="32"/>
  <c r="G24" i="32"/>
  <c r="F39" i="32"/>
  <c r="F35" i="32"/>
  <c r="F31" i="32"/>
  <c r="G28" i="32"/>
  <c r="F22" i="32"/>
  <c r="F18" i="32"/>
  <c r="F14" i="32"/>
  <c r="F10" i="32"/>
  <c r="F30" i="32"/>
  <c r="G38" i="32"/>
  <c r="G34" i="32"/>
  <c r="F28" i="32"/>
  <c r="G25" i="32"/>
  <c r="G21" i="32"/>
  <c r="G17" i="32"/>
  <c r="G13" i="32"/>
  <c r="G16" i="32"/>
  <c r="F38" i="32"/>
  <c r="F34" i="32"/>
  <c r="G30" i="32"/>
  <c r="F25" i="32"/>
  <c r="F21" i="32"/>
  <c r="F17" i="32"/>
  <c r="F13" i="32"/>
  <c r="G33" i="32"/>
  <c r="G18" i="26"/>
  <c r="G26" i="26"/>
  <c r="G34" i="26"/>
  <c r="F17" i="26"/>
  <c r="F25" i="26"/>
  <c r="F33" i="26"/>
  <c r="F19" i="26"/>
  <c r="F10" i="26"/>
  <c r="G11" i="26"/>
  <c r="G19" i="26"/>
  <c r="G27" i="26"/>
  <c r="G35" i="26"/>
  <c r="G10" i="26"/>
  <c r="F18" i="26"/>
  <c r="F26" i="26"/>
  <c r="F34" i="26"/>
  <c r="F35" i="26"/>
  <c r="F24" i="26"/>
  <c r="G12" i="26"/>
  <c r="G20" i="26"/>
  <c r="G28" i="26"/>
  <c r="G36" i="26"/>
  <c r="F11" i="26"/>
  <c r="F27" i="26"/>
  <c r="G13" i="26"/>
  <c r="G21" i="26"/>
  <c r="G29" i="26"/>
  <c r="G37" i="26"/>
  <c r="F12" i="26"/>
  <c r="F20" i="26"/>
  <c r="F28" i="26"/>
  <c r="F36" i="26"/>
  <c r="F30" i="26"/>
  <c r="G25" i="26"/>
  <c r="F40" i="26"/>
  <c r="G14" i="26"/>
  <c r="G22" i="26"/>
  <c r="G30" i="26"/>
  <c r="G38" i="26"/>
  <c r="F13" i="26"/>
  <c r="F21" i="26"/>
  <c r="F29" i="26"/>
  <c r="F37" i="26"/>
  <c r="F22" i="26"/>
  <c r="G17" i="26"/>
  <c r="F32" i="26"/>
  <c r="G15" i="26"/>
  <c r="G23" i="26"/>
  <c r="G31" i="26"/>
  <c r="G39" i="26"/>
  <c r="F14" i="26"/>
  <c r="F38" i="26"/>
  <c r="F16" i="26"/>
  <c r="G16" i="26"/>
  <c r="G24" i="26"/>
  <c r="G32" i="26"/>
  <c r="G40" i="26"/>
  <c r="F15" i="26"/>
  <c r="F23" i="26"/>
  <c r="F31" i="26"/>
  <c r="F39" i="26"/>
  <c r="G33" i="26"/>
  <c r="G38" i="27"/>
  <c r="F33" i="27"/>
  <c r="G24" i="27"/>
  <c r="F19" i="27"/>
  <c r="G16" i="27"/>
  <c r="F11" i="27"/>
  <c r="F16" i="27"/>
  <c r="F13" i="27"/>
  <c r="F36" i="27"/>
  <c r="G19" i="27"/>
  <c r="F38" i="27"/>
  <c r="G35" i="27"/>
  <c r="G30" i="27"/>
  <c r="G28" i="27"/>
  <c r="G26" i="27"/>
  <c r="F24" i="27"/>
  <c r="G21" i="27"/>
  <c r="G13" i="27"/>
  <c r="G40" i="27"/>
  <c r="F35" i="27"/>
  <c r="G32" i="27"/>
  <c r="F30" i="27"/>
  <c r="F28" i="27"/>
  <c r="F26" i="27"/>
  <c r="F21" i="27"/>
  <c r="G18" i="27"/>
  <c r="G10" i="27"/>
  <c r="F22" i="27"/>
  <c r="F14" i="27"/>
  <c r="F40" i="27"/>
  <c r="G37" i="27"/>
  <c r="F32" i="27"/>
  <c r="G23" i="27"/>
  <c r="F18" i="27"/>
  <c r="G15" i="27"/>
  <c r="F10" i="27"/>
  <c r="F37" i="27"/>
  <c r="G34" i="27"/>
  <c r="F23" i="27"/>
  <c r="G20" i="27"/>
  <c r="F15" i="27"/>
  <c r="G12" i="27"/>
  <c r="G17" i="27"/>
  <c r="G39" i="27"/>
  <c r="F34" i="27"/>
  <c r="G31" i="27"/>
  <c r="G29" i="27"/>
  <c r="G27" i="27"/>
  <c r="G25" i="27"/>
  <c r="F20" i="27"/>
  <c r="F12" i="27"/>
  <c r="F39" i="27"/>
  <c r="G36" i="27"/>
  <c r="F31" i="27"/>
  <c r="F29" i="27"/>
  <c r="F27" i="27"/>
  <c r="F25" i="27"/>
  <c r="G22" i="27"/>
  <c r="F17" i="27"/>
  <c r="G14" i="27"/>
  <c r="G33" i="27"/>
  <c r="G11" i="27"/>
  <c r="O27" i="40" l="1"/>
  <c r="O22" i="43"/>
  <c r="O37" i="44"/>
  <c r="O18" i="43"/>
  <c r="O16" i="40"/>
  <c r="O31" i="36"/>
  <c r="O34" i="45"/>
  <c r="O13" i="37"/>
  <c r="O32" i="45"/>
  <c r="O11" i="42"/>
  <c r="O38" i="42"/>
  <c r="O13" i="45"/>
  <c r="O10" i="43"/>
  <c r="O12" i="44"/>
  <c r="O33" i="44"/>
  <c r="O38" i="45"/>
  <c r="O35" i="43"/>
  <c r="O34" i="37"/>
  <c r="O40" i="45"/>
  <c r="O34" i="42"/>
  <c r="O39" i="43"/>
  <c r="O25" i="45"/>
  <c r="O26" i="42"/>
  <c r="O21" i="42"/>
  <c r="O27" i="44"/>
  <c r="O30" i="43"/>
  <c r="O20" i="44"/>
  <c r="O16" i="45"/>
  <c r="O27" i="36"/>
  <c r="O21" i="45"/>
  <c r="O31" i="44"/>
  <c r="O31" i="43"/>
  <c r="O21" i="38"/>
  <c r="O16" i="42"/>
  <c r="O27" i="42"/>
  <c r="O21" i="44"/>
  <c r="O36" i="45"/>
  <c r="O20" i="43"/>
  <c r="O25" i="42"/>
  <c r="O31" i="42"/>
  <c r="O18" i="41"/>
  <c r="O28" i="44"/>
  <c r="O39" i="44"/>
  <c r="O29" i="44"/>
  <c r="O28" i="41"/>
  <c r="O37" i="45"/>
  <c r="O36" i="42"/>
  <c r="O11" i="44"/>
  <c r="O28" i="45"/>
  <c r="O32" i="42"/>
  <c r="O24" i="40"/>
  <c r="O35" i="40"/>
  <c r="O14" i="44"/>
  <c r="O22" i="42"/>
  <c r="O15" i="44"/>
  <c r="O25" i="41"/>
  <c r="O33" i="42"/>
  <c r="O39" i="42"/>
  <c r="O17" i="44"/>
  <c r="O13" i="44"/>
  <c r="O20" i="41"/>
  <c r="O27" i="27"/>
  <c r="O35" i="42"/>
  <c r="O17" i="42"/>
  <c r="O25" i="27"/>
  <c r="O10" i="44"/>
  <c r="O16" i="41"/>
  <c r="O39" i="27"/>
  <c r="O31" i="41"/>
  <c r="O35" i="27"/>
  <c r="O29" i="27"/>
  <c r="O31" i="27"/>
  <c r="O37" i="42"/>
  <c r="O14" i="43"/>
  <c r="O17" i="45"/>
  <c r="O24" i="45"/>
  <c r="O27" i="43"/>
  <c r="O23" i="44"/>
  <c r="O32" i="41"/>
  <c r="O33" i="41"/>
  <c r="O35" i="38"/>
  <c r="O12" i="42"/>
  <c r="O17" i="41"/>
  <c r="O16" i="37"/>
  <c r="O19" i="39"/>
  <c r="O14" i="41"/>
  <c r="O28" i="43"/>
  <c r="O15" i="41"/>
  <c r="O30" i="41"/>
  <c r="O36" i="44"/>
  <c r="O38" i="41"/>
  <c r="O18" i="42"/>
  <c r="O40" i="41"/>
  <c r="O19" i="44"/>
  <c r="O24" i="41"/>
  <c r="O15" i="45"/>
  <c r="O29" i="45"/>
  <c r="O16" i="44"/>
  <c r="O35" i="41"/>
  <c r="O34" i="27"/>
  <c r="O33" i="27"/>
  <c r="O27" i="41"/>
  <c r="O39" i="41"/>
  <c r="O33" i="45"/>
  <c r="O36" i="27"/>
  <c r="O35" i="44"/>
  <c r="O40" i="42"/>
  <c r="O28" i="27"/>
  <c r="O23" i="41"/>
  <c r="O20" i="42"/>
  <c r="O36" i="41"/>
  <c r="O12" i="45"/>
  <c r="O40" i="27"/>
  <c r="O30" i="27"/>
  <c r="O30" i="42"/>
  <c r="O25" i="44"/>
  <c r="O10" i="36"/>
  <c r="O12" i="41"/>
  <c r="O22" i="41"/>
  <c r="O12" i="43"/>
  <c r="O24" i="44"/>
  <c r="O13" i="43"/>
  <c r="O19" i="42"/>
  <c r="O36" i="43"/>
  <c r="O35" i="45"/>
  <c r="O37" i="27"/>
  <c r="O34" i="41"/>
  <c r="O16" i="43"/>
  <c r="O13" i="42"/>
  <c r="O17" i="43"/>
  <c r="O20" i="45"/>
  <c r="O23" i="42"/>
  <c r="O18" i="44"/>
  <c r="O11" i="43"/>
  <c r="O40" i="43"/>
  <c r="O39" i="45"/>
  <c r="O10" i="42"/>
  <c r="O21" i="43"/>
  <c r="O22" i="44"/>
  <c r="O15" i="43"/>
  <c r="O10" i="45"/>
  <c r="O38" i="27"/>
  <c r="O24" i="42"/>
  <c r="O14" i="42"/>
  <c r="O40" i="44"/>
  <c r="O25" i="43"/>
  <c r="O27" i="45"/>
  <c r="O29" i="42"/>
  <c r="O26" i="43"/>
  <c r="O19" i="43"/>
  <c r="O14" i="45"/>
  <c r="O23" i="45"/>
  <c r="O13" i="41"/>
  <c r="O37" i="43"/>
  <c r="O32" i="44"/>
  <c r="O33" i="43"/>
  <c r="O11" i="45"/>
  <c r="O30" i="44"/>
  <c r="O23" i="43"/>
  <c r="O18" i="45"/>
  <c r="O34" i="44"/>
  <c r="O10" i="41"/>
  <c r="O24" i="43"/>
  <c r="O19" i="45"/>
  <c r="O28" i="42"/>
  <c r="O34" i="43"/>
  <c r="O30" i="45"/>
  <c r="O22" i="45"/>
  <c r="O32" i="27"/>
  <c r="O26" i="27"/>
  <c r="O24" i="27"/>
  <c r="O11" i="41"/>
  <c r="O37" i="41"/>
  <c r="O21" i="41"/>
  <c r="O26" i="41"/>
  <c r="O26" i="45"/>
  <c r="O38" i="43"/>
  <c r="O29" i="43"/>
  <c r="O26" i="44"/>
  <c r="O23" i="27"/>
  <c r="O29" i="41"/>
  <c r="O19" i="41"/>
  <c r="O38" i="44"/>
  <c r="O15" i="42"/>
  <c r="O32" i="43"/>
  <c r="O31" i="45"/>
  <c r="O37" i="36"/>
  <c r="O35" i="37"/>
  <c r="O34" i="39"/>
  <c r="O39" i="38"/>
  <c r="O15" i="38"/>
  <c r="O10" i="40"/>
  <c r="O25" i="38"/>
  <c r="O31" i="37"/>
  <c r="O23" i="37"/>
  <c r="O18" i="39"/>
  <c r="O20" i="37"/>
  <c r="O23" i="39"/>
  <c r="O22" i="39"/>
  <c r="O24" i="37"/>
  <c r="O11" i="38"/>
  <c r="O39" i="40"/>
  <c r="O40" i="38"/>
  <c r="O36" i="38"/>
  <c r="O24" i="36"/>
  <c r="O12" i="40"/>
  <c r="O18" i="36"/>
  <c r="O25" i="37"/>
  <c r="O28" i="37"/>
  <c r="O14" i="38"/>
  <c r="O38" i="38"/>
  <c r="O22" i="36"/>
  <c r="O29" i="37"/>
  <c r="O26" i="38"/>
  <c r="O28" i="40"/>
  <c r="O27" i="37"/>
  <c r="O29" i="39"/>
  <c r="O26" i="40"/>
  <c r="O32" i="37"/>
  <c r="O32" i="39"/>
  <c r="O33" i="40"/>
  <c r="O34" i="40"/>
  <c r="O19" i="38"/>
  <c r="O14" i="40"/>
  <c r="O18" i="37"/>
  <c r="O25" i="39"/>
  <c r="O32" i="36"/>
  <c r="O31" i="38"/>
  <c r="O38" i="40"/>
  <c r="O11" i="37"/>
  <c r="O39" i="39"/>
  <c r="O11" i="39"/>
  <c r="O39" i="36"/>
  <c r="O22" i="37"/>
  <c r="O30" i="40"/>
  <c r="O36" i="36"/>
  <c r="O15" i="37"/>
  <c r="O10" i="39"/>
  <c r="O12" i="37"/>
  <c r="O15" i="39"/>
  <c r="O26" i="36"/>
  <c r="O28" i="38"/>
  <c r="O40" i="36"/>
  <c r="O19" i="37"/>
  <c r="O14" i="39"/>
  <c r="O33" i="36"/>
  <c r="O13" i="38"/>
  <c r="O30" i="39"/>
  <c r="O21" i="39"/>
  <c r="O28" i="39"/>
  <c r="O37" i="37"/>
  <c r="O20" i="40"/>
  <c r="O16" i="36"/>
  <c r="O37" i="39"/>
  <c r="O13" i="40"/>
  <c r="O24" i="39"/>
  <c r="O38" i="37"/>
  <c r="O38" i="39"/>
  <c r="O10" i="38"/>
  <c r="O32" i="38"/>
  <c r="O31" i="40"/>
  <c r="O30" i="38"/>
  <c r="O13" i="36"/>
  <c r="O21" i="40"/>
  <c r="O13" i="39"/>
  <c r="O18" i="38"/>
  <c r="O21" i="37"/>
  <c r="O16" i="39"/>
  <c r="O37" i="40"/>
  <c r="O10" i="37"/>
  <c r="O31" i="39"/>
  <c r="O30" i="36"/>
  <c r="O36" i="37"/>
  <c r="O36" i="39"/>
  <c r="O22" i="27"/>
  <c r="O12" i="36"/>
  <c r="O34" i="38"/>
  <c r="O23" i="38"/>
  <c r="O18" i="40"/>
  <c r="O20" i="36"/>
  <c r="O17" i="38"/>
  <c r="O17" i="37"/>
  <c r="O34" i="36"/>
  <c r="O37" i="38"/>
  <c r="O36" i="40"/>
  <c r="O11" i="36"/>
  <c r="O20" i="39"/>
  <c r="O17" i="36"/>
  <c r="O14" i="36"/>
  <c r="O39" i="37"/>
  <c r="O23" i="36"/>
  <c r="O25" i="40"/>
  <c r="O38" i="36"/>
  <c r="O11" i="40"/>
  <c r="O40" i="40"/>
  <c r="O28" i="36"/>
  <c r="O17" i="39"/>
  <c r="O22" i="38"/>
  <c r="O33" i="37"/>
  <c r="O12" i="38"/>
  <c r="O15" i="40"/>
  <c r="O17" i="27"/>
  <c r="O27" i="39"/>
  <c r="O35" i="36"/>
  <c r="O14" i="37"/>
  <c r="O29" i="36"/>
  <c r="O26" i="37"/>
  <c r="O35" i="39"/>
  <c r="O16" i="38"/>
  <c r="O19" i="40"/>
  <c r="O40" i="37"/>
  <c r="O40" i="39"/>
  <c r="O20" i="38"/>
  <c r="O23" i="40"/>
  <c r="O21" i="27"/>
  <c r="O15" i="36"/>
  <c r="O12" i="39"/>
  <c r="O22" i="40"/>
  <c r="O21" i="36"/>
  <c r="O24" i="38"/>
  <c r="O19" i="36"/>
  <c r="O29" i="38"/>
  <c r="O26" i="39"/>
  <c r="O25" i="36"/>
  <c r="O27" i="38"/>
  <c r="O29" i="40"/>
  <c r="O33" i="39"/>
  <c r="O17" i="40"/>
  <c r="O30" i="37"/>
  <c r="O33" i="38"/>
  <c r="O32" i="40"/>
  <c r="I20" i="58"/>
  <c r="I25" i="58"/>
  <c r="I14" i="58"/>
  <c r="I36" i="58"/>
  <c r="I31" i="58"/>
  <c r="I37" i="58"/>
  <c r="I23" i="58"/>
  <c r="I24" i="58"/>
  <c r="I18" i="58"/>
  <c r="I12" i="58"/>
  <c r="I40" i="58"/>
  <c r="G41" i="58"/>
  <c r="I27" i="58"/>
  <c r="I30" i="58"/>
  <c r="I34" i="58"/>
  <c r="I22" i="58"/>
  <c r="I11" i="58"/>
  <c r="I15" i="58"/>
  <c r="I19" i="58"/>
  <c r="I38" i="58"/>
  <c r="I28" i="58"/>
  <c r="I35" i="58"/>
  <c r="I33" i="58"/>
  <c r="I26" i="58"/>
  <c r="I10" i="58"/>
  <c r="I17" i="58"/>
  <c r="I13" i="58"/>
  <c r="I39" i="58"/>
  <c r="I29" i="58"/>
  <c r="I16" i="58"/>
  <c r="I21" i="58"/>
  <c r="I32" i="58"/>
  <c r="H21" i="58"/>
  <c r="H14" i="58"/>
  <c r="H11" i="58"/>
  <c r="H40" i="58"/>
  <c r="H25" i="58"/>
  <c r="H28" i="58"/>
  <c r="H18" i="58"/>
  <c r="H15" i="58"/>
  <c r="F41" i="58"/>
  <c r="H24" i="58"/>
  <c r="H10" i="58"/>
  <c r="H22" i="58"/>
  <c r="H19" i="58"/>
  <c r="H16" i="58"/>
  <c r="H29" i="58"/>
  <c r="H36" i="58"/>
  <c r="H30" i="58"/>
  <c r="H34" i="58"/>
  <c r="H26" i="58"/>
  <c r="H23" i="58"/>
  <c r="H33" i="58"/>
  <c r="H20" i="58"/>
  <c r="H27" i="58"/>
  <c r="H38" i="58"/>
  <c r="H12" i="58"/>
  <c r="H31" i="58"/>
  <c r="H35" i="58"/>
  <c r="H37" i="58"/>
  <c r="H13" i="58"/>
  <c r="H39" i="58"/>
  <c r="H32" i="58"/>
  <c r="H17" i="58"/>
  <c r="I37" i="57"/>
  <c r="I16" i="57"/>
  <c r="I17" i="57"/>
  <c r="I18" i="57"/>
  <c r="I15" i="57"/>
  <c r="I10" i="57"/>
  <c r="I20" i="57"/>
  <c r="I21" i="57"/>
  <c r="I28" i="57"/>
  <c r="I22" i="57"/>
  <c r="I26" i="57"/>
  <c r="I19" i="57"/>
  <c r="I14" i="57"/>
  <c r="I24" i="57"/>
  <c r="I25" i="57"/>
  <c r="I39" i="57"/>
  <c r="I23" i="57"/>
  <c r="I13" i="57"/>
  <c r="I11" i="57"/>
  <c r="G41" i="57"/>
  <c r="I27" i="57"/>
  <c r="I34" i="57"/>
  <c r="I31" i="57"/>
  <c r="I29" i="57"/>
  <c r="I33" i="57"/>
  <c r="I32" i="57"/>
  <c r="I36" i="57"/>
  <c r="I12" i="57"/>
  <c r="I40" i="57"/>
  <c r="I30" i="57"/>
  <c r="I38" i="57"/>
  <c r="I35" i="57"/>
  <c r="H22" i="57"/>
  <c r="H23" i="57"/>
  <c r="H21" i="57"/>
  <c r="H12" i="57"/>
  <c r="H14" i="57"/>
  <c r="H27" i="57"/>
  <c r="H31" i="57"/>
  <c r="H26" i="57"/>
  <c r="H16" i="57"/>
  <c r="H13" i="57"/>
  <c r="H36" i="57"/>
  <c r="H11" i="57"/>
  <c r="H25" i="57"/>
  <c r="H40" i="57"/>
  <c r="H28" i="57"/>
  <c r="H17" i="57"/>
  <c r="H20" i="57"/>
  <c r="H38" i="57"/>
  <c r="H39" i="57"/>
  <c r="H29" i="57"/>
  <c r="H37" i="57"/>
  <c r="H10" i="57"/>
  <c r="H18" i="57"/>
  <c r="H19" i="57"/>
  <c r="H30" i="57"/>
  <c r="H34" i="57"/>
  <c r="H35" i="57"/>
  <c r="H15" i="57"/>
  <c r="H32" i="57"/>
  <c r="H24" i="57"/>
  <c r="H33" i="57"/>
  <c r="F41" i="57"/>
  <c r="H21" i="56"/>
  <c r="H15" i="56"/>
  <c r="H27" i="56"/>
  <c r="H34" i="56"/>
  <c r="H39" i="56"/>
  <c r="H36" i="56"/>
  <c r="H11" i="56"/>
  <c r="H25" i="56"/>
  <c r="H31" i="56"/>
  <c r="H19" i="56"/>
  <c r="H35" i="56"/>
  <c r="H22" i="56"/>
  <c r="H24" i="56"/>
  <c r="H28" i="56"/>
  <c r="H23" i="56"/>
  <c r="H30" i="56"/>
  <c r="H16" i="56"/>
  <c r="H18" i="56"/>
  <c r="H26" i="56"/>
  <c r="F41" i="56"/>
  <c r="H40" i="56"/>
  <c r="H33" i="56"/>
  <c r="H38" i="56"/>
  <c r="H12" i="56"/>
  <c r="H10" i="56"/>
  <c r="H29" i="56"/>
  <c r="H37" i="56"/>
  <c r="H20" i="56"/>
  <c r="H14" i="56"/>
  <c r="H32" i="56"/>
  <c r="H13" i="56"/>
  <c r="H17" i="56"/>
  <c r="G41" i="56"/>
  <c r="I20" i="56"/>
  <c r="I21" i="56"/>
  <c r="I28" i="56"/>
  <c r="I31" i="56"/>
  <c r="I11" i="56"/>
  <c r="I15" i="56"/>
  <c r="I39" i="56"/>
  <c r="I23" i="56"/>
  <c r="I17" i="56"/>
  <c r="I24" i="56"/>
  <c r="I25" i="56"/>
  <c r="I35" i="56"/>
  <c r="I19" i="56"/>
  <c r="I34" i="56"/>
  <c r="I26" i="56"/>
  <c r="I22" i="56"/>
  <c r="I36" i="56"/>
  <c r="I27" i="56"/>
  <c r="I30" i="56"/>
  <c r="I16" i="56"/>
  <c r="I33" i="56"/>
  <c r="I38" i="56"/>
  <c r="I29" i="56"/>
  <c r="I37" i="56"/>
  <c r="I18" i="56"/>
  <c r="I10" i="56"/>
  <c r="I32" i="56"/>
  <c r="I12" i="56"/>
  <c r="I13" i="56"/>
  <c r="I14" i="56"/>
  <c r="I40" i="56"/>
  <c r="I37" i="38"/>
  <c r="I17" i="38"/>
  <c r="I29" i="38"/>
  <c r="I22" i="38"/>
  <c r="I12" i="38"/>
  <c r="I21" i="38"/>
  <c r="I31" i="38"/>
  <c r="I32" i="38"/>
  <c r="I33" i="38"/>
  <c r="I23" i="38"/>
  <c r="I16" i="38"/>
  <c r="I25" i="38"/>
  <c r="I28" i="38"/>
  <c r="I35" i="38"/>
  <c r="I36" i="38"/>
  <c r="I18" i="38"/>
  <c r="I20" i="38"/>
  <c r="I30" i="38"/>
  <c r="I39" i="38"/>
  <c r="I10" i="38"/>
  <c r="I40" i="38"/>
  <c r="G41" i="38"/>
  <c r="I24" i="38"/>
  <c r="I34" i="38"/>
  <c r="I26" i="38"/>
  <c r="I11" i="38"/>
  <c r="I27" i="38"/>
  <c r="I38" i="38"/>
  <c r="I15" i="38"/>
  <c r="I14" i="38"/>
  <c r="I19" i="38"/>
  <c r="I13" i="38"/>
  <c r="F41" i="39"/>
  <c r="H39" i="39"/>
  <c r="H26" i="39"/>
  <c r="H24" i="39"/>
  <c r="H34" i="39"/>
  <c r="H20" i="39"/>
  <c r="H29" i="39"/>
  <c r="H25" i="39"/>
  <c r="H27" i="39"/>
  <c r="H12" i="39"/>
  <c r="H38" i="39"/>
  <c r="H10" i="39"/>
  <c r="H32" i="39"/>
  <c r="H33" i="39"/>
  <c r="H18" i="39"/>
  <c r="H14" i="39"/>
  <c r="H36" i="39"/>
  <c r="H30" i="39"/>
  <c r="H37" i="39"/>
  <c r="H13" i="39"/>
  <c r="H22" i="39"/>
  <c r="H11" i="39"/>
  <c r="H40" i="39"/>
  <c r="H35" i="39"/>
  <c r="H16" i="39"/>
  <c r="H17" i="39"/>
  <c r="H15" i="39"/>
  <c r="H23" i="39"/>
  <c r="H21" i="39"/>
  <c r="H31" i="39"/>
  <c r="H19" i="39"/>
  <c r="H28" i="39"/>
  <c r="I37" i="40"/>
  <c r="I13" i="40"/>
  <c r="I18" i="40"/>
  <c r="I14" i="40"/>
  <c r="I32" i="40"/>
  <c r="I10" i="40"/>
  <c r="I17" i="40"/>
  <c r="I22" i="40"/>
  <c r="I36" i="40"/>
  <c r="I16" i="40"/>
  <c r="I21" i="40"/>
  <c r="I28" i="40"/>
  <c r="I12" i="40"/>
  <c r="I40" i="40"/>
  <c r="I29" i="40"/>
  <c r="G41" i="40"/>
  <c r="I20" i="40"/>
  <c r="I25" i="40"/>
  <c r="I31" i="40"/>
  <c r="I11" i="40"/>
  <c r="I24" i="40"/>
  <c r="I35" i="40"/>
  <c r="I15" i="40"/>
  <c r="I27" i="40"/>
  <c r="I30" i="40"/>
  <c r="I34" i="40"/>
  <c r="I39" i="40"/>
  <c r="I26" i="40"/>
  <c r="I19" i="40"/>
  <c r="I33" i="40"/>
  <c r="I38" i="40"/>
  <c r="I23" i="40"/>
  <c r="H27" i="41"/>
  <c r="H17" i="41"/>
  <c r="H24" i="41"/>
  <c r="H23" i="41"/>
  <c r="F41" i="41"/>
  <c r="H33" i="41"/>
  <c r="H21" i="41"/>
  <c r="H31" i="41"/>
  <c r="H29" i="41"/>
  <c r="H26" i="41"/>
  <c r="H10" i="41"/>
  <c r="H37" i="41"/>
  <c r="H25" i="41"/>
  <c r="H28" i="41"/>
  <c r="H35" i="41"/>
  <c r="H32" i="41"/>
  <c r="H13" i="41"/>
  <c r="H30" i="41"/>
  <c r="H39" i="41"/>
  <c r="H36" i="41"/>
  <c r="H22" i="41"/>
  <c r="H12" i="41"/>
  <c r="H34" i="41"/>
  <c r="H11" i="41"/>
  <c r="H40" i="41"/>
  <c r="H16" i="41"/>
  <c r="H38" i="41"/>
  <c r="H14" i="41"/>
  <c r="H15" i="41"/>
  <c r="H20" i="41"/>
  <c r="H18" i="41"/>
  <c r="H19" i="41"/>
  <c r="H27" i="49"/>
  <c r="H21" i="49"/>
  <c r="H26" i="49"/>
  <c r="H32" i="49"/>
  <c r="H33" i="49"/>
  <c r="H25" i="49"/>
  <c r="H31" i="49"/>
  <c r="H36" i="49"/>
  <c r="H37" i="49"/>
  <c r="H30" i="49"/>
  <c r="H28" i="49"/>
  <c r="H35" i="49"/>
  <c r="H40" i="49"/>
  <c r="H11" i="49"/>
  <c r="H12" i="49"/>
  <c r="H34" i="49"/>
  <c r="H39" i="49"/>
  <c r="F41" i="49"/>
  <c r="H15" i="49"/>
  <c r="H16" i="49"/>
  <c r="H38" i="49"/>
  <c r="H19" i="49"/>
  <c r="H10" i="49"/>
  <c r="H14" i="49"/>
  <c r="H23" i="49"/>
  <c r="H20" i="49"/>
  <c r="H13" i="49"/>
  <c r="H18" i="49"/>
  <c r="H17" i="49"/>
  <c r="H22" i="49"/>
  <c r="H29" i="49"/>
  <c r="H24" i="49"/>
  <c r="H11" i="43"/>
  <c r="H13" i="43"/>
  <c r="H31" i="43"/>
  <c r="H29" i="43"/>
  <c r="H12" i="43"/>
  <c r="H17" i="43"/>
  <c r="H28" i="43"/>
  <c r="H35" i="43"/>
  <c r="H26" i="43"/>
  <c r="H32" i="43"/>
  <c r="H20" i="43"/>
  <c r="H21" i="43"/>
  <c r="H39" i="43"/>
  <c r="H36" i="43"/>
  <c r="H24" i="43"/>
  <c r="H25" i="43"/>
  <c r="H40" i="43"/>
  <c r="H27" i="43"/>
  <c r="H14" i="43"/>
  <c r="H10" i="43"/>
  <c r="F41" i="43"/>
  <c r="H33" i="43"/>
  <c r="H30" i="43"/>
  <c r="H34" i="43"/>
  <c r="H18" i="43"/>
  <c r="H37" i="43"/>
  <c r="H38" i="43"/>
  <c r="H22" i="43"/>
  <c r="H23" i="43"/>
  <c r="H15" i="43"/>
  <c r="H19" i="43"/>
  <c r="H16" i="43"/>
  <c r="I16" i="45"/>
  <c r="I18" i="45"/>
  <c r="I19" i="45"/>
  <c r="I20" i="45"/>
  <c r="I30" i="45"/>
  <c r="I34" i="45"/>
  <c r="I28" i="45"/>
  <c r="I22" i="45"/>
  <c r="I23" i="45"/>
  <c r="I24" i="45"/>
  <c r="I38" i="45"/>
  <c r="I29" i="45"/>
  <c r="I27" i="45"/>
  <c r="I31" i="45"/>
  <c r="I32" i="45"/>
  <c r="I13" i="45"/>
  <c r="I35" i="45"/>
  <c r="I36" i="45"/>
  <c r="I33" i="45"/>
  <c r="I17" i="45"/>
  <c r="I39" i="45"/>
  <c r="I40" i="45"/>
  <c r="G41" i="45"/>
  <c r="I37" i="45"/>
  <c r="I21" i="45"/>
  <c r="I10" i="45"/>
  <c r="I11" i="45"/>
  <c r="I26" i="45"/>
  <c r="I15" i="45"/>
  <c r="I12" i="45"/>
  <c r="I14" i="45"/>
  <c r="I25" i="45"/>
  <c r="I24" i="46"/>
  <c r="I28" i="46"/>
  <c r="I26" i="46"/>
  <c r="I19" i="46"/>
  <c r="I27" i="46"/>
  <c r="I30" i="46"/>
  <c r="I34" i="46"/>
  <c r="I31" i="46"/>
  <c r="I23" i="46"/>
  <c r="I38" i="46"/>
  <c r="I35" i="46"/>
  <c r="I29" i="46"/>
  <c r="I33" i="46"/>
  <c r="I39" i="46"/>
  <c r="I32" i="46"/>
  <c r="I37" i="46"/>
  <c r="I13" i="46"/>
  <c r="I10" i="46"/>
  <c r="I36" i="46"/>
  <c r="I12" i="46"/>
  <c r="I17" i="46"/>
  <c r="I14" i="46"/>
  <c r="I40" i="46"/>
  <c r="G41" i="46"/>
  <c r="I16" i="46"/>
  <c r="I21" i="46"/>
  <c r="I18" i="46"/>
  <c r="I11" i="46"/>
  <c r="I15" i="46"/>
  <c r="I20" i="46"/>
  <c r="I25" i="46"/>
  <c r="I22" i="46"/>
  <c r="G41" i="37"/>
  <c r="I33" i="37"/>
  <c r="I13" i="37"/>
  <c r="I39" i="37"/>
  <c r="I23" i="37"/>
  <c r="I37" i="37"/>
  <c r="I17" i="37"/>
  <c r="I28" i="37"/>
  <c r="I10" i="37"/>
  <c r="I29" i="37"/>
  <c r="I35" i="37"/>
  <c r="I21" i="37"/>
  <c r="I14" i="37"/>
  <c r="I12" i="37"/>
  <c r="I32" i="37"/>
  <c r="I16" i="37"/>
  <c r="I25" i="37"/>
  <c r="I18" i="37"/>
  <c r="I36" i="37"/>
  <c r="I19" i="37"/>
  <c r="I20" i="37"/>
  <c r="I22" i="37"/>
  <c r="I40" i="37"/>
  <c r="I24" i="37"/>
  <c r="I30" i="37"/>
  <c r="I34" i="37"/>
  <c r="I11" i="37"/>
  <c r="I26" i="37"/>
  <c r="I27" i="37"/>
  <c r="I38" i="37"/>
  <c r="I31" i="37"/>
  <c r="I15" i="37"/>
  <c r="H33" i="38"/>
  <c r="H18" i="38"/>
  <c r="H26" i="38"/>
  <c r="H11" i="38"/>
  <c r="H40" i="38"/>
  <c r="H21" i="38"/>
  <c r="H22" i="38"/>
  <c r="H15" i="38"/>
  <c r="F41" i="38"/>
  <c r="H25" i="38"/>
  <c r="H19" i="38"/>
  <c r="H12" i="38"/>
  <c r="H28" i="38"/>
  <c r="H31" i="38"/>
  <c r="H23" i="38"/>
  <c r="H37" i="38"/>
  <c r="H34" i="38"/>
  <c r="H35" i="38"/>
  <c r="H24" i="38"/>
  <c r="H14" i="38"/>
  <c r="H20" i="38"/>
  <c r="H38" i="38"/>
  <c r="H39" i="38"/>
  <c r="H27" i="38"/>
  <c r="H29" i="38"/>
  <c r="H36" i="38"/>
  <c r="H16" i="38"/>
  <c r="H30" i="38"/>
  <c r="H17" i="38"/>
  <c r="H13" i="38"/>
  <c r="H10" i="38"/>
  <c r="H32" i="38"/>
  <c r="G41" i="52"/>
  <c r="I10" i="52"/>
  <c r="I35" i="52"/>
  <c r="I36" i="52"/>
  <c r="I33" i="52"/>
  <c r="I34" i="52"/>
  <c r="I39" i="52"/>
  <c r="I40" i="52"/>
  <c r="I37" i="52"/>
  <c r="I38" i="52"/>
  <c r="I11" i="52"/>
  <c r="I12" i="52"/>
  <c r="I14" i="52"/>
  <c r="I15" i="52"/>
  <c r="I16" i="52"/>
  <c r="I13" i="52"/>
  <c r="I18" i="52"/>
  <c r="I26" i="52"/>
  <c r="I19" i="52"/>
  <c r="I20" i="52"/>
  <c r="I17" i="52"/>
  <c r="I22" i="52"/>
  <c r="I23" i="52"/>
  <c r="I24" i="52"/>
  <c r="I21" i="52"/>
  <c r="I28" i="52"/>
  <c r="I29" i="52"/>
  <c r="I31" i="52"/>
  <c r="I25" i="52"/>
  <c r="I32" i="52"/>
  <c r="I27" i="52"/>
  <c r="I30" i="52"/>
  <c r="H25" i="53"/>
  <c r="H18" i="53"/>
  <c r="H36" i="53"/>
  <c r="H22" i="53"/>
  <c r="H11" i="53"/>
  <c r="H40" i="53"/>
  <c r="H20" i="53"/>
  <c r="H27" i="53"/>
  <c r="H34" i="53"/>
  <c r="H28" i="53"/>
  <c r="H26" i="53"/>
  <c r="H15" i="53"/>
  <c r="H38" i="53"/>
  <c r="H31" i="53"/>
  <c r="H19" i="53"/>
  <c r="H37" i="53"/>
  <c r="H24" i="53"/>
  <c r="H35" i="53"/>
  <c r="H23" i="53"/>
  <c r="H12" i="53"/>
  <c r="H13" i="53"/>
  <c r="H16" i="53"/>
  <c r="H39" i="53"/>
  <c r="H17" i="53"/>
  <c r="H33" i="53"/>
  <c r="H29" i="53"/>
  <c r="H10" i="53"/>
  <c r="F41" i="53"/>
  <c r="H32" i="53"/>
  <c r="H30" i="53"/>
  <c r="H21" i="53"/>
  <c r="H14" i="53"/>
  <c r="G41" i="53"/>
  <c r="I33" i="53"/>
  <c r="I21" i="53"/>
  <c r="I18" i="53"/>
  <c r="I10" i="53"/>
  <c r="I11" i="53"/>
  <c r="I37" i="53"/>
  <c r="I30" i="53"/>
  <c r="I25" i="53"/>
  <c r="I22" i="53"/>
  <c r="I28" i="53"/>
  <c r="I19" i="53"/>
  <c r="I12" i="53"/>
  <c r="I34" i="53"/>
  <c r="I31" i="53"/>
  <c r="I23" i="53"/>
  <c r="I20" i="53"/>
  <c r="I38" i="53"/>
  <c r="I35" i="53"/>
  <c r="I29" i="53"/>
  <c r="I39" i="53"/>
  <c r="I26" i="53"/>
  <c r="I32" i="53"/>
  <c r="I15" i="53"/>
  <c r="I27" i="53"/>
  <c r="I13" i="53"/>
  <c r="I16" i="53"/>
  <c r="I24" i="53"/>
  <c r="I36" i="53"/>
  <c r="I40" i="53"/>
  <c r="I17" i="53"/>
  <c r="I14" i="53"/>
  <c r="I12" i="43"/>
  <c r="I25" i="43"/>
  <c r="I22" i="43"/>
  <c r="I23" i="43"/>
  <c r="I16" i="43"/>
  <c r="I29" i="43"/>
  <c r="I20" i="43"/>
  <c r="I34" i="43"/>
  <c r="I31" i="43"/>
  <c r="I32" i="43"/>
  <c r="I24" i="43"/>
  <c r="I38" i="43"/>
  <c r="I17" i="43"/>
  <c r="I35" i="43"/>
  <c r="I36" i="43"/>
  <c r="I27" i="43"/>
  <c r="I30" i="43"/>
  <c r="I39" i="43"/>
  <c r="I40" i="43"/>
  <c r="G41" i="43"/>
  <c r="I33" i="43"/>
  <c r="I14" i="43"/>
  <c r="I15" i="43"/>
  <c r="I18" i="43"/>
  <c r="I10" i="43"/>
  <c r="I13" i="43"/>
  <c r="I26" i="43"/>
  <c r="I11" i="43"/>
  <c r="I37" i="43"/>
  <c r="I19" i="43"/>
  <c r="I21" i="43"/>
  <c r="I28" i="43"/>
  <c r="H27" i="44"/>
  <c r="H39" i="44"/>
  <c r="H16" i="44"/>
  <c r="H29" i="44"/>
  <c r="H33" i="44"/>
  <c r="H30" i="44"/>
  <c r="H34" i="44"/>
  <c r="H14" i="44"/>
  <c r="H32" i="44"/>
  <c r="H10" i="44"/>
  <c r="H37" i="44"/>
  <c r="H38" i="44"/>
  <c r="H12" i="44"/>
  <c r="H36" i="44"/>
  <c r="H24" i="44"/>
  <c r="H18" i="44"/>
  <c r="H11" i="44"/>
  <c r="H40" i="44"/>
  <c r="H13" i="44"/>
  <c r="H22" i="44"/>
  <c r="H26" i="44"/>
  <c r="H15" i="44"/>
  <c r="F41" i="44"/>
  <c r="H17" i="44"/>
  <c r="H19" i="44"/>
  <c r="H20" i="44"/>
  <c r="H21" i="44"/>
  <c r="H31" i="44"/>
  <c r="H23" i="44"/>
  <c r="H25" i="44"/>
  <c r="H28" i="44"/>
  <c r="H35" i="44"/>
  <c r="H30" i="55"/>
  <c r="H10" i="55"/>
  <c r="H23" i="55"/>
  <c r="H41" i="55"/>
  <c r="H38" i="55"/>
  <c r="H29" i="55"/>
  <c r="H12" i="55"/>
  <c r="H35" i="55"/>
  <c r="H40" i="55"/>
  <c r="H39" i="55"/>
  <c r="F41" i="55"/>
  <c r="H21" i="55"/>
  <c r="H18" i="55"/>
  <c r="H14" i="55"/>
  <c r="H17" i="55"/>
  <c r="H13" i="55"/>
  <c r="H16" i="55"/>
  <c r="H22" i="55"/>
  <c r="H25" i="55"/>
  <c r="H26" i="55"/>
  <c r="H33" i="55"/>
  <c r="H19" i="55"/>
  <c r="H28" i="55"/>
  <c r="H34" i="55"/>
  <c r="H32" i="55"/>
  <c r="H20" i="55"/>
  <c r="H31" i="55"/>
  <c r="H36" i="55"/>
  <c r="H24" i="55"/>
  <c r="H11" i="55"/>
  <c r="H27" i="55"/>
  <c r="H15" i="55"/>
  <c r="H37" i="55"/>
  <c r="H10" i="35"/>
  <c r="H38" i="35"/>
  <c r="H14" i="35"/>
  <c r="H19" i="35"/>
  <c r="H35" i="35"/>
  <c r="H12" i="35"/>
  <c r="H18" i="35"/>
  <c r="H26" i="35"/>
  <c r="H23" i="35"/>
  <c r="H16" i="35"/>
  <c r="H13" i="35"/>
  <c r="H22" i="35"/>
  <c r="H36" i="35"/>
  <c r="H20" i="35"/>
  <c r="H17" i="35"/>
  <c r="H29" i="35"/>
  <c r="H28" i="35"/>
  <c r="H24" i="35"/>
  <c r="H21" i="35"/>
  <c r="H31" i="35"/>
  <c r="H32" i="35"/>
  <c r="H25" i="35"/>
  <c r="H27" i="35"/>
  <c r="H33" i="35"/>
  <c r="H39" i="35"/>
  <c r="H11" i="35"/>
  <c r="H40" i="35"/>
  <c r="H37" i="35"/>
  <c r="H30" i="35"/>
  <c r="H34" i="35"/>
  <c r="H15" i="35"/>
  <c r="F41" i="35"/>
  <c r="G41" i="35"/>
  <c r="I11" i="35"/>
  <c r="I33" i="35"/>
  <c r="I22" i="35"/>
  <c r="I10" i="35"/>
  <c r="I15" i="35"/>
  <c r="I37" i="35"/>
  <c r="I13" i="35"/>
  <c r="I19" i="35"/>
  <c r="I23" i="35"/>
  <c r="I12" i="35"/>
  <c r="I17" i="35"/>
  <c r="I31" i="35"/>
  <c r="I26" i="35"/>
  <c r="I16" i="35"/>
  <c r="I21" i="35"/>
  <c r="I28" i="35"/>
  <c r="I35" i="35"/>
  <c r="I29" i="35"/>
  <c r="I20" i="35"/>
  <c r="I25" i="35"/>
  <c r="I39" i="35"/>
  <c r="I32" i="35"/>
  <c r="I36" i="35"/>
  <c r="I24" i="35"/>
  <c r="I14" i="35"/>
  <c r="I27" i="35"/>
  <c r="I30" i="35"/>
  <c r="I34" i="35"/>
  <c r="I40" i="35"/>
  <c r="I38" i="35"/>
  <c r="I18" i="35"/>
  <c r="H23" i="36"/>
  <c r="H37" i="36"/>
  <c r="H34" i="36"/>
  <c r="H33" i="36"/>
  <c r="H14" i="36"/>
  <c r="H38" i="36"/>
  <c r="H29" i="36"/>
  <c r="H28" i="36"/>
  <c r="H12" i="36"/>
  <c r="H11" i="36"/>
  <c r="H10" i="36"/>
  <c r="H18" i="36"/>
  <c r="H32" i="36"/>
  <c r="H16" i="36"/>
  <c r="H13" i="36"/>
  <c r="H36" i="36"/>
  <c r="H20" i="36"/>
  <c r="H17" i="36"/>
  <c r="H31" i="36"/>
  <c r="H26" i="36"/>
  <c r="H40" i="36"/>
  <c r="H19" i="36"/>
  <c r="H24" i="36"/>
  <c r="H21" i="36"/>
  <c r="H35" i="36"/>
  <c r="F41" i="36"/>
  <c r="H27" i="36"/>
  <c r="H30" i="36"/>
  <c r="H25" i="36"/>
  <c r="H39" i="36"/>
  <c r="H15" i="36"/>
  <c r="H22" i="36"/>
  <c r="H20" i="47"/>
  <c r="H30" i="47"/>
  <c r="H34" i="47"/>
  <c r="H31" i="47"/>
  <c r="H33" i="47"/>
  <c r="H38" i="47"/>
  <c r="H28" i="47"/>
  <c r="H35" i="47"/>
  <c r="H29" i="47"/>
  <c r="H37" i="47"/>
  <c r="H16" i="47"/>
  <c r="H39" i="47"/>
  <c r="H26" i="47"/>
  <c r="H32" i="47"/>
  <c r="H13" i="47"/>
  <c r="H24" i="47"/>
  <c r="H12" i="47"/>
  <c r="H36" i="47"/>
  <c r="H17" i="47"/>
  <c r="H27" i="47"/>
  <c r="H14" i="47"/>
  <c r="H40" i="47"/>
  <c r="H15" i="47"/>
  <c r="H21" i="47"/>
  <c r="H18" i="47"/>
  <c r="H10" i="47"/>
  <c r="F41" i="47"/>
  <c r="H11" i="47"/>
  <c r="H25" i="47"/>
  <c r="H22" i="47"/>
  <c r="H19" i="47"/>
  <c r="H23" i="47"/>
  <c r="I25" i="47"/>
  <c r="I18" i="47"/>
  <c r="I26" i="47"/>
  <c r="I19" i="47"/>
  <c r="I33" i="47"/>
  <c r="I22" i="47"/>
  <c r="I23" i="47"/>
  <c r="I37" i="47"/>
  <c r="I34" i="47"/>
  <c r="I29" i="47"/>
  <c r="I12" i="47"/>
  <c r="I38" i="47"/>
  <c r="I31" i="47"/>
  <c r="I32" i="47"/>
  <c r="I16" i="47"/>
  <c r="I35" i="47"/>
  <c r="I36" i="47"/>
  <c r="I20" i="47"/>
  <c r="I13" i="47"/>
  <c r="I39" i="47"/>
  <c r="I40" i="47"/>
  <c r="I24" i="47"/>
  <c r="I17" i="47"/>
  <c r="I10" i="47"/>
  <c r="I11" i="47"/>
  <c r="I27" i="47"/>
  <c r="I30" i="47"/>
  <c r="I21" i="47"/>
  <c r="I28" i="47"/>
  <c r="G41" i="47"/>
  <c r="I14" i="47"/>
  <c r="I15" i="47"/>
  <c r="I19" i="50"/>
  <c r="I10" i="50"/>
  <c r="I30" i="50"/>
  <c r="I25" i="50"/>
  <c r="I13" i="50"/>
  <c r="I16" i="50"/>
  <c r="I23" i="50"/>
  <c r="I11" i="50"/>
  <c r="I21" i="50"/>
  <c r="I29" i="50"/>
  <c r="I33" i="50"/>
  <c r="I18" i="50"/>
  <c r="I14" i="50"/>
  <c r="I32" i="50"/>
  <c r="I37" i="50"/>
  <c r="I22" i="50"/>
  <c r="I26" i="50"/>
  <c r="I36" i="50"/>
  <c r="I34" i="50"/>
  <c r="I28" i="50"/>
  <c r="I12" i="50"/>
  <c r="I40" i="50"/>
  <c r="I38" i="50"/>
  <c r="I31" i="50"/>
  <c r="I24" i="50"/>
  <c r="G41" i="50"/>
  <c r="I20" i="50"/>
  <c r="I35" i="50"/>
  <c r="I17" i="50"/>
  <c r="I39" i="50"/>
  <c r="I15" i="50"/>
  <c r="I27" i="50"/>
  <c r="H33" i="52"/>
  <c r="H30" i="52"/>
  <c r="H34" i="52"/>
  <c r="H28" i="52"/>
  <c r="H35" i="52"/>
  <c r="H40" i="52"/>
  <c r="H15" i="52"/>
  <c r="H37" i="52"/>
  <c r="H38" i="52"/>
  <c r="H39" i="52"/>
  <c r="F41" i="52"/>
  <c r="H12" i="52"/>
  <c r="H11" i="52"/>
  <c r="H10" i="52"/>
  <c r="H19" i="52"/>
  <c r="H13" i="52"/>
  <c r="H14" i="52"/>
  <c r="H23" i="52"/>
  <c r="H16" i="52"/>
  <c r="H17" i="52"/>
  <c r="H18" i="52"/>
  <c r="H20" i="52"/>
  <c r="H21" i="52"/>
  <c r="H22" i="52"/>
  <c r="H29" i="52"/>
  <c r="H24" i="52"/>
  <c r="H25" i="52"/>
  <c r="H26" i="52"/>
  <c r="H32" i="52"/>
  <c r="H31" i="52"/>
  <c r="H36" i="52"/>
  <c r="H27" i="52"/>
  <c r="H37" i="50"/>
  <c r="H32" i="50"/>
  <c r="H30" i="50"/>
  <c r="H34" i="50"/>
  <c r="H10" i="50"/>
  <c r="H14" i="50"/>
  <c r="H36" i="50"/>
  <c r="F41" i="50"/>
  <c r="H12" i="50"/>
  <c r="H38" i="50"/>
  <c r="H18" i="50"/>
  <c r="H40" i="50"/>
  <c r="H16" i="50"/>
  <c r="H28" i="50"/>
  <c r="H22" i="50"/>
  <c r="H11" i="50"/>
  <c r="H20" i="50"/>
  <c r="H13" i="50"/>
  <c r="H26" i="50"/>
  <c r="H15" i="50"/>
  <c r="H24" i="50"/>
  <c r="H17" i="50"/>
  <c r="H31" i="50"/>
  <c r="H19" i="50"/>
  <c r="H27" i="50"/>
  <c r="H21" i="50"/>
  <c r="H35" i="50"/>
  <c r="H23" i="50"/>
  <c r="H25" i="50"/>
  <c r="H33" i="50"/>
  <c r="H39" i="50"/>
  <c r="H29" i="50"/>
  <c r="I10" i="42"/>
  <c r="I12" i="42"/>
  <c r="I16" i="42"/>
  <c r="I20" i="42"/>
  <c r="I24" i="42"/>
  <c r="I30" i="42"/>
  <c r="I39" i="42"/>
  <c r="I40" i="42"/>
  <c r="I34" i="42"/>
  <c r="I11" i="42"/>
  <c r="I36" i="42"/>
  <c r="I27" i="42"/>
  <c r="I38" i="42"/>
  <c r="I14" i="42"/>
  <c r="I15" i="42"/>
  <c r="I33" i="42"/>
  <c r="I18" i="42"/>
  <c r="I26" i="42"/>
  <c r="I19" i="42"/>
  <c r="I37" i="42"/>
  <c r="I13" i="42"/>
  <c r="I22" i="42"/>
  <c r="I23" i="42"/>
  <c r="I25" i="42"/>
  <c r="G41" i="42"/>
  <c r="I17" i="42"/>
  <c r="I29" i="42"/>
  <c r="I21" i="42"/>
  <c r="I28" i="42"/>
  <c r="I31" i="42"/>
  <c r="I32" i="42"/>
  <c r="I35" i="42"/>
  <c r="H27" i="46"/>
  <c r="H25" i="46"/>
  <c r="H28" i="46"/>
  <c r="H26" i="46"/>
  <c r="H16" i="46"/>
  <c r="H33" i="46"/>
  <c r="H31" i="46"/>
  <c r="H29" i="46"/>
  <c r="H37" i="46"/>
  <c r="H30" i="46"/>
  <c r="H34" i="46"/>
  <c r="H35" i="46"/>
  <c r="H32" i="46"/>
  <c r="H12" i="46"/>
  <c r="H38" i="46"/>
  <c r="H39" i="46"/>
  <c r="H36" i="46"/>
  <c r="H20" i="46"/>
  <c r="H10" i="46"/>
  <c r="H11" i="46"/>
  <c r="H40" i="46"/>
  <c r="H13" i="46"/>
  <c r="H14" i="46"/>
  <c r="H15" i="46"/>
  <c r="F41" i="46"/>
  <c r="H17" i="46"/>
  <c r="H18" i="46"/>
  <c r="H19" i="46"/>
  <c r="H24" i="46"/>
  <c r="H21" i="46"/>
  <c r="H23" i="46"/>
  <c r="H22" i="46"/>
  <c r="H16" i="37"/>
  <c r="H27" i="37"/>
  <c r="H22" i="37"/>
  <c r="H14" i="37"/>
  <c r="H29" i="37"/>
  <c r="H18" i="37"/>
  <c r="H33" i="37"/>
  <c r="H12" i="37"/>
  <c r="H32" i="37"/>
  <c r="H37" i="37"/>
  <c r="H17" i="37"/>
  <c r="H31" i="37"/>
  <c r="H36" i="37"/>
  <c r="H10" i="37"/>
  <c r="H21" i="37"/>
  <c r="H35" i="37"/>
  <c r="H11" i="37"/>
  <c r="H40" i="37"/>
  <c r="H24" i="37"/>
  <c r="H25" i="37"/>
  <c r="H28" i="37"/>
  <c r="H39" i="37"/>
  <c r="H15" i="37"/>
  <c r="F41" i="37"/>
  <c r="H30" i="37"/>
  <c r="H13" i="37"/>
  <c r="H26" i="37"/>
  <c r="H19" i="37"/>
  <c r="H20" i="37"/>
  <c r="H34" i="37"/>
  <c r="H23" i="37"/>
  <c r="H38" i="37"/>
  <c r="I11" i="39"/>
  <c r="I33" i="39"/>
  <c r="I30" i="39"/>
  <c r="I34" i="39"/>
  <c r="I26" i="39"/>
  <c r="I29" i="39"/>
  <c r="I22" i="39"/>
  <c r="I37" i="39"/>
  <c r="I38" i="39"/>
  <c r="I31" i="39"/>
  <c r="I32" i="39"/>
  <c r="I20" i="39"/>
  <c r="I35" i="39"/>
  <c r="I36" i="39"/>
  <c r="I23" i="39"/>
  <c r="I12" i="39"/>
  <c r="I16" i="39"/>
  <c r="I13" i="39"/>
  <c r="I39" i="39"/>
  <c r="I40" i="39"/>
  <c r="G41" i="39"/>
  <c r="I17" i="39"/>
  <c r="I10" i="39"/>
  <c r="I24" i="39"/>
  <c r="I21" i="39"/>
  <c r="I28" i="39"/>
  <c r="I14" i="39"/>
  <c r="I15" i="39"/>
  <c r="I27" i="39"/>
  <c r="I25" i="39"/>
  <c r="I18" i="39"/>
  <c r="I19" i="39"/>
  <c r="F41" i="40"/>
  <c r="H33" i="40"/>
  <c r="H18" i="40"/>
  <c r="H36" i="40"/>
  <c r="H37" i="40"/>
  <c r="H13" i="40"/>
  <c r="H22" i="40"/>
  <c r="H11" i="40"/>
  <c r="H40" i="40"/>
  <c r="H10" i="40"/>
  <c r="H17" i="40"/>
  <c r="H26" i="40"/>
  <c r="H15" i="40"/>
  <c r="H27" i="40"/>
  <c r="H21" i="40"/>
  <c r="H31" i="40"/>
  <c r="H19" i="40"/>
  <c r="H14" i="40"/>
  <c r="H12" i="40"/>
  <c r="H25" i="40"/>
  <c r="H28" i="40"/>
  <c r="H35" i="40"/>
  <c r="H23" i="40"/>
  <c r="H32" i="40"/>
  <c r="H20" i="40"/>
  <c r="H39" i="40"/>
  <c r="H24" i="40"/>
  <c r="H30" i="40"/>
  <c r="H34" i="40"/>
  <c r="H16" i="40"/>
  <c r="H29" i="40"/>
  <c r="H38" i="40"/>
  <c r="G41" i="41"/>
  <c r="I20" i="41"/>
  <c r="I21" i="41"/>
  <c r="I28" i="41"/>
  <c r="I31" i="41"/>
  <c r="I26" i="41"/>
  <c r="I32" i="41"/>
  <c r="I24" i="41"/>
  <c r="I25" i="41"/>
  <c r="I35" i="41"/>
  <c r="I36" i="41"/>
  <c r="I27" i="41"/>
  <c r="I39" i="41"/>
  <c r="I40" i="41"/>
  <c r="I11" i="41"/>
  <c r="I30" i="41"/>
  <c r="I34" i="41"/>
  <c r="I10" i="41"/>
  <c r="I33" i="41"/>
  <c r="I38" i="41"/>
  <c r="I14" i="41"/>
  <c r="I16" i="41"/>
  <c r="I29" i="41"/>
  <c r="I37" i="41"/>
  <c r="I18" i="41"/>
  <c r="I19" i="41"/>
  <c r="I12" i="41"/>
  <c r="I15" i="41"/>
  <c r="I13" i="41"/>
  <c r="I22" i="41"/>
  <c r="I23" i="41"/>
  <c r="I17" i="41"/>
  <c r="H15" i="42"/>
  <c r="H16" i="42"/>
  <c r="H11" i="42"/>
  <c r="H12" i="42"/>
  <c r="H20" i="42"/>
  <c r="H24" i="42"/>
  <c r="H33" i="42"/>
  <c r="H30" i="42"/>
  <c r="H27" i="42"/>
  <c r="H28" i="42"/>
  <c r="H35" i="42"/>
  <c r="F41" i="42"/>
  <c r="H25" i="42"/>
  <c r="H37" i="42"/>
  <c r="H34" i="42"/>
  <c r="H39" i="42"/>
  <c r="H19" i="42"/>
  <c r="H38" i="42"/>
  <c r="H23" i="42"/>
  <c r="H31" i="42"/>
  <c r="H13" i="42"/>
  <c r="H14" i="42"/>
  <c r="H10" i="42"/>
  <c r="H40" i="42"/>
  <c r="H18" i="42"/>
  <c r="H29" i="42"/>
  <c r="H17" i="42"/>
  <c r="H22" i="42"/>
  <c r="H26" i="42"/>
  <c r="H32" i="42"/>
  <c r="H21" i="42"/>
  <c r="H36" i="42"/>
  <c r="I27" i="44"/>
  <c r="I30" i="44"/>
  <c r="I34" i="44"/>
  <c r="I19" i="44"/>
  <c r="I38" i="44"/>
  <c r="I14" i="44"/>
  <c r="I23" i="44"/>
  <c r="I33" i="44"/>
  <c r="I18" i="44"/>
  <c r="I10" i="44"/>
  <c r="I29" i="44"/>
  <c r="I37" i="44"/>
  <c r="I13" i="44"/>
  <c r="I22" i="44"/>
  <c r="I32" i="44"/>
  <c r="G41" i="44"/>
  <c r="I12" i="44"/>
  <c r="I17" i="44"/>
  <c r="I36" i="44"/>
  <c r="I16" i="44"/>
  <c r="I21" i="44"/>
  <c r="I28" i="44"/>
  <c r="I31" i="44"/>
  <c r="I40" i="44"/>
  <c r="I20" i="44"/>
  <c r="I25" i="44"/>
  <c r="I35" i="44"/>
  <c r="I11" i="44"/>
  <c r="I26" i="44"/>
  <c r="I15" i="44"/>
  <c r="I24" i="44"/>
  <c r="I39" i="44"/>
  <c r="H20" i="45"/>
  <c r="H25" i="45"/>
  <c r="H28" i="45"/>
  <c r="H22" i="45"/>
  <c r="H29" i="45"/>
  <c r="H24" i="45"/>
  <c r="H32" i="45"/>
  <c r="H27" i="45"/>
  <c r="H34" i="45"/>
  <c r="H31" i="45"/>
  <c r="H26" i="45"/>
  <c r="H36" i="45"/>
  <c r="H33" i="45"/>
  <c r="H38" i="45"/>
  <c r="H13" i="45"/>
  <c r="H35" i="45"/>
  <c r="H40" i="45"/>
  <c r="H37" i="45"/>
  <c r="H30" i="45"/>
  <c r="H39" i="45"/>
  <c r="F41" i="45"/>
  <c r="H19" i="45"/>
  <c r="H12" i="45"/>
  <c r="H10" i="45"/>
  <c r="H17" i="45"/>
  <c r="H15" i="45"/>
  <c r="H16" i="45"/>
  <c r="H14" i="45"/>
  <c r="H23" i="45"/>
  <c r="H11" i="45"/>
  <c r="H21" i="45"/>
  <c r="H18" i="45"/>
  <c r="H30" i="54"/>
  <c r="H36" i="54"/>
  <c r="H16" i="54"/>
  <c r="H25" i="54"/>
  <c r="H35" i="54"/>
  <c r="F41" i="54"/>
  <c r="H10" i="54"/>
  <c r="H17" i="54"/>
  <c r="H41" i="54"/>
  <c r="H21" i="54"/>
  <c r="H31" i="54"/>
  <c r="H40" i="54"/>
  <c r="H20" i="54"/>
  <c r="H12" i="54"/>
  <c r="H28" i="54"/>
  <c r="H24" i="54"/>
  <c r="H23" i="54"/>
  <c r="H33" i="54"/>
  <c r="H38" i="54"/>
  <c r="H37" i="54"/>
  <c r="H18" i="54"/>
  <c r="H22" i="54"/>
  <c r="H29" i="54"/>
  <c r="H26" i="54"/>
  <c r="H15" i="54"/>
  <c r="H39" i="54"/>
  <c r="H19" i="54"/>
  <c r="H27" i="54"/>
  <c r="H34" i="54"/>
  <c r="H13" i="54"/>
  <c r="H11" i="54"/>
  <c r="H14" i="54"/>
  <c r="H32" i="54"/>
  <c r="I41" i="55"/>
  <c r="I34" i="55"/>
  <c r="I13" i="55"/>
  <c r="I30" i="55"/>
  <c r="I38" i="55"/>
  <c r="I39" i="55"/>
  <c r="I11" i="55"/>
  <c r="G41" i="55"/>
  <c r="I37" i="55"/>
  <c r="I10" i="55"/>
  <c r="I24" i="55"/>
  <c r="I27" i="55"/>
  <c r="I35" i="55"/>
  <c r="I33" i="55"/>
  <c r="I26" i="55"/>
  <c r="I15" i="55"/>
  <c r="I19" i="55"/>
  <c r="I12" i="55"/>
  <c r="I32" i="55"/>
  <c r="I31" i="55"/>
  <c r="I40" i="55"/>
  <c r="I17" i="55"/>
  <c r="I28" i="55"/>
  <c r="I18" i="55"/>
  <c r="I23" i="55"/>
  <c r="I16" i="55"/>
  <c r="I21" i="55"/>
  <c r="I22" i="55"/>
  <c r="I14" i="55"/>
  <c r="I29" i="55"/>
  <c r="I20" i="55"/>
  <c r="I25" i="55"/>
  <c r="I36" i="55"/>
  <c r="I37" i="36"/>
  <c r="I34" i="36"/>
  <c r="I10" i="36"/>
  <c r="I26" i="36"/>
  <c r="I15" i="36"/>
  <c r="I12" i="36"/>
  <c r="I38" i="36"/>
  <c r="I14" i="36"/>
  <c r="I19" i="36"/>
  <c r="I16" i="36"/>
  <c r="I18" i="36"/>
  <c r="I23" i="36"/>
  <c r="I30" i="36"/>
  <c r="I20" i="36"/>
  <c r="I13" i="36"/>
  <c r="I28" i="36"/>
  <c r="I22" i="36"/>
  <c r="I29" i="36"/>
  <c r="I24" i="36"/>
  <c r="I17" i="36"/>
  <c r="I32" i="36"/>
  <c r="G41" i="36"/>
  <c r="I27" i="36"/>
  <c r="I21" i="36"/>
  <c r="I31" i="36"/>
  <c r="I36" i="36"/>
  <c r="I25" i="36"/>
  <c r="I35" i="36"/>
  <c r="I40" i="36"/>
  <c r="I33" i="36"/>
  <c r="I11" i="36"/>
  <c r="I39" i="36"/>
  <c r="I24" i="49"/>
  <c r="I21" i="49"/>
  <c r="I28" i="49"/>
  <c r="I29" i="49"/>
  <c r="I27" i="49"/>
  <c r="I25" i="49"/>
  <c r="I31" i="49"/>
  <c r="I32" i="49"/>
  <c r="I30" i="49"/>
  <c r="I35" i="49"/>
  <c r="I36" i="49"/>
  <c r="I33" i="49"/>
  <c r="I34" i="49"/>
  <c r="I39" i="49"/>
  <c r="I40" i="49"/>
  <c r="G41" i="49"/>
  <c r="I37" i="49"/>
  <c r="I38" i="49"/>
  <c r="I10" i="49"/>
  <c r="I11" i="49"/>
  <c r="I12" i="49"/>
  <c r="I14" i="49"/>
  <c r="I15" i="49"/>
  <c r="I16" i="49"/>
  <c r="I13" i="49"/>
  <c r="I18" i="49"/>
  <c r="I26" i="49"/>
  <c r="I19" i="49"/>
  <c r="I17" i="49"/>
  <c r="I20" i="49"/>
  <c r="I22" i="49"/>
  <c r="I23" i="49"/>
  <c r="H27" i="48"/>
  <c r="H34" i="48"/>
  <c r="H14" i="48"/>
  <c r="H29" i="48"/>
  <c r="H33" i="48"/>
  <c r="H30" i="48"/>
  <c r="H38" i="48"/>
  <c r="H18" i="48"/>
  <c r="H12" i="48"/>
  <c r="H32" i="48"/>
  <c r="H37" i="48"/>
  <c r="H22" i="48"/>
  <c r="H13" i="48"/>
  <c r="H36" i="48"/>
  <c r="H20" i="48"/>
  <c r="H11" i="48"/>
  <c r="H40" i="48"/>
  <c r="H16" i="48"/>
  <c r="H17" i="48"/>
  <c r="H31" i="48"/>
  <c r="H15" i="48"/>
  <c r="F41" i="48"/>
  <c r="H21" i="48"/>
  <c r="H35" i="48"/>
  <c r="H26" i="48"/>
  <c r="H19" i="48"/>
  <c r="H25" i="48"/>
  <c r="H28" i="48"/>
  <c r="H39" i="48"/>
  <c r="H23" i="48"/>
  <c r="H24" i="48"/>
  <c r="H10" i="48"/>
  <c r="I27" i="48"/>
  <c r="I38" i="48"/>
  <c r="I39" i="48"/>
  <c r="I23" i="48"/>
  <c r="I10" i="48"/>
  <c r="I29" i="48"/>
  <c r="I33" i="48"/>
  <c r="I13" i="48"/>
  <c r="I14" i="48"/>
  <c r="I32" i="48"/>
  <c r="G41" i="48"/>
  <c r="I37" i="48"/>
  <c r="I17" i="48"/>
  <c r="I28" i="48"/>
  <c r="I18" i="48"/>
  <c r="I36" i="48"/>
  <c r="I12" i="48"/>
  <c r="I21" i="48"/>
  <c r="I22" i="48"/>
  <c r="I40" i="48"/>
  <c r="I16" i="48"/>
  <c r="I25" i="48"/>
  <c r="I11" i="48"/>
  <c r="I20" i="48"/>
  <c r="I31" i="48"/>
  <c r="I15" i="48"/>
  <c r="I24" i="48"/>
  <c r="I30" i="48"/>
  <c r="I34" i="48"/>
  <c r="I35" i="48"/>
  <c r="I26" i="48"/>
  <c r="I19" i="48"/>
  <c r="I41" i="54"/>
  <c r="I17" i="54"/>
  <c r="I21" i="54"/>
  <c r="I28" i="54"/>
  <c r="I31" i="54"/>
  <c r="I29" i="54"/>
  <c r="I11" i="54"/>
  <c r="I37" i="54"/>
  <c r="I36" i="54"/>
  <c r="I12" i="54"/>
  <c r="G41" i="54"/>
  <c r="I20" i="54"/>
  <c r="I22" i="54"/>
  <c r="I23" i="54"/>
  <c r="I25" i="54"/>
  <c r="I35" i="54"/>
  <c r="I32" i="54"/>
  <c r="I39" i="54"/>
  <c r="I26" i="54"/>
  <c r="I10" i="54"/>
  <c r="I14" i="54"/>
  <c r="I30" i="54"/>
  <c r="I34" i="54"/>
  <c r="I18" i="54"/>
  <c r="I40" i="54"/>
  <c r="I16" i="54"/>
  <c r="I38" i="54"/>
  <c r="I15" i="54"/>
  <c r="I24" i="54"/>
  <c r="I13" i="54"/>
  <c r="I19" i="54"/>
  <c r="I27" i="54"/>
  <c r="I33" i="54"/>
  <c r="F41" i="32"/>
  <c r="F42" i="32" s="1"/>
  <c r="F41" i="26"/>
  <c r="G41" i="32"/>
  <c r="G42" i="32" s="1"/>
  <c r="G41" i="26"/>
  <c r="H27" i="32"/>
  <c r="H38" i="32"/>
  <c r="H17" i="32"/>
  <c r="H39" i="32"/>
  <c r="H21" i="32"/>
  <c r="H40" i="32"/>
  <c r="H11" i="32"/>
  <c r="H33" i="32"/>
  <c r="H10" i="32"/>
  <c r="H15" i="32"/>
  <c r="H13" i="32"/>
  <c r="H37" i="32"/>
  <c r="H30" i="32"/>
  <c r="H14" i="32"/>
  <c r="H19" i="32"/>
  <c r="H25" i="32"/>
  <c r="H35" i="32"/>
  <c r="H12" i="32"/>
  <c r="H18" i="32"/>
  <c r="H23" i="32"/>
  <c r="H28" i="32"/>
  <c r="H29" i="32"/>
  <c r="H20" i="32"/>
  <c r="H22" i="32"/>
  <c r="H26" i="32"/>
  <c r="H34" i="32"/>
  <c r="H36" i="32"/>
  <c r="H16" i="32"/>
  <c r="H31" i="32"/>
  <c r="H32" i="32"/>
  <c r="H24" i="32"/>
  <c r="I24" i="32"/>
  <c r="I36" i="32"/>
  <c r="I27" i="32"/>
  <c r="I13" i="32"/>
  <c r="I14" i="32"/>
  <c r="I18" i="32"/>
  <c r="I31" i="32"/>
  <c r="I11" i="32"/>
  <c r="I17" i="32"/>
  <c r="I10" i="32"/>
  <c r="I32" i="32"/>
  <c r="I33" i="32"/>
  <c r="I21" i="32"/>
  <c r="I22" i="32"/>
  <c r="I15" i="32"/>
  <c r="I20" i="32"/>
  <c r="I38" i="32"/>
  <c r="I40" i="32"/>
  <c r="I37" i="32"/>
  <c r="I25" i="32"/>
  <c r="I26" i="32"/>
  <c r="I19" i="32"/>
  <c r="I12" i="32"/>
  <c r="I28" i="32"/>
  <c r="I23" i="32"/>
  <c r="I16" i="32"/>
  <c r="I30" i="32"/>
  <c r="I34" i="32"/>
  <c r="I35" i="32"/>
  <c r="I29" i="32"/>
  <c r="I39" i="32"/>
  <c r="H33" i="27"/>
  <c r="H30" i="27"/>
  <c r="H34" i="27"/>
  <c r="H18" i="27"/>
  <c r="H11" i="27"/>
  <c r="H40" i="27"/>
  <c r="F41" i="27"/>
  <c r="H37" i="27"/>
  <c r="H38" i="27"/>
  <c r="H22" i="27"/>
  <c r="H26" i="27"/>
  <c r="H15" i="27"/>
  <c r="H19" i="27"/>
  <c r="H12" i="27"/>
  <c r="H13" i="27"/>
  <c r="H31" i="27"/>
  <c r="H23" i="27"/>
  <c r="H16" i="27"/>
  <c r="H17" i="27"/>
  <c r="H35" i="27"/>
  <c r="H20" i="27"/>
  <c r="H21" i="27"/>
  <c r="H28" i="27"/>
  <c r="H39" i="27"/>
  <c r="H10" i="27"/>
  <c r="H29" i="27"/>
  <c r="H24" i="27"/>
  <c r="H25" i="27"/>
  <c r="H14" i="27"/>
  <c r="H32" i="27"/>
  <c r="H27" i="27"/>
  <c r="H36" i="27"/>
  <c r="G41" i="27"/>
  <c r="I22" i="27"/>
  <c r="I40" i="27"/>
  <c r="I33" i="27"/>
  <c r="I11" i="27"/>
  <c r="I17" i="27"/>
  <c r="I37" i="27"/>
  <c r="I13" i="27"/>
  <c r="I28" i="27"/>
  <c r="I31" i="27"/>
  <c r="I15" i="27"/>
  <c r="I12" i="27"/>
  <c r="I21" i="27"/>
  <c r="I35" i="27"/>
  <c r="I19" i="27"/>
  <c r="I16" i="27"/>
  <c r="I25" i="27"/>
  <c r="I39" i="27"/>
  <c r="I26" i="27"/>
  <c r="I23" i="27"/>
  <c r="I20" i="27"/>
  <c r="I29" i="27"/>
  <c r="I24" i="27"/>
  <c r="I34" i="27"/>
  <c r="I14" i="27"/>
  <c r="I32" i="27"/>
  <c r="I27" i="27"/>
  <c r="I30" i="27"/>
  <c r="I38" i="27"/>
  <c r="I18" i="27"/>
  <c r="I10" i="27"/>
  <c r="I36" i="27"/>
  <c r="O41" i="27" l="1"/>
  <c r="G42" i="58"/>
  <c r="G9" i="58"/>
  <c r="F42" i="58"/>
  <c r="F9" i="58"/>
  <c r="F42" i="57"/>
  <c r="F9" i="57"/>
  <c r="F9" i="56"/>
  <c r="F42" i="56"/>
  <c r="G42" i="57"/>
  <c r="G9" i="57"/>
  <c r="G9" i="56"/>
  <c r="G42" i="56"/>
  <c r="F9" i="32"/>
  <c r="G9" i="32"/>
  <c r="F42" i="54"/>
  <c r="F9" i="54"/>
  <c r="G9" i="47"/>
  <c r="G42" i="47"/>
  <c r="F9" i="44"/>
  <c r="F42" i="44"/>
  <c r="G42" i="45"/>
  <c r="G9" i="45"/>
  <c r="G9" i="54"/>
  <c r="G42" i="54"/>
  <c r="G42" i="48"/>
  <c r="G9" i="48"/>
  <c r="F9" i="45"/>
  <c r="F42" i="45"/>
  <c r="G42" i="39"/>
  <c r="G9" i="39"/>
  <c r="G9" i="38"/>
  <c r="G42" i="38"/>
  <c r="G42" i="46"/>
  <c r="G9" i="46"/>
  <c r="F42" i="42"/>
  <c r="F9" i="42"/>
  <c r="F9" i="43"/>
  <c r="F42" i="43"/>
  <c r="F9" i="41"/>
  <c r="F42" i="41"/>
  <c r="G9" i="40"/>
  <c r="G42" i="40"/>
  <c r="F9" i="52"/>
  <c r="F42" i="52"/>
  <c r="F9" i="47"/>
  <c r="F42" i="47"/>
  <c r="G42" i="43"/>
  <c r="G9" i="43"/>
  <c r="F42" i="53"/>
  <c r="F9" i="53"/>
  <c r="G9" i="49"/>
  <c r="G42" i="49"/>
  <c r="G42" i="50"/>
  <c r="G9" i="50"/>
  <c r="F42" i="36"/>
  <c r="F9" i="36"/>
  <c r="F42" i="55"/>
  <c r="F9" i="55"/>
  <c r="G9" i="55"/>
  <c r="G42" i="55"/>
  <c r="G9" i="41"/>
  <c r="G42" i="41"/>
  <c r="F9" i="40"/>
  <c r="F42" i="40"/>
  <c r="F42" i="46"/>
  <c r="F9" i="46"/>
  <c r="G42" i="42"/>
  <c r="G9" i="42"/>
  <c r="G42" i="35"/>
  <c r="G9" i="35"/>
  <c r="F9" i="49"/>
  <c r="F42" i="49"/>
  <c r="F42" i="48"/>
  <c r="F9" i="48"/>
  <c r="G42" i="36"/>
  <c r="G9" i="36"/>
  <c r="G9" i="44"/>
  <c r="G42" i="44"/>
  <c r="F9" i="37"/>
  <c r="F42" i="37"/>
  <c r="F42" i="50"/>
  <c r="F9" i="50"/>
  <c r="F42" i="35"/>
  <c r="F9" i="35"/>
  <c r="G42" i="53"/>
  <c r="G9" i="53"/>
  <c r="G42" i="52"/>
  <c r="G9" i="52"/>
  <c r="F9" i="38"/>
  <c r="F42" i="38"/>
  <c r="G42" i="37"/>
  <c r="G9" i="37"/>
  <c r="F42" i="39"/>
  <c r="F9" i="39"/>
  <c r="G42" i="26"/>
  <c r="F42" i="26"/>
  <c r="F42" i="27"/>
  <c r="F9" i="27"/>
  <c r="G9" i="27"/>
  <c r="G42" i="27"/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l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T882" i="14"/>
  <c r="K3" i="14" l="1"/>
  <c r="I6" i="14" l="1"/>
  <c r="J6" i="14" s="1"/>
  <c r="H14" i="14"/>
  <c r="I14" i="14" s="1"/>
  <c r="J14" i="14" s="1"/>
  <c r="H31" i="14"/>
  <c r="I31" i="14" s="1"/>
  <c r="J31" i="14" s="1"/>
  <c r="H40" i="14"/>
  <c r="I40" i="14" s="1"/>
  <c r="J40" i="14" s="1"/>
  <c r="I48" i="14"/>
  <c r="J48" i="14" s="1"/>
  <c r="H56" i="14"/>
  <c r="I56" i="14" s="1"/>
  <c r="J56" i="14" s="1"/>
  <c r="I7" i="14"/>
  <c r="J7" i="14" s="1"/>
  <c r="H33" i="14"/>
  <c r="I33" i="14" s="1"/>
  <c r="J33" i="14" s="1"/>
  <c r="H32" i="14"/>
  <c r="I32" i="14" s="1"/>
  <c r="J32" i="14" s="1"/>
  <c r="H41" i="14"/>
  <c r="I41" i="14" s="1"/>
  <c r="J41" i="14" s="1"/>
  <c r="H49" i="14"/>
  <c r="I49" i="14" s="1"/>
  <c r="J49" i="14" s="1"/>
  <c r="H57" i="14"/>
  <c r="I57" i="14" s="1"/>
  <c r="J57" i="14" s="1"/>
  <c r="I8" i="14"/>
  <c r="J8" i="14" s="1"/>
  <c r="H15" i="14"/>
  <c r="I15" i="14" s="1"/>
  <c r="J15" i="14" s="1"/>
  <c r="H34" i="14"/>
  <c r="I34" i="14" s="1"/>
  <c r="J34" i="14" s="1"/>
  <c r="H42" i="14"/>
  <c r="I42" i="14" s="1"/>
  <c r="J42" i="14" s="1"/>
  <c r="H50" i="14"/>
  <c r="I50" i="14" s="1"/>
  <c r="J50" i="14" s="1"/>
  <c r="H58" i="14"/>
  <c r="I58" i="14" s="1"/>
  <c r="J58" i="14" s="1"/>
  <c r="H9" i="14"/>
  <c r="I9" i="14" s="1"/>
  <c r="J9" i="14" s="1"/>
  <c r="H26" i="14"/>
  <c r="I26" i="14" s="1"/>
  <c r="J26" i="14" s="1"/>
  <c r="H35" i="14"/>
  <c r="I35" i="14" s="1"/>
  <c r="J35" i="14" s="1"/>
  <c r="H43" i="14"/>
  <c r="I43" i="14" s="1"/>
  <c r="J43" i="14" s="1"/>
  <c r="H51" i="14"/>
  <c r="I51" i="14" s="1"/>
  <c r="J51" i="14" s="1"/>
  <c r="H59" i="14"/>
  <c r="I59" i="14" s="1"/>
  <c r="J59" i="14" s="1"/>
  <c r="H10" i="14"/>
  <c r="I10" i="14" s="1"/>
  <c r="J10" i="14" s="1"/>
  <c r="H27" i="14"/>
  <c r="I27" i="14" s="1"/>
  <c r="J27" i="14" s="1"/>
  <c r="J36" i="14"/>
  <c r="H44" i="14"/>
  <c r="I44" i="14" s="1"/>
  <c r="J44" i="14" s="1"/>
  <c r="H52" i="14"/>
  <c r="I52" i="14" s="1"/>
  <c r="J52" i="14" s="1"/>
  <c r="H60" i="14"/>
  <c r="I60" i="14" s="1"/>
  <c r="J60" i="14" s="1"/>
  <c r="H11" i="14"/>
  <c r="I11" i="14" s="1"/>
  <c r="J11" i="14" s="1"/>
  <c r="I28" i="14"/>
  <c r="J28" i="14" s="1"/>
  <c r="I37" i="14"/>
  <c r="J37" i="14" s="1"/>
  <c r="H45" i="14"/>
  <c r="I45" i="14" s="1"/>
  <c r="J45" i="14" s="1"/>
  <c r="H53" i="14"/>
  <c r="I53" i="14" s="1"/>
  <c r="J53" i="14" s="1"/>
  <c r="H12" i="14"/>
  <c r="H29" i="14"/>
  <c r="I29" i="14" s="1"/>
  <c r="J29" i="14" s="1"/>
  <c r="H38" i="14"/>
  <c r="I38" i="14" s="1"/>
  <c r="J38" i="14" s="1"/>
  <c r="H46" i="14"/>
  <c r="I46" i="14" s="1"/>
  <c r="J46" i="14" s="1"/>
  <c r="H54" i="14"/>
  <c r="I54" i="14" s="1"/>
  <c r="J54" i="14" s="1"/>
  <c r="H13" i="14"/>
  <c r="I13" i="14" s="1"/>
  <c r="J13" i="14" s="1"/>
  <c r="H866" i="14"/>
  <c r="I866" i="14" s="1"/>
  <c r="J866" i="14" s="1"/>
  <c r="H30" i="14"/>
  <c r="I30" i="14" s="1"/>
  <c r="J30" i="14" s="1"/>
  <c r="H867" i="14"/>
  <c r="I867" i="14" s="1"/>
  <c r="J867" i="14" s="1"/>
  <c r="H39" i="14"/>
  <c r="I39" i="14" s="1"/>
  <c r="J39" i="14" s="1"/>
  <c r="H47" i="14"/>
  <c r="I47" i="14" s="1"/>
  <c r="J47" i="14" s="1"/>
  <c r="H55" i="14"/>
  <c r="I55" i="14" s="1"/>
  <c r="J55" i="14" s="1"/>
  <c r="H19" i="14"/>
  <c r="I19" i="14" s="1"/>
  <c r="J19" i="14" s="1"/>
  <c r="H20" i="14"/>
  <c r="I20" i="14" s="1"/>
  <c r="J20" i="14" s="1"/>
  <c r="H21" i="14"/>
  <c r="I21" i="14" s="1"/>
  <c r="J21" i="14" s="1"/>
  <c r="H22" i="14"/>
  <c r="H24" i="14"/>
  <c r="I24" i="14" s="1"/>
  <c r="J24" i="14" s="1"/>
  <c r="H18" i="14"/>
  <c r="I18" i="14" s="1"/>
  <c r="J18" i="14" s="1"/>
  <c r="H23" i="14"/>
  <c r="I23" i="14" s="1"/>
  <c r="J23" i="14" s="1"/>
  <c r="K9" i="43"/>
  <c r="E4" i="43"/>
  <c r="K9" i="40"/>
  <c r="E4" i="40"/>
  <c r="J9" i="43"/>
  <c r="J9" i="40"/>
  <c r="J9" i="44"/>
  <c r="K9" i="44"/>
  <c r="E4" i="44"/>
  <c r="J4" i="43"/>
  <c r="J4" i="40"/>
  <c r="J4" i="44"/>
  <c r="J4" i="35"/>
  <c r="J4" i="42"/>
  <c r="J4" i="36"/>
  <c r="K9" i="39"/>
  <c r="E4" i="39"/>
  <c r="K9" i="35"/>
  <c r="E4" i="35"/>
  <c r="K9" i="36"/>
  <c r="J9" i="39"/>
  <c r="J9" i="35"/>
  <c r="E4" i="38"/>
  <c r="J9" i="38"/>
  <c r="K9" i="42"/>
  <c r="E4" i="42"/>
  <c r="K9" i="38"/>
  <c r="J9" i="42"/>
  <c r="E4" i="36"/>
  <c r="J9" i="36"/>
  <c r="K9" i="41"/>
  <c r="E4" i="41"/>
  <c r="K9" i="37"/>
  <c r="E4" i="37"/>
  <c r="J9" i="41"/>
  <c r="J9" i="37"/>
  <c r="J4" i="41"/>
  <c r="J4" i="39"/>
  <c r="J4" i="37"/>
  <c r="J4" i="38"/>
  <c r="J4" i="58"/>
  <c r="K9" i="58"/>
  <c r="E4" i="58"/>
  <c r="E4" i="48"/>
  <c r="K9" i="46"/>
  <c r="J4" i="46"/>
  <c r="J9" i="46"/>
  <c r="E4" i="46"/>
  <c r="K9" i="45"/>
  <c r="J4" i="45"/>
  <c r="J9" i="45"/>
  <c r="E4" i="45"/>
  <c r="J9" i="58"/>
  <c r="K9" i="48"/>
  <c r="J9" i="48"/>
  <c r="J4" i="48"/>
  <c r="K9" i="56"/>
  <c r="E4" i="56"/>
  <c r="J9" i="56"/>
  <c r="J4" i="56"/>
  <c r="J4" i="57"/>
  <c r="E4" i="57"/>
  <c r="J9" i="57"/>
  <c r="K9" i="57"/>
  <c r="J9" i="49"/>
  <c r="E4" i="49"/>
  <c r="E4" i="53"/>
  <c r="K9" i="52"/>
  <c r="J4" i="52"/>
  <c r="J9" i="52"/>
  <c r="E4" i="52"/>
  <c r="K9" i="47"/>
  <c r="J4" i="47"/>
  <c r="K9" i="53"/>
  <c r="J9" i="53"/>
  <c r="K9" i="49"/>
  <c r="J9" i="47"/>
  <c r="E4" i="47"/>
  <c r="K9" i="50"/>
  <c r="J4" i="50"/>
  <c r="J4" i="49"/>
  <c r="J9" i="50"/>
  <c r="E4" i="50"/>
  <c r="J4" i="32"/>
  <c r="E4" i="32"/>
  <c r="J9" i="27"/>
  <c r="K9" i="27"/>
  <c r="J4" i="27"/>
  <c r="E4" i="27"/>
  <c r="E4" i="26"/>
  <c r="J4" i="26"/>
  <c r="I22" i="14" l="1"/>
  <c r="J22" i="14" s="1"/>
  <c r="I12" i="14"/>
  <c r="J12" i="14" s="1"/>
  <c r="D9" i="44"/>
  <c r="N9" i="44"/>
  <c r="D9" i="40"/>
  <c r="N9" i="40"/>
  <c r="D9" i="43"/>
  <c r="N9" i="43"/>
  <c r="E9" i="44"/>
  <c r="E9" i="40"/>
  <c r="E9" i="43"/>
  <c r="D9" i="35"/>
  <c r="D9" i="39"/>
  <c r="N9" i="39"/>
  <c r="D9" i="36"/>
  <c r="N9" i="36"/>
  <c r="D9" i="37"/>
  <c r="N9" i="37"/>
  <c r="D9" i="42"/>
  <c r="N9" i="42"/>
  <c r="E9" i="36"/>
  <c r="D9" i="41"/>
  <c r="N9" i="41"/>
  <c r="E9" i="38"/>
  <c r="E9" i="35"/>
  <c r="E9" i="37"/>
  <c r="E9" i="42"/>
  <c r="N9" i="38"/>
  <c r="D9" i="38"/>
  <c r="E9" i="39"/>
  <c r="E9" i="41"/>
  <c r="D9" i="46"/>
  <c r="E9" i="48"/>
  <c r="D9" i="58"/>
  <c r="E9" i="46"/>
  <c r="D9" i="48"/>
  <c r="D9" i="45"/>
  <c r="N9" i="45"/>
  <c r="E9" i="58"/>
  <c r="E9" i="45"/>
  <c r="N9" i="27"/>
  <c r="D9" i="52"/>
  <c r="D9" i="47"/>
  <c r="E9" i="49"/>
  <c r="E9" i="52"/>
  <c r="D9" i="50"/>
  <c r="D9" i="53"/>
  <c r="D9" i="56"/>
  <c r="E9" i="53"/>
  <c r="D9" i="49"/>
  <c r="E9" i="56"/>
  <c r="E9" i="50"/>
  <c r="E9" i="47"/>
  <c r="E9" i="57"/>
  <c r="D9" i="57"/>
  <c r="E9" i="27"/>
  <c r="D9" i="27"/>
  <c r="D9" i="32"/>
  <c r="E9" i="32"/>
  <c r="A1" i="26"/>
  <c r="A2" i="26"/>
  <c r="M2" i="26"/>
  <c r="B5" i="26"/>
  <c r="C5" i="26"/>
  <c r="D5" i="26"/>
  <c r="F5" i="26"/>
  <c r="H5" i="26"/>
  <c r="I5" i="26"/>
  <c r="D9" i="26"/>
  <c r="E9" i="26"/>
  <c r="A5" i="24"/>
  <c r="H32" i="24" s="1"/>
  <c r="J4" i="53"/>
  <c r="D5" i="59" l="1"/>
  <c r="I10" i="26" l="1"/>
  <c r="I32" i="26"/>
  <c r="I25" i="26"/>
  <c r="I21" i="26"/>
  <c r="I19" i="26"/>
  <c r="I24" i="26"/>
  <c r="I17" i="26"/>
  <c r="I13" i="26"/>
  <c r="I11" i="26"/>
  <c r="I40" i="26"/>
  <c r="I16" i="26"/>
  <c r="I39" i="26"/>
  <c r="I35" i="26"/>
  <c r="I33" i="26"/>
  <c r="I14" i="26"/>
  <c r="I38" i="26"/>
  <c r="I31" i="26"/>
  <c r="I28" i="26"/>
  <c r="I26" i="26"/>
  <c r="I23" i="26"/>
  <c r="I30" i="26"/>
  <c r="I22" i="26"/>
  <c r="I20" i="26"/>
  <c r="I18" i="26"/>
  <c r="I12" i="26"/>
  <c r="I15" i="26"/>
  <c r="I36" i="26"/>
  <c r="I34" i="26"/>
  <c r="I37" i="26"/>
  <c r="I29" i="26"/>
  <c r="I27" i="26"/>
  <c r="H37" i="26"/>
  <c r="H15" i="26"/>
  <c r="H23" i="26"/>
  <c r="H31" i="26"/>
  <c r="H38" i="26"/>
  <c r="H16" i="26"/>
  <c r="H24" i="26"/>
  <c r="H32" i="26"/>
  <c r="H39" i="26"/>
  <c r="H17" i="26"/>
  <c r="H25" i="26"/>
  <c r="H33" i="26"/>
  <c r="H40" i="26"/>
  <c r="H18" i="26"/>
  <c r="H26" i="26"/>
  <c r="H34" i="26"/>
  <c r="H11" i="26"/>
  <c r="H19" i="26"/>
  <c r="H27" i="26"/>
  <c r="H36" i="26"/>
  <c r="H14" i="26"/>
  <c r="H22" i="26"/>
  <c r="H30" i="26"/>
  <c r="H12" i="26"/>
  <c r="H20" i="26"/>
  <c r="H28" i="26"/>
  <c r="H35" i="26"/>
  <c r="H13" i="26"/>
  <c r="H21" i="26"/>
  <c r="H29" i="26"/>
  <c r="H10" i="26"/>
  <c r="G9" i="26" l="1"/>
  <c r="F9" i="26"/>
  <c r="O60" i="12" l="1"/>
  <c r="N60" i="12"/>
  <c r="O19" i="12"/>
  <c r="N58" i="12"/>
  <c r="O58" i="12"/>
  <c r="N29" i="12"/>
  <c r="O29" i="12"/>
  <c r="O65" i="12"/>
  <c r="N65" i="12"/>
  <c r="O64" i="12"/>
  <c r="N64" i="12"/>
  <c r="O63" i="12"/>
  <c r="N63" i="12"/>
  <c r="O82" i="12"/>
  <c r="N82" i="12"/>
  <c r="N83" i="12"/>
  <c r="O83" i="12"/>
  <c r="N46" i="12"/>
  <c r="O46" i="12"/>
  <c r="N42" i="12"/>
  <c r="O42" i="12"/>
  <c r="O45" i="12"/>
  <c r="N45" i="12"/>
  <c r="N41" i="12"/>
  <c r="O41" i="12"/>
  <c r="N32" i="12"/>
  <c r="N73" i="12"/>
  <c r="N26" i="12"/>
  <c r="T26" i="12" s="1"/>
  <c r="O48" i="12"/>
  <c r="N33" i="12"/>
  <c r="N74" i="12"/>
  <c r="N27" i="12"/>
  <c r="T27" i="12" s="1"/>
  <c r="O49" i="12"/>
  <c r="T49" i="12" s="1"/>
  <c r="O9" i="12"/>
  <c r="N39" i="12"/>
  <c r="N50" i="12"/>
  <c r="N10" i="12"/>
  <c r="T10" i="12" s="1"/>
  <c r="O25" i="12"/>
  <c r="O71" i="12"/>
  <c r="O16" i="12"/>
  <c r="O72" i="12"/>
  <c r="N67" i="12"/>
  <c r="O85" i="12"/>
  <c r="N55" i="12"/>
  <c r="O10" i="12"/>
  <c r="N57" i="12"/>
  <c r="N75" i="12"/>
  <c r="O15" i="12"/>
  <c r="N36" i="12"/>
  <c r="N77" i="12"/>
  <c r="O73" i="12"/>
  <c r="O52" i="12"/>
  <c r="N37" i="12"/>
  <c r="N78" i="12"/>
  <c r="N68" i="12"/>
  <c r="O53" i="12"/>
  <c r="O13" i="12"/>
  <c r="N61" i="12"/>
  <c r="N54" i="12"/>
  <c r="N14" i="12"/>
  <c r="T14" i="12" s="1"/>
  <c r="O34" i="12"/>
  <c r="T34" i="12" s="1"/>
  <c r="O75" i="12"/>
  <c r="N35" i="12"/>
  <c r="O35" i="12"/>
  <c r="T35" i="12" s="1"/>
  <c r="O76" i="12"/>
  <c r="N8" i="12"/>
  <c r="T8" i="12" s="1"/>
  <c r="O62" i="12"/>
  <c r="N9" i="12"/>
  <c r="T9" i="12" s="1"/>
  <c r="N22" i="12"/>
  <c r="T22" i="12" s="1"/>
  <c r="O44" i="12"/>
  <c r="T44" i="12" s="1"/>
  <c r="O47" i="12"/>
  <c r="N53" i="12"/>
  <c r="O32" i="12"/>
  <c r="T32" i="12" s="1"/>
  <c r="N34" i="12"/>
  <c r="O14" i="12"/>
  <c r="N40" i="12"/>
  <c r="N81" i="12"/>
  <c r="O81" i="12"/>
  <c r="O56" i="12"/>
  <c r="T56" i="12" s="1"/>
  <c r="N43" i="12"/>
  <c r="N84" i="12"/>
  <c r="O31" i="12"/>
  <c r="T31" i="12" s="1"/>
  <c r="O57" i="12"/>
  <c r="T57" i="12" s="1"/>
  <c r="O17" i="12"/>
  <c r="N80" i="12"/>
  <c r="N59" i="12"/>
  <c r="N21" i="12"/>
  <c r="T21" i="12" s="1"/>
  <c r="O38" i="12"/>
  <c r="T38" i="12" s="1"/>
  <c r="O79" i="12"/>
  <c r="N47" i="12"/>
  <c r="O39" i="12"/>
  <c r="T39" i="12" s="1"/>
  <c r="O80" i="12"/>
  <c r="O12" i="12"/>
  <c r="N49" i="12"/>
  <c r="N25" i="12"/>
  <c r="T25" i="12" s="1"/>
  <c r="O66" i="12"/>
  <c r="T66" i="12" s="1"/>
  <c r="O69" i="12"/>
  <c r="O24" i="12"/>
  <c r="O28" i="12"/>
  <c r="N17" i="12"/>
  <c r="O27" i="12"/>
  <c r="O18" i="12"/>
  <c r="N48" i="12"/>
  <c r="O20" i="12"/>
  <c r="N31" i="12"/>
  <c r="N13" i="12"/>
  <c r="T13" i="12" s="1"/>
  <c r="N71" i="12"/>
  <c r="N72" i="12"/>
  <c r="N51" i="12"/>
  <c r="O55" i="12"/>
  <c r="O59" i="12"/>
  <c r="N52" i="12"/>
  <c r="N12" i="12"/>
  <c r="O26" i="12"/>
  <c r="O70" i="12"/>
  <c r="O50" i="12"/>
  <c r="O11" i="12"/>
  <c r="O33" i="12"/>
  <c r="T33" i="12" s="1"/>
  <c r="O54" i="12"/>
  <c r="O61" i="12"/>
  <c r="N56" i="12"/>
  <c r="N62" i="12"/>
  <c r="N19" i="12"/>
  <c r="T19" i="12" s="1"/>
  <c r="O36" i="12"/>
  <c r="T36" i="12" s="1"/>
  <c r="O8" i="12"/>
  <c r="N66" i="12"/>
  <c r="N20" i="12"/>
  <c r="O37" i="12"/>
  <c r="T37" i="12" s="1"/>
  <c r="O78" i="12"/>
  <c r="N18" i="12"/>
  <c r="T18" i="12" s="1"/>
  <c r="N38" i="12"/>
  <c r="N79" i="12"/>
  <c r="N69" i="12"/>
  <c r="N23" i="12"/>
  <c r="T23" i="12" s="1"/>
  <c r="O40" i="12"/>
  <c r="T40" i="12" s="1"/>
  <c r="O23" i="12"/>
  <c r="N70" i="12"/>
  <c r="N24" i="12"/>
  <c r="T24" i="12" s="1"/>
  <c r="O43" i="12"/>
  <c r="T43" i="12" s="1"/>
  <c r="O84" i="12"/>
  <c r="N28" i="12"/>
  <c r="T28" i="12" s="1"/>
  <c r="N44" i="12"/>
  <c r="N85" i="12"/>
  <c r="N15" i="12"/>
  <c r="O67" i="12"/>
  <c r="T67" i="12" s="1"/>
  <c r="O21" i="12"/>
  <c r="O68" i="12"/>
  <c r="T68" i="12" s="1"/>
  <c r="O22" i="12"/>
  <c r="N16" i="12"/>
  <c r="T16" i="12" s="1"/>
  <c r="O74" i="12"/>
  <c r="N11" i="12"/>
  <c r="T11" i="12" s="1"/>
  <c r="N76" i="12"/>
  <c r="I5" i="14"/>
  <c r="J5" i="14" s="1"/>
  <c r="T61" i="12" l="1"/>
  <c r="T59" i="12"/>
  <c r="T62" i="12"/>
  <c r="T60" i="12"/>
  <c r="T58" i="12"/>
  <c r="T29" i="12"/>
  <c r="T63" i="12"/>
  <c r="T64" i="12"/>
  <c r="T65" i="12"/>
  <c r="T46" i="12"/>
  <c r="T42" i="12"/>
  <c r="T45" i="12"/>
  <c r="T41" i="12"/>
  <c r="T55" i="12"/>
  <c r="T52" i="12"/>
  <c r="T54" i="12"/>
  <c r="T50" i="12"/>
  <c r="T47" i="12"/>
  <c r="T15" i="12"/>
  <c r="T20" i="12"/>
  <c r="T17" i="12"/>
  <c r="T12" i="12"/>
  <c r="B14" i="25"/>
  <c r="S85" i="12" l="1"/>
  <c r="L29" i="24"/>
  <c r="G16" i="24" l="1"/>
  <c r="F16" i="24"/>
  <c r="F17" i="24"/>
  <c r="B31" i="24"/>
  <c r="C16" i="24"/>
  <c r="E16" i="24"/>
  <c r="B16" i="24"/>
  <c r="H16" i="24" l="1"/>
  <c r="B17" i="24"/>
  <c r="G17" i="24"/>
  <c r="H17" i="24" s="1"/>
  <c r="C17" i="24"/>
  <c r="E17" i="24"/>
  <c r="B18" i="24" l="1"/>
  <c r="F18" i="24"/>
  <c r="G18" i="24"/>
  <c r="H18" i="24" s="1"/>
  <c r="E18" i="24"/>
  <c r="C18" i="24"/>
  <c r="B19" i="24" l="1"/>
  <c r="F19" i="24"/>
  <c r="G19" i="24"/>
  <c r="H19" i="24" s="1"/>
  <c r="C19" i="24"/>
  <c r="E19" i="24"/>
  <c r="C20" i="24" l="1"/>
  <c r="F20" i="24"/>
  <c r="G20" i="24"/>
  <c r="H20" i="24" s="1"/>
  <c r="E20" i="24"/>
  <c r="B20" i="24"/>
  <c r="C21" i="24" l="1"/>
  <c r="F21" i="24"/>
  <c r="G21" i="24"/>
  <c r="E21" i="24"/>
  <c r="B21" i="24"/>
  <c r="L20" i="24"/>
  <c r="A20" i="24"/>
  <c r="C22" i="24" l="1"/>
  <c r="F22" i="24"/>
  <c r="H21" i="24"/>
  <c r="G22" i="24"/>
  <c r="E22" i="24"/>
  <c r="B22" i="24"/>
  <c r="L21" i="24"/>
  <c r="A21" i="24"/>
  <c r="H22" i="24" l="1"/>
  <c r="C23" i="24"/>
  <c r="F23" i="24"/>
  <c r="G23" i="24"/>
  <c r="E23" i="24"/>
  <c r="B23" i="24"/>
  <c r="L22" i="24"/>
  <c r="A22" i="24"/>
  <c r="H23" i="24" l="1"/>
  <c r="C24" i="24"/>
  <c r="F24" i="24"/>
  <c r="G24" i="24"/>
  <c r="E24" i="24"/>
  <c r="B24" i="24"/>
  <c r="L23" i="24"/>
  <c r="A23" i="24"/>
  <c r="H24" i="24" l="1"/>
  <c r="C25" i="24"/>
  <c r="F25" i="24"/>
  <c r="G25" i="24"/>
  <c r="E25" i="24"/>
  <c r="B25" i="24"/>
  <c r="L24" i="24"/>
  <c r="A24" i="24"/>
  <c r="H25" i="24" l="1"/>
  <c r="C26" i="24"/>
  <c r="F26" i="24"/>
  <c r="G26" i="24"/>
  <c r="E26" i="24"/>
  <c r="B26" i="24"/>
  <c r="L25" i="24"/>
  <c r="A25" i="24"/>
  <c r="H26" i="24" l="1"/>
  <c r="C27" i="24"/>
  <c r="F27" i="24"/>
  <c r="G27" i="24"/>
  <c r="E27" i="24"/>
  <c r="B27" i="24"/>
  <c r="L26" i="24"/>
  <c r="A26" i="24"/>
  <c r="H27" i="24" l="1"/>
  <c r="B28" i="24"/>
  <c r="F28" i="24"/>
  <c r="F29" i="24" s="1"/>
  <c r="G28" i="24"/>
  <c r="C28" i="24"/>
  <c r="E28" i="24"/>
  <c r="L27" i="24"/>
  <c r="A27" i="24"/>
  <c r="K29" i="24"/>
  <c r="H28" i="24" l="1"/>
  <c r="G29" i="24"/>
  <c r="L28" i="24"/>
  <c r="A28" i="24"/>
  <c r="N85" i="23" l="1"/>
  <c r="L70" i="23"/>
  <c r="D70" i="23" s="1"/>
  <c r="D66" i="23"/>
  <c r="L71" i="23" l="1"/>
  <c r="B71" i="23" s="1"/>
  <c r="D71" i="23" l="1"/>
  <c r="F71" i="23"/>
  <c r="L72" i="23"/>
  <c r="D72" i="23" s="1"/>
  <c r="B72" i="23" l="1"/>
  <c r="H72" i="23"/>
  <c r="F72" i="23"/>
  <c r="L73" i="23"/>
  <c r="D73" i="23" s="1"/>
  <c r="B73" i="23" l="1"/>
  <c r="F73" i="23"/>
  <c r="H73" i="23"/>
  <c r="L74" i="23"/>
  <c r="D74" i="23" s="1"/>
  <c r="B74" i="23" l="1"/>
  <c r="F74" i="23"/>
  <c r="H74" i="23"/>
  <c r="L75" i="23"/>
  <c r="B75" i="23" l="1"/>
  <c r="D75" i="23"/>
  <c r="F75" i="23"/>
  <c r="H75" i="23"/>
  <c r="L76" i="23"/>
  <c r="D76" i="23" s="1"/>
  <c r="B76" i="23" l="1"/>
  <c r="H76" i="23"/>
  <c r="F76" i="23"/>
  <c r="L77" i="23"/>
  <c r="D77" i="23" l="1"/>
  <c r="L78" i="23"/>
  <c r="B77" i="23"/>
  <c r="L85" i="23"/>
  <c r="H77" i="23"/>
  <c r="F77" i="23"/>
  <c r="F78" i="23" l="1"/>
  <c r="H78" i="23"/>
  <c r="L79" i="23"/>
  <c r="B78" i="23"/>
  <c r="N78" i="23" s="1"/>
  <c r="D78" i="23"/>
  <c r="E78" i="23"/>
  <c r="F79" i="23" l="1"/>
  <c r="H79" i="23"/>
  <c r="E79" i="23"/>
  <c r="L80" i="23"/>
  <c r="B79" i="23"/>
  <c r="N79" i="23" s="1"/>
  <c r="D79" i="23"/>
  <c r="F80" i="23" l="1"/>
  <c r="H80" i="23"/>
  <c r="E80" i="23"/>
  <c r="L81" i="23"/>
  <c r="D80" i="23"/>
  <c r="B80" i="23"/>
  <c r="N80" i="23" s="1"/>
  <c r="F81" i="23" l="1"/>
  <c r="H81" i="23"/>
  <c r="D81" i="23"/>
  <c r="E81" i="23"/>
  <c r="L82" i="23"/>
  <c r="B81" i="23"/>
  <c r="F82" i="23" l="1"/>
  <c r="H82" i="23"/>
  <c r="A81" i="23"/>
  <c r="N81" i="23"/>
  <c r="B82" i="23"/>
  <c r="D82" i="23"/>
  <c r="E82" i="23"/>
  <c r="L83" i="23"/>
  <c r="F83" i="23" l="1"/>
  <c r="H83" i="23"/>
  <c r="A82" i="23"/>
  <c r="N82" i="23"/>
  <c r="B83" i="23"/>
  <c r="D83" i="23"/>
  <c r="E83" i="23"/>
  <c r="L84" i="23"/>
  <c r="F84" i="23" l="1"/>
  <c r="H84" i="23"/>
  <c r="A83" i="23"/>
  <c r="N83" i="23"/>
  <c r="B84" i="23"/>
  <c r="D84" i="23"/>
  <c r="A6" i="13"/>
  <c r="A7" i="13" s="1"/>
  <c r="A8" i="13" s="1"/>
  <c r="A9" i="13" s="1"/>
  <c r="A10" i="13" s="1"/>
  <c r="A11" i="13" s="1"/>
  <c r="A12" i="13" s="1"/>
  <c r="A13" i="13" s="1"/>
  <c r="A84" i="23" l="1"/>
  <c r="N84" i="23"/>
  <c r="A14" i="13"/>
  <c r="A15" i="13" s="1"/>
  <c r="A16" i="13" s="1"/>
  <c r="A17" i="13" s="1"/>
  <c r="A18" i="13" s="1"/>
  <c r="A19" i="13" s="1"/>
  <c r="A20" i="13" l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A51" i="13" s="1"/>
  <c r="A52" i="13" s="1"/>
  <c r="A53" i="13" s="1"/>
  <c r="A54" i="13" s="1"/>
  <c r="A55" i="13" s="1"/>
  <c r="A56" i="13" s="1"/>
  <c r="A57" i="13" s="1"/>
  <c r="A58" i="13" s="1"/>
  <c r="A59" i="13" s="1"/>
  <c r="A60" i="13" s="1"/>
  <c r="A61" i="13" s="1"/>
  <c r="A62" i="13" s="1"/>
  <c r="A63" i="13" s="1"/>
  <c r="A64" i="13" s="1"/>
  <c r="A65" i="13" s="1"/>
  <c r="A66" i="13" s="1"/>
  <c r="A67" i="13" s="1"/>
  <c r="A68" i="13" s="1"/>
  <c r="A69" i="13" s="1"/>
  <c r="A70" i="13" s="1"/>
  <c r="A71" i="13" s="1"/>
  <c r="A72" i="13" s="1"/>
  <c r="A73" i="13" s="1"/>
  <c r="A74" i="13" s="1"/>
  <c r="A75" i="13" s="1"/>
  <c r="A76" i="13" s="1"/>
  <c r="A77" i="13" s="1"/>
  <c r="A78" i="13" s="1"/>
  <c r="A79" i="13" s="1"/>
  <c r="A80" i="13" s="1"/>
  <c r="A81" i="13" s="1"/>
  <c r="A82" i="13" s="1"/>
  <c r="A83" i="13" s="1"/>
  <c r="A84" i="13" s="1"/>
  <c r="A85" i="13" s="1"/>
  <c r="A86" i="13" s="1"/>
  <c r="A87" i="13" s="1"/>
  <c r="A88" i="13" s="1"/>
  <c r="A89" i="13" s="1"/>
  <c r="A90" i="13" s="1"/>
  <c r="A91" i="13" s="1"/>
  <c r="A92" i="13" s="1"/>
  <c r="A93" i="13" s="1"/>
  <c r="A94" i="13" s="1"/>
  <c r="A95" i="13" l="1"/>
  <c r="A96" i="13" s="1"/>
  <c r="A97" i="13" s="1"/>
  <c r="A98" i="13" s="1"/>
  <c r="A99" i="13" l="1"/>
  <c r="A100" i="13" s="1"/>
  <c r="A101" i="13" s="1"/>
  <c r="A102" i="13" s="1"/>
  <c r="A103" i="13" s="1"/>
  <c r="A104" i="13" s="1"/>
  <c r="A105" i="13" s="1"/>
  <c r="A106" i="13" s="1"/>
  <c r="A107" i="13" s="1"/>
  <c r="A108" i="13" s="1"/>
  <c r="A109" i="13" s="1"/>
  <c r="A110" i="13" s="1"/>
  <c r="A111" i="13" s="1"/>
  <c r="A112" i="13" s="1"/>
  <c r="A113" i="13" s="1"/>
  <c r="A114" i="13" s="1"/>
  <c r="A115" i="13" s="1"/>
  <c r="A116" i="13" s="1"/>
  <c r="A117" i="13" s="1"/>
  <c r="A118" i="13" s="1"/>
  <c r="A119" i="13" s="1"/>
  <c r="A120" i="13" s="1"/>
  <c r="A121" i="13" s="1"/>
  <c r="A122" i="13" s="1"/>
  <c r="A123" i="13" s="1"/>
  <c r="A124" i="13" s="1"/>
  <c r="A125" i="13" s="1"/>
  <c r="A126" i="13" s="1"/>
  <c r="A127" i="13" s="1"/>
  <c r="A128" i="13" s="1"/>
  <c r="A129" i="13" s="1"/>
  <c r="A130" i="13" s="1"/>
  <c r="A131" i="13" s="1"/>
  <c r="A132" i="13" s="1"/>
  <c r="A133" i="13" s="1"/>
  <c r="A134" i="13" s="1"/>
  <c r="A135" i="13" s="1"/>
  <c r="A136" i="13" s="1"/>
  <c r="A137" i="13" s="1"/>
  <c r="A138" i="13" s="1"/>
  <c r="A139" i="13" l="1"/>
  <c r="A140" i="13" l="1"/>
  <c r="A141" i="13" s="1"/>
  <c r="A142" i="13" s="1"/>
  <c r="A143" i="13" s="1"/>
  <c r="A144" i="13" s="1"/>
  <c r="A145" i="13" s="1"/>
  <c r="A146" i="13" s="1"/>
  <c r="A147" i="13" s="1"/>
  <c r="A148" i="13" s="1"/>
  <c r="A149" i="13" s="1"/>
  <c r="A150" i="13" s="1"/>
  <c r="A151" i="13" s="1"/>
  <c r="A152" i="13" s="1"/>
  <c r="A153" i="13" s="1"/>
  <c r="A154" i="13" s="1"/>
  <c r="A155" i="13" s="1"/>
  <c r="A156" i="13" s="1"/>
  <c r="A157" i="13" s="1"/>
  <c r="A158" i="13" s="1"/>
  <c r="A159" i="13" s="1"/>
  <c r="D64" i="23"/>
  <c r="A160" i="13" l="1"/>
  <c r="A161" i="13" s="1"/>
  <c r="A162" i="13" s="1"/>
  <c r="A163" i="13" s="1"/>
  <c r="A164" i="13" s="1"/>
  <c r="A165" i="13" s="1"/>
  <c r="A166" i="13" s="1"/>
  <c r="A167" i="13" s="1"/>
  <c r="A168" i="13" s="1"/>
  <c r="A169" i="13" s="1"/>
  <c r="A170" i="13" s="1"/>
  <c r="A171" i="13" s="1"/>
  <c r="A172" i="13" s="1"/>
  <c r="A173" i="13" s="1"/>
  <c r="A174" i="13" s="1"/>
  <c r="A175" i="13" s="1"/>
  <c r="A176" i="13" s="1"/>
  <c r="A177" i="13" s="1"/>
  <c r="A178" i="13" s="1"/>
  <c r="A179" i="13" s="1"/>
  <c r="A180" i="13" s="1"/>
  <c r="A181" i="13" s="1"/>
  <c r="A182" i="13" s="1"/>
  <c r="A183" i="13" s="1"/>
  <c r="A184" i="13" s="1"/>
  <c r="A185" i="13" s="1"/>
  <c r="A186" i="13" s="1"/>
  <c r="A187" i="13" s="1"/>
  <c r="A188" i="13" s="1"/>
  <c r="A189" i="13" s="1"/>
  <c r="A190" i="13" s="1"/>
  <c r="A191" i="13" s="1"/>
  <c r="A192" i="13" s="1"/>
  <c r="A193" i="13" s="1"/>
  <c r="A194" i="13" s="1"/>
  <c r="A195" i="13" s="1"/>
  <c r="A196" i="13" s="1"/>
  <c r="A197" i="13" s="1"/>
  <c r="A198" i="13" s="1"/>
  <c r="A199" i="13" s="1"/>
  <c r="A200" i="13" s="1"/>
  <c r="A201" i="13" s="1"/>
  <c r="A202" i="13" s="1"/>
  <c r="A203" i="13" s="1"/>
  <c r="A204" i="13" s="1"/>
  <c r="A205" i="13" s="1"/>
  <c r="A206" i="13" s="1"/>
  <c r="A207" i="13" s="1"/>
  <c r="A208" i="13" s="1"/>
  <c r="A209" i="13" s="1"/>
  <c r="A210" i="13" s="1"/>
  <c r="A211" i="13" s="1"/>
  <c r="A212" i="13" s="1"/>
  <c r="A213" i="13" s="1"/>
  <c r="A214" i="13" s="1"/>
  <c r="A215" i="13" s="1"/>
  <c r="A216" i="13" s="1"/>
  <c r="A217" i="13" s="1"/>
  <c r="A218" i="13" s="1"/>
  <c r="A219" i="13" s="1"/>
  <c r="A220" i="13" s="1"/>
  <c r="A221" i="13" s="1"/>
  <c r="A222" i="13" s="1"/>
  <c r="A223" i="13" s="1"/>
  <c r="A224" i="13" s="1"/>
  <c r="A225" i="13" s="1"/>
  <c r="A226" i="13" s="1"/>
  <c r="A227" i="13" s="1"/>
  <c r="A228" i="13" s="1"/>
  <c r="A229" i="13" s="1"/>
  <c r="A230" i="13" s="1"/>
  <c r="A231" i="13" s="1"/>
  <c r="A232" i="13" s="1"/>
  <c r="A233" i="13" s="1"/>
  <c r="A234" i="13" s="1"/>
  <c r="A235" i="13" s="1"/>
  <c r="A236" i="13" s="1"/>
  <c r="A237" i="13" s="1"/>
  <c r="A238" i="13" s="1"/>
  <c r="A239" i="13" s="1"/>
  <c r="A240" i="13" s="1"/>
  <c r="A241" i="13" s="1"/>
  <c r="A242" i="13" s="1"/>
  <c r="A243" i="13" s="1"/>
  <c r="A244" i="13" s="1"/>
  <c r="A245" i="13" s="1"/>
  <c r="A246" i="13" s="1"/>
  <c r="A247" i="13" s="1"/>
  <c r="A248" i="13" s="1"/>
  <c r="A249" i="13" s="1"/>
  <c r="A250" i="13" s="1"/>
  <c r="A251" i="13" s="1"/>
  <c r="A252" i="13" s="1"/>
  <c r="A253" i="13" s="1"/>
  <c r="A254" i="13" s="1"/>
  <c r="A255" i="13" s="1"/>
  <c r="A256" i="13" s="1"/>
  <c r="A257" i="13" s="1"/>
  <c r="A258" i="13" s="1"/>
  <c r="A259" i="13" s="1"/>
  <c r="A260" i="13" s="1"/>
  <c r="A261" i="13" s="1"/>
  <c r="A262" i="13" s="1"/>
  <c r="A263" i="13" s="1"/>
  <c r="A264" i="13" s="1"/>
  <c r="A265" i="13" s="1"/>
  <c r="A266" i="13" s="1"/>
  <c r="A267" i="13" s="1"/>
  <c r="A268" i="13" s="1"/>
  <c r="A269" i="13" s="1"/>
  <c r="A270" i="13" s="1"/>
  <c r="A271" i="13" s="1"/>
  <c r="E74" i="23"/>
  <c r="E75" i="23"/>
  <c r="A272" i="13" l="1"/>
  <c r="A274" i="13" s="1"/>
  <c r="A275" i="13" s="1"/>
  <c r="A276" i="13" s="1"/>
  <c r="A277" i="13" s="1"/>
  <c r="A278" i="13" s="1"/>
  <c r="A279" i="13" s="1"/>
  <c r="A280" i="13" s="1"/>
  <c r="A281" i="13" s="1"/>
  <c r="A282" i="13" s="1"/>
  <c r="A283" i="13" s="1"/>
  <c r="A284" i="13" s="1"/>
  <c r="A285" i="13" s="1"/>
  <c r="A286" i="13" s="1"/>
  <c r="A287" i="13" s="1"/>
  <c r="A288" i="13" s="1"/>
  <c r="A289" i="13" s="1"/>
  <c r="A290" i="13" s="1"/>
  <c r="A291" i="13" s="1"/>
  <c r="A292" i="13" s="1"/>
  <c r="A293" i="13" s="1"/>
  <c r="A294" i="13" s="1"/>
  <c r="A295" i="13" s="1"/>
  <c r="A296" i="13" s="1"/>
  <c r="A297" i="13" s="1"/>
  <c r="A298" i="13" s="1"/>
  <c r="A299" i="13" s="1"/>
  <c r="A300" i="13" s="1"/>
  <c r="A301" i="13" s="1"/>
  <c r="A302" i="13" s="1"/>
  <c r="A303" i="13" s="1"/>
  <c r="A304" i="13" s="1"/>
  <c r="A305" i="13" s="1"/>
  <c r="A306" i="13" s="1"/>
  <c r="A307" i="13" s="1"/>
  <c r="A308" i="13" s="1"/>
  <c r="A309" i="13" s="1"/>
  <c r="A310" i="13" s="1"/>
  <c r="A311" i="13" s="1"/>
  <c r="A312" i="13" s="1"/>
  <c r="A313" i="13" s="1"/>
  <c r="A314" i="13" s="1"/>
  <c r="A315" i="13" s="1"/>
  <c r="A316" i="13" s="1"/>
  <c r="A317" i="13" s="1"/>
  <c r="A318" i="13" s="1"/>
  <c r="A319" i="13" s="1"/>
  <c r="A320" i="13" s="1"/>
  <c r="A321" i="13" s="1"/>
  <c r="A322" i="13" s="1"/>
  <c r="A323" i="13" s="1"/>
  <c r="A324" i="13" s="1"/>
  <c r="A325" i="13" s="1"/>
  <c r="A326" i="13" s="1"/>
  <c r="A327" i="13" s="1"/>
  <c r="A328" i="13" s="1"/>
  <c r="A329" i="13" s="1"/>
  <c r="A330" i="13" s="1"/>
  <c r="A331" i="13" s="1"/>
  <c r="A332" i="13" s="1"/>
  <c r="A333" i="13" s="1"/>
  <c r="A334" i="13" s="1"/>
  <c r="A335" i="13" s="1"/>
  <c r="A336" i="13" s="1"/>
  <c r="A337" i="13" s="1"/>
  <c r="A338" i="13" s="1"/>
  <c r="A339" i="13" s="1"/>
  <c r="A340" i="13" s="1"/>
  <c r="A341" i="13" s="1"/>
  <c r="A342" i="13" s="1"/>
  <c r="A343" i="13" s="1"/>
  <c r="A344" i="13" s="1"/>
  <c r="A345" i="13" s="1"/>
  <c r="A346" i="13" s="1"/>
  <c r="A347" i="13" s="1"/>
  <c r="A348" i="13" s="1"/>
  <c r="A349" i="13" s="1"/>
  <c r="A350" i="13" s="1"/>
  <c r="A351" i="13" s="1"/>
  <c r="A352" i="13" s="1"/>
  <c r="A353" i="13" s="1"/>
  <c r="A354" i="13" s="1"/>
  <c r="A355" i="13" s="1"/>
  <c r="A356" i="13" s="1"/>
  <c r="A357" i="13" s="1"/>
  <c r="A358" i="13" s="1"/>
  <c r="A359" i="13" s="1"/>
  <c r="A360" i="13" s="1"/>
  <c r="A361" i="13" s="1"/>
  <c r="A362" i="13" s="1"/>
  <c r="A363" i="13" s="1"/>
  <c r="A364" i="13" s="1"/>
  <c r="A365" i="13" s="1"/>
  <c r="A366" i="13" s="1"/>
  <c r="A367" i="13" s="1"/>
  <c r="A368" i="13" s="1"/>
  <c r="A369" i="13" s="1"/>
  <c r="A370" i="13" s="1"/>
  <c r="A371" i="13" s="1"/>
  <c r="A372" i="13" s="1"/>
  <c r="A373" i="13" s="1"/>
  <c r="A374" i="13" s="1"/>
  <c r="A375" i="13" s="1"/>
  <c r="A376" i="13" s="1"/>
  <c r="A377" i="13" s="1"/>
  <c r="A378" i="13" s="1"/>
  <c r="A379" i="13" s="1"/>
  <c r="A380" i="13" s="1"/>
  <c r="A381" i="13" s="1"/>
  <c r="A382" i="13" s="1"/>
  <c r="A383" i="13" s="1"/>
  <c r="A384" i="13" s="1"/>
  <c r="A385" i="13" s="1"/>
  <c r="A386" i="13" s="1"/>
  <c r="A387" i="13" s="1"/>
  <c r="A388" i="13" s="1"/>
  <c r="A389" i="13" s="1"/>
  <c r="A390" i="13" s="1"/>
  <c r="A391" i="13" s="1"/>
  <c r="A392" i="13" s="1"/>
  <c r="A393" i="13" s="1"/>
  <c r="A394" i="13" s="1"/>
  <c r="A395" i="13" s="1"/>
  <c r="A396" i="13" s="1"/>
  <c r="A397" i="13" s="1"/>
  <c r="A398" i="13" s="1"/>
  <c r="A399" i="13" s="1"/>
  <c r="A400" i="13" s="1"/>
  <c r="A401" i="13" s="1"/>
  <c r="A402" i="13" s="1"/>
  <c r="A403" i="13" s="1"/>
  <c r="A404" i="13" s="1"/>
  <c r="A405" i="13" s="1"/>
  <c r="A406" i="13" s="1"/>
  <c r="A407" i="13" s="1"/>
  <c r="A408" i="13" s="1"/>
  <c r="A409" i="13" s="1"/>
  <c r="A410" i="13" s="1"/>
  <c r="A411" i="13" s="1"/>
  <c r="A412" i="13" s="1"/>
  <c r="A413" i="13" s="1"/>
  <c r="A414" i="13" s="1"/>
  <c r="A415" i="13" s="1"/>
  <c r="A416" i="13" s="1"/>
  <c r="A417" i="13" s="1"/>
  <c r="A418" i="13" s="1"/>
  <c r="A419" i="13" s="1"/>
  <c r="A420" i="13" s="1"/>
  <c r="A421" i="13" s="1"/>
  <c r="A422" i="13" s="1"/>
  <c r="A423" i="13" s="1"/>
  <c r="A424" i="13" s="1"/>
  <c r="A425" i="13" s="1"/>
  <c r="A426" i="13" s="1"/>
  <c r="A427" i="13" s="1"/>
  <c r="A428" i="13" s="1"/>
  <c r="A429" i="13" s="1"/>
  <c r="A430" i="13" s="1"/>
  <c r="A431" i="13" s="1"/>
  <c r="A432" i="13" s="1"/>
  <c r="A433" i="13" s="1"/>
  <c r="A434" i="13" s="1"/>
  <c r="A435" i="13" s="1"/>
  <c r="A436" i="13" s="1"/>
  <c r="A437" i="13" s="1"/>
  <c r="A438" i="13" s="1"/>
  <c r="A439" i="13" s="1"/>
  <c r="A440" i="13" s="1"/>
  <c r="A441" i="13" s="1"/>
  <c r="A442" i="13" s="1"/>
  <c r="A443" i="13" s="1"/>
  <c r="A444" i="13" s="1"/>
  <c r="A445" i="13" s="1"/>
  <c r="A446" i="13" s="1"/>
  <c r="A447" i="13" s="1"/>
  <c r="A448" i="13" s="1"/>
  <c r="A449" i="13" s="1"/>
  <c r="A450" i="13" s="1"/>
  <c r="A451" i="13" s="1"/>
  <c r="A452" i="13" s="1"/>
  <c r="A453" i="13" s="1"/>
  <c r="A454" i="13" s="1"/>
  <c r="A455" i="13" s="1"/>
  <c r="A456" i="13" s="1"/>
  <c r="A457" i="13" s="1"/>
  <c r="A458" i="13" s="1"/>
  <c r="A459" i="13" s="1"/>
  <c r="A460" i="13" s="1"/>
  <c r="A461" i="13" s="1"/>
  <c r="A462" i="13" s="1"/>
  <c r="A463" i="13" s="1"/>
  <c r="A464" i="13" s="1"/>
  <c r="A465" i="13" s="1"/>
  <c r="A466" i="13" s="1"/>
  <c r="A467" i="13" s="1"/>
  <c r="A468" i="13" s="1"/>
  <c r="A469" i="13" s="1"/>
  <c r="A470" i="13" s="1"/>
  <c r="A471" i="13" s="1"/>
  <c r="A472" i="13" s="1"/>
  <c r="A473" i="13" s="1"/>
  <c r="A474" i="13" s="1"/>
  <c r="A475" i="13" s="1"/>
  <c r="A476" i="13" s="1"/>
  <c r="A477" i="13" s="1"/>
  <c r="A478" i="13" s="1"/>
  <c r="A479" i="13" s="1"/>
  <c r="A480" i="13" s="1"/>
  <c r="A481" i="13" s="1"/>
  <c r="A482" i="13" s="1"/>
  <c r="A483" i="13" s="1"/>
  <c r="A484" i="13" s="1"/>
  <c r="A485" i="13" s="1"/>
  <c r="A486" i="13" s="1"/>
  <c r="A487" i="13" s="1"/>
  <c r="A488" i="13" s="1"/>
  <c r="A489" i="13" s="1"/>
  <c r="A490" i="13" s="1"/>
  <c r="A491" i="13" s="1"/>
  <c r="A492" i="13" s="1"/>
  <c r="A493" i="13" s="1"/>
  <c r="A494" i="13" s="1"/>
  <c r="A495" i="13" s="1"/>
  <c r="A496" i="13" s="1"/>
  <c r="A497" i="13" s="1"/>
  <c r="A498" i="13" s="1"/>
  <c r="A499" i="13" s="1"/>
  <c r="A500" i="13" s="1"/>
  <c r="A501" i="13" s="1"/>
  <c r="A502" i="13" s="1"/>
  <c r="A503" i="13" s="1"/>
  <c r="A504" i="13" s="1"/>
  <c r="A505" i="13" s="1"/>
  <c r="A506" i="13" s="1"/>
  <c r="A507" i="13" s="1"/>
  <c r="A508" i="13" s="1"/>
  <c r="A509" i="13" s="1"/>
  <c r="A510" i="13" s="1"/>
  <c r="A511" i="13" s="1"/>
  <c r="A512" i="13" s="1"/>
  <c r="A513" i="13" s="1"/>
  <c r="A514" i="13" s="1"/>
  <c r="A515" i="13" s="1"/>
  <c r="A516" i="13" s="1"/>
  <c r="A517" i="13" s="1"/>
  <c r="A518" i="13" s="1"/>
  <c r="A519" i="13" s="1"/>
  <c r="A520" i="13" s="1"/>
  <c r="A521" i="13" s="1"/>
  <c r="A522" i="13" s="1"/>
  <c r="A523" i="13" s="1"/>
  <c r="A524" i="13" s="1"/>
  <c r="A525" i="13" s="1"/>
  <c r="A526" i="13" s="1"/>
  <c r="A527" i="13" s="1"/>
  <c r="A528" i="13" s="1"/>
  <c r="A529" i="13" s="1"/>
  <c r="A530" i="13" s="1"/>
  <c r="A531" i="13" s="1"/>
  <c r="A532" i="13" s="1"/>
  <c r="A533" i="13" s="1"/>
  <c r="A534" i="13" s="1"/>
  <c r="A535" i="13" s="1"/>
  <c r="A536" i="13" s="1"/>
  <c r="A537" i="13" s="1"/>
  <c r="A538" i="13" s="1"/>
  <c r="A539" i="13" s="1"/>
  <c r="A540" i="13" s="1"/>
  <c r="A541" i="13" s="1"/>
  <c r="A542" i="13" s="1"/>
  <c r="A543" i="13" s="1"/>
  <c r="A544" i="13" s="1"/>
  <c r="A545" i="13" s="1"/>
  <c r="A546" i="13" s="1"/>
  <c r="A547" i="13" s="1"/>
  <c r="A548" i="13" s="1"/>
  <c r="A549" i="13" s="1"/>
  <c r="A550" i="13" s="1"/>
  <c r="A551" i="13" s="1"/>
  <c r="A552" i="13" s="1"/>
  <c r="A553" i="13" s="1"/>
  <c r="A554" i="13" s="1"/>
  <c r="A555" i="13" s="1"/>
  <c r="A556" i="13" s="1"/>
  <c r="A557" i="13" s="1"/>
  <c r="A558" i="13" s="1"/>
  <c r="A559" i="13" s="1"/>
  <c r="A560" i="13" s="1"/>
  <c r="A561" i="13" s="1"/>
  <c r="A562" i="13" s="1"/>
  <c r="A563" i="13" s="1"/>
  <c r="A564" i="13" s="1"/>
  <c r="A565" i="13" s="1"/>
  <c r="A566" i="13" s="1"/>
  <c r="A567" i="13" s="1"/>
  <c r="A568" i="13" s="1"/>
  <c r="A569" i="13" s="1"/>
  <c r="A570" i="13" s="1"/>
  <c r="A571" i="13" s="1"/>
  <c r="A572" i="13" s="1"/>
  <c r="A573" i="13" s="1"/>
  <c r="A574" i="13" s="1"/>
  <c r="A575" i="13" s="1"/>
  <c r="A576" i="13" s="1"/>
  <c r="A577" i="13" s="1"/>
  <c r="A578" i="13" s="1"/>
  <c r="A579" i="13" s="1"/>
  <c r="A580" i="13" s="1"/>
  <c r="A581" i="13" s="1"/>
  <c r="A582" i="13" s="1"/>
  <c r="A583" i="13" s="1"/>
  <c r="A584" i="13" s="1"/>
  <c r="A585" i="13" s="1"/>
  <c r="A586" i="13" s="1"/>
  <c r="A587" i="13" s="1"/>
  <c r="A588" i="13" s="1"/>
  <c r="A589" i="13" s="1"/>
  <c r="A590" i="13" s="1"/>
  <c r="A591" i="13" s="1"/>
  <c r="A592" i="13" s="1"/>
  <c r="A593" i="13" s="1"/>
  <c r="A594" i="13" s="1"/>
  <c r="A595" i="13" s="1"/>
  <c r="A596" i="13" s="1"/>
  <c r="A597" i="13" s="1"/>
  <c r="A598" i="13" s="1"/>
  <c r="A599" i="13" s="1"/>
  <c r="A600" i="13" s="1"/>
  <c r="A601" i="13" s="1"/>
  <c r="A602" i="13" s="1"/>
  <c r="A603" i="13" s="1"/>
  <c r="A604" i="13" s="1"/>
  <c r="A605" i="13" s="1"/>
  <c r="A606" i="13" s="1"/>
  <c r="A607" i="13" s="1"/>
  <c r="A608" i="13" s="1"/>
  <c r="A609" i="13" s="1"/>
  <c r="A610" i="13" s="1"/>
  <c r="A611" i="13" s="1"/>
  <c r="A612" i="13" s="1"/>
  <c r="A613" i="13" s="1"/>
  <c r="A614" i="13" s="1"/>
  <c r="A615" i="13" s="1"/>
  <c r="A616" i="13" s="1"/>
  <c r="A617" i="13" s="1"/>
  <c r="A618" i="13" s="1"/>
  <c r="A619" i="13" s="1"/>
  <c r="A620" i="13" s="1"/>
  <c r="A621" i="13" s="1"/>
  <c r="A622" i="13" s="1"/>
  <c r="A623" i="13" s="1"/>
  <c r="A624" i="13" s="1"/>
  <c r="A625" i="13" s="1"/>
  <c r="A626" i="13" s="1"/>
  <c r="A627" i="13" s="1"/>
  <c r="A628" i="13" s="1"/>
  <c r="A629" i="13" s="1"/>
  <c r="A630" i="13" s="1"/>
  <c r="A631" i="13" s="1"/>
  <c r="A632" i="13" s="1"/>
  <c r="A633" i="13" s="1"/>
  <c r="A634" i="13" s="1"/>
  <c r="A635" i="13" s="1"/>
  <c r="A636" i="13" s="1"/>
  <c r="A637" i="13" s="1"/>
  <c r="A638" i="13" s="1"/>
  <c r="A639" i="13" s="1"/>
  <c r="A640" i="13" s="1"/>
  <c r="A641" i="13" s="1"/>
  <c r="A642" i="13" s="1"/>
  <c r="A643" i="13" s="1"/>
  <c r="A644" i="13" s="1"/>
  <c r="A645" i="13" s="1"/>
  <c r="A646" i="13" s="1"/>
  <c r="A647" i="13" s="1"/>
  <c r="A648" i="13" s="1"/>
  <c r="A649" i="13" s="1"/>
  <c r="A650" i="13" s="1"/>
  <c r="A651" i="13" s="1"/>
  <c r="A652" i="13" s="1"/>
  <c r="A653" i="13" s="1"/>
  <c r="A654" i="13" s="1"/>
  <c r="A655" i="13" s="1"/>
  <c r="A656" i="13" s="1"/>
  <c r="A657" i="13" s="1"/>
  <c r="A658" i="13" s="1"/>
  <c r="A659" i="13" s="1"/>
  <c r="A660" i="13" s="1"/>
  <c r="A661" i="13" s="1"/>
  <c r="A662" i="13" s="1"/>
  <c r="A663" i="13" s="1"/>
  <c r="A664" i="13" s="1"/>
  <c r="A665" i="13" s="1"/>
  <c r="A666" i="13" s="1"/>
  <c r="A667" i="13" s="1"/>
  <c r="A668" i="13" s="1"/>
  <c r="A669" i="13" s="1"/>
  <c r="A670" i="13" s="1"/>
  <c r="A671" i="13" s="1"/>
  <c r="A672" i="13" s="1"/>
  <c r="A673" i="13" s="1"/>
  <c r="A674" i="13" s="1"/>
  <c r="A675" i="13" s="1"/>
  <c r="A676" i="13" s="1"/>
  <c r="A677" i="13" s="1"/>
  <c r="A678" i="13" s="1"/>
  <c r="A679" i="13" s="1"/>
  <c r="A680" i="13" s="1"/>
  <c r="A681" i="13" s="1"/>
  <c r="A682" i="13" s="1"/>
  <c r="A683" i="13" s="1"/>
  <c r="A684" i="13" s="1"/>
  <c r="A685" i="13" s="1"/>
  <c r="A686" i="13" s="1"/>
  <c r="A687" i="13" s="1"/>
  <c r="A688" i="13" s="1"/>
  <c r="A689" i="13" s="1"/>
  <c r="A690" i="13" s="1"/>
  <c r="A691" i="13" s="1"/>
  <c r="A692" i="13" s="1"/>
  <c r="A693" i="13" s="1"/>
  <c r="A694" i="13" s="1"/>
  <c r="A695" i="13" s="1"/>
  <c r="A696" i="13" s="1"/>
  <c r="A697" i="13" s="1"/>
  <c r="A698" i="13" s="1"/>
  <c r="A699" i="13" s="1"/>
  <c r="A700" i="13" s="1"/>
  <c r="A701" i="13" s="1"/>
  <c r="A702" i="13" s="1"/>
  <c r="A703" i="13" s="1"/>
  <c r="A704" i="13" s="1"/>
  <c r="A705" i="13" s="1"/>
  <c r="A706" i="13" s="1"/>
  <c r="A707" i="13" s="1"/>
  <c r="A708" i="13" s="1"/>
  <c r="A709" i="13" s="1"/>
  <c r="A710" i="13" s="1"/>
  <c r="A711" i="13" s="1"/>
  <c r="A712" i="13" s="1"/>
  <c r="A713" i="13" s="1"/>
  <c r="A714" i="13" s="1"/>
  <c r="A715" i="13" s="1"/>
  <c r="A716" i="13" s="1"/>
  <c r="A717" i="13" s="1"/>
  <c r="A718" i="13" s="1"/>
  <c r="A719" i="13" s="1"/>
  <c r="A720" i="13" s="1"/>
  <c r="A721" i="13" s="1"/>
  <c r="A722" i="13" s="1"/>
  <c r="A723" i="13" s="1"/>
  <c r="A724" i="13" s="1"/>
  <c r="A725" i="13" s="1"/>
  <c r="A726" i="13" s="1"/>
  <c r="A727" i="13" s="1"/>
  <c r="A728" i="13" s="1"/>
  <c r="A729" i="13" s="1"/>
  <c r="A730" i="13" s="1"/>
  <c r="A731" i="13" s="1"/>
  <c r="A732" i="13" s="1"/>
  <c r="A733" i="13" s="1"/>
  <c r="A734" i="13" s="1"/>
  <c r="A735" i="13" s="1"/>
  <c r="A736" i="13" s="1"/>
  <c r="A737" i="13" s="1"/>
  <c r="A738" i="13" s="1"/>
  <c r="A739" i="13" s="1"/>
  <c r="A740" i="13" s="1"/>
  <c r="A741" i="13" s="1"/>
  <c r="A742" i="13" s="1"/>
  <c r="A743" i="13" s="1"/>
  <c r="A744" i="13" s="1"/>
  <c r="A745" i="13" s="1"/>
  <c r="A746" i="13" s="1"/>
  <c r="A747" i="13" s="1"/>
  <c r="A748" i="13" s="1"/>
  <c r="A749" i="13" s="1"/>
  <c r="A750" i="13" s="1"/>
  <c r="A751" i="13" s="1"/>
  <c r="A752" i="13" s="1"/>
  <c r="A753" i="13" s="1"/>
  <c r="A754" i="13" s="1"/>
  <c r="A755" i="13" s="1"/>
  <c r="A756" i="13" s="1"/>
  <c r="A757" i="13" s="1"/>
  <c r="A758" i="13" s="1"/>
  <c r="A759" i="13" s="1"/>
  <c r="A760" i="13" s="1"/>
  <c r="A761" i="13" s="1"/>
  <c r="A762" i="13" s="1"/>
  <c r="A763" i="13" s="1"/>
  <c r="A764" i="13" s="1"/>
  <c r="A765" i="13" s="1"/>
  <c r="A766" i="13" s="1"/>
  <c r="A767" i="13" s="1"/>
  <c r="A768" i="13" s="1"/>
  <c r="A769" i="13" s="1"/>
  <c r="A770" i="13" s="1"/>
  <c r="A771" i="13" s="1"/>
  <c r="A772" i="13" s="1"/>
  <c r="A773" i="13" s="1"/>
  <c r="A774" i="13" s="1"/>
  <c r="A775" i="13" s="1"/>
  <c r="A776" i="13" s="1"/>
  <c r="A777" i="13" s="1"/>
  <c r="A778" i="13" s="1"/>
  <c r="A779" i="13" s="1"/>
  <c r="A780" i="13" s="1"/>
  <c r="A781" i="13" s="1"/>
  <c r="A782" i="13" s="1"/>
  <c r="A783" i="13" s="1"/>
  <c r="A784" i="13" s="1"/>
  <c r="A785" i="13" s="1"/>
  <c r="A786" i="13" s="1"/>
  <c r="A787" i="13" s="1"/>
  <c r="A788" i="13" s="1"/>
  <c r="A789" i="13" s="1"/>
  <c r="A790" i="13" s="1"/>
  <c r="A791" i="13" s="1"/>
  <c r="A792" i="13" s="1"/>
  <c r="A793" i="13" s="1"/>
  <c r="A794" i="13" s="1"/>
  <c r="A795" i="13" s="1"/>
  <c r="A796" i="13" s="1"/>
  <c r="A797" i="13" s="1"/>
  <c r="A798" i="13" s="1"/>
  <c r="A799" i="13" s="1"/>
  <c r="A800" i="13" s="1"/>
  <c r="A801" i="13" s="1"/>
  <c r="A802" i="13" s="1"/>
  <c r="A803" i="13" s="1"/>
  <c r="A804" i="13" s="1"/>
  <c r="A805" i="13" s="1"/>
  <c r="A806" i="13" s="1"/>
  <c r="A807" i="13" s="1"/>
  <c r="A808" i="13" s="1"/>
  <c r="A809" i="13" s="1"/>
  <c r="A810" i="13" s="1"/>
  <c r="A811" i="13" s="1"/>
  <c r="A812" i="13" s="1"/>
  <c r="A813" i="13" s="1"/>
  <c r="A814" i="13" s="1"/>
  <c r="A815" i="13" s="1"/>
  <c r="A816" i="13" s="1"/>
  <c r="A817" i="13" s="1"/>
  <c r="A818" i="13" s="1"/>
  <c r="A819" i="13" s="1"/>
  <c r="A820" i="13" s="1"/>
  <c r="A821" i="13" s="1"/>
  <c r="A822" i="13" s="1"/>
  <c r="A823" i="13" s="1"/>
  <c r="A824" i="13" s="1"/>
  <c r="A825" i="13" s="1"/>
  <c r="A826" i="13" s="1"/>
  <c r="A827" i="13" s="1"/>
  <c r="A828" i="13" s="1"/>
  <c r="A829" i="13" s="1"/>
  <c r="A830" i="13" s="1"/>
  <c r="A831" i="13" s="1"/>
  <c r="A832" i="13" s="1"/>
  <c r="A833" i="13" s="1"/>
  <c r="A834" i="13" s="1"/>
  <c r="A835" i="13" s="1"/>
  <c r="A836" i="13" s="1"/>
  <c r="A837" i="13" s="1"/>
  <c r="A838" i="13" s="1"/>
  <c r="A839" i="13" s="1"/>
  <c r="A840" i="13" s="1"/>
  <c r="A841" i="13" s="1"/>
  <c r="A842" i="13" s="1"/>
  <c r="A843" i="13" s="1"/>
  <c r="A844" i="13" s="1"/>
  <c r="A845" i="13" s="1"/>
  <c r="A846" i="13" s="1"/>
  <c r="A847" i="13" s="1"/>
  <c r="A848" i="13" s="1"/>
  <c r="A849" i="13" s="1"/>
  <c r="A850" i="13" s="1"/>
  <c r="A851" i="13" s="1"/>
  <c r="A852" i="13" s="1"/>
  <c r="A853" i="13" s="1"/>
  <c r="A854" i="13" s="1"/>
  <c r="A855" i="13" s="1"/>
  <c r="A856" i="13" s="1"/>
  <c r="A857" i="13" s="1"/>
  <c r="A858" i="13" s="1"/>
  <c r="A859" i="13" s="1"/>
  <c r="A860" i="13" s="1"/>
  <c r="A861" i="13" s="1"/>
  <c r="A862" i="13" s="1"/>
  <c r="A863" i="13" s="1"/>
  <c r="A864" i="13" s="1"/>
  <c r="A865" i="13" s="1"/>
  <c r="A866" i="13" s="1"/>
  <c r="A867" i="13" s="1"/>
  <c r="A868" i="13" s="1"/>
  <c r="A869" i="13" s="1"/>
  <c r="A870" i="13" s="1"/>
  <c r="A871" i="13" s="1"/>
  <c r="A872" i="13" s="1"/>
  <c r="A873" i="13" s="1"/>
  <c r="A874" i="13" s="1"/>
  <c r="A875" i="13" s="1"/>
  <c r="A876" i="13" s="1"/>
  <c r="A877" i="13" s="1"/>
  <c r="A878" i="13" s="1"/>
  <c r="A879" i="13" s="1"/>
  <c r="A880" i="13" s="1"/>
  <c r="A881" i="13" s="1"/>
  <c r="A882" i="13" s="1"/>
  <c r="A883" i="13" s="1"/>
  <c r="A884" i="13" s="1"/>
  <c r="A885" i="13" s="1"/>
  <c r="A886" i="13" s="1"/>
  <c r="A887" i="13" s="1"/>
  <c r="A888" i="13" s="1"/>
  <c r="A889" i="13" s="1"/>
  <c r="A890" i="13" s="1"/>
  <c r="A891" i="13" s="1"/>
  <c r="A892" i="13" s="1"/>
  <c r="A893" i="13" s="1"/>
  <c r="A894" i="13" s="1"/>
  <c r="A895" i="13" s="1"/>
  <c r="A896" i="13" s="1"/>
  <c r="A897" i="13" s="1"/>
  <c r="A898" i="13" s="1"/>
  <c r="A899" i="13" s="1"/>
  <c r="A900" i="13" s="1"/>
  <c r="A901" i="13" s="1"/>
  <c r="A902" i="13" s="1"/>
  <c r="A903" i="13" s="1"/>
  <c r="A904" i="13" s="1"/>
  <c r="A905" i="13" s="1"/>
  <c r="A906" i="13" s="1"/>
  <c r="A907" i="13" s="1"/>
  <c r="A908" i="13" s="1"/>
  <c r="A909" i="13" s="1"/>
  <c r="A910" i="13" s="1"/>
  <c r="A911" i="13" s="1"/>
  <c r="A912" i="13" s="1"/>
  <c r="A913" i="13" s="1"/>
  <c r="A914" i="13" s="1"/>
  <c r="A915" i="13" s="1"/>
  <c r="A916" i="13" s="1"/>
  <c r="A917" i="13" s="1"/>
  <c r="A918" i="13" s="1"/>
  <c r="A919" i="13" s="1"/>
  <c r="A920" i="13" s="1"/>
  <c r="A921" i="13" s="1"/>
  <c r="A922" i="13" s="1"/>
  <c r="A923" i="13" s="1"/>
  <c r="A924" i="13" s="1"/>
  <c r="A925" i="13" s="1"/>
  <c r="A926" i="13" s="1"/>
  <c r="A927" i="13" s="1"/>
  <c r="A928" i="13" s="1"/>
  <c r="A929" i="13" s="1"/>
  <c r="A930" i="13" s="1"/>
  <c r="A931" i="13" s="1"/>
  <c r="A932" i="13" s="1"/>
  <c r="A933" i="13" s="1"/>
  <c r="A934" i="13" s="1"/>
  <c r="A935" i="13" s="1"/>
  <c r="A936" i="13" s="1"/>
  <c r="A937" i="13" s="1"/>
  <c r="A938" i="13" s="1"/>
  <c r="A939" i="13" s="1"/>
  <c r="A940" i="13" s="1"/>
  <c r="A941" i="13" s="1"/>
  <c r="A942" i="13" s="1"/>
  <c r="A943" i="13" s="1"/>
  <c r="A944" i="13" s="1"/>
  <c r="A945" i="13" s="1"/>
  <c r="A946" i="13" s="1"/>
  <c r="A947" i="13" s="1"/>
  <c r="A948" i="13" s="1"/>
  <c r="A949" i="13" s="1"/>
  <c r="A950" i="13" s="1"/>
  <c r="A951" i="13" s="1"/>
  <c r="A952" i="13" s="1"/>
  <c r="A953" i="13" s="1"/>
  <c r="A954" i="13" s="1"/>
  <c r="A955" i="13" s="1"/>
  <c r="A956" i="13" s="1"/>
  <c r="A957" i="13" s="1"/>
  <c r="A958" i="13" s="1"/>
  <c r="A959" i="13" s="1"/>
  <c r="A960" i="13" s="1"/>
  <c r="A961" i="13" s="1"/>
  <c r="A962" i="13" s="1"/>
  <c r="A963" i="13" s="1"/>
  <c r="A964" i="13" s="1"/>
  <c r="A965" i="13" s="1"/>
  <c r="A966" i="13" s="1"/>
  <c r="A967" i="13" s="1"/>
  <c r="A968" i="13" s="1"/>
  <c r="A969" i="13" s="1"/>
  <c r="A970" i="13" s="1"/>
  <c r="A971" i="13" s="1"/>
  <c r="A972" i="13" s="1"/>
  <c r="A973" i="13" s="1"/>
  <c r="A974" i="13" s="1"/>
  <c r="A975" i="13" s="1"/>
  <c r="A976" i="13" s="1"/>
  <c r="A977" i="13" s="1"/>
  <c r="A978" i="13" s="1"/>
  <c r="A979" i="13" s="1"/>
  <c r="A980" i="13" s="1"/>
  <c r="A981" i="13" s="1"/>
  <c r="A982" i="13" s="1"/>
  <c r="A983" i="13" s="1"/>
  <c r="A984" i="13" s="1"/>
  <c r="A985" i="13" s="1"/>
  <c r="A986" i="13" s="1"/>
  <c r="A987" i="13" s="1"/>
  <c r="A988" i="13" s="1"/>
  <c r="A989" i="13" s="1"/>
  <c r="A990" i="13" s="1"/>
  <c r="A991" i="13" s="1"/>
  <c r="A992" i="13" s="1"/>
  <c r="A993" i="13" s="1"/>
  <c r="A994" i="13" s="1"/>
  <c r="A995" i="13" s="1"/>
  <c r="A996" i="13" s="1"/>
  <c r="A997" i="13" s="1"/>
  <c r="A998" i="13" s="1"/>
  <c r="A999" i="13" s="1"/>
  <c r="A1000" i="13" s="1"/>
  <c r="A1001" i="13" s="1"/>
  <c r="A1002" i="13" s="1"/>
  <c r="A1003" i="13" s="1"/>
  <c r="A1004" i="13" s="1"/>
  <c r="A1005" i="13" s="1"/>
  <c r="A1006" i="13" s="1"/>
  <c r="A1007" i="13" s="1"/>
  <c r="A1008" i="13" s="1"/>
  <c r="A1009" i="13" s="1"/>
  <c r="A1010" i="13" s="1"/>
  <c r="A1011" i="13" s="1"/>
  <c r="A1012" i="13" s="1"/>
  <c r="A1013" i="13" s="1"/>
  <c r="A1014" i="13" s="1"/>
  <c r="A1015" i="13" s="1"/>
  <c r="A1016" i="13" s="1"/>
  <c r="A1017" i="13" s="1"/>
  <c r="A1018" i="13" s="1"/>
  <c r="A1019" i="13" s="1"/>
  <c r="A1020" i="13" s="1"/>
  <c r="A1021" i="13" s="1"/>
  <c r="A1022" i="13" s="1"/>
  <c r="A1023" i="13" s="1"/>
  <c r="A1024" i="13" s="1"/>
  <c r="A1025" i="13" s="1"/>
  <c r="A1026" i="13" s="1"/>
  <c r="A1027" i="13" s="1"/>
  <c r="A1028" i="13" s="1"/>
  <c r="A1029" i="13" s="1"/>
  <c r="A1030" i="13" s="1"/>
  <c r="A1031" i="13" s="1"/>
  <c r="A1032" i="13" s="1"/>
  <c r="A1033" i="13" s="1"/>
  <c r="A1034" i="13" s="1"/>
  <c r="A1035" i="13" s="1"/>
  <c r="A1036" i="13" s="1"/>
  <c r="A1037" i="13" s="1"/>
  <c r="A1038" i="13" s="1"/>
  <c r="A1039" i="13" s="1"/>
  <c r="A1040" i="13" s="1"/>
  <c r="A1041" i="13" s="1"/>
  <c r="A1042" i="13" s="1"/>
  <c r="A1043" i="13" s="1"/>
  <c r="A1044" i="13" s="1"/>
  <c r="A1045" i="13" s="1"/>
  <c r="A1046" i="13" s="1"/>
  <c r="A1047" i="13" s="1"/>
  <c r="A1048" i="13" s="1"/>
  <c r="A1049" i="13" s="1"/>
  <c r="A1050" i="13" s="1"/>
  <c r="A1051" i="13" s="1"/>
  <c r="A1052" i="13" s="1"/>
  <c r="A1053" i="13" s="1"/>
  <c r="A1054" i="13" s="1"/>
  <c r="A1055" i="13" s="1"/>
  <c r="A1056" i="13" s="1"/>
  <c r="A1057" i="13" s="1"/>
  <c r="A1058" i="13" s="1"/>
  <c r="A1059" i="13" s="1"/>
  <c r="A1060" i="13" s="1"/>
  <c r="A1061" i="13" s="1"/>
  <c r="A1062" i="13" s="1"/>
  <c r="A1063" i="13" s="1"/>
  <c r="A1064" i="13" s="1"/>
  <c r="A1065" i="13" s="1"/>
  <c r="A1066" i="13" s="1"/>
  <c r="A1067" i="13" s="1"/>
  <c r="A1068" i="13" s="1"/>
  <c r="A1069" i="13" s="1"/>
  <c r="A1070" i="13" s="1"/>
  <c r="A1071" i="13" s="1"/>
  <c r="A1072" i="13" s="1"/>
  <c r="A1073" i="13" s="1"/>
  <c r="A1074" i="13" s="1"/>
  <c r="A1075" i="13" s="1"/>
  <c r="A1076" i="13" s="1"/>
  <c r="A1077" i="13" s="1"/>
  <c r="A1078" i="13" s="1"/>
  <c r="A1079" i="13" s="1"/>
  <c r="A1080" i="13" s="1"/>
  <c r="A1081" i="13" s="1"/>
  <c r="A1082" i="13" s="1"/>
  <c r="A1083" i="13" s="1"/>
  <c r="A1084" i="13" s="1"/>
  <c r="A1085" i="13" s="1"/>
  <c r="A1086" i="13" s="1"/>
  <c r="A1087" i="13" s="1"/>
  <c r="A1088" i="13" s="1"/>
  <c r="A1089" i="13" s="1"/>
  <c r="A1090" i="13" s="1"/>
  <c r="A1091" i="13" s="1"/>
  <c r="A1092" i="13" s="1"/>
  <c r="A1093" i="13" s="1"/>
  <c r="A1094" i="13" s="1"/>
  <c r="A1095" i="13" s="1"/>
  <c r="A1096" i="13" s="1"/>
  <c r="A1097" i="13" s="1"/>
  <c r="A1098" i="13" s="1"/>
  <c r="A1099" i="13" s="1"/>
  <c r="A1100" i="13" s="1"/>
  <c r="A1101" i="13" s="1"/>
  <c r="A1102" i="13" s="1"/>
  <c r="A1103" i="13" s="1"/>
  <c r="A1104" i="13" s="1"/>
  <c r="A1105" i="13" s="1"/>
  <c r="A1106" i="13" s="1"/>
  <c r="A1107" i="13" s="1"/>
  <c r="A1108" i="13" s="1"/>
  <c r="A1109" i="13" s="1"/>
  <c r="A1110" i="13" s="1"/>
  <c r="A1111" i="13" s="1"/>
  <c r="A1112" i="13" s="1"/>
  <c r="A1113" i="13" s="1"/>
  <c r="A1114" i="13" s="1"/>
  <c r="A1115" i="13" s="1"/>
  <c r="A1116" i="13" s="1"/>
  <c r="A1117" i="13" s="1"/>
  <c r="A1118" i="13" s="1"/>
  <c r="A1119" i="13" s="1"/>
  <c r="A1120" i="13" s="1"/>
  <c r="A1121" i="13" s="1"/>
  <c r="A1122" i="13" s="1"/>
  <c r="A1123" i="13" s="1"/>
  <c r="A1124" i="13" s="1"/>
  <c r="A1125" i="13" s="1"/>
  <c r="A1126" i="13" s="1"/>
  <c r="A1127" i="13" s="1"/>
  <c r="A1128" i="13" s="1"/>
  <c r="A1129" i="13" s="1"/>
  <c r="A1130" i="13" s="1"/>
  <c r="A1131" i="13" s="1"/>
  <c r="A1132" i="13" s="1"/>
  <c r="A1133" i="13" s="1"/>
  <c r="A1134" i="13" s="1"/>
  <c r="A1135" i="13" s="1"/>
  <c r="A1136" i="13" s="1"/>
  <c r="A1137" i="13" s="1"/>
  <c r="A1138" i="13" s="1"/>
  <c r="A1139" i="13" s="1"/>
  <c r="A1140" i="13" s="1"/>
  <c r="A1141" i="13" s="1"/>
  <c r="A1142" i="13" s="1"/>
  <c r="A1143" i="13" s="1"/>
  <c r="A1144" i="13" s="1"/>
  <c r="A1145" i="13" s="1"/>
  <c r="A1146" i="13" s="1"/>
  <c r="A1147" i="13" s="1"/>
  <c r="A1148" i="13" s="1"/>
  <c r="A1149" i="13" s="1"/>
  <c r="A1150" i="13" s="1"/>
  <c r="A1151" i="13" s="1"/>
  <c r="A1152" i="13" s="1"/>
  <c r="A1153" i="13" s="1"/>
  <c r="A1154" i="13" s="1"/>
  <c r="A1155" i="13" s="1"/>
  <c r="A1156" i="13" s="1"/>
  <c r="A1157" i="13" s="1"/>
  <c r="A1158" i="13" s="1"/>
  <c r="A1159" i="13" s="1"/>
  <c r="A1160" i="13" s="1"/>
  <c r="A1161" i="13" s="1"/>
  <c r="A1162" i="13" s="1"/>
  <c r="A1163" i="13" s="1"/>
  <c r="A1164" i="13" s="1"/>
  <c r="A1165" i="13" s="1"/>
  <c r="A1166" i="13" s="1"/>
  <c r="A1167" i="13" s="1"/>
  <c r="A1168" i="13" s="1"/>
  <c r="A1169" i="13" s="1"/>
  <c r="A1170" i="13" s="1"/>
  <c r="A1171" i="13" s="1"/>
  <c r="A1172" i="13" s="1"/>
  <c r="A1173" i="13" s="1"/>
  <c r="A1174" i="13" s="1"/>
  <c r="A1175" i="13" s="1"/>
  <c r="A1176" i="13" s="1"/>
  <c r="A1177" i="13" s="1"/>
  <c r="A1178" i="13" s="1"/>
  <c r="A1179" i="13" s="1"/>
  <c r="A1180" i="13" s="1"/>
  <c r="A1181" i="13" s="1"/>
  <c r="A1182" i="13" s="1"/>
  <c r="A1183" i="13" s="1"/>
  <c r="A1184" i="13" s="1"/>
  <c r="A1185" i="13" s="1"/>
  <c r="A1186" i="13" s="1"/>
  <c r="A1187" i="13" s="1"/>
  <c r="A1188" i="13" s="1"/>
  <c r="A1189" i="13" s="1"/>
  <c r="A1190" i="13" s="1"/>
  <c r="A1191" i="13" s="1"/>
  <c r="A1192" i="13" s="1"/>
  <c r="A1193" i="13" s="1"/>
  <c r="A1194" i="13" s="1"/>
  <c r="A1195" i="13" s="1"/>
  <c r="A1196" i="13" s="1"/>
  <c r="A1197" i="13" s="1"/>
  <c r="A1198" i="13" s="1"/>
  <c r="A1199" i="13" s="1"/>
  <c r="A1200" i="13" s="1"/>
  <c r="A1201" i="13" s="1"/>
  <c r="A1202" i="13" s="1"/>
  <c r="A1203" i="13" s="1"/>
  <c r="A1204" i="13" s="1"/>
  <c r="A1205" i="13" s="1"/>
  <c r="A1206" i="13" s="1"/>
  <c r="A1207" i="13" s="1"/>
  <c r="A1208" i="13" s="1"/>
  <c r="A1209" i="13" s="1"/>
  <c r="A1210" i="13" s="1"/>
  <c r="A1211" i="13" s="1"/>
  <c r="A1212" i="13" s="1"/>
  <c r="A1213" i="13" s="1"/>
  <c r="A1214" i="13" s="1"/>
  <c r="A1215" i="13" s="1"/>
  <c r="A1216" i="13" s="1"/>
  <c r="A1217" i="13" s="1"/>
  <c r="A1218" i="13" s="1"/>
  <c r="A1219" i="13" s="1"/>
  <c r="A1220" i="13" s="1"/>
  <c r="A1221" i="13" s="1"/>
  <c r="A1222" i="13" s="1"/>
  <c r="A1223" i="13" s="1"/>
  <c r="A1224" i="13" s="1"/>
  <c r="A1225" i="13" s="1"/>
  <c r="A1226" i="13" s="1"/>
  <c r="A1227" i="13" s="1"/>
  <c r="A1228" i="13" s="1"/>
  <c r="A1229" i="13" s="1"/>
  <c r="A1230" i="13" s="1"/>
  <c r="A1231" i="13" s="1"/>
  <c r="A1232" i="13" s="1"/>
  <c r="A1233" i="13" s="1"/>
  <c r="A1234" i="13" s="1"/>
  <c r="A1235" i="13" s="1"/>
  <c r="A1236" i="13" s="1"/>
  <c r="A1237" i="13" s="1"/>
  <c r="A1238" i="13" s="1"/>
  <c r="A1239" i="13" s="1"/>
  <c r="A1240" i="13" s="1"/>
  <c r="A1241" i="13" s="1"/>
  <c r="A1242" i="13" s="1"/>
  <c r="A1243" i="13" s="1"/>
  <c r="A1244" i="13" s="1"/>
  <c r="A1245" i="13" s="1"/>
  <c r="A1246" i="13" s="1"/>
  <c r="A1247" i="13" s="1"/>
  <c r="A1248" i="13" s="1"/>
  <c r="A1249" i="13" s="1"/>
  <c r="A1250" i="13" s="1"/>
  <c r="A1251" i="13" s="1"/>
  <c r="A1252" i="13" s="1"/>
  <c r="A1253" i="13" s="1"/>
  <c r="A1254" i="13" s="1"/>
  <c r="A1255" i="13" s="1"/>
  <c r="A1256" i="13" s="1"/>
  <c r="A1257" i="13" s="1"/>
  <c r="A1258" i="13" s="1"/>
  <c r="A1259" i="13" s="1"/>
  <c r="A1260" i="13" s="1"/>
  <c r="A1261" i="13" s="1"/>
  <c r="A1262" i="13" s="1"/>
  <c r="A1263" i="13" s="1"/>
  <c r="A1264" i="13" s="1"/>
  <c r="A1265" i="13" s="1"/>
  <c r="A1266" i="13" s="1"/>
  <c r="A1267" i="13" s="1"/>
  <c r="A1268" i="13" s="1"/>
  <c r="A1269" i="13" s="1"/>
  <c r="A1270" i="13" s="1"/>
  <c r="A1271" i="13" s="1"/>
  <c r="A1272" i="13" s="1"/>
  <c r="A1273" i="13" s="1"/>
  <c r="A1274" i="13" s="1"/>
  <c r="A1275" i="13" s="1"/>
  <c r="A1276" i="13" s="1"/>
  <c r="A1277" i="13" s="1"/>
  <c r="A1278" i="13" s="1"/>
  <c r="A1279" i="13" s="1"/>
  <c r="A1280" i="13" s="1"/>
  <c r="A1281" i="13" s="1"/>
  <c r="A1282" i="13" s="1"/>
  <c r="A1283" i="13" s="1"/>
  <c r="A1284" i="13" s="1"/>
  <c r="A1285" i="13" s="1"/>
  <c r="A1286" i="13" s="1"/>
  <c r="A1287" i="13" s="1"/>
  <c r="A1288" i="13" s="1"/>
  <c r="A1289" i="13" s="1"/>
  <c r="A1290" i="13" s="1"/>
  <c r="A1291" i="13" s="1"/>
  <c r="A1292" i="13" s="1"/>
  <c r="A1293" i="13" s="1"/>
  <c r="A1294" i="13" s="1"/>
  <c r="A1295" i="13" s="1"/>
  <c r="A1296" i="13" s="1"/>
  <c r="A1297" i="13" s="1"/>
  <c r="A1298" i="13" s="1"/>
  <c r="A1299" i="13" s="1"/>
  <c r="A1300" i="13" s="1"/>
  <c r="A1301" i="13" s="1"/>
  <c r="A1302" i="13" s="1"/>
  <c r="A1303" i="13" s="1"/>
  <c r="A1304" i="13" s="1"/>
  <c r="A1305" i="13" s="1"/>
  <c r="A1306" i="13" s="1"/>
  <c r="A1307" i="13" s="1"/>
  <c r="A1308" i="13" s="1"/>
  <c r="A1309" i="13" s="1"/>
  <c r="A1310" i="13" s="1"/>
  <c r="A1311" i="13" s="1"/>
  <c r="A1312" i="13" s="1"/>
  <c r="A1313" i="13" s="1"/>
  <c r="A1314" i="13" s="1"/>
  <c r="A1315" i="13" s="1"/>
  <c r="A1316" i="13" s="1"/>
  <c r="A1317" i="13" s="1"/>
  <c r="A1318" i="13" s="1"/>
  <c r="A1319" i="13" s="1"/>
  <c r="A1320" i="13" s="1"/>
  <c r="A1321" i="13" s="1"/>
  <c r="A1322" i="13" s="1"/>
  <c r="A1323" i="13" s="1"/>
  <c r="A1324" i="13" s="1"/>
  <c r="A1325" i="13" s="1"/>
  <c r="A1326" i="13" s="1"/>
  <c r="A1327" i="13" s="1"/>
  <c r="A1328" i="13" s="1"/>
  <c r="A1329" i="13" s="1"/>
  <c r="A1330" i="13" s="1"/>
  <c r="A1331" i="13" s="1"/>
  <c r="A1332" i="13" s="1"/>
  <c r="A1333" i="13" s="1"/>
  <c r="A1334" i="13" s="1"/>
  <c r="A1335" i="13" s="1"/>
  <c r="A1336" i="13" s="1"/>
  <c r="A1337" i="13" s="1"/>
  <c r="A1338" i="13" s="1"/>
  <c r="A1339" i="13" s="1"/>
  <c r="A1340" i="13" s="1"/>
  <c r="A1341" i="13" s="1"/>
  <c r="A1342" i="13" s="1"/>
  <c r="A1343" i="13" s="1"/>
  <c r="A1344" i="13" s="1"/>
  <c r="A1345" i="13" s="1"/>
  <c r="A1346" i="13" s="1"/>
  <c r="A1347" i="13" s="1"/>
  <c r="A1348" i="13" s="1"/>
  <c r="A1349" i="13" s="1"/>
  <c r="A1350" i="13" s="1"/>
  <c r="A1351" i="13" s="1"/>
  <c r="A1352" i="13" s="1"/>
  <c r="A1353" i="13" s="1"/>
  <c r="A1354" i="13" s="1"/>
  <c r="A1355" i="13" s="1"/>
  <c r="A1356" i="13" s="1"/>
  <c r="A1357" i="13" s="1"/>
  <c r="A1358" i="13" s="1"/>
  <c r="A1359" i="13" s="1"/>
  <c r="A1360" i="13" s="1"/>
  <c r="A1361" i="13" s="1"/>
  <c r="A1362" i="13" s="1"/>
  <c r="A1363" i="13" s="1"/>
  <c r="A1364" i="13" s="1"/>
  <c r="A1365" i="13" s="1"/>
  <c r="A1366" i="13" s="1"/>
  <c r="A1367" i="13" s="1"/>
  <c r="A1368" i="13" s="1"/>
  <c r="A1369" i="13" s="1"/>
  <c r="A1370" i="13" s="1"/>
  <c r="A1371" i="13" s="1"/>
  <c r="A1372" i="13" s="1"/>
  <c r="A1373" i="13" s="1"/>
  <c r="A1374" i="13" s="1"/>
  <c r="A1375" i="13" s="1"/>
  <c r="A1376" i="13" s="1"/>
  <c r="A1377" i="13" s="1"/>
  <c r="A1378" i="13" s="1"/>
  <c r="A1379" i="13" s="1"/>
  <c r="A1380" i="13" s="1"/>
  <c r="A1381" i="13" s="1"/>
  <c r="A1382" i="13" s="1"/>
  <c r="A1383" i="13" s="1"/>
  <c r="A1384" i="13" s="1"/>
  <c r="A1385" i="13" s="1"/>
  <c r="A1386" i="13" s="1"/>
  <c r="A1387" i="13" s="1"/>
  <c r="A1388" i="13" s="1"/>
  <c r="A1389" i="13" s="1"/>
  <c r="A1390" i="13" s="1"/>
  <c r="A1391" i="13" s="1"/>
  <c r="A1392" i="13" s="1"/>
  <c r="A1393" i="13" s="1"/>
  <c r="A1394" i="13" s="1"/>
  <c r="A1395" i="13" s="1"/>
  <c r="A1396" i="13" s="1"/>
  <c r="A1397" i="13" s="1"/>
  <c r="A1398" i="13" s="1"/>
  <c r="A1399" i="13" s="1"/>
  <c r="A1400" i="13" s="1"/>
  <c r="A1401" i="13" s="1"/>
  <c r="A1402" i="13" s="1"/>
  <c r="A1403" i="13" s="1"/>
  <c r="A1404" i="13" s="1"/>
  <c r="A1405" i="13" s="1"/>
  <c r="A1406" i="13" s="1"/>
  <c r="A1407" i="13" s="1"/>
  <c r="A1408" i="13" s="1"/>
  <c r="A1409" i="13" s="1"/>
  <c r="A1410" i="13" s="1"/>
  <c r="A1411" i="13" s="1"/>
  <c r="A1412" i="13" s="1"/>
  <c r="A1413" i="13" s="1"/>
  <c r="A1414" i="13" s="1"/>
  <c r="A1415" i="13" s="1"/>
  <c r="A1416" i="13" s="1"/>
  <c r="A1417" i="13" s="1"/>
  <c r="A1418" i="13" s="1"/>
  <c r="A1419" i="13" s="1"/>
  <c r="A1420" i="13" s="1"/>
  <c r="A1421" i="13" s="1"/>
  <c r="A1422" i="13" s="1"/>
  <c r="A1423" i="13" s="1"/>
  <c r="A1424" i="13" s="1"/>
  <c r="A1425" i="13" s="1"/>
  <c r="A1426" i="13" s="1"/>
  <c r="A1427" i="13" s="1"/>
  <c r="A1428" i="13" s="1"/>
  <c r="A1429" i="13" s="1"/>
  <c r="A1430" i="13" s="1"/>
  <c r="A1431" i="13" s="1"/>
  <c r="A1432" i="13" s="1"/>
  <c r="A1433" i="13" s="1"/>
  <c r="A1434" i="13" s="1"/>
  <c r="A1435" i="13" s="1"/>
  <c r="A1436" i="13" s="1"/>
  <c r="A1437" i="13" s="1"/>
  <c r="A1438" i="13" s="1"/>
  <c r="A1439" i="13" s="1"/>
  <c r="A1440" i="13" s="1"/>
  <c r="A1441" i="13" s="1"/>
  <c r="A1442" i="13" s="1"/>
  <c r="A1443" i="13" s="1"/>
  <c r="A1444" i="13" s="1"/>
  <c r="A1445" i="13" s="1"/>
  <c r="A1446" i="13" s="1"/>
  <c r="A1447" i="13" s="1"/>
  <c r="A1448" i="13" s="1"/>
  <c r="A1449" i="13" s="1"/>
  <c r="A1450" i="13" s="1"/>
  <c r="A1451" i="13" s="1"/>
  <c r="A1452" i="13" s="1"/>
  <c r="A1453" i="13" s="1"/>
  <c r="A1454" i="13" s="1"/>
  <c r="A1455" i="13" s="1"/>
  <c r="A1456" i="13" s="1"/>
  <c r="A1457" i="13" s="1"/>
  <c r="A1458" i="13" s="1"/>
  <c r="A1459" i="13" s="1"/>
  <c r="A1460" i="13" s="1"/>
  <c r="A1461" i="13" s="1"/>
  <c r="A1462" i="13" s="1"/>
  <c r="A1463" i="13" s="1"/>
  <c r="A1464" i="13" s="1"/>
  <c r="A1465" i="13" s="1"/>
  <c r="A1466" i="13" s="1"/>
  <c r="A1467" i="13" s="1"/>
  <c r="A1468" i="13" s="1"/>
  <c r="A1469" i="13" s="1"/>
  <c r="A1470" i="13" s="1"/>
  <c r="A1471" i="13" s="1"/>
  <c r="A1472" i="13" s="1"/>
  <c r="A1473" i="13" s="1"/>
  <c r="A1474" i="13" s="1"/>
  <c r="A1475" i="13" s="1"/>
  <c r="A1476" i="13" s="1"/>
  <c r="A1477" i="13" s="1"/>
  <c r="A1478" i="13" s="1"/>
  <c r="A1479" i="13" s="1"/>
  <c r="A1480" i="13" s="1"/>
  <c r="A1481" i="13" s="1"/>
  <c r="A1482" i="13" s="1"/>
  <c r="A1483" i="13" s="1"/>
  <c r="A1484" i="13" s="1"/>
  <c r="A1485" i="13" s="1"/>
  <c r="A1486" i="13" s="1"/>
  <c r="A1487" i="13" s="1"/>
  <c r="A1488" i="13" s="1"/>
  <c r="A1489" i="13" s="1"/>
  <c r="A1490" i="13" s="1"/>
  <c r="A1491" i="13" s="1"/>
  <c r="A1492" i="13" s="1"/>
  <c r="A1493" i="13" s="1"/>
  <c r="A1494" i="13" s="1"/>
  <c r="A1495" i="13" s="1"/>
  <c r="A1496" i="13" s="1"/>
  <c r="A1497" i="13" s="1"/>
  <c r="A1498" i="13" s="1"/>
  <c r="A1499" i="13" s="1"/>
  <c r="A1500" i="13" s="1"/>
  <c r="A1501" i="13" s="1"/>
  <c r="A1502" i="13" s="1"/>
  <c r="A1503" i="13" s="1"/>
  <c r="A1504" i="13" s="1"/>
  <c r="A1505" i="13" s="1"/>
  <c r="A1506" i="13" s="1"/>
  <c r="A1507" i="13" s="1"/>
  <c r="A1508" i="13" s="1"/>
  <c r="A1509" i="13" s="1"/>
  <c r="A1510" i="13" s="1"/>
  <c r="A1511" i="13" s="1"/>
  <c r="A1512" i="13" s="1"/>
  <c r="A1513" i="13" s="1"/>
  <c r="A1514" i="13" s="1"/>
  <c r="A1515" i="13" s="1"/>
  <c r="A1516" i="13" s="1"/>
  <c r="A1517" i="13" s="1"/>
  <c r="A1518" i="13" s="1"/>
  <c r="A1519" i="13" s="1"/>
  <c r="A1520" i="13" s="1"/>
  <c r="A1521" i="13" s="1"/>
  <c r="A1522" i="13" s="1"/>
  <c r="A1523" i="13" s="1"/>
  <c r="A1524" i="13" s="1"/>
  <c r="A1525" i="13" s="1"/>
  <c r="A1526" i="13" s="1"/>
  <c r="A1527" i="13" s="1"/>
  <c r="A1528" i="13" s="1"/>
  <c r="A1529" i="13" s="1"/>
  <c r="A1530" i="13" s="1"/>
  <c r="A1531" i="13" s="1"/>
  <c r="A1532" i="13" s="1"/>
  <c r="A1533" i="13" s="1"/>
  <c r="A1534" i="13" s="1"/>
  <c r="A1535" i="13" s="1"/>
  <c r="A1536" i="13" s="1"/>
  <c r="A1537" i="13" s="1"/>
  <c r="A1538" i="13" s="1"/>
  <c r="A1539" i="13" s="1"/>
  <c r="A1540" i="13" s="1"/>
  <c r="A1541" i="13" s="1"/>
  <c r="A1542" i="13" s="1"/>
  <c r="A1543" i="13" s="1"/>
  <c r="A1544" i="13" s="1"/>
  <c r="A1545" i="13" s="1"/>
  <c r="A1546" i="13" s="1"/>
  <c r="A1547" i="13" s="1"/>
  <c r="A1548" i="13" s="1"/>
  <c r="A1549" i="13" s="1"/>
  <c r="A1550" i="13" s="1"/>
  <c r="A1551" i="13" s="1"/>
  <c r="A1552" i="13" s="1"/>
  <c r="A1553" i="13" s="1"/>
  <c r="A1554" i="13" s="1"/>
  <c r="A1555" i="13" s="1"/>
  <c r="A1556" i="13" s="1"/>
  <c r="A1557" i="13" s="1"/>
  <c r="A1558" i="13" s="1"/>
  <c r="A1559" i="13" s="1"/>
  <c r="A1560" i="13" s="1"/>
  <c r="A1561" i="13" s="1"/>
  <c r="A1562" i="13" s="1"/>
  <c r="A1563" i="13" s="1"/>
  <c r="A1564" i="13" s="1"/>
  <c r="A1565" i="13" s="1"/>
  <c r="A1566" i="13" s="1"/>
  <c r="A1567" i="13" s="1"/>
  <c r="A1568" i="13" s="1"/>
  <c r="A1569" i="13" s="1"/>
  <c r="A1570" i="13" s="1"/>
  <c r="A1571" i="13" s="1"/>
  <c r="A1572" i="13" s="1"/>
  <c r="A1573" i="13" s="1"/>
  <c r="A1574" i="13" s="1"/>
  <c r="A1575" i="13" s="1"/>
  <c r="A1576" i="13" s="1"/>
  <c r="A1577" i="13" s="1"/>
  <c r="A1578" i="13" s="1"/>
  <c r="A1579" i="13" s="1"/>
  <c r="A1580" i="13" s="1"/>
  <c r="A1581" i="13" s="1"/>
  <c r="A1582" i="13" s="1"/>
  <c r="A1583" i="13" s="1"/>
  <c r="A1584" i="13" s="1"/>
  <c r="A1585" i="13" s="1"/>
  <c r="A1586" i="13" s="1"/>
  <c r="A1587" i="13" s="1"/>
  <c r="A1588" i="13" s="1"/>
  <c r="A1589" i="13" s="1"/>
  <c r="A1590" i="13" s="1"/>
  <c r="A1591" i="13" s="1"/>
  <c r="A1592" i="13" s="1"/>
  <c r="A1593" i="13" s="1"/>
  <c r="A1594" i="13" s="1"/>
  <c r="A1595" i="13" s="1"/>
  <c r="A1596" i="13" s="1"/>
  <c r="A1597" i="13" s="1"/>
  <c r="A1598" i="13" s="1"/>
  <c r="A1599" i="13" s="1"/>
  <c r="A1600" i="13" s="1"/>
  <c r="A1601" i="13" s="1"/>
  <c r="A1602" i="13" s="1"/>
  <c r="A1603" i="13" s="1"/>
  <c r="A1604" i="13" s="1"/>
  <c r="A1605" i="13" s="1"/>
  <c r="A1606" i="13" s="1"/>
  <c r="A1607" i="13" s="1"/>
  <c r="A1608" i="13" s="1"/>
  <c r="A1609" i="13" s="1"/>
  <c r="A1610" i="13" s="1"/>
  <c r="A1611" i="13" s="1"/>
  <c r="A1612" i="13" s="1"/>
  <c r="A1613" i="13" s="1"/>
  <c r="A1614" i="13" s="1"/>
  <c r="A1615" i="13" s="1"/>
  <c r="A1616" i="13" s="1"/>
  <c r="A1617" i="13" s="1"/>
  <c r="A1618" i="13" s="1"/>
  <c r="A1619" i="13" s="1"/>
  <c r="A1620" i="13" s="1"/>
  <c r="A1621" i="13" s="1"/>
  <c r="A1622" i="13" s="1"/>
  <c r="A1623" i="13" s="1"/>
  <c r="A1624" i="13" s="1"/>
  <c r="A1625" i="13" s="1"/>
  <c r="A1626" i="13" s="1"/>
  <c r="A1627" i="13" s="1"/>
  <c r="A1628" i="13" s="1"/>
  <c r="A1629" i="13" s="1"/>
  <c r="A1630" i="13" s="1"/>
  <c r="A1631" i="13" s="1"/>
  <c r="A1632" i="13" s="1"/>
  <c r="A1633" i="13" s="1"/>
  <c r="A1634" i="13" s="1"/>
  <c r="A1635" i="13" s="1"/>
  <c r="A1636" i="13" s="1"/>
  <c r="A1637" i="13" s="1"/>
  <c r="A1638" i="13" s="1"/>
  <c r="A1639" i="13" s="1"/>
  <c r="A1640" i="13" s="1"/>
  <c r="A1641" i="13" s="1"/>
  <c r="A1642" i="13" s="1"/>
  <c r="A1643" i="13" s="1"/>
  <c r="A1644" i="13" s="1"/>
  <c r="A1645" i="13" s="1"/>
  <c r="A1646" i="13" s="1"/>
  <c r="A1647" i="13" s="1"/>
  <c r="A1648" i="13" s="1"/>
  <c r="A1649" i="13" s="1"/>
  <c r="A1650" i="13" s="1"/>
  <c r="A1651" i="13" s="1"/>
  <c r="A1652" i="13" s="1"/>
  <c r="A1653" i="13" s="1"/>
  <c r="A1654" i="13" s="1"/>
  <c r="A1655" i="13" s="1"/>
  <c r="A1656" i="13" s="1"/>
  <c r="A1657" i="13" s="1"/>
  <c r="A1658" i="13" s="1"/>
  <c r="A1659" i="13" s="1"/>
  <c r="A1660" i="13" s="1"/>
  <c r="A1661" i="13" s="1"/>
  <c r="A1662" i="13" s="1"/>
  <c r="A1663" i="13" s="1"/>
  <c r="A1664" i="13" s="1"/>
  <c r="A1665" i="13" s="1"/>
  <c r="A1666" i="13" s="1"/>
  <c r="A1667" i="13" s="1"/>
  <c r="A1668" i="13" s="1"/>
  <c r="A1669" i="13" s="1"/>
  <c r="A1670" i="13" s="1"/>
  <c r="A1671" i="13" s="1"/>
  <c r="A1672" i="13" s="1"/>
  <c r="A1673" i="13" s="1"/>
  <c r="A1674" i="13" s="1"/>
  <c r="A1675" i="13" s="1"/>
  <c r="A1676" i="13" s="1"/>
  <c r="A1677" i="13" s="1"/>
  <c r="A1678" i="13" s="1"/>
  <c r="A1679" i="13" s="1"/>
  <c r="A1680" i="13" s="1"/>
  <c r="A1681" i="13" s="1"/>
  <c r="A1682" i="13" s="1"/>
  <c r="A1683" i="13" s="1"/>
  <c r="A1684" i="13" s="1"/>
  <c r="A1685" i="13" s="1"/>
  <c r="A1686" i="13" s="1"/>
  <c r="A1687" i="13" s="1"/>
  <c r="A1688" i="13" s="1"/>
  <c r="A1689" i="13" s="1"/>
  <c r="A1690" i="13" s="1"/>
  <c r="A1691" i="13" s="1"/>
  <c r="A1692" i="13" s="1"/>
  <c r="A1693" i="13" s="1"/>
  <c r="A1694" i="13" s="1"/>
  <c r="A1695" i="13" s="1"/>
  <c r="A1696" i="13" s="1"/>
  <c r="A1697" i="13" s="1"/>
  <c r="A1698" i="13" s="1"/>
  <c r="A1699" i="13" s="1"/>
  <c r="A1700" i="13" s="1"/>
  <c r="A1701" i="13" s="1"/>
  <c r="A1702" i="13" s="1"/>
  <c r="A1703" i="13" s="1"/>
  <c r="A1704" i="13" s="1"/>
  <c r="A1705" i="13" s="1"/>
  <c r="A1706" i="13" s="1"/>
  <c r="A1707" i="13" s="1"/>
  <c r="A1708" i="13" s="1"/>
  <c r="A1709" i="13" s="1"/>
  <c r="A1710" i="13" s="1"/>
  <c r="A1711" i="13" s="1"/>
  <c r="A1712" i="13" s="1"/>
  <c r="A1713" i="13" s="1"/>
  <c r="A1714" i="13" s="1"/>
  <c r="A1715" i="13" s="1"/>
  <c r="A1716" i="13" s="1"/>
  <c r="A1717" i="13" s="1"/>
  <c r="A1718" i="13" s="1"/>
  <c r="A1719" i="13" s="1"/>
  <c r="A1720" i="13" s="1"/>
  <c r="A1721" i="13" s="1"/>
  <c r="A1722" i="13" s="1"/>
  <c r="A1723" i="13" s="1"/>
  <c r="A1724" i="13" s="1"/>
  <c r="A1725" i="13" s="1"/>
  <c r="A1726" i="13" s="1"/>
  <c r="A1727" i="13" s="1"/>
  <c r="A1728" i="13" s="1"/>
  <c r="A1729" i="13" s="1"/>
  <c r="A1730" i="13" s="1"/>
  <c r="A1731" i="13" s="1"/>
  <c r="A1732" i="13" s="1"/>
  <c r="A1733" i="13" s="1"/>
  <c r="A1734" i="13" s="1"/>
  <c r="A1735" i="13" s="1"/>
  <c r="A1736" i="13" s="1"/>
  <c r="A1737" i="13" s="1"/>
  <c r="A1738" i="13" s="1"/>
  <c r="A1739" i="13" s="1"/>
  <c r="A1740" i="13" s="1"/>
  <c r="A1741" i="13" s="1"/>
  <c r="A1742" i="13" s="1"/>
  <c r="A1743" i="13" s="1"/>
  <c r="A1744" i="13" s="1"/>
  <c r="A1745" i="13" s="1"/>
  <c r="A1746" i="13" s="1"/>
  <c r="A1747" i="13" s="1"/>
  <c r="A1748" i="13" s="1"/>
  <c r="A1749" i="13" s="1"/>
  <c r="A1750" i="13" s="1"/>
  <c r="A1751" i="13" s="1"/>
  <c r="A1752" i="13" s="1"/>
  <c r="A1753" i="13" s="1"/>
  <c r="A1754" i="13" s="1"/>
  <c r="A1755" i="13" s="1"/>
  <c r="A1756" i="13" s="1"/>
  <c r="A1757" i="13" s="1"/>
  <c r="A1758" i="13" s="1"/>
  <c r="A1759" i="13" s="1"/>
  <c r="A1760" i="13" s="1"/>
  <c r="A1761" i="13" s="1"/>
  <c r="A1762" i="13" s="1"/>
  <c r="A1763" i="13" s="1"/>
  <c r="A1764" i="13" s="1"/>
  <c r="A1765" i="13" s="1"/>
  <c r="A1766" i="13" s="1"/>
  <c r="A1767" i="13" s="1"/>
  <c r="A1768" i="13" s="1"/>
  <c r="A1769" i="13" s="1"/>
  <c r="A1770" i="13" s="1"/>
  <c r="A1771" i="13" s="1"/>
  <c r="A1772" i="13" s="1"/>
  <c r="A1773" i="13" s="1"/>
  <c r="A1774" i="13" s="1"/>
  <c r="A1775" i="13" s="1"/>
  <c r="A1776" i="13" s="1"/>
  <c r="A1777" i="13" s="1"/>
  <c r="A1778" i="13" s="1"/>
  <c r="A1779" i="13" s="1"/>
  <c r="A1780" i="13" s="1"/>
  <c r="A1781" i="13" s="1"/>
  <c r="A1782" i="13" s="1"/>
  <c r="A1783" i="13" s="1"/>
  <c r="A1784" i="13" s="1"/>
  <c r="A1785" i="13" s="1"/>
  <c r="A1786" i="13" s="1"/>
  <c r="A1787" i="13" s="1"/>
  <c r="A1788" i="13" s="1"/>
  <c r="A1789" i="13" s="1"/>
  <c r="A1790" i="13" s="1"/>
  <c r="A1791" i="13" s="1"/>
  <c r="A1792" i="13" s="1"/>
  <c r="A1793" i="13" s="1"/>
  <c r="A1794" i="13" s="1"/>
  <c r="A1795" i="13" s="1"/>
  <c r="A1796" i="13" s="1"/>
  <c r="A1797" i="13" s="1"/>
  <c r="A1798" i="13" s="1"/>
  <c r="A1799" i="13" s="1"/>
  <c r="A1800" i="13" s="1"/>
  <c r="A1801" i="13" s="1"/>
  <c r="A1802" i="13" s="1"/>
  <c r="A1803" i="13" s="1"/>
  <c r="A1804" i="13" s="1"/>
  <c r="A1805" i="13" s="1"/>
  <c r="A1806" i="13" s="1"/>
  <c r="A1807" i="13" s="1"/>
  <c r="A1808" i="13" s="1"/>
  <c r="A1809" i="13" s="1"/>
  <c r="A1810" i="13" s="1"/>
  <c r="A1811" i="13" s="1"/>
  <c r="A1812" i="13" s="1"/>
  <c r="A1813" i="13" s="1"/>
  <c r="A1814" i="13" s="1"/>
  <c r="A1815" i="13" s="1"/>
  <c r="A1816" i="13" s="1"/>
  <c r="A1817" i="13" s="1"/>
  <c r="A1818" i="13" s="1"/>
  <c r="A1819" i="13" s="1"/>
  <c r="A1820" i="13" s="1"/>
  <c r="A1821" i="13" s="1"/>
  <c r="A1822" i="13" s="1"/>
  <c r="A1823" i="13" s="1"/>
  <c r="A1824" i="13" s="1"/>
  <c r="A1825" i="13" s="1"/>
  <c r="A1826" i="13" s="1"/>
  <c r="A1827" i="13" s="1"/>
  <c r="A1828" i="13" s="1"/>
  <c r="A1829" i="13" s="1"/>
  <c r="A1830" i="13" s="1"/>
  <c r="A1831" i="13" s="1"/>
  <c r="A1832" i="13" s="1"/>
  <c r="A1833" i="13" s="1"/>
  <c r="A1834" i="13" s="1"/>
  <c r="A1835" i="13" s="1"/>
  <c r="A1836" i="13" s="1"/>
  <c r="A1837" i="13" s="1"/>
  <c r="A1838" i="13" s="1"/>
  <c r="A1839" i="13" s="1"/>
  <c r="A1840" i="13" s="1"/>
  <c r="A1841" i="13" s="1"/>
  <c r="A1842" i="13" s="1"/>
  <c r="A1843" i="13" s="1"/>
  <c r="A1844" i="13" s="1"/>
  <c r="A1845" i="13" s="1"/>
  <c r="A1846" i="13" s="1"/>
  <c r="A1847" i="13" s="1"/>
  <c r="A1848" i="13" s="1"/>
  <c r="A1849" i="13" s="1"/>
  <c r="A1850" i="13" s="1"/>
  <c r="A1851" i="13" s="1"/>
  <c r="A1852" i="13" s="1"/>
  <c r="A1853" i="13" s="1"/>
  <c r="A1854" i="13" s="1"/>
  <c r="A1855" i="13" s="1"/>
  <c r="A1856" i="13" s="1"/>
  <c r="A1857" i="13" s="1"/>
  <c r="A1858" i="13" s="1"/>
  <c r="A1859" i="13" s="1"/>
  <c r="A1860" i="13" s="1"/>
  <c r="A1861" i="13" s="1"/>
  <c r="A1862" i="13" s="1"/>
  <c r="A1863" i="13" s="1"/>
  <c r="A1864" i="13" s="1"/>
  <c r="A1865" i="13" s="1"/>
  <c r="A1866" i="13" s="1"/>
  <c r="A1867" i="13" s="1"/>
  <c r="A1868" i="13" s="1"/>
  <c r="A1869" i="13" s="1"/>
  <c r="A1870" i="13" s="1"/>
  <c r="A1871" i="13" s="1"/>
  <c r="A1872" i="13" s="1"/>
  <c r="A1873" i="13" s="1"/>
  <c r="A1874" i="13" s="1"/>
  <c r="A1875" i="13" s="1"/>
  <c r="A1876" i="13" s="1"/>
  <c r="A1877" i="13" s="1"/>
  <c r="A1878" i="13" s="1"/>
  <c r="A1879" i="13" s="1"/>
  <c r="A1880" i="13" s="1"/>
  <c r="A1881" i="13" s="1"/>
  <c r="A1882" i="13" s="1"/>
  <c r="A1883" i="13" s="1"/>
  <c r="A1884" i="13" s="1"/>
  <c r="A1885" i="13" s="1"/>
  <c r="A1886" i="13" s="1"/>
  <c r="A1887" i="13" s="1"/>
  <c r="A1888" i="13" s="1"/>
  <c r="A1889" i="13" s="1"/>
  <c r="A1890" i="13" s="1"/>
  <c r="A1891" i="13" s="1"/>
  <c r="A1892" i="13" s="1"/>
  <c r="A1893" i="13" s="1"/>
  <c r="A1894" i="13" s="1"/>
  <c r="A1895" i="13" s="1"/>
  <c r="A1896" i="13" s="1"/>
  <c r="A1897" i="13" s="1"/>
  <c r="A1898" i="13" s="1"/>
  <c r="A1899" i="13" s="1"/>
  <c r="A1900" i="13" s="1"/>
  <c r="A1901" i="13" s="1"/>
  <c r="A1902" i="13" s="1"/>
  <c r="A1903" i="13" s="1"/>
  <c r="A1904" i="13" s="1"/>
  <c r="A1905" i="13" s="1"/>
  <c r="A1906" i="13" s="1"/>
  <c r="A1907" i="13" s="1"/>
  <c r="A1908" i="13" s="1"/>
  <c r="A1909" i="13" s="1"/>
  <c r="A1910" i="13" s="1"/>
  <c r="A1911" i="13" s="1"/>
  <c r="A1912" i="13" s="1"/>
  <c r="A1913" i="13" s="1"/>
  <c r="A1914" i="13" s="1"/>
  <c r="A1915" i="13" s="1"/>
  <c r="A1916" i="13" s="1"/>
  <c r="A1917" i="13" s="1"/>
  <c r="A1918" i="13" s="1"/>
  <c r="A1919" i="13" s="1"/>
  <c r="A1920" i="13" s="1"/>
  <c r="A1921" i="13" s="1"/>
  <c r="A1922" i="13" s="1"/>
  <c r="A1923" i="13" s="1"/>
  <c r="A1924" i="13" s="1"/>
  <c r="A1925" i="13" s="1"/>
  <c r="A1926" i="13" s="1"/>
  <c r="A1927" i="13" s="1"/>
  <c r="A1928" i="13" s="1"/>
  <c r="A1929" i="13" s="1"/>
  <c r="A1930" i="13" s="1"/>
  <c r="A1931" i="13" s="1"/>
  <c r="A1932" i="13" s="1"/>
  <c r="A1933" i="13" s="1"/>
  <c r="A1934" i="13" s="1"/>
  <c r="A1935" i="13" s="1"/>
  <c r="A1936" i="13" s="1"/>
  <c r="A1937" i="13" s="1"/>
  <c r="A1938" i="13" s="1"/>
  <c r="A1939" i="13" s="1"/>
  <c r="A1940" i="13" s="1"/>
  <c r="A1941" i="13" s="1"/>
  <c r="A1942" i="13" s="1"/>
  <c r="A1943" i="13" s="1"/>
  <c r="A1944" i="13" s="1"/>
  <c r="A1945" i="13" s="1"/>
  <c r="A1946" i="13" s="1"/>
  <c r="A1947" i="13" s="1"/>
  <c r="A1948" i="13" s="1"/>
  <c r="A1949" i="13" s="1"/>
  <c r="A1950" i="13" s="1"/>
  <c r="A1951" i="13" s="1"/>
  <c r="A1952" i="13" s="1"/>
  <c r="A1953" i="13" s="1"/>
  <c r="A1954" i="13" s="1"/>
  <c r="A1955" i="13" s="1"/>
  <c r="A1956" i="13" s="1"/>
  <c r="A1957" i="13" s="1"/>
  <c r="A1958" i="13" s="1"/>
  <c r="A1959" i="13" s="1"/>
  <c r="A1960" i="13" s="1"/>
  <c r="A1961" i="13" s="1"/>
  <c r="A1962" i="13" s="1"/>
  <c r="A1963" i="13" s="1"/>
  <c r="A1964" i="13" s="1"/>
  <c r="A1965" i="13" s="1"/>
  <c r="A1966" i="13" s="1"/>
  <c r="A1967" i="13" s="1"/>
  <c r="A1968" i="13" s="1"/>
  <c r="A1969" i="13" s="1"/>
  <c r="A1970" i="13" s="1"/>
  <c r="A1971" i="13" s="1"/>
  <c r="A1972" i="13" s="1"/>
  <c r="A1973" i="13" s="1"/>
  <c r="A1974" i="13" s="1"/>
  <c r="A1975" i="13" s="1"/>
  <c r="A1976" i="13" s="1"/>
  <c r="A1977" i="13" s="1"/>
  <c r="A1978" i="13" s="1"/>
  <c r="A1979" i="13" s="1"/>
  <c r="A1980" i="13" s="1"/>
  <c r="A1981" i="13" s="1"/>
  <c r="A1982" i="13" s="1"/>
  <c r="A1983" i="13" s="1"/>
  <c r="A1984" i="13" s="1"/>
  <c r="A1985" i="13" s="1"/>
  <c r="A1986" i="13" s="1"/>
  <c r="A1987" i="13" s="1"/>
  <c r="A1988" i="13" s="1"/>
  <c r="A1989" i="13" s="1"/>
  <c r="A1990" i="13" s="1"/>
  <c r="A1991" i="13" s="1"/>
  <c r="A1992" i="13" s="1"/>
  <c r="A1993" i="13" s="1"/>
  <c r="A1994" i="13" s="1"/>
  <c r="A1995" i="13" s="1"/>
  <c r="A1996" i="13" s="1"/>
  <c r="A1997" i="13" s="1"/>
  <c r="A1998" i="13" s="1"/>
  <c r="A1999" i="13" s="1"/>
  <c r="A2000" i="13" s="1"/>
  <c r="A2001" i="13" s="1"/>
  <c r="A2002" i="13" s="1"/>
  <c r="A2003" i="13" s="1"/>
  <c r="A2004" i="13" s="1"/>
  <c r="A2005" i="13" s="1"/>
  <c r="A2006" i="13" s="1"/>
  <c r="A2007" i="13" s="1"/>
  <c r="A2008" i="13" s="1"/>
  <c r="A2009" i="13" s="1"/>
  <c r="A2010" i="13" s="1"/>
  <c r="A2011" i="13" s="1"/>
  <c r="A2012" i="13" s="1"/>
  <c r="A2013" i="13" s="1"/>
  <c r="A2014" i="13" s="1"/>
  <c r="A2015" i="13" s="1"/>
  <c r="A2016" i="13" s="1"/>
  <c r="A2017" i="13" s="1"/>
  <c r="A2018" i="13" s="1"/>
  <c r="A2019" i="13" s="1"/>
  <c r="A2020" i="13" s="1"/>
  <c r="A2021" i="13" s="1"/>
  <c r="A2022" i="13" s="1"/>
  <c r="A2023" i="13" s="1"/>
  <c r="A2024" i="13" s="1"/>
  <c r="A2025" i="13" s="1"/>
  <c r="A2026" i="13" s="1"/>
  <c r="A2027" i="13" s="1"/>
  <c r="A2028" i="13" s="1"/>
  <c r="A2029" i="13" s="1"/>
  <c r="A2030" i="13" s="1"/>
  <c r="A2031" i="13" s="1"/>
  <c r="A2032" i="13" s="1"/>
  <c r="A2033" i="13" s="1"/>
  <c r="A2034" i="13" s="1"/>
  <c r="A2035" i="13" s="1"/>
  <c r="A2036" i="13" s="1"/>
  <c r="A2037" i="13" s="1"/>
  <c r="A2038" i="13" s="1"/>
  <c r="A2039" i="13" s="1"/>
  <c r="A2040" i="13" s="1"/>
  <c r="A2041" i="13" s="1"/>
  <c r="A2042" i="13" s="1"/>
  <c r="A2043" i="13" s="1"/>
  <c r="A2044" i="13" s="1"/>
  <c r="A2045" i="13" s="1"/>
  <c r="A2046" i="13" s="1"/>
  <c r="A2047" i="13" s="1"/>
  <c r="A2048" i="13" s="1"/>
  <c r="A2049" i="13" s="1"/>
  <c r="A2050" i="13" s="1"/>
  <c r="A2051" i="13" s="1"/>
  <c r="A2052" i="13" s="1"/>
  <c r="A2053" i="13" s="1"/>
  <c r="A2054" i="13" s="1"/>
  <c r="A2055" i="13" s="1"/>
  <c r="A2056" i="13" s="1"/>
  <c r="A2057" i="13" s="1"/>
  <c r="A2058" i="13" s="1"/>
  <c r="A2059" i="13" s="1"/>
  <c r="A2060" i="13" s="1"/>
  <c r="A2061" i="13" s="1"/>
  <c r="A2062" i="13" s="1"/>
  <c r="A2063" i="13" s="1"/>
  <c r="A2064" i="13" s="1"/>
  <c r="A2065" i="13" s="1"/>
  <c r="A2066" i="13" s="1"/>
  <c r="A2067" i="13" s="1"/>
  <c r="A2068" i="13" s="1"/>
  <c r="A2069" i="13" s="1"/>
  <c r="A2070" i="13" s="1"/>
  <c r="A2071" i="13" s="1"/>
  <c r="A2072" i="13" s="1"/>
  <c r="A2073" i="13" s="1"/>
  <c r="A2074" i="13" s="1"/>
  <c r="A2075" i="13" s="1"/>
  <c r="A2076" i="13" s="1"/>
  <c r="A2077" i="13" s="1"/>
  <c r="A2078" i="13" s="1"/>
  <c r="A2079" i="13" s="1"/>
  <c r="A2080" i="13" s="1"/>
  <c r="A2081" i="13" s="1"/>
  <c r="A2082" i="13" s="1"/>
  <c r="A2083" i="13" s="1"/>
  <c r="A2084" i="13" s="1"/>
  <c r="A2085" i="13" s="1"/>
  <c r="A2086" i="13" s="1"/>
  <c r="A2087" i="13" s="1"/>
  <c r="A2088" i="13" s="1"/>
  <c r="A2089" i="13" s="1"/>
  <c r="A2090" i="13" s="1"/>
  <c r="A2091" i="13" s="1"/>
  <c r="A2092" i="13" s="1"/>
  <c r="A2093" i="13" s="1"/>
  <c r="A2094" i="13" s="1"/>
  <c r="A2095" i="13" s="1"/>
  <c r="A2096" i="13" s="1"/>
  <c r="A2097" i="13" s="1"/>
  <c r="A2098" i="13" s="1"/>
  <c r="A2099" i="13" s="1"/>
  <c r="A2100" i="13" s="1"/>
  <c r="A2101" i="13" s="1"/>
  <c r="A2102" i="13" s="1"/>
  <c r="A2103" i="13" s="1"/>
  <c r="A2104" i="13" s="1"/>
  <c r="A2105" i="13" s="1"/>
  <c r="A2106" i="13" s="1"/>
  <c r="A2107" i="13" s="1"/>
  <c r="A2108" i="13" s="1"/>
  <c r="A2109" i="13" s="1"/>
  <c r="A2110" i="13" s="1"/>
  <c r="A2111" i="13" s="1"/>
  <c r="A2112" i="13" s="1"/>
  <c r="A2113" i="13" s="1"/>
  <c r="A2114" i="13" s="1"/>
  <c r="A2115" i="13" s="1"/>
  <c r="A2116" i="13" s="1"/>
  <c r="A2117" i="13" s="1"/>
  <c r="A2118" i="13" s="1"/>
  <c r="A2119" i="13" s="1"/>
  <c r="A2120" i="13" s="1"/>
  <c r="A2121" i="13" s="1"/>
  <c r="A2122" i="13" s="1"/>
  <c r="A2123" i="13" s="1"/>
  <c r="A2124" i="13" s="1"/>
  <c r="A2125" i="13" s="1"/>
  <c r="A2126" i="13" s="1"/>
  <c r="A2127" i="13" s="1"/>
  <c r="A2128" i="13" s="1"/>
  <c r="A2129" i="13" s="1"/>
  <c r="A2130" i="13" s="1"/>
  <c r="A2131" i="13" s="1"/>
  <c r="A2132" i="13" s="1"/>
  <c r="A2133" i="13" s="1"/>
  <c r="A2134" i="13" s="1"/>
  <c r="A2135" i="13" s="1"/>
  <c r="A2136" i="13" s="1"/>
  <c r="A2137" i="13" s="1"/>
  <c r="A2138" i="13" s="1"/>
  <c r="A2139" i="13" s="1"/>
  <c r="A2140" i="13" s="1"/>
  <c r="A2141" i="13" s="1"/>
  <c r="A2142" i="13" s="1"/>
  <c r="A2143" i="13" s="1"/>
  <c r="A2144" i="13" s="1"/>
  <c r="A2145" i="13" s="1"/>
  <c r="A2146" i="13" s="1"/>
  <c r="A2147" i="13" s="1"/>
  <c r="A2148" i="13" s="1"/>
  <c r="A2149" i="13" s="1"/>
  <c r="A2150" i="13" s="1"/>
  <c r="A2151" i="13" s="1"/>
  <c r="A2152" i="13" s="1"/>
  <c r="A2153" i="13" s="1"/>
  <c r="A2154" i="13" s="1"/>
  <c r="A2155" i="13" s="1"/>
  <c r="A2156" i="13" s="1"/>
  <c r="A2157" i="13" s="1"/>
  <c r="A2158" i="13" s="1"/>
  <c r="A2159" i="13" s="1"/>
  <c r="A2160" i="13" s="1"/>
  <c r="A2161" i="13" s="1"/>
  <c r="A2162" i="13" s="1"/>
  <c r="A2163" i="13" s="1"/>
  <c r="A2164" i="13" s="1"/>
  <c r="A2165" i="13" s="1"/>
  <c r="A2166" i="13" s="1"/>
  <c r="A2167" i="13" s="1"/>
  <c r="A2168" i="13" s="1"/>
  <c r="A2169" i="13" s="1"/>
  <c r="A2170" i="13" s="1"/>
  <c r="A2171" i="13" s="1"/>
  <c r="A2172" i="13" s="1"/>
  <c r="A2173" i="13" s="1"/>
  <c r="A2174" i="13" s="1"/>
  <c r="A2175" i="13" s="1"/>
  <c r="A2176" i="13" s="1"/>
  <c r="A2177" i="13" s="1"/>
  <c r="A2178" i="13" s="1"/>
  <c r="A2179" i="13" s="1"/>
  <c r="A2180" i="13" s="1"/>
  <c r="A2181" i="13" s="1"/>
  <c r="A2182" i="13" s="1"/>
  <c r="A2183" i="13" s="1"/>
  <c r="A2184" i="13" s="1"/>
  <c r="A2185" i="13" s="1"/>
  <c r="A2186" i="13" s="1"/>
  <c r="A2187" i="13" s="1"/>
  <c r="A2188" i="13" s="1"/>
  <c r="A2189" i="13" s="1"/>
  <c r="A2190" i="13" s="1"/>
  <c r="A2191" i="13" s="1"/>
  <c r="A2192" i="13" s="1"/>
  <c r="A2193" i="13" s="1"/>
  <c r="A2194" i="13" s="1"/>
  <c r="A2195" i="13" s="1"/>
  <c r="A2196" i="13" s="1"/>
  <c r="A2197" i="13" s="1"/>
  <c r="A2198" i="13" s="1"/>
  <c r="A2199" i="13" s="1"/>
  <c r="A2200" i="13" s="1"/>
  <c r="A2201" i="13" s="1"/>
  <c r="A2202" i="13" s="1"/>
  <c r="A2203" i="13" s="1"/>
  <c r="A2204" i="13" s="1"/>
  <c r="A2205" i="13" s="1"/>
  <c r="A2206" i="13" s="1"/>
  <c r="A2207" i="13" s="1"/>
  <c r="A2208" i="13" s="1"/>
  <c r="A2209" i="13" s="1"/>
  <c r="A2210" i="13" s="1"/>
  <c r="A2211" i="13" s="1"/>
  <c r="A2212" i="13" s="1"/>
  <c r="A2213" i="13" s="1"/>
  <c r="A2214" i="13" s="1"/>
  <c r="A2215" i="13" s="1"/>
  <c r="A2216" i="13" s="1"/>
  <c r="A2217" i="13" s="1"/>
  <c r="A2218" i="13" s="1"/>
  <c r="A2219" i="13" s="1"/>
  <c r="A2220" i="13" s="1"/>
  <c r="A2221" i="13" s="1"/>
  <c r="A2222" i="13" s="1"/>
  <c r="A2223" i="13" s="1"/>
  <c r="A2224" i="13" s="1"/>
  <c r="A2225" i="13" s="1"/>
  <c r="A2226" i="13" s="1"/>
  <c r="A2227" i="13" s="1"/>
  <c r="A2228" i="13" s="1"/>
  <c r="A2229" i="13" s="1"/>
  <c r="A2230" i="13" s="1"/>
  <c r="A2231" i="13" s="1"/>
  <c r="A2232" i="13" s="1"/>
  <c r="A2233" i="13" s="1"/>
  <c r="A2234" i="13" s="1"/>
  <c r="A2235" i="13" s="1"/>
  <c r="A2236" i="13" s="1"/>
  <c r="A2237" i="13" s="1"/>
  <c r="A2238" i="13" s="1"/>
  <c r="A2239" i="13" s="1"/>
  <c r="A2240" i="13" s="1"/>
  <c r="A2241" i="13" s="1"/>
  <c r="A2242" i="13" s="1"/>
  <c r="A2243" i="13" s="1"/>
  <c r="A2244" i="13" s="1"/>
  <c r="A2245" i="13" s="1"/>
  <c r="A2246" i="13" s="1"/>
  <c r="A2247" i="13" s="1"/>
  <c r="A2248" i="13" s="1"/>
  <c r="A2249" i="13" s="1"/>
  <c r="A2250" i="13" s="1"/>
  <c r="A2251" i="13" s="1"/>
  <c r="A2252" i="13" s="1"/>
  <c r="A2253" i="13" s="1"/>
  <c r="A2254" i="13" s="1"/>
  <c r="A2255" i="13" s="1"/>
  <c r="A2256" i="13" s="1"/>
  <c r="A2257" i="13" s="1"/>
  <c r="A2258" i="13" s="1"/>
  <c r="A2259" i="13" s="1"/>
  <c r="A2260" i="13" s="1"/>
  <c r="A2261" i="13" s="1"/>
  <c r="A2262" i="13" s="1"/>
  <c r="A2263" i="13" s="1"/>
  <c r="A2264" i="13" s="1"/>
  <c r="A2265" i="13" s="1"/>
  <c r="A2266" i="13" s="1"/>
  <c r="A2267" i="13" s="1"/>
  <c r="A2268" i="13" s="1"/>
  <c r="A2269" i="13" s="1"/>
  <c r="A2270" i="13" s="1"/>
  <c r="A2271" i="13" s="1"/>
  <c r="A2272" i="13" s="1"/>
  <c r="A2273" i="13" s="1"/>
  <c r="A2274" i="13" s="1"/>
  <c r="A2275" i="13" s="1"/>
  <c r="A2276" i="13" s="1"/>
  <c r="A2277" i="13" s="1"/>
  <c r="A2278" i="13" s="1"/>
  <c r="A2279" i="13" s="1"/>
  <c r="A2280" i="13" s="1"/>
  <c r="A2281" i="13" s="1"/>
  <c r="A2282" i="13" s="1"/>
  <c r="A2283" i="13" s="1"/>
  <c r="A2284" i="13" s="1"/>
  <c r="A2285" i="13" s="1"/>
  <c r="A2286" i="13" s="1"/>
  <c r="A2287" i="13" s="1"/>
  <c r="A2288" i="13" s="1"/>
  <c r="A2289" i="13" s="1"/>
  <c r="A2290" i="13" s="1"/>
  <c r="A2291" i="13" s="1"/>
  <c r="A2292" i="13" s="1"/>
  <c r="A2293" i="13" s="1"/>
  <c r="A2294" i="13" s="1"/>
  <c r="A2295" i="13" s="1"/>
  <c r="A2296" i="13" s="1"/>
  <c r="A2297" i="13" s="1"/>
  <c r="A2298" i="13" s="1"/>
  <c r="A2299" i="13" s="1"/>
  <c r="A2300" i="13" s="1"/>
  <c r="A2301" i="13" s="1"/>
  <c r="A2302" i="13" s="1"/>
  <c r="A2303" i="13" s="1"/>
  <c r="A2304" i="13" s="1"/>
  <c r="A2305" i="13" s="1"/>
  <c r="A2306" i="13" s="1"/>
  <c r="A2307" i="13" s="1"/>
  <c r="A2308" i="13" s="1"/>
  <c r="A2309" i="13" s="1"/>
  <c r="A2310" i="13" s="1"/>
  <c r="A2311" i="13" s="1"/>
  <c r="A2312" i="13" s="1"/>
  <c r="A2313" i="13" s="1"/>
  <c r="A2314" i="13" s="1"/>
  <c r="A2315" i="13" s="1"/>
  <c r="A2316" i="13" s="1"/>
  <c r="A2317" i="13" s="1"/>
  <c r="A2318" i="13" s="1"/>
  <c r="A2319" i="13" s="1"/>
  <c r="A2320" i="13" s="1"/>
  <c r="A2321" i="13" s="1"/>
  <c r="A2322" i="13" s="1"/>
  <c r="A2323" i="13" s="1"/>
  <c r="A2324" i="13" s="1"/>
  <c r="A2325" i="13" s="1"/>
  <c r="A2326" i="13" s="1"/>
  <c r="A2327" i="13" s="1"/>
  <c r="A2328" i="13" s="1"/>
  <c r="A2329" i="13" s="1"/>
  <c r="A2330" i="13" s="1"/>
  <c r="A2331" i="13" s="1"/>
  <c r="A2332" i="13" s="1"/>
  <c r="A2333" i="13" s="1"/>
  <c r="A2334" i="13" s="1"/>
  <c r="A2335" i="13" s="1"/>
  <c r="A2336" i="13" s="1"/>
  <c r="A2337" i="13" s="1"/>
  <c r="A2338" i="13" s="1"/>
  <c r="A2339" i="13" s="1"/>
  <c r="A2340" i="13" s="1"/>
  <c r="A2341" i="13" s="1"/>
  <c r="A2342" i="13" s="1"/>
  <c r="A2343" i="13" s="1"/>
  <c r="A2344" i="13" s="1"/>
  <c r="A2345" i="13" s="1"/>
  <c r="A2346" i="13" s="1"/>
  <c r="A2347" i="13" s="1"/>
  <c r="A2348" i="13" s="1"/>
  <c r="A2349" i="13" s="1"/>
  <c r="A2350" i="13" s="1"/>
  <c r="A2351" i="13" s="1"/>
  <c r="A2352" i="13" s="1"/>
  <c r="A2353" i="13" s="1"/>
  <c r="A2354" i="13" s="1"/>
  <c r="A2355" i="13" s="1"/>
  <c r="A2356" i="13" s="1"/>
  <c r="A2357" i="13" s="1"/>
  <c r="A2358" i="13" s="1"/>
  <c r="A2359" i="13" s="1"/>
  <c r="A2360" i="13" s="1"/>
  <c r="A2361" i="13" s="1"/>
  <c r="A2362" i="13" s="1"/>
  <c r="A2363" i="13" s="1"/>
  <c r="A2364" i="13" s="1"/>
  <c r="A2365" i="13" s="1"/>
  <c r="A2366" i="13" s="1"/>
  <c r="A2367" i="13" s="1"/>
  <c r="A2368" i="13" s="1"/>
  <c r="A2369" i="13" s="1"/>
  <c r="A2370" i="13" s="1"/>
  <c r="A2371" i="13" s="1"/>
  <c r="A2372" i="13" s="1"/>
  <c r="A2373" i="13" s="1"/>
  <c r="A2374" i="13" s="1"/>
  <c r="A2375" i="13" s="1"/>
  <c r="A2376" i="13" s="1"/>
  <c r="A2377" i="13" s="1"/>
  <c r="A2378" i="13" s="1"/>
  <c r="A2379" i="13" s="1"/>
  <c r="A2380" i="13" s="1"/>
  <c r="A2381" i="13" s="1"/>
  <c r="A2382" i="13" s="1"/>
  <c r="A2383" i="13" s="1"/>
  <c r="A2384" i="13" s="1"/>
  <c r="A2385" i="13" s="1"/>
  <c r="A2386" i="13" s="1"/>
  <c r="A2387" i="13" s="1"/>
  <c r="A2388" i="13" s="1"/>
  <c r="A2389" i="13" s="1"/>
  <c r="A2390" i="13" s="1"/>
  <c r="A2391" i="13" s="1"/>
  <c r="A2392" i="13" s="1"/>
  <c r="A2393" i="13" s="1"/>
  <c r="A2394" i="13" s="1"/>
  <c r="A2395" i="13" s="1"/>
  <c r="A2396" i="13" s="1"/>
  <c r="A2397" i="13" s="1"/>
  <c r="A2398" i="13" s="1"/>
  <c r="A2399" i="13" s="1"/>
  <c r="A2400" i="13" s="1"/>
  <c r="A2401" i="13" s="1"/>
  <c r="A2402" i="13" s="1"/>
  <c r="A2403" i="13" s="1"/>
  <c r="A2404" i="13" s="1"/>
  <c r="A2405" i="13" s="1"/>
  <c r="A2406" i="13" s="1"/>
  <c r="A2407" i="13" s="1"/>
  <c r="A2408" i="13" s="1"/>
  <c r="A2409" i="13" s="1"/>
  <c r="A2410" i="13" s="1"/>
  <c r="A2411" i="13" s="1"/>
  <c r="A2412" i="13" s="1"/>
  <c r="A2413" i="13" s="1"/>
  <c r="A2414" i="13" s="1"/>
  <c r="A2415" i="13" s="1"/>
  <c r="A2416" i="13" s="1"/>
  <c r="A2417" i="13" s="1"/>
  <c r="A2418" i="13" s="1"/>
  <c r="A2419" i="13" s="1"/>
  <c r="A2420" i="13" s="1"/>
  <c r="A2421" i="13" s="1"/>
  <c r="A2422" i="13" s="1"/>
  <c r="A2423" i="13" s="1"/>
  <c r="A2424" i="13" s="1"/>
  <c r="A2425" i="13" s="1"/>
  <c r="A2426" i="13" s="1"/>
  <c r="A2427" i="13" s="1"/>
  <c r="A2428" i="13" s="1"/>
  <c r="A2429" i="13" s="1"/>
  <c r="A2430" i="13" s="1"/>
  <c r="A2431" i="13" s="1"/>
  <c r="A2432" i="13" s="1"/>
  <c r="A2433" i="13" s="1"/>
  <c r="A2434" i="13" s="1"/>
  <c r="A2435" i="13" s="1"/>
  <c r="A2436" i="13" s="1"/>
  <c r="A2437" i="13" s="1"/>
  <c r="A2438" i="13" s="1"/>
  <c r="A2439" i="13" s="1"/>
  <c r="A2440" i="13" s="1"/>
  <c r="A2441" i="13" s="1"/>
  <c r="A2442" i="13" s="1"/>
  <c r="A2443" i="13" s="1"/>
  <c r="A2444" i="13" s="1"/>
  <c r="A2445" i="13" s="1"/>
  <c r="A2446" i="13" s="1"/>
  <c r="A2447" i="13" s="1"/>
  <c r="A2448" i="13" s="1"/>
  <c r="A2449" i="13" s="1"/>
  <c r="A2450" i="13" s="1"/>
  <c r="A2451" i="13" s="1"/>
  <c r="A2452" i="13" s="1"/>
  <c r="A2453" i="13" s="1"/>
  <c r="A2454" i="13" s="1"/>
  <c r="A2455" i="13" s="1"/>
  <c r="A2456" i="13" s="1"/>
  <c r="A2457" i="13" s="1"/>
  <c r="A2458" i="13" s="1"/>
  <c r="A2459" i="13" s="1"/>
  <c r="A2460" i="13" s="1"/>
  <c r="A2461" i="13" s="1"/>
  <c r="A2462" i="13" s="1"/>
  <c r="A2463" i="13" s="1"/>
  <c r="A2464" i="13" s="1"/>
  <c r="A2465" i="13" s="1"/>
  <c r="A2466" i="13" s="1"/>
  <c r="A2467" i="13" s="1"/>
  <c r="A2468" i="13" s="1"/>
  <c r="A2469" i="13" s="1"/>
  <c r="A2470" i="13" s="1"/>
  <c r="A2471" i="13" s="1"/>
  <c r="A2472" i="13" s="1"/>
  <c r="A2473" i="13" s="1"/>
  <c r="A2474" i="13" s="1"/>
  <c r="A2475" i="13" s="1"/>
  <c r="A2476" i="13" s="1"/>
  <c r="A2477" i="13" s="1"/>
  <c r="A2478" i="13" s="1"/>
  <c r="A2479" i="13" s="1"/>
  <c r="A2480" i="13" s="1"/>
  <c r="A2481" i="13" s="1"/>
  <c r="A2482" i="13" s="1"/>
  <c r="A2483" i="13" s="1"/>
  <c r="A2484" i="13" s="1"/>
  <c r="A2485" i="13" s="1"/>
  <c r="A2486" i="13" s="1"/>
  <c r="A2487" i="13" s="1"/>
  <c r="A2488" i="13" s="1"/>
  <c r="A2489" i="13" s="1"/>
  <c r="A2490" i="13" s="1"/>
  <c r="A2491" i="13" s="1"/>
  <c r="A2492" i="13" s="1"/>
  <c r="A2493" i="13" s="1"/>
  <c r="A2494" i="13" s="1"/>
  <c r="A2495" i="13" s="1"/>
  <c r="A2496" i="13" s="1"/>
  <c r="A2497" i="13" s="1"/>
  <c r="A2498" i="13" s="1"/>
  <c r="A2499" i="13" s="1"/>
  <c r="A2500" i="13" s="1"/>
  <c r="A2501" i="13" s="1"/>
  <c r="A2502" i="13" s="1"/>
  <c r="A2503" i="13" s="1"/>
  <c r="A2504" i="13" s="1"/>
  <c r="A2505" i="13" s="1"/>
  <c r="A2506" i="13" s="1"/>
  <c r="A2507" i="13" s="1"/>
  <c r="A2508" i="13" s="1"/>
  <c r="A2509" i="13" s="1"/>
  <c r="A2510" i="13" s="1"/>
  <c r="A2511" i="13" s="1"/>
  <c r="A2512" i="13" s="1"/>
  <c r="A2513" i="13" s="1"/>
  <c r="A2514" i="13" s="1"/>
  <c r="A2515" i="13" s="1"/>
  <c r="A2516" i="13" s="1"/>
  <c r="A2517" i="13" s="1"/>
  <c r="A2518" i="13" s="1"/>
  <c r="A2519" i="13" s="1"/>
  <c r="A2520" i="13" s="1"/>
  <c r="A2521" i="13" s="1"/>
  <c r="A2522" i="13" s="1"/>
  <c r="A2523" i="13" s="1"/>
  <c r="A2524" i="13" s="1"/>
  <c r="A2525" i="13" s="1"/>
  <c r="A2526" i="13" s="1"/>
  <c r="A2527" i="13" s="1"/>
  <c r="A2528" i="13" s="1"/>
  <c r="A2529" i="13" s="1"/>
  <c r="A2530" i="13" s="1"/>
  <c r="A2531" i="13" s="1"/>
  <c r="A2532" i="13" s="1"/>
  <c r="A2533" i="13" s="1"/>
  <c r="A2534" i="13" s="1"/>
  <c r="A2535" i="13" s="1"/>
  <c r="A2536" i="13" s="1"/>
  <c r="A2537" i="13" s="1"/>
  <c r="A2538" i="13" s="1"/>
  <c r="A2539" i="13" s="1"/>
  <c r="A2540" i="13" s="1"/>
  <c r="A2541" i="13" s="1"/>
  <c r="A2542" i="13" s="1"/>
  <c r="A2543" i="13" s="1"/>
  <c r="A2544" i="13" s="1"/>
  <c r="A2545" i="13" s="1"/>
  <c r="A2546" i="13" s="1"/>
  <c r="A2547" i="13" s="1"/>
  <c r="A2548" i="13" s="1"/>
  <c r="A2549" i="13" s="1"/>
  <c r="A2550" i="13" s="1"/>
  <c r="A2551" i="13" s="1"/>
  <c r="A2552" i="13" s="1"/>
  <c r="A2553" i="13" s="1"/>
  <c r="A2554" i="13" s="1"/>
  <c r="A2555" i="13" s="1"/>
  <c r="A2556" i="13" s="1"/>
  <c r="A2557" i="13" s="1"/>
  <c r="A2558" i="13" s="1"/>
  <c r="A2559" i="13" s="1"/>
  <c r="A2560" i="13" s="1"/>
  <c r="A2561" i="13" s="1"/>
  <c r="A2562" i="13" s="1"/>
  <c r="A2563" i="13" s="1"/>
  <c r="A2564" i="13" s="1"/>
  <c r="A2565" i="13" s="1"/>
  <c r="A2566" i="13" s="1"/>
  <c r="A2567" i="13" s="1"/>
  <c r="A2568" i="13" s="1"/>
  <c r="A2569" i="13" s="1"/>
  <c r="A2570" i="13" s="1"/>
  <c r="A2571" i="13" s="1"/>
  <c r="A2572" i="13" s="1"/>
  <c r="A2573" i="13" s="1"/>
  <c r="A2574" i="13" s="1"/>
  <c r="A2575" i="13" s="1"/>
  <c r="A2576" i="13" s="1"/>
  <c r="A2577" i="13" s="1"/>
  <c r="A2578" i="13" s="1"/>
  <c r="A2579" i="13" s="1"/>
  <c r="A2580" i="13" s="1"/>
  <c r="A2581" i="13" s="1"/>
  <c r="A2582" i="13" s="1"/>
  <c r="A2583" i="13" s="1"/>
  <c r="A2584" i="13" s="1"/>
  <c r="A2585" i="13" s="1"/>
  <c r="A2586" i="13" s="1"/>
  <c r="A2587" i="13" s="1"/>
  <c r="A2588" i="13" s="1"/>
  <c r="A2589" i="13" s="1"/>
  <c r="A2590" i="13" s="1"/>
  <c r="A2591" i="13" s="1"/>
  <c r="A2592" i="13" s="1"/>
  <c r="A2593" i="13" s="1"/>
  <c r="A2594" i="13" s="1"/>
  <c r="A2595" i="13" s="1"/>
  <c r="A2596" i="13" s="1"/>
  <c r="A2597" i="13" s="1"/>
  <c r="A2598" i="13" s="1"/>
  <c r="A2599" i="13" s="1"/>
  <c r="A2600" i="13" s="1"/>
  <c r="A2601" i="13" s="1"/>
  <c r="A2602" i="13" s="1"/>
  <c r="A2603" i="13" s="1"/>
  <c r="A2604" i="13" s="1"/>
  <c r="A2605" i="13" s="1"/>
  <c r="A2606" i="13" s="1"/>
  <c r="A2607" i="13" s="1"/>
  <c r="A2608" i="13" s="1"/>
  <c r="A2609" i="13" s="1"/>
  <c r="A2610" i="13" s="1"/>
  <c r="A2611" i="13" s="1"/>
  <c r="A2612" i="13" s="1"/>
  <c r="A2613" i="13" s="1"/>
  <c r="A2614" i="13" s="1"/>
  <c r="A2615" i="13" s="1"/>
  <c r="A2616" i="13" s="1"/>
  <c r="A2617" i="13" s="1"/>
  <c r="A2618" i="13" s="1"/>
  <c r="A2619" i="13" s="1"/>
  <c r="A2620" i="13" s="1"/>
  <c r="A2621" i="13" s="1"/>
  <c r="A2622" i="13" s="1"/>
  <c r="A2623" i="13" s="1"/>
  <c r="A2624" i="13" s="1"/>
  <c r="A2625" i="13" s="1"/>
  <c r="A2626" i="13" s="1"/>
  <c r="A2627" i="13" s="1"/>
  <c r="A2628" i="13" s="1"/>
  <c r="A2629" i="13" s="1"/>
  <c r="A2630" i="13" s="1"/>
  <c r="A2631" i="13" s="1"/>
  <c r="A2632" i="13" s="1"/>
  <c r="A2633" i="13" s="1"/>
  <c r="A2634" i="13" s="1"/>
  <c r="A2635" i="13" s="1"/>
  <c r="A2636" i="13" s="1"/>
  <c r="A2637" i="13" s="1"/>
  <c r="A2638" i="13" s="1"/>
  <c r="A2639" i="13" s="1"/>
  <c r="A2640" i="13" s="1"/>
  <c r="A2641" i="13" s="1"/>
  <c r="A2642" i="13" s="1"/>
  <c r="A2643" i="13" s="1"/>
  <c r="A2644" i="13" s="1"/>
  <c r="A2645" i="13" s="1"/>
  <c r="A2646" i="13" s="1"/>
  <c r="A2647" i="13" s="1"/>
  <c r="A2648" i="13" s="1"/>
  <c r="A2649" i="13" s="1"/>
  <c r="A2650" i="13" s="1"/>
  <c r="A2651" i="13" s="1"/>
  <c r="A2652" i="13" s="1"/>
  <c r="A2653" i="13" s="1"/>
  <c r="A2654" i="13" s="1"/>
  <c r="A2655" i="13" s="1"/>
  <c r="A2656" i="13" s="1"/>
  <c r="A2657" i="13" s="1"/>
  <c r="A2658" i="13" s="1"/>
  <c r="A2659" i="13" s="1"/>
  <c r="A2660" i="13" s="1"/>
  <c r="A2661" i="13" s="1"/>
  <c r="A2662" i="13" s="1"/>
  <c r="A2663" i="13" s="1"/>
  <c r="A2664" i="13" s="1"/>
  <c r="A2665" i="13" s="1"/>
  <c r="A2666" i="13" s="1"/>
  <c r="A2667" i="13" s="1"/>
  <c r="A2668" i="13" s="1"/>
  <c r="A2669" i="13" s="1"/>
  <c r="A2670" i="13" s="1"/>
  <c r="A2671" i="13" s="1"/>
  <c r="A2672" i="13" s="1"/>
  <c r="A2673" i="13" s="1"/>
  <c r="A2674" i="13" s="1"/>
  <c r="A2675" i="13" s="1"/>
  <c r="A2676" i="13" s="1"/>
  <c r="A2677" i="13" s="1"/>
  <c r="A2678" i="13" s="1"/>
  <c r="A2679" i="13" s="1"/>
  <c r="A2680" i="13" s="1"/>
  <c r="A2681" i="13" s="1"/>
  <c r="A2682" i="13" s="1"/>
  <c r="A2683" i="13" s="1"/>
  <c r="A2684" i="13" s="1"/>
  <c r="A2685" i="13" s="1"/>
  <c r="A2686" i="13" s="1"/>
  <c r="A2687" i="13" s="1"/>
  <c r="A2688" i="13" s="1"/>
  <c r="A2689" i="13" s="1"/>
  <c r="A2690" i="13" s="1"/>
  <c r="A2691" i="13" s="1"/>
  <c r="A2692" i="13" s="1"/>
  <c r="A2693" i="13" s="1"/>
  <c r="A2694" i="13" s="1"/>
  <c r="A2695" i="13" s="1"/>
  <c r="A2696" i="13" s="1"/>
  <c r="A2697" i="13" s="1"/>
  <c r="A2698" i="13" s="1"/>
  <c r="A2699" i="13" s="1"/>
  <c r="A2700" i="13" s="1"/>
  <c r="A2701" i="13" s="1"/>
  <c r="A2702" i="13" s="1"/>
  <c r="A2703" i="13" s="1"/>
  <c r="A2704" i="13" s="1"/>
  <c r="A2705" i="13" s="1"/>
  <c r="A2706" i="13" s="1"/>
  <c r="A2707" i="13" s="1"/>
  <c r="A2708" i="13" s="1"/>
  <c r="A2709" i="13" s="1"/>
  <c r="A2710" i="13" s="1"/>
  <c r="A2711" i="13" s="1"/>
  <c r="A2712" i="13" s="1"/>
  <c r="A2713" i="13" s="1"/>
  <c r="A2714" i="13" s="1"/>
  <c r="A2715" i="13" s="1"/>
  <c r="A2716" i="13" s="1"/>
  <c r="A2717" i="13" s="1"/>
  <c r="A2718" i="13" s="1"/>
  <c r="A2719" i="13" s="1"/>
  <c r="A2720" i="13" s="1"/>
  <c r="A2721" i="13" s="1"/>
  <c r="A2722" i="13" s="1"/>
  <c r="A2723" i="13" s="1"/>
  <c r="A2724" i="13" s="1"/>
  <c r="A2725" i="13" s="1"/>
  <c r="A2726" i="13" s="1"/>
  <c r="A2727" i="13" s="1"/>
  <c r="A2728" i="13" s="1"/>
  <c r="A2729" i="13" s="1"/>
  <c r="A2730" i="13" s="1"/>
  <c r="A2731" i="13" s="1"/>
  <c r="A2732" i="13" s="1"/>
  <c r="A2733" i="13" s="1"/>
  <c r="A2734" i="13" s="1"/>
  <c r="A2735" i="13" s="1"/>
  <c r="A2736" i="13" s="1"/>
  <c r="A2737" i="13" s="1"/>
  <c r="A2738" i="13" s="1"/>
  <c r="A2739" i="13" s="1"/>
  <c r="A2740" i="13" s="1"/>
  <c r="A2741" i="13" s="1"/>
  <c r="A2742" i="13" s="1"/>
  <c r="A2743" i="13" s="1"/>
  <c r="A2744" i="13" s="1"/>
  <c r="A2745" i="13" s="1"/>
  <c r="A2746" i="13" s="1"/>
  <c r="A2747" i="13" s="1"/>
  <c r="A2748" i="13" s="1"/>
  <c r="A2749" i="13" s="1"/>
  <c r="A2750" i="13" s="1"/>
  <c r="A2751" i="13" s="1"/>
  <c r="A2752" i="13" s="1"/>
  <c r="A2753" i="13" s="1"/>
  <c r="A2754" i="13" s="1"/>
  <c r="A2755" i="13" s="1"/>
  <c r="A2756" i="13" s="1"/>
  <c r="A2757" i="13" s="1"/>
  <c r="A2758" i="13" s="1"/>
  <c r="A2759" i="13" s="1"/>
  <c r="A2760" i="13" s="1"/>
  <c r="A2761" i="13" s="1"/>
  <c r="A2762" i="13" s="1"/>
  <c r="A2763" i="13" s="1"/>
  <c r="A2764" i="13" s="1"/>
  <c r="A2765" i="13" s="1"/>
  <c r="A2766" i="13" s="1"/>
  <c r="A2767" i="13" s="1"/>
  <c r="A2768" i="13" s="1"/>
  <c r="A2769" i="13" s="1"/>
  <c r="A2770" i="13" s="1"/>
  <c r="A2771" i="13" s="1"/>
  <c r="A2772" i="13" s="1"/>
  <c r="A2773" i="13" s="1"/>
  <c r="A2774" i="13" s="1"/>
  <c r="A2775" i="13" s="1"/>
  <c r="A2776" i="13" s="1"/>
  <c r="A2777" i="13" s="1"/>
  <c r="A2778" i="13" s="1"/>
  <c r="A2779" i="13" s="1"/>
  <c r="A2780" i="13" s="1"/>
  <c r="A2781" i="13" s="1"/>
  <c r="A2782" i="13" s="1"/>
  <c r="A2783" i="13" s="1"/>
  <c r="A2784" i="13" s="1"/>
  <c r="A2785" i="13" s="1"/>
  <c r="A2786" i="13" s="1"/>
  <c r="A2787" i="13" s="1"/>
  <c r="A2788" i="13" s="1"/>
  <c r="A2789" i="13" s="1"/>
  <c r="A2790" i="13" s="1"/>
  <c r="A2791" i="13" s="1"/>
  <c r="A2792" i="13" s="1"/>
  <c r="A2793" i="13" s="1"/>
  <c r="A2794" i="13" s="1"/>
  <c r="A2795" i="13" s="1"/>
  <c r="A2796" i="13" s="1"/>
  <c r="A2797" i="13" s="1"/>
  <c r="A2798" i="13" s="1"/>
  <c r="A2799" i="13" s="1"/>
  <c r="A2800" i="13" s="1"/>
  <c r="A2801" i="13" s="1"/>
  <c r="A2802" i="13" s="1"/>
  <c r="A2803" i="13" s="1"/>
  <c r="A2804" i="13" s="1"/>
  <c r="A2805" i="13" s="1"/>
  <c r="A2806" i="13" s="1"/>
  <c r="A2807" i="13" s="1"/>
  <c r="A2808" i="13" s="1"/>
  <c r="A2809" i="13" s="1"/>
  <c r="A2810" i="13" s="1"/>
  <c r="A2811" i="13" s="1"/>
  <c r="A2812" i="13" s="1"/>
  <c r="A2813" i="13" s="1"/>
  <c r="A2814" i="13" s="1"/>
  <c r="A2815" i="13" s="1"/>
  <c r="A2816" i="13" s="1"/>
  <c r="A2817" i="13" s="1"/>
  <c r="A2818" i="13" s="1"/>
  <c r="A2819" i="13" s="1"/>
  <c r="A2820" i="13" s="1"/>
  <c r="A2821" i="13" s="1"/>
  <c r="A2822" i="13" s="1"/>
  <c r="A2823" i="13" s="1"/>
  <c r="A2824" i="13" s="1"/>
  <c r="A2825" i="13" s="1"/>
  <c r="A2826" i="13" s="1"/>
  <c r="A2827" i="13" s="1"/>
  <c r="A2828" i="13" s="1"/>
  <c r="A2829" i="13" s="1"/>
  <c r="A2830" i="13" s="1"/>
  <c r="A2831" i="13" s="1"/>
  <c r="A2832" i="13" s="1"/>
  <c r="A2833" i="13" s="1"/>
  <c r="A2834" i="13" s="1"/>
  <c r="A2835" i="13" s="1"/>
  <c r="A2836" i="13" s="1"/>
  <c r="A2837" i="13" s="1"/>
  <c r="A2838" i="13" s="1"/>
  <c r="A2839" i="13" s="1"/>
  <c r="A2840" i="13" s="1"/>
  <c r="A2841" i="13" s="1"/>
  <c r="A2842" i="13" s="1"/>
  <c r="A2843" i="13" s="1"/>
  <c r="A2844" i="13" s="1"/>
  <c r="A2845" i="13" s="1"/>
  <c r="A2846" i="13" s="1"/>
  <c r="A2847" i="13" s="1"/>
  <c r="A2848" i="13" s="1"/>
  <c r="A2849" i="13" s="1"/>
  <c r="A2850" i="13" s="1"/>
  <c r="A2851" i="13" s="1"/>
  <c r="A2852" i="13" s="1"/>
  <c r="A2853" i="13" s="1"/>
  <c r="A2854" i="13" s="1"/>
  <c r="A2855" i="13" s="1"/>
  <c r="A2856" i="13" s="1"/>
  <c r="A2857" i="13" s="1"/>
  <c r="A2858" i="13" s="1"/>
  <c r="A2859" i="13" s="1"/>
  <c r="A2860" i="13" s="1"/>
  <c r="A2861" i="13" s="1"/>
  <c r="A2862" i="13" s="1"/>
  <c r="A2863" i="13" s="1"/>
  <c r="A2864" i="13" s="1"/>
  <c r="A2865" i="13" s="1"/>
  <c r="A2866" i="13" s="1"/>
  <c r="A2867" i="13" s="1"/>
  <c r="A2868" i="13" s="1"/>
  <c r="A2869" i="13" s="1"/>
  <c r="A2870" i="13" s="1"/>
  <c r="A2871" i="13" s="1"/>
  <c r="A2872" i="13" s="1"/>
  <c r="A2873" i="13" s="1"/>
  <c r="A2874" i="13" s="1"/>
  <c r="A2875" i="13" s="1"/>
  <c r="A2876" i="13" s="1"/>
  <c r="A2877" i="13" s="1"/>
  <c r="A2878" i="13" s="1"/>
  <c r="A2879" i="13" s="1"/>
  <c r="A2880" i="13" s="1"/>
  <c r="A2881" i="13" s="1"/>
  <c r="A2882" i="13" s="1"/>
  <c r="A2883" i="13" s="1"/>
  <c r="A2884" i="13" s="1"/>
  <c r="A2885" i="13" s="1"/>
  <c r="A2886" i="13" s="1"/>
  <c r="A2887" i="13" s="1"/>
  <c r="A2888" i="13" s="1"/>
  <c r="A2889" i="13" s="1"/>
  <c r="A2890" i="13" s="1"/>
  <c r="A2891" i="13" s="1"/>
  <c r="A2892" i="13" s="1"/>
  <c r="A2893" i="13" s="1"/>
  <c r="A2894" i="13" s="1"/>
  <c r="A2895" i="13" s="1"/>
  <c r="A2896" i="13" s="1"/>
  <c r="A2897" i="13" s="1"/>
  <c r="A2898" i="13" s="1"/>
  <c r="A2899" i="13" s="1"/>
  <c r="A2900" i="13" s="1"/>
  <c r="A2901" i="13" s="1"/>
  <c r="A2902" i="13" s="1"/>
  <c r="A2903" i="13" s="1"/>
  <c r="A2904" i="13" s="1"/>
  <c r="A2905" i="13" s="1"/>
  <c r="A2906" i="13" s="1"/>
  <c r="A2907" i="13" s="1"/>
  <c r="A2908" i="13" s="1"/>
  <c r="A2909" i="13" s="1"/>
  <c r="A2910" i="13" s="1"/>
  <c r="A2911" i="13" s="1"/>
  <c r="A2912" i="13" s="1"/>
  <c r="A2913" i="13" s="1"/>
  <c r="A2914" i="13" s="1"/>
  <c r="A2915" i="13" s="1"/>
  <c r="A2916" i="13" s="1"/>
  <c r="A2917" i="13" s="1"/>
  <c r="A2918" i="13" s="1"/>
  <c r="A2919" i="13" s="1"/>
  <c r="A2920" i="13" s="1"/>
  <c r="A2921" i="13" s="1"/>
  <c r="A2922" i="13" s="1"/>
  <c r="A2923" i="13" s="1"/>
  <c r="A2924" i="13" s="1"/>
  <c r="A2925" i="13" s="1"/>
  <c r="A2926" i="13" s="1"/>
  <c r="A2927" i="13" s="1"/>
  <c r="A2928" i="13" s="1"/>
  <c r="A2929" i="13" s="1"/>
  <c r="A2930" i="13" s="1"/>
  <c r="A2931" i="13" s="1"/>
  <c r="A2932" i="13" s="1"/>
  <c r="A2933" i="13" s="1"/>
  <c r="A2934" i="13" s="1"/>
  <c r="A2935" i="13" s="1"/>
  <c r="A2936" i="13" s="1"/>
  <c r="A2937" i="13" s="1"/>
  <c r="A2938" i="13" s="1"/>
  <c r="A2939" i="13" s="1"/>
  <c r="A2940" i="13" s="1"/>
  <c r="A2941" i="13" s="1"/>
  <c r="A2942" i="13" s="1"/>
  <c r="A2943" i="13" s="1"/>
  <c r="A2944" i="13" s="1"/>
  <c r="A2945" i="13" s="1"/>
  <c r="A2946" i="13" s="1"/>
  <c r="A2947" i="13" s="1"/>
  <c r="A2948" i="13" s="1"/>
  <c r="A2949" i="13" s="1"/>
  <c r="A2950" i="13" s="1"/>
  <c r="A2951" i="13" s="1"/>
  <c r="A2952" i="13" s="1"/>
  <c r="A2953" i="13" s="1"/>
  <c r="A2954" i="13" s="1"/>
  <c r="A2955" i="13" s="1"/>
  <c r="A2956" i="13" s="1"/>
  <c r="A2957" i="13" s="1"/>
  <c r="A2958" i="13" s="1"/>
  <c r="A2959" i="13" s="1"/>
  <c r="A2960" i="13" s="1"/>
  <c r="A2961" i="13" s="1"/>
  <c r="A2962" i="13" s="1"/>
  <c r="A2963" i="13" s="1"/>
  <c r="A2964" i="13" s="1"/>
  <c r="A2965" i="13" s="1"/>
  <c r="A2966" i="13" s="1"/>
  <c r="A2967" i="13" s="1"/>
  <c r="A2968" i="13" s="1"/>
  <c r="A2969" i="13" s="1"/>
  <c r="A2970" i="13" s="1"/>
  <c r="A2971" i="13" s="1"/>
  <c r="A2972" i="13" s="1"/>
  <c r="A2973" i="13" s="1"/>
  <c r="A2974" i="13" s="1"/>
  <c r="A2975" i="13" s="1"/>
  <c r="A2976" i="13" s="1"/>
  <c r="A2977" i="13" s="1"/>
  <c r="A2978" i="13" s="1"/>
  <c r="A2979" i="13" s="1"/>
  <c r="A2980" i="13" s="1"/>
  <c r="A2981" i="13" s="1"/>
  <c r="A2982" i="13" s="1"/>
  <c r="A2983" i="13" s="1"/>
  <c r="A2984" i="13" s="1"/>
  <c r="A2985" i="13" s="1"/>
  <c r="A2986" i="13" s="1"/>
  <c r="A2987" i="13" s="1"/>
  <c r="A2988" i="13" s="1"/>
  <c r="A2989" i="13" s="1"/>
  <c r="A2990" i="13" s="1"/>
  <c r="A2991" i="13" s="1"/>
  <c r="A2992" i="13" s="1"/>
  <c r="A2993" i="13" s="1"/>
  <c r="A2994" i="13" s="1"/>
  <c r="A2995" i="13" s="1"/>
  <c r="A2996" i="13" s="1"/>
  <c r="A2997" i="13" s="1"/>
  <c r="A2998" i="13" s="1"/>
  <c r="A2999" i="13" s="1"/>
  <c r="A3000" i="13" s="1"/>
  <c r="A3001" i="13" s="1"/>
  <c r="A3002" i="13" s="1"/>
  <c r="A3003" i="13" s="1"/>
  <c r="A3004" i="13" s="1"/>
  <c r="A3005" i="13" s="1"/>
  <c r="A3006" i="13" s="1"/>
  <c r="A3007" i="13" s="1"/>
  <c r="A3008" i="13" s="1"/>
  <c r="A3009" i="13" s="1"/>
  <c r="A3010" i="13" s="1"/>
  <c r="A3011" i="13" s="1"/>
  <c r="A3012" i="13" s="1"/>
  <c r="A3013" i="13" s="1"/>
  <c r="A3014" i="13" s="1"/>
  <c r="A3015" i="13" s="1"/>
  <c r="A3016" i="13" s="1"/>
  <c r="A3017" i="13" s="1"/>
  <c r="A3018" i="13" s="1"/>
  <c r="A3019" i="13" s="1"/>
  <c r="A3020" i="13" s="1"/>
  <c r="A3021" i="13" s="1"/>
  <c r="A3022" i="13" s="1"/>
  <c r="A3023" i="13" s="1"/>
  <c r="A3024" i="13" s="1"/>
  <c r="A3025" i="13" s="1"/>
  <c r="A3026" i="13" s="1"/>
  <c r="A3027" i="13" s="1"/>
  <c r="A3028" i="13" s="1"/>
  <c r="A3029" i="13" s="1"/>
  <c r="A3030" i="13" s="1"/>
  <c r="A3031" i="13" s="1"/>
  <c r="A3032" i="13" s="1"/>
  <c r="A3033" i="13" s="1"/>
  <c r="A3034" i="13" s="1"/>
  <c r="A3035" i="13" s="1"/>
  <c r="A3036" i="13" s="1"/>
  <c r="A3037" i="13" s="1"/>
  <c r="A3038" i="13" s="1"/>
  <c r="A3039" i="13" s="1"/>
  <c r="A3040" i="13" s="1"/>
  <c r="A3041" i="13" s="1"/>
  <c r="A3042" i="13" s="1"/>
  <c r="A3043" i="13" s="1"/>
  <c r="A3044" i="13" s="1"/>
  <c r="A3045" i="13" s="1"/>
  <c r="A3046" i="13" s="1"/>
  <c r="A3047" i="13" s="1"/>
  <c r="A3048" i="13" s="1"/>
  <c r="A3049" i="13" s="1"/>
  <c r="A3050" i="13" s="1"/>
  <c r="A3051" i="13" s="1"/>
  <c r="A3052" i="13" s="1"/>
  <c r="A3053" i="13" s="1"/>
  <c r="A3054" i="13" s="1"/>
  <c r="A3055" i="13" s="1"/>
  <c r="A3056" i="13" s="1"/>
  <c r="A3057" i="13" s="1"/>
  <c r="A3058" i="13" s="1"/>
  <c r="A3059" i="13" s="1"/>
  <c r="A3060" i="13" s="1"/>
  <c r="A3061" i="13" s="1"/>
  <c r="A3062" i="13" s="1"/>
  <c r="A3063" i="13" s="1"/>
  <c r="A3064" i="13" s="1"/>
  <c r="A3065" i="13" s="1"/>
  <c r="A3066" i="13" s="1"/>
  <c r="A3067" i="13" s="1"/>
  <c r="A3068" i="13" s="1"/>
  <c r="A3069" i="13" s="1"/>
  <c r="A3070" i="13" s="1"/>
  <c r="A3071" i="13" s="1"/>
  <c r="A3072" i="13" s="1"/>
  <c r="A3073" i="13" s="1"/>
  <c r="A3074" i="13" s="1"/>
  <c r="A3075" i="13" s="1"/>
  <c r="A3076" i="13" s="1"/>
  <c r="A3077" i="13" s="1"/>
  <c r="A3078" i="13" s="1"/>
  <c r="A3079" i="13" s="1"/>
  <c r="A3080" i="13" s="1"/>
  <c r="A3081" i="13" s="1"/>
  <c r="A3082" i="13" s="1"/>
  <c r="A3083" i="13" s="1"/>
  <c r="A3084" i="13" s="1"/>
  <c r="A3085" i="13" s="1"/>
  <c r="A3086" i="13" s="1"/>
  <c r="A3087" i="13" s="1"/>
  <c r="A3088" i="13" s="1"/>
  <c r="A3089" i="13" s="1"/>
  <c r="A3090" i="13" s="1"/>
  <c r="A3091" i="13" s="1"/>
  <c r="A3092" i="13" s="1"/>
  <c r="A3093" i="13" s="1"/>
  <c r="A3094" i="13" s="1"/>
  <c r="A3095" i="13" s="1"/>
  <c r="A3096" i="13" s="1"/>
  <c r="A3097" i="13" s="1"/>
  <c r="A3098" i="13" s="1"/>
  <c r="A3099" i="13" s="1"/>
  <c r="A3100" i="13" s="1"/>
  <c r="A3101" i="13" s="1"/>
  <c r="A3102" i="13" s="1"/>
  <c r="A3103" i="13" s="1"/>
  <c r="A3104" i="13" s="1"/>
  <c r="A3105" i="13" s="1"/>
  <c r="A3106" i="13" s="1"/>
  <c r="A3107" i="13" s="1"/>
  <c r="A3108" i="13" s="1"/>
  <c r="A3109" i="13" s="1"/>
  <c r="A3110" i="13" s="1"/>
  <c r="A3111" i="13" s="1"/>
  <c r="A3112" i="13" s="1"/>
  <c r="A3113" i="13" s="1"/>
  <c r="A3114" i="13" s="1"/>
  <c r="A3115" i="13" s="1"/>
  <c r="A3116" i="13" s="1"/>
  <c r="A3117" i="13" s="1"/>
  <c r="A3118" i="13" s="1"/>
  <c r="A3119" i="13" s="1"/>
  <c r="A3120" i="13" s="1"/>
  <c r="A3121" i="13" s="1"/>
  <c r="A3122" i="13" s="1"/>
  <c r="A3123" i="13" s="1"/>
  <c r="A3124" i="13" s="1"/>
  <c r="A3125" i="13" s="1"/>
  <c r="A3126" i="13" s="1"/>
  <c r="A3127" i="13" s="1"/>
  <c r="A3128" i="13" s="1"/>
  <c r="A3129" i="13" s="1"/>
  <c r="A3130" i="13" s="1"/>
  <c r="A3131" i="13" s="1"/>
  <c r="A3132" i="13" s="1"/>
  <c r="A3133" i="13" s="1"/>
  <c r="A3134" i="13" s="1"/>
  <c r="A3135" i="13" s="1"/>
  <c r="A3136" i="13" s="1"/>
  <c r="A3137" i="13" s="1"/>
  <c r="A3138" i="13" s="1"/>
  <c r="A3139" i="13" s="1"/>
  <c r="A3140" i="13" s="1"/>
  <c r="A3141" i="13" s="1"/>
  <c r="A3142" i="13" s="1"/>
  <c r="A3143" i="13" s="1"/>
  <c r="A3144" i="13" s="1"/>
  <c r="A3145" i="13" s="1"/>
  <c r="A3146" i="13" s="1"/>
  <c r="A3147" i="13" s="1"/>
  <c r="A3148" i="13" s="1"/>
  <c r="A3149" i="13" s="1"/>
  <c r="A3150" i="13" s="1"/>
  <c r="A3151" i="13" s="1"/>
  <c r="A3152" i="13" s="1"/>
  <c r="A3153" i="13" s="1"/>
  <c r="A3154" i="13" s="1"/>
  <c r="A3155" i="13" s="1"/>
  <c r="A3156" i="13" s="1"/>
  <c r="A3157" i="13" s="1"/>
  <c r="A3158" i="13" s="1"/>
  <c r="A3159" i="13" s="1"/>
  <c r="A3160" i="13" s="1"/>
  <c r="A3161" i="13" s="1"/>
  <c r="A3162" i="13" s="1"/>
  <c r="A3163" i="13" s="1"/>
  <c r="A3164" i="13" s="1"/>
  <c r="A3165" i="13" s="1"/>
  <c r="A3166" i="13" s="1"/>
  <c r="A3167" i="13" s="1"/>
  <c r="A3168" i="13" s="1"/>
  <c r="A3169" i="13" s="1"/>
  <c r="A3170" i="13" s="1"/>
  <c r="A3171" i="13" s="1"/>
  <c r="A3172" i="13" s="1"/>
  <c r="A3173" i="13" s="1"/>
  <c r="A3174" i="13" s="1"/>
  <c r="A3175" i="13" s="1"/>
  <c r="A3176" i="13" s="1"/>
  <c r="A3177" i="13" s="1"/>
  <c r="A3178" i="13" s="1"/>
  <c r="A3179" i="13" s="1"/>
  <c r="A3180" i="13" s="1"/>
  <c r="A3181" i="13" s="1"/>
  <c r="A3182" i="13" s="1"/>
  <c r="A3183" i="13" s="1"/>
  <c r="A3184" i="13" s="1"/>
  <c r="A3185" i="13" s="1"/>
  <c r="A3186" i="13" s="1"/>
  <c r="A3187" i="13" s="1"/>
  <c r="A3188" i="13" s="1"/>
  <c r="A3189" i="13" s="1"/>
  <c r="A3190" i="13" s="1"/>
  <c r="A3191" i="13" s="1"/>
  <c r="A3192" i="13" s="1"/>
  <c r="A3193" i="13" s="1"/>
  <c r="A3194" i="13" s="1"/>
  <c r="A3195" i="13" s="1"/>
  <c r="A3196" i="13" s="1"/>
  <c r="A3197" i="13" s="1"/>
  <c r="A3198" i="13" s="1"/>
  <c r="A3199" i="13" s="1"/>
  <c r="A3200" i="13" s="1"/>
  <c r="A3201" i="13" s="1"/>
  <c r="A3202" i="13" s="1"/>
  <c r="A3203" i="13" s="1"/>
  <c r="A3204" i="13" s="1"/>
  <c r="A3205" i="13" s="1"/>
  <c r="A3206" i="13" s="1"/>
  <c r="A3207" i="13" s="1"/>
  <c r="A3208" i="13" s="1"/>
  <c r="A3209" i="13" s="1"/>
  <c r="A3210" i="13" s="1"/>
  <c r="A3211" i="13" s="1"/>
  <c r="A3212" i="13" s="1"/>
  <c r="A3213" i="13" s="1"/>
  <c r="A3214" i="13" s="1"/>
  <c r="A3215" i="13" s="1"/>
  <c r="A3216" i="13" s="1"/>
  <c r="A3217" i="13" s="1"/>
  <c r="A3218" i="13" s="1"/>
  <c r="A3219" i="13" s="1"/>
  <c r="A3220" i="13" s="1"/>
  <c r="A3221" i="13" s="1"/>
  <c r="A3222" i="13" s="1"/>
  <c r="A3223" i="13" s="1"/>
  <c r="A3224" i="13" s="1"/>
  <c r="A3225" i="13" s="1"/>
  <c r="A3226" i="13" s="1"/>
  <c r="A3227" i="13" s="1"/>
  <c r="A3228" i="13" s="1"/>
  <c r="A3229" i="13" s="1"/>
  <c r="A3230" i="13" s="1"/>
  <c r="A3231" i="13" s="1"/>
  <c r="A3232" i="13" s="1"/>
  <c r="A3233" i="13" s="1"/>
  <c r="A3234" i="13" s="1"/>
  <c r="A3235" i="13" s="1"/>
  <c r="A273" i="13"/>
  <c r="E76" i="23" l="1"/>
  <c r="E72" i="23"/>
  <c r="E77" i="23"/>
  <c r="E73" i="23"/>
  <c r="N76" i="23"/>
  <c r="E71" i="23" l="1"/>
  <c r="N77" i="23"/>
  <c r="N71" i="23"/>
  <c r="N72" i="23" l="1"/>
  <c r="B70" i="23"/>
  <c r="L18" i="24"/>
  <c r="A19" i="24" l="1"/>
  <c r="A78" i="23"/>
  <c r="A79" i="23"/>
  <c r="A80" i="23"/>
  <c r="A71" i="23"/>
  <c r="A76" i="23"/>
  <c r="A77" i="23"/>
  <c r="A73" i="23"/>
  <c r="A74" i="23"/>
  <c r="A75" i="23"/>
  <c r="A72" i="23"/>
  <c r="N74" i="23"/>
  <c r="N75" i="23"/>
  <c r="A17" i="24"/>
  <c r="L17" i="24"/>
  <c r="A16" i="24"/>
  <c r="N70" i="23"/>
  <c r="A70" i="23"/>
  <c r="E70" i="23"/>
  <c r="N73" i="23"/>
  <c r="A18" i="24"/>
  <c r="L19" i="24"/>
  <c r="L16" i="24" l="1"/>
  <c r="F70" i="23" l="1"/>
  <c r="H71" i="23" l="1"/>
  <c r="H70" i="23"/>
  <c r="D8" i="23" l="1"/>
  <c r="G40" i="23" l="1"/>
  <c r="G41" i="23"/>
  <c r="G39" i="23"/>
  <c r="H39" i="23"/>
  <c r="H40" i="23"/>
  <c r="H41" i="23"/>
  <c r="I40" i="23" l="1"/>
  <c r="I41" i="23"/>
  <c r="I39" i="23"/>
  <c r="S389" i="13" l="1"/>
  <c r="V389" i="13" s="1"/>
  <c r="R239" i="13"/>
  <c r="O239" i="13"/>
  <c r="L239" i="13"/>
  <c r="R241" i="13"/>
  <c r="O241" i="13"/>
  <c r="L241" i="13"/>
  <c r="R225" i="13"/>
  <c r="O225" i="13"/>
  <c r="L225" i="13"/>
  <c r="R209" i="13"/>
  <c r="O209" i="13"/>
  <c r="L209" i="13"/>
  <c r="R207" i="13"/>
  <c r="O207" i="13"/>
  <c r="L207" i="13"/>
  <c r="O236" i="13"/>
  <c r="L236" i="13"/>
  <c r="R236" i="13"/>
  <c r="L220" i="13"/>
  <c r="O220" i="13"/>
  <c r="R220" i="13"/>
  <c r="L219" i="13"/>
  <c r="O219" i="13"/>
  <c r="R219" i="13"/>
  <c r="O230" i="13"/>
  <c r="L230" i="13"/>
  <c r="R230" i="13"/>
  <c r="O232" i="13"/>
  <c r="L232" i="13"/>
  <c r="R232" i="13"/>
  <c r="O240" i="13"/>
  <c r="L240" i="13"/>
  <c r="R240" i="13"/>
  <c r="R244" i="13"/>
  <c r="O244" i="13"/>
  <c r="L244" i="13"/>
  <c r="R242" i="13"/>
  <c r="O242" i="13"/>
  <c r="L242" i="13"/>
  <c r="R233" i="13"/>
  <c r="O233" i="13"/>
  <c r="L233" i="13"/>
  <c r="R234" i="13"/>
  <c r="L234" i="13"/>
  <c r="O234" i="13"/>
  <c r="R237" i="13"/>
  <c r="O237" i="13"/>
  <c r="L237" i="13"/>
  <c r="R231" i="13"/>
  <c r="O231" i="13"/>
  <c r="L231" i="13"/>
  <c r="R235" i="13"/>
  <c r="O235" i="13"/>
  <c r="L235" i="13"/>
  <c r="R243" i="13"/>
  <c r="O243" i="13"/>
  <c r="L243" i="13"/>
  <c r="R238" i="13"/>
  <c r="O238" i="13"/>
  <c r="L238" i="13"/>
  <c r="O210" i="13"/>
  <c r="R210" i="13"/>
  <c r="L210" i="13"/>
  <c r="R217" i="13"/>
  <c r="O217" i="13"/>
  <c r="L217" i="13"/>
  <c r="E27" i="23" s="1"/>
  <c r="R224" i="13"/>
  <c r="O224" i="13"/>
  <c r="L224" i="13"/>
  <c r="E34" i="23" s="1"/>
  <c r="R208" i="13"/>
  <c r="O208" i="13"/>
  <c r="L208" i="13"/>
  <c r="O216" i="13"/>
  <c r="R216" i="13"/>
  <c r="L216" i="13"/>
  <c r="R221" i="13"/>
  <c r="O221" i="13"/>
  <c r="L221" i="13"/>
  <c r="R228" i="13"/>
  <c r="O228" i="13"/>
  <c r="L228" i="13"/>
  <c r="E38" i="23" s="1"/>
  <c r="G38" i="23" s="1"/>
  <c r="O226" i="13"/>
  <c r="R226" i="13"/>
  <c r="L226" i="13"/>
  <c r="E36" i="23" s="1"/>
  <c r="G36" i="23" s="1"/>
  <c r="O222" i="13"/>
  <c r="R222" i="13"/>
  <c r="L222" i="13"/>
  <c r="O229" i="13"/>
  <c r="R229" i="13"/>
  <c r="L229" i="13"/>
  <c r="O215" i="13"/>
  <c r="R215" i="13"/>
  <c r="L215" i="13"/>
  <c r="R213" i="13"/>
  <c r="O213" i="13"/>
  <c r="L213" i="13"/>
  <c r="L212" i="13"/>
  <c r="O212" i="13"/>
  <c r="R212" i="13"/>
  <c r="L214" i="13"/>
  <c r="R214" i="13"/>
  <c r="O214" i="13"/>
  <c r="L245" i="13"/>
  <c r="O245" i="13"/>
  <c r="R245" i="13"/>
  <c r="L223" i="13"/>
  <c r="O223" i="13"/>
  <c r="R223" i="13"/>
  <c r="L211" i="13"/>
  <c r="R211" i="13"/>
  <c r="O211" i="13"/>
  <c r="L218" i="13"/>
  <c r="O218" i="13"/>
  <c r="R218" i="13"/>
  <c r="L227" i="13"/>
  <c r="E37" i="23" s="1"/>
  <c r="G37" i="23" s="1"/>
  <c r="R227" i="13"/>
  <c r="O227" i="13"/>
  <c r="O206" i="13"/>
  <c r="R206" i="13"/>
  <c r="L206" i="13"/>
  <c r="K223" i="13" l="1"/>
  <c r="J223" i="13" s="1"/>
  <c r="K227" i="13"/>
  <c r="J227" i="13" s="1"/>
  <c r="K232" i="13"/>
  <c r="J232" i="13" s="1"/>
  <c r="K224" i="13"/>
  <c r="J224" i="13" s="1"/>
  <c r="K239" i="13"/>
  <c r="J239" i="13" s="1"/>
  <c r="K234" i="13"/>
  <c r="J234" i="13" s="1"/>
  <c r="K226" i="13"/>
  <c r="J226" i="13" s="1"/>
  <c r="K215" i="13"/>
  <c r="J215" i="13" s="1"/>
  <c r="K209" i="13"/>
  <c r="J209" i="13" s="1"/>
  <c r="K229" i="13"/>
  <c r="J229" i="13" s="1"/>
  <c r="K213" i="13"/>
  <c r="J213" i="13" s="1"/>
  <c r="K222" i="13"/>
  <c r="J222" i="13" s="1"/>
  <c r="K208" i="13"/>
  <c r="J208" i="13" s="1"/>
  <c r="K210" i="13"/>
  <c r="J210" i="13" s="1"/>
  <c r="K237" i="13"/>
  <c r="J237" i="13" s="1"/>
  <c r="K211" i="13"/>
  <c r="J211" i="13" s="1"/>
  <c r="K245" i="13"/>
  <c r="J245" i="13" s="1"/>
  <c r="K240" i="13"/>
  <c r="J240" i="13" s="1"/>
  <c r="K228" i="13"/>
  <c r="J228" i="13" s="1"/>
  <c r="K243" i="13"/>
  <c r="J243" i="13" s="1"/>
  <c r="K225" i="13"/>
  <c r="J225" i="13" s="1"/>
  <c r="K214" i="13"/>
  <c r="J214" i="13" s="1"/>
  <c r="K242" i="13"/>
  <c r="J242" i="13" s="1"/>
  <c r="K220" i="13"/>
  <c r="J220" i="13" s="1"/>
  <c r="K221" i="13"/>
  <c r="J221" i="13" s="1"/>
  <c r="K235" i="13"/>
  <c r="J235" i="13" s="1"/>
  <c r="K241" i="13"/>
  <c r="J241" i="13" s="1"/>
  <c r="K212" i="13"/>
  <c r="J212" i="13" s="1"/>
  <c r="K230" i="13"/>
  <c r="J230" i="13" s="1"/>
  <c r="K218" i="13"/>
  <c r="J218" i="13" s="1"/>
  <c r="K216" i="13"/>
  <c r="J216" i="13" s="1"/>
  <c r="K238" i="13"/>
  <c r="J238" i="13" s="1"/>
  <c r="K244" i="13"/>
  <c r="J244" i="13" s="1"/>
  <c r="K236" i="13"/>
  <c r="J236" i="13" s="1"/>
  <c r="K231" i="13"/>
  <c r="J231" i="13" s="1"/>
  <c r="K217" i="13"/>
  <c r="J217" i="13" s="1"/>
  <c r="K233" i="13"/>
  <c r="J233" i="13" s="1"/>
  <c r="K219" i="13"/>
  <c r="J219" i="13" s="1"/>
  <c r="K206" i="13"/>
  <c r="K207" i="13"/>
  <c r="J207" i="13" s="1"/>
  <c r="E35" i="23"/>
  <c r="G35" i="23" s="1"/>
  <c r="E32" i="23"/>
  <c r="H32" i="23" s="1"/>
  <c r="E31" i="23"/>
  <c r="H31" i="23" s="1"/>
  <c r="E23" i="23"/>
  <c r="G23" i="23" s="1"/>
  <c r="E29" i="23"/>
  <c r="G29" i="23" s="1"/>
  <c r="H36" i="23"/>
  <c r="I36" i="23" s="1"/>
  <c r="E22" i="23"/>
  <c r="G22" i="23" s="1"/>
  <c r="E24" i="23"/>
  <c r="G24" i="23" s="1"/>
  <c r="H37" i="23"/>
  <c r="I37" i="23" s="1"/>
  <c r="E26" i="23"/>
  <c r="G26" i="23" s="1"/>
  <c r="E30" i="23"/>
  <c r="G30" i="23" s="1"/>
  <c r="E33" i="23"/>
  <c r="H33" i="23" s="1"/>
  <c r="E21" i="23"/>
  <c r="G21" i="23" s="1"/>
  <c r="H38" i="23"/>
  <c r="I38" i="23" s="1"/>
  <c r="E28" i="23"/>
  <c r="G28" i="23" s="1"/>
  <c r="E25" i="23"/>
  <c r="G25" i="23" s="1"/>
  <c r="E20" i="23"/>
  <c r="G20" i="23" s="1"/>
  <c r="E18" i="23"/>
  <c r="G18" i="23" s="1"/>
  <c r="E19" i="23"/>
  <c r="G19" i="23" s="1"/>
  <c r="E17" i="23"/>
  <c r="G17" i="23" s="1"/>
  <c r="E17" i="66"/>
  <c r="H17" i="66" s="1"/>
  <c r="G34" i="23"/>
  <c r="G27" i="23"/>
  <c r="J206" i="13" l="1"/>
  <c r="H35" i="23"/>
  <c r="I35" i="23" s="1"/>
  <c r="G31" i="23"/>
  <c r="I31" i="23" s="1"/>
  <c r="G32" i="23"/>
  <c r="I32" i="23" s="1"/>
  <c r="G33" i="23"/>
  <c r="I33" i="23" s="1"/>
  <c r="G17" i="66"/>
  <c r="I17" i="66" s="1"/>
  <c r="N17" i="66"/>
  <c r="G24" i="66"/>
  <c r="G21" i="66"/>
  <c r="G25" i="66"/>
  <c r="G31" i="66"/>
  <c r="G22" i="66"/>
  <c r="G30" i="66"/>
  <c r="G35" i="66"/>
  <c r="G32" i="66"/>
  <c r="G34" i="66"/>
  <c r="H36" i="66"/>
  <c r="I36" i="66" s="1"/>
  <c r="G23" i="66"/>
  <c r="G26" i="66"/>
  <c r="G18" i="66"/>
  <c r="G29" i="66"/>
  <c r="G28" i="66"/>
  <c r="G27" i="66"/>
  <c r="G20" i="66"/>
  <c r="G19" i="66"/>
  <c r="G33" i="66"/>
  <c r="H33" i="66"/>
  <c r="H34" i="66"/>
  <c r="H32" i="66"/>
  <c r="H35" i="66"/>
  <c r="K3" i="13"/>
  <c r="H26" i="66"/>
  <c r="H31" i="66"/>
  <c r="H24" i="66"/>
  <c r="H30" i="66"/>
  <c r="H23" i="66"/>
  <c r="H25" i="66"/>
  <c r="H28" i="66"/>
  <c r="H27" i="66"/>
  <c r="H22" i="66"/>
  <c r="H29" i="66"/>
  <c r="U210" i="13"/>
  <c r="T210" i="13"/>
  <c r="U231" i="13"/>
  <c r="T231" i="13"/>
  <c r="U239" i="13"/>
  <c r="T239" i="13"/>
  <c r="U208" i="13"/>
  <c r="T208" i="13"/>
  <c r="U224" i="13"/>
  <c r="T224" i="13"/>
  <c r="U209" i="13"/>
  <c r="T209" i="13"/>
  <c r="U240" i="13"/>
  <c r="T240" i="13"/>
  <c r="U243" i="13"/>
  <c r="T243" i="13"/>
  <c r="U237" i="13"/>
  <c r="T237" i="13"/>
  <c r="U213" i="13"/>
  <c r="T213" i="13"/>
  <c r="U232" i="13"/>
  <c r="T232" i="13"/>
  <c r="U230" i="13"/>
  <c r="T230" i="13"/>
  <c r="U236" i="13"/>
  <c r="T236" i="13"/>
  <c r="U245" i="13"/>
  <c r="T245" i="13"/>
  <c r="U221" i="13"/>
  <c r="T221" i="13"/>
  <c r="U211" i="13"/>
  <c r="T211" i="13"/>
  <c r="U225" i="13"/>
  <c r="T225" i="13"/>
  <c r="U212" i="13"/>
  <c r="T212" i="13"/>
  <c r="U238" i="13"/>
  <c r="T238" i="13"/>
  <c r="U242" i="13"/>
  <c r="T242" i="13"/>
  <c r="U206" i="13"/>
  <c r="T206" i="13"/>
  <c r="U229" i="13"/>
  <c r="T229" i="13"/>
  <c r="U223" i="13"/>
  <c r="T223" i="13"/>
  <c r="U234" i="13"/>
  <c r="T234" i="13"/>
  <c r="U244" i="13"/>
  <c r="T244" i="13"/>
  <c r="U215" i="13"/>
  <c r="T215" i="13"/>
  <c r="U228" i="13"/>
  <c r="T228" i="13"/>
  <c r="U207" i="13"/>
  <c r="T207" i="13"/>
  <c r="U235" i="13"/>
  <c r="T235" i="13"/>
  <c r="U219" i="13"/>
  <c r="T219" i="13"/>
  <c r="U220" i="13"/>
  <c r="T220" i="13"/>
  <c r="U226" i="13"/>
  <c r="T226" i="13"/>
  <c r="U214" i="13"/>
  <c r="T214" i="13"/>
  <c r="U216" i="13"/>
  <c r="T216" i="13"/>
  <c r="U233" i="13"/>
  <c r="T233" i="13"/>
  <c r="U222" i="13"/>
  <c r="T222" i="13"/>
  <c r="U227" i="13"/>
  <c r="T227" i="13"/>
  <c r="U218" i="13"/>
  <c r="T218" i="13"/>
  <c r="U241" i="13"/>
  <c r="T241" i="13"/>
  <c r="U217" i="13"/>
  <c r="T217" i="13"/>
  <c r="H21" i="66"/>
  <c r="H34" i="23"/>
  <c r="I34" i="23" s="1"/>
  <c r="H20" i="66"/>
  <c r="H19" i="66"/>
  <c r="H18" i="66"/>
  <c r="E52" i="66"/>
  <c r="H22" i="23"/>
  <c r="I22" i="23" s="1"/>
  <c r="H20" i="23"/>
  <c r="I20" i="23" s="1"/>
  <c r="H18" i="23"/>
  <c r="I18" i="23" s="1"/>
  <c r="H25" i="23"/>
  <c r="I25" i="23" s="1"/>
  <c r="H30" i="23"/>
  <c r="I30" i="23" s="1"/>
  <c r="H23" i="23"/>
  <c r="I23" i="23" s="1"/>
  <c r="H24" i="23"/>
  <c r="I24" i="23" s="1"/>
  <c r="H19" i="23"/>
  <c r="I19" i="23" s="1"/>
  <c r="H27" i="23"/>
  <c r="I27" i="23" s="1"/>
  <c r="H29" i="23"/>
  <c r="I29" i="23" s="1"/>
  <c r="H28" i="23"/>
  <c r="I28" i="23" s="1"/>
  <c r="N17" i="23"/>
  <c r="E42" i="23"/>
  <c r="H17" i="23"/>
  <c r="I17" i="23" s="1"/>
  <c r="H26" i="23"/>
  <c r="I26" i="23" s="1"/>
  <c r="H21" i="23"/>
  <c r="I21" i="23" s="1"/>
  <c r="I32" i="66" l="1"/>
  <c r="S861" i="14"/>
  <c r="S862" i="14"/>
  <c r="S865" i="14"/>
  <c r="S858" i="14"/>
  <c r="S864" i="14"/>
  <c r="S867" i="14"/>
  <c r="I29" i="66"/>
  <c r="I35" i="66"/>
  <c r="I30" i="66"/>
  <c r="I31" i="66"/>
  <c r="I33" i="66"/>
  <c r="I34" i="66"/>
  <c r="S863" i="14"/>
  <c r="I19" i="66"/>
  <c r="S866" i="14"/>
  <c r="I21" i="66"/>
  <c r="I26" i="66"/>
  <c r="I24" i="66"/>
  <c r="I22" i="66"/>
  <c r="I18" i="66"/>
  <c r="I27" i="66"/>
  <c r="I25" i="66"/>
  <c r="I20" i="66"/>
  <c r="I23" i="66"/>
  <c r="I28" i="66"/>
  <c r="S855" i="14"/>
  <c r="S857" i="14"/>
  <c r="S856" i="14"/>
  <c r="J3" i="13"/>
  <c r="S223" i="13"/>
  <c r="V223" i="13" s="1"/>
  <c r="S222" i="13"/>
  <c r="V222" i="13" s="1"/>
  <c r="S220" i="13"/>
  <c r="V220" i="13" s="1"/>
  <c r="S221" i="13"/>
  <c r="V221" i="13" s="1"/>
  <c r="S234" i="13"/>
  <c r="V234" i="13" s="1"/>
  <c r="U3" i="13"/>
  <c r="T3" i="13"/>
  <c r="S225" i="13"/>
  <c r="V225" i="13" s="1"/>
  <c r="S245" i="13"/>
  <c r="V245" i="13" s="1"/>
  <c r="I42" i="23"/>
  <c r="I43" i="23" s="1"/>
  <c r="I44" i="23" s="1"/>
  <c r="S241" i="13"/>
  <c r="V241" i="13" s="1"/>
  <c r="S242" i="13"/>
  <c r="V242" i="13" s="1"/>
  <c r="S209" i="13"/>
  <c r="V209" i="13" s="1"/>
  <c r="S224" i="13"/>
  <c r="V224" i="13" s="1"/>
  <c r="S231" i="13"/>
  <c r="V231" i="13" s="1"/>
  <c r="S227" i="13"/>
  <c r="V227" i="13" s="1"/>
  <c r="S232" i="13"/>
  <c r="V232" i="13" s="1"/>
  <c r="S230" i="13"/>
  <c r="V230" i="13" s="1"/>
  <c r="S208" i="13"/>
  <c r="V208" i="13" s="1"/>
  <c r="S239" i="13"/>
  <c r="V239" i="13" s="1"/>
  <c r="S244" i="13"/>
  <c r="V244" i="13" s="1"/>
  <c r="S229" i="13"/>
  <c r="V229" i="13" s="1"/>
  <c r="S235" i="13"/>
  <c r="V235" i="13" s="1"/>
  <c r="S218" i="13"/>
  <c r="V218" i="13" s="1"/>
  <c r="S243" i="13"/>
  <c r="V243" i="13" s="1"/>
  <c r="S226" i="13"/>
  <c r="V226" i="13" s="1"/>
  <c r="S213" i="13"/>
  <c r="V213" i="13" s="1"/>
  <c r="S228" i="13"/>
  <c r="V228" i="13" s="1"/>
  <c r="S233" i="13"/>
  <c r="V233" i="13" s="1"/>
  <c r="S237" i="13"/>
  <c r="V237" i="13" s="1"/>
  <c r="S215" i="13"/>
  <c r="V215" i="13" s="1"/>
  <c r="S206" i="13"/>
  <c r="V206" i="13" s="1"/>
  <c r="S217" i="13"/>
  <c r="V217" i="13" s="1"/>
  <c r="S216" i="13"/>
  <c r="V216" i="13" s="1"/>
  <c r="S214" i="13"/>
  <c r="V214" i="13" s="1"/>
  <c r="S238" i="13"/>
  <c r="V238" i="13" s="1"/>
  <c r="S211" i="13"/>
  <c r="V211" i="13" s="1"/>
  <c r="S240" i="13"/>
  <c r="V240" i="13" s="1"/>
  <c r="S207" i="13"/>
  <c r="V207" i="13" s="1"/>
  <c r="S212" i="13"/>
  <c r="V212" i="13" s="1"/>
  <c r="S236" i="13"/>
  <c r="V236" i="13" s="1"/>
  <c r="S210" i="13"/>
  <c r="V210" i="13" s="1"/>
  <c r="S219" i="13"/>
  <c r="V219" i="13" s="1"/>
  <c r="R859" i="14" l="1"/>
  <c r="R857" i="14"/>
  <c r="R856" i="14"/>
  <c r="R858" i="14"/>
  <c r="R860" i="14"/>
  <c r="R863" i="14"/>
  <c r="R866" i="14"/>
  <c r="I52" i="66"/>
  <c r="R855" i="14"/>
  <c r="R853" i="14"/>
  <c r="R828" i="14"/>
  <c r="R802" i="14"/>
  <c r="R864" i="14" l="1"/>
  <c r="R6" i="14"/>
  <c r="R829" i="14"/>
  <c r="R830" i="14"/>
  <c r="R832" i="14"/>
  <c r="R773" i="14"/>
  <c r="R772" i="14"/>
  <c r="R771" i="14"/>
  <c r="R746" i="14"/>
  <c r="R867" i="14"/>
  <c r="R862" i="14"/>
  <c r="R861" i="14"/>
  <c r="I53" i="66"/>
  <c r="I54" i="66" s="1"/>
  <c r="R854" i="14"/>
  <c r="R5" i="14"/>
  <c r="T48" i="12" l="1"/>
  <c r="T53" i="12"/>
  <c r="S860" i="14" l="1"/>
  <c r="S859" i="14"/>
  <c r="L3" i="14"/>
  <c r="O77" i="12"/>
  <c r="O51" i="12"/>
  <c r="T51" i="12" s="1"/>
  <c r="R831" i="14" l="1"/>
  <c r="R865" i="14"/>
  <c r="L36" i="12"/>
  <c r="E21" i="58"/>
  <c r="E36" i="56"/>
  <c r="E35" i="55"/>
  <c r="D39" i="55"/>
  <c r="D36" i="46"/>
  <c r="D14" i="52"/>
  <c r="D35" i="42"/>
  <c r="E39" i="58"/>
  <c r="D31" i="57"/>
  <c r="E22" i="56"/>
  <c r="E15" i="55"/>
  <c r="E16" i="54"/>
  <c r="D26" i="53"/>
  <c r="D40" i="44"/>
  <c r="D38" i="36"/>
  <c r="D32" i="37"/>
  <c r="D30" i="27"/>
  <c r="E35" i="58"/>
  <c r="E26" i="57"/>
  <c r="E39" i="56"/>
  <c r="D38" i="54"/>
  <c r="D28" i="55"/>
  <c r="D19" i="36"/>
  <c r="D21" i="49"/>
  <c r="E27" i="58"/>
  <c r="E25" i="57"/>
  <c r="E11" i="56"/>
  <c r="D13" i="54"/>
  <c r="D40" i="54"/>
  <c r="D30" i="44"/>
  <c r="D12" i="50"/>
  <c r="D28" i="41"/>
  <c r="E38" i="58"/>
  <c r="E40" i="57"/>
  <c r="E26" i="56"/>
  <c r="D28" i="54"/>
  <c r="D38" i="44"/>
  <c r="D20" i="50"/>
  <c r="D29" i="48"/>
  <c r="D22" i="58"/>
  <c r="E17" i="57"/>
  <c r="D34" i="56"/>
  <c r="D12" i="55"/>
  <c r="D18" i="55"/>
  <c r="D40" i="39"/>
  <c r="D21" i="48"/>
  <c r="D40" i="38"/>
  <c r="D31" i="54"/>
  <c r="D36" i="42"/>
  <c r="D13" i="38"/>
  <c r="D22" i="47"/>
  <c r="D38" i="35"/>
  <c r="D29" i="42"/>
  <c r="E12" i="43"/>
  <c r="E19" i="45"/>
  <c r="D40" i="55"/>
  <c r="D18" i="38"/>
  <c r="D29" i="35"/>
  <c r="D16" i="50"/>
  <c r="D29" i="53"/>
  <c r="D27" i="38"/>
  <c r="E35" i="40"/>
  <c r="E11" i="45"/>
  <c r="D36" i="58"/>
  <c r="D19" i="49"/>
  <c r="D20" i="35"/>
  <c r="D37" i="35"/>
  <c r="D27" i="50"/>
  <c r="E27" i="53"/>
  <c r="D11" i="37"/>
  <c r="E30" i="40"/>
  <c r="E14" i="58"/>
  <c r="M85" i="12"/>
  <c r="E30" i="57"/>
  <c r="D32" i="56"/>
  <c r="E11" i="54"/>
  <c r="D16" i="54"/>
  <c r="D34" i="48"/>
  <c r="E22" i="50"/>
  <c r="D40" i="40"/>
  <c r="D39" i="58"/>
  <c r="E27" i="57"/>
  <c r="D35" i="56"/>
  <c r="E21" i="54"/>
  <c r="D27" i="54"/>
  <c r="D12" i="52"/>
  <c r="D13" i="42"/>
  <c r="D12" i="47"/>
  <c r="D29" i="27"/>
  <c r="D14" i="53"/>
  <c r="D35" i="58"/>
  <c r="E29" i="57"/>
  <c r="E18" i="56"/>
  <c r="E23" i="55"/>
  <c r="E18" i="55"/>
  <c r="D39" i="27"/>
  <c r="D17" i="45"/>
  <c r="D12" i="58"/>
  <c r="D15" i="57"/>
  <c r="E13" i="56"/>
  <c r="D20" i="54"/>
  <c r="E39" i="55"/>
  <c r="D33" i="42"/>
  <c r="D28" i="49"/>
  <c r="D30" i="49"/>
  <c r="D34" i="58"/>
  <c r="D34" i="57"/>
  <c r="D14" i="55"/>
  <c r="E36" i="54"/>
  <c r="D11" i="42"/>
  <c r="D36" i="49"/>
  <c r="D37" i="41"/>
  <c r="E34" i="58"/>
  <c r="E33" i="57"/>
  <c r="E21" i="56"/>
  <c r="E30" i="55"/>
  <c r="D25" i="54"/>
  <c r="D18" i="37"/>
  <c r="D31" i="40"/>
  <c r="D22" i="36"/>
  <c r="E25" i="55"/>
  <c r="D29" i="39"/>
  <c r="D33" i="36"/>
  <c r="D17" i="52"/>
  <c r="D31" i="53"/>
  <c r="D14" i="38"/>
  <c r="D19" i="45"/>
  <c r="E27" i="43"/>
  <c r="D34" i="54"/>
  <c r="D12" i="35"/>
  <c r="D23" i="47"/>
  <c r="E20" i="49"/>
  <c r="D17" i="50"/>
  <c r="D33" i="27"/>
  <c r="D33" i="48"/>
  <c r="E25" i="43"/>
  <c r="E21" i="57"/>
  <c r="D24" i="40"/>
  <c r="D38" i="53"/>
  <c r="D31" i="47"/>
  <c r="E34" i="48"/>
  <c r="D29" i="50"/>
  <c r="D16" i="27"/>
  <c r="D25" i="48"/>
  <c r="E19" i="57"/>
  <c r="D32" i="39"/>
  <c r="D36" i="53"/>
  <c r="D39" i="47"/>
  <c r="E29" i="48"/>
  <c r="E25" i="53"/>
  <c r="D13" i="47"/>
  <c r="D20" i="44"/>
  <c r="E22" i="57"/>
  <c r="D31" i="38"/>
  <c r="D28" i="46"/>
  <c r="E38" i="49"/>
  <c r="E23" i="44"/>
  <c r="E37" i="58"/>
  <c r="E15" i="57"/>
  <c r="E19" i="56"/>
  <c r="E25" i="54"/>
  <c r="E40" i="54"/>
  <c r="D12" i="41"/>
  <c r="D31" i="46"/>
  <c r="D33" i="46"/>
  <c r="E30" i="58"/>
  <c r="D22" i="57"/>
  <c r="D29" i="56"/>
  <c r="E17" i="54"/>
  <c r="D14" i="46"/>
  <c r="D12" i="49"/>
  <c r="D14" i="49"/>
  <c r="D32" i="53"/>
  <c r="E39" i="53"/>
  <c r="E18" i="50"/>
  <c r="D21" i="58"/>
  <c r="D16" i="57"/>
  <c r="D33" i="56"/>
  <c r="E29" i="54"/>
  <c r="E24" i="54"/>
  <c r="E24" i="53"/>
  <c r="D18" i="44"/>
  <c r="E15" i="58"/>
  <c r="D21" i="57"/>
  <c r="D13" i="56"/>
  <c r="E34" i="54"/>
  <c r="E15" i="54"/>
  <c r="D38" i="40"/>
  <c r="D24" i="45"/>
  <c r="E24" i="58"/>
  <c r="E23" i="57"/>
  <c r="D40" i="56"/>
  <c r="D21" i="54"/>
  <c r="E17" i="55"/>
  <c r="D16" i="40"/>
  <c r="D32" i="45"/>
  <c r="D13" i="39"/>
  <c r="D27" i="58"/>
  <c r="D39" i="57"/>
  <c r="D21" i="56"/>
  <c r="D14" i="54"/>
  <c r="D36" i="54"/>
  <c r="D17" i="35"/>
  <c r="D24" i="46"/>
  <c r="D12" i="27"/>
  <c r="D26" i="54"/>
  <c r="D34" i="35"/>
  <c r="D15" i="47"/>
  <c r="E37" i="49"/>
  <c r="E14" i="52"/>
  <c r="D22" i="35"/>
  <c r="D35" i="40"/>
  <c r="E15" i="41"/>
  <c r="D27" i="42"/>
  <c r="D40" i="53"/>
  <c r="D39" i="52"/>
  <c r="E14" i="47"/>
  <c r="E14" i="49"/>
  <c r="E11" i="53"/>
  <c r="D21" i="40"/>
  <c r="E26" i="39"/>
  <c r="E12" i="57"/>
  <c r="E18" i="53"/>
  <c r="E21" i="52"/>
  <c r="D37" i="52"/>
  <c r="E39" i="46"/>
  <c r="E39" i="48"/>
  <c r="E39" i="52"/>
  <c r="D34" i="39"/>
  <c r="D20" i="57"/>
  <c r="E16" i="53"/>
  <c r="E19" i="52"/>
  <c r="D33" i="52"/>
  <c r="E31" i="46"/>
  <c r="D39" i="50"/>
  <c r="E32" i="52"/>
  <c r="D17" i="39"/>
  <c r="D24" i="58"/>
  <c r="E28" i="57"/>
  <c r="D19" i="56"/>
  <c r="D15" i="55"/>
  <c r="D26" i="55"/>
  <c r="D18" i="39"/>
  <c r="D31" i="44"/>
  <c r="D33" i="44"/>
  <c r="E17" i="58"/>
  <c r="D29" i="57"/>
  <c r="E13" i="55"/>
  <c r="D17" i="55"/>
  <c r="D12" i="48"/>
  <c r="D38" i="45"/>
  <c r="D40" i="45"/>
  <c r="E17" i="52"/>
  <c r="D35" i="52"/>
  <c r="E31" i="48"/>
  <c r="E13" i="58"/>
  <c r="D18" i="57"/>
  <c r="D20" i="56"/>
  <c r="E34" i="55"/>
  <c r="E28" i="55"/>
  <c r="D29" i="52"/>
  <c r="D21" i="42"/>
  <c r="D19" i="58"/>
  <c r="E31" i="57"/>
  <c r="E37" i="56"/>
  <c r="E19" i="55"/>
  <c r="D11" i="54"/>
  <c r="D15" i="38"/>
  <c r="D25" i="44"/>
  <c r="E11" i="58"/>
  <c r="E39" i="57"/>
  <c r="D30" i="56"/>
  <c r="E36" i="55"/>
  <c r="E23" i="54"/>
  <c r="D23" i="38"/>
  <c r="D35" i="41"/>
  <c r="D37" i="58"/>
  <c r="E32" i="58"/>
  <c r="D38" i="57"/>
  <c r="D22" i="56"/>
  <c r="D12" i="54"/>
  <c r="D35" i="55"/>
  <c r="D33" i="47"/>
  <c r="D22" i="48"/>
  <c r="D33" i="58"/>
  <c r="D19" i="42"/>
  <c r="D36" i="47"/>
  <c r="D28" i="53"/>
  <c r="E22" i="47"/>
  <c r="E17" i="49"/>
  <c r="D18" i="53"/>
  <c r="D25" i="37"/>
  <c r="E36" i="58"/>
  <c r="D25" i="47"/>
  <c r="E23" i="52"/>
  <c r="E12" i="50"/>
  <c r="E20" i="45"/>
  <c r="E22" i="46"/>
  <c r="D30" i="50"/>
  <c r="D15" i="36"/>
  <c r="D34" i="38"/>
  <c r="D38" i="56"/>
  <c r="D35" i="48"/>
  <c r="D34" i="46"/>
  <c r="E28" i="50"/>
  <c r="E29" i="58"/>
  <c r="D37" i="57"/>
  <c r="D16" i="56"/>
  <c r="D22" i="54"/>
  <c r="D33" i="54"/>
  <c r="D26" i="37"/>
  <c r="D34" i="42"/>
  <c r="E33" i="58"/>
  <c r="D27" i="57"/>
  <c r="E34" i="56"/>
  <c r="E19" i="54"/>
  <c r="D24" i="54"/>
  <c r="D20" i="41"/>
  <c r="D39" i="44"/>
  <c r="D11" i="44"/>
  <c r="D12" i="46"/>
  <c r="E20" i="50"/>
  <c r="D30" i="58"/>
  <c r="D30" i="57"/>
  <c r="E32" i="56"/>
  <c r="E21" i="55"/>
  <c r="D25" i="55"/>
  <c r="D22" i="46"/>
  <c r="D20" i="49"/>
  <c r="D22" i="49"/>
  <c r="E31" i="58"/>
  <c r="E20" i="57"/>
  <c r="E12" i="56"/>
  <c r="D38" i="55"/>
  <c r="E26" i="55"/>
  <c r="D27" i="36"/>
  <c r="D28" i="42"/>
  <c r="E12" i="58"/>
  <c r="D19" i="57"/>
  <c r="E28" i="56"/>
  <c r="E12" i="54"/>
  <c r="D11" i="55"/>
  <c r="D35" i="36"/>
  <c r="D37" i="49"/>
  <c r="E40" i="58"/>
  <c r="D32" i="58"/>
  <c r="D12" i="57"/>
  <c r="D28" i="56"/>
  <c r="E35" i="54"/>
  <c r="E11" i="55"/>
  <c r="E14" i="53"/>
  <c r="D32" i="40"/>
  <c r="D24" i="57"/>
  <c r="D17" i="47"/>
  <c r="E25" i="52"/>
  <c r="D34" i="50"/>
  <c r="E34" i="45"/>
  <c r="E36" i="46"/>
  <c r="D19" i="50"/>
  <c r="D14" i="47"/>
  <c r="D14" i="57"/>
  <c r="D15" i="46"/>
  <c r="D33" i="49"/>
  <c r="D19" i="46"/>
  <c r="E18" i="43"/>
  <c r="E34" i="44"/>
  <c r="E25" i="49"/>
  <c r="D27" i="47"/>
  <c r="D13" i="35"/>
  <c r="E33" i="56"/>
  <c r="D36" i="48"/>
  <c r="D18" i="48"/>
  <c r="D11" i="45"/>
  <c r="D39" i="49"/>
  <c r="E20" i="44"/>
  <c r="E22" i="49"/>
  <c r="D40" i="47"/>
  <c r="E31" i="56"/>
  <c r="D14" i="48"/>
  <c r="D26" i="48"/>
  <c r="D30" i="45"/>
  <c r="E35" i="42"/>
  <c r="E39" i="45"/>
  <c r="E11" i="49"/>
  <c r="D33" i="53"/>
  <c r="D29" i="58"/>
  <c r="D32" i="57"/>
  <c r="D26" i="56"/>
  <c r="E37" i="55"/>
  <c r="E32" i="55"/>
  <c r="D25" i="35"/>
  <c r="D39" i="40"/>
  <c r="D20" i="58"/>
  <c r="E13" i="57"/>
  <c r="E30" i="56"/>
  <c r="E12" i="55"/>
  <c r="D34" i="55"/>
  <c r="D26" i="39"/>
  <c r="D12" i="42"/>
  <c r="D14" i="42"/>
  <c r="D40" i="48"/>
  <c r="D34" i="49"/>
  <c r="D16" i="58"/>
  <c r="E11" i="57"/>
  <c r="D27" i="56"/>
  <c r="E27" i="54"/>
  <c r="D32" i="54"/>
  <c r="D20" i="48"/>
  <c r="D16" i="45"/>
  <c r="D18" i="45"/>
  <c r="D31" i="58"/>
  <c r="D26" i="57"/>
  <c r="D31" i="56"/>
  <c r="D15" i="54"/>
  <c r="E32" i="54"/>
  <c r="D17" i="27"/>
  <c r="D29" i="49"/>
  <c r="D15" i="58"/>
  <c r="D28" i="57"/>
  <c r="D11" i="56"/>
  <c r="E39" i="54"/>
  <c r="D18" i="54"/>
  <c r="D25" i="27"/>
  <c r="D28" i="48"/>
  <c r="D40" i="58"/>
  <c r="D17" i="58"/>
  <c r="E14" i="57"/>
  <c r="D39" i="56"/>
  <c r="E24" i="55"/>
  <c r="D35" i="49"/>
  <c r="D16" i="52"/>
  <c r="D25" i="46"/>
  <c r="D11" i="57"/>
  <c r="D37" i="46"/>
  <c r="D25" i="49"/>
  <c r="D15" i="49"/>
  <c r="E32" i="43"/>
  <c r="E17" i="45"/>
  <c r="E27" i="49"/>
  <c r="D32" i="52"/>
  <c r="E40" i="56"/>
  <c r="D16" i="46"/>
  <c r="D32" i="48"/>
  <c r="D25" i="41"/>
  <c r="D16" i="49"/>
  <c r="E32" i="42"/>
  <c r="E16" i="47"/>
  <c r="D28" i="52"/>
  <c r="E15" i="53"/>
  <c r="E20" i="54"/>
  <c r="D26" i="45"/>
  <c r="D31" i="42"/>
  <c r="D17" i="40"/>
  <c r="D16" i="42"/>
  <c r="E18" i="42"/>
  <c r="E33" i="46"/>
  <c r="E24" i="52"/>
  <c r="E28" i="54"/>
  <c r="D37" i="48"/>
  <c r="E16" i="58"/>
  <c r="D36" i="57"/>
  <c r="D37" i="56"/>
  <c r="E13" i="54"/>
  <c r="E38" i="54"/>
  <c r="E29" i="53"/>
  <c r="D32" i="46"/>
  <c r="E23" i="58"/>
  <c r="D25" i="57"/>
  <c r="E17" i="56"/>
  <c r="D23" i="55"/>
  <c r="E33" i="55"/>
  <c r="D11" i="36"/>
  <c r="D13" i="49"/>
  <c r="D19" i="40"/>
  <c r="D18" i="41"/>
  <c r="D15" i="42"/>
  <c r="E19" i="58"/>
  <c r="D23" i="57"/>
  <c r="E15" i="56"/>
  <c r="D37" i="55"/>
  <c r="E31" i="55"/>
  <c r="D30" i="40"/>
  <c r="D17" i="44"/>
  <c r="D19" i="44"/>
  <c r="E20" i="58"/>
  <c r="D40" i="57"/>
  <c r="D14" i="56"/>
  <c r="D29" i="55"/>
  <c r="E26" i="54"/>
  <c r="E22" i="53"/>
  <c r="D25" i="45"/>
  <c r="D26" i="58"/>
  <c r="E16" i="57"/>
  <c r="E35" i="56"/>
  <c r="D16" i="55"/>
  <c r="D11" i="49"/>
  <c r="E20" i="53"/>
  <c r="D36" i="41"/>
  <c r="D11" i="58"/>
  <c r="D14" i="58"/>
  <c r="E34" i="57"/>
  <c r="E20" i="56"/>
  <c r="E30" i="54"/>
  <c r="D31" i="45"/>
  <c r="E14" i="50"/>
  <c r="D23" i="48"/>
  <c r="E16" i="56"/>
  <c r="D38" i="46"/>
  <c r="D29" i="45"/>
  <c r="D33" i="41"/>
  <c r="E13" i="42"/>
  <c r="E40" i="42"/>
  <c r="E24" i="47"/>
  <c r="E32" i="50"/>
  <c r="E22" i="55"/>
  <c r="D17" i="46"/>
  <c r="D36" i="40"/>
  <c r="D33" i="37"/>
  <c r="D12" i="38"/>
  <c r="D40" i="49"/>
  <c r="E31" i="44"/>
  <c r="E39" i="49"/>
  <c r="D22" i="50"/>
  <c r="E38" i="55"/>
  <c r="D13" i="58"/>
  <c r="E32" i="57"/>
  <c r="E14" i="56"/>
  <c r="E27" i="55"/>
  <c r="D36" i="55"/>
  <c r="E12" i="53"/>
  <c r="D32" i="44"/>
  <c r="E26" i="58"/>
  <c r="D35" i="57"/>
  <c r="D17" i="56"/>
  <c r="D30" i="54"/>
  <c r="E40" i="55"/>
  <c r="D31" i="27"/>
  <c r="D39" i="45"/>
  <c r="D26" i="38"/>
  <c r="D24" i="39"/>
  <c r="D24" i="38"/>
  <c r="D23" i="58"/>
  <c r="D33" i="57"/>
  <c r="D15" i="56"/>
  <c r="D31" i="55"/>
  <c r="E37" i="54"/>
  <c r="D37" i="38"/>
  <c r="D20" i="42"/>
  <c r="D22" i="42"/>
  <c r="D38" i="58"/>
  <c r="E27" i="56"/>
  <c r="E29" i="55"/>
  <c r="D33" i="55"/>
  <c r="D30" i="46"/>
  <c r="D24" i="52"/>
  <c r="D26" i="44"/>
  <c r="E28" i="58"/>
  <c r="E24" i="57"/>
  <c r="D24" i="56"/>
  <c r="D23" i="54"/>
  <c r="D37" i="45"/>
  <c r="D22" i="52"/>
  <c r="D38" i="49"/>
  <c r="E22" i="58"/>
  <c r="E25" i="58"/>
  <c r="E38" i="56"/>
  <c r="E33" i="54"/>
  <c r="E20" i="55"/>
  <c r="D34" i="41"/>
  <c r="D23" i="46"/>
  <c r="D33" i="40"/>
  <c r="E14" i="55"/>
  <c r="D39" i="46"/>
  <c r="D26" i="41"/>
  <c r="D20" i="37"/>
  <c r="D27" i="39"/>
  <c r="D18" i="49"/>
  <c r="E39" i="44"/>
  <c r="E28" i="47"/>
  <c r="D39" i="54"/>
  <c r="D29" i="41"/>
  <c r="D21" i="38"/>
  <c r="D35" i="47"/>
  <c r="D21" i="35"/>
  <c r="D18" i="42"/>
  <c r="E37" i="42"/>
  <c r="E26" i="47"/>
  <c r="E30" i="48"/>
  <c r="E31" i="54"/>
  <c r="D35" i="37"/>
  <c r="D29" i="38"/>
  <c r="E34" i="53"/>
  <c r="D32" i="27"/>
  <c r="D39" i="41"/>
  <c r="E23" i="42"/>
  <c r="E21" i="47"/>
  <c r="D17" i="54"/>
  <c r="D13" i="37"/>
  <c r="D38" i="37"/>
  <c r="E23" i="53"/>
  <c r="D15" i="41"/>
  <c r="E29" i="44"/>
  <c r="D28" i="35"/>
  <c r="D38" i="50"/>
  <c r="D14" i="45"/>
  <c r="D40" i="36"/>
  <c r="D35" i="54"/>
  <c r="D34" i="27"/>
  <c r="E37" i="53"/>
  <c r="E29" i="46"/>
  <c r="E14" i="48"/>
  <c r="E30" i="52"/>
  <c r="D20" i="53"/>
  <c r="D16" i="41"/>
  <c r="E27" i="42"/>
  <c r="E35" i="57"/>
  <c r="D32" i="55"/>
  <c r="D21" i="39"/>
  <c r="D25" i="36"/>
  <c r="E40" i="49"/>
  <c r="D39" i="53"/>
  <c r="D25" i="53"/>
  <c r="D11" i="41"/>
  <c r="D31" i="35"/>
  <c r="E15" i="43"/>
  <c r="D32" i="42"/>
  <c r="D27" i="45"/>
  <c r="D35" i="35"/>
  <c r="D22" i="39"/>
  <c r="E26" i="36"/>
  <c r="E28" i="43"/>
  <c r="D19" i="35"/>
  <c r="D18" i="50"/>
  <c r="D23" i="42"/>
  <c r="E33" i="50"/>
  <c r="E26" i="44"/>
  <c r="E12" i="47"/>
  <c r="E23" i="46"/>
  <c r="E27" i="47"/>
  <c r="E25" i="40"/>
  <c r="E24" i="49"/>
  <c r="D16" i="38"/>
  <c r="E33" i="49"/>
  <c r="E11" i="35"/>
  <c r="E35" i="37"/>
  <c r="E18" i="37"/>
  <c r="E21" i="35"/>
  <c r="E38" i="57"/>
  <c r="E19" i="47"/>
  <c r="D20" i="45"/>
  <c r="E40" i="39"/>
  <c r="E14" i="37"/>
  <c r="E33" i="35"/>
  <c r="E12" i="39"/>
  <c r="D32" i="38"/>
  <c r="D30" i="55"/>
  <c r="D24" i="47"/>
  <c r="E32" i="40"/>
  <c r="E17" i="42"/>
  <c r="E13" i="35"/>
  <c r="E25" i="50"/>
  <c r="D23" i="50"/>
  <c r="E34" i="35"/>
  <c r="D16" i="44"/>
  <c r="D15" i="39"/>
  <c r="D16" i="47"/>
  <c r="D20" i="36"/>
  <c r="D34" i="47"/>
  <c r="D11" i="46"/>
  <c r="D37" i="50"/>
  <c r="E11" i="42"/>
  <c r="E38" i="40"/>
  <c r="E15" i="32"/>
  <c r="D25" i="39"/>
  <c r="E13" i="53"/>
  <c r="E26" i="48"/>
  <c r="E12" i="40"/>
  <c r="E26" i="45"/>
  <c r="E39" i="47"/>
  <c r="E35" i="50"/>
  <c r="E29" i="47"/>
  <c r="E17" i="41"/>
  <c r="E19" i="40"/>
  <c r="E28" i="32"/>
  <c r="E24" i="27"/>
  <c r="D14" i="40"/>
  <c r="D28" i="36"/>
  <c r="D20" i="46"/>
  <c r="E37" i="44"/>
  <c r="D34" i="40"/>
  <c r="E16" i="52"/>
  <c r="E14" i="54"/>
  <c r="D34" i="53"/>
  <c r="D31" i="52"/>
  <c r="E30" i="42"/>
  <c r="E31" i="45"/>
  <c r="E31" i="50"/>
  <c r="D21" i="50"/>
  <c r="D14" i="37"/>
  <c r="E15" i="40"/>
  <c r="E18" i="57"/>
  <c r="D19" i="54"/>
  <c r="D30" i="36"/>
  <c r="D23" i="27"/>
  <c r="E36" i="47"/>
  <c r="E22" i="52"/>
  <c r="D11" i="52"/>
  <c r="D12" i="37"/>
  <c r="D27" i="53"/>
  <c r="D39" i="36"/>
  <c r="D27" i="37"/>
  <c r="D26" i="40"/>
  <c r="D28" i="40"/>
  <c r="E31" i="39"/>
  <c r="E19" i="38"/>
  <c r="E33" i="43"/>
  <c r="E27" i="46"/>
  <c r="D13" i="27"/>
  <c r="E11" i="50"/>
  <c r="E32" i="47"/>
  <c r="E18" i="39"/>
  <c r="E16" i="41"/>
  <c r="E22" i="42"/>
  <c r="E25" i="39"/>
  <c r="E27" i="38"/>
  <c r="E35" i="52"/>
  <c r="E16" i="48"/>
  <c r="E18" i="47"/>
  <c r="E33" i="38"/>
  <c r="E16" i="36"/>
  <c r="D12" i="40"/>
  <c r="E36" i="37"/>
  <c r="D19" i="55"/>
  <c r="D15" i="44"/>
  <c r="D36" i="39"/>
  <c r="D38" i="42"/>
  <c r="E39" i="35"/>
  <c r="E23" i="49"/>
  <c r="D23" i="52"/>
  <c r="E27" i="36"/>
  <c r="D23" i="45"/>
  <c r="E29" i="45"/>
  <c r="D38" i="48"/>
  <c r="D31" i="49"/>
  <c r="E17" i="36"/>
  <c r="E27" i="35"/>
  <c r="E22" i="36"/>
  <c r="D33" i="45"/>
  <c r="D14" i="41"/>
  <c r="E31" i="49"/>
  <c r="D13" i="52"/>
  <c r="D25" i="50"/>
  <c r="E15" i="49"/>
  <c r="D22" i="27"/>
  <c r="E38" i="41"/>
  <c r="E14" i="39"/>
  <c r="E19" i="39"/>
  <c r="D12" i="56"/>
  <c r="E25" i="48"/>
  <c r="E24" i="46"/>
  <c r="E21" i="46"/>
  <c r="E26" i="38"/>
  <c r="E25" i="41"/>
  <c r="E35" i="43"/>
  <c r="E29" i="41"/>
  <c r="E31" i="41"/>
  <c r="E24" i="41"/>
  <c r="E22" i="38"/>
  <c r="D11" i="32"/>
  <c r="D23" i="36"/>
  <c r="E36" i="49"/>
  <c r="D39" i="42"/>
  <c r="D21" i="46"/>
  <c r="D23" i="37"/>
  <c r="E19" i="49"/>
  <c r="D13" i="55"/>
  <c r="E15" i="52"/>
  <c r="D17" i="48"/>
  <c r="D12" i="45"/>
  <c r="E37" i="43"/>
  <c r="E36" i="48"/>
  <c r="E24" i="48"/>
  <c r="D19" i="27"/>
  <c r="D35" i="44"/>
  <c r="D25" i="58"/>
  <c r="D27" i="55"/>
  <c r="D28" i="47"/>
  <c r="E31" i="53"/>
  <c r="E17" i="46"/>
  <c r="E34" i="49"/>
  <c r="E29" i="49"/>
  <c r="D18" i="27"/>
  <c r="D32" i="41"/>
  <c r="E11" i="48"/>
  <c r="E38" i="53"/>
  <c r="D32" i="47"/>
  <c r="D15" i="53"/>
  <c r="E33" i="41"/>
  <c r="D37" i="44"/>
  <c r="E22" i="54"/>
  <c r="D18" i="40"/>
  <c r="E25" i="46"/>
  <c r="E36" i="44"/>
  <c r="E24" i="45"/>
  <c r="E38" i="37"/>
  <c r="E24" i="36"/>
  <c r="E38" i="39"/>
  <c r="E26" i="35"/>
  <c r="E15" i="36"/>
  <c r="E15" i="44"/>
  <c r="E22" i="44"/>
  <c r="E16" i="45"/>
  <c r="E16" i="38"/>
  <c r="E17" i="50"/>
  <c r="E34" i="40"/>
  <c r="E11" i="37"/>
  <c r="D14" i="36"/>
  <c r="D19" i="52"/>
  <c r="D26" i="35"/>
  <c r="D36" i="38"/>
  <c r="D16" i="35"/>
  <c r="E32" i="53"/>
  <c r="E38" i="38"/>
  <c r="E29" i="35"/>
  <c r="D20" i="27"/>
  <c r="D33" i="39"/>
  <c r="D19" i="39"/>
  <c r="D30" i="41"/>
  <c r="D32" i="49"/>
  <c r="D18" i="35"/>
  <c r="D32" i="36"/>
  <c r="D18" i="47"/>
  <c r="D20" i="47"/>
  <c r="E32" i="41"/>
  <c r="E28" i="48"/>
  <c r="E36" i="41"/>
  <c r="E37" i="45"/>
  <c r="E30" i="44"/>
  <c r="E12" i="38"/>
  <c r="E20" i="37"/>
  <c r="E27" i="37"/>
  <c r="D21" i="55"/>
  <c r="D30" i="48"/>
  <c r="E17" i="43"/>
  <c r="E22" i="43"/>
  <c r="E11" i="36"/>
  <c r="E40" i="38"/>
  <c r="E20" i="40"/>
  <c r="E37" i="37"/>
  <c r="D38" i="47"/>
  <c r="E37" i="36"/>
  <c r="E12" i="45"/>
  <c r="D36" i="56"/>
  <c r="D22" i="40"/>
  <c r="D38" i="41"/>
  <c r="E21" i="50"/>
  <c r="E18" i="58"/>
  <c r="D15" i="45"/>
  <c r="D36" i="44"/>
  <c r="D12" i="39"/>
  <c r="D27" i="41"/>
  <c r="E35" i="41"/>
  <c r="E11" i="46"/>
  <c r="E38" i="46"/>
  <c r="D34" i="52"/>
  <c r="D26" i="49"/>
  <c r="D13" i="57"/>
  <c r="D24" i="44"/>
  <c r="D30" i="52"/>
  <c r="D26" i="50"/>
  <c r="E40" i="43"/>
  <c r="E11" i="47"/>
  <c r="E38" i="47"/>
  <c r="E34" i="52"/>
  <c r="E33" i="53"/>
  <c r="D35" i="46"/>
  <c r="D32" i="50"/>
  <c r="E12" i="49"/>
  <c r="E20" i="48"/>
  <c r="D26" i="42"/>
  <c r="D37" i="53"/>
  <c r="D18" i="52"/>
  <c r="D20" i="55"/>
  <c r="D31" i="39"/>
  <c r="E37" i="41"/>
  <c r="E31" i="42"/>
  <c r="E14" i="35"/>
  <c r="D40" i="52"/>
  <c r="E32" i="37"/>
  <c r="E24" i="39"/>
  <c r="D17" i="57"/>
  <c r="D12" i="36"/>
  <c r="E23" i="41"/>
  <c r="E29" i="42"/>
  <c r="D21" i="36"/>
  <c r="E33" i="37"/>
  <c r="D19" i="38"/>
  <c r="D34" i="36"/>
  <c r="D13" i="45"/>
  <c r="E34" i="43"/>
  <c r="D26" i="52"/>
  <c r="E33" i="52"/>
  <c r="E27" i="50"/>
  <c r="E36" i="36"/>
  <c r="D19" i="37"/>
  <c r="D27" i="27"/>
  <c r="D14" i="44"/>
  <c r="E40" i="50"/>
  <c r="D36" i="27"/>
  <c r="D36" i="37"/>
  <c r="D21" i="27"/>
  <c r="E23" i="48"/>
  <c r="D13" i="50"/>
  <c r="E37" i="50"/>
  <c r="D22" i="44"/>
  <c r="D35" i="27"/>
  <c r="E26" i="46"/>
  <c r="E28" i="38"/>
  <c r="E19" i="42"/>
  <c r="E33" i="40"/>
  <c r="E18" i="48"/>
  <c r="E18" i="35"/>
  <c r="E25" i="36"/>
  <c r="D40" i="37"/>
  <c r="D16" i="53"/>
  <c r="E35" i="39"/>
  <c r="E20" i="41"/>
  <c r="D19" i="53"/>
  <c r="E21" i="37"/>
  <c r="E15" i="38"/>
  <c r="E35" i="35"/>
  <c r="D16" i="36"/>
  <c r="E34" i="47"/>
  <c r="E24" i="44"/>
  <c r="D25" i="38"/>
  <c r="E16" i="55"/>
  <c r="D15" i="35"/>
  <c r="D39" i="37"/>
  <c r="E19" i="46"/>
  <c r="E37" i="57"/>
  <c r="D20" i="52"/>
  <c r="D17" i="42"/>
  <c r="D36" i="35"/>
  <c r="D22" i="37"/>
  <c r="D31" i="48"/>
  <c r="E25" i="44"/>
  <c r="E14" i="44"/>
  <c r="E24" i="50"/>
  <c r="D11" i="27"/>
  <c r="E36" i="57"/>
  <c r="D39" i="35"/>
  <c r="D17" i="49"/>
  <c r="E33" i="48"/>
  <c r="E21" i="42"/>
  <c r="E25" i="45"/>
  <c r="E14" i="45"/>
  <c r="E23" i="50"/>
  <c r="D11" i="38"/>
  <c r="D11" i="53"/>
  <c r="E13" i="48"/>
  <c r="E36" i="39"/>
  <c r="E23" i="45"/>
  <c r="D35" i="50"/>
  <c r="E35" i="49"/>
  <c r="D27" i="40"/>
  <c r="D28" i="50"/>
  <c r="E39" i="50"/>
  <c r="D24" i="49"/>
  <c r="E23" i="40"/>
  <c r="E11" i="41"/>
  <c r="E31" i="36"/>
  <c r="E24" i="35"/>
  <c r="E13" i="39"/>
  <c r="E18" i="54"/>
  <c r="E33" i="47"/>
  <c r="D40" i="46"/>
  <c r="D25" i="40"/>
  <c r="D33" i="50"/>
  <c r="D17" i="37"/>
  <c r="E38" i="52"/>
  <c r="D14" i="50"/>
  <c r="D17" i="36"/>
  <c r="D28" i="38"/>
  <c r="E13" i="49"/>
  <c r="E38" i="42"/>
  <c r="E20" i="46"/>
  <c r="D31" i="36"/>
  <c r="E27" i="52"/>
  <c r="E15" i="50"/>
  <c r="D37" i="27"/>
  <c r="E40" i="41"/>
  <c r="D21" i="52"/>
  <c r="E12" i="52"/>
  <c r="E16" i="44"/>
  <c r="E28" i="45"/>
  <c r="E24" i="43"/>
  <c r="E33" i="42"/>
  <c r="D15" i="27"/>
  <c r="E13" i="47"/>
  <c r="E36" i="43"/>
  <c r="E19" i="36"/>
  <c r="E26" i="37"/>
  <c r="E23" i="38"/>
  <c r="D23" i="39"/>
  <c r="E39" i="36"/>
  <c r="E19" i="37"/>
  <c r="D27" i="44"/>
  <c r="E23" i="43"/>
  <c r="D21" i="44"/>
  <c r="D34" i="45"/>
  <c r="D34" i="37"/>
  <c r="E16" i="35"/>
  <c r="E28" i="36"/>
  <c r="E18" i="46"/>
  <c r="D39" i="48"/>
  <c r="E17" i="35"/>
  <c r="E31" i="40"/>
  <c r="E33" i="26"/>
  <c r="D33" i="32"/>
  <c r="E14" i="46"/>
  <c r="D27" i="49"/>
  <c r="E36" i="50"/>
  <c r="D14" i="27"/>
  <c r="E27" i="44"/>
  <c r="E25" i="56"/>
  <c r="D15" i="48"/>
  <c r="D30" i="39"/>
  <c r="D21" i="53"/>
  <c r="D11" i="47"/>
  <c r="D20" i="40"/>
  <c r="E26" i="40"/>
  <c r="E20" i="42"/>
  <c r="E21" i="48"/>
  <c r="E26" i="50"/>
  <c r="D23" i="56"/>
  <c r="D36" i="50"/>
  <c r="D21" i="45"/>
  <c r="D37" i="37"/>
  <c r="D13" i="44"/>
  <c r="E26" i="41"/>
  <c r="E20" i="43"/>
  <c r="D28" i="58"/>
  <c r="E17" i="48"/>
  <c r="E16" i="46"/>
  <c r="E13" i="46"/>
  <c r="E21" i="38"/>
  <c r="E22" i="41"/>
  <c r="E25" i="47"/>
  <c r="E11" i="40"/>
  <c r="E13" i="52"/>
  <c r="D35" i="39"/>
  <c r="E28" i="41"/>
  <c r="D37" i="40"/>
  <c r="D28" i="44"/>
  <c r="E30" i="43"/>
  <c r="E21" i="39"/>
  <c r="D28" i="45"/>
  <c r="D28" i="37"/>
  <c r="D29" i="37"/>
  <c r="D24" i="48"/>
  <c r="D23" i="40"/>
  <c r="D12" i="53"/>
  <c r="E32" i="46"/>
  <c r="E18" i="49"/>
  <c r="E30" i="45"/>
  <c r="E32" i="44"/>
  <c r="E16" i="49"/>
  <c r="E35" i="47"/>
  <c r="E35" i="46"/>
  <c r="E35" i="38"/>
  <c r="E28" i="44"/>
  <c r="E35" i="48"/>
  <c r="E38" i="43"/>
  <c r="E18" i="44"/>
  <c r="D12" i="44"/>
  <c r="D24" i="35"/>
  <c r="E38" i="48"/>
  <c r="E16" i="42"/>
  <c r="E15" i="39"/>
  <c r="E36" i="40"/>
  <c r="E20" i="38"/>
  <c r="E22" i="39"/>
  <c r="E26" i="42"/>
  <c r="E29" i="43"/>
  <c r="E34" i="41"/>
  <c r="D31" i="37"/>
  <c r="E13" i="36"/>
  <c r="E30" i="36"/>
  <c r="D23" i="44"/>
  <c r="D24" i="41"/>
  <c r="D29" i="32"/>
  <c r="E30" i="53"/>
  <c r="D26" i="36"/>
  <c r="D30" i="38"/>
  <c r="D13" i="40"/>
  <c r="D40" i="42"/>
  <c r="E14" i="41"/>
  <c r="E40" i="46"/>
  <c r="D40" i="27"/>
  <c r="D38" i="38"/>
  <c r="D19" i="47"/>
  <c r="D26" i="46"/>
  <c r="D13" i="48"/>
  <c r="D29" i="40"/>
  <c r="E22" i="48"/>
  <c r="E15" i="42"/>
  <c r="D18" i="56"/>
  <c r="D11" i="40"/>
  <c r="D16" i="37"/>
  <c r="E29" i="50"/>
  <c r="D23" i="53"/>
  <c r="D13" i="36"/>
  <c r="D33" i="38"/>
  <c r="E18" i="40"/>
  <c r="E28" i="46"/>
  <c r="E39" i="41"/>
  <c r="E24" i="56"/>
  <c r="D21" i="41"/>
  <c r="D40" i="41"/>
  <c r="D26" i="27"/>
  <c r="D14" i="39"/>
  <c r="D28" i="39"/>
  <c r="E18" i="41"/>
  <c r="E29" i="56"/>
  <c r="D19" i="48"/>
  <c r="E34" i="42"/>
  <c r="E14" i="43"/>
  <c r="E36" i="35"/>
  <c r="E32" i="38"/>
  <c r="E21" i="43"/>
  <c r="E23" i="37"/>
  <c r="D38" i="39"/>
  <c r="E11" i="52"/>
  <c r="E36" i="53"/>
  <c r="D29" i="36"/>
  <c r="D37" i="42"/>
  <c r="D15" i="37"/>
  <c r="D39" i="38"/>
  <c r="D39" i="39"/>
  <c r="E29" i="52"/>
  <c r="D35" i="45"/>
  <c r="E28" i="52"/>
  <c r="D30" i="35"/>
  <c r="E13" i="44"/>
  <c r="E40" i="44"/>
  <c r="E27" i="41"/>
  <c r="E17" i="39"/>
  <c r="E22" i="40"/>
  <c r="D27" i="52"/>
  <c r="E39" i="43"/>
  <c r="E33" i="44"/>
  <c r="E16" i="37"/>
  <c r="E23" i="39"/>
  <c r="E40" i="45"/>
  <c r="E34" i="38"/>
  <c r="E27" i="39"/>
  <c r="E38" i="50"/>
  <c r="E30" i="47"/>
  <c r="E30" i="46"/>
  <c r="E30" i="38"/>
  <c r="E28" i="37"/>
  <c r="E37" i="38"/>
  <c r="E18" i="36"/>
  <c r="D25" i="56"/>
  <c r="D37" i="47"/>
  <c r="D27" i="48"/>
  <c r="D13" i="46"/>
  <c r="E12" i="35"/>
  <c r="E38" i="44"/>
  <c r="E25" i="35"/>
  <c r="E40" i="53"/>
  <c r="E19" i="53"/>
  <c r="E24" i="32"/>
  <c r="D25" i="42"/>
  <c r="E19" i="48"/>
  <c r="D29" i="47"/>
  <c r="D14" i="35"/>
  <c r="D24" i="53"/>
  <c r="D34" i="44"/>
  <c r="D18" i="46"/>
  <c r="D17" i="41"/>
  <c r="E11" i="38"/>
  <c r="E16" i="50"/>
  <c r="D40" i="32"/>
  <c r="E29" i="26"/>
  <c r="D22" i="53"/>
  <c r="D40" i="50"/>
  <c r="D23" i="41"/>
  <c r="D36" i="36"/>
  <c r="E12" i="44"/>
  <c r="E28" i="40"/>
  <c r="D22" i="55"/>
  <c r="D21" i="37"/>
  <c r="D23" i="35"/>
  <c r="E27" i="48"/>
  <c r="E19" i="50"/>
  <c r="D26" i="47"/>
  <c r="D11" i="35"/>
  <c r="D29" i="46"/>
  <c r="E19" i="44"/>
  <c r="D18" i="58"/>
  <c r="D37" i="54"/>
  <c r="D22" i="41"/>
  <c r="D35" i="38"/>
  <c r="D25" i="52"/>
  <c r="D37" i="36"/>
  <c r="D40" i="35"/>
  <c r="D27" i="46"/>
  <c r="D24" i="55"/>
  <c r="E37" i="52"/>
  <c r="E30" i="39"/>
  <c r="E12" i="41"/>
  <c r="E40" i="48"/>
  <c r="E13" i="37"/>
  <c r="E17" i="40"/>
  <c r="E30" i="35"/>
  <c r="E26" i="52"/>
  <c r="D16" i="39"/>
  <c r="E22" i="45"/>
  <c r="D13" i="53"/>
  <c r="E21" i="53"/>
  <c r="D15" i="52"/>
  <c r="E32" i="49"/>
  <c r="E17" i="53"/>
  <c r="E15" i="45"/>
  <c r="D24" i="37"/>
  <c r="E17" i="44"/>
  <c r="E36" i="52"/>
  <c r="E24" i="37"/>
  <c r="E13" i="41"/>
  <c r="E20" i="39"/>
  <c r="E40" i="36"/>
  <c r="E25" i="38"/>
  <c r="D24" i="36"/>
  <c r="E40" i="40"/>
  <c r="E25" i="42"/>
  <c r="E38" i="35"/>
  <c r="E30" i="37"/>
  <c r="E39" i="40"/>
  <c r="E32" i="36"/>
  <c r="E23" i="56"/>
  <c r="E28" i="42"/>
  <c r="E31" i="43"/>
  <c r="E11" i="44"/>
  <c r="E33" i="36"/>
  <c r="E19" i="35"/>
  <c r="E35" i="36"/>
  <c r="D21" i="47"/>
  <c r="D29" i="54"/>
  <c r="E27" i="45"/>
  <c r="D17" i="38"/>
  <c r="D19" i="41"/>
  <c r="D16" i="48"/>
  <c r="E23" i="47"/>
  <c r="D27" i="35"/>
  <c r="E12" i="48"/>
  <c r="E18" i="45"/>
  <c r="D27" i="32"/>
  <c r="E35" i="53"/>
  <c r="D23" i="49"/>
  <c r="D11" i="50"/>
  <c r="E30" i="49"/>
  <c r="E32" i="48"/>
  <c r="E18" i="52"/>
  <c r="D24" i="27"/>
  <c r="E28" i="53"/>
  <c r="E21" i="36"/>
  <c r="E35" i="44"/>
  <c r="E20" i="36"/>
  <c r="E25" i="27"/>
  <c r="E21" i="41"/>
  <c r="E14" i="38"/>
  <c r="D25" i="32"/>
  <c r="E38" i="27"/>
  <c r="D11" i="39"/>
  <c r="E37" i="35"/>
  <c r="E39" i="32"/>
  <c r="E17" i="27"/>
  <c r="D38" i="27"/>
  <c r="E13" i="45"/>
  <c r="E40" i="52"/>
  <c r="E36" i="32"/>
  <c r="E28" i="26"/>
  <c r="E27" i="27"/>
  <c r="E29" i="38"/>
  <c r="E29" i="37"/>
  <c r="D35" i="32"/>
  <c r="E29" i="39"/>
  <c r="E11" i="43"/>
  <c r="E38" i="36"/>
  <c r="E15" i="46"/>
  <c r="E22" i="32"/>
  <c r="E38" i="26"/>
  <c r="D11" i="48"/>
  <c r="E31" i="35"/>
  <c r="E19" i="43"/>
  <c r="E17" i="26"/>
  <c r="D14" i="26"/>
  <c r="D13" i="26"/>
  <c r="D24" i="26"/>
  <c r="D20" i="26"/>
  <c r="E16" i="32"/>
  <c r="E19" i="27"/>
  <c r="E23" i="36"/>
  <c r="E12" i="36"/>
  <c r="E18" i="32"/>
  <c r="E11" i="27"/>
  <c r="E39" i="38"/>
  <c r="E22" i="37"/>
  <c r="D39" i="32"/>
  <c r="E14" i="26"/>
  <c r="D30" i="47"/>
  <c r="E34" i="50"/>
  <c r="E31" i="47"/>
  <c r="D34" i="32"/>
  <c r="E39" i="27"/>
  <c r="E33" i="45"/>
  <c r="E32" i="35"/>
  <c r="D15" i="40"/>
  <c r="E32" i="26"/>
  <c r="D16" i="32"/>
  <c r="E32" i="39"/>
  <c r="E14" i="40"/>
  <c r="E14" i="42"/>
  <c r="E11" i="32"/>
  <c r="E15" i="27"/>
  <c r="D24" i="50"/>
  <c r="D28" i="27"/>
  <c r="D12" i="32"/>
  <c r="E21" i="26"/>
  <c r="D30" i="26"/>
  <c r="D33" i="26"/>
  <c r="D12" i="26"/>
  <c r="D40" i="26"/>
  <c r="E25" i="32"/>
  <c r="E36" i="45"/>
  <c r="E35" i="45"/>
  <c r="E16" i="43"/>
  <c r="E14" i="32"/>
  <c r="E13" i="32"/>
  <c r="E29" i="40"/>
  <c r="E14" i="36"/>
  <c r="E16" i="26"/>
  <c r="E33" i="27"/>
  <c r="E30" i="32"/>
  <c r="E26" i="53"/>
  <c r="E13" i="43"/>
  <c r="E19" i="32"/>
  <c r="E36" i="27"/>
  <c r="E38" i="45"/>
  <c r="D18" i="36"/>
  <c r="D18" i="32"/>
  <c r="E19" i="26"/>
  <c r="E33" i="32"/>
  <c r="D38" i="52"/>
  <c r="E15" i="37"/>
  <c r="E11" i="39"/>
  <c r="D15" i="32"/>
  <c r="E21" i="27"/>
  <c r="D33" i="35"/>
  <c r="D15" i="50"/>
  <c r="E12" i="32"/>
  <c r="E15" i="26"/>
  <c r="D17" i="26"/>
  <c r="D16" i="26"/>
  <c r="D18" i="26"/>
  <c r="D36" i="26"/>
  <c r="D26" i="32"/>
  <c r="D35" i="53"/>
  <c r="D36" i="45"/>
  <c r="E39" i="39"/>
  <c r="E18" i="26"/>
  <c r="E30" i="26"/>
  <c r="D29" i="44"/>
  <c r="D22" i="32"/>
  <c r="E26" i="26"/>
  <c r="E12" i="27"/>
  <c r="E27" i="26"/>
  <c r="D20" i="38"/>
  <c r="E37" i="39"/>
  <c r="D21" i="32"/>
  <c r="E37" i="47"/>
  <c r="E13" i="38"/>
  <c r="D22" i="38"/>
  <c r="E34" i="32"/>
  <c r="E36" i="26"/>
  <c r="E37" i="27"/>
  <c r="E17" i="38"/>
  <c r="E34" i="46"/>
  <c r="E17" i="37"/>
  <c r="E31" i="32"/>
  <c r="E30" i="27"/>
  <c r="E40" i="37"/>
  <c r="E32" i="45"/>
  <c r="D30" i="32"/>
  <c r="E34" i="27"/>
  <c r="D32" i="26"/>
  <c r="D19" i="26"/>
  <c r="D11" i="26"/>
  <c r="E29" i="32"/>
  <c r="D36" i="52"/>
  <c r="D30" i="53"/>
  <c r="D24" i="32"/>
  <c r="E12" i="26"/>
  <c r="D30" i="42"/>
  <c r="E15" i="48"/>
  <c r="E38" i="32"/>
  <c r="E20" i="26"/>
  <c r="E31" i="27"/>
  <c r="E23" i="27"/>
  <c r="E31" i="38"/>
  <c r="E31" i="37"/>
  <c r="E37" i="32"/>
  <c r="E37" i="46"/>
  <c r="E19" i="41"/>
  <c r="E31" i="52"/>
  <c r="D32" i="32"/>
  <c r="E22" i="26"/>
  <c r="E12" i="42"/>
  <c r="E30" i="50"/>
  <c r="E34" i="37"/>
  <c r="E26" i="49"/>
  <c r="D31" i="32"/>
  <c r="E35" i="27"/>
  <c r="E28" i="35"/>
  <c r="E27" i="40"/>
  <c r="E20" i="32"/>
  <c r="E40" i="27"/>
  <c r="D35" i="26"/>
  <c r="D15" i="26"/>
  <c r="D29" i="26"/>
  <c r="D39" i="26"/>
  <c r="E39" i="26"/>
  <c r="E24" i="40"/>
  <c r="E37" i="48"/>
  <c r="E40" i="32"/>
  <c r="E37" i="26"/>
  <c r="E13" i="50"/>
  <c r="E26" i="43"/>
  <c r="D36" i="32"/>
  <c r="E31" i="26"/>
  <c r="E29" i="27"/>
  <c r="D31" i="50"/>
  <c r="E40" i="35"/>
  <c r="E23" i="35"/>
  <c r="D37" i="32"/>
  <c r="E25" i="37"/>
  <c r="E15" i="47"/>
  <c r="E17" i="47"/>
  <c r="E17" i="32"/>
  <c r="E28" i="27"/>
  <c r="E39" i="42"/>
  <c r="E28" i="39"/>
  <c r="E15" i="35"/>
  <c r="E28" i="49"/>
  <c r="E25" i="26"/>
  <c r="E23" i="26"/>
  <c r="E12" i="46"/>
  <c r="E36" i="38"/>
  <c r="D13" i="32"/>
  <c r="E13" i="27"/>
  <c r="D22" i="26"/>
  <c r="D31" i="26"/>
  <c r="D27" i="26"/>
  <c r="D26" i="26"/>
  <c r="E34" i="26"/>
  <c r="E29" i="36"/>
  <c r="E21" i="44"/>
  <c r="D38" i="32"/>
  <c r="E16" i="27"/>
  <c r="D37" i="39"/>
  <c r="E13" i="40"/>
  <c r="E21" i="32"/>
  <c r="E14" i="27"/>
  <c r="D30" i="37"/>
  <c r="E40" i="47"/>
  <c r="E16" i="39"/>
  <c r="E20" i="35"/>
  <c r="E24" i="26"/>
  <c r="E32" i="32"/>
  <c r="E21" i="49"/>
  <c r="E36" i="42"/>
  <c r="D19" i="32"/>
  <c r="E18" i="27"/>
  <c r="E22" i="35"/>
  <c r="E37" i="40"/>
  <c r="E24" i="38"/>
  <c r="D14" i="32"/>
  <c r="E35" i="26"/>
  <c r="E30" i="41"/>
  <c r="E12" i="37"/>
  <c r="E34" i="36"/>
  <c r="D28" i="32"/>
  <c r="E26" i="27"/>
  <c r="D38" i="26"/>
  <c r="D21" i="26"/>
  <c r="D28" i="26"/>
  <c r="E32" i="27"/>
  <c r="E21" i="40"/>
  <c r="E16" i="40"/>
  <c r="E23" i="32"/>
  <c r="E22" i="27"/>
  <c r="D31" i="41"/>
  <c r="E39" i="37"/>
  <c r="D23" i="32"/>
  <c r="E20" i="27"/>
  <c r="E24" i="42"/>
  <c r="E33" i="39"/>
  <c r="D20" i="39"/>
  <c r="D20" i="32"/>
  <c r="E11" i="26"/>
  <c r="D17" i="32"/>
  <c r="D17" i="53"/>
  <c r="E34" i="39"/>
  <c r="E35" i="32"/>
  <c r="E20" i="52"/>
  <c r="E18" i="38"/>
  <c r="E21" i="45"/>
  <c r="D32" i="35"/>
  <c r="E27" i="32"/>
  <c r="E13" i="26"/>
  <c r="D24" i="42"/>
  <c r="D22" i="45"/>
  <c r="E20" i="47"/>
  <c r="E26" i="32"/>
  <c r="E40" i="26"/>
  <c r="D25" i="26"/>
  <c r="D34" i="26"/>
  <c r="D37" i="26"/>
  <c r="D23" i="26"/>
  <c r="M84" i="12"/>
  <c r="Q84" i="12" s="1"/>
  <c r="S84" i="12" s="1"/>
  <c r="L40" i="12"/>
  <c r="L84" i="12"/>
  <c r="D13" i="43"/>
  <c r="D18" i="43"/>
  <c r="D12" i="43"/>
  <c r="D25" i="43"/>
  <c r="D28" i="43"/>
  <c r="D26" i="43"/>
  <c r="D11" i="43"/>
  <c r="M22" i="12"/>
  <c r="Q22" i="12" s="1"/>
  <c r="L71" i="12"/>
  <c r="D38" i="43"/>
  <c r="D22" i="43"/>
  <c r="D20" i="43"/>
  <c r="D16" i="43"/>
  <c r="D15" i="43"/>
  <c r="D13" i="41"/>
  <c r="D14" i="43"/>
  <c r="M8" i="12"/>
  <c r="Q8" i="12" s="1"/>
  <c r="L65" i="12"/>
  <c r="L58" i="12"/>
  <c r="D17" i="43"/>
  <c r="D37" i="43"/>
  <c r="D36" i="43"/>
  <c r="M19" i="12"/>
  <c r="Q19" i="12" s="1"/>
  <c r="D32" i="43"/>
  <c r="L56" i="12"/>
  <c r="D24" i="43"/>
  <c r="D40" i="43"/>
  <c r="D19" i="43"/>
  <c r="D33" i="43"/>
  <c r="D29" i="43"/>
  <c r="L57" i="12"/>
  <c r="D39" i="43"/>
  <c r="D34" i="43"/>
  <c r="D30" i="43"/>
  <c r="D23" i="43"/>
  <c r="D27" i="43"/>
  <c r="D35" i="43"/>
  <c r="D31" i="43"/>
  <c r="D21" i="43"/>
  <c r="L63" i="12"/>
  <c r="M15" i="12"/>
  <c r="Q15" i="12" s="1"/>
  <c r="L43" i="12"/>
  <c r="E10" i="55"/>
  <c r="K10" i="55" s="1"/>
  <c r="M10" i="55" s="1"/>
  <c r="D10" i="55"/>
  <c r="E10" i="54"/>
  <c r="D10" i="54"/>
  <c r="J10" i="54" s="1"/>
  <c r="L39" i="12"/>
  <c r="P39" i="12" s="1"/>
  <c r="L33" i="12"/>
  <c r="P33" i="12" s="1"/>
  <c r="L15" i="12"/>
  <c r="P15" i="12" s="1"/>
  <c r="L75" i="12"/>
  <c r="P75" i="12" s="1"/>
  <c r="L31" i="12"/>
  <c r="P31" i="12" s="1"/>
  <c r="L60" i="12"/>
  <c r="L61" i="12"/>
  <c r="P61" i="12" s="1"/>
  <c r="L55" i="12"/>
  <c r="M42" i="12"/>
  <c r="Q42" i="12" s="1"/>
  <c r="S42" i="12" s="1"/>
  <c r="L82" i="12"/>
  <c r="M55" i="12"/>
  <c r="L50" i="12"/>
  <c r="M63" i="12"/>
  <c r="L80" i="12"/>
  <c r="M76" i="12"/>
  <c r="Q76" i="12" s="1"/>
  <c r="S76" i="12" s="1"/>
  <c r="L54" i="12"/>
  <c r="M17" i="12"/>
  <c r="M72" i="12"/>
  <c r="L74" i="12"/>
  <c r="L52" i="12"/>
  <c r="L34" i="12"/>
  <c r="P34" i="12" s="1"/>
  <c r="L78" i="12"/>
  <c r="L83" i="12"/>
  <c r="L76" i="12"/>
  <c r="P76" i="12" s="1"/>
  <c r="L46" i="12"/>
  <c r="M81" i="12"/>
  <c r="Q81" i="12" s="1"/>
  <c r="S81" i="12" s="1"/>
  <c r="M54" i="12"/>
  <c r="M64" i="12"/>
  <c r="L69" i="12"/>
  <c r="M41" i="12"/>
  <c r="Q41" i="12" s="1"/>
  <c r="S41" i="12" s="1"/>
  <c r="M59" i="12"/>
  <c r="Q59" i="12" s="1"/>
  <c r="M49" i="12"/>
  <c r="Q49" i="12" s="1"/>
  <c r="M43" i="12"/>
  <c r="Q43" i="12" s="1"/>
  <c r="S43" i="12" s="1"/>
  <c r="M74" i="12"/>
  <c r="L49" i="12"/>
  <c r="L64" i="12"/>
  <c r="L41" i="12"/>
  <c r="L45" i="12"/>
  <c r="L81" i="12"/>
  <c r="M79" i="12"/>
  <c r="V79" i="12" s="1"/>
  <c r="M50" i="12"/>
  <c r="M80" i="12"/>
  <c r="Q80" i="12" s="1"/>
  <c r="S80" i="12" s="1"/>
  <c r="M44" i="12"/>
  <c r="Q44" i="12" s="1"/>
  <c r="S44" i="12" s="1"/>
  <c r="M34" i="12"/>
  <c r="Q34" i="12" s="1"/>
  <c r="S34" i="12" s="1"/>
  <c r="M36" i="12"/>
  <c r="Q36" i="12" s="1"/>
  <c r="S36" i="12" s="1"/>
  <c r="M39" i="12"/>
  <c r="M46" i="12"/>
  <c r="Q46" i="12" s="1"/>
  <c r="S46" i="12" s="1"/>
  <c r="M83" i="12"/>
  <c r="M67" i="12"/>
  <c r="L68" i="12"/>
  <c r="L42" i="12"/>
  <c r="M61" i="12"/>
  <c r="M73" i="12"/>
  <c r="E10" i="41"/>
  <c r="D10" i="46"/>
  <c r="M82" i="12"/>
  <c r="M31" i="12"/>
  <c r="Q31" i="12" s="1"/>
  <c r="S31" i="12" s="1"/>
  <c r="M69" i="12"/>
  <c r="E10" i="37"/>
  <c r="L12" i="12"/>
  <c r="P12" i="12" s="1"/>
  <c r="M68" i="12"/>
  <c r="L17" i="12"/>
  <c r="P17" i="12" s="1"/>
  <c r="S17" i="12" s="1"/>
  <c r="E10" i="48"/>
  <c r="K10" i="48" s="1"/>
  <c r="M10" i="48" s="1"/>
  <c r="E10" i="53"/>
  <c r="E10" i="52"/>
  <c r="K10" i="52" s="1"/>
  <c r="E10" i="32"/>
  <c r="K10" i="32" s="1"/>
  <c r="D10" i="49"/>
  <c r="M45" i="12"/>
  <c r="L67" i="12"/>
  <c r="P67" i="12" s="1"/>
  <c r="M75" i="12"/>
  <c r="Q75" i="12" s="1"/>
  <c r="S75" i="12" s="1"/>
  <c r="E10" i="45"/>
  <c r="K10" i="45" s="1"/>
  <c r="D10" i="48"/>
  <c r="E10" i="38"/>
  <c r="K10" i="38" s="1"/>
  <c r="M33" i="12"/>
  <c r="M62" i="12"/>
  <c r="Q62" i="12" s="1"/>
  <c r="E10" i="44"/>
  <c r="K10" i="44" s="1"/>
  <c r="E10" i="35"/>
  <c r="K10" i="35" s="1"/>
  <c r="E10" i="58"/>
  <c r="D10" i="56"/>
  <c r="D10" i="35"/>
  <c r="E10" i="27"/>
  <c r="E10" i="50"/>
  <c r="E10" i="39"/>
  <c r="E10" i="46"/>
  <c r="E10" i="49"/>
  <c r="E10" i="57"/>
  <c r="D10" i="57"/>
  <c r="E10" i="56"/>
  <c r="D10" i="53"/>
  <c r="J10" i="53" s="1"/>
  <c r="D10" i="47"/>
  <c r="J10" i="47" s="1"/>
  <c r="D10" i="52"/>
  <c r="E10" i="42"/>
  <c r="E10" i="36"/>
  <c r="D10" i="58"/>
  <c r="D10" i="50"/>
  <c r="E10" i="43"/>
  <c r="K10" i="43" s="1"/>
  <c r="E10" i="40"/>
  <c r="K10" i="40" s="1"/>
  <c r="D10" i="38"/>
  <c r="D10" i="36"/>
  <c r="J10" i="36" s="1"/>
  <c r="L62" i="12"/>
  <c r="M26" i="12"/>
  <c r="Q26" i="12" s="1"/>
  <c r="M12" i="12"/>
  <c r="Q12" i="12" s="1"/>
  <c r="M10" i="12"/>
  <c r="Q10" i="12" s="1"/>
  <c r="D10" i="45"/>
  <c r="D10" i="27"/>
  <c r="E10" i="47"/>
  <c r="K10" i="47" s="1"/>
  <c r="M10" i="47" s="1"/>
  <c r="L59" i="12"/>
  <c r="M70" i="12"/>
  <c r="M25" i="12"/>
  <c r="Q25" i="12" s="1"/>
  <c r="M14" i="12"/>
  <c r="Q14" i="12" s="1"/>
  <c r="D10" i="42"/>
  <c r="J10" i="42" s="1"/>
  <c r="L70" i="12"/>
  <c r="M27" i="12"/>
  <c r="Q27" i="12" s="1"/>
  <c r="M60" i="12"/>
  <c r="Q60" i="12" s="1"/>
  <c r="M9" i="12"/>
  <c r="Q9" i="12" s="1"/>
  <c r="D10" i="43"/>
  <c r="D10" i="40"/>
  <c r="J10" i="40" s="1"/>
  <c r="L44" i="12"/>
  <c r="M20" i="12"/>
  <c r="Q20" i="12" s="1"/>
  <c r="M13" i="12"/>
  <c r="Q13" i="12" s="1"/>
  <c r="M47" i="12"/>
  <c r="Q47" i="12" s="1"/>
  <c r="D10" i="41"/>
  <c r="J10" i="41" s="1"/>
  <c r="D10" i="44"/>
  <c r="J10" i="44" s="1"/>
  <c r="L10" i="44" s="1"/>
  <c r="D10" i="26"/>
  <c r="J10" i="26" s="1"/>
  <c r="M66" i="12"/>
  <c r="D10" i="32"/>
  <c r="D10" i="37"/>
  <c r="J10" i="37" s="1"/>
  <c r="D10" i="39"/>
  <c r="E10" i="26"/>
  <c r="L9" i="12"/>
  <c r="L21" i="12"/>
  <c r="P21" i="12" s="1"/>
  <c r="S21" i="12" s="1"/>
  <c r="M65" i="12"/>
  <c r="Q65" i="12" s="1"/>
  <c r="M58" i="12"/>
  <c r="L28" i="12"/>
  <c r="L23" i="12"/>
  <c r="P23" i="12" s="1"/>
  <c r="R779" i="14" s="1"/>
  <c r="L11" i="12"/>
  <c r="M48" i="12"/>
  <c r="Q48" i="12" s="1"/>
  <c r="M11" i="12"/>
  <c r="Q11" i="12" s="1"/>
  <c r="S804" i="14" s="1"/>
  <c r="M35" i="12"/>
  <c r="Q35" i="12" s="1"/>
  <c r="S35" i="12" s="1"/>
  <c r="M57" i="12"/>
  <c r="Q57" i="12" s="1"/>
  <c r="M21" i="12"/>
  <c r="Q21" i="12" s="1"/>
  <c r="L26" i="12"/>
  <c r="M71" i="12"/>
  <c r="Q71" i="12" s="1"/>
  <c r="L27" i="12"/>
  <c r="P27" i="12" s="1"/>
  <c r="S27" i="12" s="1"/>
  <c r="L8" i="12"/>
  <c r="P8" i="12" s="1"/>
  <c r="L85" i="12"/>
  <c r="P85" i="12" s="1"/>
  <c r="M38" i="12"/>
  <c r="Q38" i="12" s="1"/>
  <c r="S38" i="12" s="1"/>
  <c r="L13" i="12"/>
  <c r="L19" i="12"/>
  <c r="P19" i="12" s="1"/>
  <c r="S19" i="12" s="1"/>
  <c r="L10" i="12"/>
  <c r="P10" i="12" s="1"/>
  <c r="M16" i="12"/>
  <c r="Q16" i="12" s="1"/>
  <c r="M24" i="12"/>
  <c r="Q24" i="12" s="1"/>
  <c r="L32" i="12"/>
  <c r="L38" i="12"/>
  <c r="L24" i="12"/>
  <c r="M32" i="12"/>
  <c r="Q32" i="12" s="1"/>
  <c r="S32" i="12" s="1"/>
  <c r="L14" i="12"/>
  <c r="L18" i="12"/>
  <c r="L29" i="12"/>
  <c r="P29" i="12" s="1"/>
  <c r="L66" i="12"/>
  <c r="L51" i="12"/>
  <c r="M77" i="12"/>
  <c r="Q77" i="12" s="1"/>
  <c r="L53" i="12"/>
  <c r="L22" i="12"/>
  <c r="P22" i="12" s="1"/>
  <c r="S22" i="12" s="1"/>
  <c r="M29" i="12"/>
  <c r="Q29" i="12" s="1"/>
  <c r="L25" i="12"/>
  <c r="P25" i="12" s="1"/>
  <c r="P4" i="12" s="1"/>
  <c r="M18" i="12"/>
  <c r="Q18" i="12" s="1"/>
  <c r="M28" i="12"/>
  <c r="Q28" i="12" s="1"/>
  <c r="L35" i="12"/>
  <c r="M56" i="12"/>
  <c r="Q56" i="12" s="1"/>
  <c r="L37" i="12"/>
  <c r="L48" i="12"/>
  <c r="M53" i="12"/>
  <c r="L47" i="12"/>
  <c r="M52" i="12"/>
  <c r="Q52" i="12" s="1"/>
  <c r="Q40" i="12"/>
  <c r="S40" i="12" s="1"/>
  <c r="M37" i="12"/>
  <c r="L20" i="12"/>
  <c r="M23" i="12"/>
  <c r="Q23" i="12" s="1"/>
  <c r="M78" i="12"/>
  <c r="L16" i="12"/>
  <c r="P16" i="12" s="1"/>
  <c r="L77" i="12"/>
  <c r="E515" i="13"/>
  <c r="M51" i="12"/>
  <c r="Q51" i="12" s="1"/>
  <c r="R777" i="14" l="1"/>
  <c r="R806" i="14"/>
  <c r="R776" i="14"/>
  <c r="R805" i="14"/>
  <c r="S777" i="14"/>
  <c r="N30" i="43"/>
  <c r="H515" i="13"/>
  <c r="F515" i="13"/>
  <c r="Q69" i="12"/>
  <c r="S69" i="12" s="1"/>
  <c r="V72" i="12"/>
  <c r="Q72" i="12"/>
  <c r="S640" i="14" s="1"/>
  <c r="Q67" i="12"/>
  <c r="S67" i="12" s="1"/>
  <c r="Q50" i="12"/>
  <c r="S50" i="12" s="1"/>
  <c r="Q53" i="12"/>
  <c r="S53" i="12" s="1"/>
  <c r="Q58" i="12"/>
  <c r="S832" i="14" s="1"/>
  <c r="Q66" i="12"/>
  <c r="S66" i="12" s="1"/>
  <c r="Q68" i="12"/>
  <c r="S68" i="12" s="1"/>
  <c r="V73" i="12"/>
  <c r="Q73" i="12"/>
  <c r="S73" i="12" s="1"/>
  <c r="Q63" i="12"/>
  <c r="S63" i="12" s="1"/>
  <c r="Q70" i="12"/>
  <c r="S70" i="12" s="1"/>
  <c r="Q64" i="12"/>
  <c r="S64" i="12" s="1"/>
  <c r="Q61" i="12"/>
  <c r="S61" i="12" s="1"/>
  <c r="Q54" i="12"/>
  <c r="S54" i="12" s="1"/>
  <c r="Q55" i="12"/>
  <c r="S55" i="12" s="1"/>
  <c r="S854" i="14"/>
  <c r="S853" i="14"/>
  <c r="S830" i="14"/>
  <c r="S831" i="14"/>
  <c r="S840" i="14"/>
  <c r="S850" i="14"/>
  <c r="S843" i="14"/>
  <c r="S833" i="14"/>
  <c r="R848" i="14"/>
  <c r="R838" i="14"/>
  <c r="S846" i="14"/>
  <c r="S836" i="14"/>
  <c r="R846" i="14"/>
  <c r="R836" i="14"/>
  <c r="S837" i="14"/>
  <c r="S847" i="14"/>
  <c r="R841" i="14"/>
  <c r="R851" i="14"/>
  <c r="S845" i="14"/>
  <c r="S835" i="14"/>
  <c r="S851" i="14"/>
  <c r="S841" i="14"/>
  <c r="S834" i="14"/>
  <c r="S844" i="14"/>
  <c r="R845" i="14"/>
  <c r="R835" i="14"/>
  <c r="S842" i="14"/>
  <c r="S852" i="14"/>
  <c r="S838" i="14"/>
  <c r="S848" i="14"/>
  <c r="S849" i="14"/>
  <c r="S839" i="14"/>
  <c r="S810" i="14"/>
  <c r="S820" i="14"/>
  <c r="S806" i="14"/>
  <c r="S805" i="14"/>
  <c r="S825" i="14"/>
  <c r="S815" i="14"/>
  <c r="S808" i="14"/>
  <c r="S818" i="14"/>
  <c r="S821" i="14"/>
  <c r="S811" i="14"/>
  <c r="R820" i="14"/>
  <c r="S817" i="14"/>
  <c r="S827" i="14"/>
  <c r="S823" i="14"/>
  <c r="S813" i="14"/>
  <c r="R811" i="14"/>
  <c r="S822" i="14"/>
  <c r="S812" i="14"/>
  <c r="S814" i="14"/>
  <c r="S824" i="14"/>
  <c r="S809" i="14"/>
  <c r="S819" i="14"/>
  <c r="R826" i="14"/>
  <c r="S816" i="14"/>
  <c r="S826" i="14"/>
  <c r="S829" i="14"/>
  <c r="S828" i="14"/>
  <c r="R823" i="14"/>
  <c r="S783" i="14"/>
  <c r="S793" i="14"/>
  <c r="S775" i="14"/>
  <c r="S779" i="14"/>
  <c r="S780" i="14"/>
  <c r="S799" i="14"/>
  <c r="S789" i="14"/>
  <c r="S792" i="14"/>
  <c r="S782" i="14"/>
  <c r="S10" i="12"/>
  <c r="R795" i="14"/>
  <c r="S790" i="14"/>
  <c r="S800" i="14"/>
  <c r="S787" i="14"/>
  <c r="S797" i="14"/>
  <c r="S791" i="14"/>
  <c r="S801" i="14"/>
  <c r="R800" i="14"/>
  <c r="R797" i="14"/>
  <c r="S795" i="14"/>
  <c r="S785" i="14"/>
  <c r="S786" i="14"/>
  <c r="S796" i="14"/>
  <c r="S794" i="14"/>
  <c r="S784" i="14"/>
  <c r="R794" i="14"/>
  <c r="S788" i="14"/>
  <c r="S774" i="14"/>
  <c r="S803" i="14"/>
  <c r="S802" i="14"/>
  <c r="S309" i="14"/>
  <c r="S173" i="14"/>
  <c r="R723" i="14"/>
  <c r="S698" i="14"/>
  <c r="S520" i="14"/>
  <c r="S511" i="14"/>
  <c r="S519" i="14"/>
  <c r="S522" i="14"/>
  <c r="S495" i="14"/>
  <c r="S501" i="14"/>
  <c r="S505" i="14"/>
  <c r="N32" i="43"/>
  <c r="N23" i="43"/>
  <c r="N16" i="43"/>
  <c r="S573" i="14"/>
  <c r="S492" i="14"/>
  <c r="S518" i="14"/>
  <c r="S497" i="14"/>
  <c r="S487" i="14"/>
  <c r="S500" i="14"/>
  <c r="S509" i="14"/>
  <c r="S388" i="14"/>
  <c r="S498" i="14"/>
  <c r="S499" i="14"/>
  <c r="S507" i="14"/>
  <c r="S471" i="14"/>
  <c r="S493" i="14"/>
  <c r="S502" i="14"/>
  <c r="S510" i="14"/>
  <c r="S494" i="14"/>
  <c r="S470" i="14"/>
  <c r="S503" i="14"/>
  <c r="S506" i="14"/>
  <c r="S496" i="14"/>
  <c r="S481" i="14"/>
  <c r="S488" i="14"/>
  <c r="S479" i="14"/>
  <c r="S474" i="14"/>
  <c r="S484" i="14"/>
  <c r="S475" i="14"/>
  <c r="S486" i="14"/>
  <c r="S451" i="14"/>
  <c r="S473" i="14"/>
  <c r="S476" i="14"/>
  <c r="S485" i="14"/>
  <c r="S472" i="14"/>
  <c r="S482" i="14"/>
  <c r="S461" i="14"/>
  <c r="S478" i="14"/>
  <c r="S462" i="14"/>
  <c r="S464" i="14"/>
  <c r="S453" i="14"/>
  <c r="R456" i="14"/>
  <c r="S443" i="14"/>
  <c r="S456" i="14"/>
  <c r="S433" i="14"/>
  <c r="S458" i="14"/>
  <c r="S449" i="14"/>
  <c r="S435" i="14"/>
  <c r="S466" i="14"/>
  <c r="S460" i="14"/>
  <c r="S450" i="14"/>
  <c r="S448" i="14"/>
  <c r="S459" i="14"/>
  <c r="S454" i="14"/>
  <c r="S405" i="14"/>
  <c r="S436" i="14"/>
  <c r="S438" i="14"/>
  <c r="S439" i="14"/>
  <c r="S437" i="14"/>
  <c r="S426" i="14"/>
  <c r="S440" i="14"/>
  <c r="S430" i="14"/>
  <c r="S444" i="14"/>
  <c r="S442" i="14"/>
  <c r="S431" i="14"/>
  <c r="S429" i="14"/>
  <c r="S421" i="14"/>
  <c r="S434" i="14"/>
  <c r="S411" i="14"/>
  <c r="S441" i="14"/>
  <c r="S417" i="14"/>
  <c r="S410" i="14"/>
  <c r="S389" i="14"/>
  <c r="S419" i="14"/>
  <c r="S406" i="14"/>
  <c r="S416" i="14"/>
  <c r="S404" i="14"/>
  <c r="S415" i="14"/>
  <c r="S413" i="14"/>
  <c r="S422" i="14"/>
  <c r="S386" i="14"/>
  <c r="S408" i="14"/>
  <c r="S414" i="14"/>
  <c r="S420" i="14"/>
  <c r="S409" i="14"/>
  <c r="S412" i="14"/>
  <c r="S418" i="14"/>
  <c r="N24" i="43"/>
  <c r="N34" i="43"/>
  <c r="N29" i="43"/>
  <c r="N35" i="43"/>
  <c r="N33" i="43"/>
  <c r="N37" i="43"/>
  <c r="N17" i="43"/>
  <c r="N27" i="43"/>
  <c r="N25" i="43"/>
  <c r="N14" i="43"/>
  <c r="N28" i="43"/>
  <c r="N40" i="43"/>
  <c r="N26" i="43"/>
  <c r="N36" i="43"/>
  <c r="N15" i="43"/>
  <c r="N39" i="43"/>
  <c r="N12" i="43"/>
  <c r="S39" i="14"/>
  <c r="S394" i="14"/>
  <c r="S384" i="14"/>
  <c r="S382" i="14"/>
  <c r="S383" i="14"/>
  <c r="S400" i="14"/>
  <c r="S556" i="14"/>
  <c r="S398" i="14"/>
  <c r="S702" i="14"/>
  <c r="S385" i="14"/>
  <c r="S399" i="14"/>
  <c r="S390" i="14"/>
  <c r="S281" i="14"/>
  <c r="S387" i="14"/>
  <c r="N19" i="43"/>
  <c r="N13" i="41"/>
  <c r="V71" i="12"/>
  <c r="V56" i="12"/>
  <c r="N21" i="43"/>
  <c r="E41" i="57"/>
  <c r="E42" i="57" s="1"/>
  <c r="K42" i="57" s="1"/>
  <c r="E41" i="42"/>
  <c r="E42" i="42" s="1"/>
  <c r="K42" i="42" s="1"/>
  <c r="N38" i="43"/>
  <c r="D41" i="45"/>
  <c r="D42" i="45" s="1"/>
  <c r="J42" i="45" s="1"/>
  <c r="E41" i="49"/>
  <c r="E42" i="49" s="1"/>
  <c r="K42" i="49" s="1"/>
  <c r="M10" i="38"/>
  <c r="K11" i="38"/>
  <c r="M11" i="38" s="1"/>
  <c r="K10" i="49"/>
  <c r="M10" i="49" s="1"/>
  <c r="N20" i="43"/>
  <c r="N13" i="43"/>
  <c r="D41" i="54"/>
  <c r="D42" i="54" s="1"/>
  <c r="J42" i="54" s="1"/>
  <c r="N11" i="43"/>
  <c r="V82" i="12"/>
  <c r="V33" i="12"/>
  <c r="V64" i="12"/>
  <c r="V78" i="12"/>
  <c r="V44" i="12"/>
  <c r="V66" i="12"/>
  <c r="V65" i="12"/>
  <c r="V52" i="12"/>
  <c r="V84" i="12"/>
  <c r="V48" i="12"/>
  <c r="V67" i="12"/>
  <c r="D41" i="52"/>
  <c r="D42" i="52" s="1"/>
  <c r="J42" i="52" s="1"/>
  <c r="E41" i="54"/>
  <c r="E42" i="54" s="1"/>
  <c r="K42" i="54" s="1"/>
  <c r="E41" i="58"/>
  <c r="E42" i="58" s="1"/>
  <c r="K42" i="58" s="1"/>
  <c r="D41" i="41"/>
  <c r="D42" i="41" s="1"/>
  <c r="J42" i="41" s="1"/>
  <c r="E41" i="43"/>
  <c r="E42" i="43" s="1"/>
  <c r="K42" i="43" s="1"/>
  <c r="V41" i="12"/>
  <c r="D41" i="44"/>
  <c r="D42" i="44" s="1"/>
  <c r="J42" i="44" s="1"/>
  <c r="D41" i="40"/>
  <c r="D42" i="40" s="1"/>
  <c r="J42" i="40" s="1"/>
  <c r="E41" i="40"/>
  <c r="E42" i="40" s="1"/>
  <c r="K42" i="40" s="1"/>
  <c r="D41" i="47"/>
  <c r="D42" i="47" s="1"/>
  <c r="J42" i="47" s="1"/>
  <c r="V37" i="12"/>
  <c r="V35" i="12"/>
  <c r="V38" i="12"/>
  <c r="D41" i="26"/>
  <c r="D42" i="26" s="1"/>
  <c r="J42" i="26" s="1"/>
  <c r="V60" i="12"/>
  <c r="V59" i="12"/>
  <c r="D41" i="50"/>
  <c r="D42" i="50" s="1"/>
  <c r="J42" i="50" s="1"/>
  <c r="N31" i="43"/>
  <c r="E41" i="45"/>
  <c r="E42" i="45" s="1"/>
  <c r="K42" i="45" s="1"/>
  <c r="E41" i="52"/>
  <c r="E42" i="52" s="1"/>
  <c r="K42" i="52" s="1"/>
  <c r="V42" i="12"/>
  <c r="E41" i="55"/>
  <c r="E42" i="55" s="1"/>
  <c r="K42" i="55" s="1"/>
  <c r="N18" i="43"/>
  <c r="D41" i="53"/>
  <c r="D42" i="53" s="1"/>
  <c r="J42" i="53" s="1"/>
  <c r="E41" i="44"/>
  <c r="E42" i="44" s="1"/>
  <c r="K42" i="44" s="1"/>
  <c r="E41" i="47"/>
  <c r="E42" i="47" s="1"/>
  <c r="K42" i="47" s="1"/>
  <c r="D41" i="36"/>
  <c r="D42" i="36" s="1"/>
  <c r="J42" i="36" s="1"/>
  <c r="E41" i="56"/>
  <c r="E42" i="56" s="1"/>
  <c r="K42" i="56" s="1"/>
  <c r="V74" i="12"/>
  <c r="D41" i="39"/>
  <c r="D42" i="39" s="1"/>
  <c r="J42" i="39" s="1"/>
  <c r="J11" i="44"/>
  <c r="D41" i="27"/>
  <c r="D42" i="27" s="1"/>
  <c r="J42" i="27" s="1"/>
  <c r="K10" i="42"/>
  <c r="M10" i="42" s="1"/>
  <c r="K11" i="48"/>
  <c r="M11" i="48" s="1"/>
  <c r="E41" i="48"/>
  <c r="E42" i="48" s="1"/>
  <c r="K42" i="48" s="1"/>
  <c r="N22" i="43"/>
  <c r="V47" i="12"/>
  <c r="V63" i="12"/>
  <c r="V51" i="12"/>
  <c r="V77" i="12"/>
  <c r="V32" i="12"/>
  <c r="V62" i="12"/>
  <c r="V54" i="12"/>
  <c r="S57" i="12"/>
  <c r="B3" i="14"/>
  <c r="S307" i="14"/>
  <c r="Q82" i="12"/>
  <c r="S82" i="12" s="1"/>
  <c r="Q79" i="12"/>
  <c r="S79" i="12" s="1"/>
  <c r="Q74" i="12"/>
  <c r="S74" i="12" s="1"/>
  <c r="S627" i="14"/>
  <c r="S266" i="14"/>
  <c r="S575" i="14"/>
  <c r="S56" i="12"/>
  <c r="S550" i="14"/>
  <c r="V75" i="12"/>
  <c r="V83" i="12"/>
  <c r="V55" i="12"/>
  <c r="S626" i="14"/>
  <c r="V21" i="12"/>
  <c r="S576" i="14"/>
  <c r="V69" i="12"/>
  <c r="S524" i="14"/>
  <c r="V49" i="12"/>
  <c r="R206" i="14"/>
  <c r="R294" i="14"/>
  <c r="S23" i="12"/>
  <c r="R593" i="14"/>
  <c r="R228" i="14"/>
  <c r="R766" i="14"/>
  <c r="S730" i="14"/>
  <c r="S766" i="14"/>
  <c r="S568" i="14"/>
  <c r="S644" i="14"/>
  <c r="S294" i="14"/>
  <c r="S111" i="14"/>
  <c r="S558" i="14"/>
  <c r="S715" i="14"/>
  <c r="S531" i="14"/>
  <c r="S690" i="14"/>
  <c r="S343" i="14"/>
  <c r="S541" i="14"/>
  <c r="S756" i="14"/>
  <c r="S583" i="14"/>
  <c r="S250" i="14"/>
  <c r="S206" i="14"/>
  <c r="S680" i="14"/>
  <c r="S634" i="14"/>
  <c r="S23" i="14"/>
  <c r="S621" i="14"/>
  <c r="S43" i="14"/>
  <c r="S63" i="14"/>
  <c r="S593" i="14"/>
  <c r="S705" i="14"/>
  <c r="S321" i="14"/>
  <c r="S657" i="14"/>
  <c r="S89" i="14"/>
  <c r="S740" i="14"/>
  <c r="S76" i="14"/>
  <c r="S103" i="14"/>
  <c r="S51" i="12"/>
  <c r="S79" i="14"/>
  <c r="S149" i="14"/>
  <c r="S78" i="14"/>
  <c r="S125" i="14"/>
  <c r="S102" i="14"/>
  <c r="S147" i="14"/>
  <c r="S77" i="14"/>
  <c r="S648" i="14"/>
  <c r="S66" i="14"/>
  <c r="S171" i="14"/>
  <c r="S306" i="14"/>
  <c r="S671" i="14"/>
  <c r="S744" i="14"/>
  <c r="S262" i="14"/>
  <c r="S92" i="14"/>
  <c r="S46" i="14"/>
  <c r="S719" i="14"/>
  <c r="S123" i="14"/>
  <c r="S333" i="14"/>
  <c r="S196" i="14"/>
  <c r="S231" i="14"/>
  <c r="S535" i="14"/>
  <c r="S114" i="14"/>
  <c r="S615" i="14"/>
  <c r="S734" i="14"/>
  <c r="S26" i="14"/>
  <c r="S275" i="14"/>
  <c r="S545" i="14"/>
  <c r="S240" i="14"/>
  <c r="S638" i="14"/>
  <c r="S15" i="14"/>
  <c r="S75" i="14"/>
  <c r="S625" i="14"/>
  <c r="S760" i="14"/>
  <c r="S661" i="14"/>
  <c r="S253" i="14"/>
  <c r="S101" i="14"/>
  <c r="S684" i="14"/>
  <c r="S694" i="14"/>
  <c r="S145" i="14"/>
  <c r="S709" i="14"/>
  <c r="S136" i="14"/>
  <c r="S597" i="14"/>
  <c r="S218" i="14"/>
  <c r="S346" i="14"/>
  <c r="S35" i="14"/>
  <c r="S187" i="14"/>
  <c r="S378" i="14"/>
  <c r="R614" i="14"/>
  <c r="R718" i="14"/>
  <c r="R693" i="14"/>
  <c r="R586" i="14"/>
  <c r="S29" i="12"/>
  <c r="R769" i="14"/>
  <c r="V8" i="12"/>
  <c r="S8" i="12"/>
  <c r="S552" i="14"/>
  <c r="S724" i="14"/>
  <c r="S605" i="14"/>
  <c r="S577" i="14"/>
  <c r="S525" i="14"/>
  <c r="S70" i="14"/>
  <c r="S191" i="14"/>
  <c r="S166" i="14"/>
  <c r="S96" i="14"/>
  <c r="S373" i="14"/>
  <c r="S10" i="14"/>
  <c r="S257" i="14"/>
  <c r="S118" i="14"/>
  <c r="S148" i="14"/>
  <c r="S77" i="12"/>
  <c r="S708" i="14"/>
  <c r="S100" i="14"/>
  <c r="S377" i="14"/>
  <c r="S596" i="14"/>
  <c r="S647" i="14"/>
  <c r="S323" i="14"/>
  <c r="S296" i="14"/>
  <c r="S91" i="14"/>
  <c r="S170" i="14"/>
  <c r="S624" i="14"/>
  <c r="S122" i="14"/>
  <c r="S332" i="14"/>
  <c r="S208" i="14"/>
  <c r="S113" i="14"/>
  <c r="S161" i="14"/>
  <c r="S769" i="14"/>
  <c r="S144" i="14"/>
  <c r="S195" i="14"/>
  <c r="S571" i="14"/>
  <c r="S65" i="14"/>
  <c r="S274" i="14"/>
  <c r="S252" i="14"/>
  <c r="S45" i="14"/>
  <c r="S683" i="14"/>
  <c r="S637" i="14"/>
  <c r="S25" i="14"/>
  <c r="S217" i="14"/>
  <c r="S230" i="14"/>
  <c r="S54" i="14"/>
  <c r="S283" i="14"/>
  <c r="S759" i="14"/>
  <c r="S135" i="14"/>
  <c r="S534" i="14"/>
  <c r="S693" i="14"/>
  <c r="S345" i="14"/>
  <c r="S660" i="14"/>
  <c r="S74" i="14"/>
  <c r="S14" i="14"/>
  <c r="S743" i="14"/>
  <c r="S305" i="14"/>
  <c r="S239" i="14"/>
  <c r="S733" i="14"/>
  <c r="S745" i="14"/>
  <c r="S572" i="14"/>
  <c r="R319" i="14"/>
  <c r="R364" i="14"/>
  <c r="R738" i="14"/>
  <c r="V10" i="12"/>
  <c r="E3" i="14"/>
  <c r="S16" i="12"/>
  <c r="P24" i="12"/>
  <c r="R126" i="14" s="1"/>
  <c r="P11" i="12"/>
  <c r="R804" i="14" s="1"/>
  <c r="L10" i="37"/>
  <c r="J11" i="37"/>
  <c r="V53" i="12"/>
  <c r="P18" i="12"/>
  <c r="R446" i="14" s="1"/>
  <c r="V19" i="12"/>
  <c r="S52" i="14"/>
  <c r="S229" i="14"/>
  <c r="S658" i="14"/>
  <c r="S273" i="14"/>
  <c r="S90" i="14"/>
  <c r="S542" i="14"/>
  <c r="S532" i="14"/>
  <c r="S295" i="14"/>
  <c r="S352" i="14"/>
  <c r="S251" i="14"/>
  <c r="S731" i="14"/>
  <c r="S322" i="14"/>
  <c r="S44" i="14"/>
  <c r="S64" i="14"/>
  <c r="S757" i="14"/>
  <c r="S168" i="14"/>
  <c r="S215" i="14"/>
  <c r="S259" i="14"/>
  <c r="S622" i="14"/>
  <c r="S367" i="14"/>
  <c r="S594" i="14"/>
  <c r="S303" i="14"/>
  <c r="S706" i="14"/>
  <c r="S681" i="14"/>
  <c r="S24" i="14"/>
  <c r="S207" i="14"/>
  <c r="S98" i="14"/>
  <c r="S668" i="14"/>
  <c r="S193" i="14"/>
  <c r="S635" i="14"/>
  <c r="S120" i="14"/>
  <c r="S569" i="14"/>
  <c r="Q78" i="12"/>
  <c r="S514" i="14" s="1"/>
  <c r="Q37" i="12"/>
  <c r="S37" i="12" s="1"/>
  <c r="P14" i="12"/>
  <c r="R263" i="14" s="1"/>
  <c r="P13" i="12"/>
  <c r="P26" i="12"/>
  <c r="S26" i="12" s="1"/>
  <c r="S672" i="14"/>
  <c r="S603" i="14"/>
  <c r="S226" i="14"/>
  <c r="S566" i="14"/>
  <c r="S182" i="14"/>
  <c r="S119" i="14"/>
  <c r="S204" i="14"/>
  <c r="S41" i="14"/>
  <c r="S248" i="14"/>
  <c r="S632" i="14"/>
  <c r="S21" i="14"/>
  <c r="S678" i="14"/>
  <c r="S713" i="14"/>
  <c r="S236" i="14"/>
  <c r="S591" i="14"/>
  <c r="S61" i="14"/>
  <c r="S688" i="14"/>
  <c r="S157" i="14"/>
  <c r="S754" i="14"/>
  <c r="S214" i="14"/>
  <c r="S728" i="14"/>
  <c r="S764" i="14"/>
  <c r="S581" i="14"/>
  <c r="S738" i="14"/>
  <c r="S109" i="14"/>
  <c r="S351" i="14"/>
  <c r="S280" i="14"/>
  <c r="S539" i="14"/>
  <c r="S270" i="14"/>
  <c r="S51" i="14"/>
  <c r="S619" i="14"/>
  <c r="S258" i="14"/>
  <c r="S97" i="14"/>
  <c r="S665" i="14"/>
  <c r="S374" i="14"/>
  <c r="S292" i="14"/>
  <c r="S642" i="14"/>
  <c r="S131" i="14"/>
  <c r="S11" i="14"/>
  <c r="S703" i="14"/>
  <c r="V25" i="12"/>
  <c r="V22" i="12"/>
  <c r="S67" i="14"/>
  <c r="S347" i="14"/>
  <c r="S38" i="14"/>
  <c r="S338" i="14"/>
  <c r="S179" i="14"/>
  <c r="S276" i="14"/>
  <c r="S370" i="14"/>
  <c r="S752" i="14"/>
  <c r="S361" i="14"/>
  <c r="S663" i="14"/>
  <c r="S201" i="14"/>
  <c r="S289" i="14"/>
  <c r="S711" i="14"/>
  <c r="S701" i="14"/>
  <c r="S736" i="14"/>
  <c r="S298" i="14"/>
  <c r="S84" i="14"/>
  <c r="S106" i="14"/>
  <c r="S527" i="14"/>
  <c r="S267" i="14"/>
  <c r="S47" i="14"/>
  <c r="S579" i="14"/>
  <c r="S554" i="14"/>
  <c r="S607" i="14"/>
  <c r="S223" i="14"/>
  <c r="S676" i="14"/>
  <c r="S686" i="14"/>
  <c r="S18" i="14"/>
  <c r="S762" i="14"/>
  <c r="S245" i="14"/>
  <c r="S254" i="14"/>
  <c r="S726" i="14"/>
  <c r="V27" i="12"/>
  <c r="P28" i="12"/>
  <c r="R810" i="14" s="1"/>
  <c r="V29" i="12"/>
  <c r="S649" i="14"/>
  <c r="S697" i="14"/>
  <c r="V23" i="12"/>
  <c r="V16" i="12"/>
  <c r="S673" i="14"/>
  <c r="S48" i="12"/>
  <c r="S533" i="14"/>
  <c r="S117" i="14"/>
  <c r="S613" i="14"/>
  <c r="S707" i="14"/>
  <c r="S659" i="14"/>
  <c r="S339" i="14"/>
  <c r="S362" i="14"/>
  <c r="S682" i="14"/>
  <c r="S636" i="14"/>
  <c r="S180" i="14"/>
  <c r="S560" i="14"/>
  <c r="S372" i="14"/>
  <c r="S202" i="14"/>
  <c r="S129" i="14"/>
  <c r="S165" i="14"/>
  <c r="S268" i="14"/>
  <c r="S19" i="14"/>
  <c r="S300" i="14"/>
  <c r="S732" i="14"/>
  <c r="S317" i="14"/>
  <c r="S349" i="14"/>
  <c r="S646" i="14"/>
  <c r="S155" i="14"/>
  <c r="S758" i="14"/>
  <c r="S669" i="14"/>
  <c r="S585" i="14"/>
  <c r="S85" i="14"/>
  <c r="S29" i="14"/>
  <c r="S246" i="14"/>
  <c r="S224" i="14"/>
  <c r="S623" i="14"/>
  <c r="S95" i="14"/>
  <c r="S543" i="14"/>
  <c r="S69" i="14"/>
  <c r="S749" i="14"/>
  <c r="S604" i="14"/>
  <c r="S521" i="14"/>
  <c r="S650" i="14"/>
  <c r="S748" i="14"/>
  <c r="S600" i="14"/>
  <c r="S723" i="14"/>
  <c r="S25" i="12"/>
  <c r="P20" i="12"/>
  <c r="S20" i="12" s="1"/>
  <c r="S722" i="14"/>
  <c r="S523" i="14"/>
  <c r="S551" i="14"/>
  <c r="P9" i="12"/>
  <c r="R135" i="14" s="1"/>
  <c r="L10" i="26"/>
  <c r="J11" i="26"/>
  <c r="M10" i="44"/>
  <c r="K11" i="44"/>
  <c r="S65" i="12"/>
  <c r="S47" i="12"/>
  <c r="S662" i="14"/>
  <c r="S685" i="14"/>
  <c r="S610" i="14"/>
  <c r="S13" i="14"/>
  <c r="S602" i="14"/>
  <c r="S318" i="14"/>
  <c r="S753" i="14"/>
  <c r="S60" i="14"/>
  <c r="S20" i="14"/>
  <c r="S247" i="14"/>
  <c r="S130" i="14"/>
  <c r="S712" i="14"/>
  <c r="S641" i="14"/>
  <c r="S86" i="14"/>
  <c r="S687" i="14"/>
  <c r="S40" i="14"/>
  <c r="S737" i="14"/>
  <c r="S580" i="14"/>
  <c r="S677" i="14"/>
  <c r="S727" i="14"/>
  <c r="S528" i="14"/>
  <c r="S203" i="14"/>
  <c r="S269" i="14"/>
  <c r="S763" i="14"/>
  <c r="S664" i="14"/>
  <c r="S110" i="14"/>
  <c r="S282" i="14"/>
  <c r="E41" i="36"/>
  <c r="E42" i="36" s="1"/>
  <c r="K42" i="36" s="1"/>
  <c r="K10" i="36"/>
  <c r="L10" i="41"/>
  <c r="J11" i="41"/>
  <c r="S526" i="14"/>
  <c r="S371" i="14"/>
  <c r="S337" i="14"/>
  <c r="S299" i="14"/>
  <c r="S751" i="14"/>
  <c r="S277" i="14"/>
  <c r="S164" i="14"/>
  <c r="S348" i="14"/>
  <c r="S606" i="14"/>
  <c r="S578" i="14"/>
  <c r="S153" i="14"/>
  <c r="S127" i="14"/>
  <c r="S83" i="14"/>
  <c r="S288" i="14"/>
  <c r="S178" i="14"/>
  <c r="S629" i="14"/>
  <c r="S761" i="14"/>
  <c r="S710" i="14"/>
  <c r="S244" i="14"/>
  <c r="S17" i="14"/>
  <c r="S8" i="14"/>
  <c r="S200" i="14"/>
  <c r="S735" i="14"/>
  <c r="S536" i="14"/>
  <c r="S360" i="14"/>
  <c r="S222" i="14"/>
  <c r="S48" i="14"/>
  <c r="S588" i="14"/>
  <c r="P70" i="12"/>
  <c r="V70" i="12" s="1"/>
  <c r="S643" i="14"/>
  <c r="S225" i="14"/>
  <c r="L10" i="36"/>
  <c r="J11" i="36"/>
  <c r="L10" i="53"/>
  <c r="J11" i="53"/>
  <c r="E41" i="26"/>
  <c r="E42" i="26" s="1"/>
  <c r="K42" i="26" s="1"/>
  <c r="K10" i="26"/>
  <c r="L10" i="42"/>
  <c r="J11" i="42"/>
  <c r="S249" i="14"/>
  <c r="S555" i="14"/>
  <c r="D41" i="57"/>
  <c r="D42" i="57" s="1"/>
  <c r="J42" i="57" s="1"/>
  <c r="J10" i="57"/>
  <c r="J10" i="39"/>
  <c r="D41" i="32"/>
  <c r="D42" i="32" s="1"/>
  <c r="J42" i="32" s="1"/>
  <c r="J10" i="32"/>
  <c r="S553" i="14"/>
  <c r="M10" i="43"/>
  <c r="K11" i="43"/>
  <c r="S598" i="14"/>
  <c r="S548" i="14"/>
  <c r="D41" i="43"/>
  <c r="D42" i="43" s="1"/>
  <c r="J42" i="43" s="1"/>
  <c r="N10" i="43"/>
  <c r="J10" i="43"/>
  <c r="S194" i="14"/>
  <c r="S53" i="14"/>
  <c r="S765" i="14"/>
  <c r="S530" i="14"/>
  <c r="S342" i="14"/>
  <c r="S592" i="14"/>
  <c r="S271" i="14"/>
  <c r="S216" i="14"/>
  <c r="S132" i="14"/>
  <c r="S739" i="14"/>
  <c r="S679" i="14"/>
  <c r="S238" i="14"/>
  <c r="S567" i="14"/>
  <c r="S293" i="14"/>
  <c r="S42" i="14"/>
  <c r="S320" i="14"/>
  <c r="S714" i="14"/>
  <c r="S729" i="14"/>
  <c r="S227" i="14"/>
  <c r="S22" i="14"/>
  <c r="S633" i="14"/>
  <c r="S205" i="14"/>
  <c r="S121" i="14"/>
  <c r="S99" i="14"/>
  <c r="S331" i="14"/>
  <c r="S755" i="14"/>
  <c r="S88" i="14"/>
  <c r="S704" i="14"/>
  <c r="S143" i="14"/>
  <c r="S557" i="14"/>
  <c r="S169" i="14"/>
  <c r="S582" i="14"/>
  <c r="S73" i="14"/>
  <c r="S376" i="14"/>
  <c r="S33" i="14"/>
  <c r="S68" i="14"/>
  <c r="S304" i="14"/>
  <c r="S156" i="14"/>
  <c r="D41" i="35"/>
  <c r="D42" i="35" s="1"/>
  <c r="J42" i="35" s="1"/>
  <c r="J10" i="35"/>
  <c r="N10" i="37"/>
  <c r="D41" i="37"/>
  <c r="D42" i="37" s="1"/>
  <c r="J42" i="37" s="1"/>
  <c r="S308" i="14"/>
  <c r="L10" i="40"/>
  <c r="J11" i="40"/>
  <c r="S700" i="14"/>
  <c r="S183" i="14"/>
  <c r="S363" i="14"/>
  <c r="E41" i="50"/>
  <c r="E42" i="50" s="1"/>
  <c r="K42" i="50" s="1"/>
  <c r="K10" i="50"/>
  <c r="D41" i="56"/>
  <c r="D42" i="56" s="1"/>
  <c r="J42" i="56" s="1"/>
  <c r="J10" i="56"/>
  <c r="E41" i="27"/>
  <c r="E42" i="27" s="1"/>
  <c r="K42" i="27" s="1"/>
  <c r="M10" i="35"/>
  <c r="K11" i="35"/>
  <c r="S62" i="12"/>
  <c r="S174" i="14"/>
  <c r="S12" i="12"/>
  <c r="R538" i="14"/>
  <c r="K11" i="47"/>
  <c r="M10" i="40"/>
  <c r="K11" i="40"/>
  <c r="D41" i="58"/>
  <c r="D42" i="58" s="1"/>
  <c r="J42" i="58" s="1"/>
  <c r="J10" i="58"/>
  <c r="S517" i="14"/>
  <c r="J10" i="45"/>
  <c r="J10" i="50"/>
  <c r="E41" i="39"/>
  <c r="E42" i="39" s="1"/>
  <c r="K42" i="39" s="1"/>
  <c r="L10" i="47"/>
  <c r="J11" i="47"/>
  <c r="Q39" i="12"/>
  <c r="S39" i="12" s="1"/>
  <c r="V39" i="12"/>
  <c r="D41" i="42"/>
  <c r="D42" i="42" s="1"/>
  <c r="J42" i="42" s="1"/>
  <c r="J10" i="27"/>
  <c r="D41" i="38"/>
  <c r="D42" i="38" s="1"/>
  <c r="J42" i="38" s="1"/>
  <c r="J10" i="38"/>
  <c r="J10" i="52"/>
  <c r="K10" i="56"/>
  <c r="E41" i="46"/>
  <c r="E42" i="46" s="1"/>
  <c r="K42" i="46" s="1"/>
  <c r="K10" i="46"/>
  <c r="K10" i="27"/>
  <c r="M10" i="32"/>
  <c r="K11" i="32"/>
  <c r="K10" i="57"/>
  <c r="E41" i="35"/>
  <c r="E42" i="35" s="1"/>
  <c r="K42" i="35" s="1"/>
  <c r="K10" i="39"/>
  <c r="Q33" i="12"/>
  <c r="S33" i="12" s="1"/>
  <c r="K10" i="58"/>
  <c r="E41" i="41"/>
  <c r="E42" i="41" s="1"/>
  <c r="K42" i="41" s="1"/>
  <c r="K10" i="41"/>
  <c r="D41" i="49"/>
  <c r="D42" i="49" s="1"/>
  <c r="J42" i="49" s="1"/>
  <c r="J10" i="49"/>
  <c r="M10" i="45"/>
  <c r="K11" i="45"/>
  <c r="M10" i="52"/>
  <c r="K11" i="52"/>
  <c r="S49" i="12"/>
  <c r="S747" i="14"/>
  <c r="S771" i="14"/>
  <c r="D41" i="48"/>
  <c r="D42" i="48" s="1"/>
  <c r="J42" i="48" s="1"/>
  <c r="J10" i="48"/>
  <c r="P68" i="12"/>
  <c r="V68" i="12" s="1"/>
  <c r="E41" i="53"/>
  <c r="E42" i="53" s="1"/>
  <c r="K42" i="53" s="1"/>
  <c r="K10" i="53"/>
  <c r="V12" i="12"/>
  <c r="D41" i="46"/>
  <c r="D42" i="46" s="1"/>
  <c r="J42" i="46" s="1"/>
  <c r="J10" i="46"/>
  <c r="Q83" i="12"/>
  <c r="S83" i="12" s="1"/>
  <c r="V81" i="12"/>
  <c r="E41" i="38"/>
  <c r="E42" i="38" s="1"/>
  <c r="K42" i="38" s="1"/>
  <c r="Q45" i="12"/>
  <c r="S45" i="12" s="1"/>
  <c r="V45" i="12"/>
  <c r="V46" i="12"/>
  <c r="V58" i="12"/>
  <c r="Q17" i="12"/>
  <c r="V17" i="12"/>
  <c r="P43" i="12"/>
  <c r="V43" i="12" s="1"/>
  <c r="S546" i="14"/>
  <c r="S59" i="12"/>
  <c r="V50" i="12"/>
  <c r="E41" i="32"/>
  <c r="E42" i="32" s="1"/>
  <c r="K42" i="32" s="1"/>
  <c r="E41" i="37"/>
  <c r="E42" i="37" s="1"/>
  <c r="K42" i="37" s="1"/>
  <c r="K10" i="37"/>
  <c r="D3" i="14"/>
  <c r="L10" i="54"/>
  <c r="J11" i="54"/>
  <c r="V76" i="12"/>
  <c r="V15" i="12"/>
  <c r="V80" i="12"/>
  <c r="S407" i="14"/>
  <c r="V61" i="12"/>
  <c r="D41" i="55"/>
  <c r="D42" i="55" s="1"/>
  <c r="J42" i="55" s="1"/>
  <c r="J10" i="55"/>
  <c r="V40" i="12"/>
  <c r="V31" i="12"/>
  <c r="K11" i="55"/>
  <c r="K10" i="54"/>
  <c r="V57" i="12"/>
  <c r="S368" i="14" l="1"/>
  <c r="S364" i="14"/>
  <c r="S284" i="14"/>
  <c r="S228" i="14"/>
  <c r="S181" i="14"/>
  <c r="R219" i="14"/>
  <c r="R186" i="14"/>
  <c r="S154" i="14"/>
  <c r="S160" i="14"/>
  <c r="S128" i="14"/>
  <c r="S105" i="14"/>
  <c r="R146" i="14"/>
  <c r="R141" i="14"/>
  <c r="S58" i="14"/>
  <c r="S7" i="14"/>
  <c r="R790" i="14"/>
  <c r="R807" i="14"/>
  <c r="R816" i="14"/>
  <c r="R821" i="14"/>
  <c r="R785" i="14"/>
  <c r="R803" i="14"/>
  <c r="R813" i="14"/>
  <c r="S798" i="14"/>
  <c r="R756" i="14"/>
  <c r="R781" i="14"/>
  <c r="R197" i="14"/>
  <c r="R778" i="14"/>
  <c r="R54" i="14"/>
  <c r="R780" i="14"/>
  <c r="R71" i="14"/>
  <c r="R774" i="14"/>
  <c r="R11" i="14"/>
  <c r="R775" i="14"/>
  <c r="R784" i="14"/>
  <c r="R787" i="14"/>
  <c r="R764" i="14"/>
  <c r="R749" i="14"/>
  <c r="R750" i="14"/>
  <c r="S718" i="14"/>
  <c r="R698" i="14"/>
  <c r="S639" i="14"/>
  <c r="R565" i="14"/>
  <c r="S589" i="14"/>
  <c r="S559" i="14"/>
  <c r="S529" i="14"/>
  <c r="S452" i="14"/>
  <c r="S504" i="14"/>
  <c r="R509" i="14"/>
  <c r="R515" i="14"/>
  <c r="R512" i="14"/>
  <c r="S319" i="14"/>
  <c r="S427" i="14"/>
  <c r="S477" i="14"/>
  <c r="R487" i="14"/>
  <c r="R432" i="14"/>
  <c r="S344" i="14"/>
  <c r="S395" i="14"/>
  <c r="S369" i="14"/>
  <c r="S397" i="14"/>
  <c r="S396" i="14"/>
  <c r="S391" i="14"/>
  <c r="S392" i="14"/>
  <c r="S393" i="14"/>
  <c r="S365" i="14"/>
  <c r="S366" i="14"/>
  <c r="S341" i="14"/>
  <c r="S340" i="14"/>
  <c r="S316" i="14"/>
  <c r="S315" i="14"/>
  <c r="R296" i="14"/>
  <c r="S290" i="14"/>
  <c r="R286" i="14"/>
  <c r="S291" i="14"/>
  <c r="S261" i="14"/>
  <c r="S260" i="14"/>
  <c r="R241" i="14"/>
  <c r="S213" i="14"/>
  <c r="S235" i="14"/>
  <c r="S188" i="14"/>
  <c r="S210" i="14"/>
  <c r="S209" i="14"/>
  <c r="R195" i="14"/>
  <c r="S184" i="14"/>
  <c r="R170" i="14"/>
  <c r="R151" i="14"/>
  <c r="S158" i="14"/>
  <c r="S159" i="14"/>
  <c r="S133" i="14"/>
  <c r="S134" i="14"/>
  <c r="S108" i="14"/>
  <c r="R91" i="14"/>
  <c r="S59" i="14"/>
  <c r="R60" i="14"/>
  <c r="S81" i="14"/>
  <c r="S80" i="14"/>
  <c r="R76" i="14"/>
  <c r="S746" i="14"/>
  <c r="S9" i="14"/>
  <c r="S34" i="14"/>
  <c r="S55" i="14"/>
  <c r="R51" i="14"/>
  <c r="S31" i="14"/>
  <c r="R16" i="14"/>
  <c r="S30" i="14"/>
  <c r="S772" i="14"/>
  <c r="S618" i="14"/>
  <c r="S565" i="14"/>
  <c r="S770" i="14"/>
  <c r="S767" i="14"/>
  <c r="S768" i="14"/>
  <c r="R763" i="14"/>
  <c r="R354" i="14"/>
  <c r="R748" i="14"/>
  <c r="R407" i="14"/>
  <c r="R747" i="14"/>
  <c r="R754" i="14"/>
  <c r="R759" i="14"/>
  <c r="R753" i="14"/>
  <c r="S611" i="14"/>
  <c r="R722" i="14"/>
  <c r="S741" i="14"/>
  <c r="R728" i="14"/>
  <c r="S742" i="14"/>
  <c r="R708" i="14"/>
  <c r="S717" i="14"/>
  <c r="S716" i="14"/>
  <c r="S691" i="14"/>
  <c r="S692" i="14"/>
  <c r="R683" i="14"/>
  <c r="S614" i="14"/>
  <c r="S667" i="14"/>
  <c r="S666" i="14"/>
  <c r="S617" i="14"/>
  <c r="S616" i="14"/>
  <c r="S612" i="14"/>
  <c r="S590" i="14"/>
  <c r="R608" i="14"/>
  <c r="R580" i="14"/>
  <c r="R583" i="14"/>
  <c r="R548" i="14"/>
  <c r="S513" i="14"/>
  <c r="R506" i="14"/>
  <c r="S463" i="14"/>
  <c r="S465" i="14"/>
  <c r="R478" i="14"/>
  <c r="R473" i="14"/>
  <c r="R454" i="14"/>
  <c r="R424" i="14"/>
  <c r="R429" i="14"/>
  <c r="R403" i="14"/>
  <c r="R388" i="14"/>
  <c r="R381" i="14"/>
  <c r="R379" i="14"/>
  <c r="R374" i="14"/>
  <c r="R329" i="14"/>
  <c r="R334" i="14"/>
  <c r="S167" i="14"/>
  <c r="S142" i="14"/>
  <c r="S192" i="14"/>
  <c r="S12" i="14"/>
  <c r="S37" i="14"/>
  <c r="S87" i="14"/>
  <c r="S750" i="14"/>
  <c r="S595" i="14"/>
  <c r="S725" i="14"/>
  <c r="S620" i="14"/>
  <c r="S570" i="14"/>
  <c r="R104" i="14"/>
  <c r="S778" i="14"/>
  <c r="S670" i="14"/>
  <c r="S773" i="14"/>
  <c r="S480" i="14"/>
  <c r="S781" i="14"/>
  <c r="S544" i="14"/>
  <c r="S645" i="14"/>
  <c r="C3" i="14"/>
  <c r="S512" i="14"/>
  <c r="S58" i="12"/>
  <c r="S62" i="14"/>
  <c r="S695" i="14"/>
  <c r="R82" i="14"/>
  <c r="R79" i="14"/>
  <c r="S807" i="14"/>
  <c r="R849" i="14"/>
  <c r="R839" i="14"/>
  <c r="R850" i="14"/>
  <c r="R840" i="14"/>
  <c r="R844" i="14"/>
  <c r="R834" i="14"/>
  <c r="R843" i="14"/>
  <c r="R833" i="14"/>
  <c r="R847" i="14"/>
  <c r="R837" i="14"/>
  <c r="R852" i="14"/>
  <c r="R842" i="14"/>
  <c r="R814" i="14"/>
  <c r="R824" i="14"/>
  <c r="R815" i="14"/>
  <c r="R825" i="14"/>
  <c r="R812" i="14"/>
  <c r="R822" i="14"/>
  <c r="R817" i="14"/>
  <c r="R827" i="14"/>
  <c r="R819" i="14"/>
  <c r="R809" i="14"/>
  <c r="R818" i="14"/>
  <c r="R808" i="14"/>
  <c r="R113" i="14"/>
  <c r="R792" i="14"/>
  <c r="R782" i="14"/>
  <c r="R410" i="14"/>
  <c r="R788" i="14"/>
  <c r="R798" i="14"/>
  <c r="R465" i="14"/>
  <c r="R789" i="14"/>
  <c r="R799" i="14"/>
  <c r="R408" i="14"/>
  <c r="R796" i="14"/>
  <c r="R786" i="14"/>
  <c r="R544" i="14"/>
  <c r="R801" i="14"/>
  <c r="R791" i="14"/>
  <c r="R721" i="14"/>
  <c r="R783" i="14"/>
  <c r="R793" i="14"/>
  <c r="S549" i="14"/>
  <c r="S776" i="14"/>
  <c r="R733" i="14"/>
  <c r="R740" i="14"/>
  <c r="R745" i="14"/>
  <c r="R743" i="14"/>
  <c r="S720" i="14"/>
  <c r="R687" i="14"/>
  <c r="R713" i="14"/>
  <c r="R677" i="14"/>
  <c r="R703" i="14"/>
  <c r="R715" i="14"/>
  <c r="R688" i="14"/>
  <c r="R697" i="14"/>
  <c r="R680" i="14"/>
  <c r="R678" i="14"/>
  <c r="R690" i="14"/>
  <c r="R637" i="14"/>
  <c r="R628" i="14"/>
  <c r="R603" i="14"/>
  <c r="R572" i="14"/>
  <c r="S540" i="14"/>
  <c r="R522" i="14"/>
  <c r="R513" i="14"/>
  <c r="S508" i="14"/>
  <c r="R490" i="14"/>
  <c r="R484" i="14"/>
  <c r="R498" i="14"/>
  <c r="R500" i="14"/>
  <c r="S483" i="14"/>
  <c r="R462" i="14"/>
  <c r="S457" i="14"/>
  <c r="R468" i="14"/>
  <c r="R447" i="14"/>
  <c r="S432" i="14"/>
  <c r="R452" i="14"/>
  <c r="S428" i="14"/>
  <c r="R423" i="14"/>
  <c r="S375" i="14"/>
  <c r="R724" i="14"/>
  <c r="R380" i="14"/>
  <c r="R377" i="14"/>
  <c r="R390" i="14"/>
  <c r="S350" i="14"/>
  <c r="R516" i="14"/>
  <c r="R357" i="14"/>
  <c r="R517" i="14"/>
  <c r="R358" i="14"/>
  <c r="R345" i="14"/>
  <c r="R335" i="14"/>
  <c r="R340" i="14"/>
  <c r="S297" i="14"/>
  <c r="R312" i="14"/>
  <c r="R309" i="14"/>
  <c r="R302" i="14"/>
  <c r="R307" i="14"/>
  <c r="R283" i="14"/>
  <c r="S272" i="14"/>
  <c r="R280" i="14"/>
  <c r="R261" i="14"/>
  <c r="R239" i="14"/>
  <c r="S237" i="14"/>
  <c r="S232" i="14"/>
  <c r="R217" i="14"/>
  <c r="R184" i="14"/>
  <c r="S172" i="14"/>
  <c r="R173" i="14"/>
  <c r="R182" i="14"/>
  <c r="R167" i="14"/>
  <c r="R157" i="14"/>
  <c r="S137" i="14"/>
  <c r="R148" i="14"/>
  <c r="S112" i="14"/>
  <c r="S107" i="14"/>
  <c r="S57" i="14"/>
  <c r="R77" i="14"/>
  <c r="S32" i="14"/>
  <c r="R25" i="14"/>
  <c r="R702" i="14"/>
  <c r="R737" i="14"/>
  <c r="R727" i="14"/>
  <c r="R650" i="14"/>
  <c r="R720" i="14"/>
  <c r="R730" i="14"/>
  <c r="R712" i="14"/>
  <c r="S689" i="14"/>
  <c r="R695" i="14"/>
  <c r="R705" i="14"/>
  <c r="R514" i="14"/>
  <c r="R699" i="14"/>
  <c r="R546" i="14"/>
  <c r="R696" i="14"/>
  <c r="R672" i="14"/>
  <c r="R631" i="14"/>
  <c r="R654" i="14"/>
  <c r="R647" i="14"/>
  <c r="R641" i="14"/>
  <c r="R624" i="14"/>
  <c r="R632" i="14"/>
  <c r="R619" i="14"/>
  <c r="R609" i="14"/>
  <c r="S584" i="14"/>
  <c r="R561" i="14"/>
  <c r="R574" i="14"/>
  <c r="R539" i="14"/>
  <c r="R521" i="14"/>
  <c r="S11" i="12"/>
  <c r="R385" i="14"/>
  <c r="S13" i="12"/>
  <c r="R496" i="14"/>
  <c r="R511" i="14"/>
  <c r="R524" i="14"/>
  <c r="R495" i="14"/>
  <c r="R401" i="14"/>
  <c r="R491" i="14"/>
  <c r="R474" i="14"/>
  <c r="R489" i="14"/>
  <c r="R476" i="14"/>
  <c r="R323" i="14"/>
  <c r="R469" i="14"/>
  <c r="R418" i="14"/>
  <c r="R467" i="14"/>
  <c r="S455" i="14"/>
  <c r="R292" i="14"/>
  <c r="R445" i="14"/>
  <c r="R440" i="14"/>
  <c r="R443" i="14"/>
  <c r="R451" i="14"/>
  <c r="R434" i="14"/>
  <c r="R412" i="14"/>
  <c r="R421" i="14"/>
  <c r="R430" i="14"/>
  <c r="R363" i="14"/>
  <c r="R425" i="14"/>
  <c r="R396" i="14"/>
  <c r="R386" i="14"/>
  <c r="R399" i="14"/>
  <c r="R311" i="14"/>
  <c r="R402" i="14"/>
  <c r="S328" i="14"/>
  <c r="S353" i="14"/>
  <c r="S355" i="14"/>
  <c r="S356" i="14"/>
  <c r="R332" i="14"/>
  <c r="R359" i="14"/>
  <c r="R368" i="14"/>
  <c r="R366" i="14"/>
  <c r="S354" i="14"/>
  <c r="S327" i="14"/>
  <c r="S329" i="14"/>
  <c r="S326" i="14"/>
  <c r="S330" i="14"/>
  <c r="R343" i="14"/>
  <c r="R351" i="14"/>
  <c r="R308" i="14"/>
  <c r="R336" i="14"/>
  <c r="R341" i="14"/>
  <c r="S325" i="14"/>
  <c r="S302" i="14"/>
  <c r="S324" i="14"/>
  <c r="S301" i="14"/>
  <c r="R321" i="14"/>
  <c r="R287" i="14"/>
  <c r="R310" i="14"/>
  <c r="R174" i="14"/>
  <c r="R313" i="14"/>
  <c r="R192" i="14"/>
  <c r="R314" i="14"/>
  <c r="R318" i="14"/>
  <c r="R305" i="14"/>
  <c r="S278" i="14"/>
  <c r="S279" i="14"/>
  <c r="R291" i="14"/>
  <c r="R181" i="14"/>
  <c r="R285" i="14"/>
  <c r="R272" i="14"/>
  <c r="R250" i="14"/>
  <c r="S255" i="14"/>
  <c r="S233" i="14"/>
  <c r="S256" i="14"/>
  <c r="R269" i="14"/>
  <c r="R248" i="14"/>
  <c r="R265" i="14"/>
  <c r="R270" i="14"/>
  <c r="R242" i="14"/>
  <c r="R264" i="14"/>
  <c r="R258" i="14"/>
  <c r="R274" i="14"/>
  <c r="S234" i="14"/>
  <c r="R247" i="14"/>
  <c r="R236" i="14"/>
  <c r="R226" i="14"/>
  <c r="R243" i="14"/>
  <c r="R252" i="14"/>
  <c r="R225" i="14"/>
  <c r="S212" i="14"/>
  <c r="S211" i="14"/>
  <c r="R230" i="14"/>
  <c r="R214" i="14"/>
  <c r="R199" i="14"/>
  <c r="R221" i="14"/>
  <c r="R198" i="14"/>
  <c r="R220" i="14"/>
  <c r="S189" i="14"/>
  <c r="R203" i="14"/>
  <c r="S185" i="14"/>
  <c r="S190" i="14"/>
  <c r="R208" i="14"/>
  <c r="R204" i="14"/>
  <c r="S186" i="14"/>
  <c r="S139" i="14"/>
  <c r="S163" i="14"/>
  <c r="S162" i="14"/>
  <c r="R590" i="14"/>
  <c r="R175" i="14"/>
  <c r="R177" i="14"/>
  <c r="R172" i="14"/>
  <c r="R611" i="14"/>
  <c r="R176" i="14"/>
  <c r="S138" i="14"/>
  <c r="S141" i="14"/>
  <c r="R156" i="14"/>
  <c r="S140" i="14"/>
  <c r="R664" i="14"/>
  <c r="R152" i="14"/>
  <c r="R78" i="14"/>
  <c r="R147" i="14"/>
  <c r="R144" i="14"/>
  <c r="R124" i="14"/>
  <c r="R149" i="14"/>
  <c r="R108" i="14"/>
  <c r="R150" i="14"/>
  <c r="R161" i="14"/>
  <c r="R159" i="14"/>
  <c r="S116" i="14"/>
  <c r="R86" i="14"/>
  <c r="R130" i="14"/>
  <c r="S71" i="14"/>
  <c r="S50" i="14"/>
  <c r="S93" i="14"/>
  <c r="S72" i="14"/>
  <c r="S94" i="14"/>
  <c r="S115" i="14"/>
  <c r="R119" i="14"/>
  <c r="R131" i="14"/>
  <c r="R122" i="14"/>
  <c r="R103" i="14"/>
  <c r="R125" i="14"/>
  <c r="R133" i="14"/>
  <c r="R89" i="14"/>
  <c r="R102" i="14"/>
  <c r="R109" i="14"/>
  <c r="R100" i="14"/>
  <c r="R111" i="14"/>
  <c r="R97" i="14"/>
  <c r="R591" i="14"/>
  <c r="R81" i="14"/>
  <c r="R74" i="14"/>
  <c r="R87" i="14"/>
  <c r="R626" i="14"/>
  <c r="R80" i="14"/>
  <c r="S49" i="14"/>
  <c r="R61" i="14"/>
  <c r="R34" i="14"/>
  <c r="R56" i="14"/>
  <c r="R65" i="14"/>
  <c r="R63" i="14"/>
  <c r="R40" i="14"/>
  <c r="R36" i="14"/>
  <c r="S27" i="14"/>
  <c r="R14" i="14"/>
  <c r="S28" i="14"/>
  <c r="R45" i="14"/>
  <c r="R43" i="14"/>
  <c r="R41" i="14"/>
  <c r="R31" i="14"/>
  <c r="S6" i="14"/>
  <c r="S5" i="14"/>
  <c r="T5" i="14" s="1"/>
  <c r="R20" i="14"/>
  <c r="R23" i="14"/>
  <c r="R21" i="14"/>
  <c r="R660" i="14"/>
  <c r="S656" i="14"/>
  <c r="S655" i="14"/>
  <c r="R674" i="14"/>
  <c r="S654" i="14"/>
  <c r="S631" i="14"/>
  <c r="S653" i="14"/>
  <c r="S675" i="14"/>
  <c r="S652" i="14"/>
  <c r="S630" i="14"/>
  <c r="R667" i="14"/>
  <c r="R670" i="14"/>
  <c r="R665" i="14"/>
  <c r="R655" i="14"/>
  <c r="R657" i="14"/>
  <c r="R642" i="14"/>
  <c r="R673" i="14"/>
  <c r="R627" i="14"/>
  <c r="R649" i="14"/>
  <c r="R598" i="14"/>
  <c r="R651" i="14"/>
  <c r="R644" i="14"/>
  <c r="R634" i="14"/>
  <c r="S586" i="14"/>
  <c r="R621" i="14"/>
  <c r="R618" i="14"/>
  <c r="S587" i="14"/>
  <c r="S609" i="14"/>
  <c r="S608" i="14"/>
  <c r="R596" i="14"/>
  <c r="R568" i="14"/>
  <c r="R601" i="14"/>
  <c r="R531" i="14"/>
  <c r="R602" i="14"/>
  <c r="R577" i="14"/>
  <c r="R600" i="14"/>
  <c r="R523" i="14"/>
  <c r="R605" i="14"/>
  <c r="R576" i="14"/>
  <c r="R599" i="14"/>
  <c r="R581" i="14"/>
  <c r="R604" i="14"/>
  <c r="S563" i="14"/>
  <c r="S561" i="14"/>
  <c r="S537" i="14"/>
  <c r="S564" i="14"/>
  <c r="R566" i="14"/>
  <c r="R571" i="14"/>
  <c r="R549" i="14"/>
  <c r="R575" i="14"/>
  <c r="R555" i="14"/>
  <c r="R573" i="14"/>
  <c r="S562" i="14"/>
  <c r="K11" i="42"/>
  <c r="K12" i="42" s="1"/>
  <c r="S538" i="14"/>
  <c r="R520" i="14"/>
  <c r="R552" i="14"/>
  <c r="R519" i="14"/>
  <c r="R550" i="14"/>
  <c r="R525" i="14"/>
  <c r="R547" i="14"/>
  <c r="R518" i="14"/>
  <c r="R551" i="14"/>
  <c r="R558" i="14"/>
  <c r="R556" i="14"/>
  <c r="R541" i="14"/>
  <c r="R528" i="14"/>
  <c r="R529" i="14"/>
  <c r="S515" i="14"/>
  <c r="S516" i="14"/>
  <c r="R534" i="14"/>
  <c r="R508" i="14"/>
  <c r="R497" i="14"/>
  <c r="R501" i="14"/>
  <c r="R510" i="14"/>
  <c r="R493" i="14"/>
  <c r="R502" i="14"/>
  <c r="R504" i="14"/>
  <c r="R494" i="14"/>
  <c r="S469" i="14"/>
  <c r="S491" i="14"/>
  <c r="R483" i="14"/>
  <c r="R505" i="14"/>
  <c r="S490" i="14"/>
  <c r="S489" i="14"/>
  <c r="R507" i="14"/>
  <c r="R499" i="14"/>
  <c r="R503" i="14"/>
  <c r="R492" i="14"/>
  <c r="S468" i="14"/>
  <c r="S467" i="14"/>
  <c r="R477" i="14"/>
  <c r="R485" i="14"/>
  <c r="R481" i="14"/>
  <c r="R470" i="14"/>
  <c r="R475" i="14"/>
  <c r="R486" i="14"/>
  <c r="R479" i="14"/>
  <c r="R488" i="14"/>
  <c r="R482" i="14"/>
  <c r="R472" i="14"/>
  <c r="R471" i="14"/>
  <c r="R480" i="14"/>
  <c r="R463" i="14"/>
  <c r="R455" i="14"/>
  <c r="R459" i="14"/>
  <c r="R448" i="14"/>
  <c r="R464" i="14"/>
  <c r="R453" i="14"/>
  <c r="R457" i="14"/>
  <c r="R466" i="14"/>
  <c r="R450" i="14"/>
  <c r="R460" i="14"/>
  <c r="R449" i="14"/>
  <c r="R458" i="14"/>
  <c r="S425" i="14"/>
  <c r="S447" i="14"/>
  <c r="R439" i="14"/>
  <c r="R461" i="14"/>
  <c r="S445" i="14"/>
  <c r="S446" i="14"/>
  <c r="R436" i="14"/>
  <c r="R427" i="14"/>
  <c r="S424" i="14"/>
  <c r="S423" i="14"/>
  <c r="R441" i="14"/>
  <c r="R433" i="14"/>
  <c r="R426" i="14"/>
  <c r="R437" i="14"/>
  <c r="R431" i="14"/>
  <c r="R442" i="14"/>
  <c r="R435" i="14"/>
  <c r="R444" i="14"/>
  <c r="R438" i="14"/>
  <c r="R428" i="14"/>
  <c r="R414" i="14"/>
  <c r="R405" i="14"/>
  <c r="S381" i="14"/>
  <c r="S403" i="14"/>
  <c r="R395" i="14"/>
  <c r="R417" i="14"/>
  <c r="S402" i="14"/>
  <c r="S401" i="14"/>
  <c r="R419" i="14"/>
  <c r="R411" i="14"/>
  <c r="R415" i="14"/>
  <c r="R404" i="14"/>
  <c r="R420" i="14"/>
  <c r="R409" i="14"/>
  <c r="R413" i="14"/>
  <c r="R422" i="14"/>
  <c r="R416" i="14"/>
  <c r="R406" i="14"/>
  <c r="K12" i="38"/>
  <c r="M12" i="38" s="1"/>
  <c r="R398" i="14"/>
  <c r="R387" i="14"/>
  <c r="R400" i="14"/>
  <c r="R391" i="14"/>
  <c r="R394" i="14"/>
  <c r="R384" i="14"/>
  <c r="R383" i="14"/>
  <c r="R392" i="14"/>
  <c r="S52" i="12"/>
  <c r="S379" i="14"/>
  <c r="S380" i="14"/>
  <c r="R389" i="14"/>
  <c r="R397" i="14"/>
  <c r="R382" i="14"/>
  <c r="R393" i="14"/>
  <c r="K12" i="48"/>
  <c r="K13" i="48" s="1"/>
  <c r="S574" i="14"/>
  <c r="K11" i="49"/>
  <c r="M11" i="49" s="1"/>
  <c r="S241" i="14"/>
  <c r="S175" i="14"/>
  <c r="S197" i="14"/>
  <c r="S176" i="14"/>
  <c r="S357" i="14"/>
  <c r="S264" i="14"/>
  <c r="S312" i="14"/>
  <c r="S124" i="14"/>
  <c r="S242" i="14"/>
  <c r="S151" i="14"/>
  <c r="S286" i="14"/>
  <c r="S220" i="14"/>
  <c r="S150" i="14"/>
  <c r="S198" i="14"/>
  <c r="S146" i="14"/>
  <c r="S263" i="14"/>
  <c r="S334" i="14"/>
  <c r="S285" i="14"/>
  <c r="S358" i="14"/>
  <c r="S335" i="14"/>
  <c r="S310" i="14"/>
  <c r="S219" i="14"/>
  <c r="S313" i="14"/>
  <c r="S599" i="14"/>
  <c r="S71" i="12"/>
  <c r="L11" i="44"/>
  <c r="J12" i="44"/>
  <c r="K11" i="53"/>
  <c r="M10" i="53"/>
  <c r="M11" i="32"/>
  <c r="K12" i="32"/>
  <c r="L10" i="38"/>
  <c r="J11" i="38"/>
  <c r="M11" i="43"/>
  <c r="K12" i="43"/>
  <c r="L11" i="42"/>
  <c r="J12" i="42"/>
  <c r="R129" i="14"/>
  <c r="R533" i="14"/>
  <c r="R349" i="14"/>
  <c r="R180" i="14"/>
  <c r="R339" i="14"/>
  <c r="R278" i="14"/>
  <c r="R290" i="14"/>
  <c r="R669" i="14"/>
  <c r="R256" i="14"/>
  <c r="R768" i="14"/>
  <c r="R613" i="14"/>
  <c r="R732" i="14"/>
  <c r="R758" i="14"/>
  <c r="R646" i="14"/>
  <c r="R692" i="14"/>
  <c r="R9" i="14"/>
  <c r="R139" i="14"/>
  <c r="R165" i="14"/>
  <c r="R39" i="14"/>
  <c r="R560" i="14"/>
  <c r="R95" i="14"/>
  <c r="R372" i="14"/>
  <c r="R742" i="14"/>
  <c r="R570" i="14"/>
  <c r="R155" i="14"/>
  <c r="R300" i="14"/>
  <c r="R543" i="14"/>
  <c r="R636" i="14"/>
  <c r="R234" i="14"/>
  <c r="R212" i="14"/>
  <c r="R202" i="14"/>
  <c r="R69" i="14"/>
  <c r="R317" i="14"/>
  <c r="R246" i="14"/>
  <c r="R268" i="14"/>
  <c r="S28" i="12"/>
  <c r="R85" i="14"/>
  <c r="R682" i="14"/>
  <c r="R717" i="14"/>
  <c r="R117" i="14"/>
  <c r="R190" i="14"/>
  <c r="R595" i="14"/>
  <c r="R19" i="14"/>
  <c r="R362" i="14"/>
  <c r="R659" i="14"/>
  <c r="R29" i="14"/>
  <c r="R327" i="14"/>
  <c r="R707" i="14"/>
  <c r="R623" i="14"/>
  <c r="R107" i="14"/>
  <c r="R585" i="14"/>
  <c r="R59" i="14"/>
  <c r="R49" i="14"/>
  <c r="R224" i="14"/>
  <c r="R578" i="14"/>
  <c r="R255" i="14"/>
  <c r="R685" i="14"/>
  <c r="R222" i="14"/>
  <c r="R28" i="14"/>
  <c r="R266" i="14"/>
  <c r="R588" i="14"/>
  <c r="R233" i="14"/>
  <c r="R536" i="14"/>
  <c r="R299" i="14"/>
  <c r="R116" i="14"/>
  <c r="R725" i="14"/>
  <c r="R138" i="14"/>
  <c r="R751" i="14"/>
  <c r="R526" i="14"/>
  <c r="R153" i="14"/>
  <c r="R700" i="14"/>
  <c r="R17" i="14"/>
  <c r="R127" i="14"/>
  <c r="R315" i="14"/>
  <c r="R348" i="14"/>
  <c r="R200" i="14"/>
  <c r="R244" i="14"/>
  <c r="R652" i="14"/>
  <c r="R83" i="14"/>
  <c r="R735" i="14"/>
  <c r="R277" i="14"/>
  <c r="R105" i="14"/>
  <c r="R48" i="14"/>
  <c r="R761" i="14"/>
  <c r="R553" i="14"/>
  <c r="R629" i="14"/>
  <c r="R563" i="14"/>
  <c r="R8" i="14"/>
  <c r="R371" i="14"/>
  <c r="R616" i="14"/>
  <c r="R337" i="14"/>
  <c r="R189" i="14"/>
  <c r="R57" i="14"/>
  <c r="R288" i="14"/>
  <c r="R178" i="14"/>
  <c r="R211" i="14"/>
  <c r="R662" i="14"/>
  <c r="R164" i="14"/>
  <c r="R606" i="14"/>
  <c r="R710" i="14"/>
  <c r="R675" i="14"/>
  <c r="R639" i="14"/>
  <c r="R68" i="14"/>
  <c r="R326" i="14"/>
  <c r="R94" i="14"/>
  <c r="R37" i="14"/>
  <c r="R360" i="14"/>
  <c r="R106" i="14"/>
  <c r="R564" i="14"/>
  <c r="R84" i="14"/>
  <c r="R653" i="14"/>
  <c r="R163" i="14"/>
  <c r="R232" i="14"/>
  <c r="R223" i="14"/>
  <c r="R289" i="14"/>
  <c r="R179" i="14"/>
  <c r="R115" i="14"/>
  <c r="R589" i="14"/>
  <c r="R58" i="14"/>
  <c r="R736" i="14"/>
  <c r="R276" i="14"/>
  <c r="R67" i="14"/>
  <c r="R361" i="14"/>
  <c r="R370" i="14"/>
  <c r="R640" i="14"/>
  <c r="R617" i="14"/>
  <c r="R686" i="14"/>
  <c r="R347" i="14"/>
  <c r="R210" i="14"/>
  <c r="R316" i="14"/>
  <c r="R579" i="14"/>
  <c r="R7" i="14"/>
  <c r="R726" i="14"/>
  <c r="R711" i="14"/>
  <c r="R188" i="14"/>
  <c r="R607" i="14"/>
  <c r="R128" i="14"/>
  <c r="R338" i="14"/>
  <c r="R298" i="14"/>
  <c r="R18" i="14"/>
  <c r="R267" i="14"/>
  <c r="R93" i="14"/>
  <c r="R245" i="14"/>
  <c r="R752" i="14"/>
  <c r="R630" i="14"/>
  <c r="R27" i="14"/>
  <c r="R527" i="14"/>
  <c r="R554" i="14"/>
  <c r="R154" i="14"/>
  <c r="R762" i="14"/>
  <c r="R676" i="14"/>
  <c r="R38" i="14"/>
  <c r="R137" i="14"/>
  <c r="R47" i="14"/>
  <c r="R201" i="14"/>
  <c r="R325" i="14"/>
  <c r="R663" i="14"/>
  <c r="R254" i="14"/>
  <c r="R537" i="14"/>
  <c r="R701" i="14"/>
  <c r="M10" i="57"/>
  <c r="K11" i="57"/>
  <c r="L11" i="54"/>
  <c r="J12" i="54"/>
  <c r="M10" i="41"/>
  <c r="K11" i="41"/>
  <c r="L10" i="50"/>
  <c r="J11" i="50"/>
  <c r="V28" i="12"/>
  <c r="R249" i="14"/>
  <c r="R365" i="14"/>
  <c r="R194" i="14"/>
  <c r="R582" i="14"/>
  <c r="R132" i="14"/>
  <c r="R99" i="14"/>
  <c r="R13" i="14"/>
  <c r="R62" i="14"/>
  <c r="R282" i="14"/>
  <c r="R53" i="14"/>
  <c r="R293" i="14"/>
  <c r="R33" i="14"/>
  <c r="R260" i="14"/>
  <c r="R304" i="14"/>
  <c r="R88" i="14"/>
  <c r="R342" i="14"/>
  <c r="R656" i="14"/>
  <c r="R238" i="14"/>
  <c r="R765" i="14"/>
  <c r="R143" i="14"/>
  <c r="S14" i="12"/>
  <c r="R643" i="14"/>
  <c r="R729" i="14"/>
  <c r="R121" i="14"/>
  <c r="R530" i="14"/>
  <c r="R679" i="14"/>
  <c r="R633" i="14"/>
  <c r="R620" i="14"/>
  <c r="R227" i="14"/>
  <c r="R169" i="14"/>
  <c r="R158" i="14"/>
  <c r="R666" i="14"/>
  <c r="R610" i="14"/>
  <c r="R353" i="14"/>
  <c r="R320" i="14"/>
  <c r="R376" i="14"/>
  <c r="R110" i="14"/>
  <c r="R73" i="14"/>
  <c r="R205" i="14"/>
  <c r="R739" i="14"/>
  <c r="R567" i="14"/>
  <c r="R540" i="14"/>
  <c r="R42" i="14"/>
  <c r="R714" i="14"/>
  <c r="R755" i="14"/>
  <c r="R557" i="14"/>
  <c r="R216" i="14"/>
  <c r="R592" i="14"/>
  <c r="R689" i="14"/>
  <c r="R22" i="14"/>
  <c r="R183" i="14"/>
  <c r="R704" i="14"/>
  <c r="R271" i="14"/>
  <c r="R331" i="14"/>
  <c r="V11" i="12"/>
  <c r="V14" i="12"/>
  <c r="V13" i="12"/>
  <c r="L10" i="45"/>
  <c r="J11" i="45"/>
  <c r="M11" i="44"/>
  <c r="K12" i="44"/>
  <c r="R15" i="14"/>
  <c r="R694" i="14"/>
  <c r="R324" i="14"/>
  <c r="R196" i="14"/>
  <c r="R136" i="14"/>
  <c r="R26" i="14"/>
  <c r="F3" i="14"/>
  <c r="G2" i="14" s="1"/>
  <c r="I2" i="14" s="1"/>
  <c r="R101" i="14"/>
  <c r="R545" i="14"/>
  <c r="R378" i="14"/>
  <c r="R275" i="14"/>
  <c r="R734" i="14"/>
  <c r="R262" i="14"/>
  <c r="R240" i="14"/>
  <c r="R597" i="14"/>
  <c r="R46" i="14"/>
  <c r="R92" i="14"/>
  <c r="R744" i="14"/>
  <c r="R346" i="14"/>
  <c r="R333" i="14"/>
  <c r="R35" i="14"/>
  <c r="R638" i="14"/>
  <c r="R297" i="14"/>
  <c r="R123" i="14"/>
  <c r="R369" i="14"/>
  <c r="R356" i="14"/>
  <c r="R648" i="14"/>
  <c r="R75" i="14"/>
  <c r="S18" i="12"/>
  <c r="R284" i="14"/>
  <c r="R719" i="14"/>
  <c r="R218" i="14"/>
  <c r="R253" i="14"/>
  <c r="R66" i="14"/>
  <c r="R587" i="14"/>
  <c r="R355" i="14"/>
  <c r="R562" i="14"/>
  <c r="R171" i="14"/>
  <c r="R145" i="14"/>
  <c r="R306" i="14"/>
  <c r="R770" i="14"/>
  <c r="R187" i="14"/>
  <c r="R162" i="14"/>
  <c r="R760" i="14"/>
  <c r="R209" i="14"/>
  <c r="R114" i="14"/>
  <c r="R535" i="14"/>
  <c r="R671" i="14"/>
  <c r="R709" i="14"/>
  <c r="R55" i="14"/>
  <c r="R625" i="14"/>
  <c r="R684" i="14"/>
  <c r="R615" i="14"/>
  <c r="R231" i="14"/>
  <c r="R661" i="14"/>
  <c r="R70" i="14"/>
  <c r="R328" i="14"/>
  <c r="R166" i="14"/>
  <c r="R235" i="14"/>
  <c r="R96" i="14"/>
  <c r="R10" i="14"/>
  <c r="R257" i="14"/>
  <c r="R350" i="14"/>
  <c r="S24" i="12"/>
  <c r="R191" i="14"/>
  <c r="R279" i="14"/>
  <c r="R373" i="14"/>
  <c r="R118" i="14"/>
  <c r="R50" i="14"/>
  <c r="R30" i="14"/>
  <c r="R140" i="14"/>
  <c r="R213" i="14"/>
  <c r="R301" i="14"/>
  <c r="L10" i="49"/>
  <c r="J11" i="49"/>
  <c r="M10" i="27"/>
  <c r="K11" i="27"/>
  <c r="M11" i="35"/>
  <c r="K12" i="35"/>
  <c r="M11" i="52"/>
  <c r="K12" i="52"/>
  <c r="M10" i="58"/>
  <c r="K11" i="58"/>
  <c r="M10" i="46"/>
  <c r="K11" i="46"/>
  <c r="S199" i="14"/>
  <c r="S126" i="14"/>
  <c r="A3" i="14"/>
  <c r="S177" i="14"/>
  <c r="S547" i="14"/>
  <c r="S243" i="14"/>
  <c r="S314" i="14"/>
  <c r="S82" i="14"/>
  <c r="S651" i="14"/>
  <c r="S56" i="14"/>
  <c r="S36" i="14"/>
  <c r="S628" i="14"/>
  <c r="S221" i="14"/>
  <c r="S104" i="14"/>
  <c r="S265" i="14"/>
  <c r="S287" i="14"/>
  <c r="S16" i="14"/>
  <c r="S336" i="14"/>
  <c r="S674" i="14"/>
  <c r="S60" i="12"/>
  <c r="S152" i="14"/>
  <c r="S359" i="14"/>
  <c r="S699" i="14"/>
  <c r="L10" i="35"/>
  <c r="J11" i="35"/>
  <c r="L10" i="43"/>
  <c r="J11" i="43"/>
  <c r="L10" i="57"/>
  <c r="J11" i="57"/>
  <c r="S78" i="12"/>
  <c r="S311" i="14"/>
  <c r="V20" i="12"/>
  <c r="V18" i="12"/>
  <c r="M11" i="55"/>
  <c r="K12" i="55"/>
  <c r="L10" i="55"/>
  <c r="J11" i="55"/>
  <c r="M10" i="37"/>
  <c r="K11" i="37"/>
  <c r="L10" i="48"/>
  <c r="J11" i="48"/>
  <c r="L10" i="58"/>
  <c r="J11" i="58"/>
  <c r="L10" i="32"/>
  <c r="J11" i="32"/>
  <c r="L11" i="53"/>
  <c r="J12" i="53"/>
  <c r="L11" i="26"/>
  <c r="J12" i="26"/>
  <c r="L11" i="37"/>
  <c r="J12" i="37"/>
  <c r="V24" i="12"/>
  <c r="M11" i="47"/>
  <c r="K12" i="47"/>
  <c r="S696" i="14"/>
  <c r="S72" i="12"/>
  <c r="S601" i="14"/>
  <c r="S721" i="14"/>
  <c r="L10" i="46"/>
  <c r="J11" i="46"/>
  <c r="M11" i="45"/>
  <c r="K12" i="45"/>
  <c r="M10" i="39"/>
  <c r="K11" i="39"/>
  <c r="M10" i="56"/>
  <c r="K11" i="56"/>
  <c r="L10" i="56"/>
  <c r="J11" i="56"/>
  <c r="M10" i="50"/>
  <c r="K11" i="50"/>
  <c r="L10" i="27"/>
  <c r="J11" i="27"/>
  <c r="M10" i="26"/>
  <c r="K11" i="26"/>
  <c r="M10" i="36"/>
  <c r="K11" i="36"/>
  <c r="M10" i="54"/>
  <c r="K11" i="54"/>
  <c r="L10" i="52"/>
  <c r="J11" i="52"/>
  <c r="L11" i="47"/>
  <c r="J12" i="47"/>
  <c r="M11" i="40"/>
  <c r="K12" i="40"/>
  <c r="L11" i="40"/>
  <c r="J12" i="40"/>
  <c r="L10" i="39"/>
  <c r="J11" i="39"/>
  <c r="L11" i="36"/>
  <c r="J12" i="36"/>
  <c r="L11" i="41"/>
  <c r="J12" i="41"/>
  <c r="R322" i="14"/>
  <c r="R569" i="14"/>
  <c r="R668" i="14"/>
  <c r="R142" i="14"/>
  <c r="R375" i="14"/>
  <c r="R691" i="14"/>
  <c r="R559" i="14"/>
  <c r="R207" i="14"/>
  <c r="R251" i="14"/>
  <c r="R352" i="14"/>
  <c r="R160" i="14"/>
  <c r="R658" i="14"/>
  <c r="R44" i="14"/>
  <c r="R706" i="14"/>
  <c r="R344" i="14"/>
  <c r="R584" i="14"/>
  <c r="R168" i="14"/>
  <c r="R32" i="14"/>
  <c r="R731" i="14"/>
  <c r="R635" i="14"/>
  <c r="R98" i="14"/>
  <c r="R134" i="14"/>
  <c r="R24" i="14"/>
  <c r="R622" i="14"/>
  <c r="R716" i="14"/>
  <c r="R215" i="14"/>
  <c r="R90" i="14"/>
  <c r="R281" i="14"/>
  <c r="R681" i="14"/>
  <c r="R273" i="14"/>
  <c r="R64" i="14"/>
  <c r="R542" i="14"/>
  <c r="R330" i="14"/>
  <c r="R193" i="14"/>
  <c r="R757" i="14"/>
  <c r="R645" i="14"/>
  <c r="R12" i="14"/>
  <c r="R52" i="14"/>
  <c r="R612" i="14"/>
  <c r="R120" i="14"/>
  <c r="S9" i="12"/>
  <c r="R594" i="14"/>
  <c r="R237" i="14"/>
  <c r="R367" i="14"/>
  <c r="R532" i="14"/>
  <c r="R112" i="14"/>
  <c r="R72" i="14"/>
  <c r="R295" i="14"/>
  <c r="R741" i="14"/>
  <c r="R767" i="14"/>
  <c r="R303" i="14"/>
  <c r="R229" i="14"/>
  <c r="R185" i="14"/>
  <c r="R259" i="14"/>
  <c r="V26" i="12"/>
  <c r="V9" i="12"/>
  <c r="M11" i="42" l="1"/>
  <c r="K13" i="38"/>
  <c r="M13" i="38" s="1"/>
  <c r="M12" i="48"/>
  <c r="K12" i="49"/>
  <c r="M12" i="49" s="1"/>
  <c r="L12" i="44"/>
  <c r="J13" i="44"/>
  <c r="L11" i="45"/>
  <c r="J12" i="45"/>
  <c r="K12" i="41"/>
  <c r="M11" i="41"/>
  <c r="L11" i="38"/>
  <c r="J12" i="38"/>
  <c r="M11" i="50"/>
  <c r="K12" i="50"/>
  <c r="L12" i="53"/>
  <c r="J13" i="53"/>
  <c r="M12" i="45"/>
  <c r="K13" i="45"/>
  <c r="M12" i="47"/>
  <c r="K13" i="47"/>
  <c r="M11" i="58"/>
  <c r="K12" i="58"/>
  <c r="L12" i="40"/>
  <c r="J13" i="40"/>
  <c r="L11" i="32"/>
  <c r="J12" i="32"/>
  <c r="J12" i="55"/>
  <c r="L11" i="55"/>
  <c r="L11" i="57"/>
  <c r="J12" i="57"/>
  <c r="L12" i="54"/>
  <c r="J13" i="54"/>
  <c r="L12" i="42"/>
  <c r="J13" i="42"/>
  <c r="M12" i="32"/>
  <c r="K13" i="32"/>
  <c r="M11" i="54"/>
  <c r="K12" i="54"/>
  <c r="M11" i="37"/>
  <c r="K12" i="37"/>
  <c r="M11" i="36"/>
  <c r="K12" i="36"/>
  <c r="L11" i="56"/>
  <c r="J12" i="56"/>
  <c r="L11" i="46"/>
  <c r="J12" i="46"/>
  <c r="M12" i="52"/>
  <c r="K13" i="52"/>
  <c r="L11" i="49"/>
  <c r="J12" i="49"/>
  <c r="L12" i="41"/>
  <c r="J13" i="41"/>
  <c r="M12" i="40"/>
  <c r="K13" i="40"/>
  <c r="L12" i="36"/>
  <c r="J13" i="36"/>
  <c r="L12" i="47"/>
  <c r="J13" i="47"/>
  <c r="M11" i="26"/>
  <c r="K12" i="26"/>
  <c r="L12" i="37"/>
  <c r="J13" i="37"/>
  <c r="L11" i="58"/>
  <c r="J12" i="58"/>
  <c r="M12" i="55"/>
  <c r="K13" i="55"/>
  <c r="L11" i="43"/>
  <c r="J12" i="43"/>
  <c r="M11" i="57"/>
  <c r="K12" i="57"/>
  <c r="M12" i="43"/>
  <c r="K13" i="43"/>
  <c r="M12" i="35"/>
  <c r="K13" i="35"/>
  <c r="M11" i="53"/>
  <c r="K12" i="53"/>
  <c r="L12" i="26"/>
  <c r="J13" i="26"/>
  <c r="L11" i="35"/>
  <c r="J12" i="35"/>
  <c r="M12" i="44"/>
  <c r="K13" i="44"/>
  <c r="L11" i="50"/>
  <c r="J12" i="50"/>
  <c r="M13" i="48"/>
  <c r="K14" i="48"/>
  <c r="M12" i="42"/>
  <c r="K13" i="42"/>
  <c r="M11" i="56"/>
  <c r="K12" i="56"/>
  <c r="L11" i="39"/>
  <c r="J12" i="39"/>
  <c r="L11" i="52"/>
  <c r="J12" i="52"/>
  <c r="L11" i="27"/>
  <c r="J12" i="27"/>
  <c r="L11" i="48"/>
  <c r="J12" i="48"/>
  <c r="M11" i="39"/>
  <c r="K12" i="39"/>
  <c r="M11" i="46"/>
  <c r="K12" i="46"/>
  <c r="M11" i="27"/>
  <c r="K12" i="27"/>
  <c r="K14" i="38" l="1"/>
  <c r="M14" i="38" s="1"/>
  <c r="K13" i="49"/>
  <c r="K14" i="49" s="1"/>
  <c r="L13" i="44"/>
  <c r="J14" i="44"/>
  <c r="M13" i="42"/>
  <c r="K14" i="42"/>
  <c r="L13" i="42"/>
  <c r="J14" i="42"/>
  <c r="L12" i="32"/>
  <c r="J13" i="32"/>
  <c r="M13" i="47"/>
  <c r="K14" i="47"/>
  <c r="L12" i="38"/>
  <c r="J13" i="38"/>
  <c r="M13" i="43"/>
  <c r="K14" i="43"/>
  <c r="M12" i="27"/>
  <c r="K13" i="27"/>
  <c r="L13" i="47"/>
  <c r="J14" i="47"/>
  <c r="L13" i="26"/>
  <c r="J14" i="26"/>
  <c r="M12" i="57"/>
  <c r="K13" i="57"/>
  <c r="L12" i="58"/>
  <c r="J13" i="58"/>
  <c r="L13" i="36"/>
  <c r="J14" i="36"/>
  <c r="M13" i="52"/>
  <c r="K14" i="52"/>
  <c r="M12" i="37"/>
  <c r="K13" i="37"/>
  <c r="L13" i="54"/>
  <c r="J14" i="54"/>
  <c r="L13" i="40"/>
  <c r="J14" i="40"/>
  <c r="M13" i="45"/>
  <c r="K14" i="45"/>
  <c r="M12" i="36"/>
  <c r="K13" i="36"/>
  <c r="M13" i="55"/>
  <c r="K14" i="55"/>
  <c r="L13" i="37"/>
  <c r="J14" i="37"/>
  <c r="M13" i="40"/>
  <c r="K14" i="40"/>
  <c r="L12" i="46"/>
  <c r="J13" i="46"/>
  <c r="K13" i="54"/>
  <c r="M12" i="54"/>
  <c r="L12" i="57"/>
  <c r="J13" i="57"/>
  <c r="L13" i="53"/>
  <c r="J14" i="53"/>
  <c r="L12" i="35"/>
  <c r="J13" i="35"/>
  <c r="L12" i="52"/>
  <c r="J13" i="52"/>
  <c r="L12" i="50"/>
  <c r="J13" i="50"/>
  <c r="M12" i="41"/>
  <c r="K13" i="41"/>
  <c r="L12" i="49"/>
  <c r="J13" i="49"/>
  <c r="M14" i="48"/>
  <c r="K15" i="48"/>
  <c r="M12" i="39"/>
  <c r="K13" i="39"/>
  <c r="M12" i="53"/>
  <c r="K13" i="53"/>
  <c r="L12" i="48"/>
  <c r="J13" i="48"/>
  <c r="M13" i="35"/>
  <c r="K14" i="35"/>
  <c r="L13" i="41"/>
  <c r="J14" i="41"/>
  <c r="M13" i="32"/>
  <c r="K14" i="32"/>
  <c r="M12" i="58"/>
  <c r="K13" i="58"/>
  <c r="M12" i="50"/>
  <c r="K13" i="50"/>
  <c r="L12" i="45"/>
  <c r="J13" i="45"/>
  <c r="L12" i="27"/>
  <c r="J13" i="27"/>
  <c r="M12" i="46"/>
  <c r="K13" i="46"/>
  <c r="L12" i="39"/>
  <c r="J13" i="39"/>
  <c r="M12" i="56"/>
  <c r="K13" i="56"/>
  <c r="M13" i="44"/>
  <c r="K14" i="44"/>
  <c r="L12" i="43"/>
  <c r="J13" i="43"/>
  <c r="M12" i="26"/>
  <c r="K13" i="26"/>
  <c r="L12" i="56"/>
  <c r="J13" i="56"/>
  <c r="L12" i="55"/>
  <c r="J13" i="55"/>
  <c r="K15" i="38" l="1"/>
  <c r="K16" i="38" s="1"/>
  <c r="M13" i="49"/>
  <c r="L14" i="44"/>
  <c r="J15" i="44"/>
  <c r="M14" i="44"/>
  <c r="K15" i="44"/>
  <c r="M13" i="53"/>
  <c r="K14" i="53"/>
  <c r="M13" i="41"/>
  <c r="K14" i="41"/>
  <c r="L14" i="53"/>
  <c r="J15" i="53"/>
  <c r="L13" i="46"/>
  <c r="J14" i="46"/>
  <c r="M14" i="55"/>
  <c r="K15" i="55"/>
  <c r="L14" i="40"/>
  <c r="J15" i="40"/>
  <c r="L14" i="36"/>
  <c r="J15" i="36"/>
  <c r="L14" i="47"/>
  <c r="J15" i="47"/>
  <c r="M14" i="47"/>
  <c r="K15" i="47"/>
  <c r="L13" i="55"/>
  <c r="J14" i="55"/>
  <c r="L13" i="56"/>
  <c r="J14" i="56"/>
  <c r="M13" i="39"/>
  <c r="K14" i="39"/>
  <c r="L13" i="50"/>
  <c r="J14" i="50"/>
  <c r="M14" i="40"/>
  <c r="K15" i="40"/>
  <c r="M13" i="36"/>
  <c r="K14" i="36"/>
  <c r="L14" i="54"/>
  <c r="J15" i="54"/>
  <c r="L13" i="58"/>
  <c r="J14" i="58"/>
  <c r="M13" i="27"/>
  <c r="K14" i="27"/>
  <c r="L13" i="32"/>
  <c r="J14" i="32"/>
  <c r="M14" i="32"/>
  <c r="K15" i="32"/>
  <c r="L13" i="45"/>
  <c r="J14" i="45"/>
  <c r="M13" i="50"/>
  <c r="K14" i="50"/>
  <c r="M14" i="35"/>
  <c r="K15" i="35"/>
  <c r="M15" i="48"/>
  <c r="K16" i="48"/>
  <c r="L13" i="52"/>
  <c r="J14" i="52"/>
  <c r="L13" i="57"/>
  <c r="J14" i="57"/>
  <c r="L14" i="37"/>
  <c r="J15" i="37"/>
  <c r="M13" i="37"/>
  <c r="K14" i="37"/>
  <c r="M13" i="57"/>
  <c r="K14" i="57"/>
  <c r="M14" i="43"/>
  <c r="K15" i="43"/>
  <c r="L14" i="42"/>
  <c r="J15" i="42"/>
  <c r="L13" i="27"/>
  <c r="J14" i="27"/>
  <c r="M13" i="56"/>
  <c r="K14" i="56"/>
  <c r="M13" i="26"/>
  <c r="K14" i="26"/>
  <c r="M13" i="46"/>
  <c r="K14" i="46"/>
  <c r="M13" i="58"/>
  <c r="K14" i="58"/>
  <c r="L13" i="48"/>
  <c r="J14" i="48"/>
  <c r="L13" i="49"/>
  <c r="J14" i="49"/>
  <c r="L13" i="35"/>
  <c r="J14" i="35"/>
  <c r="M14" i="49"/>
  <c r="K15" i="49"/>
  <c r="M14" i="45"/>
  <c r="K15" i="45"/>
  <c r="M14" i="52"/>
  <c r="K15" i="52"/>
  <c r="L14" i="26"/>
  <c r="J15" i="26"/>
  <c r="L13" i="38"/>
  <c r="J14" i="38"/>
  <c r="M14" i="42"/>
  <c r="K15" i="42"/>
  <c r="L14" i="41"/>
  <c r="J15" i="41"/>
  <c r="L13" i="39"/>
  <c r="J14" i="39"/>
  <c r="L13" i="43"/>
  <c r="J14" i="43"/>
  <c r="M13" i="54"/>
  <c r="K14" i="54"/>
  <c r="M15" i="38" l="1"/>
  <c r="L15" i="44"/>
  <c r="J16" i="44"/>
  <c r="M15" i="42"/>
  <c r="K16" i="42"/>
  <c r="L15" i="36"/>
  <c r="J16" i="36"/>
  <c r="M14" i="56"/>
  <c r="K15" i="56"/>
  <c r="M15" i="40"/>
  <c r="K16" i="40"/>
  <c r="L14" i="27"/>
  <c r="J15" i="27"/>
  <c r="M14" i="37"/>
  <c r="K15" i="37"/>
  <c r="L14" i="52"/>
  <c r="J15" i="52"/>
  <c r="L14" i="45"/>
  <c r="J15" i="45"/>
  <c r="L14" i="58"/>
  <c r="J15" i="58"/>
  <c r="M16" i="38"/>
  <c r="K17" i="38"/>
  <c r="J15" i="55"/>
  <c r="L14" i="55"/>
  <c r="L15" i="40"/>
  <c r="J16" i="40"/>
  <c r="M14" i="41"/>
  <c r="K15" i="41"/>
  <c r="L14" i="57"/>
  <c r="J15" i="57"/>
  <c r="M14" i="27"/>
  <c r="K15" i="27"/>
  <c r="M15" i="49"/>
  <c r="K16" i="49"/>
  <c r="L14" i="48"/>
  <c r="J15" i="48"/>
  <c r="L14" i="56"/>
  <c r="J15" i="56"/>
  <c r="L14" i="43"/>
  <c r="J15" i="43"/>
  <c r="L15" i="26"/>
  <c r="J16" i="26"/>
  <c r="L14" i="35"/>
  <c r="J15" i="35"/>
  <c r="M14" i="46"/>
  <c r="K15" i="46"/>
  <c r="L15" i="42"/>
  <c r="J16" i="42"/>
  <c r="M16" i="48"/>
  <c r="K17" i="48"/>
  <c r="K16" i="32"/>
  <c r="M15" i="32"/>
  <c r="J16" i="54"/>
  <c r="L15" i="54"/>
  <c r="L14" i="50"/>
  <c r="J15" i="50"/>
  <c r="M15" i="47"/>
  <c r="K16" i="47"/>
  <c r="M15" i="55"/>
  <c r="K16" i="55"/>
  <c r="M14" i="53"/>
  <c r="K15" i="53"/>
  <c r="L15" i="53"/>
  <c r="J16" i="53"/>
  <c r="M14" i="58"/>
  <c r="K15" i="58"/>
  <c r="M14" i="54"/>
  <c r="K15" i="54"/>
  <c r="M14" i="57"/>
  <c r="K15" i="57"/>
  <c r="L14" i="38"/>
  <c r="J15" i="38"/>
  <c r="L14" i="39"/>
  <c r="J15" i="39"/>
  <c r="L15" i="41"/>
  <c r="J16" i="41"/>
  <c r="M15" i="52"/>
  <c r="K16" i="52"/>
  <c r="L14" i="49"/>
  <c r="J15" i="49"/>
  <c r="M14" i="26"/>
  <c r="K15" i="26"/>
  <c r="M15" i="43"/>
  <c r="K16" i="43"/>
  <c r="L15" i="37"/>
  <c r="J16" i="37"/>
  <c r="M15" i="35"/>
  <c r="K16" i="35"/>
  <c r="L14" i="32"/>
  <c r="J15" i="32"/>
  <c r="M14" i="36"/>
  <c r="K15" i="36"/>
  <c r="M14" i="39"/>
  <c r="K15" i="39"/>
  <c r="L15" i="47"/>
  <c r="J16" i="47"/>
  <c r="J15" i="46"/>
  <c r="L14" i="46"/>
  <c r="M15" i="44"/>
  <c r="K16" i="44"/>
  <c r="M15" i="45"/>
  <c r="K16" i="45"/>
  <c r="M14" i="50"/>
  <c r="K15" i="50"/>
  <c r="L16" i="44" l="1"/>
  <c r="J17" i="44"/>
  <c r="L15" i="50"/>
  <c r="J16" i="50"/>
  <c r="L16" i="40"/>
  <c r="J17" i="40"/>
  <c r="L15" i="45"/>
  <c r="J16" i="45"/>
  <c r="M16" i="40"/>
  <c r="K17" i="40"/>
  <c r="M15" i="50"/>
  <c r="K16" i="50"/>
  <c r="L15" i="49"/>
  <c r="J16" i="49"/>
  <c r="M16" i="35"/>
  <c r="K17" i="35"/>
  <c r="M16" i="45"/>
  <c r="K17" i="45"/>
  <c r="M15" i="53"/>
  <c r="K16" i="53"/>
  <c r="L16" i="42"/>
  <c r="J17" i="42"/>
  <c r="L15" i="43"/>
  <c r="J16" i="43"/>
  <c r="M15" i="27"/>
  <c r="K16" i="27"/>
  <c r="L15" i="52"/>
  <c r="J16" i="52"/>
  <c r="M15" i="56"/>
  <c r="K16" i="56"/>
  <c r="L15" i="38"/>
  <c r="J16" i="38"/>
  <c r="L16" i="54"/>
  <c r="J17" i="54"/>
  <c r="L15" i="55"/>
  <c r="J16" i="55"/>
  <c r="L16" i="26"/>
  <c r="J17" i="26"/>
  <c r="M16" i="52"/>
  <c r="K17" i="52"/>
  <c r="L16" i="41"/>
  <c r="J17" i="41"/>
  <c r="M15" i="54"/>
  <c r="K16" i="54"/>
  <c r="M16" i="55"/>
  <c r="K17" i="55"/>
  <c r="M15" i="46"/>
  <c r="K16" i="46"/>
  <c r="L15" i="56"/>
  <c r="J16" i="56"/>
  <c r="L15" i="57"/>
  <c r="J16" i="57"/>
  <c r="M17" i="38"/>
  <c r="K18" i="38"/>
  <c r="M15" i="37"/>
  <c r="K16" i="37"/>
  <c r="L16" i="36"/>
  <c r="J17" i="36"/>
  <c r="L16" i="47"/>
  <c r="J17" i="47"/>
  <c r="M15" i="57"/>
  <c r="K16" i="57"/>
  <c r="M15" i="36"/>
  <c r="K16" i="36"/>
  <c r="K17" i="32"/>
  <c r="M16" i="32"/>
  <c r="L16" i="53"/>
  <c r="J17" i="53"/>
  <c r="M15" i="39"/>
  <c r="K16" i="39"/>
  <c r="M16" i="43"/>
  <c r="K17" i="43"/>
  <c r="L15" i="32"/>
  <c r="J16" i="32"/>
  <c r="M15" i="26"/>
  <c r="K16" i="26"/>
  <c r="L15" i="39"/>
  <c r="J16" i="39"/>
  <c r="M15" i="58"/>
  <c r="K16" i="58"/>
  <c r="M16" i="47"/>
  <c r="K17" i="47"/>
  <c r="M17" i="48"/>
  <c r="K18" i="48"/>
  <c r="L15" i="35"/>
  <c r="J16" i="35"/>
  <c r="L15" i="48"/>
  <c r="J16" i="48"/>
  <c r="M15" i="41"/>
  <c r="K16" i="41"/>
  <c r="L15" i="58"/>
  <c r="J16" i="58"/>
  <c r="L15" i="27"/>
  <c r="J16" i="27"/>
  <c r="M16" i="42"/>
  <c r="K17" i="42"/>
  <c r="M16" i="49"/>
  <c r="K17" i="49"/>
  <c r="L16" i="37"/>
  <c r="J17" i="37"/>
  <c r="M16" i="44"/>
  <c r="K17" i="44"/>
  <c r="L15" i="46"/>
  <c r="J16" i="46"/>
  <c r="L17" i="44" l="1"/>
  <c r="J18" i="44"/>
  <c r="L17" i="36"/>
  <c r="J18" i="36"/>
  <c r="L16" i="56"/>
  <c r="J17" i="56"/>
  <c r="L17" i="41"/>
  <c r="J18" i="41"/>
  <c r="L17" i="54"/>
  <c r="J18" i="54"/>
  <c r="M16" i="27"/>
  <c r="K17" i="27"/>
  <c r="M17" i="45"/>
  <c r="K18" i="45"/>
  <c r="M17" i="40"/>
  <c r="K18" i="40"/>
  <c r="L16" i="48"/>
  <c r="J17" i="48"/>
  <c r="L16" i="35"/>
  <c r="J17" i="35"/>
  <c r="M16" i="39"/>
  <c r="K17" i="39"/>
  <c r="M16" i="57"/>
  <c r="K17" i="57"/>
  <c r="M16" i="37"/>
  <c r="K17" i="37"/>
  <c r="M16" i="46"/>
  <c r="K17" i="46"/>
  <c r="M17" i="52"/>
  <c r="K18" i="52"/>
  <c r="L16" i="38"/>
  <c r="J17" i="38"/>
  <c r="L16" i="43"/>
  <c r="J17" i="43"/>
  <c r="M17" i="35"/>
  <c r="K18" i="35"/>
  <c r="L16" i="45"/>
  <c r="J17" i="45"/>
  <c r="M16" i="36"/>
  <c r="K17" i="36"/>
  <c r="M17" i="44"/>
  <c r="K18" i="44"/>
  <c r="M17" i="43"/>
  <c r="K18" i="43"/>
  <c r="L17" i="37"/>
  <c r="J18" i="37"/>
  <c r="L16" i="58"/>
  <c r="J17" i="58"/>
  <c r="M18" i="48"/>
  <c r="K19" i="48"/>
  <c r="M16" i="26"/>
  <c r="K17" i="26"/>
  <c r="L17" i="53"/>
  <c r="J18" i="53"/>
  <c r="M18" i="38"/>
  <c r="K19" i="38"/>
  <c r="K18" i="55"/>
  <c r="M17" i="55"/>
  <c r="L17" i="26"/>
  <c r="J18" i="26"/>
  <c r="M16" i="56"/>
  <c r="K17" i="56"/>
  <c r="L17" i="42"/>
  <c r="J18" i="42"/>
  <c r="L16" i="49"/>
  <c r="J17" i="49"/>
  <c r="L17" i="40"/>
  <c r="J18" i="40"/>
  <c r="M17" i="42"/>
  <c r="K18" i="42"/>
  <c r="L16" i="46"/>
  <c r="J17" i="46"/>
  <c r="L16" i="39"/>
  <c r="J17" i="39"/>
  <c r="M16" i="41"/>
  <c r="K17" i="41"/>
  <c r="M17" i="47"/>
  <c r="K18" i="47"/>
  <c r="L16" i="32"/>
  <c r="J17" i="32"/>
  <c r="L17" i="47"/>
  <c r="J18" i="47"/>
  <c r="L16" i="57"/>
  <c r="J17" i="57"/>
  <c r="M16" i="54"/>
  <c r="K17" i="54"/>
  <c r="L16" i="55"/>
  <c r="J17" i="55"/>
  <c r="L16" i="52"/>
  <c r="J17" i="52"/>
  <c r="M16" i="53"/>
  <c r="K17" i="53"/>
  <c r="M16" i="50"/>
  <c r="K17" i="50"/>
  <c r="L16" i="50"/>
  <c r="J17" i="50"/>
  <c r="M16" i="58"/>
  <c r="K17" i="58"/>
  <c r="L16" i="27"/>
  <c r="J17" i="27"/>
  <c r="M17" i="49"/>
  <c r="K18" i="49"/>
  <c r="M17" i="32"/>
  <c r="K18" i="32"/>
  <c r="L18" i="44" l="1"/>
  <c r="J19" i="44"/>
  <c r="L17" i="32"/>
  <c r="J18" i="32"/>
  <c r="M18" i="44"/>
  <c r="K19" i="44"/>
  <c r="L17" i="55"/>
  <c r="J18" i="55"/>
  <c r="L18" i="42"/>
  <c r="J19" i="42"/>
  <c r="M19" i="38"/>
  <c r="K20" i="38"/>
  <c r="M18" i="49"/>
  <c r="K19" i="49"/>
  <c r="M18" i="42"/>
  <c r="K19" i="42"/>
  <c r="M17" i="56"/>
  <c r="K18" i="56"/>
  <c r="L17" i="58"/>
  <c r="J18" i="58"/>
  <c r="M17" i="36"/>
  <c r="K18" i="36"/>
  <c r="L17" i="38"/>
  <c r="J18" i="38"/>
  <c r="M17" i="57"/>
  <c r="K18" i="57"/>
  <c r="M18" i="40"/>
  <c r="K19" i="40"/>
  <c r="L18" i="41"/>
  <c r="J19" i="41"/>
  <c r="M18" i="32"/>
  <c r="K19" i="32"/>
  <c r="L17" i="43"/>
  <c r="J18" i="43"/>
  <c r="M17" i="54"/>
  <c r="K18" i="54"/>
  <c r="L18" i="54"/>
  <c r="J19" i="54"/>
  <c r="L17" i="57"/>
  <c r="J18" i="57"/>
  <c r="M17" i="41"/>
  <c r="K18" i="41"/>
  <c r="L18" i="40"/>
  <c r="J19" i="40"/>
  <c r="L18" i="26"/>
  <c r="J19" i="26"/>
  <c r="L18" i="53"/>
  <c r="J19" i="53"/>
  <c r="L18" i="37"/>
  <c r="J19" i="37"/>
  <c r="L17" i="45"/>
  <c r="J18" i="45"/>
  <c r="M18" i="52"/>
  <c r="K19" i="52"/>
  <c r="M17" i="39"/>
  <c r="K18" i="39"/>
  <c r="M18" i="45"/>
  <c r="K19" i="45"/>
  <c r="L17" i="56"/>
  <c r="J18" i="56"/>
  <c r="M17" i="37"/>
  <c r="K18" i="37"/>
  <c r="M18" i="47"/>
  <c r="K19" i="47"/>
  <c r="L17" i="48"/>
  <c r="J18" i="48"/>
  <c r="L17" i="27"/>
  <c r="J18" i="27"/>
  <c r="M17" i="58"/>
  <c r="K18" i="58"/>
  <c r="L17" i="52"/>
  <c r="J18" i="52"/>
  <c r="L18" i="47"/>
  <c r="J19" i="47"/>
  <c r="L17" i="39"/>
  <c r="J18" i="39"/>
  <c r="L17" i="49"/>
  <c r="J18" i="49"/>
  <c r="M17" i="26"/>
  <c r="K18" i="26"/>
  <c r="M18" i="43"/>
  <c r="K19" i="43"/>
  <c r="M18" i="35"/>
  <c r="K19" i="35"/>
  <c r="M17" i="46"/>
  <c r="K18" i="46"/>
  <c r="L17" i="35"/>
  <c r="J18" i="35"/>
  <c r="M17" i="27"/>
  <c r="K18" i="27"/>
  <c r="L18" i="36"/>
  <c r="J19" i="36"/>
  <c r="L17" i="50"/>
  <c r="J18" i="50"/>
  <c r="L17" i="46"/>
  <c r="J18" i="46"/>
  <c r="M19" i="48"/>
  <c r="K20" i="48"/>
  <c r="M17" i="50"/>
  <c r="K18" i="50"/>
  <c r="M17" i="53"/>
  <c r="K18" i="53"/>
  <c r="M18" i="55"/>
  <c r="K19" i="55"/>
  <c r="L19" i="44" l="1"/>
  <c r="J20" i="44"/>
  <c r="L18" i="35"/>
  <c r="J19" i="35"/>
  <c r="M18" i="26"/>
  <c r="K19" i="26"/>
  <c r="L18" i="52"/>
  <c r="J19" i="52"/>
  <c r="M19" i="47"/>
  <c r="K20" i="47"/>
  <c r="M18" i="39"/>
  <c r="K19" i="39"/>
  <c r="L19" i="53"/>
  <c r="J20" i="53"/>
  <c r="L18" i="57"/>
  <c r="J19" i="57"/>
  <c r="M19" i="32"/>
  <c r="K20" i="32"/>
  <c r="L18" i="38"/>
  <c r="J19" i="38"/>
  <c r="M18" i="56"/>
  <c r="K19" i="56"/>
  <c r="L19" i="42"/>
  <c r="J20" i="42"/>
  <c r="L18" i="46"/>
  <c r="J19" i="46"/>
  <c r="L18" i="50"/>
  <c r="J19" i="50"/>
  <c r="L18" i="49"/>
  <c r="J19" i="49"/>
  <c r="M18" i="58"/>
  <c r="K19" i="58"/>
  <c r="M18" i="37"/>
  <c r="K19" i="37"/>
  <c r="M19" i="52"/>
  <c r="K20" i="52"/>
  <c r="L19" i="26"/>
  <c r="J20" i="26"/>
  <c r="L19" i="54"/>
  <c r="J20" i="54"/>
  <c r="L19" i="41"/>
  <c r="J20" i="41"/>
  <c r="M18" i="36"/>
  <c r="K19" i="36"/>
  <c r="M19" i="42"/>
  <c r="K20" i="42"/>
  <c r="L18" i="55"/>
  <c r="J19" i="55"/>
  <c r="M19" i="55"/>
  <c r="K20" i="55"/>
  <c r="M18" i="46"/>
  <c r="K19" i="46"/>
  <c r="M18" i="53"/>
  <c r="K19" i="53"/>
  <c r="M18" i="50"/>
  <c r="K19" i="50"/>
  <c r="L19" i="36"/>
  <c r="J20" i="36"/>
  <c r="M19" i="35"/>
  <c r="K20" i="35"/>
  <c r="L18" i="39"/>
  <c r="J19" i="39"/>
  <c r="L18" i="27"/>
  <c r="J19" i="27"/>
  <c r="L18" i="56"/>
  <c r="J19" i="56"/>
  <c r="L18" i="45"/>
  <c r="J19" i="45"/>
  <c r="L19" i="40"/>
  <c r="J20" i="40"/>
  <c r="M18" i="54"/>
  <c r="K19" i="54"/>
  <c r="M19" i="40"/>
  <c r="K20" i="40"/>
  <c r="L18" i="58"/>
  <c r="J19" i="58"/>
  <c r="M19" i="49"/>
  <c r="K20" i="49"/>
  <c r="M19" i="44"/>
  <c r="K20" i="44"/>
  <c r="M20" i="48"/>
  <c r="K21" i="48"/>
  <c r="M19" i="43"/>
  <c r="K20" i="43"/>
  <c r="L19" i="47"/>
  <c r="J20" i="47"/>
  <c r="L18" i="48"/>
  <c r="J19" i="48"/>
  <c r="M19" i="45"/>
  <c r="K20" i="45"/>
  <c r="L19" i="37"/>
  <c r="J20" i="37"/>
  <c r="M18" i="41"/>
  <c r="K19" i="41"/>
  <c r="L18" i="43"/>
  <c r="J19" i="43"/>
  <c r="M18" i="57"/>
  <c r="K19" i="57"/>
  <c r="M20" i="38"/>
  <c r="K21" i="38"/>
  <c r="L18" i="32"/>
  <c r="J19" i="32"/>
  <c r="M18" i="27"/>
  <c r="K19" i="27"/>
  <c r="L20" i="44" l="1"/>
  <c r="J21" i="44"/>
  <c r="M21" i="48"/>
  <c r="K22" i="48"/>
  <c r="L20" i="41"/>
  <c r="J21" i="41"/>
  <c r="M19" i="57"/>
  <c r="K20" i="57"/>
  <c r="L20" i="36"/>
  <c r="J21" i="36"/>
  <c r="L19" i="32"/>
  <c r="J20" i="32"/>
  <c r="M19" i="50"/>
  <c r="K20" i="50"/>
  <c r="L19" i="55"/>
  <c r="J20" i="55"/>
  <c r="J21" i="54"/>
  <c r="L20" i="54"/>
  <c r="M19" i="58"/>
  <c r="K20" i="58"/>
  <c r="L20" i="42"/>
  <c r="J21" i="42"/>
  <c r="L19" i="57"/>
  <c r="J20" i="57"/>
  <c r="L19" i="52"/>
  <c r="J20" i="52"/>
  <c r="M20" i="40"/>
  <c r="K21" i="40"/>
  <c r="M20" i="55"/>
  <c r="K21" i="55"/>
  <c r="K20" i="54"/>
  <c r="M19" i="54"/>
  <c r="L19" i="46"/>
  <c r="J20" i="46"/>
  <c r="L19" i="43"/>
  <c r="J20" i="43"/>
  <c r="M21" i="38"/>
  <c r="K22" i="38"/>
  <c r="L20" i="47"/>
  <c r="J21" i="47"/>
  <c r="M20" i="49"/>
  <c r="K21" i="49"/>
  <c r="L20" i="40"/>
  <c r="J21" i="40"/>
  <c r="L19" i="39"/>
  <c r="J20" i="39"/>
  <c r="M19" i="53"/>
  <c r="K20" i="53"/>
  <c r="M20" i="42"/>
  <c r="K21" i="42"/>
  <c r="L20" i="26"/>
  <c r="J21" i="26"/>
  <c r="L19" i="49"/>
  <c r="J20" i="49"/>
  <c r="M19" i="56"/>
  <c r="K20" i="56"/>
  <c r="L20" i="53"/>
  <c r="J21" i="53"/>
  <c r="M19" i="26"/>
  <c r="K20" i="26"/>
  <c r="M20" i="45"/>
  <c r="K21" i="45"/>
  <c r="L19" i="56"/>
  <c r="J20" i="56"/>
  <c r="M20" i="47"/>
  <c r="K21" i="47"/>
  <c r="L19" i="48"/>
  <c r="J20" i="48"/>
  <c r="M19" i="27"/>
  <c r="K20" i="27"/>
  <c r="M20" i="32"/>
  <c r="K21" i="32"/>
  <c r="L19" i="27"/>
  <c r="J20" i="27"/>
  <c r="M19" i="41"/>
  <c r="K20" i="41"/>
  <c r="L20" i="37"/>
  <c r="J21" i="37"/>
  <c r="M20" i="43"/>
  <c r="K21" i="43"/>
  <c r="L19" i="58"/>
  <c r="J20" i="58"/>
  <c r="L19" i="45"/>
  <c r="J20" i="45"/>
  <c r="M20" i="35"/>
  <c r="K21" i="35"/>
  <c r="M19" i="46"/>
  <c r="K20" i="46"/>
  <c r="M19" i="36"/>
  <c r="K20" i="36"/>
  <c r="M20" i="52"/>
  <c r="K21" i="52"/>
  <c r="L19" i="50"/>
  <c r="J20" i="50"/>
  <c r="L19" i="38"/>
  <c r="J20" i="38"/>
  <c r="M19" i="39"/>
  <c r="K20" i="39"/>
  <c r="L19" i="35"/>
  <c r="J20" i="35"/>
  <c r="M19" i="37"/>
  <c r="K20" i="37"/>
  <c r="M20" i="44"/>
  <c r="K21" i="44"/>
  <c r="J22" i="44" l="1"/>
  <c r="L21" i="44"/>
  <c r="L20" i="27"/>
  <c r="J21" i="27"/>
  <c r="L21" i="53"/>
  <c r="J22" i="53"/>
  <c r="L21" i="54"/>
  <c r="J22" i="54"/>
  <c r="K22" i="44"/>
  <c r="M21" i="44"/>
  <c r="M21" i="35"/>
  <c r="K22" i="35"/>
  <c r="M21" i="32"/>
  <c r="K22" i="32"/>
  <c r="L20" i="56"/>
  <c r="J21" i="56"/>
  <c r="M20" i="56"/>
  <c r="K21" i="56"/>
  <c r="M20" i="53"/>
  <c r="K21" i="53"/>
  <c r="L21" i="47"/>
  <c r="J22" i="47"/>
  <c r="L20" i="57"/>
  <c r="J21" i="57"/>
  <c r="L20" i="55"/>
  <c r="J21" i="55"/>
  <c r="M20" i="57"/>
  <c r="K21" i="57"/>
  <c r="L20" i="52"/>
  <c r="J21" i="52"/>
  <c r="M20" i="37"/>
  <c r="K21" i="37"/>
  <c r="M20" i="54"/>
  <c r="K21" i="54"/>
  <c r="L20" i="38"/>
  <c r="J21" i="38"/>
  <c r="M21" i="49"/>
  <c r="K22" i="49"/>
  <c r="L20" i="35"/>
  <c r="J21" i="35"/>
  <c r="L20" i="45"/>
  <c r="J21" i="45"/>
  <c r="M20" i="27"/>
  <c r="K21" i="27"/>
  <c r="M21" i="45"/>
  <c r="K22" i="45"/>
  <c r="L20" i="49"/>
  <c r="J21" i="49"/>
  <c r="L20" i="39"/>
  <c r="J21" i="39"/>
  <c r="M22" i="38"/>
  <c r="K23" i="38"/>
  <c r="K22" i="55"/>
  <c r="M21" i="55"/>
  <c r="L21" i="42"/>
  <c r="J22" i="42"/>
  <c r="M20" i="50"/>
  <c r="K21" i="50"/>
  <c r="L21" i="41"/>
  <c r="J22" i="41"/>
  <c r="M21" i="43"/>
  <c r="K22" i="43"/>
  <c r="L20" i="46"/>
  <c r="J21" i="46"/>
  <c r="L21" i="37"/>
  <c r="J22" i="37"/>
  <c r="M20" i="46"/>
  <c r="K21" i="46"/>
  <c r="M21" i="47"/>
  <c r="K22" i="47"/>
  <c r="L21" i="36"/>
  <c r="J22" i="36"/>
  <c r="L20" i="50"/>
  <c r="J21" i="50"/>
  <c r="M21" i="52"/>
  <c r="K22" i="52"/>
  <c r="M20" i="39"/>
  <c r="K21" i="39"/>
  <c r="M20" i="36"/>
  <c r="K21" i="36"/>
  <c r="L20" i="58"/>
  <c r="J21" i="58"/>
  <c r="M20" i="41"/>
  <c r="K21" i="41"/>
  <c r="L20" i="48"/>
  <c r="J21" i="48"/>
  <c r="M20" i="26"/>
  <c r="K21" i="26"/>
  <c r="L21" i="26"/>
  <c r="J22" i="26"/>
  <c r="L21" i="40"/>
  <c r="J22" i="40"/>
  <c r="L20" i="43"/>
  <c r="J21" i="43"/>
  <c r="M21" i="40"/>
  <c r="K22" i="40"/>
  <c r="M20" i="58"/>
  <c r="K21" i="58"/>
  <c r="L20" i="32"/>
  <c r="J21" i="32"/>
  <c r="M22" i="48"/>
  <c r="K23" i="48"/>
  <c r="M21" i="42"/>
  <c r="K22" i="42"/>
  <c r="J23" i="44" l="1"/>
  <c r="L22" i="44"/>
  <c r="L21" i="46"/>
  <c r="J22" i="46"/>
  <c r="L22" i="42"/>
  <c r="J23" i="42"/>
  <c r="L21" i="49"/>
  <c r="J22" i="49"/>
  <c r="L21" i="45"/>
  <c r="J22" i="45"/>
  <c r="K22" i="54"/>
  <c r="M21" i="54"/>
  <c r="L21" i="55"/>
  <c r="J22" i="55"/>
  <c r="M21" i="56"/>
  <c r="K22" i="56"/>
  <c r="M22" i="44"/>
  <c r="K23" i="44"/>
  <c r="L21" i="48"/>
  <c r="J22" i="48"/>
  <c r="M22" i="43"/>
  <c r="K23" i="43"/>
  <c r="M22" i="45"/>
  <c r="K23" i="45"/>
  <c r="L21" i="35"/>
  <c r="J22" i="35"/>
  <c r="M21" i="37"/>
  <c r="K22" i="37"/>
  <c r="L21" i="57"/>
  <c r="J22" i="57"/>
  <c r="L21" i="56"/>
  <c r="J22" i="56"/>
  <c r="L22" i="54"/>
  <c r="J23" i="54"/>
  <c r="L22" i="36"/>
  <c r="J23" i="36"/>
  <c r="M22" i="55"/>
  <c r="K23" i="55"/>
  <c r="M22" i="42"/>
  <c r="K23" i="42"/>
  <c r="M21" i="39"/>
  <c r="K22" i="39"/>
  <c r="M21" i="41"/>
  <c r="K22" i="41"/>
  <c r="M22" i="52"/>
  <c r="K23" i="52"/>
  <c r="M21" i="46"/>
  <c r="K22" i="46"/>
  <c r="L22" i="41"/>
  <c r="J23" i="41"/>
  <c r="M23" i="38"/>
  <c r="K24" i="38"/>
  <c r="M21" i="27"/>
  <c r="K22" i="27"/>
  <c r="M22" i="49"/>
  <c r="K23" i="49"/>
  <c r="L21" i="52"/>
  <c r="J22" i="52"/>
  <c r="L22" i="47"/>
  <c r="J23" i="47"/>
  <c r="M22" i="32"/>
  <c r="K23" i="32"/>
  <c r="L22" i="53"/>
  <c r="J23" i="53"/>
  <c r="M22" i="40"/>
  <c r="K23" i="40"/>
  <c r="L22" i="40"/>
  <c r="J23" i="40"/>
  <c r="M21" i="26"/>
  <c r="K22" i="26"/>
  <c r="M23" i="48"/>
  <c r="K24" i="48"/>
  <c r="M22" i="47"/>
  <c r="K23" i="47"/>
  <c r="L21" i="32"/>
  <c r="J22" i="32"/>
  <c r="M21" i="58"/>
  <c r="K22" i="58"/>
  <c r="L22" i="26"/>
  <c r="J23" i="26"/>
  <c r="L21" i="58"/>
  <c r="J22" i="58"/>
  <c r="L21" i="50"/>
  <c r="J22" i="50"/>
  <c r="L22" i="37"/>
  <c r="J23" i="37"/>
  <c r="M21" i="50"/>
  <c r="K22" i="50"/>
  <c r="L21" i="39"/>
  <c r="J22" i="39"/>
  <c r="L21" i="38"/>
  <c r="J22" i="38"/>
  <c r="M21" i="57"/>
  <c r="K22" i="57"/>
  <c r="M21" i="53"/>
  <c r="K22" i="53"/>
  <c r="M22" i="35"/>
  <c r="K23" i="35"/>
  <c r="L21" i="27"/>
  <c r="J22" i="27"/>
  <c r="M21" i="36"/>
  <c r="K22" i="36"/>
  <c r="L21" i="43"/>
  <c r="J22" i="43"/>
  <c r="L23" i="44" l="1"/>
  <c r="J24" i="44"/>
  <c r="L22" i="58"/>
  <c r="J23" i="58"/>
  <c r="L23" i="41"/>
  <c r="J24" i="41"/>
  <c r="M23" i="47"/>
  <c r="K24" i="47"/>
  <c r="L22" i="35"/>
  <c r="J23" i="35"/>
  <c r="M22" i="36"/>
  <c r="K23" i="36"/>
  <c r="L23" i="26"/>
  <c r="J24" i="26"/>
  <c r="M24" i="48"/>
  <c r="K25" i="48"/>
  <c r="L23" i="53"/>
  <c r="J24" i="53"/>
  <c r="M23" i="49"/>
  <c r="K24" i="49"/>
  <c r="M22" i="46"/>
  <c r="K23" i="46"/>
  <c r="M23" i="42"/>
  <c r="K24" i="42"/>
  <c r="L22" i="56"/>
  <c r="J23" i="56"/>
  <c r="M23" i="45"/>
  <c r="K24" i="45"/>
  <c r="M22" i="56"/>
  <c r="K23" i="56"/>
  <c r="L22" i="49"/>
  <c r="J23" i="49"/>
  <c r="M22" i="53"/>
  <c r="K23" i="53"/>
  <c r="J24" i="54"/>
  <c r="L23" i="54"/>
  <c r="L22" i="39"/>
  <c r="J23" i="39"/>
  <c r="M23" i="40"/>
  <c r="K24" i="40"/>
  <c r="M22" i="39"/>
  <c r="K23" i="39"/>
  <c r="M22" i="50"/>
  <c r="K23" i="50"/>
  <c r="L22" i="27"/>
  <c r="J23" i="27"/>
  <c r="L22" i="38"/>
  <c r="J23" i="38"/>
  <c r="L23" i="37"/>
  <c r="J24" i="37"/>
  <c r="M22" i="58"/>
  <c r="K23" i="58"/>
  <c r="M22" i="26"/>
  <c r="K23" i="26"/>
  <c r="M23" i="32"/>
  <c r="K24" i="32"/>
  <c r="M22" i="27"/>
  <c r="K23" i="27"/>
  <c r="M23" i="52"/>
  <c r="K24" i="52"/>
  <c r="M23" i="55"/>
  <c r="K24" i="55"/>
  <c r="L22" i="57"/>
  <c r="J23" i="57"/>
  <c r="M23" i="43"/>
  <c r="K24" i="43"/>
  <c r="J23" i="55"/>
  <c r="L22" i="55"/>
  <c r="L23" i="42"/>
  <c r="J24" i="42"/>
  <c r="L22" i="52"/>
  <c r="J23" i="52"/>
  <c r="M23" i="44"/>
  <c r="K24" i="44"/>
  <c r="M23" i="35"/>
  <c r="K24" i="35"/>
  <c r="L22" i="50"/>
  <c r="J23" i="50"/>
  <c r="L22" i="32"/>
  <c r="J23" i="32"/>
  <c r="L23" i="40"/>
  <c r="J24" i="40"/>
  <c r="L23" i="47"/>
  <c r="J24" i="47"/>
  <c r="M24" i="38"/>
  <c r="K25" i="38"/>
  <c r="M22" i="41"/>
  <c r="K23" i="41"/>
  <c r="L23" i="36"/>
  <c r="J24" i="36"/>
  <c r="M22" i="37"/>
  <c r="K23" i="37"/>
  <c r="L22" i="48"/>
  <c r="J23" i="48"/>
  <c r="L22" i="46"/>
  <c r="J23" i="46"/>
  <c r="L22" i="43"/>
  <c r="J23" i="43"/>
  <c r="L22" i="45"/>
  <c r="J23" i="45"/>
  <c r="M22" i="57"/>
  <c r="K23" i="57"/>
  <c r="K23" i="54"/>
  <c r="M22" i="54"/>
  <c r="J25" i="44" l="1"/>
  <c r="L24" i="44"/>
  <c r="M24" i="43"/>
  <c r="K25" i="43"/>
  <c r="L24" i="53"/>
  <c r="J25" i="53"/>
  <c r="L23" i="35"/>
  <c r="J24" i="35"/>
  <c r="M23" i="54"/>
  <c r="K24" i="54"/>
  <c r="K24" i="39"/>
  <c r="M23" i="39"/>
  <c r="L23" i="48"/>
  <c r="J24" i="48"/>
  <c r="M24" i="32"/>
  <c r="K25" i="32"/>
  <c r="M25" i="48"/>
  <c r="K26" i="48"/>
  <c r="M24" i="47"/>
  <c r="K25" i="47"/>
  <c r="L23" i="32"/>
  <c r="J24" i="32"/>
  <c r="M23" i="53"/>
  <c r="K24" i="53"/>
  <c r="M24" i="42"/>
  <c r="K25" i="42"/>
  <c r="L24" i="54"/>
  <c r="J25" i="54"/>
  <c r="M24" i="44"/>
  <c r="K25" i="44"/>
  <c r="L23" i="56"/>
  <c r="J24" i="56"/>
  <c r="L23" i="50"/>
  <c r="J24" i="50"/>
  <c r="M24" i="40"/>
  <c r="K25" i="40"/>
  <c r="M23" i="37"/>
  <c r="K24" i="37"/>
  <c r="K25" i="55"/>
  <c r="M24" i="55"/>
  <c r="M23" i="26"/>
  <c r="K24" i="26"/>
  <c r="L23" i="27"/>
  <c r="J24" i="27"/>
  <c r="L23" i="39"/>
  <c r="J24" i="39"/>
  <c r="M23" i="56"/>
  <c r="K24" i="56"/>
  <c r="M23" i="46"/>
  <c r="K24" i="46"/>
  <c r="L24" i="26"/>
  <c r="J25" i="26"/>
  <c r="L24" i="41"/>
  <c r="J25" i="41"/>
  <c r="L23" i="55"/>
  <c r="J24" i="55"/>
  <c r="L23" i="46"/>
  <c r="J24" i="46"/>
  <c r="M23" i="27"/>
  <c r="K24" i="27"/>
  <c r="M25" i="38"/>
  <c r="K26" i="38"/>
  <c r="L23" i="38"/>
  <c r="J24" i="38"/>
  <c r="M23" i="41"/>
  <c r="K24" i="41"/>
  <c r="L24" i="37"/>
  <c r="J25" i="37"/>
  <c r="M23" i="57"/>
  <c r="K24" i="57"/>
  <c r="L23" i="52"/>
  <c r="J24" i="52"/>
  <c r="L23" i="57"/>
  <c r="J24" i="57"/>
  <c r="L23" i="49"/>
  <c r="J24" i="49"/>
  <c r="L23" i="45"/>
  <c r="J24" i="45"/>
  <c r="L24" i="47"/>
  <c r="J25" i="47"/>
  <c r="L24" i="42"/>
  <c r="J25" i="42"/>
  <c r="L23" i="43"/>
  <c r="J24" i="43"/>
  <c r="L24" i="36"/>
  <c r="J25" i="36"/>
  <c r="L24" i="40"/>
  <c r="J25" i="40"/>
  <c r="M24" i="35"/>
  <c r="K25" i="35"/>
  <c r="M24" i="52"/>
  <c r="K25" i="52"/>
  <c r="M23" i="58"/>
  <c r="K24" i="58"/>
  <c r="M23" i="50"/>
  <c r="K24" i="50"/>
  <c r="M24" i="45"/>
  <c r="K25" i="45"/>
  <c r="M24" i="49"/>
  <c r="K25" i="49"/>
  <c r="M23" i="36"/>
  <c r="K24" i="36"/>
  <c r="L23" i="58"/>
  <c r="J24" i="58"/>
  <c r="J26" i="44" l="1"/>
  <c r="L25" i="44"/>
  <c r="L24" i="52"/>
  <c r="J25" i="52"/>
  <c r="L24" i="38"/>
  <c r="J25" i="38"/>
  <c r="L24" i="55"/>
  <c r="J25" i="55"/>
  <c r="M24" i="56"/>
  <c r="K25" i="56"/>
  <c r="L24" i="50"/>
  <c r="J25" i="50"/>
  <c r="M25" i="42"/>
  <c r="K26" i="42"/>
  <c r="K27" i="48"/>
  <c r="M26" i="48"/>
  <c r="M24" i="54"/>
  <c r="K25" i="54"/>
  <c r="K26" i="55"/>
  <c r="M25" i="55"/>
  <c r="L24" i="58"/>
  <c r="J25" i="58"/>
  <c r="L24" i="45"/>
  <c r="J25" i="45"/>
  <c r="M24" i="57"/>
  <c r="K25" i="57"/>
  <c r="M26" i="38"/>
  <c r="K27" i="38"/>
  <c r="L25" i="41"/>
  <c r="J26" i="41"/>
  <c r="L24" i="39"/>
  <c r="J25" i="39"/>
  <c r="L24" i="56"/>
  <c r="J25" i="56"/>
  <c r="M24" i="53"/>
  <c r="K25" i="53"/>
  <c r="M25" i="32"/>
  <c r="K26" i="32"/>
  <c r="L24" i="35"/>
  <c r="J25" i="35"/>
  <c r="M24" i="50"/>
  <c r="K25" i="50"/>
  <c r="L25" i="47"/>
  <c r="J26" i="47"/>
  <c r="M24" i="58"/>
  <c r="K25" i="58"/>
  <c r="M25" i="52"/>
  <c r="K26" i="52"/>
  <c r="L24" i="43"/>
  <c r="J25" i="43"/>
  <c r="L24" i="49"/>
  <c r="J25" i="49"/>
  <c r="L25" i="37"/>
  <c r="J26" i="37"/>
  <c r="M24" i="27"/>
  <c r="K25" i="27"/>
  <c r="L25" i="26"/>
  <c r="J26" i="26"/>
  <c r="L24" i="27"/>
  <c r="J25" i="27"/>
  <c r="M24" i="37"/>
  <c r="K25" i="37"/>
  <c r="M25" i="44"/>
  <c r="K26" i="44"/>
  <c r="L24" i="32"/>
  <c r="J25" i="32"/>
  <c r="L24" i="48"/>
  <c r="J25" i="48"/>
  <c r="L25" i="53"/>
  <c r="J26" i="53"/>
  <c r="L25" i="40"/>
  <c r="J26" i="40"/>
  <c r="M24" i="36"/>
  <c r="K25" i="36"/>
  <c r="M25" i="49"/>
  <c r="K26" i="49"/>
  <c r="M25" i="45"/>
  <c r="K26" i="45"/>
  <c r="M25" i="35"/>
  <c r="K26" i="35"/>
  <c r="L25" i="42"/>
  <c r="J26" i="42"/>
  <c r="L24" i="57"/>
  <c r="J25" i="57"/>
  <c r="M24" i="41"/>
  <c r="K25" i="41"/>
  <c r="L24" i="46"/>
  <c r="J25" i="46"/>
  <c r="M24" i="46"/>
  <c r="K25" i="46"/>
  <c r="M24" i="26"/>
  <c r="K25" i="26"/>
  <c r="M25" i="40"/>
  <c r="K26" i="40"/>
  <c r="L25" i="54"/>
  <c r="J26" i="54"/>
  <c r="M25" i="47"/>
  <c r="K26" i="47"/>
  <c r="M25" i="43"/>
  <c r="K26" i="43"/>
  <c r="L25" i="36"/>
  <c r="J26" i="36"/>
  <c r="M24" i="39"/>
  <c r="K25" i="39"/>
  <c r="L26" i="44" l="1"/>
  <c r="J27" i="44"/>
  <c r="L25" i="46"/>
  <c r="J26" i="46"/>
  <c r="M26" i="44"/>
  <c r="K27" i="44"/>
  <c r="M25" i="27"/>
  <c r="K26" i="27"/>
  <c r="M26" i="52"/>
  <c r="K27" i="52"/>
  <c r="L25" i="35"/>
  <c r="J26" i="35"/>
  <c r="M25" i="57"/>
  <c r="K26" i="57"/>
  <c r="M25" i="54"/>
  <c r="K26" i="54"/>
  <c r="M25" i="56"/>
  <c r="K26" i="56"/>
  <c r="M26" i="35"/>
  <c r="K27" i="35"/>
  <c r="M25" i="37"/>
  <c r="K26" i="37"/>
  <c r="L25" i="39"/>
  <c r="J26" i="39"/>
  <c r="L25" i="45"/>
  <c r="J26" i="45"/>
  <c r="L25" i="55"/>
  <c r="J26" i="55"/>
  <c r="L26" i="54"/>
  <c r="J27" i="54"/>
  <c r="M26" i="40"/>
  <c r="K27" i="40"/>
  <c r="L26" i="37"/>
  <c r="J27" i="37"/>
  <c r="M27" i="48"/>
  <c r="K28" i="48"/>
  <c r="M25" i="39"/>
  <c r="K26" i="39"/>
  <c r="M25" i="41"/>
  <c r="K26" i="41"/>
  <c r="M25" i="58"/>
  <c r="K26" i="58"/>
  <c r="M25" i="26"/>
  <c r="K26" i="26"/>
  <c r="L25" i="48"/>
  <c r="J26" i="48"/>
  <c r="L25" i="49"/>
  <c r="J26" i="49"/>
  <c r="L26" i="47"/>
  <c r="J27" i="47"/>
  <c r="M25" i="53"/>
  <c r="K26" i="53"/>
  <c r="L26" i="41"/>
  <c r="J27" i="41"/>
  <c r="L25" i="58"/>
  <c r="J26" i="58"/>
  <c r="M26" i="42"/>
  <c r="K27" i="42"/>
  <c r="L25" i="38"/>
  <c r="J26" i="38"/>
  <c r="L26" i="36"/>
  <c r="J27" i="36"/>
  <c r="M26" i="45"/>
  <c r="K27" i="45"/>
  <c r="M26" i="49"/>
  <c r="K27" i="49"/>
  <c r="L26" i="40"/>
  <c r="J27" i="40"/>
  <c r="M26" i="32"/>
  <c r="K27" i="32"/>
  <c r="M26" i="43"/>
  <c r="K27" i="43"/>
  <c r="L25" i="57"/>
  <c r="J26" i="57"/>
  <c r="M26" i="47"/>
  <c r="K27" i="47"/>
  <c r="M25" i="46"/>
  <c r="K26" i="46"/>
  <c r="L26" i="42"/>
  <c r="J27" i="42"/>
  <c r="M25" i="36"/>
  <c r="K26" i="36"/>
  <c r="L25" i="32"/>
  <c r="J26" i="32"/>
  <c r="L26" i="26"/>
  <c r="J27" i="26"/>
  <c r="L25" i="43"/>
  <c r="J26" i="43"/>
  <c r="M25" i="50"/>
  <c r="K26" i="50"/>
  <c r="L25" i="56"/>
  <c r="J26" i="56"/>
  <c r="M27" i="38"/>
  <c r="K28" i="38"/>
  <c r="L25" i="50"/>
  <c r="J26" i="50"/>
  <c r="L25" i="52"/>
  <c r="J26" i="52"/>
  <c r="L26" i="53"/>
  <c r="J27" i="53"/>
  <c r="L25" i="27"/>
  <c r="J26" i="27"/>
  <c r="K27" i="55"/>
  <c r="M26" i="55"/>
  <c r="L27" i="44" l="1"/>
  <c r="J28" i="44"/>
  <c r="M27" i="45"/>
  <c r="K28" i="45"/>
  <c r="L26" i="58"/>
  <c r="J27" i="58"/>
  <c r="L26" i="49"/>
  <c r="J27" i="49"/>
  <c r="M26" i="41"/>
  <c r="K27" i="41"/>
  <c r="M27" i="40"/>
  <c r="K28" i="40"/>
  <c r="L26" i="39"/>
  <c r="J27" i="39"/>
  <c r="M26" i="54"/>
  <c r="K27" i="54"/>
  <c r="M27" i="52"/>
  <c r="K28" i="52"/>
  <c r="L26" i="27"/>
  <c r="J27" i="27"/>
  <c r="L27" i="36"/>
  <c r="J28" i="36"/>
  <c r="L27" i="41"/>
  <c r="J28" i="41"/>
  <c r="L26" i="48"/>
  <c r="J27" i="48"/>
  <c r="M26" i="39"/>
  <c r="K27" i="39"/>
  <c r="L27" i="54"/>
  <c r="J28" i="54"/>
  <c r="M26" i="37"/>
  <c r="K27" i="37"/>
  <c r="M26" i="57"/>
  <c r="K27" i="57"/>
  <c r="M26" i="27"/>
  <c r="K27" i="27"/>
  <c r="L26" i="43"/>
  <c r="J27" i="43"/>
  <c r="L26" i="50"/>
  <c r="J27" i="50"/>
  <c r="L27" i="26"/>
  <c r="J28" i="26"/>
  <c r="L27" i="53"/>
  <c r="J28" i="53"/>
  <c r="L26" i="56"/>
  <c r="J27" i="56"/>
  <c r="L26" i="32"/>
  <c r="J27" i="32"/>
  <c r="M27" i="47"/>
  <c r="K28" i="47"/>
  <c r="L27" i="40"/>
  <c r="J28" i="40"/>
  <c r="L26" i="38"/>
  <c r="J27" i="38"/>
  <c r="M26" i="53"/>
  <c r="K27" i="53"/>
  <c r="M26" i="26"/>
  <c r="K27" i="26"/>
  <c r="M28" i="48"/>
  <c r="K29" i="48"/>
  <c r="L26" i="55"/>
  <c r="J27" i="55"/>
  <c r="M27" i="35"/>
  <c r="K28" i="35"/>
  <c r="M27" i="44"/>
  <c r="K28" i="44"/>
  <c r="M27" i="32"/>
  <c r="K28" i="32"/>
  <c r="M27" i="43"/>
  <c r="K28" i="43"/>
  <c r="M26" i="46"/>
  <c r="K27" i="46"/>
  <c r="M26" i="50"/>
  <c r="K27" i="50"/>
  <c r="M26" i="36"/>
  <c r="K27" i="36"/>
  <c r="L26" i="57"/>
  <c r="J27" i="57"/>
  <c r="M27" i="49"/>
  <c r="K28" i="49"/>
  <c r="M27" i="42"/>
  <c r="K28" i="42"/>
  <c r="L27" i="47"/>
  <c r="J28" i="47"/>
  <c r="M26" i="58"/>
  <c r="K27" i="58"/>
  <c r="L27" i="37"/>
  <c r="J28" i="37"/>
  <c r="L26" i="45"/>
  <c r="J27" i="45"/>
  <c r="M26" i="56"/>
  <c r="K27" i="56"/>
  <c r="L26" i="35"/>
  <c r="J27" i="35"/>
  <c r="L26" i="46"/>
  <c r="J27" i="46"/>
  <c r="L27" i="42"/>
  <c r="J28" i="42"/>
  <c r="M27" i="55"/>
  <c r="K28" i="55"/>
  <c r="M28" i="38"/>
  <c r="K29" i="38"/>
  <c r="L26" i="52"/>
  <c r="J27" i="52"/>
  <c r="L28" i="44" l="1"/>
  <c r="J29" i="44"/>
  <c r="M27" i="26"/>
  <c r="K28" i="26"/>
  <c r="M28" i="47"/>
  <c r="K29" i="47"/>
  <c r="L28" i="26"/>
  <c r="J29" i="26"/>
  <c r="M27" i="57"/>
  <c r="K28" i="57"/>
  <c r="L27" i="48"/>
  <c r="J28" i="48"/>
  <c r="M28" i="52"/>
  <c r="K29" i="52"/>
  <c r="M27" i="41"/>
  <c r="K28" i="41"/>
  <c r="L27" i="46"/>
  <c r="J28" i="46"/>
  <c r="M29" i="38"/>
  <c r="K30" i="38"/>
  <c r="J28" i="35"/>
  <c r="L27" i="35"/>
  <c r="M27" i="58"/>
  <c r="K28" i="58"/>
  <c r="L27" i="57"/>
  <c r="J28" i="57"/>
  <c r="M28" i="43"/>
  <c r="K29" i="43"/>
  <c r="M28" i="35"/>
  <c r="K29" i="35"/>
  <c r="M27" i="53"/>
  <c r="K28" i="53"/>
  <c r="L27" i="32"/>
  <c r="J28" i="32"/>
  <c r="L27" i="50"/>
  <c r="J28" i="50"/>
  <c r="M27" i="37"/>
  <c r="K28" i="37"/>
  <c r="L28" i="41"/>
  <c r="J29" i="41"/>
  <c r="K28" i="54"/>
  <c r="M27" i="54"/>
  <c r="L27" i="49"/>
  <c r="J28" i="49"/>
  <c r="L27" i="52"/>
  <c r="J28" i="52"/>
  <c r="M28" i="49"/>
  <c r="K29" i="49"/>
  <c r="M27" i="56"/>
  <c r="K28" i="56"/>
  <c r="L28" i="47"/>
  <c r="J29" i="47"/>
  <c r="M27" i="36"/>
  <c r="K28" i="36"/>
  <c r="M28" i="32"/>
  <c r="K29" i="32"/>
  <c r="J28" i="55"/>
  <c r="L27" i="55"/>
  <c r="L27" i="38"/>
  <c r="J28" i="38"/>
  <c r="L27" i="56"/>
  <c r="J28" i="56"/>
  <c r="L27" i="43"/>
  <c r="J28" i="43"/>
  <c r="L28" i="54"/>
  <c r="J29" i="54"/>
  <c r="L28" i="36"/>
  <c r="J29" i="36"/>
  <c r="L27" i="39"/>
  <c r="J28" i="39"/>
  <c r="L27" i="58"/>
  <c r="J28" i="58"/>
  <c r="L28" i="37"/>
  <c r="J29" i="37"/>
  <c r="L28" i="42"/>
  <c r="J29" i="42"/>
  <c r="M28" i="42"/>
  <c r="K29" i="42"/>
  <c r="M27" i="50"/>
  <c r="K28" i="50"/>
  <c r="M28" i="44"/>
  <c r="K29" i="44"/>
  <c r="M29" i="48"/>
  <c r="K30" i="48"/>
  <c r="L28" i="40"/>
  <c r="J29" i="40"/>
  <c r="L28" i="53"/>
  <c r="J29" i="53"/>
  <c r="K28" i="27"/>
  <c r="M27" i="27"/>
  <c r="M27" i="39"/>
  <c r="K28" i="39"/>
  <c r="L27" i="27"/>
  <c r="J28" i="27"/>
  <c r="M28" i="40"/>
  <c r="K29" i="40"/>
  <c r="M28" i="45"/>
  <c r="K29" i="45"/>
  <c r="M27" i="46"/>
  <c r="K28" i="46"/>
  <c r="M28" i="55"/>
  <c r="K29" i="55"/>
  <c r="L27" i="45"/>
  <c r="J28" i="45"/>
  <c r="L29" i="44" l="1"/>
  <c r="J30" i="44"/>
  <c r="M28" i="50"/>
  <c r="K29" i="50"/>
  <c r="L28" i="43"/>
  <c r="J29" i="43"/>
  <c r="M29" i="32"/>
  <c r="K30" i="32"/>
  <c r="M29" i="49"/>
  <c r="K30" i="49"/>
  <c r="L29" i="41"/>
  <c r="J30" i="41"/>
  <c r="M28" i="53"/>
  <c r="K29" i="53"/>
  <c r="M28" i="58"/>
  <c r="K29" i="58"/>
  <c r="M28" i="41"/>
  <c r="K29" i="41"/>
  <c r="J30" i="26"/>
  <c r="L29" i="26"/>
  <c r="L28" i="58"/>
  <c r="J29" i="58"/>
  <c r="L28" i="27"/>
  <c r="J29" i="27"/>
  <c r="L28" i="39"/>
  <c r="J29" i="39"/>
  <c r="L28" i="56"/>
  <c r="J29" i="56"/>
  <c r="M28" i="36"/>
  <c r="K29" i="36"/>
  <c r="L28" i="52"/>
  <c r="J29" i="52"/>
  <c r="M28" i="37"/>
  <c r="K29" i="37"/>
  <c r="M29" i="35"/>
  <c r="K30" i="35"/>
  <c r="M29" i="52"/>
  <c r="K30" i="52"/>
  <c r="M29" i="47"/>
  <c r="K30" i="47"/>
  <c r="L29" i="53"/>
  <c r="J30" i="53"/>
  <c r="L28" i="35"/>
  <c r="J29" i="35"/>
  <c r="M29" i="55"/>
  <c r="K30" i="55"/>
  <c r="M28" i="39"/>
  <c r="K29" i="39"/>
  <c r="L29" i="42"/>
  <c r="J30" i="42"/>
  <c r="L29" i="36"/>
  <c r="J30" i="36"/>
  <c r="L28" i="38"/>
  <c r="J29" i="38"/>
  <c r="L29" i="47"/>
  <c r="J30" i="47"/>
  <c r="L28" i="49"/>
  <c r="J29" i="49"/>
  <c r="L28" i="50"/>
  <c r="J29" i="50"/>
  <c r="M29" i="43"/>
  <c r="K30" i="43"/>
  <c r="K31" i="38"/>
  <c r="M30" i="38"/>
  <c r="L28" i="48"/>
  <c r="J29" i="48"/>
  <c r="M28" i="26"/>
  <c r="K29" i="26"/>
  <c r="L29" i="40"/>
  <c r="J30" i="40"/>
  <c r="M29" i="40"/>
  <c r="K30" i="40"/>
  <c r="M28" i="46"/>
  <c r="K29" i="46"/>
  <c r="M30" i="48"/>
  <c r="K31" i="48"/>
  <c r="M29" i="45"/>
  <c r="K30" i="45"/>
  <c r="M29" i="44"/>
  <c r="K30" i="44"/>
  <c r="L29" i="37"/>
  <c r="J30" i="37"/>
  <c r="J30" i="54"/>
  <c r="L29" i="54"/>
  <c r="M28" i="56"/>
  <c r="K29" i="56"/>
  <c r="L28" i="32"/>
  <c r="J29" i="32"/>
  <c r="L28" i="57"/>
  <c r="J29" i="57"/>
  <c r="L28" i="46"/>
  <c r="J29" i="46"/>
  <c r="M28" i="57"/>
  <c r="K29" i="57"/>
  <c r="L28" i="45"/>
  <c r="J29" i="45"/>
  <c r="M29" i="42"/>
  <c r="K30" i="42"/>
  <c r="M28" i="27"/>
  <c r="K29" i="27"/>
  <c r="L28" i="55"/>
  <c r="J29" i="55"/>
  <c r="M28" i="54"/>
  <c r="K29" i="54"/>
  <c r="L30" i="44" l="1"/>
  <c r="J31" i="44"/>
  <c r="L30" i="37"/>
  <c r="J31" i="37"/>
  <c r="M29" i="46"/>
  <c r="K30" i="46"/>
  <c r="L29" i="48"/>
  <c r="J30" i="48"/>
  <c r="L29" i="49"/>
  <c r="J30" i="49"/>
  <c r="L30" i="42"/>
  <c r="J31" i="42"/>
  <c r="L30" i="53"/>
  <c r="J31" i="53"/>
  <c r="M29" i="37"/>
  <c r="K30" i="37"/>
  <c r="L29" i="39"/>
  <c r="J30" i="39"/>
  <c r="M29" i="41"/>
  <c r="K30" i="41"/>
  <c r="M30" i="49"/>
  <c r="K31" i="49"/>
  <c r="L30" i="36"/>
  <c r="J31" i="36"/>
  <c r="L29" i="45"/>
  <c r="J30" i="45"/>
  <c r="L29" i="50"/>
  <c r="J30" i="50"/>
  <c r="M29" i="54"/>
  <c r="K30" i="54"/>
  <c r="L29" i="32"/>
  <c r="J30" i="32"/>
  <c r="M30" i="44"/>
  <c r="K31" i="44"/>
  <c r="M30" i="40"/>
  <c r="K31" i="40"/>
  <c r="L30" i="47"/>
  <c r="J31" i="47"/>
  <c r="M29" i="39"/>
  <c r="K30" i="39"/>
  <c r="M30" i="47"/>
  <c r="K31" i="47"/>
  <c r="L29" i="52"/>
  <c r="J30" i="52"/>
  <c r="L29" i="27"/>
  <c r="J30" i="27"/>
  <c r="M29" i="58"/>
  <c r="K30" i="58"/>
  <c r="M30" i="32"/>
  <c r="K31" i="32"/>
  <c r="M30" i="42"/>
  <c r="K31" i="42"/>
  <c r="M29" i="26"/>
  <c r="K30" i="26"/>
  <c r="L29" i="57"/>
  <c r="J30" i="57"/>
  <c r="M31" i="38"/>
  <c r="K32" i="38"/>
  <c r="M30" i="35"/>
  <c r="K31" i="35"/>
  <c r="M29" i="27"/>
  <c r="K30" i="27"/>
  <c r="M29" i="57"/>
  <c r="K30" i="57"/>
  <c r="M29" i="56"/>
  <c r="K30" i="56"/>
  <c r="M30" i="45"/>
  <c r="K31" i="45"/>
  <c r="L30" i="40"/>
  <c r="J31" i="40"/>
  <c r="M30" i="43"/>
  <c r="K31" i="43"/>
  <c r="L29" i="38"/>
  <c r="J30" i="38"/>
  <c r="M30" i="55"/>
  <c r="K31" i="55"/>
  <c r="M30" i="52"/>
  <c r="K31" i="52"/>
  <c r="M29" i="36"/>
  <c r="K30" i="36"/>
  <c r="L29" i="58"/>
  <c r="J30" i="58"/>
  <c r="M29" i="53"/>
  <c r="K30" i="53"/>
  <c r="L29" i="43"/>
  <c r="J30" i="43"/>
  <c r="L29" i="56"/>
  <c r="J30" i="56"/>
  <c r="L29" i="55"/>
  <c r="J30" i="55"/>
  <c r="L29" i="46"/>
  <c r="J30" i="46"/>
  <c r="M31" i="48"/>
  <c r="K32" i="48"/>
  <c r="L29" i="35"/>
  <c r="J30" i="35"/>
  <c r="L30" i="41"/>
  <c r="J31" i="41"/>
  <c r="M29" i="50"/>
  <c r="K30" i="50"/>
  <c r="L30" i="54"/>
  <c r="J31" i="54"/>
  <c r="J31" i="26"/>
  <c r="L30" i="26"/>
  <c r="L31" i="44" l="1"/>
  <c r="J32" i="44"/>
  <c r="M30" i="57"/>
  <c r="K31" i="57"/>
  <c r="M30" i="58"/>
  <c r="K31" i="58"/>
  <c r="L30" i="49"/>
  <c r="J31" i="49"/>
  <c r="J32" i="54"/>
  <c r="L31" i="54"/>
  <c r="K33" i="48"/>
  <c r="M32" i="48"/>
  <c r="L30" i="43"/>
  <c r="J31" i="43"/>
  <c r="K32" i="52"/>
  <c r="M31" i="52"/>
  <c r="L31" i="40"/>
  <c r="J32" i="40"/>
  <c r="M30" i="27"/>
  <c r="K31" i="27"/>
  <c r="M30" i="26"/>
  <c r="K31" i="26"/>
  <c r="L30" i="27"/>
  <c r="J31" i="27"/>
  <c r="J32" i="47"/>
  <c r="L31" i="47"/>
  <c r="J32" i="36"/>
  <c r="L31" i="36"/>
  <c r="M30" i="37"/>
  <c r="K31" i="37"/>
  <c r="L30" i="48"/>
  <c r="J31" i="48"/>
  <c r="L30" i="39"/>
  <c r="J31" i="39"/>
  <c r="L30" i="35"/>
  <c r="J31" i="35"/>
  <c r="L30" i="45"/>
  <c r="J31" i="45"/>
  <c r="L31" i="26"/>
  <c r="J32" i="26"/>
  <c r="L30" i="46"/>
  <c r="J31" i="46"/>
  <c r="M31" i="55"/>
  <c r="K32" i="55"/>
  <c r="M31" i="45"/>
  <c r="K32" i="45"/>
  <c r="M31" i="35"/>
  <c r="K32" i="35"/>
  <c r="M31" i="42"/>
  <c r="K32" i="42"/>
  <c r="L30" i="52"/>
  <c r="J31" i="52"/>
  <c r="M31" i="40"/>
  <c r="K32" i="40"/>
  <c r="K31" i="54"/>
  <c r="M30" i="54"/>
  <c r="M31" i="49"/>
  <c r="K32" i="49"/>
  <c r="L31" i="53"/>
  <c r="J32" i="53"/>
  <c r="M30" i="46"/>
  <c r="K31" i="46"/>
  <c r="M31" i="43"/>
  <c r="K32" i="43"/>
  <c r="L30" i="57"/>
  <c r="J31" i="57"/>
  <c r="M30" i="36"/>
  <c r="K31" i="36"/>
  <c r="M30" i="39"/>
  <c r="K31" i="39"/>
  <c r="M30" i="50"/>
  <c r="K31" i="50"/>
  <c r="J31" i="55"/>
  <c r="L30" i="55"/>
  <c r="L30" i="58"/>
  <c r="J31" i="58"/>
  <c r="L30" i="38"/>
  <c r="J31" i="38"/>
  <c r="M30" i="56"/>
  <c r="K31" i="56"/>
  <c r="M32" i="38"/>
  <c r="K33" i="38"/>
  <c r="M31" i="32"/>
  <c r="K32" i="32"/>
  <c r="M31" i="47"/>
  <c r="K32" i="47"/>
  <c r="M31" i="44"/>
  <c r="K32" i="44"/>
  <c r="L30" i="50"/>
  <c r="J31" i="50"/>
  <c r="M30" i="41"/>
  <c r="K31" i="41"/>
  <c r="L31" i="42"/>
  <c r="J32" i="42"/>
  <c r="L31" i="37"/>
  <c r="J32" i="37"/>
  <c r="L30" i="56"/>
  <c r="J31" i="56"/>
  <c r="L30" i="32"/>
  <c r="J31" i="32"/>
  <c r="M30" i="53"/>
  <c r="K31" i="53"/>
  <c r="L31" i="41"/>
  <c r="J32" i="41"/>
  <c r="L32" i="44" l="1"/>
  <c r="J33" i="44"/>
  <c r="L32" i="41"/>
  <c r="J33" i="41"/>
  <c r="L32" i="37"/>
  <c r="J33" i="37"/>
  <c r="M32" i="44"/>
  <c r="K33" i="44"/>
  <c r="M31" i="56"/>
  <c r="K32" i="56"/>
  <c r="M31" i="50"/>
  <c r="K32" i="50"/>
  <c r="M32" i="43"/>
  <c r="K33" i="43"/>
  <c r="M32" i="35"/>
  <c r="K33" i="35"/>
  <c r="J33" i="26"/>
  <c r="L32" i="26"/>
  <c r="L31" i="48"/>
  <c r="J32" i="48"/>
  <c r="L32" i="40"/>
  <c r="J33" i="40"/>
  <c r="M31" i="54"/>
  <c r="K32" i="54"/>
  <c r="L32" i="47"/>
  <c r="J33" i="47"/>
  <c r="L32" i="54"/>
  <c r="J33" i="54"/>
  <c r="L32" i="42"/>
  <c r="J33" i="42"/>
  <c r="M31" i="46"/>
  <c r="K32" i="46"/>
  <c r="M32" i="40"/>
  <c r="K33" i="40"/>
  <c r="K33" i="45"/>
  <c r="M32" i="45"/>
  <c r="L31" i="45"/>
  <c r="J32" i="45"/>
  <c r="K32" i="37"/>
  <c r="M31" i="37"/>
  <c r="L31" i="27"/>
  <c r="J32" i="27"/>
  <c r="L31" i="49"/>
  <c r="J32" i="49"/>
  <c r="L31" i="38"/>
  <c r="J32" i="38"/>
  <c r="K33" i="52"/>
  <c r="M32" i="52"/>
  <c r="M31" i="39"/>
  <c r="K32" i="39"/>
  <c r="L31" i="32"/>
  <c r="J32" i="32"/>
  <c r="M31" i="41"/>
  <c r="K32" i="41"/>
  <c r="K33" i="32"/>
  <c r="M32" i="32"/>
  <c r="J32" i="58"/>
  <c r="L31" i="58"/>
  <c r="M31" i="36"/>
  <c r="K32" i="36"/>
  <c r="L32" i="53"/>
  <c r="J33" i="53"/>
  <c r="J32" i="52"/>
  <c r="L31" i="52"/>
  <c r="K33" i="55"/>
  <c r="M32" i="55"/>
  <c r="L31" i="35"/>
  <c r="J32" i="35"/>
  <c r="K32" i="26"/>
  <c r="M31" i="26"/>
  <c r="L31" i="43"/>
  <c r="J32" i="43"/>
  <c r="M31" i="58"/>
  <c r="K32" i="58"/>
  <c r="M32" i="47"/>
  <c r="K33" i="47"/>
  <c r="L32" i="36"/>
  <c r="J33" i="36"/>
  <c r="M31" i="53"/>
  <c r="K32" i="53"/>
  <c r="L31" i="50"/>
  <c r="J32" i="50"/>
  <c r="J32" i="57"/>
  <c r="L31" i="57"/>
  <c r="M32" i="49"/>
  <c r="K33" i="49"/>
  <c r="M32" i="42"/>
  <c r="K33" i="42"/>
  <c r="L31" i="46"/>
  <c r="J32" i="46"/>
  <c r="L31" i="39"/>
  <c r="J32" i="39"/>
  <c r="K32" i="27"/>
  <c r="M31" i="27"/>
  <c r="M31" i="57"/>
  <c r="K32" i="57"/>
  <c r="J32" i="56"/>
  <c r="L31" i="56"/>
  <c r="M33" i="38"/>
  <c r="K34" i="38"/>
  <c r="L31" i="55"/>
  <c r="J32" i="55"/>
  <c r="M33" i="48"/>
  <c r="K34" i="48"/>
  <c r="L33" i="44" l="1"/>
  <c r="J34" i="44"/>
  <c r="L32" i="46"/>
  <c r="J33" i="46"/>
  <c r="L32" i="50"/>
  <c r="J33" i="50"/>
  <c r="M32" i="58"/>
  <c r="K33" i="58"/>
  <c r="K33" i="39"/>
  <c r="M32" i="39"/>
  <c r="L32" i="27"/>
  <c r="J33" i="27"/>
  <c r="M33" i="40"/>
  <c r="K34" i="40"/>
  <c r="L33" i="47"/>
  <c r="J34" i="47"/>
  <c r="M32" i="56"/>
  <c r="K33" i="56"/>
  <c r="K34" i="55"/>
  <c r="M33" i="55"/>
  <c r="L32" i="58"/>
  <c r="J33" i="58"/>
  <c r="L33" i="26"/>
  <c r="J34" i="26"/>
  <c r="M34" i="48"/>
  <c r="K35" i="48"/>
  <c r="M33" i="42"/>
  <c r="K34" i="42"/>
  <c r="M32" i="53"/>
  <c r="K33" i="53"/>
  <c r="L32" i="43"/>
  <c r="J33" i="43"/>
  <c r="M32" i="46"/>
  <c r="K33" i="46"/>
  <c r="M32" i="54"/>
  <c r="K33" i="54"/>
  <c r="M33" i="35"/>
  <c r="K34" i="35"/>
  <c r="M33" i="44"/>
  <c r="K34" i="44"/>
  <c r="M32" i="27"/>
  <c r="K33" i="27"/>
  <c r="L32" i="52"/>
  <c r="J33" i="52"/>
  <c r="M33" i="32"/>
  <c r="K34" i="32"/>
  <c r="M33" i="52"/>
  <c r="K34" i="52"/>
  <c r="K33" i="37"/>
  <c r="M32" i="37"/>
  <c r="M32" i="57"/>
  <c r="K33" i="57"/>
  <c r="M33" i="49"/>
  <c r="K34" i="49"/>
  <c r="L33" i="36"/>
  <c r="J34" i="36"/>
  <c r="L33" i="53"/>
  <c r="J34" i="53"/>
  <c r="M32" i="41"/>
  <c r="K33" i="41"/>
  <c r="L32" i="38"/>
  <c r="J33" i="38"/>
  <c r="L32" i="45"/>
  <c r="J33" i="45"/>
  <c r="L33" i="42"/>
  <c r="J34" i="42"/>
  <c r="L33" i="40"/>
  <c r="J34" i="40"/>
  <c r="M33" i="43"/>
  <c r="K34" i="43"/>
  <c r="L33" i="37"/>
  <c r="J34" i="37"/>
  <c r="M32" i="26"/>
  <c r="K33" i="26"/>
  <c r="J33" i="55"/>
  <c r="L32" i="55"/>
  <c r="M34" i="38"/>
  <c r="K35" i="38"/>
  <c r="L32" i="39"/>
  <c r="J33" i="39"/>
  <c r="M33" i="47"/>
  <c r="K34" i="47"/>
  <c r="L32" i="35"/>
  <c r="J33" i="35"/>
  <c r="M32" i="36"/>
  <c r="K33" i="36"/>
  <c r="L32" i="32"/>
  <c r="J33" i="32"/>
  <c r="J33" i="49"/>
  <c r="L32" i="49"/>
  <c r="J34" i="54"/>
  <c r="L33" i="54"/>
  <c r="L32" i="48"/>
  <c r="J33" i="48"/>
  <c r="M32" i="50"/>
  <c r="K33" i="50"/>
  <c r="L33" i="41"/>
  <c r="J34" i="41"/>
  <c r="L32" i="56"/>
  <c r="J33" i="56"/>
  <c r="L32" i="57"/>
  <c r="J33" i="57"/>
  <c r="M33" i="45"/>
  <c r="K34" i="45"/>
  <c r="J35" i="44" l="1"/>
  <c r="L34" i="44"/>
  <c r="K34" i="27"/>
  <c r="M33" i="27"/>
  <c r="M33" i="46"/>
  <c r="K34" i="46"/>
  <c r="K36" i="48"/>
  <c r="M35" i="48"/>
  <c r="M33" i="56"/>
  <c r="K34" i="56"/>
  <c r="L33" i="39"/>
  <c r="J34" i="39"/>
  <c r="K34" i="37"/>
  <c r="M33" i="37"/>
  <c r="M33" i="39"/>
  <c r="K34" i="39"/>
  <c r="M33" i="50"/>
  <c r="K34" i="50"/>
  <c r="L34" i="53"/>
  <c r="J35" i="53"/>
  <c r="J34" i="48"/>
  <c r="L33" i="48"/>
  <c r="M33" i="36"/>
  <c r="K34" i="36"/>
  <c r="M35" i="38"/>
  <c r="K36" i="38"/>
  <c r="L34" i="37"/>
  <c r="J35" i="37"/>
  <c r="L33" i="45"/>
  <c r="J34" i="45"/>
  <c r="L34" i="36"/>
  <c r="J35" i="36"/>
  <c r="M34" i="52"/>
  <c r="K35" i="52"/>
  <c r="M34" i="44"/>
  <c r="K35" i="44"/>
  <c r="L33" i="43"/>
  <c r="J34" i="43"/>
  <c r="J35" i="26"/>
  <c r="L34" i="26"/>
  <c r="L34" i="47"/>
  <c r="J35" i="47"/>
  <c r="M33" i="58"/>
  <c r="K34" i="58"/>
  <c r="K35" i="45"/>
  <c r="M34" i="45"/>
  <c r="L34" i="42"/>
  <c r="J35" i="42"/>
  <c r="L33" i="32"/>
  <c r="J34" i="32"/>
  <c r="L33" i="57"/>
  <c r="J34" i="57"/>
  <c r="J34" i="56"/>
  <c r="L33" i="56"/>
  <c r="J34" i="35"/>
  <c r="L33" i="35"/>
  <c r="M34" i="43"/>
  <c r="K35" i="43"/>
  <c r="L33" i="38"/>
  <c r="J34" i="38"/>
  <c r="M34" i="49"/>
  <c r="K35" i="49"/>
  <c r="M34" i="32"/>
  <c r="K35" i="32"/>
  <c r="M34" i="35"/>
  <c r="K35" i="35"/>
  <c r="K34" i="53"/>
  <c r="M33" i="53"/>
  <c r="L33" i="58"/>
  <c r="J34" i="58"/>
  <c r="M34" i="40"/>
  <c r="K35" i="40"/>
  <c r="L33" i="50"/>
  <c r="J34" i="50"/>
  <c r="L34" i="54"/>
  <c r="J35" i="54"/>
  <c r="M34" i="47"/>
  <c r="K35" i="47"/>
  <c r="K34" i="26"/>
  <c r="M33" i="26"/>
  <c r="L34" i="40"/>
  <c r="J35" i="40"/>
  <c r="K34" i="41"/>
  <c r="M33" i="41"/>
  <c r="M33" i="57"/>
  <c r="K34" i="57"/>
  <c r="L33" i="52"/>
  <c r="J34" i="52"/>
  <c r="M33" i="54"/>
  <c r="K34" i="54"/>
  <c r="M34" i="42"/>
  <c r="K35" i="42"/>
  <c r="L33" i="27"/>
  <c r="J34" i="27"/>
  <c r="J34" i="46"/>
  <c r="L33" i="46"/>
  <c r="L33" i="55"/>
  <c r="J34" i="55"/>
  <c r="L34" i="41"/>
  <c r="J35" i="41"/>
  <c r="J34" i="49"/>
  <c r="L33" i="49"/>
  <c r="M34" i="55"/>
  <c r="K35" i="55"/>
  <c r="L35" i="44" l="1"/>
  <c r="J36" i="44"/>
  <c r="M34" i="41"/>
  <c r="K35" i="41"/>
  <c r="M34" i="27"/>
  <c r="K35" i="27"/>
  <c r="L34" i="50"/>
  <c r="J35" i="50"/>
  <c r="L34" i="32"/>
  <c r="J35" i="32"/>
  <c r="L34" i="52"/>
  <c r="J35" i="52"/>
  <c r="M35" i="40"/>
  <c r="K36" i="40"/>
  <c r="M35" i="32"/>
  <c r="K36" i="32"/>
  <c r="L35" i="42"/>
  <c r="J36" i="42"/>
  <c r="L35" i="36"/>
  <c r="J36" i="36"/>
  <c r="M34" i="36"/>
  <c r="K35" i="36"/>
  <c r="K35" i="39"/>
  <c r="M34" i="39"/>
  <c r="L35" i="40"/>
  <c r="J36" i="40"/>
  <c r="L35" i="47"/>
  <c r="J36" i="47"/>
  <c r="L34" i="46"/>
  <c r="J35" i="46"/>
  <c r="M34" i="26"/>
  <c r="K35" i="26"/>
  <c r="L34" i="35"/>
  <c r="J35" i="35"/>
  <c r="J36" i="26"/>
  <c r="L35" i="26"/>
  <c r="M36" i="48"/>
  <c r="K37" i="48"/>
  <c r="K35" i="53"/>
  <c r="M34" i="53"/>
  <c r="M34" i="50"/>
  <c r="K35" i="50"/>
  <c r="K35" i="57"/>
  <c r="M34" i="57"/>
  <c r="M35" i="47"/>
  <c r="K36" i="47"/>
  <c r="J35" i="58"/>
  <c r="L34" i="58"/>
  <c r="K36" i="49"/>
  <c r="M35" i="49"/>
  <c r="L34" i="43"/>
  <c r="J35" i="43"/>
  <c r="L34" i="45"/>
  <c r="J35" i="45"/>
  <c r="M34" i="46"/>
  <c r="K35" i="46"/>
  <c r="M36" i="38"/>
  <c r="K37" i="38"/>
  <c r="K36" i="55"/>
  <c r="M35" i="55"/>
  <c r="L34" i="49"/>
  <c r="J35" i="49"/>
  <c r="L34" i="56"/>
  <c r="J35" i="56"/>
  <c r="K36" i="45"/>
  <c r="M35" i="45"/>
  <c r="J35" i="48"/>
  <c r="L34" i="48"/>
  <c r="M34" i="37"/>
  <c r="K35" i="37"/>
  <c r="M34" i="54"/>
  <c r="K35" i="54"/>
  <c r="M35" i="43"/>
  <c r="K36" i="43"/>
  <c r="L34" i="27"/>
  <c r="J35" i="27"/>
  <c r="L35" i="41"/>
  <c r="J36" i="41"/>
  <c r="M35" i="42"/>
  <c r="K36" i="42"/>
  <c r="L35" i="54"/>
  <c r="J36" i="54"/>
  <c r="L34" i="38"/>
  <c r="J35" i="38"/>
  <c r="L34" i="57"/>
  <c r="J35" i="57"/>
  <c r="M34" i="58"/>
  <c r="K35" i="58"/>
  <c r="K36" i="44"/>
  <c r="M35" i="44"/>
  <c r="L35" i="37"/>
  <c r="J36" i="37"/>
  <c r="L35" i="53"/>
  <c r="J36" i="53"/>
  <c r="L34" i="39"/>
  <c r="J35" i="39"/>
  <c r="L34" i="55"/>
  <c r="J35" i="55"/>
  <c r="M35" i="35"/>
  <c r="K36" i="35"/>
  <c r="M35" i="52"/>
  <c r="K36" i="52"/>
  <c r="M34" i="56"/>
  <c r="K35" i="56"/>
  <c r="L36" i="44" l="1"/>
  <c r="J37" i="44"/>
  <c r="J37" i="54"/>
  <c r="L36" i="54"/>
  <c r="M36" i="43"/>
  <c r="K37" i="43"/>
  <c r="K38" i="38"/>
  <c r="M37" i="38"/>
  <c r="M35" i="50"/>
  <c r="K36" i="50"/>
  <c r="J36" i="35"/>
  <c r="L35" i="35"/>
  <c r="L36" i="40"/>
  <c r="J37" i="40"/>
  <c r="L36" i="42"/>
  <c r="J37" i="42"/>
  <c r="L35" i="32"/>
  <c r="J36" i="32"/>
  <c r="K37" i="44"/>
  <c r="M36" i="44"/>
  <c r="M36" i="45"/>
  <c r="K37" i="45"/>
  <c r="K37" i="49"/>
  <c r="M36" i="49"/>
  <c r="M35" i="56"/>
  <c r="K36" i="56"/>
  <c r="M36" i="42"/>
  <c r="K37" i="42"/>
  <c r="K36" i="54"/>
  <c r="M35" i="54"/>
  <c r="L35" i="56"/>
  <c r="J36" i="56"/>
  <c r="M35" i="46"/>
  <c r="K36" i="46"/>
  <c r="M35" i="26"/>
  <c r="K36" i="26"/>
  <c r="M36" i="32"/>
  <c r="K37" i="32"/>
  <c r="L35" i="50"/>
  <c r="J36" i="50"/>
  <c r="L35" i="39"/>
  <c r="J36" i="39"/>
  <c r="M35" i="58"/>
  <c r="K36" i="58"/>
  <c r="L35" i="58"/>
  <c r="J36" i="58"/>
  <c r="K36" i="53"/>
  <c r="M35" i="53"/>
  <c r="M35" i="39"/>
  <c r="K36" i="39"/>
  <c r="L36" i="41"/>
  <c r="J37" i="41"/>
  <c r="K36" i="37"/>
  <c r="M35" i="37"/>
  <c r="L35" i="49"/>
  <c r="J36" i="49"/>
  <c r="L35" i="45"/>
  <c r="J36" i="45"/>
  <c r="M36" i="47"/>
  <c r="K37" i="47"/>
  <c r="K38" i="48"/>
  <c r="M37" i="48"/>
  <c r="J36" i="46"/>
  <c r="L35" i="46"/>
  <c r="M35" i="36"/>
  <c r="K36" i="36"/>
  <c r="M36" i="40"/>
  <c r="K37" i="40"/>
  <c r="K36" i="27"/>
  <c r="M35" i="27"/>
  <c r="L35" i="55"/>
  <c r="J36" i="55"/>
  <c r="L36" i="53"/>
  <c r="J37" i="53"/>
  <c r="M36" i="52"/>
  <c r="K37" i="52"/>
  <c r="M36" i="35"/>
  <c r="K37" i="35"/>
  <c r="L36" i="37"/>
  <c r="J37" i="37"/>
  <c r="L35" i="38"/>
  <c r="J36" i="38"/>
  <c r="L35" i="27"/>
  <c r="J36" i="27"/>
  <c r="L35" i="43"/>
  <c r="J36" i="43"/>
  <c r="L36" i="47"/>
  <c r="J37" i="47"/>
  <c r="L36" i="36"/>
  <c r="J37" i="36"/>
  <c r="L35" i="52"/>
  <c r="J36" i="52"/>
  <c r="K36" i="41"/>
  <c r="M35" i="41"/>
  <c r="L35" i="57"/>
  <c r="J36" i="57"/>
  <c r="J36" i="48"/>
  <c r="L35" i="48"/>
  <c r="M36" i="55"/>
  <c r="K37" i="55"/>
  <c r="M35" i="57"/>
  <c r="K36" i="57"/>
  <c r="L36" i="26"/>
  <c r="J37" i="26"/>
  <c r="L37" i="44" l="1"/>
  <c r="J38" i="44"/>
  <c r="L37" i="36"/>
  <c r="J38" i="36"/>
  <c r="L37" i="53"/>
  <c r="J38" i="53"/>
  <c r="M36" i="36"/>
  <c r="K37" i="36"/>
  <c r="L36" i="45"/>
  <c r="J37" i="45"/>
  <c r="M36" i="39"/>
  <c r="K37" i="39"/>
  <c r="L36" i="39"/>
  <c r="J37" i="39"/>
  <c r="K37" i="46"/>
  <c r="M36" i="46"/>
  <c r="M36" i="56"/>
  <c r="K37" i="56"/>
  <c r="L36" i="32"/>
  <c r="J37" i="32"/>
  <c r="M36" i="50"/>
  <c r="K37" i="50"/>
  <c r="L37" i="37"/>
  <c r="J38" i="37"/>
  <c r="L36" i="49"/>
  <c r="J37" i="49"/>
  <c r="L36" i="50"/>
  <c r="J37" i="50"/>
  <c r="J37" i="56"/>
  <c r="L36" i="56"/>
  <c r="L37" i="42"/>
  <c r="J38" i="42"/>
  <c r="J38" i="26"/>
  <c r="L37" i="26"/>
  <c r="L36" i="46"/>
  <c r="J37" i="46"/>
  <c r="M36" i="53"/>
  <c r="K37" i="53"/>
  <c r="M37" i="49"/>
  <c r="K38" i="49"/>
  <c r="K39" i="38"/>
  <c r="M38" i="38"/>
  <c r="L36" i="38"/>
  <c r="J37" i="38"/>
  <c r="L37" i="47"/>
  <c r="J38" i="47"/>
  <c r="L36" i="43"/>
  <c r="J37" i="43"/>
  <c r="L36" i="58"/>
  <c r="J37" i="58"/>
  <c r="M37" i="32"/>
  <c r="K38" i="32"/>
  <c r="M37" i="45"/>
  <c r="K38" i="45"/>
  <c r="L37" i="40"/>
  <c r="J38" i="40"/>
  <c r="M37" i="43"/>
  <c r="K38" i="43"/>
  <c r="L36" i="57"/>
  <c r="J37" i="57"/>
  <c r="J37" i="55"/>
  <c r="L36" i="55"/>
  <c r="M37" i="55"/>
  <c r="K38" i="55"/>
  <c r="M37" i="35"/>
  <c r="K38" i="35"/>
  <c r="M36" i="41"/>
  <c r="K37" i="41"/>
  <c r="M36" i="27"/>
  <c r="K37" i="27"/>
  <c r="M38" i="48"/>
  <c r="K39" i="48"/>
  <c r="K37" i="37"/>
  <c r="M36" i="37"/>
  <c r="M36" i="54"/>
  <c r="K37" i="54"/>
  <c r="L36" i="52"/>
  <c r="J37" i="52"/>
  <c r="L36" i="27"/>
  <c r="J37" i="27"/>
  <c r="M37" i="52"/>
  <c r="K38" i="52"/>
  <c r="M37" i="40"/>
  <c r="K38" i="40"/>
  <c r="M37" i="47"/>
  <c r="K38" i="47"/>
  <c r="L37" i="41"/>
  <c r="J38" i="41"/>
  <c r="K37" i="58"/>
  <c r="M36" i="58"/>
  <c r="K37" i="26"/>
  <c r="M36" i="26"/>
  <c r="M37" i="42"/>
  <c r="K38" i="42"/>
  <c r="M36" i="57"/>
  <c r="K37" i="57"/>
  <c r="L36" i="48"/>
  <c r="J37" i="48"/>
  <c r="M37" i="44"/>
  <c r="K38" i="44"/>
  <c r="L36" i="35"/>
  <c r="J37" i="35"/>
  <c r="J38" i="54"/>
  <c r="L37" i="54"/>
  <c r="L38" i="44" l="1"/>
  <c r="J39" i="44"/>
  <c r="L37" i="27"/>
  <c r="J38" i="27"/>
  <c r="K40" i="48"/>
  <c r="M39" i="48"/>
  <c r="M38" i="55"/>
  <c r="K39" i="55"/>
  <c r="L38" i="40"/>
  <c r="J39" i="40"/>
  <c r="L37" i="43"/>
  <c r="J38" i="43"/>
  <c r="M38" i="49"/>
  <c r="K39" i="49"/>
  <c r="L37" i="49"/>
  <c r="J38" i="49"/>
  <c r="M37" i="56"/>
  <c r="K38" i="56"/>
  <c r="L37" i="45"/>
  <c r="J38" i="45"/>
  <c r="L38" i="54"/>
  <c r="J39" i="54"/>
  <c r="L38" i="26"/>
  <c r="J39" i="26"/>
  <c r="L37" i="35"/>
  <c r="J38" i="35"/>
  <c r="M38" i="42"/>
  <c r="K39" i="42"/>
  <c r="M38" i="47"/>
  <c r="K39" i="47"/>
  <c r="L37" i="52"/>
  <c r="J38" i="52"/>
  <c r="M37" i="27"/>
  <c r="K38" i="27"/>
  <c r="K39" i="45"/>
  <c r="M38" i="45"/>
  <c r="L38" i="47"/>
  <c r="J39" i="47"/>
  <c r="M37" i="53"/>
  <c r="K38" i="53"/>
  <c r="L38" i="42"/>
  <c r="J39" i="42"/>
  <c r="L38" i="37"/>
  <c r="J39" i="37"/>
  <c r="M37" i="36"/>
  <c r="K38" i="36"/>
  <c r="M37" i="46"/>
  <c r="K38" i="46"/>
  <c r="L38" i="41"/>
  <c r="J39" i="41"/>
  <c r="K39" i="40"/>
  <c r="M38" i="40"/>
  <c r="M37" i="54"/>
  <c r="K38" i="54"/>
  <c r="M37" i="41"/>
  <c r="K38" i="41"/>
  <c r="L37" i="57"/>
  <c r="J38" i="57"/>
  <c r="K39" i="32"/>
  <c r="M38" i="32"/>
  <c r="L37" i="38"/>
  <c r="J38" i="38"/>
  <c r="J38" i="46"/>
  <c r="L37" i="46"/>
  <c r="K38" i="50"/>
  <c r="M37" i="50"/>
  <c r="L37" i="39"/>
  <c r="J38" i="39"/>
  <c r="J39" i="53"/>
  <c r="L38" i="53"/>
  <c r="L37" i="55"/>
  <c r="J38" i="55"/>
  <c r="M38" i="44"/>
  <c r="K39" i="44"/>
  <c r="M37" i="26"/>
  <c r="K38" i="26"/>
  <c r="L37" i="56"/>
  <c r="J38" i="56"/>
  <c r="J38" i="48"/>
  <c r="L37" i="48"/>
  <c r="K39" i="52"/>
  <c r="M38" i="52"/>
  <c r="M38" i="35"/>
  <c r="K39" i="35"/>
  <c r="M38" i="43"/>
  <c r="K39" i="43"/>
  <c r="L37" i="58"/>
  <c r="J38" i="58"/>
  <c r="L37" i="50"/>
  <c r="J38" i="50"/>
  <c r="L37" i="32"/>
  <c r="J38" i="32"/>
  <c r="M37" i="39"/>
  <c r="K38" i="39"/>
  <c r="L38" i="36"/>
  <c r="J39" i="36"/>
  <c r="M37" i="57"/>
  <c r="K38" i="57"/>
  <c r="M37" i="58"/>
  <c r="K38" i="58"/>
  <c r="M37" i="37"/>
  <c r="K38" i="37"/>
  <c r="M39" i="38"/>
  <c r="K40" i="38"/>
  <c r="L39" i="44" l="1"/>
  <c r="J40" i="44"/>
  <c r="M40" i="38"/>
  <c r="K41" i="38"/>
  <c r="M39" i="44"/>
  <c r="K40" i="44"/>
  <c r="J39" i="57"/>
  <c r="L38" i="57"/>
  <c r="L39" i="41"/>
  <c r="J40" i="41"/>
  <c r="L39" i="42"/>
  <c r="J40" i="42"/>
  <c r="M38" i="27"/>
  <c r="K39" i="27"/>
  <c r="J39" i="35"/>
  <c r="L38" i="35"/>
  <c r="M38" i="56"/>
  <c r="K39" i="56"/>
  <c r="L39" i="40"/>
  <c r="J40" i="40"/>
  <c r="M39" i="52"/>
  <c r="K40" i="52"/>
  <c r="M38" i="50"/>
  <c r="K39" i="50"/>
  <c r="L39" i="36"/>
  <c r="J40" i="36"/>
  <c r="M38" i="41"/>
  <c r="K39" i="41"/>
  <c r="M38" i="46"/>
  <c r="K39" i="46"/>
  <c r="M38" i="53"/>
  <c r="K39" i="53"/>
  <c r="L38" i="52"/>
  <c r="J39" i="52"/>
  <c r="L39" i="26"/>
  <c r="J40" i="26"/>
  <c r="L38" i="49"/>
  <c r="J39" i="49"/>
  <c r="M39" i="55"/>
  <c r="K40" i="55"/>
  <c r="J39" i="46"/>
  <c r="L38" i="46"/>
  <c r="M38" i="39"/>
  <c r="K39" i="39"/>
  <c r="M39" i="43"/>
  <c r="K40" i="43"/>
  <c r="K39" i="54"/>
  <c r="M38" i="54"/>
  <c r="M38" i="36"/>
  <c r="K39" i="36"/>
  <c r="L39" i="47"/>
  <c r="J40" i="47"/>
  <c r="M39" i="47"/>
  <c r="K40" i="47"/>
  <c r="L39" i="54"/>
  <c r="J40" i="54"/>
  <c r="M39" i="49"/>
  <c r="K40" i="49"/>
  <c r="L38" i="58"/>
  <c r="J39" i="58"/>
  <c r="L38" i="48"/>
  <c r="J39" i="48"/>
  <c r="M38" i="58"/>
  <c r="K39" i="58"/>
  <c r="L38" i="32"/>
  <c r="J39" i="32"/>
  <c r="L38" i="56"/>
  <c r="J39" i="56"/>
  <c r="L38" i="38"/>
  <c r="J39" i="38"/>
  <c r="L39" i="53"/>
  <c r="J40" i="53"/>
  <c r="K41" i="48"/>
  <c r="M40" i="48"/>
  <c r="M38" i="37"/>
  <c r="K39" i="37"/>
  <c r="K39" i="57"/>
  <c r="M38" i="57"/>
  <c r="L38" i="50"/>
  <c r="J39" i="50"/>
  <c r="K40" i="35"/>
  <c r="M39" i="35"/>
  <c r="M38" i="26"/>
  <c r="K39" i="26"/>
  <c r="L38" i="39"/>
  <c r="J39" i="39"/>
  <c r="L39" i="37"/>
  <c r="J40" i="37"/>
  <c r="M39" i="42"/>
  <c r="K40" i="42"/>
  <c r="J39" i="45"/>
  <c r="L38" i="45"/>
  <c r="L38" i="43"/>
  <c r="J39" i="43"/>
  <c r="L38" i="27"/>
  <c r="J39" i="27"/>
  <c r="J39" i="55"/>
  <c r="L38" i="55"/>
  <c r="M39" i="32"/>
  <c r="K40" i="32"/>
  <c r="M39" i="40"/>
  <c r="K40" i="40"/>
  <c r="M39" i="45"/>
  <c r="K40" i="45"/>
  <c r="L40" i="44" l="1"/>
  <c r="J41" i="44"/>
  <c r="L39" i="32"/>
  <c r="J40" i="32"/>
  <c r="K41" i="49"/>
  <c r="M40" i="49"/>
  <c r="M39" i="36"/>
  <c r="K40" i="36"/>
  <c r="L39" i="52"/>
  <c r="J40" i="52"/>
  <c r="L40" i="36"/>
  <c r="J41" i="36"/>
  <c r="K40" i="56"/>
  <c r="M39" i="56"/>
  <c r="L40" i="41"/>
  <c r="J41" i="41"/>
  <c r="K41" i="35"/>
  <c r="M40" i="35"/>
  <c r="L39" i="46"/>
  <c r="J40" i="46"/>
  <c r="L39" i="27"/>
  <c r="J40" i="27"/>
  <c r="L40" i="53"/>
  <c r="J41" i="53"/>
  <c r="M39" i="58"/>
  <c r="K40" i="58"/>
  <c r="L40" i="54"/>
  <c r="J41" i="54"/>
  <c r="K41" i="55"/>
  <c r="M40" i="55"/>
  <c r="K40" i="53"/>
  <c r="M39" i="53"/>
  <c r="K40" i="50"/>
  <c r="M39" i="50"/>
  <c r="L40" i="37"/>
  <c r="J41" i="37"/>
  <c r="K41" i="40"/>
  <c r="M40" i="40"/>
  <c r="K40" i="54"/>
  <c r="M39" i="54"/>
  <c r="L39" i="35"/>
  <c r="J40" i="35"/>
  <c r="L39" i="57"/>
  <c r="J40" i="57"/>
  <c r="L39" i="55"/>
  <c r="J40" i="55"/>
  <c r="L39" i="48"/>
  <c r="J40" i="48"/>
  <c r="M40" i="47"/>
  <c r="K41" i="47"/>
  <c r="K41" i="43"/>
  <c r="M40" i="43"/>
  <c r="J40" i="49"/>
  <c r="L39" i="49"/>
  <c r="K40" i="46"/>
  <c r="M39" i="46"/>
  <c r="K41" i="52"/>
  <c r="M40" i="52"/>
  <c r="M39" i="27"/>
  <c r="K40" i="27"/>
  <c r="M40" i="44"/>
  <c r="K41" i="44"/>
  <c r="M40" i="42"/>
  <c r="K41" i="42"/>
  <c r="M40" i="45"/>
  <c r="K41" i="45"/>
  <c r="L39" i="39"/>
  <c r="J40" i="39"/>
  <c r="L39" i="43"/>
  <c r="J40" i="43"/>
  <c r="L39" i="38"/>
  <c r="J40" i="38"/>
  <c r="M40" i="32"/>
  <c r="K41" i="32"/>
  <c r="M39" i="57"/>
  <c r="K40" i="57"/>
  <c r="K40" i="26"/>
  <c r="M39" i="26"/>
  <c r="K40" i="37"/>
  <c r="M39" i="37"/>
  <c r="L39" i="56"/>
  <c r="J40" i="56"/>
  <c r="L39" i="58"/>
  <c r="J40" i="58"/>
  <c r="J41" i="47"/>
  <c r="L40" i="47"/>
  <c r="K40" i="39"/>
  <c r="M39" i="39"/>
  <c r="J41" i="26"/>
  <c r="L40" i="26"/>
  <c r="M39" i="41"/>
  <c r="K40" i="41"/>
  <c r="L40" i="40"/>
  <c r="J41" i="40"/>
  <c r="L40" i="42"/>
  <c r="J41" i="42"/>
  <c r="L39" i="50"/>
  <c r="J40" i="50"/>
  <c r="L39" i="45"/>
  <c r="J40" i="45"/>
  <c r="N41" i="42" l="1"/>
  <c r="N41" i="44"/>
  <c r="N41" i="40"/>
  <c r="L40" i="56"/>
  <c r="J41" i="56"/>
  <c r="J41" i="35"/>
  <c r="L40" i="35"/>
  <c r="M40" i="58"/>
  <c r="K41" i="58"/>
  <c r="J41" i="52"/>
  <c r="L40" i="52"/>
  <c r="M40" i="50"/>
  <c r="K41" i="50"/>
  <c r="J41" i="48"/>
  <c r="L40" i="48"/>
  <c r="M40" i="36"/>
  <c r="K41" i="36"/>
  <c r="N41" i="36" s="1"/>
  <c r="L40" i="50"/>
  <c r="J41" i="50"/>
  <c r="K41" i="37"/>
  <c r="N41" i="37" s="1"/>
  <c r="M40" i="37"/>
  <c r="K41" i="46"/>
  <c r="M40" i="46"/>
  <c r="M40" i="54"/>
  <c r="K41" i="54"/>
  <c r="M40" i="53"/>
  <c r="K41" i="53"/>
  <c r="L40" i="38"/>
  <c r="J41" i="38"/>
  <c r="N41" i="38" s="1"/>
  <c r="L40" i="43"/>
  <c r="J41" i="43"/>
  <c r="N41" i="43" s="1"/>
  <c r="J41" i="55"/>
  <c r="L40" i="55"/>
  <c r="J41" i="27"/>
  <c r="L40" i="27"/>
  <c r="M40" i="26"/>
  <c r="K41" i="26"/>
  <c r="J41" i="49"/>
  <c r="L40" i="49"/>
  <c r="K41" i="56"/>
  <c r="M40" i="56"/>
  <c r="K41" i="39"/>
  <c r="M40" i="39"/>
  <c r="L40" i="45"/>
  <c r="J41" i="45"/>
  <c r="N41" i="45" s="1"/>
  <c r="M40" i="41"/>
  <c r="K41" i="41"/>
  <c r="N41" i="41" s="1"/>
  <c r="J41" i="58"/>
  <c r="L40" i="58"/>
  <c r="M40" i="57"/>
  <c r="K41" i="57"/>
  <c r="L40" i="39"/>
  <c r="J41" i="39"/>
  <c r="K41" i="27"/>
  <c r="M40" i="27"/>
  <c r="J41" i="57"/>
  <c r="L40" i="57"/>
  <c r="L40" i="46"/>
  <c r="J41" i="46"/>
  <c r="L40" i="32"/>
  <c r="J41" i="32"/>
  <c r="N41" i="27" l="1"/>
  <c r="N41" i="39"/>
</calcChain>
</file>

<file path=xl/comments1.xml><?xml version="1.0" encoding="utf-8"?>
<comments xmlns="http://schemas.openxmlformats.org/spreadsheetml/2006/main">
  <authors>
    <author>Asus</author>
    <author>Administrator</author>
  </authors>
  <commentList>
    <comment ref="B4" authorId="0" shapeId="0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Quy định như sau:
1. Kho xương: KX/tháng/3 số bắt đầu lũy kế từ 001
2, Kho men: KM/tháng/3 số bắt đầu lỹ kế từ 001
Chung: Dùng chung phiếu khi cùng 01 mã nguyên liệu
Tách phiếu khi khác mã nguyên liệu</t>
        </r>
      </text>
    </comment>
    <comment ref="C4" authorId="0" shapeId="0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Không nhập dữ liệu vào ô này</t>
        </r>
      </text>
    </comment>
    <comment ref="D4" authorId="0" shapeId="0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Theo ngày nhập thực tế</t>
        </r>
      </text>
    </comment>
    <comment ref="E4" authorId="0" shapeId="0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Copy từ sheet DANH MỤC CODE</t>
        </r>
      </text>
    </comment>
    <comment ref="F4" authorId="0" shapeId="0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Không nhập dự liệu vào cột này</t>
        </r>
      </text>
    </comment>
    <comment ref="G4" authorId="0" shapeId="0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4" authorId="0" shapeId="0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Không nhập dữ liệu vào cột này</t>
        </r>
      </text>
    </comment>
    <comment ref="K4" authorId="0" shapeId="0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Không nhập dữ liệu vào cột này</t>
        </r>
      </text>
    </comment>
    <comment ref="L4" authorId="0" shapeId="0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Không nhập dữ liệu vào cột này</t>
        </r>
      </text>
    </comment>
    <comment ref="M4" authorId="0" shapeId="0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Không nhập dữ liệu vào cột này</t>
        </r>
      </text>
    </comment>
    <comment ref="N4" authorId="1" shape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phải nhập theo phiếu kiểm</t>
        </r>
      </text>
    </comment>
    <comment ref="O4" authorId="0" shapeId="0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Không nhập dữ liệu vào cột này</t>
        </r>
      </text>
    </comment>
    <comment ref="P4" authorId="0" shapeId="0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Không nhập dữ liệu vào cột này</t>
        </r>
      </text>
    </comment>
    <comment ref="R4" authorId="0" shapeId="0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Không nhập dữ liệu vào cột này
</t>
        </r>
      </text>
    </comment>
    <comment ref="S4" authorId="0" shapeId="0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Không nhập dữ liệu vào cột này</t>
        </r>
      </text>
    </comment>
    <comment ref="T4" authorId="0" shapeId="0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Không nhập dữ liệu vào cột này</t>
        </r>
      </text>
    </comment>
    <comment ref="U4" authorId="0" shapeId="0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Không nhập dữ liệu vào cột này</t>
        </r>
      </text>
    </comment>
  </commentList>
</comments>
</file>

<file path=xl/comments2.xml><?xml version="1.0" encoding="utf-8"?>
<comments xmlns="http://schemas.openxmlformats.org/spreadsheetml/2006/main">
  <authors>
    <author>Asus</author>
  </authors>
  <commentList>
    <comment ref="D7" authorId="0" shapeId="0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theo phiếu kiểm</t>
        </r>
      </text>
    </comment>
    <comment ref="D8" authorId="0" shapeId="0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Theo quy cách hàng thực tế</t>
        </r>
      </text>
    </comment>
    <comment ref="D9" authorId="0" shapeId="0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Nếu có</t>
        </r>
      </text>
    </comment>
  </commentList>
</comments>
</file>

<file path=xl/comments3.xml><?xml version="1.0" encoding="utf-8"?>
<comments xmlns="http://schemas.openxmlformats.org/spreadsheetml/2006/main">
  <authors>
    <author>VDN9</author>
  </authors>
  <commentList>
    <comment ref="K9" authorId="0" shapeId="0">
      <text>
        <r>
          <rPr>
            <b/>
            <sz val="9"/>
            <color indexed="81"/>
            <rFont val="Tahoma"/>
            <family val="2"/>
          </rPr>
          <t>VDN9:</t>
        </r>
        <r>
          <rPr>
            <sz val="9"/>
            <color indexed="81"/>
            <rFont val="Tahoma"/>
            <family val="2"/>
          </rPr>
          <t xml:space="preserve">
Than dưới cỡ của Hải Giang lô 16/3/2023
</t>
        </r>
      </text>
    </comment>
  </commentList>
</comments>
</file>

<file path=xl/comments4.xml><?xml version="1.0" encoding="utf-8"?>
<comments xmlns="http://schemas.openxmlformats.org/spreadsheetml/2006/main">
  <authors>
    <author>VDN9</author>
  </authors>
  <commentList>
    <comment ref="K9" authorId="0" shapeId="0">
      <text>
        <r>
          <rPr>
            <b/>
            <sz val="9"/>
            <color indexed="81"/>
            <rFont val="Tahoma"/>
            <family val="2"/>
          </rPr>
          <t>VDN9:</t>
        </r>
        <r>
          <rPr>
            <sz val="9"/>
            <color indexed="81"/>
            <rFont val="Tahoma"/>
            <family val="2"/>
          </rPr>
          <t xml:space="preserve">
Than dưới cỡ của Hải Giang lô 16/3/2023
</t>
        </r>
      </text>
    </comment>
  </commentList>
</comments>
</file>

<file path=xl/sharedStrings.xml><?xml version="1.0" encoding="utf-8"?>
<sst xmlns="http://schemas.openxmlformats.org/spreadsheetml/2006/main" count="17292" uniqueCount="1874">
  <si>
    <t>DANH MỤC KHÁCH HÀNG</t>
  </si>
  <si>
    <t>Stt</t>
  </si>
  <si>
    <t>Mã KH</t>
  </si>
  <si>
    <t>Tên KH</t>
  </si>
  <si>
    <t>Địa chỉ</t>
  </si>
  <si>
    <t>Loại</t>
  </si>
  <si>
    <t>Điện thoại</t>
  </si>
  <si>
    <t>Fax</t>
  </si>
  <si>
    <t>Số TK</t>
  </si>
  <si>
    <t>Ngân hàng</t>
  </si>
  <si>
    <t>Kg</t>
  </si>
  <si>
    <t>Pallet gỗ</t>
  </si>
  <si>
    <t xml:space="preserve"> </t>
  </si>
  <si>
    <t>STT</t>
  </si>
  <si>
    <t>in</t>
  </si>
  <si>
    <t>Số PN</t>
  </si>
  <si>
    <t>Kho</t>
  </si>
  <si>
    <t>NGÀY</t>
  </si>
  <si>
    <t>MKH</t>
  </si>
  <si>
    <t>TÊN KHÁCH HÀNG</t>
  </si>
  <si>
    <t>Diễn giải</t>
  </si>
  <si>
    <t>Mã hàng</t>
  </si>
  <si>
    <t>Tên hàng</t>
  </si>
  <si>
    <t>ĐVT</t>
  </si>
  <si>
    <t>Thực nhập</t>
  </si>
  <si>
    <t>Tháng</t>
  </si>
  <si>
    <t>Đơn giá</t>
  </si>
  <si>
    <t>Thành tiền</t>
  </si>
  <si>
    <t>Tổng cộng</t>
  </si>
  <si>
    <t>Số P- XUAT</t>
  </si>
  <si>
    <t>Tên Bộ Phận</t>
  </si>
  <si>
    <t>Kho xuất</t>
  </si>
  <si>
    <t>Người nhận</t>
  </si>
  <si>
    <t>Tên nguyên vật liệu</t>
  </si>
  <si>
    <t xml:space="preserve">(Ký, họ tên) </t>
  </si>
  <si>
    <t xml:space="preserve"> (Hoặc bộ phận có nhu cầu nhập)</t>
  </si>
  <si>
    <t>- Số chứng từ gốc kèm theo:</t>
  </si>
  <si>
    <t>- Tổng số tiền (Viết bằng chữ):</t>
  </si>
  <si>
    <t>Cộng</t>
  </si>
  <si>
    <t>1</t>
  </si>
  <si>
    <t>4</t>
  </si>
  <si>
    <t>3</t>
  </si>
  <si>
    <t>2</t>
  </si>
  <si>
    <t>D</t>
  </si>
  <si>
    <t>C</t>
  </si>
  <si>
    <t>B</t>
  </si>
  <si>
    <t>A</t>
  </si>
  <si>
    <t>Theo chứng từ</t>
  </si>
  <si>
    <t>Số lượng</t>
  </si>
  <si>
    <t>Đơn vị tính</t>
  </si>
  <si>
    <t>Mã số</t>
  </si>
  <si>
    <t>Tên, nhãn hiệu, quy cách, phẩm chất vật tư, dụng cụ sản phẩm, hàng hóa</t>
  </si>
  <si>
    <t>…....................................</t>
  </si>
  <si>
    <t>Địa điểm:</t>
  </si>
  <si>
    <t>- Theo ................ ngày........  của .....................................................</t>
  </si>
  <si>
    <t>- Họ và tên người giao:</t>
  </si>
  <si>
    <t>(Ban hành theo Thông tư số 200/2014/TT-BTC
Ngày 22/12/2014 của Bộ Tài chính)</t>
  </si>
  <si>
    <t>Mẫu số: 02 - VT</t>
  </si>
  <si>
    <t>Rocima 623</t>
  </si>
  <si>
    <t>Kaolin AA Indo</t>
  </si>
  <si>
    <t>- Xuất tại kho (ngăn lô):</t>
  </si>
  <si>
    <t>- Lý do xuất kho:</t>
  </si>
  <si>
    <t xml:space="preserve">- Địa chỉ (bộ phận): </t>
  </si>
  <si>
    <t xml:space="preserve">- Họ tên người nhận hàng:  </t>
  </si>
  <si>
    <t>Số:</t>
  </si>
  <si>
    <t xml:space="preserve">- Nhập tại kho: </t>
  </si>
  <si>
    <t>PHIẾU XUẤT KHO</t>
  </si>
  <si>
    <t>Mã hóa</t>
  </si>
  <si>
    <t>Chất chống đông men PQ-601</t>
  </si>
  <si>
    <t>NVLKX01.001</t>
  </si>
  <si>
    <t>Cao lanh lọc CH4</t>
  </si>
  <si>
    <t>H4</t>
  </si>
  <si>
    <t>NVLKX01.002</t>
  </si>
  <si>
    <t>H3</t>
  </si>
  <si>
    <t>NVLKX01.003</t>
  </si>
  <si>
    <t>DT1</t>
  </si>
  <si>
    <t>NVLKX01.004</t>
  </si>
  <si>
    <t>T5</t>
  </si>
  <si>
    <t>NVLKX01.005</t>
  </si>
  <si>
    <t>Cao lanh nung BM01</t>
  </si>
  <si>
    <t>K2</t>
  </si>
  <si>
    <t>NVLKX01.006</t>
  </si>
  <si>
    <t>F8</t>
  </si>
  <si>
    <t>NVLKX01.007</t>
  </si>
  <si>
    <t>F6</t>
  </si>
  <si>
    <t>NVLKX01.008</t>
  </si>
  <si>
    <t>F7</t>
  </si>
  <si>
    <t>NVLKX01.009</t>
  </si>
  <si>
    <t>NVLKX01.010</t>
  </si>
  <si>
    <t>L10</t>
  </si>
  <si>
    <t>NVLKX01.011</t>
  </si>
  <si>
    <t>D12</t>
  </si>
  <si>
    <t>NVLKX01.013</t>
  </si>
  <si>
    <t>D13</t>
  </si>
  <si>
    <t>NVLKX01.014</t>
  </si>
  <si>
    <t>Đất sét Đức Huệ</t>
  </si>
  <si>
    <t>DB14</t>
  </si>
  <si>
    <t>NVLKX01.015</t>
  </si>
  <si>
    <t>Tràng thạch An Giang</t>
  </si>
  <si>
    <t>F15</t>
  </si>
  <si>
    <t>Than cục 4</t>
  </si>
  <si>
    <t>NVLKX02.003</t>
  </si>
  <si>
    <t>Bã vỏ điều</t>
  </si>
  <si>
    <t>NVLKX02.004</t>
  </si>
  <si>
    <t>Than don 5</t>
  </si>
  <si>
    <t>Củi đốt lò (Củi tràm)</t>
  </si>
  <si>
    <t>NVLKX02.007</t>
  </si>
  <si>
    <t>Than cục 4A</t>
  </si>
  <si>
    <t>NVLKX02.008</t>
  </si>
  <si>
    <t>Than cám</t>
  </si>
  <si>
    <t>NVLKX02.009</t>
  </si>
  <si>
    <t>Than cục 1C</t>
  </si>
  <si>
    <t>Người Lập</t>
  </si>
  <si>
    <t>Phòng Kế hoạch - Vật tư</t>
  </si>
  <si>
    <t>Giám đốc</t>
  </si>
  <si>
    <t xml:space="preserve">Đồng Nai, ngày…..tháng…...năm 20….    </t>
  </si>
  <si>
    <t>67010000741154 - Ngân hàng TMCP Đầu tư và Phát triển Việt Nam - CN Đồng Nai</t>
  </si>
  <si>
    <t>0618899888</t>
  </si>
  <si>
    <t>Số 10 Đường 2A, KCN Biên Hòa 2, Tỉnh Đồng Nai
MST: 3603024990</t>
  </si>
  <si>
    <t>Ông Nguyễn Đức Viện/ Tổng giám đốc</t>
  </si>
  <si>
    <t>CÔNG TY TNHH MÁY XÂY DỰNG VIỆT NHẬT</t>
  </si>
  <si>
    <t>Xe xúc lật bánh lốp, máy đào bánh lốp</t>
  </si>
  <si>
    <t>19026786700019 - Ngân hàng Techcombank - PGD Tam Hiệp, Đồng Nai</t>
  </si>
  <si>
    <t>02518890500</t>
  </si>
  <si>
    <t>Số 11, Đường 1A, KCN Biên Hòa 2, Phường Long Bình, TP. Biên Hòa, Tỉnh Đồng Nai
MST: 0101431115-008</t>
  </si>
  <si>
    <t>Mr. Hiroaki Kamoi/ Giám đốc chi nhánh</t>
  </si>
  <si>
    <t>CHI NHÁNH CÔNG TY TNHH THIẾT BỊ NẶNG MARUBENI TẠI BIÊN HÒA</t>
  </si>
  <si>
    <t>Xe nâng dầu 3 tấn, 3.5 tấn</t>
  </si>
  <si>
    <t>11001019522280 - Ngân hàng TMCP Hàng hải Việt Nam (MSB) - CN Sở giao dịch</t>
  </si>
  <si>
    <t>Số 19 Đường Thanh Nhàn, Quận Hai Bà Trưng, TP. Hà Nội
MST: 0108619684</t>
  </si>
  <si>
    <t>Ông Nguyễn Quý Chinh/ Giám đốc</t>
  </si>
  <si>
    <t>CÔNG TY CP THƯƠNG MẠI VÀ THIẾT BỊ TRƯỜNG PHÁT</t>
  </si>
  <si>
    <t xml:space="preserve">Xe nâng tay </t>
  </si>
  <si>
    <t>IX. MÁY MÓC - THIẾT BỊ</t>
  </si>
  <si>
    <t>1019021489 - Ngân hàng TMCP Ngoại Thương Việt Nam - CN Biên Hòa</t>
  </si>
  <si>
    <t>0986577068</t>
  </si>
  <si>
    <t>Số 68A/09, Tổ 10, Kp.3, Phường Long Bình Tân, Tp.Biên Hòa, Tỉnh Đồng Nai
MST: 3603781870</t>
  </si>
  <si>
    <t>Ông Trần Trọng Dũng/ Giám đốc</t>
  </si>
  <si>
    <t>CÔNG TY TNHH TMDV NHÂN LỰC DŨNG THỊNH PHÁT</t>
  </si>
  <si>
    <t>May đồng phục</t>
  </si>
  <si>
    <t>060210291388 - Ngân hàng Sacombank - CN Hóc Môn, TP.HCM</t>
  </si>
  <si>
    <t>02862666602 - 0919158815</t>
  </si>
  <si>
    <t>207/19 Đường số 8, P.Bình Hưng Hòa B, Quận Bình Tân, TP.HCM</t>
  </si>
  <si>
    <t>Ông Nguyễn Văn Tài/ Giám đốc</t>
  </si>
  <si>
    <t>CÔNG TY TNHH VẬN TẢI VIỆT THỊNH PHÁT</t>
  </si>
  <si>
    <t>Thuê xe tải 8 tấn</t>
  </si>
  <si>
    <t>Thuê xe, sửa xe</t>
  </si>
  <si>
    <t>0081009530076 -  Ngân hàng TMCP An Bình - CN Đồng Nai</t>
  </si>
  <si>
    <t xml:space="preserve">02512217717
</t>
  </si>
  <si>
    <t xml:space="preserve">
84 đường Phan Chu Trinh, tổ 6B, khu phố 8, Thị trấn Vĩnh An, huyện Vĩnh Cửu, tỉnh Đồng Nai
</t>
  </si>
  <si>
    <t>Ông Nguyễn Văn Khoa/ Phó giám đốc</t>
  </si>
  <si>
    <t>CÔNG TY TNHH MTV ĐIỆN LỰC ĐỒNG NAI - ĐIỆN LỰC TRỊ AN</t>
  </si>
  <si>
    <t>Mua điện</t>
  </si>
  <si>
    <t>6360201135078 - Ngân hàng Agribank - CN 9, Tp.Hồ Chí Minh</t>
  </si>
  <si>
    <t>02513895122</t>
  </si>
  <si>
    <t>Ấp Bình Chánh, xã Tân An, huyện Vĩnh Cửu, tỉnh Đồng Nai
MST: 3602231105</t>
  </si>
  <si>
    <t>Ông Nguyễn Quang Tài/ Tổng giám đốc</t>
  </si>
  <si>
    <t>CÔNG TY CỔ PHẦN GẠCH MEN SA HA DO</t>
  </si>
  <si>
    <t>Thuê lại đất</t>
  </si>
  <si>
    <t>67010001024797 - Ngân hàng BIDV - PGD Biên Hòa</t>
  </si>
  <si>
    <t>0939400500 - 0989035686</t>
  </si>
  <si>
    <t>Số 25/21, Tổ 17A, KP2, Phường Bình Đa, TP.Biên Hòa, Tỉnh Đồng Nai
MST: 3603314562</t>
  </si>
  <si>
    <t>Ông Nguyễn Công Mỵ/ Giám đốc</t>
  </si>
  <si>
    <t>CÔNG TY TNHH VẬN TẢI CƠ GIỚI CÔNG MINH</t>
  </si>
  <si>
    <t>Thuê xe cẩu, xe nâng</t>
  </si>
  <si>
    <t>0481000811500 - Ngân hàng Vietcombank Biên Hòa</t>
  </si>
  <si>
    <t>0919997728</t>
  </si>
  <si>
    <t>Số 28, Tổ 12, Kp.4B, Phường Trảng Dài, Tp.Biên Hòa, Tỉnh Đồng Nai
MST: 3603411012</t>
  </si>
  <si>
    <t>Ông Nguyễn Văn Lợi/ Giám đốc</t>
  </si>
  <si>
    <t>CÔNG TY TNHH TMDV TƯ VẤN MÔI TRƯỜNG THẮNG PHÁT</t>
  </si>
  <si>
    <t>Tư vấn môi trường</t>
  </si>
  <si>
    <t>135704070032258 - Ngân hàng TMCP phát triển thành phố Hồ Chí Minh - CN Sở giao dịch Đồng Nai</t>
  </si>
  <si>
    <t>02518890888</t>
  </si>
  <si>
    <t>Tầng 8, tòa nhà Sonadezi, số 1, đường 1, Khu công nghiệp Biên Hòa 1, phường An Bình, Tp. Biên Hòa, tỉnh Đồng Nai
MST: 3600890938</t>
  </si>
  <si>
    <t>Bà Lê Thị Giang/ Tổng giám đốc</t>
  </si>
  <si>
    <t>CÔNG TY CỔ PHẦN DỊCH VỤ SONADEZI</t>
  </si>
  <si>
    <t>Vận chuyển, xử lý chất thải</t>
  </si>
  <si>
    <t>10621069177010 - Ngân hàng Techcombank - CN Quang Trung, TP.HCM</t>
  </si>
  <si>
    <t>02837672178
tansinh@vietmylogistic.com</t>
  </si>
  <si>
    <t>85/31 Nguyễn Thế Truyện, Phường Tân Sơn Nhì, Quận Tân Phú, TP. Hồ Chí Minh
MST: 0305670915</t>
  </si>
  <si>
    <t>Ông Nguyễn Bá Linh/ Giám đốc</t>
  </si>
  <si>
    <t>CÔNG TY TNHH GIAO NHẬN XUẤT NHẬP KHẨU VIỆT MỸ</t>
  </si>
  <si>
    <t>Giao nhận vận chuyển hàng hóa</t>
  </si>
  <si>
    <t>0071000811902 - VIETCOMBANK - CN Hồ Chí Minh</t>
  </si>
  <si>
    <t>02836360148</t>
  </si>
  <si>
    <t>Số 1/11/76 đường  Đặng Thùy Trâm, phường 13, quận Bình Thạnh, Tp. Hồ Chí Minh</t>
  </si>
  <si>
    <t>Ông Lê Minh Tuấn/ Giám đốc</t>
  </si>
  <si>
    <t>CÔNG TY CỔ PHẦN GIAO NHẬN VẬN TẢI LIÊN KẾT BIỂN XANH</t>
  </si>
  <si>
    <t>0121000888321 - Ngân hàng thương mại cổ phần ngoại thương Việt Nam - CN Đồng Nai</t>
  </si>
  <si>
    <t>0251 322 1637</t>
  </si>
  <si>
    <t xml:space="preserve"> L5, Lô 55, Khu dân cư Phú Gia 2, KP 5, Phường Trảng Dài, Thành phố Biên Hoà, Tỉnh Đồng Nai
 MST : 3600745419</t>
  </si>
  <si>
    <t>Bà Trần Thị Kiều Nga/ Giám đốc</t>
  </si>
  <si>
    <t>CÔNG TY TNHH TRỌNG KIỆT</t>
  </si>
  <si>
    <t>Hệ thống phòng cháy chữa cháy</t>
  </si>
  <si>
    <t>VIII. DỊCH VỤ - THUÊ NGOÀI</t>
  </si>
  <si>
    <t>5904201002239 - Ngân hàng Agribank - Huyện Vĩnh Cửu - CN Bắc Đồng Nai</t>
  </si>
  <si>
    <t>0948367079</t>
  </si>
  <si>
    <t>Tổ 11, Kp 3, TT Vĩnh An, Huyện Vĩnh Cửu, Tỉnh Đồng Nai                           MST : 3603231676</t>
  </si>
  <si>
    <t>Bà Nguyễn Thị Vân/ Giám đốc</t>
  </si>
  <si>
    <t>CÔNG TY TNHH MỘT THÀNH VIÊN TIẾN THÁI PHÁT</t>
  </si>
  <si>
    <t>Hệ thống trạm biến áp</t>
  </si>
  <si>
    <t>0481000794179 - Tại Ngân hàng Vietcombank - CN Biên Hòa, PGD Tam Phước</t>
  </si>
  <si>
    <t>0973 467 267</t>
  </si>
  <si>
    <t xml:space="preserve">Số 15, Tổ 7, Tân Mai 2, Phường Phước Tân, TP.Biên Hòa, Tỉnh Đồng Nai      MST : 3603 384 383 </t>
  </si>
  <si>
    <t>Ông Nguyễn Bá Nam/ Giám đốc</t>
  </si>
  <si>
    <t>CÔNG TY TNHH MỘT THÀNH VIÊN PHÚ NAM THẮNG</t>
  </si>
  <si>
    <t>Xây dựng cơ bản</t>
  </si>
  <si>
    <t>146704070001851 - HD Bank - PGD Vĩnh An - Đồng Nai</t>
  </si>
  <si>
    <t>0967367545</t>
  </si>
  <si>
    <t>Tổ 8, Ấp 5, Xã Vĩnh Tân, Huyện Vĩnh Cửu, Tỉnh Đồng Nai, Việt Nam           MST : 3603412425</t>
  </si>
  <si>
    <t>Ông Đinh Quốc Doanh/ Giám đốc</t>
  </si>
  <si>
    <t>CÔNG TY TNHH HẠNH DOANH</t>
  </si>
  <si>
    <t>1024969803 - Ngân hàng Vietcombank(VCB) - CN Đồng Nai</t>
  </si>
  <si>
    <t>025 13.81 .551</t>
  </si>
  <si>
    <t>Số 54, KP 1, Phường Tân Hiệp, Thành phố Biên Hoà, Tỉnh Đồng Nai            MST: 3602683359</t>
  </si>
  <si>
    <t>Ông Nguyễn Hoàng Duy/ Giám đốc</t>
  </si>
  <si>
    <t>CÔNG TY TNHH XÂY LẮP TRUNG TÂY NGUYÊN</t>
  </si>
  <si>
    <t>04201015010134 - Ngân hàng  TMCP hàng hải việt nam - CN Đô thành</t>
  </si>
  <si>
    <t>0981647164</t>
  </si>
  <si>
    <t>381123 Ch6 Lan Vi€n, P.TAy Th4nh, Q.Tdn Phri, Tp.HCM                          MST : 0313835487</t>
  </si>
  <si>
    <t>Ông Lê Duy Phương/ Giám đốc</t>
  </si>
  <si>
    <t>CÔNG TY CỔ PHẦN ĐẦU TƯ THIẾT KẾ XÂY DỰNG AN THỊNH PHÁT</t>
  </si>
  <si>
    <t>1110110863880000 - Ngân hàng SCB- chi nhánh Đồng Nai</t>
  </si>
  <si>
    <t>0901681717</t>
  </si>
  <si>
    <t>Số 79, tổ 5, KP 3, Phường Trảng Dài, Thành phố Biên Hoà, Tỉnh Đồng Nai MST : 3603495950</t>
  </si>
  <si>
    <t>Ông Nguyễn Thanh Huệ/ Giám đốc</t>
  </si>
  <si>
    <t>CÔNG TY TNHH TƯ VẤN XÂY DỰNG ĐẠI VIỆT ĐỒNG NAI</t>
  </si>
  <si>
    <t>050 002 294 394 - Sacombank, PGD Tring Bom</t>
  </si>
  <si>
    <t>0251 3986744 congtythaihungthinh@gmail.com</t>
  </si>
  <si>
    <t>07, Đường Quốc lộ 1, Tổ 22, Ấp Thái Hòa, Xã Hố Nai 3, Huyện Trảng Bom, Tỉnh Đồng Nai,                                     MST : 3600785267</t>
  </si>
  <si>
    <t>Ông Dương Văn Tự/ Giám đốc</t>
  </si>
  <si>
    <t>CÔNG TY TNHH CƠ KHÍ VÀ XÂY DỰNG THÁI HƯNG THỊNH</t>
  </si>
  <si>
    <t>VII. XÂY DỰNG CƠ BẢN</t>
  </si>
  <si>
    <t>7621.0001.079238 - Tại Ngân hàng BIDV - CN Phú Mỹ - BRVT</t>
  </si>
  <si>
    <t>0944488887 - vinhchithanh2017@gmail.com</t>
  </si>
  <si>
    <t xml:space="preserve"> Đường số 4, Khu công nghiệp Mỹ Xuân A, Phường Mỹ Xuân, Thị xã Phú Mỹ,
Tỉnh Bà Rịa - Vũng Tàu                          MST : 3502348967</t>
  </si>
  <si>
    <t>Bà Nguyễn Thị Thanh Kim/ Giám đốc</t>
  </si>
  <si>
    <t>CÔNG TY TNHH THƯƠNG MẠI SẢN XUẤT VINH CHÍ THÀNH</t>
  </si>
  <si>
    <t>Khuôn chày</t>
  </si>
  <si>
    <t>26010009668686 - Tại Ngân hàng TMCP đầu tư và phát triển việt nam - CN Mỹ Đình</t>
  </si>
  <si>
    <t xml:space="preserve">024-62814088
dohacemex@gmail.com </t>
  </si>
  <si>
    <t>Tầng 6, tòa nhà luxury park views, Đường Trường Công Giai, Phường Yên Hòa, Quận Cầu Giấy, Tp.Hà Nội
 MST: 0102324490</t>
  </si>
  <si>
    <t>Ông Ngô Văn Độ/ Giám đốc</t>
  </si>
  <si>
    <t>CÔNG TY TNHH THIẾT BỊ VÀ NGUYÊN LIỆU GỐM SỨ DOHACEMEX</t>
  </si>
  <si>
    <t>Gia công mài bóng</t>
  </si>
  <si>
    <t>5990 201 014 179 -Ngân hàng Agribank - CN Bắc Đồng Nai</t>
  </si>
  <si>
    <t>0937116479 - cokhithanhtan2000@gmail.com</t>
  </si>
  <si>
    <t>Số 2, A17, KP 1, Phường An Bình, Thành phố Biên Hoà, Đồng Nai
MST : 3603258124</t>
  </si>
  <si>
    <t>Bà Trần Thị Diễm Trang/ Giám đốc</t>
  </si>
  <si>
    <t>CÔNG TY TNHH MỘT THÀNH VIÊN CƠ KHÍ THÀNH TẤN</t>
  </si>
  <si>
    <t>Gia công cơ khí</t>
  </si>
  <si>
    <t>88183439 - Tại Ngân hàng Á Châu (ACB)- Chi nhánh Sóng Thần- Bình Dương</t>
  </si>
  <si>
    <t>0902484648</t>
  </si>
  <si>
    <t>Số 21/03, Khu phố Đông B, Phường Đông Hòa, Thành phố Dĩ An, Bình Dương
MST :  3701772063</t>
  </si>
  <si>
    <t>Ông Nguyễn Minh Nhã/ Giám đốc</t>
  </si>
  <si>
    <t>CÔNG TY TNHH MỘT THÀNH VIÊN CƠ KHÍ XÂY DỰNG NGUYỄN CƯỜNG</t>
  </si>
  <si>
    <t>47110001119911 Ngân hàng TMCP Đầu tư và Phát triển Việt Nam (BIDV) - Chi nhánh Thái Bình</t>
  </si>
  <si>
    <t>0936569828 - congtykmb@gmail.com</t>
  </si>
  <si>
    <t>L5/20, đường số 31, tổ 8, Phường Trần Hưng Đạo, Thành Phố Thái Bình, Tỉnh Thái Bình,                                          MST: 1001123782</t>
  </si>
  <si>
    <t>Ông Nguyễn Tiến Lương/ Giám đốc</t>
  </si>
  <si>
    <t>CÔNG TY CỔ PHẦN CƠ KHÍ XÂY DỰNG VÀ THƯƠNG MẠI DỊCH VỤ KMB</t>
  </si>
  <si>
    <t>114002664699 - Tại Ngân hàng TMCP Công thương Việt Nam - CN Bình Xuyên</t>
  </si>
  <si>
    <t>02113866286</t>
  </si>
  <si>
    <t>KCN Bình Xuyên, Thị trấn Hương Canh, Huyện Bình Xuyên, Tỉnh Vĩnh Phúc     MST: 2500592100</t>
  </si>
  <si>
    <t>Ông Phạm Đình Tiến/ Giám đốc</t>
  </si>
  <si>
    <t>CÔNG TY TNHH SẢN XUẤT QUẠT CÔNG NGHIỆP TH VINASUN</t>
  </si>
  <si>
    <t>30611179 - Ngân hàng TMCP Á CHÂU ( ACB) - PGD THỊ NGHÈ TP. HCM</t>
  </si>
  <si>
    <t>0903999564</t>
  </si>
  <si>
    <t>81/105/28 Nguyễn Cửu Vân - Phường 17 - Quận Bình Thạnh - TP Hồ Chí Minh MST: 0303450696</t>
  </si>
  <si>
    <t>Ông Lê Minh Đường/ Giám đốc</t>
  </si>
  <si>
    <t>CÔNG TY CỔ PHẦN CƠ KHÍ DUY THẮNG</t>
  </si>
  <si>
    <t>5904201000387 - Tại Ngân hàng nông nghiệp và phát triển nông thôn - Huyện Vĩnh Cửu - Tỉnh Đồng Nai</t>
  </si>
  <si>
    <t>0835598553</t>
  </si>
  <si>
    <t xml:space="preserve">Ấp 2, Xã Hiếu Liêm, Huyện Vĩnh Cửu, Tỉnh Đồng Nai MST : </t>
  </si>
  <si>
    <t>Ông Đinh Thế Quyết/ Giám đốc</t>
  </si>
  <si>
    <t>CÔNG TY TNHH NÚI THÀNH VINH</t>
  </si>
  <si>
    <t>VI. GIA CÔNG CƠ KHÍ</t>
  </si>
  <si>
    <t>060147797055 - Ngân hàng Sacombank, - CN Trung tâm , Tp.HCM</t>
  </si>
  <si>
    <t>0964444721
aekhoiphat@gmail.com</t>
  </si>
  <si>
    <t>274/39/45 Nguyễn Văn Tạo, Ấp 2, Xã Long Thới, Huyện Nhà Bè, Thành phố Hồ Chí Minh</t>
  </si>
  <si>
    <t>Ông Nguyễn Quang Huy/ Giám đốc</t>
  </si>
  <si>
    <t>CÔNG TY TNHH THƯƠNG MẠI DỊCH VỤ KHỞI PHÁT</t>
  </si>
  <si>
    <t xml:space="preserve">Vật tư </t>
  </si>
  <si>
    <t>0017100010476001 - Ngân hàng TMCP Phương Đông (OCB)- Chợ Lớn</t>
  </si>
  <si>
    <t>02838165395</t>
  </si>
  <si>
    <t>Tòa nhà Vạn Đạt, Lô II-1, Đường số 8, KCN Tân Bình, P.Tây Thạnh, Quận Tân Phú, Tp.Hồ Chí Minh
MST: 0302733959</t>
  </si>
  <si>
    <t>Ông Hoàng Giang/ Giám đốc</t>
  </si>
  <si>
    <t>CÔNG TY TNHH KỸ THUẬT TIÊU ĐIỂM</t>
  </si>
  <si>
    <t>Vật tư</t>
  </si>
  <si>
    <t>0451000414441 - Ngân hàng TMCP Ngoại thương Việt Nam - CN Thành Công</t>
  </si>
  <si>
    <t>0984258358 - hoangduong8817@gmail.com
hongnhung0788@gmail.com</t>
  </si>
  <si>
    <t>Số 20 đường Lương Ngọc Quyến, Tổ 2, Phường Quang Trung, TP. Thái Nguyên, Tỉnh Thái Nguyên
MST: 4601345888</t>
  </si>
  <si>
    <t>Bà Phạm Thị Hồng Nhung/Giám đốc</t>
  </si>
  <si>
    <t>CÔNG TY TNHH PHÁT TRIỂN TM VÀ XNK HOÀNG DƯƠNG</t>
  </si>
  <si>
    <t>04301010023338 - Ngân hàng TMCP Hàng Hải Việt Nam - CN Tân Bình</t>
  </si>
  <si>
    <t>02866806524</t>
  </si>
  <si>
    <t>234/55/37 Lê Đức Thọ, Phường 6, Quận Gò Vấp, TP.HCM
MST: 0311564785</t>
  </si>
  <si>
    <t>Ông Nguyễn Văn Thạch/ Giám đốc</t>
  </si>
  <si>
    <t>CÔNG TY TNHH MỘT THÀNH VIÊN MINAVI</t>
  </si>
  <si>
    <t>77828209 - Ngân Hàng TMCP Á Châu ( ACB ) - CN Trường Chinh</t>
  </si>
  <si>
    <t>(028) 3717 5672 - lamquangdai.ketoan@gmail.com</t>
  </si>
  <si>
    <t>Số 35, Đường TA 15, Khu phố 6 - phường Thới An, Quận 12, Thành phố Hồ Chí Minh,                                     MST : 0304732943</t>
  </si>
  <si>
    <t>Ông Phạm Lâm Quang Đại / Giám Đốc</t>
  </si>
  <si>
    <t>CÔNG TY TNHH LÂM QUANG ĐẠI</t>
  </si>
  <si>
    <t>1020143 166 - Ngân hàng SHB - CN Đồng Nai</t>
  </si>
  <si>
    <t>0909687788</t>
  </si>
  <si>
    <t>16/59A, Tổ 4, Khu phố 3, Phường Trảng Dài, Thành phố Biên Hoà, Tỉnh Đồng Nai  MST : 3 6 0 3 8 6 5 5 4 5</t>
  </si>
  <si>
    <t>Ông Trần Đức Phong/ Giám Đốc</t>
  </si>
  <si>
    <t>CÔNG TY TNHH ĐIỆN THÀNH AN PHÁT</t>
  </si>
  <si>
    <t>7307201000664  tại
Ngân hàng Agribank Vĩnh Long, Chi nhánh Bình Minh</t>
  </si>
  <si>
    <t>02703 765 666</t>
  </si>
  <si>
    <t>Số 85 tổ 24, ấp Đông Lợi, Xã Đông Bình, Thị Xã Bình Minh, Tỉnh Vĩnh Long    MST : 1500669175</t>
  </si>
  <si>
    <t>Bà Nguyễn Thị Tuyết Châm/ Giám đốc</t>
  </si>
  <si>
    <t>CÔNG TY TNHH MỘT THÀNH VIÊN DĨNH HY</t>
  </si>
  <si>
    <t>115 0000 244 84 tại Vietinbank - Chi nhánh 9, TP HCM</t>
  </si>
  <si>
    <t>02835161604</t>
  </si>
  <si>
    <t xml:space="preserve"> 334G Phan Văn Trị, Phường 11, Quận Bình Thạnh, Thành phố Hồ Chí Minh MST: 0304541402</t>
  </si>
  <si>
    <t>Ông Võ Mậu Pha/ Giám đốc</t>
  </si>
  <si>
    <t>CÔNG TY TNHH HÓA MỸ</t>
  </si>
  <si>
    <t>241498509 - Ngân hàng ACB - PGD Tân Sơn Nhì</t>
  </si>
  <si>
    <t xml:space="preserve">
0914609070</t>
  </si>
  <si>
    <t>70/8/8 Đô Đốc Long, Phường Tân Quý, Quận Tân Phú, TP.Hồ Chí Minh        MST : 0314479859</t>
  </si>
  <si>
    <t>Ông  Đỗ Quang Anh/ Giám đốc</t>
  </si>
  <si>
    <t>CÔNG TY TNHH THIẾT BỊ CÔNG NGHIỆP VÀ TIN HỌC HỒNG ANH</t>
  </si>
  <si>
    <t>5841247 Ngân hàng ACB, PGD Hố Nai CN Đồng Nai</t>
  </si>
  <si>
    <t>0907464758</t>
  </si>
  <si>
    <t>Số 348C, KP 4, Phường Thống Nhất, Thành phố Biên Hoà, Tỉnh Đồng Nai, MST: 3603642852</t>
  </si>
  <si>
    <t>Ông Hoàng Quý Thiện/ Giám đốc</t>
  </si>
  <si>
    <t>CÔNG TY TNHH CƠ KHÍ CHẾ TẠO NAM HÙNG THỊNH</t>
  </si>
  <si>
    <t>1016 1590 11 - Ngân hàng Vietcombank – CN Đồng Nai</t>
  </si>
  <si>
    <t>0908904065 - cokhisonviet.ld@gmail.com</t>
  </si>
  <si>
    <t>Ấp 1, Xã Thường Tân, Huyện Bắc Tân Uyên, Tỉnh Bình Dương,                      MST: 3702904509</t>
  </si>
  <si>
    <t>Bà Hoàng Thị Lan Anh/ Giám đốc</t>
  </si>
  <si>
    <t>CÔNG TY TNHH TMDV KỸ THUẬT CƠ KHÍ SƠN VIỆT</t>
  </si>
  <si>
    <t>050091141520 - Tại Ngân hàng Sacombank-PGD Hố Nai</t>
  </si>
  <si>
    <t>0937209559</t>
  </si>
  <si>
    <t>Số 345, Ấp Bình Chánh, Xã Tân An, Huyện Vĩnh Cửu, Tỉnh Đồng Nai
MST: 3603564178</t>
  </si>
  <si>
    <t>Bà Huỳnh Thị Cẩm Châu/ Giám đốc</t>
  </si>
  <si>
    <t>CÔNG TY TNHH DỊCH VỤ THƯƠNG MẠI NĂM ĐẸP</t>
  </si>
  <si>
    <t>008425699 - Tại Ngân hàng VIB Trảng Bom, Đồng Nai</t>
  </si>
  <si>
    <t>0393304061</t>
  </si>
  <si>
    <t>Số 754/7, Tổ 12, Ấp Quảng Phát, Xã Quảng Tiến, Huyện Trảng Bom, Tỉnh Đồng Nai 
MST: 3603709994</t>
  </si>
  <si>
    <t>Bà Trần Thị Thu Thủy/ Giám đốc</t>
  </si>
  <si>
    <t>CÔNG TY TNHH SẢN XUẤT THƯƠNG MẠI VÀ DỊCH VỤ TỔNG HỢP B.H</t>
  </si>
  <si>
    <t>5900201010059 tại Nông Nghiệp và Phát Triển Nông Thôn - CN Đồng Nai</t>
  </si>
  <si>
    <t>02513881204 - phatthanhtam@gmail.com</t>
  </si>
  <si>
    <t>26/81, Khu Phố 12, Phường Hố Nai, Thành phố Biên Hòa, Tỉnh Đồng Nai MST : 3600398885</t>
  </si>
  <si>
    <t>Bà Huỳnh Hoa Trinh Kiệt/ Giám đốc</t>
  </si>
  <si>
    <t>CÔNG TY TNHH MỘT THÀNH VIÊN PHÁT THANH TÂM</t>
  </si>
  <si>
    <t>050008462183 - Tại Ngân hàng Sacombank, PGD Trảng Bom, tỉnh Đồng Nai</t>
  </si>
  <si>
    <t>0251889412
vanhungphat1109@gmail.com</t>
  </si>
  <si>
    <t xml:space="preserve">2638 Quốc Lộ 1A, ấp Thanh Hóa, Xã Hố Nai 3, Huyện Trảng Bom, Tỉnh Đồng Nai MST : 3602205419 </t>
  </si>
  <si>
    <t>Ông Trần Hùng/ Giám đốc</t>
  </si>
  <si>
    <t>CÔNG TY TNHH THIẾT BỊ VAN HÙNG PHÁT</t>
  </si>
  <si>
    <t>024-62814088</t>
  </si>
  <si>
    <t>Tầng 6, tòa nhà luxury park views, Đường Trường Công Giai, Phường Yên Hòa, Quận Cầu Giấy, Tp. Hà Nội
MST: 0102324490</t>
  </si>
  <si>
    <t>42510005988888 tại Ngân hàng TMCP Đầu tư và phát triển Việt Nam - Chi nhánh Vĩnh Phúc</t>
  </si>
  <si>
    <t>0211-3548845 - vinatopgroup@gmail.com</t>
  </si>
  <si>
    <t>Đường 310B, Thôn Lương Câu, Xã Sơn Lôi, Huyện Bình Xuyên, Tỉnh Vĩnh Phúc MST: 2500260271</t>
  </si>
  <si>
    <t>Ông Huang He Hong/ Tổng giám đốc</t>
  </si>
  <si>
    <t>CÔNG TY CỔ PHẦN TẬP ĐOÀN VINATOP</t>
  </si>
  <si>
    <t xml:space="preserve">0281 0004 98382 - Ngân hàng vietcombank - TP.Thủ Dầu Một, Bình Dương </t>
  </si>
  <si>
    <t>0902111338</t>
  </si>
  <si>
    <t>Ô 40, Lô PM, Đường N12, KP.1, Phường Phú Tân, TP.Thủ Dầu Một, Tỉnh Bình Dương  
MST : 3702530356</t>
  </si>
  <si>
    <t xml:space="preserve">Ông Hà Huy Tạo/ Giám Đốc </t>
  </si>
  <si>
    <t>CÔNG TY TNHH MARKLIN</t>
  </si>
  <si>
    <t xml:space="preserve">Dầu, nhớt, mỡ </t>
  </si>
  <si>
    <t>5912201003116 - Ngân Hàng Agribank - CN Bắc Đồng Nai</t>
  </si>
  <si>
    <t>0912276127</t>
  </si>
  <si>
    <t>155, Khu phố 9 , Phường Tân Phong, Tp.Biên Hòa, Tỉnh Đồng Nai              MST : 3603830172</t>
  </si>
  <si>
    <t>Bà Hồ Thị Giang / Giám Đốc</t>
  </si>
  <si>
    <t>CÔNG TY TNHH TỰ ĐỘNG HÓA ANP TECH</t>
  </si>
  <si>
    <t xml:space="preserve">0481000693061 Ngân hàng vietcomabnk - CN Biên Hòa </t>
  </si>
  <si>
    <t>Ấp Tân Bình, Xã Bình Minh, Huyện Trảng Bom, Tỉnh Đồng Nai                 MST : 3603042245</t>
  </si>
  <si>
    <t>Ông Trần Đức Tài/ Giám đốc</t>
  </si>
  <si>
    <t>CÔNG TY TNHH MỘT THÀNH VIÊN TUẤN TÀI PHÁT</t>
  </si>
  <si>
    <t>050041721720 - Ngân hàng Sacombank - PGD Trảng Bom, Đồng Nai</t>
  </si>
  <si>
    <t>0251 889412 - vanhungphatll}9@gmail.com</t>
  </si>
  <si>
    <t>145, Ấp Thái Hòa, Xã Hố Nai 3, Huyện Trảng Bom, Tỉnh Đồng Nai                MST : 3602390472</t>
  </si>
  <si>
    <t>Bà Nguyễn Thị Hải/ Chủ cơ sở</t>
  </si>
  <si>
    <t>CƠ SỞ NGUYỄN THỊ HẢI</t>
  </si>
  <si>
    <t>050052588860 - Ngân hàng Sacombank - PGD Hố Nai</t>
  </si>
  <si>
    <t>0908543736</t>
  </si>
  <si>
    <t>345, Aaso Bình Chánh, Xã Tân An , Huyện Vĩnh Cửu, Tỉnh Đồng Nai      MST: 3603225834</t>
  </si>
  <si>
    <t>Ông Huỳnh Đức Minh/ Chủ cửa hàng</t>
  </si>
  <si>
    <t>CỬA HÀNG HUỲNH ĐỨC MINH</t>
  </si>
  <si>
    <t xml:space="preserve">012100068 6T12 - Ngân hàng vietcombank - CN Đồng Nai </t>
  </si>
  <si>
    <t>0919447212</t>
  </si>
  <si>
    <t>Số 410, đường số 4, Khu Phố 12, Phường An Bình, Thành phố Biên Hoà, Tỉnh Đồng Nai,                                             MST :3602934683</t>
  </si>
  <si>
    <t>Bà Phạm Thị Thanh Hằng/ Giám đốc</t>
  </si>
  <si>
    <t>CÔNG TY TNHH THIẾT BỊ ĐIỆN PHÚ ĐĂNG THANH</t>
  </si>
  <si>
    <t>67910000204739 - Ngân hàng BIDV Chi Nhánh Biên Hòa</t>
  </si>
  <si>
    <t xml:space="preserve">0901665050 trung.tinphatcomputer@gmail.com
</t>
  </si>
  <si>
    <t>Số 67/3, Ấp Quảng Phát, Xã Quảng Tiến, Huyện Trảng Bom, Tỉnh Đồng Nai     MST : 3603547630</t>
  </si>
  <si>
    <t>Ông Lâm Văn Trung/ Giám đốc</t>
  </si>
  <si>
    <t>CÔNG TY TNHH THƯƠNG MẠI THIẾT BỊ TIN HỌC TÍN PHÁT</t>
  </si>
  <si>
    <t>Vật tư máy tính - máy in</t>
  </si>
  <si>
    <t>5990201007144 -Ngân hàng Agribank-CN Bắc Đồng Nai</t>
  </si>
  <si>
    <t>0938 144 939
gia_anh09@gmail.com</t>
  </si>
  <si>
    <t>Số 28/4B, Quốc Lộ 1A, Tổ 14, Khu 2, Ấp Thanh Hóa, Xã Hố Nai 3, Huyện Trảng Bom, Tỉnh Đồng Nai 
MST: 3602089642</t>
  </si>
  <si>
    <t>Ông Phạm Duy Long/ Chủ cửa hàng</t>
  </si>
  <si>
    <t>CỬA HÀNG GIA ANH</t>
  </si>
  <si>
    <t>5990201012281 - Ngân hàng Agribank-CN Bắc Đồng Nai</t>
  </si>
  <si>
    <t>0938144939 
gia_anh09@gmail.com</t>
  </si>
  <si>
    <t>Số 28/4B, Quốc lộ 1A, Tổ 14, Khu 2, Ấp Thanh Hóa, Xã Hố Nai 3, Huyện Trảng Bom, Tỉnh Đồng Nai
MST : 3603052331</t>
  </si>
  <si>
    <t>Ông Phạm Duy Long/ Giám đốc</t>
  </si>
  <si>
    <t>CÔNG TY TNHH MỘT THÀNH VIÊN PHẠM VŨ ANH</t>
  </si>
  <si>
    <t xml:space="preserve">V. VẬT TƯ CƠ ĐIỆN </t>
  </si>
  <si>
    <t>226866686868 - Ngân hàng TMCP Á Châu - PGD Hố Nai</t>
  </si>
  <si>
    <t>0944097179
palletdaigiangan@gmail.com</t>
  </si>
  <si>
    <t>Số 99R/4, KP 4, Phường Tân Hòa, TP. Biên Hòa, Tỉnh Đồng Nai
MST: 3603699954</t>
  </si>
  <si>
    <t>Ông Nguyễn Phạm Thiên Ân/ Giám đốc</t>
  </si>
  <si>
    <t>CÔNG TY TNHH SẢN XUẤT VÀ THƯƠNG MẠI ĐẠI GIA NGÂN</t>
  </si>
  <si>
    <t>3366118888 - Ngân hàng ACB ( Á Châu)</t>
  </si>
  <si>
    <t xml:space="preserve">0587587888 
</t>
  </si>
  <si>
    <t>Cụm Công nghiệp VLXD Tân An, Ấp Bình Chánh, Xã Tân An, Huyện Vĩnh Cửu, Tỉnh Đồng Nai
MST: 3603860610</t>
  </si>
  <si>
    <t>Ông Hà Ngọc Duy/ Giám đốc</t>
  </si>
  <si>
    <t>CÔNG TY CỔ PHẦN THƯƠNG MẠI GRAND THÁI BÌNH</t>
  </si>
  <si>
    <t>146704070001909 - Ngân hàng HDBANK - CN Vĩnh An, Huyện Vĩnh Cửu, Tỉnh Đồng Nai</t>
  </si>
  <si>
    <t>0382623847 
minhtiencg@gmail.com</t>
  </si>
  <si>
    <t>Tổ 9, KP 3, TT Vĩnh An, Huyện Vĩnh Cửu, Tỉnh Đồng Nai
MST: 3603153611</t>
  </si>
  <si>
    <t>Ông Phạm Văn Luận/ Giám đốc</t>
  </si>
  <si>
    <t>CÔNG TY TNHH SẢN XUẤT THƯƠNG MẠI GỖ PHÁT QUÝ</t>
  </si>
  <si>
    <t>0481000525012 - Ngân hàng Vietcombank - Cn KCN Biên Hòa</t>
  </si>
  <si>
    <t>02518899573 - 0962338800
sales1.thoigianvang@gmail.com</t>
  </si>
  <si>
    <t>E15, KDC số 2, P.Long Bình, Biên Hòa, Đồng Nai
MST: 3602227250</t>
  </si>
  <si>
    <t>Ông Nguyễn Huy Hưng/ Giám đốc</t>
  </si>
  <si>
    <t>CÔNG TY TNHH MỘT THÀNH VIÊN THỜI GIAN VÀNG</t>
  </si>
  <si>
    <t>Vật tư tiêu hao sản xuất (Dao cắt dân hoa + Đồ tăng đai + Kìm bấm dây đại + Bọ sắt)</t>
  </si>
  <si>
    <t>0121000104694 - Ngân hàng Vietcombank Đồng Nai</t>
  </si>
  <si>
    <t>02513821112
dntntmcaohung@gmail.com</t>
  </si>
  <si>
    <t>83/4, Kp 1, Phường Tân Mai, Tp.Biên Hòa, Tỉnh Đồng Nai
MST: 3600363949</t>
  </si>
  <si>
    <t>Ông Đỗ Anh Tuấn/ Chủ doanh nghiệp</t>
  </si>
  <si>
    <t>DOANH NGHIỆP TƯ NHÂN THƯƠNG MẠI CAO HÙNG</t>
  </si>
  <si>
    <t>Màng PE</t>
  </si>
  <si>
    <t>0401001402514 -  Ngân hàng Vietcombank-CN Nhơn Trạch, Đồng Nai</t>
  </si>
  <si>
    <t xml:space="preserve">
0919609699
tandaithanhlt@gmail.com
</t>
  </si>
  <si>
    <t>Số 55, Ấp Bưng Cơ, Xã Lộc An, Huyện Long Thành, Tỉnh Đồng Nai
MST: 3603288337</t>
  </si>
  <si>
    <t>Ông Zhao Yun Hua/ Giám đốc</t>
  </si>
  <si>
    <t>CÔNG TY TNHH MTV DỤNG CỤ MÀI TÂN ĐẠI THÀNH</t>
  </si>
  <si>
    <t>Màng mặt PE</t>
  </si>
  <si>
    <t>645468 -  Ngân hàng TMCP Á Châu - PGD Đồng Khởi</t>
  </si>
  <si>
    <t>0919464148
hungnq7779@gmail.com</t>
  </si>
  <si>
    <t>Cụm CN VLXD Tân An, ấp Bình Chánh, Tân An, Vĩnh Cửu, Đồng Nai
MST: 3603468869</t>
  </si>
  <si>
    <t>Ông Nguyễn Quang Hùng/ Giám đốc</t>
  </si>
  <si>
    <t>CÔNG TY CỔ PHẦN THA SA DO</t>
  </si>
  <si>
    <t>Ke góc</t>
  </si>
  <si>
    <t>1559568 -  Ngân hàng ACB- PGD Đồng Khởi</t>
  </si>
  <si>
    <t>0904015595
hungnq7779@gmail.com</t>
  </si>
  <si>
    <t>Cụm CN VLXD Tân An, ấp Bình Chánh, Tân An, Vĩnh Cửu, Đồng Nai
MST: 3603821749</t>
  </si>
  <si>
    <t>Bà Nguyễn Thị Oanh/ Phó giám đốc</t>
  </si>
  <si>
    <t>CÔNG TY CP ĐẦU TƯ THƯƠNG MẠI LONG HƯNG PHÁT</t>
  </si>
  <si>
    <t>Dây đai</t>
  </si>
  <si>
    <t>0411000983581 - Ngân hàng TMCP Vietcombank- CN Nam Bình Dương</t>
  </si>
  <si>
    <t>02742461203
kinhdoanh@tantruongphat-pack.vn</t>
  </si>
  <si>
    <t>Số 17/16A, Khu phố Đông Chiêu, Phường Tân Đông Hiệp, Thành phố Dĩ An, Tỉnh Bình Dương
MST: 3702015669</t>
  </si>
  <si>
    <t>Bà Nguyễn Thị Hà/ Giám đốc</t>
  </si>
  <si>
    <t>CÔNG TY TNHH BAO BÌ TẤN TRƯỜNG PHÁT</t>
  </si>
  <si>
    <t xml:space="preserve">Bao bì </t>
  </si>
  <si>
    <t>137598869 - Ngân hàng ACB - PGD Tân Sơn Nhì, TP.HCM</t>
  </si>
  <si>
    <t xml:space="preserve">02837978268
hoanganh373@gmail.com </t>
  </si>
  <si>
    <t>62 Tân Thành, Phường Tân Thành, Quận Tân Phú, TP.HCM
MST: 0311805945</t>
  </si>
  <si>
    <t>Ông Phạm Xuân Hoàng/ Giám đốc</t>
  </si>
  <si>
    <t>CÔNG TY TNHH BAO BÌ QUẢNG CÁO HOÀNG ANH</t>
  </si>
  <si>
    <t>IV. VẬT TƯ SẢN XUẤT</t>
  </si>
  <si>
    <t>0081000238213 - Ngân hàng Vietcombank - CN Vũng Tàu</t>
  </si>
  <si>
    <t>02543899032
 tdhanh@fritta.com</t>
  </si>
  <si>
    <t>KCN Mỹ Xuân A, Phường Mỹ Xuân, TX Phú Mỹ, Tỉnh Bà Rịa - Vũng Tàu
MST: 3500682645</t>
  </si>
  <si>
    <t>Ông Alejandro Segura Tomas/ Tổng giám đốc</t>
  </si>
  <si>
    <t>CÔNG TY TNHH FRITTA VIỆT NAM</t>
  </si>
  <si>
    <t>Mực in kỹ thuật số</t>
  </si>
  <si>
    <t>050123699999 - Ngân hàng TMCP Sài Gòn Thương Tín - CN Đồng Nai</t>
  </si>
  <si>
    <t>02518826789 - 0908551279</t>
  </si>
  <si>
    <t>I10, dường số 5, ấp Phước Hội, Xã Long Hưng, Thành phố Biên Hòa, Tỉnh Đồng Nai
MST: 3603690535</t>
  </si>
  <si>
    <t>Ông Trần Anh Dũng/ Giám đốc</t>
  </si>
  <si>
    <t>CÔNG TY CỔ PHẦN HÓA CHẤT MGP ĐỒNG NAI</t>
  </si>
  <si>
    <t>PolyAluminium Chcloride, Acid Nitric, Polymer Anion</t>
  </si>
  <si>
    <t>0281000353834 - Ngân hàng Vietcombank - CN Bình Dương</t>
  </si>
  <si>
    <t xml:space="preserve">0913026783 
quangthietbi@gmail.com </t>
  </si>
  <si>
    <t>Số 106, đường 1 tháng 12, tổ 80, KP 8, P. Phú Lợi, Tp. Thủ Dầu Một, Tỉnh Bình Dương
MST: 3702264513</t>
  </si>
  <si>
    <t>Ông Nguyễn Hồng Quang/ Giám đốc</t>
  </si>
  <si>
    <t>CÔNG TY TNHH MỘT THÀNH VIÊN THƯƠNG MẠI DỊCH VỤ VẬT LIỆU THIẾT BỊ QUẢNG ĐÔNG</t>
  </si>
  <si>
    <t>Men Candy Glaze 602C -6209C - 6069 - 7070C Dung môi CF-015</t>
  </si>
  <si>
    <t>7201101234003 - Ngân hàng TMCP Quân đội - CN Đồng Nai</t>
  </si>
  <si>
    <t>02513514103
salesvn01@torrecid.com</t>
  </si>
  <si>
    <t>KCN Long Thành, Xã Tam An, Huyện Long Thành, Tỉnh Đồng Nai
MST: 3603153435</t>
  </si>
  <si>
    <t>Mr. Fernando Pellicer Brumos/ 
Managing Director</t>
  </si>
  <si>
    <t>CÔNG TY TNHH TORRECID VIỆT NAM</t>
  </si>
  <si>
    <t>Bột màu AL-83340, Men mài VNK00061CB</t>
  </si>
  <si>
    <t>0371000508427 - Ngân hàng Vietcombank - CN Tân Định, TP.HCM</t>
  </si>
  <si>
    <t xml:space="preserve">02838411405
sales@thachquang.com.vn </t>
  </si>
  <si>
    <t>195/12 Xô Viết Nghệ Tĩnh, P.17, Quận Bình Thạnh, TP.HCM
MST: 0309064993</t>
  </si>
  <si>
    <t>Ông Nguyễn Xuân Quyết/ Giám đốc</t>
  </si>
  <si>
    <t>CÔNG TY TNHH THƯƠNG MẠI KỸ THUẬT THẠCH QUANG</t>
  </si>
  <si>
    <t>Phụ gia ổn định độ nhớt của men Fluicast N 40</t>
  </si>
  <si>
    <t>03101010662686 - Ngân hàng TMCP Hàng Hải Việt Nam - CN Đống Đa, Hà Nội</t>
  </si>
  <si>
    <t>0904683835
 Gomsuceratech@gmail.com</t>
  </si>
  <si>
    <t>Thôn 8, Xã Xuân Quan, Huyện Văn Giang, Tỉnh Hưng Yên
MST: 0900855382</t>
  </si>
  <si>
    <t>Ông Nguyễn Minh Tuấn/ Giám đốc</t>
  </si>
  <si>
    <t>CÔNG TY TNHH VẬT TƯ KỸ THUẬT GỐM SỨ CERATECH</t>
  </si>
  <si>
    <t xml:space="preserve"> Carboxymethyl cellulose (CMC) - USK70TN514, Men chống dính con lăn</t>
  </si>
  <si>
    <t>47110000041251 - Ngân hàng TMCP Đầu tư &amp; Phát triển Việt Nam - CN Thái Bình</t>
  </si>
  <si>
    <t>02273653461
Huanmkd@gmail.com</t>
  </si>
  <si>
    <t>Lô đất diện tích 26.080,2 m2 KCN Tiền Hải, Xã Đông Cơ, Huyện Tiền Hải, Tỉnh Thái Bình
MST: 1000398537</t>
  </si>
  <si>
    <t>Ông Hà Mạnh Tuấn/ Giám đốc</t>
  </si>
  <si>
    <t>CÔNG TY CỔ PHẦN VINAFRIT</t>
  </si>
  <si>
    <t xml:space="preserve"> Men VF1205</t>
  </si>
  <si>
    <t>0361000111999 - Ngân hàng TMCP Ngoại Thương Việt Nam - CN Vĩnh Phúc</t>
  </si>
  <si>
    <t>02343688545
thuongl@vthmgroup.vn</t>
  </si>
  <si>
    <t>Lô CN 11-13, KCN La Sơn, Xã Lộc Sơn, Huyện Phú Lộc, Tỉnh Thừa Thiên Huế
MST: 3301518915</t>
  </si>
  <si>
    <t>Ông Nguyễn Xuân Quang/ Giám đốc</t>
  </si>
  <si>
    <t>CÔNG TY TNHH VITTO</t>
  </si>
  <si>
    <t>Men VTMKD</t>
  </si>
  <si>
    <t>0791001734005 -Ngân hàng ABBANK - Hà Nội</t>
  </si>
  <si>
    <t>02437854014
nguyetntm@thanhdattrading.com.vn</t>
  </si>
  <si>
    <t>P406, Tòa nhà The Garden, Đường Mễ Trì, Phường Mỹ Đình 1, Quận Nam Từ Liêm, TP Hà Nội
MST: 0101525606</t>
  </si>
  <si>
    <t>Bà Nguyễn Thị Thanh Hà/ Giám đốc</t>
  </si>
  <si>
    <t>CÔNG TY TNHH DV KT VÀ TM THÁI DƯƠNG</t>
  </si>
  <si>
    <t>0541102813007 - Ngân hàng TMCP Quân đội - CN Thăng Long</t>
  </si>
  <si>
    <t xml:space="preserve">0986068339
kaotrao@gmail.com </t>
  </si>
  <si>
    <t>Thôn Thụy Lôi, Xã Thụy Lâm, Huyện Đông Anh, TP.Hà Nội
MST: 0106614680</t>
  </si>
  <si>
    <t>Ông Ngô Văn Trào/ Giám đốc</t>
  </si>
  <si>
    <t>CÔNG TY TNHH XUẤT NHẬP KHẨU THIÊN HÒA ĐẤT VIỆT</t>
  </si>
  <si>
    <t>2715201004191 - Ngân hàng Agribank - CN Thanh Sơn, Phú Thọ</t>
  </si>
  <si>
    <t>02103873239 
thuyninhtspt@gmail.com</t>
  </si>
  <si>
    <t>Khu 7, Xã Giáp Lai, Huyện Thanh Sơn, Tỉnh Phú Thọ
MST: 2600968438</t>
  </si>
  <si>
    <t>Ông Lê Trung Kiên/ Giám đốc</t>
  </si>
  <si>
    <t>CÔNG TY CỔ PHẦN KHOÁNG SẢN-HÓA CHẤT PHÚ THỌ</t>
  </si>
  <si>
    <t>Cao lanh men</t>
  </si>
  <si>
    <t>0023027523 - Ngân hàng BCA KCU PASAR BARU</t>
  </si>
  <si>
    <t>6221 -380-28651</t>
  </si>
  <si>
    <t>GD Asean Tower 5th FL, JL KH Samanhudi No 10, Pasar Baru, Sawah Besar - DKI Jakarta, Indonesia</t>
  </si>
  <si>
    <t>PT ALTER ABADI TBK</t>
  </si>
  <si>
    <t>113000114549 - Ngân hàng Vietinbank - CN Thừa Thiên Huế</t>
  </si>
  <si>
    <t>02343588828
lucgiaphat@gmail.com</t>
  </si>
  <si>
    <t>674 Lê Duẩn, Phường An Hòa, TP Huế, Tỉnh Thừa Thiên Huế
MST: 3301323401</t>
  </si>
  <si>
    <t>Ông Nguyễn Văn Thắng/ Giám đốc</t>
  </si>
  <si>
    <t>CÔNG TY CỔ PHẦN LỤC GIA PHÁT</t>
  </si>
  <si>
    <t xml:space="preserve"> Zircon ZS-012</t>
  </si>
  <si>
    <t>7087888888 - Ngân hàng ACB - CN Thanh Trì, Hà Nội</t>
  </si>
  <si>
    <t>02462927654
honggiangquocbao1978@gmail.com</t>
  </si>
  <si>
    <t>TT2-34, Khu đấu giá Tứ Hiệp- Ngũ Hiệp, Xã Tứ Hiệp, Huyện Thanh Trì, TP. Hà Nội
MST: 0102817087</t>
  </si>
  <si>
    <t>Ông Đỗ Công Nguyên/ Giám đốc</t>
  </si>
  <si>
    <t>CÔNG TY TNHH THƯƠNG MẠI VÀ XUẤT NHẬP KHẨU QUỐC BẢO</t>
  </si>
  <si>
    <t>Nhôm oxit</t>
  </si>
  <si>
    <t>0281000327486 - Ngân hàng Vietcombank - CN Bình Dương</t>
  </si>
  <si>
    <t>0937340999-0969701707
hoangnamphat_chem@yahoo.com.vn</t>
  </si>
  <si>
    <t>Số A24, Đường ĐT 747B, KP. Ông Đông, Phường Tân Hiệp, TX. Tân Uyên, Tỉnh Bình Dương
MST: 3702210148</t>
  </si>
  <si>
    <t>Ông Hoàng Văn Ngân/ Giám đốc</t>
  </si>
  <si>
    <t>CÔNG TY TNHH ĐẦU TƯ HOÀNG NAM PHÁT</t>
  </si>
  <si>
    <t xml:space="preserve"> Bột nhôm oxit AL2O3, STPP Men </t>
  </si>
  <si>
    <t>110002681337 - Ngân hàng Vietinbank - CN Thừa Thiên Huế</t>
  </si>
  <si>
    <t>02343595695 
huonggiangfrit@gmail.com</t>
  </si>
  <si>
    <t>Lô CN07, Khu B, KCN Phong Điền, TT. Phong Điền, Huyện Phong Điền, Tỉnh Thừa Thiên Huế
MST: 3301642694</t>
  </si>
  <si>
    <t>Ông Nguyễn Thanh Hải/ Giám đốc</t>
  </si>
  <si>
    <t>CÔNG TY CỔ PHẦN FRIT HƯƠNG GIANG</t>
  </si>
  <si>
    <t>Men Frit HGE91</t>
  </si>
  <si>
    <t>0161000011208 - Ngân hàng TMCP Ngoại Thương Việt Nam - CN Huế</t>
  </si>
  <si>
    <t>0234-3851423 
frithue1999@gmail.com</t>
  </si>
  <si>
    <t>Lô 1A KCN Phú Bài, Phường Phú Bài, TT Hương Thủy, Tỉnh Thừa Thiên Huế
MST: 3300350297</t>
  </si>
  <si>
    <t>Ông Nguyễn Văn Hùng/ Giám đốc</t>
  </si>
  <si>
    <t>CÔNG TY TNHH KINH DOANH FRIT THỪA THIÊN HUẾ</t>
  </si>
  <si>
    <t>Men gốm sứ FO102, FO113, Fo118, Nguyên liệu Engobe FT3</t>
  </si>
  <si>
    <t>III. NGUYÊN LIỆU MEN - MÀU</t>
  </si>
  <si>
    <t>67010000640950 - Ngân hàng BIDV - PGD Long Khánh, Đồng Nai</t>
  </si>
  <si>
    <t>0934118888
anhan.tptb2016@gmail.com</t>
  </si>
  <si>
    <t>Km 119, Quốc lộ 20, Xã Phú Lợi , Huyện Định Quán, Đồng Nai
MST: 3600642702</t>
  </si>
  <si>
    <t>Ông Trần Quang Trung/ Giám đốc</t>
  </si>
  <si>
    <t>CÔNG TY TNHH MTV TM XĂNG DẦU NAM TRUNG PHONG</t>
  </si>
  <si>
    <t>Dầu DO</t>
  </si>
  <si>
    <t>050028898311 - Ngân hàng Sacombank - CN Đồng Nai</t>
  </si>
  <si>
    <t>02513947680 tinthinhphatdn@gmail.com</t>
  </si>
  <si>
    <t>E17, Cư xá Tỉnh ủy, KP.1, P.Quyết Thắng, Biên Hòa, Đồng Nai 
MST: 3602442963</t>
  </si>
  <si>
    <t>Ông Huỳnh Văn Lâm/ Phó Giám đốc</t>
  </si>
  <si>
    <t>CÔNG TY TNHH TÍN THỊNH PHÁT ĐỒNG NAI</t>
  </si>
  <si>
    <t>Xăng dầu</t>
  </si>
  <si>
    <t>5912238666679 - Ngân hàng Agribank - CN TP Biên Hòa - Bắc Đồng Nai</t>
  </si>
  <si>
    <t>0969417470 
duyphattaynguyen@gmail.com</t>
  </si>
  <si>
    <t>Số 0.50, Đường Đồng Khởi, KP 3, Phường Tam Hòa, TP. Biên Hòa, Tỉnh Đồng Nai
MST: 3603866690</t>
  </si>
  <si>
    <t>Ông Trần Phạm Tiến/ Giám đốc</t>
  </si>
  <si>
    <t>CÔNG TY TNHH DUY PHÁT TÂY NGUYÊN</t>
  </si>
  <si>
    <t>050 066 533 521 - Ngân hàng Sacombank - CN Bàu Bàng, Huyện Bàu Bàng,  Tỉnh Bình Dương</t>
  </si>
  <si>
    <t>0913668489 
giaphuchan2016@gmail.com</t>
  </si>
  <si>
    <t>Thửa đất số 392, tờ bản đồ số 36, tổ 1, ấp bàu bàng, xã lai uyên Huyện Bàu Bàng, Tỉnh Bình Dương
MST: 3702492051</t>
  </si>
  <si>
    <t>Bà Trương Thị Huỳnh Như/ Giám đốc</t>
  </si>
  <si>
    <t>CÔNG TY TNHH MTV GIA PHÚC HÂN</t>
  </si>
  <si>
    <t>2511142688688 - Ngân hàng TMCP Quân Đội - CN Hải Phòng</t>
  </si>
  <si>
    <t>02253569314 
maichau1978@gmail.com</t>
  </si>
  <si>
    <t>Số 2B210, Tổ 3, Phường Thành Tô, Quận Hải An, TP. Hải Phòng
MST: 0201750549</t>
  </si>
  <si>
    <t>Ông Trần Văn Trúc/ Giám đốc</t>
  </si>
  <si>
    <t>CÔNG TY TNHH THƯƠNG MẠI KHOÁNG SẢN HẢI MINH</t>
  </si>
  <si>
    <t>6300201033948 - Ngân hàng Agribank - CN 9, Tp. HCM</t>
  </si>
  <si>
    <t>02838498442
phamhung.toanan@gmail.com</t>
  </si>
  <si>
    <t>12G Nguyễn Quang Bích, Phường 13, Quận Tân Bình, Tp. Hồ Chí Minh
MST: 0304245844</t>
  </si>
  <si>
    <t>Bà Phạm Thị Thoa/ Giám đốc</t>
  </si>
  <si>
    <t>CÔNG TY CỔ PHẦN ĐẦU TƯ TOÀN AN</t>
  </si>
  <si>
    <t>6300201026920 - Ngân hàng Agribank - CN9, Tp.HCM</t>
  </si>
  <si>
    <t xml:space="preserve">02513684039
kehoachvattu.pnc@gmail.com </t>
  </si>
  <si>
    <t>135/37/74 Nguyễn Hữu Cảnh, Phường 22, Quận Bình Thạnh, Tp.Hồ Chí Minh
MST: 3602227109</t>
  </si>
  <si>
    <t>Ông Đinh Khắc Trung/ Tổng giám đốc</t>
  </si>
  <si>
    <t>CÔNG TY CỔ PHẦN GẠCH MEN PHƯƠNG NAM</t>
  </si>
  <si>
    <t xml:space="preserve">Than cục 4 </t>
  </si>
  <si>
    <t>1029397548 - Ngân hàng Vietcombank - CN Nam Sài Gòn, Tp.HCM</t>
  </si>
  <si>
    <t>02837770777 
 hungtamlongcty@gmail.com</t>
  </si>
  <si>
    <t>567, Khu phố 7, Huỳnh Tấn Phát, Thị trấn Nhà Bè, Huyện Nhà Bè, Tp.Hồ Chí Minh
MST: 0308928383</t>
  </si>
  <si>
    <t>Bà Nguyễn Thu Hồng/ Giám đốc</t>
  </si>
  <si>
    <t>CÔNG TY CP THƯƠNG MẠI XNK HƯNG TAM LONG</t>
  </si>
  <si>
    <t>Than cục 4A2</t>
  </si>
  <si>
    <t>6867537 - Ngân hàng ACB - Tp.Hồ Chí Minh</t>
  </si>
  <si>
    <t>02838293179 
congtythannamlocphat@gmail.com</t>
  </si>
  <si>
    <t>762/36/45A, QL 1A, P.Bình Hưng Hòa, Quận Bình Tân, Tp.HCM
MST: 0315772465</t>
  </si>
  <si>
    <t>Bà Trịnh Thị Hòa/ Giám đốc</t>
  </si>
  <si>
    <t>CÔNG TY TNHH THAN NAM LỘC PHÁT</t>
  </si>
  <si>
    <t>115601525666 - Ngân hàng Vietinbank - CN Đông Hải Dương</t>
  </si>
  <si>
    <t xml:space="preserve">0903279050 -  tmducanh01@gmail.com </t>
  </si>
  <si>
    <t>Số 215 , Đường Minh Tân, Khu Bích Nhôi 3, Phường Minh Tân, Thị Xã Kinh Môn, Tỉnh Hải Dương
MST: 0801366020</t>
  </si>
  <si>
    <t>Ông Phí Đức Đại/ Giám đốc</t>
  </si>
  <si>
    <t>CÔNG TY TNHH SX &amp; TM ĐỨC ANH</t>
  </si>
  <si>
    <t>II. NHIÊN LIỆU</t>
  </si>
  <si>
    <t>19134477214018 - Ngân hàng TMCP Kỹ Thương Việt Nam - CN Đồng Nai</t>
  </si>
  <si>
    <t xml:space="preserve">0911628999
chinhpham1704@gmail.com </t>
  </si>
  <si>
    <t>Số 17E/8A, KP.2, Phường Long Bình, TP. Biên Hòa, Tỉnh Đồng Nai
MST: 3603650814</t>
  </si>
  <si>
    <t>Bà Lê Thị Hoài Thanh/ Giám đốc</t>
  </si>
  <si>
    <t>CÔNG TY TNHH SX TM THỦY TINH PHẠM GIA</t>
  </si>
  <si>
    <t>7966656599999 - Ngân hàng MB - CN Mỹ Phước - Bình Dương</t>
  </si>
  <si>
    <t>0979956835 - 0979088179
ngocanhdat79@gmail.com</t>
  </si>
  <si>
    <t>Thửa đất số 814, Tờ bản đồ số 49, Tổ 4, Khu phố 2, Phường Thới Hòa, Thị Xã Bến Cát, Tỉnh Bình Dương
MST: 3702061802</t>
  </si>
  <si>
    <t>Ông Nguyễn Bá Ngọc/ Giám đốc</t>
  </si>
  <si>
    <t>CÔNG TY TNHH THƯƠNG MẠI DỊCH VỤ NGỌC ANH ĐẠT</t>
  </si>
  <si>
    <t>Natri Silicate (Thủy tinh lỏng)</t>
  </si>
  <si>
    <t>STPP Xương</t>
  </si>
  <si>
    <t>48210000544097 - Ngân hàng TMCP Đầu tư và Phát triển Việt Nam- CN Hà Nam</t>
  </si>
  <si>
    <t>0973571886 - 0918602186
dothusp2@gmail.com</t>
  </si>
  <si>
    <t>Thôn Bút Sơn, Xã Thanh Sơn, Huyện Kim Bảng, Tỉnh Hà Nam
MST: 0700256381</t>
  </si>
  <si>
    <t>Bà Nguyễn Bảo Ly/ Giám đốc</t>
  </si>
  <si>
    <t>CÔNG TY TNHH NGUYÊN LIỆU THIÊN SƠN</t>
  </si>
  <si>
    <t xml:space="preserve"> Bột đá D loại 2</t>
  </si>
  <si>
    <t>117002634241 - Ngân hàng Vietinbank - CN Thái Bình</t>
  </si>
  <si>
    <t xml:space="preserve">0912872404 - 0918725768
Congtyvantaingocky@gmail.com
</t>
  </si>
  <si>
    <t>Nhà Ông Ký, Xóm 10, xã Đông Cơ, huyện Tiền Hải, tỉnh Thái Bình
MST: 1000834198</t>
  </si>
  <si>
    <t>Ông Phạm Ngọc Ký/ Giám đốc</t>
  </si>
  <si>
    <t>CÔNG TY TNHH VẬN TẢI VÀ DỊCH VỤ NGỌC KÝ</t>
  </si>
  <si>
    <t>Quặng Felsapat PT3 - Cao lanh hàng B nghiền rời - Đất làm gạch màu vàng Phú Thọ (Talc)</t>
  </si>
  <si>
    <t>115002904643 - Ngân hàng Viettinbank - CN Tây Hà Nội, Tp. Hà Nội</t>
  </si>
  <si>
    <t xml:space="preserve">0983656454 (Mr Bình) 
binhkttlt@gmail.com
</t>
  </si>
  <si>
    <t>Trịnh Văn Bình phòng 2103-nhà N09B2, khu đô thị mới Dịch Vong, phường Dịch vọng, quận Cầu Giấy, TP Hà Nội
MST:  0109883667</t>
  </si>
  <si>
    <t>Ông Trinh Văn Bình/ Giám đốc</t>
  </si>
  <si>
    <t>CÔNG TY TNHH CHUYỂN GIAO CÔNG NGHỆ BÌNH MINH</t>
  </si>
  <si>
    <t>BM01</t>
  </si>
  <si>
    <t>21110001984423 - Ngân hàng BIVD - CN Hà Nội</t>
  </si>
  <si>
    <t xml:space="preserve">0922355555
htnguyen.jsc@gmail.com </t>
  </si>
  <si>
    <t>Tầng 6, Tòa nhà Việt Á, Số 9 Duy Tân, Phường Dịch Vọng Hậu, Quận Cầu Giấy, TP.Hà Nội
MST: 0108605709</t>
  </si>
  <si>
    <t>Ông Nguyễn Khắc Tùng/ Giám đốc</t>
  </si>
  <si>
    <t>CÔNG TY CỔ PHẦN HT NGUYỄN</t>
  </si>
  <si>
    <t>Đất sơ chế làm gạch A1</t>
  </si>
  <si>
    <t>1021770523 - Ngân hàng Vietcombank -  CN Tp. Bảo Lộc</t>
  </si>
  <si>
    <t>02633718215 - ctyanhkienld@gmail.com</t>
  </si>
  <si>
    <t>319 đường 1/5, phường B'Lao, Tp. Bảo Lộc, tỉnh Lâm Đồng
MST: 5800385414</t>
  </si>
  <si>
    <t>Bà Trương Thị Thúy Hằng/ Giám đốc</t>
  </si>
  <si>
    <t>CÔNG TY TNHH ANH KIÊN</t>
  </si>
  <si>
    <t>Cao lanh lọc - Cao lanh thô</t>
  </si>
  <si>
    <t>050131285555 -  Ngân hàng Sacmobank, huyện Lâm Hà, tỉnh Lâm Đồng</t>
  </si>
  <si>
    <t>0836115959 -
nguyenthithuyduong952@gmail.com</t>
  </si>
  <si>
    <t>Số 59 thửa đất số 133, tờ bản đồ số 7, thị trấn Đình Văn, huyện Lâm Hà, Lâm Đồng
MST: 5801431670</t>
  </si>
  <si>
    <t>Ông Bùi Quang Vinh/ Giám đốc</t>
  </si>
  <si>
    <t>CÔNG TY TNHH LONG QUANG LH</t>
  </si>
  <si>
    <t>Đất sét T</t>
  </si>
  <si>
    <t>I. NGUYÊN LIỆU XƯƠNG</t>
  </si>
  <si>
    <t>Thời gian liên hệ</t>
  </si>
  <si>
    <t>Số tài khoản</t>
  </si>
  <si>
    <t>Điện thoại - Email</t>
  </si>
  <si>
    <t>Địa chỉ - Mã số thuế</t>
  </si>
  <si>
    <t>Người liên hệ/ Chức vụ</t>
  </si>
  <si>
    <t>Đơn vị cung cấp</t>
  </si>
  <si>
    <t>Tên hàng hóa</t>
  </si>
  <si>
    <t>DANH SÁCH NHÀ CUNG CẤP 2022</t>
  </si>
  <si>
    <t>BM.03.04</t>
  </si>
  <si>
    <t>PHÒNG KẾ HOẠCH - VẬT TƯ</t>
  </si>
  <si>
    <t>MÃ HÓA</t>
  </si>
  <si>
    <t>Quy khô</t>
  </si>
  <si>
    <t>Quy ướt</t>
  </si>
  <si>
    <t>Ngày xuất</t>
  </si>
  <si>
    <t>Cộng nhập xuất</t>
  </si>
  <si>
    <t>Không nhập - xuất</t>
  </si>
  <si>
    <t>Tồn đầu kì</t>
  </si>
  <si>
    <t>Thực tế</t>
  </si>
  <si>
    <t>ĐỘ ẨM</t>
  </si>
  <si>
    <t>SỐ NGÀY CÒN
SỬ DỤNG</t>
  </si>
  <si>
    <t>SL TỒN</t>
  </si>
  <si>
    <t>SL XUẤT 
TRUNG BÌNH</t>
  </si>
  <si>
    <t>SL XUẤT KHO</t>
  </si>
  <si>
    <t>SL NHẬP KHO</t>
  </si>
  <si>
    <t>DIỄN GIẢI</t>
  </si>
  <si>
    <t>NGÀY</t>
  </si>
  <si>
    <t>Đơn vị tính: Kg</t>
  </si>
  <si>
    <t>Mã kho:</t>
  </si>
  <si>
    <t>Mã hàng:</t>
  </si>
  <si>
    <t xml:space="preserve">Tên hàng hóa: </t>
  </si>
  <si>
    <t>THẺ KHO</t>
  </si>
  <si>
    <t xml:space="preserve">     (Ký, họ tên)                         (Ký, họ tên)                            (Ký, họ tên)</t>
  </si>
  <si>
    <t>TÊN SP</t>
  </si>
  <si>
    <t>Mã hàng</t>
  </si>
  <si>
    <t>SL tồn đầu kỳ</t>
  </si>
  <si>
    <t>SL nhập kho</t>
  </si>
  <si>
    <t>SL xuất kho</t>
  </si>
  <si>
    <t>SL tồn cuối kỳ</t>
  </si>
  <si>
    <t>Lượng dùng trung bình/ngày</t>
  </si>
  <si>
    <t>Số ngày còn sử dụng</t>
  </si>
  <si>
    <t>Ghi chú</t>
  </si>
  <si>
    <t>I</t>
  </si>
  <si>
    <t xml:space="preserve">   </t>
  </si>
  <si>
    <t>BM. 03.14</t>
  </si>
  <si>
    <t>TỒN</t>
  </si>
  <si>
    <t>Người lập phiếu                Người giao hàng                      Thủ kho</t>
  </si>
  <si>
    <t>KT Kế toán trưởng</t>
  </si>
  <si>
    <t xml:space="preserve">  Trần Thị Ngọc Anh</t>
  </si>
  <si>
    <t xml:space="preserve">              </t>
  </si>
  <si>
    <t>ĐVT tính</t>
  </si>
  <si>
    <t>31/04/2023</t>
  </si>
  <si>
    <t>Dolomite (mịn)</t>
  </si>
  <si>
    <t>Dolomite (hạt)</t>
  </si>
  <si>
    <t>Phong hóa PT3</t>
  </si>
  <si>
    <t>Cao lanh hàng B nghiền rời (Văn bàn B)</t>
  </si>
  <si>
    <t>Đất sơ chế làm gạch loại A1 (lào cai)</t>
  </si>
  <si>
    <t>Bột đá nghiền F16</t>
  </si>
  <si>
    <t>Đất sét CH3</t>
  </si>
  <si>
    <t xml:space="preserve">Thủy tinh lỏng </t>
  </si>
  <si>
    <t>Talc (Đất làm gạch 
 màu vàng Phú Thọ)</t>
  </si>
  <si>
    <t>Chất giải keo (SM70)</t>
  </si>
  <si>
    <t>NGUYÊN LIỆU XƯƠNG</t>
  </si>
  <si>
    <t>NHIÊN LIỆU</t>
  </si>
  <si>
    <t>NCC</t>
  </si>
  <si>
    <t>NVLKX01.016</t>
  </si>
  <si>
    <t>NVLKX02.010</t>
  </si>
  <si>
    <t>Than cục 4A - Giang Thịnh</t>
  </si>
  <si>
    <t>NVLKX02.011</t>
  </si>
  <si>
    <t>Than cục 4 - Hải Giang</t>
  </si>
  <si>
    <t>CÔNG TY TNHH DỊCH VỤ VẬN TẢI LIÊN HOÀNG PHÚC</t>
  </si>
  <si>
    <t>DOANH NGHIỆP TƯ NHÂN DUY THANH LƯƠNG</t>
  </si>
  <si>
    <t>CÔNG TY TNHH THƯƠNG MẠI DỊCH VỤ GIANG THỊNH</t>
  </si>
  <si>
    <t>CÔNG TY TNHH THAN THỊNH HUYỀN</t>
  </si>
  <si>
    <t>CÔNG TY CỔ PHẦN HẢI GIANG</t>
  </si>
  <si>
    <t>Kho xương</t>
  </si>
  <si>
    <t>Sản xuất</t>
  </si>
  <si>
    <t>Tô Thành Công</t>
  </si>
  <si>
    <t>CÔNG TY TNHH PHÁT TRIỂN THƯƠNG MẠI VÀ XUẤT NHẬP KHẨU HOÀNG DƯƠNG</t>
  </si>
  <si>
    <t>Ngô Thị Sương Nguyệt Ánh</t>
  </si>
  <si>
    <t>CÔNG TY TNHH THIẾT BỊ GỐM SỨ GLISTEN VIỆT NAM</t>
  </si>
  <si>
    <t>Độ ẩm xuất kho</t>
  </si>
  <si>
    <t>NVLKX02.013</t>
  </si>
  <si>
    <t>18.74%</t>
  </si>
  <si>
    <t>1.2</t>
  </si>
  <si>
    <t>Đất sét Vĩnh Cửu (PND-VC01)</t>
  </si>
  <si>
    <t>PND-VC02 NB</t>
  </si>
  <si>
    <t xml:space="preserve">Đất sét Vĩnh Cửu (PND-VC02) </t>
  </si>
  <si>
    <t>Đất sét Vĩnh Cửu (PND-VC04)</t>
  </si>
  <si>
    <t>Đất sét Vĩnh Cửu 06</t>
  </si>
  <si>
    <t>Đất sét Vĩnh Cửu 07</t>
  </si>
  <si>
    <t>Đất sét Vĩnh Cửu 05</t>
  </si>
  <si>
    <t>Đất sét Vĩnh Cửu  NỘI BỘ 1</t>
  </si>
  <si>
    <t>Đất sét làm gạch (PND-LD01)</t>
  </si>
  <si>
    <t xml:space="preserve">Đất sét làm gạch (PND-LD04)  </t>
  </si>
  <si>
    <t xml:space="preserve">Đất sét làm gạch (PND-LD05)  </t>
  </si>
  <si>
    <t>ĐẤT SÉT HỒNG LQ (PND-BL01)</t>
  </si>
  <si>
    <t>ĐẤT SÉT HOA ĐÀO (PND-BD01)</t>
  </si>
  <si>
    <t>Đất sét hoa đào(BD02) LHP</t>
  </si>
  <si>
    <t>Đất  sét cộ cây xoài (PND-GX01)</t>
  </si>
  <si>
    <t>Tràng thạch Bà Rịa 34 (PNG-BR34)</t>
  </si>
  <si>
    <t>Tràng thạch Phước hòa 02-LHP</t>
  </si>
  <si>
    <t>Tràng thạch Phước Hòa 2 (PNG-PH02)</t>
  </si>
  <si>
    <t>Tràng thạch Phước Hòa 3 (PNG-PH03)</t>
  </si>
  <si>
    <t>Tràng thạch Phước hòa 15</t>
  </si>
  <si>
    <t>Tràng thạch Phước hòa 16</t>
  </si>
  <si>
    <t>Đá vôi Hà Nam</t>
  </si>
  <si>
    <t>Đá vôi Quảng Bình (PNG_QB01)</t>
  </si>
  <si>
    <t xml:space="preserve">CAO LANH KHÔ </t>
  </si>
  <si>
    <t>ĐẤT LÀM GẠCH (Cao Lanh LT)</t>
  </si>
  <si>
    <t>DK3</t>
  </si>
  <si>
    <t>CAO LANH XÁM</t>
  </si>
  <si>
    <t>Nhiên liệu</t>
  </si>
  <si>
    <t>Than cục 4 - 
Hải Minh</t>
  </si>
  <si>
    <t>PND-VC01NB07</t>
  </si>
  <si>
    <t>kg</t>
  </si>
  <si>
    <t>NVLKX01.032</t>
  </si>
  <si>
    <t>NVLKX01.043</t>
  </si>
  <si>
    <t>NVLKX01.031</t>
  </si>
  <si>
    <t>NVLKX01.041</t>
  </si>
  <si>
    <t>NVLKX01.042</t>
  </si>
  <si>
    <t>NVLKX01.044</t>
  </si>
  <si>
    <t>Thủy tinh lòng - NAM TRƯỜNG THỊNH</t>
  </si>
  <si>
    <t>Thủy tinh lòng - HÓA CHẤT CƠ BẢN</t>
  </si>
  <si>
    <t>Thủy tinh lòng - NGỌC ANH ĐẠT</t>
  </si>
  <si>
    <t>NVLKX01.024</t>
  </si>
  <si>
    <t>NVLKX01.022</t>
  </si>
  <si>
    <t>Than cục 4 - Thịnh Huyền</t>
  </si>
  <si>
    <t>Than cục 4 - Đức Anh</t>
  </si>
  <si>
    <t>Than cục 4 - Liên Hoàng Phúc</t>
  </si>
  <si>
    <t>Than cục 4A -
Hưng Tam Long</t>
  </si>
  <si>
    <t>Than cục 4 - 
Đông Bắc</t>
  </si>
  <si>
    <t>Than cục 4 - 
Huyền Trang</t>
  </si>
  <si>
    <t>Than cám VTC - Thịnh Huyền</t>
  </si>
  <si>
    <t>Than cám VTC - 
Đông Bắc</t>
  </si>
  <si>
    <t>Than cám VTC - 
Huyền Trang</t>
  </si>
  <si>
    <t>Than cám VTC - 
Hải Minh</t>
  </si>
  <si>
    <t>Than cám VTC - Đức Anh</t>
  </si>
  <si>
    <t>Than cám VTC - Liên Hoàng Phúc</t>
  </si>
  <si>
    <t>TCVTXTH.001</t>
  </si>
  <si>
    <t>TCVTCĐB.002</t>
  </si>
  <si>
    <t>TCVTCHT.003</t>
  </si>
  <si>
    <t>TCVTCHM.004</t>
  </si>
  <si>
    <t>TCVTCĐA.006</t>
  </si>
  <si>
    <t>TCVTCHP.007</t>
  </si>
  <si>
    <t>TCVTCTL.008</t>
  </si>
  <si>
    <t>Than cám VTC - 
Hưng Tam Long</t>
  </si>
  <si>
    <t>Than cám PN nhập lại kho</t>
  </si>
  <si>
    <t>TCPNNLK.009</t>
  </si>
  <si>
    <t>Bã vỏ điều - Gia Phúc Hân</t>
  </si>
  <si>
    <t>Bã vỏ điều - Giang Thịnh</t>
  </si>
  <si>
    <t>Bã vỏ điều - Tín Nghĩa Hưng</t>
  </si>
  <si>
    <t>12/4/3 Nguyễn Cảnh Dị, Phường 4, Quận Tân Bình, Thành phố Hồ Chí Minh, Việt Nam</t>
  </si>
  <si>
    <t>KH00166</t>
  </si>
  <si>
    <t>29/39/15, Bùi Hữu Nghĩa, Khu phố 3, Phường Tân Vạn, Thành phố Biên Hoà, Tỉnh Đồng Nai, Việt Nam</t>
  </si>
  <si>
    <t>NCC01210</t>
  </si>
  <si>
    <t>NCC01639</t>
  </si>
  <si>
    <t>NCC01684</t>
  </si>
  <si>
    <t>NCC01126</t>
  </si>
  <si>
    <t>23B/P 2, tổ 26, KP 1, Long bình tân, Thành phố Biên Hoà, Đồng Nai, Việt Nam</t>
  </si>
  <si>
    <t>NCC01741</t>
  </si>
  <si>
    <t>NCC01412</t>
  </si>
  <si>
    <t>CÔNG TY TNHH THỦY TINH NAM TRƯỜNG THỊNH</t>
  </si>
  <si>
    <t>Số 521/62, Tổ 6, KP 1, Phường Long Bình, Thành phố Biên Hoà, Tỉnh Đồng Nai, Việt Nam</t>
  </si>
  <si>
    <t>NCC00839</t>
  </si>
  <si>
    <t>NCC00495</t>
  </si>
  <si>
    <t>NCC01755</t>
  </si>
  <si>
    <t>CÔNG TY TNHH MỘT THÀNH VIÊN TÍN NGHĨA HƯNG</t>
  </si>
  <si>
    <t>Số 739, đường Bùi Văn Hòa, khu phố 7, Phường Long Bình, Thành phố Biên Hoà, Tỉnh Đồng Nai, Việt Nam</t>
  </si>
  <si>
    <t>NCC01651</t>
  </si>
  <si>
    <t>NCC00606</t>
  </si>
  <si>
    <t>NCC01751</t>
  </si>
  <si>
    <t>K91, Đường N8, KP 7, Phường Thống Nhất, Thành phố Biên Hoà, Tỉnh Đồng Nai, Việt Nam</t>
  </si>
  <si>
    <t>NCC01729</t>
  </si>
  <si>
    <t>Khu Đầm Bốt Thép, Xã Hoa Động, Huyện Thuỷ Nguyên, Thành phố Hải Phòng, Việt Nam</t>
  </si>
  <si>
    <t>NCC01515</t>
  </si>
  <si>
    <t>Số 20 đường Lương Ngọc Quyến, tổ 2, Phường Quang Trung, Thành phố Thái Nguyên, Tỉnh Thái Nguyên, Việt Nam</t>
  </si>
  <si>
    <t>NCC00223</t>
  </si>
  <si>
    <t>Cụm CN Kim Sơn - TX. Đông Triều - T. Quảng Ninh</t>
  </si>
  <si>
    <t>NCC00841</t>
  </si>
  <si>
    <t>ấp Bình Chánh, Xã Tân An, Huyện Vĩnh Cửu, Tỉnh Đồng Nai, Việt Nam</t>
  </si>
  <si>
    <t>NCC00671</t>
  </si>
  <si>
    <t>NCC00480</t>
  </si>
  <si>
    <t>Lô 1A, KCN Phú Bài, P. Phú Bài, TX. Hương Thủy, T. Thừa Thiên Huế</t>
  </si>
  <si>
    <t>NCC00921</t>
  </si>
  <si>
    <t>CÔNG TY CỔ PHẦN ACV GLAZE</t>
  </si>
  <si>
    <t>Khu công nghiệp Mỹ Xuân B1 - CONAC, Phường Mỹ Xuân, Thị Xã Phú Mỹ, Bà Rịa - Vũng Tàu, Việt Nam</t>
  </si>
  <si>
    <t>NCC00915</t>
  </si>
  <si>
    <t>CÔNG TY CP FRIT HƯƠNG GIANG</t>
  </si>
  <si>
    <t>Lô CN07, Khu B, KCN Phong Điền, TT Phong Điền, H. Phong Điền, T. Thừa Thiên Huế</t>
  </si>
  <si>
    <t>II</t>
  </si>
  <si>
    <t>Tên khách hàng</t>
  </si>
  <si>
    <t>NCC00842</t>
  </si>
  <si>
    <t>NCC00843</t>
  </si>
  <si>
    <t>NCC00844</t>
  </si>
  <si>
    <t>NCC00845</t>
  </si>
  <si>
    <t>NCC00846</t>
  </si>
  <si>
    <t>NCC00847</t>
  </si>
  <si>
    <t>NCC00848</t>
  </si>
  <si>
    <t>NCC00849</t>
  </si>
  <si>
    <t xml:space="preserve">CÔNG TY CP GẠCH MEN SA HA DO </t>
  </si>
  <si>
    <t>Đá vôi Hà Tiên (PNG-HT01 hoặc VLXDTT loại A2)</t>
  </si>
  <si>
    <t>NCC00756</t>
  </si>
  <si>
    <t>CÔNG TY TNHH SX THƯƠNG MẠI VÀ DỊCH VỤ PHAN QUÂN</t>
  </si>
  <si>
    <t>Lô 6-31 đường Võ Văn Tần, Khu TTTM Ba Hòn, TT Kiên Lương, H. Kiên Lương, T. Kiên Giang</t>
  </si>
  <si>
    <t>NCC00721</t>
  </si>
  <si>
    <t>CN CÔNG TY CP ĐT KHOÁNG SẢN - THAN ĐÔNG BẮC - XÍ NGHIỆP CHẾ BIẾN KD THAN MIỀN TRUNG</t>
  </si>
  <si>
    <t>NCC00824</t>
  </si>
  <si>
    <t>CÔNG TY CỔ PHẦN KHOÁNG SẢN HUYỀN TRANG</t>
  </si>
  <si>
    <t>Số 76 đường Minh Tân, khu 3, Phường Minh Tân, Thị xã Kinh Môn, Tỉnh Hải Dương, Việt Nam</t>
  </si>
  <si>
    <t>Phòng 17, tầng 4, tòa nhà Thành Đạt, số 3 Lê Thánh Tông, Phường Máy Tơ, Quận Ngô Quyền, Thành phố Hải Phòng, Việt Nam</t>
  </si>
  <si>
    <t>CÔNG TY TNHH SX&amp;TM ĐỨC ANH</t>
  </si>
  <si>
    <t>NCC00607</t>
  </si>
  <si>
    <t>CÔNG TY CP GẠCH MEN PHƯƠNG NAM</t>
  </si>
  <si>
    <t>NCC00484</t>
  </si>
  <si>
    <t>NHÀ MÁY HÓA CHẤT BIÊN HÒA - CHI NHÁNH CÔNG TY CỔ PHẦN HÓA CHẤT CƠ BẢN MIỀN NAM</t>
  </si>
  <si>
    <t>Đường 5, Khu Công nghiệp Biên Hòa 1, Phường An Bình, Thành phố Biên Hoà, Tỉnh Đồng Nai, Việt Nam</t>
  </si>
  <si>
    <t>Thửa đất số 814, Tờ bản đồ số 49, Tổ 4, Khu Phố 2, Phường Thới Hòa, Thị Xã Bến Cát, Tỉnh Bình Dương, Việt Nam</t>
  </si>
  <si>
    <t>NVLKX01.0011</t>
  </si>
  <si>
    <t>NCC1001</t>
  </si>
  <si>
    <t>CÔNG TY TUẤN ĐẠT</t>
  </si>
  <si>
    <t>Bi cao nhôm 60mmx92</t>
  </si>
  <si>
    <t>Bi trung nhôm D60</t>
  </si>
  <si>
    <t>Ngô Anh Tuấn Nghĩa</t>
  </si>
  <si>
    <t>XUẤT NGUYÊN LIỆU</t>
  </si>
  <si>
    <t>NHẬP NGUYÊN LIỆU</t>
  </si>
  <si>
    <t>Than cục</t>
  </si>
  <si>
    <t>Đ/c: 135/37/74 Nguyễn Hữu Cảnh, Phường 22, Q. Bình Thạnh, TP. Hồ Chí Minh</t>
  </si>
  <si>
    <t xml:space="preserve"> BM.03.14 </t>
  </si>
  <si>
    <t>BIÊN BẢN KIỂM NGHIỆM NHẬP KHO</t>
  </si>
  <si>
    <t>FRIT MATT VM01DC</t>
  </si>
  <si>
    <t xml:space="preserve">Độ ẩm tiêu chuẩn theo hợp đồng (%): </t>
  </si>
  <si>
    <t>Số lượng vỏ bao (cái):</t>
  </si>
  <si>
    <t xml:space="preserve">Số lượng pallet (cái): </t>
  </si>
  <si>
    <t xml:space="preserve">Độ ẩm tiêu chuẩn kiểm tra(%): </t>
  </si>
  <si>
    <t>Đóng gói (kg/bao)</t>
  </si>
  <si>
    <t>Trọng lượng vỏ bao (kg):</t>
  </si>
  <si>
    <t>Trọng lượng pallet (kg):</t>
  </si>
  <si>
    <t>Kích thước hạt:</t>
  </si>
  <si>
    <t xml:space="preserve"> -   </t>
  </si>
  <si>
    <t>Trọng lượng hàng bù đi kèm (kg):</t>
  </si>
  <si>
    <t xml:space="preserve">Bên bán: </t>
  </si>
  <si>
    <t>CT TNHH VITTO</t>
  </si>
  <si>
    <t xml:space="preserve">Địa chỉ: </t>
  </si>
  <si>
    <t xml:space="preserve">Điện thoại: </t>
  </si>
  <si>
    <t xml:space="preserve">Thời gian giao hàng: </t>
  </si>
  <si>
    <t>Trọng lượng cân vào
(kg)</t>
  </si>
  <si>
    <t>Trọng lượng vỏ bao (kg)</t>
  </si>
  <si>
    <t>Trọng lượng tổng pallet (kg)</t>
  </si>
  <si>
    <t>Trong lượng sau khi trừ vỏ bao và pallet (kg)</t>
  </si>
  <si>
    <t>Độ ẩm vượt tiêu chuẩn (%)</t>
  </si>
  <si>
    <t>Trọng lượng ẩm (kg)</t>
  </si>
  <si>
    <t>Trọng lượng sau khi trừ độ ẩm (kg)</t>
  </si>
  <si>
    <t>Mã phiếu</t>
  </si>
  <si>
    <t>Số xe</t>
  </si>
  <si>
    <t>Ngày cân</t>
  </si>
  <si>
    <t>29H-77950</t>
  </si>
  <si>
    <t>Số lượng nhập mua theo Hợp đồng (kg)</t>
  </si>
  <si>
    <t>Số lượng nhập kho quy khô (kg)</t>
  </si>
  <si>
    <t>* Ghi chú:</t>
  </si>
  <si>
    <t>Đồng Nai, ngày 15 tháng 05 năm 2023</t>
  </si>
  <si>
    <t>Trưởng phòng KH-VT</t>
  </si>
  <si>
    <t>Người lập</t>
  </si>
  <si>
    <t>Trần Ngọc Triễn</t>
  </si>
  <si>
    <t>Châu Thị Hoài Thương</t>
  </si>
  <si>
    <t>KX/04/001</t>
  </si>
  <si>
    <t>Đ/c: 135/37/74 Nguyễn Hữu Cảnh, P. 22, Q. Bình Thạnh, TP. HCM</t>
  </si>
  <si>
    <t>:</t>
  </si>
  <si>
    <t>Bên bán</t>
  </si>
  <si>
    <t>Thời gian giao hàng</t>
  </si>
  <si>
    <t>Trọng lượng hàng bù đi kèm (kg)</t>
  </si>
  <si>
    <t>Số lượng vỏ bao (cái)</t>
  </si>
  <si>
    <t>Số lượng pallet (cái)</t>
  </si>
  <si>
    <t>Trọng lượng pallet (kg)</t>
  </si>
  <si>
    <t>Trọng lượng hàng bù đi kèm</t>
  </si>
  <si>
    <t>Độ ẩm theo HĐ</t>
  </si>
  <si>
    <t>Trọng lượng cân vào</t>
  </si>
  <si>
    <t>Tổng trọng lượng vỏ bao</t>
  </si>
  <si>
    <t>Tổng trọng lượng pallet</t>
  </si>
  <si>
    <t>Trọng lượng sau khi trừ vỏ bao và pallet</t>
  </si>
  <si>
    <t>Độ ẩm vượt tiêu chuẩn</t>
  </si>
  <si>
    <t>Trọng lượng ẩm</t>
  </si>
  <si>
    <t>Trọng lượng sau khi trừ ẩm</t>
  </si>
  <si>
    <t>Mã Phiếu</t>
  </si>
  <si>
    <t>Độ ẩm theo hợp đồng (%)</t>
  </si>
  <si>
    <t>Độ ẩm  kiểm tra (%)</t>
  </si>
  <si>
    <t>ĐVT: kg</t>
  </si>
  <si>
    <t>P.Kế hoạch - Vật tư</t>
  </si>
  <si>
    <t>Trọng lượng cân ra</t>
  </si>
  <si>
    <t>Trọng lượng hàng</t>
  </si>
  <si>
    <t>Độ ẩm HĐ</t>
  </si>
  <si>
    <t>Độ ẩm vượt TC</t>
  </si>
  <si>
    <t>Tỷ lệ cám vượt tiêu chuẩn</t>
  </si>
  <si>
    <t>Tỷ lệ cám theo HĐ</t>
  </si>
  <si>
    <t>Nhập kho quy khô</t>
  </si>
  <si>
    <t>Nhập kho quy ướt</t>
  </si>
  <si>
    <t>Trọng lượng hàng qua cân</t>
  </si>
  <si>
    <t>Trọng lượng ẩm vượt tiêu chuẩn</t>
  </si>
  <si>
    <t>Trọng lượng cám vượt tiêu chuẩn</t>
  </si>
  <si>
    <t>Trọng lượng nhập kho</t>
  </si>
  <si>
    <t>Chênh lệch ẩm</t>
  </si>
  <si>
    <t>Độ ẩm theo hợp đồng</t>
  </si>
  <si>
    <t>Độ ẩm  kiểm tra</t>
  </si>
  <si>
    <t>Chênh lệch cám</t>
  </si>
  <si>
    <t>Tỷ lệ cám theo hợp đồng</t>
  </si>
  <si>
    <t>Tỷ lệ cám kiểm tra</t>
  </si>
  <si>
    <t>KX/04/002</t>
  </si>
  <si>
    <t>Mã tham chiếu</t>
  </si>
  <si>
    <t>Độ ẩm kiểm tra</t>
  </si>
  <si>
    <t>Tỷ lệ cám HĐ</t>
  </si>
  <si>
    <t>Trọng lượng cám tiêu chuẩn</t>
  </si>
  <si>
    <t xml:space="preserve">Trọng lượng vỏ bao </t>
  </si>
  <si>
    <t xml:space="preserve">Trọng lượng tổng pallet </t>
  </si>
  <si>
    <t xml:space="preserve">Trong lượng sau khi trừ vỏ bao và pallet </t>
  </si>
  <si>
    <t>Frit 1089</t>
  </si>
  <si>
    <t>NVLKM01.076</t>
  </si>
  <si>
    <t>Frit A106</t>
  </si>
  <si>
    <t>NVLKM01.037</t>
  </si>
  <si>
    <t>Frit A528</t>
  </si>
  <si>
    <t>NVLKM01.079</t>
  </si>
  <si>
    <t>Frit A608</t>
  </si>
  <si>
    <t>NVLKM01.077</t>
  </si>
  <si>
    <t>Băng keo trong 5P 80Ya (TQ) BBL</t>
  </si>
  <si>
    <t>NCC01503</t>
  </si>
  <si>
    <t>CÔNG TY CỔ PHẦN ĐẦU TƯ THƯƠNG MẠI LONG HƯNG PHÁT</t>
  </si>
  <si>
    <t>NVLKM04.011</t>
  </si>
  <si>
    <t>Dây đai PET</t>
  </si>
  <si>
    <t>NVLKM04.023</t>
  </si>
  <si>
    <t>NVLKM04.055</t>
  </si>
  <si>
    <t>Dây đai máy (8v)</t>
  </si>
  <si>
    <t>Zircon Silicate ZS-012 (Zircone 5)</t>
  </si>
  <si>
    <t>NCC00610</t>
  </si>
  <si>
    <t>NVLKM02.006</t>
  </si>
  <si>
    <t>Ke góc nhựa 30x60x8v</t>
  </si>
  <si>
    <t>NVLKM04.051</t>
  </si>
  <si>
    <t>Ke góc nhựa 40x80</t>
  </si>
  <si>
    <t>NVLKM04.079</t>
  </si>
  <si>
    <t>Pallet 1100x1100 cũ</t>
  </si>
  <si>
    <t>NCC01491</t>
  </si>
  <si>
    <t>NVLKM04.026</t>
  </si>
  <si>
    <t>Thanh nẹp góc gỗ</t>
  </si>
  <si>
    <t>NVLKM04.037</t>
  </si>
  <si>
    <t>Pallet 1100x1100x90</t>
  </si>
  <si>
    <t>NVLKM04.052</t>
  </si>
  <si>
    <t>Thanh nẹp góc gỗ 40x80</t>
  </si>
  <si>
    <t>NVLKM04.080</t>
  </si>
  <si>
    <t>Frit trong VFT03</t>
  </si>
  <si>
    <t>NCC01769</t>
  </si>
  <si>
    <t>CÔNG TY CỔ PHẦN VICOFRIT</t>
  </si>
  <si>
    <t>NVLKM02.069</t>
  </si>
  <si>
    <t>NVLKM01.054</t>
  </si>
  <si>
    <t>Men lót HGQ03</t>
  </si>
  <si>
    <t>NVLKM01.055</t>
  </si>
  <si>
    <t>HGS82</t>
  </si>
  <si>
    <t>NVLKM01.063</t>
  </si>
  <si>
    <t>Frit HGT 03</t>
  </si>
  <si>
    <t>NVLKM02.009</t>
  </si>
  <si>
    <t>Frit HGT 05</t>
  </si>
  <si>
    <t>NVLKM02.018</t>
  </si>
  <si>
    <t>Vỏ thùng gạch phế 30x60 (nâu)</t>
  </si>
  <si>
    <t>NCC01116</t>
  </si>
  <si>
    <t>NVLKM04.005</t>
  </si>
  <si>
    <t>Vỏ hộp Grandcera màu tím (t/8v)</t>
  </si>
  <si>
    <t>NVLKM04.053</t>
  </si>
  <si>
    <t>Vỏ hộp Grandcera Luxury Xanh Vàng (8v)</t>
  </si>
  <si>
    <t>NVLKM04.066</t>
  </si>
  <si>
    <t>Vỏ hộp Sahado xanh dương nhạt (8v)</t>
  </si>
  <si>
    <t>NVLKM04.068</t>
  </si>
  <si>
    <t>Vỏ hộp ESP (8v)</t>
  </si>
  <si>
    <t>NVLKM04.069</t>
  </si>
  <si>
    <t>Vỏ hộp Crown (8v)</t>
  </si>
  <si>
    <t>NVLKM04.070</t>
  </si>
  <si>
    <t>Vỏ hộp Havira 30x60 (8v)</t>
  </si>
  <si>
    <t>NVLKM04.075</t>
  </si>
  <si>
    <t>Vỏ hộp Luxury 40x80 (4v)</t>
  </si>
  <si>
    <t>NVLKM04.078</t>
  </si>
  <si>
    <t>Vỏ hộp Sahado 40x80 (4v)</t>
  </si>
  <si>
    <t>NVLKM04.082</t>
  </si>
  <si>
    <t>Vỏ hộp Crown 40x80 (4v)</t>
  </si>
  <si>
    <t>NVLKM04.083</t>
  </si>
  <si>
    <t>Vỏ hộp ESP 40x80 (4v)</t>
  </si>
  <si>
    <t>NVLKM04.088</t>
  </si>
  <si>
    <t>Vỏ hộp Grand Ceramic 8v 30x60</t>
  </si>
  <si>
    <t>NVLKM04.089</t>
  </si>
  <si>
    <t>Vỏ hộp Adonis 30x60 (8v)</t>
  </si>
  <si>
    <t>NVLKM04.090</t>
  </si>
  <si>
    <t>Vỏ hộp Adonis 40x80 (4v)</t>
  </si>
  <si>
    <t>NVLKM04.091</t>
  </si>
  <si>
    <t>NCC011075</t>
  </si>
  <si>
    <t>Vỏ hộp Grandcera xanh lá (8v)</t>
  </si>
  <si>
    <t>NVLKM04.054</t>
  </si>
  <si>
    <t>Bột đá (FB Bà Rịa) (PNG-PH02)</t>
  </si>
  <si>
    <t>Tràng thạch PH16</t>
  </si>
  <si>
    <t>Nhôm oxit (AL2O3)</t>
  </si>
  <si>
    <t>NVLKM01.005</t>
  </si>
  <si>
    <t>Phụ gia điện giải cho men- DEF 305</t>
  </si>
  <si>
    <t>NVLKM01.075</t>
  </si>
  <si>
    <t>Men STPP (trung quốc)</t>
  </si>
  <si>
    <t>NVLKM02.001</t>
  </si>
  <si>
    <t>Mực màu be</t>
  </si>
  <si>
    <t>NCC00272</t>
  </si>
  <si>
    <t>NVLKM03.008</t>
  </si>
  <si>
    <t>Mực xanh dương ESM</t>
  </si>
  <si>
    <t>NVLKM03.011</t>
  </si>
  <si>
    <t>Mực màu vàng ESM</t>
  </si>
  <si>
    <t>NVLKM03.012</t>
  </si>
  <si>
    <t>Mực nâu đỏ ESM</t>
  </si>
  <si>
    <t>NVLKM03.013</t>
  </si>
  <si>
    <t>Men in chìm ESM</t>
  </si>
  <si>
    <t>NVLKM03.014</t>
  </si>
  <si>
    <t>Mực hồng ESM</t>
  </si>
  <si>
    <t>NVLKM03.015</t>
  </si>
  <si>
    <t>Mực đen ESM</t>
  </si>
  <si>
    <t>NVLKM03.016</t>
  </si>
  <si>
    <t>Men in nổi - LU</t>
  </si>
  <si>
    <t>NVLKM03.018</t>
  </si>
  <si>
    <t>NCC00870</t>
  </si>
  <si>
    <t>CÔNG TY TNHH GIẤY VIỆT HÀ</t>
  </si>
  <si>
    <t>Men gốm sứ FO113</t>
  </si>
  <si>
    <t>Công Ty TNHH Kinh Doanh FRIT Thừa Thiên Huế</t>
  </si>
  <si>
    <t>NVLKM01.015</t>
  </si>
  <si>
    <t>Frit bán đục FS-459 M1</t>
  </si>
  <si>
    <t>NVLKM01.080</t>
  </si>
  <si>
    <t>Đất sét Hồng Lâm Đồng mới (PND-KL-BL01) - LQ</t>
  </si>
  <si>
    <t>Vỏ điều GPH</t>
  </si>
  <si>
    <t>Dầu diesel 0.05S (DO 0.05S)</t>
  </si>
  <si>
    <t>NCC01572</t>
  </si>
  <si>
    <t>CÔNG TY TNHH MỘT THÀNH VIÊN THƯƠNG MẠI XĂNG DẦU NAM TRUNG PHONG</t>
  </si>
  <si>
    <t>Men matt Glaze (MT-03VT)</t>
  </si>
  <si>
    <t>NCC00487</t>
  </si>
  <si>
    <t>CÔNG TY TNHH MTV TM DV VẬT LIỆU THIẾT BỊ QUẢNG ĐÔNG</t>
  </si>
  <si>
    <t>NVLKM01.056</t>
  </si>
  <si>
    <t>Men Frit Y-327</t>
  </si>
  <si>
    <t>NVLKM01.057</t>
  </si>
  <si>
    <t>Men matt Frit (MT-812)</t>
  </si>
  <si>
    <t>NVLKM01.058</t>
  </si>
  <si>
    <t>BF002A</t>
  </si>
  <si>
    <t>NVLKM01.059</t>
  </si>
  <si>
    <t>Men Frit MT-616</t>
  </si>
  <si>
    <t>NVLKM01.068</t>
  </si>
  <si>
    <t>NCC00089</t>
  </si>
  <si>
    <t>CÔNG TY TNHH MTV THỜI GIAN VÀNG</t>
  </si>
  <si>
    <t>Bọ sắt PET</t>
  </si>
  <si>
    <t>NVLKM04.025</t>
  </si>
  <si>
    <t>Dao cắt dân hoa(size 5cm)</t>
  </si>
  <si>
    <t>NVLKM04.032</t>
  </si>
  <si>
    <t>Kìm bấm dây đai</t>
  </si>
  <si>
    <t>NVLKM04.034</t>
  </si>
  <si>
    <t>Đồ tăng dây đai - Tốt</t>
  </si>
  <si>
    <t>NVLKM04.048</t>
  </si>
  <si>
    <t>Bột đá nghiền (VLXDTT) loại A2 (HN01)</t>
  </si>
  <si>
    <t>NCC01346</t>
  </si>
  <si>
    <t>NCC00201</t>
  </si>
  <si>
    <t>CÔNG TY TNHH SX TM GỖ PHÁT QUÝ</t>
  </si>
  <si>
    <t>Pallet 145x145x100cm</t>
  </si>
  <si>
    <t>NVLKM04.045</t>
  </si>
  <si>
    <t>Củi đốt lò</t>
  </si>
  <si>
    <t>Đá vôi (PND-HT01)</t>
  </si>
  <si>
    <t>NLT4.DA01</t>
  </si>
  <si>
    <t>NLT4A.TL01</t>
  </si>
  <si>
    <t>Than cục 4- Liên Hoàng Phúc</t>
  </si>
  <si>
    <t>NLT4.HP01</t>
  </si>
  <si>
    <t>CÔNG TY TNHH THƯƠNG MẠI DỊCH VỤ GIANG THỊNH</t>
  </si>
  <si>
    <t>CMC S50</t>
  </si>
  <si>
    <t>NCC00582</t>
  </si>
  <si>
    <t>NVLKM01.064</t>
  </si>
  <si>
    <t>Men chống dính con lăn</t>
  </si>
  <si>
    <t>NCC01568</t>
  </si>
  <si>
    <t>NVLKM02.019</t>
  </si>
  <si>
    <t>Frit VM06</t>
  </si>
  <si>
    <t>NCC01772</t>
  </si>
  <si>
    <t>NVLKM01.069</t>
  </si>
  <si>
    <t>Frit VM01 DC</t>
  </si>
  <si>
    <t>NVLKM01.070</t>
  </si>
  <si>
    <t>NCC01433</t>
  </si>
  <si>
    <t>NVLKM02.005</t>
  </si>
  <si>
    <t>CMC T26</t>
  </si>
  <si>
    <t>NCC00332</t>
  </si>
  <si>
    <t>CHI NHÁNH CÔNG TY TNH THƯƠNG MẠI VÀ ĐẦU TƯ T&amp;N (TP. HÀ NỘI)</t>
  </si>
  <si>
    <t>NVLKM02.015</t>
  </si>
  <si>
    <t>NVLKX01.033</t>
  </si>
  <si>
    <t>Tràng thạch PH15</t>
  </si>
  <si>
    <t>NCC01771</t>
  </si>
  <si>
    <t>FOSHAN GREENS IMPORT &amp; EXPORT CO.,LTD</t>
  </si>
  <si>
    <t>NVLKM04.038</t>
  </si>
  <si>
    <t>BF043A+</t>
  </si>
  <si>
    <t>NCC01510</t>
  </si>
  <si>
    <t>HONGKONG CERI CERAMIC CO. LIMITED</t>
  </si>
  <si>
    <t>NVLKM01.012</t>
  </si>
  <si>
    <t>Cao lanh P0255 (Cao lanh 1C)</t>
  </si>
  <si>
    <t>NCC00623</t>
  </si>
  <si>
    <t>Imerys Ceramics France</t>
  </si>
  <si>
    <t>NVLKM01.008</t>
  </si>
  <si>
    <t>Cao lanh AA Indo</t>
  </si>
  <si>
    <t>NVLKM02.053</t>
  </si>
  <si>
    <t>Tràng thạch Ấn Độ (PNG-AD) Feldspar</t>
  </si>
  <si>
    <t>NCC00764</t>
  </si>
  <si>
    <t>R.R. STONES PRIVATE LIMITED</t>
  </si>
  <si>
    <t>NVLKM01.016</t>
  </si>
  <si>
    <t>Than cục 4- Hải Giang</t>
  </si>
  <si>
    <t>NLT4.HG01</t>
  </si>
  <si>
    <t>NLT4.HT01</t>
  </si>
  <si>
    <t>NLT4.TH01</t>
  </si>
  <si>
    <t>NLT4.DB01</t>
  </si>
  <si>
    <t>Than cục 4- Hải Minh</t>
  </si>
  <si>
    <t>NLT4.HM01</t>
  </si>
  <si>
    <t>NLT5.DA01</t>
  </si>
  <si>
    <t>Vỏ điều- Giang Thịnh</t>
  </si>
  <si>
    <t>NLD.GT01</t>
  </si>
  <si>
    <t>Vỏ điều- Tín Nghĩa Hưng</t>
  </si>
  <si>
    <t>NLD.NH01</t>
  </si>
  <si>
    <t>Than cám sàng từ than cục</t>
  </si>
  <si>
    <t>NVLKX02.006</t>
  </si>
  <si>
    <t>cái</t>
  </si>
  <si>
    <t>cuộn</t>
  </si>
  <si>
    <t>CT TNHH Đầu Tư Liên Thành Phát</t>
  </si>
  <si>
    <t>NCC01000</t>
  </si>
  <si>
    <t>NVLKM04.014</t>
  </si>
  <si>
    <t>NVLKM01.001</t>
  </si>
  <si>
    <t>NVLKM01.003</t>
  </si>
  <si>
    <t>NVLKM01.010</t>
  </si>
  <si>
    <t>NVLKM01.011</t>
  </si>
  <si>
    <t>NVLKM01.017</t>
  </si>
  <si>
    <t>NVLKM01.019</t>
  </si>
  <si>
    <t>NVLKM01.021</t>
  </si>
  <si>
    <t>NVLKM01.023</t>
  </si>
  <si>
    <t>NVLKM01.024</t>
  </si>
  <si>
    <t>NVLKM01.035</t>
  </si>
  <si>
    <t>NVLKM01.036</t>
  </si>
  <si>
    <t>NVLKM01.039</t>
  </si>
  <si>
    <t>NVLKM01.041</t>
  </si>
  <si>
    <t>NVLKM01.042</t>
  </si>
  <si>
    <t>NVLKM01.044</t>
  </si>
  <si>
    <t>NVLKM01.045</t>
  </si>
  <si>
    <t>NVLKM01.046</t>
  </si>
  <si>
    <t>NVLKM01.047</t>
  </si>
  <si>
    <t>NVLKM01.048</t>
  </si>
  <si>
    <t>NVLKM01.049</t>
  </si>
  <si>
    <t>NVLKM01.051</t>
  </si>
  <si>
    <t>NVLKM01.052</t>
  </si>
  <si>
    <t>NVLKM01.061</t>
  </si>
  <si>
    <t>NVLKM01.065</t>
  </si>
  <si>
    <t>NVLKM01.078</t>
  </si>
  <si>
    <t>NVLKM02.004</t>
  </si>
  <si>
    <t>NVLKM02.022</t>
  </si>
  <si>
    <t>NVLKM02.027</t>
  </si>
  <si>
    <t>NVLKM02.028</t>
  </si>
  <si>
    <t>NVLKM02.029</t>
  </si>
  <si>
    <t>NVLKM02.030</t>
  </si>
  <si>
    <t>NVLKM02.032</t>
  </si>
  <si>
    <t>NVLKM03.009</t>
  </si>
  <si>
    <t>NVLKM03.010</t>
  </si>
  <si>
    <t>NVLKM04.028</t>
  </si>
  <si>
    <t>NVLKM04.030</t>
  </si>
  <si>
    <t>NVLKM04.031</t>
  </si>
  <si>
    <t>NVLKM04.059</t>
  </si>
  <si>
    <t>NVLKM04.060</t>
  </si>
  <si>
    <t>NVLKM04.081</t>
  </si>
  <si>
    <t>Cao lanh (Phú Thọ) A2</t>
  </si>
  <si>
    <t>FV090/540 FRIT TITAN</t>
  </si>
  <si>
    <t>FO 716</t>
  </si>
  <si>
    <t>VF1101N/A (Frit trong cho ốp)</t>
  </si>
  <si>
    <t>MAGNESIUM OXIDE (Magie oxit)</t>
  </si>
  <si>
    <t>Bột tan S220</t>
  </si>
  <si>
    <t>Cao lanh P08</t>
  </si>
  <si>
    <t>CLAY GF3005</t>
  </si>
  <si>
    <t>Men HIFIL1</t>
  </si>
  <si>
    <t>Men Frit PT02</t>
  </si>
  <si>
    <t>Men in FP940</t>
  </si>
  <si>
    <t>PGB1288B</t>
  </si>
  <si>
    <t>TM2085</t>
  </si>
  <si>
    <t>B3001</t>
  </si>
  <si>
    <t>BT4139</t>
  </si>
  <si>
    <t>TB3007</t>
  </si>
  <si>
    <t>BT3008</t>
  </si>
  <si>
    <t>GB1660</t>
  </si>
  <si>
    <t>S501</t>
  </si>
  <si>
    <t>S250</t>
  </si>
  <si>
    <t>M004</t>
  </si>
  <si>
    <t>S130</t>
  </si>
  <si>
    <t>FV090/558</t>
  </si>
  <si>
    <t>CMC G30</t>
  </si>
  <si>
    <t>Frit 568</t>
  </si>
  <si>
    <t>Hóa chất CMC (20kg/1 bao)</t>
  </si>
  <si>
    <t>ZIRCON ZRD5M</t>
  </si>
  <si>
    <t>Cao lanh men BF043 PV</t>
  </si>
  <si>
    <t>Men FV104/537</t>
  </si>
  <si>
    <t>Đất sét BC03</t>
  </si>
  <si>
    <t>Đất sét YS09</t>
  </si>
  <si>
    <t>CMC FC3828</t>
  </si>
  <si>
    <t>Dung dịch rửa đầu in</t>
  </si>
  <si>
    <t>Dung dịch rửa máy in</t>
  </si>
  <si>
    <t>Tăng cứng xương T100</t>
  </si>
  <si>
    <t>Vữa xây lò nung nhiệt độ cao (chất bảo hộ con lăn trên)</t>
  </si>
  <si>
    <t>Vữa xây lò nung nhiệt độ cao (chất bảo hộ con lăn dưới)</t>
  </si>
  <si>
    <t>Vỏ hộp Sahado nâu đỏ (8v)</t>
  </si>
  <si>
    <t>Pallet (sửa)</t>
  </si>
  <si>
    <t>Vỏ thùng gạch phế 40x80</t>
  </si>
  <si>
    <t>Cái</t>
  </si>
  <si>
    <t>NVLKX01.030</t>
  </si>
  <si>
    <t>Đất làm gạch (LT01)</t>
  </si>
  <si>
    <t>Đất sét làm gạch (PND-LĐ01)</t>
  </si>
  <si>
    <t>Đất sét Cộ Cây Xoài</t>
  </si>
  <si>
    <t>Bột đá (FB Bà Rịa) (PNG-BR34)</t>
  </si>
  <si>
    <t>NLT5.HT01</t>
  </si>
  <si>
    <t>Than cục 5- Huyền Trang</t>
  </si>
  <si>
    <t>Lít</t>
  </si>
  <si>
    <t>Quy ẩm</t>
  </si>
  <si>
    <t>Độ ẩm</t>
  </si>
  <si>
    <t>Thủ kho</t>
  </si>
  <si>
    <t>Người nhận hàng</t>
  </si>
  <si>
    <t>Ban Tổng giám đốc</t>
  </si>
  <si>
    <t>* Diễn giải:</t>
  </si>
  <si>
    <t>NVLKX01.047</t>
  </si>
  <si>
    <t>NVLKX01.048</t>
  </si>
  <si>
    <t>Đất sét Vĩnh Cửu (PND-VC02)</t>
  </si>
  <si>
    <t>Đất sét Vĩnh Cửu (PND-VC04)</t>
  </si>
  <si>
    <t>Đất sét Vĩnh Cửu (PND-VC02NB)</t>
  </si>
  <si>
    <t>Thủy tinh lỏng - Nam Trường Thịnh (Natri silicate)</t>
  </si>
  <si>
    <t>Thủy tinh lỏng - Hóa chất Biên Hòa (Natri silicate)</t>
  </si>
  <si>
    <t>Thủy tinh lỏng - Ngọc Anh Đạt (Natri silicate)</t>
  </si>
  <si>
    <t>NVLKX01.046</t>
  </si>
  <si>
    <t>NVLKX01.049</t>
  </si>
  <si>
    <t>NVLKX01.050</t>
  </si>
  <si>
    <t>NVLKX01.051</t>
  </si>
  <si>
    <t>NVLKX01.0061</t>
  </si>
  <si>
    <t>NVLKX01.0062</t>
  </si>
  <si>
    <t>NVLKX01.0063</t>
  </si>
  <si>
    <t>Phước Hòa 03 - LHP (PNG-PH03)</t>
  </si>
  <si>
    <t>NVLKX01.052</t>
  </si>
  <si>
    <t>NVLKX01.025</t>
  </si>
  <si>
    <t>Lê Hoàng Thanh</t>
  </si>
  <si>
    <t>Trần Ngọc Triển</t>
  </si>
  <si>
    <t>Mã NCC</t>
  </si>
  <si>
    <t>Than cục 4A- Hưng Tam Long Lô 2</t>
  </si>
  <si>
    <t>Xỉ than</t>
  </si>
  <si>
    <t>Than cục 4- Huyền Trang Lô 2</t>
  </si>
  <si>
    <t>Đất sét Hoa đào (DTL)</t>
  </si>
  <si>
    <t>Đất sét Hoa đào (DTL) BD01</t>
  </si>
  <si>
    <t>NLT4A.TL02</t>
  </si>
  <si>
    <t>NLT4A.TL03</t>
  </si>
  <si>
    <t>Than cục 4A- Hưng Tam Long Lô 3</t>
  </si>
  <si>
    <t>Than cục 4A- Hưng Tam Long Lô 1</t>
  </si>
  <si>
    <t>Than cục 4- Huyền Trang Lô 1</t>
  </si>
  <si>
    <t>NLT4.HT02</t>
  </si>
  <si>
    <t>Than cục 4- Thịnh Huyền Lô 1</t>
  </si>
  <si>
    <t>Than cục 4- Thịnh Huyền Lô 2</t>
  </si>
  <si>
    <t>NLT4.TH02</t>
  </si>
  <si>
    <t>Than cục 4- Huyền Trang Lô 3</t>
  </si>
  <si>
    <t>NLT4.HT03</t>
  </si>
  <si>
    <t>Đất sét hoa đào BD02 LHP</t>
  </si>
  <si>
    <t>Đất sét hoa đào BD02 DTL</t>
  </si>
  <si>
    <t>NVLKX01.045</t>
  </si>
  <si>
    <t>NVLKX01.053</t>
  </si>
  <si>
    <t>NCC00496</t>
  </si>
  <si>
    <t>CÔNG TY TNHH CHẤT ĐỐT LÂM THIÊN PHÚC</t>
  </si>
  <si>
    <t>Khu B, Ấp Thới Sơn, Xã Bình Hoà, Huyện Vĩnh Cửu, Tỉnh Đồng Nai</t>
  </si>
  <si>
    <t>Vỏ điều- Lâm Thiên Phúc lô 1</t>
  </si>
  <si>
    <t>NLD.TP01</t>
  </si>
  <si>
    <t>THANCAM.HT01</t>
  </si>
  <si>
    <t>THANCAM.HT02</t>
  </si>
  <si>
    <t>THANCAM.HT03</t>
  </si>
  <si>
    <t>THANCAM.TH01</t>
  </si>
  <si>
    <t>THANCAM.TH02</t>
  </si>
  <si>
    <t>THANCAM.HL01</t>
  </si>
  <si>
    <t>THANCAM.HL02</t>
  </si>
  <si>
    <t>THANCAM.HL03</t>
  </si>
  <si>
    <t>Than cám sàng từ than cục của lô than Huyền Trang 01</t>
  </si>
  <si>
    <t>Than cám sàng từ than cục của lô than Huyền Trang 02</t>
  </si>
  <si>
    <t>Than cám sàng từ than cục của lô than Huyền Trang 03</t>
  </si>
  <si>
    <t>Than cám sàng từ than cục của lô than Thịnh Huyền 01</t>
  </si>
  <si>
    <t>Than cám sàng từ than cục của lô than Thịnh Huyền 02</t>
  </si>
  <si>
    <t>Than cám sàng từ than cục của lô than Hưng Tam Long 01</t>
  </si>
  <si>
    <t>Than cám sàng từ than cục của lô than Hưng Tam Long 02</t>
  </si>
  <si>
    <t>Than cám sàng từ than cục của lô than Hưng Tam Long 03</t>
  </si>
  <si>
    <t>NVLKX01.054</t>
  </si>
  <si>
    <t>Than cám sàng từ than cục của lô than Đông Bắc 01</t>
  </si>
  <si>
    <t>THANCAM.ĐB01</t>
  </si>
  <si>
    <t>Than cục 4- Đông Bắc 01</t>
  </si>
  <si>
    <t>CÔNG TY TNHH TM KHOÁNG SẢN ĐÔNG BẮC</t>
  </si>
  <si>
    <t>391/33 Sư Vạn Hạnh, P 12, Q 10, TP HCM</t>
  </si>
  <si>
    <t>Đất Đức Hoà DB14 LHP</t>
  </si>
  <si>
    <t>NCC00497</t>
  </si>
  <si>
    <t>CÔNG TY TNHH THẠCH THÀNH KIM</t>
  </si>
  <si>
    <t>NVLKX01.055</t>
  </si>
  <si>
    <t>Ấp Bình Ý, Tân Bình, Vĩnh Cửu, Đồng Nai</t>
  </si>
  <si>
    <t>Bột đá 0-5 (PH02)</t>
  </si>
  <si>
    <t>NCC00498</t>
  </si>
  <si>
    <t>CÔNG TY CỔ PHẦN VLXD VIDONA</t>
  </si>
  <si>
    <t>Cụm công nghiệp VLXD, Ấp Bình Chánh, Xã Tân An, Huyện Vĩnh Cửu, Tỉnh Đồng Nai</t>
  </si>
  <si>
    <t>NVLKX01.056</t>
  </si>
  <si>
    <t>Đất Đỏ Hoa Đào (BD02) LHP</t>
  </si>
  <si>
    <t>Đất sét VT01 (Đất TT)</t>
  </si>
  <si>
    <t>Bột đá Phước Hoà 03 (PH03) DTL</t>
  </si>
  <si>
    <t>Đất TALC</t>
  </si>
  <si>
    <t>NVLKX01.057</t>
  </si>
  <si>
    <t>Đá Tràng Thạch An Giang(AG01)</t>
  </si>
  <si>
    <t>Đá Tràng Thạch An Giang(AG02)</t>
  </si>
  <si>
    <t>NVLKX01.058</t>
  </si>
  <si>
    <t>NCC00499</t>
  </si>
  <si>
    <t>CÔNG TY TNHH NGÂN HÙNG PHÚC</t>
  </si>
  <si>
    <t>Số 346B, tổ 4, ấp 2 Vĩnh Tân, huyện Vĩnh Cửu, tỉnh Đồng Nai</t>
  </si>
  <si>
    <t>Đất VT02</t>
  </si>
  <si>
    <t>NVLKX01.059</t>
  </si>
  <si>
    <t>P.Kế hoạch Tổng hợp</t>
  </si>
  <si>
    <t>NCC00500</t>
  </si>
  <si>
    <t>SN 10, hẻm 63/26/19, tổ 15 Trần Quốc Vượng, Phường Dịch Vọng Lâu, Quận Cầu Giấy, TP. Hà Nội</t>
  </si>
  <si>
    <t>KHTH</t>
  </si>
  <si>
    <t>Dolomite (Đất làm gạch A2)</t>
  </si>
  <si>
    <t>Đất VT03</t>
  </si>
  <si>
    <t>Than cục 4- Đông Bắc 02</t>
  </si>
  <si>
    <t>NLT4.DB02</t>
  </si>
  <si>
    <t>Than cám sàng từ than cục của lô than Đông Bắc 02</t>
  </si>
  <si>
    <t>THANCAM.ĐB02</t>
  </si>
  <si>
    <t xml:space="preserve">CÔNG TY CP GẠCH MEN SAHADO </t>
  </si>
  <si>
    <t>NCC00501</t>
  </si>
  <si>
    <t>CÔNG TY CỔ PHẦN GẠCH MEN SAHADO</t>
  </si>
  <si>
    <t>CÔNG TY CP GẠCH MEN SA HA DO</t>
  </si>
  <si>
    <t>Đất TT (VC01)</t>
  </si>
  <si>
    <t>NVLKX01.061</t>
  </si>
  <si>
    <t>NCC00502</t>
  </si>
  <si>
    <t>Thửa đất 02+03, Đầm Cống 2, xã Gia Ninh, Huyện Thủy Nguyên, TP Hải Phòng</t>
  </si>
  <si>
    <t>CÔNG TY CỔ PHẦN ĐẦU TƯ KINH DOANH HẢI THÀNH</t>
  </si>
  <si>
    <t>Than cục 4- Hải Thành Lô1</t>
  </si>
  <si>
    <t>NLT4.HAT01</t>
  </si>
  <si>
    <t>Than cục 4- Hải Thành Lô2</t>
  </si>
  <si>
    <t>NLT4.HAT02</t>
  </si>
  <si>
    <t>Than cám sàng từ than cục của lô than Hải Thành 01</t>
  </si>
  <si>
    <t>Than cám sàng từ than cục của lô than Hải Thành 02</t>
  </si>
  <si>
    <t>THANCAM.HAT01</t>
  </si>
  <si>
    <t>THANCAM.HAT02</t>
  </si>
  <si>
    <t>Đất sét VT03-1 (Đất TT)</t>
  </si>
  <si>
    <t>NVLKX01.062</t>
  </si>
  <si>
    <t>NTT</t>
  </si>
  <si>
    <t>NAD</t>
  </si>
  <si>
    <t>LTP</t>
  </si>
  <si>
    <t>KX/08/120</t>
  </si>
  <si>
    <t>Số lượng trừ do không đạt tiêu chuẩn( màu sắc ) - 10%</t>
  </si>
  <si>
    <t>Than cục 4- Hải Thành Lô3</t>
  </si>
  <si>
    <t>NLT4.HAT03</t>
  </si>
  <si>
    <t>Than cám sàng từ than cục của lô than Hải Thành 03</t>
  </si>
  <si>
    <t>THANCAM.HAT03</t>
  </si>
  <si>
    <t>Cụm CN VL XD Tân An, ấp Bình Chánh, Tân An, Vĩnh Cửu, Đồng Nai.</t>
  </si>
  <si>
    <t>Phó Tổng giám đốc</t>
  </si>
  <si>
    <t>Đỗ Ngọc Du</t>
  </si>
  <si>
    <t>Ghi chú</t>
  </si>
  <si>
    <t>Đất sét L1 (Đất TT)</t>
  </si>
  <si>
    <t>NVLKX01.063</t>
  </si>
  <si>
    <t>NLT4.VDN01</t>
  </si>
  <si>
    <t>Than cám sàng từ than cục của lô than VIDONA 01</t>
  </si>
  <si>
    <t>THANCAM.VDN01</t>
  </si>
  <si>
    <t>Đất VC02 (Đất TT)</t>
  </si>
  <si>
    <t>NCC00503</t>
  </si>
  <si>
    <t>CÔNG TY TNHH GẠCH THÀNH PHÁT</t>
  </si>
  <si>
    <t>NVLKX01.064</t>
  </si>
  <si>
    <t>Kiều Minh mẫn</t>
  </si>
  <si>
    <t>Than cục 4- VIDONA 01</t>
  </si>
  <si>
    <t>Than cục 4- VIDONA 02</t>
  </si>
  <si>
    <t>NLT4.VDN02</t>
  </si>
  <si>
    <t>Than cám sàng từ than cục của lô than VIDONA 02</t>
  </si>
  <si>
    <t>THANCAM.VDN02</t>
  </si>
  <si>
    <t>Than cám sàng từ than cục của lô than Hưng Tam Long 04</t>
  </si>
  <si>
    <t>THANCAM.HL04</t>
  </si>
  <si>
    <t>Than cục 4A- Hưng Tam Long Lô 4</t>
  </si>
  <si>
    <t>NLT4A.TL04</t>
  </si>
  <si>
    <t>CÔNG TY CỔ PHẦN ĐẦU TƯ XÂY DỰNG GIAO THÔNG 577</t>
  </si>
  <si>
    <t>CÔNG TY TNHH MTV DUY THANH LƯƠNG</t>
  </si>
  <si>
    <t>CÔNG TY TNHH MTV GIA PHÚC</t>
  </si>
  <si>
    <t>Vỏ điều- Gia Phúc Lô 1</t>
  </si>
  <si>
    <t>TB</t>
  </si>
  <si>
    <t>NLD.GP01</t>
  </si>
  <si>
    <t>Than cám sàng từ than cục của lô than Đức Anh 01</t>
  </si>
  <si>
    <t>THANCAM.DA01</t>
  </si>
  <si>
    <t>Só 215, đường Minh Tân, khu Bích Khôi 3, P Minh Tân, Tx Kinh Môn, T Hải Dương</t>
  </si>
  <si>
    <t>PHÒNG KẾ HOẠCH TỔNG HỢP</t>
  </si>
  <si>
    <t>NDA Tôn</t>
  </si>
  <si>
    <t>Ngày SD</t>
  </si>
  <si>
    <t>Không đạt yêu cầu trả lại ( KTCN )</t>
  </si>
  <si>
    <t>Than cục 5- Đức Anh 01</t>
  </si>
  <si>
    <t>Than cục 5- Đức Anh 02</t>
  </si>
  <si>
    <t>NLT5.DA02</t>
  </si>
  <si>
    <t>Than cục 4- Đức Anh 01</t>
  </si>
  <si>
    <t>Than cục 4- Đức Anh 02</t>
  </si>
  <si>
    <t>NLT4.DA02</t>
  </si>
  <si>
    <t>Than cục 4- Đức Anh 03</t>
  </si>
  <si>
    <t>NLT4.DA03</t>
  </si>
  <si>
    <t>Than cám sàng từ than cục của lô than Đức Anh 02</t>
  </si>
  <si>
    <t>Than cám sàng từ than cục của lô than Đức Anh 03</t>
  </si>
  <si>
    <t>THANCAM.DA02</t>
  </si>
  <si>
    <t>THANCAM.DA03</t>
  </si>
  <si>
    <t>CÔNG TY CP NĂNG LƯỢNG SONG LONG</t>
  </si>
  <si>
    <t>CÔNG TY TNHH TLD COMPANY</t>
  </si>
  <si>
    <t>1614, QL 14, KP 3, P. Tiến Thành, TP. Đồng Xoài, T. Bình Phước</t>
  </si>
  <si>
    <t>Đường N2, KCN Phú Mỹ II, P.Tân Phước, TP. Phú Mỹ, Bà Rịa, T.Vũng Tàu</t>
  </si>
  <si>
    <t>Mùn cưa</t>
  </si>
  <si>
    <t>Than Indo- SL01</t>
  </si>
  <si>
    <t>NLT.SL01</t>
  </si>
  <si>
    <t>NCC02107</t>
  </si>
  <si>
    <t>NCC02108</t>
  </si>
  <si>
    <t>NL.TLD01</t>
  </si>
  <si>
    <t>NCC02113</t>
  </si>
  <si>
    <t>CÔNG TY TNHH PHẠM HOÀNG BẢO NGỌC</t>
  </si>
  <si>
    <t>Só 9, đường 16, ấp Tân Bình, Bình Minh, Đồng Nai, Việt Nam</t>
  </si>
  <si>
    <t>Dăm đen</t>
  </si>
  <si>
    <t>NL.HBN01</t>
  </si>
  <si>
    <t>NCC02119</t>
  </si>
  <si>
    <t>Tổ 7, Khóm Huệ Đức, Xã Cô Tô, Tỉnh An Giang, Việt Nam</t>
  </si>
  <si>
    <t>Đá Bụi(AG03)</t>
  </si>
  <si>
    <t>NVLKX01.065</t>
  </si>
  <si>
    <t>CÔNG TY TNHH NGỌC TUẤN PHÚ HÀO</t>
  </si>
  <si>
    <t>NCC02121</t>
  </si>
  <si>
    <t>CÔNG TY TNHH CHẤT ĐỐT HÙNG LÊ</t>
  </si>
  <si>
    <t>Khu B, Ấp Thới Sơn, Phường Tân Triều, Tỉnh Đồng Nai, Việt Nam</t>
  </si>
  <si>
    <t>Vỏ điều- Hùng Lê lô 1</t>
  </si>
  <si>
    <t>NLD.HL01</t>
  </si>
  <si>
    <t>HL</t>
  </si>
  <si>
    <t>Đ/c: 135/37/74 Nguyễn Hữu Cảnh, P.Thạnh Mỹ Tây, TP. HCM</t>
  </si>
  <si>
    <t>Nhập với giá 0đ để khớp sổ sách</t>
  </si>
  <si>
    <t>NVLKX01.066</t>
  </si>
  <si>
    <t>DC</t>
  </si>
  <si>
    <t>DC2</t>
  </si>
  <si>
    <t>CÔNG TY TNHH SX TM THIÊN BẢO BP</t>
  </si>
  <si>
    <t>KP 8, Phường Phước Bình, Tỉnh Đồng Nai, Việt Nam</t>
  </si>
  <si>
    <t>Vỏ điều- Thiên Bảo lô 1</t>
  </si>
  <si>
    <t>NLD.TB01</t>
  </si>
  <si>
    <t>NCC04858</t>
  </si>
  <si>
    <t>NCC04859</t>
  </si>
  <si>
    <t>CÔNG TY TNHH DT GREENPOWER</t>
  </si>
  <si>
    <t>25, đường Mạch Thị Liễu, KP Đông Chiêu, Phường Dĩ An, TP Hồ Chí Minh</t>
  </si>
  <si>
    <t>Vỏ điều- GreenPower lô 1</t>
  </si>
  <si>
    <t>NLD.GR01</t>
  </si>
  <si>
    <t>GR</t>
  </si>
  <si>
    <t>Than cục 5- Hải Thành Lô1</t>
  </si>
  <si>
    <t>NLT5.HAT01</t>
  </si>
  <si>
    <t>KX/02/20</t>
  </si>
  <si>
    <t>CÔNG TY TNHH PT HẠ TẦNG ĐỨC ANH</t>
  </si>
  <si>
    <t>DC1</t>
  </si>
  <si>
    <t>NCC04896</t>
  </si>
  <si>
    <t>CÔNG TY TNHH DỊCH VỤ THƯƠNG MẠI VẬN TẢI NAM TUẤN PHÁT</t>
  </si>
  <si>
    <t>Tổ 2, Ấp 2, Xã Trị An, Tỉnh Đồng Nai, Việt Nam</t>
  </si>
  <si>
    <t>Đất NTP01</t>
  </si>
  <si>
    <t>NVLKX01.067</t>
  </si>
  <si>
    <t>NVLKX01.068</t>
  </si>
  <si>
    <t>Đất VC08</t>
  </si>
  <si>
    <t>60H-05962</t>
  </si>
  <si>
    <t>60C-77706</t>
  </si>
  <si>
    <t>60H-05534</t>
  </si>
  <si>
    <t>60H-33761</t>
  </si>
  <si>
    <t>60H-08137</t>
  </si>
  <si>
    <t>60K-85644</t>
  </si>
  <si>
    <t>60K-73617</t>
  </si>
  <si>
    <t>60C-68268</t>
  </si>
  <si>
    <t>60C-21187</t>
  </si>
  <si>
    <t xml:space="preserve"> Á CHÂU</t>
  </si>
  <si>
    <t>60H-13171</t>
  </si>
  <si>
    <t>60K-96870</t>
  </si>
  <si>
    <t>KX/06/26</t>
  </si>
  <si>
    <t>60C-22878</t>
  </si>
  <si>
    <t>Tỷ lệ trừ cõ hạt trên sàng (%)</t>
  </si>
  <si>
    <t>Trừ số lượng hạt trên sàng (kg)</t>
  </si>
  <si>
    <t>25-26/06 DC1</t>
  </si>
  <si>
    <t>25-26/06 DC2</t>
  </si>
  <si>
    <t>60K-70605</t>
  </si>
  <si>
    <t>BÁO CÁO TỔNG HỢP NHẬP XUẤT TỒN NGUYÊN LIỆU XƯƠNG
 Tháng 07 năm 2026 (Trích xuất vào ngày 25 hàng tháng)</t>
  </si>
  <si>
    <t xml:space="preserve"> THÀNH PHÁT</t>
  </si>
  <si>
    <t>KX/07/51</t>
  </si>
  <si>
    <t xml:space="preserve"> Chuyển cục thành cám theo bb chốt lô</t>
  </si>
  <si>
    <t>61C-20158</t>
  </si>
  <si>
    <t>09-11/07 DC1</t>
  </si>
  <si>
    <t>09-11/07 DC2</t>
  </si>
  <si>
    <t>KX/07/136</t>
  </si>
  <si>
    <t>KX/07/154</t>
  </si>
  <si>
    <t xml:space="preserve"> PN31D 105-110/07</t>
  </si>
  <si>
    <t xml:space="preserve"> PCL04D 98-102/07</t>
  </si>
  <si>
    <t>PHÚC HẢI ĐĂNG 7.4%</t>
  </si>
  <si>
    <t xml:space="preserve"> PN31D 111-116/07</t>
  </si>
  <si>
    <t xml:space="preserve"> PCL04D 103-108/07</t>
  </si>
  <si>
    <t xml:space="preserve"> PN31D 117-122/07</t>
  </si>
  <si>
    <t xml:space="preserve"> PCL04D 109-114/07</t>
  </si>
  <si>
    <t xml:space="preserve"> PN31D 123-128/07</t>
  </si>
  <si>
    <t xml:space="preserve"> PCL04D 115-119/07</t>
  </si>
  <si>
    <t>PHÚC HẢI ĐĂNG 7.3%</t>
  </si>
  <si>
    <t xml:space="preserve"> PN31D 129-133/07</t>
  </si>
  <si>
    <t xml:space="preserve"> PN31D 134-137/07</t>
  </si>
  <si>
    <t xml:space="preserve"> PCL04D 120-125/07</t>
  </si>
  <si>
    <t xml:space="preserve"> PCL04D 126-130/07</t>
  </si>
  <si>
    <t xml:space="preserve"> PN31D 138-141/07</t>
  </si>
  <si>
    <t xml:space="preserve"> PCL04D 131-133/07</t>
  </si>
  <si>
    <t>THIÊN HOÀNG 7.8%</t>
  </si>
  <si>
    <t xml:space="preserve"> PN31D 142-147/07</t>
  </si>
  <si>
    <t xml:space="preserve"> PCL04D 134-139/07</t>
  </si>
  <si>
    <t xml:space="preserve"> PN31D 148-153/07</t>
  </si>
  <si>
    <t xml:space="preserve"> PCL04D 140-145/07</t>
  </si>
  <si>
    <t xml:space="preserve"> PN31D 154-157/07</t>
  </si>
  <si>
    <t xml:space="preserve"> PCL04D 146-152/07</t>
  </si>
  <si>
    <t>PHÚC HẢI ĐĂNG 8.9%</t>
  </si>
  <si>
    <t xml:space="preserve"> PN31D 158-161/07</t>
  </si>
  <si>
    <t xml:space="preserve"> PCL04D 153-159/07</t>
  </si>
  <si>
    <t>KX/08/01</t>
  </si>
  <si>
    <t>KX/08/03</t>
  </si>
  <si>
    <t>01/08/2026</t>
  </si>
  <si>
    <t>KX/08/02</t>
  </si>
  <si>
    <t>02/08/2026</t>
  </si>
  <si>
    <t>KX/08/04</t>
  </si>
  <si>
    <t>KX/08/05</t>
  </si>
  <si>
    <t>KX/08/06</t>
  </si>
  <si>
    <t>KX/08/07</t>
  </si>
  <si>
    <t>KX/08/08</t>
  </si>
  <si>
    <t>KX/08/09</t>
  </si>
  <si>
    <t>KX/08/10</t>
  </si>
  <si>
    <t>KX/08/11</t>
  </si>
  <si>
    <t>KX/08/12</t>
  </si>
  <si>
    <t>KX/08/13</t>
  </si>
  <si>
    <t>KX/08/14</t>
  </si>
  <si>
    <t>KX/08/15</t>
  </si>
  <si>
    <t xml:space="preserve"> PN31D 01-06/08</t>
  </si>
  <si>
    <t xml:space="preserve"> PN31D 07-09/08</t>
  </si>
  <si>
    <t xml:space="preserve"> PCL04D 01-03/08</t>
  </si>
  <si>
    <t xml:space="preserve"> PCL04D 04-06/08</t>
  </si>
  <si>
    <t>03/08/2026</t>
  </si>
  <si>
    <t>KX/08/16</t>
  </si>
  <si>
    <t>KX/08/17</t>
  </si>
  <si>
    <t>KX/08/18</t>
  </si>
  <si>
    <t>KX/08/19</t>
  </si>
  <si>
    <t>KX/08/20</t>
  </si>
  <si>
    <t>KX/08/21</t>
  </si>
  <si>
    <t>KX/08/22</t>
  </si>
  <si>
    <t>60H-41566</t>
  </si>
  <si>
    <t>60H-21356</t>
  </si>
  <si>
    <t>60H-29547</t>
  </si>
  <si>
    <t>60H-12607</t>
  </si>
  <si>
    <t>60E-02310</t>
  </si>
  <si>
    <t>60H-12834</t>
  </si>
  <si>
    <t xml:space="preserve"> PN31D 10-15/08</t>
  </si>
  <si>
    <t xml:space="preserve"> PCL04D 07-12/08</t>
  </si>
  <si>
    <t>04/08/2026</t>
  </si>
  <si>
    <t>KX/08/23</t>
  </si>
  <si>
    <t>KX/08/24</t>
  </si>
  <si>
    <t>KX/08/25</t>
  </si>
  <si>
    <t>KX/08/26</t>
  </si>
  <si>
    <t>KX/08/27</t>
  </si>
  <si>
    <t>KX/08/28</t>
  </si>
  <si>
    <t>KX/08/29</t>
  </si>
  <si>
    <t>93H-00818</t>
  </si>
  <si>
    <t>60H-19589</t>
  </si>
  <si>
    <t xml:space="preserve"> PN31D 16-21/08</t>
  </si>
  <si>
    <t xml:space="preserve"> PCL04D 13-18/08</t>
  </si>
  <si>
    <t>05/08/2026</t>
  </si>
  <si>
    <t>KX/08/30</t>
  </si>
  <si>
    <t>KX/08/31</t>
  </si>
  <si>
    <t>KX/08/32</t>
  </si>
  <si>
    <t>KX/08/33</t>
  </si>
  <si>
    <t>KX/08/34</t>
  </si>
  <si>
    <t>KX/08/35</t>
  </si>
  <si>
    <t>KX/08/36</t>
  </si>
  <si>
    <t>KX/08/37</t>
  </si>
  <si>
    <t xml:space="preserve"> PN31D 22-27/08</t>
  </si>
  <si>
    <t xml:space="preserve"> PCL04D 19-24/08</t>
  </si>
  <si>
    <t>06/08/2026</t>
  </si>
  <si>
    <t>KX/08/38</t>
  </si>
  <si>
    <t>KX/08/39</t>
  </si>
  <si>
    <t>KX/08/40</t>
  </si>
  <si>
    <t>KX/08/41</t>
  </si>
  <si>
    <t>KX/08/42</t>
  </si>
  <si>
    <t>KX/08/43</t>
  </si>
  <si>
    <t>KX/08/44</t>
  </si>
  <si>
    <t>KX/08/45</t>
  </si>
  <si>
    <t>60H-26743</t>
  </si>
  <si>
    <t>60H-39431</t>
  </si>
  <si>
    <t>60H-26740</t>
  </si>
  <si>
    <t>60H-33285</t>
  </si>
  <si>
    <t>60H-13357</t>
  </si>
  <si>
    <t xml:space="preserve"> PN31D 28-31/08</t>
  </si>
  <si>
    <t xml:space="preserve"> PCL04D 25-32/08</t>
  </si>
  <si>
    <t>07/08/2026</t>
  </si>
  <si>
    <t>KX/08/46</t>
  </si>
  <si>
    <t>KX/08/47</t>
  </si>
  <si>
    <t>KX/08/48</t>
  </si>
  <si>
    <t>KX/08/49</t>
  </si>
  <si>
    <t>KX/08/50</t>
  </si>
  <si>
    <t>KX/08/51</t>
  </si>
  <si>
    <t>KX/08/52</t>
  </si>
  <si>
    <t>KX/08/53</t>
  </si>
  <si>
    <t>KX/08/54</t>
  </si>
  <si>
    <t>KX/08/55</t>
  </si>
  <si>
    <t>KX/08/56</t>
  </si>
  <si>
    <t>KX/08/57</t>
  </si>
  <si>
    <t>KX/08/58</t>
  </si>
  <si>
    <t>KX/08/59</t>
  </si>
  <si>
    <t>KX/08/60</t>
  </si>
  <si>
    <t>KX/08/61</t>
  </si>
  <si>
    <t xml:space="preserve"> TRẢ CHO HTL 7.5%</t>
  </si>
  <si>
    <t>PHÚC HẢI ĐĂNG 7.5%</t>
  </si>
  <si>
    <t>60H-35080</t>
  </si>
  <si>
    <t>89G-00113</t>
  </si>
  <si>
    <t>89H-07393</t>
  </si>
  <si>
    <t>93F-00255</t>
  </si>
  <si>
    <t>72H-02458</t>
  </si>
  <si>
    <t>50E-14883</t>
  </si>
  <si>
    <t>50E-99026</t>
  </si>
  <si>
    <t>60H-34431</t>
  </si>
  <si>
    <t>50E-32146</t>
  </si>
  <si>
    <t>72H-02472</t>
  </si>
  <si>
    <t xml:space="preserve"> PN31D 32-35/08</t>
  </si>
  <si>
    <t xml:space="preserve"> PCL04D 33-35/08</t>
  </si>
  <si>
    <t>08/08/2026</t>
  </si>
  <si>
    <t>09/08/2026</t>
  </si>
  <si>
    <t>KX/08/62</t>
  </si>
  <si>
    <t>KX/08/63</t>
  </si>
  <si>
    <t>KX/08/64</t>
  </si>
  <si>
    <t>KX/08/65</t>
  </si>
  <si>
    <t>KX/08/66</t>
  </si>
  <si>
    <t>KX/08/67</t>
  </si>
  <si>
    <t>KX/08/68</t>
  </si>
  <si>
    <t>KX/08/69</t>
  </si>
  <si>
    <t>KX/08/70</t>
  </si>
  <si>
    <t>KX/08/71</t>
  </si>
  <si>
    <t>KX/08/72</t>
  </si>
  <si>
    <t>KX/08/73</t>
  </si>
  <si>
    <t>KX/08/74</t>
  </si>
  <si>
    <t>KX/08/75</t>
  </si>
  <si>
    <t>60H-44630</t>
  </si>
  <si>
    <t>60H-41680</t>
  </si>
  <si>
    <t>60H-40892</t>
  </si>
  <si>
    <t>60H-30445</t>
  </si>
  <si>
    <t>60H-30373</t>
  </si>
  <si>
    <t xml:space="preserve"> PN31D 36-40/08</t>
  </si>
  <si>
    <t xml:space="preserve"> PN31D 41-46/08</t>
  </si>
  <si>
    <t xml:space="preserve"> PCL04D 36/08</t>
  </si>
  <si>
    <t xml:space="preserve"> PN31D 01-05/08</t>
  </si>
  <si>
    <t>10/08/2026</t>
  </si>
  <si>
    <t xml:space="preserve"> VIDONA 9.5%</t>
  </si>
  <si>
    <t>KX/08/76</t>
  </si>
  <si>
    <t>KX/08/77</t>
  </si>
  <si>
    <t>KX/08/78</t>
  </si>
  <si>
    <t>KX/08/79</t>
  </si>
  <si>
    <t>KX/08/80</t>
  </si>
  <si>
    <t>KX/08/81</t>
  </si>
  <si>
    <t>KX/08/82</t>
  </si>
  <si>
    <t>KX/08/83</t>
  </si>
  <si>
    <t>KX/08/84</t>
  </si>
  <si>
    <t>KX/08/85</t>
  </si>
  <si>
    <t>KX/08/86</t>
  </si>
  <si>
    <t>KX/08/87</t>
  </si>
  <si>
    <t>60H-18246</t>
  </si>
  <si>
    <t>60H-18542</t>
  </si>
  <si>
    <t>60H-18103</t>
  </si>
  <si>
    <t>50H-29811</t>
  </si>
  <si>
    <t>50H-29649</t>
  </si>
  <si>
    <t>60H-41243</t>
  </si>
  <si>
    <t>60H-40184</t>
  </si>
  <si>
    <t>60H-07426</t>
  </si>
  <si>
    <t xml:space="preserve"> PN31D 47-52/08</t>
  </si>
  <si>
    <t xml:space="preserve"> PN31D 06-11/08</t>
  </si>
  <si>
    <t>11/08/2026</t>
  </si>
  <si>
    <t>KX/08/88</t>
  </si>
  <si>
    <t>KX/08/89</t>
  </si>
  <si>
    <t>KX/08/90</t>
  </si>
  <si>
    <t>KX/08/91</t>
  </si>
  <si>
    <t>KX/08/92</t>
  </si>
  <si>
    <t>KX/08/93</t>
  </si>
  <si>
    <t>KX/08/94</t>
  </si>
  <si>
    <t>61C-30127</t>
  </si>
  <si>
    <t>60H-18632</t>
  </si>
  <si>
    <t>60H-18109</t>
  </si>
  <si>
    <t>60H-18859</t>
  </si>
  <si>
    <t>60H-18936</t>
  </si>
  <si>
    <t>60H-18198</t>
  </si>
  <si>
    <t>60H-30462</t>
  </si>
  <si>
    <t>50E-63948</t>
  </si>
  <si>
    <t>12/08/2026</t>
  </si>
  <si>
    <t>51D-46806</t>
  </si>
  <si>
    <t>60H-20870</t>
  </si>
  <si>
    <t>60H-33474</t>
  </si>
  <si>
    <t>60H-20891</t>
  </si>
  <si>
    <t>60H-20572</t>
  </si>
  <si>
    <t>60H-33548</t>
  </si>
  <si>
    <t>60H-20633</t>
  </si>
  <si>
    <t>50H-60534</t>
  </si>
  <si>
    <t>51B-26586</t>
  </si>
  <si>
    <t>60C-70090</t>
  </si>
  <si>
    <t>60C-32499</t>
  </si>
  <si>
    <t>60C-75423</t>
  </si>
  <si>
    <t>50H-61014</t>
  </si>
  <si>
    <t>50E-53190</t>
  </si>
  <si>
    <t>50E-64148</t>
  </si>
  <si>
    <t>60C-68860</t>
  </si>
  <si>
    <t>60K-83205</t>
  </si>
  <si>
    <t>51C-69486</t>
  </si>
  <si>
    <t>50H-54491</t>
  </si>
  <si>
    <t>61C-41172</t>
  </si>
  <si>
    <t>51D-64659</t>
  </si>
  <si>
    <t>60C-76617</t>
  </si>
  <si>
    <t>50E-33120</t>
  </si>
  <si>
    <t>60H-35221</t>
  </si>
  <si>
    <t>50E-39332</t>
  </si>
  <si>
    <t>60C-75157</t>
  </si>
  <si>
    <t>50F-02232</t>
  </si>
  <si>
    <t>60C-24683</t>
  </si>
  <si>
    <t xml:space="preserve"> PN31D 53-55/08</t>
  </si>
  <si>
    <t xml:space="preserve"> PN31D 12-14/08</t>
  </si>
  <si>
    <t>KX/08/95</t>
  </si>
  <si>
    <t>KX/08/96</t>
  </si>
  <si>
    <t>KX/08/97</t>
  </si>
  <si>
    <t>KX/08/98</t>
  </si>
  <si>
    <t>KX/08/99</t>
  </si>
  <si>
    <t xml:space="preserve"> 27-29/07 DC1</t>
  </si>
  <si>
    <t xml:space="preserve"> 27-29/07 DC2</t>
  </si>
  <si>
    <t>25-26/06 DC2 SẤY LÒ</t>
  </si>
  <si>
    <t>09-11/07 DC2 SẤY LÒ</t>
  </si>
  <si>
    <t xml:space="preserve"> 27-29/07 DC2 SẤY LÒ</t>
  </si>
  <si>
    <t>KX/08/100</t>
  </si>
  <si>
    <t>KX/08/101</t>
  </si>
  <si>
    <t>KX/08/102</t>
  </si>
  <si>
    <t>KX/08/103</t>
  </si>
  <si>
    <t>KX/08/104</t>
  </si>
  <si>
    <t>KX/08/105</t>
  </si>
  <si>
    <t>KX/08/106</t>
  </si>
  <si>
    <t>KX/08/107</t>
  </si>
  <si>
    <t>KX/08/108</t>
  </si>
  <si>
    <t>KX/08/109</t>
  </si>
  <si>
    <t>KX/08/110</t>
  </si>
  <si>
    <t>KX/08/111</t>
  </si>
  <si>
    <t>PHÚC HẢI ĐĂNG 8.0%</t>
  </si>
  <si>
    <t xml:space="preserve"> Lĩnh bù theo bb chốt lô</t>
  </si>
  <si>
    <t>93E-00415</t>
  </si>
  <si>
    <t>60H-24184</t>
  </si>
  <si>
    <t>60H-24185</t>
  </si>
  <si>
    <t>60H-18823</t>
  </si>
  <si>
    <t xml:space="preserve"> PN31D 56-61/08</t>
  </si>
  <si>
    <t xml:space="preserve"> PN31D 15-19/08</t>
  </si>
  <si>
    <t>KX/08/112</t>
  </si>
  <si>
    <t>KX/08/113</t>
  </si>
  <si>
    <t>13/08/2026</t>
  </si>
  <si>
    <t>KX/08/114</t>
  </si>
  <si>
    <t>KX/08/115</t>
  </si>
  <si>
    <t>KX/08/116</t>
  </si>
  <si>
    <t>KX/08/117</t>
  </si>
  <si>
    <t>KX/08/118</t>
  </si>
  <si>
    <t>KX/08/119</t>
  </si>
  <si>
    <t>60H-24763</t>
  </si>
  <si>
    <t>60H-70605</t>
  </si>
  <si>
    <t xml:space="preserve"> PN31D 62-64/08</t>
  </si>
  <si>
    <t xml:space="preserve"> PN31D 20-25/08</t>
  </si>
  <si>
    <t>14/08/2026</t>
  </si>
  <si>
    <t>KX/08/121</t>
  </si>
  <si>
    <t>KX/08/122</t>
  </si>
  <si>
    <t>KX/08/123</t>
  </si>
  <si>
    <t>KX/08/124</t>
  </si>
  <si>
    <t>KX/08/125</t>
  </si>
  <si>
    <t>KX/08/126</t>
  </si>
  <si>
    <t>KX/08/127</t>
  </si>
  <si>
    <t>KX/08/128</t>
  </si>
  <si>
    <t>KX/08/129</t>
  </si>
  <si>
    <t>KX/08/130</t>
  </si>
  <si>
    <t>60C-28878</t>
  </si>
  <si>
    <t xml:space="preserve"> PN31D 65-70/08</t>
  </si>
  <si>
    <t xml:space="preserve"> PN31D 26-31/08</t>
  </si>
  <si>
    <t>15/08/2026</t>
  </si>
  <si>
    <t>KX/08/131</t>
  </si>
  <si>
    <t>KX/08/132</t>
  </si>
  <si>
    <t>KX/08/133</t>
  </si>
  <si>
    <t>KX/08/134</t>
  </si>
  <si>
    <t>KX/08/135</t>
  </si>
  <si>
    <t>KX/08/136</t>
  </si>
  <si>
    <t>KX/08/137</t>
  </si>
  <si>
    <t>KX/08/138</t>
  </si>
  <si>
    <t>KX/08/139</t>
  </si>
  <si>
    <t>KX/08/140</t>
  </si>
  <si>
    <t>KX/08/141</t>
  </si>
  <si>
    <t>KX/08/142</t>
  </si>
  <si>
    <t>KX/08/143</t>
  </si>
  <si>
    <t>KX/08/144</t>
  </si>
  <si>
    <t>KX/08/145</t>
  </si>
  <si>
    <t>KX/08/146</t>
  </si>
  <si>
    <t>16/08/2026</t>
  </si>
  <si>
    <t>KX/08/147</t>
  </si>
  <si>
    <t>KX/08/148</t>
  </si>
  <si>
    <t>KX/08/149</t>
  </si>
  <si>
    <t>KX/08/150</t>
  </si>
  <si>
    <t>KX/08/151</t>
  </si>
  <si>
    <t>KX/08/152</t>
  </si>
  <si>
    <t>KX/08/153</t>
  </si>
  <si>
    <t xml:space="preserve"> TRẢ CHO HTL 8.0%</t>
  </si>
  <si>
    <t xml:space="preserve"> VIDONA 8.0%</t>
  </si>
  <si>
    <t>CÔNG TY TNHH DỊCH VỤ THƯƠNG MẠI VẬN TẢI NAM PHÚC KHANG</t>
  </si>
  <si>
    <t>Số 39, KP 4B, P Trảng Dài, Đồng Nai</t>
  </si>
  <si>
    <t>NVLKX01.069</t>
  </si>
  <si>
    <t>Đá 0.5 mm3 (Bột đá PH04)</t>
  </si>
  <si>
    <t>NCC04947</t>
  </si>
  <si>
    <t>60H-10949</t>
  </si>
  <si>
    <t>60H-39434</t>
  </si>
  <si>
    <t>50H-04029</t>
  </si>
  <si>
    <t xml:space="preserve"> PN31D 71-76/08</t>
  </si>
  <si>
    <t xml:space="preserve"> PN31D 32-37/08</t>
  </si>
  <si>
    <t xml:space="preserve"> PN31D + TN7/8  77-82/08</t>
  </si>
  <si>
    <t xml:space="preserve"> PN31D 38-43/08</t>
  </si>
  <si>
    <t>17/08/2026</t>
  </si>
  <si>
    <t>KX/08/154</t>
  </si>
  <si>
    <t>KX/08/155</t>
  </si>
  <si>
    <t>KX/08/156</t>
  </si>
  <si>
    <t>KX/08/157</t>
  </si>
  <si>
    <t>KX/08/158</t>
  </si>
  <si>
    <t>KX/08/159</t>
  </si>
  <si>
    <t>KX/08/160</t>
  </si>
  <si>
    <t xml:space="preserve"> PN31D 83-88/08</t>
  </si>
  <si>
    <t xml:space="preserve"> PN31D + TN1/8  44-49/08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</si>
</sst>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5">
    <numFmt numFmtId="43" formatCode="_(* #,##0.00_);_(* \(#,##0.00\);_(* &quot;-&quot;??_);_(@_)"/>
    <numFmt numFmtId="164" formatCode="_-* #,##0\ _₫_-;\-* #,##0\ _₫_-;_-* &quot;-&quot;\ _₫_-;_-@_-"/>
    <numFmt numFmtId="165" formatCode="_-* #,##0.00\ _₫_-;\-* #,##0.00\ _₫_-;_-* &quot;-&quot;??\ _₫_-;_-@_-"/>
    <numFmt numFmtId="166" formatCode="&quot;Ngày &quot;dd&quot; tháng &quot;mm&quot; năm &quot;yyyy"/>
    <numFmt numFmtId="167" formatCode="_-* #,##0_-;\-* #,##0_-;_-* &quot;-&quot;_-;_-@"/>
    <numFmt numFmtId="168" formatCode="_(* #,##0.0_);_(* \(#,##0.0\);_(* &quot;-&quot;??_);_(@_)"/>
    <numFmt numFmtId="169" formatCode="0000000"/>
    <numFmt numFmtId="170" formatCode="#,##0.0"/>
    <numFmt numFmtId="171" formatCode="_(* #,##0_);_(* \(#,##0\);_(* &quot;-&quot;??_);_(@_)"/>
    <numFmt numFmtId="172" formatCode="#,##0_);[Red]\-0"/>
    <numFmt numFmtId="173" formatCode="_(* #,##0.000_);_(* \(#,##0.000\);_(* &quot;-&quot;??_);_(@_)"/>
    <numFmt numFmtId="174" formatCode="[$-1010000]d/m/yyyy;@"/>
    <numFmt numFmtId="175" formatCode="dd/mm/yyyy\ h:mm\ AM/PM"/>
    <numFmt numFmtId="176" formatCode="#,##0;\(#,##0\);"/>
    <numFmt numFmtId="177" formatCode="#,##0.00;\(#,##0.00\);"/>
    <numFmt numFmtId="178" formatCode="#,##0.000;\(#,##0.000\);"/>
    <numFmt numFmtId="179" formatCode="0.0%"/>
    <numFmt numFmtId="180" formatCode="_-* #,##0.0\ _₫_-;\-* #,##0.0\ _₫_-;_-* &quot;-&quot;??\ _₫_-;_-@_-"/>
    <numFmt numFmtId="181" formatCode="[$-1010000]d/m/yy;@"/>
    <numFmt numFmtId="182" formatCode="#,##0.000"/>
    <numFmt numFmtId="183" formatCode="_-* #,##0\ _₫_-;\-* #,##0\ _₫_-;_-* &quot;-&quot;??\ _₫_-;_-@_-"/>
    <numFmt numFmtId="184" formatCode="_-* #,##0_-;\-* #,##0_-;_-* &quot;-&quot;_-;_-@_-"/>
    <numFmt numFmtId="185" formatCode="_-* #,##0.0000\ _₫_-;\-* #,##0.0000\ _₫_-;_-* &quot;-&quot;??\ _₫_-;_-@_-"/>
    <numFmt numFmtId="186" formatCode="#.##0_);[Red]\(#.##0\)"/>
    <numFmt numFmtId="187" formatCode="_-* #,##0.00\ _₫_-;\-* #,##0.00\ _₫_-;_-* &quot;-&quot;\ _₫_-;_-@_-"/>
  </numFmts>
  <fonts count="90">
    <font>
      <sz val="10"/>
      <color rgb="FF000000"/>
      <name val="Times New Roman"/>
      <charset val="134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Arial"/>
      <family val="2"/>
    </font>
    <font>
      <b/>
      <sz val="11"/>
      <color rgb="FF0000FF"/>
      <name val="Times New Roman"/>
      <family val="1"/>
    </font>
    <font>
      <b/>
      <sz val="11"/>
      <color rgb="FFFFFFFF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b/>
      <sz val="11"/>
      <color rgb="FFFF0000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0"/>
      <name val="Times New Roman"/>
      <family val="1"/>
    </font>
    <font>
      <sz val="11"/>
      <color rgb="FF000000"/>
      <name val="Times New Roman"/>
      <family val="1"/>
    </font>
    <font>
      <sz val="10"/>
      <name val="Arial"/>
      <family val="2"/>
    </font>
    <font>
      <sz val="11"/>
      <color rgb="FF000000"/>
      <name val="Times New Roman"/>
      <family val="1"/>
    </font>
    <font>
      <sz val="11"/>
      <color rgb="FF0000FF"/>
      <name val="Times New Roman"/>
      <family val="1"/>
    </font>
    <font>
      <sz val="11"/>
      <color rgb="FFFFFFFF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0"/>
      <color rgb="FF000000"/>
      <name val="Times New Roman"/>
      <family val="1"/>
    </font>
    <font>
      <sz val="11"/>
      <color rgb="FF000000"/>
      <name val="Arial"/>
      <family val="2"/>
    </font>
    <font>
      <sz val="12"/>
      <color theme="1"/>
      <name val="Calibri"/>
      <family val="2"/>
      <scheme val="minor"/>
    </font>
    <font>
      <sz val="10"/>
      <name val="VNI-Times"/>
    </font>
    <font>
      <sz val="12"/>
      <name val="VNI-Times"/>
    </font>
    <font>
      <sz val="13"/>
      <name val="Times New Roman"/>
      <family val="1"/>
    </font>
    <font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5"/>
      <color rgb="FF000000"/>
      <name val="Times New Roman"/>
      <family val="1"/>
    </font>
    <font>
      <b/>
      <sz val="15"/>
      <color rgb="FF000000"/>
      <name val="Times New Roman"/>
      <family val="1"/>
    </font>
    <font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i/>
      <sz val="12"/>
      <color indexed="8"/>
      <name val="Times New Roman"/>
      <family val="1"/>
    </font>
    <font>
      <i/>
      <sz val="11"/>
      <color indexed="8"/>
      <name val="Times New Roman"/>
      <family val="1"/>
    </font>
    <font>
      <sz val="12"/>
      <color indexed="8"/>
      <name val="Times New Roman"/>
      <family val="1"/>
    </font>
    <font>
      <b/>
      <i/>
      <sz val="12"/>
      <color indexed="8"/>
      <name val="Times New Roman"/>
      <family val="1"/>
    </font>
    <font>
      <b/>
      <sz val="14"/>
      <color indexed="8"/>
      <name val="Times New Roman"/>
      <family val="1"/>
    </font>
    <font>
      <b/>
      <i/>
      <sz val="10"/>
      <color indexed="8"/>
      <name val="Times New Roman"/>
      <family val="1"/>
    </font>
    <font>
      <b/>
      <sz val="12"/>
      <color indexed="8"/>
      <name val="Times New Roman"/>
      <family val="1"/>
    </font>
    <font>
      <i/>
      <sz val="11"/>
      <color indexed="8"/>
      <name val="Times New Roman"/>
      <family val="1"/>
    </font>
    <font>
      <sz val="12"/>
      <color indexed="8"/>
      <name val="Times New Roman"/>
      <family val="1"/>
    </font>
    <font>
      <b/>
      <sz val="11"/>
      <color indexed="8"/>
      <name val="Arial Narrow"/>
      <family val="2"/>
      <charset val="163"/>
    </font>
    <font>
      <b/>
      <sz val="11"/>
      <color indexed="8"/>
      <name val="Times New Roman"/>
      <family val="1"/>
      <charset val="163"/>
    </font>
    <font>
      <b/>
      <sz val="11"/>
      <color indexed="8"/>
      <name val="Times New Roman"/>
      <family val="1"/>
    </font>
    <font>
      <i/>
      <sz val="10"/>
      <color indexed="8"/>
      <name val="Times New Roman"/>
      <family val="1"/>
    </font>
    <font>
      <b/>
      <sz val="11"/>
      <color rgb="FF000000"/>
      <name val="Times New Roman"/>
      <family val="1"/>
    </font>
    <font>
      <b/>
      <sz val="12"/>
      <color theme="1"/>
      <name val="Times New Roman"/>
      <family val="1"/>
    </font>
    <font>
      <sz val="9"/>
      <color theme="1"/>
      <name val="Times New Roman"/>
      <family val="2"/>
    </font>
    <font>
      <i/>
      <sz val="12"/>
      <color theme="1"/>
      <name val="Times New Roman"/>
      <family val="1"/>
    </font>
    <font>
      <sz val="12"/>
      <color theme="1"/>
      <name val="Times New Roman"/>
      <family val="2"/>
    </font>
    <font>
      <sz val="11"/>
      <color rgb="FF222222"/>
      <name val="Times New Roman"/>
      <family val="1"/>
    </font>
    <font>
      <b/>
      <sz val="13"/>
      <color theme="1"/>
      <name val="Times New Roman"/>
      <family val="1"/>
    </font>
    <font>
      <b/>
      <sz val="13"/>
      <name val="Times New Roman"/>
      <family val="1"/>
    </font>
    <font>
      <b/>
      <sz val="20"/>
      <name val="Times New Roman"/>
      <family val="1"/>
    </font>
    <font>
      <b/>
      <i/>
      <sz val="12"/>
      <color theme="1"/>
      <name val="Times New Roman"/>
      <family val="1"/>
    </font>
    <font>
      <b/>
      <sz val="10"/>
      <name val="Times New Roman"/>
      <family val="1"/>
    </font>
    <font>
      <b/>
      <sz val="10"/>
      <color rgb="FFFFFF00"/>
      <name val="Times New Roman"/>
      <family val="1"/>
    </font>
    <font>
      <b/>
      <sz val="10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6"/>
      <name val="Times New Roman"/>
      <family val="1"/>
    </font>
    <font>
      <sz val="12"/>
      <color theme="0"/>
      <name val="Times New Roman"/>
      <family val="1"/>
    </font>
    <font>
      <sz val="12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000000"/>
      <name val="Times New Roman"/>
      <family val="1"/>
    </font>
    <font>
      <b/>
      <sz val="14"/>
      <color rgb="FFFF0000"/>
      <name val="Times New Roman"/>
      <family val="1"/>
    </font>
    <font>
      <sz val="11"/>
      <name val="Microsoft Sans Serif"/>
      <family val="2"/>
    </font>
    <font>
      <b/>
      <i/>
      <sz val="11"/>
      <name val="Times New Roman"/>
      <family val="1"/>
    </font>
    <font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b/>
      <sz val="9"/>
      <color theme="1"/>
      <name val="Times New Roman"/>
      <family val="1"/>
    </font>
    <font>
      <b/>
      <i/>
      <sz val="11"/>
      <color indexed="8"/>
      <name val="Times New Roman"/>
      <family val="1"/>
    </font>
    <font>
      <b/>
      <sz val="10"/>
      <name val="Arial"/>
      <family val="2"/>
    </font>
    <font>
      <b/>
      <i/>
      <sz val="10"/>
      <name val="Arial"/>
      <family val="2"/>
    </font>
    <font>
      <u/>
      <sz val="12"/>
      <name val="Times New Roman"/>
      <family val="1"/>
    </font>
    <font>
      <sz val="13"/>
      <color rgb="FF000000"/>
      <name val="Times New Roman"/>
      <family val="1"/>
    </font>
    <font>
      <b/>
      <sz val="13"/>
      <color rgb="FF000000"/>
      <name val="Times New Roman"/>
      <family val="1"/>
    </font>
    <font>
      <b/>
      <sz val="12"/>
      <color rgb="FFFFFFFF"/>
      <name val="Times New Roman"/>
      <family val="1"/>
    </font>
    <font>
      <b/>
      <sz val="12"/>
      <color rgb="FF000000"/>
      <name val="Times New Roman"/>
      <family val="1"/>
    </font>
    <font>
      <sz val="11"/>
      <color rgb="FF2A24A4"/>
      <name val="Times New Roman"/>
      <family val="1"/>
    </font>
    <font>
      <b/>
      <sz val="15"/>
      <name val="Times New Roman"/>
      <family val="1"/>
    </font>
    <font>
      <sz val="15"/>
      <name val="Times New Roman"/>
      <family val="1"/>
    </font>
    <font>
      <sz val="11"/>
      <color rgb="FFFF0000"/>
      <name val="Times New Roman"/>
      <family val="1"/>
    </font>
  </fonts>
  <fills count="24">
    <fill>
      <patternFill patternType="none"/>
    </fill>
    <fill>
      <patternFill patternType="gray125"/>
    </fill>
    <fill>
      <patternFill patternType="solid">
        <fgColor rgb="FF008000"/>
        <bgColor rgb="FF008000"/>
      </patternFill>
    </fill>
    <fill>
      <patternFill patternType="solid">
        <fgColor rgb="FFC5E0B3"/>
        <bgColor rgb="FFC5E0B3"/>
      </patternFill>
    </fill>
    <fill>
      <patternFill patternType="solid">
        <fgColor rgb="FF008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FF0000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CC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rgb="FF008000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hair">
        <color indexed="1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E3E3E3"/>
      </left>
      <right style="thin">
        <color rgb="FFE3E3E3"/>
      </right>
      <top style="thin">
        <color rgb="FFE3E3E3"/>
      </top>
      <bottom style="thin">
        <color rgb="FFE3E3E3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38">
    <xf numFmtId="0" fontId="0" fillId="0" borderId="0"/>
    <xf numFmtId="165" fontId="26" fillId="0" borderId="0" applyFont="0" applyFill="0" applyBorder="0" applyAlignment="0" applyProtection="0"/>
    <xf numFmtId="0" fontId="24" fillId="0" borderId="0"/>
    <xf numFmtId="0" fontId="25" fillId="0" borderId="0"/>
    <xf numFmtId="0" fontId="26" fillId="0" borderId="0"/>
    <xf numFmtId="0" fontId="20" fillId="0" borderId="0">
      <alignment vertical="top"/>
    </xf>
    <xf numFmtId="0" fontId="26" fillId="0" borderId="0"/>
    <xf numFmtId="0" fontId="20" fillId="0" borderId="0">
      <alignment vertical="top"/>
    </xf>
    <xf numFmtId="165" fontId="25" fillId="0" borderId="0" applyFont="0" applyFill="0" applyBorder="0" applyAlignment="0" applyProtection="0"/>
    <xf numFmtId="0" fontId="20" fillId="0" borderId="0">
      <alignment vertical="top"/>
    </xf>
    <xf numFmtId="0" fontId="5" fillId="0" borderId="0"/>
    <xf numFmtId="0" fontId="20" fillId="0" borderId="0"/>
    <xf numFmtId="0" fontId="5" fillId="0" borderId="0"/>
    <xf numFmtId="0" fontId="5" fillId="0" borderId="0"/>
    <xf numFmtId="165" fontId="10" fillId="0" borderId="0" applyFont="0" applyFill="0" applyBorder="0" applyAlignment="0" applyProtection="0"/>
    <xf numFmtId="0" fontId="5" fillId="0" borderId="0"/>
    <xf numFmtId="0" fontId="5" fillId="0" borderId="0"/>
    <xf numFmtId="0" fontId="29" fillId="0" borderId="0"/>
    <xf numFmtId="0" fontId="5" fillId="0" borderId="0"/>
    <xf numFmtId="0" fontId="5" fillId="0" borderId="0"/>
    <xf numFmtId="0" fontId="30" fillId="0" borderId="0"/>
    <xf numFmtId="0" fontId="28" fillId="0" borderId="0"/>
    <xf numFmtId="0" fontId="4" fillId="0" borderId="0"/>
    <xf numFmtId="0" fontId="37" fillId="0" borderId="0"/>
    <xf numFmtId="0" fontId="20" fillId="0" borderId="0"/>
    <xf numFmtId="0" fontId="20" fillId="0" borderId="0"/>
    <xf numFmtId="0" fontId="3" fillId="0" borderId="0"/>
    <xf numFmtId="165" fontId="3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9" fontId="7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72">
    <xf numFmtId="0" fontId="0" fillId="0" borderId="0" xfId="0"/>
    <xf numFmtId="14" fontId="12" fillId="2" borderId="1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/>
    </xf>
    <xf numFmtId="0" fontId="13" fillId="3" borderId="1" xfId="0" applyFont="1" applyFill="1" applyBorder="1"/>
    <xf numFmtId="0" fontId="13" fillId="0" borderId="0" xfId="0" applyFont="1" applyAlignment="1">
      <alignment horizontal="left"/>
    </xf>
    <xf numFmtId="0" fontId="13" fillId="0" borderId="0" xfId="0" applyFont="1"/>
    <xf numFmtId="0" fontId="17" fillId="0" borderId="3" xfId="0" applyFont="1" applyBorder="1" applyAlignment="1">
      <alignment horizontal="center"/>
    </xf>
    <xf numFmtId="0" fontId="16" fillId="0" borderId="3" xfId="0" applyFont="1" applyBorder="1"/>
    <xf numFmtId="0" fontId="18" fillId="0" borderId="0" xfId="0" applyFont="1" applyAlignment="1">
      <alignment horizontal="left" vertical="center"/>
    </xf>
    <xf numFmtId="167" fontId="13" fillId="0" borderId="3" xfId="0" applyNumberFormat="1" applyFont="1" applyBorder="1"/>
    <xf numFmtId="0" fontId="13" fillId="0" borderId="3" xfId="0" applyFont="1" applyBorder="1" applyAlignment="1">
      <alignment horizontal="center"/>
    </xf>
    <xf numFmtId="0" fontId="21" fillId="0" borderId="0" xfId="0" applyFont="1"/>
    <xf numFmtId="164" fontId="22" fillId="0" borderId="0" xfId="0" applyNumberFormat="1" applyFont="1" applyAlignment="1">
      <alignment horizontal="center" vertical="center"/>
    </xf>
    <xf numFmtId="0" fontId="0" fillId="0" borderId="3" xfId="0" applyBorder="1"/>
    <xf numFmtId="0" fontId="0" fillId="6" borderId="0" xfId="0" applyFill="1"/>
    <xf numFmtId="0" fontId="13" fillId="0" borderId="3" xfId="0" applyFont="1" applyBorder="1" applyAlignment="1">
      <alignment horizontal="left" vertical="center"/>
    </xf>
    <xf numFmtId="164" fontId="25" fillId="0" borderId="3" xfId="0" applyNumberFormat="1" applyFont="1" applyBorder="1"/>
    <xf numFmtId="49" fontId="25" fillId="0" borderId="3" xfId="0" applyNumberFormat="1" applyFont="1" applyBorder="1" applyAlignment="1">
      <alignment horizontal="center" vertical="center"/>
    </xf>
    <xf numFmtId="0" fontId="25" fillId="0" borderId="3" xfId="0" applyFont="1" applyBorder="1"/>
    <xf numFmtId="0" fontId="19" fillId="0" borderId="3" xfId="0" applyFont="1" applyBorder="1"/>
    <xf numFmtId="0" fontId="19" fillId="0" borderId="0" xfId="0" applyFont="1"/>
    <xf numFmtId="0" fontId="19" fillId="0" borderId="3" xfId="0" applyFont="1" applyBorder="1" applyAlignment="1">
      <alignment horizontal="center"/>
    </xf>
    <xf numFmtId="0" fontId="13" fillId="0" borderId="0" xfId="0" applyFont="1" applyAlignment="1">
      <alignment horizontal="left" vertical="center"/>
    </xf>
    <xf numFmtId="0" fontId="23" fillId="2" borderId="3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left" vertical="center" wrapText="1"/>
    </xf>
    <xf numFmtId="0" fontId="13" fillId="3" borderId="3" xfId="0" applyFont="1" applyFill="1" applyBorder="1" applyAlignment="1">
      <alignment horizontal="left" vertical="center"/>
    </xf>
    <xf numFmtId="164" fontId="13" fillId="3" borderId="3" xfId="0" applyNumberFormat="1" applyFont="1" applyFill="1" applyBorder="1" applyAlignment="1">
      <alignment horizontal="left" vertical="center"/>
    </xf>
    <xf numFmtId="0" fontId="13" fillId="0" borderId="3" xfId="0" applyFont="1" applyBorder="1" applyAlignment="1">
      <alignment horizontal="left"/>
    </xf>
    <xf numFmtId="0" fontId="26" fillId="0" borderId="0" xfId="0" applyFont="1"/>
    <xf numFmtId="0" fontId="16" fillId="0" borderId="0" xfId="0" applyFont="1"/>
    <xf numFmtId="3" fontId="0" fillId="0" borderId="0" xfId="1" applyNumberFormat="1" applyFont="1" applyAlignment="1"/>
    <xf numFmtId="0" fontId="12" fillId="2" borderId="3" xfId="0" applyFont="1" applyFill="1" applyBorder="1" applyAlignment="1">
      <alignment vertical="center" wrapText="1"/>
    </xf>
    <xf numFmtId="164" fontId="13" fillId="3" borderId="3" xfId="0" applyNumberFormat="1" applyFont="1" applyFill="1" applyBorder="1" applyAlignment="1">
      <alignment vertical="center"/>
    </xf>
    <xf numFmtId="0" fontId="27" fillId="0" borderId="0" xfId="0" applyFont="1" applyAlignment="1">
      <alignment vertical="center"/>
    </xf>
    <xf numFmtId="0" fontId="15" fillId="0" borderId="0" xfId="0" applyFont="1" applyAlignment="1">
      <alignment horizontal="center"/>
    </xf>
    <xf numFmtId="3" fontId="19" fillId="0" borderId="0" xfId="1" applyNumberFormat="1" applyFont="1" applyAlignment="1"/>
    <xf numFmtId="0" fontId="13" fillId="0" borderId="0" xfId="0" applyFont="1" applyAlignment="1">
      <alignment horizontal="center" vertical="center"/>
    </xf>
    <xf numFmtId="169" fontId="13" fillId="0" borderId="0" xfId="0" applyNumberFormat="1" applyFont="1" applyAlignment="1">
      <alignment horizontal="center" vertical="center"/>
    </xf>
    <xf numFmtId="174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vertical="center"/>
    </xf>
    <xf numFmtId="174" fontId="15" fillId="0" borderId="0" xfId="0" applyNumberFormat="1" applyFont="1" applyAlignment="1">
      <alignment horizontal="center" vertical="center"/>
    </xf>
    <xf numFmtId="175" fontId="11" fillId="0" borderId="0" xfId="0" applyNumberFormat="1" applyFont="1" applyAlignment="1">
      <alignment horizontal="left" vertical="center"/>
    </xf>
    <xf numFmtId="164" fontId="13" fillId="0" borderId="0" xfId="0" applyNumberFormat="1" applyFont="1" applyAlignment="1">
      <alignment horizontal="center" vertical="center"/>
    </xf>
    <xf numFmtId="164" fontId="13" fillId="0" borderId="0" xfId="0" applyNumberFormat="1" applyFont="1" applyAlignment="1">
      <alignment horizontal="left" vertical="center"/>
    </xf>
    <xf numFmtId="164" fontId="13" fillId="0" borderId="0" xfId="0" applyNumberFormat="1" applyFont="1" applyAlignment="1">
      <alignment vertical="center"/>
    </xf>
    <xf numFmtId="164" fontId="13" fillId="0" borderId="0" xfId="0" applyNumberFormat="1" applyFont="1"/>
    <xf numFmtId="0" fontId="12" fillId="2" borderId="6" xfId="0" applyFont="1" applyFill="1" applyBorder="1" applyAlignment="1">
      <alignment horizontal="center" vertical="center" wrapText="1"/>
    </xf>
    <xf numFmtId="164" fontId="13" fillId="0" borderId="9" xfId="0" applyNumberFormat="1" applyFont="1" applyBorder="1" applyAlignment="1">
      <alignment horizontal="center" vertical="center"/>
    </xf>
    <xf numFmtId="3" fontId="16" fillId="0" borderId="3" xfId="1" applyNumberFormat="1" applyFont="1" applyBorder="1" applyAlignment="1"/>
    <xf numFmtId="0" fontId="14" fillId="0" borderId="3" xfId="0" applyFont="1" applyBorder="1" applyAlignment="1">
      <alignment horizontal="left" vertical="center"/>
    </xf>
    <xf numFmtId="14" fontId="13" fillId="0" borderId="0" xfId="0" applyNumberFormat="1" applyFont="1" applyAlignment="1">
      <alignment horizontal="center"/>
    </xf>
    <xf numFmtId="0" fontId="19" fillId="7" borderId="0" xfId="0" applyFont="1" applyFill="1"/>
    <xf numFmtId="0" fontId="13" fillId="7" borderId="0" xfId="0" applyFont="1" applyFill="1"/>
    <xf numFmtId="165" fontId="27" fillId="0" borderId="0" xfId="1" applyFont="1" applyAlignment="1">
      <alignment horizontal="center" vertical="center"/>
    </xf>
    <xf numFmtId="165" fontId="13" fillId="0" borderId="0" xfId="1" applyFont="1" applyAlignment="1">
      <alignment horizontal="center" vertical="center"/>
    </xf>
    <xf numFmtId="165" fontId="11" fillId="0" borderId="0" xfId="1" applyFont="1" applyAlignment="1">
      <alignment horizontal="center" vertical="center"/>
    </xf>
    <xf numFmtId="165" fontId="12" fillId="2" borderId="3" xfId="1" applyFont="1" applyFill="1" applyBorder="1" applyAlignment="1">
      <alignment horizontal="center" vertical="center" wrapText="1"/>
    </xf>
    <xf numFmtId="165" fontId="0" fillId="0" borderId="0" xfId="1" applyFont="1" applyAlignment="1">
      <alignment horizontal="center"/>
    </xf>
    <xf numFmtId="3" fontId="16" fillId="0" borderId="10" xfId="1" applyNumberFormat="1" applyFont="1" applyBorder="1" applyAlignment="1"/>
    <xf numFmtId="0" fontId="14" fillId="6" borderId="3" xfId="3" applyFont="1" applyFill="1" applyBorder="1"/>
    <xf numFmtId="165" fontId="19" fillId="6" borderId="3" xfId="1" applyFont="1" applyFill="1" applyBorder="1" applyAlignment="1">
      <alignment horizontal="center"/>
    </xf>
    <xf numFmtId="174" fontId="19" fillId="0" borderId="0" xfId="0" applyNumberFormat="1" applyFont="1"/>
    <xf numFmtId="174" fontId="12" fillId="2" borderId="1" xfId="0" applyNumberFormat="1" applyFont="1" applyFill="1" applyBorder="1" applyAlignment="1">
      <alignment horizontal="center" vertical="center"/>
    </xf>
    <xf numFmtId="0" fontId="17" fillId="0" borderId="3" xfId="0" applyFont="1" applyBorder="1"/>
    <xf numFmtId="0" fontId="17" fillId="10" borderId="3" xfId="0" applyFont="1" applyFill="1" applyBorder="1"/>
    <xf numFmtId="0" fontId="17" fillId="6" borderId="3" xfId="0" applyFont="1" applyFill="1" applyBorder="1" applyAlignment="1">
      <alignment horizontal="left" vertical="center"/>
    </xf>
    <xf numFmtId="0" fontId="17" fillId="6" borderId="3" xfId="0" applyFont="1" applyFill="1" applyBorder="1"/>
    <xf numFmtId="49" fontId="17" fillId="10" borderId="3" xfId="0" applyNumberFormat="1" applyFont="1" applyFill="1" applyBorder="1" applyAlignment="1">
      <alignment horizontal="center" vertical="center"/>
    </xf>
    <xf numFmtId="49" fontId="17" fillId="10" borderId="3" xfId="0" applyNumberFormat="1" applyFont="1" applyFill="1" applyBorder="1"/>
    <xf numFmtId="0" fontId="14" fillId="0" borderId="0" xfId="23" applyFont="1"/>
    <xf numFmtId="0" fontId="20" fillId="0" borderId="0" xfId="24"/>
    <xf numFmtId="0" fontId="41" fillId="0" borderId="0" xfId="23" applyFont="1" applyAlignment="1">
      <alignment horizontal="left" vertical="top" readingOrder="1"/>
    </xf>
    <xf numFmtId="0" fontId="14" fillId="0" borderId="0" xfId="23" applyFont="1" applyAlignment="1">
      <alignment vertical="top"/>
    </xf>
    <xf numFmtId="176" fontId="38" fillId="0" borderId="3" xfId="23" applyNumberFormat="1" applyFont="1" applyBorder="1" applyAlignment="1">
      <alignment horizontal="right" vertical="center" wrapText="1" readingOrder="1"/>
    </xf>
    <xf numFmtId="0" fontId="41" fillId="0" borderId="3" xfId="23" applyFont="1" applyBorder="1" applyAlignment="1">
      <alignment horizontal="center" vertical="center" wrapText="1" readingOrder="1"/>
    </xf>
    <xf numFmtId="0" fontId="38" fillId="0" borderId="3" xfId="23" applyFont="1" applyBorder="1" applyAlignment="1">
      <alignment horizontal="center" vertical="center" wrapText="1" readingOrder="1"/>
    </xf>
    <xf numFmtId="0" fontId="41" fillId="0" borderId="3" xfId="23" applyFont="1" applyBorder="1" applyAlignment="1">
      <alignment horizontal="right" vertical="center" wrapText="1" readingOrder="1"/>
    </xf>
    <xf numFmtId="176" fontId="41" fillId="0" borderId="3" xfId="23" applyNumberFormat="1" applyFont="1" applyBorder="1" applyAlignment="1">
      <alignment horizontal="right" vertical="center" wrapText="1" readingOrder="1"/>
    </xf>
    <xf numFmtId="177" fontId="41" fillId="0" borderId="3" xfId="23" applyNumberFormat="1" applyFont="1" applyBorder="1" applyAlignment="1">
      <alignment horizontal="right" vertical="center" wrapText="1" readingOrder="1"/>
    </xf>
    <xf numFmtId="0" fontId="38" fillId="0" borderId="3" xfId="23" applyFont="1" applyBorder="1" applyAlignment="1">
      <alignment horizontal="center" vertical="center" readingOrder="1"/>
    </xf>
    <xf numFmtId="0" fontId="14" fillId="0" borderId="0" xfId="23" applyFont="1" applyAlignment="1">
      <alignment horizontal="left" vertical="center"/>
    </xf>
    <xf numFmtId="0" fontId="37" fillId="0" borderId="0" xfId="23"/>
    <xf numFmtId="0" fontId="46" fillId="0" borderId="0" xfId="23" applyFont="1" applyAlignment="1">
      <alignment vertical="center" readingOrder="1"/>
    </xf>
    <xf numFmtId="0" fontId="45" fillId="0" borderId="0" xfId="23" applyFont="1" applyAlignment="1">
      <alignment vertical="center" wrapText="1" readingOrder="1"/>
    </xf>
    <xf numFmtId="0" fontId="38" fillId="0" borderId="0" xfId="23" applyFont="1" applyAlignment="1">
      <alignment vertical="center" readingOrder="1"/>
    </xf>
    <xf numFmtId="0" fontId="45" fillId="0" borderId="0" xfId="23" applyFont="1" applyAlignment="1">
      <alignment horizontal="center" vertical="center" readingOrder="1"/>
    </xf>
    <xf numFmtId="0" fontId="45" fillId="0" borderId="0" xfId="23" applyFont="1" applyAlignment="1">
      <alignment vertical="center" readingOrder="1"/>
    </xf>
    <xf numFmtId="176" fontId="48" fillId="0" borderId="3" xfId="23" applyNumberFormat="1" applyFont="1" applyBorder="1" applyAlignment="1">
      <alignment horizontal="right" vertical="center" wrapText="1" readingOrder="1"/>
    </xf>
    <xf numFmtId="0" fontId="49" fillId="0" borderId="3" xfId="23" applyFont="1" applyBorder="1" applyAlignment="1">
      <alignment horizontal="center" vertical="center" wrapText="1" readingOrder="1"/>
    </xf>
    <xf numFmtId="176" fontId="36" fillId="0" borderId="3" xfId="23" applyNumberFormat="1" applyFont="1" applyBorder="1" applyAlignment="1">
      <alignment horizontal="right" vertical="center" wrapText="1" readingOrder="1"/>
    </xf>
    <xf numFmtId="178" fontId="36" fillId="0" borderId="3" xfId="23" applyNumberFormat="1" applyFont="1" applyBorder="1" applyAlignment="1">
      <alignment horizontal="right" vertical="center" wrapText="1" readingOrder="1"/>
    </xf>
    <xf numFmtId="177" fontId="36" fillId="0" borderId="3" xfId="23" applyNumberFormat="1" applyFont="1" applyBorder="1" applyAlignment="1">
      <alignment horizontal="right" vertical="center" wrapText="1" readingOrder="1"/>
    </xf>
    <xf numFmtId="0" fontId="36" fillId="0" borderId="3" xfId="23" applyFont="1" applyBorder="1" applyAlignment="1">
      <alignment horizontal="center" vertical="center" wrapText="1" readingOrder="1"/>
    </xf>
    <xf numFmtId="0" fontId="36" fillId="0" borderId="3" xfId="24" applyFont="1" applyBorder="1" applyAlignment="1">
      <alignment vertical="center" readingOrder="1"/>
    </xf>
    <xf numFmtId="0" fontId="50" fillId="0" borderId="3" xfId="23" applyFont="1" applyBorder="1" applyAlignment="1">
      <alignment horizontal="center" vertical="center" readingOrder="1"/>
    </xf>
    <xf numFmtId="0" fontId="47" fillId="0" borderId="0" xfId="23" applyFont="1" applyAlignment="1">
      <alignment horizontal="left" vertical="top" readingOrder="1"/>
    </xf>
    <xf numFmtId="0" fontId="51" fillId="0" borderId="0" xfId="23" applyFont="1" applyAlignment="1">
      <alignment vertical="center" wrapText="1" readingOrder="1"/>
    </xf>
    <xf numFmtId="0" fontId="47" fillId="0" borderId="0" xfId="23" applyFont="1" applyAlignment="1">
      <alignment horizontal="left" vertical="top" wrapText="1" readingOrder="1"/>
    </xf>
    <xf numFmtId="0" fontId="47" fillId="0" borderId="0" xfId="23" quotePrefix="1" applyFont="1" applyAlignment="1">
      <alignment horizontal="left" vertical="top" readingOrder="1"/>
    </xf>
    <xf numFmtId="0" fontId="38" fillId="0" borderId="0" xfId="23" applyFont="1" applyAlignment="1">
      <alignment vertical="top" wrapText="1" readingOrder="1"/>
    </xf>
    <xf numFmtId="0" fontId="41" fillId="0" borderId="0" xfId="23" quotePrefix="1" applyFont="1" applyAlignment="1">
      <alignment vertical="top" readingOrder="1"/>
    </xf>
    <xf numFmtId="0" fontId="52" fillId="12" borderId="3" xfId="0" applyFont="1" applyFill="1" applyBorder="1" applyAlignment="1">
      <alignment horizontal="center" vertical="center" wrapText="1"/>
    </xf>
    <xf numFmtId="49" fontId="17" fillId="0" borderId="3" xfId="0" applyNumberFormat="1" applyFont="1" applyBorder="1" applyAlignment="1">
      <alignment horizontal="center" vertical="center"/>
    </xf>
    <xf numFmtId="49" fontId="17" fillId="0" borderId="3" xfId="0" applyNumberFormat="1" applyFont="1" applyBorder="1"/>
    <xf numFmtId="0" fontId="17" fillId="0" borderId="3" xfId="0" applyFont="1" applyBorder="1" applyAlignment="1">
      <alignment horizontal="center" vertical="center"/>
    </xf>
    <xf numFmtId="0" fontId="14" fillId="0" borderId="3" xfId="2" applyFont="1" applyBorder="1" applyAlignment="1">
      <alignment horizontal="left" vertical="center"/>
    </xf>
    <xf numFmtId="0" fontId="18" fillId="0" borderId="0" xfId="0" applyFont="1"/>
    <xf numFmtId="0" fontId="26" fillId="0" borderId="0" xfId="0" applyFont="1" applyAlignment="1">
      <alignment horizontal="left" vertical="center"/>
    </xf>
    <xf numFmtId="0" fontId="25" fillId="0" borderId="0" xfId="26" applyFont="1" applyAlignment="1">
      <alignment vertical="center"/>
    </xf>
    <xf numFmtId="1" fontId="25" fillId="0" borderId="0" xfId="26" applyNumberFormat="1" applyFont="1" applyAlignment="1">
      <alignment horizontal="center" vertical="center" wrapText="1"/>
    </xf>
    <xf numFmtId="0" fontId="25" fillId="0" borderId="0" xfId="26" applyFont="1" applyAlignment="1">
      <alignment vertical="center" wrapText="1"/>
    </xf>
    <xf numFmtId="0" fontId="33" fillId="6" borderId="0" xfId="26" applyFont="1" applyFill="1" applyAlignment="1">
      <alignment horizontal="center" vertical="center"/>
    </xf>
    <xf numFmtId="0" fontId="33" fillId="0" borderId="0" xfId="26" applyFont="1" applyAlignment="1">
      <alignment horizontal="center" vertical="center" wrapText="1"/>
    </xf>
    <xf numFmtId="0" fontId="53" fillId="0" borderId="0" xfId="26" applyFont="1" applyAlignment="1">
      <alignment horizontal="center"/>
    </xf>
    <xf numFmtId="1" fontId="53" fillId="0" borderId="0" xfId="26" applyNumberFormat="1" applyFont="1" applyAlignment="1">
      <alignment horizontal="center"/>
    </xf>
    <xf numFmtId="0" fontId="53" fillId="0" borderId="0" xfId="26" applyFont="1" applyAlignment="1">
      <alignment horizontal="center" vertical="center"/>
    </xf>
    <xf numFmtId="0" fontId="54" fillId="0" borderId="0" xfId="26" applyFont="1" applyAlignment="1">
      <alignment horizontal="center"/>
    </xf>
    <xf numFmtId="1" fontId="54" fillId="0" borderId="0" xfId="26" applyNumberFormat="1" applyFont="1" applyAlignment="1">
      <alignment horizontal="center"/>
    </xf>
    <xf numFmtId="0" fontId="54" fillId="0" borderId="0" xfId="26" applyFont="1"/>
    <xf numFmtId="0" fontId="54" fillId="0" borderId="0" xfId="26" applyFont="1" applyAlignment="1">
      <alignment horizontal="center" vertical="center"/>
    </xf>
    <xf numFmtId="0" fontId="53" fillId="0" borderId="0" xfId="26" applyFont="1"/>
    <xf numFmtId="0" fontId="55" fillId="0" borderId="0" xfId="26" applyFont="1" applyAlignment="1">
      <alignment horizontal="right" vertical="center"/>
    </xf>
    <xf numFmtId="0" fontId="56" fillId="0" borderId="0" xfId="26" applyFont="1" applyAlignment="1">
      <alignment horizontal="left" vertical="center"/>
    </xf>
    <xf numFmtId="0" fontId="25" fillId="0" borderId="3" xfId="26" applyFont="1" applyBorder="1" applyAlignment="1">
      <alignment vertical="center"/>
    </xf>
    <xf numFmtId="168" fontId="13" fillId="6" borderId="3" xfId="27" applyNumberFormat="1" applyFont="1" applyFill="1" applyBorder="1" applyAlignment="1">
      <alignment horizontal="right" vertical="center" wrapText="1"/>
    </xf>
    <xf numFmtId="49" fontId="25" fillId="0" borderId="3" xfId="26" quotePrefix="1" applyNumberFormat="1" applyFont="1" applyBorder="1" applyAlignment="1">
      <alignment vertical="center" wrapText="1"/>
    </xf>
    <xf numFmtId="0" fontId="25" fillId="0" borderId="3" xfId="26" quotePrefix="1" applyFont="1" applyBorder="1" applyAlignment="1">
      <alignment vertical="center" wrapText="1"/>
    </xf>
    <xf numFmtId="0" fontId="25" fillId="0" borderId="3" xfId="26" applyFont="1" applyBorder="1" applyAlignment="1">
      <alignment vertical="center" wrapText="1"/>
    </xf>
    <xf numFmtId="0" fontId="25" fillId="6" borderId="3" xfId="26" applyFont="1" applyFill="1" applyBorder="1" applyAlignment="1">
      <alignment horizontal="center" vertical="center"/>
    </xf>
    <xf numFmtId="49" fontId="25" fillId="0" borderId="3" xfId="26" applyNumberFormat="1" applyFont="1" applyBorder="1" applyAlignment="1">
      <alignment vertical="center" wrapText="1"/>
    </xf>
    <xf numFmtId="49" fontId="25" fillId="0" borderId="0" xfId="26" applyNumberFormat="1" applyFont="1" applyAlignment="1">
      <alignment vertical="center" wrapText="1"/>
    </xf>
    <xf numFmtId="0" fontId="13" fillId="6" borderId="3" xfId="26" applyFont="1" applyFill="1" applyBorder="1" applyAlignment="1">
      <alignment horizontal="left" vertical="center" wrapText="1"/>
    </xf>
    <xf numFmtId="1" fontId="25" fillId="0" borderId="3" xfId="26" quotePrefix="1" applyNumberFormat="1" applyFont="1" applyBorder="1" applyAlignment="1">
      <alignment horizontal="center" vertical="center" wrapText="1"/>
    </xf>
    <xf numFmtId="0" fontId="31" fillId="0" borderId="3" xfId="26" applyFont="1" applyBorder="1" applyAlignment="1">
      <alignment horizontal="left" vertical="center" wrapText="1"/>
    </xf>
    <xf numFmtId="1" fontId="25" fillId="0" borderId="3" xfId="26" applyNumberFormat="1" applyFont="1" applyBorder="1" applyAlignment="1">
      <alignment horizontal="center" vertical="center" wrapText="1"/>
    </xf>
    <xf numFmtId="0" fontId="25" fillId="0" borderId="3" xfId="26" quotePrefix="1" applyFont="1" applyBorder="1" applyAlignment="1">
      <alignment vertical="center"/>
    </xf>
    <xf numFmtId="0" fontId="32" fillId="0" borderId="3" xfId="26" applyFont="1" applyBorder="1" applyAlignment="1">
      <alignment vertical="center" wrapText="1"/>
    </xf>
    <xf numFmtId="3" fontId="25" fillId="0" borderId="3" xfId="26" quotePrefix="1" applyNumberFormat="1" applyFont="1" applyBorder="1" applyAlignment="1">
      <alignment vertical="center" wrapText="1"/>
    </xf>
    <xf numFmtId="0" fontId="25" fillId="6" borderId="4" xfId="26" applyFont="1" applyFill="1" applyBorder="1" applyAlignment="1">
      <alignment horizontal="center" vertical="center"/>
    </xf>
    <xf numFmtId="49" fontId="25" fillId="0" borderId="3" xfId="26" quotePrefix="1" applyNumberFormat="1" applyFont="1" applyBorder="1" applyAlignment="1">
      <alignment horizontal="center" vertical="center" wrapText="1"/>
    </xf>
    <xf numFmtId="0" fontId="25" fillId="14" borderId="3" xfId="26" quotePrefix="1" applyFont="1" applyFill="1" applyBorder="1" applyAlignment="1">
      <alignment vertical="top" wrapText="1"/>
    </xf>
    <xf numFmtId="0" fontId="25" fillId="0" borderId="3" xfId="26" applyFont="1" applyBorder="1" applyAlignment="1">
      <alignment horizontal="left" vertical="center" wrapText="1"/>
    </xf>
    <xf numFmtId="1" fontId="19" fillId="0" borderId="3" xfId="26" applyNumberFormat="1" applyFont="1" applyBorder="1" applyAlignment="1">
      <alignment horizontal="center" vertical="center" wrapText="1"/>
    </xf>
    <xf numFmtId="0" fontId="19" fillId="0" borderId="3" xfId="26" quotePrefix="1" applyFont="1" applyBorder="1" applyAlignment="1">
      <alignment wrapText="1"/>
    </xf>
    <xf numFmtId="0" fontId="25" fillId="6" borderId="3" xfId="26" applyFont="1" applyFill="1" applyBorder="1" applyAlignment="1">
      <alignment horizontal="left" vertical="center"/>
    </xf>
    <xf numFmtId="0" fontId="25" fillId="6" borderId="3" xfId="26" applyFont="1" applyFill="1" applyBorder="1" applyAlignment="1">
      <alignment horizontal="left" vertical="center" wrapText="1"/>
    </xf>
    <xf numFmtId="0" fontId="57" fillId="14" borderId="3" xfId="26" applyFont="1" applyFill="1" applyBorder="1" applyAlignment="1">
      <alignment horizontal="left" vertical="center" wrapText="1"/>
    </xf>
    <xf numFmtId="1" fontId="25" fillId="0" borderId="3" xfId="26" applyNumberFormat="1" applyFont="1" applyBorder="1" applyAlignment="1">
      <alignment horizontal="center" vertical="center"/>
    </xf>
    <xf numFmtId="0" fontId="13" fillId="0" borderId="3" xfId="26" applyFont="1" applyBorder="1" applyAlignment="1">
      <alignment horizontal="left" vertical="center" wrapText="1"/>
    </xf>
    <xf numFmtId="49" fontId="25" fillId="0" borderId="3" xfId="26" applyNumberFormat="1" applyFont="1" applyBorder="1" applyAlignment="1">
      <alignment horizontal="center" vertical="center" wrapText="1"/>
    </xf>
    <xf numFmtId="0" fontId="25" fillId="0" borderId="3" xfId="26" applyFont="1" applyBorder="1" applyAlignment="1">
      <alignment horizontal="center" vertical="center" wrapText="1"/>
    </xf>
    <xf numFmtId="0" fontId="25" fillId="0" borderId="10" xfId="26" quotePrefix="1" applyFont="1" applyBorder="1" applyAlignment="1">
      <alignment vertical="center" wrapText="1"/>
    </xf>
    <xf numFmtId="0" fontId="25" fillId="0" borderId="4" xfId="26" applyFont="1" applyBorder="1" applyAlignment="1">
      <alignment vertical="center"/>
    </xf>
    <xf numFmtId="0" fontId="13" fillId="0" borderId="3" xfId="26" applyFont="1" applyBorder="1" applyAlignment="1">
      <alignment vertical="center" wrapText="1"/>
    </xf>
    <xf numFmtId="0" fontId="58" fillId="0" borderId="0" xfId="26" applyFont="1" applyAlignment="1">
      <alignment horizontal="center" vertical="center"/>
    </xf>
    <xf numFmtId="0" fontId="59" fillId="13" borderId="3" xfId="26" applyFont="1" applyFill="1" applyBorder="1" applyAlignment="1">
      <alignment horizontal="center" vertical="center" wrapText="1"/>
    </xf>
    <xf numFmtId="1" fontId="59" fillId="13" borderId="3" xfId="26" applyNumberFormat="1" applyFont="1" applyFill="1" applyBorder="1" applyAlignment="1">
      <alignment horizontal="center" vertical="center" wrapText="1"/>
    </xf>
    <xf numFmtId="0" fontId="53" fillId="0" borderId="3" xfId="26" applyFont="1" applyBorder="1" applyAlignment="1">
      <alignment horizontal="center" vertical="center"/>
    </xf>
    <xf numFmtId="174" fontId="0" fillId="0" borderId="0" xfId="0" applyNumberFormat="1"/>
    <xf numFmtId="0" fontId="53" fillId="0" borderId="0" xfId="23" applyFont="1" applyAlignment="1">
      <alignment vertical="top" wrapText="1" readingOrder="1"/>
    </xf>
    <xf numFmtId="0" fontId="53" fillId="0" borderId="0" xfId="23" applyFont="1" applyAlignment="1">
      <alignment horizontal="center" vertical="top" wrapText="1" readingOrder="1"/>
    </xf>
    <xf numFmtId="0" fontId="17" fillId="0" borderId="0" xfId="23" quotePrefix="1" applyFont="1" applyAlignment="1">
      <alignment vertical="top" readingOrder="1"/>
    </xf>
    <xf numFmtId="0" fontId="17" fillId="0" borderId="0" xfId="23" applyFont="1" applyAlignment="1">
      <alignment vertical="top" readingOrder="1"/>
    </xf>
    <xf numFmtId="0" fontId="17" fillId="0" borderId="0" xfId="23" quotePrefix="1" applyFont="1" applyAlignment="1">
      <alignment horizontal="left" vertical="top" readingOrder="1"/>
    </xf>
    <xf numFmtId="0" fontId="17" fillId="0" borderId="0" xfId="23" applyFont="1" applyAlignment="1">
      <alignment horizontal="left" vertical="top" readingOrder="1"/>
    </xf>
    <xf numFmtId="0" fontId="13" fillId="6" borderId="0" xfId="26" applyFont="1" applyFill="1" applyAlignment="1">
      <alignment horizontal="center" vertical="center"/>
    </xf>
    <xf numFmtId="1" fontId="13" fillId="6" borderId="0" xfId="26" applyNumberFormat="1" applyFont="1" applyFill="1" applyAlignment="1">
      <alignment horizontal="center" vertical="center"/>
    </xf>
    <xf numFmtId="170" fontId="25" fillId="6" borderId="0" xfId="26" applyNumberFormat="1" applyFont="1" applyFill="1" applyAlignment="1">
      <alignment horizontal="right" vertical="center"/>
    </xf>
    <xf numFmtId="170" fontId="33" fillId="6" borderId="0" xfId="26" applyNumberFormat="1" applyFont="1" applyFill="1" applyAlignment="1">
      <alignment horizontal="center" vertical="center"/>
    </xf>
    <xf numFmtId="0" fontId="7" fillId="6" borderId="0" xfId="26" applyFont="1" applyFill="1" applyAlignment="1">
      <alignment horizontal="center" vertical="center"/>
    </xf>
    <xf numFmtId="179" fontId="62" fillId="6" borderId="3" xfId="26" applyNumberFormat="1" applyFont="1" applyFill="1" applyBorder="1" applyAlignment="1">
      <alignment horizontal="center" vertical="center"/>
    </xf>
    <xf numFmtId="180" fontId="62" fillId="6" borderId="3" xfId="27" applyNumberFormat="1" applyFont="1" applyFill="1" applyBorder="1" applyAlignment="1">
      <alignment horizontal="right" vertical="center" wrapText="1"/>
    </xf>
    <xf numFmtId="180" fontId="62" fillId="7" borderId="3" xfId="27" applyNumberFormat="1" applyFont="1" applyFill="1" applyBorder="1" applyAlignment="1">
      <alignment horizontal="right" vertical="center" wrapText="1"/>
    </xf>
    <xf numFmtId="180" fontId="62" fillId="15" borderId="3" xfId="27" applyNumberFormat="1" applyFont="1" applyFill="1" applyBorder="1" applyAlignment="1">
      <alignment horizontal="right" vertical="center" wrapText="1"/>
    </xf>
    <xf numFmtId="180" fontId="62" fillId="16" borderId="3" xfId="27" applyNumberFormat="1" applyFont="1" applyFill="1" applyBorder="1" applyAlignment="1">
      <alignment horizontal="center" vertical="center" wrapText="1"/>
    </xf>
    <xf numFmtId="180" fontId="62" fillId="17" borderId="3" xfId="27" applyNumberFormat="1" applyFont="1" applyFill="1" applyBorder="1" applyAlignment="1">
      <alignment horizontal="center" vertical="center" wrapText="1"/>
    </xf>
    <xf numFmtId="0" fontId="62" fillId="6" borderId="10" xfId="26" applyFont="1" applyFill="1" applyBorder="1" applyAlignment="1">
      <alignment horizontal="left" vertical="center"/>
    </xf>
    <xf numFmtId="0" fontId="62" fillId="6" borderId="13" xfId="26" applyFont="1" applyFill="1" applyBorder="1" applyAlignment="1">
      <alignment horizontal="left" vertical="center"/>
    </xf>
    <xf numFmtId="0" fontId="62" fillId="6" borderId="8" xfId="26" applyFont="1" applyFill="1" applyBorder="1" applyAlignment="1">
      <alignment horizontal="left" vertical="center"/>
    </xf>
    <xf numFmtId="180" fontId="63" fillId="11" borderId="3" xfId="27" applyNumberFormat="1" applyFont="1" applyFill="1" applyBorder="1" applyAlignment="1">
      <alignment horizontal="right" vertical="center" wrapText="1"/>
    </xf>
    <xf numFmtId="179" fontId="18" fillId="6" borderId="3" xfId="26" applyNumberFormat="1" applyFont="1" applyFill="1" applyBorder="1" applyAlignment="1">
      <alignment horizontal="center" vertical="center" wrapText="1"/>
    </xf>
    <xf numFmtId="180" fontId="62" fillId="6" borderId="3" xfId="27" applyNumberFormat="1" applyFont="1" applyFill="1" applyBorder="1" applyAlignment="1">
      <alignment horizontal="center" vertical="center" wrapText="1"/>
    </xf>
    <xf numFmtId="180" fontId="18" fillId="16" borderId="3" xfId="27" applyNumberFormat="1" applyFont="1" applyFill="1" applyBorder="1" applyAlignment="1">
      <alignment horizontal="right" vertical="center" wrapText="1"/>
    </xf>
    <xf numFmtId="180" fontId="18" fillId="17" borderId="3" xfId="27" applyNumberFormat="1" applyFont="1" applyFill="1" applyBorder="1" applyAlignment="1">
      <alignment horizontal="right" vertical="center" wrapText="1"/>
    </xf>
    <xf numFmtId="180" fontId="18" fillId="16" borderId="3" xfId="27" applyNumberFormat="1" applyFont="1" applyFill="1" applyBorder="1" applyAlignment="1">
      <alignment horizontal="center" vertical="center" wrapText="1"/>
    </xf>
    <xf numFmtId="180" fontId="18" fillId="17" borderId="3" xfId="27" applyNumberFormat="1" applyFont="1" applyFill="1" applyBorder="1" applyAlignment="1">
      <alignment horizontal="center" vertical="center" wrapText="1"/>
    </xf>
    <xf numFmtId="180" fontId="18" fillId="17" borderId="3" xfId="26" applyNumberFormat="1" applyFont="1" applyFill="1" applyBorder="1" applyAlignment="1">
      <alignment horizontal="center" vertical="center" wrapText="1"/>
    </xf>
    <xf numFmtId="180" fontId="64" fillId="17" borderId="3" xfId="27" applyNumberFormat="1" applyFont="1" applyFill="1" applyBorder="1" applyAlignment="1">
      <alignment horizontal="center" vertical="center" wrapText="1"/>
    </xf>
    <xf numFmtId="181" fontId="18" fillId="6" borderId="3" xfId="26" applyNumberFormat="1" applyFont="1" applyFill="1" applyBorder="1" applyAlignment="1">
      <alignment horizontal="center" vertical="center" wrapText="1"/>
    </xf>
    <xf numFmtId="181" fontId="9" fillId="6" borderId="3" xfId="26" applyNumberFormat="1" applyFont="1" applyFill="1" applyBorder="1" applyAlignment="1">
      <alignment horizontal="center" vertical="center" wrapText="1"/>
    </xf>
    <xf numFmtId="0" fontId="18" fillId="6" borderId="3" xfId="26" applyFont="1" applyFill="1" applyBorder="1" applyAlignment="1">
      <alignment horizontal="center" vertical="center"/>
    </xf>
    <xf numFmtId="174" fontId="9" fillId="6" borderId="3" xfId="26" applyNumberFormat="1" applyFont="1" applyFill="1" applyBorder="1" applyAlignment="1">
      <alignment horizontal="center" vertical="center" wrapText="1"/>
    </xf>
    <xf numFmtId="0" fontId="13" fillId="6" borderId="0" xfId="26" applyFont="1" applyFill="1" applyAlignment="1">
      <alignment horizontal="center" vertical="center" wrapText="1"/>
    </xf>
    <xf numFmtId="180" fontId="65" fillId="17" borderId="3" xfId="27" applyNumberFormat="1" applyFont="1" applyFill="1" applyBorder="1" applyAlignment="1">
      <alignment horizontal="right" vertical="center" wrapText="1"/>
    </xf>
    <xf numFmtId="180" fontId="62" fillId="17" borderId="3" xfId="27" applyNumberFormat="1" applyFont="1" applyFill="1" applyBorder="1" applyAlignment="1">
      <alignment horizontal="right" vertical="center" wrapText="1"/>
    </xf>
    <xf numFmtId="0" fontId="62" fillId="6" borderId="5" xfId="26" applyFont="1" applyFill="1" applyBorder="1" applyAlignment="1">
      <alignment horizontal="center" vertical="center" wrapText="1"/>
    </xf>
    <xf numFmtId="1" fontId="62" fillId="16" borderId="3" xfId="26" applyNumberFormat="1" applyFont="1" applyFill="1" applyBorder="1" applyAlignment="1">
      <alignment horizontal="center" vertical="center" wrapText="1"/>
    </xf>
    <xf numFmtId="1" fontId="62" fillId="17" borderId="3" xfId="26" applyNumberFormat="1" applyFont="1" applyFill="1" applyBorder="1" applyAlignment="1">
      <alignment horizontal="center" vertical="center" wrapText="1"/>
    </xf>
    <xf numFmtId="0" fontId="62" fillId="6" borderId="5" xfId="26" applyFont="1" applyFill="1" applyBorder="1" applyAlignment="1">
      <alignment horizontal="center" vertical="center"/>
    </xf>
    <xf numFmtId="0" fontId="62" fillId="6" borderId="4" xfId="26" applyFont="1" applyFill="1" applyBorder="1" applyAlignment="1">
      <alignment horizontal="center" vertical="center" wrapText="1"/>
    </xf>
    <xf numFmtId="0" fontId="62" fillId="6" borderId="4" xfId="26" applyFont="1" applyFill="1" applyBorder="1" applyAlignment="1">
      <alignment horizontal="center" vertical="center"/>
    </xf>
    <xf numFmtId="1" fontId="13" fillId="6" borderId="12" xfId="26" applyNumberFormat="1" applyFont="1" applyFill="1" applyBorder="1" applyAlignment="1">
      <alignment horizontal="center" vertical="center"/>
    </xf>
    <xf numFmtId="1" fontId="7" fillId="6" borderId="0" xfId="26" applyNumberFormat="1" applyFont="1" applyFill="1" applyAlignment="1">
      <alignment horizontal="left" vertical="center"/>
    </xf>
    <xf numFmtId="0" fontId="13" fillId="6" borderId="0" xfId="26" applyFont="1" applyFill="1" applyAlignment="1">
      <alignment horizontal="right" vertical="center"/>
    </xf>
    <xf numFmtId="0" fontId="7" fillId="6" borderId="0" xfId="26" applyFont="1" applyFill="1" applyAlignment="1">
      <alignment vertical="center" wrapText="1"/>
    </xf>
    <xf numFmtId="0" fontId="7" fillId="6" borderId="3" xfId="26" applyFont="1" applyFill="1" applyBorder="1" applyAlignment="1">
      <alignment vertical="center"/>
    </xf>
    <xf numFmtId="1" fontId="7" fillId="6" borderId="0" xfId="26" applyNumberFormat="1" applyFont="1" applyFill="1" applyAlignment="1">
      <alignment horizontal="center" vertical="center"/>
    </xf>
    <xf numFmtId="0" fontId="7" fillId="6" borderId="0" xfId="26" applyFont="1" applyFill="1" applyAlignment="1">
      <alignment vertical="center"/>
    </xf>
    <xf numFmtId="165" fontId="19" fillId="0" borderId="0" xfId="1" applyFont="1" applyAlignment="1"/>
    <xf numFmtId="165" fontId="13" fillId="0" borderId="0" xfId="1" applyFont="1" applyAlignment="1">
      <alignment horizontal="left"/>
    </xf>
    <xf numFmtId="165" fontId="12" fillId="2" borderId="1" xfId="1" applyFont="1" applyFill="1" applyBorder="1" applyAlignment="1">
      <alignment horizontal="center" vertical="center"/>
    </xf>
    <xf numFmtId="165" fontId="25" fillId="0" borderId="3" xfId="1" applyFont="1" applyBorder="1"/>
    <xf numFmtId="165" fontId="19" fillId="0" borderId="3" xfId="1" applyFont="1" applyBorder="1"/>
    <xf numFmtId="165" fontId="13" fillId="8" borderId="3" xfId="1" applyFont="1" applyFill="1" applyBorder="1" applyAlignment="1">
      <alignment horizontal="left"/>
    </xf>
    <xf numFmtId="165" fontId="13" fillId="0" borderId="0" xfId="1" applyFont="1"/>
    <xf numFmtId="180" fontId="64" fillId="15" borderId="3" xfId="27" applyNumberFormat="1" applyFont="1" applyFill="1" applyBorder="1" applyAlignment="1">
      <alignment horizontal="center" vertical="center" wrapText="1"/>
    </xf>
    <xf numFmtId="10" fontId="27" fillId="0" borderId="0" xfId="1" applyNumberFormat="1" applyFont="1" applyAlignment="1">
      <alignment horizontal="center" vertical="center"/>
    </xf>
    <xf numFmtId="10" fontId="13" fillId="0" borderId="0" xfId="1" applyNumberFormat="1" applyFont="1" applyAlignment="1">
      <alignment horizontal="center" vertical="center"/>
    </xf>
    <xf numFmtId="10" fontId="12" fillId="2" borderId="3" xfId="1" applyNumberFormat="1" applyFont="1" applyFill="1" applyBorder="1" applyAlignment="1">
      <alignment horizontal="center" vertical="center" wrapText="1"/>
    </xf>
    <xf numFmtId="10" fontId="0" fillId="0" borderId="0" xfId="1" applyNumberFormat="1" applyFont="1" applyAlignment="1">
      <alignment horizontal="center"/>
    </xf>
    <xf numFmtId="0" fontId="36" fillId="0" borderId="3" xfId="24" applyFont="1" applyBorder="1" applyAlignment="1">
      <alignment vertical="center" wrapText="1" readingOrder="1"/>
    </xf>
    <xf numFmtId="0" fontId="68" fillId="0" borderId="0" xfId="23" applyFont="1"/>
    <xf numFmtId="0" fontId="37" fillId="0" borderId="0" xfId="23" applyAlignment="1">
      <alignment wrapText="1"/>
    </xf>
    <xf numFmtId="0" fontId="13" fillId="5" borderId="3" xfId="0" applyFont="1" applyFill="1" applyBorder="1" applyAlignment="1">
      <alignment horizontal="left" vertical="center"/>
    </xf>
    <xf numFmtId="177" fontId="67" fillId="0" borderId="3" xfId="23" applyNumberFormat="1" applyFont="1" applyBorder="1" applyAlignment="1">
      <alignment horizontal="right" vertical="center" wrapText="1" readingOrder="1"/>
    </xf>
    <xf numFmtId="165" fontId="19" fillId="6" borderId="3" xfId="1" applyFont="1" applyFill="1" applyBorder="1" applyAlignment="1">
      <alignment horizontal="center" vertical="center"/>
    </xf>
    <xf numFmtId="12" fontId="13" fillId="0" borderId="0" xfId="1" applyNumberFormat="1" applyFont="1"/>
    <xf numFmtId="0" fontId="20" fillId="0" borderId="0" xfId="23" applyFont="1"/>
    <xf numFmtId="180" fontId="18" fillId="15" borderId="3" xfId="26" applyNumberFormat="1" applyFont="1" applyFill="1" applyBorder="1" applyAlignment="1">
      <alignment horizontal="center" vertical="center" wrapText="1"/>
    </xf>
    <xf numFmtId="0" fontId="62" fillId="17" borderId="3" xfId="26" applyFont="1" applyFill="1" applyBorder="1" applyAlignment="1">
      <alignment horizontal="center" vertical="center" wrapText="1"/>
    </xf>
    <xf numFmtId="180" fontId="9" fillId="17" borderId="3" xfId="27" applyNumberFormat="1" applyFont="1" applyFill="1" applyBorder="1" applyAlignment="1">
      <alignment horizontal="center" vertical="center" wrapText="1"/>
    </xf>
    <xf numFmtId="180" fontId="62" fillId="15" borderId="3" xfId="27" applyNumberFormat="1" applyFont="1" applyFill="1" applyBorder="1" applyAlignment="1">
      <alignment horizontal="right" vertical="center"/>
    </xf>
    <xf numFmtId="0" fontId="14" fillId="6" borderId="3" xfId="0" applyFont="1" applyFill="1" applyBorder="1" applyAlignment="1">
      <alignment horizontal="left" vertical="center"/>
    </xf>
    <xf numFmtId="0" fontId="18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14" fillId="0" borderId="3" xfId="0" applyFont="1" applyBorder="1" applyAlignment="1">
      <alignment horizontal="left" vertical="center" wrapText="1"/>
    </xf>
    <xf numFmtId="0" fontId="17" fillId="13" borderId="2" xfId="0" applyFont="1" applyFill="1" applyBorder="1" applyAlignment="1">
      <alignment horizontal="center" vertical="center" wrapText="1"/>
    </xf>
    <xf numFmtId="0" fontId="17" fillId="13" borderId="6" xfId="0" applyFont="1" applyFill="1" applyBorder="1" applyAlignment="1">
      <alignment horizontal="center" vertical="center" wrapText="1"/>
    </xf>
    <xf numFmtId="49" fontId="17" fillId="0" borderId="8" xfId="0" applyNumberFormat="1" applyFont="1" applyBorder="1" applyAlignment="1">
      <alignment horizontal="center"/>
    </xf>
    <xf numFmtId="49" fontId="17" fillId="10" borderId="8" xfId="0" applyNumberFormat="1" applyFont="1" applyFill="1" applyBorder="1" applyAlignment="1">
      <alignment horizontal="center"/>
    </xf>
    <xf numFmtId="0" fontId="17" fillId="13" borderId="3" xfId="0" applyFont="1" applyFill="1" applyBorder="1" applyAlignment="1">
      <alignment horizontal="center" vertical="center" wrapText="1"/>
    </xf>
    <xf numFmtId="0" fontId="17" fillId="0" borderId="3" xfId="0" applyFont="1" applyBorder="1" applyAlignment="1">
      <alignment vertical="center" wrapText="1"/>
    </xf>
    <xf numFmtId="0" fontId="12" fillId="2" borderId="16" xfId="0" applyFont="1" applyFill="1" applyBorder="1" applyAlignment="1">
      <alignment horizontal="center" vertical="center"/>
    </xf>
    <xf numFmtId="167" fontId="13" fillId="0" borderId="0" xfId="0" applyNumberFormat="1" applyFont="1"/>
    <xf numFmtId="0" fontId="13" fillId="8" borderId="0" xfId="0" applyFont="1" applyFill="1"/>
    <xf numFmtId="180" fontId="62" fillId="15" borderId="3" xfId="27" applyNumberFormat="1" applyFont="1" applyFill="1" applyBorder="1" applyAlignment="1">
      <alignment horizontal="center" vertical="center" wrapText="1"/>
    </xf>
    <xf numFmtId="180" fontId="18" fillId="15" borderId="3" xfId="27" applyNumberFormat="1" applyFont="1" applyFill="1" applyBorder="1" applyAlignment="1">
      <alignment horizontal="right" vertical="center" wrapText="1"/>
    </xf>
    <xf numFmtId="180" fontId="62" fillId="11" borderId="3" xfId="27" applyNumberFormat="1" applyFont="1" applyFill="1" applyBorder="1" applyAlignment="1">
      <alignment horizontal="right" vertical="center" wrapText="1"/>
    </xf>
    <xf numFmtId="0" fontId="7" fillId="6" borderId="0" xfId="30" applyFont="1" applyFill="1" applyAlignment="1">
      <alignment vertical="center"/>
    </xf>
    <xf numFmtId="1" fontId="13" fillId="6" borderId="0" xfId="30" applyNumberFormat="1" applyFont="1" applyFill="1" applyAlignment="1">
      <alignment horizontal="center" vertical="center"/>
    </xf>
    <xf numFmtId="0" fontId="13" fillId="6" borderId="0" xfId="30" applyFont="1" applyFill="1" applyAlignment="1">
      <alignment horizontal="center" vertical="center"/>
    </xf>
    <xf numFmtId="1" fontId="7" fillId="6" borderId="0" xfId="30" applyNumberFormat="1" applyFont="1" applyFill="1" applyAlignment="1">
      <alignment horizontal="center" vertical="center"/>
    </xf>
    <xf numFmtId="0" fontId="7" fillId="6" borderId="3" xfId="30" applyFont="1" applyFill="1" applyBorder="1" applyAlignment="1">
      <alignment vertical="center"/>
    </xf>
    <xf numFmtId="0" fontId="7" fillId="6" borderId="0" xfId="30" applyFont="1" applyFill="1" applyAlignment="1">
      <alignment vertical="center" wrapText="1"/>
    </xf>
    <xf numFmtId="0" fontId="13" fillId="6" borderId="0" xfId="30" applyFont="1" applyFill="1" applyAlignment="1">
      <alignment horizontal="right" vertical="center"/>
    </xf>
    <xf numFmtId="1" fontId="7" fillId="6" borderId="0" xfId="30" applyNumberFormat="1" applyFont="1" applyFill="1" applyAlignment="1">
      <alignment horizontal="left" vertical="center"/>
    </xf>
    <xf numFmtId="1" fontId="13" fillId="6" borderId="12" xfId="30" applyNumberFormat="1" applyFont="1" applyFill="1" applyBorder="1" applyAlignment="1">
      <alignment horizontal="center" vertical="center"/>
    </xf>
    <xf numFmtId="0" fontId="62" fillId="6" borderId="4" xfId="30" applyFont="1" applyFill="1" applyBorder="1" applyAlignment="1">
      <alignment horizontal="center" vertical="center"/>
    </xf>
    <xf numFmtId="0" fontId="62" fillId="6" borderId="4" xfId="30" applyFont="1" applyFill="1" applyBorder="1" applyAlignment="1">
      <alignment horizontal="center" vertical="center" wrapText="1"/>
    </xf>
    <xf numFmtId="0" fontId="13" fillId="6" borderId="0" xfId="30" applyFont="1" applyFill="1" applyAlignment="1">
      <alignment horizontal="center" vertical="center" wrapText="1"/>
    </xf>
    <xf numFmtId="0" fontId="62" fillId="6" borderId="5" xfId="30" applyFont="1" applyFill="1" applyBorder="1" applyAlignment="1">
      <alignment horizontal="center" vertical="center"/>
    </xf>
    <xf numFmtId="0" fontId="62" fillId="6" borderId="5" xfId="30" applyFont="1" applyFill="1" applyBorder="1" applyAlignment="1">
      <alignment horizontal="center" vertical="center" wrapText="1"/>
    </xf>
    <xf numFmtId="1" fontId="62" fillId="17" borderId="3" xfId="30" applyNumberFormat="1" applyFont="1" applyFill="1" applyBorder="1" applyAlignment="1">
      <alignment horizontal="center" vertical="center" wrapText="1"/>
    </xf>
    <xf numFmtId="1" fontId="62" fillId="16" borderId="3" xfId="30" applyNumberFormat="1" applyFont="1" applyFill="1" applyBorder="1" applyAlignment="1">
      <alignment horizontal="center" vertical="center" wrapText="1"/>
    </xf>
    <xf numFmtId="180" fontId="62" fillId="17" borderId="3" xfId="31" applyNumberFormat="1" applyFont="1" applyFill="1" applyBorder="1" applyAlignment="1">
      <alignment horizontal="center" vertical="center" wrapText="1"/>
    </xf>
    <xf numFmtId="180" fontId="62" fillId="16" borderId="3" xfId="31" applyNumberFormat="1" applyFont="1" applyFill="1" applyBorder="1" applyAlignment="1">
      <alignment horizontal="center" vertical="center" wrapText="1"/>
    </xf>
    <xf numFmtId="180" fontId="62" fillId="17" borderId="3" xfId="31" applyNumberFormat="1" applyFont="1" applyFill="1" applyBorder="1" applyAlignment="1">
      <alignment horizontal="right" vertical="center" wrapText="1"/>
    </xf>
    <xf numFmtId="180" fontId="65" fillId="17" borderId="3" xfId="31" applyNumberFormat="1" applyFont="1" applyFill="1" applyBorder="1" applyAlignment="1">
      <alignment horizontal="right" vertical="center" wrapText="1"/>
    </xf>
    <xf numFmtId="0" fontId="62" fillId="17" borderId="3" xfId="30" applyFont="1" applyFill="1" applyBorder="1" applyAlignment="1">
      <alignment horizontal="center" vertical="center" wrapText="1"/>
    </xf>
    <xf numFmtId="180" fontId="62" fillId="15" borderId="3" xfId="31" applyNumberFormat="1" applyFont="1" applyFill="1" applyBorder="1" applyAlignment="1">
      <alignment horizontal="right" vertical="center"/>
    </xf>
    <xf numFmtId="179" fontId="18" fillId="6" borderId="3" xfId="30" applyNumberFormat="1" applyFont="1" applyFill="1" applyBorder="1" applyAlignment="1">
      <alignment horizontal="center" vertical="center" wrapText="1"/>
    </xf>
    <xf numFmtId="0" fontId="18" fillId="6" borderId="3" xfId="30" applyFont="1" applyFill="1" applyBorder="1" applyAlignment="1">
      <alignment horizontal="center" vertical="center"/>
    </xf>
    <xf numFmtId="174" fontId="9" fillId="6" borderId="3" xfId="30" applyNumberFormat="1" applyFont="1" applyFill="1" applyBorder="1" applyAlignment="1">
      <alignment horizontal="center" vertical="center" wrapText="1"/>
    </xf>
    <xf numFmtId="181" fontId="18" fillId="6" borderId="3" xfId="30" applyNumberFormat="1" applyFont="1" applyFill="1" applyBorder="1" applyAlignment="1">
      <alignment horizontal="center" vertical="center" wrapText="1"/>
    </xf>
    <xf numFmtId="180" fontId="64" fillId="17" borderId="3" xfId="31" applyNumberFormat="1" applyFont="1" applyFill="1" applyBorder="1" applyAlignment="1">
      <alignment horizontal="center" vertical="center" wrapText="1"/>
    </xf>
    <xf numFmtId="180" fontId="64" fillId="15" borderId="3" xfId="31" applyNumberFormat="1" applyFont="1" applyFill="1" applyBorder="1" applyAlignment="1">
      <alignment horizontal="center" vertical="center" wrapText="1"/>
    </xf>
    <xf numFmtId="180" fontId="18" fillId="17" borderId="3" xfId="30" applyNumberFormat="1" applyFont="1" applyFill="1" applyBorder="1" applyAlignment="1">
      <alignment horizontal="center" vertical="center" wrapText="1"/>
    </xf>
    <xf numFmtId="180" fontId="18" fillId="15" borderId="3" xfId="30" applyNumberFormat="1" applyFont="1" applyFill="1" applyBorder="1" applyAlignment="1">
      <alignment horizontal="center" vertical="center" wrapText="1"/>
    </xf>
    <xf numFmtId="180" fontId="18" fillId="17" borderId="3" xfId="31" applyNumberFormat="1" applyFont="1" applyFill="1" applyBorder="1" applyAlignment="1">
      <alignment horizontal="center" vertical="center" wrapText="1"/>
    </xf>
    <xf numFmtId="180" fontId="18" fillId="16" borderId="3" xfId="31" applyNumberFormat="1" applyFont="1" applyFill="1" applyBorder="1" applyAlignment="1">
      <alignment horizontal="center" vertical="center" wrapText="1"/>
    </xf>
    <xf numFmtId="180" fontId="18" fillId="17" borderId="3" xfId="31" applyNumberFormat="1" applyFont="1" applyFill="1" applyBorder="1" applyAlignment="1">
      <alignment horizontal="right" vertical="center" wrapText="1"/>
    </xf>
    <xf numFmtId="180" fontId="18" fillId="16" borderId="3" xfId="31" applyNumberFormat="1" applyFont="1" applyFill="1" applyBorder="1" applyAlignment="1">
      <alignment horizontal="right" vertical="center" wrapText="1"/>
    </xf>
    <xf numFmtId="180" fontId="62" fillId="6" borderId="3" xfId="31" applyNumberFormat="1" applyFont="1" applyFill="1" applyBorder="1" applyAlignment="1">
      <alignment horizontal="center" vertical="center" wrapText="1"/>
    </xf>
    <xf numFmtId="180" fontId="9" fillId="17" borderId="3" xfId="31" applyNumberFormat="1" applyFont="1" applyFill="1" applyBorder="1" applyAlignment="1">
      <alignment horizontal="center" vertical="center" wrapText="1"/>
    </xf>
    <xf numFmtId="181" fontId="9" fillId="6" borderId="3" xfId="30" applyNumberFormat="1" applyFont="1" applyFill="1" applyBorder="1" applyAlignment="1">
      <alignment horizontal="center" vertical="center" wrapText="1"/>
    </xf>
    <xf numFmtId="0" fontId="62" fillId="6" borderId="8" xfId="30" applyFont="1" applyFill="1" applyBorder="1" applyAlignment="1">
      <alignment horizontal="left" vertical="center"/>
    </xf>
    <xf numFmtId="0" fontId="62" fillId="6" borderId="13" xfId="30" applyFont="1" applyFill="1" applyBorder="1" applyAlignment="1">
      <alignment horizontal="left" vertical="center"/>
    </xf>
    <xf numFmtId="0" fontId="62" fillId="6" borderId="10" xfId="30" applyFont="1" applyFill="1" applyBorder="1" applyAlignment="1">
      <alignment horizontal="left" vertical="center"/>
    </xf>
    <xf numFmtId="180" fontId="62" fillId="15" borderId="3" xfId="31" applyNumberFormat="1" applyFont="1" applyFill="1" applyBorder="1" applyAlignment="1">
      <alignment horizontal="center" vertical="center" wrapText="1"/>
    </xf>
    <xf numFmtId="180" fontId="62" fillId="7" borderId="3" xfId="31" applyNumberFormat="1" applyFont="1" applyFill="1" applyBorder="1" applyAlignment="1">
      <alignment horizontal="right" vertical="center" wrapText="1"/>
    </xf>
    <xf numFmtId="180" fontId="63" fillId="11" borderId="3" xfId="31" applyNumberFormat="1" applyFont="1" applyFill="1" applyBorder="1" applyAlignment="1">
      <alignment horizontal="right" vertical="center" wrapText="1"/>
    </xf>
    <xf numFmtId="180" fontId="62" fillId="6" borderId="3" xfId="31" applyNumberFormat="1" applyFont="1" applyFill="1" applyBorder="1" applyAlignment="1">
      <alignment horizontal="right" vertical="center" wrapText="1"/>
    </xf>
    <xf numFmtId="179" fontId="62" fillId="6" borderId="3" xfId="30" applyNumberFormat="1" applyFont="1" applyFill="1" applyBorder="1" applyAlignment="1">
      <alignment horizontal="center" vertical="center"/>
    </xf>
    <xf numFmtId="0" fontId="7" fillId="6" borderId="0" xfId="30" applyFont="1" applyFill="1" applyAlignment="1">
      <alignment horizontal="center" vertical="center"/>
    </xf>
    <xf numFmtId="180" fontId="62" fillId="15" borderId="3" xfId="31" applyNumberFormat="1" applyFont="1" applyFill="1" applyBorder="1" applyAlignment="1">
      <alignment horizontal="right" vertical="center" wrapText="1"/>
    </xf>
    <xf numFmtId="0" fontId="33" fillId="6" borderId="0" xfId="30" applyFont="1" applyFill="1" applyAlignment="1">
      <alignment horizontal="center" vertical="center"/>
    </xf>
    <xf numFmtId="170" fontId="33" fillId="6" borderId="0" xfId="30" applyNumberFormat="1" applyFont="1" applyFill="1" applyAlignment="1">
      <alignment horizontal="center" vertical="center"/>
    </xf>
    <xf numFmtId="170" fontId="25" fillId="6" borderId="0" xfId="30" applyNumberFormat="1" applyFont="1" applyFill="1" applyAlignment="1">
      <alignment horizontal="right" vertical="center"/>
    </xf>
    <xf numFmtId="0" fontId="13" fillId="6" borderId="3" xfId="26" applyFont="1" applyFill="1" applyBorder="1" applyAlignment="1">
      <alignment horizontal="center" vertical="center"/>
    </xf>
    <xf numFmtId="0" fontId="14" fillId="6" borderId="10" xfId="0" applyFont="1" applyFill="1" applyBorder="1" applyAlignment="1">
      <alignment horizontal="left" vertical="center"/>
    </xf>
    <xf numFmtId="0" fontId="14" fillId="0" borderId="10" xfId="0" applyFont="1" applyBorder="1" applyAlignment="1">
      <alignment horizontal="left" vertical="center"/>
    </xf>
    <xf numFmtId="179" fontId="13" fillId="6" borderId="0" xfId="32" applyNumberFormat="1" applyFont="1" applyFill="1" applyAlignment="1">
      <alignment horizontal="center" vertical="center"/>
    </xf>
    <xf numFmtId="179" fontId="13" fillId="6" borderId="3" xfId="32" applyNumberFormat="1" applyFont="1" applyFill="1" applyBorder="1" applyAlignment="1">
      <alignment horizontal="center" vertical="center" wrapText="1"/>
    </xf>
    <xf numFmtId="179" fontId="13" fillId="6" borderId="3" xfId="32" applyNumberFormat="1" applyFont="1" applyFill="1" applyBorder="1" applyAlignment="1">
      <alignment horizontal="center" vertical="center"/>
    </xf>
    <xf numFmtId="179" fontId="7" fillId="6" borderId="3" xfId="32" applyNumberFormat="1" applyFont="1" applyFill="1" applyBorder="1" applyAlignment="1">
      <alignment horizontal="center" vertical="center"/>
    </xf>
    <xf numFmtId="182" fontId="14" fillId="6" borderId="3" xfId="33" applyNumberFormat="1" applyFont="1" applyFill="1" applyBorder="1" applyAlignment="1">
      <alignment horizontal="left" vertical="center" wrapText="1"/>
    </xf>
    <xf numFmtId="182" fontId="14" fillId="0" borderId="3" xfId="33" applyNumberFormat="1" applyFont="1" applyFill="1" applyBorder="1" applyAlignment="1">
      <alignment horizontal="left" vertical="center" wrapText="1"/>
    </xf>
    <xf numFmtId="0" fontId="72" fillId="22" borderId="3" xfId="33" applyFont="1" applyFill="1" applyBorder="1" applyAlignment="1">
      <alignment horizontal="left" vertical="center" wrapText="1"/>
    </xf>
    <xf numFmtId="0" fontId="13" fillId="22" borderId="3" xfId="0" applyFont="1" applyFill="1" applyBorder="1" applyAlignment="1">
      <alignment horizontal="left" vertical="center"/>
    </xf>
    <xf numFmtId="0" fontId="13" fillId="22" borderId="4" xfId="0" applyFont="1" applyFill="1" applyBorder="1" applyAlignment="1">
      <alignment horizontal="left" vertical="center"/>
    </xf>
    <xf numFmtId="0" fontId="52" fillId="0" borderId="3" xfId="0" applyFont="1" applyFill="1" applyBorder="1" applyAlignment="1">
      <alignment vertical="center"/>
    </xf>
    <xf numFmtId="0" fontId="19" fillId="0" borderId="3" xfId="0" applyFont="1" applyFill="1" applyBorder="1" applyAlignment="1">
      <alignment vertical="center"/>
    </xf>
    <xf numFmtId="0" fontId="13" fillId="0" borderId="3" xfId="0" applyFont="1" applyFill="1" applyBorder="1" applyAlignment="1">
      <alignment horizontal="left" vertical="center"/>
    </xf>
    <xf numFmtId="182" fontId="14" fillId="6" borderId="3" xfId="33" applyNumberFormat="1" applyFont="1" applyFill="1" applyBorder="1" applyAlignment="1">
      <alignment horizontal="left" vertical="center"/>
    </xf>
    <xf numFmtId="182" fontId="14" fillId="0" borderId="3" xfId="33" applyNumberFormat="1" applyFont="1" applyFill="1" applyBorder="1" applyAlignment="1">
      <alignment horizontal="left" vertical="center"/>
    </xf>
    <xf numFmtId="0" fontId="14" fillId="6" borderId="3" xfId="33" applyFont="1" applyFill="1" applyBorder="1" applyAlignment="1">
      <alignment horizontal="left" vertical="center"/>
    </xf>
    <xf numFmtId="0" fontId="41" fillId="0" borderId="0" xfId="23" applyFont="1" applyAlignment="1">
      <alignment horizontal="left" vertical="center" readingOrder="1"/>
    </xf>
    <xf numFmtId="0" fontId="41" fillId="0" borderId="0" xfId="23" applyFont="1" applyAlignment="1">
      <alignment horizontal="left" vertical="top" readingOrder="1"/>
    </xf>
    <xf numFmtId="0" fontId="14" fillId="0" borderId="0" xfId="23" applyFont="1" applyAlignment="1">
      <alignment horizontal="left"/>
    </xf>
    <xf numFmtId="0" fontId="47" fillId="0" borderId="0" xfId="23" applyFont="1" applyAlignment="1">
      <alignment horizontal="left" vertical="top" readingOrder="1"/>
    </xf>
    <xf numFmtId="0" fontId="53" fillId="0" borderId="0" xfId="23" applyFont="1" applyAlignment="1">
      <alignment horizontal="center" vertical="top" wrapText="1" readingOrder="1"/>
    </xf>
    <xf numFmtId="0" fontId="14" fillId="7" borderId="3" xfId="0" applyFont="1" applyFill="1" applyBorder="1" applyAlignment="1">
      <alignment horizontal="left" vertical="center"/>
    </xf>
    <xf numFmtId="0" fontId="17" fillId="0" borderId="3" xfId="0" applyFont="1" applyBorder="1" applyAlignment="1">
      <alignment vertical="center"/>
    </xf>
    <xf numFmtId="0" fontId="17" fillId="0" borderId="3" xfId="0" applyFont="1" applyBorder="1" applyAlignment="1">
      <alignment horizontal="left" vertical="center" wrapText="1"/>
    </xf>
    <xf numFmtId="0" fontId="73" fillId="7" borderId="17" xfId="0" applyFont="1" applyFill="1" applyBorder="1" applyAlignment="1">
      <alignment horizontal="left" vertical="center"/>
    </xf>
    <xf numFmtId="0" fontId="14" fillId="7" borderId="3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14" fillId="6" borderId="3" xfId="33" applyFont="1" applyFill="1" applyBorder="1" applyAlignment="1">
      <alignment horizontal="left" vertical="center" wrapText="1"/>
    </xf>
    <xf numFmtId="0" fontId="19" fillId="0" borderId="0" xfId="0" applyFont="1" applyAlignment="1">
      <alignment wrapText="1"/>
    </xf>
    <xf numFmtId="0" fontId="0" fillId="6" borderId="0" xfId="0" applyFill="1" applyAlignment="1">
      <alignment wrapText="1"/>
    </xf>
    <xf numFmtId="0" fontId="16" fillId="0" borderId="0" xfId="0" applyFont="1" applyAlignment="1">
      <alignment wrapText="1"/>
    </xf>
    <xf numFmtId="0" fontId="17" fillId="7" borderId="3" xfId="0" applyFont="1" applyFill="1" applyBorder="1" applyAlignment="1">
      <alignment horizontal="center" vertical="center" wrapText="1"/>
    </xf>
    <xf numFmtId="0" fontId="38" fillId="0" borderId="0" xfId="23" applyFont="1" applyBorder="1" applyAlignment="1">
      <alignment horizontal="center" vertical="center" readingOrder="1"/>
    </xf>
    <xf numFmtId="0" fontId="50" fillId="0" borderId="0" xfId="23" applyFont="1" applyBorder="1" applyAlignment="1">
      <alignment horizontal="center" vertical="center" readingOrder="1"/>
    </xf>
    <xf numFmtId="0" fontId="17" fillId="7" borderId="3" xfId="0" applyFont="1" applyFill="1" applyBorder="1" applyAlignment="1">
      <alignment horizontal="center" vertical="center"/>
    </xf>
    <xf numFmtId="0" fontId="17" fillId="10" borderId="3" xfId="0" applyFont="1" applyFill="1" applyBorder="1" applyAlignment="1">
      <alignment vertical="center"/>
    </xf>
    <xf numFmtId="0" fontId="41" fillId="0" borderId="0" xfId="23" applyFont="1" applyAlignment="1">
      <alignment horizontal="left" vertical="top" readingOrder="1"/>
    </xf>
    <xf numFmtId="0" fontId="14" fillId="0" borderId="0" xfId="23" applyFont="1" applyAlignment="1">
      <alignment horizontal="left"/>
    </xf>
    <xf numFmtId="0" fontId="38" fillId="0" borderId="0" xfId="24" applyFont="1" applyAlignment="1">
      <alignment horizontal="center" vertical="center" readingOrder="1"/>
    </xf>
    <xf numFmtId="0" fontId="40" fillId="0" borderId="0" xfId="24" applyFont="1" applyAlignment="1">
      <alignment horizontal="center" vertical="center" readingOrder="1"/>
    </xf>
    <xf numFmtId="0" fontId="38" fillId="0" borderId="0" xfId="23" applyFont="1" applyAlignment="1">
      <alignment horizontal="left" vertical="top" wrapText="1" readingOrder="1"/>
    </xf>
    <xf numFmtId="0" fontId="38" fillId="0" borderId="3" xfId="23" applyFont="1" applyBorder="1" applyAlignment="1">
      <alignment horizontal="center" vertical="center" readingOrder="1"/>
    </xf>
    <xf numFmtId="0" fontId="38" fillId="0" borderId="0" xfId="23" applyFont="1" applyAlignment="1">
      <alignment horizontal="right" vertical="top" wrapText="1" readingOrder="1"/>
    </xf>
    <xf numFmtId="0" fontId="38" fillId="0" borderId="0" xfId="23" applyFont="1" applyAlignment="1">
      <alignment horizontal="center" vertical="top" wrapText="1" readingOrder="1"/>
    </xf>
    <xf numFmtId="0" fontId="41" fillId="0" borderId="0" xfId="23" applyFont="1" applyAlignment="1">
      <alignment horizontal="left" vertical="center" readingOrder="1"/>
    </xf>
    <xf numFmtId="0" fontId="38" fillId="0" borderId="3" xfId="23" applyFont="1" applyBorder="1" applyAlignment="1">
      <alignment horizontal="center" vertical="center" wrapText="1" readingOrder="1"/>
    </xf>
    <xf numFmtId="0" fontId="38" fillId="0" borderId="0" xfId="23" applyFont="1" applyBorder="1" applyAlignment="1">
      <alignment horizontal="center" vertical="center" readingOrder="1"/>
    </xf>
    <xf numFmtId="9" fontId="14" fillId="0" borderId="0" xfId="23" applyNumberFormat="1" applyFont="1"/>
    <xf numFmtId="4" fontId="14" fillId="0" borderId="0" xfId="23" applyNumberFormat="1" applyFont="1"/>
    <xf numFmtId="0" fontId="14" fillId="0" borderId="0" xfId="23" applyFont="1" applyAlignment="1">
      <alignment wrapText="1"/>
    </xf>
    <xf numFmtId="10" fontId="14" fillId="0" borderId="0" xfId="23" applyNumberFormat="1" applyFont="1"/>
    <xf numFmtId="14" fontId="14" fillId="0" borderId="0" xfId="23" applyNumberFormat="1" applyFont="1"/>
    <xf numFmtId="0" fontId="38" fillId="0" borderId="0" xfId="25" applyFont="1" applyAlignment="1">
      <alignment vertical="center" readingOrder="1"/>
    </xf>
    <xf numFmtId="0" fontId="44" fillId="0" borderId="0" xfId="25" applyFont="1" applyAlignment="1">
      <alignment vertical="center" wrapText="1" readingOrder="1"/>
    </xf>
    <xf numFmtId="0" fontId="41" fillId="0" borderId="0" xfId="23" applyFont="1" applyAlignment="1">
      <alignment vertical="center" wrapText="1" readingOrder="1"/>
    </xf>
    <xf numFmtId="0" fontId="14" fillId="0" borderId="0" xfId="23" applyFont="1" applyAlignment="1">
      <alignment horizontal="left" vertical="center" wrapText="1"/>
    </xf>
    <xf numFmtId="10" fontId="18" fillId="0" borderId="0" xfId="32" applyNumberFormat="1" applyFont="1"/>
    <xf numFmtId="10" fontId="17" fillId="13" borderId="2" xfId="32" applyNumberFormat="1" applyFont="1" applyFill="1" applyBorder="1" applyAlignment="1">
      <alignment horizontal="center" vertical="center" wrapText="1"/>
    </xf>
    <xf numFmtId="10" fontId="17" fillId="0" borderId="3" xfId="32" applyNumberFormat="1" applyFont="1" applyBorder="1" applyAlignment="1">
      <alignment horizontal="center" vertical="center"/>
    </xf>
    <xf numFmtId="10" fontId="17" fillId="6" borderId="3" xfId="32" applyNumberFormat="1" applyFont="1" applyFill="1" applyBorder="1"/>
    <xf numFmtId="10" fontId="26" fillId="0" borderId="0" xfId="32" applyNumberFormat="1" applyFont="1"/>
    <xf numFmtId="0" fontId="36" fillId="0" borderId="0" xfId="23" applyFont="1" applyAlignment="1">
      <alignment horizontal="left" vertical="top" wrapText="1" readingOrder="1"/>
    </xf>
    <xf numFmtId="0" fontId="36" fillId="0" borderId="0" xfId="23" applyFont="1" applyBorder="1" applyAlignment="1">
      <alignment horizontal="left" vertical="center" wrapText="1" readingOrder="1"/>
    </xf>
    <xf numFmtId="0" fontId="50" fillId="0" borderId="0" xfId="23" applyFont="1" applyAlignment="1">
      <alignment vertical="top" wrapText="1" readingOrder="1"/>
    </xf>
    <xf numFmtId="10" fontId="36" fillId="0" borderId="0" xfId="32" applyNumberFormat="1" applyFont="1" applyAlignment="1">
      <alignment horizontal="left" vertical="center" wrapText="1" readingOrder="1"/>
    </xf>
    <xf numFmtId="0" fontId="50" fillId="0" borderId="0" xfId="23" applyFont="1" applyAlignment="1">
      <alignment horizontal="center" vertical="top" wrapText="1" readingOrder="1"/>
    </xf>
    <xf numFmtId="0" fontId="13" fillId="0" borderId="0" xfId="23" applyFont="1" applyAlignment="1">
      <alignment horizontal="left"/>
    </xf>
    <xf numFmtId="0" fontId="36" fillId="0" borderId="0" xfId="23" applyFont="1" applyAlignment="1">
      <alignment horizontal="left" vertical="center" wrapText="1" readingOrder="1"/>
    </xf>
    <xf numFmtId="0" fontId="13" fillId="0" borderId="0" xfId="23" applyFont="1"/>
    <xf numFmtId="0" fontId="13" fillId="0" borderId="0" xfId="23" applyFont="1" applyAlignment="1">
      <alignment wrapText="1"/>
    </xf>
    <xf numFmtId="0" fontId="36" fillId="0" borderId="0" xfId="23" applyFont="1" applyAlignment="1">
      <alignment vertical="center" wrapText="1" readingOrder="1"/>
    </xf>
    <xf numFmtId="0" fontId="62" fillId="0" borderId="0" xfId="23" applyFont="1" applyAlignment="1">
      <alignment vertical="center" wrapText="1"/>
    </xf>
    <xf numFmtId="0" fontId="76" fillId="0" borderId="0" xfId="23" applyFont="1" applyAlignment="1">
      <alignment horizontal="right" vertical="top" wrapText="1" readingOrder="1"/>
    </xf>
    <xf numFmtId="0" fontId="76" fillId="0" borderId="3" xfId="23" applyFont="1" applyBorder="1" applyAlignment="1">
      <alignment horizontal="right" vertical="center" wrapText="1" readingOrder="1"/>
    </xf>
    <xf numFmtId="0" fontId="76" fillId="0" borderId="3" xfId="23" applyFont="1" applyBorder="1" applyAlignment="1">
      <alignment horizontal="center" vertical="center" wrapText="1" readingOrder="1"/>
    </xf>
    <xf numFmtId="0" fontId="75" fillId="0" borderId="3" xfId="23" applyFont="1" applyBorder="1" applyAlignment="1">
      <alignment horizontal="center" vertical="top" wrapText="1" readingOrder="1"/>
    </xf>
    <xf numFmtId="0" fontId="38" fillId="0" borderId="3" xfId="23" applyFont="1" applyBorder="1" applyAlignment="1">
      <alignment vertical="top" wrapText="1" readingOrder="1"/>
    </xf>
    <xf numFmtId="10" fontId="38" fillId="0" borderId="3" xfId="32" applyNumberFormat="1" applyFont="1" applyBorder="1" applyAlignment="1">
      <alignment vertical="top" wrapText="1" readingOrder="1"/>
    </xf>
    <xf numFmtId="0" fontId="14" fillId="0" borderId="3" xfId="23" applyFont="1" applyBorder="1"/>
    <xf numFmtId="0" fontId="76" fillId="0" borderId="3" xfId="23" applyFont="1" applyBorder="1" applyAlignment="1">
      <alignment horizontal="right" vertical="top" wrapText="1" readingOrder="1"/>
    </xf>
    <xf numFmtId="0" fontId="38" fillId="0" borderId="3" xfId="23" applyFont="1" applyBorder="1" applyAlignment="1">
      <alignment horizontal="right" vertical="top" wrapText="1" readingOrder="1"/>
    </xf>
    <xf numFmtId="0" fontId="38" fillId="0" borderId="3" xfId="23" applyFont="1" applyBorder="1" applyAlignment="1">
      <alignment horizontal="center" vertical="top" wrapText="1" readingOrder="1"/>
    </xf>
    <xf numFmtId="0" fontId="62" fillId="0" borderId="3" xfId="23" applyFont="1" applyBorder="1" applyAlignment="1">
      <alignment horizontal="center" vertical="center" wrapText="1"/>
    </xf>
    <xf numFmtId="10" fontId="36" fillId="7" borderId="0" xfId="32" applyNumberFormat="1" applyFont="1" applyFill="1" applyAlignment="1">
      <alignment horizontal="left" vertical="center" wrapText="1" readingOrder="1"/>
    </xf>
    <xf numFmtId="0" fontId="50" fillId="7" borderId="0" xfId="23" applyFont="1" applyFill="1" applyAlignment="1">
      <alignment horizontal="center" vertical="top" wrapText="1" readingOrder="1"/>
    </xf>
    <xf numFmtId="0" fontId="13" fillId="0" borderId="0" xfId="23" applyFont="1" applyAlignment="1">
      <alignment horizontal="center"/>
    </xf>
    <xf numFmtId="10" fontId="13" fillId="0" borderId="0" xfId="32" applyNumberFormat="1" applyFont="1" applyAlignment="1">
      <alignment horizontal="center" vertical="center"/>
    </xf>
    <xf numFmtId="10" fontId="11" fillId="0" borderId="0" xfId="32" applyNumberFormat="1" applyFont="1" applyAlignment="1">
      <alignment horizontal="center" vertical="center"/>
    </xf>
    <xf numFmtId="10" fontId="12" fillId="2" borderId="3" xfId="32" applyNumberFormat="1" applyFont="1" applyFill="1" applyBorder="1" applyAlignment="1">
      <alignment horizontal="center" vertical="center" wrapText="1"/>
    </xf>
    <xf numFmtId="10" fontId="18" fillId="6" borderId="3" xfId="32" applyNumberFormat="1" applyFont="1" applyFill="1" applyBorder="1" applyAlignment="1">
      <alignment horizontal="center" vertical="center" wrapText="1"/>
    </xf>
    <xf numFmtId="10" fontId="0" fillId="0" borderId="0" xfId="32" applyNumberFormat="1" applyFont="1" applyAlignment="1">
      <alignment horizontal="center"/>
    </xf>
    <xf numFmtId="165" fontId="18" fillId="6" borderId="3" xfId="1" applyFont="1" applyFill="1" applyBorder="1" applyAlignment="1">
      <alignment horizontal="center" vertical="center" wrapText="1"/>
    </xf>
    <xf numFmtId="165" fontId="38" fillId="0" borderId="3" xfId="1" applyFont="1" applyBorder="1" applyAlignment="1">
      <alignment horizontal="right" vertical="top" wrapText="1" readingOrder="1"/>
    </xf>
    <xf numFmtId="183" fontId="38" fillId="0" borderId="3" xfId="1" applyNumberFormat="1" applyFont="1" applyBorder="1" applyAlignment="1">
      <alignment horizontal="right" vertical="top" wrapText="1" readingOrder="1"/>
    </xf>
    <xf numFmtId="10" fontId="50" fillId="0" borderId="0" xfId="32" applyNumberFormat="1" applyFont="1" applyAlignment="1">
      <alignment horizontal="center" vertical="top" wrapText="1" readingOrder="1"/>
    </xf>
    <xf numFmtId="10" fontId="36" fillId="0" borderId="0" xfId="32" applyNumberFormat="1" applyFont="1" applyAlignment="1">
      <alignment horizontal="center" vertical="center" wrapText="1" readingOrder="1"/>
    </xf>
    <xf numFmtId="165" fontId="38" fillId="0" borderId="0" xfId="1" applyFont="1" applyAlignment="1">
      <alignment horizontal="left" vertical="top" wrapText="1" readingOrder="1"/>
    </xf>
    <xf numFmtId="165" fontId="14" fillId="0" borderId="0" xfId="1" applyFont="1" applyAlignment="1">
      <alignment horizontal="left" vertical="center" wrapText="1"/>
    </xf>
    <xf numFmtId="165" fontId="36" fillId="0" borderId="0" xfId="1" applyFont="1" applyBorder="1" applyAlignment="1">
      <alignment horizontal="left" vertical="center" wrapText="1" readingOrder="1"/>
    </xf>
    <xf numFmtId="165" fontId="50" fillId="0" borderId="0" xfId="1" applyFont="1" applyAlignment="1">
      <alignment horizontal="center" vertical="top" wrapText="1" readingOrder="1"/>
    </xf>
    <xf numFmtId="165" fontId="38" fillId="0" borderId="0" xfId="1" applyFont="1" applyAlignment="1">
      <alignment horizontal="center" vertical="top" wrapText="1" readingOrder="1"/>
    </xf>
    <xf numFmtId="165" fontId="76" fillId="0" borderId="3" xfId="1" applyFont="1" applyBorder="1" applyAlignment="1">
      <alignment horizontal="center" vertical="center" wrapText="1" readingOrder="1"/>
    </xf>
    <xf numFmtId="165" fontId="14" fillId="0" borderId="0" xfId="1" applyFont="1"/>
    <xf numFmtId="183" fontId="38" fillId="0" borderId="0" xfId="1" applyNumberFormat="1" applyFont="1" applyAlignment="1">
      <alignment vertical="center" readingOrder="1"/>
    </xf>
    <xf numFmtId="183" fontId="44" fillId="0" borderId="0" xfId="1" applyNumberFormat="1" applyFont="1" applyAlignment="1">
      <alignment vertical="center" wrapText="1" readingOrder="1"/>
    </xf>
    <xf numFmtId="183" fontId="38" fillId="0" borderId="0" xfId="1" applyNumberFormat="1" applyFont="1" applyAlignment="1">
      <alignment vertical="top" wrapText="1" readingOrder="1"/>
    </xf>
    <xf numFmtId="183" fontId="50" fillId="0" borderId="0" xfId="1" applyNumberFormat="1" applyFont="1" applyAlignment="1">
      <alignment vertical="top" wrapText="1" readingOrder="1"/>
    </xf>
    <xf numFmtId="183" fontId="13" fillId="0" borderId="0" xfId="1" applyNumberFormat="1" applyFont="1" applyAlignment="1">
      <alignment horizontal="left"/>
    </xf>
    <xf numFmtId="183" fontId="13" fillId="0" borderId="0" xfId="1" applyNumberFormat="1" applyFont="1" applyAlignment="1">
      <alignment wrapText="1"/>
    </xf>
    <xf numFmtId="183" fontId="38" fillId="0" borderId="0" xfId="1" applyNumberFormat="1" applyFont="1" applyAlignment="1">
      <alignment horizontal="right" vertical="top" wrapText="1" readingOrder="1"/>
    </xf>
    <xf numFmtId="183" fontId="38" fillId="0" borderId="0" xfId="1" applyNumberFormat="1" applyFont="1" applyAlignment="1">
      <alignment horizontal="center" vertical="top" wrapText="1" readingOrder="1"/>
    </xf>
    <xf numFmtId="183" fontId="14" fillId="0" borderId="0" xfId="1" applyNumberFormat="1" applyFont="1"/>
    <xf numFmtId="183" fontId="38" fillId="0" borderId="8" xfId="1" applyNumberFormat="1" applyFont="1" applyBorder="1" applyAlignment="1">
      <alignment vertical="top" wrapText="1" readingOrder="1"/>
    </xf>
    <xf numFmtId="165" fontId="15" fillId="0" borderId="0" xfId="1" applyNumberFormat="1" applyFont="1" applyAlignment="1">
      <alignment horizontal="center"/>
    </xf>
    <xf numFmtId="165" fontId="13" fillId="0" borderId="0" xfId="1" applyNumberFormat="1" applyFont="1"/>
    <xf numFmtId="165" fontId="12" fillId="2" borderId="3" xfId="1" applyNumberFormat="1" applyFont="1" applyFill="1" applyBorder="1" applyAlignment="1">
      <alignment horizontal="center" vertical="center" wrapText="1"/>
    </xf>
    <xf numFmtId="165" fontId="19" fillId="0" borderId="3" xfId="1" applyNumberFormat="1" applyFont="1" applyBorder="1"/>
    <xf numFmtId="165" fontId="0" fillId="0" borderId="0" xfId="1" applyNumberFormat="1" applyFont="1"/>
    <xf numFmtId="183" fontId="38" fillId="0" borderId="8" xfId="1" applyNumberFormat="1" applyFont="1" applyBorder="1" applyAlignment="1">
      <alignment horizontal="right" vertical="top" wrapText="1" readingOrder="1"/>
    </xf>
    <xf numFmtId="174" fontId="7" fillId="23" borderId="3" xfId="0" applyNumberFormat="1" applyFont="1" applyFill="1" applyBorder="1" applyAlignment="1">
      <alignment horizontal="center" vertical="center" wrapText="1"/>
    </xf>
    <xf numFmtId="169" fontId="7" fillId="6" borderId="3" xfId="0" applyNumberFormat="1" applyFont="1" applyFill="1" applyBorder="1" applyAlignment="1">
      <alignment horizontal="center" vertical="center" wrapText="1"/>
    </xf>
    <xf numFmtId="165" fontId="13" fillId="0" borderId="3" xfId="0" applyNumberFormat="1" applyFont="1" applyBorder="1"/>
    <xf numFmtId="0" fontId="25" fillId="0" borderId="0" xfId="6" applyFont="1" applyAlignment="1">
      <alignment vertical="center"/>
    </xf>
    <xf numFmtId="0" fontId="25" fillId="0" borderId="0" xfId="6" applyFont="1" applyBorder="1" applyAlignment="1">
      <alignment horizontal="left" vertical="center"/>
    </xf>
    <xf numFmtId="0" fontId="77" fillId="0" borderId="3" xfId="6" applyFont="1" applyBorder="1" applyAlignment="1">
      <alignment horizontal="center" vertical="center" wrapText="1"/>
    </xf>
    <xf numFmtId="10" fontId="36" fillId="6" borderId="0" xfId="32" applyNumberFormat="1" applyFont="1" applyFill="1" applyAlignment="1">
      <alignment horizontal="center" vertical="center" wrapText="1" readingOrder="1"/>
    </xf>
    <xf numFmtId="0" fontId="38" fillId="0" borderId="0" xfId="23" applyFont="1" applyAlignment="1">
      <alignment horizontal="left" vertical="top" wrapText="1" readingOrder="1"/>
    </xf>
    <xf numFmtId="0" fontId="38" fillId="0" borderId="0" xfId="23" applyFont="1" applyAlignment="1">
      <alignment horizontal="center" vertical="top" wrapText="1" readingOrder="1"/>
    </xf>
    <xf numFmtId="0" fontId="50" fillId="0" borderId="3" xfId="23" applyFont="1" applyBorder="1" applyAlignment="1">
      <alignment horizontal="center" vertical="center" readingOrder="1"/>
    </xf>
    <xf numFmtId="0" fontId="50" fillId="0" borderId="3" xfId="23" applyFont="1" applyBorder="1" applyAlignment="1">
      <alignment horizontal="center" vertical="center" wrapText="1" readingOrder="1"/>
    </xf>
    <xf numFmtId="0" fontId="53" fillId="0" borderId="0" xfId="23" applyFont="1" applyAlignment="1">
      <alignment horizontal="right" vertical="top" wrapText="1" readingOrder="1"/>
    </xf>
    <xf numFmtId="0" fontId="53" fillId="0" borderId="0" xfId="23" applyFont="1" applyAlignment="1">
      <alignment horizontal="center" vertical="top" wrapText="1" readingOrder="1"/>
    </xf>
    <xf numFmtId="0" fontId="47" fillId="0" borderId="0" xfId="23" applyFont="1" applyAlignment="1">
      <alignment horizontal="left" vertical="top" readingOrder="1"/>
    </xf>
    <xf numFmtId="0" fontId="39" fillId="0" borderId="0" xfId="23" applyFont="1" applyAlignment="1">
      <alignment horizontal="center" vertical="center" wrapText="1" readingOrder="1"/>
    </xf>
    <xf numFmtId="0" fontId="19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10" fontId="19" fillId="0" borderId="0" xfId="32" applyNumberFormat="1" applyFont="1" applyAlignment="1">
      <alignment vertical="center"/>
    </xf>
    <xf numFmtId="0" fontId="16" fillId="6" borderId="3" xfId="0" applyFont="1" applyFill="1" applyBorder="1"/>
    <xf numFmtId="165" fontId="13" fillId="0" borderId="3" xfId="0" applyNumberFormat="1" applyFont="1" applyBorder="1" applyAlignment="1">
      <alignment vertical="center"/>
    </xf>
    <xf numFmtId="0" fontId="19" fillId="0" borderId="3" xfId="0" applyFont="1" applyBorder="1" applyAlignment="1">
      <alignment vertical="center"/>
    </xf>
    <xf numFmtId="0" fontId="0" fillId="0" borderId="0" xfId="0" applyAlignment="1">
      <alignment vertical="center"/>
    </xf>
    <xf numFmtId="183" fontId="41" fillId="0" borderId="8" xfId="1" applyNumberFormat="1" applyFont="1" applyBorder="1" applyAlignment="1">
      <alignment vertical="top" wrapText="1" readingOrder="1"/>
    </xf>
    <xf numFmtId="165" fontId="41" fillId="0" borderId="3" xfId="1" applyFont="1" applyBorder="1" applyAlignment="1">
      <alignment horizontal="right" vertical="top" wrapText="1" readingOrder="1"/>
    </xf>
    <xf numFmtId="183" fontId="41" fillId="0" borderId="3" xfId="1" applyNumberFormat="1" applyFont="1" applyBorder="1" applyAlignment="1">
      <alignment horizontal="right" vertical="top" wrapText="1" readingOrder="1"/>
    </xf>
    <xf numFmtId="186" fontId="13" fillId="0" borderId="0" xfId="0" applyNumberFormat="1" applyFont="1"/>
    <xf numFmtId="186" fontId="13" fillId="7" borderId="0" xfId="0" applyNumberFormat="1" applyFont="1" applyFill="1"/>
    <xf numFmtId="186" fontId="19" fillId="0" borderId="0" xfId="0" applyNumberFormat="1" applyFont="1"/>
    <xf numFmtId="10" fontId="36" fillId="0" borderId="3" xfId="32" applyNumberFormat="1" applyFont="1" applyBorder="1" applyAlignment="1">
      <alignment horizontal="right" vertical="center" wrapText="1" readingOrder="1"/>
    </xf>
    <xf numFmtId="0" fontId="39" fillId="0" borderId="0" xfId="23" applyFont="1" applyAlignment="1">
      <alignment vertical="center" wrapText="1" readingOrder="1"/>
    </xf>
    <xf numFmtId="0" fontId="79" fillId="0" borderId="0" xfId="23" applyFont="1"/>
    <xf numFmtId="0" fontId="80" fillId="0" borderId="0" xfId="23" applyFont="1"/>
    <xf numFmtId="0" fontId="48" fillId="0" borderId="3" xfId="23" applyFont="1" applyBorder="1" applyAlignment="1">
      <alignment horizontal="right" vertical="center" wrapText="1" readingOrder="1"/>
    </xf>
    <xf numFmtId="165" fontId="49" fillId="0" borderId="3" xfId="1" applyFont="1" applyBorder="1" applyAlignment="1">
      <alignment horizontal="center" vertical="center" wrapText="1" readingOrder="1"/>
    </xf>
    <xf numFmtId="10" fontId="50" fillId="0" borderId="3" xfId="32" applyNumberFormat="1" applyFont="1" applyBorder="1" applyAlignment="1">
      <alignment horizontal="right" vertical="center" wrapText="1" readingOrder="1"/>
    </xf>
    <xf numFmtId="177" fontId="49" fillId="0" borderId="3" xfId="23" applyNumberFormat="1" applyFont="1" applyBorder="1" applyAlignment="1">
      <alignment horizontal="center" vertical="center" wrapText="1" readingOrder="1"/>
    </xf>
    <xf numFmtId="0" fontId="81" fillId="0" borderId="0" xfId="23" quotePrefix="1" applyFont="1"/>
    <xf numFmtId="183" fontId="38" fillId="0" borderId="0" xfId="1" applyNumberFormat="1" applyFont="1" applyAlignment="1">
      <alignment horizontal="center" vertical="top" wrapText="1" readingOrder="1"/>
    </xf>
    <xf numFmtId="0" fontId="32" fillId="6" borderId="0" xfId="28" applyFont="1" applyFill="1"/>
    <xf numFmtId="0" fontId="82" fillId="0" borderId="0" xfId="0" applyFont="1"/>
    <xf numFmtId="0" fontId="83" fillId="0" borderId="0" xfId="0" applyFont="1"/>
    <xf numFmtId="0" fontId="82" fillId="0" borderId="0" xfId="0" applyFont="1" applyAlignment="1">
      <alignment horizontal="center"/>
    </xf>
    <xf numFmtId="0" fontId="82" fillId="0" borderId="0" xfId="0" applyFont="1" applyAlignment="1">
      <alignment horizontal="left"/>
    </xf>
    <xf numFmtId="0" fontId="82" fillId="6" borderId="0" xfId="0" applyFont="1" applyFill="1"/>
    <xf numFmtId="165" fontId="82" fillId="21" borderId="0" xfId="1" applyFont="1" applyFill="1" applyAlignment="1">
      <alignment horizontal="center"/>
    </xf>
    <xf numFmtId="165" fontId="82" fillId="20" borderId="0" xfId="1" applyFont="1" applyFill="1" applyAlignment="1">
      <alignment horizontal="center"/>
    </xf>
    <xf numFmtId="165" fontId="82" fillId="19" borderId="0" xfId="1" applyFont="1" applyFill="1" applyAlignment="1">
      <alignment horizontal="center"/>
    </xf>
    <xf numFmtId="165" fontId="82" fillId="18" borderId="0" xfId="1" applyFont="1" applyFill="1" applyAlignment="1">
      <alignment horizontal="center"/>
    </xf>
    <xf numFmtId="165" fontId="82" fillId="0" borderId="0" xfId="1" applyFont="1" applyAlignment="1">
      <alignment horizontal="center"/>
    </xf>
    <xf numFmtId="0" fontId="83" fillId="0" borderId="0" xfId="0" applyFont="1" applyAlignment="1">
      <alignment horizontal="center"/>
    </xf>
    <xf numFmtId="0" fontId="82" fillId="0" borderId="0" xfId="0" applyFont="1" applyAlignment="1">
      <alignment horizontal="center" vertical="center"/>
    </xf>
    <xf numFmtId="183" fontId="41" fillId="0" borderId="3" xfId="1" applyNumberFormat="1" applyFont="1" applyBorder="1" applyAlignment="1">
      <alignment vertical="top" wrapText="1" readingOrder="1"/>
    </xf>
    <xf numFmtId="0" fontId="14" fillId="0" borderId="0" xfId="0" applyFont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0" fontId="84" fillId="2" borderId="3" xfId="0" applyFont="1" applyFill="1" applyBorder="1" applyAlignment="1">
      <alignment horizontal="center" vertical="center" wrapText="1"/>
    </xf>
    <xf numFmtId="9" fontId="36" fillId="0" borderId="0" xfId="32" applyFont="1" applyBorder="1" applyAlignment="1">
      <alignment vertical="center" wrapText="1" readingOrder="1"/>
    </xf>
    <xf numFmtId="2" fontId="14" fillId="0" borderId="0" xfId="23" applyNumberFormat="1" applyFont="1"/>
    <xf numFmtId="9" fontId="13" fillId="0" borderId="0" xfId="32" applyFont="1" applyAlignment="1">
      <alignment horizontal="center" vertical="center"/>
    </xf>
    <xf numFmtId="9" fontId="11" fillId="0" borderId="0" xfId="32" applyFont="1" applyAlignment="1">
      <alignment horizontal="center" vertical="center"/>
    </xf>
    <xf numFmtId="9" fontId="12" fillId="2" borderId="3" xfId="32" applyFont="1" applyFill="1" applyBorder="1" applyAlignment="1">
      <alignment horizontal="center" vertical="center" wrapText="1"/>
    </xf>
    <xf numFmtId="9" fontId="18" fillId="6" borderId="3" xfId="32" applyFont="1" applyFill="1" applyBorder="1" applyAlignment="1">
      <alignment horizontal="center" vertical="center" wrapText="1"/>
    </xf>
    <xf numFmtId="9" fontId="0" fillId="0" borderId="0" xfId="32" applyFont="1" applyAlignment="1">
      <alignment horizontal="center"/>
    </xf>
    <xf numFmtId="179" fontId="18" fillId="6" borderId="3" xfId="32" applyNumberFormat="1" applyFont="1" applyFill="1" applyBorder="1" applyAlignment="1">
      <alignment horizontal="center" vertical="center" wrapText="1"/>
    </xf>
    <xf numFmtId="10" fontId="36" fillId="0" borderId="0" xfId="32" applyNumberFormat="1" applyFont="1" applyBorder="1" applyAlignment="1">
      <alignment horizontal="center" vertical="center" wrapText="1" readingOrder="1"/>
    </xf>
    <xf numFmtId="0" fontId="16" fillId="0" borderId="0" xfId="0" applyFont="1" applyAlignment="1">
      <alignment vertical="center"/>
    </xf>
    <xf numFmtId="0" fontId="14" fillId="0" borderId="3" xfId="0" applyFont="1" applyFill="1" applyBorder="1" applyAlignment="1">
      <alignment horizontal="left" vertical="center"/>
    </xf>
    <xf numFmtId="0" fontId="16" fillId="0" borderId="3" xfId="0" applyFont="1" applyBorder="1" applyAlignment="1">
      <alignment vertical="center"/>
    </xf>
    <xf numFmtId="0" fontId="13" fillId="0" borderId="3" xfId="0" quotePrefix="1" applyFont="1" applyBorder="1" applyAlignment="1">
      <alignment horizontal="left"/>
    </xf>
    <xf numFmtId="183" fontId="38" fillId="0" borderId="0" xfId="1" applyNumberFormat="1" applyFont="1" applyAlignment="1">
      <alignment horizontal="center" vertical="top" wrapText="1" readingOrder="1"/>
    </xf>
    <xf numFmtId="0" fontId="38" fillId="0" borderId="0" xfId="23" applyFont="1" applyBorder="1" applyAlignment="1">
      <alignment horizontal="center" vertical="center" readingOrder="1"/>
    </xf>
    <xf numFmtId="0" fontId="38" fillId="0" borderId="3" xfId="23" applyFont="1" applyBorder="1" applyAlignment="1">
      <alignment horizontal="center" vertical="center" readingOrder="1"/>
    </xf>
    <xf numFmtId="0" fontId="13" fillId="0" borderId="0" xfId="23" applyFont="1" applyAlignment="1">
      <alignment horizontal="left"/>
    </xf>
    <xf numFmtId="183" fontId="13" fillId="0" borderId="0" xfId="1" applyNumberFormat="1" applyFont="1" applyAlignment="1">
      <alignment horizontal="left"/>
    </xf>
    <xf numFmtId="0" fontId="38" fillId="0" borderId="0" xfId="23" applyFont="1" applyAlignment="1">
      <alignment horizontal="center" vertical="top" wrapText="1" readingOrder="1"/>
    </xf>
    <xf numFmtId="10" fontId="50" fillId="0" borderId="0" xfId="32" applyNumberFormat="1" applyFont="1" applyAlignment="1">
      <alignment horizontal="center" vertical="top" wrapText="1" readingOrder="1"/>
    </xf>
    <xf numFmtId="0" fontId="36" fillId="0" borderId="0" xfId="23" applyFont="1" applyAlignment="1">
      <alignment horizontal="left" vertical="center" wrapText="1" readingOrder="1"/>
    </xf>
    <xf numFmtId="0" fontId="14" fillId="0" borderId="0" xfId="23" applyFont="1" applyAlignment="1">
      <alignment horizontal="left"/>
    </xf>
    <xf numFmtId="0" fontId="38" fillId="0" borderId="0" xfId="24" applyFont="1" applyAlignment="1">
      <alignment horizontal="center" vertical="center" readingOrder="1"/>
    </xf>
    <xf numFmtId="0" fontId="40" fillId="0" borderId="0" xfId="24" applyFont="1" applyAlignment="1">
      <alignment horizontal="center" vertical="center" readingOrder="1"/>
    </xf>
    <xf numFmtId="0" fontId="41" fillId="0" borderId="0" xfId="23" applyFont="1" applyAlignment="1">
      <alignment horizontal="left" vertical="top" readingOrder="1"/>
    </xf>
    <xf numFmtId="0" fontId="41" fillId="0" borderId="0" xfId="23" applyFont="1" applyAlignment="1">
      <alignment horizontal="left" vertical="center" readingOrder="1"/>
    </xf>
    <xf numFmtId="0" fontId="38" fillId="0" borderId="3" xfId="23" applyFont="1" applyBorder="1" applyAlignment="1">
      <alignment horizontal="center" vertical="center" wrapText="1" readingOrder="1"/>
    </xf>
    <xf numFmtId="10" fontId="36" fillId="0" borderId="0" xfId="32" applyNumberFormat="1" applyFont="1" applyAlignment="1">
      <alignment horizontal="center" vertical="center" wrapText="1" readingOrder="1"/>
    </xf>
    <xf numFmtId="165" fontId="38" fillId="0" borderId="0" xfId="1" applyFont="1" applyAlignment="1">
      <alignment horizontal="left" vertical="top" wrapText="1" readingOrder="1"/>
    </xf>
    <xf numFmtId="0" fontId="38" fillId="0" borderId="0" xfId="23" applyFont="1" applyAlignment="1">
      <alignment horizontal="right" vertical="top" wrapText="1" readingOrder="1"/>
    </xf>
    <xf numFmtId="0" fontId="76" fillId="0" borderId="3" xfId="23" applyFont="1" applyBorder="1" applyAlignment="1">
      <alignment horizontal="center" vertical="center" wrapText="1" readingOrder="1"/>
    </xf>
    <xf numFmtId="183" fontId="38" fillId="0" borderId="3" xfId="1" applyNumberFormat="1" applyFont="1" applyBorder="1" applyAlignment="1">
      <alignment horizontal="right" vertical="top" wrapText="1" readingOrder="1"/>
    </xf>
    <xf numFmtId="0" fontId="13" fillId="0" borderId="0" xfId="23" applyFont="1" applyAlignment="1">
      <alignment horizontal="center"/>
    </xf>
    <xf numFmtId="0" fontId="38" fillId="0" borderId="3" xfId="23" applyFont="1" applyBorder="1" applyAlignment="1">
      <alignment vertical="top" wrapText="1" readingOrder="1"/>
    </xf>
    <xf numFmtId="0" fontId="17" fillId="10" borderId="3" xfId="0" applyFont="1" applyFill="1" applyBorder="1" applyAlignment="1">
      <alignment horizontal="center" wrapText="1"/>
    </xf>
    <xf numFmtId="0" fontId="17" fillId="10" borderId="3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/>
    </xf>
    <xf numFmtId="0" fontId="9" fillId="0" borderId="3" xfId="0" applyFont="1" applyBorder="1"/>
    <xf numFmtId="3" fontId="9" fillId="0" borderId="3" xfId="0" applyNumberFormat="1" applyFont="1" applyBorder="1"/>
    <xf numFmtId="0" fontId="85" fillId="12" borderId="3" xfId="0" applyFont="1" applyFill="1" applyBorder="1" applyAlignment="1">
      <alignment horizontal="center" vertical="center" wrapText="1"/>
    </xf>
    <xf numFmtId="10" fontId="17" fillId="13" borderId="3" xfId="32" applyNumberFormat="1" applyFont="1" applyFill="1" applyBorder="1" applyAlignment="1">
      <alignment horizontal="center" vertical="center" wrapText="1"/>
    </xf>
    <xf numFmtId="0" fontId="16" fillId="7" borderId="3" xfId="0" applyFont="1" applyFill="1" applyBorder="1" applyAlignment="1">
      <alignment vertical="center" wrapText="1"/>
    </xf>
    <xf numFmtId="10" fontId="16" fillId="0" borderId="3" xfId="32" applyNumberFormat="1" applyFont="1" applyFill="1" applyBorder="1" applyAlignment="1">
      <alignment vertical="center"/>
    </xf>
    <xf numFmtId="0" fontId="17" fillId="0" borderId="3" xfId="0" applyFont="1" applyFill="1" applyBorder="1" applyAlignment="1">
      <alignment vertical="center"/>
    </xf>
    <xf numFmtId="0" fontId="14" fillId="6" borderId="3" xfId="0" applyFont="1" applyFill="1" applyBorder="1" applyAlignment="1">
      <alignment vertical="center"/>
    </xf>
    <xf numFmtId="0" fontId="14" fillId="0" borderId="3" xfId="33" applyFont="1" applyFill="1" applyBorder="1" applyAlignment="1">
      <alignment horizontal="left" vertical="center"/>
    </xf>
    <xf numFmtId="0" fontId="14" fillId="0" borderId="3" xfId="33" applyFont="1" applyFill="1" applyBorder="1" applyAlignment="1">
      <alignment horizontal="left" vertical="center" wrapText="1"/>
    </xf>
    <xf numFmtId="0" fontId="17" fillId="0" borderId="3" xfId="26" applyFont="1" applyBorder="1" applyAlignment="1">
      <alignment vertical="center" wrapText="1"/>
    </xf>
    <xf numFmtId="10" fontId="16" fillId="7" borderId="3" xfId="32" applyNumberFormat="1" applyFont="1" applyFill="1" applyBorder="1" applyAlignment="1">
      <alignment vertical="center"/>
    </xf>
    <xf numFmtId="0" fontId="16" fillId="0" borderId="3" xfId="0" applyFont="1" applyFill="1" applyBorder="1" applyAlignment="1">
      <alignment vertical="center"/>
    </xf>
    <xf numFmtId="0" fontId="14" fillId="0" borderId="17" xfId="0" applyFont="1" applyBorder="1" applyAlignment="1">
      <alignment horizontal="left" vertical="center"/>
    </xf>
    <xf numFmtId="0" fontId="16" fillId="0" borderId="0" xfId="0" applyFont="1" applyAlignment="1">
      <alignment vertical="center" wrapText="1"/>
    </xf>
    <xf numFmtId="10" fontId="16" fillId="0" borderId="0" xfId="32" applyNumberFormat="1" applyFont="1" applyAlignment="1">
      <alignment vertical="center"/>
    </xf>
    <xf numFmtId="0" fontId="25" fillId="6" borderId="0" xfId="28" applyFont="1" applyFill="1" applyAlignment="1">
      <alignment horizontal="left" vertical="center"/>
    </xf>
    <xf numFmtId="183" fontId="25" fillId="6" borderId="0" xfId="29" applyNumberFormat="1" applyFont="1" applyFill="1" applyAlignment="1">
      <alignment vertical="center"/>
    </xf>
    <xf numFmtId="170" fontId="25" fillId="6" borderId="0" xfId="28" applyNumberFormat="1" applyFont="1" applyFill="1" applyAlignment="1">
      <alignment vertical="center"/>
    </xf>
    <xf numFmtId="170" fontId="13" fillId="6" borderId="0" xfId="28" applyNumberFormat="1" applyFont="1" applyFill="1" applyAlignment="1">
      <alignment vertical="center"/>
    </xf>
    <xf numFmtId="0" fontId="25" fillId="6" borderId="0" xfId="28" applyFont="1" applyFill="1" applyAlignment="1">
      <alignment horizontal="center" vertical="center" wrapText="1"/>
    </xf>
    <xf numFmtId="0" fontId="86" fillId="6" borderId="0" xfId="28" applyFont="1" applyFill="1" applyAlignment="1">
      <alignment vertical="center"/>
    </xf>
    <xf numFmtId="0" fontId="25" fillId="6" borderId="0" xfId="28" applyFont="1" applyFill="1"/>
    <xf numFmtId="170" fontId="33" fillId="6" borderId="3" xfId="28" applyNumberFormat="1" applyFont="1" applyFill="1" applyBorder="1" applyAlignment="1">
      <alignment horizontal="center" vertical="center"/>
    </xf>
    <xf numFmtId="171" fontId="13" fillId="0" borderId="0" xfId="0" applyNumberFormat="1" applyFont="1"/>
    <xf numFmtId="0" fontId="12" fillId="4" borderId="3" xfId="0" applyFont="1" applyFill="1" applyBorder="1" applyAlignment="1">
      <alignment horizontal="left" vertical="center" wrapText="1"/>
    </xf>
    <xf numFmtId="165" fontId="12" fillId="2" borderId="7" xfId="0" applyNumberFormat="1" applyFont="1" applyFill="1" applyBorder="1" applyAlignment="1">
      <alignment horizontal="center" vertical="center" wrapText="1"/>
    </xf>
    <xf numFmtId="165" fontId="12" fillId="2" borderId="2" xfId="0" applyNumberFormat="1" applyFont="1" applyFill="1" applyBorder="1" applyAlignment="1">
      <alignment horizontal="center" vertical="center" wrapText="1"/>
    </xf>
    <xf numFmtId="165" fontId="12" fillId="2" borderId="6" xfId="0" applyNumberFormat="1" applyFont="1" applyFill="1" applyBorder="1" applyAlignment="1">
      <alignment horizontal="center" vertical="center" wrapText="1"/>
    </xf>
    <xf numFmtId="171" fontId="12" fillId="2" borderId="0" xfId="0" applyNumberFormat="1" applyFont="1" applyFill="1" applyAlignment="1">
      <alignment horizontal="center" vertical="center" wrapText="1"/>
    </xf>
    <xf numFmtId="171" fontId="7" fillId="0" borderId="0" xfId="0" applyNumberFormat="1" applyFont="1"/>
    <xf numFmtId="0" fontId="52" fillId="0" borderId="0" xfId="0" applyFont="1"/>
    <xf numFmtId="165" fontId="12" fillId="2" borderId="0" xfId="0" applyNumberFormat="1" applyFont="1" applyFill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4" borderId="5" xfId="0" applyFont="1" applyFill="1" applyBorder="1" applyAlignment="1">
      <alignment horizontal="left" vertical="center" wrapText="1"/>
    </xf>
    <xf numFmtId="0" fontId="12" fillId="4" borderId="5" xfId="0" applyFont="1" applyFill="1" applyBorder="1" applyAlignment="1">
      <alignment horizontal="center" vertical="center" wrapText="1"/>
    </xf>
    <xf numFmtId="165" fontId="15" fillId="2" borderId="3" xfId="1" applyFont="1" applyFill="1" applyBorder="1" applyAlignment="1">
      <alignment horizontal="center" vertical="center" wrapText="1"/>
    </xf>
    <xf numFmtId="171" fontId="12" fillId="2" borderId="3" xfId="0" applyNumberFormat="1" applyFont="1" applyFill="1" applyBorder="1" applyAlignment="1">
      <alignment horizontal="center" vertical="center" wrapText="1"/>
    </xf>
    <xf numFmtId="0" fontId="13" fillId="6" borderId="3" xfId="0" applyFont="1" applyFill="1" applyBorder="1" applyAlignment="1">
      <alignment vertical="center"/>
    </xf>
    <xf numFmtId="0" fontId="13" fillId="6" borderId="3" xfId="3" applyFont="1" applyFill="1" applyBorder="1"/>
    <xf numFmtId="0" fontId="25" fillId="0" borderId="3" xfId="3" applyFont="1" applyBorder="1" applyAlignment="1">
      <alignment horizontal="center" vertical="center"/>
    </xf>
    <xf numFmtId="172" fontId="13" fillId="0" borderId="3" xfId="3" applyNumberFormat="1" applyFont="1" applyBorder="1"/>
    <xf numFmtId="165" fontId="13" fillId="0" borderId="3" xfId="3" applyNumberFormat="1" applyFont="1" applyBorder="1"/>
    <xf numFmtId="165" fontId="19" fillId="21" borderId="3" xfId="1" applyFont="1" applyFill="1" applyBorder="1" applyAlignment="1"/>
    <xf numFmtId="165" fontId="13" fillId="20" borderId="3" xfId="1" applyFont="1" applyFill="1" applyBorder="1" applyAlignment="1">
      <alignment horizontal="center"/>
    </xf>
    <xf numFmtId="165" fontId="13" fillId="19" borderId="3" xfId="1" applyFont="1" applyFill="1" applyBorder="1" applyAlignment="1">
      <alignment horizontal="center"/>
    </xf>
    <xf numFmtId="165" fontId="13" fillId="18" borderId="3" xfId="1" applyFont="1" applyFill="1" applyBorder="1" applyAlignment="1">
      <alignment horizontal="center"/>
    </xf>
    <xf numFmtId="165" fontId="13" fillId="9" borderId="3" xfId="1" applyFont="1" applyFill="1" applyBorder="1" applyAlignment="1">
      <alignment horizontal="center"/>
    </xf>
    <xf numFmtId="165" fontId="7" fillId="7" borderId="3" xfId="1" applyFont="1" applyFill="1" applyBorder="1" applyAlignment="1">
      <alignment horizontal="center"/>
    </xf>
    <xf numFmtId="173" fontId="7" fillId="0" borderId="3" xfId="1" applyNumberFormat="1" applyFont="1" applyBorder="1"/>
    <xf numFmtId="0" fontId="7" fillId="0" borderId="3" xfId="0" applyFont="1" applyBorder="1" applyAlignment="1">
      <alignment horizontal="center"/>
    </xf>
    <xf numFmtId="0" fontId="12" fillId="4" borderId="3" xfId="0" applyFont="1" applyFill="1" applyBorder="1" applyAlignment="1">
      <alignment horizontal="center" vertical="center" wrapText="1"/>
    </xf>
    <xf numFmtId="165" fontId="12" fillId="2" borderId="3" xfId="0" applyNumberFormat="1" applyFont="1" applyFill="1" applyBorder="1" applyAlignment="1">
      <alignment horizontal="center" vertical="center" wrapText="1"/>
    </xf>
    <xf numFmtId="0" fontId="88" fillId="6" borderId="0" xfId="0" applyFont="1" applyFill="1"/>
    <xf numFmtId="165" fontId="88" fillId="6" borderId="0" xfId="1" applyFont="1" applyFill="1" applyAlignment="1">
      <alignment horizontal="center"/>
    </xf>
    <xf numFmtId="165" fontId="87" fillId="6" borderId="0" xfId="1" applyFont="1" applyFill="1" applyAlignment="1">
      <alignment horizontal="center"/>
    </xf>
    <xf numFmtId="0" fontId="87" fillId="6" borderId="0" xfId="0" applyFont="1" applyFill="1" applyAlignment="1">
      <alignment horizontal="center"/>
    </xf>
    <xf numFmtId="0" fontId="87" fillId="6" borderId="0" xfId="0" applyFont="1" applyFill="1"/>
    <xf numFmtId="0" fontId="17" fillId="10" borderId="3" xfId="0" applyFont="1" applyFill="1" applyBorder="1" applyAlignment="1">
      <alignment horizontal="left" vertical="center"/>
    </xf>
    <xf numFmtId="0" fontId="89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74" fontId="19" fillId="0" borderId="0" xfId="0" applyNumberFormat="1" applyFont="1" applyAlignment="1">
      <alignment horizontal="center" vertical="center"/>
    </xf>
    <xf numFmtId="165" fontId="19" fillId="0" borderId="0" xfId="1" applyFont="1" applyAlignment="1">
      <alignment horizontal="center" vertical="center"/>
    </xf>
    <xf numFmtId="10" fontId="19" fillId="0" borderId="0" xfId="32" applyNumberFormat="1" applyFont="1" applyAlignment="1">
      <alignment horizontal="center" vertical="center"/>
    </xf>
    <xf numFmtId="9" fontId="19" fillId="0" borderId="0" xfId="32" applyFont="1" applyAlignment="1">
      <alignment horizontal="center" vertical="center"/>
    </xf>
    <xf numFmtId="10" fontId="19" fillId="0" borderId="0" xfId="1" applyNumberFormat="1" applyFont="1" applyAlignment="1">
      <alignment horizontal="center" vertical="center"/>
    </xf>
    <xf numFmtId="0" fontId="25" fillId="6" borderId="3" xfId="0" applyFont="1" applyFill="1" applyBorder="1"/>
    <xf numFmtId="11" fontId="9" fillId="0" borderId="3" xfId="0" applyNumberFormat="1" applyFont="1" applyBorder="1"/>
    <xf numFmtId="9" fontId="26" fillId="0" borderId="0" xfId="32" applyFont="1" applyAlignment="1">
      <alignment horizontal="center"/>
    </xf>
    <xf numFmtId="43" fontId="13" fillId="0" borderId="0" xfId="0" applyNumberFormat="1" applyFont="1" applyAlignment="1">
      <alignment horizontal="left"/>
    </xf>
    <xf numFmtId="3" fontId="82" fillId="0" borderId="0" xfId="1" applyNumberFormat="1" applyFont="1" applyAlignment="1">
      <alignment horizontal="center"/>
    </xf>
    <xf numFmtId="183" fontId="13" fillId="20" borderId="3" xfId="1" applyNumberFormat="1" applyFont="1" applyFill="1" applyBorder="1" applyAlignment="1">
      <alignment horizontal="center"/>
    </xf>
    <xf numFmtId="183" fontId="19" fillId="21" borderId="3" xfId="1" applyNumberFormat="1" applyFont="1" applyFill="1" applyBorder="1" applyAlignment="1"/>
    <xf numFmtId="183" fontId="13" fillId="19" borderId="3" xfId="1" applyNumberFormat="1" applyFont="1" applyFill="1" applyBorder="1" applyAlignment="1">
      <alignment horizontal="center"/>
    </xf>
    <xf numFmtId="183" fontId="13" fillId="18" borderId="3" xfId="1" applyNumberFormat="1" applyFont="1" applyFill="1" applyBorder="1" applyAlignment="1">
      <alignment horizontal="center"/>
    </xf>
    <xf numFmtId="183" fontId="13" fillId="9" borderId="3" xfId="1" applyNumberFormat="1" applyFont="1" applyFill="1" applyBorder="1" applyAlignment="1">
      <alignment horizontal="center"/>
    </xf>
    <xf numFmtId="0" fontId="76" fillId="0" borderId="3" xfId="23" applyFont="1" applyBorder="1" applyAlignment="1">
      <alignment horizontal="center" vertical="center" wrapText="1" readingOrder="1"/>
    </xf>
    <xf numFmtId="0" fontId="17" fillId="10" borderId="3" xfId="0" applyFont="1" applyFill="1" applyBorder="1" applyAlignment="1">
      <alignment horizontal="left" vertical="center" wrapText="1"/>
    </xf>
    <xf numFmtId="0" fontId="13" fillId="0" borderId="0" xfId="0" applyFont="1" applyAlignment="1">
      <alignment horizontal="center"/>
    </xf>
    <xf numFmtId="174" fontId="13" fillId="0" borderId="0" xfId="0" applyNumberFormat="1" applyFont="1" applyAlignment="1">
      <alignment horizontal="center"/>
    </xf>
    <xf numFmtId="3" fontId="11" fillId="0" borderId="0" xfId="0" applyNumberFormat="1" applyFont="1" applyAlignment="1">
      <alignment horizontal="center" vertical="center"/>
    </xf>
    <xf numFmtId="3" fontId="11" fillId="0" borderId="0" xfId="0" applyNumberFormat="1" applyFont="1" applyAlignment="1">
      <alignment horizontal="center" vertical="center" wrapText="1"/>
    </xf>
    <xf numFmtId="0" fontId="38" fillId="0" borderId="3" xfId="23" applyFont="1" applyBorder="1" applyAlignment="1">
      <alignment horizontal="center" vertical="center" readingOrder="1"/>
    </xf>
    <xf numFmtId="0" fontId="41" fillId="0" borderId="0" xfId="23" applyFont="1" applyAlignment="1">
      <alignment horizontal="left" vertical="center" readingOrder="1"/>
    </xf>
    <xf numFmtId="0" fontId="38" fillId="0" borderId="3" xfId="23" applyFont="1" applyBorder="1" applyAlignment="1">
      <alignment horizontal="center" vertical="center" wrapText="1" readingOrder="1"/>
    </xf>
    <xf numFmtId="0" fontId="38" fillId="0" borderId="0" xfId="23" applyFont="1" applyAlignment="1">
      <alignment horizontal="center" vertical="top" wrapText="1" readingOrder="1"/>
    </xf>
    <xf numFmtId="0" fontId="13" fillId="0" borderId="0" xfId="23" applyFont="1" applyAlignment="1">
      <alignment horizontal="left"/>
    </xf>
    <xf numFmtId="183" fontId="13" fillId="0" borderId="0" xfId="1" applyNumberFormat="1" applyFont="1" applyAlignment="1">
      <alignment horizontal="left"/>
    </xf>
    <xf numFmtId="165" fontId="38" fillId="0" borderId="0" xfId="1" applyFont="1" applyAlignment="1">
      <alignment horizontal="left" vertical="top" wrapText="1" readingOrder="1"/>
    </xf>
    <xf numFmtId="0" fontId="38" fillId="0" borderId="0" xfId="23" applyFont="1" applyAlignment="1">
      <alignment horizontal="right" vertical="top" wrapText="1" readingOrder="1"/>
    </xf>
    <xf numFmtId="0" fontId="76" fillId="0" borderId="3" xfId="23" applyFont="1" applyBorder="1" applyAlignment="1">
      <alignment horizontal="center" vertical="center" wrapText="1" readingOrder="1"/>
    </xf>
    <xf numFmtId="0" fontId="14" fillId="0" borderId="0" xfId="23" applyFont="1" applyAlignment="1">
      <alignment horizontal="left"/>
    </xf>
    <xf numFmtId="0" fontId="38" fillId="0" borderId="0" xfId="24" applyFont="1" applyAlignment="1">
      <alignment horizontal="center" vertical="center" readingOrder="1"/>
    </xf>
    <xf numFmtId="0" fontId="40" fillId="0" borderId="0" xfId="24" applyFont="1" applyAlignment="1">
      <alignment horizontal="center" vertical="center" readingOrder="1"/>
    </xf>
    <xf numFmtId="0" fontId="41" fillId="0" borderId="0" xfId="23" applyFont="1" applyAlignment="1">
      <alignment horizontal="left" vertical="top" readingOrder="1"/>
    </xf>
    <xf numFmtId="0" fontId="38" fillId="0" borderId="0" xfId="23" applyFont="1" applyBorder="1" applyAlignment="1">
      <alignment horizontal="center" vertical="center" readingOrder="1"/>
    </xf>
    <xf numFmtId="183" fontId="38" fillId="0" borderId="0" xfId="1" applyNumberFormat="1" applyFont="1" applyAlignment="1">
      <alignment horizontal="center" vertical="top" wrapText="1" readingOrder="1"/>
    </xf>
    <xf numFmtId="0" fontId="36" fillId="0" borderId="0" xfId="23" applyFont="1" applyAlignment="1">
      <alignment horizontal="left" vertical="center" wrapText="1" readingOrder="1"/>
    </xf>
    <xf numFmtId="10" fontId="36" fillId="0" borderId="0" xfId="32" applyNumberFormat="1" applyFont="1" applyAlignment="1">
      <alignment horizontal="center" vertical="center" wrapText="1" readingOrder="1"/>
    </xf>
    <xf numFmtId="10" fontId="50" fillId="0" borderId="0" xfId="32" applyNumberFormat="1" applyFont="1" applyAlignment="1">
      <alignment horizontal="center" vertical="top" wrapText="1" readingOrder="1"/>
    </xf>
    <xf numFmtId="183" fontId="38" fillId="0" borderId="3" xfId="1" applyNumberFormat="1" applyFont="1" applyBorder="1" applyAlignment="1">
      <alignment horizontal="right" vertical="top" wrapText="1" readingOrder="1"/>
    </xf>
    <xf numFmtId="0" fontId="38" fillId="0" borderId="3" xfId="23" applyFont="1" applyBorder="1" applyAlignment="1">
      <alignment vertical="top" wrapText="1" readingOrder="1"/>
    </xf>
    <xf numFmtId="0" fontId="13" fillId="0" borderId="0" xfId="23" applyFont="1" applyAlignment="1">
      <alignment horizontal="center"/>
    </xf>
    <xf numFmtId="164" fontId="25" fillId="0" borderId="3" xfId="0" quotePrefix="1" applyNumberFormat="1" applyFont="1" applyBorder="1"/>
    <xf numFmtId="171" fontId="19" fillId="21" borderId="3" xfId="1" applyNumberFormat="1" applyFont="1" applyFill="1" applyBorder="1" applyAlignment="1"/>
    <xf numFmtId="0" fontId="38" fillId="0" borderId="3" xfId="23" applyFont="1" applyBorder="1" applyAlignment="1">
      <alignment horizontal="center" vertical="center" readingOrder="1"/>
    </xf>
    <xf numFmtId="0" fontId="41" fillId="0" borderId="0" xfId="23" applyFont="1" applyAlignment="1">
      <alignment horizontal="left" vertical="center" readingOrder="1"/>
    </xf>
    <xf numFmtId="0" fontId="38" fillId="0" borderId="3" xfId="23" applyFont="1" applyBorder="1" applyAlignment="1">
      <alignment horizontal="center" vertical="center" wrapText="1" readingOrder="1"/>
    </xf>
    <xf numFmtId="0" fontId="38" fillId="0" borderId="0" xfId="23" applyFont="1" applyAlignment="1">
      <alignment horizontal="center" vertical="top" wrapText="1" readingOrder="1"/>
    </xf>
    <xf numFmtId="0" fontId="13" fillId="0" borderId="0" xfId="23" applyFont="1" applyAlignment="1">
      <alignment horizontal="left"/>
    </xf>
    <xf numFmtId="183" fontId="13" fillId="0" borderId="0" xfId="1" applyNumberFormat="1" applyFont="1" applyAlignment="1">
      <alignment horizontal="left"/>
    </xf>
    <xf numFmtId="165" fontId="38" fillId="0" borderId="0" xfId="1" applyFont="1" applyAlignment="1">
      <alignment horizontal="left" vertical="top" wrapText="1" readingOrder="1"/>
    </xf>
    <xf numFmtId="0" fontId="38" fillId="0" borderId="0" xfId="23" applyFont="1" applyAlignment="1">
      <alignment horizontal="right" vertical="top" wrapText="1" readingOrder="1"/>
    </xf>
    <xf numFmtId="0" fontId="76" fillId="0" borderId="3" xfId="23" applyFont="1" applyBorder="1" applyAlignment="1">
      <alignment horizontal="center" vertical="center" wrapText="1" readingOrder="1"/>
    </xf>
    <xf numFmtId="0" fontId="14" fillId="0" borderId="0" xfId="23" applyFont="1" applyAlignment="1">
      <alignment horizontal="left"/>
    </xf>
    <xf numFmtId="0" fontId="38" fillId="0" borderId="0" xfId="24" applyFont="1" applyAlignment="1">
      <alignment horizontal="center" vertical="center" readingOrder="1"/>
    </xf>
    <xf numFmtId="0" fontId="40" fillId="0" borderId="0" xfId="24" applyFont="1" applyAlignment="1">
      <alignment horizontal="center" vertical="center" readingOrder="1"/>
    </xf>
    <xf numFmtId="0" fontId="41" fillId="0" borderId="0" xfId="23" applyFont="1" applyAlignment="1">
      <alignment horizontal="left" vertical="top" readingOrder="1"/>
    </xf>
    <xf numFmtId="0" fontId="38" fillId="0" borderId="0" xfId="23" applyFont="1" applyBorder="1" applyAlignment="1">
      <alignment horizontal="center" vertical="center" readingOrder="1"/>
    </xf>
    <xf numFmtId="183" fontId="38" fillId="0" borderId="0" xfId="1" applyNumberFormat="1" applyFont="1" applyAlignment="1">
      <alignment horizontal="center" vertical="top" wrapText="1" readingOrder="1"/>
    </xf>
    <xf numFmtId="0" fontId="36" fillId="0" borderId="0" xfId="23" applyFont="1" applyAlignment="1">
      <alignment horizontal="left" vertical="center" wrapText="1" readingOrder="1"/>
    </xf>
    <xf numFmtId="10" fontId="36" fillId="0" borderId="0" xfId="32" applyNumberFormat="1" applyFont="1" applyAlignment="1">
      <alignment horizontal="center" vertical="center" wrapText="1" readingOrder="1"/>
    </xf>
    <xf numFmtId="10" fontId="50" fillId="0" borderId="0" xfId="32" applyNumberFormat="1" applyFont="1" applyAlignment="1">
      <alignment horizontal="center" vertical="top" wrapText="1" readingOrder="1"/>
    </xf>
    <xf numFmtId="183" fontId="38" fillId="0" borderId="3" xfId="1" applyNumberFormat="1" applyFont="1" applyBorder="1" applyAlignment="1">
      <alignment horizontal="right" vertical="top" wrapText="1" readingOrder="1"/>
    </xf>
    <xf numFmtId="0" fontId="38" fillId="0" borderId="3" xfId="23" applyFont="1" applyBorder="1" applyAlignment="1">
      <alignment vertical="top" wrapText="1" readingOrder="1"/>
    </xf>
    <xf numFmtId="0" fontId="13" fillId="0" borderId="0" xfId="23" applyFont="1" applyAlignment="1">
      <alignment horizontal="center"/>
    </xf>
    <xf numFmtId="166" fontId="38" fillId="0" borderId="0" xfId="23" applyNumberFormat="1" applyFont="1" applyAlignment="1">
      <alignment vertical="top" wrapText="1" readingOrder="1"/>
    </xf>
    <xf numFmtId="165" fontId="14" fillId="6" borderId="0" xfId="1" applyFont="1" applyFill="1" applyAlignment="1">
      <alignment horizontal="center"/>
    </xf>
    <xf numFmtId="3" fontId="25" fillId="0" borderId="3" xfId="1" applyNumberFormat="1" applyFont="1" applyBorder="1"/>
    <xf numFmtId="179" fontId="0" fillId="0" borderId="0" xfId="32" applyNumberFormat="1" applyFont="1" applyAlignment="1">
      <alignment horizontal="center"/>
    </xf>
    <xf numFmtId="183" fontId="38" fillId="0" borderId="0" xfId="1" applyNumberFormat="1" applyFont="1" applyAlignment="1">
      <alignment horizontal="center" vertical="top" wrapText="1" readingOrder="1"/>
    </xf>
    <xf numFmtId="0" fontId="38" fillId="0" borderId="0" xfId="23" applyFont="1" applyBorder="1" applyAlignment="1">
      <alignment horizontal="center" vertical="center" readingOrder="1"/>
    </xf>
    <xf numFmtId="0" fontId="38" fillId="0" borderId="3" xfId="23" applyFont="1" applyBorder="1" applyAlignment="1">
      <alignment horizontal="center" vertical="center" readingOrder="1"/>
    </xf>
    <xf numFmtId="0" fontId="13" fillId="0" borderId="0" xfId="23" applyFont="1" applyAlignment="1">
      <alignment horizontal="left"/>
    </xf>
    <xf numFmtId="183" fontId="13" fillId="0" borderId="0" xfId="1" applyNumberFormat="1" applyFont="1" applyAlignment="1">
      <alignment horizontal="left"/>
    </xf>
    <xf numFmtId="0" fontId="38" fillId="0" borderId="0" xfId="23" applyFont="1" applyAlignment="1">
      <alignment horizontal="center" vertical="top" wrapText="1" readingOrder="1"/>
    </xf>
    <xf numFmtId="0" fontId="36" fillId="0" borderId="0" xfId="23" applyFont="1" applyAlignment="1">
      <alignment horizontal="left" vertical="center" wrapText="1" readingOrder="1"/>
    </xf>
    <xf numFmtId="0" fontId="14" fillId="0" borderId="0" xfId="23" applyFont="1" applyAlignment="1">
      <alignment horizontal="left"/>
    </xf>
    <xf numFmtId="0" fontId="38" fillId="0" borderId="0" xfId="24" applyFont="1" applyAlignment="1">
      <alignment horizontal="center" vertical="center" readingOrder="1"/>
    </xf>
    <xf numFmtId="0" fontId="40" fillId="0" borderId="0" xfId="24" applyFont="1" applyAlignment="1">
      <alignment horizontal="center" vertical="center" readingOrder="1"/>
    </xf>
    <xf numFmtId="0" fontId="41" fillId="0" borderId="0" xfId="23" applyFont="1" applyAlignment="1">
      <alignment horizontal="left" vertical="top" readingOrder="1"/>
    </xf>
    <xf numFmtId="0" fontId="41" fillId="0" borderId="0" xfId="23" applyFont="1" applyAlignment="1">
      <alignment horizontal="left" vertical="center" readingOrder="1"/>
    </xf>
    <xf numFmtId="0" fontId="38" fillId="0" borderId="3" xfId="23" applyFont="1" applyBorder="1" applyAlignment="1">
      <alignment horizontal="center" vertical="center" wrapText="1" readingOrder="1"/>
    </xf>
    <xf numFmtId="165" fontId="38" fillId="0" borderId="0" xfId="1" applyFont="1" applyAlignment="1">
      <alignment horizontal="left" vertical="top" wrapText="1" readingOrder="1"/>
    </xf>
    <xf numFmtId="0" fontId="38" fillId="0" borderId="0" xfId="23" applyFont="1" applyAlignment="1">
      <alignment horizontal="right" vertical="top" wrapText="1" readingOrder="1"/>
    </xf>
    <xf numFmtId="0" fontId="76" fillId="0" borderId="3" xfId="23" applyFont="1" applyBorder="1" applyAlignment="1">
      <alignment horizontal="center" vertical="center" wrapText="1" readingOrder="1"/>
    </xf>
    <xf numFmtId="10" fontId="50" fillId="0" borderId="0" xfId="32" applyNumberFormat="1" applyFont="1" applyAlignment="1">
      <alignment horizontal="center" vertical="top" wrapText="1" readingOrder="1"/>
    </xf>
    <xf numFmtId="10" fontId="36" fillId="0" borderId="0" xfId="32" applyNumberFormat="1" applyFont="1" applyAlignment="1">
      <alignment horizontal="center" vertical="center" wrapText="1" readingOrder="1"/>
    </xf>
    <xf numFmtId="183" fontId="38" fillId="0" borderId="3" xfId="1" applyNumberFormat="1" applyFont="1" applyBorder="1" applyAlignment="1">
      <alignment horizontal="right" vertical="top" wrapText="1" readingOrder="1"/>
    </xf>
    <xf numFmtId="0" fontId="13" fillId="0" borderId="0" xfId="23" applyFont="1" applyAlignment="1">
      <alignment horizontal="center"/>
    </xf>
    <xf numFmtId="0" fontId="38" fillId="0" borderId="3" xfId="23" applyFont="1" applyBorder="1" applyAlignment="1">
      <alignment vertical="top" wrapText="1" readingOrder="1"/>
    </xf>
    <xf numFmtId="37" fontId="13" fillId="0" borderId="0" xfId="1" applyNumberFormat="1" applyFont="1" applyBorder="1"/>
    <xf numFmtId="37" fontId="7" fillId="0" borderId="3" xfId="1" applyNumberFormat="1" applyFont="1" applyBorder="1"/>
    <xf numFmtId="187" fontId="25" fillId="0" borderId="3" xfId="0" quotePrefix="1" applyNumberFormat="1" applyFont="1" applyBorder="1"/>
    <xf numFmtId="0" fontId="38" fillId="0" borderId="0" xfId="23" applyFont="1" applyAlignment="1">
      <alignment horizontal="right" vertical="top" wrapText="1" readingOrder="1"/>
    </xf>
    <xf numFmtId="0" fontId="38" fillId="0" borderId="0" xfId="23" applyFont="1" applyBorder="1" applyAlignment="1">
      <alignment horizontal="center" vertical="top" wrapText="1" readingOrder="1"/>
    </xf>
    <xf numFmtId="183" fontId="14" fillId="0" borderId="0" xfId="23" applyNumberFormat="1" applyFont="1"/>
    <xf numFmtId="0" fontId="17" fillId="10" borderId="3" xfId="0" applyFont="1" applyFill="1" applyBorder="1" applyAlignment="1">
      <alignment vertical="center" wrapText="1"/>
    </xf>
    <xf numFmtId="3" fontId="11" fillId="0" borderId="0" xfId="0" applyNumberFormat="1" applyFont="1" applyAlignment="1">
      <alignment vertical="center"/>
    </xf>
    <xf numFmtId="165" fontId="82" fillId="6" borderId="0" xfId="1" applyFont="1" applyFill="1" applyAlignment="1">
      <alignment horizontal="center"/>
    </xf>
    <xf numFmtId="43" fontId="19" fillId="21" borderId="3" xfId="1" applyNumberFormat="1" applyFont="1" applyFill="1" applyBorder="1" applyAlignment="1"/>
    <xf numFmtId="0" fontId="19" fillId="0" borderId="0" xfId="0" quotePrefix="1" applyFont="1"/>
    <xf numFmtId="183" fontId="38" fillId="0" borderId="0" xfId="1" applyNumberFormat="1" applyFont="1" applyAlignment="1">
      <alignment horizontal="center" vertical="top" wrapText="1" readingOrder="1"/>
    </xf>
    <xf numFmtId="0" fontId="38" fillId="0" borderId="0" xfId="23" applyFont="1" applyBorder="1" applyAlignment="1">
      <alignment horizontal="center" vertical="center" readingOrder="1"/>
    </xf>
    <xf numFmtId="0" fontId="38" fillId="0" borderId="3" xfId="23" applyFont="1" applyBorder="1" applyAlignment="1">
      <alignment horizontal="center" vertical="center" readingOrder="1"/>
    </xf>
    <xf numFmtId="0" fontId="13" fillId="0" borderId="0" xfId="23" applyFont="1" applyAlignment="1">
      <alignment horizontal="left"/>
    </xf>
    <xf numFmtId="183" fontId="13" fillId="0" borderId="0" xfId="1" applyNumberFormat="1" applyFont="1" applyAlignment="1">
      <alignment horizontal="left"/>
    </xf>
    <xf numFmtId="0" fontId="38" fillId="0" borderId="0" xfId="23" applyFont="1" applyAlignment="1">
      <alignment horizontal="center" vertical="top" wrapText="1" readingOrder="1"/>
    </xf>
    <xf numFmtId="0" fontId="36" fillId="0" borderId="0" xfId="23" applyFont="1" applyAlignment="1">
      <alignment horizontal="left" vertical="center" wrapText="1" readingOrder="1"/>
    </xf>
    <xf numFmtId="0" fontId="14" fillId="0" borderId="0" xfId="23" applyFont="1" applyAlignment="1">
      <alignment horizontal="left"/>
    </xf>
    <xf numFmtId="0" fontId="38" fillId="0" borderId="0" xfId="24" applyFont="1" applyAlignment="1">
      <alignment horizontal="center" vertical="center" readingOrder="1"/>
    </xf>
    <xf numFmtId="0" fontId="40" fillId="0" borderId="0" xfId="24" applyFont="1" applyAlignment="1">
      <alignment horizontal="center" vertical="center" readingOrder="1"/>
    </xf>
    <xf numFmtId="0" fontId="41" fillId="0" borderId="0" xfId="23" applyFont="1" applyAlignment="1">
      <alignment horizontal="left" vertical="top" readingOrder="1"/>
    </xf>
    <xf numFmtId="0" fontId="41" fillId="0" borderId="0" xfId="23" applyFont="1" applyAlignment="1">
      <alignment horizontal="left" vertical="center" readingOrder="1"/>
    </xf>
    <xf numFmtId="0" fontId="38" fillId="0" borderId="3" xfId="23" applyFont="1" applyBorder="1" applyAlignment="1">
      <alignment horizontal="center" vertical="center" wrapText="1" readingOrder="1"/>
    </xf>
    <xf numFmtId="165" fontId="38" fillId="0" borderId="0" xfId="1" applyFont="1" applyAlignment="1">
      <alignment horizontal="left" vertical="top" wrapText="1" readingOrder="1"/>
    </xf>
    <xf numFmtId="0" fontId="38" fillId="0" borderId="0" xfId="23" applyFont="1" applyAlignment="1">
      <alignment horizontal="right" vertical="top" wrapText="1" readingOrder="1"/>
    </xf>
    <xf numFmtId="0" fontId="76" fillId="0" borderId="3" xfId="23" applyFont="1" applyBorder="1" applyAlignment="1">
      <alignment horizontal="center" vertical="center" wrapText="1" readingOrder="1"/>
    </xf>
    <xf numFmtId="10" fontId="50" fillId="0" borderId="0" xfId="32" applyNumberFormat="1" applyFont="1" applyAlignment="1">
      <alignment horizontal="center" vertical="top" wrapText="1" readingOrder="1"/>
    </xf>
    <xf numFmtId="10" fontId="36" fillId="0" borderId="0" xfId="32" applyNumberFormat="1" applyFont="1" applyAlignment="1">
      <alignment horizontal="center" vertical="center" wrapText="1" readingOrder="1"/>
    </xf>
    <xf numFmtId="183" fontId="38" fillId="0" borderId="3" xfId="1" applyNumberFormat="1" applyFont="1" applyBorder="1" applyAlignment="1">
      <alignment horizontal="right" vertical="top" wrapText="1" readingOrder="1"/>
    </xf>
    <xf numFmtId="0" fontId="13" fillId="0" borderId="0" xfId="23" applyFont="1" applyAlignment="1">
      <alignment horizontal="center"/>
    </xf>
    <xf numFmtId="0" fontId="38" fillId="0" borderId="3" xfId="23" applyFont="1" applyBorder="1" applyAlignment="1">
      <alignment vertical="top" wrapText="1" readingOrder="1"/>
    </xf>
    <xf numFmtId="0" fontId="25" fillId="0" borderId="0" xfId="0" applyFont="1" applyAlignment="1">
      <alignment horizontal="center" vertical="center"/>
    </xf>
    <xf numFmtId="174" fontId="25" fillId="0" borderId="0" xfId="0" applyNumberFormat="1" applyFont="1" applyAlignment="1">
      <alignment horizontal="center" vertical="center"/>
    </xf>
    <xf numFmtId="0" fontId="25" fillId="0" borderId="0" xfId="0" applyFont="1" applyAlignment="1">
      <alignment vertical="center"/>
    </xf>
    <xf numFmtId="0" fontId="33" fillId="0" borderId="0" xfId="26" applyFont="1" applyAlignment="1">
      <alignment horizontal="left" vertical="center"/>
    </xf>
    <xf numFmtId="0" fontId="33" fillId="6" borderId="8" xfId="26" applyFont="1" applyFill="1" applyBorder="1" applyAlignment="1">
      <alignment horizontal="left" vertical="center"/>
    </xf>
    <xf numFmtId="0" fontId="33" fillId="6" borderId="13" xfId="26" applyFont="1" applyFill="1" applyBorder="1" applyAlignment="1">
      <alignment horizontal="left" vertical="center"/>
    </xf>
    <xf numFmtId="0" fontId="33" fillId="6" borderId="10" xfId="26" applyFont="1" applyFill="1" applyBorder="1" applyAlignment="1">
      <alignment horizontal="left" vertical="center"/>
    </xf>
    <xf numFmtId="0" fontId="60" fillId="0" borderId="0" xfId="26" applyFont="1" applyAlignment="1">
      <alignment horizontal="center" vertical="center" wrapText="1"/>
    </xf>
    <xf numFmtId="0" fontId="53" fillId="0" borderId="0" xfId="26" applyFont="1" applyAlignment="1">
      <alignment horizontal="left"/>
    </xf>
    <xf numFmtId="0" fontId="33" fillId="6" borderId="3" xfId="26" applyFont="1" applyFill="1" applyBorder="1" applyAlignment="1">
      <alignment horizontal="left" vertical="center"/>
    </xf>
    <xf numFmtId="0" fontId="53" fillId="0" borderId="0" xfId="26" applyFont="1" applyAlignment="1">
      <alignment horizontal="center"/>
    </xf>
    <xf numFmtId="0" fontId="33" fillId="6" borderId="15" xfId="26" applyFont="1" applyFill="1" applyBorder="1" applyAlignment="1">
      <alignment horizontal="left" vertical="center"/>
    </xf>
    <xf numFmtId="0" fontId="33" fillId="6" borderId="14" xfId="26" applyFont="1" applyFill="1" applyBorder="1" applyAlignment="1">
      <alignment horizontal="left" vertical="center"/>
    </xf>
    <xf numFmtId="171" fontId="12" fillId="2" borderId="21" xfId="0" applyNumberFormat="1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center" vertical="center" wrapText="1"/>
    </xf>
    <xf numFmtId="0" fontId="12" fillId="4" borderId="5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87" fillId="6" borderId="0" xfId="28" applyFont="1" applyFill="1" applyAlignment="1">
      <alignment horizontal="center" vertical="center" wrapText="1"/>
    </xf>
    <xf numFmtId="165" fontId="12" fillId="2" borderId="4" xfId="1" applyFont="1" applyFill="1" applyBorder="1" applyAlignment="1">
      <alignment horizontal="center" vertical="center" wrapText="1"/>
    </xf>
    <xf numFmtId="165" fontId="12" fillId="2" borderId="5" xfId="1" applyFont="1" applyFill="1" applyBorder="1" applyAlignment="1">
      <alignment horizontal="center" vertical="center" wrapText="1"/>
    </xf>
    <xf numFmtId="171" fontId="15" fillId="2" borderId="4" xfId="0" applyNumberFormat="1" applyFont="1" applyFill="1" applyBorder="1" applyAlignment="1">
      <alignment horizontal="center" vertical="center" wrapText="1"/>
    </xf>
    <xf numFmtId="171" fontId="15" fillId="2" borderId="5" xfId="0" applyNumberFormat="1" applyFont="1" applyFill="1" applyBorder="1" applyAlignment="1">
      <alignment horizontal="center" vertical="center" wrapText="1"/>
    </xf>
    <xf numFmtId="171" fontId="12" fillId="2" borderId="4" xfId="0" applyNumberFormat="1" applyFont="1" applyFill="1" applyBorder="1" applyAlignment="1">
      <alignment horizontal="center" vertical="center" wrapText="1"/>
    </xf>
    <xf numFmtId="171" fontId="12" fillId="2" borderId="5" xfId="0" applyNumberFormat="1" applyFont="1" applyFill="1" applyBorder="1" applyAlignment="1">
      <alignment horizontal="center" vertical="center" wrapText="1"/>
    </xf>
    <xf numFmtId="165" fontId="12" fillId="2" borderId="8" xfId="1" applyFont="1" applyFill="1" applyBorder="1" applyAlignment="1">
      <alignment horizontal="center" vertical="center" wrapText="1"/>
    </xf>
    <xf numFmtId="165" fontId="12" fillId="2" borderId="10" xfId="1" applyFont="1" applyFill="1" applyBorder="1" applyAlignment="1">
      <alignment horizontal="center" vertical="center" wrapText="1"/>
    </xf>
    <xf numFmtId="0" fontId="88" fillId="6" borderId="12" xfId="0" applyFont="1" applyFill="1" applyBorder="1" applyAlignment="1">
      <alignment horizontal="center"/>
    </xf>
    <xf numFmtId="0" fontId="35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183" fontId="41" fillId="0" borderId="8" xfId="1" applyNumberFormat="1" applyFont="1" applyBorder="1" applyAlignment="1">
      <alignment horizontal="center" vertical="top" wrapText="1" readingOrder="1"/>
    </xf>
    <xf numFmtId="183" fontId="41" fillId="0" borderId="10" xfId="1" applyNumberFormat="1" applyFont="1" applyBorder="1" applyAlignment="1">
      <alignment horizontal="center" vertical="top" wrapText="1" readingOrder="1"/>
    </xf>
    <xf numFmtId="183" fontId="41" fillId="0" borderId="8" xfId="1" applyNumberFormat="1" applyFont="1" applyBorder="1" applyAlignment="1">
      <alignment horizontal="right" vertical="top" wrapText="1" readingOrder="1"/>
    </xf>
    <xf numFmtId="183" fontId="41" fillId="0" borderId="10" xfId="1" applyNumberFormat="1" applyFont="1" applyBorder="1" applyAlignment="1">
      <alignment horizontal="right" vertical="top" wrapText="1" readingOrder="1"/>
    </xf>
    <xf numFmtId="0" fontId="76" fillId="0" borderId="8" xfId="23" applyFont="1" applyBorder="1" applyAlignment="1">
      <alignment horizontal="center" vertical="center" wrapText="1" readingOrder="1"/>
    </xf>
    <xf numFmtId="0" fontId="76" fillId="0" borderId="10" xfId="23" applyFont="1" applyBorder="1" applyAlignment="1">
      <alignment horizontal="center" vertical="center" wrapText="1" readingOrder="1"/>
    </xf>
    <xf numFmtId="183" fontId="38" fillId="0" borderId="8" xfId="1" applyNumberFormat="1" applyFont="1" applyBorder="1" applyAlignment="1">
      <alignment horizontal="right" vertical="top" wrapText="1" readingOrder="1"/>
    </xf>
    <xf numFmtId="183" fontId="38" fillId="0" borderId="10" xfId="1" applyNumberFormat="1" applyFont="1" applyBorder="1" applyAlignment="1">
      <alignment horizontal="right" vertical="top" wrapText="1" readingOrder="1"/>
    </xf>
    <xf numFmtId="0" fontId="64" fillId="0" borderId="3" xfId="6" applyFont="1" applyFill="1" applyBorder="1" applyAlignment="1">
      <alignment horizontal="left" vertical="center"/>
    </xf>
    <xf numFmtId="165" fontId="64" fillId="0" borderId="3" xfId="1" applyFont="1" applyFill="1" applyBorder="1" applyAlignment="1">
      <alignment horizontal="left" vertical="center"/>
    </xf>
    <xf numFmtId="0" fontId="38" fillId="0" borderId="8" xfId="23" applyFont="1" applyBorder="1" applyAlignment="1">
      <alignment horizontal="center" vertical="center" wrapText="1" readingOrder="1"/>
    </xf>
    <xf numFmtId="0" fontId="38" fillId="0" borderId="10" xfId="23" applyFont="1" applyBorder="1" applyAlignment="1">
      <alignment horizontal="center" vertical="center" wrapText="1" readingOrder="1"/>
    </xf>
    <xf numFmtId="0" fontId="38" fillId="0" borderId="15" xfId="23" applyFont="1" applyBorder="1" applyAlignment="1">
      <alignment horizontal="center" vertical="center" readingOrder="1"/>
    </xf>
    <xf numFmtId="0" fontId="38" fillId="0" borderId="18" xfId="23" applyFont="1" applyBorder="1" applyAlignment="1">
      <alignment horizontal="center" vertical="center" readingOrder="1"/>
    </xf>
    <xf numFmtId="0" fontId="38" fillId="0" borderId="19" xfId="23" applyFont="1" applyBorder="1" applyAlignment="1">
      <alignment horizontal="center" vertical="center" readingOrder="1"/>
    </xf>
    <xf numFmtId="0" fontId="38" fillId="0" borderId="20" xfId="23" applyFont="1" applyBorder="1" applyAlignment="1">
      <alignment horizontal="center" vertical="center" readingOrder="1"/>
    </xf>
    <xf numFmtId="0" fontId="38" fillId="0" borderId="8" xfId="23" applyFont="1" applyBorder="1" applyAlignment="1">
      <alignment horizontal="center" vertical="center" readingOrder="1"/>
    </xf>
    <xf numFmtId="0" fontId="38" fillId="0" borderId="10" xfId="23" applyFont="1" applyBorder="1" applyAlignment="1">
      <alignment horizontal="center" vertical="center" readingOrder="1"/>
    </xf>
    <xf numFmtId="178" fontId="41" fillId="0" borderId="8" xfId="23" applyNumberFormat="1" applyFont="1" applyBorder="1" applyAlignment="1">
      <alignment horizontal="center" vertical="center" wrapText="1" readingOrder="1"/>
    </xf>
    <xf numFmtId="178" fontId="41" fillId="0" borderId="10" xfId="23" applyNumberFormat="1" applyFont="1" applyBorder="1" applyAlignment="1">
      <alignment horizontal="center" vertical="center" wrapText="1" readingOrder="1"/>
    </xf>
    <xf numFmtId="177" fontId="41" fillId="0" borderId="8" xfId="23" applyNumberFormat="1" applyFont="1" applyBorder="1" applyAlignment="1">
      <alignment horizontal="center" vertical="center" wrapText="1" readingOrder="1"/>
    </xf>
    <xf numFmtId="177" fontId="41" fillId="0" borderId="10" xfId="23" applyNumberFormat="1" applyFont="1" applyBorder="1" applyAlignment="1">
      <alignment horizontal="center" vertical="center" wrapText="1" readingOrder="1"/>
    </xf>
    <xf numFmtId="0" fontId="41" fillId="0" borderId="8" xfId="23" applyFont="1" applyBorder="1" applyAlignment="1">
      <alignment horizontal="center" vertical="center" wrapText="1" readingOrder="1"/>
    </xf>
    <xf numFmtId="0" fontId="41" fillId="0" borderId="10" xfId="23" applyFont="1" applyBorder="1" applyAlignment="1">
      <alignment horizontal="center" vertical="center" wrapText="1" readingOrder="1"/>
    </xf>
    <xf numFmtId="0" fontId="38" fillId="0" borderId="0" xfId="23" applyFont="1" applyAlignment="1">
      <alignment horizontal="left" vertical="top" wrapText="1" readingOrder="1"/>
    </xf>
    <xf numFmtId="0" fontId="38" fillId="0" borderId="3" xfId="23" applyFont="1" applyBorder="1" applyAlignment="1">
      <alignment horizontal="center" vertical="center" readingOrder="1"/>
    </xf>
    <xf numFmtId="0" fontId="41" fillId="0" borderId="0" xfId="23" applyFont="1" applyAlignment="1">
      <alignment horizontal="left" vertical="top" wrapText="1" readingOrder="1"/>
    </xf>
    <xf numFmtId="0" fontId="41" fillId="0" borderId="12" xfId="23" quotePrefix="1" applyFont="1" applyBorder="1" applyAlignment="1">
      <alignment horizontal="center" vertical="top" readingOrder="1"/>
    </xf>
    <xf numFmtId="0" fontId="41" fillId="0" borderId="0" xfId="23" applyFont="1" applyAlignment="1">
      <alignment horizontal="left" vertical="center" readingOrder="1"/>
    </xf>
    <xf numFmtId="0" fontId="38" fillId="0" borderId="3" xfId="23" applyFont="1" applyBorder="1" applyAlignment="1">
      <alignment horizontal="center" vertical="center" wrapText="1" readingOrder="1"/>
    </xf>
    <xf numFmtId="0" fontId="38" fillId="0" borderId="0" xfId="23" applyFont="1" applyAlignment="1">
      <alignment horizontal="center" vertical="top" wrapText="1" readingOrder="1"/>
    </xf>
    <xf numFmtId="0" fontId="13" fillId="0" borderId="0" xfId="23" applyFont="1" applyAlignment="1">
      <alignment horizontal="left"/>
    </xf>
    <xf numFmtId="183" fontId="13" fillId="0" borderId="0" xfId="1" applyNumberFormat="1" applyFont="1" applyAlignment="1">
      <alignment horizontal="left"/>
    </xf>
    <xf numFmtId="0" fontId="13" fillId="0" borderId="0" xfId="23" applyFont="1" applyAlignment="1">
      <alignment horizontal="left" vertical="center"/>
    </xf>
    <xf numFmtId="0" fontId="36" fillId="0" borderId="0" xfId="23" applyFont="1" applyBorder="1" applyAlignment="1">
      <alignment horizontal="center" vertical="center" wrapText="1" readingOrder="1"/>
    </xf>
    <xf numFmtId="0" fontId="38" fillId="0" borderId="3" xfId="25" applyFont="1" applyBorder="1" applyAlignment="1">
      <alignment horizontal="center" vertical="center" readingOrder="1"/>
    </xf>
    <xf numFmtId="165" fontId="38" fillId="0" borderId="0" xfId="1" applyFont="1" applyAlignment="1">
      <alignment horizontal="left" vertical="top" wrapText="1" readingOrder="1"/>
    </xf>
    <xf numFmtId="0" fontId="38" fillId="0" borderId="0" xfId="23" applyFont="1" applyAlignment="1">
      <alignment horizontal="right" vertical="top" wrapText="1" readingOrder="1"/>
    </xf>
    <xf numFmtId="0" fontId="76" fillId="0" borderId="3" xfId="23" applyFont="1" applyBorder="1" applyAlignment="1">
      <alignment horizontal="center" vertical="center" wrapText="1" readingOrder="1"/>
    </xf>
    <xf numFmtId="0" fontId="14" fillId="0" borderId="0" xfId="23" applyFont="1" applyAlignment="1">
      <alignment horizontal="center"/>
    </xf>
    <xf numFmtId="0" fontId="14" fillId="0" borderId="0" xfId="23" applyFont="1" applyAlignment="1">
      <alignment horizontal="left"/>
    </xf>
    <xf numFmtId="0" fontId="38" fillId="0" borderId="0" xfId="24" applyFont="1" applyAlignment="1">
      <alignment horizontal="center" vertical="center" readingOrder="1"/>
    </xf>
    <xf numFmtId="0" fontId="38" fillId="0" borderId="0" xfId="24" applyFont="1" applyAlignment="1">
      <alignment horizontal="center" vertical="center" wrapText="1" readingOrder="1"/>
    </xf>
    <xf numFmtId="0" fontId="39" fillId="0" borderId="0" xfId="24" applyFont="1" applyAlignment="1">
      <alignment horizontal="center" vertical="center" wrapText="1" readingOrder="1"/>
    </xf>
    <xf numFmtId="0" fontId="40" fillId="0" borderId="0" xfId="24" applyFont="1" applyAlignment="1">
      <alignment horizontal="center" vertical="center" readingOrder="1"/>
    </xf>
    <xf numFmtId="0" fontId="42" fillId="0" borderId="0" xfId="23" applyFont="1" applyAlignment="1">
      <alignment horizontal="left" vertical="top" wrapText="1" readingOrder="1"/>
    </xf>
    <xf numFmtId="0" fontId="41" fillId="0" borderId="0" xfId="23" applyFont="1" applyAlignment="1">
      <alignment horizontal="left" vertical="top" readingOrder="1"/>
    </xf>
    <xf numFmtId="0" fontId="41" fillId="0" borderId="8" xfId="23" applyFont="1" applyBorder="1" applyAlignment="1">
      <alignment horizontal="left" vertical="center" wrapText="1" readingOrder="1"/>
    </xf>
    <xf numFmtId="0" fontId="41" fillId="0" borderId="10" xfId="23" applyFont="1" applyBorder="1" applyAlignment="1">
      <alignment horizontal="left" vertical="center" wrapText="1" readingOrder="1"/>
    </xf>
    <xf numFmtId="0" fontId="38" fillId="0" borderId="0" xfId="23" applyFont="1" applyBorder="1" applyAlignment="1">
      <alignment horizontal="center" vertical="center" readingOrder="1"/>
    </xf>
    <xf numFmtId="0" fontId="43" fillId="0" borderId="0" xfId="23" applyFont="1" applyAlignment="1">
      <alignment horizontal="center" vertical="center" readingOrder="1"/>
    </xf>
    <xf numFmtId="165" fontId="43" fillId="0" borderId="0" xfId="1" applyFont="1" applyAlignment="1">
      <alignment horizontal="center" vertical="center" readingOrder="1"/>
    </xf>
    <xf numFmtId="183" fontId="43" fillId="0" borderId="0" xfId="1" applyNumberFormat="1" applyFont="1" applyAlignment="1">
      <alignment horizontal="center" vertical="center" readingOrder="1"/>
    </xf>
    <xf numFmtId="0" fontId="14" fillId="0" borderId="0" xfId="23" applyFont="1" applyAlignment="1">
      <alignment horizontal="left" vertical="center" wrapText="1"/>
    </xf>
    <xf numFmtId="0" fontId="7" fillId="0" borderId="0" xfId="23" applyFont="1" applyAlignment="1">
      <alignment horizontal="left"/>
    </xf>
    <xf numFmtId="0" fontId="38" fillId="0" borderId="15" xfId="23" applyFont="1" applyBorder="1" applyAlignment="1">
      <alignment horizontal="center" vertical="center" wrapText="1" readingOrder="1"/>
    </xf>
    <xf numFmtId="0" fontId="38" fillId="0" borderId="18" xfId="23" applyFont="1" applyBorder="1" applyAlignment="1">
      <alignment horizontal="center" vertical="center" wrapText="1" readingOrder="1"/>
    </xf>
    <xf numFmtId="0" fontId="38" fillId="0" borderId="19" xfId="23" applyFont="1" applyBorder="1" applyAlignment="1">
      <alignment horizontal="center" vertical="center" wrapText="1" readingOrder="1"/>
    </xf>
    <xf numFmtId="0" fontId="38" fillId="0" borderId="20" xfId="23" applyFont="1" applyBorder="1" applyAlignment="1">
      <alignment horizontal="center" vertical="center" wrapText="1" readingOrder="1"/>
    </xf>
    <xf numFmtId="183" fontId="38" fillId="0" borderId="0" xfId="1" applyNumberFormat="1" applyFont="1" applyAlignment="1">
      <alignment horizontal="center" vertical="top" wrapText="1" readingOrder="1"/>
    </xf>
    <xf numFmtId="166" fontId="38" fillId="0" borderId="0" xfId="23" applyNumberFormat="1" applyFont="1" applyAlignment="1">
      <alignment horizontal="center" vertical="top" wrapText="1" readingOrder="1"/>
    </xf>
    <xf numFmtId="0" fontId="36" fillId="0" borderId="0" xfId="23" applyFont="1" applyAlignment="1">
      <alignment horizontal="left" vertical="center" wrapText="1" readingOrder="1"/>
    </xf>
    <xf numFmtId="0" fontId="36" fillId="0" borderId="0" xfId="23" applyFont="1" applyAlignment="1">
      <alignment horizontal="center" vertical="center" wrapText="1" readingOrder="1"/>
    </xf>
    <xf numFmtId="165" fontId="36" fillId="0" borderId="0" xfId="1" applyFont="1" applyAlignment="1">
      <alignment horizontal="left" vertical="center" wrapText="1" readingOrder="1"/>
    </xf>
    <xf numFmtId="183" fontId="36" fillId="0" borderId="0" xfId="1" applyNumberFormat="1" applyFont="1" applyAlignment="1">
      <alignment horizontal="left" vertical="center" wrapText="1" readingOrder="1"/>
    </xf>
    <xf numFmtId="166" fontId="74" fillId="0" borderId="0" xfId="23" applyNumberFormat="1" applyFont="1" applyAlignment="1">
      <alignment horizontal="left"/>
    </xf>
    <xf numFmtId="165" fontId="74" fillId="0" borderId="0" xfId="1" applyFont="1" applyAlignment="1">
      <alignment horizontal="left"/>
    </xf>
    <xf numFmtId="183" fontId="74" fillId="0" borderId="0" xfId="1" applyNumberFormat="1" applyFont="1" applyAlignment="1">
      <alignment horizontal="left"/>
    </xf>
    <xf numFmtId="183" fontId="76" fillId="0" borderId="8" xfId="1" applyNumberFormat="1" applyFont="1" applyBorder="1" applyAlignment="1">
      <alignment horizontal="center" vertical="center" wrapText="1" readingOrder="1"/>
    </xf>
    <xf numFmtId="183" fontId="76" fillId="0" borderId="10" xfId="1" applyNumberFormat="1" applyFont="1" applyBorder="1" applyAlignment="1">
      <alignment horizontal="center" vertical="center" wrapText="1" readingOrder="1"/>
    </xf>
    <xf numFmtId="183" fontId="38" fillId="0" borderId="8" xfId="1" applyNumberFormat="1" applyFont="1" applyBorder="1" applyAlignment="1">
      <alignment horizontal="right" vertical="center" wrapText="1" readingOrder="1"/>
    </xf>
    <xf numFmtId="183" fontId="38" fillId="0" borderId="10" xfId="1" applyNumberFormat="1" applyFont="1" applyBorder="1" applyAlignment="1">
      <alignment horizontal="right" vertical="center" wrapText="1" readingOrder="1"/>
    </xf>
    <xf numFmtId="0" fontId="38" fillId="0" borderId="14" xfId="23" applyFont="1" applyBorder="1" applyAlignment="1">
      <alignment horizontal="center" vertical="top" wrapText="1" readingOrder="1"/>
    </xf>
    <xf numFmtId="0" fontId="76" fillId="0" borderId="3" xfId="23" applyFont="1" applyBorder="1" applyAlignment="1">
      <alignment horizontal="left" vertical="center" wrapText="1" readingOrder="1"/>
    </xf>
    <xf numFmtId="10" fontId="76" fillId="0" borderId="3" xfId="23" applyNumberFormat="1" applyFont="1" applyBorder="1" applyAlignment="1">
      <alignment horizontal="center" vertical="center" wrapText="1" readingOrder="1"/>
    </xf>
    <xf numFmtId="183" fontId="76" fillId="0" borderId="3" xfId="1" applyNumberFormat="1" applyFont="1" applyBorder="1" applyAlignment="1">
      <alignment horizontal="left" vertical="center" wrapText="1" readingOrder="1"/>
    </xf>
    <xf numFmtId="183" fontId="38" fillId="0" borderId="8" xfId="1" applyNumberFormat="1" applyFont="1" applyBorder="1" applyAlignment="1">
      <alignment horizontal="center" vertical="top" wrapText="1" readingOrder="1"/>
    </xf>
    <xf numFmtId="183" fontId="38" fillId="0" borderId="10" xfId="1" applyNumberFormat="1" applyFont="1" applyBorder="1" applyAlignment="1">
      <alignment horizontal="center" vertical="top" wrapText="1" readingOrder="1"/>
    </xf>
    <xf numFmtId="0" fontId="76" fillId="0" borderId="8" xfId="23" applyFont="1" applyBorder="1" applyAlignment="1">
      <alignment horizontal="left" vertical="top" wrapText="1" readingOrder="1"/>
    </xf>
    <xf numFmtId="0" fontId="76" fillId="0" borderId="13" xfId="23" applyFont="1" applyBorder="1" applyAlignment="1">
      <alignment horizontal="left" vertical="top" wrapText="1" readingOrder="1"/>
    </xf>
    <xf numFmtId="0" fontId="76" fillId="0" borderId="10" xfId="23" applyFont="1" applyBorder="1" applyAlignment="1">
      <alignment horizontal="left" vertical="top" wrapText="1" readingOrder="1"/>
    </xf>
    <xf numFmtId="0" fontId="76" fillId="0" borderId="14" xfId="23" applyFont="1" applyBorder="1" applyAlignment="1">
      <alignment horizontal="center" vertical="top" wrapText="1" readingOrder="1"/>
    </xf>
    <xf numFmtId="10" fontId="36" fillId="7" borderId="0" xfId="32" applyNumberFormat="1" applyFont="1" applyFill="1" applyAlignment="1">
      <alignment horizontal="center" vertical="center" wrapText="1" readingOrder="1"/>
    </xf>
    <xf numFmtId="10" fontId="36" fillId="0" borderId="0" xfId="32" applyNumberFormat="1" applyFont="1" applyAlignment="1">
      <alignment horizontal="center" vertical="center" wrapText="1" readingOrder="1"/>
    </xf>
    <xf numFmtId="10" fontId="50" fillId="0" borderId="0" xfId="32" applyNumberFormat="1" applyFont="1" applyAlignment="1">
      <alignment horizontal="center" vertical="top" wrapText="1" readingOrder="1"/>
    </xf>
    <xf numFmtId="165" fontId="13" fillId="0" borderId="16" xfId="1" applyFont="1" applyBorder="1" applyAlignment="1">
      <alignment horizontal="center"/>
    </xf>
    <xf numFmtId="165" fontId="13" fillId="0" borderId="0" xfId="1" applyFont="1" applyAlignment="1">
      <alignment horizontal="center"/>
    </xf>
    <xf numFmtId="0" fontId="8" fillId="0" borderId="0" xfId="23" applyFont="1" applyAlignment="1">
      <alignment horizontal="center"/>
    </xf>
    <xf numFmtId="0" fontId="50" fillId="0" borderId="8" xfId="23" applyFont="1" applyBorder="1" applyAlignment="1">
      <alignment horizontal="center" vertical="center" readingOrder="1"/>
    </xf>
    <xf numFmtId="0" fontId="50" fillId="0" borderId="10" xfId="23" applyFont="1" applyBorder="1" applyAlignment="1">
      <alignment horizontal="center" vertical="center" readingOrder="1"/>
    </xf>
    <xf numFmtId="0" fontId="36" fillId="0" borderId="8" xfId="23" applyFont="1" applyBorder="1" applyAlignment="1">
      <alignment horizontal="center" vertical="center" wrapText="1" readingOrder="1"/>
    </xf>
    <xf numFmtId="0" fontId="36" fillId="0" borderId="10" xfId="23" applyFont="1" applyBorder="1" applyAlignment="1">
      <alignment horizontal="center" vertical="center" wrapText="1" readingOrder="1"/>
    </xf>
    <xf numFmtId="0" fontId="38" fillId="0" borderId="0" xfId="25" applyFont="1" applyAlignment="1">
      <alignment horizontal="center" vertical="center" readingOrder="1"/>
    </xf>
    <xf numFmtId="0" fontId="44" fillId="0" borderId="0" xfId="25" applyFont="1" applyAlignment="1">
      <alignment horizontal="center" vertical="center" wrapText="1" readingOrder="1"/>
    </xf>
    <xf numFmtId="166" fontId="61" fillId="0" borderId="0" xfId="23" applyNumberFormat="1" applyFont="1" applyAlignment="1">
      <alignment horizontal="center" vertical="top" wrapText="1" readingOrder="1"/>
    </xf>
    <xf numFmtId="0" fontId="17" fillId="0" borderId="11" xfId="23" applyFont="1" applyBorder="1" applyAlignment="1">
      <alignment horizontal="left" vertical="top" wrapText="1" readingOrder="1"/>
    </xf>
    <xf numFmtId="0" fontId="50" fillId="0" borderId="4" xfId="23" applyFont="1" applyBorder="1" applyAlignment="1">
      <alignment horizontal="center" vertical="center" readingOrder="1"/>
    </xf>
    <xf numFmtId="0" fontId="50" fillId="0" borderId="5" xfId="23" applyFont="1" applyBorder="1" applyAlignment="1">
      <alignment horizontal="center" vertical="center" readingOrder="1"/>
    </xf>
    <xf numFmtId="0" fontId="50" fillId="0" borderId="4" xfId="23" applyFont="1" applyBorder="1" applyAlignment="1">
      <alignment horizontal="center" vertical="center" wrapText="1" readingOrder="1"/>
    </xf>
    <xf numFmtId="0" fontId="50" fillId="0" borderId="5" xfId="23" applyFont="1" applyBorder="1" applyAlignment="1">
      <alignment horizontal="center" vertical="center" wrapText="1" readingOrder="1"/>
    </xf>
    <xf numFmtId="0" fontId="53" fillId="0" borderId="0" xfId="23" applyFont="1" applyAlignment="1">
      <alignment horizontal="right" vertical="top" wrapText="1" readingOrder="1"/>
    </xf>
    <xf numFmtId="0" fontId="50" fillId="0" borderId="15" xfId="23" applyFont="1" applyBorder="1" applyAlignment="1">
      <alignment horizontal="center" vertical="center" readingOrder="1"/>
    </xf>
    <xf numFmtId="0" fontId="50" fillId="0" borderId="18" xfId="23" applyFont="1" applyBorder="1" applyAlignment="1">
      <alignment horizontal="center" vertical="center" readingOrder="1"/>
    </xf>
    <xf numFmtId="0" fontId="50" fillId="0" borderId="19" xfId="23" applyFont="1" applyBorder="1" applyAlignment="1">
      <alignment horizontal="center" vertical="center" readingOrder="1"/>
    </xf>
    <xf numFmtId="0" fontId="50" fillId="0" borderId="20" xfId="23" applyFont="1" applyBorder="1" applyAlignment="1">
      <alignment horizontal="center" vertical="center" readingOrder="1"/>
    </xf>
    <xf numFmtId="0" fontId="50" fillId="0" borderId="13" xfId="23" applyFont="1" applyBorder="1" applyAlignment="1">
      <alignment horizontal="center" vertical="center" readingOrder="1"/>
    </xf>
    <xf numFmtId="0" fontId="17" fillId="0" borderId="0" xfId="23" applyFont="1" applyAlignment="1">
      <alignment horizontal="left" vertical="top" wrapText="1" readingOrder="1"/>
    </xf>
    <xf numFmtId="0" fontId="47" fillId="0" borderId="0" xfId="23" applyFont="1" applyAlignment="1">
      <alignment horizontal="left" vertical="top" wrapText="1" readingOrder="1"/>
    </xf>
    <xf numFmtId="0" fontId="50" fillId="0" borderId="0" xfId="23" applyFont="1" applyBorder="1" applyAlignment="1">
      <alignment horizontal="center" vertical="center" readingOrder="1"/>
    </xf>
    <xf numFmtId="0" fontId="78" fillId="0" borderId="0" xfId="23" applyFont="1" applyAlignment="1">
      <alignment horizontal="center" vertical="center" readingOrder="1"/>
    </xf>
    <xf numFmtId="0" fontId="49" fillId="0" borderId="8" xfId="23" applyFont="1" applyBorder="1" applyAlignment="1">
      <alignment horizontal="center" vertical="center" wrapText="1" readingOrder="1"/>
    </xf>
    <xf numFmtId="0" fontId="49" fillId="0" borderId="10" xfId="23" applyFont="1" applyBorder="1" applyAlignment="1">
      <alignment horizontal="center" vertical="center" wrapText="1" readingOrder="1"/>
    </xf>
    <xf numFmtId="166" fontId="38" fillId="0" borderId="0" xfId="23" applyNumberFormat="1" applyFont="1" applyAlignment="1">
      <alignment horizontal="center" vertical="center" readingOrder="1"/>
    </xf>
    <xf numFmtId="0" fontId="38" fillId="0" borderId="0" xfId="23" applyFont="1" applyAlignment="1">
      <alignment horizontal="center" vertical="center" readingOrder="1"/>
    </xf>
    <xf numFmtId="0" fontId="42" fillId="0" borderId="0" xfId="23" applyFont="1" applyAlignment="1">
      <alignment horizontal="center" vertical="center" wrapText="1" readingOrder="1"/>
    </xf>
    <xf numFmtId="0" fontId="6" fillId="0" borderId="0" xfId="0" applyFont="1" applyAlignment="1">
      <alignment horizontal="center"/>
    </xf>
    <xf numFmtId="185" fontId="13" fillId="0" borderId="0" xfId="1" applyNumberFormat="1" applyFont="1" applyAlignment="1">
      <alignment horizontal="center"/>
    </xf>
    <xf numFmtId="183" fontId="38" fillId="0" borderId="3" xfId="1" applyNumberFormat="1" applyFont="1" applyBorder="1" applyAlignment="1">
      <alignment horizontal="right" vertical="top" wrapText="1" readingOrder="1"/>
    </xf>
    <xf numFmtId="183" fontId="76" fillId="0" borderId="3" xfId="1" applyNumberFormat="1" applyFont="1" applyBorder="1" applyAlignment="1">
      <alignment horizontal="center" vertical="center" wrapText="1" readingOrder="1"/>
    </xf>
    <xf numFmtId="165" fontId="50" fillId="0" borderId="0" xfId="1" applyFont="1" applyAlignment="1">
      <alignment horizontal="center" vertical="top" readingOrder="1"/>
    </xf>
    <xf numFmtId="0" fontId="36" fillId="0" borderId="0" xfId="23" applyFont="1" applyBorder="1" applyAlignment="1">
      <alignment horizontal="left" vertical="center" wrapText="1" readingOrder="1"/>
    </xf>
    <xf numFmtId="165" fontId="36" fillId="0" borderId="0" xfId="1" applyFont="1" applyAlignment="1">
      <alignment horizontal="center" vertical="center" readingOrder="1"/>
    </xf>
    <xf numFmtId="165" fontId="36" fillId="6" borderId="0" xfId="1" applyFont="1" applyFill="1" applyAlignment="1">
      <alignment horizontal="center" vertical="center" readingOrder="1"/>
    </xf>
    <xf numFmtId="0" fontId="38" fillId="0" borderId="3" xfId="23" applyFont="1" applyBorder="1" applyAlignment="1">
      <alignment horizontal="right" vertical="top" wrapText="1" readingOrder="1"/>
    </xf>
    <xf numFmtId="0" fontId="38" fillId="0" borderId="3" xfId="23" applyFont="1" applyBorder="1" applyAlignment="1">
      <alignment vertical="top" wrapText="1" readingOrder="1"/>
    </xf>
    <xf numFmtId="0" fontId="38" fillId="0" borderId="8" xfId="23" applyFont="1" applyBorder="1" applyAlignment="1">
      <alignment horizontal="right" vertical="top" wrapText="1" readingOrder="1"/>
    </xf>
    <xf numFmtId="0" fontId="38" fillId="0" borderId="10" xfId="23" applyFont="1" applyBorder="1" applyAlignment="1">
      <alignment horizontal="right" vertical="top" wrapText="1" readingOrder="1"/>
    </xf>
    <xf numFmtId="0" fontId="13" fillId="0" borderId="0" xfId="23" applyFont="1" applyAlignment="1">
      <alignment horizontal="center"/>
    </xf>
    <xf numFmtId="0" fontId="13" fillId="0" borderId="0" xfId="23" applyFont="1" applyBorder="1" applyAlignment="1">
      <alignment horizontal="center"/>
    </xf>
    <xf numFmtId="179" fontId="13" fillId="6" borderId="4" xfId="32" applyNumberFormat="1" applyFont="1" applyFill="1" applyBorder="1" applyAlignment="1">
      <alignment horizontal="center" vertical="center" wrapText="1"/>
    </xf>
    <xf numFmtId="179" fontId="13" fillId="6" borderId="5" xfId="32" applyNumberFormat="1" applyFont="1" applyFill="1" applyBorder="1" applyAlignment="1">
      <alignment horizontal="center" vertical="center" wrapText="1"/>
    </xf>
    <xf numFmtId="0" fontId="62" fillId="18" borderId="8" xfId="26" applyFont="1" applyFill="1" applyBorder="1" applyAlignment="1">
      <alignment horizontal="center" vertical="center" wrapText="1"/>
    </xf>
    <xf numFmtId="0" fontId="62" fillId="18" borderId="13" xfId="26" applyFont="1" applyFill="1" applyBorder="1" applyAlignment="1">
      <alignment horizontal="center" vertical="center" wrapText="1"/>
    </xf>
    <xf numFmtId="0" fontId="62" fillId="18" borderId="10" xfId="26" applyFont="1" applyFill="1" applyBorder="1" applyAlignment="1">
      <alignment horizontal="center" vertical="center" wrapText="1"/>
    </xf>
    <xf numFmtId="0" fontId="66" fillId="6" borderId="0" xfId="26" applyFont="1" applyFill="1" applyAlignment="1">
      <alignment horizontal="center" vertical="center" wrapText="1"/>
    </xf>
    <xf numFmtId="182" fontId="8" fillId="6" borderId="0" xfId="26" applyNumberFormat="1" applyFont="1" applyFill="1" applyAlignment="1">
      <alignment horizontal="center" vertical="center" wrapText="1"/>
    </xf>
    <xf numFmtId="1" fontId="62" fillId="6" borderId="8" xfId="26" applyNumberFormat="1" applyFont="1" applyFill="1" applyBorder="1" applyAlignment="1">
      <alignment horizontal="center" vertical="center" wrapText="1"/>
    </xf>
    <xf numFmtId="1" fontId="62" fillId="6" borderId="10" xfId="26" applyNumberFormat="1" applyFont="1" applyFill="1" applyBorder="1" applyAlignment="1">
      <alignment horizontal="center" vertical="center" wrapText="1"/>
    </xf>
    <xf numFmtId="0" fontId="62" fillId="18" borderId="8" xfId="30" applyFont="1" applyFill="1" applyBorder="1" applyAlignment="1">
      <alignment horizontal="center" vertical="center" wrapText="1"/>
    </xf>
    <xf numFmtId="0" fontId="62" fillId="18" borderId="13" xfId="30" applyFont="1" applyFill="1" applyBorder="1" applyAlignment="1">
      <alignment horizontal="center" vertical="center" wrapText="1"/>
    </xf>
    <xf numFmtId="0" fontId="62" fillId="18" borderId="10" xfId="30" applyFont="1" applyFill="1" applyBorder="1" applyAlignment="1">
      <alignment horizontal="center" vertical="center" wrapText="1"/>
    </xf>
    <xf numFmtId="0" fontId="66" fillId="6" borderId="0" xfId="30" applyFont="1" applyFill="1" applyAlignment="1">
      <alignment horizontal="center" vertical="center" wrapText="1"/>
    </xf>
    <xf numFmtId="182" fontId="8" fillId="6" borderId="0" xfId="30" applyNumberFormat="1" applyFont="1" applyFill="1" applyAlignment="1">
      <alignment horizontal="center" vertical="center" wrapText="1"/>
    </xf>
    <xf numFmtId="1" fontId="62" fillId="6" borderId="8" xfId="30" applyNumberFormat="1" applyFont="1" applyFill="1" applyBorder="1" applyAlignment="1">
      <alignment horizontal="center" vertical="center" wrapText="1"/>
    </xf>
    <xf numFmtId="1" fontId="62" fillId="6" borderId="10" xfId="30" applyNumberFormat="1" applyFont="1" applyFill="1" applyBorder="1" applyAlignment="1">
      <alignment horizontal="center" vertical="center" wrapText="1"/>
    </xf>
  </cellXfs>
  <cellStyles count="38">
    <cellStyle name="Comma" xfId="1" builtinId="3"/>
    <cellStyle name="Comma [0] 2" xfId="35"/>
    <cellStyle name="Comma 2" xfId="8"/>
    <cellStyle name="Comma 3" xfId="14"/>
    <cellStyle name="Comma 4" xfId="27"/>
    <cellStyle name="Comma 4 2" xfId="31"/>
    <cellStyle name="Comma 5" xfId="29"/>
    <cellStyle name="Comma 6" xfId="34"/>
    <cellStyle name="Comma 7" xfId="37"/>
    <cellStyle name="Normal" xfId="0" builtinId="0"/>
    <cellStyle name="Normal 10" xfId="28"/>
    <cellStyle name="Normal 11" xfId="33"/>
    <cellStyle name="Normal 2" xfId="6"/>
    <cellStyle name="Normal 2 2" xfId="11"/>
    <cellStyle name="Normal 2 2 2" xfId="5"/>
    <cellStyle name="Normal 2 3" xfId="9"/>
    <cellStyle name="Normal 2 4" xfId="15"/>
    <cellStyle name="Normal 2 4 2" xfId="13"/>
    <cellStyle name="Normal 2 5 2 2" xfId="16"/>
    <cellStyle name="Normal 2 6" xfId="17"/>
    <cellStyle name="Normal 2 6 4" xfId="12"/>
    <cellStyle name="Normal 2 8" xfId="18"/>
    <cellStyle name="Normal 3" xfId="10"/>
    <cellStyle name="Normal 3 2" xfId="22"/>
    <cellStyle name="Normal 3 2 2" xfId="19"/>
    <cellStyle name="Normal 3 2 3" xfId="20"/>
    <cellStyle name="Normal 3 3" xfId="24"/>
    <cellStyle name="Normal 3 4" xfId="21"/>
    <cellStyle name="Normal 4" xfId="4"/>
    <cellStyle name="Normal 4 2" xfId="25"/>
    <cellStyle name="Normal 5" xfId="2"/>
    <cellStyle name="Normal 6" xfId="7"/>
    <cellStyle name="Normal 7" xfId="23"/>
    <cellStyle name="Normal 8" xfId="3"/>
    <cellStyle name="Normal 9" xfId="26"/>
    <cellStyle name="Normal 9 2" xfId="30"/>
    <cellStyle name="Percent" xfId="32" builtinId="5"/>
    <cellStyle name="Percent 2" xfId="36"/>
  </cellStyles>
  <dxfs count="247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6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0"/>
        </patternFill>
      </fill>
    </dxf>
  </dxfs>
  <tableStyles count="0" defaultTableStyle="TableStyleMedium2" defaultPivotStyle="PivotStyleLight16"/>
  <colors>
    <mruColors>
      <color rgb="FF008000"/>
      <color rgb="FF405E4E"/>
      <color rgb="FF0000FF"/>
      <color rgb="FF00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1.xml"/><Relationship Id="rId47" Type="http://schemas.openxmlformats.org/officeDocument/2006/relationships/externalLink" Target="externalLinks/externalLink6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2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externalLink" Target="externalLinks/externalLink5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819150</xdr:colOff>
      <xdr:row>40</xdr:row>
      <xdr:rowOff>180975</xdr:rowOff>
    </xdr:from>
    <xdr:to>
      <xdr:col>11</xdr:col>
      <xdr:colOff>828675</xdr:colOff>
      <xdr:row>40</xdr:row>
      <xdr:rowOff>190500</xdr:rowOff>
    </xdr:to>
    <xdr:cxnSp macro="">
      <xdr:nvCxnSpPr>
        <xdr:cNvPr id="17" name="Straight Connector 16"/>
        <xdr:cNvCxnSpPr/>
      </xdr:nvCxnSpPr>
      <xdr:spPr>
        <a:xfrm flipH="1">
          <a:off x="8667750" y="5991225"/>
          <a:ext cx="9525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819150</xdr:colOff>
      <xdr:row>40</xdr:row>
      <xdr:rowOff>180975</xdr:rowOff>
    </xdr:from>
    <xdr:to>
      <xdr:col>11</xdr:col>
      <xdr:colOff>828675</xdr:colOff>
      <xdr:row>40</xdr:row>
      <xdr:rowOff>190500</xdr:rowOff>
    </xdr:to>
    <xdr:cxnSp macro="">
      <xdr:nvCxnSpPr>
        <xdr:cNvPr id="2" name="Straight Connector 1"/>
        <xdr:cNvCxnSpPr/>
      </xdr:nvCxnSpPr>
      <xdr:spPr>
        <a:xfrm flipH="1">
          <a:off x="7962900" y="9439275"/>
          <a:ext cx="9525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819150</xdr:colOff>
      <xdr:row>40</xdr:row>
      <xdr:rowOff>180975</xdr:rowOff>
    </xdr:from>
    <xdr:to>
      <xdr:col>11</xdr:col>
      <xdr:colOff>828675</xdr:colOff>
      <xdr:row>40</xdr:row>
      <xdr:rowOff>190500</xdr:rowOff>
    </xdr:to>
    <xdr:cxnSp macro="">
      <xdr:nvCxnSpPr>
        <xdr:cNvPr id="2" name="Straight Connector 1"/>
        <xdr:cNvCxnSpPr/>
      </xdr:nvCxnSpPr>
      <xdr:spPr>
        <a:xfrm flipH="1">
          <a:off x="7962900" y="9439275"/>
          <a:ext cx="9525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819150</xdr:colOff>
      <xdr:row>40</xdr:row>
      <xdr:rowOff>180975</xdr:rowOff>
    </xdr:from>
    <xdr:to>
      <xdr:col>11</xdr:col>
      <xdr:colOff>828675</xdr:colOff>
      <xdr:row>40</xdr:row>
      <xdr:rowOff>190500</xdr:rowOff>
    </xdr:to>
    <xdr:cxnSp macro="">
      <xdr:nvCxnSpPr>
        <xdr:cNvPr id="2" name="Straight Connector 1"/>
        <xdr:cNvCxnSpPr/>
      </xdr:nvCxnSpPr>
      <xdr:spPr>
        <a:xfrm flipH="1">
          <a:off x="7962900" y="9439275"/>
          <a:ext cx="9525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819150</xdr:colOff>
      <xdr:row>40</xdr:row>
      <xdr:rowOff>180975</xdr:rowOff>
    </xdr:from>
    <xdr:to>
      <xdr:col>11</xdr:col>
      <xdr:colOff>828675</xdr:colOff>
      <xdr:row>40</xdr:row>
      <xdr:rowOff>190500</xdr:rowOff>
    </xdr:to>
    <xdr:cxnSp macro="">
      <xdr:nvCxnSpPr>
        <xdr:cNvPr id="2" name="Straight Connector 1"/>
        <xdr:cNvCxnSpPr/>
      </xdr:nvCxnSpPr>
      <xdr:spPr>
        <a:xfrm flipH="1">
          <a:off x="7962900" y="9439275"/>
          <a:ext cx="9525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I&#202;N\KHO%20MEN\N&#258;M%202023\TH&#193;NG%204\B&#193;O%20C&#193;O%20KHO%20X&#431;&#416;NG%20TH&#193;NG%204-2023%20(6-4)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126\Documents\Zalo%20Received%20Files\file%20theo%20d&#245;i%20nh&#7853;p%20xu&#7845;t%20t&#7891;n%20-%20updat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y%20tuyet\AppData\Local\Temp\radAEB5D\bnerad5F896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EFAUL~1.DES\AppData\Local\Temp\rad1519C\bnerad1BE9B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sus\Downloads\B&#193;O%20C&#193;O%20KHO%20MEN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I&#202;N\KHO%20MEN\N&#258;M%202023\THA&#769;NG%203\BAO%20CAO%20MEN%201903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hà cung ứng"/>
      <sheetName val="DMKH"/>
      <sheetName val="Danh mục CODE"/>
      <sheetName val="XNT- NVL"/>
      <sheetName val="Nhap- NVL"/>
      <sheetName val="IN PHIEU NHAP"/>
      <sheetName val="Xuat- NVL"/>
      <sheetName val="IN PHIEU XUAT"/>
      <sheetName val="THE KHO "/>
      <sheetName val="THANDA"/>
      <sheetName val="THANHTL"/>
      <sheetName val="TTLNAD"/>
      <sheetName val="TTLPG"/>
    </sheetNames>
    <sheetDataSet>
      <sheetData sheetId="0"/>
      <sheetData sheetId="1"/>
      <sheetData sheetId="2">
        <row r="2">
          <cell r="A2" t="str">
            <v>Cao lanh lọc CH4</v>
          </cell>
          <cell r="B2" t="str">
            <v>H4</v>
          </cell>
          <cell r="C2" t="str">
            <v>NVLKX01.001</v>
          </cell>
        </row>
        <row r="3">
          <cell r="A3" t="str">
            <v>Đất sét CH3</v>
          </cell>
          <cell r="B3" t="str">
            <v>H3</v>
          </cell>
          <cell r="C3" t="str">
            <v>NVLKX01.002</v>
          </cell>
        </row>
        <row r="4">
          <cell r="A4" t="str">
            <v>Đất sét T</v>
          </cell>
          <cell r="B4" t="str">
            <v>DT1</v>
          </cell>
          <cell r="C4" t="str">
            <v>NVLKX01.003</v>
          </cell>
        </row>
        <row r="5">
          <cell r="A5" t="str">
            <v>Talc (Đất làm gạch 
 màu vàng Phú Thọ)</v>
          </cell>
          <cell r="B5" t="str">
            <v>T5</v>
          </cell>
          <cell r="C5" t="str">
            <v>NVLKX01.004</v>
          </cell>
        </row>
        <row r="6">
          <cell r="A6" t="str">
            <v>Cao lanh nung BM01</v>
          </cell>
          <cell r="B6" t="str">
            <v>K2</v>
          </cell>
          <cell r="C6" t="str">
            <v>NVLKX01.005</v>
          </cell>
        </row>
        <row r="7">
          <cell r="A7" t="str">
            <v>Đất sơ chế làm gạch loại A1 (lào cai)</v>
          </cell>
          <cell r="B7" t="str">
            <v>F8</v>
          </cell>
          <cell r="C7" t="str">
            <v>NVLKX01.006</v>
          </cell>
        </row>
        <row r="8">
          <cell r="A8" t="str">
            <v>Phong hóa PT3</v>
          </cell>
          <cell r="B8" t="str">
            <v>F6</v>
          </cell>
          <cell r="C8" t="str">
            <v>NVLKX01.007</v>
          </cell>
        </row>
        <row r="9">
          <cell r="A9" t="str">
            <v>Cao lanh hàng B nghiền rời (Văn bàn B)</v>
          </cell>
          <cell r="B9" t="str">
            <v>F7</v>
          </cell>
          <cell r="C9" t="str">
            <v>NVLKX01.008</v>
          </cell>
        </row>
        <row r="10">
          <cell r="A10" t="str">
            <v>STPP Xương đen (VCT-01)</v>
          </cell>
          <cell r="B10" t="str">
            <v>S11</v>
          </cell>
          <cell r="C10" t="str">
            <v>NVLKX01.009</v>
          </cell>
        </row>
        <row r="11">
          <cell r="A11" t="str">
            <v xml:space="preserve">Thủy tinh lỏng </v>
          </cell>
          <cell r="B11" t="str">
            <v>L10</v>
          </cell>
          <cell r="C11" t="str">
            <v>NVLKX01.010</v>
          </cell>
        </row>
        <row r="12">
          <cell r="A12" t="str">
            <v>Dolomite (mịn)</v>
          </cell>
          <cell r="B12" t="str">
            <v>D12</v>
          </cell>
          <cell r="C12" t="str">
            <v>NVLKX01.011</v>
          </cell>
        </row>
        <row r="13">
          <cell r="A13" t="str">
            <v>Cao lanh hàng A</v>
          </cell>
          <cell r="B13" t="str">
            <v>Cao lanh hàng A</v>
          </cell>
          <cell r="C13" t="str">
            <v>NVLKX01.012</v>
          </cell>
        </row>
        <row r="14">
          <cell r="A14" t="str">
            <v>Dolomite (hạt)</v>
          </cell>
          <cell r="B14" t="str">
            <v>D13</v>
          </cell>
          <cell r="C14" t="str">
            <v>NVLKX01.013</v>
          </cell>
        </row>
        <row r="15">
          <cell r="A15" t="str">
            <v>Đất sét Đức Huệ</v>
          </cell>
          <cell r="B15" t="str">
            <v>DB14</v>
          </cell>
          <cell r="C15" t="str">
            <v>NVLKX01.014</v>
          </cell>
        </row>
        <row r="16">
          <cell r="A16" t="str">
            <v>Tràng thạch An Giang</v>
          </cell>
          <cell r="B16" t="str">
            <v>F15</v>
          </cell>
          <cell r="C16" t="str">
            <v>NVLKX01.015</v>
          </cell>
        </row>
        <row r="17">
          <cell r="A17" t="str">
            <v>Chất giải keo (SM70)</v>
          </cell>
          <cell r="C17" t="str">
            <v>NVLKX01.016</v>
          </cell>
        </row>
        <row r="19">
          <cell r="A19" t="str">
            <v>Than cục 4</v>
          </cell>
          <cell r="B19" t="str">
            <v>Than cục 4</v>
          </cell>
          <cell r="C19" t="str">
            <v>NVLKX02.001</v>
          </cell>
        </row>
        <row r="20">
          <cell r="A20" t="str">
            <v>Dầu DO (Diesel 0.05)</v>
          </cell>
          <cell r="B20" t="str">
            <v>Dầu DO (Diesel 0.05)</v>
          </cell>
          <cell r="C20" t="str">
            <v>NVLKX02.002</v>
          </cell>
        </row>
        <row r="21">
          <cell r="A21" t="str">
            <v>Bã vỏ điều</v>
          </cell>
          <cell r="B21" t="str">
            <v>Bã vỏ điều</v>
          </cell>
          <cell r="C21" t="str">
            <v>NVLKX02.003</v>
          </cell>
        </row>
        <row r="22">
          <cell r="A22" t="str">
            <v>Than don 5</v>
          </cell>
          <cell r="B22" t="str">
            <v>Than don 5</v>
          </cell>
          <cell r="C22" t="str">
            <v>NVLKX02.004</v>
          </cell>
        </row>
        <row r="23">
          <cell r="A23" t="str">
            <v>Xỉ than</v>
          </cell>
          <cell r="B23" t="str">
            <v>Xỉ than</v>
          </cell>
          <cell r="C23" t="str">
            <v>NVLKX02.005</v>
          </cell>
        </row>
        <row r="24">
          <cell r="A24" t="str">
            <v>Củi đốt lò (Củi tràm)</v>
          </cell>
          <cell r="B24" t="str">
            <v>Củi đốt lò (Củi tràm)</v>
          </cell>
          <cell r="C24" t="str">
            <v>NVLKX02.006</v>
          </cell>
        </row>
        <row r="25">
          <cell r="A25" t="str">
            <v>Than cục 4A</v>
          </cell>
          <cell r="B25" t="str">
            <v>Than cục 4A</v>
          </cell>
          <cell r="C25" t="str">
            <v>NVLKX02.007</v>
          </cell>
        </row>
        <row r="26">
          <cell r="A26" t="str">
            <v>Than cám</v>
          </cell>
          <cell r="B26" t="str">
            <v>Than cám</v>
          </cell>
          <cell r="C26" t="str">
            <v>NVLKX02.008</v>
          </cell>
        </row>
        <row r="27">
          <cell r="A27" t="str">
            <v>Than cục 1C</v>
          </cell>
          <cell r="B27" t="str">
            <v>Than cục 1C</v>
          </cell>
          <cell r="C27" t="str">
            <v>NVLKX02.009</v>
          </cell>
        </row>
        <row r="28">
          <cell r="A28" t="str">
            <v>Than cục 4A - Giang Thịnh</v>
          </cell>
          <cell r="B28" t="str">
            <v>Than cục 4A - Giang Thịnh</v>
          </cell>
          <cell r="C28" t="str">
            <v>NVLKX02.010</v>
          </cell>
        </row>
        <row r="29">
          <cell r="A29" t="str">
            <v>Than cục 4 - Hải Giang</v>
          </cell>
          <cell r="B29" t="str">
            <v>Than cục 4 - Hải Giang</v>
          </cell>
          <cell r="C29" t="str">
            <v>NVLKX02.011</v>
          </cell>
        </row>
      </sheetData>
      <sheetData sheetId="3">
        <row r="8">
          <cell r="D8" t="str">
            <v>NVLKX01.003</v>
          </cell>
          <cell r="E8" t="str">
            <v>Đất sét T</v>
          </cell>
          <cell r="F8" t="str">
            <v>DT1</v>
          </cell>
          <cell r="G8" t="str">
            <v>Kg</v>
          </cell>
          <cell r="K8">
            <v>402985</v>
          </cell>
          <cell r="L8">
            <v>511814</v>
          </cell>
          <cell r="M8">
            <v>0</v>
          </cell>
          <cell r="N8">
            <v>0</v>
          </cell>
          <cell r="O8">
            <v>0</v>
          </cell>
        </row>
        <row r="9">
          <cell r="D9" t="str">
            <v>NVLKX01.011</v>
          </cell>
          <cell r="E9" t="str">
            <v>Dolomite (mịn)</v>
          </cell>
          <cell r="F9" t="str">
            <v>D12</v>
          </cell>
          <cell r="G9" t="str">
            <v>Kg</v>
          </cell>
          <cell r="K9">
            <v>19893</v>
          </cell>
          <cell r="L9">
            <v>19893</v>
          </cell>
          <cell r="M9">
            <v>0</v>
          </cell>
          <cell r="N9">
            <v>0</v>
          </cell>
          <cell r="O9">
            <v>0</v>
          </cell>
        </row>
        <row r="10">
          <cell r="D10" t="str">
            <v>NVLKX01.013</v>
          </cell>
          <cell r="E10" t="str">
            <v>Dolomite (hạt)</v>
          </cell>
          <cell r="F10" t="str">
            <v>D13</v>
          </cell>
          <cell r="G10" t="str">
            <v>Kg</v>
          </cell>
          <cell r="K10">
            <v>3358310</v>
          </cell>
          <cell r="L10">
            <v>3526952</v>
          </cell>
          <cell r="M10">
            <v>0</v>
          </cell>
          <cell r="N10">
            <v>0</v>
          </cell>
          <cell r="O10">
            <v>0</v>
          </cell>
        </row>
        <row r="11">
          <cell r="D11" t="str">
            <v>NVLKX01.014</v>
          </cell>
          <cell r="E11" t="str">
            <v>Đất sét Đức Huệ</v>
          </cell>
          <cell r="F11" t="str">
            <v>DB14</v>
          </cell>
          <cell r="G11" t="str">
            <v>Kg</v>
          </cell>
          <cell r="K11">
            <v>4297427</v>
          </cell>
          <cell r="L11">
            <v>5139953</v>
          </cell>
          <cell r="M11">
            <v>0</v>
          </cell>
          <cell r="N11">
            <v>0</v>
          </cell>
          <cell r="O11">
            <v>0</v>
          </cell>
        </row>
        <row r="12">
          <cell r="D12" t="str">
            <v>NVLKX01.007</v>
          </cell>
          <cell r="E12" t="str">
            <v>Phong hóa PT3</v>
          </cell>
          <cell r="F12" t="str">
            <v>F6</v>
          </cell>
          <cell r="G12" t="str">
            <v>Kg</v>
          </cell>
          <cell r="K12">
            <v>7327882</v>
          </cell>
          <cell r="L12">
            <v>8018305</v>
          </cell>
          <cell r="M12">
            <v>0</v>
          </cell>
          <cell r="N12">
            <v>0</v>
          </cell>
          <cell r="O12">
            <v>0</v>
          </cell>
        </row>
        <row r="13">
          <cell r="D13" t="str">
            <v>NVLKX01.008</v>
          </cell>
          <cell r="E13" t="str">
            <v>Cao lanh hàng B nghiền rời (Văn bàn B)</v>
          </cell>
          <cell r="F13" t="str">
            <v>F7</v>
          </cell>
          <cell r="G13" t="str">
            <v>Kg</v>
          </cell>
          <cell r="K13">
            <v>3494060</v>
          </cell>
          <cell r="L13">
            <v>3837015</v>
          </cell>
          <cell r="M13">
            <v>0</v>
          </cell>
          <cell r="N13">
            <v>0</v>
          </cell>
          <cell r="O13">
            <v>0</v>
          </cell>
        </row>
        <row r="14">
          <cell r="D14" t="str">
            <v>NVLKX01.006</v>
          </cell>
          <cell r="E14" t="str">
            <v>Đất sơ chế làm gạch loại A1 (lào cai)</v>
          </cell>
          <cell r="F14" t="str">
            <v>F8</v>
          </cell>
          <cell r="G14" t="str">
            <v>Kg</v>
          </cell>
          <cell r="K14">
            <v>2696166</v>
          </cell>
          <cell r="L14">
            <v>3034311</v>
          </cell>
          <cell r="M14">
            <v>0</v>
          </cell>
          <cell r="N14">
            <v>0</v>
          </cell>
          <cell r="O14">
            <v>0</v>
          </cell>
        </row>
        <row r="15">
          <cell r="D15" t="str">
            <v>NVLKX01.015</v>
          </cell>
          <cell r="E15" t="str">
            <v>Tràng thạch An Giang</v>
          </cell>
          <cell r="F15" t="str">
            <v>F15</v>
          </cell>
          <cell r="G15" t="str">
            <v>Kg</v>
          </cell>
          <cell r="K15">
            <v>841446.41599999997</v>
          </cell>
          <cell r="L15">
            <v>886140</v>
          </cell>
          <cell r="M15">
            <v>0</v>
          </cell>
          <cell r="N15">
            <v>0</v>
          </cell>
          <cell r="O15">
            <v>0</v>
          </cell>
        </row>
        <row r="16">
          <cell r="E16" t="str">
            <v>Bột đá nghiền F16</v>
          </cell>
          <cell r="F16" t="e">
            <v>#N/A</v>
          </cell>
          <cell r="G16" t="e">
            <v>#N/A</v>
          </cell>
          <cell r="M16">
            <v>0</v>
          </cell>
          <cell r="N16">
            <v>0</v>
          </cell>
          <cell r="O16">
            <v>0</v>
          </cell>
        </row>
        <row r="17">
          <cell r="D17" t="str">
            <v>NVLKX01.002</v>
          </cell>
          <cell r="E17" t="str">
            <v>Đất sét CH3</v>
          </cell>
          <cell r="F17" t="str">
            <v>H3</v>
          </cell>
          <cell r="G17" t="str">
            <v>Kg</v>
          </cell>
          <cell r="K17">
            <v>519076</v>
          </cell>
          <cell r="L17">
            <v>880103</v>
          </cell>
          <cell r="M17">
            <v>0</v>
          </cell>
          <cell r="N17">
            <v>0</v>
          </cell>
          <cell r="O17">
            <v>0</v>
          </cell>
        </row>
        <row r="18">
          <cell r="D18" t="str">
            <v>NVLKX01.001</v>
          </cell>
          <cell r="E18" t="str">
            <v>Cao lanh lọc CH4</v>
          </cell>
          <cell r="F18" t="str">
            <v>H4</v>
          </cell>
          <cell r="G18" t="str">
            <v>Kg</v>
          </cell>
          <cell r="K18">
            <v>73449</v>
          </cell>
          <cell r="L18">
            <v>107618</v>
          </cell>
          <cell r="M18">
            <v>0</v>
          </cell>
          <cell r="N18">
            <v>0</v>
          </cell>
          <cell r="O18">
            <v>0</v>
          </cell>
        </row>
        <row r="19">
          <cell r="D19" t="str">
            <v>NVLKX01.005</v>
          </cell>
          <cell r="E19" t="str">
            <v>Cao lanh nung BM01</v>
          </cell>
          <cell r="F19" t="str">
            <v>K2</v>
          </cell>
          <cell r="G19" t="str">
            <v>Kg</v>
          </cell>
          <cell r="K19">
            <v>324208</v>
          </cell>
          <cell r="L19">
            <v>360752</v>
          </cell>
          <cell r="M19">
            <v>0</v>
          </cell>
          <cell r="N19">
            <v>0</v>
          </cell>
          <cell r="O19">
            <v>0</v>
          </cell>
        </row>
        <row r="20">
          <cell r="G20" t="str">
            <v>Kg</v>
          </cell>
          <cell r="K20">
            <v>16617</v>
          </cell>
          <cell r="L20">
            <v>16617</v>
          </cell>
          <cell r="M20">
            <v>0</v>
          </cell>
          <cell r="N20">
            <v>0</v>
          </cell>
          <cell r="O20">
            <v>0</v>
          </cell>
        </row>
        <row r="21">
          <cell r="G21" t="str">
            <v>Kg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</row>
        <row r="22">
          <cell r="D22" t="str">
            <v>NVLKX01.010</v>
          </cell>
          <cell r="E22" t="str">
            <v xml:space="preserve">Thủy tinh lỏng </v>
          </cell>
          <cell r="F22" t="str">
            <v>L10</v>
          </cell>
          <cell r="G22" t="str">
            <v>Kg</v>
          </cell>
          <cell r="K22">
            <v>16617</v>
          </cell>
          <cell r="L22">
            <v>16617</v>
          </cell>
          <cell r="M22">
            <v>0</v>
          </cell>
          <cell r="N22">
            <v>0</v>
          </cell>
          <cell r="O22">
            <v>0</v>
          </cell>
        </row>
        <row r="23">
          <cell r="D23" t="str">
            <v>NVLKX01.004</v>
          </cell>
          <cell r="E23" t="str">
            <v>Talc (Đất làm gạch 
 màu vàng Phú Thọ)</v>
          </cell>
          <cell r="G23" t="str">
            <v>Kg</v>
          </cell>
          <cell r="K23">
            <v>4709786</v>
          </cell>
          <cell r="L23">
            <v>5750168</v>
          </cell>
          <cell r="M23">
            <v>0</v>
          </cell>
          <cell r="N23">
            <v>0</v>
          </cell>
          <cell r="O23">
            <v>0</v>
          </cell>
        </row>
        <row r="24">
          <cell r="D24" t="str">
            <v>NVLKX01.009</v>
          </cell>
          <cell r="G24" t="str">
            <v>Kg</v>
          </cell>
          <cell r="K24">
            <v>2655</v>
          </cell>
          <cell r="L24">
            <v>2655</v>
          </cell>
          <cell r="M24">
            <v>0</v>
          </cell>
          <cell r="N24">
            <v>0</v>
          </cell>
          <cell r="O24">
            <v>0</v>
          </cell>
        </row>
        <row r="25">
          <cell r="D25" t="str">
            <v>NVLKX01.016</v>
          </cell>
          <cell r="E25" t="str">
            <v>Chất giải keo (SM70)</v>
          </cell>
          <cell r="F25">
            <v>0</v>
          </cell>
          <cell r="G25" t="str">
            <v>Kg</v>
          </cell>
          <cell r="K25">
            <v>9840</v>
          </cell>
          <cell r="L25">
            <v>9840</v>
          </cell>
          <cell r="M25">
            <v>0</v>
          </cell>
          <cell r="N25">
            <v>0</v>
          </cell>
          <cell r="O25">
            <v>0</v>
          </cell>
        </row>
        <row r="26">
          <cell r="F26" t="str">
            <v>Kg</v>
          </cell>
          <cell r="G26" t="str">
            <v>Kg</v>
          </cell>
          <cell r="H26" t="str">
            <v>Kg</v>
          </cell>
          <cell r="I26" t="str">
            <v>Kg</v>
          </cell>
          <cell r="J26" t="str">
            <v>Kg</v>
          </cell>
          <cell r="K26" t="str">
            <v>Kg</v>
          </cell>
          <cell r="L26" t="str">
            <v>Kg</v>
          </cell>
          <cell r="M26" t="str">
            <v>Kg</v>
          </cell>
          <cell r="N26" t="str">
            <v>Kg</v>
          </cell>
          <cell r="O26" t="str">
            <v>Kg</v>
          </cell>
        </row>
        <row r="27">
          <cell r="D27" t="str">
            <v>NVLKX02.003</v>
          </cell>
          <cell r="E27" t="str">
            <v>Bã vỏ điều</v>
          </cell>
          <cell r="F27" t="str">
            <v>Bã vỏ điều</v>
          </cell>
          <cell r="G27" t="str">
            <v>Kg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G28" t="str">
            <v>Kg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</row>
        <row r="29">
          <cell r="G29" t="str">
            <v>Kg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</row>
        <row r="30">
          <cell r="D30" t="str">
            <v>NVLKX02.007</v>
          </cell>
          <cell r="E30" t="str">
            <v>Than cục 4A</v>
          </cell>
          <cell r="F30" t="str">
            <v>Than cục 4A</v>
          </cell>
          <cell r="G30" t="str">
            <v>Kg</v>
          </cell>
          <cell r="K30">
            <v>152179.5</v>
          </cell>
          <cell r="L30">
            <v>152179.5</v>
          </cell>
          <cell r="M30">
            <v>0</v>
          </cell>
          <cell r="N30">
            <v>0</v>
          </cell>
          <cell r="O30">
            <v>0</v>
          </cell>
        </row>
        <row r="31">
          <cell r="D31" t="str">
            <v>NVLKX02.009</v>
          </cell>
          <cell r="E31" t="str">
            <v>Than cục 1C</v>
          </cell>
          <cell r="F31" t="str">
            <v>Than cục 1C</v>
          </cell>
          <cell r="G31" t="str">
            <v>Kg</v>
          </cell>
          <cell r="K31">
            <v>696335</v>
          </cell>
          <cell r="L31">
            <v>696335</v>
          </cell>
          <cell r="M31">
            <v>0</v>
          </cell>
          <cell r="N31">
            <v>0</v>
          </cell>
          <cell r="O31">
            <v>0</v>
          </cell>
        </row>
        <row r="32">
          <cell r="D32" t="str">
            <v>NVLKX02.010</v>
          </cell>
          <cell r="E32" t="str">
            <v>Than cục 4A - Giang Thịnh</v>
          </cell>
          <cell r="F32" t="str">
            <v>Than cục 4A - Giang Thịnh</v>
          </cell>
          <cell r="G32" t="str">
            <v>Kg</v>
          </cell>
          <cell r="K32">
            <v>549843</v>
          </cell>
          <cell r="L32">
            <v>549843</v>
          </cell>
          <cell r="M32">
            <v>0</v>
          </cell>
          <cell r="N32">
            <v>0</v>
          </cell>
          <cell r="O32">
            <v>0</v>
          </cell>
        </row>
        <row r="33">
          <cell r="D33" t="str">
            <v>NVLKX02.011</v>
          </cell>
          <cell r="E33" t="str">
            <v>Than cục 4 - Hải Giang</v>
          </cell>
          <cell r="F33" t="str">
            <v>Than cục 4 - Hải Giang</v>
          </cell>
          <cell r="G33" t="str">
            <v>Kg</v>
          </cell>
          <cell r="K33">
            <v>372679</v>
          </cell>
          <cell r="L33">
            <v>372679</v>
          </cell>
          <cell r="M33">
            <v>0</v>
          </cell>
          <cell r="N33">
            <v>0</v>
          </cell>
          <cell r="O33">
            <v>0</v>
          </cell>
        </row>
        <row r="34">
          <cell r="D34" t="str">
            <v>NVLKX02.006</v>
          </cell>
          <cell r="E34" t="str">
            <v>Củi đốt lò (Củi tràm)</v>
          </cell>
          <cell r="F34" t="str">
            <v>Củi đốt lò (Củi tràm)</v>
          </cell>
          <cell r="G34" t="str">
            <v>Kg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</row>
        <row r="35">
          <cell r="D35" t="str">
            <v>NVLKX02.004</v>
          </cell>
          <cell r="F35" t="e">
            <v>#N/A</v>
          </cell>
          <cell r="G35" t="str">
            <v>Kg</v>
          </cell>
          <cell r="K35">
            <v>59201</v>
          </cell>
          <cell r="L35">
            <v>59201</v>
          </cell>
          <cell r="M35">
            <v>0</v>
          </cell>
          <cell r="N35">
            <v>0</v>
          </cell>
          <cell r="O35">
            <v>0</v>
          </cell>
        </row>
        <row r="36">
          <cell r="D36" t="e">
            <v>#N/A</v>
          </cell>
          <cell r="F36" t="e">
            <v>#N/A</v>
          </cell>
          <cell r="G36" t="e">
            <v>#N/A</v>
          </cell>
          <cell r="M36">
            <v>0</v>
          </cell>
          <cell r="N36">
            <v>0</v>
          </cell>
          <cell r="O36">
            <v>0</v>
          </cell>
        </row>
        <row r="37">
          <cell r="D37" t="e">
            <v>#N/A</v>
          </cell>
          <cell r="F37" t="e">
            <v>#N/A</v>
          </cell>
          <cell r="G37" t="e">
            <v>#N/A</v>
          </cell>
          <cell r="M37">
            <v>0</v>
          </cell>
          <cell r="N37">
            <v>0</v>
          </cell>
          <cell r="O37">
            <v>0</v>
          </cell>
        </row>
        <row r="38">
          <cell r="D38" t="e">
            <v>#N/A</v>
          </cell>
          <cell r="F38" t="e">
            <v>#N/A</v>
          </cell>
          <cell r="G38" t="e">
            <v>#N/A</v>
          </cell>
          <cell r="M38">
            <v>0</v>
          </cell>
          <cell r="N38">
            <v>0</v>
          </cell>
          <cell r="O38">
            <v>0</v>
          </cell>
        </row>
        <row r="39">
          <cell r="D39" t="e">
            <v>#N/A</v>
          </cell>
          <cell r="F39" t="e">
            <v>#N/A</v>
          </cell>
          <cell r="G39" t="e">
            <v>#N/A</v>
          </cell>
          <cell r="M39">
            <v>0</v>
          </cell>
          <cell r="N39">
            <v>0</v>
          </cell>
          <cell r="O39">
            <v>0</v>
          </cell>
        </row>
        <row r="40">
          <cell r="D40" t="e">
            <v>#N/A</v>
          </cell>
          <cell r="F40" t="e">
            <v>#N/A</v>
          </cell>
          <cell r="G40" t="e">
            <v>#N/A</v>
          </cell>
          <cell r="M40">
            <v>0</v>
          </cell>
          <cell r="N40">
            <v>0</v>
          </cell>
          <cell r="O40">
            <v>0</v>
          </cell>
        </row>
        <row r="41">
          <cell r="D41" t="e">
            <v>#N/A</v>
          </cell>
          <cell r="F41" t="e">
            <v>#N/A</v>
          </cell>
          <cell r="G41" t="e">
            <v>#N/A</v>
          </cell>
          <cell r="M41">
            <v>0</v>
          </cell>
          <cell r="N41">
            <v>0</v>
          </cell>
          <cell r="O41">
            <v>0</v>
          </cell>
        </row>
        <row r="42">
          <cell r="D42" t="e">
            <v>#N/A</v>
          </cell>
          <cell r="F42" t="e">
            <v>#N/A</v>
          </cell>
          <cell r="G42" t="e">
            <v>#N/A</v>
          </cell>
          <cell r="M42">
            <v>0</v>
          </cell>
          <cell r="N42">
            <v>0</v>
          </cell>
          <cell r="O42">
            <v>0</v>
          </cell>
        </row>
        <row r="43">
          <cell r="D43" t="e">
            <v>#N/A</v>
          </cell>
          <cell r="F43" t="e">
            <v>#N/A</v>
          </cell>
          <cell r="G43" t="e">
            <v>#N/A</v>
          </cell>
          <cell r="M43">
            <v>0</v>
          </cell>
          <cell r="N43">
            <v>0</v>
          </cell>
          <cell r="O43">
            <v>0</v>
          </cell>
        </row>
        <row r="44">
          <cell r="D44" t="e">
            <v>#N/A</v>
          </cell>
          <cell r="F44" t="e">
            <v>#N/A</v>
          </cell>
          <cell r="G44" t="e">
            <v>#N/A</v>
          </cell>
          <cell r="M44">
            <v>0</v>
          </cell>
          <cell r="N44">
            <v>0</v>
          </cell>
          <cell r="O44">
            <v>0</v>
          </cell>
        </row>
        <row r="45">
          <cell r="D45" t="e">
            <v>#N/A</v>
          </cell>
          <cell r="F45" t="e">
            <v>#N/A</v>
          </cell>
          <cell r="G45" t="e">
            <v>#N/A</v>
          </cell>
          <cell r="M45">
            <v>0</v>
          </cell>
          <cell r="N45">
            <v>0</v>
          </cell>
          <cell r="O45">
            <v>0</v>
          </cell>
        </row>
        <row r="46">
          <cell r="D46" t="e">
            <v>#N/A</v>
          </cell>
          <cell r="F46" t="e">
            <v>#N/A</v>
          </cell>
          <cell r="G46" t="e">
            <v>#N/A</v>
          </cell>
          <cell r="M46">
            <v>0</v>
          </cell>
          <cell r="N46">
            <v>0</v>
          </cell>
          <cell r="O46">
            <v>0</v>
          </cell>
        </row>
        <row r="47">
          <cell r="D47" t="e">
            <v>#N/A</v>
          </cell>
          <cell r="F47" t="e">
            <v>#N/A</v>
          </cell>
          <cell r="G47" t="e">
            <v>#N/A</v>
          </cell>
          <cell r="M47">
            <v>0</v>
          </cell>
          <cell r="N47">
            <v>0</v>
          </cell>
          <cell r="O47">
            <v>0</v>
          </cell>
        </row>
        <row r="48">
          <cell r="D48" t="e">
            <v>#N/A</v>
          </cell>
          <cell r="F48" t="e">
            <v>#N/A</v>
          </cell>
          <cell r="G48" t="e">
            <v>#N/A</v>
          </cell>
          <cell r="M48">
            <v>0</v>
          </cell>
          <cell r="N48">
            <v>0</v>
          </cell>
          <cell r="O48">
            <v>0</v>
          </cell>
        </row>
        <row r="49">
          <cell r="D49" t="e">
            <v>#N/A</v>
          </cell>
          <cell r="F49" t="e">
            <v>#N/A</v>
          </cell>
          <cell r="G49" t="e">
            <v>#N/A</v>
          </cell>
          <cell r="M49">
            <v>0</v>
          </cell>
          <cell r="N49">
            <v>0</v>
          </cell>
          <cell r="O49">
            <v>0</v>
          </cell>
        </row>
        <row r="50">
          <cell r="D50" t="e">
            <v>#N/A</v>
          </cell>
          <cell r="F50" t="e">
            <v>#N/A</v>
          </cell>
          <cell r="G50" t="e">
            <v>#N/A</v>
          </cell>
          <cell r="M50">
            <v>0</v>
          </cell>
          <cell r="N50">
            <v>0</v>
          </cell>
          <cell r="O50">
            <v>0</v>
          </cell>
        </row>
        <row r="51">
          <cell r="D51" t="e">
            <v>#N/A</v>
          </cell>
          <cell r="F51" t="e">
            <v>#N/A</v>
          </cell>
          <cell r="G51" t="e">
            <v>#N/A</v>
          </cell>
          <cell r="M51">
            <v>0</v>
          </cell>
          <cell r="N51">
            <v>0</v>
          </cell>
          <cell r="O51">
            <v>0</v>
          </cell>
        </row>
        <row r="52">
          <cell r="D52" t="e">
            <v>#N/A</v>
          </cell>
          <cell r="F52" t="e">
            <v>#N/A</v>
          </cell>
          <cell r="G52" t="e">
            <v>#N/A</v>
          </cell>
          <cell r="M52">
            <v>0</v>
          </cell>
          <cell r="N52">
            <v>0</v>
          </cell>
          <cell r="O52">
            <v>0</v>
          </cell>
        </row>
        <row r="53">
          <cell r="D53" t="e">
            <v>#N/A</v>
          </cell>
          <cell r="F53" t="e">
            <v>#N/A</v>
          </cell>
          <cell r="G53" t="e">
            <v>#N/A</v>
          </cell>
          <cell r="M53">
            <v>0</v>
          </cell>
          <cell r="N53">
            <v>0</v>
          </cell>
          <cell r="O53">
            <v>0</v>
          </cell>
        </row>
        <row r="54">
          <cell r="D54" t="e">
            <v>#N/A</v>
          </cell>
          <cell r="F54" t="e">
            <v>#N/A</v>
          </cell>
          <cell r="G54" t="e">
            <v>#N/A</v>
          </cell>
          <cell r="M54">
            <v>0</v>
          </cell>
          <cell r="N54">
            <v>0</v>
          </cell>
          <cell r="O54">
            <v>0</v>
          </cell>
        </row>
        <row r="55">
          <cell r="D55" t="e">
            <v>#N/A</v>
          </cell>
          <cell r="F55" t="e">
            <v>#N/A</v>
          </cell>
          <cell r="G55" t="e">
            <v>#N/A</v>
          </cell>
          <cell r="M55">
            <v>0</v>
          </cell>
          <cell r="N55">
            <v>0</v>
          </cell>
          <cell r="O55">
            <v>0</v>
          </cell>
        </row>
        <row r="56">
          <cell r="D56" t="e">
            <v>#N/A</v>
          </cell>
          <cell r="F56" t="e">
            <v>#N/A</v>
          </cell>
          <cell r="G56" t="e">
            <v>#N/A</v>
          </cell>
          <cell r="M56">
            <v>0</v>
          </cell>
          <cell r="N56">
            <v>0</v>
          </cell>
          <cell r="O56">
            <v>0</v>
          </cell>
        </row>
        <row r="57">
          <cell r="D57" t="e">
            <v>#N/A</v>
          </cell>
          <cell r="F57" t="e">
            <v>#N/A</v>
          </cell>
          <cell r="G57" t="e">
            <v>#N/A</v>
          </cell>
          <cell r="M57">
            <v>0</v>
          </cell>
          <cell r="N57">
            <v>0</v>
          </cell>
          <cell r="O57">
            <v>0</v>
          </cell>
        </row>
        <row r="58">
          <cell r="D58" t="e">
            <v>#N/A</v>
          </cell>
          <cell r="F58" t="e">
            <v>#N/A</v>
          </cell>
          <cell r="G58" t="e">
            <v>#N/A</v>
          </cell>
          <cell r="M58">
            <v>0</v>
          </cell>
          <cell r="N58">
            <v>0</v>
          </cell>
          <cell r="O58">
            <v>0</v>
          </cell>
        </row>
        <row r="59">
          <cell r="D59" t="e">
            <v>#N/A</v>
          </cell>
          <cell r="F59" t="e">
            <v>#N/A</v>
          </cell>
          <cell r="G59" t="e">
            <v>#N/A</v>
          </cell>
          <cell r="M59">
            <v>0</v>
          </cell>
          <cell r="N59">
            <v>0</v>
          </cell>
          <cell r="O59">
            <v>0</v>
          </cell>
        </row>
        <row r="60">
          <cell r="D60" t="e">
            <v>#N/A</v>
          </cell>
          <cell r="F60" t="e">
            <v>#N/A</v>
          </cell>
          <cell r="G60" t="e">
            <v>#N/A</v>
          </cell>
          <cell r="M60">
            <v>0</v>
          </cell>
          <cell r="N60">
            <v>0</v>
          </cell>
          <cell r="O60">
            <v>0</v>
          </cell>
        </row>
        <row r="61">
          <cell r="D61" t="e">
            <v>#N/A</v>
          </cell>
          <cell r="F61" t="e">
            <v>#N/A</v>
          </cell>
          <cell r="G61" t="e">
            <v>#N/A</v>
          </cell>
          <cell r="M61">
            <v>0</v>
          </cell>
          <cell r="N61">
            <v>0</v>
          </cell>
          <cell r="O61">
            <v>0</v>
          </cell>
        </row>
        <row r="62">
          <cell r="D62" t="e">
            <v>#N/A</v>
          </cell>
          <cell r="F62" t="e">
            <v>#N/A</v>
          </cell>
          <cell r="G62" t="e">
            <v>#N/A</v>
          </cell>
          <cell r="M62">
            <v>0</v>
          </cell>
          <cell r="N62">
            <v>0</v>
          </cell>
          <cell r="O62">
            <v>0</v>
          </cell>
        </row>
        <row r="63">
          <cell r="D63" t="e">
            <v>#N/A</v>
          </cell>
          <cell r="F63" t="e">
            <v>#N/A</v>
          </cell>
          <cell r="G63" t="e">
            <v>#N/A</v>
          </cell>
          <cell r="M63">
            <v>0</v>
          </cell>
          <cell r="N63">
            <v>0</v>
          </cell>
          <cell r="O63">
            <v>0</v>
          </cell>
        </row>
        <row r="64">
          <cell r="D64" t="e">
            <v>#N/A</v>
          </cell>
          <cell r="F64" t="e">
            <v>#N/A</v>
          </cell>
          <cell r="G64" t="e">
            <v>#N/A</v>
          </cell>
          <cell r="M64">
            <v>0</v>
          </cell>
          <cell r="N64">
            <v>0</v>
          </cell>
          <cell r="O64">
            <v>0</v>
          </cell>
        </row>
        <row r="65">
          <cell r="D65" t="e">
            <v>#N/A</v>
          </cell>
          <cell r="F65" t="e">
            <v>#N/A</v>
          </cell>
          <cell r="G65" t="e">
            <v>#N/A</v>
          </cell>
          <cell r="M65">
            <v>0</v>
          </cell>
          <cell r="N65">
            <v>0</v>
          </cell>
          <cell r="O65">
            <v>0</v>
          </cell>
        </row>
        <row r="66">
          <cell r="D66" t="e">
            <v>#N/A</v>
          </cell>
          <cell r="F66" t="e">
            <v>#N/A</v>
          </cell>
          <cell r="G66" t="e">
            <v>#N/A</v>
          </cell>
          <cell r="M66">
            <v>0</v>
          </cell>
          <cell r="N66">
            <v>0</v>
          </cell>
          <cell r="O66">
            <v>0</v>
          </cell>
        </row>
        <row r="67">
          <cell r="D67" t="e">
            <v>#N/A</v>
          </cell>
          <cell r="F67" t="e">
            <v>#N/A</v>
          </cell>
          <cell r="G67" t="e">
            <v>#N/A</v>
          </cell>
          <cell r="M67">
            <v>0</v>
          </cell>
          <cell r="N67">
            <v>0</v>
          </cell>
          <cell r="O67">
            <v>0</v>
          </cell>
        </row>
        <row r="68">
          <cell r="D68" t="e">
            <v>#N/A</v>
          </cell>
          <cell r="F68" t="e">
            <v>#N/A</v>
          </cell>
          <cell r="G68" t="e">
            <v>#N/A</v>
          </cell>
          <cell r="M68">
            <v>0</v>
          </cell>
          <cell r="N68">
            <v>0</v>
          </cell>
          <cell r="O68">
            <v>0</v>
          </cell>
        </row>
        <row r="69">
          <cell r="D69" t="e">
            <v>#N/A</v>
          </cell>
          <cell r="F69" t="e">
            <v>#N/A</v>
          </cell>
          <cell r="G69" t="e">
            <v>#N/A</v>
          </cell>
          <cell r="M69">
            <v>0</v>
          </cell>
          <cell r="N69">
            <v>0</v>
          </cell>
          <cell r="O69">
            <v>0</v>
          </cell>
        </row>
        <row r="70">
          <cell r="D70" t="e">
            <v>#N/A</v>
          </cell>
          <cell r="F70" t="e">
            <v>#N/A</v>
          </cell>
          <cell r="G70" t="e">
            <v>#N/A</v>
          </cell>
          <cell r="M70">
            <v>0</v>
          </cell>
          <cell r="N70">
            <v>0</v>
          </cell>
          <cell r="O70">
            <v>0</v>
          </cell>
        </row>
        <row r="71">
          <cell r="D71" t="e">
            <v>#N/A</v>
          </cell>
          <cell r="F71" t="e">
            <v>#N/A</v>
          </cell>
          <cell r="G71" t="e">
            <v>#N/A</v>
          </cell>
          <cell r="M71">
            <v>0</v>
          </cell>
          <cell r="N71">
            <v>0</v>
          </cell>
          <cell r="O71">
            <v>0</v>
          </cell>
        </row>
        <row r="72">
          <cell r="D72" t="e">
            <v>#N/A</v>
          </cell>
          <cell r="F72" t="e">
            <v>#N/A</v>
          </cell>
          <cell r="G72" t="e">
            <v>#N/A</v>
          </cell>
          <cell r="M72">
            <v>0</v>
          </cell>
          <cell r="N72">
            <v>0</v>
          </cell>
          <cell r="O72">
            <v>0</v>
          </cell>
        </row>
        <row r="73">
          <cell r="D73" t="e">
            <v>#N/A</v>
          </cell>
          <cell r="F73" t="e">
            <v>#N/A</v>
          </cell>
          <cell r="G73" t="e">
            <v>#N/A</v>
          </cell>
          <cell r="M73">
            <v>0</v>
          </cell>
          <cell r="N73">
            <v>0</v>
          </cell>
          <cell r="O73">
            <v>0</v>
          </cell>
        </row>
        <row r="74">
          <cell r="D74" t="e">
            <v>#N/A</v>
          </cell>
          <cell r="F74" t="e">
            <v>#N/A</v>
          </cell>
          <cell r="G74" t="e">
            <v>#N/A</v>
          </cell>
          <cell r="M74">
            <v>0</v>
          </cell>
          <cell r="N74">
            <v>0</v>
          </cell>
          <cell r="O74">
            <v>0</v>
          </cell>
        </row>
        <row r="75">
          <cell r="D75" t="e">
            <v>#N/A</v>
          </cell>
          <cell r="F75" t="e">
            <v>#N/A</v>
          </cell>
          <cell r="G75" t="e">
            <v>#N/A</v>
          </cell>
          <cell r="M75">
            <v>0</v>
          </cell>
          <cell r="N75">
            <v>0</v>
          </cell>
          <cell r="O75">
            <v>0</v>
          </cell>
        </row>
        <row r="76">
          <cell r="D76" t="e">
            <v>#N/A</v>
          </cell>
          <cell r="F76" t="e">
            <v>#N/A</v>
          </cell>
          <cell r="G76" t="e">
            <v>#N/A</v>
          </cell>
          <cell r="M76">
            <v>0</v>
          </cell>
          <cell r="N76">
            <v>0</v>
          </cell>
          <cell r="O76">
            <v>0</v>
          </cell>
        </row>
        <row r="77">
          <cell r="D77" t="e">
            <v>#N/A</v>
          </cell>
          <cell r="F77" t="e">
            <v>#N/A</v>
          </cell>
          <cell r="G77" t="e">
            <v>#N/A</v>
          </cell>
          <cell r="M77">
            <v>0</v>
          </cell>
          <cell r="N77">
            <v>0</v>
          </cell>
          <cell r="O77">
            <v>0</v>
          </cell>
        </row>
        <row r="78">
          <cell r="D78" t="e">
            <v>#N/A</v>
          </cell>
          <cell r="F78" t="e">
            <v>#N/A</v>
          </cell>
          <cell r="G78" t="e">
            <v>#N/A</v>
          </cell>
          <cell r="M78">
            <v>0</v>
          </cell>
          <cell r="N78">
            <v>0</v>
          </cell>
          <cell r="O78">
            <v>0</v>
          </cell>
        </row>
        <row r="79">
          <cell r="K79">
            <v>29940654.916000001</v>
          </cell>
          <cell r="M79">
            <v>0</v>
          </cell>
          <cell r="N79">
            <v>0</v>
          </cell>
          <cell r="O79">
            <v>0</v>
          </cell>
        </row>
      </sheetData>
      <sheetData sheetId="4"/>
      <sheetData sheetId="5"/>
      <sheetData sheetId="6">
        <row r="5">
          <cell r="H5" t="str">
            <v>NVLKX0.</v>
          </cell>
          <cell r="O5" t="e">
            <v>#N/A</v>
          </cell>
        </row>
        <row r="6">
          <cell r="H6" t="str">
            <v>NVLKX0.</v>
          </cell>
          <cell r="O6" t="e">
            <v>#N/A</v>
          </cell>
        </row>
        <row r="7">
          <cell r="H7" t="str">
            <v>NVLKX0.</v>
          </cell>
          <cell r="O7" t="e">
            <v>#N/A</v>
          </cell>
        </row>
        <row r="8">
          <cell r="H8" t="str">
            <v>NVLKX0.</v>
          </cell>
          <cell r="O8" t="e">
            <v>#N/A</v>
          </cell>
        </row>
        <row r="9">
          <cell r="H9" t="str">
            <v>NVLKX0.</v>
          </cell>
          <cell r="O9" t="e">
            <v>#N/A</v>
          </cell>
        </row>
        <row r="10">
          <cell r="H10" t="str">
            <v>NVLKX0.</v>
          </cell>
          <cell r="O10" t="e">
            <v>#N/A</v>
          </cell>
        </row>
        <row r="11">
          <cell r="H11" t="str">
            <v>NVLKX0.</v>
          </cell>
          <cell r="O11" t="e">
            <v>#N/A</v>
          </cell>
        </row>
        <row r="12">
          <cell r="H12" t="str">
            <v>NVLKX0.</v>
          </cell>
          <cell r="O12" t="e">
            <v>#N/A</v>
          </cell>
        </row>
        <row r="13">
          <cell r="H13" t="str">
            <v>NVLKX0.</v>
          </cell>
          <cell r="O13" t="e">
            <v>#N/A</v>
          </cell>
        </row>
        <row r="14">
          <cell r="H14" t="str">
            <v>NVLKX0.</v>
          </cell>
          <cell r="O14" t="e">
            <v>#N/A</v>
          </cell>
        </row>
        <row r="15">
          <cell r="H15" t="str">
            <v>NVLKX0.</v>
          </cell>
          <cell r="O15" t="e">
            <v>#N/A</v>
          </cell>
        </row>
        <row r="16">
          <cell r="H16" t="str">
            <v>NVLKX0.</v>
          </cell>
          <cell r="O16" t="e">
            <v>#N/A</v>
          </cell>
        </row>
        <row r="17">
          <cell r="H17" t="str">
            <v>NVLKX0.</v>
          </cell>
          <cell r="O17" t="e">
            <v>#N/A</v>
          </cell>
        </row>
        <row r="18">
          <cell r="H18" t="str">
            <v>NVLKX0.</v>
          </cell>
          <cell r="O18" t="e">
            <v>#N/A</v>
          </cell>
        </row>
        <row r="19">
          <cell r="H19" t="str">
            <v>NVLKX0.</v>
          </cell>
          <cell r="O19" t="e">
            <v>#N/A</v>
          </cell>
        </row>
        <row r="20">
          <cell r="H20" t="str">
            <v>NVLKX0.</v>
          </cell>
          <cell r="O20" t="e">
            <v>#N/A</v>
          </cell>
        </row>
        <row r="21">
          <cell r="H21" t="str">
            <v>NVLKX0.</v>
          </cell>
        </row>
        <row r="22">
          <cell r="H22" t="str">
            <v>NVLKX0.</v>
          </cell>
        </row>
        <row r="23">
          <cell r="H23" t="str">
            <v>NVLKX0.</v>
          </cell>
        </row>
        <row r="24">
          <cell r="H24" t="str">
            <v>NVLKX0.</v>
          </cell>
        </row>
        <row r="25">
          <cell r="H25" t="str">
            <v>NVLKX0.</v>
          </cell>
        </row>
        <row r="26">
          <cell r="H26" t="str">
            <v>NVLKX0.</v>
          </cell>
        </row>
        <row r="27">
          <cell r="H27" t="str">
            <v>NVLKX0.</v>
          </cell>
        </row>
        <row r="28">
          <cell r="H28" t="str">
            <v>NVLKX0.</v>
          </cell>
        </row>
        <row r="29">
          <cell r="H29" t="str">
            <v>NVLKX0.</v>
          </cell>
        </row>
        <row r="30">
          <cell r="H30" t="str">
            <v>NVLKX0.</v>
          </cell>
        </row>
        <row r="31">
          <cell r="H31" t="str">
            <v>NVLKX0.</v>
          </cell>
        </row>
        <row r="32">
          <cell r="H32" t="str">
            <v>NVLKX0.</v>
          </cell>
        </row>
        <row r="33">
          <cell r="H33" t="str">
            <v>NVLKX0.</v>
          </cell>
        </row>
        <row r="34">
          <cell r="H34" t="str">
            <v>NVLKX0.</v>
          </cell>
        </row>
        <row r="35">
          <cell r="H35" t="str">
            <v>NVLKX0.</v>
          </cell>
        </row>
        <row r="36">
          <cell r="H36" t="str">
            <v>NVLKX0.</v>
          </cell>
        </row>
        <row r="37">
          <cell r="H37" t="str">
            <v>NVLKX0.</v>
          </cell>
        </row>
        <row r="38">
          <cell r="H38" t="str">
            <v>NVLKX0.</v>
          </cell>
        </row>
        <row r="39">
          <cell r="H39" t="str">
            <v>NVLKX0.</v>
          </cell>
        </row>
        <row r="40">
          <cell r="H40" t="str">
            <v>NVLKX0.</v>
          </cell>
        </row>
        <row r="41">
          <cell r="H41" t="str">
            <v>NVLKX0.</v>
          </cell>
        </row>
        <row r="42">
          <cell r="H42" t="str">
            <v>NVLKX0.</v>
          </cell>
        </row>
        <row r="43">
          <cell r="H43" t="str">
            <v>NVLKX0.</v>
          </cell>
        </row>
        <row r="44">
          <cell r="H44" t="str">
            <v>NVLKX0.</v>
          </cell>
        </row>
        <row r="45">
          <cell r="H45" t="str">
            <v>NVLKX0.</v>
          </cell>
        </row>
        <row r="46">
          <cell r="H46" t="str">
            <v>NVLKX0.</v>
          </cell>
        </row>
        <row r="47">
          <cell r="H47" t="str">
            <v>NVLKX0.</v>
          </cell>
        </row>
        <row r="48">
          <cell r="H48" t="str">
            <v>NVLKX0.</v>
          </cell>
        </row>
        <row r="49">
          <cell r="H49" t="str">
            <v>NVLKX0.</v>
          </cell>
        </row>
        <row r="50">
          <cell r="H50" t="str">
            <v>NVLKX0.</v>
          </cell>
        </row>
        <row r="51">
          <cell r="H51" t="str">
            <v>NVLKX0.</v>
          </cell>
        </row>
        <row r="52">
          <cell r="H52" t="str">
            <v>NVLKX0.</v>
          </cell>
        </row>
        <row r="53">
          <cell r="H53" t="str">
            <v>NVLKX0.</v>
          </cell>
        </row>
        <row r="54">
          <cell r="H54" t="str">
            <v>NVLKX0.</v>
          </cell>
        </row>
        <row r="55">
          <cell r="H55" t="str">
            <v>NVLKX0.</v>
          </cell>
        </row>
        <row r="56">
          <cell r="H56" t="str">
            <v>NVLKX0.</v>
          </cell>
        </row>
        <row r="57">
          <cell r="H57" t="str">
            <v>NVLKX0.</v>
          </cell>
        </row>
        <row r="58">
          <cell r="H58" t="str">
            <v>NVLKX0.</v>
          </cell>
        </row>
        <row r="59">
          <cell r="H59" t="str">
            <v>NVLKX0.</v>
          </cell>
        </row>
        <row r="60">
          <cell r="H60" t="str">
            <v>NVLKX0.</v>
          </cell>
        </row>
        <row r="61">
          <cell r="H61" t="str">
            <v>NVLKX0.</v>
          </cell>
        </row>
        <row r="62">
          <cell r="H62" t="str">
            <v>NVLKX0.</v>
          </cell>
        </row>
        <row r="63">
          <cell r="H63" t="str">
            <v>NVLKX0.</v>
          </cell>
        </row>
        <row r="64">
          <cell r="H64" t="str">
            <v>NVLKX0.</v>
          </cell>
        </row>
        <row r="65">
          <cell r="H65" t="str">
            <v>NVLKX0.</v>
          </cell>
        </row>
        <row r="66">
          <cell r="H66" t="str">
            <v>NVLKX0.</v>
          </cell>
        </row>
        <row r="67">
          <cell r="H67" t="str">
            <v>NVLKX0.</v>
          </cell>
        </row>
        <row r="68">
          <cell r="H68" t="str">
            <v>NVLKX0.</v>
          </cell>
        </row>
        <row r="69">
          <cell r="H69" t="str">
            <v>NVLKX0.</v>
          </cell>
        </row>
        <row r="70">
          <cell r="H70" t="str">
            <v>NVLKX0.</v>
          </cell>
        </row>
        <row r="71">
          <cell r="H71" t="str">
            <v>NVLKX0.</v>
          </cell>
        </row>
        <row r="72">
          <cell r="H72" t="str">
            <v>NVLKX0.</v>
          </cell>
        </row>
        <row r="73">
          <cell r="H73" t="str">
            <v>NVLKX0.</v>
          </cell>
        </row>
        <row r="74">
          <cell r="H74" t="str">
            <v>NVLKX0.</v>
          </cell>
        </row>
        <row r="75">
          <cell r="H75" t="str">
            <v>NVLKX0.</v>
          </cell>
        </row>
        <row r="76">
          <cell r="H76" t="str">
            <v>NVLKX0.</v>
          </cell>
        </row>
        <row r="77">
          <cell r="H77" t="str">
            <v>NVLKX0.</v>
          </cell>
        </row>
        <row r="78">
          <cell r="H78" t="str">
            <v>NVLKX0.</v>
          </cell>
        </row>
        <row r="79">
          <cell r="H79" t="str">
            <v>NVLKX0.</v>
          </cell>
        </row>
        <row r="80">
          <cell r="H80" t="str">
            <v>NVLKX0.</v>
          </cell>
        </row>
        <row r="81">
          <cell r="H81" t="str">
            <v>NVLKX0.</v>
          </cell>
        </row>
        <row r="82">
          <cell r="H82" t="str">
            <v>NVLKX0.</v>
          </cell>
        </row>
        <row r="83">
          <cell r="H83" t="str">
            <v>NVLKX0.</v>
          </cell>
        </row>
        <row r="84">
          <cell r="H84" t="str">
            <v>NVLKX0.</v>
          </cell>
        </row>
        <row r="85">
          <cell r="H85" t="str">
            <v>NVLKX0.</v>
          </cell>
        </row>
        <row r="86">
          <cell r="H86" t="str">
            <v>NVLKX0.</v>
          </cell>
        </row>
        <row r="87">
          <cell r="H87" t="str">
            <v>NVLKX0.</v>
          </cell>
        </row>
        <row r="88">
          <cell r="H88" t="str">
            <v>NVLKX0.</v>
          </cell>
        </row>
        <row r="89">
          <cell r="H89" t="str">
            <v>NVLKX0.</v>
          </cell>
        </row>
        <row r="90">
          <cell r="H90" t="str">
            <v>NVLKX0.</v>
          </cell>
        </row>
        <row r="91">
          <cell r="H91" t="str">
            <v>NVLKX0.</v>
          </cell>
        </row>
        <row r="92">
          <cell r="H92" t="str">
            <v>NVLKX0.</v>
          </cell>
        </row>
        <row r="93">
          <cell r="H93" t="str">
            <v>NVLKX0.</v>
          </cell>
        </row>
        <row r="94">
          <cell r="H94" t="str">
            <v>NVLKX0.</v>
          </cell>
        </row>
        <row r="95">
          <cell r="H95" t="str">
            <v>NVLKX0.</v>
          </cell>
        </row>
        <row r="96">
          <cell r="H96" t="str">
            <v>NVLKX0.</v>
          </cell>
        </row>
        <row r="97">
          <cell r="H97" t="str">
            <v>NVLKX0.</v>
          </cell>
        </row>
        <row r="98">
          <cell r="H98" t="str">
            <v>NVLKX0.</v>
          </cell>
        </row>
        <row r="99">
          <cell r="H99" t="str">
            <v>NVLKX0.</v>
          </cell>
        </row>
        <row r="100">
          <cell r="H100" t="str">
            <v>NVLKX0.</v>
          </cell>
        </row>
        <row r="101">
          <cell r="H101" t="str">
            <v>NVLKX0.</v>
          </cell>
        </row>
        <row r="102">
          <cell r="H102" t="str">
            <v>NVLKX0.</v>
          </cell>
        </row>
        <row r="103">
          <cell r="H103" t="str">
            <v>NVLKX0.</v>
          </cell>
        </row>
        <row r="104">
          <cell r="H104" t="str">
            <v>NVLKX0.</v>
          </cell>
        </row>
        <row r="105">
          <cell r="H105" t="str">
            <v>NVLKX0.</v>
          </cell>
        </row>
        <row r="106">
          <cell r="H106" t="str">
            <v>NVLKX0.</v>
          </cell>
        </row>
        <row r="107">
          <cell r="H107" t="str">
            <v>NVLKX0.</v>
          </cell>
        </row>
        <row r="108">
          <cell r="H108" t="str">
            <v>NVLKX0.</v>
          </cell>
        </row>
        <row r="109">
          <cell r="H109" t="str">
            <v>NVLKX0.</v>
          </cell>
        </row>
        <row r="110">
          <cell r="H110" t="str">
            <v>NVLKX0.</v>
          </cell>
        </row>
        <row r="111">
          <cell r="H111" t="str">
            <v>NVLKX0.</v>
          </cell>
        </row>
        <row r="112">
          <cell r="H112" t="str">
            <v>NVLKX0.</v>
          </cell>
        </row>
        <row r="113">
          <cell r="H113" t="str">
            <v>NVLKX0.</v>
          </cell>
        </row>
        <row r="114">
          <cell r="H114" t="str">
            <v>NVLKX0.</v>
          </cell>
        </row>
        <row r="115">
          <cell r="H115" t="str">
            <v>NVLKX0.</v>
          </cell>
        </row>
        <row r="116">
          <cell r="H116" t="str">
            <v>NVLKX0.</v>
          </cell>
        </row>
        <row r="117">
          <cell r="H117" t="str">
            <v>NVLKX0.</v>
          </cell>
        </row>
        <row r="118">
          <cell r="H118" t="str">
            <v>NVLKX0.</v>
          </cell>
        </row>
        <row r="119">
          <cell r="H119" t="str">
            <v>NVLKX0.</v>
          </cell>
        </row>
        <row r="120">
          <cell r="H120" t="str">
            <v>NVLKX0.</v>
          </cell>
        </row>
        <row r="121">
          <cell r="H121" t="str">
            <v>NVLKX0.</v>
          </cell>
        </row>
        <row r="122">
          <cell r="H122" t="str">
            <v>NVLKX0.</v>
          </cell>
        </row>
        <row r="123">
          <cell r="H123" t="str">
            <v>NVLKX0.</v>
          </cell>
        </row>
        <row r="124">
          <cell r="H124" t="str">
            <v>NVLKX0.</v>
          </cell>
        </row>
        <row r="125">
          <cell r="H125" t="str">
            <v>NVLKX0.</v>
          </cell>
        </row>
        <row r="126">
          <cell r="H126" t="str">
            <v>NVLKX0.</v>
          </cell>
        </row>
        <row r="127">
          <cell r="H127" t="str">
            <v>NVLKX0.</v>
          </cell>
        </row>
        <row r="128">
          <cell r="H128" t="str">
            <v>NVLKX0.</v>
          </cell>
        </row>
        <row r="129">
          <cell r="H129" t="str">
            <v>NVLKX0.</v>
          </cell>
        </row>
        <row r="130">
          <cell r="H130" t="str">
            <v>NVLKX0.</v>
          </cell>
        </row>
        <row r="131">
          <cell r="H131" t="str">
            <v>NVLKX0.</v>
          </cell>
        </row>
        <row r="132">
          <cell r="H132" t="str">
            <v>NVLKX0.</v>
          </cell>
        </row>
        <row r="133">
          <cell r="H133" t="str">
            <v>NVLKX0.</v>
          </cell>
        </row>
        <row r="134">
          <cell r="H134" t="str">
            <v>NVLKX0.</v>
          </cell>
        </row>
        <row r="135">
          <cell r="H135" t="str">
            <v>NVLKX0.</v>
          </cell>
        </row>
        <row r="136">
          <cell r="H136" t="str">
            <v>NVLKX0.</v>
          </cell>
        </row>
        <row r="137">
          <cell r="H137" t="str">
            <v>NVLKX0.</v>
          </cell>
        </row>
        <row r="138">
          <cell r="H138" t="str">
            <v>NVLKX0.</v>
          </cell>
        </row>
        <row r="139">
          <cell r="H139" t="str">
            <v>NVLKX0.</v>
          </cell>
        </row>
        <row r="140">
          <cell r="H140" t="str">
            <v>NVLKX0.</v>
          </cell>
        </row>
        <row r="141">
          <cell r="H141" t="str">
            <v>NVLKX0.</v>
          </cell>
        </row>
        <row r="142">
          <cell r="H142" t="str">
            <v>NVLKX0.</v>
          </cell>
        </row>
        <row r="143">
          <cell r="H143" t="str">
            <v>NVLKX0.</v>
          </cell>
        </row>
        <row r="144">
          <cell r="H144" t="str">
            <v>NVLKX0.</v>
          </cell>
        </row>
        <row r="145">
          <cell r="H145" t="str">
            <v>NVLKX0.</v>
          </cell>
        </row>
        <row r="146">
          <cell r="H146" t="str">
            <v>NVLKX0.</v>
          </cell>
        </row>
        <row r="147">
          <cell r="H147" t="str">
            <v>NVLKX0.</v>
          </cell>
        </row>
        <row r="148">
          <cell r="H148" t="str">
            <v>NVLKX0.</v>
          </cell>
        </row>
        <row r="149">
          <cell r="H149" t="str">
            <v>NVLKX0.</v>
          </cell>
        </row>
        <row r="150">
          <cell r="H150" t="str">
            <v>NVLKX0.</v>
          </cell>
        </row>
        <row r="151">
          <cell r="H151" t="str">
            <v>NVLKX0.</v>
          </cell>
        </row>
        <row r="152">
          <cell r="H152" t="str">
            <v>NVLKX0.</v>
          </cell>
        </row>
        <row r="153">
          <cell r="H153" t="str">
            <v>NVLKX0.</v>
          </cell>
        </row>
        <row r="154">
          <cell r="H154" t="str">
            <v>NVLKX0.</v>
          </cell>
        </row>
        <row r="155">
          <cell r="H155" t="str">
            <v>NVLKX0.</v>
          </cell>
        </row>
        <row r="156">
          <cell r="H156" t="str">
            <v>NVLKX0.</v>
          </cell>
        </row>
        <row r="157">
          <cell r="H157" t="str">
            <v>NVLKX0.</v>
          </cell>
        </row>
        <row r="158">
          <cell r="H158" t="str">
            <v>NVLKX0.</v>
          </cell>
        </row>
        <row r="159">
          <cell r="H159" t="str">
            <v>NVLKX0.</v>
          </cell>
        </row>
        <row r="160">
          <cell r="H160" t="str">
            <v>NVLKX0.</v>
          </cell>
        </row>
        <row r="161">
          <cell r="H161" t="str">
            <v>NVLKX0.</v>
          </cell>
        </row>
        <row r="162">
          <cell r="H162" t="str">
            <v>NVLKX0.</v>
          </cell>
        </row>
        <row r="163">
          <cell r="H163" t="str">
            <v>NVLKX0.</v>
          </cell>
        </row>
        <row r="164">
          <cell r="H164" t="str">
            <v>NVLKX0.</v>
          </cell>
        </row>
        <row r="165">
          <cell r="H165" t="str">
            <v>NVLKX0.</v>
          </cell>
        </row>
        <row r="166">
          <cell r="H166" t="str">
            <v>NVLKX0.</v>
          </cell>
        </row>
        <row r="167">
          <cell r="H167" t="str">
            <v>NVLKX0.</v>
          </cell>
        </row>
        <row r="168">
          <cell r="H168" t="str">
            <v>NVLKX0.</v>
          </cell>
        </row>
        <row r="169">
          <cell r="H169" t="str">
            <v>NVLKX0.</v>
          </cell>
        </row>
        <row r="170">
          <cell r="H170" t="str">
            <v>NVLKX0.</v>
          </cell>
        </row>
        <row r="171">
          <cell r="H171" t="str">
            <v>NVLKX0.</v>
          </cell>
        </row>
        <row r="172">
          <cell r="H172" t="str">
            <v>NVLKX0.</v>
          </cell>
        </row>
        <row r="173">
          <cell r="H173" t="str">
            <v>NVLKX0.</v>
          </cell>
        </row>
        <row r="174">
          <cell r="H174" t="str">
            <v>NVLKX0.</v>
          </cell>
        </row>
        <row r="175">
          <cell r="H175" t="str">
            <v>NVLKX0.</v>
          </cell>
        </row>
        <row r="176">
          <cell r="H176" t="str">
            <v>NVLKX0.</v>
          </cell>
        </row>
        <row r="177">
          <cell r="H177" t="str">
            <v>NVLKX0.</v>
          </cell>
        </row>
        <row r="178">
          <cell r="H178" t="str">
            <v>NVLKX0.</v>
          </cell>
        </row>
        <row r="179">
          <cell r="H179" t="str">
            <v>NVLKX0.</v>
          </cell>
        </row>
        <row r="180">
          <cell r="H180" t="str">
            <v>NVLKX0.</v>
          </cell>
        </row>
        <row r="181">
          <cell r="H181" t="str">
            <v>NVLKX0.</v>
          </cell>
        </row>
        <row r="182">
          <cell r="H182" t="str">
            <v>NVLKX0.</v>
          </cell>
        </row>
        <row r="183">
          <cell r="H183" t="str">
            <v>NVLKX0.</v>
          </cell>
        </row>
        <row r="184">
          <cell r="H184" t="str">
            <v>NVLKX0.</v>
          </cell>
        </row>
        <row r="185">
          <cell r="H185" t="str">
            <v>NVLKX0.</v>
          </cell>
        </row>
        <row r="186">
          <cell r="H186" t="str">
            <v>NVLKX0.</v>
          </cell>
        </row>
        <row r="187">
          <cell r="H187" t="str">
            <v>NVLKX0.</v>
          </cell>
        </row>
        <row r="188">
          <cell r="H188" t="str">
            <v>NVLKX0.</v>
          </cell>
        </row>
        <row r="189">
          <cell r="H189" t="str">
            <v>NVLKX0.</v>
          </cell>
        </row>
        <row r="190">
          <cell r="H190" t="str">
            <v>NVLKX0.</v>
          </cell>
        </row>
        <row r="191">
          <cell r="H191" t="str">
            <v>NVLKX0.</v>
          </cell>
        </row>
        <row r="192">
          <cell r="H192" t="str">
            <v>NVLKX0.</v>
          </cell>
        </row>
        <row r="193">
          <cell r="H193" t="str">
            <v>NVLKX0.</v>
          </cell>
        </row>
        <row r="194">
          <cell r="H194" t="str">
            <v>NVLKX0.</v>
          </cell>
        </row>
        <row r="195">
          <cell r="H195" t="str">
            <v>NVLKX0.</v>
          </cell>
        </row>
        <row r="196">
          <cell r="H196" t="str">
            <v>NVLKX0.</v>
          </cell>
        </row>
        <row r="197">
          <cell r="H197" t="str">
            <v>NVLKX0.</v>
          </cell>
        </row>
        <row r="198">
          <cell r="H198" t="str">
            <v>NVLKX0.</v>
          </cell>
        </row>
        <row r="199">
          <cell r="H199" t="str">
            <v>NVLKX0.</v>
          </cell>
        </row>
        <row r="200">
          <cell r="H200" t="str">
            <v>NVLKX0.</v>
          </cell>
        </row>
        <row r="201">
          <cell r="H201" t="str">
            <v>NVLKX0.</v>
          </cell>
        </row>
        <row r="202">
          <cell r="H202" t="str">
            <v>NVLKX0.</v>
          </cell>
        </row>
        <row r="203">
          <cell r="H203" t="str">
            <v>NVLKX0.</v>
          </cell>
        </row>
        <row r="204">
          <cell r="H204" t="str">
            <v>NVLKX0.</v>
          </cell>
        </row>
        <row r="205">
          <cell r="H205" t="str">
            <v>NVLKX0.</v>
          </cell>
        </row>
        <row r="206">
          <cell r="H206" t="str">
            <v>NVLKX0.</v>
          </cell>
        </row>
        <row r="207">
          <cell r="H207" t="str">
            <v>NVLKX0.</v>
          </cell>
        </row>
        <row r="208">
          <cell r="H208" t="str">
            <v>NVLKX0.</v>
          </cell>
        </row>
        <row r="209">
          <cell r="H209" t="str">
            <v>NVLKX0.</v>
          </cell>
        </row>
        <row r="210">
          <cell r="H210" t="str">
            <v>NVLKX0.</v>
          </cell>
        </row>
        <row r="211">
          <cell r="H211" t="str">
            <v>NVLKX0.</v>
          </cell>
        </row>
        <row r="212">
          <cell r="H212" t="str">
            <v>NVLKX0.</v>
          </cell>
        </row>
        <row r="213">
          <cell r="H213" t="str">
            <v>NVLKX0.</v>
          </cell>
        </row>
        <row r="214">
          <cell r="H214" t="str">
            <v>NVLKX0.</v>
          </cell>
        </row>
        <row r="215">
          <cell r="H215" t="str">
            <v>NVLKX0.</v>
          </cell>
        </row>
        <row r="216">
          <cell r="H216" t="str">
            <v>NVLKX0.</v>
          </cell>
        </row>
        <row r="217">
          <cell r="H217" t="str">
            <v>NVLKX0.</v>
          </cell>
        </row>
        <row r="218">
          <cell r="H218" t="str">
            <v>NVLKX0.</v>
          </cell>
        </row>
        <row r="219">
          <cell r="H219" t="str">
            <v>NVLKX0.</v>
          </cell>
        </row>
        <row r="220">
          <cell r="H220" t="str">
            <v>NVLKX0.</v>
          </cell>
        </row>
        <row r="221">
          <cell r="H221" t="str">
            <v>NVLKX0.</v>
          </cell>
        </row>
        <row r="222">
          <cell r="H222" t="str">
            <v>NVLKX0.</v>
          </cell>
        </row>
        <row r="223">
          <cell r="H223" t="str">
            <v>NVLKX0.</v>
          </cell>
        </row>
        <row r="224">
          <cell r="H224" t="str">
            <v>NVLKX0.</v>
          </cell>
        </row>
        <row r="225">
          <cell r="H225" t="str">
            <v>NVLKX0.</v>
          </cell>
        </row>
        <row r="226">
          <cell r="H226" t="str">
            <v>NVLKX0.</v>
          </cell>
        </row>
        <row r="227">
          <cell r="H227" t="str">
            <v>NVLKX0.</v>
          </cell>
        </row>
        <row r="228">
          <cell r="H228" t="str">
            <v>NVLKX0.</v>
          </cell>
        </row>
        <row r="229">
          <cell r="H229" t="str">
            <v>NVLKX0.</v>
          </cell>
        </row>
        <row r="230">
          <cell r="H230" t="str">
            <v>NVLKX0.</v>
          </cell>
        </row>
        <row r="231">
          <cell r="H231" t="str">
            <v>NVLKX0.</v>
          </cell>
        </row>
        <row r="232">
          <cell r="H232" t="str">
            <v>NVLKX0.</v>
          </cell>
        </row>
        <row r="233">
          <cell r="H233" t="str">
            <v>NVLKX0.</v>
          </cell>
        </row>
        <row r="234">
          <cell r="H234" t="str">
            <v>NVLKX0.</v>
          </cell>
        </row>
        <row r="235">
          <cell r="H235" t="str">
            <v>NVLKX0.</v>
          </cell>
        </row>
        <row r="236">
          <cell r="H236" t="str">
            <v>NVLKX0.</v>
          </cell>
        </row>
        <row r="237">
          <cell r="H237" t="str">
            <v>NVLKX0.</v>
          </cell>
        </row>
        <row r="238">
          <cell r="H238" t="str">
            <v>NVLKX0.</v>
          </cell>
        </row>
        <row r="239">
          <cell r="H239" t="str">
            <v>NVLKX0.</v>
          </cell>
        </row>
        <row r="240">
          <cell r="H240" t="str">
            <v>NVLKX0.</v>
          </cell>
        </row>
        <row r="241">
          <cell r="H241" t="str">
            <v>NVLKX0.</v>
          </cell>
        </row>
        <row r="242">
          <cell r="H242" t="str">
            <v>NVLKX0.</v>
          </cell>
        </row>
        <row r="243">
          <cell r="H243" t="str">
            <v>NVLKX0.</v>
          </cell>
        </row>
        <row r="244">
          <cell r="H244" t="str">
            <v>NVLKX0.</v>
          </cell>
        </row>
        <row r="245">
          <cell r="H245" t="str">
            <v>NVLKX0.</v>
          </cell>
        </row>
        <row r="246">
          <cell r="H246" t="str">
            <v>NVLKX0.</v>
          </cell>
        </row>
        <row r="247">
          <cell r="H247" t="str">
            <v>NVLKX0.</v>
          </cell>
        </row>
        <row r="248">
          <cell r="H248" t="str">
            <v>NVLKX0.</v>
          </cell>
        </row>
        <row r="249">
          <cell r="H249" t="str">
            <v>NVLKX0.</v>
          </cell>
        </row>
        <row r="250">
          <cell r="H250" t="str">
            <v>NVLKX0.</v>
          </cell>
        </row>
        <row r="251">
          <cell r="H251" t="str">
            <v>NVLKX0.</v>
          </cell>
        </row>
        <row r="252">
          <cell r="H252" t="str">
            <v>NVLKX0.</v>
          </cell>
        </row>
        <row r="253">
          <cell r="H253" t="str">
            <v>NVLKX0.</v>
          </cell>
        </row>
        <row r="254">
          <cell r="H254" t="str">
            <v>NVLKX0.</v>
          </cell>
        </row>
        <row r="255">
          <cell r="H255" t="str">
            <v>NVLKX0.</v>
          </cell>
        </row>
        <row r="256">
          <cell r="H256" t="str">
            <v>NVLKX0.</v>
          </cell>
        </row>
        <row r="257">
          <cell r="H257" t="str">
            <v>NVLKX0.</v>
          </cell>
        </row>
        <row r="258">
          <cell r="H258" t="str">
            <v>NVLKX0.</v>
          </cell>
        </row>
        <row r="259">
          <cell r="H259" t="str">
            <v>NVLKX0.</v>
          </cell>
        </row>
        <row r="260">
          <cell r="H260" t="str">
            <v>NVLKX0.</v>
          </cell>
        </row>
        <row r="261">
          <cell r="H261" t="str">
            <v>NVLKX0.</v>
          </cell>
        </row>
        <row r="262">
          <cell r="H262" t="str">
            <v>NVLKX0.</v>
          </cell>
        </row>
        <row r="263">
          <cell r="H263" t="str">
            <v>NVLKX0.</v>
          </cell>
        </row>
        <row r="264">
          <cell r="H264" t="str">
            <v>NVLKX0.</v>
          </cell>
        </row>
        <row r="265">
          <cell r="H265" t="str">
            <v>NVLKX0.</v>
          </cell>
        </row>
        <row r="266">
          <cell r="H266" t="str">
            <v>NVLKX0.</v>
          </cell>
        </row>
        <row r="267">
          <cell r="H267" t="str">
            <v>NVLKX0.</v>
          </cell>
        </row>
        <row r="268">
          <cell r="H268" t="str">
            <v>NVLKX0.</v>
          </cell>
        </row>
        <row r="269">
          <cell r="H269" t="str">
            <v>NVLKX0.</v>
          </cell>
        </row>
        <row r="270">
          <cell r="H270" t="str">
            <v>NVLKX0.</v>
          </cell>
        </row>
        <row r="271">
          <cell r="H271" t="str">
            <v>NVLKX0.</v>
          </cell>
        </row>
        <row r="272">
          <cell r="H272" t="str">
            <v>NVLKX0.</v>
          </cell>
        </row>
        <row r="273">
          <cell r="H273" t="str">
            <v>NVLKX0.</v>
          </cell>
        </row>
        <row r="274">
          <cell r="H274" t="str">
            <v>NVLKX0.</v>
          </cell>
        </row>
        <row r="275">
          <cell r="H275" t="str">
            <v>NVLKX0.</v>
          </cell>
        </row>
        <row r="276">
          <cell r="H276" t="str">
            <v>NVLKX0.</v>
          </cell>
        </row>
        <row r="277">
          <cell r="H277" t="str">
            <v>NVLKX0.</v>
          </cell>
        </row>
        <row r="278">
          <cell r="H278" t="str">
            <v>NVLKX0.</v>
          </cell>
        </row>
        <row r="279">
          <cell r="H279" t="str">
            <v>NVLKX0.</v>
          </cell>
        </row>
        <row r="280">
          <cell r="H280" t="str">
            <v>NVLKX0.</v>
          </cell>
        </row>
        <row r="281">
          <cell r="H281" t="str">
            <v>NVLKX0.</v>
          </cell>
        </row>
        <row r="282">
          <cell r="H282" t="str">
            <v>NVLKX0.</v>
          </cell>
        </row>
        <row r="283">
          <cell r="H283" t="str">
            <v>NVLKX0.</v>
          </cell>
        </row>
        <row r="284">
          <cell r="H284" t="str">
            <v>NVLKX0.</v>
          </cell>
        </row>
        <row r="285">
          <cell r="H285" t="str">
            <v>NVLKX0.</v>
          </cell>
        </row>
        <row r="286">
          <cell r="H286" t="str">
            <v>NVLKX0.</v>
          </cell>
        </row>
        <row r="287">
          <cell r="H287" t="str">
            <v>NVLKX0.</v>
          </cell>
        </row>
        <row r="288">
          <cell r="H288" t="str">
            <v>NVLKX0.</v>
          </cell>
        </row>
        <row r="289">
          <cell r="H289" t="str">
            <v>NVLKX0.</v>
          </cell>
        </row>
        <row r="290">
          <cell r="H290" t="str">
            <v>NVLKX0.</v>
          </cell>
        </row>
        <row r="291">
          <cell r="H291" t="str">
            <v>NVLKX0.</v>
          </cell>
        </row>
        <row r="292">
          <cell r="H292" t="str">
            <v>NVLKX0.</v>
          </cell>
        </row>
        <row r="293">
          <cell r="H293" t="str">
            <v>NVLKX0.</v>
          </cell>
        </row>
        <row r="294">
          <cell r="H294" t="str">
            <v>NVLKX0.</v>
          </cell>
        </row>
        <row r="295">
          <cell r="H295" t="str">
            <v>NVLKX0.</v>
          </cell>
        </row>
        <row r="296">
          <cell r="H296" t="str">
            <v>NVLKX0.</v>
          </cell>
        </row>
        <row r="297">
          <cell r="H297" t="str">
            <v>NVLKX0.</v>
          </cell>
        </row>
        <row r="298">
          <cell r="H298" t="str">
            <v>NVLKX0.</v>
          </cell>
        </row>
        <row r="299">
          <cell r="H299" t="str">
            <v>NVLKX0.</v>
          </cell>
        </row>
        <row r="300">
          <cell r="H300" t="str">
            <v>NVLKX0.</v>
          </cell>
        </row>
        <row r="301">
          <cell r="H301" t="str">
            <v>NVLKX0.</v>
          </cell>
        </row>
        <row r="302">
          <cell r="H302" t="str">
            <v>NVLKX0.</v>
          </cell>
        </row>
        <row r="303">
          <cell r="H303" t="str">
            <v>NVLKX0.</v>
          </cell>
        </row>
        <row r="304">
          <cell r="H304" t="str">
            <v>NVLKX0.</v>
          </cell>
        </row>
        <row r="305">
          <cell r="H305" t="str">
            <v>NVLKX0.</v>
          </cell>
        </row>
        <row r="306">
          <cell r="H306" t="str">
            <v>NVLKX0.</v>
          </cell>
        </row>
        <row r="307">
          <cell r="H307" t="str">
            <v>NVLKX0.</v>
          </cell>
        </row>
        <row r="308">
          <cell r="H308" t="str">
            <v>NVLKX0.</v>
          </cell>
        </row>
        <row r="309">
          <cell r="H309" t="str">
            <v>NVLKX0.</v>
          </cell>
        </row>
        <row r="310">
          <cell r="H310" t="str">
            <v>NVLKX0.</v>
          </cell>
        </row>
        <row r="311">
          <cell r="H311" t="str">
            <v>NVLKX0.</v>
          </cell>
        </row>
        <row r="312">
          <cell r="H312" t="str">
            <v>NVLKX0.</v>
          </cell>
        </row>
        <row r="313">
          <cell r="H313" t="str">
            <v>NVLKX0.</v>
          </cell>
        </row>
        <row r="314">
          <cell r="H314" t="str">
            <v>NVLKX0.</v>
          </cell>
        </row>
        <row r="315">
          <cell r="H315" t="str">
            <v>NVLKX0.</v>
          </cell>
        </row>
        <row r="316">
          <cell r="H316" t="str">
            <v>NVLKX0.</v>
          </cell>
        </row>
        <row r="317">
          <cell r="H317" t="str">
            <v>NVLKX0.</v>
          </cell>
        </row>
        <row r="318">
          <cell r="H318" t="str">
            <v>NVLKX0.</v>
          </cell>
        </row>
        <row r="319">
          <cell r="H319" t="str">
            <v>NVLKX0.</v>
          </cell>
        </row>
        <row r="320">
          <cell r="H320" t="str">
            <v>NVLKX0.</v>
          </cell>
        </row>
        <row r="321">
          <cell r="H321" t="str">
            <v>NVLKX0.</v>
          </cell>
        </row>
        <row r="322">
          <cell r="H322" t="str">
            <v>NVLKX0.</v>
          </cell>
        </row>
        <row r="323">
          <cell r="H323" t="str">
            <v>NVLKX0.</v>
          </cell>
        </row>
        <row r="324">
          <cell r="H324" t="str">
            <v>NVLKX0.</v>
          </cell>
        </row>
        <row r="325">
          <cell r="H325" t="str">
            <v>NVLKX0.</v>
          </cell>
        </row>
        <row r="326">
          <cell r="H326" t="str">
            <v>NVLKX0.</v>
          </cell>
        </row>
        <row r="327">
          <cell r="H327" t="str">
            <v>NVLKX0.</v>
          </cell>
        </row>
        <row r="328">
          <cell r="H328" t="str">
            <v>NVLKX0.</v>
          </cell>
        </row>
        <row r="329">
          <cell r="H329" t="str">
            <v>NVLKX0.</v>
          </cell>
        </row>
        <row r="330">
          <cell r="H330" t="str">
            <v>NVLKX0.</v>
          </cell>
        </row>
        <row r="331">
          <cell r="H331" t="str">
            <v>NVLKX0.</v>
          </cell>
        </row>
        <row r="332">
          <cell r="H332" t="str">
            <v>NVLKX0.</v>
          </cell>
        </row>
        <row r="333">
          <cell r="H333" t="str">
            <v>NVLKX0.</v>
          </cell>
        </row>
        <row r="334">
          <cell r="H334" t="str">
            <v>NVLKX0.</v>
          </cell>
        </row>
        <row r="335">
          <cell r="H335" t="str">
            <v>NVLKX0.</v>
          </cell>
        </row>
        <row r="336">
          <cell r="H336" t="str">
            <v>NVLKX0.</v>
          </cell>
        </row>
        <row r="337">
          <cell r="H337" t="str">
            <v>NVLKX0.</v>
          </cell>
        </row>
        <row r="338">
          <cell r="H338" t="str">
            <v>NVLKX0.</v>
          </cell>
        </row>
        <row r="339">
          <cell r="H339" t="str">
            <v>NVLKX0.</v>
          </cell>
        </row>
        <row r="340">
          <cell r="H340" t="str">
            <v>NVLKX0.</v>
          </cell>
        </row>
        <row r="341">
          <cell r="H341" t="str">
            <v>NVLKX0.</v>
          </cell>
        </row>
        <row r="342">
          <cell r="H342" t="str">
            <v>NVLKX0.</v>
          </cell>
        </row>
        <row r="343">
          <cell r="H343" t="str">
            <v>NVLKX0.</v>
          </cell>
        </row>
        <row r="344">
          <cell r="H344" t="str">
            <v>NVLKX0.</v>
          </cell>
        </row>
        <row r="345">
          <cell r="H345" t="str">
            <v>NVLKX0.</v>
          </cell>
        </row>
        <row r="346">
          <cell r="H346" t="str">
            <v>NVLKX0.</v>
          </cell>
        </row>
        <row r="347">
          <cell r="H347" t="str">
            <v>NVLKX0.</v>
          </cell>
        </row>
        <row r="348">
          <cell r="H348" t="str">
            <v>NVLKX0.</v>
          </cell>
        </row>
        <row r="349">
          <cell r="H349" t="str">
            <v>NVLKX0.</v>
          </cell>
        </row>
        <row r="350">
          <cell r="H350" t="str">
            <v>NVLKX0.</v>
          </cell>
        </row>
        <row r="351">
          <cell r="H351" t="str">
            <v>NVLKX0.</v>
          </cell>
        </row>
        <row r="352">
          <cell r="H352" t="str">
            <v>NVLKX0.</v>
          </cell>
        </row>
        <row r="353">
          <cell r="H353" t="str">
            <v>NVLKX0.</v>
          </cell>
        </row>
        <row r="354">
          <cell r="H354" t="str">
            <v>NVLKX0.</v>
          </cell>
        </row>
        <row r="355">
          <cell r="H355" t="str">
            <v>NVLKX0.</v>
          </cell>
        </row>
        <row r="356">
          <cell r="H356" t="str">
            <v>NVLKX0.</v>
          </cell>
        </row>
        <row r="357">
          <cell r="H357" t="str">
            <v>NVLKX0.</v>
          </cell>
        </row>
        <row r="358">
          <cell r="H358" t="str">
            <v>NVLKX0.</v>
          </cell>
        </row>
        <row r="359">
          <cell r="H359" t="str">
            <v>NVLKX0.</v>
          </cell>
        </row>
        <row r="360">
          <cell r="H360" t="str">
            <v>NVLKX0.</v>
          </cell>
        </row>
        <row r="361">
          <cell r="H361" t="str">
            <v>NVLKX0.</v>
          </cell>
        </row>
        <row r="362">
          <cell r="H362" t="str">
            <v>NVLKX0.</v>
          </cell>
        </row>
        <row r="363">
          <cell r="H363" t="str">
            <v>NVLKX0.</v>
          </cell>
        </row>
        <row r="364">
          <cell r="H364" t="str">
            <v>NVLKX0.</v>
          </cell>
        </row>
        <row r="365">
          <cell r="H365" t="str">
            <v>NVLKX0.</v>
          </cell>
        </row>
        <row r="366">
          <cell r="H366" t="str">
            <v>NVLKX0.</v>
          </cell>
        </row>
        <row r="367">
          <cell r="H367" t="str">
            <v>NVLKX0.</v>
          </cell>
        </row>
        <row r="368">
          <cell r="H368" t="str">
            <v>NVLKX0.</v>
          </cell>
        </row>
        <row r="369">
          <cell r="H369" t="str">
            <v>NVLKX0.</v>
          </cell>
        </row>
        <row r="370">
          <cell r="H370" t="str">
            <v>NVLKX0.</v>
          </cell>
        </row>
        <row r="371">
          <cell r="H371" t="str">
            <v>NVLKX0.</v>
          </cell>
        </row>
        <row r="372">
          <cell r="H372" t="str">
            <v>NVLKX0.</v>
          </cell>
        </row>
        <row r="373">
          <cell r="H373" t="str">
            <v>NVLKX0.</v>
          </cell>
        </row>
        <row r="374">
          <cell r="H374" t="str">
            <v>NVLKX0.</v>
          </cell>
        </row>
        <row r="375">
          <cell r="H375" t="str">
            <v>NVLKX0.</v>
          </cell>
        </row>
        <row r="376">
          <cell r="H376" t="str">
            <v>NVLKX0.</v>
          </cell>
        </row>
        <row r="377">
          <cell r="H377" t="str">
            <v>NVLKX0.</v>
          </cell>
        </row>
        <row r="378">
          <cell r="H378" t="str">
            <v>NVLKX0.</v>
          </cell>
        </row>
        <row r="379">
          <cell r="H379" t="str">
            <v>NVLKX0.</v>
          </cell>
        </row>
        <row r="380">
          <cell r="H380" t="str">
            <v>NVLKX0.</v>
          </cell>
        </row>
        <row r="381">
          <cell r="H381" t="str">
            <v>NVLKX0.</v>
          </cell>
        </row>
        <row r="382">
          <cell r="H382" t="str">
            <v>NVLKX0.</v>
          </cell>
        </row>
        <row r="383">
          <cell r="H383" t="str">
            <v>NVLKX0.</v>
          </cell>
        </row>
        <row r="384">
          <cell r="H384" t="str">
            <v>NVLKX0.</v>
          </cell>
        </row>
        <row r="385">
          <cell r="H385" t="str">
            <v>NVLKX0.</v>
          </cell>
        </row>
        <row r="386">
          <cell r="H386" t="str">
            <v>NVLKX0.</v>
          </cell>
        </row>
        <row r="387">
          <cell r="H387" t="str">
            <v>NVLKX0.</v>
          </cell>
        </row>
        <row r="388">
          <cell r="H388" t="str">
            <v>NVLKX0.</v>
          </cell>
        </row>
        <row r="389">
          <cell r="H389" t="str">
            <v>NVLKX0.</v>
          </cell>
        </row>
        <row r="390">
          <cell r="H390" t="str">
            <v>NVLKX0.</v>
          </cell>
        </row>
        <row r="391">
          <cell r="H391" t="str">
            <v>NVLKX0.</v>
          </cell>
        </row>
        <row r="392">
          <cell r="H392" t="str">
            <v>NVLKX0.</v>
          </cell>
        </row>
        <row r="393">
          <cell r="H393" t="str">
            <v>NVLKX0.</v>
          </cell>
        </row>
        <row r="394">
          <cell r="H394" t="str">
            <v>NVLKX0.</v>
          </cell>
        </row>
        <row r="395">
          <cell r="H395" t="str">
            <v>NVLKX0.</v>
          </cell>
        </row>
        <row r="396">
          <cell r="H396" t="str">
            <v>NVLKX0.</v>
          </cell>
        </row>
        <row r="397">
          <cell r="H397" t="str">
            <v>NVLKX0.</v>
          </cell>
        </row>
        <row r="398">
          <cell r="H398" t="str">
            <v>NVLKX0.</v>
          </cell>
        </row>
        <row r="399">
          <cell r="H399" t="str">
            <v>NVLKX0.</v>
          </cell>
        </row>
        <row r="400">
          <cell r="H400" t="str">
            <v>NVLKX0.</v>
          </cell>
        </row>
        <row r="401">
          <cell r="H401" t="str">
            <v>NVLKX0.</v>
          </cell>
        </row>
        <row r="402">
          <cell r="H402" t="str">
            <v>NVLKX0.</v>
          </cell>
        </row>
        <row r="403">
          <cell r="H403" t="str">
            <v>NVLKX0.</v>
          </cell>
        </row>
        <row r="404">
          <cell r="H404" t="str">
            <v>NVLKX0.</v>
          </cell>
        </row>
        <row r="405">
          <cell r="H405" t="str">
            <v>NVLKX0.</v>
          </cell>
        </row>
        <row r="406">
          <cell r="H406" t="str">
            <v>NVLKX0.</v>
          </cell>
        </row>
        <row r="407">
          <cell r="H407" t="str">
            <v>NVLKX0.</v>
          </cell>
        </row>
        <row r="408">
          <cell r="H408" t="str">
            <v>NVLKX0.</v>
          </cell>
        </row>
        <row r="409">
          <cell r="H409" t="str">
            <v>NVLKX0.</v>
          </cell>
        </row>
        <row r="410">
          <cell r="H410" t="str">
            <v>NVLKX0.</v>
          </cell>
        </row>
        <row r="411">
          <cell r="H411" t="str">
            <v>NVLKX0.</v>
          </cell>
        </row>
        <row r="412">
          <cell r="H412" t="str">
            <v>NVLKX0.</v>
          </cell>
        </row>
        <row r="413">
          <cell r="H413" t="str">
            <v>NVLKX0.</v>
          </cell>
        </row>
        <row r="414">
          <cell r="H414" t="str">
            <v>NVLKX0.</v>
          </cell>
        </row>
        <row r="415">
          <cell r="H415" t="str">
            <v>NVLKX0.</v>
          </cell>
        </row>
        <row r="416">
          <cell r="H416" t="str">
            <v>NVLKX0.</v>
          </cell>
        </row>
        <row r="417">
          <cell r="H417" t="str">
            <v>NVLKX0.</v>
          </cell>
        </row>
        <row r="418">
          <cell r="H418" t="str">
            <v>NVLKX0.</v>
          </cell>
        </row>
        <row r="419">
          <cell r="H419" t="str">
            <v>NVLKX0.</v>
          </cell>
        </row>
        <row r="420">
          <cell r="H420" t="str">
            <v>NVLKX0.</v>
          </cell>
        </row>
        <row r="421">
          <cell r="H421" t="str">
            <v>NVLKX0.</v>
          </cell>
        </row>
        <row r="422">
          <cell r="H422" t="str">
            <v>NVLKX0.</v>
          </cell>
        </row>
        <row r="423">
          <cell r="H423" t="str">
            <v>NVLKX0.</v>
          </cell>
        </row>
        <row r="424">
          <cell r="H424" t="str">
            <v>NVLKX0.</v>
          </cell>
        </row>
        <row r="425">
          <cell r="H425" t="str">
            <v>NVLKX0.</v>
          </cell>
        </row>
        <row r="426">
          <cell r="H426" t="str">
            <v>NVLKX0.</v>
          </cell>
        </row>
        <row r="427">
          <cell r="H427" t="str">
            <v>NVLKX0.</v>
          </cell>
        </row>
        <row r="428">
          <cell r="H428" t="str">
            <v>NVLKX0.</v>
          </cell>
        </row>
        <row r="429">
          <cell r="H429" t="str">
            <v>NVLKX0.</v>
          </cell>
        </row>
        <row r="430">
          <cell r="H430" t="str">
            <v>NVLKX0.</v>
          </cell>
        </row>
        <row r="431">
          <cell r="H431" t="str">
            <v>NVLKX0.</v>
          </cell>
        </row>
        <row r="432">
          <cell r="H432" t="str">
            <v>NVLKX0.</v>
          </cell>
        </row>
        <row r="433">
          <cell r="H433" t="str">
            <v>NVLKX0.</v>
          </cell>
        </row>
        <row r="434">
          <cell r="H434" t="str">
            <v>NVLKX0.</v>
          </cell>
        </row>
        <row r="435">
          <cell r="H435" t="str">
            <v>NVLKX0.</v>
          </cell>
        </row>
        <row r="436">
          <cell r="H436" t="str">
            <v>NVLKX0.</v>
          </cell>
        </row>
        <row r="437">
          <cell r="H437" t="str">
            <v>NVLKX0.</v>
          </cell>
        </row>
        <row r="438">
          <cell r="H438" t="str">
            <v>NVLKX0.</v>
          </cell>
        </row>
        <row r="439">
          <cell r="H439" t="str">
            <v>NVLKX0.</v>
          </cell>
        </row>
        <row r="440">
          <cell r="H440" t="str">
            <v>NVLKX0.</v>
          </cell>
        </row>
        <row r="441">
          <cell r="H441" t="str">
            <v>NVLKX0.</v>
          </cell>
        </row>
        <row r="442">
          <cell r="H442" t="str">
            <v>NVLKX0.</v>
          </cell>
        </row>
        <row r="443">
          <cell r="H443" t="str">
            <v>NVLKX0.</v>
          </cell>
        </row>
        <row r="444">
          <cell r="H444" t="str">
            <v>NVLKX0.</v>
          </cell>
        </row>
        <row r="445">
          <cell r="H445" t="str">
            <v>NVLKX0.</v>
          </cell>
        </row>
        <row r="446">
          <cell r="H446" t="str">
            <v>NVLKX0.</v>
          </cell>
        </row>
        <row r="447">
          <cell r="H447" t="str">
            <v>NVLKX0.</v>
          </cell>
        </row>
        <row r="448">
          <cell r="H448" t="str">
            <v>NVLKX0.</v>
          </cell>
        </row>
        <row r="449">
          <cell r="H449" t="str">
            <v>NVLKX0.</v>
          </cell>
        </row>
        <row r="450">
          <cell r="H450" t="str">
            <v>NVLKX0.</v>
          </cell>
        </row>
        <row r="451">
          <cell r="H451" t="str">
            <v>NVLKX0.</v>
          </cell>
        </row>
        <row r="452">
          <cell r="H452" t="str">
            <v>NVLKX0.</v>
          </cell>
        </row>
        <row r="453">
          <cell r="H453" t="str">
            <v>NVLKX0.</v>
          </cell>
        </row>
        <row r="454">
          <cell r="H454" t="str">
            <v>NVLKX0.</v>
          </cell>
        </row>
        <row r="455">
          <cell r="H455" t="str">
            <v>NVLKX0.</v>
          </cell>
        </row>
        <row r="456">
          <cell r="H456" t="str">
            <v>NVLKX0.</v>
          </cell>
        </row>
        <row r="457">
          <cell r="H457" t="str">
            <v>NVLKX0.</v>
          </cell>
        </row>
        <row r="458">
          <cell r="H458" t="str">
            <v>NVLKX0.</v>
          </cell>
        </row>
        <row r="459">
          <cell r="H459" t="str">
            <v>NVLKX0.</v>
          </cell>
        </row>
        <row r="460">
          <cell r="H460" t="str">
            <v>NVLKX0.</v>
          </cell>
        </row>
        <row r="461">
          <cell r="H461" t="str">
            <v>NVLKX0.</v>
          </cell>
        </row>
        <row r="462">
          <cell r="H462" t="str">
            <v>NVLKX0.</v>
          </cell>
        </row>
        <row r="463">
          <cell r="H463" t="str">
            <v>NVLKX0.</v>
          </cell>
        </row>
        <row r="464">
          <cell r="H464" t="str">
            <v>NVLKX0.</v>
          </cell>
        </row>
        <row r="465">
          <cell r="H465" t="str">
            <v>NVLKX0.</v>
          </cell>
        </row>
        <row r="466">
          <cell r="H466" t="str">
            <v>NVLKX0.</v>
          </cell>
        </row>
        <row r="467">
          <cell r="H467" t="str">
            <v>NVLKX0.</v>
          </cell>
        </row>
        <row r="468">
          <cell r="H468" t="str">
            <v>NVLKX0.</v>
          </cell>
        </row>
        <row r="469">
          <cell r="H469" t="str">
            <v>NVLKX0.</v>
          </cell>
        </row>
        <row r="470">
          <cell r="H470" t="str">
            <v>NVLKX0.</v>
          </cell>
        </row>
        <row r="471">
          <cell r="H471" t="str">
            <v>NVLKX0.</v>
          </cell>
        </row>
        <row r="472">
          <cell r="H472" t="str">
            <v>NVLKX0.</v>
          </cell>
        </row>
        <row r="473">
          <cell r="H473" t="str">
            <v>NVLKX0.</v>
          </cell>
        </row>
        <row r="474">
          <cell r="H474" t="str">
            <v>NVLKX0.</v>
          </cell>
        </row>
        <row r="475">
          <cell r="H475" t="str">
            <v>NVLKX0.</v>
          </cell>
        </row>
        <row r="476">
          <cell r="H476" t="str">
            <v>NVLKX0.</v>
          </cell>
        </row>
        <row r="477">
          <cell r="H477" t="str">
            <v>NVLKX0.</v>
          </cell>
        </row>
        <row r="478">
          <cell r="H478" t="str">
            <v>NVLKX0.</v>
          </cell>
        </row>
        <row r="479">
          <cell r="H479" t="str">
            <v>NVLKX0.</v>
          </cell>
        </row>
        <row r="480">
          <cell r="H480" t="str">
            <v>NVLKX0.</v>
          </cell>
        </row>
        <row r="481">
          <cell r="H481" t="str">
            <v>NVLKX0.</v>
          </cell>
        </row>
        <row r="482">
          <cell r="H482" t="str">
            <v>NVLKX0.</v>
          </cell>
        </row>
        <row r="483">
          <cell r="H483" t="str">
            <v>NVLKX0.</v>
          </cell>
        </row>
        <row r="484">
          <cell r="H484" t="str">
            <v>NVLKX0.</v>
          </cell>
        </row>
        <row r="485">
          <cell r="H485" t="str">
            <v>NVLKX0.</v>
          </cell>
        </row>
        <row r="486">
          <cell r="H486" t="str">
            <v>NVLKX0.</v>
          </cell>
        </row>
        <row r="487">
          <cell r="H487" t="str">
            <v>NVLKX0.</v>
          </cell>
        </row>
        <row r="488">
          <cell r="H488" t="str">
            <v>NVLKX0.</v>
          </cell>
        </row>
        <row r="489">
          <cell r="H489" t="str">
            <v>NVLKX0.</v>
          </cell>
        </row>
        <row r="490">
          <cell r="H490" t="str">
            <v>NVLKX0.</v>
          </cell>
        </row>
        <row r="491">
          <cell r="H491" t="str">
            <v>NVLKX0.</v>
          </cell>
        </row>
        <row r="492">
          <cell r="H492" t="str">
            <v>NVLKX0.</v>
          </cell>
        </row>
        <row r="493">
          <cell r="H493" t="str">
            <v>NVLKX0.</v>
          </cell>
        </row>
        <row r="494">
          <cell r="H494" t="str">
            <v>NVLKX0.</v>
          </cell>
        </row>
        <row r="495">
          <cell r="H495" t="str">
            <v>NVLKX0.</v>
          </cell>
        </row>
        <row r="496">
          <cell r="H496" t="str">
            <v>NVLKX0.</v>
          </cell>
        </row>
        <row r="497">
          <cell r="H497" t="str">
            <v>NVLKX0.</v>
          </cell>
        </row>
        <row r="498">
          <cell r="H498" t="str">
            <v>NVLKX0.</v>
          </cell>
        </row>
        <row r="499">
          <cell r="H499" t="str">
            <v>NVLKX0.</v>
          </cell>
        </row>
        <row r="500">
          <cell r="H500" t="str">
            <v>NVLKX0.</v>
          </cell>
        </row>
        <row r="501">
          <cell r="H501" t="str">
            <v>NVLKX0.</v>
          </cell>
        </row>
        <row r="502">
          <cell r="H502" t="str">
            <v>NVLKX0.</v>
          </cell>
        </row>
        <row r="503">
          <cell r="H503" t="str">
            <v>NVLKX0.</v>
          </cell>
        </row>
        <row r="504">
          <cell r="H504" t="str">
            <v>NVLKX0.</v>
          </cell>
        </row>
        <row r="505">
          <cell r="H505" t="str">
            <v>NVLKX0.</v>
          </cell>
        </row>
        <row r="506">
          <cell r="H506" t="str">
            <v>NVLKX0.</v>
          </cell>
        </row>
        <row r="507">
          <cell r="H507" t="str">
            <v>NVLKX0.</v>
          </cell>
        </row>
        <row r="508">
          <cell r="H508" t="str">
            <v>NVLKX0.</v>
          </cell>
        </row>
        <row r="509">
          <cell r="H509" t="str">
            <v>NVLKX0.</v>
          </cell>
        </row>
        <row r="510">
          <cell r="H510" t="str">
            <v>NVLKX0.</v>
          </cell>
        </row>
        <row r="511">
          <cell r="H511" t="str">
            <v>NVLKX0.</v>
          </cell>
        </row>
        <row r="512">
          <cell r="H512" t="str">
            <v>NVLKX0.</v>
          </cell>
        </row>
        <row r="513">
          <cell r="H513" t="str">
            <v>NVLKX0.</v>
          </cell>
        </row>
        <row r="514">
          <cell r="H514" t="str">
            <v>NVLKX0.</v>
          </cell>
        </row>
        <row r="515">
          <cell r="H515" t="str">
            <v>NVLKX0.</v>
          </cell>
        </row>
        <row r="516">
          <cell r="H516" t="str">
            <v>NVLKX0.</v>
          </cell>
        </row>
        <row r="517">
          <cell r="H517" t="str">
            <v>NVLKX0.</v>
          </cell>
        </row>
        <row r="518">
          <cell r="H518" t="str">
            <v>NVLKX0.</v>
          </cell>
        </row>
        <row r="519">
          <cell r="H519" t="str">
            <v>NVLKX0.</v>
          </cell>
        </row>
        <row r="520">
          <cell r="H520" t="str">
            <v>NVLKX0.</v>
          </cell>
        </row>
        <row r="521">
          <cell r="H521" t="str">
            <v>NVLKX0.</v>
          </cell>
        </row>
        <row r="522">
          <cell r="H522" t="str">
            <v>NVLKX0.</v>
          </cell>
        </row>
        <row r="523">
          <cell r="H523" t="str">
            <v>NVLKX0.</v>
          </cell>
        </row>
        <row r="524">
          <cell r="H524" t="str">
            <v>NVLKX0.</v>
          </cell>
        </row>
        <row r="525">
          <cell r="H525" t="str">
            <v>NVLKX0.</v>
          </cell>
        </row>
        <row r="526">
          <cell r="H526" t="str">
            <v>NVLKX0.</v>
          </cell>
        </row>
        <row r="527">
          <cell r="H527" t="str">
            <v>NVLKX0.</v>
          </cell>
        </row>
        <row r="528">
          <cell r="H528" t="str">
            <v>NVLKX0.</v>
          </cell>
        </row>
        <row r="529">
          <cell r="H529" t="str">
            <v>NVLKX0.</v>
          </cell>
        </row>
        <row r="530">
          <cell r="H530" t="str">
            <v>NVLKX0.</v>
          </cell>
        </row>
        <row r="531">
          <cell r="H531" t="str">
            <v>NVLKX0.</v>
          </cell>
        </row>
        <row r="532">
          <cell r="H532" t="str">
            <v>NVLKX0.</v>
          </cell>
        </row>
        <row r="533">
          <cell r="H533" t="str">
            <v>NVLKX0.</v>
          </cell>
        </row>
        <row r="534">
          <cell r="H534" t="str">
            <v>NVLKX0.</v>
          </cell>
        </row>
        <row r="535">
          <cell r="H535" t="str">
            <v>NVLKX0.</v>
          </cell>
        </row>
        <row r="536">
          <cell r="H536" t="str">
            <v>NVLKX0.</v>
          </cell>
        </row>
        <row r="537">
          <cell r="H537" t="str">
            <v>NVLKX0.</v>
          </cell>
        </row>
        <row r="538">
          <cell r="H538" t="str">
            <v>NVLKX0.</v>
          </cell>
        </row>
        <row r="539">
          <cell r="H539" t="str">
            <v>NVLKX0.</v>
          </cell>
        </row>
        <row r="540">
          <cell r="H540" t="str">
            <v>NVLKX0.</v>
          </cell>
        </row>
        <row r="541">
          <cell r="H541" t="str">
            <v>NVLKX0.</v>
          </cell>
        </row>
        <row r="542">
          <cell r="H542" t="str">
            <v>NVLKX0.</v>
          </cell>
        </row>
        <row r="543">
          <cell r="H543" t="str">
            <v>NVLKX0.</v>
          </cell>
        </row>
        <row r="544">
          <cell r="H544" t="str">
            <v>NVLKX0.</v>
          </cell>
        </row>
        <row r="545">
          <cell r="H545" t="str">
            <v>NVLKX0.</v>
          </cell>
        </row>
        <row r="546">
          <cell r="H546" t="str">
            <v>NVLKX0.</v>
          </cell>
        </row>
        <row r="547">
          <cell r="H547" t="str">
            <v>NVLKX0.</v>
          </cell>
        </row>
        <row r="548">
          <cell r="H548" t="str">
            <v>NVLKX0.</v>
          </cell>
        </row>
        <row r="549">
          <cell r="H549" t="str">
            <v>NVLKX0.</v>
          </cell>
        </row>
        <row r="550">
          <cell r="H550" t="str">
            <v>NVLKX0.</v>
          </cell>
        </row>
        <row r="551">
          <cell r="H551" t="str">
            <v>NVLKX0.</v>
          </cell>
        </row>
        <row r="552">
          <cell r="H552" t="str">
            <v>NVLKX0.</v>
          </cell>
        </row>
        <row r="553">
          <cell r="H553" t="str">
            <v>NVLKX0.</v>
          </cell>
        </row>
        <row r="554">
          <cell r="H554" t="str">
            <v>NVLKX0.</v>
          </cell>
        </row>
        <row r="555">
          <cell r="H555" t="str">
            <v>NVLKX0.</v>
          </cell>
        </row>
        <row r="556">
          <cell r="H556" t="str">
            <v>NVLKX0.</v>
          </cell>
        </row>
        <row r="557">
          <cell r="H557" t="str">
            <v>NVLKX0.</v>
          </cell>
        </row>
        <row r="558">
          <cell r="H558" t="str">
            <v>NVLKX0.</v>
          </cell>
        </row>
        <row r="559">
          <cell r="H559" t="str">
            <v>NVLKX0.</v>
          </cell>
        </row>
        <row r="560">
          <cell r="H560" t="str">
            <v>NVLKX0.</v>
          </cell>
        </row>
        <row r="561">
          <cell r="H561" t="str">
            <v>NVLKX0.</v>
          </cell>
        </row>
        <row r="562">
          <cell r="H562" t="str">
            <v>NVLKX0.</v>
          </cell>
        </row>
        <row r="563">
          <cell r="H563" t="str">
            <v>NVLKX0.</v>
          </cell>
        </row>
        <row r="564">
          <cell r="H564" t="str">
            <v>NVLKX0.</v>
          </cell>
        </row>
        <row r="565">
          <cell r="H565" t="str">
            <v>NVLKX0.</v>
          </cell>
        </row>
        <row r="566">
          <cell r="H566" t="str">
            <v>NVLKX0.</v>
          </cell>
        </row>
        <row r="567">
          <cell r="H567" t="str">
            <v>NVLKX0.</v>
          </cell>
        </row>
        <row r="568">
          <cell r="H568" t="str">
            <v>NVLKX0.</v>
          </cell>
        </row>
        <row r="569">
          <cell r="H569" t="str">
            <v>NVLKX0.</v>
          </cell>
        </row>
        <row r="570">
          <cell r="H570" t="str">
            <v>NVLKX0.</v>
          </cell>
        </row>
        <row r="571">
          <cell r="H571" t="str">
            <v>NVLKX0.</v>
          </cell>
        </row>
        <row r="572">
          <cell r="H572" t="str">
            <v>NVLKX0.</v>
          </cell>
        </row>
        <row r="573">
          <cell r="H573" t="str">
            <v>NVLKX0.</v>
          </cell>
        </row>
        <row r="574">
          <cell r="H574" t="str">
            <v>NVLKX0.</v>
          </cell>
        </row>
        <row r="575">
          <cell r="H575" t="str">
            <v>NVLKX0.</v>
          </cell>
        </row>
        <row r="576">
          <cell r="H576" t="str">
            <v>NVLKX0.</v>
          </cell>
        </row>
        <row r="577">
          <cell r="H577" t="str">
            <v>NVLKX0.</v>
          </cell>
        </row>
        <row r="578">
          <cell r="H578" t="str">
            <v>NVLKX0.</v>
          </cell>
        </row>
        <row r="579">
          <cell r="H579" t="str">
            <v>NVLKX0.</v>
          </cell>
        </row>
        <row r="580">
          <cell r="H580" t="str">
            <v>NVLKX0.</v>
          </cell>
        </row>
        <row r="581">
          <cell r="H581" t="str">
            <v>NVLKX0.</v>
          </cell>
        </row>
        <row r="582">
          <cell r="H582" t="str">
            <v>NVLKX0.</v>
          </cell>
        </row>
        <row r="583">
          <cell r="H583" t="str">
            <v>NVLKX0.</v>
          </cell>
        </row>
        <row r="584">
          <cell r="H584" t="str">
            <v>NVLKX0.</v>
          </cell>
        </row>
        <row r="585">
          <cell r="H585" t="str">
            <v>NVLKX0.</v>
          </cell>
        </row>
        <row r="586">
          <cell r="H586" t="str">
            <v>NVLKX0.</v>
          </cell>
        </row>
        <row r="587">
          <cell r="H587" t="str">
            <v>NVLKX0.</v>
          </cell>
        </row>
        <row r="588">
          <cell r="H588" t="str">
            <v>NVLKX0.</v>
          </cell>
        </row>
        <row r="589">
          <cell r="H589" t="str">
            <v>NVLKX0.</v>
          </cell>
        </row>
        <row r="590">
          <cell r="H590" t="str">
            <v>NVLKX0.</v>
          </cell>
        </row>
        <row r="591">
          <cell r="H591" t="str">
            <v>NVLKX0.</v>
          </cell>
        </row>
        <row r="592">
          <cell r="H592" t="str">
            <v>NVLKX0.</v>
          </cell>
        </row>
        <row r="593">
          <cell r="H593" t="str">
            <v>NVLKX0.</v>
          </cell>
        </row>
        <row r="594">
          <cell r="H594" t="str">
            <v>NVLKX0.</v>
          </cell>
        </row>
        <row r="595">
          <cell r="H595" t="str">
            <v>NVLKX0.</v>
          </cell>
        </row>
        <row r="596">
          <cell r="H596" t="str">
            <v>NVLKX0.</v>
          </cell>
        </row>
        <row r="597">
          <cell r="H597" t="str">
            <v>NVLKX0.</v>
          </cell>
        </row>
        <row r="598">
          <cell r="H598" t="str">
            <v>NVLKX0.</v>
          </cell>
        </row>
        <row r="599">
          <cell r="H599" t="str">
            <v>NVLKX0.</v>
          </cell>
        </row>
        <row r="600">
          <cell r="H600" t="str">
            <v>NVLKX0.</v>
          </cell>
        </row>
        <row r="601">
          <cell r="H601" t="str">
            <v>NVLKX0.</v>
          </cell>
        </row>
        <row r="602">
          <cell r="H602" t="str">
            <v>NVLKX0.</v>
          </cell>
        </row>
        <row r="603">
          <cell r="H603" t="str">
            <v>NVLKX0.</v>
          </cell>
        </row>
        <row r="604">
          <cell r="H604" t="str">
            <v>NVLKX0.</v>
          </cell>
        </row>
        <row r="605">
          <cell r="H605" t="str">
            <v>NVLKX0.</v>
          </cell>
        </row>
        <row r="606">
          <cell r="H606" t="str">
            <v>NVLKX0.</v>
          </cell>
        </row>
        <row r="607">
          <cell r="H607" t="str">
            <v>NVLKX0.</v>
          </cell>
        </row>
        <row r="608">
          <cell r="H608" t="str">
            <v>NVLKX0.</v>
          </cell>
        </row>
        <row r="609">
          <cell r="H609" t="str">
            <v>NVLKX0.</v>
          </cell>
        </row>
        <row r="610">
          <cell r="H610" t="str">
            <v>NVLKX0.</v>
          </cell>
        </row>
        <row r="611">
          <cell r="H611" t="str">
            <v>NVLKX0.</v>
          </cell>
        </row>
        <row r="612">
          <cell r="H612" t="str">
            <v>NVLKX0.</v>
          </cell>
        </row>
        <row r="613">
          <cell r="H613" t="str">
            <v>NVLKX0.</v>
          </cell>
        </row>
        <row r="614">
          <cell r="H614" t="str">
            <v>NVLKX0.</v>
          </cell>
        </row>
        <row r="615">
          <cell r="H615" t="str">
            <v>NVLKX0.</v>
          </cell>
        </row>
        <row r="616">
          <cell r="H616" t="str">
            <v>NVLKX0.</v>
          </cell>
        </row>
        <row r="617">
          <cell r="H617" t="str">
            <v>NVLKX0.</v>
          </cell>
        </row>
        <row r="618">
          <cell r="H618" t="str">
            <v>NVLKX0.</v>
          </cell>
        </row>
        <row r="619">
          <cell r="H619" t="str">
            <v>NVLKX0.</v>
          </cell>
        </row>
        <row r="620">
          <cell r="H620" t="str">
            <v>NVLKX0.</v>
          </cell>
        </row>
        <row r="621">
          <cell r="H621" t="str">
            <v>NVLKX0.</v>
          </cell>
        </row>
        <row r="622">
          <cell r="H622" t="str">
            <v>NVLKX0.</v>
          </cell>
        </row>
        <row r="623">
          <cell r="H623" t="str">
            <v>NVLKX0.</v>
          </cell>
        </row>
        <row r="624">
          <cell r="H624" t="str">
            <v>NVLKX0.</v>
          </cell>
        </row>
        <row r="625">
          <cell r="H625" t="str">
            <v>NVLKX0.</v>
          </cell>
        </row>
        <row r="626">
          <cell r="H626" t="str">
            <v>NVLKX0.</v>
          </cell>
        </row>
        <row r="627">
          <cell r="H627" t="str">
            <v>NVLKX0.</v>
          </cell>
        </row>
        <row r="628">
          <cell r="H628" t="str">
            <v>NVLKX0.</v>
          </cell>
        </row>
        <row r="629">
          <cell r="H629" t="str">
            <v>NVLKX0.</v>
          </cell>
        </row>
        <row r="630">
          <cell r="H630" t="str">
            <v>NVLKX0.</v>
          </cell>
        </row>
        <row r="631">
          <cell r="H631" t="str">
            <v>NVLKX0.</v>
          </cell>
        </row>
        <row r="632">
          <cell r="H632" t="str">
            <v>NVLKX0.</v>
          </cell>
        </row>
        <row r="633">
          <cell r="H633" t="str">
            <v>NVLKX0.</v>
          </cell>
        </row>
        <row r="634">
          <cell r="H634" t="str">
            <v>NVLKX0.</v>
          </cell>
        </row>
        <row r="635">
          <cell r="H635" t="str">
            <v>NVLKX0.</v>
          </cell>
        </row>
        <row r="636">
          <cell r="H636" t="str">
            <v>NVLKX0.</v>
          </cell>
        </row>
        <row r="637">
          <cell r="H637" t="str">
            <v>NVLKX0.</v>
          </cell>
        </row>
        <row r="638">
          <cell r="H638" t="str">
            <v>NVLKX0.</v>
          </cell>
        </row>
        <row r="639">
          <cell r="H639" t="str">
            <v>NVLKX0.</v>
          </cell>
        </row>
        <row r="640">
          <cell r="H640" t="str">
            <v>NVLKX0.</v>
          </cell>
        </row>
        <row r="641">
          <cell r="H641" t="str">
            <v>NVLKX0.</v>
          </cell>
        </row>
        <row r="642">
          <cell r="H642" t="str">
            <v>NVLKX0.</v>
          </cell>
        </row>
        <row r="643">
          <cell r="H643" t="str">
            <v>NVLKX0.</v>
          </cell>
        </row>
        <row r="644">
          <cell r="H644" t="str">
            <v>NVLKX0.</v>
          </cell>
        </row>
        <row r="645">
          <cell r="H645" t="str">
            <v>NVLKX0.</v>
          </cell>
        </row>
        <row r="646">
          <cell r="H646" t="str">
            <v>NVLKX0.</v>
          </cell>
        </row>
        <row r="647">
          <cell r="H647" t="str">
            <v>NVLKX0.</v>
          </cell>
        </row>
        <row r="648">
          <cell r="H648" t="str">
            <v>NVLKX0.</v>
          </cell>
        </row>
        <row r="649">
          <cell r="H649" t="str">
            <v>NVLKX0.</v>
          </cell>
        </row>
        <row r="650">
          <cell r="H650" t="str">
            <v>NVLKX0.</v>
          </cell>
        </row>
        <row r="651">
          <cell r="H651" t="str">
            <v>NVLKX0.</v>
          </cell>
        </row>
        <row r="652">
          <cell r="H652" t="str">
            <v>NVLKX0.</v>
          </cell>
        </row>
        <row r="653">
          <cell r="H653" t="str">
            <v>NVLKX0.</v>
          </cell>
        </row>
        <row r="654">
          <cell r="H654" t="str">
            <v>NVLKX0.</v>
          </cell>
        </row>
        <row r="655">
          <cell r="H655" t="str">
            <v>NVLKX0.</v>
          </cell>
        </row>
        <row r="656">
          <cell r="H656" t="str">
            <v>NVLKX0.</v>
          </cell>
        </row>
        <row r="657">
          <cell r="H657" t="str">
            <v>NVLKX0.</v>
          </cell>
        </row>
        <row r="658">
          <cell r="H658" t="str">
            <v>NVLKX0.</v>
          </cell>
        </row>
        <row r="659">
          <cell r="H659" t="str">
            <v>NVLKX0.</v>
          </cell>
        </row>
        <row r="660">
          <cell r="H660" t="str">
            <v>NVLKX0.</v>
          </cell>
        </row>
        <row r="661">
          <cell r="H661" t="str">
            <v>NVLKX0.</v>
          </cell>
        </row>
        <row r="662">
          <cell r="H662" t="str">
            <v>NVLKX0.</v>
          </cell>
        </row>
        <row r="663">
          <cell r="H663" t="str">
            <v>NVLKX0.</v>
          </cell>
        </row>
        <row r="664">
          <cell r="H664" t="str">
            <v>NVLKX0.</v>
          </cell>
        </row>
        <row r="665">
          <cell r="H665" t="str">
            <v>NVLKX0.</v>
          </cell>
        </row>
        <row r="666">
          <cell r="H666" t="str">
            <v>NVLKX0.</v>
          </cell>
        </row>
        <row r="667">
          <cell r="H667" t="str">
            <v>NVLKX0.</v>
          </cell>
        </row>
        <row r="668">
          <cell r="H668" t="str">
            <v>NVLKX0.</v>
          </cell>
        </row>
        <row r="669">
          <cell r="H669" t="str">
            <v>NVLKX0.</v>
          </cell>
        </row>
        <row r="670">
          <cell r="H670" t="str">
            <v>NVLKX0.</v>
          </cell>
        </row>
        <row r="671">
          <cell r="H671" t="str">
            <v>NVLKX0.</v>
          </cell>
        </row>
        <row r="672">
          <cell r="H672" t="str">
            <v>NVLKX0.</v>
          </cell>
        </row>
        <row r="673">
          <cell r="H673" t="str">
            <v>NVLKX0.</v>
          </cell>
        </row>
        <row r="674">
          <cell r="H674" t="str">
            <v>NVLKX0.</v>
          </cell>
        </row>
        <row r="675">
          <cell r="H675" t="str">
            <v>NVLKX0.</v>
          </cell>
        </row>
        <row r="676">
          <cell r="H676" t="str">
            <v>NVLKX0.</v>
          </cell>
        </row>
        <row r="677">
          <cell r="H677" t="str">
            <v>NVLKX0.</v>
          </cell>
        </row>
        <row r="678">
          <cell r="H678" t="str">
            <v>NVLKX0.</v>
          </cell>
        </row>
        <row r="679">
          <cell r="H679" t="str">
            <v>NVLKX0.</v>
          </cell>
        </row>
        <row r="680">
          <cell r="H680" t="str">
            <v>NVLKX0.</v>
          </cell>
        </row>
        <row r="681">
          <cell r="H681" t="str">
            <v>NVLKX0.</v>
          </cell>
        </row>
        <row r="682">
          <cell r="H682" t="str">
            <v>NVLKX0.</v>
          </cell>
        </row>
        <row r="683">
          <cell r="H683" t="str">
            <v>NVLKX0.</v>
          </cell>
        </row>
        <row r="684">
          <cell r="H684" t="str">
            <v>NVLKX0.</v>
          </cell>
        </row>
        <row r="685">
          <cell r="H685" t="str">
            <v>NVLKX0.</v>
          </cell>
        </row>
        <row r="686">
          <cell r="H686" t="str">
            <v>NVLKX0.</v>
          </cell>
        </row>
        <row r="687">
          <cell r="H687" t="str">
            <v>NVLKX0.</v>
          </cell>
        </row>
        <row r="688">
          <cell r="H688" t="str">
            <v>NVLKX0.</v>
          </cell>
        </row>
        <row r="689">
          <cell r="H689" t="str">
            <v>NVLKX0.</v>
          </cell>
        </row>
        <row r="690">
          <cell r="H690" t="str">
            <v>NVLKX0.</v>
          </cell>
        </row>
        <row r="691">
          <cell r="H691" t="str">
            <v>NVLKX0.</v>
          </cell>
        </row>
        <row r="692">
          <cell r="H692" t="str">
            <v>NVLKX0.</v>
          </cell>
        </row>
        <row r="693">
          <cell r="H693" t="str">
            <v>NVLKX0.</v>
          </cell>
        </row>
        <row r="694">
          <cell r="H694" t="str">
            <v>NVLKX0.</v>
          </cell>
        </row>
        <row r="695">
          <cell r="H695" t="str">
            <v>NVLKX0.</v>
          </cell>
        </row>
        <row r="696">
          <cell r="H696" t="str">
            <v>NVLKX0.</v>
          </cell>
        </row>
        <row r="697">
          <cell r="H697" t="str">
            <v>NVLKX0.</v>
          </cell>
        </row>
        <row r="698">
          <cell r="H698" t="str">
            <v>NVLKX0.</v>
          </cell>
        </row>
        <row r="699">
          <cell r="H699" t="str">
            <v>NVLKX0.</v>
          </cell>
        </row>
        <row r="700">
          <cell r="H700" t="str">
            <v>NVLKX0.</v>
          </cell>
        </row>
        <row r="701">
          <cell r="H701" t="str">
            <v>NVLKX0.</v>
          </cell>
        </row>
        <row r="702">
          <cell r="H702" t="str">
            <v>NVLKX0.</v>
          </cell>
        </row>
        <row r="703">
          <cell r="H703" t="str">
            <v>NVLKX0.</v>
          </cell>
        </row>
        <row r="704">
          <cell r="H704" t="str">
            <v>NVLKX0.</v>
          </cell>
        </row>
        <row r="705">
          <cell r="H705" t="str">
            <v>NVLKX0.</v>
          </cell>
        </row>
        <row r="706">
          <cell r="H706" t="str">
            <v>NVLKX0.</v>
          </cell>
        </row>
        <row r="707">
          <cell r="H707" t="str">
            <v>NVLKX0.</v>
          </cell>
        </row>
        <row r="708">
          <cell r="H708" t="str">
            <v>NVLKX0.</v>
          </cell>
        </row>
        <row r="709">
          <cell r="H709" t="str">
            <v>NVLKX0.</v>
          </cell>
        </row>
        <row r="710">
          <cell r="H710" t="str">
            <v>NVLKX0.</v>
          </cell>
        </row>
        <row r="711">
          <cell r="H711" t="str">
            <v>NVLKX0.</v>
          </cell>
        </row>
        <row r="712">
          <cell r="H712" t="str">
            <v>NVLKX0.</v>
          </cell>
        </row>
        <row r="713">
          <cell r="H713" t="str">
            <v>NVLKX0.</v>
          </cell>
        </row>
        <row r="714">
          <cell r="H714" t="str">
            <v>NVLKX0.</v>
          </cell>
        </row>
        <row r="715">
          <cell r="H715" t="str">
            <v>NVLKX0.</v>
          </cell>
        </row>
        <row r="716">
          <cell r="H716" t="str">
            <v>NVLKX0.</v>
          </cell>
        </row>
        <row r="717">
          <cell r="H717" t="str">
            <v>NVLKX0.</v>
          </cell>
        </row>
        <row r="718">
          <cell r="H718" t="str">
            <v>NVLKX0.</v>
          </cell>
        </row>
        <row r="719">
          <cell r="H719" t="str">
            <v>NVLKX0.</v>
          </cell>
        </row>
        <row r="720">
          <cell r="H720" t="str">
            <v>NVLKX0.</v>
          </cell>
        </row>
        <row r="721">
          <cell r="H721" t="str">
            <v>NVLKX0.</v>
          </cell>
        </row>
        <row r="722">
          <cell r="H722" t="str">
            <v>NVLKX0.</v>
          </cell>
        </row>
        <row r="723">
          <cell r="H723" t="str">
            <v>NVLKX0.</v>
          </cell>
        </row>
        <row r="724">
          <cell r="H724" t="str">
            <v>NVLKX0.</v>
          </cell>
        </row>
        <row r="725">
          <cell r="H725" t="str">
            <v>NVLKX0.</v>
          </cell>
        </row>
        <row r="726">
          <cell r="H726" t="str">
            <v>NVLKX0.</v>
          </cell>
        </row>
        <row r="727">
          <cell r="H727" t="str">
            <v>NVLKX0.</v>
          </cell>
        </row>
        <row r="728">
          <cell r="H728" t="str">
            <v>NVLKX0.</v>
          </cell>
        </row>
        <row r="729">
          <cell r="H729" t="str">
            <v>NVLKX0.</v>
          </cell>
        </row>
        <row r="730">
          <cell r="H730" t="str">
            <v>NVLKX0.</v>
          </cell>
        </row>
        <row r="731">
          <cell r="H731" t="str">
            <v>NVLKX0.</v>
          </cell>
        </row>
        <row r="732">
          <cell r="H732" t="str">
            <v>NVLKX0.</v>
          </cell>
        </row>
        <row r="733">
          <cell r="H733" t="str">
            <v>NVLKX0.</v>
          </cell>
        </row>
        <row r="734">
          <cell r="H734" t="str">
            <v>NVLKX0.</v>
          </cell>
        </row>
        <row r="735">
          <cell r="H735" t="str">
            <v>NVLKX0.</v>
          </cell>
        </row>
        <row r="736">
          <cell r="H736" t="str">
            <v>NVLKX0.</v>
          </cell>
        </row>
        <row r="737">
          <cell r="H737" t="str">
            <v>NVLKX0.</v>
          </cell>
        </row>
        <row r="738">
          <cell r="H738" t="str">
            <v>NVLKX0.</v>
          </cell>
        </row>
        <row r="739">
          <cell r="H739" t="str">
            <v>NVLKX0.</v>
          </cell>
        </row>
        <row r="740">
          <cell r="H740" t="str">
            <v>NVLKX0.</v>
          </cell>
        </row>
        <row r="741">
          <cell r="H741" t="str">
            <v>NVLKX0.</v>
          </cell>
        </row>
        <row r="742">
          <cell r="H742" t="str">
            <v>NVLKX0.</v>
          </cell>
        </row>
        <row r="743">
          <cell r="H743" t="str">
            <v>NVLKX0.</v>
          </cell>
        </row>
        <row r="744">
          <cell r="H744" t="str">
            <v>NVLKX0.</v>
          </cell>
        </row>
        <row r="745">
          <cell r="H745" t="str">
            <v>NVLKX0.</v>
          </cell>
        </row>
        <row r="746">
          <cell r="H746" t="str">
            <v>NVLKX0.</v>
          </cell>
        </row>
        <row r="747">
          <cell r="H747" t="str">
            <v>NVLKX0.</v>
          </cell>
        </row>
        <row r="748">
          <cell r="H748" t="str">
            <v>NVLKX0.</v>
          </cell>
        </row>
        <row r="749">
          <cell r="H749" t="str">
            <v>NVLKX0.</v>
          </cell>
        </row>
        <row r="750">
          <cell r="H750" t="str">
            <v>NVLKX0.</v>
          </cell>
        </row>
        <row r="751">
          <cell r="H751" t="str">
            <v>NVLKX0.</v>
          </cell>
        </row>
        <row r="752">
          <cell r="H752" t="str">
            <v>NVLKX0.</v>
          </cell>
        </row>
        <row r="753">
          <cell r="H753" t="str">
            <v>NVLKX0.</v>
          </cell>
        </row>
        <row r="754">
          <cell r="H754" t="str">
            <v>NVLKX0.</v>
          </cell>
        </row>
        <row r="755">
          <cell r="H755" t="str">
            <v>NVLKX0.</v>
          </cell>
        </row>
        <row r="756">
          <cell r="H756" t="str">
            <v>NVLKX0.</v>
          </cell>
        </row>
        <row r="757">
          <cell r="H757" t="str">
            <v>NVLKX0.</v>
          </cell>
        </row>
        <row r="758">
          <cell r="H758" t="str">
            <v>NVLKX0.</v>
          </cell>
        </row>
        <row r="759">
          <cell r="H759" t="str">
            <v>NVLKX0.</v>
          </cell>
        </row>
        <row r="760">
          <cell r="H760" t="str">
            <v>NVLKX0.</v>
          </cell>
        </row>
        <row r="761">
          <cell r="H761" t="str">
            <v>NVLKX0.</v>
          </cell>
        </row>
        <row r="762">
          <cell r="H762" t="str">
            <v>NVLKX0.</v>
          </cell>
        </row>
        <row r="763">
          <cell r="H763" t="str">
            <v>NVLKX0.</v>
          </cell>
        </row>
        <row r="764">
          <cell r="H764" t="str">
            <v>NVLKX0.</v>
          </cell>
        </row>
        <row r="765">
          <cell r="H765" t="str">
            <v>NVLKX0.</v>
          </cell>
        </row>
        <row r="766">
          <cell r="H766" t="str">
            <v>NVLKX0.</v>
          </cell>
        </row>
        <row r="767">
          <cell r="H767" t="str">
            <v>NVLKX0.</v>
          </cell>
        </row>
        <row r="768">
          <cell r="H768" t="str">
            <v>NVLKX0.</v>
          </cell>
        </row>
        <row r="769">
          <cell r="H769" t="str">
            <v>NVLKX0.</v>
          </cell>
        </row>
        <row r="770">
          <cell r="H770" t="str">
            <v>NVLKX0.</v>
          </cell>
        </row>
        <row r="771">
          <cell r="H771" t="str">
            <v>NVLKX0.</v>
          </cell>
        </row>
        <row r="772">
          <cell r="H772" t="str">
            <v>NVLKX0.</v>
          </cell>
        </row>
        <row r="773">
          <cell r="H773" t="str">
            <v>NVLKX0.</v>
          </cell>
        </row>
        <row r="774">
          <cell r="H774" t="str">
            <v>NVLKX0.</v>
          </cell>
        </row>
        <row r="775">
          <cell r="H775" t="str">
            <v>NVLKX0.</v>
          </cell>
        </row>
        <row r="776">
          <cell r="H776" t="str">
            <v>NVLKX0.</v>
          </cell>
        </row>
        <row r="777">
          <cell r="H777" t="str">
            <v>NVLKX0.</v>
          </cell>
        </row>
        <row r="778">
          <cell r="H778" t="str">
            <v>NVLKX0.</v>
          </cell>
        </row>
        <row r="779">
          <cell r="H779" t="str">
            <v>NVLKX0.</v>
          </cell>
        </row>
        <row r="780">
          <cell r="H780" t="str">
            <v>NVLKX0.</v>
          </cell>
        </row>
        <row r="781">
          <cell r="H781" t="str">
            <v>NVLKX0.</v>
          </cell>
        </row>
        <row r="782">
          <cell r="H782" t="str">
            <v>NVLKX0.</v>
          </cell>
        </row>
        <row r="783">
          <cell r="H783" t="str">
            <v>NVLKX0.</v>
          </cell>
        </row>
        <row r="784">
          <cell r="H784" t="str">
            <v>NVLKX0.</v>
          </cell>
        </row>
        <row r="785">
          <cell r="H785" t="str">
            <v>NVLKX0.</v>
          </cell>
        </row>
        <row r="786">
          <cell r="H786" t="str">
            <v>NVLKX0.</v>
          </cell>
        </row>
        <row r="787">
          <cell r="H787" t="str">
            <v>NVLKX0.</v>
          </cell>
        </row>
        <row r="788">
          <cell r="H788" t="str">
            <v>NVLKX0.</v>
          </cell>
        </row>
        <row r="789">
          <cell r="H789" t="str">
            <v>NVLKX0.</v>
          </cell>
        </row>
        <row r="790">
          <cell r="H790" t="str">
            <v>NVLKX0.</v>
          </cell>
        </row>
        <row r="791">
          <cell r="H791" t="str">
            <v>NVLKX0.</v>
          </cell>
        </row>
        <row r="792">
          <cell r="H792" t="str">
            <v>NVLKX0.</v>
          </cell>
        </row>
        <row r="793">
          <cell r="H793" t="str">
            <v>NVLKX0.</v>
          </cell>
        </row>
        <row r="794">
          <cell r="H794" t="str">
            <v>NVLKX0.</v>
          </cell>
        </row>
        <row r="795">
          <cell r="H795" t="str">
            <v>NVLKX0.</v>
          </cell>
        </row>
        <row r="796">
          <cell r="H796" t="str">
            <v>NVLKX0.</v>
          </cell>
        </row>
        <row r="797">
          <cell r="H797" t="str">
            <v>NVLKX0.</v>
          </cell>
        </row>
        <row r="798">
          <cell r="H798" t="str">
            <v>NVLKX0.</v>
          </cell>
        </row>
        <row r="799">
          <cell r="H799" t="str">
            <v>NVLKX0.</v>
          </cell>
        </row>
        <row r="800">
          <cell r="H800" t="str">
            <v>NVLKX0.</v>
          </cell>
        </row>
        <row r="801">
          <cell r="H801" t="str">
            <v>NVLKX0.</v>
          </cell>
        </row>
        <row r="802">
          <cell r="H802" t="str">
            <v>NVLKX0.</v>
          </cell>
        </row>
        <row r="803">
          <cell r="H803" t="str">
            <v>NVLKX0.</v>
          </cell>
        </row>
        <row r="804">
          <cell r="H804" t="str">
            <v>NVLKX0.</v>
          </cell>
        </row>
        <row r="805">
          <cell r="H805" t="str">
            <v>NVLKX0.</v>
          </cell>
        </row>
        <row r="806">
          <cell r="H806" t="str">
            <v>NVLKX0.</v>
          </cell>
        </row>
        <row r="807">
          <cell r="H807" t="str">
            <v>NVLKX0.</v>
          </cell>
        </row>
        <row r="808">
          <cell r="H808" t="str">
            <v>NVLKX0.</v>
          </cell>
        </row>
        <row r="809">
          <cell r="H809" t="str">
            <v>NVLKX0.</v>
          </cell>
        </row>
        <row r="810">
          <cell r="H810" t="str">
            <v>NVLKX0.</v>
          </cell>
        </row>
        <row r="811">
          <cell r="H811" t="str">
            <v>NVLKX0.</v>
          </cell>
        </row>
        <row r="812">
          <cell r="H812" t="str">
            <v>NVLKX0.</v>
          </cell>
        </row>
        <row r="813">
          <cell r="H813" t="str">
            <v>NVLKX0.</v>
          </cell>
        </row>
        <row r="814">
          <cell r="H814" t="str">
            <v>NVLKX0.</v>
          </cell>
        </row>
        <row r="815">
          <cell r="H815" t="str">
            <v>NVLKX0.</v>
          </cell>
        </row>
        <row r="816">
          <cell r="H816" t="str">
            <v>NVLKX0.</v>
          </cell>
        </row>
        <row r="817">
          <cell r="H817" t="str">
            <v>NVLKX0.</v>
          </cell>
        </row>
        <row r="818">
          <cell r="H818" t="str">
            <v>NVLKX0.</v>
          </cell>
        </row>
        <row r="819">
          <cell r="H819" t="str">
            <v>NVLKX0.</v>
          </cell>
        </row>
        <row r="820">
          <cell r="H820" t="str">
            <v>NVLKX0.</v>
          </cell>
        </row>
        <row r="821">
          <cell r="H821" t="str">
            <v>NVLKX0.</v>
          </cell>
        </row>
        <row r="822">
          <cell r="H822" t="str">
            <v>NVLKX0.</v>
          </cell>
        </row>
        <row r="823">
          <cell r="H823" t="str">
            <v>NVLKX0.</v>
          </cell>
        </row>
        <row r="824">
          <cell r="H824" t="str">
            <v>NVLKX0.</v>
          </cell>
        </row>
        <row r="825">
          <cell r="H825" t="str">
            <v>NVLKX0.</v>
          </cell>
        </row>
        <row r="826">
          <cell r="H826" t="str">
            <v>NVLKX0.</v>
          </cell>
        </row>
        <row r="827">
          <cell r="H827" t="str">
            <v>NVLKX0.</v>
          </cell>
        </row>
        <row r="828">
          <cell r="H828" t="str">
            <v>NVLKX0.</v>
          </cell>
        </row>
        <row r="829">
          <cell r="H829" t="str">
            <v>NVLKX0.</v>
          </cell>
        </row>
        <row r="830">
          <cell r="H830" t="str">
            <v>NVLKX0.</v>
          </cell>
        </row>
        <row r="831">
          <cell r="H831" t="str">
            <v>NVLKX0.</v>
          </cell>
        </row>
        <row r="832">
          <cell r="H832" t="str">
            <v>NVLKX0.</v>
          </cell>
        </row>
        <row r="833">
          <cell r="H833" t="str">
            <v>NVLKX0.</v>
          </cell>
        </row>
        <row r="834">
          <cell r="H834" t="str">
            <v>NVLKX0.</v>
          </cell>
        </row>
        <row r="835">
          <cell r="H835" t="str">
            <v>NVLKX0.</v>
          </cell>
        </row>
        <row r="836">
          <cell r="H836" t="str">
            <v>NVLKX0.</v>
          </cell>
        </row>
        <row r="837">
          <cell r="H837" t="str">
            <v>NVLKX0.</v>
          </cell>
        </row>
        <row r="838">
          <cell r="H838" t="str">
            <v>NVLKX0.</v>
          </cell>
        </row>
        <row r="839">
          <cell r="H839" t="str">
            <v>NVLKX0.</v>
          </cell>
        </row>
        <row r="840">
          <cell r="H840" t="str">
            <v>NVLKX0.</v>
          </cell>
        </row>
      </sheetData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MAKH"/>
      <sheetName val="BCNXT"/>
      <sheetName val="Nhap"/>
      <sheetName val="Xuat"/>
      <sheetName val="In_Nhap"/>
      <sheetName val="In_Xuat"/>
      <sheetName val="IN_PN1"/>
      <sheetName val="PN2"/>
      <sheetName val="PN3"/>
      <sheetName val="XNT- NVL"/>
      <sheetName val="DMKH"/>
    </sheetNames>
    <sheetDataSet>
      <sheetData sheetId="0">
        <row r="2">
          <cell r="B2" t="str">
            <v>Y1001</v>
          </cell>
        </row>
        <row r="3">
          <cell r="B3" t="str">
            <v>Y1002</v>
          </cell>
        </row>
        <row r="4">
          <cell r="B4" t="str">
            <v>Y1003</v>
          </cell>
        </row>
        <row r="5">
          <cell r="B5" t="str">
            <v>Y1004</v>
          </cell>
        </row>
        <row r="6">
          <cell r="B6" t="str">
            <v>Y1005</v>
          </cell>
        </row>
        <row r="7">
          <cell r="B7" t="str">
            <v>Y1006</v>
          </cell>
        </row>
        <row r="8">
          <cell r="B8" t="str">
            <v>Y1007</v>
          </cell>
        </row>
        <row r="9">
          <cell r="B9" t="str">
            <v>Y1008</v>
          </cell>
        </row>
        <row r="10">
          <cell r="B10" t="str">
            <v>Y1009</v>
          </cell>
        </row>
        <row r="11">
          <cell r="B11" t="str">
            <v>Y1010</v>
          </cell>
        </row>
        <row r="12">
          <cell r="B12" t="str">
            <v>Y1011</v>
          </cell>
        </row>
        <row r="13">
          <cell r="B13" t="str">
            <v>Y1012</v>
          </cell>
        </row>
        <row r="14">
          <cell r="B14" t="str">
            <v>Y1013</v>
          </cell>
        </row>
        <row r="15">
          <cell r="B15" t="str">
            <v>Y1014</v>
          </cell>
        </row>
        <row r="16">
          <cell r="B16" t="str">
            <v>Y1015</v>
          </cell>
        </row>
        <row r="17">
          <cell r="B17" t="str">
            <v>Y1016</v>
          </cell>
        </row>
        <row r="18">
          <cell r="B18" t="str">
            <v>Y1017</v>
          </cell>
        </row>
        <row r="19">
          <cell r="B19" t="str">
            <v>Y1018</v>
          </cell>
        </row>
        <row r="20">
          <cell r="B20" t="str">
            <v>Y1019</v>
          </cell>
        </row>
        <row r="21">
          <cell r="B21" t="str">
            <v>Y1020</v>
          </cell>
        </row>
        <row r="22">
          <cell r="B22" t="str">
            <v>Y1021</v>
          </cell>
        </row>
        <row r="23">
          <cell r="B23" t="str">
            <v>Y1022</v>
          </cell>
        </row>
        <row r="24">
          <cell r="B24" t="str">
            <v>Y1023</v>
          </cell>
        </row>
        <row r="25">
          <cell r="B25" t="str">
            <v>Y1024</v>
          </cell>
        </row>
        <row r="26">
          <cell r="B26" t="str">
            <v>Y1025</v>
          </cell>
        </row>
        <row r="27">
          <cell r="B27" t="str">
            <v>Y1026</v>
          </cell>
        </row>
        <row r="28">
          <cell r="B28" t="str">
            <v>Y1027</v>
          </cell>
        </row>
        <row r="29">
          <cell r="B29" t="str">
            <v>Y1028</v>
          </cell>
        </row>
        <row r="30">
          <cell r="B30" t="str">
            <v>Y1029</v>
          </cell>
        </row>
        <row r="31">
          <cell r="B31" t="str">
            <v>Y1030</v>
          </cell>
        </row>
        <row r="32">
          <cell r="B32" t="str">
            <v>Y1031</v>
          </cell>
        </row>
        <row r="33">
          <cell r="B33" t="str">
            <v>Y1032</v>
          </cell>
        </row>
        <row r="34">
          <cell r="B34" t="str">
            <v>Y1033</v>
          </cell>
        </row>
        <row r="35">
          <cell r="B35" t="str">
            <v>Y1034</v>
          </cell>
        </row>
        <row r="36">
          <cell r="B36" t="str">
            <v>Y1035</v>
          </cell>
        </row>
        <row r="37">
          <cell r="B37" t="str">
            <v>Y1036</v>
          </cell>
        </row>
        <row r="38">
          <cell r="B38" t="str">
            <v>Y1037</v>
          </cell>
        </row>
        <row r="39">
          <cell r="B39" t="str">
            <v>Y1038</v>
          </cell>
        </row>
        <row r="40">
          <cell r="B40" t="str">
            <v>Y1039</v>
          </cell>
        </row>
        <row r="41">
          <cell r="B41" t="str">
            <v>Y1040</v>
          </cell>
        </row>
        <row r="42">
          <cell r="B42" t="str">
            <v>Y1041</v>
          </cell>
        </row>
        <row r="43">
          <cell r="B43" t="str">
            <v>Y1042</v>
          </cell>
        </row>
        <row r="44">
          <cell r="B44" t="str">
            <v>Y1043</v>
          </cell>
        </row>
        <row r="45">
          <cell r="B45" t="str">
            <v>Y1044</v>
          </cell>
        </row>
        <row r="46">
          <cell r="B46" t="str">
            <v>Y1045</v>
          </cell>
        </row>
        <row r="47">
          <cell r="B47" t="str">
            <v>Y1046</v>
          </cell>
        </row>
        <row r="48">
          <cell r="B48" t="str">
            <v>Y1047</v>
          </cell>
        </row>
        <row r="49">
          <cell r="B49" t="str">
            <v>Y1048</v>
          </cell>
        </row>
        <row r="50">
          <cell r="B50" t="str">
            <v>Y1049</v>
          </cell>
        </row>
        <row r="51">
          <cell r="B51" t="str">
            <v>Y1050</v>
          </cell>
        </row>
        <row r="52">
          <cell r="B52" t="str">
            <v>Y1051</v>
          </cell>
        </row>
        <row r="53">
          <cell r="B53" t="str">
            <v>Y1052</v>
          </cell>
        </row>
        <row r="54">
          <cell r="B54" t="str">
            <v>Y1053</v>
          </cell>
        </row>
        <row r="55">
          <cell r="B55" t="str">
            <v>Y1054</v>
          </cell>
        </row>
        <row r="56">
          <cell r="B56" t="str">
            <v>Y1055</v>
          </cell>
        </row>
        <row r="57">
          <cell r="B57" t="str">
            <v>Y1056</v>
          </cell>
        </row>
        <row r="58">
          <cell r="B58" t="str">
            <v>Y1057</v>
          </cell>
        </row>
        <row r="59">
          <cell r="B59" t="str">
            <v>Y1058</v>
          </cell>
        </row>
        <row r="60">
          <cell r="B60" t="str">
            <v>Y1059</v>
          </cell>
        </row>
        <row r="61">
          <cell r="B61" t="str">
            <v>Y1060</v>
          </cell>
        </row>
        <row r="62">
          <cell r="B62" t="str">
            <v>Y1061</v>
          </cell>
        </row>
        <row r="63">
          <cell r="B63" t="str">
            <v>Y1062</v>
          </cell>
        </row>
        <row r="64">
          <cell r="B64" t="str">
            <v>Y1063</v>
          </cell>
        </row>
        <row r="65">
          <cell r="B65" t="str">
            <v>Y1064</v>
          </cell>
        </row>
        <row r="66">
          <cell r="B66" t="str">
            <v>Y1065</v>
          </cell>
        </row>
        <row r="67">
          <cell r="B67" t="str">
            <v>Y1066</v>
          </cell>
        </row>
        <row r="68">
          <cell r="B68" t="str">
            <v>Y2001</v>
          </cell>
        </row>
        <row r="69">
          <cell r="B69" t="str">
            <v>Y2002</v>
          </cell>
        </row>
        <row r="70">
          <cell r="B70" t="str">
            <v>Y2003</v>
          </cell>
        </row>
        <row r="71">
          <cell r="B71" t="str">
            <v>Y2004</v>
          </cell>
        </row>
        <row r="72">
          <cell r="B72" t="str">
            <v>Y2005</v>
          </cell>
        </row>
        <row r="73">
          <cell r="B73" t="str">
            <v>Y2006</v>
          </cell>
        </row>
        <row r="74">
          <cell r="B74" t="str">
            <v>Y2007</v>
          </cell>
        </row>
        <row r="75">
          <cell r="B75" t="str">
            <v>Y2008</v>
          </cell>
        </row>
        <row r="76">
          <cell r="B76" t="str">
            <v>Y2009</v>
          </cell>
        </row>
        <row r="77">
          <cell r="B77" t="str">
            <v>Y2010</v>
          </cell>
        </row>
        <row r="78">
          <cell r="B78" t="str">
            <v>Y2011</v>
          </cell>
        </row>
        <row r="79">
          <cell r="B79" t="str">
            <v>Y2012</v>
          </cell>
        </row>
        <row r="80">
          <cell r="B80" t="str">
            <v>Y2013</v>
          </cell>
        </row>
        <row r="81">
          <cell r="B81" t="str">
            <v>Y2014</v>
          </cell>
        </row>
        <row r="82">
          <cell r="B82" t="str">
            <v>Y2015</v>
          </cell>
        </row>
        <row r="83">
          <cell r="B83" t="str">
            <v>Y2016</v>
          </cell>
        </row>
        <row r="84">
          <cell r="B84" t="str">
            <v>Y2017</v>
          </cell>
        </row>
        <row r="85">
          <cell r="B85" t="str">
            <v>Y2018</v>
          </cell>
        </row>
        <row r="86">
          <cell r="B86" t="str">
            <v>Y2019</v>
          </cell>
        </row>
        <row r="87">
          <cell r="B87" t="str">
            <v>Y2020</v>
          </cell>
        </row>
        <row r="88">
          <cell r="B88" t="str">
            <v>Y2021</v>
          </cell>
        </row>
        <row r="89">
          <cell r="B89" t="str">
            <v>Y2022</v>
          </cell>
        </row>
        <row r="90">
          <cell r="B90" t="str">
            <v>Y2023</v>
          </cell>
        </row>
        <row r="91">
          <cell r="B91" t="str">
            <v>Y2024</v>
          </cell>
        </row>
        <row r="92">
          <cell r="B92" t="str">
            <v>Y2025</v>
          </cell>
        </row>
        <row r="93">
          <cell r="B93" t="str">
            <v>Y2026</v>
          </cell>
        </row>
        <row r="94">
          <cell r="B94" t="str">
            <v>Y2027</v>
          </cell>
        </row>
        <row r="95">
          <cell r="B95" t="str">
            <v>Y2028</v>
          </cell>
        </row>
        <row r="96">
          <cell r="B96" t="str">
            <v>Y2029</v>
          </cell>
        </row>
        <row r="97">
          <cell r="B97" t="str">
            <v>Y2030</v>
          </cell>
        </row>
        <row r="98">
          <cell r="B98" t="str">
            <v>Y2031</v>
          </cell>
        </row>
        <row r="99">
          <cell r="B99" t="str">
            <v>Y2032</v>
          </cell>
        </row>
        <row r="100">
          <cell r="B100" t="str">
            <v>Y2033</v>
          </cell>
        </row>
        <row r="101">
          <cell r="B101" t="str">
            <v>Y2034</v>
          </cell>
        </row>
        <row r="102">
          <cell r="B102" t="str">
            <v>Y2035</v>
          </cell>
        </row>
        <row r="103">
          <cell r="B103" t="str">
            <v>Y2036</v>
          </cell>
        </row>
        <row r="104">
          <cell r="B104" t="str">
            <v>Y2037</v>
          </cell>
        </row>
        <row r="105">
          <cell r="B105" t="str">
            <v>Y2038</v>
          </cell>
        </row>
        <row r="106">
          <cell r="B106" t="str">
            <v>Y2039</v>
          </cell>
        </row>
        <row r="107">
          <cell r="B107" t="str">
            <v>Y2040</v>
          </cell>
        </row>
        <row r="108">
          <cell r="B108" t="str">
            <v>Y2041</v>
          </cell>
        </row>
        <row r="109">
          <cell r="B109" t="str">
            <v>Y2042</v>
          </cell>
        </row>
        <row r="110">
          <cell r="B110" t="str">
            <v>Y2043</v>
          </cell>
        </row>
        <row r="111">
          <cell r="B111" t="str">
            <v>Y2044</v>
          </cell>
        </row>
        <row r="112">
          <cell r="B112" t="str">
            <v>Y2045</v>
          </cell>
        </row>
        <row r="113">
          <cell r="B113" t="str">
            <v>Y2046</v>
          </cell>
        </row>
        <row r="114">
          <cell r="B114" t="str">
            <v>Y2047</v>
          </cell>
        </row>
        <row r="115">
          <cell r="B115" t="str">
            <v>Y2048</v>
          </cell>
        </row>
        <row r="116">
          <cell r="B116" t="str">
            <v>Y2049</v>
          </cell>
        </row>
        <row r="117">
          <cell r="B117" t="str">
            <v>Y2050</v>
          </cell>
        </row>
        <row r="118">
          <cell r="B118" t="str">
            <v>Y2051</v>
          </cell>
        </row>
        <row r="119">
          <cell r="B119" t="str">
            <v>Y2052</v>
          </cell>
        </row>
        <row r="120">
          <cell r="B120" t="str">
            <v>Y2053</v>
          </cell>
        </row>
        <row r="121">
          <cell r="B121" t="str">
            <v>Y2054</v>
          </cell>
        </row>
        <row r="122">
          <cell r="B122" t="str">
            <v>Y2055</v>
          </cell>
        </row>
        <row r="123">
          <cell r="B123" t="str">
            <v>Y2056</v>
          </cell>
        </row>
        <row r="124">
          <cell r="B124" t="str">
            <v>Y2057</v>
          </cell>
        </row>
        <row r="125">
          <cell r="B125" t="str">
            <v>Y2058</v>
          </cell>
        </row>
        <row r="126">
          <cell r="B126" t="str">
            <v>Y2059</v>
          </cell>
        </row>
        <row r="127">
          <cell r="B127" t="str">
            <v>Y2060</v>
          </cell>
        </row>
        <row r="128">
          <cell r="B128" t="str">
            <v>Y2061</v>
          </cell>
        </row>
        <row r="129">
          <cell r="B129" t="str">
            <v>Y2062</v>
          </cell>
        </row>
        <row r="130">
          <cell r="B130" t="str">
            <v>Y2063</v>
          </cell>
        </row>
        <row r="131">
          <cell r="B131" t="str">
            <v>Y2064</v>
          </cell>
        </row>
        <row r="132">
          <cell r="B132" t="str">
            <v>Y2065</v>
          </cell>
        </row>
        <row r="133">
          <cell r="B133" t="str">
            <v>Y2066</v>
          </cell>
        </row>
        <row r="134">
          <cell r="B134" t="str">
            <v>Y2067</v>
          </cell>
        </row>
        <row r="135">
          <cell r="B135" t="str">
            <v>Y2068</v>
          </cell>
        </row>
        <row r="136">
          <cell r="B136" t="str">
            <v>Y2069</v>
          </cell>
        </row>
        <row r="137">
          <cell r="B137" t="str">
            <v>Y2070</v>
          </cell>
        </row>
        <row r="138">
          <cell r="B138" t="str">
            <v>Y2071</v>
          </cell>
        </row>
        <row r="139">
          <cell r="B139" t="str">
            <v>Y2072</v>
          </cell>
        </row>
        <row r="140">
          <cell r="B140" t="str">
            <v>Y2073</v>
          </cell>
        </row>
        <row r="141">
          <cell r="B141" t="str">
            <v>Y2074</v>
          </cell>
        </row>
        <row r="142">
          <cell r="B142" t="str">
            <v>Y2075</v>
          </cell>
        </row>
        <row r="143">
          <cell r="B143" t="str">
            <v>Y2076</v>
          </cell>
        </row>
        <row r="144">
          <cell r="B144" t="str">
            <v>Y2077</v>
          </cell>
        </row>
        <row r="145">
          <cell r="B145" t="str">
            <v>Y2078</v>
          </cell>
        </row>
        <row r="146">
          <cell r="B146" t="str">
            <v>Y2079</v>
          </cell>
        </row>
        <row r="147">
          <cell r="B147" t="str">
            <v>Y2080</v>
          </cell>
        </row>
        <row r="148">
          <cell r="B148" t="str">
            <v>Y2081</v>
          </cell>
        </row>
        <row r="149">
          <cell r="B149" t="str">
            <v>Y2082</v>
          </cell>
        </row>
        <row r="150">
          <cell r="B150" t="str">
            <v>Y2083</v>
          </cell>
        </row>
        <row r="151">
          <cell r="B151" t="str">
            <v>Y2084</v>
          </cell>
        </row>
        <row r="152">
          <cell r="B152" t="str">
            <v>Y0001</v>
          </cell>
        </row>
        <row r="153">
          <cell r="B153" t="str">
            <v>Y0002</v>
          </cell>
        </row>
        <row r="154">
          <cell r="B154" t="str">
            <v>Y0003</v>
          </cell>
        </row>
        <row r="155">
          <cell r="B155" t="str">
            <v>Y0004</v>
          </cell>
        </row>
        <row r="156">
          <cell r="B156" t="str">
            <v>Y0005</v>
          </cell>
        </row>
        <row r="157">
          <cell r="B157" t="str">
            <v>Y0006</v>
          </cell>
        </row>
        <row r="158">
          <cell r="B158" t="str">
            <v>Y0007</v>
          </cell>
        </row>
        <row r="159">
          <cell r="B159" t="str">
            <v>Y0008</v>
          </cell>
        </row>
        <row r="160">
          <cell r="B160" t="str">
            <v>Y0009</v>
          </cell>
        </row>
        <row r="161">
          <cell r="B161" t="str">
            <v>Y0010</v>
          </cell>
        </row>
        <row r="162">
          <cell r="B162" t="str">
            <v>Y3001</v>
          </cell>
        </row>
        <row r="163">
          <cell r="B163" t="str">
            <v>Y3002</v>
          </cell>
        </row>
        <row r="164">
          <cell r="B164" t="str">
            <v>Y3003</v>
          </cell>
        </row>
        <row r="165">
          <cell r="B165" t="str">
            <v>Y3004</v>
          </cell>
        </row>
        <row r="166">
          <cell r="B166" t="str">
            <v>Y3005</v>
          </cell>
        </row>
        <row r="167">
          <cell r="B167" t="str">
            <v>Y3006</v>
          </cell>
        </row>
        <row r="168">
          <cell r="B168" t="str">
            <v>Y3007</v>
          </cell>
        </row>
        <row r="169">
          <cell r="B169" t="str">
            <v>Y3008</v>
          </cell>
        </row>
        <row r="170">
          <cell r="B170" t="str">
            <v>Y3009</v>
          </cell>
        </row>
        <row r="171">
          <cell r="B171" t="str">
            <v>Y3010</v>
          </cell>
        </row>
        <row r="172">
          <cell r="B172" t="str">
            <v>Y3011</v>
          </cell>
        </row>
        <row r="173">
          <cell r="B173" t="str">
            <v>Y3012</v>
          </cell>
        </row>
        <row r="174">
          <cell r="B174" t="str">
            <v>Y3013</v>
          </cell>
        </row>
        <row r="175">
          <cell r="B175" t="str">
            <v>Y3014</v>
          </cell>
        </row>
        <row r="176">
          <cell r="B176" t="str">
            <v>Y3015</v>
          </cell>
        </row>
        <row r="177">
          <cell r="B177" t="str">
            <v>Y3016</v>
          </cell>
        </row>
        <row r="178">
          <cell r="B178" t="str">
            <v>Y3017</v>
          </cell>
        </row>
        <row r="179">
          <cell r="B179" t="str">
            <v>Y3018</v>
          </cell>
        </row>
        <row r="180">
          <cell r="B180" t="str">
            <v>Y3019</v>
          </cell>
        </row>
        <row r="181">
          <cell r="B181" t="str">
            <v>Y3020</v>
          </cell>
        </row>
        <row r="182">
          <cell r="B182" t="str">
            <v>Y3021</v>
          </cell>
        </row>
        <row r="183">
          <cell r="B183" t="str">
            <v>Y3022</v>
          </cell>
        </row>
        <row r="184">
          <cell r="B184" t="str">
            <v>Y3023</v>
          </cell>
        </row>
        <row r="185">
          <cell r="B185" t="str">
            <v>Y3024</v>
          </cell>
        </row>
        <row r="186">
          <cell r="B186" t="str">
            <v>Y3025</v>
          </cell>
        </row>
        <row r="187">
          <cell r="B187" t="str">
            <v>Y3026</v>
          </cell>
        </row>
        <row r="188">
          <cell r="B188" t="str">
            <v>Y3027</v>
          </cell>
        </row>
        <row r="189">
          <cell r="B189">
            <v>0</v>
          </cell>
        </row>
      </sheetData>
      <sheetData sheetId="1">
        <row r="4">
          <cell r="B4" t="str">
            <v>DL001</v>
          </cell>
        </row>
        <row r="5">
          <cell r="B5" t="str">
            <v>DL002</v>
          </cell>
        </row>
        <row r="6">
          <cell r="B6" t="str">
            <v>DL003</v>
          </cell>
        </row>
        <row r="7">
          <cell r="B7" t="str">
            <v>DL004</v>
          </cell>
        </row>
        <row r="8">
          <cell r="B8" t="str">
            <v>DL005</v>
          </cell>
        </row>
        <row r="9">
          <cell r="B9">
            <v>0</v>
          </cell>
        </row>
        <row r="10">
          <cell r="B10">
            <v>0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0</v>
          </cell>
        </row>
        <row r="14">
          <cell r="B14">
            <v>0</v>
          </cell>
        </row>
        <row r="15">
          <cell r="B15">
            <v>0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0</v>
          </cell>
        </row>
        <row r="19">
          <cell r="B19">
            <v>0</v>
          </cell>
        </row>
        <row r="20">
          <cell r="B20">
            <v>0</v>
          </cell>
        </row>
        <row r="21">
          <cell r="B21">
            <v>0</v>
          </cell>
        </row>
        <row r="22">
          <cell r="B22">
            <v>0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0</v>
          </cell>
        </row>
        <row r="26">
          <cell r="B26">
            <v>0</v>
          </cell>
        </row>
        <row r="27">
          <cell r="B27">
            <v>0</v>
          </cell>
        </row>
        <row r="28">
          <cell r="B28">
            <v>0</v>
          </cell>
        </row>
        <row r="29">
          <cell r="B29">
            <v>0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0</v>
          </cell>
        </row>
        <row r="34">
          <cell r="B34">
            <v>0</v>
          </cell>
        </row>
        <row r="35">
          <cell r="B35">
            <v>0</v>
          </cell>
        </row>
      </sheetData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neRibbonProperties"/>
      <sheetName val="BneWorkBookProperties"/>
      <sheetName val="BneLog"/>
      <sheetName val="PopCache"/>
      <sheetName val="WebADI"/>
    </sheetNames>
    <sheetDataSet>
      <sheetData sheetId="0"/>
      <sheetData sheetId="1"/>
      <sheetData sheetId="2"/>
      <sheetData sheetId="3">
        <row r="1">
          <cell r="A1" t="str">
            <v>Đóng cho chủ nhà</v>
          </cell>
        </row>
        <row r="2">
          <cell r="A2" t="str">
            <v>Đóng cơ quan thuế</v>
          </cell>
        </row>
      </sheetData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neRibbonProperties"/>
      <sheetName val="BneWorkBookProperties"/>
      <sheetName val="BneLog"/>
      <sheetName val="PopCache"/>
      <sheetName val="WebADI"/>
      <sheetName val="Sheet1"/>
    </sheetNames>
    <sheetDataSet>
      <sheetData sheetId="0"/>
      <sheetData sheetId="1"/>
      <sheetData sheetId="2"/>
      <sheetData sheetId="3">
        <row r="1">
          <cell r="A1" t="str">
            <v>CREATE</v>
          </cell>
          <cell r="B1" t="str">
            <v>NO</v>
          </cell>
          <cell r="C1" t="str">
            <v>NO</v>
          </cell>
          <cell r="D1" t="str">
            <v>NO</v>
          </cell>
        </row>
        <row r="2">
          <cell r="A2" t="str">
            <v>UPDATE</v>
          </cell>
          <cell r="B2" t="str">
            <v>YES</v>
          </cell>
          <cell r="C2" t="str">
            <v>YES</v>
          </cell>
          <cell r="D2" t="str">
            <v>YES</v>
          </cell>
        </row>
      </sheetData>
      <sheetData sheetId="4"/>
      <sheetData sheetId="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hà cung ứng"/>
      <sheetName val="DMKH"/>
      <sheetName val="Danh mục CODE"/>
      <sheetName val="XNT- NVL"/>
      <sheetName val="Nhap- NVL"/>
      <sheetName val="IN PHIEU NHAP"/>
      <sheetName val="Xuat- NVL"/>
      <sheetName val="IN PHIEU XUAT"/>
      <sheetName val="DT1"/>
      <sheetName val="D12"/>
      <sheetName val="D13"/>
      <sheetName val="DB14"/>
      <sheetName val="F6"/>
      <sheetName val="F7"/>
      <sheetName val="F8"/>
      <sheetName val="F15"/>
      <sheetName val="H3"/>
      <sheetName val="H4"/>
      <sheetName val="K2"/>
      <sheetName val="T5"/>
      <sheetName val="L10"/>
      <sheetName val="TTLNAD"/>
      <sheetName val="TTLPG"/>
      <sheetName val="CGKHNP"/>
      <sheetName val="STPPHD"/>
      <sheetName val="BA VO DIEU"/>
      <sheetName val="THAN CUC 4A"/>
      <sheetName val="THAN DA"/>
      <sheetName val="THAN HTL"/>
      <sheetName val="THAN CUC 1C"/>
      <sheetName val="THAN CUC 4A GT"/>
      <sheetName val="THAN CUC 4 HG"/>
      <sheetName val="THAN DO 5"/>
      <sheetName val="THAM CÁM"/>
    </sheetNames>
    <sheetDataSet>
      <sheetData sheetId="0" refreshError="1"/>
      <sheetData sheetId="1" refreshError="1"/>
      <sheetData sheetId="2" refreshError="1"/>
      <sheetData sheetId="3" refreshError="1"/>
      <sheetData sheetId="4">
        <row r="5">
          <cell r="B5" t="str">
            <v>KX/04/01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ỔNG HỢP"/>
      <sheetName val="FRIT FO102 - FT1 - FHUE"/>
      <sheetName val="FRIT FO118 - FT8 - FHUE"/>
      <sheetName val="HM002 - FH"/>
      <sheetName val="FRIT HGE91 - FT9 - FHG"/>
      <sheetName val="AL2O3 - A3 - QB"/>
      <sheetName val="ZIRCON - Z4 - LGP"/>
      <sheetName val="KAOLIN AA INDO - KA1 - TQ"/>
      <sheetName val="KAOLIN PHÚ THỌ - KL2 - PT"/>
      <sheetName val="QUARTZ FT3 - QZ5 - FH"/>
      <sheetName val="CMC-ND1B-NĐ"/>
      <sheetName val="QUARTZ VH004-FTA"/>
      <sheetName val="FRIT FO102-FHU"/>
      <sheetName val="ZIRCON K1#"/>
      <sheetName val="STPP TQ - STQ6 - HNP"/>
      <sheetName val="CMC B2B - CM7 - CRT"/>
      <sheetName val="CMC Finnfix 2000 Phần Lan"/>
      <sheetName val="CMC 70NT"/>
      <sheetName val="COMPOUD TRÁNG ĐẾ - CRT"/>
      <sheetName val="CD CON LĂN MGO"/>
      <sheetName val="ROCIMA623 - R623 - THĐV"/>
      <sheetName val="HT082"/>
      <sheetName val="CHỐNG ĐÔNG MEN P601 - TD"/>
      <sheetName val="VTMKD - VDN9 - VTO"/>
      <sheetName val="VTVDN0522"/>
      <sheetName val="VE 92"/>
      <sheetName val="FELDSPAR SODA - VTO"/>
      <sheetName val="WOLLASTONITE - VTO"/>
      <sheetName val="VM01 - VTO"/>
      <sheetName val="FEDSPAS ẤN ĐỘ - SNCR"/>
      <sheetName val="ENGOBE GLAZE A-326 - GTOP"/>
      <sheetName val="FRIT VF1205 - VF12 - VNF"/>
      <sheetName val="STTP LTP"/>
      <sheetName val="CMC FC3828-TQ"/>
      <sheetName val="TMS N40 - TQ"/>
      <sheetName val="CMC C20 - TQ"/>
      <sheetName val="ACE83340PS - TRC"/>
      <sheetName val="Bột màu đen"/>
      <sheetName val="Bột mau Brown"/>
      <sheetName val="Bột màu CORAL"/>
      <sheetName val="VNK00061CB - TRC"/>
      <sheetName val="7070C"/>
      <sheetName val="6069"/>
      <sheetName val="602C"/>
      <sheetName val="6209C"/>
      <sheetName val="A300"/>
      <sheetName val="B911"/>
      <sheetName val="CF019"/>
      <sheetName val="CF-015"/>
      <sheetName val="PAM"/>
      <sheetName val="PAC"/>
      <sheetName val="PVA"/>
      <sheetName val="Bi cao nhôm D30"/>
      <sheetName val="Bi cao nhôm D40"/>
      <sheetName val="Bi cao nhôm D50"/>
      <sheetName val="Bi cao nhôm D60"/>
      <sheetName val="Màu Xanh CIK-AZ1190"/>
      <sheetName val="Màu Xanh CIK-AZ1477"/>
      <sheetName val="Màu Vàng CIK-AM5456"/>
      <sheetName val="Màu Nâu CIK-MA5457"/>
      <sheetName val="Màu Be CIK-BG9118"/>
      <sheetName val="Màu Đen CIK-NE1185"/>
      <sheetName val="Màu Hồng CIK - RO4118"/>
      <sheetName val="Men in chìm CIK-RC1151"/>
      <sheetName val="Men in hiệu ứng bóng CIK-DP1130"/>
      <sheetName val="DD rửa máy in PL0101"/>
      <sheetName val="DD rửa đầu in"/>
      <sheetName val="VỎ THÙNG KHÔNG IN 60X60 - HA"/>
      <sheetName val=" VT Luxury xanh lá 600x600"/>
      <sheetName val="vỏ thùng Crown trắng 600x600"/>
      <sheetName val="VỎ THÙNG LUXURY 60X60 trắng"/>
      <sheetName val="VỎ THÙNG LUXURY 60X60 trắng TTP"/>
      <sheetName val="Vỏ thùng Espana trắng"/>
      <sheetName val="VỎ THÙNG C"/>
      <sheetName val="VO PHE DONG TAY 30X60"/>
      <sheetName val="VO 30X30 GR XANH"/>
      <sheetName val="VO 30X30 SAHADO"/>
      <sheetName val="VỎ THÙNG KHÔNG IN 40X80"/>
      <sheetName val="VỎ THÙNG Luxury 4080 ttp"/>
      <sheetName val="VỎ THÙNG Luxury 4080 QT"/>
      <sheetName val="VỎ THÙNG Luxury 4080 HA"/>
      <sheetName val=" LUXURY TRẮNG 800 HA"/>
      <sheetName val=" LUXURY TRẮNG 800 TTP"/>
      <sheetName val=" LUXURY TRẮNG 800 QT"/>
      <sheetName val=" LUXURY NÂU 800 HA"/>
      <sheetName val="CROWN TRẮNG 800 HA"/>
      <sheetName val="CROWN TRẮNG 400"/>
      <sheetName val="ESPANA 800 HA"/>
      <sheetName val="HAVIRA 800"/>
      <sheetName val="HAVIRA 600"/>
      <sheetName val="VT C 800"/>
      <sheetName val="DAY DAI MAY - LHP"/>
      <sheetName val="DAY DAI TAY PP"/>
      <sheetName val="DAY DAI PET - HLP"/>
      <sheetName val=" PALLET GLP 105"/>
      <sheetName val="PALLET GPH110"/>
      <sheetName val="BĂNG KEO TRONG"/>
      <sheetName val="CÓC DÁN ( DAO CẮT)"/>
      <sheetName val="ĐỒ TĂNG ĐAI  -PET"/>
      <sheetName val="KÌM BẤM DÂY ĐAI PET"/>
      <sheetName val="BỌ SẮT PET"/>
      <sheetName val="MÀNG MẶT PE - TĐT 610"/>
      <sheetName val="PE 810"/>
      <sheetName val="Màng PE (6 cuộn thùng)"/>
      <sheetName val="MÀNG PE 1200"/>
      <sheetName val="PALLET 1M8X1M8 - ĐGN "/>
      <sheetName val="PALLET ITCO MỚI "/>
      <sheetName val="PALLET 1100X1100x90 - ĐGN"/>
      <sheetName val="PALLET GIA KIM TÍN"/>
      <sheetName val="PALLET 1100X1100x83 - ĐGN "/>
      <sheetName val="PALLET 1100X1100x83 - Thái Bình"/>
      <sheetName val="PALLET 1100X1100x83 - Phát Qúy"/>
      <sheetName val="PALLET 1100X1100x83 - LHP"/>
      <sheetName val="PALLET 1100X1100 - PQ"/>
      <sheetName val="NEP GO PQ"/>
      <sheetName val="NEP GO GIA KIM TÍN"/>
      <sheetName val="NEP GO ITC"/>
      <sheetName val="NEP GO GLP"/>
      <sheetName val="PALLET CŨ"/>
      <sheetName val="NẸP 4080 ĐGN"/>
      <sheetName val="KE NHUA - TSD"/>
      <sheetName val="KIM KEP DAI BANG HOI"/>
      <sheetName val="CAO LANH LOC BL"/>
      <sheetName val="DUNG MOI VADV 015"/>
      <sheetName val="MEN VG 443-658"/>
      <sheetName val="MUC XANH DUONG"/>
      <sheetName val="MUC VANG"/>
      <sheetName val="MUC CAM"/>
      <sheetName val="MUC NAU DO"/>
      <sheetName val="MUC HIEU UNG"/>
      <sheetName val="NUOC RUA"/>
      <sheetName val="FELDSPAR IDM"/>
      <sheetName val="KE NHUA 4080"/>
      <sheetName val="KE NHUA 800x800- TSD "/>
      <sheetName val="Sheet1"/>
      <sheetName val="FRIT FO112 - FT1 - FHUE"/>
      <sheetName val="FRIT FO122 - FT1 - FHUE"/>
    </sheetNames>
    <sheetDataSet>
      <sheetData sheetId="0"/>
      <sheetData sheetId="1">
        <row r="1">
          <cell r="A1" t="str">
            <v>CÔNG TY CỐ PHẦN VLXD VI DO NA</v>
          </cell>
        </row>
        <row r="2">
          <cell r="A2" t="str">
            <v>PHÒNG KẾ HOẠCH - VẬT TƯ</v>
          </cell>
          <cell r="M2" t="str">
            <v>BM. 03. 13</v>
          </cell>
        </row>
        <row r="5">
          <cell r="B5" t="str">
            <v xml:space="preserve">Từ ngày:  </v>
          </cell>
          <cell r="C5">
            <v>1</v>
          </cell>
          <cell r="D5" t="str">
            <v>đến ngày</v>
          </cell>
          <cell r="F5" t="str">
            <v>tháng</v>
          </cell>
          <cell r="H5" t="str">
            <v xml:space="preserve">năm </v>
          </cell>
          <cell r="I5">
            <v>2023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0070C0"/>
  </sheetPr>
  <dimension ref="A1:L128"/>
  <sheetViews>
    <sheetView topLeftCell="A106" zoomScale="85" zoomScaleNormal="85" workbookViewId="0">
      <pane xSplit="1" topLeftCell="B1" activePane="topRight" state="frozen"/>
      <selection activeCell="A4" sqref="A4"/>
      <selection pane="topRight" sqref="A1:D2"/>
    </sheetView>
  </sheetViews>
  <sheetFormatPr defaultRowHeight="15"/>
  <cols>
    <col min="1" max="1" width="7.6640625" style="114" customWidth="1"/>
    <col min="2" max="2" width="26.6640625" style="113" customWidth="1"/>
    <col min="3" max="3" width="46.6640625" style="113" customWidth="1"/>
    <col min="4" max="4" width="38" style="113" customWidth="1"/>
    <col min="5" max="5" width="40.5" style="113" customWidth="1"/>
    <col min="6" max="6" width="39.6640625" style="113" customWidth="1"/>
    <col min="7" max="7" width="37" style="112" customWidth="1"/>
    <col min="8" max="8" width="11.33203125" style="111" customWidth="1"/>
    <col min="9" max="9" width="19" style="111" customWidth="1"/>
    <col min="10" max="10" width="9.33203125" style="111"/>
    <col min="11" max="11" width="12" style="111" bestFit="1" customWidth="1"/>
    <col min="12" max="16384" width="9.33203125" style="111"/>
  </cols>
  <sheetData>
    <row r="1" spans="1:9" ht="16.5" customHeight="1">
      <c r="A1" s="700" t="s">
        <v>600</v>
      </c>
      <c r="B1" s="700"/>
      <c r="C1" s="700"/>
      <c r="D1" s="700"/>
    </row>
    <row r="2" spans="1:9" ht="16.5" customHeight="1">
      <c r="A2" s="700" t="s">
        <v>677</v>
      </c>
      <c r="B2" s="700"/>
      <c r="C2" s="700"/>
      <c r="D2" s="700"/>
      <c r="I2" s="160" t="s">
        <v>676</v>
      </c>
    </row>
    <row r="3" spans="1:9" ht="41.25" customHeight="1">
      <c r="A3" s="704" t="s">
        <v>675</v>
      </c>
      <c r="B3" s="704"/>
      <c r="C3" s="704"/>
      <c r="D3" s="704"/>
      <c r="E3" s="704"/>
      <c r="F3" s="704"/>
      <c r="G3" s="704"/>
      <c r="H3" s="704"/>
      <c r="I3" s="704"/>
    </row>
    <row r="4" spans="1:9" s="157" customFormat="1" ht="50.25" customHeight="1">
      <c r="A4" s="158" t="s">
        <v>13</v>
      </c>
      <c r="B4" s="158" t="s">
        <v>674</v>
      </c>
      <c r="C4" s="158" t="s">
        <v>673</v>
      </c>
      <c r="D4" s="158" t="s">
        <v>672</v>
      </c>
      <c r="E4" s="158" t="s">
        <v>671</v>
      </c>
      <c r="F4" s="158" t="s">
        <v>670</v>
      </c>
      <c r="G4" s="159" t="s">
        <v>669</v>
      </c>
      <c r="H4" s="158" t="s">
        <v>48</v>
      </c>
      <c r="I4" s="158" t="s">
        <v>668</v>
      </c>
    </row>
    <row r="5" spans="1:9" ht="18.75" customHeight="1">
      <c r="A5" s="701" t="s">
        <v>667</v>
      </c>
      <c r="B5" s="702"/>
      <c r="C5" s="703"/>
      <c r="D5" s="126"/>
      <c r="E5" s="126"/>
      <c r="F5" s="126"/>
      <c r="G5" s="150"/>
      <c r="H5" s="126"/>
      <c r="I5" s="126"/>
    </row>
    <row r="6" spans="1:9" ht="49.5" customHeight="1">
      <c r="A6" s="131">
        <v>1</v>
      </c>
      <c r="B6" s="134" t="s">
        <v>666</v>
      </c>
      <c r="C6" s="126" t="s">
        <v>665</v>
      </c>
      <c r="D6" s="126" t="s">
        <v>664</v>
      </c>
      <c r="E6" s="130" t="s">
        <v>663</v>
      </c>
      <c r="F6" s="130" t="s">
        <v>662</v>
      </c>
      <c r="G6" s="137" t="s">
        <v>661</v>
      </c>
      <c r="H6" s="126"/>
      <c r="I6" s="126"/>
    </row>
    <row r="7" spans="1:9" ht="54" customHeight="1">
      <c r="A7" s="131">
        <v>2</v>
      </c>
      <c r="B7" s="134" t="s">
        <v>660</v>
      </c>
      <c r="C7" s="126" t="s">
        <v>659</v>
      </c>
      <c r="D7" s="130" t="s">
        <v>658</v>
      </c>
      <c r="E7" s="130" t="s">
        <v>657</v>
      </c>
      <c r="F7" s="126" t="s">
        <v>656</v>
      </c>
      <c r="G7" s="137" t="s">
        <v>655</v>
      </c>
      <c r="H7" s="126"/>
      <c r="I7" s="126"/>
    </row>
    <row r="8" spans="1:9" ht="68.25" customHeight="1">
      <c r="A8" s="131">
        <v>3</v>
      </c>
      <c r="B8" s="134" t="s">
        <v>654</v>
      </c>
      <c r="C8" s="111" t="s">
        <v>653</v>
      </c>
      <c r="D8" s="130" t="s">
        <v>652</v>
      </c>
      <c r="E8" s="113" t="s">
        <v>651</v>
      </c>
      <c r="F8" s="130" t="s">
        <v>650</v>
      </c>
      <c r="G8" s="137" t="s">
        <v>649</v>
      </c>
      <c r="H8" s="126"/>
      <c r="I8" s="126"/>
    </row>
    <row r="9" spans="1:9" ht="66" customHeight="1">
      <c r="A9" s="131">
        <v>4</v>
      </c>
      <c r="B9" s="134" t="s">
        <v>648</v>
      </c>
      <c r="C9" s="130" t="s">
        <v>647</v>
      </c>
      <c r="D9" s="126" t="s">
        <v>646</v>
      </c>
      <c r="E9" s="130" t="s">
        <v>645</v>
      </c>
      <c r="F9" s="130" t="s">
        <v>644</v>
      </c>
      <c r="G9" s="137" t="s">
        <v>643</v>
      </c>
      <c r="H9" s="126"/>
      <c r="I9" s="126"/>
    </row>
    <row r="10" spans="1:9" ht="73.5" customHeight="1">
      <c r="A10" s="131">
        <v>5</v>
      </c>
      <c r="B10" s="134" t="s">
        <v>642</v>
      </c>
      <c r="C10" s="130" t="s">
        <v>641</v>
      </c>
      <c r="D10" s="126" t="s">
        <v>640</v>
      </c>
      <c r="E10" s="156" t="s">
        <v>639</v>
      </c>
      <c r="F10" s="144" t="s">
        <v>638</v>
      </c>
      <c r="G10" s="137" t="s">
        <v>637</v>
      </c>
      <c r="H10" s="126"/>
      <c r="I10" s="126"/>
    </row>
    <row r="11" spans="1:9" ht="57.75" customHeight="1">
      <c r="A11" s="131">
        <v>6</v>
      </c>
      <c r="B11" s="134" t="s">
        <v>636</v>
      </c>
      <c r="C11" s="130" t="s">
        <v>635</v>
      </c>
      <c r="D11" s="126" t="s">
        <v>634</v>
      </c>
      <c r="E11" s="130" t="s">
        <v>633</v>
      </c>
      <c r="F11" s="130" t="s">
        <v>632</v>
      </c>
      <c r="G11" s="137" t="s">
        <v>631</v>
      </c>
      <c r="H11" s="126"/>
      <c r="I11" s="126"/>
    </row>
    <row r="12" spans="1:9" ht="67.5" customHeight="1">
      <c r="A12" s="131">
        <v>7</v>
      </c>
      <c r="B12" s="134" t="s">
        <v>630</v>
      </c>
      <c r="C12" s="130" t="s">
        <v>293</v>
      </c>
      <c r="D12" s="126" t="s">
        <v>292</v>
      </c>
      <c r="E12" s="130" t="s">
        <v>291</v>
      </c>
      <c r="F12" s="130" t="s">
        <v>290</v>
      </c>
      <c r="G12" s="142" t="s">
        <v>289</v>
      </c>
      <c r="H12" s="126"/>
      <c r="I12" s="126"/>
    </row>
    <row r="13" spans="1:9" ht="67.5" customHeight="1">
      <c r="A13" s="131">
        <v>8</v>
      </c>
      <c r="B13" s="134" t="s">
        <v>629</v>
      </c>
      <c r="C13" s="130" t="s">
        <v>628</v>
      </c>
      <c r="D13" s="126" t="s">
        <v>627</v>
      </c>
      <c r="E13" s="130" t="s">
        <v>626</v>
      </c>
      <c r="F13" s="130" t="s">
        <v>625</v>
      </c>
      <c r="G13" s="132" t="s">
        <v>624</v>
      </c>
      <c r="H13" s="126"/>
      <c r="I13" s="126"/>
    </row>
    <row r="14" spans="1:9" ht="54" customHeight="1">
      <c r="A14" s="131">
        <v>9</v>
      </c>
      <c r="B14" s="134" t="str">
        <f>B13</f>
        <v>Natri Silicate (Thủy tinh lỏng)</v>
      </c>
      <c r="C14" s="130" t="s">
        <v>623</v>
      </c>
      <c r="D14" s="126" t="s">
        <v>622</v>
      </c>
      <c r="E14" s="130" t="s">
        <v>621</v>
      </c>
      <c r="F14" s="130" t="s">
        <v>620</v>
      </c>
      <c r="G14" s="133" t="s">
        <v>619</v>
      </c>
      <c r="H14" s="126"/>
      <c r="I14" s="126"/>
    </row>
    <row r="15" spans="1:9" ht="18.75" customHeight="1">
      <c r="A15" s="701" t="s">
        <v>618</v>
      </c>
      <c r="B15" s="702"/>
      <c r="C15" s="703"/>
      <c r="D15" s="126"/>
      <c r="E15" s="126"/>
      <c r="F15" s="126"/>
      <c r="G15" s="150"/>
      <c r="H15" s="126"/>
      <c r="I15" s="126"/>
    </row>
    <row r="16" spans="1:9" ht="69.75" customHeight="1">
      <c r="A16" s="131">
        <v>1</v>
      </c>
      <c r="B16" s="134" t="s">
        <v>100</v>
      </c>
      <c r="C16" s="126" t="s">
        <v>617</v>
      </c>
      <c r="D16" s="126" t="s">
        <v>616</v>
      </c>
      <c r="E16" s="130" t="s">
        <v>615</v>
      </c>
      <c r="F16" s="155" t="s">
        <v>614</v>
      </c>
      <c r="G16" s="152" t="s">
        <v>613</v>
      </c>
      <c r="H16" s="126"/>
      <c r="I16" s="126"/>
    </row>
    <row r="17" spans="1:9" ht="44.25" customHeight="1">
      <c r="A17" s="131">
        <v>2</v>
      </c>
      <c r="B17" s="134" t="s">
        <v>100</v>
      </c>
      <c r="C17" s="126" t="s">
        <v>612</v>
      </c>
      <c r="D17" s="126" t="s">
        <v>611</v>
      </c>
      <c r="E17" s="130" t="s">
        <v>610</v>
      </c>
      <c r="F17" s="129" t="s">
        <v>609</v>
      </c>
      <c r="G17" s="152" t="s">
        <v>608</v>
      </c>
      <c r="H17" s="126"/>
      <c r="I17" s="126"/>
    </row>
    <row r="18" spans="1:9" ht="62.25" customHeight="1">
      <c r="A18" s="131">
        <v>3</v>
      </c>
      <c r="B18" s="134" t="s">
        <v>607</v>
      </c>
      <c r="C18" s="130" t="s">
        <v>606</v>
      </c>
      <c r="D18" s="126" t="s">
        <v>605</v>
      </c>
      <c r="E18" s="130" t="s">
        <v>604</v>
      </c>
      <c r="F18" s="154" t="s">
        <v>603</v>
      </c>
      <c r="G18" s="152" t="s">
        <v>602</v>
      </c>
      <c r="H18" s="126"/>
      <c r="I18" s="126"/>
    </row>
    <row r="19" spans="1:9" ht="47.25" customHeight="1">
      <c r="A19" s="131">
        <v>4</v>
      </c>
      <c r="B19" s="134" t="s">
        <v>601</v>
      </c>
      <c r="C19" s="130" t="s">
        <v>600</v>
      </c>
      <c r="D19" s="126" t="s">
        <v>599</v>
      </c>
      <c r="E19" s="130" t="s">
        <v>598</v>
      </c>
      <c r="F19" s="113" t="s">
        <v>597</v>
      </c>
      <c r="G19" s="153" t="s">
        <v>596</v>
      </c>
      <c r="H19" s="126"/>
      <c r="I19" s="126"/>
    </row>
    <row r="20" spans="1:9" ht="51" customHeight="1">
      <c r="A20" s="131">
        <v>5</v>
      </c>
      <c r="B20" s="134" t="s">
        <v>111</v>
      </c>
      <c r="C20" s="126" t="s">
        <v>595</v>
      </c>
      <c r="D20" s="126" t="s">
        <v>594</v>
      </c>
      <c r="E20" s="130" t="s">
        <v>593</v>
      </c>
      <c r="F20" s="129" t="s">
        <v>592</v>
      </c>
      <c r="G20" s="152" t="s">
        <v>591</v>
      </c>
      <c r="H20" s="126"/>
      <c r="I20" s="126"/>
    </row>
    <row r="21" spans="1:9" ht="54.75" customHeight="1">
      <c r="A21" s="131">
        <v>6</v>
      </c>
      <c r="B21" s="134" t="s">
        <v>100</v>
      </c>
      <c r="C21" s="130" t="s">
        <v>590</v>
      </c>
      <c r="D21" s="126" t="s">
        <v>589</v>
      </c>
      <c r="E21" s="130" t="s">
        <v>588</v>
      </c>
      <c r="F21" s="130" t="s">
        <v>587</v>
      </c>
      <c r="G21" s="152" t="s">
        <v>586</v>
      </c>
      <c r="H21" s="126"/>
      <c r="I21" s="126"/>
    </row>
    <row r="22" spans="1:9" ht="65.25" customHeight="1">
      <c r="A22" s="131">
        <v>7</v>
      </c>
      <c r="B22" s="134" t="s">
        <v>102</v>
      </c>
      <c r="C22" s="126" t="s">
        <v>585</v>
      </c>
      <c r="D22" s="126" t="s">
        <v>584</v>
      </c>
      <c r="E22" s="130" t="s">
        <v>583</v>
      </c>
      <c r="F22" s="130" t="s">
        <v>582</v>
      </c>
      <c r="G22" s="152" t="s">
        <v>581</v>
      </c>
      <c r="H22" s="126"/>
      <c r="I22" s="126"/>
    </row>
    <row r="23" spans="1:9" ht="64.5" customHeight="1">
      <c r="A23" s="131">
        <v>8</v>
      </c>
      <c r="B23" s="134" t="s">
        <v>102</v>
      </c>
      <c r="C23" s="130" t="s">
        <v>580</v>
      </c>
      <c r="D23" s="126" t="s">
        <v>579</v>
      </c>
      <c r="E23" s="113" t="s">
        <v>578</v>
      </c>
      <c r="F23" s="130" t="s">
        <v>577</v>
      </c>
      <c r="G23" s="133" t="s">
        <v>576</v>
      </c>
      <c r="H23" s="126"/>
      <c r="I23" s="126"/>
    </row>
    <row r="24" spans="1:9" ht="54" customHeight="1">
      <c r="A24" s="131">
        <v>9</v>
      </c>
      <c r="B24" s="134" t="s">
        <v>575</v>
      </c>
      <c r="C24" s="151" t="s">
        <v>574</v>
      </c>
      <c r="D24" s="126" t="s">
        <v>573</v>
      </c>
      <c r="E24" s="130" t="s">
        <v>572</v>
      </c>
      <c r="F24" s="140" t="s">
        <v>571</v>
      </c>
      <c r="G24" s="135" t="s">
        <v>570</v>
      </c>
      <c r="H24" s="126"/>
      <c r="I24" s="126"/>
    </row>
    <row r="25" spans="1:9" ht="49.5" customHeight="1">
      <c r="A25" s="131">
        <v>10</v>
      </c>
      <c r="B25" s="134" t="s">
        <v>569</v>
      </c>
      <c r="C25" s="130" t="s">
        <v>568</v>
      </c>
      <c r="D25" s="126" t="s">
        <v>567</v>
      </c>
      <c r="E25" s="113" t="s">
        <v>566</v>
      </c>
      <c r="F25" s="130" t="s">
        <v>565</v>
      </c>
      <c r="G25" s="133" t="s">
        <v>564</v>
      </c>
      <c r="H25" s="126"/>
      <c r="I25" s="126"/>
    </row>
    <row r="26" spans="1:9" ht="18.75" customHeight="1">
      <c r="A26" s="701" t="s">
        <v>563</v>
      </c>
      <c r="B26" s="702"/>
      <c r="C26" s="703"/>
      <c r="D26" s="126"/>
      <c r="E26" s="126"/>
      <c r="F26" s="126"/>
      <c r="G26" s="150"/>
      <c r="H26" s="126"/>
      <c r="I26" s="126"/>
    </row>
    <row r="27" spans="1:9" ht="60" customHeight="1">
      <c r="A27" s="131">
        <v>1</v>
      </c>
      <c r="B27" s="148" t="s">
        <v>562</v>
      </c>
      <c r="C27" s="148" t="s">
        <v>561</v>
      </c>
      <c r="D27" s="126" t="s">
        <v>560</v>
      </c>
      <c r="E27" s="130" t="s">
        <v>559</v>
      </c>
      <c r="F27" s="130" t="s">
        <v>558</v>
      </c>
      <c r="G27" s="128" t="s">
        <v>557</v>
      </c>
      <c r="H27" s="126"/>
      <c r="I27" s="126"/>
    </row>
    <row r="28" spans="1:9" ht="63" customHeight="1">
      <c r="A28" s="131">
        <v>2</v>
      </c>
      <c r="B28" s="147" t="s">
        <v>556</v>
      </c>
      <c r="C28" s="147" t="s">
        <v>555</v>
      </c>
      <c r="D28" s="126" t="s">
        <v>554</v>
      </c>
      <c r="E28" s="130" t="s">
        <v>553</v>
      </c>
      <c r="F28" s="130" t="s">
        <v>552</v>
      </c>
      <c r="G28" s="132" t="s">
        <v>551</v>
      </c>
      <c r="H28" s="126"/>
      <c r="I28" s="126"/>
    </row>
    <row r="29" spans="1:9" ht="69.75" customHeight="1">
      <c r="A29" s="131">
        <v>3</v>
      </c>
      <c r="B29" s="148" t="s">
        <v>550</v>
      </c>
      <c r="C29" s="148" t="s">
        <v>549</v>
      </c>
      <c r="D29" s="126" t="s">
        <v>548</v>
      </c>
      <c r="E29" s="130" t="s">
        <v>547</v>
      </c>
      <c r="F29" s="130" t="s">
        <v>546</v>
      </c>
      <c r="G29" s="128" t="s">
        <v>545</v>
      </c>
      <c r="H29" s="126"/>
      <c r="I29" s="126"/>
    </row>
    <row r="30" spans="1:9" ht="69.75" customHeight="1">
      <c r="A30" s="131">
        <v>4</v>
      </c>
      <c r="B30" s="148" t="s">
        <v>544</v>
      </c>
      <c r="C30" s="113" t="s">
        <v>543</v>
      </c>
      <c r="D30" s="126" t="s">
        <v>542</v>
      </c>
      <c r="E30" s="113" t="s">
        <v>541</v>
      </c>
      <c r="F30" s="129" t="s">
        <v>540</v>
      </c>
      <c r="G30" s="133" t="s">
        <v>539</v>
      </c>
      <c r="H30" s="126"/>
      <c r="I30" s="126"/>
    </row>
    <row r="31" spans="1:9" ht="49.5" customHeight="1">
      <c r="A31" s="131">
        <v>5</v>
      </c>
      <c r="B31" s="147" t="s">
        <v>538</v>
      </c>
      <c r="C31" s="147" t="s">
        <v>537</v>
      </c>
      <c r="D31" s="126" t="s">
        <v>536</v>
      </c>
      <c r="E31" s="130" t="s">
        <v>535</v>
      </c>
      <c r="F31" s="130" t="s">
        <v>534</v>
      </c>
      <c r="G31" s="132" t="s">
        <v>533</v>
      </c>
      <c r="H31" s="126"/>
      <c r="I31" s="126"/>
    </row>
    <row r="32" spans="1:9" ht="57.75" customHeight="1">
      <c r="A32" s="131">
        <v>6</v>
      </c>
      <c r="B32" s="147" t="s">
        <v>59</v>
      </c>
      <c r="C32" s="147" t="s">
        <v>532</v>
      </c>
      <c r="D32" s="126"/>
      <c r="E32" s="130" t="s">
        <v>531</v>
      </c>
      <c r="F32" s="126" t="s">
        <v>530</v>
      </c>
      <c r="G32" s="128" t="s">
        <v>529</v>
      </c>
      <c r="H32" s="126"/>
      <c r="I32" s="126"/>
    </row>
    <row r="33" spans="1:12" ht="47.25" customHeight="1">
      <c r="A33" s="131">
        <v>7</v>
      </c>
      <c r="B33" s="147" t="s">
        <v>528</v>
      </c>
      <c r="C33" s="148" t="s">
        <v>527</v>
      </c>
      <c r="D33" s="126" t="s">
        <v>526</v>
      </c>
      <c r="E33" s="130" t="s">
        <v>525</v>
      </c>
      <c r="F33" s="130" t="s">
        <v>524</v>
      </c>
      <c r="G33" s="132" t="s">
        <v>523</v>
      </c>
      <c r="H33" s="126"/>
      <c r="I33" s="126"/>
    </row>
    <row r="34" spans="1:12" ht="49.5" customHeight="1">
      <c r="A34" s="131">
        <v>8</v>
      </c>
      <c r="B34" s="147" t="s">
        <v>58</v>
      </c>
      <c r="C34" s="148" t="s">
        <v>522</v>
      </c>
      <c r="D34" s="126" t="s">
        <v>521</v>
      </c>
      <c r="E34" s="130" t="s">
        <v>520</v>
      </c>
      <c r="F34" s="130" t="s">
        <v>519</v>
      </c>
      <c r="G34" s="128" t="s">
        <v>518</v>
      </c>
      <c r="H34" s="126"/>
      <c r="I34" s="126"/>
    </row>
    <row r="35" spans="1:12" ht="64.5" customHeight="1">
      <c r="A35" s="131">
        <v>9</v>
      </c>
      <c r="B35" s="148" t="s">
        <v>68</v>
      </c>
      <c r="C35" s="148" t="s">
        <v>517</v>
      </c>
      <c r="D35" s="126" t="s">
        <v>516</v>
      </c>
      <c r="E35" s="130" t="s">
        <v>515</v>
      </c>
      <c r="F35" s="130" t="s">
        <v>514</v>
      </c>
      <c r="G35" s="128" t="s">
        <v>513</v>
      </c>
      <c r="H35" s="126"/>
      <c r="I35" s="126"/>
    </row>
    <row r="36" spans="1:12" ht="51.75" customHeight="1">
      <c r="A36" s="131">
        <v>10</v>
      </c>
      <c r="B36" s="147" t="s">
        <v>512</v>
      </c>
      <c r="C36" s="147" t="s">
        <v>511</v>
      </c>
      <c r="D36" s="126" t="s">
        <v>510</v>
      </c>
      <c r="E36" s="130" t="s">
        <v>509</v>
      </c>
      <c r="F36" s="149" t="s">
        <v>508</v>
      </c>
      <c r="G36" s="128" t="s">
        <v>507</v>
      </c>
      <c r="H36" s="126"/>
      <c r="I36" s="126"/>
    </row>
    <row r="37" spans="1:12" ht="63" customHeight="1">
      <c r="A37" s="131">
        <v>11</v>
      </c>
      <c r="B37" s="147" t="s">
        <v>506</v>
      </c>
      <c r="C37" s="147" t="s">
        <v>505</v>
      </c>
      <c r="D37" s="126" t="s">
        <v>504</v>
      </c>
      <c r="E37" s="130" t="s">
        <v>503</v>
      </c>
      <c r="F37" s="130" t="s">
        <v>502</v>
      </c>
      <c r="G37" s="132" t="s">
        <v>501</v>
      </c>
      <c r="H37" s="126"/>
      <c r="I37" s="126"/>
    </row>
    <row r="38" spans="1:12" ht="62.25" customHeight="1">
      <c r="A38" s="131">
        <v>12</v>
      </c>
      <c r="B38" s="148" t="s">
        <v>500</v>
      </c>
      <c r="C38" s="148" t="s">
        <v>499</v>
      </c>
      <c r="D38" s="126" t="s">
        <v>498</v>
      </c>
      <c r="E38" s="130" t="s">
        <v>497</v>
      </c>
      <c r="F38" s="130" t="s">
        <v>496</v>
      </c>
      <c r="G38" s="128" t="s">
        <v>495</v>
      </c>
      <c r="H38" s="126"/>
      <c r="I38" s="126"/>
    </row>
    <row r="39" spans="1:12" ht="57.75" customHeight="1">
      <c r="A39" s="131">
        <v>13</v>
      </c>
      <c r="B39" s="148" t="s">
        <v>494</v>
      </c>
      <c r="C39" s="148" t="s">
        <v>493</v>
      </c>
      <c r="D39" s="126" t="s">
        <v>492</v>
      </c>
      <c r="E39" s="130" t="s">
        <v>491</v>
      </c>
      <c r="F39" s="130" t="s">
        <v>490</v>
      </c>
      <c r="G39" s="128" t="s">
        <v>489</v>
      </c>
      <c r="H39" s="126"/>
      <c r="I39" s="126"/>
    </row>
    <row r="40" spans="1:12" ht="54" customHeight="1">
      <c r="A40" s="131">
        <v>14</v>
      </c>
      <c r="B40" s="148" t="s">
        <v>488</v>
      </c>
      <c r="C40" s="147" t="s">
        <v>487</v>
      </c>
      <c r="D40" s="130" t="s">
        <v>486</v>
      </c>
      <c r="E40" s="130" t="s">
        <v>485</v>
      </c>
      <c r="F40" s="130" t="s">
        <v>484</v>
      </c>
      <c r="G40" s="132" t="s">
        <v>483</v>
      </c>
      <c r="H40" s="126"/>
      <c r="I40" s="126"/>
    </row>
    <row r="41" spans="1:12" ht="66" customHeight="1">
      <c r="A41" s="131">
        <v>15</v>
      </c>
      <c r="B41" s="134" t="s">
        <v>482</v>
      </c>
      <c r="C41" s="130" t="s">
        <v>481</v>
      </c>
      <c r="D41" s="126" t="s">
        <v>480</v>
      </c>
      <c r="E41" s="130" t="s">
        <v>479</v>
      </c>
      <c r="F41" s="130" t="s">
        <v>478</v>
      </c>
      <c r="G41" s="137" t="s">
        <v>477</v>
      </c>
      <c r="H41" s="126"/>
      <c r="I41" s="126"/>
    </row>
    <row r="42" spans="1:12" ht="66" customHeight="1">
      <c r="A42" s="131">
        <v>16</v>
      </c>
      <c r="B42" s="134" t="s">
        <v>476</v>
      </c>
      <c r="C42" s="113" t="s">
        <v>475</v>
      </c>
      <c r="D42" s="126" t="s">
        <v>474</v>
      </c>
      <c r="E42" s="113" t="s">
        <v>473</v>
      </c>
      <c r="F42" s="130" t="s">
        <v>472</v>
      </c>
      <c r="G42" s="133" t="s">
        <v>471</v>
      </c>
      <c r="H42" s="126"/>
      <c r="I42" s="126"/>
    </row>
    <row r="43" spans="1:12" ht="58.5" customHeight="1">
      <c r="A43" s="131">
        <v>17</v>
      </c>
      <c r="B43" s="130" t="s">
        <v>470</v>
      </c>
      <c r="C43" s="130" t="s">
        <v>469</v>
      </c>
      <c r="D43" s="130" t="s">
        <v>468</v>
      </c>
      <c r="E43" s="130" t="s">
        <v>467</v>
      </c>
      <c r="F43" s="130" t="s">
        <v>466</v>
      </c>
      <c r="G43" s="128" t="s">
        <v>465</v>
      </c>
      <c r="H43" s="127"/>
      <c r="I43" s="126"/>
      <c r="L43" s="111" t="s">
        <v>12</v>
      </c>
    </row>
    <row r="44" spans="1:12" ht="20.25" customHeight="1">
      <c r="A44" s="701" t="s">
        <v>464</v>
      </c>
      <c r="B44" s="702"/>
      <c r="C44" s="703"/>
      <c r="D44" s="130"/>
      <c r="E44" s="130"/>
      <c r="F44" s="130"/>
      <c r="G44" s="128"/>
      <c r="H44" s="127"/>
      <c r="I44" s="126"/>
    </row>
    <row r="45" spans="1:12" ht="58.5" customHeight="1">
      <c r="A45" s="131">
        <v>1</v>
      </c>
      <c r="B45" s="130" t="s">
        <v>458</v>
      </c>
      <c r="C45" s="130" t="s">
        <v>463</v>
      </c>
      <c r="D45" s="130" t="s">
        <v>462</v>
      </c>
      <c r="E45" s="130" t="s">
        <v>461</v>
      </c>
      <c r="F45" s="130" t="s">
        <v>460</v>
      </c>
      <c r="G45" s="132" t="s">
        <v>459</v>
      </c>
      <c r="H45" s="127"/>
      <c r="I45" s="126"/>
    </row>
    <row r="46" spans="1:12" ht="65.25" customHeight="1">
      <c r="A46" s="131">
        <v>2</v>
      </c>
      <c r="B46" s="130" t="s">
        <v>458</v>
      </c>
      <c r="C46" s="130" t="s">
        <v>457</v>
      </c>
      <c r="D46" s="130" t="s">
        <v>456</v>
      </c>
      <c r="E46" s="130" t="s">
        <v>455</v>
      </c>
      <c r="F46" s="130" t="s">
        <v>454</v>
      </c>
      <c r="G46" s="132" t="s">
        <v>453</v>
      </c>
      <c r="H46" s="127"/>
      <c r="I46" s="126"/>
    </row>
    <row r="47" spans="1:12" ht="58.5" customHeight="1">
      <c r="A47" s="131">
        <v>3</v>
      </c>
      <c r="B47" s="130" t="s">
        <v>452</v>
      </c>
      <c r="C47" s="130" t="s">
        <v>451</v>
      </c>
      <c r="D47" s="130" t="s">
        <v>450</v>
      </c>
      <c r="E47" s="130" t="s">
        <v>449</v>
      </c>
      <c r="F47" s="130" t="s">
        <v>448</v>
      </c>
      <c r="G47" s="132" t="s">
        <v>447</v>
      </c>
      <c r="H47" s="127"/>
      <c r="I47" s="126"/>
    </row>
    <row r="48" spans="1:12" ht="58.5" customHeight="1">
      <c r="A48" s="131">
        <v>4</v>
      </c>
      <c r="B48" s="130" t="s">
        <v>446</v>
      </c>
      <c r="C48" s="130" t="s">
        <v>445</v>
      </c>
      <c r="D48" s="130" t="s">
        <v>444</v>
      </c>
      <c r="E48" s="130" t="s">
        <v>443</v>
      </c>
      <c r="F48" s="130" t="s">
        <v>442</v>
      </c>
      <c r="G48" s="132" t="s">
        <v>441</v>
      </c>
      <c r="H48" s="127"/>
      <c r="I48" s="126"/>
    </row>
    <row r="49" spans="1:9" ht="51.75" customHeight="1">
      <c r="A49" s="131">
        <v>5</v>
      </c>
      <c r="B49" s="130" t="s">
        <v>440</v>
      </c>
      <c r="C49" s="130" t="s">
        <v>439</v>
      </c>
      <c r="D49" s="130" t="s">
        <v>438</v>
      </c>
      <c r="E49" s="130" t="s">
        <v>437</v>
      </c>
      <c r="F49" s="130" t="s">
        <v>436</v>
      </c>
      <c r="G49" s="132" t="s">
        <v>435</v>
      </c>
      <c r="H49" s="127"/>
      <c r="I49" s="126"/>
    </row>
    <row r="50" spans="1:9" ht="58.5" customHeight="1">
      <c r="A50" s="131">
        <v>6</v>
      </c>
      <c r="B50" s="130" t="s">
        <v>434</v>
      </c>
      <c r="C50" s="130" t="s">
        <v>433</v>
      </c>
      <c r="D50" s="130" t="s">
        <v>432</v>
      </c>
      <c r="E50" s="130" t="s">
        <v>431</v>
      </c>
      <c r="F50" s="130" t="s">
        <v>430</v>
      </c>
      <c r="G50" s="132" t="s">
        <v>429</v>
      </c>
      <c r="H50" s="127"/>
      <c r="I50" s="126"/>
    </row>
    <row r="51" spans="1:9" ht="78" customHeight="1">
      <c r="A51" s="131">
        <v>7</v>
      </c>
      <c r="B51" s="130" t="s">
        <v>428</v>
      </c>
      <c r="C51" s="130" t="s">
        <v>427</v>
      </c>
      <c r="D51" s="130" t="s">
        <v>426</v>
      </c>
      <c r="E51" s="130" t="s">
        <v>425</v>
      </c>
      <c r="F51" s="130" t="s">
        <v>424</v>
      </c>
      <c r="G51" s="132" t="s">
        <v>423</v>
      </c>
      <c r="H51" s="127"/>
      <c r="I51" s="126"/>
    </row>
    <row r="52" spans="1:9" ht="58.5" customHeight="1">
      <c r="A52" s="131">
        <v>8</v>
      </c>
      <c r="B52" s="130" t="s">
        <v>11</v>
      </c>
      <c r="C52" s="130" t="s">
        <v>422</v>
      </c>
      <c r="D52" s="130" t="s">
        <v>421</v>
      </c>
      <c r="E52" s="130" t="s">
        <v>420</v>
      </c>
      <c r="F52" s="130" t="s">
        <v>419</v>
      </c>
      <c r="G52" s="132" t="s">
        <v>418</v>
      </c>
      <c r="H52" s="127"/>
      <c r="I52" s="126"/>
    </row>
    <row r="53" spans="1:9" ht="63" customHeight="1">
      <c r="A53" s="131">
        <v>9</v>
      </c>
      <c r="B53" s="130" t="s">
        <v>11</v>
      </c>
      <c r="C53" s="130" t="s">
        <v>417</v>
      </c>
      <c r="D53" s="130" t="s">
        <v>416</v>
      </c>
      <c r="E53" s="130" t="s">
        <v>415</v>
      </c>
      <c r="F53" s="130" t="s">
        <v>414</v>
      </c>
      <c r="G53" s="133" t="s">
        <v>413</v>
      </c>
      <c r="H53" s="127"/>
      <c r="I53" s="126"/>
    </row>
    <row r="54" spans="1:9" ht="58.5" customHeight="1">
      <c r="A54" s="131">
        <v>10</v>
      </c>
      <c r="B54" s="130" t="s">
        <v>11</v>
      </c>
      <c r="C54" s="130" t="s">
        <v>412</v>
      </c>
      <c r="D54" s="130" t="s">
        <v>411</v>
      </c>
      <c r="E54" s="130" t="s">
        <v>410</v>
      </c>
      <c r="F54" s="130" t="s">
        <v>409</v>
      </c>
      <c r="G54" s="128" t="s">
        <v>408</v>
      </c>
      <c r="H54" s="127"/>
      <c r="I54" s="126"/>
    </row>
    <row r="55" spans="1:9" ht="21" customHeight="1">
      <c r="A55" s="701" t="s">
        <v>407</v>
      </c>
      <c r="B55" s="702"/>
      <c r="C55" s="703"/>
      <c r="D55" s="130"/>
      <c r="E55" s="130"/>
      <c r="F55" s="130"/>
      <c r="G55" s="128"/>
      <c r="H55" s="127"/>
      <c r="I55" s="126"/>
    </row>
    <row r="56" spans="1:9" ht="67.5" customHeight="1">
      <c r="A56" s="131">
        <v>1</v>
      </c>
      <c r="B56" s="134" t="s">
        <v>288</v>
      </c>
      <c r="C56" s="136" t="s">
        <v>406</v>
      </c>
      <c r="D56" s="126" t="s">
        <v>405</v>
      </c>
      <c r="E56" s="130" t="s">
        <v>404</v>
      </c>
      <c r="F56" s="129" t="s">
        <v>403</v>
      </c>
      <c r="G56" s="137" t="s">
        <v>402</v>
      </c>
      <c r="H56" s="127"/>
      <c r="I56" s="126"/>
    </row>
    <row r="57" spans="1:9" ht="64.5" customHeight="1">
      <c r="A57" s="131">
        <v>2</v>
      </c>
      <c r="B57" s="134" t="s">
        <v>288</v>
      </c>
      <c r="C57" s="136" t="s">
        <v>401</v>
      </c>
      <c r="D57" s="126" t="s">
        <v>400</v>
      </c>
      <c r="E57" s="130" t="s">
        <v>399</v>
      </c>
      <c r="F57" s="130" t="s">
        <v>398</v>
      </c>
      <c r="G57" s="137" t="s">
        <v>397</v>
      </c>
      <c r="H57" s="127"/>
      <c r="I57" s="126"/>
    </row>
    <row r="58" spans="1:9" ht="54.75" customHeight="1">
      <c r="A58" s="131">
        <v>3</v>
      </c>
      <c r="B58" s="134" t="s">
        <v>396</v>
      </c>
      <c r="C58" s="136" t="s">
        <v>395</v>
      </c>
      <c r="D58" s="126" t="s">
        <v>394</v>
      </c>
      <c r="E58" s="130" t="s">
        <v>393</v>
      </c>
      <c r="F58" s="146" t="s">
        <v>392</v>
      </c>
      <c r="G58" s="145" t="s">
        <v>391</v>
      </c>
      <c r="H58" s="127"/>
      <c r="I58" s="126"/>
    </row>
    <row r="59" spans="1:9" ht="62.25" customHeight="1">
      <c r="A59" s="131">
        <v>4</v>
      </c>
      <c r="B59" s="134" t="s">
        <v>288</v>
      </c>
      <c r="C59" s="136" t="s">
        <v>390</v>
      </c>
      <c r="D59" s="126" t="s">
        <v>389</v>
      </c>
      <c r="E59" s="130" t="s">
        <v>388</v>
      </c>
      <c r="F59" s="129" t="s">
        <v>387</v>
      </c>
      <c r="G59" s="137" t="s">
        <v>386</v>
      </c>
      <c r="H59" s="127"/>
      <c r="I59" s="126"/>
    </row>
    <row r="60" spans="1:9" ht="60.75" customHeight="1">
      <c r="A60" s="131">
        <v>5</v>
      </c>
      <c r="B60" s="134" t="s">
        <v>288</v>
      </c>
      <c r="C60" s="136" t="s">
        <v>385</v>
      </c>
      <c r="D60" s="126" t="s">
        <v>384</v>
      </c>
      <c r="E60" s="130" t="s">
        <v>383</v>
      </c>
      <c r="F60" s="140" t="s">
        <v>382</v>
      </c>
      <c r="G60" s="135" t="s">
        <v>381</v>
      </c>
      <c r="H60" s="127"/>
      <c r="I60" s="126"/>
    </row>
    <row r="61" spans="1:9" ht="60.75" customHeight="1">
      <c r="A61" s="131">
        <v>6</v>
      </c>
      <c r="B61" s="134" t="s">
        <v>288</v>
      </c>
      <c r="C61" s="136" t="s">
        <v>380</v>
      </c>
      <c r="D61" s="126" t="s">
        <v>379</v>
      </c>
      <c r="E61" s="130" t="s">
        <v>378</v>
      </c>
      <c r="F61" s="130" t="s">
        <v>377</v>
      </c>
      <c r="G61" s="137" t="s">
        <v>376</v>
      </c>
      <c r="H61" s="127"/>
      <c r="I61" s="126"/>
    </row>
    <row r="62" spans="1:9" ht="60.75" customHeight="1">
      <c r="A62" s="131">
        <v>7</v>
      </c>
      <c r="B62" s="134" t="s">
        <v>288</v>
      </c>
      <c r="C62" s="136" t="s">
        <v>375</v>
      </c>
      <c r="D62" s="126" t="s">
        <v>374</v>
      </c>
      <c r="E62" s="130" t="s">
        <v>373</v>
      </c>
      <c r="F62" s="130"/>
      <c r="G62" s="137" t="s">
        <v>372</v>
      </c>
      <c r="H62" s="127"/>
      <c r="I62" s="126"/>
    </row>
    <row r="63" spans="1:9" ht="56.25" customHeight="1">
      <c r="A63" s="131">
        <v>8</v>
      </c>
      <c r="B63" s="134" t="s">
        <v>288</v>
      </c>
      <c r="C63" s="136" t="s">
        <v>371</v>
      </c>
      <c r="D63" s="126" t="s">
        <v>370</v>
      </c>
      <c r="E63" s="144" t="s">
        <v>369</v>
      </c>
      <c r="F63" s="129" t="s">
        <v>368</v>
      </c>
      <c r="G63" s="137" t="s">
        <v>367</v>
      </c>
      <c r="H63" s="127"/>
      <c r="I63" s="126"/>
    </row>
    <row r="64" spans="1:9" ht="62.25" customHeight="1">
      <c r="A64" s="131">
        <v>9</v>
      </c>
      <c r="B64" s="134" t="s">
        <v>366</v>
      </c>
      <c r="C64" s="136" t="s">
        <v>365</v>
      </c>
      <c r="D64" s="126" t="s">
        <v>364</v>
      </c>
      <c r="E64" s="144" t="s">
        <v>363</v>
      </c>
      <c r="F64" s="129" t="s">
        <v>362</v>
      </c>
      <c r="G64" s="137" t="s">
        <v>361</v>
      </c>
      <c r="H64" s="127"/>
      <c r="I64" s="126"/>
    </row>
    <row r="65" spans="1:9" ht="56.25" customHeight="1">
      <c r="A65" s="131">
        <v>10</v>
      </c>
      <c r="B65" s="134" t="s">
        <v>288</v>
      </c>
      <c r="C65" s="136" t="s">
        <v>360</v>
      </c>
      <c r="D65" s="126" t="s">
        <v>359</v>
      </c>
      <c r="E65" s="144" t="s">
        <v>358</v>
      </c>
      <c r="F65" s="130" t="s">
        <v>357</v>
      </c>
      <c r="G65" s="137" t="s">
        <v>356</v>
      </c>
      <c r="H65" s="127"/>
      <c r="I65" s="126"/>
    </row>
    <row r="66" spans="1:9" ht="61.5" customHeight="1">
      <c r="A66" s="131">
        <v>11</v>
      </c>
      <c r="B66" s="134" t="s">
        <v>288</v>
      </c>
      <c r="C66" s="136" t="s">
        <v>243</v>
      </c>
      <c r="D66" s="126" t="s">
        <v>242</v>
      </c>
      <c r="E66" s="130" t="s">
        <v>355</v>
      </c>
      <c r="F66" s="130" t="s">
        <v>354</v>
      </c>
      <c r="G66" s="137" t="s">
        <v>239</v>
      </c>
      <c r="H66" s="127"/>
      <c r="I66" s="126"/>
    </row>
    <row r="67" spans="1:9" ht="62.25" customHeight="1">
      <c r="A67" s="131">
        <v>12</v>
      </c>
      <c r="B67" s="134" t="s">
        <v>288</v>
      </c>
      <c r="C67" s="136" t="s">
        <v>353</v>
      </c>
      <c r="D67" s="126" t="s">
        <v>352</v>
      </c>
      <c r="E67" s="130" t="s">
        <v>351</v>
      </c>
      <c r="F67" s="130" t="s">
        <v>350</v>
      </c>
      <c r="G67" s="137" t="s">
        <v>349</v>
      </c>
      <c r="H67" s="127"/>
      <c r="I67" s="126"/>
    </row>
    <row r="68" spans="1:9" ht="65.25" customHeight="1">
      <c r="A68" s="131">
        <v>13</v>
      </c>
      <c r="B68" s="134" t="s">
        <v>288</v>
      </c>
      <c r="C68" s="136" t="s">
        <v>348</v>
      </c>
      <c r="D68" s="126" t="s">
        <v>347</v>
      </c>
      <c r="E68" s="130" t="s">
        <v>346</v>
      </c>
      <c r="F68" s="140" t="s">
        <v>345</v>
      </c>
      <c r="G68" s="137" t="s">
        <v>344</v>
      </c>
      <c r="H68" s="127"/>
      <c r="I68" s="126"/>
    </row>
    <row r="69" spans="1:9" ht="60.75" customHeight="1">
      <c r="A69" s="131">
        <v>14</v>
      </c>
      <c r="B69" s="134" t="s">
        <v>288</v>
      </c>
      <c r="C69" s="136" t="s">
        <v>343</v>
      </c>
      <c r="D69" s="126" t="s">
        <v>342</v>
      </c>
      <c r="E69" s="130" t="s">
        <v>341</v>
      </c>
      <c r="F69" s="129" t="s">
        <v>340</v>
      </c>
      <c r="G69" s="137" t="s">
        <v>339</v>
      </c>
      <c r="H69" s="127"/>
      <c r="I69" s="126"/>
    </row>
    <row r="70" spans="1:9" ht="49.5" customHeight="1">
      <c r="A70" s="131">
        <v>15</v>
      </c>
      <c r="B70" s="134" t="s">
        <v>288</v>
      </c>
      <c r="C70" s="136" t="s">
        <v>338</v>
      </c>
      <c r="D70" s="126" t="s">
        <v>337</v>
      </c>
      <c r="E70" s="130" t="s">
        <v>336</v>
      </c>
      <c r="F70" s="140" t="s">
        <v>335</v>
      </c>
      <c r="G70" s="137" t="s">
        <v>334</v>
      </c>
      <c r="H70" s="127"/>
      <c r="I70" s="126"/>
    </row>
    <row r="71" spans="1:9" ht="49.5" customHeight="1">
      <c r="A71" s="131">
        <v>16</v>
      </c>
      <c r="B71" s="134" t="s">
        <v>288</v>
      </c>
      <c r="C71" s="136" t="s">
        <v>333</v>
      </c>
      <c r="D71" s="126" t="s">
        <v>332</v>
      </c>
      <c r="E71" s="130" t="s">
        <v>331</v>
      </c>
      <c r="F71" s="129" t="s">
        <v>330</v>
      </c>
      <c r="G71" s="137" t="s">
        <v>329</v>
      </c>
      <c r="H71" s="127"/>
      <c r="I71" s="126"/>
    </row>
    <row r="72" spans="1:9" ht="49.5" customHeight="1">
      <c r="A72" s="131">
        <v>17</v>
      </c>
      <c r="B72" s="134" t="s">
        <v>288</v>
      </c>
      <c r="C72" s="136" t="s">
        <v>328</v>
      </c>
      <c r="D72" s="126" t="s">
        <v>327</v>
      </c>
      <c r="E72" s="130" t="s">
        <v>326</v>
      </c>
      <c r="F72" s="129" t="s">
        <v>325</v>
      </c>
      <c r="G72" s="137" t="s">
        <v>324</v>
      </c>
      <c r="H72" s="127"/>
      <c r="I72" s="126"/>
    </row>
    <row r="73" spans="1:9" ht="49.5" customHeight="1">
      <c r="A73" s="131">
        <v>18</v>
      </c>
      <c r="B73" s="134" t="s">
        <v>288</v>
      </c>
      <c r="C73" s="136" t="s">
        <v>323</v>
      </c>
      <c r="D73" s="126" t="s">
        <v>322</v>
      </c>
      <c r="E73" s="130" t="s">
        <v>321</v>
      </c>
      <c r="F73" s="143" t="s">
        <v>320</v>
      </c>
      <c r="G73" s="137" t="s">
        <v>319</v>
      </c>
      <c r="H73" s="127"/>
      <c r="I73" s="126"/>
    </row>
    <row r="74" spans="1:9" ht="49.5" customHeight="1">
      <c r="A74" s="131">
        <v>19</v>
      </c>
      <c r="B74" s="134" t="s">
        <v>288</v>
      </c>
      <c r="C74" s="136" t="s">
        <v>318</v>
      </c>
      <c r="D74" s="126" t="s">
        <v>317</v>
      </c>
      <c r="E74" s="130" t="s">
        <v>316</v>
      </c>
      <c r="F74" s="129" t="s">
        <v>315</v>
      </c>
      <c r="G74" s="137" t="s">
        <v>314</v>
      </c>
      <c r="H74" s="127"/>
      <c r="I74" s="126"/>
    </row>
    <row r="75" spans="1:9" ht="49.5" customHeight="1">
      <c r="A75" s="131">
        <v>20</v>
      </c>
      <c r="B75" s="134" t="s">
        <v>288</v>
      </c>
      <c r="C75" s="136" t="s">
        <v>313</v>
      </c>
      <c r="D75" s="126" t="s">
        <v>312</v>
      </c>
      <c r="E75" s="130" t="s">
        <v>311</v>
      </c>
      <c r="F75" s="129" t="s">
        <v>310</v>
      </c>
      <c r="G75" s="137" t="s">
        <v>309</v>
      </c>
      <c r="H75" s="127"/>
      <c r="I75" s="126"/>
    </row>
    <row r="76" spans="1:9" ht="49.5" customHeight="1">
      <c r="A76" s="131">
        <v>21</v>
      </c>
      <c r="B76" s="134" t="s">
        <v>288</v>
      </c>
      <c r="C76" s="136" t="s">
        <v>308</v>
      </c>
      <c r="D76" s="126" t="s">
        <v>307</v>
      </c>
      <c r="E76" s="130" t="s">
        <v>306</v>
      </c>
      <c r="F76" s="140" t="s">
        <v>305</v>
      </c>
      <c r="G76" s="137" t="s">
        <v>304</v>
      </c>
      <c r="H76" s="127"/>
      <c r="I76" s="126"/>
    </row>
    <row r="77" spans="1:9" ht="69" customHeight="1">
      <c r="A77" s="131">
        <v>22</v>
      </c>
      <c r="B77" s="134" t="s">
        <v>288</v>
      </c>
      <c r="C77" s="136" t="s">
        <v>303</v>
      </c>
      <c r="D77" s="126" t="s">
        <v>302</v>
      </c>
      <c r="E77" s="130" t="s">
        <v>301</v>
      </c>
      <c r="F77" s="130" t="s">
        <v>300</v>
      </c>
      <c r="G77" s="137" t="s">
        <v>299</v>
      </c>
      <c r="H77" s="127"/>
      <c r="I77" s="126"/>
    </row>
    <row r="78" spans="1:9" ht="69" customHeight="1">
      <c r="A78" s="131">
        <v>23</v>
      </c>
      <c r="B78" s="134" t="s">
        <v>288</v>
      </c>
      <c r="C78" s="139" t="s">
        <v>298</v>
      </c>
      <c r="D78" s="126" t="s">
        <v>297</v>
      </c>
      <c r="E78" s="130" t="s">
        <v>296</v>
      </c>
      <c r="F78" s="129" t="s">
        <v>295</v>
      </c>
      <c r="G78" s="132" t="s">
        <v>294</v>
      </c>
      <c r="H78" s="127"/>
      <c r="I78" s="126"/>
    </row>
    <row r="79" spans="1:9" ht="69" customHeight="1">
      <c r="A79" s="131">
        <v>24</v>
      </c>
      <c r="B79" s="134" t="s">
        <v>288</v>
      </c>
      <c r="C79" s="130" t="s">
        <v>293</v>
      </c>
      <c r="D79" s="126" t="s">
        <v>292</v>
      </c>
      <c r="E79" s="130" t="s">
        <v>291</v>
      </c>
      <c r="F79" s="130" t="s">
        <v>290</v>
      </c>
      <c r="G79" s="142" t="s">
        <v>289</v>
      </c>
      <c r="H79" s="127"/>
      <c r="I79" s="126"/>
    </row>
    <row r="80" spans="1:9" ht="69" customHeight="1">
      <c r="A80" s="141">
        <v>25</v>
      </c>
      <c r="B80" s="134" t="s">
        <v>288</v>
      </c>
      <c r="C80" s="126" t="s">
        <v>287</v>
      </c>
      <c r="D80" s="126" t="s">
        <v>286</v>
      </c>
      <c r="E80" s="130" t="s">
        <v>285</v>
      </c>
      <c r="F80" s="129" t="s">
        <v>284</v>
      </c>
      <c r="G80" s="132" t="s">
        <v>283</v>
      </c>
      <c r="H80" s="127"/>
      <c r="I80" s="126"/>
    </row>
    <row r="81" spans="1:9" ht="69" customHeight="1">
      <c r="A81" s="131">
        <v>26</v>
      </c>
      <c r="B81" s="134" t="s">
        <v>282</v>
      </c>
      <c r="C81" s="130" t="s">
        <v>281</v>
      </c>
      <c r="D81" s="126" t="s">
        <v>280</v>
      </c>
      <c r="E81" s="130" t="s">
        <v>279</v>
      </c>
      <c r="F81" s="129" t="s">
        <v>278</v>
      </c>
      <c r="G81" s="132" t="s">
        <v>277</v>
      </c>
      <c r="H81" s="127"/>
      <c r="I81" s="126"/>
    </row>
    <row r="82" spans="1:9" ht="21" customHeight="1">
      <c r="A82" s="701" t="s">
        <v>276</v>
      </c>
      <c r="B82" s="702"/>
      <c r="C82" s="703"/>
      <c r="D82" s="130"/>
      <c r="E82" s="130"/>
      <c r="F82" s="130"/>
      <c r="G82" s="128"/>
      <c r="H82" s="127"/>
      <c r="I82" s="126"/>
    </row>
    <row r="83" spans="1:9" ht="64.5" customHeight="1">
      <c r="A83" s="131">
        <v>1</v>
      </c>
      <c r="B83" s="134" t="s">
        <v>250</v>
      </c>
      <c r="C83" s="136" t="s">
        <v>275</v>
      </c>
      <c r="D83" s="126" t="s">
        <v>274</v>
      </c>
      <c r="E83" s="130" t="s">
        <v>273</v>
      </c>
      <c r="F83" s="129" t="s">
        <v>272</v>
      </c>
      <c r="G83" s="137" t="s">
        <v>271</v>
      </c>
      <c r="H83" s="127"/>
      <c r="I83" s="126"/>
    </row>
    <row r="84" spans="1:9" ht="64.5" customHeight="1">
      <c r="A84" s="131">
        <v>2</v>
      </c>
      <c r="B84" s="134" t="s">
        <v>250</v>
      </c>
      <c r="C84" s="136" t="s">
        <v>270</v>
      </c>
      <c r="D84" s="126" t="s">
        <v>269</v>
      </c>
      <c r="E84" s="130" t="s">
        <v>268</v>
      </c>
      <c r="F84" s="129" t="s">
        <v>267</v>
      </c>
      <c r="G84" s="137" t="s">
        <v>266</v>
      </c>
      <c r="H84" s="127"/>
      <c r="I84" s="126"/>
    </row>
    <row r="85" spans="1:9" ht="64.5" customHeight="1">
      <c r="A85" s="131">
        <v>3</v>
      </c>
      <c r="B85" s="134" t="s">
        <v>250</v>
      </c>
      <c r="C85" s="136" t="s">
        <v>265</v>
      </c>
      <c r="D85" s="126" t="s">
        <v>264</v>
      </c>
      <c r="E85" s="130" t="s">
        <v>263</v>
      </c>
      <c r="F85" s="129" t="s">
        <v>262</v>
      </c>
      <c r="G85" s="137" t="s">
        <v>261</v>
      </c>
      <c r="H85" s="127"/>
      <c r="I85" s="126"/>
    </row>
    <row r="86" spans="1:9" ht="64.5" customHeight="1">
      <c r="A86" s="131">
        <v>4</v>
      </c>
      <c r="B86" s="134" t="s">
        <v>250</v>
      </c>
      <c r="C86" s="136" t="s">
        <v>260</v>
      </c>
      <c r="D86" s="126" t="s">
        <v>259</v>
      </c>
      <c r="E86" s="130" t="s">
        <v>258</v>
      </c>
      <c r="F86" s="129" t="s">
        <v>257</v>
      </c>
      <c r="G86" s="137" t="s">
        <v>256</v>
      </c>
      <c r="H86" s="127"/>
      <c r="I86" s="126"/>
    </row>
    <row r="87" spans="1:9" ht="64.5" customHeight="1">
      <c r="A87" s="131">
        <v>5</v>
      </c>
      <c r="B87" s="134" t="s">
        <v>238</v>
      </c>
      <c r="C87" s="136" t="s">
        <v>255</v>
      </c>
      <c r="D87" s="126" t="s">
        <v>254</v>
      </c>
      <c r="E87" s="130" t="s">
        <v>253</v>
      </c>
      <c r="F87" s="129" t="s">
        <v>252</v>
      </c>
      <c r="G87" s="137" t="s">
        <v>251</v>
      </c>
      <c r="H87" s="127"/>
      <c r="I87" s="126"/>
    </row>
    <row r="88" spans="1:9" ht="64.5" customHeight="1">
      <c r="A88" s="131">
        <v>6</v>
      </c>
      <c r="B88" s="134" t="s">
        <v>250</v>
      </c>
      <c r="C88" s="136" t="s">
        <v>249</v>
      </c>
      <c r="D88" s="126" t="s">
        <v>248</v>
      </c>
      <c r="E88" s="130" t="s">
        <v>247</v>
      </c>
      <c r="F88" s="140" t="s">
        <v>246</v>
      </c>
      <c r="G88" s="137" t="s">
        <v>245</v>
      </c>
      <c r="H88" s="127"/>
      <c r="I88" s="126"/>
    </row>
    <row r="89" spans="1:9" ht="64.5" customHeight="1">
      <c r="A89" s="131">
        <v>7</v>
      </c>
      <c r="B89" s="134" t="s">
        <v>244</v>
      </c>
      <c r="C89" s="136" t="s">
        <v>243</v>
      </c>
      <c r="D89" s="126" t="s">
        <v>242</v>
      </c>
      <c r="E89" s="130" t="s">
        <v>241</v>
      </c>
      <c r="F89" s="130" t="s">
        <v>240</v>
      </c>
      <c r="G89" s="137" t="s">
        <v>239</v>
      </c>
      <c r="H89" s="127"/>
      <c r="I89" s="126"/>
    </row>
    <row r="90" spans="1:9" ht="58.5" customHeight="1">
      <c r="A90" s="131">
        <v>8</v>
      </c>
      <c r="B90" s="134" t="s">
        <v>238</v>
      </c>
      <c r="C90" s="136" t="s">
        <v>237</v>
      </c>
      <c r="D90" s="126" t="s">
        <v>236</v>
      </c>
      <c r="E90" s="130" t="s">
        <v>235</v>
      </c>
      <c r="F90" s="129" t="s">
        <v>234</v>
      </c>
      <c r="G90" s="137" t="s">
        <v>233</v>
      </c>
      <c r="H90" s="127"/>
      <c r="I90" s="126"/>
    </row>
    <row r="91" spans="1:9" ht="21.75" customHeight="1">
      <c r="A91" s="701" t="s">
        <v>232</v>
      </c>
      <c r="B91" s="702"/>
      <c r="C91" s="703"/>
      <c r="D91" s="126"/>
      <c r="E91" s="130"/>
      <c r="F91" s="129"/>
      <c r="G91" s="137"/>
      <c r="H91" s="127"/>
      <c r="I91" s="126"/>
    </row>
    <row r="92" spans="1:9" ht="58.5" customHeight="1">
      <c r="A92" s="131">
        <v>1</v>
      </c>
      <c r="B92" s="134" t="s">
        <v>206</v>
      </c>
      <c r="C92" s="139" t="s">
        <v>231</v>
      </c>
      <c r="D92" s="126" t="s">
        <v>230</v>
      </c>
      <c r="E92" s="130" t="s">
        <v>229</v>
      </c>
      <c r="F92" s="130" t="s">
        <v>228</v>
      </c>
      <c r="G92" s="137" t="s">
        <v>227</v>
      </c>
      <c r="H92" s="127"/>
      <c r="I92" s="126"/>
    </row>
    <row r="93" spans="1:9" ht="58.5" customHeight="1">
      <c r="A93" s="131">
        <v>2</v>
      </c>
      <c r="B93" s="134" t="s">
        <v>206</v>
      </c>
      <c r="C93" s="139" t="s">
        <v>226</v>
      </c>
      <c r="D93" s="126" t="s">
        <v>225</v>
      </c>
      <c r="E93" s="130" t="s">
        <v>224</v>
      </c>
      <c r="F93" s="138" t="s">
        <v>223</v>
      </c>
      <c r="G93" s="137" t="s">
        <v>222</v>
      </c>
      <c r="H93" s="127"/>
      <c r="I93" s="126"/>
    </row>
    <row r="94" spans="1:9" ht="58.5" customHeight="1">
      <c r="A94" s="131">
        <v>3</v>
      </c>
      <c r="B94" s="134" t="s">
        <v>206</v>
      </c>
      <c r="C94" s="136" t="s">
        <v>221</v>
      </c>
      <c r="D94" s="126" t="s">
        <v>220</v>
      </c>
      <c r="E94" s="130" t="s">
        <v>219</v>
      </c>
      <c r="F94" s="129" t="s">
        <v>218</v>
      </c>
      <c r="G94" s="135" t="s">
        <v>217</v>
      </c>
      <c r="H94" s="127"/>
      <c r="I94" s="126"/>
    </row>
    <row r="95" spans="1:9" ht="58.5" customHeight="1">
      <c r="A95" s="131">
        <v>4</v>
      </c>
      <c r="B95" s="134" t="s">
        <v>206</v>
      </c>
      <c r="C95" s="136" t="s">
        <v>216</v>
      </c>
      <c r="D95" s="126" t="s">
        <v>215</v>
      </c>
      <c r="E95" s="130" t="s">
        <v>214</v>
      </c>
      <c r="F95" s="130" t="s">
        <v>213</v>
      </c>
      <c r="G95" s="137" t="s">
        <v>212</v>
      </c>
      <c r="H95" s="127"/>
      <c r="I95" s="126"/>
    </row>
    <row r="96" spans="1:9" ht="58.5" customHeight="1">
      <c r="A96" s="131">
        <v>5</v>
      </c>
      <c r="B96" s="134" t="s">
        <v>206</v>
      </c>
      <c r="C96" s="136" t="s">
        <v>211</v>
      </c>
      <c r="D96" s="126" t="s">
        <v>210</v>
      </c>
      <c r="E96" s="130" t="s">
        <v>209</v>
      </c>
      <c r="F96" s="129" t="s">
        <v>208</v>
      </c>
      <c r="G96" s="137" t="s">
        <v>207</v>
      </c>
      <c r="H96" s="127"/>
      <c r="I96" s="126"/>
    </row>
    <row r="97" spans="1:9" ht="58.5" customHeight="1">
      <c r="A97" s="131">
        <v>6</v>
      </c>
      <c r="B97" s="134" t="s">
        <v>206</v>
      </c>
      <c r="C97" s="136" t="s">
        <v>205</v>
      </c>
      <c r="D97" s="126" t="s">
        <v>204</v>
      </c>
      <c r="E97" s="130" t="s">
        <v>203</v>
      </c>
      <c r="F97" s="130" t="s">
        <v>202</v>
      </c>
      <c r="G97" s="128" t="s">
        <v>201</v>
      </c>
      <c r="H97" s="127"/>
      <c r="I97" s="126"/>
    </row>
    <row r="98" spans="1:9" ht="58.5" customHeight="1">
      <c r="A98" s="131">
        <v>7</v>
      </c>
      <c r="B98" s="134" t="s">
        <v>200</v>
      </c>
      <c r="C98" s="136" t="s">
        <v>199</v>
      </c>
      <c r="D98" s="126" t="s">
        <v>198</v>
      </c>
      <c r="E98" s="130" t="s">
        <v>197</v>
      </c>
      <c r="F98" s="129" t="s">
        <v>196</v>
      </c>
      <c r="G98" s="137" t="s">
        <v>195</v>
      </c>
      <c r="H98" s="127"/>
      <c r="I98" s="126"/>
    </row>
    <row r="99" spans="1:9" ht="29.25" customHeight="1">
      <c r="A99" s="708" t="s">
        <v>194</v>
      </c>
      <c r="B99" s="709"/>
      <c r="C99" s="709"/>
      <c r="H99" s="127"/>
      <c r="I99" s="126"/>
    </row>
    <row r="100" spans="1:9" ht="70.5" customHeight="1">
      <c r="A100" s="131">
        <v>1</v>
      </c>
      <c r="B100" s="134" t="s">
        <v>193</v>
      </c>
      <c r="C100" s="136" t="s">
        <v>192</v>
      </c>
      <c r="D100" s="126" t="s">
        <v>191</v>
      </c>
      <c r="E100" s="130" t="s">
        <v>190</v>
      </c>
      <c r="F100" s="129" t="s">
        <v>189</v>
      </c>
      <c r="G100" s="135" t="s">
        <v>188</v>
      </c>
      <c r="H100" s="127"/>
      <c r="I100" s="126"/>
    </row>
    <row r="101" spans="1:9" ht="70.5" customHeight="1">
      <c r="A101" s="131">
        <v>2</v>
      </c>
      <c r="B101" s="134" t="s">
        <v>182</v>
      </c>
      <c r="C101" s="136" t="s">
        <v>187</v>
      </c>
      <c r="D101" s="126" t="s">
        <v>186</v>
      </c>
      <c r="E101" s="130" t="s">
        <v>185</v>
      </c>
      <c r="F101" s="129" t="s">
        <v>184</v>
      </c>
      <c r="G101" s="135" t="s">
        <v>183</v>
      </c>
      <c r="H101" s="127"/>
      <c r="I101" s="126"/>
    </row>
    <row r="102" spans="1:9" ht="70.5" customHeight="1">
      <c r="A102" s="131">
        <v>3</v>
      </c>
      <c r="B102" s="134" t="s">
        <v>182</v>
      </c>
      <c r="C102" s="130" t="s">
        <v>181</v>
      </c>
      <c r="D102" s="126" t="s">
        <v>180</v>
      </c>
      <c r="E102" s="130" t="s">
        <v>179</v>
      </c>
      <c r="F102" s="129" t="s">
        <v>178</v>
      </c>
      <c r="G102" s="132" t="s">
        <v>177</v>
      </c>
      <c r="H102" s="127"/>
      <c r="I102" s="126"/>
    </row>
    <row r="103" spans="1:9" ht="70.5" customHeight="1">
      <c r="A103" s="131">
        <v>4</v>
      </c>
      <c r="B103" s="134" t="s">
        <v>176</v>
      </c>
      <c r="C103" s="136" t="s">
        <v>175</v>
      </c>
      <c r="D103" s="126" t="s">
        <v>174</v>
      </c>
      <c r="E103" s="130" t="s">
        <v>173</v>
      </c>
      <c r="F103" s="129" t="s">
        <v>172</v>
      </c>
      <c r="G103" s="135" t="s">
        <v>171</v>
      </c>
      <c r="H103" s="127"/>
      <c r="I103" s="126"/>
    </row>
    <row r="104" spans="1:9" ht="70.5" customHeight="1">
      <c r="A104" s="131">
        <v>5</v>
      </c>
      <c r="B104" s="134" t="s">
        <v>170</v>
      </c>
      <c r="C104" s="113" t="s">
        <v>169</v>
      </c>
      <c r="D104" s="126" t="s">
        <v>168</v>
      </c>
      <c r="E104" s="113" t="s">
        <v>167</v>
      </c>
      <c r="F104" s="129" t="s">
        <v>166</v>
      </c>
      <c r="G104" s="133" t="s">
        <v>165</v>
      </c>
      <c r="H104" s="127"/>
      <c r="I104" s="126"/>
    </row>
    <row r="105" spans="1:9" ht="58.5" customHeight="1">
      <c r="A105" s="131">
        <v>6</v>
      </c>
      <c r="B105" s="130" t="s">
        <v>164</v>
      </c>
      <c r="C105" s="130" t="s">
        <v>163</v>
      </c>
      <c r="D105" s="130" t="s">
        <v>162</v>
      </c>
      <c r="E105" s="130" t="s">
        <v>161</v>
      </c>
      <c r="F105" s="130" t="s">
        <v>160</v>
      </c>
      <c r="G105" s="132" t="s">
        <v>159</v>
      </c>
      <c r="H105" s="127"/>
      <c r="I105" s="126"/>
    </row>
    <row r="106" spans="1:9" ht="58.5" customHeight="1">
      <c r="A106" s="131">
        <v>7</v>
      </c>
      <c r="B106" s="130" t="s">
        <v>158</v>
      </c>
      <c r="C106" s="130" t="s">
        <v>157</v>
      </c>
      <c r="D106" s="130" t="s">
        <v>156</v>
      </c>
      <c r="E106" s="130" t="s">
        <v>155</v>
      </c>
      <c r="F106" s="129" t="s">
        <v>154</v>
      </c>
      <c r="G106" s="132" t="s">
        <v>153</v>
      </c>
      <c r="H106" s="127"/>
      <c r="I106" s="126"/>
    </row>
    <row r="107" spans="1:9" ht="58.5" customHeight="1">
      <c r="A107" s="131">
        <v>8</v>
      </c>
      <c r="B107" s="130" t="s">
        <v>152</v>
      </c>
      <c r="C107" s="130" t="s">
        <v>151</v>
      </c>
      <c r="D107" s="130" t="s">
        <v>150</v>
      </c>
      <c r="E107" s="130" t="s">
        <v>149</v>
      </c>
      <c r="F107" s="130" t="s">
        <v>148</v>
      </c>
      <c r="G107" s="128" t="s">
        <v>147</v>
      </c>
      <c r="H107" s="127"/>
      <c r="I107" s="126"/>
    </row>
    <row r="108" spans="1:9" ht="58.5" customHeight="1">
      <c r="A108" s="131">
        <v>9</v>
      </c>
      <c r="B108" s="130" t="s">
        <v>146</v>
      </c>
      <c r="C108" s="130" t="s">
        <v>120</v>
      </c>
      <c r="D108" s="130" t="s">
        <v>119</v>
      </c>
      <c r="E108" s="130" t="s">
        <v>118</v>
      </c>
      <c r="F108" s="129" t="s">
        <v>117</v>
      </c>
      <c r="G108" s="128" t="s">
        <v>116</v>
      </c>
      <c r="H108" s="127"/>
      <c r="I108" s="126"/>
    </row>
    <row r="109" spans="1:9" ht="58.5" customHeight="1">
      <c r="A109" s="131">
        <v>10</v>
      </c>
      <c r="B109" s="130" t="s">
        <v>145</v>
      </c>
      <c r="C109" s="130" t="s">
        <v>144</v>
      </c>
      <c r="D109" s="130" t="s">
        <v>143</v>
      </c>
      <c r="E109" s="130" t="s">
        <v>142</v>
      </c>
      <c r="F109" s="129" t="s">
        <v>141</v>
      </c>
      <c r="G109" s="128" t="s">
        <v>140</v>
      </c>
      <c r="H109" s="127"/>
      <c r="I109" s="126"/>
    </row>
    <row r="110" spans="1:9" ht="60" customHeight="1">
      <c r="A110" s="131">
        <v>11</v>
      </c>
      <c r="B110" s="130" t="s">
        <v>139</v>
      </c>
      <c r="C110" s="130" t="s">
        <v>138</v>
      </c>
      <c r="D110" s="130" t="s">
        <v>137</v>
      </c>
      <c r="E110" s="130" t="s">
        <v>136</v>
      </c>
      <c r="F110" s="129" t="s">
        <v>135</v>
      </c>
      <c r="G110" s="132" t="s">
        <v>134</v>
      </c>
      <c r="H110" s="127"/>
      <c r="I110" s="126"/>
    </row>
    <row r="111" spans="1:9" ht="26.25" customHeight="1">
      <c r="A111" s="706" t="s">
        <v>133</v>
      </c>
      <c r="B111" s="706"/>
      <c r="C111" s="706"/>
      <c r="D111" s="130"/>
      <c r="E111" s="130"/>
      <c r="F111" s="129"/>
      <c r="G111" s="128"/>
      <c r="H111" s="127"/>
      <c r="I111" s="126"/>
    </row>
    <row r="112" spans="1:9" ht="58.5" customHeight="1">
      <c r="A112" s="131">
        <v>1</v>
      </c>
      <c r="B112" s="130" t="s">
        <v>132</v>
      </c>
      <c r="C112" s="130" t="s">
        <v>131</v>
      </c>
      <c r="D112" s="130" t="s">
        <v>130</v>
      </c>
      <c r="E112" s="130" t="s">
        <v>129</v>
      </c>
      <c r="F112" s="129"/>
      <c r="G112" s="132" t="s">
        <v>128</v>
      </c>
      <c r="H112" s="127"/>
      <c r="I112" s="126"/>
    </row>
    <row r="113" spans="1:9" ht="66.75" customHeight="1">
      <c r="A113" s="131">
        <v>2</v>
      </c>
      <c r="B113" s="130" t="s">
        <v>127</v>
      </c>
      <c r="C113" s="130" t="s">
        <v>126</v>
      </c>
      <c r="D113" s="130" t="s">
        <v>125</v>
      </c>
      <c r="E113" s="113" t="s">
        <v>124</v>
      </c>
      <c r="F113" s="129" t="s">
        <v>123</v>
      </c>
      <c r="G113" s="128" t="s">
        <v>122</v>
      </c>
      <c r="H113" s="127"/>
      <c r="I113" s="126"/>
    </row>
    <row r="114" spans="1:9" ht="58.5" customHeight="1">
      <c r="A114" s="131">
        <v>3</v>
      </c>
      <c r="B114" s="130" t="s">
        <v>121</v>
      </c>
      <c r="C114" s="130" t="s">
        <v>120</v>
      </c>
      <c r="D114" s="130" t="s">
        <v>119</v>
      </c>
      <c r="E114" s="130" t="s">
        <v>118</v>
      </c>
      <c r="F114" s="129" t="s">
        <v>117</v>
      </c>
      <c r="G114" s="128" t="s">
        <v>116</v>
      </c>
      <c r="H114" s="127"/>
      <c r="I114" s="126"/>
    </row>
    <row r="115" spans="1:9">
      <c r="A115" s="115"/>
    </row>
    <row r="116" spans="1:9" ht="15.75">
      <c r="A116" s="115"/>
      <c r="D116" s="125"/>
      <c r="E116" s="121"/>
      <c r="G116" s="120"/>
      <c r="I116" s="124" t="s">
        <v>115</v>
      </c>
    </row>
    <row r="117" spans="1:9" ht="15.75">
      <c r="A117" s="115"/>
      <c r="B117" s="707" t="s">
        <v>114</v>
      </c>
      <c r="C117" s="707"/>
      <c r="D117" s="123"/>
      <c r="E117" s="705" t="s">
        <v>113</v>
      </c>
      <c r="F117" s="705"/>
      <c r="G117" s="117"/>
      <c r="H117" s="116" t="s">
        <v>112</v>
      </c>
      <c r="I117" s="116"/>
    </row>
    <row r="118" spans="1:9">
      <c r="A118" s="115"/>
      <c r="C118" s="121"/>
      <c r="D118" s="122"/>
      <c r="F118" s="121"/>
      <c r="G118" s="120"/>
      <c r="H118" s="119"/>
    </row>
    <row r="119" spans="1:9" ht="15.75">
      <c r="A119" s="115"/>
      <c r="C119" s="116"/>
      <c r="D119" s="118"/>
      <c r="F119" s="116"/>
      <c r="G119" s="117"/>
      <c r="H119" s="116"/>
    </row>
    <row r="120" spans="1:9">
      <c r="A120" s="115"/>
    </row>
    <row r="121" spans="1:9">
      <c r="A121" s="115"/>
    </row>
    <row r="122" spans="1:9">
      <c r="A122" s="115"/>
    </row>
    <row r="123" spans="1:9">
      <c r="A123" s="115"/>
    </row>
    <row r="124" spans="1:9">
      <c r="A124" s="115"/>
    </row>
    <row r="125" spans="1:9">
      <c r="A125" s="115"/>
    </row>
    <row r="126" spans="1:9">
      <c r="A126" s="115"/>
    </row>
    <row r="127" spans="1:9">
      <c r="A127" s="115"/>
    </row>
    <row r="128" spans="1:9">
      <c r="A128" s="115"/>
    </row>
  </sheetData>
  <mergeCells count="14">
    <mergeCell ref="E117:F117"/>
    <mergeCell ref="A5:C5"/>
    <mergeCell ref="A82:C82"/>
    <mergeCell ref="A55:C55"/>
    <mergeCell ref="A111:C111"/>
    <mergeCell ref="B117:C117"/>
    <mergeCell ref="A91:C91"/>
    <mergeCell ref="A99:C99"/>
    <mergeCell ref="A1:D1"/>
    <mergeCell ref="A2:D2"/>
    <mergeCell ref="A15:C15"/>
    <mergeCell ref="A26:C26"/>
    <mergeCell ref="A44:C44"/>
    <mergeCell ref="A3:I3"/>
  </mergeCells>
  <pageMargins left="0.2" right="0.1" top="0.25" bottom="0.25" header="0.3" footer="0.3"/>
  <pageSetup paperSize="9" scale="62" orientation="landscape" horizontalDpi="300" verticalDpi="300" r:id="rId1"/>
  <colBreaks count="1" manualBreakCount="1">
    <brk id="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FF0000"/>
    <pageSetUpPr fitToPage="1"/>
  </sheetPr>
  <dimension ref="A1:AA949"/>
  <sheetViews>
    <sheetView zoomScale="90" zoomScaleNormal="90" workbookViewId="0">
      <pane ySplit="7" topLeftCell="A8" activePane="bottomLeft" state="frozen"/>
      <selection pane="bottomLeft" activeCell="O23" sqref="O23"/>
    </sheetView>
  </sheetViews>
  <sheetFormatPr defaultColWidth="14.5" defaultRowHeight="15" customHeight="1"/>
  <cols>
    <col min="1" max="1" width="7.1640625" style="463" customWidth="1"/>
    <col min="2" max="2" width="56.33203125" style="464" customWidth="1"/>
    <col min="3" max="3" width="19.1640625" style="465" customWidth="1"/>
    <col min="4" max="4" width="56" style="465" customWidth="1"/>
    <col min="5" max="5" width="11.6640625" style="465" customWidth="1"/>
    <col min="6" max="6" width="6.1640625" style="472" customWidth="1"/>
    <col min="7" max="7" width="15.33203125" style="461" hidden="1" customWidth="1"/>
    <col min="8" max="8" width="24.5" style="461" hidden="1" customWidth="1"/>
    <col min="9" max="9" width="24.33203125" style="461" hidden="1" customWidth="1"/>
    <col min="10" max="11" width="18.5" style="466" customWidth="1"/>
    <col min="12" max="13" width="18.5" style="467" customWidth="1"/>
    <col min="14" max="15" width="18.5" style="468" customWidth="1"/>
    <col min="16" max="16" width="20.33203125" style="469" customWidth="1"/>
    <col min="17" max="17" width="18.5" style="469" customWidth="1"/>
    <col min="18" max="18" width="24.33203125" style="470" customWidth="1"/>
    <col min="19" max="19" width="19.83203125" style="471" customWidth="1"/>
    <col min="20" max="20" width="16.6640625" style="462" customWidth="1"/>
    <col min="21" max="21" width="18.33203125" style="461" customWidth="1"/>
    <col min="22" max="22" width="8.33203125" style="461" hidden="1" customWidth="1"/>
    <col min="23" max="27" width="14.5" style="461" hidden="1" customWidth="1"/>
    <col min="28" max="31" width="14.5" style="461" customWidth="1"/>
    <col min="32" max="16384" width="14.5" style="461"/>
  </cols>
  <sheetData>
    <row r="1" spans="1:23" s="460" customFormat="1" ht="15" customHeight="1">
      <c r="A1" s="700" t="s">
        <v>600</v>
      </c>
      <c r="B1" s="700"/>
      <c r="C1" s="700"/>
      <c r="D1" s="530"/>
      <c r="E1" s="531"/>
      <c r="F1" s="531"/>
      <c r="G1" s="532"/>
      <c r="H1" s="532"/>
      <c r="I1" s="532"/>
      <c r="J1" s="533"/>
      <c r="K1" s="532"/>
      <c r="L1" s="532"/>
      <c r="M1" s="532"/>
      <c r="N1" s="532"/>
      <c r="O1" s="534"/>
      <c r="P1" s="535"/>
      <c r="Q1" s="536"/>
      <c r="R1" s="536"/>
      <c r="S1" s="536"/>
      <c r="T1" s="536"/>
      <c r="U1" s="536"/>
      <c r="V1" s="536"/>
      <c r="W1" s="536"/>
    </row>
    <row r="2" spans="1:23" s="460" customFormat="1" ht="24" customHeight="1">
      <c r="A2" s="700" t="s">
        <v>1441</v>
      </c>
      <c r="B2" s="700"/>
      <c r="C2" s="700"/>
      <c r="D2" s="530"/>
      <c r="E2" s="531"/>
      <c r="F2" s="531"/>
      <c r="G2" s="532"/>
      <c r="H2" s="532"/>
      <c r="I2" s="532"/>
      <c r="J2" s="533"/>
      <c r="K2" s="532"/>
      <c r="L2" s="532"/>
      <c r="M2" s="532"/>
      <c r="N2" s="532"/>
      <c r="O2" s="536"/>
      <c r="P2" s="535"/>
      <c r="Q2" s="536"/>
      <c r="R2" s="536"/>
      <c r="S2" s="536"/>
      <c r="T2" s="537" t="s">
        <v>711</v>
      </c>
      <c r="U2" s="536"/>
      <c r="V2" s="536"/>
      <c r="W2" s="536"/>
    </row>
    <row r="3" spans="1:23" s="460" customFormat="1" ht="47.25" customHeight="1">
      <c r="A3" s="715" t="s">
        <v>1530</v>
      </c>
      <c r="B3" s="715"/>
      <c r="C3" s="715"/>
      <c r="D3" s="715"/>
      <c r="E3" s="715"/>
      <c r="F3" s="715"/>
      <c r="G3" s="715"/>
      <c r="H3" s="715"/>
      <c r="I3" s="715"/>
      <c r="J3" s="715"/>
      <c r="K3" s="715"/>
      <c r="L3" s="715"/>
      <c r="M3" s="715"/>
      <c r="N3" s="715"/>
      <c r="O3" s="715"/>
      <c r="P3" s="715"/>
      <c r="Q3" s="715"/>
      <c r="R3" s="715"/>
      <c r="S3" s="715"/>
      <c r="T3" s="715"/>
      <c r="U3" s="536"/>
      <c r="V3" s="536"/>
      <c r="W3" s="536"/>
    </row>
    <row r="4" spans="1:23" ht="19.5">
      <c r="A4" s="724" t="s">
        <v>12</v>
      </c>
      <c r="B4" s="724"/>
      <c r="C4" s="724"/>
      <c r="D4" s="724"/>
      <c r="E4" s="724"/>
      <c r="F4" s="724"/>
      <c r="G4" s="567"/>
      <c r="H4" s="567"/>
      <c r="I4" s="567"/>
      <c r="J4" s="568"/>
      <c r="K4" s="568"/>
      <c r="L4" s="568"/>
      <c r="M4" s="568"/>
      <c r="N4" s="569"/>
      <c r="O4" s="569"/>
      <c r="P4" s="641">
        <f ca="1">P25+(P25*78%)</f>
        <v>0</v>
      </c>
      <c r="Q4" s="568"/>
      <c r="R4" s="568"/>
      <c r="S4" s="570"/>
      <c r="T4" s="571"/>
      <c r="U4" s="7"/>
      <c r="V4" s="538"/>
      <c r="W4" s="22"/>
    </row>
    <row r="5" spans="1:23" s="462" customFormat="1" ht="26.25" customHeight="1">
      <c r="A5" s="713" t="s">
        <v>13</v>
      </c>
      <c r="B5" s="711" t="s">
        <v>700</v>
      </c>
      <c r="C5" s="711" t="s">
        <v>701</v>
      </c>
      <c r="D5" s="539"/>
      <c r="E5" s="711" t="s">
        <v>1300</v>
      </c>
      <c r="F5" s="713" t="s">
        <v>23</v>
      </c>
      <c r="G5" s="540"/>
      <c r="H5" s="541"/>
      <c r="I5" s="542"/>
      <c r="J5" s="722" t="s">
        <v>702</v>
      </c>
      <c r="K5" s="723"/>
      <c r="L5" s="722" t="s">
        <v>703</v>
      </c>
      <c r="M5" s="723"/>
      <c r="N5" s="722" t="s">
        <v>704</v>
      </c>
      <c r="O5" s="723"/>
      <c r="P5" s="722" t="s">
        <v>705</v>
      </c>
      <c r="Q5" s="723"/>
      <c r="R5" s="716" t="s">
        <v>706</v>
      </c>
      <c r="S5" s="718" t="s">
        <v>707</v>
      </c>
      <c r="T5" s="720" t="s">
        <v>708</v>
      </c>
      <c r="U5" s="710" t="s">
        <v>1443</v>
      </c>
      <c r="V5" s="544" t="s">
        <v>14</v>
      </c>
      <c r="W5" s="545"/>
    </row>
    <row r="6" spans="1:23" s="462" customFormat="1" ht="26.25" customHeight="1">
      <c r="A6" s="714"/>
      <c r="B6" s="712"/>
      <c r="C6" s="712"/>
      <c r="D6" s="539"/>
      <c r="E6" s="712"/>
      <c r="F6" s="714"/>
      <c r="G6" s="546"/>
      <c r="H6" s="546"/>
      <c r="I6" s="546"/>
      <c r="J6" s="59" t="s">
        <v>679</v>
      </c>
      <c r="K6" s="59" t="s">
        <v>680</v>
      </c>
      <c r="L6" s="59" t="s">
        <v>679</v>
      </c>
      <c r="M6" s="59" t="s">
        <v>680</v>
      </c>
      <c r="N6" s="59" t="s">
        <v>679</v>
      </c>
      <c r="O6" s="59" t="s">
        <v>680</v>
      </c>
      <c r="P6" s="59" t="s">
        <v>679</v>
      </c>
      <c r="Q6" s="59" t="s">
        <v>680</v>
      </c>
      <c r="R6" s="717"/>
      <c r="S6" s="719"/>
      <c r="T6" s="721"/>
      <c r="U6" s="710"/>
      <c r="V6" s="544"/>
      <c r="W6" s="545"/>
    </row>
    <row r="7" spans="1:23" s="462" customFormat="1" ht="26.25" customHeight="1">
      <c r="A7" s="547" t="s">
        <v>709</v>
      </c>
      <c r="B7" s="548" t="s">
        <v>729</v>
      </c>
      <c r="C7" s="549"/>
      <c r="D7" s="539"/>
      <c r="E7" s="539"/>
      <c r="F7" s="547" t="s">
        <v>10</v>
      </c>
      <c r="G7" s="546" t="s">
        <v>10</v>
      </c>
      <c r="H7" s="546" t="s">
        <v>10</v>
      </c>
      <c r="I7" s="546" t="s">
        <v>10</v>
      </c>
      <c r="J7" s="59" t="s">
        <v>10</v>
      </c>
      <c r="K7" s="59" t="s">
        <v>10</v>
      </c>
      <c r="L7" s="59" t="s">
        <v>10</v>
      </c>
      <c r="M7" s="59" t="s">
        <v>10</v>
      </c>
      <c r="N7" s="59" t="s">
        <v>10</v>
      </c>
      <c r="O7" s="59" t="s">
        <v>10</v>
      </c>
      <c r="P7" s="59" t="s">
        <v>10</v>
      </c>
      <c r="Q7" s="59" t="s">
        <v>10</v>
      </c>
      <c r="R7" s="59" t="s">
        <v>10</v>
      </c>
      <c r="S7" s="550" t="s">
        <v>10</v>
      </c>
      <c r="T7" s="551" t="s">
        <v>1436</v>
      </c>
      <c r="U7" s="543"/>
      <c r="V7" s="544"/>
      <c r="W7" s="545"/>
    </row>
    <row r="8" spans="1:23" ht="20.25" customHeight="1">
      <c r="A8" s="12">
        <f t="shared" ref="A8:A23" si="0">ROW()-7</f>
        <v>1</v>
      </c>
      <c r="B8" s="315" t="s">
        <v>1117</v>
      </c>
      <c r="C8" s="17" t="s">
        <v>788</v>
      </c>
      <c r="D8" s="315" t="s">
        <v>1117</v>
      </c>
      <c r="E8" s="553" t="str">
        <f>IF(C8="","",VLOOKUP(D8,'Danh mục CODE'!$A$2:$I$1966,2,0))</f>
        <v>NCC01639</v>
      </c>
      <c r="F8" s="554" t="str">
        <f>IF(D8="","",VLOOKUP(B8,'Danh mục CODE'!$A$2:$F$790,6,0))</f>
        <v>kg</v>
      </c>
      <c r="G8" s="555"/>
      <c r="H8" s="556"/>
      <c r="I8" s="556"/>
      <c r="J8" s="586">
        <v>0</v>
      </c>
      <c r="K8" s="586">
        <v>0</v>
      </c>
      <c r="L8" s="585">
        <f ca="1">SUMIF('NHAP - NVL'!$G$5:$G$3001,C8,'NHAP - NVL'!$J$5:$J$1207)</f>
        <v>0</v>
      </c>
      <c r="M8" s="585">
        <f ca="1">SUMIF('NHAP - NVL'!$G$5:$G$3001,C8,'NHAP - NVL'!$K$5:$K$1207)</f>
        <v>0</v>
      </c>
      <c r="N8" s="587">
        <f>SUMIF('XUAT - NVL'!$H$5:$H$5199,D8,'XUAT - NVL'!$K$5:$K$5199)</f>
        <v>0</v>
      </c>
      <c r="O8" s="587">
        <f>SUMIF('XUAT - NVL'!$H$5:$H$5840,D8,'XUAT - NVL'!$L$5:$L$5840)</f>
        <v>0</v>
      </c>
      <c r="P8" s="588">
        <f t="shared" ref="P8" ca="1" si="1">+J8+L8-N8</f>
        <v>0</v>
      </c>
      <c r="Q8" s="588">
        <f t="shared" ref="Q8" ca="1" si="2">+K8+M8-O8</f>
        <v>0</v>
      </c>
      <c r="R8" s="589">
        <v>22000</v>
      </c>
      <c r="S8" s="562">
        <f ca="1">IF(R8="","",P8/R8)</f>
        <v>0</v>
      </c>
      <c r="T8" s="666">
        <f>N8/U8</f>
        <v>0</v>
      </c>
      <c r="U8" s="665">
        <v>17</v>
      </c>
      <c r="V8" s="538" t="str">
        <f t="shared" ref="V8:V39" ca="1" si="3">IF(SUM(J8:P8)&lt;&gt;0,"in","")</f>
        <v/>
      </c>
      <c r="W8" s="22"/>
    </row>
    <row r="9" spans="1:23" ht="20.25" customHeight="1">
      <c r="A9" s="12">
        <f t="shared" si="0"/>
        <v>2</v>
      </c>
      <c r="B9" s="552" t="s">
        <v>1090</v>
      </c>
      <c r="C9" s="315" t="s">
        <v>783</v>
      </c>
      <c r="D9" s="552" t="s">
        <v>1090</v>
      </c>
      <c r="E9" s="553" t="str">
        <f>IF(C9="","",VLOOKUP(D9,'Danh mục CODE'!$A$2:$I$1966,2,0))</f>
        <v>NCC01210</v>
      </c>
      <c r="F9" s="554" t="str">
        <f>IF(D9="","",VLOOKUP(B9,'Danh mục CODE'!$A$2:$F$790,6,0))</f>
        <v>kg</v>
      </c>
      <c r="G9" s="555"/>
      <c r="H9" s="556"/>
      <c r="I9" s="556"/>
      <c r="J9" s="586">
        <v>8914267</v>
      </c>
      <c r="K9" s="586">
        <v>11361586.59</v>
      </c>
      <c r="L9" s="585">
        <f ca="1">SUMIF('NHAP - NVL'!$G$5:$G$3001,C9,'NHAP - NVL'!$J$5:$J$1207)</f>
        <v>0</v>
      </c>
      <c r="M9" s="585">
        <f ca="1">SUMIF('NHAP - NVL'!$G$5:$G$3001,C9,'NHAP - NVL'!$K$5:$K$1207)</f>
        <v>0</v>
      </c>
      <c r="N9" s="587">
        <f>SUMIF('XUAT - NVL'!$H$5:$H$5199,D9,'XUAT - NVL'!$K$5:$K$5199)</f>
        <v>292050</v>
      </c>
      <c r="O9" s="587">
        <f>SUMIF('XUAT - NVL'!$H$5:$H$5840,D9,'XUAT - NVL'!$L$5:$L$5840)</f>
        <v>361120</v>
      </c>
      <c r="P9" s="588">
        <f t="shared" ref="P9:P10" ca="1" si="4">+J9+L9-N9</f>
        <v>8622217</v>
      </c>
      <c r="Q9" s="588">
        <f t="shared" ref="Q9:Q10" ca="1" si="5">+K9+M9-O9</f>
        <v>11000466.59</v>
      </c>
      <c r="R9" s="589">
        <v>19000</v>
      </c>
      <c r="S9" s="562">
        <f ca="1">IF(R9="","",P9/R9)</f>
        <v>453.80089473684211</v>
      </c>
      <c r="T9" s="666">
        <f t="shared" ref="T9:T28" si="6">N9/U9</f>
        <v>17179.411764705881</v>
      </c>
      <c r="U9" s="665">
        <f>U8</f>
        <v>17</v>
      </c>
      <c r="V9" s="538" t="str">
        <f t="shared" ca="1" si="3"/>
        <v>in</v>
      </c>
      <c r="W9" s="22" t="str">
        <f>IF(E9="","",VLOOKUP(E9,'Danh mục CODE'!$B$2:$C$2063,2,0))</f>
        <v>CÔNG TY TNHH LONG QUANG LH</v>
      </c>
    </row>
    <row r="10" spans="1:23" ht="20.25" customHeight="1">
      <c r="A10" s="12">
        <f t="shared" si="0"/>
        <v>3</v>
      </c>
      <c r="B10" s="552" t="s">
        <v>1305</v>
      </c>
      <c r="C10" s="315" t="s">
        <v>1147</v>
      </c>
      <c r="D10" s="552" t="s">
        <v>1305</v>
      </c>
      <c r="E10" s="553" t="str">
        <f>IF(C10="","",VLOOKUP(D10,'Danh mục CODE'!$A$2:$I$1966,2,0))</f>
        <v>NCC01126</v>
      </c>
      <c r="F10" s="554" t="str">
        <f>IF(D10="","",VLOOKUP(B10,'Danh mục CODE'!$A$2:$F$790,6,0))</f>
        <v>kg</v>
      </c>
      <c r="G10" s="555"/>
      <c r="H10" s="556"/>
      <c r="I10" s="556"/>
      <c r="J10" s="586">
        <v>7290925.3900000006</v>
      </c>
      <c r="K10" s="618">
        <v>9414525.4875000007</v>
      </c>
      <c r="L10" s="585">
        <f ca="1">SUMIF('NHAP - NVL'!$G$5:$G$3001,C10,'NHAP - NVL'!$J$5:$J$1207)</f>
        <v>830842.5</v>
      </c>
      <c r="M10" s="585">
        <f ca="1">SUMIF('NHAP - NVL'!$G$5:$G$3001,C10,'NHAP - NVL'!$K$5:$K$1207)</f>
        <v>1107790</v>
      </c>
      <c r="N10" s="587">
        <f>SUMIF('XUAT - NVL'!$H$5:$H$5199,D10,'XUAT - NVL'!$K$5:$K$5199)</f>
        <v>1118700</v>
      </c>
      <c r="O10" s="587">
        <f>SUMIF('XUAT - NVL'!$H$5:$H$5840,D10,'XUAT - NVL'!$L$5:$L$5840)</f>
        <v>1333780</v>
      </c>
      <c r="P10" s="588">
        <f t="shared" ca="1" si="4"/>
        <v>7003067.8900000006</v>
      </c>
      <c r="Q10" s="588">
        <f t="shared" ca="1" si="5"/>
        <v>9188535.4875000007</v>
      </c>
      <c r="R10" s="589">
        <v>73000</v>
      </c>
      <c r="S10" s="562">
        <f ca="1">IF(R10="","",P10/R10)</f>
        <v>95.932436849315081</v>
      </c>
      <c r="T10" s="666">
        <f t="shared" si="6"/>
        <v>65805.882352941175</v>
      </c>
      <c r="U10" s="665">
        <f t="shared" ref="U10:U82" si="7">U9</f>
        <v>17</v>
      </c>
      <c r="V10" s="538" t="str">
        <f t="shared" ca="1" si="3"/>
        <v>in</v>
      </c>
      <c r="W10" s="22" t="str">
        <f>IF(E10="","",VLOOKUP(E10,'Danh mục CODE'!$B$2:$C$2063,2,0))</f>
        <v>CÔNG TY TNHH MTV DUY THANH LƯƠNG</v>
      </c>
    </row>
    <row r="11" spans="1:23" ht="20.25" customHeight="1">
      <c r="A11" s="12">
        <f t="shared" si="0"/>
        <v>4</v>
      </c>
      <c r="B11" s="315" t="s">
        <v>1360</v>
      </c>
      <c r="C11" s="315" t="s">
        <v>1296</v>
      </c>
      <c r="D11" s="315" t="s">
        <v>1360</v>
      </c>
      <c r="E11" s="553" t="str">
        <f>IF(C11="","",VLOOKUP(D11,'Danh mục CODE'!$A$2:$I$1966,2,0))</f>
        <v>NCC01126</v>
      </c>
      <c r="F11" s="554" t="str">
        <f>IF(D11="","",VLOOKUP(B11,'Danh mục CODE'!$A$2:$F$790,6,0))</f>
        <v>kg</v>
      </c>
      <c r="G11" s="555"/>
      <c r="H11" s="556"/>
      <c r="I11" s="556"/>
      <c r="J11" s="586">
        <v>12797011.286</v>
      </c>
      <c r="K11" s="618">
        <v>13612211.879999999</v>
      </c>
      <c r="L11" s="585">
        <f ca="1">SUMIF('NHAP - NVL'!$G$5:$G$3001,C11,'NHAP - NVL'!$J$5:$J$1207)</f>
        <v>1295458</v>
      </c>
      <c r="M11" s="585">
        <f ca="1">SUMIF('NHAP - NVL'!$G$5:$G$3001,C11,'NHAP - NVL'!$K$5:$K$1207)</f>
        <v>1363640</v>
      </c>
      <c r="N11" s="587">
        <f>SUMIF('XUAT - NVL'!$H$5:$H$5199,D11,'XUAT - NVL'!$K$5:$K$5199)</f>
        <v>1629925</v>
      </c>
      <c r="O11" s="587">
        <f>SUMIF('XUAT - NVL'!$H$5:$H$5840,D11,'XUAT - NVL'!$L$5:$L$5840)</f>
        <v>1715720</v>
      </c>
      <c r="P11" s="588">
        <f t="shared" ref="P11" ca="1" si="8">+J11+L11-N11</f>
        <v>12462544.286</v>
      </c>
      <c r="Q11" s="588">
        <f t="shared" ref="Q11" ca="1" si="9">+K11+M11-O11</f>
        <v>13260131.879999999</v>
      </c>
      <c r="R11" s="589">
        <v>94000</v>
      </c>
      <c r="S11" s="562">
        <f t="shared" ref="S11:S26" ca="1" si="10">IF(R11="","",P11/R11)</f>
        <v>132.58025836170214</v>
      </c>
      <c r="T11" s="666">
        <f t="shared" si="6"/>
        <v>95877.941176470587</v>
      </c>
      <c r="U11" s="665">
        <f t="shared" si="7"/>
        <v>17</v>
      </c>
      <c r="V11" s="538" t="str">
        <f t="shared" ca="1" si="3"/>
        <v>in</v>
      </c>
      <c r="W11" s="22" t="str">
        <f>IF(E11="","",VLOOKUP(E11,'Danh mục CODE'!$B$2:$C$2063,2,0))</f>
        <v>CÔNG TY TNHH MTV DUY THANH LƯƠNG</v>
      </c>
    </row>
    <row r="12" spans="1:23" ht="20.25" customHeight="1">
      <c r="A12" s="12">
        <f t="shared" si="0"/>
        <v>5</v>
      </c>
      <c r="B12" s="552" t="s">
        <v>1124</v>
      </c>
      <c r="C12" s="17" t="s">
        <v>78</v>
      </c>
      <c r="D12" s="552" t="s">
        <v>1124</v>
      </c>
      <c r="E12" s="553" t="str">
        <f>IF(C12="","",VLOOKUP(D12,'Danh mục CODE'!$A$2:$I$1966,2,0))</f>
        <v>NCC00756</v>
      </c>
      <c r="F12" s="554" t="str">
        <f>IF(D12="","",VLOOKUP(B12,'Danh mục CODE'!$A$2:$F$790,6,0))</f>
        <v>kg</v>
      </c>
      <c r="G12" s="555"/>
      <c r="H12" s="556"/>
      <c r="I12" s="556"/>
      <c r="J12" s="586">
        <v>689591.21400000015</v>
      </c>
      <c r="K12" s="618">
        <v>725498.50377500011</v>
      </c>
      <c r="L12" s="585">
        <f ca="1">SUMIF('NHAP - NVL'!$G$5:$G$3001,C12,'NHAP - NVL'!$J$5:$J$1207)</f>
        <v>1113752.5449999999</v>
      </c>
      <c r="M12" s="585">
        <f ca="1">SUMIF('NHAP - NVL'!$G$5:$G$3001,C12,'NHAP - NVL'!$K$5:$K$1207)</f>
        <v>1172371.0999999999</v>
      </c>
      <c r="N12" s="587">
        <f>SUMIF('XUAT - NVL'!$H$5:$H$5199,D12,'XUAT - NVL'!$K$5:$K$5199)</f>
        <v>524975</v>
      </c>
      <c r="O12" s="587">
        <f>SUMIF('XUAT - NVL'!$H$5:$H$5840,D12,'XUAT - NVL'!$L$5:$L$5840)</f>
        <v>557340</v>
      </c>
      <c r="P12" s="588">
        <f t="shared" ref="P12:P14" ca="1" si="11">+J12+L12-N12</f>
        <v>1278368.7590000001</v>
      </c>
      <c r="Q12" s="588">
        <f ca="1">+K12+M12-O12</f>
        <v>1340529.603775</v>
      </c>
      <c r="R12" s="589">
        <v>43000</v>
      </c>
      <c r="S12" s="562">
        <f t="shared" ca="1" si="10"/>
        <v>29.729506023255816</v>
      </c>
      <c r="T12" s="666">
        <f t="shared" si="6"/>
        <v>30880.882352941175</v>
      </c>
      <c r="U12" s="665">
        <f t="shared" si="7"/>
        <v>17</v>
      </c>
      <c r="V12" s="538" t="str">
        <f t="shared" ca="1" si="3"/>
        <v>in</v>
      </c>
      <c r="W12" s="22" t="str">
        <f>IF(E12="","",VLOOKUP(E12,'Danh mục CODE'!$B$2:$C$2063,2,0))</f>
        <v>CÔNG TY TNHH SX THƯƠNG MẠI VÀ DỊCH VỤ PHAN QUÂN</v>
      </c>
    </row>
    <row r="13" spans="1:23" ht="20.25" customHeight="1">
      <c r="A13" s="12">
        <f t="shared" si="0"/>
        <v>6</v>
      </c>
      <c r="B13" s="442" t="s">
        <v>1353</v>
      </c>
      <c r="C13" s="17" t="s">
        <v>1297</v>
      </c>
      <c r="D13" s="442" t="s">
        <v>1353</v>
      </c>
      <c r="E13" s="553" t="str">
        <f>IF(C13="","",VLOOKUP(D13,'Danh mục CODE'!$A$2:$I$1966,2,0))</f>
        <v>NCC01684</v>
      </c>
      <c r="F13" s="554" t="str">
        <f>IF(D13="","",VLOOKUP(B13,'Danh mục CODE'!$A$2:$F$790,6,0))</f>
        <v>kg</v>
      </c>
      <c r="G13" s="555"/>
      <c r="H13" s="556"/>
      <c r="I13" s="556"/>
      <c r="J13" s="586">
        <v>17014841.948150001</v>
      </c>
      <c r="K13" s="586">
        <v>18155913.156999998</v>
      </c>
      <c r="L13" s="585">
        <f ca="1">SUMIF('NHAP - NVL'!$G$5:$G$3001,C13,'NHAP - NVL'!$J$5:$J$1207)</f>
        <v>1328005</v>
      </c>
      <c r="M13" s="585">
        <f ca="1">SUMIF('NHAP - NVL'!$G$5:$G$3001,C13,'NHAP - NVL'!$K$5:$K$1207)</f>
        <v>1397900</v>
      </c>
      <c r="N13" s="587">
        <f>SUMIF('XUAT - NVL'!$H$5:$H$5199,D13,'XUAT - NVL'!$K$5:$K$5199)</f>
        <v>1892550</v>
      </c>
      <c r="O13" s="587">
        <f>SUMIF('XUAT - NVL'!$H$5:$H$5840,D13,'XUAT - NVL'!$L$5:$L$5840)</f>
        <v>1969570</v>
      </c>
      <c r="P13" s="588">
        <f t="shared" ca="1" si="11"/>
        <v>16450296.948150001</v>
      </c>
      <c r="Q13" s="588">
        <f t="shared" ref="Q13:Q14" ca="1" si="12">+K13+M13-O13</f>
        <v>17584243.156999998</v>
      </c>
      <c r="R13" s="589">
        <v>109000</v>
      </c>
      <c r="S13" s="562">
        <f ca="1">IF(R13="","",P13/R13)</f>
        <v>150.92015548761469</v>
      </c>
      <c r="T13" s="666">
        <f t="shared" si="6"/>
        <v>111326.4705882353</v>
      </c>
      <c r="U13" s="665">
        <f t="shared" si="7"/>
        <v>17</v>
      </c>
      <c r="V13" s="538" t="str">
        <f t="shared" ca="1" si="3"/>
        <v>in</v>
      </c>
      <c r="W13" s="22" t="str">
        <f>IF(E13="","",VLOOKUP(E13,'Danh mục CODE'!$B$2:$C$2063,2,0))</f>
        <v>CÔNG TY TNHH DỊCH VỤ VẬN TẢI LIÊN HOÀNG PHÚC</v>
      </c>
    </row>
    <row r="14" spans="1:23" ht="20.25" customHeight="1">
      <c r="A14" s="12">
        <f t="shared" si="0"/>
        <v>7</v>
      </c>
      <c r="B14" s="315" t="s">
        <v>1358</v>
      </c>
      <c r="C14" s="17" t="s">
        <v>784</v>
      </c>
      <c r="D14" s="315" t="s">
        <v>1358</v>
      </c>
      <c r="E14" s="553" t="str">
        <f>IF(C14="","",VLOOKUP(D14,'Danh mục CODE'!$A$2:$I$1966,2,0))</f>
        <v>NCC01684</v>
      </c>
      <c r="F14" s="554" t="str">
        <f>IF(D14="","",VLOOKUP(B14,'Danh mục CODE'!$A$2:$F$790,6,0))</f>
        <v>kg</v>
      </c>
      <c r="G14" s="555"/>
      <c r="H14" s="556"/>
      <c r="I14" s="556"/>
      <c r="J14" s="586">
        <v>20608499</v>
      </c>
      <c r="K14" s="618">
        <v>25835354.375</v>
      </c>
      <c r="L14" s="585">
        <f ca="1">SUMIF('NHAP - NVL'!$G$5:$G$3001,C14,'NHAP - NVL'!$J$5:$J$1207)</f>
        <v>2281432.5</v>
      </c>
      <c r="M14" s="585">
        <f ca="1">SUMIF('NHAP - NVL'!$G$5:$G$3001,C14,'NHAP - NVL'!$K$5:$K$1207)</f>
        <v>3041910</v>
      </c>
      <c r="N14" s="587">
        <f>SUMIF('XUAT - NVL'!$H$5:$H$5199,D14,'XUAT - NVL'!$K$5:$K$5199)</f>
        <v>1141800</v>
      </c>
      <c r="O14" s="587">
        <f>SUMIF('XUAT - NVL'!$H$5:$H$5840,D14,'XUAT - NVL'!$L$5:$L$5840)</f>
        <v>1359330</v>
      </c>
      <c r="P14" s="588">
        <f t="shared" ca="1" si="11"/>
        <v>21748131.5</v>
      </c>
      <c r="Q14" s="588">
        <f t="shared" ca="1" si="12"/>
        <v>27517934.375</v>
      </c>
      <c r="R14" s="589">
        <v>73000</v>
      </c>
      <c r="S14" s="562">
        <f t="shared" ca="1" si="10"/>
        <v>297.9196095890411</v>
      </c>
      <c r="T14" s="666">
        <f t="shared" si="6"/>
        <v>67164.705882352937</v>
      </c>
      <c r="U14" s="665">
        <f t="shared" si="7"/>
        <v>17</v>
      </c>
      <c r="V14" s="538" t="str">
        <f t="shared" ca="1" si="3"/>
        <v>in</v>
      </c>
      <c r="W14" s="22" t="str">
        <f>IF(E14="","",VLOOKUP(E14,'Danh mục CODE'!$B$2:$C$2063,2,0))</f>
        <v>CÔNG TY TNHH DỊCH VỤ VẬN TẢI LIÊN HOÀNG PHÚC</v>
      </c>
    </row>
    <row r="15" spans="1:23" ht="20.25" customHeight="1">
      <c r="A15" s="12">
        <f t="shared" si="0"/>
        <v>8</v>
      </c>
      <c r="B15" s="315" t="s">
        <v>1318</v>
      </c>
      <c r="C15" s="17" t="s">
        <v>1320</v>
      </c>
      <c r="D15" s="315" t="s">
        <v>1318</v>
      </c>
      <c r="E15" s="553" t="str">
        <f>IF(C15="","",VLOOKUP(D15,'Danh mục CODE'!$A$2:$I$1966,2,0))</f>
        <v>NCC01126</v>
      </c>
      <c r="F15" s="554" t="str">
        <f>IF(D15="","",VLOOKUP(B15,'Danh mục CODE'!$A$2:$F$790,6,0))</f>
        <v>kg</v>
      </c>
      <c r="G15" s="555"/>
      <c r="H15" s="556"/>
      <c r="I15" s="556"/>
      <c r="J15" s="586">
        <v>0</v>
      </c>
      <c r="K15" s="586">
        <v>0</v>
      </c>
      <c r="L15" s="585">
        <f ca="1">SUMIF('NHAP - NVL'!$G$5:$G$3001,C15,'NHAP - NVL'!$J$5:$J$1207)</f>
        <v>0</v>
      </c>
      <c r="M15" s="585">
        <f ca="1">SUMIF('NHAP - NVL'!$G$5:$G$3001,C15,'NHAP - NVL'!$K$5:$K$1207)</f>
        <v>0</v>
      </c>
      <c r="N15" s="587">
        <f>SUMIF('XUAT - NVL'!$H$5:$H$5199,D15,'XUAT - NVL'!$K$5:$K$5199)</f>
        <v>0</v>
      </c>
      <c r="O15" s="587">
        <f>SUMIF('XUAT - NVL'!$H$5:$H$5840,D15,'XUAT - NVL'!$L$5:$L$5840)</f>
        <v>0</v>
      </c>
      <c r="P15" s="588">
        <f t="shared" ref="P15" ca="1" si="13">+J15+L15-N15</f>
        <v>0</v>
      </c>
      <c r="Q15" s="588">
        <f t="shared" ref="Q15" ca="1" si="14">+K15+M15-O15</f>
        <v>0</v>
      </c>
      <c r="R15" s="589"/>
      <c r="S15" s="562" t="str">
        <f t="shared" si="10"/>
        <v/>
      </c>
      <c r="T15" s="666">
        <f t="shared" si="6"/>
        <v>0</v>
      </c>
      <c r="U15" s="665">
        <f t="shared" si="7"/>
        <v>17</v>
      </c>
      <c r="V15" s="538" t="str">
        <f ca="1">IF(SUM(J15:P15)&lt;&gt;0,"in","")</f>
        <v/>
      </c>
      <c r="W15" s="22" t="str">
        <f>IF(E15="","",VLOOKUP(E15,'Danh mục CODE'!$B$2:$C$2063,2,0))</f>
        <v>CÔNG TY TNHH MTV DUY THANH LƯƠNG</v>
      </c>
    </row>
    <row r="16" spans="1:23" ht="20.25" customHeight="1">
      <c r="A16" s="12">
        <f t="shared" si="0"/>
        <v>9</v>
      </c>
      <c r="B16" s="552" t="s">
        <v>1285</v>
      </c>
      <c r="C16" s="17" t="s">
        <v>1292</v>
      </c>
      <c r="D16" s="552" t="s">
        <v>1285</v>
      </c>
      <c r="E16" s="553" t="str">
        <f>IF(C16="","",VLOOKUP(D16,'Danh mục CODE'!$A$2:$I$1966,2,0))</f>
        <v>NCC01412</v>
      </c>
      <c r="F16" s="554" t="str">
        <f>IF(D16="","",VLOOKUP(B16,'Danh mục CODE'!$A$2:$F$790,6,0))</f>
        <v>kg</v>
      </c>
      <c r="G16" s="555"/>
      <c r="H16" s="556"/>
      <c r="I16" s="556"/>
      <c r="J16" s="586">
        <v>0</v>
      </c>
      <c r="K16" s="586">
        <v>0</v>
      </c>
      <c r="L16" s="585">
        <f ca="1">SUMIF('NHAP - NVL'!$G$5:$G$3001,C16,'NHAP - NVL'!$J$5:$J$1207)</f>
        <v>0</v>
      </c>
      <c r="M16" s="585">
        <f ca="1">SUMIF('NHAP - NVL'!$G$5:$G$3001,C16,'NHAP - NVL'!$K$5:$K$1207)</f>
        <v>0</v>
      </c>
      <c r="N16" s="587">
        <f>SUMIF('XUAT - NVL'!$H$5:$H$5199,D16,'XUAT - NVL'!$K$5:$K$5199)</f>
        <v>0</v>
      </c>
      <c r="O16" s="587">
        <f>SUMIF('XUAT - NVL'!$H$5:$H$5840,D16,'XUAT - NVL'!$L$5:$L$5840)</f>
        <v>0</v>
      </c>
      <c r="P16" s="588">
        <f t="shared" ref="P16:P18" ca="1" si="15">+J16+L16-N16</f>
        <v>0</v>
      </c>
      <c r="Q16" s="588">
        <f t="shared" ref="Q16:Q17" ca="1" si="16">+K16+M16-O16</f>
        <v>0</v>
      </c>
      <c r="R16" s="589">
        <v>8600</v>
      </c>
      <c r="S16" s="562">
        <f t="shared" ca="1" si="10"/>
        <v>0</v>
      </c>
      <c r="T16" s="666">
        <f t="shared" si="6"/>
        <v>0</v>
      </c>
      <c r="U16" s="665">
        <f t="shared" si="7"/>
        <v>17</v>
      </c>
      <c r="V16" s="538" t="str">
        <f t="shared" ca="1" si="3"/>
        <v/>
      </c>
      <c r="W16" s="22" t="str">
        <f>IF(E16="","",VLOOKUP(E16,'Danh mục CODE'!$B$2:$C$2063,2,0))</f>
        <v>CÔNG TY TNHH THỦY TINH NAM TRƯỜNG THỊNH</v>
      </c>
    </row>
    <row r="17" spans="1:23" ht="20.25" customHeight="1">
      <c r="A17" s="12">
        <f t="shared" si="0"/>
        <v>10</v>
      </c>
      <c r="B17" s="552" t="s">
        <v>1286</v>
      </c>
      <c r="C17" s="17" t="s">
        <v>1293</v>
      </c>
      <c r="D17" s="552" t="s">
        <v>1286</v>
      </c>
      <c r="E17" s="553" t="str">
        <f>IF(C17="","",VLOOKUP(D17,'Danh mục CODE'!$A$2:$I$1966,2,0))</f>
        <v>NCC00484</v>
      </c>
      <c r="F17" s="554" t="str">
        <f>IF(D17="","",VLOOKUP(B17,'Danh mục CODE'!$A$2:$F$790,6,0))</f>
        <v>kg</v>
      </c>
      <c r="G17" s="555"/>
      <c r="H17" s="556"/>
      <c r="I17" s="556"/>
      <c r="J17" s="586">
        <v>0</v>
      </c>
      <c r="K17" s="586">
        <v>0</v>
      </c>
      <c r="L17" s="585">
        <f ca="1">SUMIF('NHAP - NVL'!$G$5:$G$3001,C17,'NHAP - NVL'!$J$5:$J$1207)</f>
        <v>0</v>
      </c>
      <c r="M17" s="585">
        <f ca="1">SUMIF('NHAP - NVL'!$G$5:$G$3001,C17,'NHAP - NVL'!$K$5:$K$1207)</f>
        <v>0</v>
      </c>
      <c r="N17" s="587">
        <f>SUMIF('XUAT - NVL'!$H$5:$H$5199,D17,'XUAT - NVL'!$K$5:$K$5199)</f>
        <v>0</v>
      </c>
      <c r="O17" s="587">
        <f>SUMIF('XUAT - NVL'!$H$5:$H$5840,D17,'XUAT - NVL'!$L$5:$L$5840)</f>
        <v>0</v>
      </c>
      <c r="P17" s="588">
        <f t="shared" ca="1" si="15"/>
        <v>0</v>
      </c>
      <c r="Q17" s="588">
        <f t="shared" ca="1" si="16"/>
        <v>0</v>
      </c>
      <c r="R17" s="589">
        <f>R16</f>
        <v>8600</v>
      </c>
      <c r="S17" s="562">
        <f t="shared" ca="1" si="10"/>
        <v>0</v>
      </c>
      <c r="T17" s="666">
        <f t="shared" si="6"/>
        <v>0</v>
      </c>
      <c r="U17" s="665">
        <f t="shared" si="7"/>
        <v>17</v>
      </c>
      <c r="V17" s="538" t="str">
        <f t="shared" ca="1" si="3"/>
        <v/>
      </c>
      <c r="W17" s="22" t="str">
        <f>IF(E17="","",VLOOKUP(E17,'Danh mục CODE'!$B$2:$C$2063,2,0))</f>
        <v>NHÀ MÁY HÓA CHẤT BIÊN HÒA - CHI NHÁNH CÔNG TY CỔ PHẦN HÓA CHẤT CƠ BẢN MIỀN NAM</v>
      </c>
    </row>
    <row r="18" spans="1:23" ht="20.25" customHeight="1">
      <c r="A18" s="12">
        <f t="shared" si="0"/>
        <v>11</v>
      </c>
      <c r="B18" s="552" t="s">
        <v>1287</v>
      </c>
      <c r="C18" s="17" t="s">
        <v>1294</v>
      </c>
      <c r="D18" s="552" t="s">
        <v>1287</v>
      </c>
      <c r="E18" s="553" t="str">
        <f>IF(C18="","",VLOOKUP(D18,'Danh mục CODE'!$A$2:$I$1966,2,0))</f>
        <v>NCC01741</v>
      </c>
      <c r="F18" s="554" t="str">
        <f>IF(D18="","",VLOOKUP(B18,'Danh mục CODE'!$A$2:$F$790,6,0))</f>
        <v>kg</v>
      </c>
      <c r="G18" s="555"/>
      <c r="H18" s="556"/>
      <c r="I18" s="556"/>
      <c r="J18" s="586">
        <v>19518</v>
      </c>
      <c r="K18" s="586">
        <v>19518</v>
      </c>
      <c r="L18" s="585">
        <f ca="1">SUMIF('NHAP - NVL'!$G$5:$G$3001,C18,'NHAP - NVL'!$J$5:$J$1207)</f>
        <v>130660</v>
      </c>
      <c r="M18" s="585">
        <f ca="1">SUMIF('NHAP - NVL'!$G$5:$G$3001,C18,'NHAP - NVL'!$K$5:$K$1207)</f>
        <v>130660</v>
      </c>
      <c r="N18" s="587">
        <f>SUMIF('XUAT - NVL'!$H$5:$H$5199,D18,'XUAT - NVL'!$K$5:$K$5199)</f>
        <v>138322</v>
      </c>
      <c r="O18" s="587">
        <f>SUMIF('XUAT - NVL'!$H$5:$H$5840,D18,'XUAT - NVL'!$L$5:$L$5840)</f>
        <v>138322</v>
      </c>
      <c r="P18" s="588">
        <f t="shared" ca="1" si="15"/>
        <v>11856</v>
      </c>
      <c r="Q18" s="588">
        <f ca="1">+K18+M18-O18</f>
        <v>11856</v>
      </c>
      <c r="R18" s="589">
        <f>R17</f>
        <v>8600</v>
      </c>
      <c r="S18" s="562">
        <f t="shared" ca="1" si="10"/>
        <v>1.3786046511627907</v>
      </c>
      <c r="T18" s="666">
        <f t="shared" si="6"/>
        <v>8136.588235294118</v>
      </c>
      <c r="U18" s="665">
        <f t="shared" si="7"/>
        <v>17</v>
      </c>
      <c r="V18" s="538" t="str">
        <f t="shared" ca="1" si="3"/>
        <v>in</v>
      </c>
      <c r="W18" s="22" t="str">
        <f>IF(E18="","",VLOOKUP(E18,'Danh mục CODE'!$B$2:$C$2063,2,0))</f>
        <v>CÔNG TY TNHH THƯƠNG MẠI DỊCH VỤ NGỌC ANH ĐẠT</v>
      </c>
    </row>
    <row r="19" spans="1:23" ht="20.25" customHeight="1">
      <c r="A19" s="12">
        <f t="shared" si="0"/>
        <v>12</v>
      </c>
      <c r="B19" s="315" t="s">
        <v>1359</v>
      </c>
      <c r="C19" s="315" t="s">
        <v>1351</v>
      </c>
      <c r="D19" s="315" t="s">
        <v>1359</v>
      </c>
      <c r="E19" s="553" t="str">
        <f>IF(C19="","",VLOOKUP(D19,'Danh mục CODE'!$A$2:$I$1966,2,0))</f>
        <v>NCC00497</v>
      </c>
      <c r="F19" s="554" t="str">
        <f>IF(D19="","",VLOOKUP(B19,'Danh mục CODE'!$A$2:$F$790,6,0))</f>
        <v>kg</v>
      </c>
      <c r="G19" s="555"/>
      <c r="H19" s="556"/>
      <c r="I19" s="556"/>
      <c r="J19" s="586">
        <v>1901849</v>
      </c>
      <c r="K19" s="586">
        <v>2091462.9062500019</v>
      </c>
      <c r="L19" s="585">
        <f ca="1">SUMIF('NHAP - NVL'!$G$5:$G$3001,C19,'NHAP - NVL'!$J$5:$J$1207)</f>
        <v>0</v>
      </c>
      <c r="M19" s="585">
        <f ca="1">SUMIF('NHAP - NVL'!$G$5:$G$3001,C19,'NHAP - NVL'!$K$5:$K$1207)</f>
        <v>0</v>
      </c>
      <c r="N19" s="587">
        <f>SUMIF('XUAT - NVL'!$H$5:$H$5199,D19,'XUAT - NVL'!$K$5:$K$5199)</f>
        <v>0</v>
      </c>
      <c r="O19" s="587">
        <f>SUMIF('XUAT - NVL'!$H$5:$H$5840,D19,'XUAT - NVL'!$L$5:$L$5840)</f>
        <v>0</v>
      </c>
      <c r="P19" s="588">
        <f t="shared" ref="P19" ca="1" si="17">+J19+L19-N19</f>
        <v>1901849</v>
      </c>
      <c r="Q19" s="588">
        <f ca="1">+K19+M19-O19</f>
        <v>2091462.9062500019</v>
      </c>
      <c r="R19" s="589">
        <v>16000</v>
      </c>
      <c r="S19" s="562">
        <f t="shared" ca="1" si="10"/>
        <v>118.8655625</v>
      </c>
      <c r="T19" s="666">
        <f t="shared" si="6"/>
        <v>0</v>
      </c>
      <c r="U19" s="665">
        <f t="shared" si="7"/>
        <v>17</v>
      </c>
      <c r="V19" s="538" t="str">
        <f t="shared" ca="1" si="3"/>
        <v>in</v>
      </c>
      <c r="W19" s="22" t="str">
        <f>IF(E19="","",VLOOKUP(E19,'Danh mục CODE'!$B$2:$C$2063,2,0))</f>
        <v>CÔNG TY TNHH THẠCH THÀNH KIM</v>
      </c>
    </row>
    <row r="20" spans="1:23" ht="20.25" customHeight="1">
      <c r="A20" s="12">
        <f t="shared" si="0"/>
        <v>13</v>
      </c>
      <c r="B20" s="315" t="s">
        <v>1363</v>
      </c>
      <c r="C20" s="315" t="s">
        <v>1357</v>
      </c>
      <c r="D20" s="315" t="s">
        <v>1363</v>
      </c>
      <c r="E20" s="553" t="str">
        <f>IF(C20="","",VLOOKUP(D20,'Danh mục CODE'!$A$2:$I$1966,2,0))</f>
        <v>NCC01684</v>
      </c>
      <c r="F20" s="554" t="str">
        <f>IF(D20="","",VLOOKUP(B20,'Danh mục CODE'!$A$2:$F$790,6,0))</f>
        <v>kg</v>
      </c>
      <c r="G20" s="555"/>
      <c r="H20" s="556"/>
      <c r="I20" s="556"/>
      <c r="J20" s="586">
        <v>0</v>
      </c>
      <c r="K20" s="618">
        <v>0</v>
      </c>
      <c r="L20" s="585">
        <f ca="1">SUMIF('NHAP - NVL'!$G$5:$G$3001,C20,'NHAP - NVL'!$J$5:$J$1207)</f>
        <v>0</v>
      </c>
      <c r="M20" s="585">
        <f ca="1">SUMIF('NHAP - NVL'!$G$5:$G$3001,C20,'NHAP - NVL'!$K$5:$K$1207)</f>
        <v>0</v>
      </c>
      <c r="N20" s="587">
        <f>SUMIF('XUAT - NVL'!$H$5:$H$5199,D20,'XUAT - NVL'!$K$5:$K$5199)</f>
        <v>0</v>
      </c>
      <c r="O20" s="587">
        <f>SUMIF('XUAT - NVL'!$H$5:$H$5840,D20,'XUAT - NVL'!$L$5:$L$5840)</f>
        <v>0</v>
      </c>
      <c r="P20" s="588">
        <f t="shared" ref="P20" ca="1" si="18">+J20+L20-N20</f>
        <v>0</v>
      </c>
      <c r="Q20" s="588">
        <f t="shared" ref="Q20" ca="1" si="19">+K20+M20-O20</f>
        <v>0</v>
      </c>
      <c r="R20" s="589">
        <v>28000</v>
      </c>
      <c r="S20" s="562">
        <f t="shared" ca="1" si="10"/>
        <v>0</v>
      </c>
      <c r="T20" s="666">
        <f t="shared" si="6"/>
        <v>0</v>
      </c>
      <c r="U20" s="665">
        <f t="shared" si="7"/>
        <v>17</v>
      </c>
      <c r="V20" s="538" t="str">
        <f t="shared" ca="1" si="3"/>
        <v/>
      </c>
      <c r="W20" s="22" t="str">
        <f>IF(E20="","",VLOOKUP(E20,'Danh mục CODE'!$B$2:$C$2063,2,0))</f>
        <v>CÔNG TY TNHH DỊCH VỤ VẬN TẢI LIÊN HOÀNG PHÚC</v>
      </c>
    </row>
    <row r="21" spans="1:23" ht="20.25" customHeight="1">
      <c r="A21" s="12">
        <f t="shared" si="0"/>
        <v>14</v>
      </c>
      <c r="B21" s="315" t="s">
        <v>1361</v>
      </c>
      <c r="C21" s="315" t="s">
        <v>88</v>
      </c>
      <c r="D21" s="315" t="s">
        <v>1361</v>
      </c>
      <c r="E21" s="553" t="str">
        <f>IF(C21="","",VLOOKUP(D21,'Danh mục CODE'!$A$2:$I$1966,2,0))</f>
        <v>NCC00498</v>
      </c>
      <c r="F21" s="554" t="str">
        <f>IF(D21="","",VLOOKUP(B21,'Danh mục CODE'!$A$2:$F$790,6,0))</f>
        <v>kg</v>
      </c>
      <c r="G21" s="555"/>
      <c r="H21" s="556"/>
      <c r="I21" s="556"/>
      <c r="J21" s="586">
        <v>0</v>
      </c>
      <c r="K21" s="586">
        <v>0</v>
      </c>
      <c r="L21" s="585">
        <f ca="1">SUMIF('NHAP - NVL'!$G$5:$G$3001,C21,'NHAP - NVL'!$J$5:$J$1207)</f>
        <v>0</v>
      </c>
      <c r="M21" s="585">
        <f ca="1">SUMIF('NHAP - NVL'!$G$5:$G$3001,C21,'NHAP - NVL'!$K$5:$K$1207)</f>
        <v>0</v>
      </c>
      <c r="N21" s="587">
        <f>SUMIF('XUAT - NVL'!$H$5:$H$5199,D21,'XUAT - NVL'!$K$5:$K$5199)</f>
        <v>0</v>
      </c>
      <c r="O21" s="587">
        <f>SUMIF('XUAT - NVL'!$H$5:$H$5840,D21,'XUAT - NVL'!$L$5:$L$5840)</f>
        <v>0</v>
      </c>
      <c r="P21" s="588">
        <f t="shared" ref="P21:P23" ca="1" si="20">+J21+L21-N21</f>
        <v>0</v>
      </c>
      <c r="Q21" s="588">
        <f t="shared" ref="Q21:Q23" ca="1" si="21">+K21+M21-O21</f>
        <v>0</v>
      </c>
      <c r="R21" s="589">
        <v>11000</v>
      </c>
      <c r="S21" s="562">
        <f t="shared" ca="1" si="10"/>
        <v>0</v>
      </c>
      <c r="T21" s="666">
        <f t="shared" si="6"/>
        <v>0</v>
      </c>
      <c r="U21" s="665">
        <f t="shared" si="7"/>
        <v>17</v>
      </c>
      <c r="V21" s="538" t="str">
        <f t="shared" ca="1" si="3"/>
        <v/>
      </c>
      <c r="W21" s="22" t="str">
        <f>IF(E21="","",VLOOKUP(E21,'Danh mục CODE'!$B$2:$C$2063,2,0))</f>
        <v>CÔNG TY CỔ PHẦN VLXD VIDONA</v>
      </c>
    </row>
    <row r="22" spans="1:23" ht="20.25" customHeight="1">
      <c r="A22" s="12">
        <f t="shared" si="0"/>
        <v>15</v>
      </c>
      <c r="B22" s="315" t="s">
        <v>1364</v>
      </c>
      <c r="C22" s="315" t="s">
        <v>1365</v>
      </c>
      <c r="D22" s="315" t="s">
        <v>1364</v>
      </c>
      <c r="E22" s="553" t="str">
        <f>IF(C22="","",VLOOKUP(D22,'Danh mục CODE'!$A$2:$I$1966,2,0))</f>
        <v>NCC01126</v>
      </c>
      <c r="F22" s="554" t="str">
        <f>IF(D22="","",VLOOKUP(B22,'Danh mục CODE'!$A$2:$F$790,6,0))</f>
        <v>kg</v>
      </c>
      <c r="G22" s="555"/>
      <c r="H22" s="556"/>
      <c r="I22" s="556"/>
      <c r="J22" s="586">
        <v>0</v>
      </c>
      <c r="K22" s="618">
        <v>0</v>
      </c>
      <c r="L22" s="585">
        <f ca="1">SUMIF('NHAP - NVL'!$G$5:$G$3001,C22,'NHAP - NVL'!$J$5:$J$1207)</f>
        <v>0</v>
      </c>
      <c r="M22" s="585">
        <f ca="1">SUMIF('NHAP - NVL'!$G$5:$G$3001,C22,'NHAP - NVL'!$K$5:$K$1207)</f>
        <v>0</v>
      </c>
      <c r="N22" s="587">
        <f>SUMIF('XUAT - NVL'!$H$5:$H$5199,D22,'XUAT - NVL'!$K$5:$K$5199)</f>
        <v>0</v>
      </c>
      <c r="O22" s="587">
        <f>SUMIF('XUAT - NVL'!$H$5:$H$5840,D22,'XUAT - NVL'!$L$5:$L$5840)</f>
        <v>0</v>
      </c>
      <c r="P22" s="588">
        <f t="shared" ca="1" si="20"/>
        <v>0</v>
      </c>
      <c r="Q22" s="588">
        <f t="shared" ca="1" si="21"/>
        <v>0</v>
      </c>
      <c r="R22" s="589">
        <f>R20</f>
        <v>28000</v>
      </c>
      <c r="S22" s="562">
        <f t="shared" ca="1" si="10"/>
        <v>0</v>
      </c>
      <c r="T22" s="666">
        <f t="shared" si="6"/>
        <v>0</v>
      </c>
      <c r="U22" s="665">
        <f t="shared" si="7"/>
        <v>17</v>
      </c>
      <c r="V22" s="538" t="str">
        <f t="shared" ca="1" si="3"/>
        <v/>
      </c>
      <c r="W22" s="22" t="str">
        <f>IF(E22="","",VLOOKUP(E22,'Danh mục CODE'!$B$2:$C$2063,2,0))</f>
        <v>CÔNG TY TNHH MTV DUY THANH LƯƠNG</v>
      </c>
    </row>
    <row r="23" spans="1:23" ht="20.25" customHeight="1">
      <c r="A23" s="12">
        <f t="shared" si="0"/>
        <v>16</v>
      </c>
      <c r="B23" s="315" t="s">
        <v>1369</v>
      </c>
      <c r="C23" s="315" t="s">
        <v>1370</v>
      </c>
      <c r="D23" s="315" t="s">
        <v>1369</v>
      </c>
      <c r="E23" s="553" t="str">
        <f>IF(C23="","",VLOOKUP(D23,'Danh mục CODE'!$A$2:$I$1966,2,0))</f>
        <v>NCC00499</v>
      </c>
      <c r="F23" s="554" t="str">
        <f>IF(D23="","",VLOOKUP(B23,'Danh mục CODE'!$A$2:$F$790,6,0))</f>
        <v>kg</v>
      </c>
      <c r="G23" s="555"/>
      <c r="H23" s="556"/>
      <c r="I23" s="556"/>
      <c r="J23" s="586">
        <v>9033334</v>
      </c>
      <c r="K23" s="674">
        <v>11056743.48</v>
      </c>
      <c r="L23" s="585">
        <f ca="1">SUMIF('NHAP - NVL'!$G$5:$G$3001,C23,'NHAP - NVL'!$J$5:$J$1207)</f>
        <v>0</v>
      </c>
      <c r="M23" s="585">
        <f ca="1">SUMIF('NHAP - NVL'!$G$5:$G$3001,C23,'NHAP - NVL'!$K$5:$K$1207)</f>
        <v>0</v>
      </c>
      <c r="N23" s="587">
        <f>SUMIF('XUAT - NVL'!$H$5:$H$5199,D23,'XUAT - NVL'!$K$5:$K$5199)</f>
        <v>1183600</v>
      </c>
      <c r="O23" s="587">
        <f>SUMIF('XUAT - NVL'!$H$5:$H$5840,D23,'XUAT - NVL'!$L$5:$L$5840)</f>
        <v>1412880</v>
      </c>
      <c r="P23" s="588">
        <f t="shared" ca="1" si="20"/>
        <v>7849734</v>
      </c>
      <c r="Q23" s="588">
        <f t="shared" ca="1" si="21"/>
        <v>9643863.4800000004</v>
      </c>
      <c r="R23" s="589">
        <v>85000</v>
      </c>
      <c r="S23" s="562">
        <f t="shared" ca="1" si="10"/>
        <v>92.349811764705876</v>
      </c>
      <c r="T23" s="666">
        <f t="shared" si="6"/>
        <v>69623.529411764699</v>
      </c>
      <c r="U23" s="665">
        <f t="shared" si="7"/>
        <v>17</v>
      </c>
      <c r="V23" s="538" t="str">
        <f t="shared" ca="1" si="3"/>
        <v>in</v>
      </c>
      <c r="W23" s="22" t="str">
        <f>IF(E23="","",VLOOKUP(E23,'Danh mục CODE'!$B$2:$C$2063,2,0))</f>
        <v>CÔNG TY TNHH NGÂN HÙNG PHÚC</v>
      </c>
    </row>
    <row r="24" spans="1:23" ht="20.25" customHeight="1">
      <c r="A24" s="12">
        <f t="shared" ref="A24" si="22">IF(B24="","",A23+1)</f>
        <v>17</v>
      </c>
      <c r="B24" s="315" t="s">
        <v>1375</v>
      </c>
      <c r="C24" s="315" t="s">
        <v>87</v>
      </c>
      <c r="D24" s="315" t="s">
        <v>1375</v>
      </c>
      <c r="E24" s="553" t="str">
        <f>IF(C24="","",VLOOKUP(D24,'Danh mục CODE'!$A$2:$I$1966,2,0))</f>
        <v>NCC00500</v>
      </c>
      <c r="F24" s="554" t="str">
        <f>IF(D24="","",VLOOKUP(B24,'Danh mục CODE'!$A$2:$F$790,6,0))</f>
        <v>kg</v>
      </c>
      <c r="G24" s="555"/>
      <c r="H24" s="556"/>
      <c r="I24" s="556"/>
      <c r="J24" s="586">
        <v>1657845</v>
      </c>
      <c r="K24" s="586">
        <v>1974974</v>
      </c>
      <c r="L24" s="585">
        <f ca="1">SUMIF('NHAP - NVL'!$G$5:$G$3001,C24,'NHAP - NVL'!$J$5:$J$1207)</f>
        <v>0</v>
      </c>
      <c r="M24" s="585">
        <f ca="1">SUMIF('NHAP - NVL'!$G$5:$G$3001,C24,'NHAP - NVL'!$K$5:$K$1207)</f>
        <v>0</v>
      </c>
      <c r="N24" s="587">
        <f>SUMIF('XUAT - NVL'!$H$5:$H$5199,D24,'XUAT - NVL'!$K$5:$K$5199)</f>
        <v>99000</v>
      </c>
      <c r="O24" s="587">
        <f>SUMIF('XUAT - NVL'!$H$5:$H$5840,D24,'XUAT - NVL'!$L$5:$L$5840)</f>
        <v>119310</v>
      </c>
      <c r="P24" s="588">
        <f t="shared" ref="P24" ca="1" si="23">+J24+L24-N24</f>
        <v>1558845</v>
      </c>
      <c r="Q24" s="588">
        <f t="shared" ref="Q24" ca="1" si="24">+K24+M24-O24</f>
        <v>1855664</v>
      </c>
      <c r="R24" s="589">
        <v>15000</v>
      </c>
      <c r="S24" s="562">
        <f t="shared" ca="1" si="10"/>
        <v>103.923</v>
      </c>
      <c r="T24" s="666">
        <f t="shared" si="6"/>
        <v>5823.5294117647063</v>
      </c>
      <c r="U24" s="665">
        <f t="shared" si="7"/>
        <v>17</v>
      </c>
      <c r="V24" s="538" t="str">
        <f t="shared" ca="1" si="3"/>
        <v>in</v>
      </c>
      <c r="W24" s="22" t="str">
        <f>IF(E24="","",VLOOKUP(E24,'Danh mục CODE'!$B$2:$C$2063,2,0))</f>
        <v>CÔNG TY TNHH PT HẠ TẦNG ĐỨC ANH</v>
      </c>
    </row>
    <row r="25" spans="1:23" ht="20.25" customHeight="1">
      <c r="A25" s="12">
        <f>ROW()-7</f>
        <v>18</v>
      </c>
      <c r="B25" s="552" t="s">
        <v>1385</v>
      </c>
      <c r="C25" s="315" t="s">
        <v>1386</v>
      </c>
      <c r="D25" s="552" t="s">
        <v>1385</v>
      </c>
      <c r="E25" s="553" t="str">
        <f>IF(C25="","",VLOOKUP(D25,'Danh mục CODE'!$A$2:$I$1966,2,0))</f>
        <v>NCC00501</v>
      </c>
      <c r="F25" s="554" t="str">
        <f>IF(D25="","",VLOOKUP(B25,'Danh mục CODE'!$A$2:$F$790,6,0))</f>
        <v>kg</v>
      </c>
      <c r="G25" s="555"/>
      <c r="H25" s="556"/>
      <c r="I25" s="556"/>
      <c r="J25" s="586">
        <v>0</v>
      </c>
      <c r="K25" s="586">
        <v>0</v>
      </c>
      <c r="L25" s="585">
        <f ca="1">SUMIF('NHAP - NVL'!$G$5:$G$3001,C25,'NHAP - NVL'!$J$5:$J$1207)</f>
        <v>0</v>
      </c>
      <c r="M25" s="585">
        <f ca="1">SUMIF('NHAP - NVL'!$G$5:$G$3001,C25,'NHAP - NVL'!$K$5:$K$1207)</f>
        <v>0</v>
      </c>
      <c r="N25" s="587">
        <f>SUMIF('XUAT - NVL'!$H$5:$H$5199,D25,'XUAT - NVL'!$K$5:$K$5199)</f>
        <v>0</v>
      </c>
      <c r="O25" s="587">
        <f>SUMIF('XUAT - NVL'!$H$5:$H$5840,D25,'XUAT - NVL'!$L$5:$L$5840)</f>
        <v>0</v>
      </c>
      <c r="P25" s="588">
        <f t="shared" ref="P25" ca="1" si="25">+J25+L25-N25</f>
        <v>0</v>
      </c>
      <c r="Q25" s="588">
        <f t="shared" ref="Q25" ca="1" si="26">+K25+M25-O25</f>
        <v>0</v>
      </c>
      <c r="R25" s="589">
        <v>125000</v>
      </c>
      <c r="S25" s="562">
        <f t="shared" ca="1" si="10"/>
        <v>0</v>
      </c>
      <c r="T25" s="666">
        <f t="shared" si="6"/>
        <v>0</v>
      </c>
      <c r="U25" s="665">
        <f t="shared" si="7"/>
        <v>17</v>
      </c>
      <c r="V25" s="538" t="str">
        <f t="shared" ca="1" si="3"/>
        <v/>
      </c>
      <c r="W25" s="22" t="str">
        <f>IF(E25="","",VLOOKUP(E25,'Danh mục CODE'!$B$2:$C$2063,2,0))</f>
        <v>CÔNG TY CP GẠCH MEN SA HA DO</v>
      </c>
    </row>
    <row r="26" spans="1:23" ht="20.25" customHeight="1">
      <c r="A26" s="12">
        <f>ROW()-7</f>
        <v>19</v>
      </c>
      <c r="B26" s="315" t="s">
        <v>1510</v>
      </c>
      <c r="C26" s="315" t="s">
        <v>1509</v>
      </c>
      <c r="D26" s="315" t="s">
        <v>1510</v>
      </c>
      <c r="E26" s="553" t="str">
        <f>IF(C26="","",VLOOKUP(D26,'Danh mục CODE'!$A$2:$I$1966,2,0))</f>
        <v>NCC04896</v>
      </c>
      <c r="F26" s="554" t="str">
        <f>IF(D26="","",VLOOKUP(B26,'Danh mục CODE'!$A$2:$F$790,6,0))</f>
        <v>kg</v>
      </c>
      <c r="G26" s="555"/>
      <c r="H26" s="556"/>
      <c r="I26" s="556"/>
      <c r="J26" s="586">
        <v>13373</v>
      </c>
      <c r="K26" s="586">
        <v>17830</v>
      </c>
      <c r="L26" s="585">
        <f ca="1">SUMIF('NHAP - NVL'!$G$5:$G$3001,C26,'NHAP - NVL'!$J$5:$J$1207)</f>
        <v>0</v>
      </c>
      <c r="M26" s="585">
        <f ca="1">SUMIF('NHAP - NVL'!$G$5:$G$3001,C26,'NHAP - NVL'!$K$5:$K$1207)</f>
        <v>0</v>
      </c>
      <c r="N26" s="587">
        <f>SUMIF('XUAT - NVL'!$H$5:$H$5199,D26,'XUAT - NVL'!$K$5:$K$5199)</f>
        <v>0</v>
      </c>
      <c r="O26" s="587">
        <f>SUMIF('XUAT - NVL'!$H$5:$H$5840,D26,'XUAT - NVL'!$L$5:$L$5840)</f>
        <v>0</v>
      </c>
      <c r="P26" s="588">
        <f t="shared" ref="P26" ca="1" si="27">+J26+L26-N26</f>
        <v>13373</v>
      </c>
      <c r="Q26" s="588">
        <f t="shared" ref="Q26" ca="1" si="28">+K26+M26-O26</f>
        <v>17830</v>
      </c>
      <c r="R26" s="589">
        <v>176000</v>
      </c>
      <c r="S26" s="562">
        <f t="shared" ca="1" si="10"/>
        <v>7.5982954545454548E-2</v>
      </c>
      <c r="T26" s="666">
        <f t="shared" si="6"/>
        <v>0</v>
      </c>
      <c r="U26" s="665">
        <f t="shared" si="7"/>
        <v>17</v>
      </c>
      <c r="V26" s="538" t="str">
        <f t="shared" ca="1" si="3"/>
        <v>in</v>
      </c>
      <c r="W26" s="22" t="str">
        <f>IF(E26="","",VLOOKUP(E26,'Danh mục CODE'!$B$2:$C$2063,2,0))</f>
        <v>CÔNG TY TNHH DỊCH VỤ THƯƠNG MẠI VẬN TẢI NAM TUẤN PHÁT</v>
      </c>
    </row>
    <row r="27" spans="1:23" ht="20.25" customHeight="1">
      <c r="A27" s="12">
        <f>ROW()-7</f>
        <v>20</v>
      </c>
      <c r="B27" s="315" t="s">
        <v>1507</v>
      </c>
      <c r="C27" s="315" t="s">
        <v>1508</v>
      </c>
      <c r="D27" s="552" t="s">
        <v>1507</v>
      </c>
      <c r="E27" s="553" t="str">
        <f>IF(C27="","",VLOOKUP(D27,'Danh mục CODE'!$A$2:$I$1966,2,0))</f>
        <v>NCC04896</v>
      </c>
      <c r="F27" s="554" t="str">
        <f>IF(D27="","",VLOOKUP(B27,'Danh mục CODE'!$A$2:$F$790,6,0))</f>
        <v>kg</v>
      </c>
      <c r="G27" s="555"/>
      <c r="H27" s="556"/>
      <c r="I27" s="556"/>
      <c r="J27" s="586">
        <v>0</v>
      </c>
      <c r="K27" s="586">
        <v>0</v>
      </c>
      <c r="L27" s="585">
        <f ca="1">SUMIF('NHAP - NVL'!$G$5:$G$3001,C27,'NHAP - NVL'!$J$5:$J$1207)</f>
        <v>0</v>
      </c>
      <c r="M27" s="585">
        <f ca="1">SUMIF('NHAP - NVL'!$G$5:$G$3001,C27,'NHAP - NVL'!$K$5:$K$1207)</f>
        <v>0</v>
      </c>
      <c r="N27" s="587">
        <f>SUMIF('XUAT - NVL'!$H$5:$H$5199,D27,'XUAT - NVL'!$K$5:$K$5199)</f>
        <v>0</v>
      </c>
      <c r="O27" s="587">
        <f>SUMIF('XUAT - NVL'!$H$5:$H$5840,D27,'XUAT - NVL'!$L$5:$L$5840)</f>
        <v>0</v>
      </c>
      <c r="P27" s="588">
        <f t="shared" ref="P27" ca="1" si="29">+J27+L27-N27</f>
        <v>0</v>
      </c>
      <c r="Q27" s="588">
        <f t="shared" ref="Q27" ca="1" si="30">+K27+M27-O27</f>
        <v>0</v>
      </c>
      <c r="R27" s="589">
        <v>38000</v>
      </c>
      <c r="S27" s="562">
        <f t="shared" ref="S27" ca="1" si="31">IF(R27="","",P27/R27)</f>
        <v>0</v>
      </c>
      <c r="T27" s="666">
        <f t="shared" si="6"/>
        <v>0</v>
      </c>
      <c r="U27" s="665">
        <f t="shared" si="7"/>
        <v>17</v>
      </c>
      <c r="V27" s="538" t="str">
        <f t="shared" ca="1" si="3"/>
        <v/>
      </c>
      <c r="W27" s="22" t="str">
        <f>IF(E27="","",VLOOKUP(E27,'Danh mục CODE'!$B$2:$C$2063,2,0))</f>
        <v>CÔNG TY TNHH DỊCH VỤ THƯƠNG MẠI VẬN TẢI NAM TUẤN PHÁT</v>
      </c>
    </row>
    <row r="28" spans="1:23" ht="20.25" customHeight="1">
      <c r="A28" s="12">
        <f>ROW()-7</f>
        <v>21</v>
      </c>
      <c r="B28" s="315" t="s">
        <v>1418</v>
      </c>
      <c r="C28" s="315" t="s">
        <v>1421</v>
      </c>
      <c r="D28" s="552" t="s">
        <v>1418</v>
      </c>
      <c r="E28" s="553" t="str">
        <f>IF(C28="","",VLOOKUP(D28,'Danh mục CODE'!$A$2:$I$1966,2,0))</f>
        <v>NCC00503</v>
      </c>
      <c r="F28" s="554" t="str">
        <f>IF(D28="","",VLOOKUP(B28,'Danh mục CODE'!$A$2:$F$790,6,0))</f>
        <v>kg</v>
      </c>
      <c r="G28" s="555"/>
      <c r="H28" s="556"/>
      <c r="I28" s="556"/>
      <c r="J28" s="586">
        <v>12418317.498400144</v>
      </c>
      <c r="K28" s="586">
        <v>12483052.636480175</v>
      </c>
      <c r="L28" s="585">
        <f ca="1">SUMIF('NHAP - NVL'!$G$5:$G$3001,C28,'NHAP - NVL'!$J$5:$J$1207)</f>
        <v>0</v>
      </c>
      <c r="M28" s="585">
        <f ca="1">SUMIF('NHAP - NVL'!$G$5:$G$3001,C28,'NHAP - NVL'!$K$5:$K$1207)</f>
        <v>0</v>
      </c>
      <c r="N28" s="587">
        <f>SUMIF('XUAT - NVL'!$H$5:$H$5199,D28,'XUAT - NVL'!$K$5:$K$5199)</f>
        <v>1371975</v>
      </c>
      <c r="O28" s="587">
        <f>SUMIF('XUAT - NVL'!$H$5:$H$5840,D28,'XUAT - NVL'!$L$5:$L$5840)</f>
        <v>1664090</v>
      </c>
      <c r="P28" s="588">
        <f t="shared" ref="P28" ca="1" si="32">+J28+L28-N28</f>
        <v>11046342.498400144</v>
      </c>
      <c r="Q28" s="588">
        <f t="shared" ref="Q28" ca="1" si="33">+K28+M28-O28</f>
        <v>10818962.636480175</v>
      </c>
      <c r="R28" s="589">
        <v>91000</v>
      </c>
      <c r="S28" s="562">
        <f t="shared" ref="S28" ca="1" si="34">IF(R28="","",P28/R28)</f>
        <v>121.38837910329829</v>
      </c>
      <c r="T28" s="666">
        <f t="shared" si="6"/>
        <v>80704.411764705888</v>
      </c>
      <c r="U28" s="665">
        <f t="shared" si="7"/>
        <v>17</v>
      </c>
      <c r="V28" s="538" t="str">
        <f t="shared" ca="1" si="3"/>
        <v>in</v>
      </c>
      <c r="W28" s="22" t="str">
        <f>IF(E28="","",VLOOKUP(E28,'Danh mục CODE'!$B$2:$C$2063,2,0))</f>
        <v>CÔNG TY TNHH GẠCH THÀNH PHÁT</v>
      </c>
    </row>
    <row r="29" spans="1:23" ht="20.25" customHeight="1">
      <c r="A29" s="12">
        <f>ROW()-7</f>
        <v>22</v>
      </c>
      <c r="B29" s="315" t="s">
        <v>1855</v>
      </c>
      <c r="C29" s="315" t="s">
        <v>1854</v>
      </c>
      <c r="D29" s="552" t="s">
        <v>1855</v>
      </c>
      <c r="E29" s="553" t="str">
        <f>IF(C29="","",VLOOKUP(D29,'Danh mục CODE'!$A$2:$I$1966,2,0))</f>
        <v>NCC04947</v>
      </c>
      <c r="F29" s="554" t="str">
        <f>IF(D29="","",VLOOKUP(B29,'Danh mục CODE'!$A$2:$F$790,6,0))</f>
        <v>kg</v>
      </c>
      <c r="G29" s="555"/>
      <c r="H29" s="556"/>
      <c r="I29" s="556"/>
      <c r="J29" s="586">
        <v>0</v>
      </c>
      <c r="K29" s="618">
        <v>0</v>
      </c>
      <c r="L29" s="585">
        <f ca="1">SUMIF('NHAP - NVL'!$G$5:$G$3001,C29,'NHAP - NVL'!$J$5:$J$1207)</f>
        <v>86269.5</v>
      </c>
      <c r="M29" s="585">
        <f ca="1">SUMIF('NHAP - NVL'!$G$5:$G$3001,C29,'NHAP - NVL'!$K$5:$K$1207)</f>
        <v>90810</v>
      </c>
      <c r="N29" s="587">
        <f>SUMIF('XUAT - NVL'!$H$5:$H$5199,D29,'XUAT - NVL'!$K$5:$K$5199)</f>
        <v>0</v>
      </c>
      <c r="O29" s="587">
        <f>SUMIF('XUAT - NVL'!$H$5:$H$5840,D29,'XUAT - NVL'!$L$5:$L$5840)</f>
        <v>0</v>
      </c>
      <c r="P29" s="588">
        <f t="shared" ref="P29" ca="1" si="35">+J29+L29-N29</f>
        <v>86269.5</v>
      </c>
      <c r="Q29" s="588">
        <f t="shared" ref="Q29" ca="1" si="36">+K29+M29-O29</f>
        <v>90810</v>
      </c>
      <c r="R29" s="589">
        <v>16500</v>
      </c>
      <c r="S29" s="562">
        <f t="shared" ref="S29" ca="1" si="37">IF(R29="","",P29/R29)</f>
        <v>5.2284545454545457</v>
      </c>
      <c r="T29" s="666">
        <f t="shared" ref="T29" si="38">N29/U29</f>
        <v>0</v>
      </c>
      <c r="U29" s="665">
        <f>U28</f>
        <v>17</v>
      </c>
      <c r="V29" s="538" t="str">
        <f t="shared" ca="1" si="3"/>
        <v>in</v>
      </c>
      <c r="W29" s="22" t="str">
        <f>IF(E29="","",VLOOKUP(E29,'Danh mục CODE'!$B$2:$C$2063,2,0))</f>
        <v>CÔNG TY TNHH DỊCH VỤ THƯƠNG MẠI VẬN TẢI NAM PHÚC KHANG</v>
      </c>
    </row>
    <row r="30" spans="1:23" s="462" customFormat="1" ht="20.25" customHeight="1">
      <c r="A30" s="564" t="s">
        <v>857</v>
      </c>
      <c r="B30" s="539" t="s">
        <v>730</v>
      </c>
      <c r="C30" s="565"/>
      <c r="D30" s="539"/>
      <c r="E30" s="539" t="s">
        <v>10</v>
      </c>
      <c r="F30" s="554" t="str">
        <f>IF(D30="","",VLOOKUP(B30,'Danh mục CODE'!$A$2:$F$790,6,0))</f>
        <v/>
      </c>
      <c r="G30" s="566" t="s">
        <v>10</v>
      </c>
      <c r="H30" s="566" t="s">
        <v>10</v>
      </c>
      <c r="I30" s="566" t="s">
        <v>10</v>
      </c>
      <c r="J30" s="59" t="s">
        <v>10</v>
      </c>
      <c r="K30" s="59" t="s">
        <v>10</v>
      </c>
      <c r="L30" s="59" t="s">
        <v>10</v>
      </c>
      <c r="M30" s="59" t="s">
        <v>10</v>
      </c>
      <c r="N30" s="59" t="s">
        <v>10</v>
      </c>
      <c r="O30" s="59" t="s">
        <v>10</v>
      </c>
      <c r="P30" s="59" t="s">
        <v>10</v>
      </c>
      <c r="Q30" s="59" t="s">
        <v>10</v>
      </c>
      <c r="R30" s="59" t="s">
        <v>10</v>
      </c>
      <c r="S30" s="59" t="s">
        <v>10</v>
      </c>
      <c r="T30" s="551"/>
      <c r="U30" s="665"/>
      <c r="V30" s="538" t="str">
        <f t="shared" si="3"/>
        <v/>
      </c>
      <c r="W30" s="22" t="e">
        <f>IF(E30="","",VLOOKUP(E30,'Danh mục CODE'!$B$2:$C$2063,2,0))</f>
        <v>#N/A</v>
      </c>
    </row>
    <row r="31" spans="1:23" ht="16.5">
      <c r="A31" s="12">
        <f>ROW()-30</f>
        <v>1</v>
      </c>
      <c r="B31" s="315" t="s">
        <v>1166</v>
      </c>
      <c r="C31" s="17" t="s">
        <v>1167</v>
      </c>
      <c r="D31" s="315" t="s">
        <v>1166</v>
      </c>
      <c r="E31" s="553" t="str">
        <f>IF(C31="","",VLOOKUP(D31,'Danh mục CODE'!$A$2:$I$1966,2,0))</f>
        <v>NCC01729</v>
      </c>
      <c r="F31" s="554" t="str">
        <f>IF(D31="","",VLOOKUP(B31,'Danh mục CODE'!$A$2:$F$790,6,0))</f>
        <v>kg</v>
      </c>
      <c r="G31" s="555"/>
      <c r="H31" s="556"/>
      <c r="I31" s="556"/>
      <c r="J31" s="557">
        <v>0</v>
      </c>
      <c r="K31" s="557">
        <v>0</v>
      </c>
      <c r="L31" s="558">
        <f ca="1">SUMIF('NHAP - NVL'!$G$5:$G$3001,C31,'NHAP - NVL'!$J$5:$J$2001)</f>
        <v>0</v>
      </c>
      <c r="M31" s="585">
        <f ca="1">SUMIF('NHAP - NVL'!$G$5:$G$3001,C31,'NHAP - NVL'!$K$5:$K$2001)</f>
        <v>0</v>
      </c>
      <c r="N31" s="559">
        <f>SUMIF('XUAT - NVL'!$H$5:$H$5199,D31,'XUAT - NVL'!$K$5:$K$5199)</f>
        <v>0</v>
      </c>
      <c r="O31" s="559">
        <f>SUMIF('XUAT - NVL'!$H$5:$H$5199,D31,'XUAT - NVL'!$L$5:$L$5199)</f>
        <v>0</v>
      </c>
      <c r="P31" s="560">
        <f t="shared" ref="P31:P61" ca="1" si="39">+J31+L31-N31</f>
        <v>0</v>
      </c>
      <c r="Q31" s="588">
        <f t="shared" ref="Q31:Q43" ca="1" si="40">+K31+M31-O31</f>
        <v>0</v>
      </c>
      <c r="R31" s="561">
        <v>72000</v>
      </c>
      <c r="S31" s="562">
        <f ca="1">IF(R31="","",Q31/R31)</f>
        <v>0</v>
      </c>
      <c r="T31" s="666">
        <f>O31/U31</f>
        <v>0</v>
      </c>
      <c r="U31" s="665">
        <f>U28</f>
        <v>17</v>
      </c>
      <c r="V31" s="538" t="str">
        <f t="shared" ca="1" si="3"/>
        <v/>
      </c>
      <c r="W31" s="22" t="str">
        <f>IF(E31="","",VLOOKUP(E31,'Danh mục CODE'!$B$2:$C$2063,2,0))</f>
        <v>CÔNG TY CỔ PHẦN HẢI GIANG</v>
      </c>
    </row>
    <row r="32" spans="1:23" ht="16.5">
      <c r="A32" s="12">
        <f t="shared" ref="A32:A85" si="41">ROW()-30</f>
        <v>2</v>
      </c>
      <c r="B32" s="315" t="s">
        <v>1310</v>
      </c>
      <c r="C32" s="17" t="s">
        <v>1168</v>
      </c>
      <c r="D32" s="315" t="s">
        <v>1310</v>
      </c>
      <c r="E32" s="553" t="str">
        <f>IF(C32="","",VLOOKUP(D32,'Danh mục CODE'!$A$2:$I$1966,2,0))</f>
        <v>NCC00824</v>
      </c>
      <c r="F32" s="554" t="str">
        <f>IF(D32="","",VLOOKUP(B32,'Danh mục CODE'!$A$2:$F$790,6,0))</f>
        <v>kg</v>
      </c>
      <c r="G32" s="555"/>
      <c r="H32" s="556"/>
      <c r="I32" s="556"/>
      <c r="J32" s="557">
        <v>0</v>
      </c>
      <c r="K32" s="557">
        <v>0</v>
      </c>
      <c r="L32" s="558">
        <f ca="1">SUMIF('NHAP - NVL'!$G$5:$G$3001,C32,'NHAP - NVL'!$J$5:$J$2001)</f>
        <v>0</v>
      </c>
      <c r="M32" s="585">
        <f ca="1">SUMIF('NHAP - NVL'!$G$5:$G$3001,C32,'NHAP - NVL'!$K$5:$K$2001)</f>
        <v>0</v>
      </c>
      <c r="N32" s="559">
        <f>SUMIF('XUAT - NVL'!$H$5:$H$5199,D32,'XUAT - NVL'!$K$5:$K$5199)</f>
        <v>0</v>
      </c>
      <c r="O32" s="559">
        <f>SUMIF('XUAT - NVL'!$H$5:$H$5199,D32,'XUAT - NVL'!$L$5:$L$5199)</f>
        <v>0</v>
      </c>
      <c r="P32" s="560">
        <v>0</v>
      </c>
      <c r="Q32" s="588">
        <f t="shared" ca="1" si="40"/>
        <v>0</v>
      </c>
      <c r="R32" s="561">
        <v>65000</v>
      </c>
      <c r="S32" s="562">
        <f t="shared" ref="S32:S85" ca="1" si="42">IF(R32="","",Q32/R32)</f>
        <v>0</v>
      </c>
      <c r="T32" s="666">
        <f t="shared" ref="T32:T68" si="43">O32/U32</f>
        <v>0</v>
      </c>
      <c r="U32" s="665">
        <f t="shared" si="7"/>
        <v>17</v>
      </c>
      <c r="V32" s="538" t="str">
        <f t="shared" ca="1" si="3"/>
        <v/>
      </c>
      <c r="W32" s="22" t="str">
        <f>IF(E32="","",VLOOKUP(E32,'Danh mục CODE'!$B$2:$C$2063,2,0))</f>
        <v>CÔNG TY CỔ PHẦN KHOÁNG SẢN HUYỀN TRANG</v>
      </c>
    </row>
    <row r="33" spans="1:23" ht="16.5">
      <c r="A33" s="12">
        <f t="shared" si="41"/>
        <v>3</v>
      </c>
      <c r="B33" s="315" t="s">
        <v>1303</v>
      </c>
      <c r="C33" s="17" t="s">
        <v>1311</v>
      </c>
      <c r="D33" s="315" t="s">
        <v>1303</v>
      </c>
      <c r="E33" s="553" t="str">
        <f>IF(C33="","",VLOOKUP(D33,'Danh mục CODE'!$A$2:$I$1966,2,0))</f>
        <v>NCC00824</v>
      </c>
      <c r="F33" s="554" t="str">
        <f>IF(D33="","",VLOOKUP(B33,'Danh mục CODE'!$A$2:$F$790,6,0))</f>
        <v>kg</v>
      </c>
      <c r="G33" s="555"/>
      <c r="H33" s="556"/>
      <c r="I33" s="556"/>
      <c r="J33" s="557">
        <v>0</v>
      </c>
      <c r="K33" s="557">
        <v>0</v>
      </c>
      <c r="L33" s="558">
        <f ca="1">SUMIF('NHAP - NVL'!$G$5:$G$3001,C33,'NHAP - NVL'!$J$5:$J$2001)</f>
        <v>0</v>
      </c>
      <c r="M33" s="585">
        <f ca="1">SUMIF('NHAP - NVL'!$G$5:$G$3001,C33,'NHAP - NVL'!$K$5:$K$2001)</f>
        <v>0</v>
      </c>
      <c r="N33" s="559">
        <f>SUMIF('XUAT - NVL'!$H$5:$H$5199,D33,'XUAT - NVL'!$K$5:$K$5199)</f>
        <v>0</v>
      </c>
      <c r="O33" s="559">
        <f>SUMIF('XUAT - NVL'!$H$5:$H$5199,D33,'XUAT - NVL'!$L$5:$L$5199)</f>
        <v>0</v>
      </c>
      <c r="P33" s="560">
        <f t="shared" ref="P33" ca="1" si="44">+J33+L33-N33</f>
        <v>0</v>
      </c>
      <c r="Q33" s="588">
        <f t="shared" ref="Q33:Q36" ca="1" si="45">+K33+M33-O33</f>
        <v>0</v>
      </c>
      <c r="R33" s="561">
        <v>80000</v>
      </c>
      <c r="S33" s="562">
        <f ca="1">IF(R33="","",Q33/R33)</f>
        <v>0</v>
      </c>
      <c r="T33" s="666">
        <f t="shared" si="43"/>
        <v>0</v>
      </c>
      <c r="U33" s="665">
        <f t="shared" si="7"/>
        <v>17</v>
      </c>
      <c r="V33" s="538" t="str">
        <f t="shared" ref="V33" ca="1" si="46">IF(SUM(J33:P33)&lt;&gt;0,"in","")</f>
        <v/>
      </c>
      <c r="W33" s="22" t="str">
        <f>IF(E33="","",VLOOKUP(E33,'Danh mục CODE'!$B$2:$C$2063,2,0))</f>
        <v>CÔNG TY CỔ PHẦN KHOÁNG SẢN HUYỀN TRANG</v>
      </c>
    </row>
    <row r="34" spans="1:23" ht="16.5">
      <c r="A34" s="12">
        <f t="shared" si="41"/>
        <v>4</v>
      </c>
      <c r="B34" s="315" t="s">
        <v>1315</v>
      </c>
      <c r="C34" s="17" t="s">
        <v>1316</v>
      </c>
      <c r="D34" s="315" t="s">
        <v>1315</v>
      </c>
      <c r="E34" s="553" t="str">
        <f>IF(C34="","",VLOOKUP(D34,'Danh mục CODE'!$A$2:$I$1966,2,0))</f>
        <v>NCC00824</v>
      </c>
      <c r="F34" s="554" t="str">
        <f>IF(D34="","",VLOOKUP(B34,'Danh mục CODE'!$A$2:$F$790,6,0))</f>
        <v>kg</v>
      </c>
      <c r="G34" s="555"/>
      <c r="H34" s="556"/>
      <c r="I34" s="556"/>
      <c r="J34" s="557">
        <v>0</v>
      </c>
      <c r="K34" s="557">
        <v>0</v>
      </c>
      <c r="L34" s="558">
        <f ca="1">SUMIF('NHAP - NVL'!$G$5:$G$3001,C34,'NHAP - NVL'!$J$5:$J$2001)</f>
        <v>0</v>
      </c>
      <c r="M34" s="585">
        <f ca="1">SUMIF('NHAP - NVL'!$G$5:$G$3001,C34,'NHAP - NVL'!$K$5:$K$2001)</f>
        <v>0</v>
      </c>
      <c r="N34" s="559">
        <f>SUMIF('XUAT - NVL'!$H$5:$H$5199,D34,'XUAT - NVL'!$K$5:$K$5199)</f>
        <v>0</v>
      </c>
      <c r="O34" s="559">
        <f>SUMIF('XUAT - NVL'!$H$5:$H$5199,D34,'XUAT - NVL'!$L$5:$L$5199)</f>
        <v>0</v>
      </c>
      <c r="P34" s="560">
        <f t="shared" ref="P34:P39" ca="1" si="47">+J34+L34-N34</f>
        <v>0</v>
      </c>
      <c r="Q34" s="588">
        <f t="shared" ca="1" si="45"/>
        <v>0</v>
      </c>
      <c r="R34" s="561">
        <v>73000</v>
      </c>
      <c r="S34" s="562">
        <f t="shared" ca="1" si="42"/>
        <v>0</v>
      </c>
      <c r="T34" s="666">
        <f t="shared" si="43"/>
        <v>0</v>
      </c>
      <c r="U34" s="665">
        <f t="shared" si="7"/>
        <v>17</v>
      </c>
      <c r="V34" s="538"/>
      <c r="W34" s="22"/>
    </row>
    <row r="35" spans="1:23" ht="16.5">
      <c r="A35" s="12">
        <f t="shared" si="41"/>
        <v>5</v>
      </c>
      <c r="B35" s="315" t="s">
        <v>1312</v>
      </c>
      <c r="C35" s="17" t="s">
        <v>1169</v>
      </c>
      <c r="D35" s="315" t="s">
        <v>1312</v>
      </c>
      <c r="E35" s="553" t="str">
        <f>IF(C35="","",VLOOKUP(D35,'Danh mục CODE'!$A$2:$I$1966,2,0))</f>
        <v>KH00166</v>
      </c>
      <c r="F35" s="554" t="str">
        <f>IF(D35="","",VLOOKUP(B35,'Danh mục CODE'!$A$2:$F$790,6,0))</f>
        <v>kg</v>
      </c>
      <c r="G35" s="555"/>
      <c r="H35" s="556"/>
      <c r="I35" s="556"/>
      <c r="J35" s="557">
        <v>0</v>
      </c>
      <c r="K35" s="557">
        <v>0</v>
      </c>
      <c r="L35" s="558">
        <f ca="1">SUMIF('NHAP - NVL'!$G$5:$G$3001,C35,'NHAP - NVL'!$J$5:$J$2001)</f>
        <v>0</v>
      </c>
      <c r="M35" s="585">
        <f ca="1">SUMIF('NHAP - NVL'!$G$5:$G$3001,C35,'NHAP - NVL'!$K$5:$K$2001)</f>
        <v>0</v>
      </c>
      <c r="N35" s="559">
        <f>SUMIF('XUAT - NVL'!$H$5:$H$5199,D35,'XUAT - NVL'!$K$5:$K$5199)</f>
        <v>0</v>
      </c>
      <c r="O35" s="559">
        <f>SUMIF('XUAT - NVL'!$H$5:$H$5199,D35,'XUAT - NVL'!$L$5:$L$5199)</f>
        <v>0</v>
      </c>
      <c r="P35" s="560">
        <v>0</v>
      </c>
      <c r="Q35" s="588">
        <f t="shared" ca="1" si="45"/>
        <v>0</v>
      </c>
      <c r="R35" s="561">
        <v>85000</v>
      </c>
      <c r="S35" s="562">
        <f t="shared" ca="1" si="42"/>
        <v>0</v>
      </c>
      <c r="T35" s="666">
        <f t="shared" si="43"/>
        <v>0</v>
      </c>
      <c r="U35" s="665">
        <f t="shared" si="7"/>
        <v>17</v>
      </c>
      <c r="V35" s="538" t="str">
        <f t="shared" ca="1" si="3"/>
        <v/>
      </c>
      <c r="W35" s="22" t="str">
        <f>IF(E35="","",VLOOKUP(E35,'Danh mục CODE'!$B$2:$C$2063,2,0))</f>
        <v>CÔNG TY TNHH THAN THỊNH HUYỀN</v>
      </c>
    </row>
    <row r="36" spans="1:23" ht="16.5">
      <c r="A36" s="12">
        <f t="shared" si="41"/>
        <v>6</v>
      </c>
      <c r="B36" s="315" t="s">
        <v>1313</v>
      </c>
      <c r="C36" s="17" t="s">
        <v>1314</v>
      </c>
      <c r="D36" s="315" t="s">
        <v>1313</v>
      </c>
      <c r="E36" s="553" t="str">
        <f>IF(C36="","",VLOOKUP(D36,'Danh mục CODE'!$A$2:$I$1966,2,0))</f>
        <v>KH00166</v>
      </c>
      <c r="F36" s="554" t="str">
        <f>IF(D36="","",VLOOKUP(B36,'Danh mục CODE'!$A$2:$F$790,6,0))</f>
        <v>kg</v>
      </c>
      <c r="G36" s="555"/>
      <c r="H36" s="556"/>
      <c r="I36" s="556"/>
      <c r="J36" s="557">
        <v>0</v>
      </c>
      <c r="K36" s="557">
        <v>0</v>
      </c>
      <c r="L36" s="558">
        <f ca="1">SUMIF('NHAP - NVL'!$G$5:$G$3001,C36,'NHAP - NVL'!$J$5:$J$2001)</f>
        <v>0</v>
      </c>
      <c r="M36" s="585">
        <f ca="1">SUMIF('NHAP - NVL'!$G$5:$G$3001,C36,'NHAP - NVL'!$K$5:$K$2001)</f>
        <v>0</v>
      </c>
      <c r="N36" s="559">
        <f>SUMIF('XUAT - NVL'!$H$5:$H$5199,D36,'XUAT - NVL'!$K$5:$K$5199)</f>
        <v>0</v>
      </c>
      <c r="O36" s="559">
        <f>SUMIF('XUAT - NVL'!$H$5:$H$5199,D36,'XUAT - NVL'!$L$5:$L$5199)</f>
        <v>0</v>
      </c>
      <c r="P36" s="560">
        <v>0</v>
      </c>
      <c r="Q36" s="588">
        <f t="shared" ca="1" si="45"/>
        <v>0</v>
      </c>
      <c r="R36" s="561">
        <v>77000</v>
      </c>
      <c r="S36" s="562">
        <f t="shared" ca="1" si="42"/>
        <v>0</v>
      </c>
      <c r="T36" s="666">
        <f t="shared" si="43"/>
        <v>0</v>
      </c>
      <c r="U36" s="665">
        <f t="shared" si="7"/>
        <v>17</v>
      </c>
      <c r="V36" s="538"/>
      <c r="W36" s="22"/>
    </row>
    <row r="37" spans="1:23" ht="16.5">
      <c r="A37" s="12">
        <f t="shared" si="41"/>
        <v>7</v>
      </c>
      <c r="B37" s="315" t="s">
        <v>1345</v>
      </c>
      <c r="C37" s="17" t="s">
        <v>1170</v>
      </c>
      <c r="D37" s="315" t="s">
        <v>1345</v>
      </c>
      <c r="E37" s="553" t="str">
        <f>IF(C37="","",VLOOKUP(D37,'Danh mục CODE'!$A$2:$I$1966,2,0))</f>
        <v>NCC00721</v>
      </c>
      <c r="F37" s="554" t="str">
        <f>IF(D37="","",VLOOKUP(B37,'Danh mục CODE'!$A$2:$F$790,6,0))</f>
        <v>kg</v>
      </c>
      <c r="G37" s="555"/>
      <c r="H37" s="556"/>
      <c r="I37" s="556"/>
      <c r="J37" s="557">
        <v>0</v>
      </c>
      <c r="K37" s="557">
        <v>0</v>
      </c>
      <c r="L37" s="558">
        <f ca="1">SUMIF('NHAP - NVL'!$G$5:$G$3001,C37,'NHAP - NVL'!$J$5:$J$2001)</f>
        <v>0</v>
      </c>
      <c r="M37" s="585">
        <f ca="1">SUMIF('NHAP - NVL'!$G$5:$G$3001,C37,'NHAP - NVL'!$K$5:$K$2001)</f>
        <v>0</v>
      </c>
      <c r="N37" s="559">
        <f>SUMIF('XUAT - NVL'!$H$5:$H$5199,D37,'XUAT - NVL'!$K$5:$K$5199)</f>
        <v>0</v>
      </c>
      <c r="O37" s="559">
        <f>SUMIF('XUAT - NVL'!$H$5:$H$5199,D37,'XUAT - NVL'!$L$5:$L$5199)</f>
        <v>0</v>
      </c>
      <c r="P37" s="560">
        <v>0</v>
      </c>
      <c r="Q37" s="588">
        <f ca="1">+K37+M37-O37</f>
        <v>0</v>
      </c>
      <c r="R37" s="561">
        <v>71000</v>
      </c>
      <c r="S37" s="562">
        <f t="shared" ca="1" si="42"/>
        <v>0</v>
      </c>
      <c r="T37" s="666">
        <f t="shared" si="43"/>
        <v>0</v>
      </c>
      <c r="U37" s="665">
        <f t="shared" si="7"/>
        <v>17</v>
      </c>
      <c r="V37" s="538" t="str">
        <f t="shared" ca="1" si="3"/>
        <v/>
      </c>
      <c r="W37" s="22" t="str">
        <f>IF(E37="","",VLOOKUP(E37,'Danh mục CODE'!$B$2:$C$2063,2,0))</f>
        <v>CÔNG TY TNHH TM KHOÁNG SẢN ĐÔNG BẮC</v>
      </c>
    </row>
    <row r="38" spans="1:23" ht="16.5">
      <c r="A38" s="12">
        <f t="shared" si="41"/>
        <v>8</v>
      </c>
      <c r="B38" s="315" t="s">
        <v>1377</v>
      </c>
      <c r="C38" s="17" t="s">
        <v>1378</v>
      </c>
      <c r="D38" s="315" t="s">
        <v>1377</v>
      </c>
      <c r="E38" s="553" t="str">
        <f>IF(C38="","",VLOOKUP(D38,'Danh mục CODE'!$A$2:$I$1966,2,0))</f>
        <v>NCC00721</v>
      </c>
      <c r="F38" s="554" t="str">
        <f>IF(D38="","",VLOOKUP(B38,'Danh mục CODE'!$A$2:$F$790,6,0))</f>
        <v>kg</v>
      </c>
      <c r="G38" s="555"/>
      <c r="H38" s="556"/>
      <c r="I38" s="556"/>
      <c r="J38" s="557">
        <v>0</v>
      </c>
      <c r="K38" s="557">
        <v>0</v>
      </c>
      <c r="L38" s="558">
        <f ca="1">SUMIF('NHAP - NVL'!$G$5:$G$3001,C38,'NHAP - NVL'!$J$5:$J$2001)</f>
        <v>0</v>
      </c>
      <c r="M38" s="585">
        <f ca="1">SUMIF('NHAP - NVL'!$G$5:$G$3001,C38,'NHAP - NVL'!$K$5:$K$2001)</f>
        <v>0</v>
      </c>
      <c r="N38" s="559">
        <f>SUMIF('XUAT - NVL'!$H$5:$H$5199,D38,'XUAT - NVL'!$K$5:$K$5199)</f>
        <v>0</v>
      </c>
      <c r="O38" s="559">
        <f>SUMIF('XUAT - NVL'!$H$5:$H$5199,D38,'XUAT - NVL'!$L$5:$L$5199)</f>
        <v>0</v>
      </c>
      <c r="P38" s="560">
        <v>0</v>
      </c>
      <c r="Q38" s="588">
        <f ca="1">+K38+M38-O38</f>
        <v>0</v>
      </c>
      <c r="R38" s="561">
        <v>71000</v>
      </c>
      <c r="S38" s="562">
        <f t="shared" ref="S38" ca="1" si="48">IF(R38="","",Q38/R38)</f>
        <v>0</v>
      </c>
      <c r="T38" s="666">
        <f t="shared" si="43"/>
        <v>0</v>
      </c>
      <c r="U38" s="665">
        <f t="shared" si="7"/>
        <v>17</v>
      </c>
      <c r="V38" s="538" t="str">
        <f t="shared" ref="V38" ca="1" si="49">IF(SUM(J38:P38)&lt;&gt;0,"in","")</f>
        <v/>
      </c>
      <c r="W38" s="22" t="str">
        <f>IF(E38="","",VLOOKUP(E38,'Danh mục CODE'!$B$2:$C$2063,2,0))</f>
        <v>CÔNG TY TNHH TM KHOÁNG SẢN ĐÔNG BẮC</v>
      </c>
    </row>
    <row r="39" spans="1:23" ht="16.5">
      <c r="A39" s="12">
        <f t="shared" si="41"/>
        <v>9</v>
      </c>
      <c r="B39" s="315" t="s">
        <v>1171</v>
      </c>
      <c r="C39" s="17" t="s">
        <v>1172</v>
      </c>
      <c r="D39" s="315" t="s">
        <v>1171</v>
      </c>
      <c r="E39" s="553" t="str">
        <f>IF(C39="","",VLOOKUP(D39,'Danh mục CODE'!$A$2:$I$1966,2,0))</f>
        <v>NCC00843</v>
      </c>
      <c r="F39" s="554" t="str">
        <f>IF(D39="","",VLOOKUP(B39,'Danh mục CODE'!$A$2:$F$790,6,0))</f>
        <v>kg</v>
      </c>
      <c r="G39" s="555"/>
      <c r="H39" s="556"/>
      <c r="I39" s="556"/>
      <c r="J39" s="557">
        <v>0</v>
      </c>
      <c r="K39" s="557">
        <v>0</v>
      </c>
      <c r="L39" s="558">
        <f ca="1">SUMIF('NHAP - NVL'!$G$5:$G$3001,C39,'NHAP - NVL'!$J$5:$J$2001)</f>
        <v>0</v>
      </c>
      <c r="M39" s="585">
        <f ca="1">SUMIF('NHAP - NVL'!$G$5:$G$3001,C39,'NHAP - NVL'!$K$5:$K$2001)</f>
        <v>0</v>
      </c>
      <c r="N39" s="559">
        <f>SUMIF('XUAT - NVL'!$H$5:$H$5199,D39,'XUAT - NVL'!$K$5:$K$5199)</f>
        <v>0</v>
      </c>
      <c r="O39" s="559">
        <f>SUMIF('XUAT - NVL'!$H$5:$H$5199,D39,'XUAT - NVL'!$L$5:$L$5199)</f>
        <v>0</v>
      </c>
      <c r="P39" s="560">
        <f t="shared" ca="1" si="47"/>
        <v>0</v>
      </c>
      <c r="Q39" s="588">
        <f t="shared" ca="1" si="40"/>
        <v>0</v>
      </c>
      <c r="R39" s="561">
        <v>72000</v>
      </c>
      <c r="S39" s="562">
        <f t="shared" ca="1" si="42"/>
        <v>0</v>
      </c>
      <c r="T39" s="666">
        <f t="shared" si="43"/>
        <v>0</v>
      </c>
      <c r="U39" s="665">
        <f t="shared" si="7"/>
        <v>17</v>
      </c>
      <c r="V39" s="538" t="str">
        <f t="shared" ca="1" si="3"/>
        <v/>
      </c>
      <c r="W39" s="22" t="str">
        <f>IF(E39="","",VLOOKUP(E39,'Danh mục CODE'!$B$2:$C$2063,2,0))</f>
        <v>CÔNG TY TNHH THƯƠNG MẠI KHOÁNG SẢN HẢI MINH</v>
      </c>
    </row>
    <row r="40" spans="1:23" ht="16.5">
      <c r="A40" s="12">
        <f t="shared" si="41"/>
        <v>10</v>
      </c>
      <c r="B40" s="315" t="s">
        <v>1448</v>
      </c>
      <c r="C40" s="17" t="s">
        <v>1125</v>
      </c>
      <c r="D40" s="315" t="s">
        <v>1448</v>
      </c>
      <c r="E40" s="553" t="str">
        <f>IF(C40="","",VLOOKUP(D40,'Danh mục CODE'!$A$2:$I$1966,2,0))</f>
        <v>NCC01651</v>
      </c>
      <c r="F40" s="554" t="str">
        <f>IF(D40="","",VLOOKUP(B40,'Danh mục CODE'!$A$2:$F$790,6,0))</f>
        <v>kg</v>
      </c>
      <c r="G40" s="555"/>
      <c r="H40" s="556"/>
      <c r="I40" s="556"/>
      <c r="J40" s="557">
        <v>0</v>
      </c>
      <c r="K40" s="586">
        <v>0</v>
      </c>
      <c r="L40" s="558">
        <f ca="1">SUMIF('NHAP - NVL'!$G$5:$G$3001,C40,'NHAP - NVL'!$J$5:$J$2001)</f>
        <v>0</v>
      </c>
      <c r="M40" s="585">
        <f ca="1">SUMIF('NHAP - NVL'!$G$5:$G$3001,C40,'NHAP - NVL'!$K$5:$K$2001)</f>
        <v>0</v>
      </c>
      <c r="N40" s="559">
        <f>SUMIF('XUAT - NVL'!$H$5:$H$5199,D40,'XUAT - NVL'!$K$5:$K$5199)</f>
        <v>0</v>
      </c>
      <c r="O40" s="559">
        <f>SUMIF('XUAT - NVL'!$H$5:$H$5199,D40,'XUAT - NVL'!$L$5:$L$5199)</f>
        <v>0</v>
      </c>
      <c r="P40" s="560">
        <v>0</v>
      </c>
      <c r="Q40" s="588">
        <f t="shared" ca="1" si="40"/>
        <v>0</v>
      </c>
      <c r="R40" s="561">
        <v>85000</v>
      </c>
      <c r="S40" s="562">
        <f t="shared" ca="1" si="42"/>
        <v>0</v>
      </c>
      <c r="T40" s="666">
        <f>O40/U40</f>
        <v>0</v>
      </c>
      <c r="U40" s="665">
        <f t="shared" si="7"/>
        <v>17</v>
      </c>
      <c r="V40" s="538" t="str">
        <f t="shared" ref="V40:V66" ca="1" si="50">IF(SUM(J40:P40)&lt;&gt;0,"in","")</f>
        <v/>
      </c>
      <c r="W40" s="22" t="str">
        <f>IF(E40="","",VLOOKUP(E40,'Danh mục CODE'!$B$2:$C$2063,2,0))</f>
        <v>CÔNG TY TNHH SX&amp;TM ĐỨC ANH</v>
      </c>
    </row>
    <row r="41" spans="1:23" ht="16.5">
      <c r="A41" s="12">
        <f t="shared" si="41"/>
        <v>11</v>
      </c>
      <c r="B41" s="315" t="s">
        <v>1449</v>
      </c>
      <c r="C41" s="17" t="s">
        <v>1450</v>
      </c>
      <c r="D41" s="315" t="s">
        <v>1449</v>
      </c>
      <c r="E41" s="553" t="str">
        <f>IF(C41="","",VLOOKUP(D41,'Danh mục CODE'!$A$2:$I$1966,2,0))</f>
        <v>NCC01651</v>
      </c>
      <c r="F41" s="554" t="str">
        <f>IF(D41="","",VLOOKUP(B41,'Danh mục CODE'!$A$2:$F$790,6,0))</f>
        <v>kg</v>
      </c>
      <c r="G41" s="555"/>
      <c r="H41" s="556"/>
      <c r="I41" s="556"/>
      <c r="J41" s="557">
        <v>0</v>
      </c>
      <c r="K41" s="557">
        <v>0</v>
      </c>
      <c r="L41" s="585">
        <f ca="1">SUMIF('NHAP - NVL'!$G$5:$G$3001,C41,'NHAP - NVL'!$J$5:$J$2001)</f>
        <v>0</v>
      </c>
      <c r="M41" s="585">
        <f ca="1">SUMIF('NHAP - NVL'!$G$5:$G$3001,C41,'NHAP - NVL'!$K$5:$K$2001)</f>
        <v>0</v>
      </c>
      <c r="N41" s="559">
        <f>SUMIF('XUAT - NVL'!$H$5:$H$5199,D41,'XUAT - NVL'!$K$5:$K$5199)</f>
        <v>0</v>
      </c>
      <c r="O41" s="559">
        <f>SUMIF('XUAT - NVL'!$H$5:$H$5199,D41,'XUAT - NVL'!$L$5:$L$5199)</f>
        <v>0</v>
      </c>
      <c r="P41" s="560">
        <v>0</v>
      </c>
      <c r="Q41" s="588">
        <f t="shared" ref="Q41" ca="1" si="51">+K41+M41-O41</f>
        <v>0</v>
      </c>
      <c r="R41" s="561">
        <v>85000</v>
      </c>
      <c r="S41" s="562">
        <f t="shared" ref="S41" ca="1" si="52">IF(R41="","",Q41/R41)</f>
        <v>0</v>
      </c>
      <c r="T41" s="666">
        <f t="shared" ref="T41" si="53">O41/U41</f>
        <v>0</v>
      </c>
      <c r="U41" s="665">
        <f t="shared" si="7"/>
        <v>17</v>
      </c>
      <c r="V41" s="538" t="str">
        <f t="shared" ref="V41" ca="1" si="54">IF(SUM(J41:P41)&lt;&gt;0,"in","")</f>
        <v/>
      </c>
      <c r="W41" s="22" t="str">
        <f>IF(E41="","",VLOOKUP(E41,'Danh mục CODE'!$B$2:$C$2063,2,0))</f>
        <v>CÔNG TY TNHH SX&amp;TM ĐỨC ANH</v>
      </c>
    </row>
    <row r="42" spans="1:23" ht="16.5">
      <c r="A42" s="12">
        <f t="shared" si="41"/>
        <v>12</v>
      </c>
      <c r="B42" s="315" t="s">
        <v>1451</v>
      </c>
      <c r="C42" s="17" t="s">
        <v>1452</v>
      </c>
      <c r="D42" s="315" t="s">
        <v>1451</v>
      </c>
      <c r="E42" s="553" t="str">
        <f>IF(C42="","",VLOOKUP(D42,'Danh mục CODE'!$A$2:$I$1966,2,0))</f>
        <v>NCC01651</v>
      </c>
      <c r="F42" s="554" t="str">
        <f>IF(D42="","",VLOOKUP(B42,'Danh mục CODE'!$A$2:$F$790,6,0))</f>
        <v>kg</v>
      </c>
      <c r="G42" s="555"/>
      <c r="H42" s="556"/>
      <c r="I42" s="556"/>
      <c r="J42" s="557">
        <v>0</v>
      </c>
      <c r="K42" s="557">
        <v>0</v>
      </c>
      <c r="L42" s="558">
        <f ca="1">SUMIF('NHAP - NVL'!$G$5:$G$3001,C42,'NHAP - NVL'!$J$5:$J$2001)</f>
        <v>0</v>
      </c>
      <c r="M42" s="585">
        <f ca="1">SUMIF('NHAP - NVL'!$G$5:$G$3001,C42,'NHAP - NVL'!$K$5:$K$2001)</f>
        <v>0</v>
      </c>
      <c r="N42" s="559">
        <f>SUMIF('XUAT - NVL'!$H$5:$H$5199,D42,'XUAT - NVL'!$K$5:$K$5199)</f>
        <v>0</v>
      </c>
      <c r="O42" s="559">
        <f>SUMIF('XUAT - NVL'!$H$5:$H$5199,D42,'XUAT - NVL'!$L$5:$L$5199)</f>
        <v>0</v>
      </c>
      <c r="P42" s="560">
        <v>0</v>
      </c>
      <c r="Q42" s="588">
        <f t="shared" ref="Q42" ca="1" si="55">+K42+M42-O42</f>
        <v>0</v>
      </c>
      <c r="R42" s="561">
        <v>85000</v>
      </c>
      <c r="S42" s="562">
        <f t="shared" ref="S42" ca="1" si="56">IF(R42="","",Q42/R42)</f>
        <v>0</v>
      </c>
      <c r="T42" s="666">
        <f t="shared" ref="T42" si="57">O42/U42</f>
        <v>0</v>
      </c>
      <c r="U42" s="665">
        <f t="shared" si="7"/>
        <v>17</v>
      </c>
      <c r="V42" s="538" t="str">
        <f t="shared" ref="V42" ca="1" si="58">IF(SUM(J42:P42)&lt;&gt;0,"in","")</f>
        <v/>
      </c>
      <c r="W42" s="22" t="str">
        <f>IF(E42="","",VLOOKUP(E42,'Danh mục CODE'!$B$2:$C$2063,2,0))</f>
        <v>CÔNG TY TNHH SX&amp;TM ĐỨC ANH</v>
      </c>
    </row>
    <row r="43" spans="1:23" ht="16.5">
      <c r="A43" s="12">
        <f t="shared" si="41"/>
        <v>13</v>
      </c>
      <c r="B43" s="487" t="s">
        <v>1272</v>
      </c>
      <c r="C43" s="17" t="s">
        <v>1271</v>
      </c>
      <c r="D43" s="487" t="s">
        <v>1272</v>
      </c>
      <c r="E43" s="553" t="str">
        <f>IF(C43="","",VLOOKUP(D43,'Danh mục CODE'!$A$2:$I$1966,2,0))</f>
        <v>NCC00824</v>
      </c>
      <c r="F43" s="554" t="str">
        <f>IF(D43="","",VLOOKUP(B43,'Danh mục CODE'!$A$2:$F$790,6,0))</f>
        <v>kg</v>
      </c>
      <c r="G43" s="555"/>
      <c r="H43" s="556"/>
      <c r="I43" s="556"/>
      <c r="J43" s="557">
        <v>0</v>
      </c>
      <c r="K43" s="557">
        <v>0</v>
      </c>
      <c r="L43" s="558">
        <f ca="1">SUMIF('NHAP - NVL'!$G$5:$G$3001,C43,'NHAP - NVL'!$J$5:$J$2001)</f>
        <v>0</v>
      </c>
      <c r="M43" s="585">
        <f ca="1">SUMIF('NHAP - NVL'!$G$5:$G$3001,C43,'NHAP - NVL'!$K$5:$K$2001)</f>
        <v>0</v>
      </c>
      <c r="N43" s="559">
        <f>SUMIF('XUAT - NVL'!$H$5:$H$5199,D43,'XUAT - NVL'!$K$5:$K$5199)</f>
        <v>0</v>
      </c>
      <c r="O43" s="559">
        <f>SUMIF('XUAT - NVL'!$H$5:$H$5199,D43,'XUAT - NVL'!$L$5:$L$5199)</f>
        <v>0</v>
      </c>
      <c r="P43" s="560">
        <f t="shared" ca="1" si="39"/>
        <v>0</v>
      </c>
      <c r="Q43" s="588">
        <f t="shared" ca="1" si="40"/>
        <v>0</v>
      </c>
      <c r="R43" s="561">
        <v>0</v>
      </c>
      <c r="S43" s="562" t="e">
        <f t="shared" ca="1" si="42"/>
        <v>#DIV/0!</v>
      </c>
      <c r="T43" s="666">
        <f t="shared" si="43"/>
        <v>0</v>
      </c>
      <c r="U43" s="665">
        <f t="shared" si="7"/>
        <v>17</v>
      </c>
      <c r="V43" s="538" t="str">
        <f t="shared" ca="1" si="50"/>
        <v/>
      </c>
      <c r="W43" s="22" t="str">
        <f>IF(E43="","",VLOOKUP(E43,'Danh mục CODE'!$B$2:$C$2063,2,0))</f>
        <v>CÔNG TY CỔ PHẦN KHOÁNG SẢN HUYỀN TRANG</v>
      </c>
    </row>
    <row r="44" spans="1:23" ht="16.5">
      <c r="A44" s="12">
        <f t="shared" si="41"/>
        <v>14</v>
      </c>
      <c r="B44" s="315" t="s">
        <v>1445</v>
      </c>
      <c r="C44" s="315" t="s">
        <v>1173</v>
      </c>
      <c r="D44" s="315" t="s">
        <v>1445</v>
      </c>
      <c r="E44" s="553" t="str">
        <f>IF(C44="","",VLOOKUP(D44,'Danh mục CODE'!$A$2:$I$1966,2,0))</f>
        <v>NCC01651</v>
      </c>
      <c r="F44" s="554" t="str">
        <f>IF(D44="","",VLOOKUP(B44,'Danh mục CODE'!$A$2:$F$790,6,0))</f>
        <v>kg</v>
      </c>
      <c r="G44" s="555"/>
      <c r="H44" s="556"/>
      <c r="I44" s="556"/>
      <c r="J44" s="557">
        <v>0</v>
      </c>
      <c r="K44" s="557">
        <v>0</v>
      </c>
      <c r="L44" s="558">
        <f ca="1">SUMIF('NHAP - NVL'!$G$5:$G$3001,C44,'NHAP - NVL'!$J$5:$J$2001)</f>
        <v>0</v>
      </c>
      <c r="M44" s="585">
        <f ca="1">SUMIF('NHAP - NVL'!$G$5:$G$3001,C44,'NHAP - NVL'!$K$5:$K$2001)</f>
        <v>0</v>
      </c>
      <c r="N44" s="559">
        <f>SUMIF('XUAT - NVL'!$H$5:$H$5199,D44,'XUAT - NVL'!$K$5:$K$5199)</f>
        <v>0</v>
      </c>
      <c r="O44" s="559">
        <f>SUMIF('XUAT - NVL'!$H$5:$H$5199,D44,'XUAT - NVL'!$L$5:$L$5199)</f>
        <v>0</v>
      </c>
      <c r="P44" s="560">
        <v>0</v>
      </c>
      <c r="Q44" s="588">
        <f t="shared" ref="Q44" ca="1" si="59">+K44+M44-O44</f>
        <v>0</v>
      </c>
      <c r="R44" s="561">
        <v>72000</v>
      </c>
      <c r="S44" s="562">
        <f t="shared" ca="1" si="42"/>
        <v>0</v>
      </c>
      <c r="T44" s="666">
        <f t="shared" si="43"/>
        <v>0</v>
      </c>
      <c r="U44" s="665">
        <f t="shared" si="7"/>
        <v>17</v>
      </c>
      <c r="V44" s="538" t="str">
        <f t="shared" ca="1" si="50"/>
        <v/>
      </c>
      <c r="W44" s="22" t="str">
        <f>IF(E44="","",VLOOKUP(E44,'Danh mục CODE'!$B$2:$C$2063,2,0))</f>
        <v>CÔNG TY TNHH SX&amp;TM ĐỨC ANH</v>
      </c>
    </row>
    <row r="45" spans="1:23" ht="16.5">
      <c r="A45" s="12">
        <f t="shared" si="41"/>
        <v>15</v>
      </c>
      <c r="B45" s="315" t="s">
        <v>1446</v>
      </c>
      <c r="C45" s="315" t="s">
        <v>1447</v>
      </c>
      <c r="D45" s="315" t="s">
        <v>1446</v>
      </c>
      <c r="E45" s="553" t="str">
        <f>IF(C45="","",VLOOKUP(D45,'Danh mục CODE'!$A$2:$I$1966,2,0))</f>
        <v>NCC01651</v>
      </c>
      <c r="F45" s="554" t="str">
        <f>IF(D45="","",VLOOKUP(B45,'Danh mục CODE'!$A$2:$F$790,6,0))</f>
        <v>kg</v>
      </c>
      <c r="G45" s="555"/>
      <c r="H45" s="556"/>
      <c r="I45" s="556"/>
      <c r="J45" s="557">
        <v>0</v>
      </c>
      <c r="K45" s="557">
        <v>0</v>
      </c>
      <c r="L45" s="585">
        <f ca="1">SUMIF('NHAP - NVL'!$G$5:$G$3001,C45,'NHAP - NVL'!$J$5:$J$2001)</f>
        <v>0</v>
      </c>
      <c r="M45" s="585">
        <f ca="1">SUMIF('NHAP - NVL'!$G$5:$G$3001,C45,'NHAP - NVL'!$K$5:$K$2001)</f>
        <v>0</v>
      </c>
      <c r="N45" s="559">
        <f>SUMIF('XUAT - NVL'!$H$5:$H$5199,D45,'XUAT - NVL'!$K$5:$K$5199)</f>
        <v>0</v>
      </c>
      <c r="O45" s="559">
        <f>SUMIF('XUAT - NVL'!$H$5:$H$5199,D45,'XUAT - NVL'!$L$5:$L$5199)</f>
        <v>0</v>
      </c>
      <c r="P45" s="560">
        <v>0</v>
      </c>
      <c r="Q45" s="588">
        <f t="shared" ref="Q45" ca="1" si="60">+K45+M45-O45</f>
        <v>0</v>
      </c>
      <c r="R45" s="561">
        <v>72000</v>
      </c>
      <c r="S45" s="562">
        <f t="shared" ref="S45" ca="1" si="61">IF(R45="","",Q45/R45)</f>
        <v>0</v>
      </c>
      <c r="T45" s="666">
        <f t="shared" ref="T45" si="62">O45/U45</f>
        <v>0</v>
      </c>
      <c r="U45" s="665">
        <f t="shared" si="7"/>
        <v>17</v>
      </c>
      <c r="V45" s="538" t="str">
        <f t="shared" ref="V45" ca="1" si="63">IF(SUM(J45:P45)&lt;&gt;0,"in","")</f>
        <v/>
      </c>
      <c r="W45" s="22" t="str">
        <f>IF(E45="","",VLOOKUP(E45,'Danh mục CODE'!$B$2:$C$2063,2,0))</f>
        <v>CÔNG TY TNHH SX&amp;TM ĐỨC ANH</v>
      </c>
    </row>
    <row r="46" spans="1:23" ht="16.5">
      <c r="A46" s="12">
        <f t="shared" si="41"/>
        <v>16</v>
      </c>
      <c r="B46" s="315" t="s">
        <v>1499</v>
      </c>
      <c r="C46" s="315" t="s">
        <v>1500</v>
      </c>
      <c r="D46" s="315" t="s">
        <v>1499</v>
      </c>
      <c r="E46" s="553" t="str">
        <f>IF(C46="","",VLOOKUP(D46,'Danh mục CODE'!$A$2:$I$1966,2,0))</f>
        <v>NCC00502</v>
      </c>
      <c r="F46" s="554" t="str">
        <f>IF(D46="","",VLOOKUP(B46,'Danh mục CODE'!$A$2:$F$790,6,0))</f>
        <v>kg</v>
      </c>
      <c r="G46" s="555"/>
      <c r="H46" s="556"/>
      <c r="I46" s="556"/>
      <c r="J46" s="557">
        <v>0</v>
      </c>
      <c r="K46" s="557">
        <v>0</v>
      </c>
      <c r="L46" s="558">
        <f ca="1">SUMIF('NHAP - NVL'!$G$5:$G$3001,C46,'NHAP - NVL'!$J$5:$J$2001)</f>
        <v>0</v>
      </c>
      <c r="M46" s="585">
        <f ca="1">SUMIF('NHAP - NVL'!$G$5:$G$3001,C46,'NHAP - NVL'!$K$5:$K$2001)</f>
        <v>0</v>
      </c>
      <c r="N46" s="559">
        <f>SUMIF('XUAT - NVL'!$H$5:$H$5199,D46,'XUAT - NVL'!$K$5:$K$5199)</f>
        <v>0</v>
      </c>
      <c r="O46" s="559">
        <f>SUMIF('XUAT - NVL'!$H$5:$H$5199,D46,'XUAT - NVL'!$L$5:$L$5199)</f>
        <v>0</v>
      </c>
      <c r="P46" s="560">
        <v>0</v>
      </c>
      <c r="Q46" s="588">
        <f t="shared" ref="Q46:Q73" ca="1" si="64">+K46+M46-O46</f>
        <v>0</v>
      </c>
      <c r="R46" s="561">
        <v>72000</v>
      </c>
      <c r="S46" s="562">
        <f t="shared" ref="S46" ca="1" si="65">IF(R46="","",Q46/R46)</f>
        <v>0</v>
      </c>
      <c r="T46" s="666">
        <f t="shared" ref="T46" si="66">O46/U46</f>
        <v>0</v>
      </c>
      <c r="U46" s="665">
        <f t="shared" si="7"/>
        <v>17</v>
      </c>
      <c r="V46" s="538" t="str">
        <f t="shared" ref="V46" ca="1" si="67">IF(SUM(J46:P46)&lt;&gt;0,"in","")</f>
        <v/>
      </c>
      <c r="W46" s="22" t="str">
        <f>IF(E46="","",VLOOKUP(E46,'Danh mục CODE'!$B$2:$C$2063,2,0))</f>
        <v>CÔNG TY CỔ PHẦN ĐẦU TƯ KINH DOANH HẢI THÀNH</v>
      </c>
    </row>
    <row r="47" spans="1:23" ht="16.5">
      <c r="A47" s="12">
        <f t="shared" si="41"/>
        <v>17</v>
      </c>
      <c r="B47" s="315" t="s">
        <v>1309</v>
      </c>
      <c r="C47" s="17" t="s">
        <v>1126</v>
      </c>
      <c r="D47" s="315" t="s">
        <v>1309</v>
      </c>
      <c r="E47" s="553" t="str">
        <f>IF(C47="","",VLOOKUP(D47,'Danh mục CODE'!$A$2:$I$1966,2,0))</f>
        <v>NCC00606</v>
      </c>
      <c r="F47" s="554" t="str">
        <f>IF(D47="","",VLOOKUP(B47,'Danh mục CODE'!$A$2:$F$790,6,0))</f>
        <v>kg</v>
      </c>
      <c r="G47" s="555"/>
      <c r="H47" s="556"/>
      <c r="I47" s="556"/>
      <c r="J47" s="557">
        <v>0</v>
      </c>
      <c r="K47" s="586">
        <v>240423</v>
      </c>
      <c r="L47" s="558">
        <f ca="1">SUMIF('NHAP - NVL'!$G$5:$G$3001,C47,'NHAP - NVL'!$J$5:$J$2001)</f>
        <v>0</v>
      </c>
      <c r="M47" s="585">
        <f ca="1">SUMIF('NHAP - NVL'!$G$5:$G$3001,C47,'NHAP - NVL'!$K$5:$K$2001)</f>
        <v>0</v>
      </c>
      <c r="N47" s="559">
        <f>SUMIF('XUAT - NVL'!$H$5:$H$5199,D47,'XUAT - NVL'!$K$5:$K$5199)</f>
        <v>0</v>
      </c>
      <c r="O47" s="559">
        <f>SUMIF('XUAT - NVL'!$H$5:$H$5199,D47,'XUAT - NVL'!$L$5:$L$5199)</f>
        <v>240423</v>
      </c>
      <c r="P47" s="560">
        <v>0</v>
      </c>
      <c r="Q47" s="588">
        <f t="shared" ca="1" si="64"/>
        <v>0</v>
      </c>
      <c r="R47" s="561">
        <v>90000</v>
      </c>
      <c r="S47" s="562">
        <f t="shared" ca="1" si="42"/>
        <v>0</v>
      </c>
      <c r="T47" s="666">
        <f t="shared" si="43"/>
        <v>14142.529411764706</v>
      </c>
      <c r="U47" s="665">
        <f t="shared" si="7"/>
        <v>17</v>
      </c>
      <c r="V47" s="538" t="str">
        <f t="shared" ca="1" si="50"/>
        <v>in</v>
      </c>
      <c r="W47" s="22" t="str">
        <f>IF(E47="","",VLOOKUP(E47,'Danh mục CODE'!$B$2:$C$2063,2,0))</f>
        <v>CÔNG TY CP THƯƠNG MẠI XNK HƯNG TAM LONG</v>
      </c>
    </row>
    <row r="48" spans="1:23" ht="16.5">
      <c r="A48" s="12">
        <f t="shared" si="41"/>
        <v>18</v>
      </c>
      <c r="B48" s="315" t="s">
        <v>1301</v>
      </c>
      <c r="C48" s="17" t="s">
        <v>1306</v>
      </c>
      <c r="D48" s="315" t="s">
        <v>1301</v>
      </c>
      <c r="E48" s="553" t="str">
        <f>IF(C48="","",VLOOKUP(D48,'Danh mục CODE'!$A$2:$I$1966,2,0))</f>
        <v>NCC00606</v>
      </c>
      <c r="F48" s="554" t="str">
        <f>IF(D48="","",VLOOKUP(B48,'Danh mục CODE'!$A$2:$F$790,6,0))</f>
        <v>kg</v>
      </c>
      <c r="G48" s="555"/>
      <c r="H48" s="556"/>
      <c r="I48" s="556"/>
      <c r="J48" s="557">
        <v>0</v>
      </c>
      <c r="K48" s="586">
        <v>838217.52</v>
      </c>
      <c r="L48" s="558">
        <f ca="1">SUMIF('NHAP - NVL'!$G$5:$G$3001,C48,'NHAP - NVL'!$J$5:$J$2001)</f>
        <v>0</v>
      </c>
      <c r="M48" s="585">
        <f ca="1">SUMIF('NHAP - NVL'!$G$5:$G$3001,C48,'NHAP - NVL'!$K$5:$K$2001)</f>
        <v>0</v>
      </c>
      <c r="N48" s="559">
        <f>SUMIF('XUAT - NVL'!$H$5:$H$5199,D48,'XUAT - NVL'!$K$5:$K$5199)</f>
        <v>0</v>
      </c>
      <c r="O48" s="559">
        <f>SUMIF('XUAT - NVL'!$H$5:$H$5199,D48,'XUAT - NVL'!$L$5:$L$5199)</f>
        <v>143296</v>
      </c>
      <c r="P48" s="560">
        <v>0</v>
      </c>
      <c r="Q48" s="588">
        <f t="shared" ca="1" si="64"/>
        <v>694921.52</v>
      </c>
      <c r="R48" s="561">
        <f>R47</f>
        <v>90000</v>
      </c>
      <c r="S48" s="562">
        <f t="shared" ca="1" si="42"/>
        <v>7.7213502222222221</v>
      </c>
      <c r="T48" s="666">
        <f t="shared" si="43"/>
        <v>8429.176470588236</v>
      </c>
      <c r="U48" s="665">
        <f t="shared" si="7"/>
        <v>17</v>
      </c>
      <c r="V48" s="538" t="str">
        <f t="shared" ref="V48" ca="1" si="68">IF(SUM(J48:P48)&lt;&gt;0,"in","")</f>
        <v>in</v>
      </c>
      <c r="W48" s="22" t="str">
        <f>IF(E48="","",VLOOKUP(E48,'Danh mục CODE'!$B$2:$C$2063,2,0))</f>
        <v>CÔNG TY CP THƯƠNG MẠI XNK HƯNG TAM LONG</v>
      </c>
    </row>
    <row r="49" spans="1:23" ht="16.5">
      <c r="A49" s="12">
        <f t="shared" si="41"/>
        <v>19</v>
      </c>
      <c r="B49" s="315" t="s">
        <v>1308</v>
      </c>
      <c r="C49" s="17" t="s">
        <v>1307</v>
      </c>
      <c r="D49" s="315" t="s">
        <v>1308</v>
      </c>
      <c r="E49" s="553" t="str">
        <f>IF(C49="","",VLOOKUP(D49,'Danh mục CODE'!$A$2:$I$1966,2,0))</f>
        <v>NCC00606</v>
      </c>
      <c r="F49" s="554" t="str">
        <f>IF(D49="","",VLOOKUP(B49,'Danh mục CODE'!$A$2:$F$790,6,0))</f>
        <v>kg</v>
      </c>
      <c r="G49" s="555"/>
      <c r="H49" s="556"/>
      <c r="I49" s="556"/>
      <c r="J49" s="557">
        <v>0</v>
      </c>
      <c r="K49" s="586">
        <v>0</v>
      </c>
      <c r="L49" s="558">
        <f ca="1">SUMIF('NHAP - NVL'!$G$5:$G$3001,C49,'NHAP - NVL'!$J$5:$J$2001)</f>
        <v>0</v>
      </c>
      <c r="M49" s="585">
        <f ca="1">SUMIF('NHAP - NVL'!$G$5:$G$3001,C49,'NHAP - NVL'!$K$5:$K$2001)</f>
        <v>0</v>
      </c>
      <c r="N49" s="559">
        <f>SUMIF('XUAT - NVL'!$H$5:$H$5199,D49,'XUAT - NVL'!$K$5:$K$5199)</f>
        <v>0</v>
      </c>
      <c r="O49" s="559">
        <f>SUMIF('XUAT - NVL'!$H$5:$H$5199,D49,'XUAT - NVL'!$L$5:$L$5199)</f>
        <v>0</v>
      </c>
      <c r="P49" s="560">
        <v>0</v>
      </c>
      <c r="Q49" s="588">
        <f t="shared" ca="1" si="64"/>
        <v>0</v>
      </c>
      <c r="R49" s="561">
        <f t="shared" ref="R49" si="69">R48</f>
        <v>90000</v>
      </c>
      <c r="S49" s="562">
        <f t="shared" ca="1" si="42"/>
        <v>0</v>
      </c>
      <c r="T49" s="666">
        <f t="shared" si="43"/>
        <v>0</v>
      </c>
      <c r="U49" s="665">
        <f t="shared" si="7"/>
        <v>17</v>
      </c>
      <c r="V49" s="538" t="str">
        <f t="shared" ref="V49:V51" ca="1" si="70">IF(SUM(J49:P49)&lt;&gt;0,"in","")</f>
        <v/>
      </c>
      <c r="W49" s="22" t="str">
        <f>IF(E49="","",VLOOKUP(E49,'Danh mục CODE'!$B$2:$C$2063,2,0))</f>
        <v>CÔNG TY CP THƯƠNG MẠI XNK HƯNG TAM LONG</v>
      </c>
    </row>
    <row r="50" spans="1:23" ht="16.5">
      <c r="A50" s="12">
        <f t="shared" si="41"/>
        <v>20</v>
      </c>
      <c r="B50" s="315" t="s">
        <v>1430</v>
      </c>
      <c r="C50" s="17" t="s">
        <v>1431</v>
      </c>
      <c r="D50" s="315" t="s">
        <v>1430</v>
      </c>
      <c r="E50" s="553" t="str">
        <f>IF(C50="","",VLOOKUP(D50,'Danh mục CODE'!$A$2:$I$1966,2,0))</f>
        <v>NCC00606</v>
      </c>
      <c r="F50" s="554" t="str">
        <f>IF(D50="","",VLOOKUP(B50,'Danh mục CODE'!$A$2:$F$790,6,0))</f>
        <v>kg</v>
      </c>
      <c r="G50" s="555"/>
      <c r="H50" s="556"/>
      <c r="I50" s="556"/>
      <c r="J50" s="557">
        <v>0</v>
      </c>
      <c r="K50" s="586">
        <v>0</v>
      </c>
      <c r="L50" s="558">
        <f ca="1">SUMIF('NHAP - NVL'!$G$5:$G$3001,C50,'NHAP - NVL'!$J$5:$J$2001)</f>
        <v>0</v>
      </c>
      <c r="M50" s="585">
        <f ca="1">SUMIF('NHAP - NVL'!$G$5:$G$3001,C50,'NHAP - NVL'!$K$5:$K$2001)</f>
        <v>0</v>
      </c>
      <c r="N50" s="559">
        <f>SUMIF('XUAT - NVL'!$H$5:$H$5199,D50,'XUAT - NVL'!$K$5:$K$5199)</f>
        <v>0</v>
      </c>
      <c r="O50" s="559">
        <f>SUMIF('XUAT - NVL'!$H$5:$H$5199,D50,'XUAT - NVL'!$L$5:$L$5199)</f>
        <v>0</v>
      </c>
      <c r="P50" s="560">
        <v>0</v>
      </c>
      <c r="Q50" s="588">
        <f t="shared" ca="1" si="64"/>
        <v>0</v>
      </c>
      <c r="R50" s="561">
        <v>25000</v>
      </c>
      <c r="S50" s="562">
        <f t="shared" ref="S50" ca="1" si="71">IF(R50="","",Q50/R50)</f>
        <v>0</v>
      </c>
      <c r="T50" s="666">
        <f t="shared" si="43"/>
        <v>0</v>
      </c>
      <c r="U50" s="665">
        <f t="shared" si="7"/>
        <v>17</v>
      </c>
      <c r="V50" s="538" t="str">
        <f t="shared" ref="V50" ca="1" si="72">IF(SUM(J50:P50)&lt;&gt;0,"in","")</f>
        <v/>
      </c>
      <c r="W50" s="22" t="str">
        <f>IF(E50="","",VLOOKUP(E50,'Danh mục CODE'!$B$2:$C$2063,2,0))</f>
        <v>CÔNG TY CP THƯƠNG MẠI XNK HƯNG TAM LONG</v>
      </c>
    </row>
    <row r="51" spans="1:23" ht="16.5">
      <c r="A51" s="12">
        <f t="shared" si="41"/>
        <v>21</v>
      </c>
      <c r="B51" s="315" t="s">
        <v>1390</v>
      </c>
      <c r="C51" s="17" t="s">
        <v>1391</v>
      </c>
      <c r="D51" s="315" t="s">
        <v>1390</v>
      </c>
      <c r="E51" s="553" t="str">
        <f>IF(C51="","",VLOOKUP(D51,'Danh mục CODE'!$A$2:$I$1966,2,0))</f>
        <v>NCC00502</v>
      </c>
      <c r="F51" s="554" t="str">
        <f>IF(D51="","",VLOOKUP(B51,'Danh mục CODE'!$A$2:$F$790,6,0))</f>
        <v>kg</v>
      </c>
      <c r="G51" s="555"/>
      <c r="H51" s="556"/>
      <c r="I51" s="556"/>
      <c r="J51" s="557">
        <v>0</v>
      </c>
      <c r="K51" s="586">
        <v>0</v>
      </c>
      <c r="L51" s="558">
        <f ca="1">SUMIF('NHAP - NVL'!$G$5:$G$3001,C51,'NHAP - NVL'!$J$5:$J$2001)</f>
        <v>2891289.3641499993</v>
      </c>
      <c r="M51" s="585">
        <f ca="1">SUMIF('NHAP - NVL'!$G$5:$G$3001,C51,'NHAP - NVL'!$K$5:$K$2001)</f>
        <v>3027528.1299999985</v>
      </c>
      <c r="N51" s="559">
        <f>SUMIF('XUAT - NVL'!$H$5:$H$5199,D51,'XUAT - NVL'!$K$5:$K$5199)</f>
        <v>0</v>
      </c>
      <c r="O51" s="559">
        <f>SUMIF('XUAT - NVL'!$H$5:$H$5199,D51,'XUAT - NVL'!$L$5:$L$5199)</f>
        <v>0</v>
      </c>
      <c r="P51" s="560">
        <v>0</v>
      </c>
      <c r="Q51" s="588">
        <f t="shared" ca="1" si="64"/>
        <v>3027528.1299999985</v>
      </c>
      <c r="R51" s="561">
        <v>60000</v>
      </c>
      <c r="S51" s="562">
        <f t="shared" ref="S51:S52" ca="1" si="73">IF(R51="","",Q51/R51)</f>
        <v>50.458802166666644</v>
      </c>
      <c r="T51" s="666">
        <f t="shared" si="43"/>
        <v>0</v>
      </c>
      <c r="U51" s="665">
        <f t="shared" si="7"/>
        <v>17</v>
      </c>
      <c r="V51" s="538" t="str">
        <f t="shared" ca="1" si="70"/>
        <v>in</v>
      </c>
      <c r="W51" s="22" t="str">
        <f>IF(E51="","",VLOOKUP(E51,'Danh mục CODE'!$B$2:$C$2063,2,0))</f>
        <v>CÔNG TY CỔ PHẦN ĐẦU TƯ KINH DOANH HẢI THÀNH</v>
      </c>
    </row>
    <row r="52" spans="1:23" ht="16.5">
      <c r="A52" s="12">
        <f t="shared" si="41"/>
        <v>22</v>
      </c>
      <c r="B52" s="315" t="s">
        <v>1392</v>
      </c>
      <c r="C52" s="17" t="s">
        <v>1393</v>
      </c>
      <c r="D52" s="315" t="s">
        <v>1392</v>
      </c>
      <c r="E52" s="553" t="str">
        <f>IF(C52="","",VLOOKUP(D52,'Danh mục CODE'!$A$2:$I$1966,2,0))</f>
        <v>NCC00502</v>
      </c>
      <c r="F52" s="554" t="str">
        <f>IF(D52="","",VLOOKUP(B52,'Danh mục CODE'!$A$2:$F$790,6,0))</f>
        <v>kg</v>
      </c>
      <c r="G52" s="555"/>
      <c r="H52" s="556"/>
      <c r="I52" s="556"/>
      <c r="J52" s="557">
        <v>0</v>
      </c>
      <c r="K52" s="586">
        <v>1132987</v>
      </c>
      <c r="L52" s="558">
        <f ca="1">SUMIF('NHAP - NVL'!$G$5:$G$3001,C52,'NHAP - NVL'!$J$5:$J$2001)</f>
        <v>0</v>
      </c>
      <c r="M52" s="585">
        <f ca="1">SUMIF('NHAP - NVL'!$G$5:$G$3001,C52,'NHAP - NVL'!$K$5:$K$2001)</f>
        <v>0</v>
      </c>
      <c r="N52" s="559">
        <f>SUMIF('XUAT - NVL'!$H$5:$H$5199,D52,'XUAT - NVL'!$K$5:$K$5199)</f>
        <v>0</v>
      </c>
      <c r="O52" s="559">
        <f>SUMIF('XUAT - NVL'!$H$5:$H$5199,D52,'XUAT - NVL'!$L$5:$L$5199)</f>
        <v>918982</v>
      </c>
      <c r="P52" s="560">
        <v>0</v>
      </c>
      <c r="Q52" s="588">
        <f t="shared" ca="1" si="64"/>
        <v>214005</v>
      </c>
      <c r="R52" s="561">
        <f>R51</f>
        <v>60000</v>
      </c>
      <c r="S52" s="562">
        <f t="shared" ca="1" si="73"/>
        <v>3.5667499999999999</v>
      </c>
      <c r="T52" s="666">
        <f t="shared" si="43"/>
        <v>54057.76470588235</v>
      </c>
      <c r="U52" s="665">
        <f t="shared" si="7"/>
        <v>17</v>
      </c>
      <c r="V52" s="538" t="str">
        <f t="shared" ref="V52" ca="1" si="74">IF(SUM(J52:P52)&lt;&gt;0,"in","")</f>
        <v>in</v>
      </c>
      <c r="W52" s="22" t="str">
        <f>IF(E52="","",VLOOKUP(E52,'Danh mục CODE'!$B$2:$C$2063,2,0))</f>
        <v>CÔNG TY CỔ PHẦN ĐẦU TƯ KINH DOANH HẢI THÀNH</v>
      </c>
    </row>
    <row r="53" spans="1:23" ht="16.5">
      <c r="A53" s="12">
        <f t="shared" si="41"/>
        <v>23</v>
      </c>
      <c r="B53" s="315" t="s">
        <v>1405</v>
      </c>
      <c r="C53" s="17" t="s">
        <v>1406</v>
      </c>
      <c r="D53" s="315" t="s">
        <v>1405</v>
      </c>
      <c r="E53" s="553" t="str">
        <f>IF(C53="","",VLOOKUP(D53,'Danh mục CODE'!$A$2:$I$1966,2,0))</f>
        <v>NCC00502</v>
      </c>
      <c r="F53" s="554" t="str">
        <f>IF(D53="","",VLOOKUP(B53,'Danh mục CODE'!$A$2:$F$790,6,0))</f>
        <v>kg</v>
      </c>
      <c r="G53" s="555"/>
      <c r="H53" s="556"/>
      <c r="I53" s="556"/>
      <c r="J53" s="557">
        <v>0</v>
      </c>
      <c r="K53" s="557">
        <v>0</v>
      </c>
      <c r="L53" s="558">
        <f ca="1">SUMIF('NHAP - NVL'!$G$5:$G$3001,C53,'NHAP - NVL'!$J$5:$J$2001)</f>
        <v>0</v>
      </c>
      <c r="M53" s="585">
        <f ca="1">SUMIF('NHAP - NVL'!$G$5:$G$3001,C53,'NHAP - NVL'!$K$5:$K$2001)</f>
        <v>0</v>
      </c>
      <c r="N53" s="559">
        <f>SUMIF('XUAT - NVL'!$H$5:$H$5199,D53,'XUAT - NVL'!$K$5:$K$5199)</f>
        <v>0</v>
      </c>
      <c r="O53" s="559">
        <f>SUMIF('XUAT - NVL'!$H$5:$H$5199,D53,'XUAT - NVL'!$L$5:$L$5199)</f>
        <v>0</v>
      </c>
      <c r="P53" s="560">
        <v>0</v>
      </c>
      <c r="Q53" s="588">
        <f t="shared" ca="1" si="64"/>
        <v>0</v>
      </c>
      <c r="R53" s="561">
        <f>R52</f>
        <v>60000</v>
      </c>
      <c r="S53" s="562">
        <f ca="1">IF(R53="","",Q53/R53)</f>
        <v>0</v>
      </c>
      <c r="T53" s="666">
        <f t="shared" si="43"/>
        <v>0</v>
      </c>
      <c r="U53" s="665">
        <f t="shared" si="7"/>
        <v>17</v>
      </c>
      <c r="V53" s="538" t="str">
        <f t="shared" ref="V53" ca="1" si="75">IF(SUM(J53:P53)&lt;&gt;0,"in","")</f>
        <v/>
      </c>
      <c r="W53" s="22" t="str">
        <f>IF(E53="","",VLOOKUP(E53,'Danh mục CODE'!$B$2:$C$2063,2,0))</f>
        <v>CÔNG TY CỔ PHẦN ĐẦU TƯ KINH DOANH HẢI THÀNH</v>
      </c>
    </row>
    <row r="54" spans="1:23" ht="16.5">
      <c r="A54" s="12">
        <f t="shared" si="41"/>
        <v>24</v>
      </c>
      <c r="B54" s="315" t="s">
        <v>1423</v>
      </c>
      <c r="C54" s="17" t="s">
        <v>1415</v>
      </c>
      <c r="D54" s="315" t="s">
        <v>1423</v>
      </c>
      <c r="E54" s="553" t="str">
        <f>IF(C54="","",VLOOKUP(D54,'Danh mục CODE'!$A$2:$I$1966,2,0))</f>
        <v>NCC00498</v>
      </c>
      <c r="F54" s="554" t="str">
        <f>IF(D54="","",VLOOKUP(B54,'Danh mục CODE'!$A$2:$F$790,6,0))</f>
        <v>kg</v>
      </c>
      <c r="G54" s="555"/>
      <c r="H54" s="556"/>
      <c r="I54" s="556"/>
      <c r="J54" s="557">
        <v>0</v>
      </c>
      <c r="K54" s="557">
        <v>0</v>
      </c>
      <c r="L54" s="558">
        <f ca="1">SUMIF('NHAP - NVL'!$G$5:$G$3001,C54,'NHAP - NVL'!$J$5:$J$2001)</f>
        <v>0</v>
      </c>
      <c r="M54" s="585">
        <f ca="1">SUMIF('NHAP - NVL'!$G$5:$G$3001,C54,'NHAP - NVL'!$K$5:$K$2001)</f>
        <v>0</v>
      </c>
      <c r="N54" s="559">
        <f>SUMIF('XUAT - NVL'!$H$5:$H$5199,D54,'XUAT - NVL'!$K$5:$K$5199)</f>
        <v>0</v>
      </c>
      <c r="O54" s="559">
        <f>SUMIF('XUAT - NVL'!$H$5:$H$5199,D54,'XUAT - NVL'!$L$5:$L$5199)</f>
        <v>0</v>
      </c>
      <c r="P54" s="560">
        <v>0</v>
      </c>
      <c r="Q54" s="588">
        <f t="shared" ca="1" si="64"/>
        <v>0</v>
      </c>
      <c r="R54" s="561">
        <v>35000</v>
      </c>
      <c r="S54" s="562">
        <f ca="1">IF(R54="","",Q54/R54)</f>
        <v>0</v>
      </c>
      <c r="T54" s="666">
        <f t="shared" si="43"/>
        <v>0</v>
      </c>
      <c r="U54" s="665">
        <f t="shared" si="7"/>
        <v>17</v>
      </c>
      <c r="V54" s="538" t="str">
        <f t="shared" ref="V54" ca="1" si="76">IF(SUM(J54:P54)&lt;&gt;0,"in","")</f>
        <v/>
      </c>
      <c r="W54" s="22" t="str">
        <f>IF(E54="","",VLOOKUP(E54,'Danh mục CODE'!$B$2:$C$2063,2,0))</f>
        <v>CÔNG TY CỔ PHẦN VLXD VIDONA</v>
      </c>
    </row>
    <row r="55" spans="1:23" ht="16.5">
      <c r="A55" s="12">
        <f t="shared" si="41"/>
        <v>25</v>
      </c>
      <c r="B55" s="315" t="s">
        <v>1424</v>
      </c>
      <c r="C55" s="17" t="s">
        <v>1425</v>
      </c>
      <c r="D55" s="315" t="s">
        <v>1424</v>
      </c>
      <c r="E55" s="553" t="str">
        <f>IF(C55="","",VLOOKUP(D55,'Danh mục CODE'!$A$2:$I$1966,2,0))</f>
        <v>NCC00498</v>
      </c>
      <c r="F55" s="554" t="str">
        <f>IF(D55="","",VLOOKUP(B55,'Danh mục CODE'!$A$2:$F$790,6,0))</f>
        <v>kg</v>
      </c>
      <c r="G55" s="555"/>
      <c r="H55" s="556"/>
      <c r="I55" s="556"/>
      <c r="J55" s="557">
        <v>0</v>
      </c>
      <c r="K55" s="557">
        <v>0</v>
      </c>
      <c r="L55" s="558">
        <f ca="1">SUMIF('NHAP - NVL'!$G$5:$G$3001,C55,'NHAP - NVL'!$J$5:$J$2001)</f>
        <v>0</v>
      </c>
      <c r="M55" s="585">
        <f ca="1">SUMIF('NHAP - NVL'!$G$5:$G$3001,C55,'NHAP - NVL'!$K$5:$K$2001)</f>
        <v>0</v>
      </c>
      <c r="N55" s="559">
        <f>SUMIF('XUAT - NVL'!$H$5:$H$5199,D55,'XUAT - NVL'!$K$5:$K$5199)</f>
        <v>0</v>
      </c>
      <c r="O55" s="559">
        <f>SUMIF('XUAT - NVL'!$H$5:$H$5199,D55,'XUAT - NVL'!$L$5:$L$5199)</f>
        <v>0</v>
      </c>
      <c r="P55" s="560">
        <v>0</v>
      </c>
      <c r="Q55" s="588">
        <f t="shared" ca="1" si="64"/>
        <v>0</v>
      </c>
      <c r="R55" s="561">
        <v>35000</v>
      </c>
      <c r="S55" s="562">
        <f ca="1">IF(R55="","",Q55/R55)</f>
        <v>0</v>
      </c>
      <c r="T55" s="666">
        <f t="shared" si="43"/>
        <v>0</v>
      </c>
      <c r="U55" s="665">
        <f t="shared" si="7"/>
        <v>17</v>
      </c>
      <c r="V55" s="538" t="str">
        <f t="shared" ref="V55" ca="1" si="77">IF(SUM(J55:P55)&lt;&gt;0,"in","")</f>
        <v/>
      </c>
      <c r="W55" s="22" t="str">
        <f>IF(E55="","",VLOOKUP(E55,'Danh mục CODE'!$B$2:$C$2063,2,0))</f>
        <v>CÔNG TY CỔ PHẦN VLXD VIDONA</v>
      </c>
    </row>
    <row r="56" spans="1:23" ht="16.5">
      <c r="A56" s="12">
        <f t="shared" si="41"/>
        <v>26</v>
      </c>
      <c r="B56" s="315" t="s">
        <v>1435</v>
      </c>
      <c r="C56" s="315" t="s">
        <v>1437</v>
      </c>
      <c r="D56" s="315" t="s">
        <v>1435</v>
      </c>
      <c r="E56" s="553" t="str">
        <f>IF(C56="","",VLOOKUP(D56,'Danh mục CODE'!$A$2:$I$1966,2,0))</f>
        <v>NCC00495</v>
      </c>
      <c r="F56" s="554" t="str">
        <f>IF(D56="","",VLOOKUP(B56,'Danh mục CODE'!$A$2:$F$790,6,0))</f>
        <v>kg</v>
      </c>
      <c r="G56" s="555"/>
      <c r="H56" s="556"/>
      <c r="I56" s="556"/>
      <c r="J56" s="557">
        <v>0</v>
      </c>
      <c r="K56" s="586">
        <v>0</v>
      </c>
      <c r="L56" s="558">
        <f ca="1">SUMIF('NHAP - NVL'!$G$5:$G$3001,C56,'NHAP - NVL'!$J$5:$J$2001)</f>
        <v>0</v>
      </c>
      <c r="M56" s="585">
        <f ca="1">SUMIF('NHAP - NVL'!$G$5:$G$3001,C56,'NHAP - NVL'!$K$5:$K$2001)</f>
        <v>0</v>
      </c>
      <c r="N56" s="559">
        <f>SUMIF('XUAT - NVL'!$H$5:$H$5199,D56,'XUAT - NVL'!$K$5:$K$5199)</f>
        <v>0</v>
      </c>
      <c r="O56" s="559">
        <f>SUMIF('XUAT - NVL'!$H$5:$H$5199,D56,'XUAT - NVL'!$L$5:$L$5199)</f>
        <v>0</v>
      </c>
      <c r="P56" s="588">
        <v>0</v>
      </c>
      <c r="Q56" s="588">
        <f t="shared" ca="1" si="64"/>
        <v>0</v>
      </c>
      <c r="R56" s="561">
        <v>47000</v>
      </c>
      <c r="S56" s="562">
        <f t="shared" ca="1" si="42"/>
        <v>0</v>
      </c>
      <c r="T56" s="666">
        <f t="shared" si="43"/>
        <v>0</v>
      </c>
      <c r="U56" s="665">
        <f t="shared" si="7"/>
        <v>17</v>
      </c>
      <c r="V56" s="538" t="str">
        <f t="shared" ca="1" si="50"/>
        <v/>
      </c>
      <c r="W56" s="22" t="str">
        <f>IF(E56="","",VLOOKUP(E56,'Danh mục CODE'!$B$2:$C$2063,2,0))</f>
        <v>CÔNG TY TNHH MTV GIA PHÚC</v>
      </c>
    </row>
    <row r="57" spans="1:23" ht="16.5">
      <c r="A57" s="12">
        <f t="shared" si="41"/>
        <v>27</v>
      </c>
      <c r="B57" s="315" t="s">
        <v>1324</v>
      </c>
      <c r="C57" s="315" t="s">
        <v>1325</v>
      </c>
      <c r="D57" s="315" t="s">
        <v>1324</v>
      </c>
      <c r="E57" s="553" t="str">
        <f>IF(C57="","",VLOOKUP(D57,'Danh mục CODE'!$A$2:$I$1966,2,0))</f>
        <v>NCC00496</v>
      </c>
      <c r="F57" s="554" t="str">
        <f>IF(D57="","",VLOOKUP(B57,'Danh mục CODE'!$A$2:$F$790,6,0))</f>
        <v>kg</v>
      </c>
      <c r="G57" s="555"/>
      <c r="H57" s="556"/>
      <c r="I57" s="556"/>
      <c r="J57" s="557">
        <v>0</v>
      </c>
      <c r="K57" s="586">
        <v>0</v>
      </c>
      <c r="L57" s="558">
        <f ca="1">SUMIF('NHAP - NVL'!$G$5:$G$3001,C57,'NHAP - NVL'!$J$5:$J$2001)</f>
        <v>0</v>
      </c>
      <c r="M57" s="585">
        <f ca="1">SUMIF('NHAP - NVL'!$G$5:$G$3001,C57,'NHAP - NVL'!$K$5:$K$2001)</f>
        <v>0</v>
      </c>
      <c r="N57" s="559">
        <f>SUMIF('XUAT - NVL'!$H$5:$H$5199,D57,'XUAT - NVL'!$K$5:$K$5199)</f>
        <v>0</v>
      </c>
      <c r="O57" s="559">
        <f>SUMIF('XUAT - NVL'!$H$5:$H$5199,D57,'XUAT - NVL'!$L$5:$L$5199)</f>
        <v>0</v>
      </c>
      <c r="P57" s="588">
        <v>0</v>
      </c>
      <c r="Q57" s="588">
        <f t="shared" ca="1" si="64"/>
        <v>0</v>
      </c>
      <c r="R57" s="561">
        <v>40000</v>
      </c>
      <c r="S57" s="562">
        <f t="shared" ca="1" si="42"/>
        <v>0</v>
      </c>
      <c r="T57" s="666">
        <f t="shared" si="43"/>
        <v>0</v>
      </c>
      <c r="U57" s="665">
        <f t="shared" si="7"/>
        <v>17</v>
      </c>
      <c r="V57" s="538" t="str">
        <f t="shared" ref="V57" ca="1" si="78">IF(SUM(J57:P57)&lt;&gt;0,"in","")</f>
        <v/>
      </c>
      <c r="W57" s="22" t="str">
        <f>IF(E57="","",VLOOKUP(E57,'Danh mục CODE'!$B$2:$C$2063,2,0))</f>
        <v>CÔNG TY TNHH CHẤT ĐỐT LÂM THIÊN PHÚC</v>
      </c>
    </row>
    <row r="58" spans="1:23" ht="16.5">
      <c r="A58" s="12">
        <f t="shared" si="41"/>
        <v>28</v>
      </c>
      <c r="B58" s="315" t="s">
        <v>1480</v>
      </c>
      <c r="C58" s="315" t="s">
        <v>1481</v>
      </c>
      <c r="D58" s="315" t="s">
        <v>1480</v>
      </c>
      <c r="E58" s="553" t="str">
        <f>IF(C58="","",VLOOKUP(D58,'Danh mục CODE'!$A$2:$I$1966,2,0))</f>
        <v>NCC02121</v>
      </c>
      <c r="F58" s="554" t="str">
        <f>IF(D58="","",VLOOKUP(B58,'Danh mục CODE'!$A$2:$F$790,6,0))</f>
        <v>kg</v>
      </c>
      <c r="G58" s="555"/>
      <c r="H58" s="556"/>
      <c r="I58" s="556"/>
      <c r="J58" s="557">
        <v>0</v>
      </c>
      <c r="K58" s="586">
        <v>218822.32999999996</v>
      </c>
      <c r="L58" s="558">
        <f ca="1">SUMIF('NHAP - NVL'!$G$5:$G$3001,C58,'NHAP - NVL'!$J$5:$J$2001)</f>
        <v>329388.60000000003</v>
      </c>
      <c r="M58" s="585">
        <f ca="1">SUMIF('NHAP - NVL'!$G$5:$G$3001,C58,'NHAP - NVL'!$K$5:$K$2001)</f>
        <v>383010</v>
      </c>
      <c r="N58" s="559">
        <f>SUMIF('XUAT - NVL'!$H$5:$H$5199,D58,'XUAT - NVL'!$K$5:$K$5199)</f>
        <v>0</v>
      </c>
      <c r="O58" s="559">
        <f>SUMIF('XUAT - NVL'!$H$5:$H$5199,D58,'XUAT - NVL'!$L$5:$L$5199)</f>
        <v>321902</v>
      </c>
      <c r="P58" s="588">
        <v>0</v>
      </c>
      <c r="Q58" s="588">
        <f t="shared" ca="1" si="64"/>
        <v>279930.32999999996</v>
      </c>
      <c r="R58" s="561">
        <v>40000</v>
      </c>
      <c r="S58" s="562">
        <f t="shared" ref="S58" ca="1" si="79">IF(R58="","",Q58/R58)</f>
        <v>6.9982582499999992</v>
      </c>
      <c r="T58" s="666">
        <f t="shared" ref="T58" si="80">O58/U58</f>
        <v>18935.411764705881</v>
      </c>
      <c r="U58" s="665">
        <f t="shared" si="7"/>
        <v>17</v>
      </c>
      <c r="V58" s="538" t="str">
        <f t="shared" ref="V58" ca="1" si="81">IF(SUM(J58:P58)&lt;&gt;0,"in","")</f>
        <v>in</v>
      </c>
      <c r="W58" s="22" t="str">
        <f>IF(E58="","",VLOOKUP(E58,'Danh mục CODE'!$B$2:$C$2063,2,0))</f>
        <v>CÔNG TY TNHH CHẤT ĐỐT HÙNG LÊ</v>
      </c>
    </row>
    <row r="59" spans="1:23" ht="16.5">
      <c r="A59" s="12">
        <f t="shared" si="41"/>
        <v>29</v>
      </c>
      <c r="B59" s="315" t="s">
        <v>1490</v>
      </c>
      <c r="C59" s="315" t="s">
        <v>1491</v>
      </c>
      <c r="D59" s="315" t="s">
        <v>1490</v>
      </c>
      <c r="E59" s="553" t="str">
        <f>IF(C59="","",VLOOKUP(D59,'Danh mục CODE'!$A$2:$I$1966,2,0))</f>
        <v>NCC04858</v>
      </c>
      <c r="F59" s="554" t="str">
        <f>IF(D59="","",VLOOKUP(B59,'Danh mục CODE'!$A$2:$F$790,6,0))</f>
        <v>kg</v>
      </c>
      <c r="G59" s="555"/>
      <c r="H59" s="556"/>
      <c r="I59" s="556"/>
      <c r="J59" s="557">
        <v>0</v>
      </c>
      <c r="K59" s="586">
        <v>0</v>
      </c>
      <c r="L59" s="558">
        <f ca="1">SUMIF('NHAP - NVL'!$G$5:$G$3001,C59,'NHAP - NVL'!$J$5:$J$2001)</f>
        <v>0</v>
      </c>
      <c r="M59" s="585">
        <f ca="1">SUMIF('NHAP - NVL'!$G$5:$G$3001,C59,'NHAP - NVL'!$K$5:$K$2001)</f>
        <v>0</v>
      </c>
      <c r="N59" s="559">
        <f>SUMIF('XUAT - NVL'!$H$5:$H$5199,D59,'XUAT - NVL'!$K$5:$K$5199)</f>
        <v>0</v>
      </c>
      <c r="O59" s="559">
        <f>SUMIF('XUAT - NVL'!$H$5:$H$5199,D59,'XUAT - NVL'!$L$5:$L$5199)</f>
        <v>0</v>
      </c>
      <c r="P59" s="588">
        <v>0</v>
      </c>
      <c r="Q59" s="588">
        <f t="shared" ca="1" si="64"/>
        <v>0</v>
      </c>
      <c r="R59" s="561">
        <f>R57</f>
        <v>40000</v>
      </c>
      <c r="S59" s="562">
        <f t="shared" ca="1" si="42"/>
        <v>0</v>
      </c>
      <c r="T59" s="666">
        <f t="shared" si="43"/>
        <v>0</v>
      </c>
      <c r="U59" s="665">
        <f t="shared" si="7"/>
        <v>17</v>
      </c>
      <c r="V59" s="538" t="str">
        <f t="shared" ca="1" si="50"/>
        <v/>
      </c>
      <c r="W59" s="22" t="str">
        <f>IF(E59="","",VLOOKUP(E59,'Danh mục CODE'!$B$2:$C$2063,2,0))</f>
        <v>CÔNG TY TNHH SX TM THIÊN BẢO BP</v>
      </c>
    </row>
    <row r="60" spans="1:23" ht="16.5">
      <c r="A60" s="12">
        <f t="shared" si="41"/>
        <v>30</v>
      </c>
      <c r="B60" s="315" t="s">
        <v>1496</v>
      </c>
      <c r="C60" s="315" t="s">
        <v>1497</v>
      </c>
      <c r="D60" s="315" t="s">
        <v>1496</v>
      </c>
      <c r="E60" s="553" t="str">
        <f>IF(C60="","",VLOOKUP(D60,'Danh mục CODE'!$A$2:$I$1966,2,0))</f>
        <v>NCC04859</v>
      </c>
      <c r="F60" s="554" t="str">
        <f>IF(D60="","",VLOOKUP(B60,'Danh mục CODE'!$A$2:$F$790,6,0))</f>
        <v>kg</v>
      </c>
      <c r="G60" s="555"/>
      <c r="H60" s="556"/>
      <c r="I60" s="556"/>
      <c r="J60" s="557">
        <v>0</v>
      </c>
      <c r="K60" s="586">
        <v>258661.62999999989</v>
      </c>
      <c r="L60" s="558">
        <f ca="1">SUMIF('NHAP - NVL'!$G$5:$G$3001,C60,'NHAP - NVL'!$J$5:$J$2001)</f>
        <v>302169.71179999999</v>
      </c>
      <c r="M60" s="585">
        <f ca="1">SUMIF('NHAP - NVL'!$G$5:$G$3001,C60,'NHAP - NVL'!$K$5:$K$2001)</f>
        <v>351360.13</v>
      </c>
      <c r="N60" s="559">
        <f>SUMIF('XUAT - NVL'!$H$5:$H$5199,D60,'XUAT - NVL'!$K$5:$K$5199)</f>
        <v>0</v>
      </c>
      <c r="O60" s="559">
        <f>SUMIF('XUAT - NVL'!$H$5:$H$5199,D60,'XUAT - NVL'!$L$5:$L$5199)</f>
        <v>481038</v>
      </c>
      <c r="P60" s="588">
        <v>0</v>
      </c>
      <c r="Q60" s="588">
        <f t="shared" ca="1" si="64"/>
        <v>128983.75999999989</v>
      </c>
      <c r="R60" s="561">
        <f>R58</f>
        <v>40000</v>
      </c>
      <c r="S60" s="562">
        <f t="shared" ref="S60" ca="1" si="82">IF(R60="","",Q60/R60)</f>
        <v>3.2245939999999975</v>
      </c>
      <c r="T60" s="666">
        <f t="shared" ref="T60" si="83">O60/U60</f>
        <v>28296.352941176472</v>
      </c>
      <c r="U60" s="665">
        <f t="shared" si="7"/>
        <v>17</v>
      </c>
      <c r="V60" s="538" t="str">
        <f t="shared" ref="V60" ca="1" si="84">IF(SUM(J60:P60)&lt;&gt;0,"in","")</f>
        <v>in</v>
      </c>
      <c r="W60" s="22" t="str">
        <f>IF(E60="","",VLOOKUP(E60,'Danh mục CODE'!$B$2:$C$2063,2,0))</f>
        <v>CÔNG TY TNHH DT GREENPOWER</v>
      </c>
    </row>
    <row r="61" spans="1:23" ht="16.5">
      <c r="A61" s="12">
        <f t="shared" si="41"/>
        <v>31</v>
      </c>
      <c r="B61" s="315" t="s">
        <v>1176</v>
      </c>
      <c r="C61" s="315" t="s">
        <v>1177</v>
      </c>
      <c r="D61" s="315" t="s">
        <v>1176</v>
      </c>
      <c r="E61" s="553" t="str">
        <f>IF(C61="","",VLOOKUP(D61,'Danh mục CODE'!$A$2:$I$1966,2,0))</f>
        <v>NCC01755</v>
      </c>
      <c r="F61" s="554" t="str">
        <f>IF(D61="","",VLOOKUP(B61,'Danh mục CODE'!$A$2:$F$790,6,0))</f>
        <v>kg</v>
      </c>
      <c r="G61" s="555"/>
      <c r="H61" s="556"/>
      <c r="I61" s="556"/>
      <c r="J61" s="557">
        <v>0</v>
      </c>
      <c r="K61" s="557">
        <v>0</v>
      </c>
      <c r="L61" s="558">
        <f ca="1">SUMIF('NHAP - NVL'!$G$5:$G$3001,C61,'NHAP - NVL'!$J$5:$J$2001)</f>
        <v>0</v>
      </c>
      <c r="M61" s="585">
        <f ca="1">SUMIF('NHAP - NVL'!$G$5:$G$3001,C61,'NHAP - NVL'!$K$5:$K$2001)</f>
        <v>0</v>
      </c>
      <c r="N61" s="559">
        <f>SUMIF('XUAT - NVL'!$H$5:$H$5199,D61,'XUAT - NVL'!$K$5:$K$5199)</f>
        <v>0</v>
      </c>
      <c r="O61" s="559">
        <f>SUMIF('XUAT - NVL'!$H$5:$H$5199,D61,'XUAT - NVL'!$L$5:$L$5199)</f>
        <v>0</v>
      </c>
      <c r="P61" s="560">
        <f t="shared" ca="1" si="39"/>
        <v>0</v>
      </c>
      <c r="Q61" s="588">
        <f t="shared" ca="1" si="64"/>
        <v>0</v>
      </c>
      <c r="R61" s="561">
        <f t="shared" ref="R61" si="85">R59</f>
        <v>40000</v>
      </c>
      <c r="S61" s="562">
        <f t="shared" ca="1" si="42"/>
        <v>0</v>
      </c>
      <c r="T61" s="666">
        <f t="shared" si="43"/>
        <v>0</v>
      </c>
      <c r="U61" s="665">
        <f t="shared" si="7"/>
        <v>17</v>
      </c>
      <c r="V61" s="538" t="str">
        <f t="shared" ca="1" si="50"/>
        <v/>
      </c>
      <c r="W61" s="22" t="str">
        <f>IF(E61="","",VLOOKUP(E61,'Danh mục CODE'!$B$2:$C$2063,2,0))</f>
        <v>CÔNG TY TNHH MỘT THÀNH VIÊN TÍN NGHĨA HƯNG</v>
      </c>
    </row>
    <row r="62" spans="1:23" ht="16.5">
      <c r="A62" s="12">
        <f t="shared" si="41"/>
        <v>32</v>
      </c>
      <c r="B62" s="315" t="s">
        <v>1123</v>
      </c>
      <c r="C62" s="17" t="s">
        <v>101</v>
      </c>
      <c r="D62" s="315" t="s">
        <v>1123</v>
      </c>
      <c r="E62" s="553" t="str">
        <f>IF(C62="","",VLOOKUP(D62,'Danh mục CODE'!$A$2:$I$1966,2,0))</f>
        <v>NCC00201</v>
      </c>
      <c r="F62" s="554" t="str">
        <f>IF(D62="","",VLOOKUP(B62,'Danh mục CODE'!$A$2:$F$790,6,0))</f>
        <v>kg</v>
      </c>
      <c r="G62" s="555"/>
      <c r="H62" s="556"/>
      <c r="I62" s="556"/>
      <c r="J62" s="557">
        <v>0</v>
      </c>
      <c r="K62" s="557">
        <v>0</v>
      </c>
      <c r="L62" s="558">
        <f ca="1">SUMIF('NHAP - NVL'!$G$5:$G$3001,C62,'NHAP - NVL'!$J$5:$J$2001)</f>
        <v>0</v>
      </c>
      <c r="M62" s="585">
        <f ca="1">SUMIF('NHAP - NVL'!$G$5:$G$3001,C62,'NHAP - NVL'!$K$5:$K$2001)</f>
        <v>0</v>
      </c>
      <c r="N62" s="559">
        <f>SUMIF('XUAT - NVL'!$H$5:$H$5199,D62,'XUAT - NVL'!$K$5:$K$5199)</f>
        <v>0</v>
      </c>
      <c r="O62" s="559">
        <f>SUMIF('XUAT - NVL'!$H$5:$H$5199,D62,'XUAT - NVL'!$L$5:$L$5199)</f>
        <v>0</v>
      </c>
      <c r="P62" s="560">
        <v>0</v>
      </c>
      <c r="Q62" s="588">
        <f t="shared" ca="1" si="64"/>
        <v>0</v>
      </c>
      <c r="R62" s="561">
        <v>0</v>
      </c>
      <c r="S62" s="562" t="e">
        <f t="shared" ca="1" si="42"/>
        <v>#DIV/0!</v>
      </c>
      <c r="T62" s="666">
        <f t="shared" si="43"/>
        <v>0</v>
      </c>
      <c r="U62" s="665">
        <f t="shared" si="7"/>
        <v>17</v>
      </c>
      <c r="V62" s="538" t="str">
        <f t="shared" ca="1" si="50"/>
        <v/>
      </c>
      <c r="W62" s="22" t="str">
        <f>IF(E62="","",VLOOKUP(E62,'Danh mục CODE'!$B$2:$C$2063,2,0))</f>
        <v>CÔNG TY TNHH SX TM GỖ PHÁT QUÝ</v>
      </c>
    </row>
    <row r="63" spans="1:23" ht="16.5">
      <c r="A63" s="12">
        <f t="shared" si="41"/>
        <v>33</v>
      </c>
      <c r="B63" s="315" t="s">
        <v>1462</v>
      </c>
      <c r="C63" s="487" t="s">
        <v>1463</v>
      </c>
      <c r="D63" s="315" t="s">
        <v>1462</v>
      </c>
      <c r="E63" s="553" t="str">
        <f>IF(C63="","",VLOOKUP(D63,'Danh mục CODE'!$A$2:$I$1966,2,0))</f>
        <v>NCC02107</v>
      </c>
      <c r="F63" s="554" t="str">
        <f>IF(D63="","",VLOOKUP(B63,'Danh mục CODE'!$A$2:$F$790,6,0))</f>
        <v>kg</v>
      </c>
      <c r="G63" s="555"/>
      <c r="H63" s="556"/>
      <c r="I63" s="556"/>
      <c r="J63" s="557">
        <v>0</v>
      </c>
      <c r="K63" s="557">
        <v>0</v>
      </c>
      <c r="L63" s="558">
        <f ca="1">SUMIF('NHAP - NVL'!$G$5:$G$3001,C63,'NHAP - NVL'!$J$5:$J$2001)</f>
        <v>0</v>
      </c>
      <c r="M63" s="585">
        <f ca="1">SUMIF('NHAP - NVL'!$G$5:$G$3001,C63,'NHAP - NVL'!$K$5:$K$2001)</f>
        <v>0</v>
      </c>
      <c r="N63" s="559">
        <f>SUMIF('XUAT - NVL'!$H$5:$H$5199,D63,'XUAT - NVL'!$K$5:$K$5199)</f>
        <v>0</v>
      </c>
      <c r="O63" s="559">
        <f>SUMIF('XUAT - NVL'!$H$5:$H$5199,D63,'XUAT - NVL'!$L$5:$L$5199)</f>
        <v>0</v>
      </c>
      <c r="P63" s="560">
        <v>0</v>
      </c>
      <c r="Q63" s="588">
        <f t="shared" ca="1" si="64"/>
        <v>0</v>
      </c>
      <c r="R63" s="561">
        <v>0</v>
      </c>
      <c r="S63" s="562" t="e">
        <f t="shared" ref="S63" ca="1" si="86">IF(R63="","",Q63/R63)</f>
        <v>#DIV/0!</v>
      </c>
      <c r="T63" s="666">
        <f t="shared" si="43"/>
        <v>0</v>
      </c>
      <c r="U63" s="665">
        <f t="shared" si="7"/>
        <v>17</v>
      </c>
      <c r="V63" s="538" t="str">
        <f t="shared" ref="V63" ca="1" si="87">IF(SUM(J63:P63)&lt;&gt;0,"in","")</f>
        <v/>
      </c>
      <c r="W63" s="22" t="str">
        <f>IF(E63="","",VLOOKUP(E63,'Danh mục CODE'!$B$2:$C$2063,2,0))</f>
        <v>CÔNG TY CP NĂNG LƯỢNG SONG LONG</v>
      </c>
    </row>
    <row r="64" spans="1:23" ht="16.5">
      <c r="A64" s="12">
        <f t="shared" si="41"/>
        <v>34</v>
      </c>
      <c r="B64" s="315" t="s">
        <v>1461</v>
      </c>
      <c r="C64" s="487" t="s">
        <v>1466</v>
      </c>
      <c r="D64" s="315" t="s">
        <v>1461</v>
      </c>
      <c r="E64" s="553" t="str">
        <f>IF(C64="","",VLOOKUP(D64,'Danh mục CODE'!$A$2:$I$1966,2,0))</f>
        <v>NCC02108</v>
      </c>
      <c r="F64" s="554" t="str">
        <f>IF(D64="","",VLOOKUP(B64,'Danh mục CODE'!$A$2:$F$790,6,0))</f>
        <v>kg</v>
      </c>
      <c r="G64" s="555"/>
      <c r="H64" s="556"/>
      <c r="I64" s="556"/>
      <c r="J64" s="557">
        <v>0</v>
      </c>
      <c r="K64" s="557">
        <v>0</v>
      </c>
      <c r="L64" s="558">
        <f ca="1">SUMIF('NHAP - NVL'!$G$5:$G$3001,C64,'NHAP - NVL'!$J$5:$J$2001)</f>
        <v>0</v>
      </c>
      <c r="M64" s="585">
        <f ca="1">SUMIF('NHAP - NVL'!$G$5:$G$3001,C64,'NHAP - NVL'!$K$5:$K$2001)</f>
        <v>0</v>
      </c>
      <c r="N64" s="559">
        <f>SUMIF('XUAT - NVL'!$H$5:$H$5199,D64,'XUAT - NVL'!$K$5:$K$5199)</f>
        <v>0</v>
      </c>
      <c r="O64" s="559">
        <f>SUMIF('XUAT - NVL'!$H$5:$H$5199,D64,'XUAT - NVL'!$L$5:$L$5199)</f>
        <v>0</v>
      </c>
      <c r="P64" s="560">
        <v>0</v>
      </c>
      <c r="Q64" s="588">
        <f t="shared" ca="1" si="64"/>
        <v>0</v>
      </c>
      <c r="R64" s="561">
        <v>0</v>
      </c>
      <c r="S64" s="562" t="e">
        <f t="shared" ref="S64" ca="1" si="88">IF(R64="","",Q64/R64)</f>
        <v>#DIV/0!</v>
      </c>
      <c r="T64" s="666">
        <f t="shared" si="43"/>
        <v>0</v>
      </c>
      <c r="U64" s="665">
        <f t="shared" si="7"/>
        <v>17</v>
      </c>
      <c r="V64" s="538" t="str">
        <f t="shared" ref="V64" ca="1" si="89">IF(SUM(J64:P64)&lt;&gt;0,"in","")</f>
        <v/>
      </c>
      <c r="W64" s="22" t="str">
        <f>IF(E64="","",VLOOKUP(E64,'Danh mục CODE'!$B$2:$C$2063,2,0))</f>
        <v>CÔNG TY TNHH TLD COMPANY</v>
      </c>
    </row>
    <row r="65" spans="1:23" ht="16.5">
      <c r="A65" s="12">
        <f t="shared" si="41"/>
        <v>35</v>
      </c>
      <c r="B65" s="315" t="s">
        <v>1470</v>
      </c>
      <c r="C65" s="487" t="s">
        <v>1471</v>
      </c>
      <c r="D65" s="315" t="s">
        <v>1470</v>
      </c>
      <c r="E65" s="553" t="str">
        <f>IF(C65="","",VLOOKUP(D65,'Danh mục CODE'!$A$2:$I$1966,2,0))</f>
        <v>NCC02113</v>
      </c>
      <c r="F65" s="554" t="str">
        <f>IF(D65="","",VLOOKUP(B65,'Danh mục CODE'!$A$2:$F$790,6,0))</f>
        <v>kg</v>
      </c>
      <c r="G65" s="555"/>
      <c r="H65" s="556"/>
      <c r="I65" s="556"/>
      <c r="J65" s="557">
        <v>0</v>
      </c>
      <c r="K65" s="586">
        <v>0</v>
      </c>
      <c r="L65" s="558">
        <f ca="1">SUMIF('NHAP - NVL'!$G$5:$G$3001,C65,'NHAP - NVL'!$J$5:$J$2001)</f>
        <v>0</v>
      </c>
      <c r="M65" s="585">
        <f ca="1">SUMIF('NHAP - NVL'!$G$5:$G$3001,C65,'NHAP - NVL'!$K$5:$K$2001)</f>
        <v>0</v>
      </c>
      <c r="N65" s="559">
        <f>SUMIF('XUAT - NVL'!$H$5:$H$5199,D65,'XUAT - NVL'!$K$5:$K$5199)</f>
        <v>0</v>
      </c>
      <c r="O65" s="559">
        <f>SUMIF('XUAT - NVL'!$H$5:$H$5199,D65,'XUAT - NVL'!$L$5:$L$5199)</f>
        <v>0</v>
      </c>
      <c r="P65" s="560">
        <v>0</v>
      </c>
      <c r="Q65" s="588">
        <f t="shared" ca="1" si="64"/>
        <v>0</v>
      </c>
      <c r="R65" s="561">
        <v>14000</v>
      </c>
      <c r="S65" s="562">
        <f t="shared" ref="S65" ca="1" si="90">IF(R65="","",Q65/R65)</f>
        <v>0</v>
      </c>
      <c r="T65" s="666">
        <f t="shared" si="43"/>
        <v>0</v>
      </c>
      <c r="U65" s="665">
        <f t="shared" si="7"/>
        <v>17</v>
      </c>
      <c r="V65" s="538" t="str">
        <f t="shared" ref="V65" ca="1" si="91">IF(SUM(J65:P65)&lt;&gt;0,"in","")</f>
        <v/>
      </c>
      <c r="W65" s="22" t="str">
        <f>IF(E65="","",VLOOKUP(E65,'Danh mục CODE'!$B$2:$C$2063,2,0))</f>
        <v>CÔNG TY TNHH PHẠM HOÀNG BẢO NGỌC</v>
      </c>
    </row>
    <row r="66" spans="1:23" ht="16.5">
      <c r="A66" s="12">
        <f t="shared" si="41"/>
        <v>36</v>
      </c>
      <c r="B66" s="315" t="s">
        <v>1334</v>
      </c>
      <c r="C66" s="315" t="s">
        <v>1326</v>
      </c>
      <c r="D66" s="315" t="s">
        <v>1334</v>
      </c>
      <c r="E66" s="553" t="str">
        <f>IF(C66="","",VLOOKUP(D66,'Danh mục CODE'!$A$2:$I$1966,2,0))</f>
        <v>NCC00607</v>
      </c>
      <c r="F66" s="554" t="str">
        <f>IF(D66="","",VLOOKUP(B66,'Danh mục CODE'!$A$2:$F$790,6,0))</f>
        <v>kg</v>
      </c>
      <c r="G66" s="555"/>
      <c r="H66" s="556"/>
      <c r="I66" s="556"/>
      <c r="J66" s="557">
        <v>0</v>
      </c>
      <c r="K66" s="557">
        <v>0</v>
      </c>
      <c r="L66" s="558">
        <f ca="1">SUMIF('NHAP - NVL'!$G$5:$G$3001,C66,'NHAP - NVL'!$J$5:$J$2001)</f>
        <v>0</v>
      </c>
      <c r="M66" s="585">
        <f ca="1">SUMIF('NHAP - NVL'!$G$5:$G$3001,C66,'NHAP - NVL'!$K$5:$K$2001)</f>
        <v>0</v>
      </c>
      <c r="N66" s="559">
        <f>SUMIF('XUAT - NVL'!$H$5:$H$5199,D66,'XUAT - NVL'!$K$5:$K$5199)</f>
        <v>0</v>
      </c>
      <c r="O66" s="559">
        <f>SUMIF('XUAT - NVL'!$H$5:$H$5199,D66,'XUAT - NVL'!$L$5:$L$5199)</f>
        <v>0</v>
      </c>
      <c r="P66" s="560">
        <v>0</v>
      </c>
      <c r="Q66" s="588">
        <f t="shared" ca="1" si="64"/>
        <v>0</v>
      </c>
      <c r="R66" s="561">
        <v>0</v>
      </c>
      <c r="S66" s="562" t="e">
        <f t="shared" ca="1" si="42"/>
        <v>#DIV/0!</v>
      </c>
      <c r="T66" s="666">
        <f t="shared" si="43"/>
        <v>0</v>
      </c>
      <c r="U66" s="665">
        <f t="shared" si="7"/>
        <v>17</v>
      </c>
      <c r="V66" s="538" t="str">
        <f t="shared" ca="1" si="50"/>
        <v/>
      </c>
      <c r="W66" s="22" t="str">
        <f>IF(E66="","",VLOOKUP(E66,'Danh mục CODE'!$B$2:$C$2063,2,0))</f>
        <v>CÔNG TY CP GẠCH MEN PHƯƠNG NAM</v>
      </c>
    </row>
    <row r="67" spans="1:23" ht="16.5">
      <c r="A67" s="12">
        <f t="shared" si="41"/>
        <v>37</v>
      </c>
      <c r="B67" s="315" t="s">
        <v>1335</v>
      </c>
      <c r="C67" s="315" t="s">
        <v>1327</v>
      </c>
      <c r="D67" s="315" t="s">
        <v>1335</v>
      </c>
      <c r="E67" s="553" t="str">
        <f>IF(C67="","",VLOOKUP(D67,'Danh mục CODE'!$A$2:$I$1966,2,0))</f>
        <v>NCC00607</v>
      </c>
      <c r="F67" s="554" t="str">
        <f>IF(D67="","",VLOOKUP(B67,'Danh mục CODE'!$A$2:$F$790,6,0))</f>
        <v>kg</v>
      </c>
      <c r="G67" s="555"/>
      <c r="H67" s="556"/>
      <c r="I67" s="556"/>
      <c r="J67" s="557">
        <v>0</v>
      </c>
      <c r="K67" s="557">
        <v>0</v>
      </c>
      <c r="L67" s="558">
        <f ca="1">SUMIF('NHAP - NVL'!$G$5:$G$3001,C67,'NHAP - NVL'!$J$5:$J$2001)</f>
        <v>0</v>
      </c>
      <c r="M67" s="585">
        <f ca="1">SUMIF('NHAP - NVL'!$G$5:$G$3001,C67,'NHAP - NVL'!$K$5:$K$2001)</f>
        <v>0</v>
      </c>
      <c r="N67" s="559">
        <f>SUMIF('XUAT - NVL'!$H$5:$H$5199,D67,'XUAT - NVL'!$K$5:$K$5199)</f>
        <v>0</v>
      </c>
      <c r="O67" s="559">
        <f>SUMIF('XUAT - NVL'!$H$5:$H$5199,D67,'XUAT - NVL'!$L$5:$L$5199)</f>
        <v>0</v>
      </c>
      <c r="P67" s="560">
        <f t="shared" ref="P67:P68" ca="1" si="92">+J67+L67-N67</f>
        <v>0</v>
      </c>
      <c r="Q67" s="588">
        <f t="shared" ca="1" si="64"/>
        <v>0</v>
      </c>
      <c r="R67" s="561">
        <v>0</v>
      </c>
      <c r="S67" s="562" t="e">
        <f t="shared" ca="1" si="42"/>
        <v>#DIV/0!</v>
      </c>
      <c r="T67" s="666">
        <f t="shared" si="43"/>
        <v>0</v>
      </c>
      <c r="U67" s="665">
        <f t="shared" si="7"/>
        <v>17</v>
      </c>
      <c r="V67" s="538" t="str">
        <f t="shared" ref="V67:V68" ca="1" si="93">IF(SUM(J67:P67)&lt;&gt;0,"in","")</f>
        <v/>
      </c>
      <c r="W67" s="22" t="str">
        <f>IF(E67="","",VLOOKUP(E67,'Danh mục CODE'!$B$2:$C$2063,2,0))</f>
        <v>CÔNG TY CP GẠCH MEN PHƯƠNG NAM</v>
      </c>
    </row>
    <row r="68" spans="1:23" ht="16.5">
      <c r="A68" s="12">
        <f t="shared" si="41"/>
        <v>38</v>
      </c>
      <c r="B68" s="315" t="s">
        <v>1336</v>
      </c>
      <c r="C68" s="315" t="s">
        <v>1328</v>
      </c>
      <c r="D68" s="315" t="s">
        <v>1336</v>
      </c>
      <c r="E68" s="553" t="str">
        <f>IF(C68="","",VLOOKUP(D68,'Danh mục CODE'!$A$2:$I$1966,2,0))</f>
        <v>NCC00607</v>
      </c>
      <c r="F68" s="554" t="str">
        <f>IF(D68="","",VLOOKUP(B68,'Danh mục CODE'!$A$2:$F$790,6,0))</f>
        <v>kg</v>
      </c>
      <c r="G68" s="555"/>
      <c r="H68" s="556"/>
      <c r="I68" s="556"/>
      <c r="J68" s="557">
        <v>0</v>
      </c>
      <c r="K68" s="557">
        <v>0</v>
      </c>
      <c r="L68" s="558">
        <f ca="1">SUMIF('NHAP - NVL'!$G$5:$G$3001,C68,'NHAP - NVL'!$J$5:$J$2001)</f>
        <v>0</v>
      </c>
      <c r="M68" s="585">
        <f ca="1">SUMIF('NHAP - NVL'!$G$5:$G$3001,C68,'NHAP - NVL'!$K$5:$K$2001)</f>
        <v>0</v>
      </c>
      <c r="N68" s="559">
        <f>SUMIF('XUAT - NVL'!$H$5:$H$5199,D68,'XUAT - NVL'!$K$5:$K$5199)</f>
        <v>0</v>
      </c>
      <c r="O68" s="559">
        <f>SUMIF('XUAT - NVL'!$H$5:$H$5199,D68,'XUAT - NVL'!$L$5:$L$5199)</f>
        <v>0</v>
      </c>
      <c r="P68" s="560">
        <f t="shared" ca="1" si="92"/>
        <v>0</v>
      </c>
      <c r="Q68" s="588">
        <f t="shared" ca="1" si="64"/>
        <v>0</v>
      </c>
      <c r="R68" s="561">
        <v>0</v>
      </c>
      <c r="S68" s="562" t="e">
        <f t="shared" ca="1" si="42"/>
        <v>#DIV/0!</v>
      </c>
      <c r="T68" s="666">
        <f t="shared" si="43"/>
        <v>0</v>
      </c>
      <c r="U68" s="665">
        <f t="shared" si="7"/>
        <v>17</v>
      </c>
      <c r="V68" s="538" t="str">
        <f t="shared" ca="1" si="93"/>
        <v/>
      </c>
      <c r="W68" s="22" t="str">
        <f>IF(E68="","",VLOOKUP(E68,'Danh mục CODE'!$B$2:$C$2063,2,0))</f>
        <v>CÔNG TY CP GẠCH MEN PHƯƠNG NAM</v>
      </c>
    </row>
    <row r="69" spans="1:23" ht="16.5">
      <c r="A69" s="12">
        <f t="shared" si="41"/>
        <v>39</v>
      </c>
      <c r="B69" s="315" t="s">
        <v>1337</v>
      </c>
      <c r="C69" s="315" t="s">
        <v>1329</v>
      </c>
      <c r="D69" s="315" t="s">
        <v>1337</v>
      </c>
      <c r="E69" s="553" t="str">
        <f>IF(C69="","",VLOOKUP(D69,'Danh mục CODE'!$A$2:$I$1966,2,0))</f>
        <v>NCC00607</v>
      </c>
      <c r="F69" s="554" t="str">
        <f>IF(D69="","",VLOOKUP(B69,'Danh mục CODE'!$A$2:$F$790,6,0))</f>
        <v>kg</v>
      </c>
      <c r="G69" s="555"/>
      <c r="H69" s="556"/>
      <c r="I69" s="556"/>
      <c r="J69" s="557">
        <v>0</v>
      </c>
      <c r="K69" s="557">
        <v>0</v>
      </c>
      <c r="L69" s="558">
        <f ca="1">SUMIF('NHAP - NVL'!$G$5:$G$3001,C69,'NHAP - NVL'!$J$5:$J$2001)</f>
        <v>0</v>
      </c>
      <c r="M69" s="585">
        <f ca="1">SUMIF('NHAP - NVL'!$G$5:$G$3001,C69,'NHAP - NVL'!$K$5:$K$2001)</f>
        <v>0</v>
      </c>
      <c r="N69" s="559">
        <f>SUMIF('XUAT - NVL'!$H$5:$H$5199,D69,'XUAT - NVL'!$K$5:$K$5199)</f>
        <v>0</v>
      </c>
      <c r="O69" s="559">
        <f>SUMIF('XUAT - NVL'!$H$5:$H$5199,D69,'XUAT - NVL'!$L$5:$L$5199)</f>
        <v>0</v>
      </c>
      <c r="P69" s="560">
        <v>0</v>
      </c>
      <c r="Q69" s="588">
        <f t="shared" ca="1" si="64"/>
        <v>0</v>
      </c>
      <c r="R69" s="561">
        <v>0</v>
      </c>
      <c r="S69" s="562" t="e">
        <f t="shared" ca="1" si="42"/>
        <v>#DIV/0!</v>
      </c>
      <c r="T69" s="563"/>
      <c r="U69" s="665">
        <f t="shared" si="7"/>
        <v>17</v>
      </c>
      <c r="V69" s="538" t="str">
        <f t="shared" ref="V69:V72" ca="1" si="94">IF(SUM(J69:P69)&lt;&gt;0,"in","")</f>
        <v/>
      </c>
      <c r="W69" s="22" t="str">
        <f>IF(E69="","",VLOOKUP(E69,'Danh mục CODE'!$B$2:$C$2063,2,0))</f>
        <v>CÔNG TY CP GẠCH MEN PHƯƠNG NAM</v>
      </c>
    </row>
    <row r="70" spans="1:23" ht="16.5">
      <c r="A70" s="12">
        <f t="shared" si="41"/>
        <v>40</v>
      </c>
      <c r="B70" s="315" t="s">
        <v>1338</v>
      </c>
      <c r="C70" s="315" t="s">
        <v>1330</v>
      </c>
      <c r="D70" s="315" t="s">
        <v>1338</v>
      </c>
      <c r="E70" s="553" t="str">
        <f>IF(C70="","",VLOOKUP(D70,'Danh mục CODE'!$A$2:$I$1966,2,0))</f>
        <v>NCC00607</v>
      </c>
      <c r="F70" s="554" t="str">
        <f>IF(D70="","",VLOOKUP(B70,'Danh mục CODE'!$A$2:$F$790,6,0))</f>
        <v>kg</v>
      </c>
      <c r="G70" s="555"/>
      <c r="H70" s="556"/>
      <c r="I70" s="556"/>
      <c r="J70" s="557">
        <v>0</v>
      </c>
      <c r="K70" s="557">
        <v>0</v>
      </c>
      <c r="L70" s="558">
        <f ca="1">SUMIF('NHAP - NVL'!$G$5:$G$3001,C70,'NHAP - NVL'!$J$5:$J$2001)</f>
        <v>0</v>
      </c>
      <c r="M70" s="585">
        <f ca="1">SUMIF('NHAP - NVL'!$G$5:$G$3001,C70,'NHAP - NVL'!$K$5:$K$2001)</f>
        <v>0</v>
      </c>
      <c r="N70" s="559">
        <f>SUMIF('XUAT - NVL'!$H$5:$H$5199,D70,'XUAT - NVL'!$K$5:$K$5199)</f>
        <v>0</v>
      </c>
      <c r="O70" s="559">
        <f>SUMIF('XUAT - NVL'!$H$5:$H$5199,D70,'XUAT - NVL'!$L$5:$L$5199)</f>
        <v>0</v>
      </c>
      <c r="P70" s="560">
        <f t="shared" ref="P70" ca="1" si="95">+J70+L70-N70</f>
        <v>0</v>
      </c>
      <c r="Q70" s="588">
        <f t="shared" ca="1" si="64"/>
        <v>0</v>
      </c>
      <c r="R70" s="561">
        <v>0</v>
      </c>
      <c r="S70" s="562" t="e">
        <f t="shared" ca="1" si="42"/>
        <v>#DIV/0!</v>
      </c>
      <c r="T70" s="563"/>
      <c r="U70" s="665">
        <f t="shared" si="7"/>
        <v>17</v>
      </c>
      <c r="V70" s="538" t="str">
        <f t="shared" ca="1" si="94"/>
        <v/>
      </c>
      <c r="W70" s="22" t="str">
        <f>IF(E70="","",VLOOKUP(E70,'Danh mục CODE'!$B$2:$C$2063,2,0))</f>
        <v>CÔNG TY CP GẠCH MEN PHƯƠNG NAM</v>
      </c>
    </row>
    <row r="71" spans="1:23" ht="16.5">
      <c r="A71" s="12">
        <f t="shared" si="41"/>
        <v>41</v>
      </c>
      <c r="B71" s="315" t="s">
        <v>1339</v>
      </c>
      <c r="C71" s="315" t="s">
        <v>1331</v>
      </c>
      <c r="D71" s="315" t="s">
        <v>1339</v>
      </c>
      <c r="E71" s="553" t="str">
        <f>IF(C71="","",VLOOKUP(D71,'Danh mục CODE'!$A$2:$I$1966,2,0))</f>
        <v>NCC00607</v>
      </c>
      <c r="F71" s="554" t="str">
        <f>IF(D71="","",VLOOKUP(B71,'Danh mục CODE'!$A$2:$F$790,6,0))</f>
        <v>kg</v>
      </c>
      <c r="G71" s="555"/>
      <c r="H71" s="556"/>
      <c r="I71" s="556"/>
      <c r="J71" s="557">
        <v>0</v>
      </c>
      <c r="K71" s="557">
        <v>0</v>
      </c>
      <c r="L71" s="558">
        <f ca="1">SUMIF('NHAP - NVL'!$G$5:$G$3001,C71,'NHAP - NVL'!$J$5:$J$2001)</f>
        <v>34623.279999999999</v>
      </c>
      <c r="M71" s="585">
        <f ca="1">SUMIF('NHAP - NVL'!$G$5:$G$3001,C71,'NHAP - NVL'!$K$5:$K$2001)</f>
        <v>37634</v>
      </c>
      <c r="N71" s="559">
        <f>SUMIF('XUAT - NVL'!$H$5:$H$5199,D71,'XUAT - NVL'!$K$5:$K$5199)</f>
        <v>0</v>
      </c>
      <c r="O71" s="559">
        <f>SUMIF('XUAT - NVL'!$H$5:$H$5199,D71,'XUAT - NVL'!$L$5:$L$5199)</f>
        <v>37634</v>
      </c>
      <c r="P71" s="560">
        <v>0</v>
      </c>
      <c r="Q71" s="588">
        <f t="shared" ca="1" si="64"/>
        <v>0</v>
      </c>
      <c r="R71" s="561">
        <v>0</v>
      </c>
      <c r="S71" s="562" t="e">
        <f t="shared" ca="1" si="42"/>
        <v>#DIV/0!</v>
      </c>
      <c r="T71" s="563"/>
      <c r="U71" s="665">
        <f t="shared" si="7"/>
        <v>17</v>
      </c>
      <c r="V71" s="538" t="str">
        <f t="shared" ca="1" si="94"/>
        <v>in</v>
      </c>
      <c r="W71" s="22" t="str">
        <f>IF(E71="","",VLOOKUP(E71,'Danh mục CODE'!$B$2:$C$2063,2,0))</f>
        <v>CÔNG TY CP GẠCH MEN PHƯƠNG NAM</v>
      </c>
    </row>
    <row r="72" spans="1:23" ht="16.5">
      <c r="A72" s="12">
        <f t="shared" si="41"/>
        <v>42</v>
      </c>
      <c r="B72" s="315" t="s">
        <v>1340</v>
      </c>
      <c r="C72" s="315" t="s">
        <v>1332</v>
      </c>
      <c r="D72" s="315" t="s">
        <v>1340</v>
      </c>
      <c r="E72" s="553" t="str">
        <f>IF(C72="","",VLOOKUP(D72,'Danh mục CODE'!$A$2:$I$1966,2,0))</f>
        <v>NCC00607</v>
      </c>
      <c r="F72" s="554" t="str">
        <f>IF(D72="","",VLOOKUP(B72,'Danh mục CODE'!$A$2:$F$790,6,0))</f>
        <v>kg</v>
      </c>
      <c r="G72" s="555"/>
      <c r="H72" s="556"/>
      <c r="I72" s="556"/>
      <c r="J72" s="557">
        <v>0</v>
      </c>
      <c r="K72" s="557">
        <v>29502</v>
      </c>
      <c r="L72" s="558">
        <v>0</v>
      </c>
      <c r="M72" s="585">
        <f ca="1">SUMIF('NHAP - NVL'!$G$5:$G$3001,C72,'NHAP - NVL'!$K$5:$K$2001)</f>
        <v>0</v>
      </c>
      <c r="N72" s="559">
        <f>SUMIF('XUAT - NVL'!$H$5:$H$5199,D72,'XUAT - NVL'!$K$5:$K$5199)</f>
        <v>0</v>
      </c>
      <c r="O72" s="559">
        <f>SUMIF('XUAT - NVL'!$H$5:$H$5199,D72,'XUAT - NVL'!$L$5:$L$5199)</f>
        <v>14547</v>
      </c>
      <c r="P72" s="560">
        <v>0</v>
      </c>
      <c r="Q72" s="588">
        <f t="shared" ca="1" si="64"/>
        <v>14955</v>
      </c>
      <c r="R72" s="561">
        <v>0</v>
      </c>
      <c r="S72" s="562" t="e">
        <f t="shared" ca="1" si="42"/>
        <v>#DIV/0!</v>
      </c>
      <c r="T72" s="563"/>
      <c r="U72" s="665">
        <f t="shared" si="7"/>
        <v>17</v>
      </c>
      <c r="V72" s="538" t="str">
        <f t="shared" ca="1" si="94"/>
        <v>in</v>
      </c>
      <c r="W72" s="22" t="str">
        <f>IF(E72="","",VLOOKUP(E72,'Danh mục CODE'!$B$2:$C$2063,2,0))</f>
        <v>CÔNG TY CP GẠCH MEN PHƯƠNG NAM</v>
      </c>
    </row>
    <row r="73" spans="1:23" ht="16.5">
      <c r="A73" s="12">
        <f t="shared" si="41"/>
        <v>43</v>
      </c>
      <c r="B73" s="315" t="s">
        <v>1341</v>
      </c>
      <c r="C73" s="315" t="s">
        <v>1333</v>
      </c>
      <c r="D73" s="315" t="s">
        <v>1341</v>
      </c>
      <c r="E73" s="553" t="str">
        <f>IF(C73="","",VLOOKUP(D73,'Danh mục CODE'!$A$2:$I$1966,2,0))</f>
        <v>NCC00607</v>
      </c>
      <c r="F73" s="554" t="str">
        <f>IF(D73="","",VLOOKUP(B73,'Danh mục CODE'!$A$2:$F$790,6,0))</f>
        <v>kg</v>
      </c>
      <c r="G73" s="555"/>
      <c r="H73" s="556"/>
      <c r="I73" s="556"/>
      <c r="J73" s="557">
        <v>0</v>
      </c>
      <c r="K73" s="557">
        <v>0</v>
      </c>
      <c r="L73" s="558">
        <v>0</v>
      </c>
      <c r="M73" s="585">
        <f ca="1">SUMIF('NHAP - NVL'!$G$5:$G$3001,C73,'NHAP - NVL'!$K$5:$K$2001)</f>
        <v>0</v>
      </c>
      <c r="N73" s="559">
        <f>SUMIF('XUAT - NVL'!$H$5:$H$5199,D73,'XUAT - NVL'!$K$5:$K$5199)</f>
        <v>0</v>
      </c>
      <c r="O73" s="559">
        <f>SUMIF('XUAT - NVL'!$H$5:$H$5199,D73,'XUAT - NVL'!$L$5:$L$5199)</f>
        <v>0</v>
      </c>
      <c r="P73" s="560">
        <v>0</v>
      </c>
      <c r="Q73" s="588">
        <f t="shared" ca="1" si="64"/>
        <v>0</v>
      </c>
      <c r="R73" s="561">
        <v>0</v>
      </c>
      <c r="S73" s="562" t="e">
        <f t="shared" ca="1" si="42"/>
        <v>#DIV/0!</v>
      </c>
      <c r="T73" s="563"/>
      <c r="U73" s="665">
        <f t="shared" si="7"/>
        <v>17</v>
      </c>
      <c r="V73" s="538" t="str">
        <f t="shared" ref="V73" ca="1" si="96">IF(SUM(J73:P73)&lt;&gt;0,"in","")</f>
        <v/>
      </c>
      <c r="W73" s="22" t="str">
        <f>IF(E73="","",VLOOKUP(E73,'Danh mục CODE'!$B$2:$C$2063,2,0))</f>
        <v>CÔNG TY CP GẠCH MEN PHƯƠNG NAM</v>
      </c>
    </row>
    <row r="74" spans="1:23" ht="16.5">
      <c r="A74" s="12">
        <f t="shared" si="41"/>
        <v>44</v>
      </c>
      <c r="B74" s="315" t="s">
        <v>1428</v>
      </c>
      <c r="C74" s="315" t="s">
        <v>1429</v>
      </c>
      <c r="D74" s="315" t="s">
        <v>1428</v>
      </c>
      <c r="E74" s="553" t="str">
        <f>IF(C74="","",VLOOKUP(D74,'Danh mục CODE'!$A$2:$I$1966,2,0))</f>
        <v>NCC00607</v>
      </c>
      <c r="F74" s="554" t="str">
        <f>IF(D74="","",VLOOKUP(B74,'Danh mục CODE'!$A$2:$F$790,6,0))</f>
        <v>kg</v>
      </c>
      <c r="G74" s="555"/>
      <c r="H74" s="556"/>
      <c r="I74" s="556"/>
      <c r="J74" s="557">
        <v>0</v>
      </c>
      <c r="K74" s="557">
        <v>0</v>
      </c>
      <c r="L74" s="558">
        <f ca="1">SUMIF('NHAP - NVL'!$G$5:$G$3001,C74,'NHAP - NVL'!$J$5:$J$2001)</f>
        <v>0</v>
      </c>
      <c r="M74" s="585">
        <f ca="1">SUMIF('NHAP - NVL'!$G$5:$G$3001,C74,'NHAP - NVL'!$K$5:$K$2001)</f>
        <v>0</v>
      </c>
      <c r="N74" s="559">
        <f>SUMIF('XUAT - NVL'!$H$5:$H$5199,D74,'XUAT - NVL'!$K$5:$K$5199)</f>
        <v>0</v>
      </c>
      <c r="O74" s="559">
        <f>SUMIF('XUAT - NVL'!$H$5:$H$5199,D74,'XUAT - NVL'!$L$5:$L$5199)</f>
        <v>0</v>
      </c>
      <c r="P74" s="560">
        <v>0</v>
      </c>
      <c r="Q74" s="588">
        <f t="shared" ref="Q74" ca="1" si="97">+K74+M74-O74</f>
        <v>0</v>
      </c>
      <c r="R74" s="561">
        <v>0</v>
      </c>
      <c r="S74" s="562" t="e">
        <f t="shared" ref="S74" ca="1" si="98">IF(R74="","",Q74/R74)</f>
        <v>#DIV/0!</v>
      </c>
      <c r="T74" s="563"/>
      <c r="U74" s="665">
        <f t="shared" si="7"/>
        <v>17</v>
      </c>
      <c r="V74" s="538" t="str">
        <f t="shared" ref="V74" ca="1" si="99">IF(SUM(J74:P74)&lt;&gt;0,"in","")</f>
        <v/>
      </c>
      <c r="W74" s="22" t="str">
        <f>IF(E74="","",VLOOKUP(E74,'Danh mục CODE'!$B$2:$C$2063,2,0))</f>
        <v>CÔNG TY CP GẠCH MEN PHƯƠNG NAM</v>
      </c>
    </row>
    <row r="75" spans="1:23" ht="16.5">
      <c r="A75" s="12">
        <f t="shared" si="41"/>
        <v>45</v>
      </c>
      <c r="B75" s="315" t="s">
        <v>1343</v>
      </c>
      <c r="C75" s="315" t="s">
        <v>1344</v>
      </c>
      <c r="D75" s="315" t="s">
        <v>1343</v>
      </c>
      <c r="E75" s="553" t="str">
        <f>IF(C75="","",VLOOKUP(D75,'Danh mục CODE'!$A$2:$I$1966,2,0))</f>
        <v>NCC00607</v>
      </c>
      <c r="F75" s="554" t="str">
        <f>IF(D75="","",VLOOKUP(B75,'Danh mục CODE'!$A$2:$F$790,6,0))</f>
        <v>kg</v>
      </c>
      <c r="G75" s="555"/>
      <c r="H75" s="556"/>
      <c r="I75" s="556"/>
      <c r="J75" s="557">
        <v>0</v>
      </c>
      <c r="K75" s="557">
        <v>0</v>
      </c>
      <c r="L75" s="558">
        <f ca="1">SUMIF('NHAP - NVL'!$G$5:$G$3001,C75,'NHAP - NVL'!$J$5:$J$2001)</f>
        <v>0</v>
      </c>
      <c r="M75" s="585">
        <f ca="1">SUMIF('NHAP - NVL'!$G$5:$G$3001,C75,'NHAP - NVL'!$K$5:$K$2001)</f>
        <v>0</v>
      </c>
      <c r="N75" s="559">
        <f>SUMIF('XUAT - NVL'!$H$5:$H$5199,D75,'XUAT - NVL'!$K$5:$K$5199)</f>
        <v>0</v>
      </c>
      <c r="O75" s="559">
        <f>SUMIF('XUAT - NVL'!$H$5:$H$5199,D75,'XUAT - NVL'!$L$5:$L$5199)</f>
        <v>0</v>
      </c>
      <c r="P75" s="560">
        <f t="shared" ref="P75" ca="1" si="100">+J75+L75-N75</f>
        <v>0</v>
      </c>
      <c r="Q75" s="588">
        <f t="shared" ref="Q75" ca="1" si="101">+K75+M75-O75</f>
        <v>0</v>
      </c>
      <c r="R75" s="561">
        <v>0</v>
      </c>
      <c r="S75" s="562" t="e">
        <f t="shared" ca="1" si="42"/>
        <v>#DIV/0!</v>
      </c>
      <c r="T75" s="563"/>
      <c r="U75" s="665">
        <f t="shared" si="7"/>
        <v>17</v>
      </c>
      <c r="V75" s="538" t="str">
        <f t="shared" ref="V75" ca="1" si="102">IF(SUM(J75:P75)&lt;&gt;0,"in","")</f>
        <v/>
      </c>
      <c r="W75" s="22" t="str">
        <f>IF(E75="","",VLOOKUP(E75,'Danh mục CODE'!$B$2:$C$2063,2,0))</f>
        <v>CÔNG TY CP GẠCH MEN PHƯƠNG NAM</v>
      </c>
    </row>
    <row r="76" spans="1:23" ht="16.5">
      <c r="A76" s="12">
        <f t="shared" si="41"/>
        <v>46</v>
      </c>
      <c r="B76" s="315" t="s">
        <v>1379</v>
      </c>
      <c r="C76" s="315" t="s">
        <v>1380</v>
      </c>
      <c r="D76" s="315" t="s">
        <v>1379</v>
      </c>
      <c r="E76" s="553" t="str">
        <f>IF(C76="","",VLOOKUP(D76,'Danh mục CODE'!$A$2:$I$1966,2,0))</f>
        <v>NCC00607</v>
      </c>
      <c r="F76" s="554" t="str">
        <f>IF(D76="","",VLOOKUP(B76,'Danh mục CODE'!$A$2:$F$790,6,0))</f>
        <v>kg</v>
      </c>
      <c r="G76" s="555"/>
      <c r="H76" s="556"/>
      <c r="I76" s="556"/>
      <c r="J76" s="557">
        <v>0</v>
      </c>
      <c r="K76" s="557">
        <v>0</v>
      </c>
      <c r="L76" s="558">
        <f ca="1">SUMIF('NHAP - NVL'!$G$5:$G$3001,C76,'NHAP - NVL'!$J$5:$J$2001)</f>
        <v>0</v>
      </c>
      <c r="M76" s="585">
        <f ca="1">SUMIF('NHAP - NVL'!$G$5:$G$3001,C76,'NHAP - NVL'!$K$5:$K$2001)</f>
        <v>0</v>
      </c>
      <c r="N76" s="559">
        <f>SUMIF('XUAT - NVL'!$H$5:$H$5199,D76,'XUAT - NVL'!$K$5:$K$5199)</f>
        <v>0</v>
      </c>
      <c r="O76" s="559">
        <f>SUMIF('XUAT - NVL'!$H$5:$H$5199,D76,'XUAT - NVL'!$L$5:$L$5199)</f>
        <v>0</v>
      </c>
      <c r="P76" s="560">
        <f t="shared" ref="P76" ca="1" si="103">+J76+L76-N76</f>
        <v>0</v>
      </c>
      <c r="Q76" s="588">
        <f t="shared" ref="Q76:Q77" ca="1" si="104">+K76+M76-O76</f>
        <v>0</v>
      </c>
      <c r="R76" s="561">
        <v>0</v>
      </c>
      <c r="S76" s="562" t="e">
        <f t="shared" ref="S76:S77" ca="1" si="105">IF(R76="","",Q76/R76)</f>
        <v>#DIV/0!</v>
      </c>
      <c r="T76" s="563"/>
      <c r="U76" s="665">
        <f t="shared" si="7"/>
        <v>17</v>
      </c>
      <c r="V76" s="538" t="str">
        <f t="shared" ref="V76" ca="1" si="106">IF(SUM(J76:P76)&lt;&gt;0,"in","")</f>
        <v/>
      </c>
      <c r="W76" s="22" t="str">
        <f>IF(E76="","",VLOOKUP(E76,'Danh mục CODE'!$B$2:$C$2063,2,0))</f>
        <v>CÔNG TY CP GẠCH MEN PHƯƠNG NAM</v>
      </c>
    </row>
    <row r="77" spans="1:23" ht="16.5">
      <c r="A77" s="12">
        <f t="shared" si="41"/>
        <v>47</v>
      </c>
      <c r="B77" s="315" t="s">
        <v>1394</v>
      </c>
      <c r="C77" s="315" t="s">
        <v>1396</v>
      </c>
      <c r="D77" s="315" t="s">
        <v>1394</v>
      </c>
      <c r="E77" s="553" t="str">
        <f>IF(C77="","",VLOOKUP(D77,'Danh mục CODE'!$A$2:$I$1966,2,0))</f>
        <v>NCC00607</v>
      </c>
      <c r="F77" s="554" t="str">
        <f>IF(D77="","",VLOOKUP(B77,'Danh mục CODE'!$A$2:$F$790,6,0))</f>
        <v>kg</v>
      </c>
      <c r="G77" s="555"/>
      <c r="H77" s="556"/>
      <c r="I77" s="556"/>
      <c r="J77" s="557">
        <v>0</v>
      </c>
      <c r="K77" s="557">
        <v>0</v>
      </c>
      <c r="L77" s="558">
        <f ca="1">SUMIF('NHAP - NVL'!$G$5:$G$3001,C77,'NHAP - NVL'!$J$5:$J$2001)</f>
        <v>0</v>
      </c>
      <c r="M77" s="585">
        <f ca="1">SUMIF('NHAP - NVL'!$G$5:$G$3001,C77,'NHAP - NVL'!$K$5:$K$2001)</f>
        <v>0</v>
      </c>
      <c r="N77" s="559">
        <f>SUMIF('XUAT - NVL'!$H$5:$H$5199,D77,'XUAT - NVL'!$K$5:$K$5199)</f>
        <v>0</v>
      </c>
      <c r="O77" s="559">
        <f>SUMIF('XUAT - NVL'!$H$5:$H$5199,D77,'XUAT - NVL'!$L$5:$L$5199)</f>
        <v>0</v>
      </c>
      <c r="P77" s="560">
        <v>0</v>
      </c>
      <c r="Q77" s="588">
        <f t="shared" ca="1" si="104"/>
        <v>0</v>
      </c>
      <c r="R77" s="561">
        <v>0</v>
      </c>
      <c r="S77" s="562" t="e">
        <f t="shared" ca="1" si="105"/>
        <v>#DIV/0!</v>
      </c>
      <c r="T77" s="563"/>
      <c r="U77" s="665">
        <f t="shared" si="7"/>
        <v>17</v>
      </c>
      <c r="V77" s="538" t="str">
        <f t="shared" ref="V77" ca="1" si="107">IF(SUM(J77:P77)&lt;&gt;0,"in","")</f>
        <v/>
      </c>
      <c r="W77" s="22" t="str">
        <f>IF(E77="","",VLOOKUP(E77,'Danh mục CODE'!$B$2:$C$2063,2,0))</f>
        <v>CÔNG TY CP GẠCH MEN PHƯƠNG NAM</v>
      </c>
    </row>
    <row r="78" spans="1:23" ht="16.5">
      <c r="A78" s="12">
        <f t="shared" si="41"/>
        <v>48</v>
      </c>
      <c r="B78" s="315" t="s">
        <v>1395</v>
      </c>
      <c r="C78" s="315" t="s">
        <v>1397</v>
      </c>
      <c r="D78" s="315" t="s">
        <v>1395</v>
      </c>
      <c r="E78" s="553" t="str">
        <f>IF(C78="","",VLOOKUP(D78,'Danh mục CODE'!$A$2:$I$1966,2,0))</f>
        <v>NCC00607</v>
      </c>
      <c r="F78" s="554" t="str">
        <f>IF(D78="","",VLOOKUP(B78,'Danh mục CODE'!$A$2:$F$790,6,0))</f>
        <v>kg</v>
      </c>
      <c r="G78" s="555"/>
      <c r="H78" s="556"/>
      <c r="I78" s="556"/>
      <c r="J78" s="557">
        <v>0</v>
      </c>
      <c r="K78" s="557">
        <v>0</v>
      </c>
      <c r="L78" s="558">
        <f ca="1">SUMIF('NHAP - NVL'!$G$5:$G$3001,C78,'NHAP - NVL'!$J$5:$J$2001)</f>
        <v>112016.44</v>
      </c>
      <c r="M78" s="585">
        <f ca="1">SUMIF('NHAP - NVL'!$G$5:$G$3001,C78,'NHAP - NVL'!$K$5:$K$2001)</f>
        <v>121757</v>
      </c>
      <c r="N78" s="559">
        <f>SUMIF('XUAT - NVL'!$H$5:$H$5199,D78,'XUAT - NVL'!$K$5:$K$5199)</f>
        <v>0</v>
      </c>
      <c r="O78" s="559">
        <f>SUMIF('XUAT - NVL'!$H$5:$H$5199,D78,'XUAT - NVL'!$L$5:$L$5199)</f>
        <v>121757</v>
      </c>
      <c r="P78" s="560">
        <v>0</v>
      </c>
      <c r="Q78" s="588">
        <f t="shared" ref="Q78" ca="1" si="108">+K78+M78-O78</f>
        <v>0</v>
      </c>
      <c r="R78" s="561">
        <v>0</v>
      </c>
      <c r="S78" s="562" t="e">
        <f t="shared" ref="S78" ca="1" si="109">IF(R78="","",Q78/R78)</f>
        <v>#DIV/0!</v>
      </c>
      <c r="T78" s="563"/>
      <c r="U78" s="665">
        <f t="shared" si="7"/>
        <v>17</v>
      </c>
      <c r="V78" s="538" t="str">
        <f t="shared" ref="V78" ca="1" si="110">IF(SUM(J78:P78)&lt;&gt;0,"in","")</f>
        <v>in</v>
      </c>
      <c r="W78" s="22" t="str">
        <f>IF(E78="","",VLOOKUP(E78,'Danh mục CODE'!$B$2:$C$2063,2,0))</f>
        <v>CÔNG TY CP GẠCH MEN PHƯƠNG NAM</v>
      </c>
    </row>
    <row r="79" spans="1:23" ht="16.5">
      <c r="A79" s="12">
        <f t="shared" si="41"/>
        <v>49</v>
      </c>
      <c r="B79" s="315" t="s">
        <v>1407</v>
      </c>
      <c r="C79" s="315" t="s">
        <v>1408</v>
      </c>
      <c r="D79" s="315" t="s">
        <v>1407</v>
      </c>
      <c r="E79" s="553" t="str">
        <f>IF(C79="","",VLOOKUP(D79,'Danh mục CODE'!$A$2:$I$1966,2,0))</f>
        <v>NCC00607</v>
      </c>
      <c r="F79" s="554" t="str">
        <f>IF(D79="","",VLOOKUP(B79,'Danh mục CODE'!$A$2:$F$790,6,0))</f>
        <v>kg</v>
      </c>
      <c r="G79" s="555"/>
      <c r="H79" s="556"/>
      <c r="I79" s="556"/>
      <c r="J79" s="557">
        <v>0</v>
      </c>
      <c r="K79" s="557">
        <v>0</v>
      </c>
      <c r="L79" s="558">
        <v>0</v>
      </c>
      <c r="M79" s="585">
        <f ca="1">SUMIF('NHAP - NVL'!$G$5:$G$3001,C79,'NHAP - NVL'!$K$5:$K$2001)</f>
        <v>0</v>
      </c>
      <c r="N79" s="559">
        <f>SUMIF('XUAT - NVL'!$H$5:$H$5199,D79,'XUAT - NVL'!$K$5:$K$5199)</f>
        <v>0</v>
      </c>
      <c r="O79" s="559">
        <f>SUMIF('XUAT - NVL'!$H$5:$H$5199,D79,'XUAT - NVL'!$L$5:$L$5199)</f>
        <v>0</v>
      </c>
      <c r="P79" s="560">
        <v>0</v>
      </c>
      <c r="Q79" s="588">
        <f t="shared" ref="Q79" ca="1" si="111">+K79+M79-O79</f>
        <v>0</v>
      </c>
      <c r="R79" s="561">
        <v>0</v>
      </c>
      <c r="S79" s="562" t="e">
        <f t="shared" ref="S79" ca="1" si="112">IF(R79="","",Q79/R79)</f>
        <v>#DIV/0!</v>
      </c>
      <c r="T79" s="563"/>
      <c r="U79" s="665">
        <f t="shared" si="7"/>
        <v>17</v>
      </c>
      <c r="V79" s="538" t="str">
        <f t="shared" ref="V79" ca="1" si="113">IF(SUM(J79:P79)&lt;&gt;0,"in","")</f>
        <v/>
      </c>
      <c r="W79" s="22" t="str">
        <f>IF(E79="","",VLOOKUP(E79,'Danh mục CODE'!$B$2:$C$2063,2,0))</f>
        <v>CÔNG TY CP GẠCH MEN PHƯƠNG NAM</v>
      </c>
    </row>
    <row r="80" spans="1:23" ht="16.5">
      <c r="A80" s="12">
        <f t="shared" si="41"/>
        <v>50</v>
      </c>
      <c r="B80" s="315" t="s">
        <v>1416</v>
      </c>
      <c r="C80" s="315" t="s">
        <v>1417</v>
      </c>
      <c r="D80" s="315" t="s">
        <v>1416</v>
      </c>
      <c r="E80" s="553" t="str">
        <f>IF(C80="","",VLOOKUP(D80,'Danh mục CODE'!$A$2:$I$1966,2,0))</f>
        <v>NCC00607</v>
      </c>
      <c r="F80" s="554" t="str">
        <f>IF(D80="","",VLOOKUP(B80,'Danh mục CODE'!$A$2:$F$790,6,0))</f>
        <v>kg</v>
      </c>
      <c r="G80" s="555"/>
      <c r="H80" s="556"/>
      <c r="I80" s="556"/>
      <c r="J80" s="557">
        <v>0</v>
      </c>
      <c r="K80" s="557">
        <v>0</v>
      </c>
      <c r="L80" s="558">
        <f ca="1">SUMIF('NHAP - NVL'!$G$5:$G$3001,C80,'NHAP - NVL'!$J$5:$J$2001)</f>
        <v>0</v>
      </c>
      <c r="M80" s="585">
        <f ca="1">SUMIF('NHAP - NVL'!$G$5:$G$3001,C80,'NHAP - NVL'!$K$5:$K$2001)</f>
        <v>0</v>
      </c>
      <c r="N80" s="559">
        <f>SUMIF('XUAT - NVL'!$H$5:$H$5199,D80,'XUAT - NVL'!$K$5:$K$5199)</f>
        <v>0</v>
      </c>
      <c r="O80" s="559">
        <f>SUMIF('XUAT - NVL'!$H$5:$H$5199,D80,'XUAT - NVL'!$L$5:$L$5199)</f>
        <v>0</v>
      </c>
      <c r="P80" s="560">
        <v>0</v>
      </c>
      <c r="Q80" s="588">
        <f t="shared" ref="Q80" ca="1" si="114">+K80+M80-O80</f>
        <v>0</v>
      </c>
      <c r="R80" s="561">
        <v>0</v>
      </c>
      <c r="S80" s="562" t="e">
        <f t="shared" ref="S80" ca="1" si="115">IF(R80="","",Q80/R80)</f>
        <v>#DIV/0!</v>
      </c>
      <c r="T80" s="563"/>
      <c r="U80" s="665">
        <f t="shared" si="7"/>
        <v>17</v>
      </c>
      <c r="V80" s="538" t="str">
        <f t="shared" ref="V80" ca="1" si="116">IF(SUM(J80:P80)&lt;&gt;0,"in","")</f>
        <v/>
      </c>
      <c r="W80" s="22" t="str">
        <f>IF(E80="","",VLOOKUP(E80,'Danh mục CODE'!$B$2:$C$2063,2,0))</f>
        <v>CÔNG TY CP GẠCH MEN PHƯƠNG NAM</v>
      </c>
    </row>
    <row r="81" spans="1:23" ht="16.5">
      <c r="A81" s="12">
        <f t="shared" si="41"/>
        <v>51</v>
      </c>
      <c r="B81" s="315" t="s">
        <v>1438</v>
      </c>
      <c r="C81" s="315" t="s">
        <v>1439</v>
      </c>
      <c r="D81" s="315" t="s">
        <v>1438</v>
      </c>
      <c r="E81" s="553" t="str">
        <f>IF(C81="","",VLOOKUP(D81,'Danh mục CODE'!$A$2:$I$1966,2,0))</f>
        <v>NCC00607</v>
      </c>
      <c r="F81" s="554" t="str">
        <f>IF(D81="","",VLOOKUP(B81,'Danh mục CODE'!$A$2:$F$790,6,0))</f>
        <v>kg</v>
      </c>
      <c r="G81" s="555"/>
      <c r="H81" s="556"/>
      <c r="I81" s="556"/>
      <c r="J81" s="557">
        <v>0</v>
      </c>
      <c r="K81" s="557">
        <v>0</v>
      </c>
      <c r="L81" s="558">
        <f ca="1">SUMIF('NHAP - NVL'!$G$5:$G$3001,C81,'NHAP - NVL'!$J$5:$J$2001)</f>
        <v>0</v>
      </c>
      <c r="M81" s="585">
        <f ca="1">SUMIF('NHAP - NVL'!$G$5:$G$3001,C81,'NHAP - NVL'!$K$5:$K$2001)</f>
        <v>0</v>
      </c>
      <c r="N81" s="559">
        <f>SUMIF('XUAT - NVL'!$H$5:$H$5199,D81,'XUAT - NVL'!$K$5:$K$5199)</f>
        <v>0</v>
      </c>
      <c r="O81" s="559">
        <f>SUMIF('XUAT - NVL'!$H$5:$H$5199,D81,'XUAT - NVL'!$L$5:$L$5199)</f>
        <v>0</v>
      </c>
      <c r="P81" s="560">
        <v>0</v>
      </c>
      <c r="Q81" s="588">
        <f t="shared" ref="Q81" ca="1" si="117">+K81+M81-O81</f>
        <v>0</v>
      </c>
      <c r="R81" s="561">
        <v>0</v>
      </c>
      <c r="S81" s="562" t="e">
        <f t="shared" ref="S81" ca="1" si="118">IF(R81="","",Q81/R81)</f>
        <v>#DIV/0!</v>
      </c>
      <c r="T81" s="563"/>
      <c r="U81" s="665">
        <f t="shared" si="7"/>
        <v>17</v>
      </c>
      <c r="V81" s="538" t="str">
        <f t="shared" ref="V81" ca="1" si="119">IF(SUM(J81:P81)&lt;&gt;0,"in","")</f>
        <v/>
      </c>
      <c r="W81" s="22" t="str">
        <f>IF(E81="","",VLOOKUP(E81,'Danh mục CODE'!$B$2:$C$2063,2,0))</f>
        <v>CÔNG TY CP GẠCH MEN PHƯƠNG NAM</v>
      </c>
    </row>
    <row r="82" spans="1:23" ht="16.5">
      <c r="A82" s="12">
        <f t="shared" si="41"/>
        <v>52</v>
      </c>
      <c r="B82" s="315" t="s">
        <v>1453</v>
      </c>
      <c r="C82" s="315" t="s">
        <v>1455</v>
      </c>
      <c r="D82" s="315" t="s">
        <v>1453</v>
      </c>
      <c r="E82" s="553" t="str">
        <f>IF(C82="","",VLOOKUP(D82,'Danh mục CODE'!$A$2:$I$1966,2,0))</f>
        <v>NCC00607</v>
      </c>
      <c r="F82" s="554" t="str">
        <f>IF(D82="","",VLOOKUP(B82,'Danh mục CODE'!$A$2:$F$790,6,0))</f>
        <v>kg</v>
      </c>
      <c r="G82" s="555"/>
      <c r="H82" s="556"/>
      <c r="I82" s="556"/>
      <c r="J82" s="557">
        <v>0</v>
      </c>
      <c r="K82" s="557">
        <v>0</v>
      </c>
      <c r="L82" s="558">
        <f ca="1">SUMIF('NHAP - NVL'!$G$5:$G$3001,C82,'NHAP - NVL'!$J$5:$J$2001)</f>
        <v>0</v>
      </c>
      <c r="M82" s="585">
        <f ca="1">SUMIF('NHAP - NVL'!$G$5:$G$3001,C82,'NHAP - NVL'!$K$5:$K$2001)</f>
        <v>0</v>
      </c>
      <c r="N82" s="559">
        <f>SUMIF('XUAT - NVL'!$H$5:$H$5199,D82,'XUAT - NVL'!$K$5:$K$5199)</f>
        <v>0</v>
      </c>
      <c r="O82" s="559">
        <f>SUMIF('XUAT - NVL'!$H$5:$H$5199,D82,'XUAT - NVL'!$L$5:$L$5199)</f>
        <v>0</v>
      </c>
      <c r="P82" s="560">
        <v>0</v>
      </c>
      <c r="Q82" s="588">
        <f t="shared" ref="Q82" ca="1" si="120">+K82+M82-O82</f>
        <v>0</v>
      </c>
      <c r="R82" s="561">
        <v>0</v>
      </c>
      <c r="S82" s="562" t="e">
        <f t="shared" ref="S82" ca="1" si="121">IF(R82="","",Q82/R82)</f>
        <v>#DIV/0!</v>
      </c>
      <c r="T82" s="563"/>
      <c r="U82" s="665">
        <f t="shared" si="7"/>
        <v>17</v>
      </c>
      <c r="V82" s="538" t="str">
        <f t="shared" ref="V82" ca="1" si="122">IF(SUM(J82:P82)&lt;&gt;0,"in","")</f>
        <v/>
      </c>
      <c r="W82" s="22" t="str">
        <f>IF(E82="","",VLOOKUP(E82,'Danh mục CODE'!$B$2:$C$2063,2,0))</f>
        <v>CÔNG TY CP GẠCH MEN PHƯƠNG NAM</v>
      </c>
    </row>
    <row r="83" spans="1:23" ht="16.5">
      <c r="A83" s="12">
        <f t="shared" si="41"/>
        <v>53</v>
      </c>
      <c r="B83" s="315" t="s">
        <v>1454</v>
      </c>
      <c r="C83" s="315" t="s">
        <v>1456</v>
      </c>
      <c r="D83" s="315" t="s">
        <v>1454</v>
      </c>
      <c r="E83" s="553" t="str">
        <f>IF(C83="","",VLOOKUP(D83,'Danh mục CODE'!$A$2:$I$1966,2,0))</f>
        <v>NCC00607</v>
      </c>
      <c r="F83" s="554" t="str">
        <f>IF(D83="","",VLOOKUP(B83,'Danh mục CODE'!$A$2:$F$790,6,0))</f>
        <v>kg</v>
      </c>
      <c r="G83" s="555"/>
      <c r="H83" s="556"/>
      <c r="I83" s="556"/>
      <c r="J83" s="557">
        <v>0</v>
      </c>
      <c r="K83" s="557">
        <v>0</v>
      </c>
      <c r="L83" s="558">
        <f ca="1">SUMIF('NHAP - NVL'!$G$5:$G$3001,C83,'NHAP - NVL'!$J$5:$J$2001)</f>
        <v>0</v>
      </c>
      <c r="M83" s="585">
        <f ca="1">SUMIF('NHAP - NVL'!$G$5:$G$3001,C83,'NHAP - NVL'!$K$5:$K$2001)</f>
        <v>0</v>
      </c>
      <c r="N83" s="559">
        <f>SUMIF('XUAT - NVL'!$H$5:$H$5199,D83,'XUAT - NVL'!$K$5:$K$5199)</f>
        <v>0</v>
      </c>
      <c r="O83" s="559">
        <f>SUMIF('XUAT - NVL'!$H$5:$H$5199,D83,'XUAT - NVL'!$L$5:$L$5199)</f>
        <v>0</v>
      </c>
      <c r="P83" s="560">
        <v>0</v>
      </c>
      <c r="Q83" s="588">
        <f t="shared" ref="Q83" ca="1" si="123">+K83+M83-O83</f>
        <v>0</v>
      </c>
      <c r="R83" s="561">
        <v>0</v>
      </c>
      <c r="S83" s="562" t="e">
        <f t="shared" ref="S83" ca="1" si="124">IF(R83="","",Q83/R83)</f>
        <v>#DIV/0!</v>
      </c>
      <c r="T83" s="563"/>
      <c r="U83" s="665">
        <f t="shared" ref="U83:U85" si="125">U82</f>
        <v>17</v>
      </c>
      <c r="V83" s="538" t="str">
        <f t="shared" ref="V83" ca="1" si="126">IF(SUM(J83:P83)&lt;&gt;0,"in","")</f>
        <v/>
      </c>
      <c r="W83" s="22" t="str">
        <f>IF(E83="","",VLOOKUP(E83,'Danh mục CODE'!$B$2:$C$2063,2,0))</f>
        <v>CÔNG TY CP GẠCH MEN PHƯƠNG NAM</v>
      </c>
    </row>
    <row r="84" spans="1:23" ht="16.5">
      <c r="A84" s="12">
        <f t="shared" si="41"/>
        <v>54</v>
      </c>
      <c r="B84" s="315" t="s">
        <v>1178</v>
      </c>
      <c r="C84" s="315" t="s">
        <v>1179</v>
      </c>
      <c r="D84" s="315" t="s">
        <v>1178</v>
      </c>
      <c r="E84" s="553" t="str">
        <f>IF(C84="","",VLOOKUP(D84,'Danh mục CODE'!$A$2:$I$1966,2,0))</f>
        <v>NCC00607</v>
      </c>
      <c r="F84" s="554" t="str">
        <f>IF(D84="","",VLOOKUP(B84,'Danh mục CODE'!$A$2:$F$790,6,0))</f>
        <v>kg</v>
      </c>
      <c r="G84" s="555"/>
      <c r="H84" s="556"/>
      <c r="I84" s="556"/>
      <c r="J84" s="557">
        <v>0</v>
      </c>
      <c r="K84" s="557">
        <v>0</v>
      </c>
      <c r="L84" s="558">
        <f ca="1">SUMIF('NHAP - NVL'!$G$5:$G$3001,C84,'NHAP - NVL'!$J$5:$J$2001)</f>
        <v>0</v>
      </c>
      <c r="M84" s="585">
        <f ca="1">SUMIF('NHAP - NVL'!$G$5:$G$3001,C84,'NHAP - NVL'!$K$5:$K$2001)</f>
        <v>0</v>
      </c>
      <c r="N84" s="559">
        <f>SUMIF('XUAT - NVL'!$H$5:$H$5199,D84,'XUAT - NVL'!$K$5:$K$5199)</f>
        <v>0</v>
      </c>
      <c r="O84" s="559">
        <f>SUMIF('XUAT - NVL'!$H$5:$H$5199,D84,'XUAT - NVL'!$L$5:$L$5199)</f>
        <v>0</v>
      </c>
      <c r="P84" s="560">
        <v>0</v>
      </c>
      <c r="Q84" s="588">
        <f t="shared" ref="Q84" ca="1" si="127">+K84+M84-O84</f>
        <v>0</v>
      </c>
      <c r="R84" s="561">
        <v>0</v>
      </c>
      <c r="S84" s="562" t="e">
        <f t="shared" ref="S84" ca="1" si="128">IF(R84="","",Q84/R84)</f>
        <v>#DIV/0!</v>
      </c>
      <c r="T84" s="563"/>
      <c r="U84" s="665">
        <f t="shared" si="125"/>
        <v>17</v>
      </c>
      <c r="V84" s="538" t="str">
        <f t="shared" ref="V84" ca="1" si="129">IF(SUM(J84:P84)&lt;&gt;0,"in","")</f>
        <v/>
      </c>
      <c r="W84" s="22" t="str">
        <f>IF(E84="","",VLOOKUP(E84,'Danh mục CODE'!$B$2:$C$2063,2,0))</f>
        <v>CÔNG TY CP GẠCH MEN PHƯƠNG NAM</v>
      </c>
    </row>
    <row r="85" spans="1:23" ht="15" customHeight="1">
      <c r="A85" s="12">
        <f t="shared" si="41"/>
        <v>55</v>
      </c>
      <c r="B85" s="442" t="s">
        <v>1302</v>
      </c>
      <c r="C85" s="442" t="s">
        <v>106</v>
      </c>
      <c r="D85" s="442" t="s">
        <v>1302</v>
      </c>
      <c r="E85" s="553" t="str">
        <f>IF(C85="","",VLOOKUP(D85,'Danh mục CODE'!$A$2:$I$1966,2,0))</f>
        <v>NCC00607</v>
      </c>
      <c r="F85" s="554" t="str">
        <f>IF(D85="","",VLOOKUP(B85,'Danh mục CODE'!$A$2:$F$790,6,0))</f>
        <v>kg</v>
      </c>
      <c r="G85" s="555"/>
      <c r="H85" s="556"/>
      <c r="I85" s="556"/>
      <c r="J85" s="557">
        <v>0</v>
      </c>
      <c r="K85" s="557">
        <v>0</v>
      </c>
      <c r="L85" s="558">
        <f ca="1">SUMIF('NHAP - NVL'!$G$5:$G$3001,C85,'NHAP - NVL'!$J$5:$J$2001)</f>
        <v>0</v>
      </c>
      <c r="M85" s="585">
        <f ca="1">SUMIF('NHAP - NVL'!$G$5:$G$3001,C85,'NHAP - NVL'!$K$5:$K$2001)</f>
        <v>0</v>
      </c>
      <c r="N85" s="559">
        <f>SUMIF('XUAT - NVL'!$H$5:$H$5199,D85,'XUAT - NVL'!$K$5:$K$5199)</f>
        <v>0</v>
      </c>
      <c r="O85" s="559">
        <f>SUMIF('XUAT - NVL'!$H$5:$H$5199,D85,'XUAT - NVL'!$L$5:$L$5199)</f>
        <v>197790</v>
      </c>
      <c r="P85" s="560">
        <f t="shared" ref="P85" ca="1" si="130">+J85+L85-N85</f>
        <v>0</v>
      </c>
      <c r="Q85" s="588">
        <v>0</v>
      </c>
      <c r="R85" s="561">
        <v>0</v>
      </c>
      <c r="S85" s="562" t="e">
        <f t="shared" si="42"/>
        <v>#DIV/0!</v>
      </c>
      <c r="T85" s="563"/>
      <c r="U85" s="665">
        <f t="shared" si="125"/>
        <v>17</v>
      </c>
      <c r="V85" s="22"/>
      <c r="W85" s="22"/>
    </row>
    <row r="86" spans="1:23" ht="15" customHeight="1">
      <c r="J86" s="673"/>
      <c r="K86" s="673"/>
      <c r="L86" s="673"/>
      <c r="M86" s="673"/>
      <c r="N86" s="673"/>
      <c r="O86" s="673"/>
      <c r="P86" s="673"/>
      <c r="Q86" s="673"/>
      <c r="U86" s="665"/>
    </row>
    <row r="87" spans="1:23" ht="15" customHeight="1">
      <c r="J87" s="673"/>
      <c r="K87" s="673"/>
      <c r="L87" s="673"/>
      <c r="M87" s="673"/>
      <c r="N87" s="673"/>
      <c r="O87" s="673"/>
      <c r="P87" s="673"/>
      <c r="Q87" s="673"/>
    </row>
    <row r="88" spans="1:23" ht="15" customHeight="1">
      <c r="J88" s="673"/>
      <c r="K88" s="673"/>
      <c r="L88" s="673"/>
      <c r="M88" s="673"/>
      <c r="N88" s="673"/>
      <c r="O88" s="673"/>
      <c r="P88" s="673"/>
      <c r="Q88" s="673"/>
    </row>
    <row r="89" spans="1:23" ht="15" customHeight="1">
      <c r="J89" s="673"/>
      <c r="K89" s="673"/>
      <c r="L89" s="673"/>
      <c r="M89" s="673"/>
      <c r="N89" s="673"/>
      <c r="O89" s="673"/>
      <c r="P89" s="673"/>
      <c r="Q89" s="673"/>
    </row>
    <row r="90" spans="1:23" ht="15" customHeight="1">
      <c r="J90" s="673"/>
      <c r="K90" s="673"/>
      <c r="L90" s="673"/>
      <c r="M90" s="673"/>
      <c r="N90" s="673"/>
      <c r="O90" s="673"/>
      <c r="P90" s="673"/>
      <c r="Q90" s="673"/>
    </row>
    <row r="91" spans="1:23" ht="15" customHeight="1">
      <c r="J91" s="673"/>
      <c r="K91" s="673"/>
      <c r="L91" s="673"/>
      <c r="M91" s="673"/>
      <c r="N91" s="673"/>
      <c r="O91" s="673"/>
      <c r="P91" s="673"/>
      <c r="Q91" s="673"/>
    </row>
    <row r="92" spans="1:23" ht="15" customHeight="1">
      <c r="J92" s="673"/>
      <c r="K92" s="673"/>
      <c r="L92" s="673"/>
      <c r="M92" s="673"/>
      <c r="N92" s="673"/>
      <c r="O92" s="673"/>
      <c r="P92" s="673"/>
      <c r="Q92" s="673"/>
    </row>
    <row r="93" spans="1:23" ht="15" customHeight="1">
      <c r="J93" s="673"/>
      <c r="K93" s="673"/>
      <c r="L93" s="673"/>
      <c r="M93" s="673"/>
      <c r="N93" s="673"/>
      <c r="O93" s="673"/>
      <c r="P93" s="673"/>
      <c r="Q93" s="673"/>
      <c r="R93" s="584"/>
    </row>
    <row r="94" spans="1:23" ht="15" customHeight="1">
      <c r="J94" s="673"/>
      <c r="K94" s="673"/>
      <c r="L94" s="673"/>
      <c r="M94" s="673"/>
      <c r="N94" s="673"/>
      <c r="O94" s="673"/>
      <c r="P94" s="673"/>
      <c r="Q94" s="673"/>
    </row>
    <row r="95" spans="1:23" ht="15" customHeight="1">
      <c r="J95" s="673"/>
      <c r="K95" s="673"/>
      <c r="L95" s="673"/>
      <c r="M95" s="673"/>
      <c r="N95" s="673"/>
      <c r="O95" s="673"/>
      <c r="P95" s="673"/>
      <c r="Q95" s="673"/>
    </row>
    <row r="96" spans="1:23" ht="15" customHeight="1">
      <c r="J96" s="673"/>
      <c r="K96" s="673"/>
      <c r="L96" s="673"/>
      <c r="M96" s="673"/>
      <c r="N96" s="673"/>
      <c r="O96" s="673"/>
      <c r="P96" s="673"/>
      <c r="Q96" s="673"/>
    </row>
    <row r="97" spans="10:17" ht="15" customHeight="1">
      <c r="J97" s="673"/>
      <c r="K97" s="673"/>
      <c r="L97" s="673"/>
      <c r="M97" s="673"/>
      <c r="N97" s="673"/>
      <c r="O97" s="673"/>
      <c r="P97" s="673"/>
      <c r="Q97" s="673"/>
    </row>
    <row r="98" spans="10:17" ht="15" customHeight="1">
      <c r="J98" s="673"/>
      <c r="K98" s="673"/>
      <c r="L98" s="673"/>
      <c r="M98" s="673"/>
      <c r="N98" s="673"/>
      <c r="O98" s="673"/>
      <c r="P98" s="673"/>
      <c r="Q98" s="673"/>
    </row>
    <row r="99" spans="10:17" ht="15" customHeight="1">
      <c r="J99" s="673"/>
      <c r="K99" s="673"/>
      <c r="L99" s="673"/>
      <c r="M99" s="673"/>
      <c r="N99" s="673"/>
      <c r="O99" s="673"/>
      <c r="P99" s="673"/>
      <c r="Q99" s="673"/>
    </row>
    <row r="100" spans="10:17" ht="15" customHeight="1">
      <c r="J100" s="673"/>
      <c r="K100" s="673"/>
      <c r="L100" s="673"/>
      <c r="M100" s="673"/>
      <c r="N100" s="673"/>
      <c r="O100" s="673"/>
      <c r="P100" s="673"/>
      <c r="Q100" s="673"/>
    </row>
    <row r="101" spans="10:17" ht="15" customHeight="1">
      <c r="J101" s="673"/>
      <c r="K101" s="673"/>
      <c r="L101" s="673"/>
      <c r="M101" s="673"/>
      <c r="N101" s="673"/>
      <c r="O101" s="673"/>
      <c r="P101" s="673"/>
      <c r="Q101" s="673"/>
    </row>
    <row r="102" spans="10:17" ht="15" customHeight="1">
      <c r="J102" s="673"/>
      <c r="K102" s="673"/>
      <c r="L102" s="673"/>
      <c r="M102" s="673"/>
      <c r="N102" s="673"/>
      <c r="O102" s="673"/>
      <c r="P102" s="673"/>
      <c r="Q102" s="673"/>
    </row>
    <row r="103" spans="10:17" ht="15" customHeight="1">
      <c r="J103" s="673"/>
      <c r="K103" s="673"/>
      <c r="L103" s="673"/>
      <c r="M103" s="673"/>
      <c r="N103" s="673"/>
      <c r="O103" s="673"/>
      <c r="P103" s="673"/>
      <c r="Q103" s="673"/>
    </row>
    <row r="104" spans="10:17" ht="15" customHeight="1">
      <c r="J104" s="673"/>
      <c r="K104" s="673"/>
      <c r="L104" s="673"/>
      <c r="M104" s="673"/>
      <c r="N104" s="673"/>
      <c r="O104" s="673"/>
      <c r="P104" s="673"/>
      <c r="Q104" s="673"/>
    </row>
    <row r="105" spans="10:17" ht="15" customHeight="1">
      <c r="J105" s="673"/>
      <c r="K105" s="673"/>
      <c r="L105" s="673"/>
      <c r="M105" s="673"/>
      <c r="N105" s="673"/>
      <c r="O105" s="673"/>
      <c r="P105" s="673"/>
      <c r="Q105" s="673"/>
    </row>
    <row r="106" spans="10:17" ht="15" customHeight="1">
      <c r="J106" s="673"/>
      <c r="K106" s="673"/>
      <c r="L106" s="673"/>
      <c r="M106" s="673"/>
      <c r="N106" s="673"/>
      <c r="O106" s="673"/>
      <c r="P106" s="673"/>
      <c r="Q106" s="673"/>
    </row>
    <row r="107" spans="10:17" ht="15" customHeight="1">
      <c r="J107" s="673"/>
      <c r="K107" s="673"/>
      <c r="L107" s="673"/>
      <c r="M107" s="673"/>
      <c r="N107" s="673"/>
      <c r="O107" s="673"/>
      <c r="P107" s="673"/>
      <c r="Q107" s="673"/>
    </row>
    <row r="108" spans="10:17" ht="15" customHeight="1">
      <c r="J108" s="673"/>
      <c r="K108" s="673"/>
      <c r="L108" s="673"/>
      <c r="M108" s="673"/>
      <c r="N108" s="673"/>
      <c r="O108" s="673"/>
      <c r="P108" s="673"/>
      <c r="Q108" s="673"/>
    </row>
    <row r="109" spans="10:17" ht="15" customHeight="1">
      <c r="J109" s="673"/>
      <c r="K109" s="673"/>
      <c r="L109" s="673"/>
      <c r="M109" s="673"/>
      <c r="N109" s="673"/>
      <c r="O109" s="673"/>
      <c r="P109" s="673"/>
      <c r="Q109" s="673"/>
    </row>
    <row r="110" spans="10:17" ht="15" customHeight="1">
      <c r="J110" s="673"/>
      <c r="K110" s="673"/>
      <c r="L110" s="673"/>
      <c r="M110" s="673"/>
      <c r="N110" s="673"/>
      <c r="O110" s="673"/>
      <c r="P110" s="673"/>
      <c r="Q110" s="673"/>
    </row>
    <row r="111" spans="10:17" ht="15" customHeight="1">
      <c r="J111" s="673"/>
      <c r="K111" s="673"/>
      <c r="L111" s="673"/>
      <c r="M111" s="673"/>
      <c r="N111" s="673"/>
      <c r="O111" s="673"/>
      <c r="P111" s="673"/>
      <c r="Q111" s="673"/>
    </row>
    <row r="112" spans="10:17" ht="15" customHeight="1">
      <c r="J112" s="673"/>
      <c r="K112" s="673"/>
      <c r="L112" s="673"/>
      <c r="M112" s="673"/>
      <c r="N112" s="673"/>
      <c r="O112" s="673"/>
      <c r="P112" s="673"/>
      <c r="Q112" s="673"/>
    </row>
    <row r="113" spans="10:17" ht="15" customHeight="1">
      <c r="J113" s="673"/>
      <c r="K113" s="673"/>
      <c r="L113" s="673"/>
      <c r="M113" s="673"/>
      <c r="N113" s="673"/>
      <c r="O113" s="673"/>
      <c r="P113" s="673"/>
      <c r="Q113" s="673"/>
    </row>
    <row r="114" spans="10:17" ht="15" customHeight="1">
      <c r="J114" s="673"/>
      <c r="K114" s="673"/>
      <c r="L114" s="673"/>
      <c r="M114" s="673"/>
      <c r="N114" s="673"/>
      <c r="O114" s="673"/>
      <c r="P114" s="673"/>
      <c r="Q114" s="673"/>
    </row>
    <row r="115" spans="10:17" ht="15" customHeight="1">
      <c r="J115" s="673"/>
      <c r="K115" s="673"/>
      <c r="L115" s="673"/>
      <c r="M115" s="673"/>
      <c r="N115" s="673"/>
      <c r="O115" s="673"/>
      <c r="P115" s="673"/>
      <c r="Q115" s="673"/>
    </row>
    <row r="116" spans="10:17" ht="15" customHeight="1">
      <c r="J116" s="673"/>
      <c r="K116" s="673"/>
      <c r="L116" s="673"/>
      <c r="M116" s="673"/>
      <c r="N116" s="673"/>
      <c r="O116" s="673"/>
      <c r="P116" s="673"/>
      <c r="Q116" s="673"/>
    </row>
    <row r="117" spans="10:17" ht="15" customHeight="1">
      <c r="J117" s="673"/>
      <c r="K117" s="673"/>
      <c r="L117" s="673"/>
      <c r="M117" s="673"/>
      <c r="N117" s="673"/>
      <c r="O117" s="673"/>
      <c r="P117" s="673"/>
      <c r="Q117" s="673"/>
    </row>
    <row r="118" spans="10:17" ht="15" customHeight="1">
      <c r="J118" s="673"/>
      <c r="K118" s="673"/>
      <c r="L118" s="673"/>
      <c r="M118" s="673"/>
      <c r="N118" s="673"/>
      <c r="O118" s="673"/>
      <c r="P118" s="673"/>
      <c r="Q118" s="673"/>
    </row>
    <row r="119" spans="10:17" ht="15" customHeight="1">
      <c r="J119" s="673"/>
      <c r="K119" s="673"/>
      <c r="L119" s="673"/>
      <c r="M119" s="673"/>
      <c r="N119" s="673"/>
      <c r="O119" s="673"/>
      <c r="P119" s="673"/>
      <c r="Q119" s="673"/>
    </row>
    <row r="120" spans="10:17" ht="15" customHeight="1">
      <c r="J120" s="673"/>
      <c r="K120" s="673"/>
      <c r="L120" s="673"/>
      <c r="M120" s="673"/>
      <c r="N120" s="673"/>
      <c r="O120" s="673"/>
      <c r="P120" s="673"/>
      <c r="Q120" s="673"/>
    </row>
    <row r="121" spans="10:17" ht="15" customHeight="1">
      <c r="J121" s="673"/>
      <c r="K121" s="673"/>
      <c r="L121" s="673"/>
      <c r="M121" s="673"/>
      <c r="N121" s="673"/>
      <c r="O121" s="673"/>
      <c r="P121" s="673"/>
      <c r="Q121" s="673"/>
    </row>
    <row r="122" spans="10:17" ht="15" customHeight="1">
      <c r="J122" s="673"/>
      <c r="K122" s="673"/>
      <c r="L122" s="673"/>
      <c r="M122" s="673"/>
      <c r="N122" s="673"/>
      <c r="O122" s="673"/>
      <c r="P122" s="673"/>
      <c r="Q122" s="673"/>
    </row>
    <row r="123" spans="10:17" ht="15" customHeight="1">
      <c r="J123" s="673"/>
      <c r="K123" s="673"/>
      <c r="L123" s="673"/>
      <c r="M123" s="673"/>
      <c r="N123" s="673"/>
      <c r="O123" s="673"/>
      <c r="P123" s="673"/>
      <c r="Q123" s="673"/>
    </row>
    <row r="124" spans="10:17" ht="15" customHeight="1">
      <c r="J124" s="673"/>
      <c r="K124" s="673"/>
      <c r="L124" s="673"/>
      <c r="M124" s="673"/>
      <c r="N124" s="673"/>
      <c r="O124" s="673"/>
      <c r="P124" s="673"/>
      <c r="Q124" s="673"/>
    </row>
    <row r="125" spans="10:17" ht="15" customHeight="1">
      <c r="J125" s="673"/>
      <c r="K125" s="673"/>
      <c r="L125" s="673"/>
      <c r="M125" s="673"/>
      <c r="N125" s="673"/>
      <c r="O125" s="673"/>
      <c r="P125" s="673"/>
      <c r="Q125" s="673"/>
    </row>
    <row r="126" spans="10:17" ht="15" customHeight="1">
      <c r="J126" s="673"/>
      <c r="K126" s="673"/>
      <c r="L126" s="673"/>
      <c r="M126" s="673"/>
      <c r="N126" s="673"/>
      <c r="O126" s="673"/>
      <c r="P126" s="673"/>
      <c r="Q126" s="673"/>
    </row>
    <row r="127" spans="10:17" ht="15" customHeight="1">
      <c r="J127" s="673"/>
      <c r="K127" s="673"/>
      <c r="L127" s="673"/>
      <c r="M127" s="673"/>
      <c r="N127" s="673"/>
      <c r="O127" s="673"/>
      <c r="P127" s="673"/>
      <c r="Q127" s="673"/>
    </row>
    <row r="128" spans="10:17" ht="15" customHeight="1">
      <c r="J128" s="673"/>
      <c r="K128" s="673"/>
      <c r="L128" s="673"/>
      <c r="M128" s="673"/>
      <c r="N128" s="673"/>
      <c r="O128" s="673"/>
      <c r="P128" s="673"/>
      <c r="Q128" s="673"/>
    </row>
    <row r="129" spans="10:17" ht="15" customHeight="1">
      <c r="J129" s="673"/>
      <c r="K129" s="673"/>
      <c r="L129" s="673"/>
      <c r="M129" s="673"/>
      <c r="N129" s="673"/>
      <c r="O129" s="673"/>
      <c r="P129" s="673"/>
      <c r="Q129" s="673"/>
    </row>
    <row r="130" spans="10:17" ht="15" customHeight="1">
      <c r="J130" s="673"/>
      <c r="K130" s="673"/>
      <c r="L130" s="673"/>
      <c r="M130" s="673"/>
      <c r="N130" s="673"/>
      <c r="O130" s="673"/>
      <c r="P130" s="673"/>
      <c r="Q130" s="673"/>
    </row>
    <row r="131" spans="10:17" ht="15" customHeight="1">
      <c r="J131" s="673"/>
      <c r="K131" s="673"/>
      <c r="L131" s="673"/>
      <c r="M131" s="673"/>
      <c r="N131" s="673"/>
      <c r="O131" s="673"/>
      <c r="P131" s="673"/>
      <c r="Q131" s="673"/>
    </row>
    <row r="132" spans="10:17" ht="15" customHeight="1">
      <c r="J132" s="673"/>
      <c r="K132" s="673"/>
      <c r="L132" s="673"/>
      <c r="M132" s="673"/>
      <c r="N132" s="673"/>
      <c r="O132" s="673"/>
      <c r="P132" s="673"/>
      <c r="Q132" s="673"/>
    </row>
    <row r="133" spans="10:17" ht="15" customHeight="1">
      <c r="J133" s="673"/>
      <c r="K133" s="673"/>
      <c r="L133" s="673"/>
      <c r="M133" s="673"/>
      <c r="N133" s="673"/>
      <c r="O133" s="673"/>
      <c r="P133" s="673"/>
      <c r="Q133" s="673"/>
    </row>
    <row r="134" spans="10:17" ht="15" customHeight="1">
      <c r="J134" s="673"/>
      <c r="K134" s="673"/>
      <c r="L134" s="673"/>
      <c r="M134" s="673"/>
      <c r="N134" s="673"/>
      <c r="O134" s="673"/>
      <c r="P134" s="673"/>
      <c r="Q134" s="673"/>
    </row>
    <row r="135" spans="10:17" ht="15" customHeight="1">
      <c r="J135" s="673"/>
      <c r="K135" s="673"/>
      <c r="L135" s="673"/>
      <c r="M135" s="673"/>
      <c r="N135" s="673"/>
      <c r="O135" s="673"/>
      <c r="P135" s="673"/>
      <c r="Q135" s="673"/>
    </row>
    <row r="136" spans="10:17" ht="15" customHeight="1">
      <c r="J136" s="673"/>
      <c r="K136" s="673"/>
      <c r="L136" s="673"/>
      <c r="M136" s="673"/>
      <c r="N136" s="673"/>
      <c r="O136" s="673"/>
      <c r="P136" s="673"/>
      <c r="Q136" s="673"/>
    </row>
    <row r="137" spans="10:17" ht="15" customHeight="1">
      <c r="J137" s="673"/>
      <c r="K137" s="673"/>
      <c r="L137" s="673"/>
      <c r="M137" s="673"/>
      <c r="N137" s="673"/>
      <c r="O137" s="673"/>
      <c r="P137" s="673"/>
      <c r="Q137" s="673"/>
    </row>
    <row r="138" spans="10:17" ht="15" customHeight="1">
      <c r="J138" s="673"/>
      <c r="K138" s="673"/>
      <c r="L138" s="673"/>
      <c r="M138" s="673"/>
      <c r="N138" s="673"/>
      <c r="O138" s="673"/>
      <c r="P138" s="673"/>
      <c r="Q138" s="673"/>
    </row>
    <row r="139" spans="10:17" ht="15" customHeight="1">
      <c r="J139" s="673"/>
      <c r="K139" s="673"/>
      <c r="L139" s="673"/>
      <c r="M139" s="673"/>
      <c r="N139" s="673"/>
      <c r="O139" s="673"/>
      <c r="P139" s="673"/>
      <c r="Q139" s="673"/>
    </row>
    <row r="140" spans="10:17" ht="15" customHeight="1">
      <c r="J140" s="673"/>
      <c r="K140" s="673"/>
      <c r="L140" s="673"/>
      <c r="M140" s="673"/>
      <c r="N140" s="673"/>
      <c r="O140" s="673"/>
      <c r="P140" s="673"/>
      <c r="Q140" s="673"/>
    </row>
    <row r="141" spans="10:17" ht="15" customHeight="1">
      <c r="J141" s="673"/>
      <c r="K141" s="673"/>
      <c r="L141" s="673"/>
      <c r="M141" s="673"/>
      <c r="N141" s="673"/>
      <c r="O141" s="673"/>
      <c r="P141" s="673"/>
      <c r="Q141" s="673"/>
    </row>
    <row r="142" spans="10:17" ht="15" customHeight="1">
      <c r="J142" s="673"/>
      <c r="K142" s="673"/>
      <c r="L142" s="673"/>
      <c r="M142" s="673"/>
      <c r="N142" s="673"/>
      <c r="O142" s="673"/>
      <c r="P142" s="673"/>
      <c r="Q142" s="673"/>
    </row>
    <row r="143" spans="10:17" ht="15" customHeight="1">
      <c r="J143" s="673"/>
      <c r="K143" s="673"/>
      <c r="L143" s="673"/>
      <c r="M143" s="673"/>
      <c r="N143" s="673"/>
      <c r="O143" s="673"/>
      <c r="P143" s="673"/>
      <c r="Q143" s="673"/>
    </row>
    <row r="144" spans="10:17" ht="15" customHeight="1">
      <c r="J144" s="673"/>
      <c r="K144" s="673"/>
      <c r="L144" s="673"/>
      <c r="M144" s="673"/>
      <c r="N144" s="673"/>
      <c r="O144" s="673"/>
      <c r="P144" s="673"/>
      <c r="Q144" s="673"/>
    </row>
    <row r="145" spans="10:17" ht="15" customHeight="1">
      <c r="J145" s="673"/>
      <c r="K145" s="673"/>
      <c r="L145" s="673"/>
      <c r="M145" s="673"/>
      <c r="N145" s="673"/>
      <c r="O145" s="673"/>
      <c r="P145" s="673"/>
      <c r="Q145" s="673"/>
    </row>
    <row r="146" spans="10:17" ht="15" customHeight="1">
      <c r="J146" s="673"/>
      <c r="K146" s="673"/>
      <c r="L146" s="673"/>
      <c r="M146" s="673"/>
      <c r="N146" s="673"/>
      <c r="O146" s="673"/>
      <c r="P146" s="673"/>
      <c r="Q146" s="673"/>
    </row>
    <row r="147" spans="10:17" ht="15" customHeight="1">
      <c r="J147" s="673"/>
      <c r="K147" s="673"/>
      <c r="L147" s="673"/>
      <c r="M147" s="673"/>
      <c r="N147" s="673"/>
      <c r="O147" s="673"/>
      <c r="P147" s="673"/>
      <c r="Q147" s="673"/>
    </row>
    <row r="148" spans="10:17" ht="15" customHeight="1">
      <c r="J148" s="673"/>
      <c r="K148" s="673"/>
      <c r="L148" s="673"/>
      <c r="M148" s="673"/>
      <c r="N148" s="673"/>
      <c r="O148" s="673"/>
      <c r="P148" s="673"/>
      <c r="Q148" s="673"/>
    </row>
    <row r="149" spans="10:17" ht="15" customHeight="1">
      <c r="J149" s="673"/>
      <c r="K149" s="673"/>
      <c r="L149" s="673"/>
      <c r="M149" s="673"/>
      <c r="N149" s="673"/>
      <c r="O149" s="673"/>
      <c r="P149" s="673"/>
      <c r="Q149" s="673"/>
    </row>
    <row r="150" spans="10:17" ht="15" customHeight="1">
      <c r="J150" s="673"/>
      <c r="K150" s="673"/>
      <c r="L150" s="673"/>
      <c r="M150" s="673"/>
      <c r="N150" s="673"/>
      <c r="O150" s="673"/>
      <c r="P150" s="673"/>
      <c r="Q150" s="673"/>
    </row>
    <row r="151" spans="10:17" ht="15" customHeight="1">
      <c r="J151" s="673"/>
      <c r="K151" s="673"/>
      <c r="L151" s="673"/>
      <c r="M151" s="673"/>
      <c r="N151" s="673"/>
      <c r="O151" s="673"/>
      <c r="P151" s="673"/>
      <c r="Q151" s="673"/>
    </row>
    <row r="152" spans="10:17" ht="15" customHeight="1">
      <c r="J152" s="673"/>
      <c r="K152" s="673"/>
      <c r="L152" s="673"/>
      <c r="M152" s="673"/>
      <c r="N152" s="673"/>
      <c r="O152" s="673"/>
      <c r="P152" s="673"/>
      <c r="Q152" s="673"/>
    </row>
    <row r="153" spans="10:17" ht="15" customHeight="1">
      <c r="J153" s="673"/>
      <c r="K153" s="673"/>
      <c r="L153" s="673"/>
      <c r="M153" s="673"/>
      <c r="N153" s="673"/>
      <c r="O153" s="673"/>
      <c r="P153" s="673"/>
      <c r="Q153" s="673"/>
    </row>
    <row r="154" spans="10:17" ht="15" customHeight="1">
      <c r="J154" s="673"/>
      <c r="K154" s="673"/>
      <c r="L154" s="673"/>
      <c r="M154" s="673"/>
      <c r="N154" s="673"/>
      <c r="O154" s="673"/>
      <c r="P154" s="673"/>
      <c r="Q154" s="673"/>
    </row>
    <row r="155" spans="10:17" ht="15" customHeight="1">
      <c r="J155" s="673"/>
      <c r="K155" s="673"/>
      <c r="L155" s="673"/>
      <c r="M155" s="673"/>
      <c r="N155" s="673"/>
      <c r="O155" s="673"/>
      <c r="P155" s="673"/>
      <c r="Q155" s="673"/>
    </row>
    <row r="156" spans="10:17" ht="15" customHeight="1">
      <c r="J156" s="673"/>
      <c r="K156" s="673"/>
      <c r="L156" s="673"/>
      <c r="M156" s="673"/>
      <c r="N156" s="673"/>
      <c r="O156" s="673"/>
      <c r="P156" s="673"/>
      <c r="Q156" s="673"/>
    </row>
    <row r="157" spans="10:17" ht="15" customHeight="1">
      <c r="J157" s="673"/>
      <c r="K157" s="673"/>
      <c r="L157" s="673"/>
      <c r="M157" s="673"/>
      <c r="N157" s="673"/>
      <c r="O157" s="673"/>
      <c r="P157" s="673"/>
      <c r="Q157" s="673"/>
    </row>
    <row r="158" spans="10:17" ht="15" customHeight="1">
      <c r="J158" s="673"/>
      <c r="K158" s="673"/>
      <c r="L158" s="673"/>
      <c r="M158" s="673"/>
      <c r="N158" s="673"/>
      <c r="O158" s="673"/>
      <c r="P158" s="673"/>
      <c r="Q158" s="673"/>
    </row>
    <row r="159" spans="10:17" ht="15" customHeight="1">
      <c r="J159" s="673"/>
      <c r="K159" s="673"/>
      <c r="L159" s="673"/>
      <c r="M159" s="673"/>
      <c r="N159" s="673"/>
      <c r="O159" s="673"/>
      <c r="P159" s="673"/>
      <c r="Q159" s="673"/>
    </row>
    <row r="160" spans="10:17" ht="15" customHeight="1">
      <c r="J160" s="673"/>
      <c r="K160" s="673"/>
      <c r="L160" s="673"/>
      <c r="M160" s="673"/>
      <c r="N160" s="673"/>
      <c r="O160" s="673"/>
      <c r="P160" s="673"/>
      <c r="Q160" s="673"/>
    </row>
    <row r="161" spans="10:17" ht="15" customHeight="1">
      <c r="J161" s="673"/>
      <c r="K161" s="673"/>
      <c r="L161" s="673"/>
      <c r="M161" s="673"/>
      <c r="N161" s="673"/>
      <c r="O161" s="673"/>
      <c r="P161" s="673"/>
      <c r="Q161" s="673"/>
    </row>
    <row r="162" spans="10:17" ht="15" customHeight="1">
      <c r="J162" s="673"/>
      <c r="K162" s="673"/>
      <c r="L162" s="673"/>
      <c r="M162" s="673"/>
      <c r="N162" s="673"/>
      <c r="O162" s="673"/>
      <c r="P162" s="673"/>
      <c r="Q162" s="673"/>
    </row>
    <row r="163" spans="10:17" ht="15" customHeight="1">
      <c r="J163" s="673"/>
      <c r="K163" s="673"/>
      <c r="L163" s="673"/>
      <c r="M163" s="673"/>
      <c r="N163" s="673"/>
      <c r="O163" s="673"/>
      <c r="P163" s="673"/>
      <c r="Q163" s="673"/>
    </row>
    <row r="164" spans="10:17" ht="15" customHeight="1">
      <c r="J164" s="673"/>
      <c r="K164" s="673"/>
      <c r="L164" s="673"/>
      <c r="M164" s="673"/>
      <c r="N164" s="673"/>
      <c r="O164" s="673"/>
      <c r="P164" s="673"/>
      <c r="Q164" s="673"/>
    </row>
    <row r="165" spans="10:17" ht="15" customHeight="1">
      <c r="J165" s="673"/>
      <c r="K165" s="673"/>
      <c r="L165" s="673"/>
      <c r="M165" s="673"/>
      <c r="N165" s="673"/>
      <c r="O165" s="673"/>
      <c r="P165" s="673"/>
      <c r="Q165" s="673"/>
    </row>
    <row r="166" spans="10:17" ht="15" customHeight="1">
      <c r="J166" s="673"/>
      <c r="K166" s="673"/>
      <c r="L166" s="673"/>
      <c r="M166" s="673"/>
      <c r="N166" s="673"/>
      <c r="O166" s="673"/>
      <c r="P166" s="673"/>
      <c r="Q166" s="673"/>
    </row>
    <row r="167" spans="10:17" ht="15" customHeight="1">
      <c r="J167" s="673"/>
      <c r="K167" s="673"/>
      <c r="L167" s="673"/>
      <c r="M167" s="673"/>
      <c r="N167" s="673"/>
      <c r="O167" s="673"/>
      <c r="P167" s="673"/>
      <c r="Q167" s="673"/>
    </row>
    <row r="168" spans="10:17" ht="15" customHeight="1">
      <c r="J168" s="673"/>
      <c r="K168" s="673"/>
      <c r="L168" s="673"/>
      <c r="M168" s="673"/>
      <c r="N168" s="673"/>
      <c r="O168" s="673"/>
      <c r="P168" s="673"/>
      <c r="Q168" s="673"/>
    </row>
    <row r="169" spans="10:17" ht="15" customHeight="1">
      <c r="J169" s="673"/>
      <c r="K169" s="673"/>
      <c r="L169" s="673"/>
      <c r="M169" s="673"/>
      <c r="N169" s="673"/>
      <c r="O169" s="673"/>
      <c r="P169" s="673"/>
      <c r="Q169" s="673"/>
    </row>
    <row r="170" spans="10:17" ht="15" customHeight="1">
      <c r="J170" s="673"/>
      <c r="K170" s="673"/>
      <c r="L170" s="673"/>
      <c r="M170" s="673"/>
      <c r="N170" s="673"/>
      <c r="O170" s="673"/>
      <c r="P170" s="673"/>
      <c r="Q170" s="673"/>
    </row>
    <row r="171" spans="10:17" ht="15" customHeight="1">
      <c r="J171" s="673"/>
      <c r="K171" s="673"/>
      <c r="L171" s="673"/>
      <c r="M171" s="673"/>
      <c r="N171" s="673"/>
      <c r="O171" s="673"/>
      <c r="P171" s="673"/>
      <c r="Q171" s="673"/>
    </row>
    <row r="172" spans="10:17" ht="15" customHeight="1">
      <c r="J172" s="673"/>
      <c r="K172" s="673"/>
      <c r="L172" s="673"/>
      <c r="M172" s="673"/>
      <c r="N172" s="673"/>
      <c r="O172" s="673"/>
      <c r="P172" s="673"/>
      <c r="Q172" s="673"/>
    </row>
    <row r="173" spans="10:17" ht="15" customHeight="1">
      <c r="J173" s="673"/>
      <c r="K173" s="673"/>
      <c r="L173" s="673"/>
      <c r="M173" s="673"/>
      <c r="N173" s="673"/>
      <c r="O173" s="673"/>
      <c r="P173" s="673"/>
      <c r="Q173" s="673"/>
    </row>
    <row r="174" spans="10:17" ht="15" customHeight="1">
      <c r="J174" s="673"/>
      <c r="K174" s="673"/>
      <c r="L174" s="673"/>
      <c r="M174" s="673"/>
      <c r="N174" s="673"/>
      <c r="O174" s="673"/>
      <c r="P174" s="673"/>
      <c r="Q174" s="673"/>
    </row>
    <row r="175" spans="10:17" ht="15" customHeight="1">
      <c r="J175" s="673"/>
      <c r="K175" s="673"/>
      <c r="L175" s="673"/>
      <c r="M175" s="673"/>
      <c r="N175" s="673"/>
      <c r="O175" s="673"/>
      <c r="P175" s="673"/>
      <c r="Q175" s="673"/>
    </row>
    <row r="176" spans="10:17" ht="15" customHeight="1">
      <c r="J176" s="673"/>
      <c r="K176" s="673"/>
      <c r="L176" s="673"/>
      <c r="M176" s="673"/>
      <c r="N176" s="673"/>
      <c r="O176" s="673"/>
      <c r="P176" s="673"/>
      <c r="Q176" s="673"/>
    </row>
    <row r="177" spans="10:17" ht="15" customHeight="1">
      <c r="J177" s="673"/>
      <c r="K177" s="673"/>
      <c r="L177" s="673"/>
      <c r="M177" s="673"/>
      <c r="N177" s="673"/>
      <c r="O177" s="673"/>
      <c r="P177" s="673"/>
      <c r="Q177" s="673"/>
    </row>
    <row r="178" spans="10:17" ht="15" customHeight="1">
      <c r="J178" s="673"/>
      <c r="K178" s="673"/>
      <c r="L178" s="673"/>
      <c r="M178" s="673"/>
      <c r="N178" s="673"/>
      <c r="O178" s="673"/>
      <c r="P178" s="673"/>
      <c r="Q178" s="673"/>
    </row>
    <row r="179" spans="10:17" ht="15" customHeight="1">
      <c r="J179" s="673"/>
      <c r="K179" s="673"/>
      <c r="L179" s="673"/>
      <c r="M179" s="673"/>
      <c r="N179" s="673"/>
      <c r="O179" s="673"/>
      <c r="P179" s="673"/>
      <c r="Q179" s="673"/>
    </row>
    <row r="180" spans="10:17" ht="15" customHeight="1">
      <c r="J180" s="673"/>
      <c r="K180" s="673"/>
      <c r="L180" s="673"/>
      <c r="M180" s="673"/>
      <c r="N180" s="673"/>
      <c r="O180" s="673"/>
      <c r="P180" s="673"/>
      <c r="Q180" s="673"/>
    </row>
    <row r="181" spans="10:17" ht="15" customHeight="1">
      <c r="J181" s="673"/>
      <c r="K181" s="673"/>
      <c r="L181" s="673"/>
      <c r="M181" s="673"/>
      <c r="N181" s="673"/>
      <c r="O181" s="673"/>
      <c r="P181" s="673"/>
      <c r="Q181" s="673"/>
    </row>
    <row r="182" spans="10:17" ht="15" customHeight="1">
      <c r="J182" s="673"/>
      <c r="K182" s="673"/>
      <c r="L182" s="673"/>
      <c r="M182" s="673"/>
      <c r="N182" s="673"/>
      <c r="O182" s="673"/>
      <c r="P182" s="673"/>
      <c r="Q182" s="673"/>
    </row>
    <row r="183" spans="10:17" ht="15" customHeight="1">
      <c r="J183" s="673"/>
      <c r="K183" s="673"/>
      <c r="L183" s="673"/>
      <c r="M183" s="673"/>
      <c r="N183" s="673"/>
      <c r="O183" s="673"/>
      <c r="P183" s="673"/>
      <c r="Q183" s="673"/>
    </row>
    <row r="184" spans="10:17" ht="15" customHeight="1">
      <c r="J184" s="673"/>
      <c r="K184" s="673"/>
      <c r="L184" s="673"/>
      <c r="M184" s="673"/>
      <c r="N184" s="673"/>
      <c r="O184" s="673"/>
      <c r="P184" s="673"/>
      <c r="Q184" s="673"/>
    </row>
    <row r="185" spans="10:17" ht="15" customHeight="1">
      <c r="J185" s="673"/>
      <c r="K185" s="673"/>
      <c r="L185" s="673"/>
      <c r="M185" s="673"/>
      <c r="N185" s="673"/>
      <c r="O185" s="673"/>
      <c r="P185" s="673"/>
      <c r="Q185" s="673"/>
    </row>
    <row r="186" spans="10:17" ht="15" customHeight="1">
      <c r="J186" s="673"/>
      <c r="K186" s="673"/>
      <c r="L186" s="673"/>
      <c r="M186" s="673"/>
      <c r="N186" s="673"/>
      <c r="O186" s="673"/>
      <c r="P186" s="673"/>
      <c r="Q186" s="673"/>
    </row>
    <row r="187" spans="10:17" ht="15" customHeight="1">
      <c r="J187" s="673"/>
      <c r="K187" s="673"/>
      <c r="L187" s="673"/>
      <c r="M187" s="673"/>
      <c r="N187" s="673"/>
      <c r="O187" s="673"/>
      <c r="P187" s="673"/>
      <c r="Q187" s="673"/>
    </row>
    <row r="188" spans="10:17" ht="15" customHeight="1">
      <c r="J188" s="673"/>
      <c r="K188" s="673"/>
      <c r="L188" s="673"/>
      <c r="M188" s="673"/>
      <c r="N188" s="673"/>
      <c r="O188" s="673"/>
      <c r="P188" s="673"/>
      <c r="Q188" s="673"/>
    </row>
    <row r="189" spans="10:17" ht="15" customHeight="1">
      <c r="J189" s="673"/>
      <c r="K189" s="673"/>
      <c r="L189" s="673"/>
      <c r="M189" s="673"/>
      <c r="N189" s="673"/>
      <c r="O189" s="673"/>
      <c r="P189" s="673"/>
      <c r="Q189" s="673"/>
    </row>
    <row r="190" spans="10:17" ht="15" customHeight="1">
      <c r="J190" s="673"/>
      <c r="K190" s="673"/>
      <c r="L190" s="673"/>
      <c r="M190" s="673"/>
      <c r="N190" s="673"/>
      <c r="O190" s="673"/>
      <c r="P190" s="673"/>
      <c r="Q190" s="673"/>
    </row>
    <row r="191" spans="10:17" ht="15" customHeight="1">
      <c r="J191" s="673"/>
      <c r="K191" s="673"/>
      <c r="L191" s="673"/>
      <c r="M191" s="673"/>
      <c r="N191" s="673"/>
      <c r="O191" s="673"/>
      <c r="P191" s="673"/>
      <c r="Q191" s="673"/>
    </row>
    <row r="192" spans="10:17" ht="15" customHeight="1">
      <c r="J192" s="673"/>
      <c r="K192" s="673"/>
      <c r="L192" s="673"/>
      <c r="M192" s="673"/>
      <c r="N192" s="673"/>
      <c r="O192" s="673"/>
      <c r="P192" s="673"/>
      <c r="Q192" s="673"/>
    </row>
    <row r="193" spans="10:17" ht="15" customHeight="1">
      <c r="J193" s="673"/>
      <c r="K193" s="673"/>
      <c r="L193" s="673"/>
      <c r="M193" s="673"/>
      <c r="N193" s="673"/>
      <c r="O193" s="673"/>
      <c r="P193" s="673"/>
      <c r="Q193" s="673"/>
    </row>
    <row r="194" spans="10:17" ht="15" customHeight="1">
      <c r="J194" s="673"/>
      <c r="K194" s="673"/>
      <c r="L194" s="673"/>
      <c r="M194" s="673"/>
      <c r="N194" s="673"/>
      <c r="O194" s="673"/>
      <c r="P194" s="673"/>
      <c r="Q194" s="673"/>
    </row>
    <row r="195" spans="10:17" ht="15" customHeight="1">
      <c r="J195" s="673"/>
      <c r="K195" s="673"/>
      <c r="L195" s="673"/>
      <c r="M195" s="673"/>
      <c r="N195" s="673"/>
      <c r="O195" s="673"/>
      <c r="P195" s="673"/>
      <c r="Q195" s="673"/>
    </row>
    <row r="196" spans="10:17" ht="15" customHeight="1">
      <c r="J196" s="673"/>
      <c r="K196" s="673"/>
      <c r="L196" s="673"/>
      <c r="M196" s="673"/>
      <c r="N196" s="673"/>
      <c r="O196" s="673"/>
      <c r="P196" s="673"/>
      <c r="Q196" s="673"/>
    </row>
    <row r="197" spans="10:17" ht="15" customHeight="1">
      <c r="J197" s="673"/>
      <c r="K197" s="673"/>
      <c r="L197" s="673"/>
      <c r="M197" s="673"/>
      <c r="N197" s="673"/>
      <c r="O197" s="673"/>
      <c r="P197" s="673"/>
      <c r="Q197" s="673"/>
    </row>
    <row r="198" spans="10:17" ht="15" customHeight="1">
      <c r="J198" s="673"/>
      <c r="K198" s="673"/>
      <c r="L198" s="673"/>
      <c r="M198" s="673"/>
      <c r="N198" s="673"/>
      <c r="O198" s="673"/>
      <c r="P198" s="673"/>
      <c r="Q198" s="673"/>
    </row>
    <row r="199" spans="10:17" ht="15" customHeight="1">
      <c r="J199" s="673"/>
      <c r="K199" s="673"/>
      <c r="L199" s="673"/>
      <c r="M199" s="673"/>
      <c r="N199" s="673"/>
      <c r="O199" s="673"/>
      <c r="P199" s="673"/>
      <c r="Q199" s="673"/>
    </row>
    <row r="200" spans="10:17" ht="15" customHeight="1">
      <c r="J200" s="673"/>
      <c r="K200" s="673"/>
      <c r="L200" s="673"/>
      <c r="M200" s="673"/>
      <c r="N200" s="673"/>
      <c r="O200" s="673"/>
      <c r="P200" s="673"/>
      <c r="Q200" s="673"/>
    </row>
    <row r="201" spans="10:17" ht="15" customHeight="1">
      <c r="J201" s="673"/>
      <c r="K201" s="673"/>
      <c r="L201" s="673"/>
      <c r="M201" s="673"/>
      <c r="N201" s="673"/>
      <c r="O201" s="673"/>
      <c r="P201" s="673"/>
      <c r="Q201" s="673"/>
    </row>
    <row r="202" spans="10:17" ht="15" customHeight="1">
      <c r="J202" s="673"/>
      <c r="K202" s="673"/>
      <c r="L202" s="673"/>
      <c r="M202" s="673"/>
      <c r="N202" s="673"/>
      <c r="O202" s="673"/>
      <c r="P202" s="673"/>
      <c r="Q202" s="673"/>
    </row>
    <row r="203" spans="10:17" ht="15" customHeight="1">
      <c r="J203" s="673"/>
      <c r="K203" s="673"/>
      <c r="L203" s="673"/>
      <c r="M203" s="673"/>
      <c r="N203" s="673"/>
      <c r="O203" s="673"/>
      <c r="P203" s="673"/>
      <c r="Q203" s="673"/>
    </row>
    <row r="204" spans="10:17" ht="15" customHeight="1">
      <c r="J204" s="673"/>
      <c r="K204" s="673"/>
      <c r="L204" s="673"/>
      <c r="M204" s="673"/>
      <c r="N204" s="673"/>
      <c r="O204" s="673"/>
      <c r="P204" s="673"/>
      <c r="Q204" s="673"/>
    </row>
    <row r="205" spans="10:17" ht="15" customHeight="1">
      <c r="J205" s="673"/>
      <c r="K205" s="673"/>
      <c r="L205" s="673"/>
      <c r="M205" s="673"/>
      <c r="N205" s="673"/>
      <c r="O205" s="673"/>
      <c r="P205" s="673"/>
      <c r="Q205" s="673"/>
    </row>
    <row r="206" spans="10:17" ht="15" customHeight="1">
      <c r="J206" s="673"/>
      <c r="K206" s="673"/>
      <c r="L206" s="673"/>
      <c r="M206" s="673"/>
      <c r="N206" s="673"/>
      <c r="O206" s="673"/>
      <c r="P206" s="673"/>
      <c r="Q206" s="673"/>
    </row>
    <row r="207" spans="10:17" ht="15" customHeight="1">
      <c r="J207" s="673"/>
      <c r="K207" s="673"/>
      <c r="L207" s="673"/>
      <c r="M207" s="673"/>
      <c r="N207" s="673"/>
      <c r="O207" s="673"/>
      <c r="P207" s="673"/>
      <c r="Q207" s="673"/>
    </row>
    <row r="208" spans="10:17" ht="15" customHeight="1">
      <c r="J208" s="673"/>
      <c r="K208" s="673"/>
      <c r="L208" s="673"/>
      <c r="M208" s="673"/>
      <c r="N208" s="673"/>
      <c r="O208" s="673"/>
      <c r="P208" s="673"/>
      <c r="Q208" s="673"/>
    </row>
    <row r="209" spans="10:17" ht="15" customHeight="1">
      <c r="J209" s="673"/>
      <c r="K209" s="673"/>
      <c r="L209" s="673"/>
      <c r="M209" s="673"/>
      <c r="N209" s="673"/>
      <c r="O209" s="673"/>
      <c r="P209" s="673"/>
      <c r="Q209" s="673"/>
    </row>
    <row r="210" spans="10:17" ht="15" customHeight="1">
      <c r="J210" s="673"/>
      <c r="K210" s="673"/>
      <c r="L210" s="673"/>
      <c r="M210" s="673"/>
      <c r="N210" s="673"/>
      <c r="O210" s="673"/>
      <c r="P210" s="673"/>
      <c r="Q210" s="673"/>
    </row>
    <row r="211" spans="10:17" ht="15" customHeight="1">
      <c r="J211" s="673"/>
      <c r="K211" s="673"/>
      <c r="L211" s="673"/>
      <c r="M211" s="673"/>
      <c r="N211" s="673"/>
      <c r="O211" s="673"/>
      <c r="P211" s="673"/>
      <c r="Q211" s="673"/>
    </row>
    <row r="212" spans="10:17" ht="15" customHeight="1">
      <c r="J212" s="673"/>
      <c r="K212" s="673"/>
      <c r="L212" s="673"/>
      <c r="M212" s="673"/>
      <c r="N212" s="673"/>
      <c r="O212" s="673"/>
      <c r="P212" s="673"/>
      <c r="Q212" s="673"/>
    </row>
    <row r="213" spans="10:17" ht="15" customHeight="1">
      <c r="J213" s="673"/>
      <c r="K213" s="673"/>
      <c r="L213" s="673"/>
      <c r="M213" s="673"/>
      <c r="N213" s="673"/>
      <c r="O213" s="673"/>
      <c r="P213" s="673"/>
      <c r="Q213" s="673"/>
    </row>
    <row r="214" spans="10:17" ht="15" customHeight="1">
      <c r="J214" s="673"/>
      <c r="K214" s="673"/>
      <c r="L214" s="673"/>
      <c r="M214" s="673"/>
      <c r="N214" s="673"/>
      <c r="O214" s="673"/>
      <c r="P214" s="673"/>
      <c r="Q214" s="673"/>
    </row>
    <row r="215" spans="10:17" ht="15" customHeight="1">
      <c r="J215" s="673"/>
      <c r="K215" s="673"/>
      <c r="L215" s="673"/>
      <c r="M215" s="673"/>
      <c r="N215" s="673"/>
      <c r="O215" s="673"/>
      <c r="P215" s="673"/>
      <c r="Q215" s="673"/>
    </row>
    <row r="216" spans="10:17" ht="15" customHeight="1">
      <c r="J216" s="673"/>
      <c r="K216" s="673"/>
      <c r="L216" s="673"/>
      <c r="M216" s="673"/>
      <c r="N216" s="673"/>
      <c r="O216" s="673"/>
      <c r="P216" s="673"/>
      <c r="Q216" s="673"/>
    </row>
    <row r="217" spans="10:17" ht="15" customHeight="1">
      <c r="J217" s="673"/>
      <c r="K217" s="673"/>
      <c r="L217" s="673"/>
      <c r="M217" s="673"/>
      <c r="N217" s="673"/>
      <c r="O217" s="673"/>
      <c r="P217" s="673"/>
      <c r="Q217" s="673"/>
    </row>
    <row r="218" spans="10:17" ht="15" customHeight="1">
      <c r="J218" s="673"/>
      <c r="K218" s="673"/>
      <c r="L218" s="673"/>
      <c r="M218" s="673"/>
      <c r="N218" s="673"/>
      <c r="O218" s="673"/>
      <c r="P218" s="673"/>
      <c r="Q218" s="673"/>
    </row>
    <row r="219" spans="10:17" ht="15" customHeight="1">
      <c r="J219" s="673"/>
      <c r="K219" s="673"/>
      <c r="L219" s="673"/>
      <c r="M219" s="673"/>
      <c r="N219" s="673"/>
      <c r="O219" s="673"/>
      <c r="P219" s="673"/>
      <c r="Q219" s="673"/>
    </row>
    <row r="220" spans="10:17" ht="15" customHeight="1">
      <c r="J220" s="673"/>
      <c r="K220" s="673"/>
      <c r="L220" s="673"/>
      <c r="M220" s="673"/>
      <c r="N220" s="673"/>
      <c r="O220" s="673"/>
      <c r="P220" s="673"/>
      <c r="Q220" s="673"/>
    </row>
    <row r="221" spans="10:17" ht="15" customHeight="1">
      <c r="J221" s="673"/>
      <c r="K221" s="673"/>
      <c r="L221" s="673"/>
      <c r="M221" s="673"/>
      <c r="N221" s="673"/>
      <c r="O221" s="673"/>
      <c r="P221" s="673"/>
      <c r="Q221" s="673"/>
    </row>
    <row r="222" spans="10:17" ht="15" customHeight="1">
      <c r="J222" s="673"/>
      <c r="K222" s="673"/>
      <c r="L222" s="673"/>
      <c r="M222" s="673"/>
      <c r="N222" s="673"/>
      <c r="O222" s="673"/>
      <c r="P222" s="673"/>
      <c r="Q222" s="673"/>
    </row>
    <row r="223" spans="10:17" ht="15" customHeight="1">
      <c r="J223" s="673"/>
      <c r="K223" s="673"/>
      <c r="L223" s="673"/>
      <c r="M223" s="673"/>
      <c r="N223" s="673"/>
      <c r="O223" s="673"/>
      <c r="P223" s="673"/>
      <c r="Q223" s="673"/>
    </row>
    <row r="224" spans="10:17" ht="15" customHeight="1">
      <c r="J224" s="673"/>
      <c r="K224" s="673"/>
      <c r="L224" s="673"/>
      <c r="M224" s="673"/>
      <c r="N224" s="673"/>
      <c r="O224" s="673"/>
      <c r="P224" s="673"/>
      <c r="Q224" s="673"/>
    </row>
    <row r="225" spans="10:17" ht="15" customHeight="1">
      <c r="J225" s="673"/>
      <c r="K225" s="673"/>
      <c r="L225" s="673"/>
      <c r="M225" s="673"/>
      <c r="N225" s="673"/>
      <c r="O225" s="673"/>
      <c r="P225" s="673"/>
      <c r="Q225" s="673"/>
    </row>
    <row r="226" spans="10:17" ht="15" customHeight="1">
      <c r="J226" s="673"/>
      <c r="K226" s="673"/>
      <c r="L226" s="673"/>
      <c r="M226" s="673"/>
      <c r="N226" s="673"/>
      <c r="O226" s="673"/>
      <c r="P226" s="673"/>
      <c r="Q226" s="673"/>
    </row>
    <row r="227" spans="10:17" ht="15" customHeight="1">
      <c r="J227" s="673"/>
      <c r="K227" s="673"/>
      <c r="L227" s="673"/>
      <c r="M227" s="673"/>
      <c r="N227" s="673"/>
      <c r="O227" s="673"/>
      <c r="P227" s="673"/>
      <c r="Q227" s="673"/>
    </row>
    <row r="228" spans="10:17" ht="15" customHeight="1">
      <c r="J228" s="673"/>
      <c r="K228" s="673"/>
      <c r="L228" s="673"/>
      <c r="M228" s="673"/>
      <c r="N228" s="673"/>
      <c r="O228" s="673"/>
      <c r="P228" s="673"/>
      <c r="Q228" s="673"/>
    </row>
    <row r="229" spans="10:17" ht="15" customHeight="1">
      <c r="J229" s="673"/>
      <c r="K229" s="673"/>
      <c r="L229" s="673"/>
      <c r="M229" s="673"/>
      <c r="N229" s="673"/>
      <c r="O229" s="673"/>
      <c r="P229" s="673"/>
      <c r="Q229" s="673"/>
    </row>
    <row r="230" spans="10:17" ht="15" customHeight="1">
      <c r="J230" s="673"/>
      <c r="K230" s="673"/>
      <c r="L230" s="673"/>
      <c r="M230" s="673"/>
      <c r="N230" s="673"/>
      <c r="O230" s="673"/>
      <c r="P230" s="673"/>
      <c r="Q230" s="673"/>
    </row>
    <row r="231" spans="10:17" ht="15" customHeight="1">
      <c r="J231" s="673"/>
      <c r="K231" s="673"/>
      <c r="L231" s="673"/>
      <c r="M231" s="673"/>
      <c r="N231" s="673"/>
      <c r="O231" s="673"/>
      <c r="P231" s="673"/>
      <c r="Q231" s="673"/>
    </row>
    <row r="232" spans="10:17" ht="15" customHeight="1">
      <c r="J232" s="673"/>
      <c r="K232" s="673"/>
      <c r="L232" s="673"/>
      <c r="M232" s="673"/>
      <c r="N232" s="673"/>
      <c r="O232" s="673"/>
      <c r="P232" s="673"/>
      <c r="Q232" s="673"/>
    </row>
    <row r="233" spans="10:17" ht="15" customHeight="1">
      <c r="J233" s="673"/>
      <c r="K233" s="673"/>
      <c r="L233" s="673"/>
      <c r="M233" s="673"/>
      <c r="N233" s="673"/>
      <c r="O233" s="673"/>
      <c r="P233" s="673"/>
      <c r="Q233" s="673"/>
    </row>
    <row r="234" spans="10:17" ht="15" customHeight="1">
      <c r="J234" s="673"/>
      <c r="K234" s="673"/>
      <c r="L234" s="673"/>
      <c r="M234" s="673"/>
      <c r="N234" s="673"/>
      <c r="O234" s="673"/>
      <c r="P234" s="673"/>
      <c r="Q234" s="673"/>
    </row>
    <row r="235" spans="10:17" ht="15" customHeight="1">
      <c r="J235" s="673"/>
      <c r="K235" s="673"/>
      <c r="L235" s="673"/>
      <c r="M235" s="673"/>
      <c r="N235" s="673"/>
      <c r="O235" s="673"/>
      <c r="P235" s="673"/>
      <c r="Q235" s="673"/>
    </row>
    <row r="236" spans="10:17" ht="15" customHeight="1">
      <c r="J236" s="673"/>
      <c r="K236" s="673"/>
      <c r="L236" s="673"/>
      <c r="M236" s="673"/>
      <c r="N236" s="673"/>
      <c r="O236" s="673"/>
      <c r="P236" s="673"/>
      <c r="Q236" s="673"/>
    </row>
    <row r="237" spans="10:17" ht="15" customHeight="1">
      <c r="J237" s="673"/>
      <c r="K237" s="673"/>
      <c r="L237" s="673"/>
      <c r="M237" s="673"/>
      <c r="N237" s="673"/>
      <c r="O237" s="673"/>
      <c r="P237" s="673"/>
      <c r="Q237" s="673"/>
    </row>
    <row r="238" spans="10:17" ht="15" customHeight="1">
      <c r="J238" s="673"/>
      <c r="K238" s="673"/>
      <c r="L238" s="673"/>
      <c r="M238" s="673"/>
      <c r="N238" s="673"/>
      <c r="O238" s="673"/>
      <c r="P238" s="673"/>
      <c r="Q238" s="673"/>
    </row>
    <row r="239" spans="10:17" ht="15" customHeight="1">
      <c r="J239" s="673"/>
      <c r="K239" s="673"/>
      <c r="L239" s="673"/>
      <c r="M239" s="673"/>
      <c r="N239" s="673"/>
      <c r="O239" s="673"/>
      <c r="P239" s="673"/>
      <c r="Q239" s="673"/>
    </row>
    <row r="240" spans="10:17" ht="15" customHeight="1">
      <c r="J240" s="673"/>
      <c r="K240" s="673"/>
      <c r="L240" s="673"/>
      <c r="M240" s="673"/>
      <c r="N240" s="673"/>
      <c r="O240" s="673"/>
      <c r="P240" s="673"/>
      <c r="Q240" s="673"/>
    </row>
    <row r="241" spans="10:17" ht="15" customHeight="1">
      <c r="J241" s="673"/>
      <c r="K241" s="673"/>
      <c r="L241" s="673"/>
      <c r="M241" s="673"/>
      <c r="N241" s="673"/>
      <c r="O241" s="673"/>
      <c r="P241" s="673"/>
      <c r="Q241" s="673"/>
    </row>
    <row r="242" spans="10:17" ht="15" customHeight="1">
      <c r="J242" s="673"/>
      <c r="K242" s="673"/>
      <c r="L242" s="673"/>
      <c r="M242" s="673"/>
      <c r="N242" s="673"/>
      <c r="O242" s="673"/>
      <c r="P242" s="673"/>
      <c r="Q242" s="673"/>
    </row>
    <row r="243" spans="10:17" ht="15" customHeight="1">
      <c r="J243" s="673"/>
      <c r="K243" s="673"/>
      <c r="L243" s="673"/>
      <c r="M243" s="673"/>
      <c r="N243" s="673"/>
      <c r="O243" s="673"/>
      <c r="P243" s="673"/>
      <c r="Q243" s="673"/>
    </row>
    <row r="244" spans="10:17" ht="15" customHeight="1">
      <c r="J244" s="673"/>
      <c r="K244" s="673"/>
      <c r="L244" s="673"/>
      <c r="M244" s="673"/>
      <c r="N244" s="673"/>
      <c r="O244" s="673"/>
      <c r="P244" s="673"/>
      <c r="Q244" s="673"/>
    </row>
    <row r="245" spans="10:17" ht="15" customHeight="1">
      <c r="J245" s="673"/>
      <c r="K245" s="673"/>
      <c r="L245" s="673"/>
      <c r="M245" s="673"/>
      <c r="N245" s="673"/>
      <c r="O245" s="673"/>
      <c r="P245" s="673"/>
      <c r="Q245" s="673"/>
    </row>
    <row r="246" spans="10:17" ht="15" customHeight="1">
      <c r="J246" s="673"/>
      <c r="K246" s="673"/>
      <c r="L246" s="673"/>
      <c r="M246" s="673"/>
      <c r="N246" s="673"/>
      <c r="O246" s="673"/>
      <c r="P246" s="673"/>
      <c r="Q246" s="673"/>
    </row>
    <row r="247" spans="10:17" ht="15" customHeight="1">
      <c r="J247" s="673"/>
      <c r="K247" s="673"/>
      <c r="L247" s="673"/>
      <c r="M247" s="673"/>
      <c r="N247" s="673"/>
      <c r="O247" s="673"/>
      <c r="P247" s="673"/>
      <c r="Q247" s="673"/>
    </row>
    <row r="248" spans="10:17" ht="15" customHeight="1">
      <c r="J248" s="673"/>
      <c r="K248" s="673"/>
      <c r="L248" s="673"/>
      <c r="M248" s="673"/>
      <c r="N248" s="673"/>
      <c r="O248" s="673"/>
      <c r="P248" s="673"/>
      <c r="Q248" s="673"/>
    </row>
    <row r="249" spans="10:17" ht="15" customHeight="1">
      <c r="J249" s="673"/>
      <c r="K249" s="673"/>
      <c r="L249" s="673"/>
      <c r="M249" s="673"/>
      <c r="N249" s="673"/>
      <c r="O249" s="673"/>
      <c r="P249" s="673"/>
      <c r="Q249" s="673"/>
    </row>
    <row r="250" spans="10:17" ht="15" customHeight="1">
      <c r="J250" s="673"/>
      <c r="K250" s="673"/>
      <c r="L250" s="673"/>
      <c r="M250" s="673"/>
      <c r="N250" s="673"/>
      <c r="O250" s="673"/>
      <c r="P250" s="673"/>
      <c r="Q250" s="673"/>
    </row>
    <row r="251" spans="10:17" ht="15" customHeight="1">
      <c r="J251" s="673"/>
      <c r="K251" s="673"/>
      <c r="L251" s="673"/>
      <c r="M251" s="673"/>
      <c r="N251" s="673"/>
      <c r="O251" s="673"/>
      <c r="P251" s="673"/>
      <c r="Q251" s="673"/>
    </row>
    <row r="252" spans="10:17" ht="15" customHeight="1">
      <c r="J252" s="673"/>
      <c r="K252" s="673"/>
      <c r="L252" s="673"/>
      <c r="M252" s="673"/>
      <c r="N252" s="673"/>
      <c r="O252" s="673"/>
      <c r="P252" s="673"/>
      <c r="Q252" s="673"/>
    </row>
    <row r="253" spans="10:17" ht="15" customHeight="1">
      <c r="J253" s="673"/>
      <c r="K253" s="673"/>
      <c r="L253" s="673"/>
      <c r="M253" s="673"/>
      <c r="N253" s="673"/>
      <c r="O253" s="673"/>
      <c r="P253" s="673"/>
      <c r="Q253" s="673"/>
    </row>
    <row r="254" spans="10:17" ht="15" customHeight="1">
      <c r="J254" s="673"/>
      <c r="K254" s="673"/>
      <c r="L254" s="673"/>
      <c r="M254" s="673"/>
      <c r="N254" s="673"/>
      <c r="O254" s="673"/>
      <c r="P254" s="673"/>
      <c r="Q254" s="673"/>
    </row>
    <row r="255" spans="10:17" ht="15" customHeight="1">
      <c r="J255" s="673"/>
      <c r="K255" s="673"/>
      <c r="L255" s="673"/>
      <c r="M255" s="673"/>
      <c r="N255" s="673"/>
      <c r="O255" s="673"/>
      <c r="P255" s="673"/>
      <c r="Q255" s="673"/>
    </row>
    <row r="256" spans="10:17" ht="15" customHeight="1">
      <c r="J256" s="673"/>
      <c r="K256" s="673"/>
      <c r="L256" s="673"/>
      <c r="M256" s="673"/>
      <c r="N256" s="673"/>
      <c r="O256" s="673"/>
      <c r="P256" s="673"/>
      <c r="Q256" s="673"/>
    </row>
    <row r="257" spans="10:17" ht="15" customHeight="1">
      <c r="J257" s="673"/>
      <c r="K257" s="673"/>
      <c r="L257" s="673"/>
      <c r="M257" s="673"/>
      <c r="N257" s="673"/>
      <c r="O257" s="673"/>
      <c r="P257" s="673"/>
      <c r="Q257" s="673"/>
    </row>
    <row r="258" spans="10:17" ht="15" customHeight="1">
      <c r="J258" s="673"/>
      <c r="K258" s="673"/>
      <c r="L258" s="673"/>
      <c r="M258" s="673"/>
      <c r="N258" s="673"/>
      <c r="O258" s="673"/>
      <c r="P258" s="673"/>
      <c r="Q258" s="673"/>
    </row>
    <row r="259" spans="10:17" ht="15" customHeight="1">
      <c r="J259" s="673"/>
      <c r="K259" s="673"/>
      <c r="L259" s="673"/>
      <c r="M259" s="673"/>
      <c r="N259" s="673"/>
      <c r="O259" s="673"/>
      <c r="P259" s="673"/>
      <c r="Q259" s="673"/>
    </row>
    <row r="260" spans="10:17" ht="15" customHeight="1">
      <c r="J260" s="673"/>
      <c r="K260" s="673"/>
      <c r="L260" s="673"/>
      <c r="M260" s="673"/>
      <c r="N260" s="673"/>
      <c r="O260" s="673"/>
      <c r="P260" s="673"/>
      <c r="Q260" s="673"/>
    </row>
    <row r="261" spans="10:17" ht="15" customHeight="1">
      <c r="J261" s="673"/>
      <c r="K261" s="673"/>
      <c r="L261" s="673"/>
      <c r="M261" s="673"/>
      <c r="N261" s="673"/>
      <c r="O261" s="673"/>
      <c r="P261" s="673"/>
      <c r="Q261" s="673"/>
    </row>
    <row r="262" spans="10:17" ht="15" customHeight="1">
      <c r="J262" s="673"/>
      <c r="K262" s="673"/>
      <c r="L262" s="673"/>
      <c r="M262" s="673"/>
      <c r="N262" s="673"/>
      <c r="O262" s="673"/>
      <c r="P262" s="673"/>
      <c r="Q262" s="673"/>
    </row>
    <row r="263" spans="10:17" ht="15" customHeight="1">
      <c r="J263" s="673"/>
      <c r="K263" s="673"/>
      <c r="L263" s="673"/>
      <c r="M263" s="673"/>
      <c r="N263" s="673"/>
      <c r="O263" s="673"/>
      <c r="P263" s="673"/>
      <c r="Q263" s="673"/>
    </row>
    <row r="264" spans="10:17" ht="15" customHeight="1">
      <c r="J264" s="673"/>
      <c r="K264" s="673"/>
      <c r="L264" s="673"/>
      <c r="M264" s="673"/>
      <c r="N264" s="673"/>
      <c r="O264" s="673"/>
      <c r="P264" s="673"/>
      <c r="Q264" s="673"/>
    </row>
    <row r="265" spans="10:17" ht="15" customHeight="1">
      <c r="J265" s="673"/>
      <c r="K265" s="673"/>
      <c r="L265" s="673"/>
      <c r="M265" s="673"/>
      <c r="N265" s="673"/>
      <c r="O265" s="673"/>
      <c r="P265" s="673"/>
      <c r="Q265" s="673"/>
    </row>
    <row r="266" spans="10:17" ht="15" customHeight="1">
      <c r="J266" s="673"/>
      <c r="K266" s="673"/>
      <c r="L266" s="673"/>
      <c r="M266" s="673"/>
      <c r="N266" s="673"/>
      <c r="O266" s="673"/>
      <c r="P266" s="673"/>
      <c r="Q266" s="673"/>
    </row>
    <row r="267" spans="10:17" ht="15" customHeight="1">
      <c r="J267" s="673"/>
      <c r="K267" s="673"/>
      <c r="L267" s="673"/>
      <c r="M267" s="673"/>
      <c r="N267" s="673"/>
      <c r="O267" s="673"/>
      <c r="P267" s="673"/>
      <c r="Q267" s="673"/>
    </row>
    <row r="268" spans="10:17" ht="15" customHeight="1">
      <c r="J268" s="673"/>
      <c r="K268" s="673"/>
      <c r="L268" s="673"/>
      <c r="M268" s="673"/>
      <c r="N268" s="673"/>
      <c r="O268" s="673"/>
      <c r="P268" s="673"/>
      <c r="Q268" s="673"/>
    </row>
    <row r="269" spans="10:17" ht="15" customHeight="1">
      <c r="J269" s="673"/>
      <c r="K269" s="673"/>
      <c r="L269" s="673"/>
      <c r="M269" s="673"/>
      <c r="N269" s="673"/>
      <c r="O269" s="673"/>
      <c r="P269" s="673"/>
      <c r="Q269" s="673"/>
    </row>
    <row r="270" spans="10:17" ht="15" customHeight="1">
      <c r="J270" s="673"/>
      <c r="K270" s="673"/>
      <c r="L270" s="673"/>
      <c r="M270" s="673"/>
      <c r="N270" s="673"/>
      <c r="O270" s="673"/>
      <c r="P270" s="673"/>
      <c r="Q270" s="673"/>
    </row>
    <row r="271" spans="10:17" ht="15" customHeight="1">
      <c r="J271" s="673"/>
      <c r="K271" s="673"/>
      <c r="L271" s="673"/>
      <c r="M271" s="673"/>
      <c r="N271" s="673"/>
      <c r="O271" s="673"/>
      <c r="P271" s="673"/>
      <c r="Q271" s="673"/>
    </row>
    <row r="272" spans="10:17" ht="15" customHeight="1">
      <c r="J272" s="673"/>
      <c r="K272" s="673"/>
      <c r="L272" s="673"/>
      <c r="M272" s="673"/>
      <c r="N272" s="673"/>
      <c r="O272" s="673"/>
      <c r="P272" s="673"/>
      <c r="Q272" s="673"/>
    </row>
    <row r="273" spans="10:17" ht="15" customHeight="1">
      <c r="J273" s="673"/>
      <c r="K273" s="673"/>
      <c r="L273" s="673"/>
      <c r="M273" s="673"/>
      <c r="N273" s="673"/>
      <c r="O273" s="673"/>
      <c r="P273" s="673"/>
      <c r="Q273" s="673"/>
    </row>
    <row r="274" spans="10:17" ht="15" customHeight="1">
      <c r="J274" s="673"/>
      <c r="K274" s="673"/>
      <c r="L274" s="673"/>
      <c r="M274" s="673"/>
      <c r="N274" s="673"/>
      <c r="O274" s="673"/>
      <c r="P274" s="673"/>
      <c r="Q274" s="673"/>
    </row>
    <row r="275" spans="10:17" ht="15" customHeight="1">
      <c r="J275" s="673"/>
      <c r="K275" s="673"/>
      <c r="L275" s="673"/>
      <c r="M275" s="673"/>
      <c r="N275" s="673"/>
      <c r="O275" s="673"/>
      <c r="P275" s="673"/>
      <c r="Q275" s="673"/>
    </row>
    <row r="276" spans="10:17" ht="15" customHeight="1">
      <c r="J276" s="673"/>
      <c r="K276" s="673"/>
      <c r="L276" s="673"/>
      <c r="M276" s="673"/>
      <c r="N276" s="673"/>
      <c r="O276" s="673"/>
      <c r="P276" s="673"/>
      <c r="Q276" s="673"/>
    </row>
    <row r="277" spans="10:17" ht="15" customHeight="1">
      <c r="J277" s="673"/>
      <c r="K277" s="673"/>
      <c r="L277" s="673"/>
      <c r="M277" s="673"/>
      <c r="N277" s="673"/>
      <c r="O277" s="673"/>
      <c r="P277" s="673"/>
      <c r="Q277" s="673"/>
    </row>
    <row r="278" spans="10:17" ht="15" customHeight="1">
      <c r="J278" s="673"/>
      <c r="K278" s="673"/>
      <c r="L278" s="673"/>
      <c r="M278" s="673"/>
      <c r="N278" s="673"/>
      <c r="O278" s="673"/>
      <c r="P278" s="673"/>
      <c r="Q278" s="673"/>
    </row>
    <row r="279" spans="10:17" ht="15" customHeight="1">
      <c r="J279" s="673"/>
      <c r="K279" s="673"/>
      <c r="L279" s="673"/>
      <c r="M279" s="673"/>
      <c r="N279" s="673"/>
      <c r="O279" s="673"/>
      <c r="P279" s="673"/>
      <c r="Q279" s="673"/>
    </row>
    <row r="280" spans="10:17" ht="15" customHeight="1">
      <c r="J280" s="673"/>
      <c r="K280" s="673"/>
      <c r="L280" s="673"/>
      <c r="M280" s="673"/>
      <c r="N280" s="673"/>
      <c r="O280" s="673"/>
      <c r="P280" s="673"/>
      <c r="Q280" s="673"/>
    </row>
    <row r="281" spans="10:17" ht="15" customHeight="1">
      <c r="J281" s="673"/>
      <c r="K281" s="673"/>
      <c r="L281" s="673"/>
      <c r="M281" s="673"/>
      <c r="N281" s="673"/>
      <c r="O281" s="673"/>
      <c r="P281" s="673"/>
      <c r="Q281" s="673"/>
    </row>
    <row r="282" spans="10:17" ht="15" customHeight="1">
      <c r="J282" s="673"/>
      <c r="K282" s="673"/>
      <c r="L282" s="673"/>
      <c r="M282" s="673"/>
      <c r="N282" s="673"/>
      <c r="O282" s="673"/>
      <c r="P282" s="673"/>
      <c r="Q282" s="673"/>
    </row>
    <row r="283" spans="10:17" ht="15" customHeight="1">
      <c r="J283" s="673"/>
      <c r="K283" s="673"/>
      <c r="L283" s="673"/>
      <c r="M283" s="673"/>
      <c r="N283" s="673"/>
      <c r="O283" s="673"/>
      <c r="P283" s="673"/>
      <c r="Q283" s="673"/>
    </row>
    <row r="284" spans="10:17" ht="15" customHeight="1">
      <c r="J284" s="673"/>
      <c r="K284" s="673"/>
      <c r="L284" s="673"/>
      <c r="M284" s="673"/>
      <c r="N284" s="673"/>
      <c r="O284" s="673"/>
      <c r="P284" s="673"/>
      <c r="Q284" s="673"/>
    </row>
    <row r="285" spans="10:17" ht="15" customHeight="1">
      <c r="J285" s="673"/>
      <c r="K285" s="673"/>
      <c r="L285" s="673"/>
      <c r="M285" s="673"/>
      <c r="N285" s="673"/>
      <c r="O285" s="673"/>
      <c r="P285" s="673"/>
      <c r="Q285" s="673"/>
    </row>
    <row r="286" spans="10:17" ht="15" customHeight="1">
      <c r="J286" s="673"/>
      <c r="K286" s="673"/>
      <c r="L286" s="673"/>
      <c r="M286" s="673"/>
      <c r="N286" s="673"/>
      <c r="O286" s="673"/>
      <c r="P286" s="673"/>
      <c r="Q286" s="673"/>
    </row>
    <row r="287" spans="10:17" ht="15" customHeight="1">
      <c r="J287" s="673"/>
      <c r="K287" s="673"/>
      <c r="L287" s="673"/>
      <c r="M287" s="673"/>
      <c r="N287" s="673"/>
      <c r="O287" s="673"/>
      <c r="P287" s="673"/>
      <c r="Q287" s="673"/>
    </row>
    <row r="288" spans="10:17" ht="15" customHeight="1">
      <c r="J288" s="673"/>
      <c r="K288" s="673"/>
      <c r="L288" s="673"/>
      <c r="M288" s="673"/>
      <c r="N288" s="673"/>
      <c r="O288" s="673"/>
      <c r="P288" s="673"/>
      <c r="Q288" s="673"/>
    </row>
    <row r="289" spans="10:17" ht="15" customHeight="1">
      <c r="J289" s="673"/>
      <c r="K289" s="673"/>
      <c r="L289" s="673"/>
      <c r="M289" s="673"/>
      <c r="N289" s="673"/>
      <c r="O289" s="673"/>
      <c r="P289" s="673"/>
      <c r="Q289" s="673"/>
    </row>
    <row r="290" spans="10:17" ht="15" customHeight="1">
      <c r="J290" s="673"/>
      <c r="K290" s="673"/>
      <c r="L290" s="673"/>
      <c r="M290" s="673"/>
      <c r="N290" s="673"/>
      <c r="O290" s="673"/>
      <c r="P290" s="673"/>
      <c r="Q290" s="673"/>
    </row>
    <row r="291" spans="10:17" ht="15" customHeight="1">
      <c r="J291" s="673"/>
      <c r="K291" s="673"/>
      <c r="L291" s="673"/>
      <c r="M291" s="673"/>
      <c r="N291" s="673"/>
      <c r="O291" s="673"/>
      <c r="P291" s="673"/>
      <c r="Q291" s="673"/>
    </row>
    <row r="292" spans="10:17" ht="15" customHeight="1">
      <c r="J292" s="673"/>
      <c r="K292" s="673"/>
      <c r="L292" s="673"/>
      <c r="M292" s="673"/>
      <c r="N292" s="673"/>
      <c r="O292" s="673"/>
      <c r="P292" s="673"/>
      <c r="Q292" s="673"/>
    </row>
    <row r="293" spans="10:17" ht="15" customHeight="1">
      <c r="J293" s="673"/>
      <c r="K293" s="673"/>
      <c r="L293" s="673"/>
      <c r="M293" s="673"/>
      <c r="N293" s="673"/>
      <c r="O293" s="673"/>
      <c r="P293" s="673"/>
      <c r="Q293" s="673"/>
    </row>
    <row r="294" spans="10:17" ht="15" customHeight="1">
      <c r="J294" s="673"/>
      <c r="K294" s="673"/>
      <c r="L294" s="673"/>
      <c r="M294" s="673"/>
      <c r="N294" s="673"/>
      <c r="O294" s="673"/>
      <c r="P294" s="673"/>
      <c r="Q294" s="673"/>
    </row>
    <row r="295" spans="10:17" ht="15" customHeight="1">
      <c r="J295" s="673"/>
      <c r="K295" s="673"/>
      <c r="L295" s="673"/>
      <c r="M295" s="673"/>
      <c r="N295" s="673"/>
      <c r="O295" s="673"/>
      <c r="P295" s="673"/>
      <c r="Q295" s="673"/>
    </row>
    <row r="296" spans="10:17" ht="15" customHeight="1">
      <c r="J296" s="673"/>
      <c r="K296" s="673"/>
      <c r="L296" s="673"/>
      <c r="M296" s="673"/>
      <c r="N296" s="673"/>
      <c r="O296" s="673"/>
      <c r="P296" s="673"/>
      <c r="Q296" s="673"/>
    </row>
    <row r="297" spans="10:17" ht="15" customHeight="1">
      <c r="J297" s="673"/>
      <c r="K297" s="673"/>
      <c r="L297" s="673"/>
      <c r="M297" s="673"/>
      <c r="N297" s="673"/>
      <c r="O297" s="673"/>
      <c r="P297" s="673"/>
      <c r="Q297" s="673"/>
    </row>
    <row r="298" spans="10:17" ht="15" customHeight="1">
      <c r="J298" s="673"/>
      <c r="K298" s="673"/>
      <c r="L298" s="673"/>
      <c r="M298" s="673"/>
      <c r="N298" s="673"/>
      <c r="O298" s="673"/>
      <c r="P298" s="673"/>
      <c r="Q298" s="673"/>
    </row>
    <row r="299" spans="10:17" ht="15" customHeight="1">
      <c r="J299" s="673"/>
      <c r="K299" s="673"/>
      <c r="L299" s="673"/>
      <c r="M299" s="673"/>
      <c r="N299" s="673"/>
      <c r="O299" s="673"/>
      <c r="P299" s="673"/>
      <c r="Q299" s="673"/>
    </row>
    <row r="300" spans="10:17" ht="15" customHeight="1">
      <c r="J300" s="673"/>
      <c r="K300" s="673"/>
      <c r="L300" s="673"/>
      <c r="M300" s="673"/>
      <c r="N300" s="673"/>
      <c r="O300" s="673"/>
      <c r="P300" s="673"/>
      <c r="Q300" s="673"/>
    </row>
    <row r="301" spans="10:17" ht="15" customHeight="1">
      <c r="J301" s="673"/>
      <c r="K301" s="673"/>
      <c r="L301" s="673"/>
      <c r="M301" s="673"/>
      <c r="N301" s="673"/>
      <c r="O301" s="673"/>
      <c r="P301" s="673"/>
      <c r="Q301" s="673"/>
    </row>
    <row r="302" spans="10:17" ht="15" customHeight="1">
      <c r="J302" s="673"/>
      <c r="K302" s="673"/>
      <c r="L302" s="673"/>
      <c r="M302" s="673"/>
      <c r="N302" s="673"/>
      <c r="O302" s="673"/>
      <c r="P302" s="673"/>
      <c r="Q302" s="673"/>
    </row>
    <row r="303" spans="10:17" ht="15" customHeight="1">
      <c r="J303" s="673"/>
      <c r="K303" s="673"/>
      <c r="L303" s="673"/>
      <c r="M303" s="673"/>
      <c r="N303" s="673"/>
      <c r="O303" s="673"/>
      <c r="P303" s="673"/>
      <c r="Q303" s="673"/>
    </row>
    <row r="304" spans="10:17" ht="15" customHeight="1">
      <c r="J304" s="673"/>
      <c r="K304" s="673"/>
      <c r="L304" s="673"/>
      <c r="M304" s="673"/>
      <c r="N304" s="673"/>
      <c r="O304" s="673"/>
      <c r="P304" s="673"/>
      <c r="Q304" s="673"/>
    </row>
    <row r="305" spans="10:17" ht="15" customHeight="1">
      <c r="J305" s="673"/>
      <c r="K305" s="673"/>
      <c r="L305" s="673"/>
      <c r="M305" s="673"/>
      <c r="N305" s="673"/>
      <c r="O305" s="673"/>
      <c r="P305" s="673"/>
      <c r="Q305" s="673"/>
    </row>
    <row r="306" spans="10:17" ht="15" customHeight="1">
      <c r="J306" s="673"/>
      <c r="K306" s="673"/>
      <c r="L306" s="673"/>
      <c r="M306" s="673"/>
      <c r="N306" s="673"/>
      <c r="O306" s="673"/>
      <c r="P306" s="673"/>
      <c r="Q306" s="673"/>
    </row>
    <row r="307" spans="10:17" ht="15" customHeight="1">
      <c r="J307" s="673"/>
      <c r="K307" s="673"/>
      <c r="L307" s="673"/>
      <c r="M307" s="673"/>
      <c r="N307" s="673"/>
      <c r="O307" s="673"/>
      <c r="P307" s="673"/>
      <c r="Q307" s="673"/>
    </row>
    <row r="308" spans="10:17" ht="15" customHeight="1">
      <c r="J308" s="673"/>
      <c r="K308" s="673"/>
      <c r="L308" s="673"/>
      <c r="M308" s="673"/>
      <c r="N308" s="673"/>
      <c r="O308" s="673"/>
      <c r="P308" s="673"/>
      <c r="Q308" s="673"/>
    </row>
    <row r="309" spans="10:17" ht="15" customHeight="1">
      <c r="J309" s="673"/>
      <c r="K309" s="673"/>
      <c r="L309" s="673"/>
      <c r="M309" s="673"/>
      <c r="N309" s="673"/>
      <c r="O309" s="673"/>
      <c r="P309" s="673"/>
      <c r="Q309" s="673"/>
    </row>
    <row r="310" spans="10:17" ht="15" customHeight="1">
      <c r="J310" s="673"/>
      <c r="K310" s="673"/>
      <c r="L310" s="673"/>
      <c r="M310" s="673"/>
      <c r="N310" s="673"/>
      <c r="O310" s="673"/>
      <c r="P310" s="673"/>
      <c r="Q310" s="673"/>
    </row>
    <row r="311" spans="10:17" ht="15" customHeight="1">
      <c r="J311" s="673"/>
      <c r="K311" s="673"/>
      <c r="L311" s="673"/>
      <c r="M311" s="673"/>
      <c r="N311" s="673"/>
      <c r="O311" s="673"/>
      <c r="P311" s="673"/>
      <c r="Q311" s="673"/>
    </row>
    <row r="312" spans="10:17" ht="15" customHeight="1">
      <c r="J312" s="673"/>
      <c r="K312" s="673"/>
      <c r="L312" s="673"/>
      <c r="M312" s="673"/>
      <c r="N312" s="673"/>
      <c r="O312" s="673"/>
      <c r="P312" s="673"/>
      <c r="Q312" s="673"/>
    </row>
    <row r="313" spans="10:17" ht="15" customHeight="1">
      <c r="J313" s="673"/>
      <c r="K313" s="673"/>
      <c r="L313" s="673"/>
      <c r="M313" s="673"/>
      <c r="N313" s="673"/>
      <c r="O313" s="673"/>
      <c r="P313" s="673"/>
      <c r="Q313" s="673"/>
    </row>
    <row r="314" spans="10:17" ht="15" customHeight="1">
      <c r="J314" s="673"/>
      <c r="K314" s="673"/>
      <c r="L314" s="673"/>
      <c r="M314" s="673"/>
      <c r="N314" s="673"/>
      <c r="O314" s="673"/>
      <c r="P314" s="673"/>
      <c r="Q314" s="673"/>
    </row>
    <row r="315" spans="10:17" ht="15" customHeight="1">
      <c r="J315" s="673"/>
      <c r="K315" s="673"/>
      <c r="L315" s="673"/>
      <c r="M315" s="673"/>
      <c r="N315" s="673"/>
      <c r="O315" s="673"/>
      <c r="P315" s="673"/>
      <c r="Q315" s="673"/>
    </row>
    <row r="316" spans="10:17" ht="15" customHeight="1">
      <c r="J316" s="673"/>
      <c r="K316" s="673"/>
      <c r="L316" s="673"/>
      <c r="M316" s="673"/>
      <c r="N316" s="673"/>
      <c r="O316" s="673"/>
      <c r="P316" s="673"/>
      <c r="Q316" s="673"/>
    </row>
    <row r="317" spans="10:17" ht="15" customHeight="1">
      <c r="J317" s="673"/>
      <c r="K317" s="673"/>
      <c r="L317" s="673"/>
      <c r="M317" s="673"/>
      <c r="N317" s="673"/>
      <c r="O317" s="673"/>
      <c r="P317" s="673"/>
      <c r="Q317" s="673"/>
    </row>
    <row r="318" spans="10:17" ht="15" customHeight="1">
      <c r="J318" s="673"/>
      <c r="K318" s="673"/>
      <c r="L318" s="673"/>
      <c r="M318" s="673"/>
      <c r="N318" s="673"/>
      <c r="O318" s="673"/>
      <c r="P318" s="673"/>
      <c r="Q318" s="673"/>
    </row>
    <row r="319" spans="10:17" ht="15" customHeight="1">
      <c r="J319" s="673"/>
      <c r="K319" s="673"/>
      <c r="L319" s="673"/>
      <c r="M319" s="673"/>
      <c r="N319" s="673"/>
      <c r="O319" s="673"/>
      <c r="P319" s="673"/>
      <c r="Q319" s="673"/>
    </row>
    <row r="320" spans="10:17" ht="15" customHeight="1">
      <c r="J320" s="673"/>
      <c r="K320" s="673"/>
      <c r="L320" s="673"/>
      <c r="M320" s="673"/>
      <c r="N320" s="673"/>
      <c r="O320" s="673"/>
      <c r="P320" s="673"/>
      <c r="Q320" s="673"/>
    </row>
    <row r="321" spans="10:17" ht="15" customHeight="1">
      <c r="J321" s="673"/>
      <c r="K321" s="673"/>
      <c r="L321" s="673"/>
      <c r="M321" s="673"/>
      <c r="N321" s="673"/>
      <c r="O321" s="673"/>
      <c r="P321" s="673"/>
      <c r="Q321" s="673"/>
    </row>
    <row r="322" spans="10:17" ht="15" customHeight="1">
      <c r="J322" s="673"/>
      <c r="K322" s="673"/>
      <c r="L322" s="673"/>
      <c r="M322" s="673"/>
      <c r="N322" s="673"/>
      <c r="O322" s="673"/>
      <c r="P322" s="673"/>
      <c r="Q322" s="673"/>
    </row>
    <row r="323" spans="10:17" ht="15" customHeight="1">
      <c r="J323" s="673"/>
      <c r="K323" s="673"/>
      <c r="L323" s="673"/>
      <c r="M323" s="673"/>
      <c r="N323" s="673"/>
      <c r="O323" s="673"/>
      <c r="P323" s="673"/>
      <c r="Q323" s="673"/>
    </row>
    <row r="324" spans="10:17" ht="15" customHeight="1">
      <c r="J324" s="673"/>
      <c r="K324" s="673"/>
      <c r="L324" s="673"/>
      <c r="M324" s="673"/>
      <c r="N324" s="673"/>
      <c r="O324" s="673"/>
      <c r="P324" s="673"/>
      <c r="Q324" s="673"/>
    </row>
    <row r="325" spans="10:17" ht="15" customHeight="1">
      <c r="J325" s="673"/>
      <c r="K325" s="673"/>
      <c r="L325" s="673"/>
      <c r="M325" s="673"/>
      <c r="N325" s="673"/>
      <c r="O325" s="673"/>
      <c r="P325" s="673"/>
      <c r="Q325" s="673"/>
    </row>
    <row r="326" spans="10:17" ht="15" customHeight="1">
      <c r="J326" s="673"/>
      <c r="K326" s="673"/>
      <c r="L326" s="673"/>
      <c r="M326" s="673"/>
      <c r="N326" s="673"/>
      <c r="O326" s="673"/>
      <c r="P326" s="673"/>
      <c r="Q326" s="673"/>
    </row>
    <row r="327" spans="10:17" ht="15" customHeight="1">
      <c r="J327" s="673"/>
      <c r="K327" s="673"/>
      <c r="L327" s="673"/>
      <c r="M327" s="673"/>
      <c r="N327" s="673"/>
      <c r="O327" s="673"/>
      <c r="P327" s="673"/>
      <c r="Q327" s="673"/>
    </row>
    <row r="328" spans="10:17" ht="15" customHeight="1">
      <c r="J328" s="673"/>
      <c r="K328" s="673"/>
      <c r="L328" s="673"/>
      <c r="M328" s="673"/>
      <c r="N328" s="673"/>
      <c r="O328" s="673"/>
      <c r="P328" s="673"/>
      <c r="Q328" s="673"/>
    </row>
    <row r="329" spans="10:17" ht="15" customHeight="1">
      <c r="J329" s="673"/>
      <c r="K329" s="673"/>
      <c r="L329" s="673"/>
      <c r="M329" s="673"/>
      <c r="N329" s="673"/>
      <c r="O329" s="673"/>
      <c r="P329" s="673"/>
      <c r="Q329" s="673"/>
    </row>
    <row r="330" spans="10:17" ht="15" customHeight="1">
      <c r="J330" s="673"/>
      <c r="K330" s="673"/>
      <c r="L330" s="673"/>
      <c r="M330" s="673"/>
      <c r="N330" s="673"/>
      <c r="O330" s="673"/>
      <c r="P330" s="673"/>
      <c r="Q330" s="673"/>
    </row>
    <row r="331" spans="10:17" ht="15" customHeight="1">
      <c r="J331" s="673"/>
      <c r="K331" s="673"/>
      <c r="L331" s="673"/>
      <c r="M331" s="673"/>
      <c r="N331" s="673"/>
      <c r="O331" s="673"/>
      <c r="P331" s="673"/>
      <c r="Q331" s="673"/>
    </row>
    <row r="332" spans="10:17" ht="15" customHeight="1">
      <c r="J332" s="673"/>
      <c r="K332" s="673"/>
      <c r="L332" s="673"/>
      <c r="M332" s="673"/>
      <c r="N332" s="673"/>
      <c r="O332" s="673"/>
      <c r="P332" s="673"/>
      <c r="Q332" s="673"/>
    </row>
    <row r="333" spans="10:17" ht="15" customHeight="1">
      <c r="J333" s="673"/>
      <c r="K333" s="673"/>
      <c r="L333" s="673"/>
      <c r="M333" s="673"/>
      <c r="N333" s="673"/>
      <c r="O333" s="673"/>
      <c r="P333" s="673"/>
      <c r="Q333" s="673"/>
    </row>
    <row r="334" spans="10:17" ht="15" customHeight="1">
      <c r="J334" s="673"/>
      <c r="K334" s="673"/>
      <c r="L334" s="673"/>
      <c r="M334" s="673"/>
      <c r="N334" s="673"/>
      <c r="O334" s="673"/>
      <c r="P334" s="673"/>
      <c r="Q334" s="673"/>
    </row>
    <row r="335" spans="10:17" ht="15" customHeight="1">
      <c r="J335" s="673"/>
      <c r="K335" s="673"/>
      <c r="L335" s="673"/>
      <c r="M335" s="673"/>
      <c r="N335" s="673"/>
      <c r="O335" s="673"/>
      <c r="P335" s="673"/>
      <c r="Q335" s="673"/>
    </row>
    <row r="336" spans="10:17" ht="15" customHeight="1">
      <c r="J336" s="673"/>
      <c r="K336" s="673"/>
      <c r="L336" s="673"/>
      <c r="M336" s="673"/>
      <c r="N336" s="673"/>
      <c r="O336" s="673"/>
      <c r="P336" s="673"/>
      <c r="Q336" s="673"/>
    </row>
    <row r="337" spans="10:17" ht="15" customHeight="1">
      <c r="J337" s="673"/>
      <c r="K337" s="673"/>
      <c r="L337" s="673"/>
      <c r="M337" s="673"/>
      <c r="N337" s="673"/>
      <c r="O337" s="673"/>
      <c r="P337" s="673"/>
      <c r="Q337" s="673"/>
    </row>
    <row r="338" spans="10:17" ht="15" customHeight="1">
      <c r="J338" s="673"/>
      <c r="K338" s="673"/>
      <c r="L338" s="673"/>
      <c r="M338" s="673"/>
      <c r="N338" s="673"/>
      <c r="O338" s="673"/>
      <c r="P338" s="673"/>
      <c r="Q338" s="673"/>
    </row>
    <row r="339" spans="10:17" ht="15" customHeight="1">
      <c r="J339" s="673"/>
      <c r="K339" s="673"/>
      <c r="L339" s="673"/>
      <c r="M339" s="673"/>
      <c r="N339" s="673"/>
      <c r="O339" s="673"/>
      <c r="P339" s="673"/>
      <c r="Q339" s="673"/>
    </row>
    <row r="340" spans="10:17" ht="15" customHeight="1">
      <c r="J340" s="673"/>
      <c r="K340" s="673"/>
      <c r="L340" s="673"/>
      <c r="M340" s="673"/>
      <c r="N340" s="673"/>
      <c r="O340" s="673"/>
      <c r="P340" s="673"/>
      <c r="Q340" s="673"/>
    </row>
    <row r="341" spans="10:17" ht="15" customHeight="1">
      <c r="J341" s="673"/>
      <c r="K341" s="673"/>
      <c r="L341" s="673"/>
      <c r="M341" s="673"/>
      <c r="N341" s="673"/>
      <c r="O341" s="673"/>
      <c r="P341" s="673"/>
      <c r="Q341" s="673"/>
    </row>
    <row r="342" spans="10:17" ht="15" customHeight="1">
      <c r="J342" s="673"/>
      <c r="K342" s="673"/>
      <c r="L342" s="673"/>
      <c r="M342" s="673"/>
      <c r="N342" s="673"/>
      <c r="O342" s="673"/>
      <c r="P342" s="673"/>
      <c r="Q342" s="673"/>
    </row>
    <row r="343" spans="10:17" ht="15" customHeight="1">
      <c r="J343" s="673"/>
      <c r="K343" s="673"/>
      <c r="L343" s="673"/>
      <c r="M343" s="673"/>
      <c r="N343" s="673"/>
      <c r="O343" s="673"/>
      <c r="P343" s="673"/>
      <c r="Q343" s="673"/>
    </row>
    <row r="344" spans="10:17" ht="15" customHeight="1">
      <c r="J344" s="673"/>
      <c r="K344" s="673"/>
      <c r="L344" s="673"/>
      <c r="M344" s="673"/>
      <c r="N344" s="673"/>
      <c r="O344" s="673"/>
      <c r="P344" s="673"/>
      <c r="Q344" s="673"/>
    </row>
    <row r="345" spans="10:17" ht="15" customHeight="1">
      <c r="J345" s="673"/>
      <c r="K345" s="673"/>
      <c r="L345" s="673"/>
      <c r="M345" s="673"/>
      <c r="N345" s="673"/>
      <c r="O345" s="673"/>
      <c r="P345" s="673"/>
      <c r="Q345" s="673"/>
    </row>
    <row r="346" spans="10:17" ht="15" customHeight="1">
      <c r="J346" s="673"/>
      <c r="K346" s="673"/>
      <c r="L346" s="673"/>
      <c r="M346" s="673"/>
      <c r="N346" s="673"/>
      <c r="O346" s="673"/>
      <c r="P346" s="673"/>
      <c r="Q346" s="673"/>
    </row>
    <row r="347" spans="10:17" ht="15" customHeight="1">
      <c r="J347" s="673"/>
      <c r="K347" s="673"/>
      <c r="L347" s="673"/>
      <c r="M347" s="673"/>
      <c r="N347" s="673"/>
      <c r="O347" s="673"/>
      <c r="P347" s="673"/>
      <c r="Q347" s="673"/>
    </row>
    <row r="348" spans="10:17" ht="15" customHeight="1">
      <c r="J348" s="673"/>
      <c r="K348" s="673"/>
      <c r="L348" s="673"/>
      <c r="M348" s="673"/>
      <c r="N348" s="673"/>
      <c r="O348" s="673"/>
      <c r="P348" s="673"/>
      <c r="Q348" s="673"/>
    </row>
    <row r="349" spans="10:17" ht="15" customHeight="1">
      <c r="J349" s="673"/>
      <c r="K349" s="673"/>
      <c r="L349" s="673"/>
      <c r="M349" s="673"/>
      <c r="N349" s="673"/>
      <c r="O349" s="673"/>
      <c r="P349" s="673"/>
      <c r="Q349" s="673"/>
    </row>
    <row r="350" spans="10:17" ht="15" customHeight="1">
      <c r="J350" s="673"/>
      <c r="K350" s="673"/>
      <c r="L350" s="673"/>
      <c r="M350" s="673"/>
      <c r="N350" s="673"/>
      <c r="O350" s="673"/>
      <c r="P350" s="673"/>
      <c r="Q350" s="673"/>
    </row>
    <row r="351" spans="10:17" ht="15" customHeight="1">
      <c r="J351" s="673"/>
      <c r="K351" s="673"/>
      <c r="L351" s="673"/>
      <c r="M351" s="673"/>
      <c r="N351" s="673"/>
      <c r="O351" s="673"/>
      <c r="P351" s="673"/>
      <c r="Q351" s="673"/>
    </row>
    <row r="352" spans="10:17" ht="15" customHeight="1">
      <c r="J352" s="673"/>
      <c r="K352" s="673"/>
      <c r="L352" s="673"/>
      <c r="M352" s="673"/>
      <c r="N352" s="673"/>
      <c r="O352" s="673"/>
      <c r="P352" s="673"/>
      <c r="Q352" s="673"/>
    </row>
    <row r="353" spans="10:17" ht="15" customHeight="1">
      <c r="J353" s="673"/>
      <c r="K353" s="673"/>
      <c r="L353" s="673"/>
      <c r="M353" s="673"/>
      <c r="N353" s="673"/>
      <c r="O353" s="673"/>
      <c r="P353" s="673"/>
      <c r="Q353" s="673"/>
    </row>
    <row r="354" spans="10:17" ht="15" customHeight="1">
      <c r="J354" s="673"/>
      <c r="K354" s="673"/>
      <c r="L354" s="673"/>
      <c r="M354" s="673"/>
      <c r="N354" s="673"/>
      <c r="O354" s="673"/>
      <c r="P354" s="673"/>
      <c r="Q354" s="673"/>
    </row>
    <row r="355" spans="10:17" ht="15" customHeight="1">
      <c r="J355" s="673"/>
      <c r="K355" s="673"/>
      <c r="L355" s="673"/>
      <c r="M355" s="673"/>
      <c r="N355" s="673"/>
      <c r="O355" s="673"/>
      <c r="P355" s="673"/>
      <c r="Q355" s="673"/>
    </row>
    <row r="356" spans="10:17" ht="15" customHeight="1">
      <c r="J356" s="673"/>
      <c r="K356" s="673"/>
      <c r="L356" s="673"/>
      <c r="M356" s="673"/>
      <c r="N356" s="673"/>
      <c r="O356" s="673"/>
      <c r="P356" s="673"/>
      <c r="Q356" s="673"/>
    </row>
    <row r="357" spans="10:17" ht="15" customHeight="1">
      <c r="J357" s="673"/>
      <c r="K357" s="673"/>
      <c r="L357" s="673"/>
      <c r="M357" s="673"/>
      <c r="N357" s="673"/>
      <c r="O357" s="673"/>
      <c r="P357" s="673"/>
      <c r="Q357" s="673"/>
    </row>
    <row r="358" spans="10:17" ht="15" customHeight="1">
      <c r="J358" s="673"/>
      <c r="K358" s="673"/>
      <c r="L358" s="673"/>
      <c r="M358" s="673"/>
      <c r="N358" s="673"/>
      <c r="O358" s="673"/>
      <c r="P358" s="673"/>
      <c r="Q358" s="673"/>
    </row>
    <row r="359" spans="10:17" ht="15" customHeight="1">
      <c r="J359" s="673"/>
      <c r="K359" s="673"/>
      <c r="L359" s="673"/>
      <c r="M359" s="673"/>
      <c r="N359" s="673"/>
      <c r="O359" s="673"/>
      <c r="P359" s="673"/>
      <c r="Q359" s="673"/>
    </row>
    <row r="360" spans="10:17" ht="15" customHeight="1">
      <c r="J360" s="673"/>
      <c r="K360" s="673"/>
      <c r="L360" s="673"/>
      <c r="M360" s="673"/>
      <c r="N360" s="673"/>
      <c r="O360" s="673"/>
      <c r="P360" s="673"/>
      <c r="Q360" s="673"/>
    </row>
    <row r="361" spans="10:17" ht="15" customHeight="1">
      <c r="J361" s="673"/>
      <c r="K361" s="673"/>
      <c r="L361" s="673"/>
      <c r="M361" s="673"/>
      <c r="N361" s="673"/>
      <c r="O361" s="673"/>
      <c r="P361" s="673"/>
      <c r="Q361" s="673"/>
    </row>
    <row r="362" spans="10:17" ht="15" customHeight="1">
      <c r="J362" s="673"/>
      <c r="K362" s="673"/>
      <c r="L362" s="673"/>
      <c r="M362" s="673"/>
      <c r="N362" s="673"/>
      <c r="O362" s="673"/>
      <c r="P362" s="673"/>
      <c r="Q362" s="673"/>
    </row>
    <row r="363" spans="10:17" ht="15" customHeight="1">
      <c r="J363" s="673"/>
      <c r="K363" s="673"/>
      <c r="L363" s="673"/>
      <c r="M363" s="673"/>
      <c r="N363" s="673"/>
      <c r="O363" s="673"/>
      <c r="P363" s="673"/>
      <c r="Q363" s="673"/>
    </row>
    <row r="364" spans="10:17" ht="15" customHeight="1">
      <c r="J364" s="673"/>
      <c r="K364" s="673"/>
      <c r="L364" s="673"/>
      <c r="M364" s="673"/>
      <c r="N364" s="673"/>
      <c r="O364" s="673"/>
      <c r="P364" s="673"/>
      <c r="Q364" s="673"/>
    </row>
    <row r="365" spans="10:17" ht="15" customHeight="1">
      <c r="J365" s="673"/>
      <c r="K365" s="673"/>
      <c r="L365" s="673"/>
      <c r="M365" s="673"/>
      <c r="N365" s="673"/>
      <c r="O365" s="673"/>
      <c r="P365" s="673"/>
      <c r="Q365" s="673"/>
    </row>
    <row r="366" spans="10:17" ht="15" customHeight="1">
      <c r="J366" s="673"/>
      <c r="K366" s="673"/>
      <c r="L366" s="673"/>
      <c r="M366" s="673"/>
      <c r="N366" s="673"/>
      <c r="O366" s="673"/>
      <c r="P366" s="673"/>
      <c r="Q366" s="673"/>
    </row>
    <row r="367" spans="10:17" ht="15" customHeight="1">
      <c r="J367" s="673"/>
      <c r="K367" s="673"/>
      <c r="L367" s="673"/>
      <c r="M367" s="673"/>
      <c r="N367" s="673"/>
      <c r="O367" s="673"/>
      <c r="P367" s="673"/>
      <c r="Q367" s="673"/>
    </row>
    <row r="368" spans="10:17" ht="15" customHeight="1">
      <c r="J368" s="673"/>
      <c r="K368" s="673"/>
      <c r="L368" s="673"/>
      <c r="M368" s="673"/>
      <c r="N368" s="673"/>
      <c r="O368" s="673"/>
      <c r="P368" s="673"/>
      <c r="Q368" s="673"/>
    </row>
    <row r="369" spans="10:17" ht="15" customHeight="1">
      <c r="J369" s="673"/>
      <c r="K369" s="673"/>
      <c r="L369" s="673"/>
      <c r="M369" s="673"/>
      <c r="N369" s="673"/>
      <c r="O369" s="673"/>
      <c r="P369" s="673"/>
      <c r="Q369" s="673"/>
    </row>
    <row r="370" spans="10:17" ht="15" customHeight="1">
      <c r="J370" s="673"/>
      <c r="K370" s="673"/>
      <c r="L370" s="673"/>
      <c r="M370" s="673"/>
      <c r="N370" s="673"/>
      <c r="O370" s="673"/>
      <c r="P370" s="673"/>
      <c r="Q370" s="673"/>
    </row>
    <row r="371" spans="10:17" ht="15" customHeight="1">
      <c r="J371" s="673"/>
      <c r="K371" s="673"/>
      <c r="L371" s="673"/>
      <c r="M371" s="673"/>
      <c r="N371" s="673"/>
      <c r="O371" s="673"/>
      <c r="P371" s="673"/>
      <c r="Q371" s="673"/>
    </row>
    <row r="372" spans="10:17" ht="15" customHeight="1">
      <c r="J372" s="673"/>
      <c r="K372" s="673"/>
      <c r="L372" s="673"/>
      <c r="M372" s="673"/>
      <c r="N372" s="673"/>
      <c r="O372" s="673"/>
      <c r="P372" s="673"/>
      <c r="Q372" s="673"/>
    </row>
    <row r="373" spans="10:17" ht="15" customHeight="1">
      <c r="J373" s="673"/>
      <c r="K373" s="673"/>
      <c r="L373" s="673"/>
      <c r="M373" s="673"/>
      <c r="N373" s="673"/>
      <c r="O373" s="673"/>
      <c r="P373" s="673"/>
      <c r="Q373" s="673"/>
    </row>
    <row r="374" spans="10:17" ht="15" customHeight="1">
      <c r="J374" s="673"/>
      <c r="K374" s="673"/>
      <c r="L374" s="673"/>
      <c r="M374" s="673"/>
      <c r="N374" s="673"/>
      <c r="O374" s="673"/>
      <c r="P374" s="673"/>
      <c r="Q374" s="673"/>
    </row>
    <row r="375" spans="10:17" ht="15" customHeight="1">
      <c r="J375" s="673"/>
      <c r="K375" s="673"/>
      <c r="L375" s="673"/>
      <c r="M375" s="673"/>
      <c r="N375" s="673"/>
      <c r="O375" s="673"/>
      <c r="P375" s="673"/>
      <c r="Q375" s="673"/>
    </row>
    <row r="376" spans="10:17" ht="15" customHeight="1">
      <c r="J376" s="673"/>
      <c r="K376" s="673"/>
      <c r="L376" s="673"/>
      <c r="M376" s="673"/>
      <c r="N376" s="673"/>
      <c r="O376" s="673"/>
      <c r="P376" s="673"/>
      <c r="Q376" s="673"/>
    </row>
    <row r="377" spans="10:17" ht="15" customHeight="1">
      <c r="J377" s="673"/>
      <c r="K377" s="673"/>
      <c r="L377" s="673"/>
      <c r="M377" s="673"/>
      <c r="N377" s="673"/>
      <c r="O377" s="673"/>
      <c r="P377" s="673"/>
      <c r="Q377" s="673"/>
    </row>
    <row r="378" spans="10:17" ht="15" customHeight="1">
      <c r="J378" s="673"/>
      <c r="K378" s="673"/>
      <c r="L378" s="673"/>
      <c r="M378" s="673"/>
      <c r="N378" s="673"/>
      <c r="O378" s="673"/>
      <c r="P378" s="673"/>
      <c r="Q378" s="673"/>
    </row>
    <row r="379" spans="10:17" ht="15" customHeight="1">
      <c r="J379" s="673"/>
      <c r="K379" s="673"/>
      <c r="L379" s="673"/>
      <c r="M379" s="673"/>
      <c r="N379" s="673"/>
      <c r="O379" s="673"/>
      <c r="P379" s="673"/>
      <c r="Q379" s="673"/>
    </row>
    <row r="380" spans="10:17" ht="15" customHeight="1">
      <c r="J380" s="673"/>
      <c r="K380" s="673"/>
      <c r="L380" s="673"/>
      <c r="M380" s="673"/>
      <c r="N380" s="673"/>
      <c r="O380" s="673"/>
      <c r="P380" s="673"/>
      <c r="Q380" s="673"/>
    </row>
    <row r="381" spans="10:17" ht="15" customHeight="1">
      <c r="J381" s="673"/>
      <c r="K381" s="673"/>
      <c r="L381" s="673"/>
      <c r="M381" s="673"/>
      <c r="N381" s="673"/>
      <c r="O381" s="673"/>
      <c r="P381" s="673"/>
      <c r="Q381" s="673"/>
    </row>
    <row r="382" spans="10:17" ht="15" customHeight="1">
      <c r="J382" s="673"/>
      <c r="K382" s="673"/>
      <c r="L382" s="673"/>
      <c r="M382" s="673"/>
      <c r="N382" s="673"/>
      <c r="O382" s="673"/>
      <c r="P382" s="673"/>
      <c r="Q382" s="673"/>
    </row>
    <row r="383" spans="10:17" ht="15" customHeight="1">
      <c r="J383" s="673"/>
      <c r="K383" s="673"/>
      <c r="L383" s="673"/>
      <c r="M383" s="673"/>
      <c r="N383" s="673"/>
      <c r="O383" s="673"/>
      <c r="P383" s="673"/>
      <c r="Q383" s="673"/>
    </row>
    <row r="384" spans="10:17" ht="15" customHeight="1">
      <c r="J384" s="673"/>
      <c r="K384" s="673"/>
      <c r="L384" s="673"/>
      <c r="M384" s="673"/>
      <c r="N384" s="673"/>
      <c r="O384" s="673"/>
      <c r="P384" s="673"/>
      <c r="Q384" s="673"/>
    </row>
    <row r="385" spans="10:17" ht="15" customHeight="1">
      <c r="J385" s="673"/>
      <c r="K385" s="673"/>
      <c r="L385" s="673"/>
      <c r="M385" s="673"/>
      <c r="N385" s="673"/>
      <c r="O385" s="673"/>
      <c r="P385" s="673"/>
      <c r="Q385" s="673"/>
    </row>
    <row r="386" spans="10:17" ht="15" customHeight="1">
      <c r="J386" s="673"/>
      <c r="K386" s="673"/>
      <c r="L386" s="673"/>
      <c r="M386" s="673"/>
      <c r="N386" s="673"/>
      <c r="O386" s="673"/>
      <c r="P386" s="673"/>
      <c r="Q386" s="673"/>
    </row>
    <row r="387" spans="10:17" ht="15" customHeight="1">
      <c r="J387" s="673"/>
      <c r="K387" s="673"/>
      <c r="L387" s="673"/>
      <c r="M387" s="673"/>
      <c r="N387" s="673"/>
      <c r="O387" s="673"/>
      <c r="P387" s="673"/>
      <c r="Q387" s="673"/>
    </row>
    <row r="388" spans="10:17" ht="15" customHeight="1">
      <c r="J388" s="673"/>
      <c r="K388" s="673"/>
      <c r="L388" s="673"/>
      <c r="M388" s="673"/>
      <c r="N388" s="673"/>
      <c r="O388" s="673"/>
      <c r="P388" s="673"/>
      <c r="Q388" s="673"/>
    </row>
    <row r="389" spans="10:17" ht="15" customHeight="1">
      <c r="J389" s="673"/>
      <c r="K389" s="673"/>
      <c r="L389" s="673"/>
      <c r="M389" s="673"/>
      <c r="N389" s="673"/>
      <c r="O389" s="673"/>
      <c r="P389" s="673"/>
      <c r="Q389" s="673"/>
    </row>
    <row r="390" spans="10:17" ht="15" customHeight="1">
      <c r="J390" s="673"/>
      <c r="K390" s="673"/>
      <c r="L390" s="673"/>
      <c r="M390" s="673"/>
      <c r="N390" s="673"/>
      <c r="O390" s="673"/>
      <c r="P390" s="673"/>
      <c r="Q390" s="673"/>
    </row>
    <row r="391" spans="10:17" ht="15" customHeight="1">
      <c r="J391" s="673"/>
      <c r="K391" s="673"/>
      <c r="L391" s="673"/>
      <c r="M391" s="673"/>
      <c r="N391" s="673"/>
      <c r="O391" s="673"/>
      <c r="P391" s="673"/>
      <c r="Q391" s="673"/>
    </row>
    <row r="392" spans="10:17" ht="15" customHeight="1">
      <c r="J392" s="673"/>
      <c r="K392" s="673"/>
      <c r="L392" s="673"/>
      <c r="M392" s="673"/>
      <c r="N392" s="673"/>
      <c r="O392" s="673"/>
      <c r="P392" s="673"/>
      <c r="Q392" s="673"/>
    </row>
    <row r="393" spans="10:17" ht="15" customHeight="1">
      <c r="J393" s="673"/>
      <c r="K393" s="673"/>
      <c r="L393" s="673"/>
      <c r="M393" s="673"/>
      <c r="N393" s="673"/>
      <c r="O393" s="673"/>
      <c r="P393" s="673"/>
      <c r="Q393" s="673"/>
    </row>
    <row r="394" spans="10:17" ht="15" customHeight="1">
      <c r="J394" s="673"/>
      <c r="K394" s="673"/>
      <c r="L394" s="673"/>
      <c r="M394" s="673"/>
      <c r="N394" s="673"/>
      <c r="O394" s="673"/>
      <c r="P394" s="673"/>
      <c r="Q394" s="673"/>
    </row>
    <row r="395" spans="10:17" ht="15" customHeight="1">
      <c r="J395" s="673"/>
      <c r="K395" s="673"/>
      <c r="L395" s="673"/>
      <c r="M395" s="673"/>
      <c r="N395" s="673"/>
      <c r="O395" s="673"/>
      <c r="P395" s="673"/>
      <c r="Q395" s="673"/>
    </row>
    <row r="396" spans="10:17" ht="15" customHeight="1">
      <c r="J396" s="673"/>
      <c r="K396" s="673"/>
      <c r="L396" s="673"/>
      <c r="M396" s="673"/>
      <c r="N396" s="673"/>
      <c r="O396" s="673"/>
      <c r="P396" s="673"/>
      <c r="Q396" s="673"/>
    </row>
    <row r="397" spans="10:17" ht="15" customHeight="1">
      <c r="J397" s="673"/>
      <c r="K397" s="673"/>
      <c r="L397" s="673"/>
      <c r="M397" s="673"/>
      <c r="N397" s="673"/>
      <c r="O397" s="673"/>
      <c r="P397" s="673"/>
      <c r="Q397" s="673"/>
    </row>
    <row r="398" spans="10:17" ht="15" customHeight="1">
      <c r="J398" s="673"/>
      <c r="K398" s="673"/>
      <c r="L398" s="673"/>
      <c r="M398" s="673"/>
      <c r="N398" s="673"/>
      <c r="O398" s="673"/>
      <c r="P398" s="673"/>
      <c r="Q398" s="673"/>
    </row>
    <row r="399" spans="10:17" ht="15" customHeight="1">
      <c r="J399" s="673"/>
      <c r="K399" s="673"/>
      <c r="L399" s="673"/>
      <c r="M399" s="673"/>
      <c r="N399" s="673"/>
      <c r="O399" s="673"/>
      <c r="P399" s="673"/>
      <c r="Q399" s="673"/>
    </row>
    <row r="400" spans="10:17" ht="15" customHeight="1">
      <c r="J400" s="673"/>
      <c r="K400" s="673"/>
      <c r="L400" s="673"/>
      <c r="M400" s="673"/>
      <c r="N400" s="673"/>
      <c r="O400" s="673"/>
      <c r="P400" s="673"/>
      <c r="Q400" s="673"/>
    </row>
    <row r="401" spans="10:17" ht="15" customHeight="1">
      <c r="J401" s="673"/>
      <c r="K401" s="673"/>
      <c r="L401" s="673"/>
      <c r="M401" s="673"/>
      <c r="N401" s="673"/>
      <c r="O401" s="673"/>
      <c r="P401" s="673"/>
      <c r="Q401" s="673"/>
    </row>
    <row r="402" spans="10:17" ht="15" customHeight="1">
      <c r="J402" s="673"/>
      <c r="K402" s="673"/>
      <c r="L402" s="673"/>
      <c r="M402" s="673"/>
      <c r="N402" s="673"/>
      <c r="O402" s="673"/>
      <c r="P402" s="673"/>
      <c r="Q402" s="673"/>
    </row>
    <row r="403" spans="10:17" ht="15" customHeight="1">
      <c r="J403" s="673"/>
      <c r="K403" s="673"/>
      <c r="L403" s="673"/>
      <c r="M403" s="673"/>
      <c r="N403" s="673"/>
      <c r="O403" s="673"/>
      <c r="P403" s="673"/>
      <c r="Q403" s="673"/>
    </row>
    <row r="404" spans="10:17" ht="15" customHeight="1">
      <c r="J404" s="673"/>
      <c r="K404" s="673"/>
      <c r="L404" s="673"/>
      <c r="M404" s="673"/>
      <c r="N404" s="673"/>
      <c r="O404" s="673"/>
      <c r="P404" s="673"/>
      <c r="Q404" s="673"/>
    </row>
    <row r="405" spans="10:17" ht="15" customHeight="1">
      <c r="J405" s="673"/>
      <c r="K405" s="673"/>
      <c r="L405" s="673"/>
      <c r="M405" s="673"/>
      <c r="N405" s="673"/>
      <c r="O405" s="673"/>
      <c r="P405" s="673"/>
      <c r="Q405" s="673"/>
    </row>
    <row r="406" spans="10:17" ht="15" customHeight="1">
      <c r="J406" s="673"/>
      <c r="K406" s="673"/>
      <c r="L406" s="673"/>
      <c r="M406" s="673"/>
      <c r="N406" s="673"/>
      <c r="O406" s="673"/>
      <c r="P406" s="673"/>
      <c r="Q406" s="673"/>
    </row>
    <row r="407" spans="10:17" ht="15" customHeight="1">
      <c r="J407" s="673"/>
      <c r="K407" s="673"/>
      <c r="L407" s="673"/>
      <c r="M407" s="673"/>
      <c r="N407" s="673"/>
      <c r="O407" s="673"/>
      <c r="P407" s="673"/>
      <c r="Q407" s="673"/>
    </row>
    <row r="408" spans="10:17" ht="15" customHeight="1">
      <c r="J408" s="673"/>
      <c r="K408" s="673"/>
      <c r="L408" s="673"/>
      <c r="M408" s="673"/>
      <c r="N408" s="673"/>
      <c r="O408" s="673"/>
      <c r="P408" s="673"/>
      <c r="Q408" s="673"/>
    </row>
    <row r="409" spans="10:17" ht="15" customHeight="1">
      <c r="J409" s="673"/>
      <c r="K409" s="673"/>
      <c r="L409" s="673"/>
      <c r="M409" s="673"/>
      <c r="N409" s="673"/>
      <c r="O409" s="673"/>
      <c r="P409" s="673"/>
      <c r="Q409" s="673"/>
    </row>
    <row r="410" spans="10:17" ht="15" customHeight="1">
      <c r="J410" s="673"/>
      <c r="K410" s="673"/>
      <c r="L410" s="673"/>
      <c r="M410" s="673"/>
      <c r="N410" s="673"/>
      <c r="O410" s="673"/>
      <c r="P410" s="673"/>
      <c r="Q410" s="673"/>
    </row>
    <row r="411" spans="10:17" ht="15" customHeight="1">
      <c r="J411" s="673"/>
      <c r="K411" s="673"/>
      <c r="L411" s="673"/>
      <c r="M411" s="673"/>
      <c r="N411" s="673"/>
      <c r="O411" s="673"/>
      <c r="P411" s="673"/>
      <c r="Q411" s="673"/>
    </row>
    <row r="412" spans="10:17" ht="15" customHeight="1">
      <c r="J412" s="673"/>
      <c r="K412" s="673"/>
      <c r="L412" s="673"/>
      <c r="M412" s="673"/>
      <c r="N412" s="673"/>
      <c r="O412" s="673"/>
      <c r="P412" s="673"/>
      <c r="Q412" s="673"/>
    </row>
    <row r="413" spans="10:17" ht="15" customHeight="1">
      <c r="J413" s="673"/>
      <c r="K413" s="673"/>
      <c r="L413" s="673"/>
      <c r="M413" s="673"/>
      <c r="N413" s="673"/>
      <c r="O413" s="673"/>
      <c r="P413" s="673"/>
      <c r="Q413" s="673"/>
    </row>
    <row r="414" spans="10:17" ht="15" customHeight="1">
      <c r="J414" s="673"/>
      <c r="K414" s="673"/>
      <c r="L414" s="673"/>
      <c r="M414" s="673"/>
      <c r="N414" s="673"/>
      <c r="O414" s="673"/>
      <c r="P414" s="673"/>
      <c r="Q414" s="673"/>
    </row>
    <row r="415" spans="10:17" ht="15" customHeight="1">
      <c r="J415" s="673"/>
      <c r="K415" s="673"/>
      <c r="L415" s="673"/>
      <c r="M415" s="673"/>
      <c r="N415" s="673"/>
      <c r="O415" s="673"/>
      <c r="P415" s="673"/>
      <c r="Q415" s="673"/>
    </row>
    <row r="416" spans="10:17" ht="15" customHeight="1">
      <c r="J416" s="673"/>
      <c r="K416" s="673"/>
      <c r="L416" s="673"/>
      <c r="M416" s="673"/>
      <c r="N416" s="673"/>
      <c r="O416" s="673"/>
      <c r="P416" s="673"/>
      <c r="Q416" s="673"/>
    </row>
    <row r="417" spans="10:17" ht="15" customHeight="1">
      <c r="J417" s="673"/>
      <c r="K417" s="673"/>
      <c r="L417" s="673"/>
      <c r="M417" s="673"/>
      <c r="N417" s="673"/>
      <c r="O417" s="673"/>
      <c r="P417" s="673"/>
      <c r="Q417" s="673"/>
    </row>
    <row r="418" spans="10:17" ht="15" customHeight="1">
      <c r="J418" s="673"/>
      <c r="K418" s="673"/>
      <c r="L418" s="673"/>
      <c r="M418" s="673"/>
      <c r="N418" s="673"/>
      <c r="O418" s="673"/>
      <c r="P418" s="673"/>
      <c r="Q418" s="673"/>
    </row>
    <row r="419" spans="10:17" ht="15" customHeight="1">
      <c r="J419" s="673"/>
      <c r="K419" s="673"/>
      <c r="L419" s="673"/>
      <c r="M419" s="673"/>
      <c r="N419" s="673"/>
      <c r="O419" s="673"/>
      <c r="P419" s="673"/>
      <c r="Q419" s="673"/>
    </row>
    <row r="420" spans="10:17" ht="15" customHeight="1">
      <c r="J420" s="673"/>
      <c r="K420" s="673"/>
      <c r="L420" s="673"/>
      <c r="M420" s="673"/>
      <c r="N420" s="673"/>
      <c r="O420" s="673"/>
      <c r="P420" s="673"/>
      <c r="Q420" s="673"/>
    </row>
    <row r="421" spans="10:17" ht="15" customHeight="1">
      <c r="J421" s="673"/>
      <c r="K421" s="673"/>
      <c r="L421" s="673"/>
      <c r="M421" s="673"/>
      <c r="N421" s="673"/>
      <c r="O421" s="673"/>
      <c r="P421" s="673"/>
      <c r="Q421" s="673"/>
    </row>
    <row r="422" spans="10:17" ht="15" customHeight="1">
      <c r="J422" s="673"/>
      <c r="K422" s="673"/>
      <c r="L422" s="673"/>
      <c r="M422" s="673"/>
      <c r="N422" s="673"/>
      <c r="O422" s="673"/>
      <c r="P422" s="673"/>
      <c r="Q422" s="673"/>
    </row>
    <row r="423" spans="10:17" ht="15" customHeight="1">
      <c r="J423" s="673"/>
      <c r="K423" s="673"/>
      <c r="L423" s="673"/>
      <c r="M423" s="673"/>
      <c r="N423" s="673"/>
      <c r="O423" s="673"/>
      <c r="P423" s="673"/>
      <c r="Q423" s="673"/>
    </row>
    <row r="424" spans="10:17" ht="15" customHeight="1">
      <c r="J424" s="673"/>
      <c r="K424" s="673"/>
      <c r="L424" s="673"/>
      <c r="M424" s="673"/>
      <c r="N424" s="673"/>
      <c r="O424" s="673"/>
      <c r="P424" s="673"/>
      <c r="Q424" s="673"/>
    </row>
    <row r="425" spans="10:17" ht="15" customHeight="1">
      <c r="J425" s="673"/>
      <c r="K425" s="673"/>
      <c r="L425" s="673"/>
      <c r="M425" s="673"/>
      <c r="N425" s="673"/>
      <c r="O425" s="673"/>
      <c r="P425" s="673"/>
      <c r="Q425" s="673"/>
    </row>
    <row r="426" spans="10:17" ht="15" customHeight="1">
      <c r="J426" s="673"/>
      <c r="K426" s="673"/>
      <c r="L426" s="673"/>
      <c r="M426" s="673"/>
      <c r="N426" s="673"/>
      <c r="O426" s="673"/>
      <c r="P426" s="673"/>
      <c r="Q426" s="673"/>
    </row>
    <row r="427" spans="10:17" ht="15" customHeight="1">
      <c r="J427" s="673"/>
      <c r="K427" s="673"/>
      <c r="L427" s="673"/>
      <c r="M427" s="673"/>
      <c r="N427" s="673"/>
      <c r="O427" s="673"/>
      <c r="P427" s="673"/>
      <c r="Q427" s="673"/>
    </row>
    <row r="428" spans="10:17" ht="15" customHeight="1">
      <c r="J428" s="673"/>
      <c r="K428" s="673"/>
      <c r="L428" s="673"/>
      <c r="M428" s="673"/>
      <c r="N428" s="673"/>
      <c r="O428" s="673"/>
      <c r="P428" s="673"/>
      <c r="Q428" s="673"/>
    </row>
    <row r="429" spans="10:17" ht="15" customHeight="1">
      <c r="J429" s="673"/>
      <c r="K429" s="673"/>
      <c r="L429" s="673"/>
      <c r="M429" s="673"/>
      <c r="N429" s="673"/>
      <c r="O429" s="673"/>
      <c r="P429" s="673"/>
      <c r="Q429" s="673"/>
    </row>
    <row r="430" spans="10:17" ht="15" customHeight="1">
      <c r="J430" s="673"/>
      <c r="K430" s="673"/>
      <c r="L430" s="673"/>
      <c r="M430" s="673"/>
      <c r="N430" s="673"/>
      <c r="O430" s="673"/>
      <c r="P430" s="673"/>
      <c r="Q430" s="673"/>
    </row>
    <row r="431" spans="10:17" ht="15" customHeight="1">
      <c r="J431" s="673"/>
      <c r="K431" s="673"/>
      <c r="L431" s="673"/>
      <c r="M431" s="673"/>
      <c r="N431" s="673"/>
      <c r="O431" s="673"/>
      <c r="P431" s="673"/>
      <c r="Q431" s="673"/>
    </row>
    <row r="432" spans="10:17" ht="15" customHeight="1">
      <c r="J432" s="673"/>
      <c r="K432" s="673"/>
      <c r="L432" s="673"/>
      <c r="M432" s="673"/>
      <c r="N432" s="673"/>
      <c r="O432" s="673"/>
      <c r="P432" s="673"/>
      <c r="Q432" s="673"/>
    </row>
    <row r="433" spans="10:17" ht="15" customHeight="1">
      <c r="J433" s="673"/>
      <c r="K433" s="673"/>
      <c r="L433" s="673"/>
      <c r="M433" s="673"/>
      <c r="N433" s="673"/>
      <c r="O433" s="673"/>
      <c r="P433" s="673"/>
      <c r="Q433" s="673"/>
    </row>
    <row r="434" spans="10:17" ht="15" customHeight="1">
      <c r="J434" s="673"/>
      <c r="K434" s="673"/>
      <c r="L434" s="673"/>
      <c r="M434" s="673"/>
      <c r="N434" s="673"/>
      <c r="O434" s="673"/>
      <c r="P434" s="673"/>
      <c r="Q434" s="673"/>
    </row>
    <row r="435" spans="10:17" ht="15" customHeight="1">
      <c r="J435" s="673"/>
      <c r="K435" s="673"/>
      <c r="L435" s="673"/>
      <c r="M435" s="673"/>
      <c r="N435" s="673"/>
      <c r="O435" s="673"/>
      <c r="P435" s="673"/>
      <c r="Q435" s="673"/>
    </row>
    <row r="436" spans="10:17" ht="15" customHeight="1">
      <c r="J436" s="673"/>
      <c r="K436" s="673"/>
      <c r="L436" s="673"/>
      <c r="M436" s="673"/>
      <c r="N436" s="673"/>
      <c r="O436" s="673"/>
      <c r="P436" s="673"/>
      <c r="Q436" s="673"/>
    </row>
    <row r="437" spans="10:17" ht="15" customHeight="1">
      <c r="J437" s="673"/>
      <c r="K437" s="673"/>
      <c r="L437" s="673"/>
      <c r="M437" s="673"/>
      <c r="N437" s="673"/>
      <c r="O437" s="673"/>
      <c r="P437" s="673"/>
      <c r="Q437" s="673"/>
    </row>
    <row r="438" spans="10:17" ht="15" customHeight="1">
      <c r="J438" s="673"/>
      <c r="K438" s="673"/>
      <c r="L438" s="673"/>
      <c r="M438" s="673"/>
      <c r="N438" s="673"/>
      <c r="O438" s="673"/>
      <c r="P438" s="673"/>
      <c r="Q438" s="673"/>
    </row>
    <row r="439" spans="10:17" ht="15" customHeight="1">
      <c r="J439" s="673"/>
      <c r="K439" s="673"/>
      <c r="L439" s="673"/>
      <c r="M439" s="673"/>
      <c r="N439" s="673"/>
      <c r="O439" s="673"/>
      <c r="P439" s="673"/>
      <c r="Q439" s="673"/>
    </row>
    <row r="440" spans="10:17" ht="15" customHeight="1">
      <c r="J440" s="673"/>
      <c r="K440" s="673"/>
      <c r="L440" s="673"/>
      <c r="M440" s="673"/>
      <c r="N440" s="673"/>
      <c r="O440" s="673"/>
      <c r="P440" s="673"/>
      <c r="Q440" s="673"/>
    </row>
    <row r="441" spans="10:17" ht="15" customHeight="1">
      <c r="J441" s="673"/>
      <c r="K441" s="673"/>
      <c r="L441" s="673"/>
      <c r="M441" s="673"/>
      <c r="N441" s="673"/>
      <c r="O441" s="673"/>
      <c r="P441" s="673"/>
      <c r="Q441" s="673"/>
    </row>
    <row r="442" spans="10:17" ht="15" customHeight="1">
      <c r="J442" s="673"/>
      <c r="K442" s="673"/>
      <c r="L442" s="673"/>
      <c r="M442" s="673"/>
      <c r="N442" s="673"/>
      <c r="O442" s="673"/>
      <c r="P442" s="673"/>
      <c r="Q442" s="673"/>
    </row>
    <row r="443" spans="10:17" ht="15" customHeight="1">
      <c r="J443" s="673"/>
      <c r="K443" s="673"/>
      <c r="L443" s="673"/>
      <c r="M443" s="673"/>
      <c r="N443" s="673"/>
      <c r="O443" s="673"/>
      <c r="P443" s="673"/>
      <c r="Q443" s="673"/>
    </row>
    <row r="444" spans="10:17" ht="15" customHeight="1">
      <c r="J444" s="673"/>
      <c r="K444" s="673"/>
      <c r="L444" s="673"/>
      <c r="M444" s="673"/>
      <c r="N444" s="673"/>
      <c r="O444" s="673"/>
      <c r="P444" s="673"/>
      <c r="Q444" s="673"/>
    </row>
    <row r="445" spans="10:17" ht="15" customHeight="1">
      <c r="J445" s="673"/>
      <c r="K445" s="673"/>
      <c r="L445" s="673"/>
      <c r="M445" s="673"/>
      <c r="N445" s="673"/>
      <c r="O445" s="673"/>
      <c r="P445" s="673"/>
      <c r="Q445" s="673"/>
    </row>
    <row r="446" spans="10:17" ht="15" customHeight="1">
      <c r="J446" s="673"/>
      <c r="K446" s="673"/>
      <c r="L446" s="673"/>
      <c r="M446" s="673"/>
      <c r="N446" s="673"/>
      <c r="O446" s="673"/>
      <c r="P446" s="673"/>
      <c r="Q446" s="673"/>
    </row>
    <row r="447" spans="10:17" ht="15" customHeight="1">
      <c r="J447" s="673"/>
      <c r="K447" s="673"/>
      <c r="L447" s="673"/>
      <c r="M447" s="673"/>
      <c r="N447" s="673"/>
      <c r="O447" s="673"/>
      <c r="P447" s="673"/>
      <c r="Q447" s="673"/>
    </row>
    <row r="448" spans="10:17" ht="15" customHeight="1">
      <c r="J448" s="673"/>
      <c r="K448" s="673"/>
      <c r="L448" s="673"/>
      <c r="M448" s="673"/>
      <c r="N448" s="673"/>
      <c r="O448" s="673"/>
      <c r="P448" s="673"/>
      <c r="Q448" s="673"/>
    </row>
    <row r="449" spans="10:17" ht="15" customHeight="1">
      <c r="J449" s="673"/>
      <c r="K449" s="673"/>
      <c r="L449" s="673"/>
      <c r="M449" s="673"/>
      <c r="N449" s="673"/>
      <c r="O449" s="673"/>
      <c r="P449" s="673"/>
      <c r="Q449" s="673"/>
    </row>
    <row r="450" spans="10:17" ht="15" customHeight="1">
      <c r="J450" s="673"/>
      <c r="K450" s="673"/>
      <c r="L450" s="673"/>
      <c r="M450" s="673"/>
      <c r="N450" s="673"/>
      <c r="O450" s="673"/>
      <c r="P450" s="673"/>
      <c r="Q450" s="673"/>
    </row>
    <row r="451" spans="10:17" ht="15" customHeight="1">
      <c r="J451" s="673"/>
      <c r="K451" s="673"/>
      <c r="L451" s="673"/>
      <c r="M451" s="673"/>
      <c r="N451" s="673"/>
      <c r="O451" s="673"/>
      <c r="P451" s="673"/>
      <c r="Q451" s="673"/>
    </row>
    <row r="452" spans="10:17" ht="15" customHeight="1">
      <c r="J452" s="673"/>
      <c r="K452" s="673"/>
      <c r="L452" s="673"/>
      <c r="M452" s="673"/>
      <c r="N452" s="673"/>
      <c r="O452" s="673"/>
      <c r="P452" s="673"/>
      <c r="Q452" s="673"/>
    </row>
    <row r="453" spans="10:17" ht="15" customHeight="1">
      <c r="J453" s="673"/>
      <c r="K453" s="673"/>
      <c r="L453" s="673"/>
      <c r="M453" s="673"/>
      <c r="N453" s="673"/>
      <c r="O453" s="673"/>
      <c r="P453" s="673"/>
      <c r="Q453" s="673"/>
    </row>
    <row r="454" spans="10:17" ht="15" customHeight="1">
      <c r="J454" s="673"/>
      <c r="K454" s="673"/>
      <c r="L454" s="673"/>
      <c r="M454" s="673"/>
      <c r="N454" s="673"/>
      <c r="O454" s="673"/>
      <c r="P454" s="673"/>
      <c r="Q454" s="673"/>
    </row>
    <row r="455" spans="10:17" ht="15" customHeight="1">
      <c r="J455" s="673"/>
      <c r="K455" s="673"/>
      <c r="L455" s="673"/>
      <c r="M455" s="673"/>
      <c r="N455" s="673"/>
      <c r="O455" s="673"/>
      <c r="P455" s="673"/>
      <c r="Q455" s="673"/>
    </row>
    <row r="456" spans="10:17" ht="15" customHeight="1">
      <c r="J456" s="673"/>
      <c r="K456" s="673"/>
      <c r="L456" s="673"/>
      <c r="M456" s="673"/>
      <c r="N456" s="673"/>
      <c r="O456" s="673"/>
      <c r="P456" s="673"/>
      <c r="Q456" s="673"/>
    </row>
    <row r="457" spans="10:17" ht="15" customHeight="1">
      <c r="J457" s="673"/>
      <c r="K457" s="673"/>
      <c r="L457" s="673"/>
      <c r="M457" s="673"/>
      <c r="N457" s="673"/>
      <c r="O457" s="673"/>
      <c r="P457" s="673"/>
      <c r="Q457" s="673"/>
    </row>
    <row r="458" spans="10:17" ht="15" customHeight="1">
      <c r="J458" s="673"/>
      <c r="K458" s="673"/>
      <c r="L458" s="673"/>
      <c r="M458" s="673"/>
      <c r="N458" s="673"/>
      <c r="O458" s="673"/>
      <c r="P458" s="673"/>
      <c r="Q458" s="673"/>
    </row>
    <row r="459" spans="10:17" ht="15" customHeight="1">
      <c r="J459" s="673"/>
      <c r="K459" s="673"/>
      <c r="L459" s="673"/>
      <c r="M459" s="673"/>
      <c r="N459" s="673"/>
      <c r="O459" s="673"/>
      <c r="P459" s="673"/>
      <c r="Q459" s="673"/>
    </row>
    <row r="460" spans="10:17" ht="15" customHeight="1">
      <c r="J460" s="673"/>
      <c r="K460" s="673"/>
      <c r="L460" s="673"/>
      <c r="M460" s="673"/>
      <c r="N460" s="673"/>
      <c r="O460" s="673"/>
      <c r="P460" s="673"/>
      <c r="Q460" s="673"/>
    </row>
    <row r="461" spans="10:17" ht="15" customHeight="1">
      <c r="J461" s="673"/>
      <c r="K461" s="673"/>
      <c r="L461" s="673"/>
      <c r="M461" s="673"/>
      <c r="N461" s="673"/>
      <c r="O461" s="673"/>
      <c r="P461" s="673"/>
      <c r="Q461" s="673"/>
    </row>
    <row r="462" spans="10:17" ht="15" customHeight="1">
      <c r="J462" s="673"/>
      <c r="K462" s="673"/>
      <c r="L462" s="673"/>
      <c r="M462" s="673"/>
      <c r="N462" s="673"/>
      <c r="O462" s="673"/>
      <c r="P462" s="673"/>
      <c r="Q462" s="673"/>
    </row>
    <row r="463" spans="10:17" ht="15" customHeight="1">
      <c r="J463" s="673"/>
      <c r="K463" s="673"/>
      <c r="L463" s="673"/>
      <c r="M463" s="673"/>
      <c r="N463" s="673"/>
      <c r="O463" s="673"/>
      <c r="P463" s="673"/>
      <c r="Q463" s="673"/>
    </row>
    <row r="464" spans="10:17" ht="15" customHeight="1">
      <c r="J464" s="673"/>
      <c r="K464" s="673"/>
      <c r="L464" s="673"/>
      <c r="M464" s="673"/>
      <c r="N464" s="673"/>
      <c r="O464" s="673"/>
      <c r="P464" s="673"/>
      <c r="Q464" s="673"/>
    </row>
    <row r="465" spans="10:17" ht="15" customHeight="1">
      <c r="J465" s="673"/>
      <c r="K465" s="673"/>
      <c r="L465" s="673"/>
      <c r="M465" s="673"/>
      <c r="N465" s="673"/>
      <c r="O465" s="673"/>
      <c r="P465" s="673"/>
      <c r="Q465" s="673"/>
    </row>
    <row r="466" spans="10:17" ht="15" customHeight="1">
      <c r="J466" s="673"/>
      <c r="K466" s="673"/>
      <c r="L466" s="673"/>
      <c r="M466" s="673"/>
      <c r="N466" s="673"/>
      <c r="O466" s="673"/>
      <c r="P466" s="673"/>
      <c r="Q466" s="673"/>
    </row>
    <row r="467" spans="10:17" ht="15" customHeight="1">
      <c r="J467" s="673"/>
      <c r="K467" s="673"/>
      <c r="L467" s="673"/>
      <c r="M467" s="673"/>
      <c r="N467" s="673"/>
      <c r="O467" s="673"/>
      <c r="P467" s="673"/>
      <c r="Q467" s="673"/>
    </row>
    <row r="468" spans="10:17" ht="15" customHeight="1">
      <c r="J468" s="673"/>
      <c r="K468" s="673"/>
      <c r="L468" s="673"/>
      <c r="M468" s="673"/>
      <c r="N468" s="673"/>
      <c r="O468" s="673"/>
      <c r="P468" s="673"/>
      <c r="Q468" s="673"/>
    </row>
    <row r="469" spans="10:17" ht="15" customHeight="1">
      <c r="J469" s="673"/>
      <c r="K469" s="673"/>
      <c r="L469" s="673"/>
      <c r="M469" s="673"/>
      <c r="N469" s="673"/>
      <c r="O469" s="673"/>
      <c r="P469" s="673"/>
      <c r="Q469" s="673"/>
    </row>
    <row r="470" spans="10:17" ht="15" customHeight="1">
      <c r="J470" s="673"/>
      <c r="K470" s="673"/>
      <c r="L470" s="673"/>
      <c r="M470" s="673"/>
      <c r="N470" s="673"/>
      <c r="O470" s="673"/>
      <c r="P470" s="673"/>
      <c r="Q470" s="673"/>
    </row>
    <row r="471" spans="10:17" ht="15" customHeight="1">
      <c r="J471" s="673"/>
      <c r="K471" s="673"/>
      <c r="L471" s="673"/>
      <c r="M471" s="673"/>
      <c r="N471" s="673"/>
      <c r="O471" s="673"/>
      <c r="P471" s="673"/>
      <c r="Q471" s="673"/>
    </row>
    <row r="472" spans="10:17" ht="15" customHeight="1">
      <c r="J472" s="673"/>
      <c r="K472" s="673"/>
      <c r="L472" s="673"/>
      <c r="M472" s="673"/>
      <c r="N472" s="673"/>
      <c r="O472" s="673"/>
      <c r="P472" s="673"/>
      <c r="Q472" s="673"/>
    </row>
    <row r="473" spans="10:17" ht="15" customHeight="1">
      <c r="J473" s="673"/>
      <c r="K473" s="673"/>
      <c r="L473" s="673"/>
      <c r="M473" s="673"/>
      <c r="N473" s="673"/>
      <c r="O473" s="673"/>
      <c r="P473" s="673"/>
      <c r="Q473" s="673"/>
    </row>
    <row r="474" spans="10:17" ht="15" customHeight="1">
      <c r="J474" s="673"/>
      <c r="K474" s="673"/>
      <c r="L474" s="673"/>
      <c r="M474" s="673"/>
      <c r="N474" s="673"/>
      <c r="O474" s="673"/>
      <c r="P474" s="673"/>
      <c r="Q474" s="673"/>
    </row>
    <row r="475" spans="10:17" ht="15" customHeight="1">
      <c r="J475" s="673"/>
      <c r="K475" s="673"/>
      <c r="L475" s="673"/>
      <c r="M475" s="673"/>
      <c r="N475" s="673"/>
      <c r="O475" s="673"/>
      <c r="P475" s="673"/>
      <c r="Q475" s="673"/>
    </row>
    <row r="476" spans="10:17" ht="15" customHeight="1">
      <c r="J476" s="673"/>
      <c r="K476" s="673"/>
      <c r="L476" s="673"/>
      <c r="M476" s="673"/>
      <c r="N476" s="673"/>
      <c r="O476" s="673"/>
      <c r="P476" s="673"/>
      <c r="Q476" s="673"/>
    </row>
    <row r="477" spans="10:17" ht="15" customHeight="1">
      <c r="J477" s="673"/>
      <c r="K477" s="673"/>
      <c r="L477" s="673"/>
      <c r="M477" s="673"/>
      <c r="N477" s="673"/>
      <c r="O477" s="673"/>
      <c r="P477" s="673"/>
      <c r="Q477" s="673"/>
    </row>
    <row r="478" spans="10:17" ht="15" customHeight="1">
      <c r="J478" s="673"/>
      <c r="K478" s="673"/>
      <c r="L478" s="673"/>
      <c r="M478" s="673"/>
      <c r="N478" s="673"/>
      <c r="O478" s="673"/>
      <c r="P478" s="673"/>
      <c r="Q478" s="673"/>
    </row>
    <row r="479" spans="10:17" ht="15" customHeight="1">
      <c r="J479" s="673"/>
      <c r="K479" s="673"/>
      <c r="L479" s="673"/>
      <c r="M479" s="673"/>
      <c r="N479" s="673"/>
      <c r="O479" s="673"/>
      <c r="P479" s="673"/>
      <c r="Q479" s="673"/>
    </row>
    <row r="480" spans="10:17" ht="15" customHeight="1">
      <c r="J480" s="673"/>
      <c r="K480" s="673"/>
      <c r="L480" s="673"/>
      <c r="M480" s="673"/>
      <c r="N480" s="673"/>
      <c r="O480" s="673"/>
      <c r="P480" s="673"/>
      <c r="Q480" s="673"/>
    </row>
    <row r="481" spans="10:17" ht="15" customHeight="1">
      <c r="J481" s="673"/>
      <c r="K481" s="673"/>
      <c r="L481" s="673"/>
      <c r="M481" s="673"/>
      <c r="N481" s="673"/>
      <c r="O481" s="673"/>
      <c r="P481" s="673"/>
      <c r="Q481" s="673"/>
    </row>
    <row r="482" spans="10:17" ht="15" customHeight="1">
      <c r="J482" s="673"/>
      <c r="K482" s="673"/>
      <c r="L482" s="673"/>
      <c r="M482" s="673"/>
      <c r="N482" s="673"/>
      <c r="O482" s="673"/>
      <c r="P482" s="673"/>
      <c r="Q482" s="673"/>
    </row>
    <row r="483" spans="10:17" ht="15" customHeight="1">
      <c r="J483" s="673"/>
      <c r="K483" s="673"/>
      <c r="L483" s="673"/>
      <c r="M483" s="673"/>
      <c r="N483" s="673"/>
      <c r="O483" s="673"/>
      <c r="P483" s="673"/>
      <c r="Q483" s="673"/>
    </row>
    <row r="484" spans="10:17" ht="15" customHeight="1">
      <c r="J484" s="673"/>
      <c r="K484" s="673"/>
      <c r="L484" s="673"/>
      <c r="M484" s="673"/>
      <c r="N484" s="673"/>
      <c r="O484" s="673"/>
      <c r="P484" s="673"/>
      <c r="Q484" s="673"/>
    </row>
    <row r="485" spans="10:17" ht="15" customHeight="1">
      <c r="J485" s="673"/>
      <c r="K485" s="673"/>
      <c r="L485" s="673"/>
      <c r="M485" s="673"/>
      <c r="N485" s="673"/>
      <c r="O485" s="673"/>
      <c r="P485" s="673"/>
      <c r="Q485" s="673"/>
    </row>
    <row r="486" spans="10:17" ht="15" customHeight="1">
      <c r="J486" s="673"/>
      <c r="K486" s="673"/>
      <c r="L486" s="673"/>
      <c r="M486" s="673"/>
      <c r="N486" s="673"/>
      <c r="O486" s="673"/>
      <c r="P486" s="673"/>
      <c r="Q486" s="673"/>
    </row>
    <row r="487" spans="10:17" ht="15" customHeight="1">
      <c r="J487" s="673"/>
      <c r="K487" s="673"/>
      <c r="L487" s="673"/>
      <c r="M487" s="673"/>
      <c r="N487" s="673"/>
      <c r="O487" s="673"/>
      <c r="P487" s="673"/>
      <c r="Q487" s="673"/>
    </row>
    <row r="488" spans="10:17" ht="15" customHeight="1">
      <c r="J488" s="673"/>
      <c r="K488" s="673"/>
      <c r="L488" s="673"/>
      <c r="M488" s="673"/>
      <c r="N488" s="673"/>
      <c r="O488" s="673"/>
      <c r="P488" s="673"/>
      <c r="Q488" s="673"/>
    </row>
    <row r="489" spans="10:17" ht="15" customHeight="1">
      <c r="J489" s="673"/>
      <c r="K489" s="673"/>
      <c r="L489" s="673"/>
      <c r="M489" s="673"/>
      <c r="N489" s="673"/>
      <c r="O489" s="673"/>
      <c r="P489" s="673"/>
      <c r="Q489" s="673"/>
    </row>
    <row r="490" spans="10:17" ht="15" customHeight="1">
      <c r="J490" s="673"/>
      <c r="K490" s="673"/>
      <c r="L490" s="673"/>
      <c r="M490" s="673"/>
      <c r="N490" s="673"/>
      <c r="O490" s="673"/>
      <c r="P490" s="673"/>
      <c r="Q490" s="673"/>
    </row>
    <row r="491" spans="10:17" ht="15" customHeight="1">
      <c r="J491" s="673"/>
      <c r="K491" s="673"/>
      <c r="L491" s="673"/>
      <c r="M491" s="673"/>
      <c r="N491" s="673"/>
      <c r="O491" s="673"/>
      <c r="P491" s="673"/>
      <c r="Q491" s="673"/>
    </row>
    <row r="492" spans="10:17" ht="15" customHeight="1">
      <c r="J492" s="673"/>
      <c r="K492" s="673"/>
      <c r="L492" s="673"/>
      <c r="M492" s="673"/>
      <c r="N492" s="673"/>
      <c r="O492" s="673"/>
      <c r="P492" s="673"/>
      <c r="Q492" s="673"/>
    </row>
    <row r="493" spans="10:17" ht="15" customHeight="1">
      <c r="J493" s="673"/>
      <c r="K493" s="673"/>
      <c r="L493" s="673"/>
      <c r="M493" s="673"/>
      <c r="N493" s="673"/>
      <c r="O493" s="673"/>
      <c r="P493" s="673"/>
      <c r="Q493" s="673"/>
    </row>
    <row r="494" spans="10:17" ht="15" customHeight="1">
      <c r="J494" s="673"/>
      <c r="K494" s="673"/>
      <c r="L494" s="673"/>
      <c r="M494" s="673"/>
      <c r="N494" s="673"/>
      <c r="O494" s="673"/>
      <c r="P494" s="673"/>
      <c r="Q494" s="673"/>
    </row>
    <row r="495" spans="10:17" ht="15" customHeight="1">
      <c r="J495" s="673"/>
      <c r="K495" s="673"/>
      <c r="L495" s="673"/>
      <c r="M495" s="673"/>
      <c r="N495" s="673"/>
      <c r="O495" s="673"/>
      <c r="P495" s="673"/>
      <c r="Q495" s="673"/>
    </row>
    <row r="496" spans="10:17" ht="15" customHeight="1">
      <c r="J496" s="673"/>
      <c r="K496" s="673"/>
      <c r="L496" s="673"/>
      <c r="M496" s="673"/>
      <c r="N496" s="673"/>
      <c r="O496" s="673"/>
      <c r="P496" s="673"/>
      <c r="Q496" s="673"/>
    </row>
    <row r="497" spans="10:17" ht="15" customHeight="1">
      <c r="J497" s="673"/>
      <c r="K497" s="673"/>
      <c r="L497" s="673"/>
      <c r="M497" s="673"/>
      <c r="N497" s="673"/>
      <c r="O497" s="673"/>
      <c r="P497" s="673"/>
      <c r="Q497" s="673"/>
    </row>
    <row r="498" spans="10:17" ht="15" customHeight="1">
      <c r="J498" s="673"/>
      <c r="K498" s="673"/>
      <c r="L498" s="673"/>
      <c r="M498" s="673"/>
      <c r="N498" s="673"/>
      <c r="O498" s="673"/>
      <c r="P498" s="673"/>
      <c r="Q498" s="673"/>
    </row>
    <row r="499" spans="10:17" ht="15" customHeight="1">
      <c r="J499" s="673"/>
      <c r="K499" s="673"/>
      <c r="L499" s="673"/>
      <c r="M499" s="673"/>
      <c r="N499" s="673"/>
      <c r="O499" s="673"/>
      <c r="P499" s="673"/>
      <c r="Q499" s="673"/>
    </row>
    <row r="500" spans="10:17" ht="15" customHeight="1">
      <c r="J500" s="673"/>
      <c r="K500" s="673"/>
      <c r="L500" s="673"/>
      <c r="M500" s="673"/>
      <c r="N500" s="673"/>
      <c r="O500" s="673"/>
      <c r="P500" s="673"/>
      <c r="Q500" s="673"/>
    </row>
    <row r="501" spans="10:17" ht="15" customHeight="1">
      <c r="J501" s="673"/>
      <c r="K501" s="673"/>
      <c r="L501" s="673"/>
      <c r="M501" s="673"/>
      <c r="N501" s="673"/>
      <c r="O501" s="673"/>
      <c r="P501" s="673"/>
      <c r="Q501" s="673"/>
    </row>
    <row r="502" spans="10:17" ht="15" customHeight="1">
      <c r="J502" s="673"/>
      <c r="K502" s="673"/>
      <c r="L502" s="673"/>
      <c r="M502" s="673"/>
      <c r="N502" s="673"/>
      <c r="O502" s="673"/>
      <c r="P502" s="673"/>
      <c r="Q502" s="673"/>
    </row>
    <row r="503" spans="10:17" ht="15" customHeight="1">
      <c r="J503" s="673"/>
      <c r="K503" s="673"/>
      <c r="L503" s="673"/>
      <c r="M503" s="673"/>
      <c r="N503" s="673"/>
      <c r="O503" s="673"/>
      <c r="P503" s="673"/>
      <c r="Q503" s="673"/>
    </row>
    <row r="504" spans="10:17" ht="15" customHeight="1">
      <c r="J504" s="673"/>
      <c r="K504" s="673"/>
      <c r="L504" s="673"/>
      <c r="M504" s="673"/>
      <c r="N504" s="673"/>
      <c r="O504" s="673"/>
      <c r="P504" s="673"/>
      <c r="Q504" s="673"/>
    </row>
    <row r="505" spans="10:17" ht="15" customHeight="1">
      <c r="J505" s="673"/>
      <c r="K505" s="673"/>
      <c r="L505" s="673"/>
      <c r="M505" s="673"/>
      <c r="N505" s="673"/>
      <c r="O505" s="673"/>
      <c r="P505" s="673"/>
      <c r="Q505" s="673"/>
    </row>
    <row r="506" spans="10:17" ht="15" customHeight="1">
      <c r="J506" s="673"/>
      <c r="K506" s="673"/>
      <c r="L506" s="673"/>
      <c r="M506" s="673"/>
      <c r="N506" s="673"/>
      <c r="O506" s="673"/>
      <c r="P506" s="673"/>
      <c r="Q506" s="673"/>
    </row>
    <row r="507" spans="10:17" ht="15" customHeight="1">
      <c r="J507" s="673"/>
      <c r="K507" s="673"/>
      <c r="L507" s="673"/>
      <c r="M507" s="673"/>
      <c r="N507" s="673"/>
      <c r="O507" s="673"/>
      <c r="P507" s="673"/>
      <c r="Q507" s="673"/>
    </row>
    <row r="508" spans="10:17" ht="15" customHeight="1">
      <c r="J508" s="673"/>
      <c r="K508" s="673"/>
      <c r="L508" s="673"/>
      <c r="M508" s="673"/>
      <c r="N508" s="673"/>
      <c r="O508" s="673"/>
      <c r="P508" s="673"/>
      <c r="Q508" s="673"/>
    </row>
    <row r="509" spans="10:17" ht="15" customHeight="1">
      <c r="J509" s="673"/>
      <c r="K509" s="673"/>
      <c r="L509" s="673"/>
      <c r="M509" s="673"/>
      <c r="N509" s="673"/>
      <c r="O509" s="673"/>
      <c r="P509" s="673"/>
      <c r="Q509" s="673"/>
    </row>
    <row r="510" spans="10:17" ht="15" customHeight="1">
      <c r="J510" s="673"/>
      <c r="K510" s="673"/>
      <c r="L510" s="673"/>
      <c r="M510" s="673"/>
      <c r="N510" s="673"/>
      <c r="O510" s="673"/>
      <c r="P510" s="673"/>
      <c r="Q510" s="673"/>
    </row>
    <row r="511" spans="10:17" ht="15" customHeight="1">
      <c r="J511" s="673"/>
      <c r="K511" s="673"/>
      <c r="L511" s="673"/>
      <c r="M511" s="673"/>
      <c r="N511" s="673"/>
      <c r="O511" s="673"/>
      <c r="P511" s="673"/>
      <c r="Q511" s="673"/>
    </row>
    <row r="512" spans="10:17" ht="15" customHeight="1">
      <c r="J512" s="673"/>
      <c r="K512" s="673"/>
      <c r="L512" s="673"/>
      <c r="M512" s="673"/>
      <c r="N512" s="673"/>
      <c r="O512" s="673"/>
      <c r="P512" s="673"/>
      <c r="Q512" s="673"/>
    </row>
    <row r="513" spans="10:17" ht="15" customHeight="1">
      <c r="J513" s="673"/>
      <c r="K513" s="673"/>
      <c r="L513" s="673"/>
      <c r="M513" s="673"/>
      <c r="N513" s="673"/>
      <c r="O513" s="673"/>
      <c r="P513" s="673"/>
      <c r="Q513" s="673"/>
    </row>
    <row r="514" spans="10:17" ht="15" customHeight="1">
      <c r="J514" s="673"/>
      <c r="K514" s="673"/>
      <c r="L514" s="673"/>
      <c r="M514" s="673"/>
      <c r="N514" s="673"/>
      <c r="O514" s="673"/>
      <c r="P514" s="673"/>
      <c r="Q514" s="673"/>
    </row>
    <row r="515" spans="10:17" ht="15" customHeight="1">
      <c r="J515" s="673"/>
      <c r="K515" s="673"/>
      <c r="L515" s="673"/>
      <c r="M515" s="673"/>
      <c r="N515" s="673"/>
      <c r="O515" s="673"/>
      <c r="P515" s="673"/>
      <c r="Q515" s="673"/>
    </row>
    <row r="516" spans="10:17" ht="15" customHeight="1">
      <c r="J516" s="673"/>
      <c r="K516" s="673"/>
      <c r="L516" s="673"/>
      <c r="M516" s="673"/>
      <c r="N516" s="673"/>
      <c r="O516" s="673"/>
      <c r="P516" s="673"/>
      <c r="Q516" s="673"/>
    </row>
    <row r="517" spans="10:17" ht="15" customHeight="1">
      <c r="J517" s="673"/>
      <c r="K517" s="673"/>
      <c r="L517" s="673"/>
      <c r="M517" s="673"/>
      <c r="N517" s="673"/>
      <c r="O517" s="673"/>
      <c r="P517" s="673"/>
      <c r="Q517" s="673"/>
    </row>
    <row r="518" spans="10:17" ht="15" customHeight="1">
      <c r="J518" s="673"/>
      <c r="K518" s="673"/>
      <c r="L518" s="673"/>
      <c r="M518" s="673"/>
      <c r="N518" s="673"/>
      <c r="O518" s="673"/>
      <c r="P518" s="673"/>
      <c r="Q518" s="673"/>
    </row>
    <row r="519" spans="10:17" ht="15" customHeight="1">
      <c r="J519" s="673"/>
      <c r="K519" s="673"/>
      <c r="L519" s="673"/>
      <c r="M519" s="673"/>
      <c r="N519" s="673"/>
      <c r="O519" s="673"/>
      <c r="P519" s="673"/>
      <c r="Q519" s="673"/>
    </row>
    <row r="520" spans="10:17" ht="15" customHeight="1">
      <c r="J520" s="673"/>
      <c r="K520" s="673"/>
      <c r="L520" s="673"/>
      <c r="M520" s="673"/>
      <c r="N520" s="673"/>
      <c r="O520" s="673"/>
      <c r="P520" s="673"/>
      <c r="Q520" s="673"/>
    </row>
    <row r="521" spans="10:17" ht="15" customHeight="1">
      <c r="J521" s="673"/>
      <c r="K521" s="673"/>
      <c r="L521" s="673"/>
      <c r="M521" s="673"/>
      <c r="N521" s="673"/>
      <c r="O521" s="673"/>
      <c r="P521" s="673"/>
      <c r="Q521" s="673"/>
    </row>
    <row r="522" spans="10:17" ht="15" customHeight="1">
      <c r="J522" s="673"/>
      <c r="K522" s="673"/>
      <c r="L522" s="673"/>
      <c r="M522" s="673"/>
      <c r="N522" s="673"/>
      <c r="O522" s="673"/>
      <c r="P522" s="673"/>
      <c r="Q522" s="673"/>
    </row>
    <row r="523" spans="10:17" ht="15" customHeight="1">
      <c r="J523" s="673"/>
      <c r="K523" s="673"/>
      <c r="L523" s="673"/>
      <c r="M523" s="673"/>
      <c r="N523" s="673"/>
      <c r="O523" s="673"/>
      <c r="P523" s="673"/>
      <c r="Q523" s="673"/>
    </row>
    <row r="524" spans="10:17" ht="15" customHeight="1">
      <c r="J524" s="673"/>
      <c r="K524" s="673"/>
      <c r="L524" s="673"/>
      <c r="M524" s="673"/>
      <c r="N524" s="673"/>
      <c r="O524" s="673"/>
      <c r="P524" s="673"/>
      <c r="Q524" s="673"/>
    </row>
    <row r="525" spans="10:17" ht="15" customHeight="1">
      <c r="J525" s="673"/>
      <c r="K525" s="673"/>
      <c r="L525" s="673"/>
      <c r="M525" s="673"/>
      <c r="N525" s="673"/>
      <c r="O525" s="673"/>
      <c r="P525" s="673"/>
      <c r="Q525" s="673"/>
    </row>
    <row r="526" spans="10:17" ht="15" customHeight="1">
      <c r="J526" s="673"/>
      <c r="K526" s="673"/>
      <c r="L526" s="673"/>
      <c r="M526" s="673"/>
      <c r="N526" s="673"/>
      <c r="O526" s="673"/>
      <c r="P526" s="673"/>
      <c r="Q526" s="673"/>
    </row>
    <row r="527" spans="10:17" ht="15" customHeight="1">
      <c r="J527" s="673"/>
      <c r="K527" s="673"/>
      <c r="L527" s="673"/>
      <c r="M527" s="673"/>
      <c r="N527" s="673"/>
      <c r="O527" s="673"/>
      <c r="P527" s="673"/>
      <c r="Q527" s="673"/>
    </row>
    <row r="528" spans="10:17" ht="15" customHeight="1">
      <c r="J528" s="673"/>
      <c r="K528" s="673"/>
      <c r="L528" s="673"/>
      <c r="M528" s="673"/>
      <c r="N528" s="673"/>
      <c r="O528" s="673"/>
      <c r="P528" s="673"/>
      <c r="Q528" s="673"/>
    </row>
    <row r="529" spans="10:17" ht="15" customHeight="1">
      <c r="J529" s="673"/>
      <c r="K529" s="673"/>
      <c r="L529" s="673"/>
      <c r="M529" s="673"/>
      <c r="N529" s="673"/>
      <c r="O529" s="673"/>
      <c r="P529" s="673"/>
      <c r="Q529" s="673"/>
    </row>
    <row r="530" spans="10:17" ht="15" customHeight="1">
      <c r="J530" s="673"/>
      <c r="K530" s="673"/>
      <c r="L530" s="673"/>
      <c r="M530" s="673"/>
      <c r="N530" s="673"/>
      <c r="O530" s="673"/>
      <c r="P530" s="673"/>
      <c r="Q530" s="673"/>
    </row>
    <row r="531" spans="10:17" ht="15" customHeight="1">
      <c r="J531" s="673"/>
      <c r="K531" s="673"/>
      <c r="L531" s="673"/>
      <c r="M531" s="673"/>
      <c r="N531" s="673"/>
      <c r="O531" s="673"/>
      <c r="P531" s="673"/>
      <c r="Q531" s="673"/>
    </row>
    <row r="532" spans="10:17" ht="15" customHeight="1">
      <c r="J532" s="673"/>
      <c r="K532" s="673"/>
      <c r="L532" s="673"/>
      <c r="M532" s="673"/>
      <c r="N532" s="673"/>
      <c r="O532" s="673"/>
      <c r="P532" s="673"/>
      <c r="Q532" s="673"/>
    </row>
    <row r="533" spans="10:17" ht="15" customHeight="1">
      <c r="J533" s="673"/>
      <c r="K533" s="673"/>
      <c r="L533" s="673"/>
      <c r="M533" s="673"/>
      <c r="N533" s="673"/>
      <c r="O533" s="673"/>
      <c r="P533" s="673"/>
      <c r="Q533" s="673"/>
    </row>
    <row r="534" spans="10:17" ht="15" customHeight="1">
      <c r="J534" s="673"/>
      <c r="K534" s="673"/>
      <c r="L534" s="673"/>
      <c r="M534" s="673"/>
      <c r="N534" s="673"/>
      <c r="O534" s="673"/>
      <c r="P534" s="673"/>
      <c r="Q534" s="673"/>
    </row>
    <row r="535" spans="10:17" ht="15" customHeight="1">
      <c r="J535" s="673"/>
      <c r="K535" s="673"/>
      <c r="L535" s="673"/>
      <c r="M535" s="673"/>
      <c r="N535" s="673"/>
      <c r="O535" s="673"/>
      <c r="P535" s="673"/>
      <c r="Q535" s="673"/>
    </row>
    <row r="536" spans="10:17" ht="15" customHeight="1">
      <c r="J536" s="673"/>
      <c r="K536" s="673"/>
      <c r="L536" s="673"/>
      <c r="M536" s="673"/>
      <c r="N536" s="673"/>
      <c r="O536" s="673"/>
      <c r="P536" s="673"/>
      <c r="Q536" s="673"/>
    </row>
    <row r="537" spans="10:17" ht="15" customHeight="1">
      <c r="J537" s="673"/>
      <c r="K537" s="673"/>
      <c r="L537" s="673"/>
      <c r="M537" s="673"/>
      <c r="N537" s="673"/>
      <c r="O537" s="673"/>
      <c r="P537" s="673"/>
      <c r="Q537" s="673"/>
    </row>
    <row r="538" spans="10:17" ht="15" customHeight="1">
      <c r="J538" s="673"/>
      <c r="K538" s="673"/>
      <c r="L538" s="673"/>
      <c r="M538" s="673"/>
      <c r="N538" s="673"/>
      <c r="O538" s="673"/>
      <c r="P538" s="673"/>
      <c r="Q538" s="673"/>
    </row>
    <row r="539" spans="10:17" ht="15" customHeight="1">
      <c r="J539" s="673"/>
      <c r="K539" s="673"/>
      <c r="L539" s="673"/>
      <c r="M539" s="673"/>
      <c r="N539" s="673"/>
      <c r="O539" s="673"/>
      <c r="P539" s="673"/>
      <c r="Q539" s="673"/>
    </row>
    <row r="540" spans="10:17" ht="15" customHeight="1">
      <c r="J540" s="673"/>
      <c r="K540" s="673"/>
      <c r="L540" s="673"/>
      <c r="M540" s="673"/>
      <c r="N540" s="673"/>
      <c r="O540" s="673"/>
      <c r="P540" s="673"/>
      <c r="Q540" s="673"/>
    </row>
    <row r="541" spans="10:17" ht="15" customHeight="1">
      <c r="J541" s="673"/>
      <c r="K541" s="673"/>
      <c r="L541" s="673"/>
      <c r="M541" s="673"/>
      <c r="N541" s="673"/>
      <c r="O541" s="673"/>
      <c r="P541" s="673"/>
      <c r="Q541" s="673"/>
    </row>
    <row r="542" spans="10:17" ht="15" customHeight="1">
      <c r="J542" s="673"/>
      <c r="K542" s="673"/>
      <c r="L542" s="673"/>
      <c r="M542" s="673"/>
      <c r="N542" s="673"/>
      <c r="O542" s="673"/>
      <c r="P542" s="673"/>
      <c r="Q542" s="673"/>
    </row>
    <row r="543" spans="10:17" ht="15" customHeight="1">
      <c r="J543" s="673"/>
      <c r="K543" s="673"/>
      <c r="L543" s="673"/>
      <c r="M543" s="673"/>
      <c r="N543" s="673"/>
      <c r="O543" s="673"/>
      <c r="P543" s="673"/>
      <c r="Q543" s="673"/>
    </row>
    <row r="544" spans="10:17" ht="15" customHeight="1">
      <c r="J544" s="673"/>
      <c r="K544" s="673"/>
      <c r="L544" s="673"/>
      <c r="M544" s="673"/>
      <c r="N544" s="673"/>
      <c r="O544" s="673"/>
      <c r="P544" s="673"/>
      <c r="Q544" s="673"/>
    </row>
    <row r="545" spans="10:17" ht="15" customHeight="1">
      <c r="J545" s="673"/>
      <c r="K545" s="673"/>
      <c r="L545" s="673"/>
      <c r="M545" s="673"/>
      <c r="N545" s="673"/>
      <c r="O545" s="673"/>
      <c r="P545" s="673"/>
      <c r="Q545" s="673"/>
    </row>
    <row r="546" spans="10:17" ht="15" customHeight="1">
      <c r="J546" s="673"/>
      <c r="K546" s="673"/>
      <c r="L546" s="673"/>
      <c r="M546" s="673"/>
      <c r="N546" s="673"/>
      <c r="O546" s="673"/>
      <c r="P546" s="673"/>
      <c r="Q546" s="673"/>
    </row>
    <row r="547" spans="10:17" ht="15" customHeight="1">
      <c r="J547" s="673"/>
      <c r="K547" s="673"/>
      <c r="L547" s="673"/>
      <c r="M547" s="673"/>
      <c r="N547" s="673"/>
      <c r="O547" s="673"/>
      <c r="P547" s="673"/>
      <c r="Q547" s="673"/>
    </row>
    <row r="548" spans="10:17" ht="15" customHeight="1">
      <c r="J548" s="673"/>
      <c r="K548" s="673"/>
      <c r="L548" s="673"/>
      <c r="M548" s="673"/>
      <c r="N548" s="673"/>
      <c r="O548" s="673"/>
      <c r="P548" s="673"/>
      <c r="Q548" s="673"/>
    </row>
    <row r="549" spans="10:17" ht="15" customHeight="1">
      <c r="J549" s="673"/>
      <c r="K549" s="673"/>
      <c r="L549" s="673"/>
      <c r="M549" s="673"/>
      <c r="N549" s="673"/>
      <c r="O549" s="673"/>
      <c r="P549" s="673"/>
      <c r="Q549" s="673"/>
    </row>
    <row r="550" spans="10:17" ht="15" customHeight="1">
      <c r="J550" s="673"/>
      <c r="K550" s="673"/>
      <c r="L550" s="673"/>
      <c r="M550" s="673"/>
      <c r="N550" s="673"/>
      <c r="O550" s="673"/>
      <c r="P550" s="673"/>
      <c r="Q550" s="673"/>
    </row>
    <row r="551" spans="10:17" ht="15" customHeight="1">
      <c r="J551" s="673"/>
      <c r="K551" s="673"/>
      <c r="L551" s="673"/>
      <c r="M551" s="673"/>
      <c r="N551" s="673"/>
      <c r="O551" s="673"/>
      <c r="P551" s="673"/>
      <c r="Q551" s="673"/>
    </row>
    <row r="552" spans="10:17" ht="15" customHeight="1">
      <c r="J552" s="673"/>
      <c r="K552" s="673"/>
      <c r="L552" s="673"/>
      <c r="M552" s="673"/>
      <c r="N552" s="673"/>
      <c r="O552" s="673"/>
      <c r="P552" s="673"/>
      <c r="Q552" s="673"/>
    </row>
    <row r="553" spans="10:17" ht="15" customHeight="1">
      <c r="J553" s="673"/>
      <c r="K553" s="673"/>
      <c r="L553" s="673"/>
      <c r="M553" s="673"/>
      <c r="N553" s="673"/>
      <c r="O553" s="673"/>
      <c r="P553" s="673"/>
      <c r="Q553" s="673"/>
    </row>
    <row r="554" spans="10:17" ht="15" customHeight="1">
      <c r="J554" s="673"/>
      <c r="K554" s="673"/>
      <c r="L554" s="673"/>
      <c r="M554" s="673"/>
      <c r="N554" s="673"/>
      <c r="O554" s="673"/>
      <c r="P554" s="673"/>
      <c r="Q554" s="673"/>
    </row>
    <row r="555" spans="10:17" ht="15" customHeight="1">
      <c r="J555" s="673"/>
      <c r="K555" s="673"/>
      <c r="L555" s="673"/>
      <c r="M555" s="673"/>
      <c r="N555" s="673"/>
      <c r="O555" s="673"/>
      <c r="P555" s="673"/>
      <c r="Q555" s="673"/>
    </row>
    <row r="556" spans="10:17" ht="15" customHeight="1">
      <c r="J556" s="673"/>
      <c r="K556" s="673"/>
      <c r="L556" s="673"/>
      <c r="M556" s="673"/>
      <c r="N556" s="673"/>
      <c r="O556" s="673"/>
      <c r="P556" s="673"/>
      <c r="Q556" s="673"/>
    </row>
    <row r="557" spans="10:17" ht="15" customHeight="1">
      <c r="J557" s="673"/>
      <c r="K557" s="673"/>
      <c r="L557" s="673"/>
      <c r="M557" s="673"/>
      <c r="N557" s="673"/>
      <c r="O557" s="673"/>
      <c r="P557" s="673"/>
      <c r="Q557" s="673"/>
    </row>
    <row r="558" spans="10:17" ht="15" customHeight="1">
      <c r="J558" s="673"/>
      <c r="K558" s="673"/>
      <c r="L558" s="673"/>
      <c r="M558" s="673"/>
      <c r="N558" s="673"/>
      <c r="O558" s="673"/>
      <c r="P558" s="673"/>
      <c r="Q558" s="673"/>
    </row>
    <row r="559" spans="10:17" ht="15" customHeight="1">
      <c r="J559" s="673"/>
      <c r="K559" s="673"/>
      <c r="L559" s="673"/>
      <c r="M559" s="673"/>
      <c r="N559" s="673"/>
      <c r="O559" s="673"/>
      <c r="P559" s="673"/>
      <c r="Q559" s="673"/>
    </row>
    <row r="560" spans="10:17" ht="15" customHeight="1">
      <c r="J560" s="673"/>
      <c r="K560" s="673"/>
      <c r="L560" s="673"/>
      <c r="M560" s="673"/>
      <c r="N560" s="673"/>
      <c r="O560" s="673"/>
      <c r="P560" s="673"/>
      <c r="Q560" s="673"/>
    </row>
    <row r="561" spans="10:17" ht="15" customHeight="1">
      <c r="J561" s="673"/>
      <c r="K561" s="673"/>
      <c r="L561" s="673"/>
      <c r="M561" s="673"/>
      <c r="N561" s="673"/>
      <c r="O561" s="673"/>
      <c r="P561" s="673"/>
      <c r="Q561" s="673"/>
    </row>
    <row r="562" spans="10:17" ht="15" customHeight="1">
      <c r="J562" s="673"/>
      <c r="K562" s="673"/>
      <c r="L562" s="673"/>
      <c r="M562" s="673"/>
      <c r="N562" s="673"/>
      <c r="O562" s="673"/>
      <c r="P562" s="673"/>
      <c r="Q562" s="673"/>
    </row>
    <row r="563" spans="10:17" ht="15" customHeight="1">
      <c r="J563" s="673"/>
      <c r="K563" s="673"/>
      <c r="L563" s="673"/>
      <c r="M563" s="673"/>
      <c r="N563" s="673"/>
      <c r="O563" s="673"/>
      <c r="P563" s="673"/>
      <c r="Q563" s="673"/>
    </row>
    <row r="564" spans="10:17" ht="15" customHeight="1">
      <c r="J564" s="673"/>
      <c r="K564" s="673"/>
      <c r="L564" s="673"/>
      <c r="M564" s="673"/>
      <c r="N564" s="673"/>
      <c r="O564" s="673"/>
      <c r="P564" s="673"/>
      <c r="Q564" s="673"/>
    </row>
    <row r="565" spans="10:17" ht="15" customHeight="1">
      <c r="J565" s="673"/>
      <c r="K565" s="673"/>
      <c r="L565" s="673"/>
      <c r="M565" s="673"/>
      <c r="N565" s="673"/>
      <c r="O565" s="673"/>
      <c r="P565" s="673"/>
      <c r="Q565" s="673"/>
    </row>
    <row r="566" spans="10:17" ht="15" customHeight="1">
      <c r="J566" s="673"/>
      <c r="K566" s="673"/>
      <c r="L566" s="673"/>
      <c r="M566" s="673"/>
      <c r="N566" s="673"/>
      <c r="O566" s="673"/>
      <c r="P566" s="673"/>
      <c r="Q566" s="673"/>
    </row>
    <row r="567" spans="10:17" ht="15" customHeight="1">
      <c r="J567" s="673"/>
      <c r="K567" s="673"/>
      <c r="L567" s="673"/>
      <c r="M567" s="673"/>
      <c r="N567" s="673"/>
      <c r="O567" s="673"/>
      <c r="P567" s="673"/>
      <c r="Q567" s="673"/>
    </row>
    <row r="568" spans="10:17" ht="15" customHeight="1">
      <c r="J568" s="673"/>
      <c r="K568" s="673"/>
      <c r="L568" s="673"/>
      <c r="M568" s="673"/>
      <c r="N568" s="673"/>
      <c r="O568" s="673"/>
      <c r="P568" s="673"/>
      <c r="Q568" s="673"/>
    </row>
    <row r="569" spans="10:17" ht="15" customHeight="1">
      <c r="J569" s="673"/>
      <c r="K569" s="673"/>
      <c r="L569" s="673"/>
      <c r="M569" s="673"/>
      <c r="N569" s="673"/>
      <c r="O569" s="673"/>
      <c r="P569" s="673"/>
      <c r="Q569" s="673"/>
    </row>
    <row r="570" spans="10:17" ht="15" customHeight="1">
      <c r="J570" s="673"/>
      <c r="K570" s="673"/>
      <c r="L570" s="673"/>
      <c r="M570" s="673"/>
      <c r="N570" s="673"/>
      <c r="O570" s="673"/>
      <c r="P570" s="673"/>
      <c r="Q570" s="673"/>
    </row>
    <row r="571" spans="10:17" ht="15" customHeight="1">
      <c r="J571" s="673"/>
      <c r="K571" s="673"/>
      <c r="L571" s="673"/>
      <c r="M571" s="673"/>
      <c r="N571" s="673"/>
      <c r="O571" s="673"/>
      <c r="P571" s="673"/>
      <c r="Q571" s="673"/>
    </row>
    <row r="572" spans="10:17" ht="15" customHeight="1">
      <c r="J572" s="673"/>
      <c r="K572" s="673"/>
      <c r="L572" s="673"/>
      <c r="M572" s="673"/>
      <c r="N572" s="673"/>
      <c r="O572" s="673"/>
      <c r="P572" s="673"/>
      <c r="Q572" s="673"/>
    </row>
    <row r="573" spans="10:17" ht="15" customHeight="1">
      <c r="J573" s="673"/>
      <c r="K573" s="673"/>
      <c r="L573" s="673"/>
      <c r="M573" s="673"/>
      <c r="N573" s="673"/>
      <c r="O573" s="673"/>
      <c r="P573" s="673"/>
      <c r="Q573" s="673"/>
    </row>
    <row r="574" spans="10:17" ht="15" customHeight="1">
      <c r="J574" s="673"/>
      <c r="K574" s="673"/>
      <c r="L574" s="673"/>
      <c r="M574" s="673"/>
      <c r="N574" s="673"/>
      <c r="O574" s="673"/>
      <c r="P574" s="673"/>
      <c r="Q574" s="673"/>
    </row>
    <row r="575" spans="10:17" ht="15" customHeight="1">
      <c r="J575" s="673"/>
      <c r="K575" s="673"/>
      <c r="L575" s="673"/>
      <c r="M575" s="673"/>
      <c r="N575" s="673"/>
      <c r="O575" s="673"/>
      <c r="P575" s="673"/>
      <c r="Q575" s="673"/>
    </row>
    <row r="576" spans="10:17" ht="15" customHeight="1">
      <c r="J576" s="673"/>
      <c r="K576" s="673"/>
      <c r="L576" s="673"/>
      <c r="M576" s="673"/>
      <c r="N576" s="673"/>
      <c r="O576" s="673"/>
      <c r="P576" s="673"/>
      <c r="Q576" s="673"/>
    </row>
    <row r="577" spans="10:17" ht="15" customHeight="1">
      <c r="J577" s="673"/>
      <c r="K577" s="673"/>
      <c r="L577" s="673"/>
      <c r="M577" s="673"/>
      <c r="N577" s="673"/>
      <c r="O577" s="673"/>
      <c r="P577" s="673"/>
      <c r="Q577" s="673"/>
    </row>
    <row r="578" spans="10:17" ht="15" customHeight="1">
      <c r="J578" s="673"/>
      <c r="K578" s="673"/>
      <c r="L578" s="673"/>
      <c r="M578" s="673"/>
      <c r="N578" s="673"/>
      <c r="O578" s="673"/>
      <c r="P578" s="673"/>
      <c r="Q578" s="673"/>
    </row>
    <row r="579" spans="10:17" ht="15" customHeight="1">
      <c r="J579" s="673"/>
      <c r="K579" s="673"/>
      <c r="L579" s="673"/>
      <c r="M579" s="673"/>
      <c r="N579" s="673"/>
      <c r="O579" s="673"/>
      <c r="P579" s="673"/>
      <c r="Q579" s="673"/>
    </row>
    <row r="580" spans="10:17" ht="15" customHeight="1">
      <c r="J580" s="673"/>
      <c r="K580" s="673"/>
      <c r="L580" s="673"/>
      <c r="M580" s="673"/>
      <c r="N580" s="673"/>
      <c r="O580" s="673"/>
      <c r="P580" s="673"/>
      <c r="Q580" s="673"/>
    </row>
    <row r="581" spans="10:17" ht="15" customHeight="1">
      <c r="J581" s="673"/>
      <c r="K581" s="673"/>
      <c r="L581" s="673"/>
      <c r="M581" s="673"/>
      <c r="N581" s="673"/>
      <c r="O581" s="673"/>
      <c r="P581" s="673"/>
      <c r="Q581" s="673"/>
    </row>
    <row r="582" spans="10:17" ht="15" customHeight="1">
      <c r="J582" s="673"/>
      <c r="K582" s="673"/>
      <c r="L582" s="673"/>
      <c r="M582" s="673"/>
      <c r="N582" s="673"/>
      <c r="O582" s="673"/>
      <c r="P582" s="673"/>
      <c r="Q582" s="673"/>
    </row>
    <row r="583" spans="10:17" ht="15" customHeight="1">
      <c r="J583" s="673"/>
      <c r="K583" s="673"/>
      <c r="L583" s="673"/>
      <c r="M583" s="673"/>
      <c r="N583" s="673"/>
      <c r="O583" s="673"/>
      <c r="P583" s="673"/>
      <c r="Q583" s="673"/>
    </row>
    <row r="584" spans="10:17" ht="15" customHeight="1">
      <c r="J584" s="673"/>
      <c r="K584" s="673"/>
      <c r="L584" s="673"/>
      <c r="M584" s="673"/>
      <c r="N584" s="673"/>
      <c r="O584" s="673"/>
      <c r="P584" s="673"/>
      <c r="Q584" s="673"/>
    </row>
    <row r="585" spans="10:17" ht="15" customHeight="1">
      <c r="J585" s="673"/>
      <c r="K585" s="673"/>
      <c r="L585" s="673"/>
      <c r="M585" s="673"/>
      <c r="N585" s="673"/>
      <c r="O585" s="673"/>
      <c r="P585" s="673"/>
      <c r="Q585" s="673"/>
    </row>
    <row r="586" spans="10:17" ht="15" customHeight="1">
      <c r="J586" s="673"/>
      <c r="K586" s="673"/>
      <c r="L586" s="673"/>
      <c r="M586" s="673"/>
      <c r="N586" s="673"/>
      <c r="O586" s="673"/>
      <c r="P586" s="673"/>
      <c r="Q586" s="673"/>
    </row>
    <row r="587" spans="10:17" ht="15" customHeight="1">
      <c r="J587" s="673"/>
      <c r="K587" s="673"/>
      <c r="L587" s="673"/>
      <c r="M587" s="673"/>
      <c r="N587" s="673"/>
      <c r="O587" s="673"/>
      <c r="P587" s="673"/>
      <c r="Q587" s="673"/>
    </row>
    <row r="588" spans="10:17" ht="15" customHeight="1">
      <c r="J588" s="673"/>
      <c r="K588" s="673"/>
      <c r="L588" s="673"/>
      <c r="M588" s="673"/>
      <c r="N588" s="673"/>
      <c r="O588" s="673"/>
      <c r="P588" s="673"/>
      <c r="Q588" s="673"/>
    </row>
    <row r="589" spans="10:17" ht="15" customHeight="1">
      <c r="J589" s="673"/>
      <c r="K589" s="673"/>
      <c r="L589" s="673"/>
      <c r="M589" s="673"/>
      <c r="N589" s="673"/>
      <c r="O589" s="673"/>
      <c r="P589" s="673"/>
      <c r="Q589" s="673"/>
    </row>
    <row r="590" spans="10:17" ht="15" customHeight="1">
      <c r="J590" s="673"/>
      <c r="K590" s="673"/>
      <c r="L590" s="673"/>
      <c r="M590" s="673"/>
      <c r="N590" s="673"/>
      <c r="O590" s="673"/>
      <c r="P590" s="673"/>
      <c r="Q590" s="673"/>
    </row>
    <row r="591" spans="10:17" ht="15" customHeight="1">
      <c r="J591" s="673"/>
      <c r="K591" s="673"/>
      <c r="L591" s="673"/>
      <c r="M591" s="673"/>
      <c r="N591" s="673"/>
      <c r="O591" s="673"/>
      <c r="P591" s="673"/>
      <c r="Q591" s="673"/>
    </row>
    <row r="592" spans="10:17" ht="15" customHeight="1">
      <c r="J592" s="673"/>
      <c r="K592" s="673"/>
      <c r="L592" s="673"/>
      <c r="M592" s="673"/>
      <c r="N592" s="673"/>
      <c r="O592" s="673"/>
      <c r="P592" s="673"/>
      <c r="Q592" s="673"/>
    </row>
    <row r="593" spans="10:17" ht="15" customHeight="1">
      <c r="J593" s="673"/>
      <c r="K593" s="673"/>
      <c r="L593" s="673"/>
      <c r="M593" s="673"/>
      <c r="N593" s="673"/>
      <c r="O593" s="673"/>
      <c r="P593" s="673"/>
      <c r="Q593" s="673"/>
    </row>
    <row r="594" spans="10:17" ht="15" customHeight="1">
      <c r="J594" s="673"/>
      <c r="K594" s="673"/>
      <c r="L594" s="673"/>
      <c r="M594" s="673"/>
      <c r="N594" s="673"/>
      <c r="O594" s="673"/>
      <c r="P594" s="673"/>
      <c r="Q594" s="673"/>
    </row>
    <row r="595" spans="10:17" ht="15" customHeight="1">
      <c r="J595" s="673"/>
      <c r="K595" s="673"/>
      <c r="L595" s="673"/>
      <c r="M595" s="673"/>
      <c r="N595" s="673"/>
      <c r="O595" s="673"/>
      <c r="P595" s="673"/>
      <c r="Q595" s="673"/>
    </row>
    <row r="596" spans="10:17" ht="15" customHeight="1">
      <c r="J596" s="673"/>
      <c r="K596" s="673"/>
      <c r="L596" s="673"/>
      <c r="M596" s="673"/>
      <c r="N596" s="673"/>
      <c r="O596" s="673"/>
      <c r="P596" s="673"/>
      <c r="Q596" s="673"/>
    </row>
    <row r="597" spans="10:17" ht="15" customHeight="1">
      <c r="J597" s="673"/>
      <c r="K597" s="673"/>
      <c r="L597" s="673"/>
      <c r="M597" s="673"/>
      <c r="N597" s="673"/>
      <c r="O597" s="673"/>
      <c r="P597" s="673"/>
      <c r="Q597" s="673"/>
    </row>
    <row r="598" spans="10:17" ht="15" customHeight="1">
      <c r="J598" s="673"/>
      <c r="K598" s="673"/>
      <c r="L598" s="673"/>
      <c r="M598" s="673"/>
      <c r="N598" s="673"/>
      <c r="O598" s="673"/>
      <c r="P598" s="673"/>
      <c r="Q598" s="673"/>
    </row>
    <row r="599" spans="10:17" ht="15" customHeight="1">
      <c r="J599" s="673"/>
      <c r="K599" s="673"/>
      <c r="L599" s="673"/>
      <c r="M599" s="673"/>
      <c r="N599" s="673"/>
      <c r="O599" s="673"/>
      <c r="P599" s="673"/>
      <c r="Q599" s="673"/>
    </row>
    <row r="600" spans="10:17" ht="15" customHeight="1">
      <c r="J600" s="673"/>
      <c r="K600" s="673"/>
      <c r="L600" s="673"/>
      <c r="M600" s="673"/>
      <c r="N600" s="673"/>
      <c r="O600" s="673"/>
      <c r="P600" s="673"/>
      <c r="Q600" s="673"/>
    </row>
    <row r="601" spans="10:17" ht="15" customHeight="1">
      <c r="J601" s="673"/>
      <c r="K601" s="673"/>
      <c r="L601" s="673"/>
      <c r="M601" s="673"/>
      <c r="N601" s="673"/>
      <c r="O601" s="673"/>
      <c r="P601" s="673"/>
      <c r="Q601" s="673"/>
    </row>
    <row r="602" spans="10:17" ht="15" customHeight="1">
      <c r="J602" s="673"/>
      <c r="K602" s="673"/>
      <c r="L602" s="673"/>
      <c r="M602" s="673"/>
      <c r="N602" s="673"/>
      <c r="O602" s="673"/>
      <c r="P602" s="673"/>
      <c r="Q602" s="673"/>
    </row>
    <row r="603" spans="10:17" ht="15" customHeight="1">
      <c r="J603" s="673"/>
      <c r="K603" s="673"/>
      <c r="L603" s="673"/>
      <c r="M603" s="673"/>
      <c r="N603" s="673"/>
      <c r="O603" s="673"/>
      <c r="P603" s="673"/>
      <c r="Q603" s="673"/>
    </row>
    <row r="604" spans="10:17" ht="15" customHeight="1">
      <c r="J604" s="673"/>
      <c r="K604" s="673"/>
      <c r="L604" s="673"/>
      <c r="M604" s="673"/>
      <c r="N604" s="673"/>
      <c r="O604" s="673"/>
      <c r="P604" s="673"/>
      <c r="Q604" s="673"/>
    </row>
    <row r="605" spans="10:17" ht="15" customHeight="1">
      <c r="J605" s="673"/>
      <c r="K605" s="673"/>
      <c r="L605" s="673"/>
      <c r="M605" s="673"/>
      <c r="N605" s="673"/>
      <c r="O605" s="673"/>
      <c r="P605" s="673"/>
      <c r="Q605" s="673"/>
    </row>
    <row r="606" spans="10:17" ht="15" customHeight="1">
      <c r="J606" s="673"/>
      <c r="K606" s="673"/>
      <c r="L606" s="673"/>
      <c r="M606" s="673"/>
      <c r="N606" s="673"/>
      <c r="O606" s="673"/>
      <c r="P606" s="673"/>
      <c r="Q606" s="673"/>
    </row>
    <row r="607" spans="10:17" ht="15" customHeight="1">
      <c r="J607" s="673"/>
      <c r="K607" s="673"/>
      <c r="L607" s="673"/>
      <c r="M607" s="673"/>
      <c r="N607" s="673"/>
      <c r="O607" s="673"/>
      <c r="P607" s="673"/>
      <c r="Q607" s="673"/>
    </row>
    <row r="608" spans="10:17" ht="15" customHeight="1">
      <c r="J608" s="673"/>
      <c r="K608" s="673"/>
      <c r="L608" s="673"/>
      <c r="M608" s="673"/>
      <c r="N608" s="673"/>
      <c r="O608" s="673"/>
      <c r="P608" s="673"/>
      <c r="Q608" s="673"/>
    </row>
    <row r="609" spans="10:17" ht="15" customHeight="1">
      <c r="J609" s="673"/>
      <c r="K609" s="673"/>
      <c r="L609" s="673"/>
      <c r="M609" s="673"/>
      <c r="N609" s="673"/>
      <c r="O609" s="673"/>
      <c r="P609" s="673"/>
      <c r="Q609" s="673"/>
    </row>
    <row r="610" spans="10:17" ht="15" customHeight="1">
      <c r="J610" s="673"/>
      <c r="K610" s="673"/>
      <c r="L610" s="673"/>
      <c r="M610" s="673"/>
      <c r="N610" s="673"/>
      <c r="O610" s="673"/>
      <c r="P610" s="673"/>
      <c r="Q610" s="673"/>
    </row>
    <row r="611" spans="10:17" ht="15" customHeight="1">
      <c r="J611" s="673"/>
      <c r="K611" s="673"/>
      <c r="L611" s="673"/>
      <c r="M611" s="673"/>
      <c r="N611" s="673"/>
      <c r="O611" s="673"/>
      <c r="P611" s="673"/>
      <c r="Q611" s="673"/>
    </row>
    <row r="612" spans="10:17" ht="15" customHeight="1">
      <c r="J612" s="673"/>
      <c r="K612" s="673"/>
      <c r="L612" s="673"/>
      <c r="M612" s="673"/>
      <c r="N612" s="673"/>
      <c r="O612" s="673"/>
      <c r="P612" s="673"/>
      <c r="Q612" s="673"/>
    </row>
    <row r="613" spans="10:17" ht="15" customHeight="1">
      <c r="J613" s="673"/>
      <c r="K613" s="673"/>
      <c r="L613" s="673"/>
      <c r="M613" s="673"/>
      <c r="N613" s="673"/>
      <c r="O613" s="673"/>
      <c r="P613" s="673"/>
      <c r="Q613" s="673"/>
    </row>
    <row r="614" spans="10:17" ht="15" customHeight="1">
      <c r="J614" s="673"/>
      <c r="K614" s="673"/>
      <c r="L614" s="673"/>
      <c r="M614" s="673"/>
      <c r="N614" s="673"/>
      <c r="O614" s="673"/>
      <c r="P614" s="673"/>
      <c r="Q614" s="673"/>
    </row>
    <row r="615" spans="10:17" ht="15" customHeight="1">
      <c r="J615" s="673"/>
      <c r="K615" s="673"/>
      <c r="L615" s="673"/>
      <c r="M615" s="673"/>
      <c r="N615" s="673"/>
      <c r="O615" s="673"/>
      <c r="P615" s="673"/>
      <c r="Q615" s="673"/>
    </row>
    <row r="616" spans="10:17" ht="15" customHeight="1">
      <c r="J616" s="673"/>
      <c r="K616" s="673"/>
      <c r="L616" s="673"/>
      <c r="M616" s="673"/>
      <c r="N616" s="673"/>
      <c r="O616" s="673"/>
      <c r="P616" s="673"/>
      <c r="Q616" s="673"/>
    </row>
    <row r="617" spans="10:17" ht="15" customHeight="1">
      <c r="J617" s="673"/>
      <c r="K617" s="673"/>
      <c r="L617" s="673"/>
      <c r="M617" s="673"/>
      <c r="N617" s="673"/>
      <c r="O617" s="673"/>
      <c r="P617" s="673"/>
      <c r="Q617" s="673"/>
    </row>
    <row r="618" spans="10:17" ht="15" customHeight="1">
      <c r="J618" s="673"/>
      <c r="K618" s="673"/>
      <c r="L618" s="673"/>
      <c r="M618" s="673"/>
      <c r="N618" s="673"/>
      <c r="O618" s="673"/>
      <c r="P618" s="673"/>
      <c r="Q618" s="673"/>
    </row>
    <row r="619" spans="10:17" ht="15" customHeight="1">
      <c r="J619" s="673"/>
      <c r="K619" s="673"/>
      <c r="L619" s="673"/>
      <c r="M619" s="673"/>
      <c r="N619" s="673"/>
      <c r="O619" s="673"/>
      <c r="P619" s="673"/>
      <c r="Q619" s="673"/>
    </row>
    <row r="620" spans="10:17" ht="15" customHeight="1">
      <c r="J620" s="673"/>
      <c r="K620" s="673"/>
      <c r="L620" s="673"/>
      <c r="M620" s="673"/>
      <c r="N620" s="673"/>
      <c r="O620" s="673"/>
      <c r="P620" s="673"/>
      <c r="Q620" s="673"/>
    </row>
    <row r="621" spans="10:17" ht="15" customHeight="1">
      <c r="J621" s="673"/>
      <c r="K621" s="673"/>
      <c r="L621" s="673"/>
      <c r="M621" s="673"/>
      <c r="N621" s="673"/>
      <c r="O621" s="673"/>
      <c r="P621" s="673"/>
      <c r="Q621" s="673"/>
    </row>
    <row r="622" spans="10:17" ht="15" customHeight="1">
      <c r="J622" s="673"/>
      <c r="K622" s="673"/>
      <c r="L622" s="673"/>
      <c r="M622" s="673"/>
      <c r="N622" s="673"/>
      <c r="O622" s="673"/>
      <c r="P622" s="673"/>
      <c r="Q622" s="673"/>
    </row>
    <row r="623" spans="10:17" ht="15" customHeight="1">
      <c r="J623" s="673"/>
      <c r="K623" s="673"/>
      <c r="L623" s="673"/>
      <c r="M623" s="673"/>
      <c r="N623" s="673"/>
      <c r="O623" s="673"/>
      <c r="P623" s="673"/>
      <c r="Q623" s="673"/>
    </row>
    <row r="624" spans="10:17" ht="15" customHeight="1">
      <c r="J624" s="673"/>
      <c r="K624" s="673"/>
      <c r="L624" s="673"/>
      <c r="M624" s="673"/>
      <c r="N624" s="673"/>
      <c r="O624" s="673"/>
      <c r="P624" s="673"/>
      <c r="Q624" s="673"/>
    </row>
    <row r="625" spans="10:17" ht="15" customHeight="1">
      <c r="J625" s="673"/>
      <c r="K625" s="673"/>
      <c r="L625" s="673"/>
      <c r="M625" s="673"/>
      <c r="N625" s="673"/>
      <c r="O625" s="673"/>
      <c r="P625" s="673"/>
      <c r="Q625" s="673"/>
    </row>
    <row r="626" spans="10:17" ht="15" customHeight="1">
      <c r="J626" s="673"/>
      <c r="K626" s="673"/>
      <c r="L626" s="673"/>
      <c r="M626" s="673"/>
      <c r="N626" s="673"/>
      <c r="O626" s="673"/>
      <c r="P626" s="673"/>
      <c r="Q626" s="673"/>
    </row>
    <row r="627" spans="10:17" ht="15" customHeight="1">
      <c r="J627" s="673"/>
      <c r="K627" s="673"/>
      <c r="L627" s="673"/>
      <c r="M627" s="673"/>
      <c r="N627" s="673"/>
      <c r="O627" s="673"/>
      <c r="P627" s="673"/>
      <c r="Q627" s="673"/>
    </row>
    <row r="628" spans="10:17" ht="15" customHeight="1">
      <c r="J628" s="673"/>
      <c r="K628" s="673"/>
      <c r="L628" s="673"/>
      <c r="M628" s="673"/>
      <c r="N628" s="673"/>
      <c r="O628" s="673"/>
      <c r="P628" s="673"/>
      <c r="Q628" s="673"/>
    </row>
    <row r="629" spans="10:17" ht="15" customHeight="1">
      <c r="J629" s="673"/>
      <c r="K629" s="673"/>
      <c r="L629" s="673"/>
      <c r="M629" s="673"/>
      <c r="N629" s="673"/>
      <c r="O629" s="673"/>
      <c r="P629" s="673"/>
      <c r="Q629" s="673"/>
    </row>
    <row r="630" spans="10:17" ht="15" customHeight="1">
      <c r="J630" s="673"/>
      <c r="K630" s="673"/>
      <c r="L630" s="673"/>
      <c r="M630" s="673"/>
      <c r="N630" s="673"/>
      <c r="O630" s="673"/>
      <c r="P630" s="673"/>
      <c r="Q630" s="673"/>
    </row>
    <row r="631" spans="10:17" ht="15" customHeight="1">
      <c r="J631" s="673"/>
      <c r="K631" s="673"/>
      <c r="L631" s="673"/>
      <c r="M631" s="673"/>
      <c r="N631" s="673"/>
      <c r="O631" s="673"/>
      <c r="P631" s="673"/>
      <c r="Q631" s="673"/>
    </row>
    <row r="632" spans="10:17" ht="15" customHeight="1">
      <c r="J632" s="673"/>
      <c r="K632" s="673"/>
      <c r="L632" s="673"/>
      <c r="M632" s="673"/>
      <c r="N632" s="673"/>
      <c r="O632" s="673"/>
      <c r="P632" s="673"/>
      <c r="Q632" s="673"/>
    </row>
    <row r="633" spans="10:17" ht="15" customHeight="1">
      <c r="J633" s="673"/>
      <c r="K633" s="673"/>
      <c r="L633" s="673"/>
      <c r="M633" s="673"/>
      <c r="N633" s="673"/>
      <c r="O633" s="673"/>
      <c r="P633" s="673"/>
      <c r="Q633" s="673"/>
    </row>
    <row r="634" spans="10:17" ht="15" customHeight="1">
      <c r="J634" s="673"/>
      <c r="K634" s="673"/>
      <c r="L634" s="673"/>
      <c r="M634" s="673"/>
      <c r="N634" s="673"/>
      <c r="O634" s="673"/>
      <c r="P634" s="673"/>
      <c r="Q634" s="673"/>
    </row>
    <row r="635" spans="10:17" ht="15" customHeight="1">
      <c r="J635" s="673"/>
      <c r="K635" s="673"/>
      <c r="L635" s="673"/>
      <c r="M635" s="673"/>
      <c r="N635" s="673"/>
      <c r="O635" s="673"/>
      <c r="P635" s="673"/>
      <c r="Q635" s="673"/>
    </row>
    <row r="636" spans="10:17" ht="15" customHeight="1">
      <c r="J636" s="673"/>
      <c r="K636" s="673"/>
      <c r="L636" s="673"/>
      <c r="M636" s="673"/>
      <c r="N636" s="673"/>
      <c r="O636" s="673"/>
      <c r="P636" s="673"/>
      <c r="Q636" s="673"/>
    </row>
    <row r="637" spans="10:17" ht="15" customHeight="1">
      <c r="J637" s="673"/>
      <c r="K637" s="673"/>
      <c r="L637" s="673"/>
      <c r="M637" s="673"/>
      <c r="N637" s="673"/>
      <c r="O637" s="673"/>
      <c r="P637" s="673"/>
      <c r="Q637" s="673"/>
    </row>
    <row r="638" spans="10:17" ht="15" customHeight="1">
      <c r="J638" s="673"/>
      <c r="K638" s="673"/>
      <c r="L638" s="673"/>
      <c r="M638" s="673"/>
      <c r="N638" s="673"/>
      <c r="O638" s="673"/>
      <c r="P638" s="673"/>
      <c r="Q638" s="673"/>
    </row>
    <row r="639" spans="10:17" ht="15" customHeight="1">
      <c r="J639" s="673"/>
      <c r="K639" s="673"/>
      <c r="L639" s="673"/>
      <c r="M639" s="673"/>
      <c r="N639" s="673"/>
      <c r="O639" s="673"/>
      <c r="P639" s="673"/>
      <c r="Q639" s="673"/>
    </row>
    <row r="640" spans="10:17" ht="15" customHeight="1">
      <c r="J640" s="673"/>
      <c r="K640" s="673"/>
      <c r="L640" s="673"/>
      <c r="M640" s="673"/>
      <c r="N640" s="673"/>
      <c r="O640" s="673"/>
      <c r="P640" s="673"/>
      <c r="Q640" s="673"/>
    </row>
    <row r="641" spans="10:17" ht="15" customHeight="1">
      <c r="J641" s="673"/>
      <c r="K641" s="673"/>
      <c r="L641" s="673"/>
      <c r="M641" s="673"/>
      <c r="N641" s="673"/>
      <c r="O641" s="673"/>
      <c r="P641" s="673"/>
      <c r="Q641" s="673"/>
    </row>
    <row r="642" spans="10:17" ht="15" customHeight="1">
      <c r="J642" s="673"/>
      <c r="K642" s="673"/>
      <c r="L642" s="673"/>
      <c r="M642" s="673"/>
      <c r="N642" s="673"/>
      <c r="O642" s="673"/>
      <c r="P642" s="673"/>
      <c r="Q642" s="673"/>
    </row>
    <row r="643" spans="10:17" ht="15" customHeight="1">
      <c r="J643" s="673"/>
      <c r="K643" s="673"/>
      <c r="L643" s="673"/>
      <c r="M643" s="673"/>
      <c r="N643" s="673"/>
      <c r="O643" s="673"/>
      <c r="P643" s="673"/>
      <c r="Q643" s="673"/>
    </row>
    <row r="644" spans="10:17" ht="15" customHeight="1">
      <c r="J644" s="673"/>
      <c r="K644" s="673"/>
      <c r="L644" s="673"/>
      <c r="M644" s="673"/>
      <c r="N644" s="673"/>
      <c r="O644" s="673"/>
      <c r="P644" s="673"/>
      <c r="Q644" s="673"/>
    </row>
    <row r="645" spans="10:17" ht="15" customHeight="1">
      <c r="J645" s="673"/>
      <c r="K645" s="673"/>
      <c r="L645" s="673"/>
      <c r="M645" s="673"/>
      <c r="N645" s="673"/>
      <c r="O645" s="673"/>
      <c r="P645" s="673"/>
      <c r="Q645" s="673"/>
    </row>
    <row r="646" spans="10:17" ht="15" customHeight="1">
      <c r="J646" s="673"/>
      <c r="K646" s="673"/>
      <c r="L646" s="673"/>
      <c r="M646" s="673"/>
      <c r="N646" s="673"/>
      <c r="O646" s="673"/>
      <c r="P646" s="673"/>
      <c r="Q646" s="673"/>
    </row>
    <row r="647" spans="10:17" ht="15" customHeight="1">
      <c r="J647" s="673"/>
      <c r="K647" s="673"/>
      <c r="L647" s="673"/>
      <c r="M647" s="673"/>
      <c r="N647" s="673"/>
      <c r="O647" s="673"/>
      <c r="P647" s="673"/>
      <c r="Q647" s="673"/>
    </row>
    <row r="648" spans="10:17" ht="15" customHeight="1">
      <c r="J648" s="673"/>
      <c r="K648" s="673"/>
      <c r="L648" s="673"/>
      <c r="M648" s="673"/>
      <c r="N648" s="673"/>
      <c r="O648" s="673"/>
      <c r="P648" s="673"/>
      <c r="Q648" s="673"/>
    </row>
    <row r="649" spans="10:17" ht="15" customHeight="1">
      <c r="J649" s="673"/>
      <c r="K649" s="673"/>
      <c r="L649" s="673"/>
      <c r="M649" s="673"/>
      <c r="N649" s="673"/>
      <c r="O649" s="673"/>
      <c r="P649" s="673"/>
      <c r="Q649" s="673"/>
    </row>
    <row r="650" spans="10:17" ht="15" customHeight="1">
      <c r="J650" s="673"/>
      <c r="K650" s="673"/>
      <c r="L650" s="673"/>
      <c r="M650" s="673"/>
      <c r="N650" s="673"/>
      <c r="O650" s="673"/>
      <c r="P650" s="673"/>
      <c r="Q650" s="673"/>
    </row>
    <row r="651" spans="10:17" ht="15" customHeight="1">
      <c r="J651" s="673"/>
      <c r="K651" s="673"/>
      <c r="L651" s="673"/>
      <c r="M651" s="673"/>
      <c r="N651" s="673"/>
      <c r="O651" s="673"/>
      <c r="P651" s="673"/>
      <c r="Q651" s="673"/>
    </row>
    <row r="652" spans="10:17" ht="15" customHeight="1">
      <c r="J652" s="673"/>
      <c r="K652" s="673"/>
      <c r="L652" s="673"/>
      <c r="M652" s="673"/>
      <c r="N652" s="673"/>
      <c r="O652" s="673"/>
      <c r="P652" s="673"/>
      <c r="Q652" s="673"/>
    </row>
    <row r="653" spans="10:17" ht="15" customHeight="1">
      <c r="J653" s="673"/>
      <c r="K653" s="673"/>
      <c r="L653" s="673"/>
      <c r="M653" s="673"/>
      <c r="N653" s="673"/>
      <c r="O653" s="673"/>
      <c r="P653" s="673"/>
      <c r="Q653" s="673"/>
    </row>
    <row r="654" spans="10:17" ht="15" customHeight="1">
      <c r="J654" s="673"/>
      <c r="K654" s="673"/>
      <c r="L654" s="673"/>
      <c r="M654" s="673"/>
      <c r="N654" s="673"/>
      <c r="O654" s="673"/>
      <c r="P654" s="673"/>
      <c r="Q654" s="673"/>
    </row>
    <row r="655" spans="10:17" ht="15" customHeight="1">
      <c r="J655" s="673"/>
      <c r="K655" s="673"/>
      <c r="L655" s="673"/>
      <c r="M655" s="673"/>
      <c r="N655" s="673"/>
      <c r="O655" s="673"/>
      <c r="P655" s="673"/>
      <c r="Q655" s="673"/>
    </row>
    <row r="656" spans="10:17" ht="15" customHeight="1">
      <c r="J656" s="673"/>
      <c r="K656" s="673"/>
      <c r="L656" s="673"/>
      <c r="M656" s="673"/>
      <c r="N656" s="673"/>
      <c r="O656" s="673"/>
      <c r="P656" s="673"/>
      <c r="Q656" s="673"/>
    </row>
    <row r="657" spans="10:17" ht="15" customHeight="1">
      <c r="J657" s="673"/>
      <c r="K657" s="673"/>
      <c r="L657" s="673"/>
      <c r="M657" s="673"/>
      <c r="N657" s="673"/>
      <c r="O657" s="673"/>
      <c r="P657" s="673"/>
      <c r="Q657" s="673"/>
    </row>
    <row r="658" spans="10:17" ht="15" customHeight="1">
      <c r="J658" s="673"/>
      <c r="K658" s="673"/>
      <c r="L658" s="673"/>
      <c r="M658" s="673"/>
      <c r="N658" s="673"/>
      <c r="O658" s="673"/>
      <c r="P658" s="673"/>
      <c r="Q658" s="673"/>
    </row>
    <row r="659" spans="10:17" ht="15" customHeight="1">
      <c r="J659" s="673"/>
      <c r="K659" s="673"/>
      <c r="L659" s="673"/>
      <c r="M659" s="673"/>
      <c r="N659" s="673"/>
      <c r="O659" s="673"/>
      <c r="P659" s="673"/>
      <c r="Q659" s="673"/>
    </row>
    <row r="660" spans="10:17" ht="15" customHeight="1">
      <c r="J660" s="673"/>
      <c r="K660" s="673"/>
      <c r="L660" s="673"/>
      <c r="M660" s="673"/>
      <c r="N660" s="673"/>
      <c r="O660" s="673"/>
      <c r="P660" s="673"/>
      <c r="Q660" s="673"/>
    </row>
    <row r="661" spans="10:17" ht="15" customHeight="1">
      <c r="J661" s="673"/>
      <c r="K661" s="673"/>
      <c r="L661" s="673"/>
      <c r="M661" s="673"/>
      <c r="N661" s="673"/>
      <c r="O661" s="673"/>
      <c r="P661" s="673"/>
      <c r="Q661" s="673"/>
    </row>
    <row r="662" spans="10:17" ht="15" customHeight="1">
      <c r="J662" s="673"/>
      <c r="K662" s="673"/>
      <c r="L662" s="673"/>
      <c r="M662" s="673"/>
      <c r="N662" s="673"/>
      <c r="O662" s="673"/>
      <c r="P662" s="673"/>
      <c r="Q662" s="673"/>
    </row>
    <row r="663" spans="10:17" ht="15" customHeight="1">
      <c r="J663" s="673"/>
      <c r="K663" s="673"/>
      <c r="L663" s="673"/>
      <c r="M663" s="673"/>
      <c r="N663" s="673"/>
      <c r="O663" s="673"/>
      <c r="P663" s="673"/>
      <c r="Q663" s="673"/>
    </row>
    <row r="664" spans="10:17" ht="15" customHeight="1">
      <c r="J664" s="673"/>
      <c r="K664" s="673"/>
      <c r="L664" s="673"/>
      <c r="M664" s="673"/>
      <c r="N664" s="673"/>
      <c r="O664" s="673"/>
      <c r="P664" s="673"/>
      <c r="Q664" s="673"/>
    </row>
    <row r="665" spans="10:17" ht="15" customHeight="1">
      <c r="J665" s="673"/>
      <c r="K665" s="673"/>
      <c r="L665" s="673"/>
      <c r="M665" s="673"/>
      <c r="N665" s="673"/>
      <c r="O665" s="673"/>
      <c r="P665" s="673"/>
      <c r="Q665" s="673"/>
    </row>
    <row r="666" spans="10:17" ht="15" customHeight="1">
      <c r="J666" s="673"/>
      <c r="K666" s="673"/>
      <c r="L666" s="673"/>
      <c r="M666" s="673"/>
      <c r="N666" s="673"/>
      <c r="O666" s="673"/>
      <c r="P666" s="673"/>
      <c r="Q666" s="673"/>
    </row>
    <row r="667" spans="10:17" ht="15" customHeight="1">
      <c r="J667" s="673"/>
      <c r="K667" s="673"/>
      <c r="L667" s="673"/>
      <c r="M667" s="673"/>
      <c r="N667" s="673"/>
      <c r="O667" s="673"/>
      <c r="P667" s="673"/>
      <c r="Q667" s="673"/>
    </row>
    <row r="668" spans="10:17" ht="15" customHeight="1">
      <c r="J668" s="673"/>
      <c r="K668" s="673"/>
      <c r="L668" s="673"/>
      <c r="M668" s="673"/>
      <c r="N668" s="673"/>
      <c r="O668" s="673"/>
      <c r="P668" s="673"/>
      <c r="Q668" s="673"/>
    </row>
    <row r="669" spans="10:17" ht="15" customHeight="1">
      <c r="J669" s="673"/>
      <c r="K669" s="673"/>
      <c r="L669" s="673"/>
      <c r="M669" s="673"/>
      <c r="N669" s="673"/>
      <c r="O669" s="673"/>
      <c r="P669" s="673"/>
      <c r="Q669" s="673"/>
    </row>
    <row r="670" spans="10:17" ht="15" customHeight="1">
      <c r="J670" s="673"/>
      <c r="K670" s="673"/>
      <c r="L670" s="673"/>
      <c r="M670" s="673"/>
      <c r="N670" s="673"/>
      <c r="O670" s="673"/>
      <c r="P670" s="673"/>
      <c r="Q670" s="673"/>
    </row>
    <row r="671" spans="10:17" ht="15" customHeight="1">
      <c r="J671" s="673"/>
      <c r="K671" s="673"/>
      <c r="L671" s="673"/>
      <c r="M671" s="673"/>
      <c r="N671" s="673"/>
      <c r="O671" s="673"/>
      <c r="P671" s="673"/>
      <c r="Q671" s="673"/>
    </row>
    <row r="672" spans="10:17" ht="15" customHeight="1">
      <c r="J672" s="673"/>
      <c r="K672" s="673"/>
      <c r="L672" s="673"/>
      <c r="M672" s="673"/>
      <c r="N672" s="673"/>
      <c r="O672" s="673"/>
      <c r="P672" s="673"/>
      <c r="Q672" s="673"/>
    </row>
    <row r="673" spans="10:17" ht="15" customHeight="1">
      <c r="J673" s="673"/>
      <c r="K673" s="673"/>
      <c r="L673" s="673"/>
      <c r="M673" s="673"/>
      <c r="N673" s="673"/>
      <c r="O673" s="673"/>
      <c r="P673" s="673"/>
      <c r="Q673" s="673"/>
    </row>
    <row r="674" spans="10:17" ht="15" customHeight="1">
      <c r="J674" s="673"/>
      <c r="K674" s="673"/>
      <c r="L674" s="673"/>
      <c r="M674" s="673"/>
      <c r="N674" s="673"/>
      <c r="O674" s="673"/>
      <c r="P674" s="673"/>
      <c r="Q674" s="673"/>
    </row>
    <row r="675" spans="10:17" ht="15" customHeight="1">
      <c r="J675" s="673"/>
      <c r="K675" s="673"/>
      <c r="L675" s="673"/>
      <c r="M675" s="673"/>
      <c r="N675" s="673"/>
      <c r="O675" s="673"/>
      <c r="P675" s="673"/>
      <c r="Q675" s="673"/>
    </row>
    <row r="676" spans="10:17" ht="15" customHeight="1">
      <c r="J676" s="673"/>
      <c r="K676" s="673"/>
      <c r="L676" s="673"/>
      <c r="M676" s="673"/>
      <c r="N676" s="673"/>
      <c r="O676" s="673"/>
      <c r="P676" s="673"/>
      <c r="Q676" s="673"/>
    </row>
    <row r="677" spans="10:17" ht="15" customHeight="1">
      <c r="J677" s="673"/>
      <c r="K677" s="673"/>
      <c r="L677" s="673"/>
      <c r="M677" s="673"/>
      <c r="N677" s="673"/>
      <c r="O677" s="673"/>
      <c r="P677" s="673"/>
      <c r="Q677" s="673"/>
    </row>
    <row r="678" spans="10:17" ht="15" customHeight="1">
      <c r="J678" s="673"/>
      <c r="K678" s="673"/>
      <c r="L678" s="673"/>
      <c r="M678" s="673"/>
      <c r="N678" s="673"/>
      <c r="O678" s="673"/>
      <c r="P678" s="673"/>
      <c r="Q678" s="673"/>
    </row>
    <row r="679" spans="10:17" ht="15" customHeight="1">
      <c r="J679" s="673"/>
      <c r="K679" s="673"/>
      <c r="L679" s="673"/>
      <c r="M679" s="673"/>
      <c r="N679" s="673"/>
      <c r="O679" s="673"/>
      <c r="P679" s="673"/>
      <c r="Q679" s="673"/>
    </row>
    <row r="680" spans="10:17" ht="15" customHeight="1">
      <c r="J680" s="673"/>
      <c r="K680" s="673"/>
      <c r="L680" s="673"/>
      <c r="M680" s="673"/>
      <c r="N680" s="673"/>
      <c r="O680" s="673"/>
      <c r="P680" s="673"/>
      <c r="Q680" s="673"/>
    </row>
    <row r="681" spans="10:17" ht="15" customHeight="1">
      <c r="J681" s="673"/>
      <c r="K681" s="673"/>
      <c r="L681" s="673"/>
      <c r="M681" s="673"/>
      <c r="N681" s="673"/>
      <c r="O681" s="673"/>
      <c r="P681" s="673"/>
      <c r="Q681" s="673"/>
    </row>
    <row r="682" spans="10:17" ht="15" customHeight="1">
      <c r="J682" s="673"/>
      <c r="K682" s="673"/>
      <c r="L682" s="673"/>
      <c r="M682" s="673"/>
      <c r="N682" s="673"/>
      <c r="O682" s="673"/>
      <c r="P682" s="673"/>
      <c r="Q682" s="673"/>
    </row>
    <row r="683" spans="10:17" ht="15" customHeight="1">
      <c r="J683" s="673"/>
      <c r="K683" s="673"/>
      <c r="L683" s="673"/>
      <c r="M683" s="673"/>
      <c r="N683" s="673"/>
      <c r="O683" s="673"/>
      <c r="P683" s="673"/>
      <c r="Q683" s="673"/>
    </row>
    <row r="684" spans="10:17" ht="15" customHeight="1">
      <c r="J684" s="673"/>
      <c r="K684" s="673"/>
      <c r="L684" s="673"/>
      <c r="M684" s="673"/>
      <c r="N684" s="673"/>
      <c r="O684" s="673"/>
      <c r="P684" s="673"/>
      <c r="Q684" s="673"/>
    </row>
    <row r="685" spans="10:17" ht="15" customHeight="1">
      <c r="J685" s="673"/>
      <c r="K685" s="673"/>
      <c r="L685" s="673"/>
      <c r="M685" s="673"/>
      <c r="N685" s="673"/>
      <c r="O685" s="673"/>
      <c r="P685" s="673"/>
      <c r="Q685" s="673"/>
    </row>
    <row r="686" spans="10:17" ht="15" customHeight="1">
      <c r="J686" s="673"/>
      <c r="K686" s="673"/>
      <c r="L686" s="673"/>
      <c r="M686" s="673"/>
      <c r="N686" s="673"/>
      <c r="O686" s="673"/>
      <c r="P686" s="673"/>
      <c r="Q686" s="673"/>
    </row>
    <row r="687" spans="10:17" ht="15" customHeight="1">
      <c r="J687" s="673"/>
      <c r="K687" s="673"/>
      <c r="L687" s="673"/>
      <c r="M687" s="673"/>
      <c r="N687" s="673"/>
      <c r="O687" s="673"/>
      <c r="P687" s="673"/>
      <c r="Q687" s="673"/>
    </row>
    <row r="688" spans="10:17" ht="15" customHeight="1">
      <c r="J688" s="673"/>
      <c r="K688" s="673"/>
      <c r="L688" s="673"/>
      <c r="M688" s="673"/>
      <c r="N688" s="673"/>
      <c r="O688" s="673"/>
      <c r="P688" s="673"/>
      <c r="Q688" s="673"/>
    </row>
    <row r="689" spans="10:17" ht="15" customHeight="1">
      <c r="J689" s="673"/>
      <c r="K689" s="673"/>
      <c r="L689" s="673"/>
      <c r="M689" s="673"/>
      <c r="N689" s="673"/>
      <c r="O689" s="673"/>
      <c r="P689" s="673"/>
      <c r="Q689" s="673"/>
    </row>
    <row r="690" spans="10:17" ht="15" customHeight="1">
      <c r="J690" s="673"/>
      <c r="K690" s="673"/>
      <c r="L690" s="673"/>
      <c r="M690" s="673"/>
      <c r="N690" s="673"/>
      <c r="O690" s="673"/>
      <c r="P690" s="673"/>
      <c r="Q690" s="673"/>
    </row>
    <row r="691" spans="10:17" ht="15" customHeight="1">
      <c r="J691" s="673"/>
      <c r="K691" s="673"/>
      <c r="L691" s="673"/>
      <c r="M691" s="673"/>
      <c r="N691" s="673"/>
      <c r="O691" s="673"/>
      <c r="P691" s="673"/>
      <c r="Q691" s="673"/>
    </row>
    <row r="692" spans="10:17" ht="15" customHeight="1">
      <c r="J692" s="673"/>
      <c r="K692" s="673"/>
      <c r="L692" s="673"/>
      <c r="M692" s="673"/>
      <c r="N692" s="673"/>
      <c r="O692" s="673"/>
      <c r="P692" s="673"/>
      <c r="Q692" s="673"/>
    </row>
    <row r="693" spans="10:17" ht="15" customHeight="1">
      <c r="J693" s="673"/>
      <c r="K693" s="673"/>
      <c r="L693" s="673"/>
      <c r="M693" s="673"/>
      <c r="N693" s="673"/>
      <c r="O693" s="673"/>
      <c r="P693" s="673"/>
      <c r="Q693" s="673"/>
    </row>
    <row r="694" spans="10:17" ht="15" customHeight="1">
      <c r="J694" s="673"/>
      <c r="K694" s="673"/>
      <c r="L694" s="673"/>
      <c r="M694" s="673"/>
      <c r="N694" s="673"/>
      <c r="O694" s="673"/>
      <c r="P694" s="673"/>
      <c r="Q694" s="673"/>
    </row>
    <row r="695" spans="10:17" ht="15" customHeight="1">
      <c r="J695" s="673"/>
      <c r="K695" s="673"/>
      <c r="L695" s="673"/>
      <c r="M695" s="673"/>
      <c r="N695" s="673"/>
      <c r="O695" s="673"/>
      <c r="P695" s="673"/>
      <c r="Q695" s="673"/>
    </row>
    <row r="696" spans="10:17" ht="15" customHeight="1">
      <c r="J696" s="673"/>
      <c r="K696" s="673"/>
      <c r="L696" s="673"/>
      <c r="M696" s="673"/>
      <c r="N696" s="673"/>
      <c r="O696" s="673"/>
      <c r="P696" s="673"/>
      <c r="Q696" s="673"/>
    </row>
    <row r="697" spans="10:17" ht="15" customHeight="1">
      <c r="J697" s="673"/>
      <c r="K697" s="673"/>
      <c r="L697" s="673"/>
      <c r="M697" s="673"/>
      <c r="N697" s="673"/>
      <c r="O697" s="673"/>
      <c r="P697" s="673"/>
      <c r="Q697" s="673"/>
    </row>
    <row r="698" spans="10:17" ht="15" customHeight="1">
      <c r="J698" s="673"/>
      <c r="K698" s="673"/>
      <c r="L698" s="673"/>
      <c r="M698" s="673"/>
      <c r="N698" s="673"/>
      <c r="O698" s="673"/>
      <c r="P698" s="673"/>
      <c r="Q698" s="673"/>
    </row>
    <row r="699" spans="10:17" ht="15" customHeight="1">
      <c r="J699" s="673"/>
      <c r="K699" s="673"/>
      <c r="L699" s="673"/>
      <c r="M699" s="673"/>
      <c r="N699" s="673"/>
      <c r="O699" s="673"/>
      <c r="P699" s="673"/>
      <c r="Q699" s="673"/>
    </row>
    <row r="700" spans="10:17" ht="15" customHeight="1">
      <c r="J700" s="673"/>
      <c r="K700" s="673"/>
      <c r="L700" s="673"/>
      <c r="M700" s="673"/>
      <c r="N700" s="673"/>
      <c r="O700" s="673"/>
      <c r="P700" s="673"/>
      <c r="Q700" s="673"/>
    </row>
    <row r="701" spans="10:17" ht="15" customHeight="1">
      <c r="J701" s="673"/>
      <c r="K701" s="673"/>
      <c r="L701" s="673"/>
      <c r="M701" s="673"/>
      <c r="N701" s="673"/>
      <c r="O701" s="673"/>
      <c r="P701" s="673"/>
      <c r="Q701" s="673"/>
    </row>
    <row r="702" spans="10:17" ht="15" customHeight="1">
      <c r="J702" s="673"/>
      <c r="K702" s="673"/>
      <c r="L702" s="673"/>
      <c r="M702" s="673"/>
      <c r="N702" s="673"/>
      <c r="O702" s="673"/>
      <c r="P702" s="673"/>
      <c r="Q702" s="673"/>
    </row>
    <row r="703" spans="10:17" ht="15" customHeight="1">
      <c r="J703" s="673"/>
      <c r="K703" s="673"/>
      <c r="L703" s="673"/>
      <c r="M703" s="673"/>
      <c r="N703" s="673"/>
      <c r="O703" s="673"/>
      <c r="P703" s="673"/>
      <c r="Q703" s="673"/>
    </row>
    <row r="704" spans="10:17" ht="15" customHeight="1">
      <c r="J704" s="673"/>
      <c r="K704" s="673"/>
      <c r="L704" s="673"/>
      <c r="M704" s="673"/>
      <c r="N704" s="673"/>
      <c r="O704" s="673"/>
      <c r="P704" s="673"/>
      <c r="Q704" s="673"/>
    </row>
    <row r="705" spans="10:17" ht="15" customHeight="1">
      <c r="J705" s="673"/>
      <c r="K705" s="673"/>
      <c r="L705" s="673"/>
      <c r="M705" s="673"/>
      <c r="N705" s="673"/>
      <c r="O705" s="673"/>
      <c r="P705" s="673"/>
      <c r="Q705" s="673"/>
    </row>
    <row r="706" spans="10:17" ht="15" customHeight="1">
      <c r="J706" s="673"/>
      <c r="K706" s="673"/>
      <c r="L706" s="673"/>
      <c r="M706" s="673"/>
      <c r="N706" s="673"/>
      <c r="O706" s="673"/>
      <c r="P706" s="673"/>
      <c r="Q706" s="673"/>
    </row>
    <row r="707" spans="10:17" ht="15" customHeight="1">
      <c r="J707" s="673"/>
      <c r="K707" s="673"/>
      <c r="L707" s="673"/>
      <c r="M707" s="673"/>
      <c r="N707" s="673"/>
      <c r="O707" s="673"/>
      <c r="P707" s="673"/>
      <c r="Q707" s="673"/>
    </row>
    <row r="708" spans="10:17" ht="15" customHeight="1">
      <c r="J708" s="673"/>
      <c r="K708" s="673"/>
      <c r="L708" s="673"/>
      <c r="M708" s="673"/>
      <c r="N708" s="673"/>
      <c r="O708" s="673"/>
      <c r="P708" s="673"/>
      <c r="Q708" s="673"/>
    </row>
    <row r="709" spans="10:17" ht="15" customHeight="1">
      <c r="J709" s="673"/>
      <c r="K709" s="673"/>
      <c r="L709" s="673"/>
      <c r="M709" s="673"/>
      <c r="N709" s="673"/>
      <c r="O709" s="673"/>
      <c r="P709" s="673"/>
      <c r="Q709" s="673"/>
    </row>
    <row r="710" spans="10:17" ht="15" customHeight="1">
      <c r="J710" s="673"/>
      <c r="K710" s="673"/>
      <c r="L710" s="673"/>
      <c r="M710" s="673"/>
      <c r="N710" s="673"/>
      <c r="O710" s="673"/>
      <c r="P710" s="673"/>
      <c r="Q710" s="673"/>
    </row>
    <row r="711" spans="10:17" ht="15" customHeight="1">
      <c r="J711" s="673"/>
      <c r="K711" s="673"/>
      <c r="L711" s="673"/>
      <c r="M711" s="673"/>
      <c r="N711" s="673"/>
      <c r="O711" s="673"/>
      <c r="P711" s="673"/>
      <c r="Q711" s="673"/>
    </row>
    <row r="712" spans="10:17" ht="15" customHeight="1">
      <c r="J712" s="673"/>
      <c r="K712" s="673"/>
      <c r="L712" s="673"/>
      <c r="M712" s="673"/>
      <c r="N712" s="673"/>
      <c r="O712" s="673"/>
      <c r="P712" s="673"/>
      <c r="Q712" s="673"/>
    </row>
    <row r="713" spans="10:17" ht="15" customHeight="1">
      <c r="J713" s="673"/>
      <c r="K713" s="673"/>
      <c r="L713" s="673"/>
      <c r="M713" s="673"/>
      <c r="N713" s="673"/>
      <c r="O713" s="673"/>
      <c r="P713" s="673"/>
      <c r="Q713" s="673"/>
    </row>
    <row r="714" spans="10:17" ht="15" customHeight="1">
      <c r="J714" s="673"/>
      <c r="K714" s="673"/>
      <c r="L714" s="673"/>
      <c r="M714" s="673"/>
      <c r="N714" s="673"/>
      <c r="O714" s="673"/>
      <c r="P714" s="673"/>
      <c r="Q714" s="673"/>
    </row>
    <row r="715" spans="10:17" ht="15" customHeight="1">
      <c r="J715" s="673"/>
      <c r="K715" s="673"/>
      <c r="L715" s="673"/>
      <c r="M715" s="673"/>
      <c r="N715" s="673"/>
      <c r="O715" s="673"/>
      <c r="P715" s="673"/>
      <c r="Q715" s="673"/>
    </row>
    <row r="716" spans="10:17" ht="15" customHeight="1">
      <c r="J716" s="673"/>
      <c r="K716" s="673"/>
      <c r="L716" s="673"/>
      <c r="M716" s="673"/>
      <c r="N716" s="673"/>
      <c r="O716" s="673"/>
      <c r="P716" s="673"/>
      <c r="Q716" s="673"/>
    </row>
    <row r="717" spans="10:17" ht="15" customHeight="1">
      <c r="J717" s="673"/>
      <c r="K717" s="673"/>
      <c r="L717" s="673"/>
      <c r="M717" s="673"/>
      <c r="N717" s="673"/>
      <c r="O717" s="673"/>
      <c r="P717" s="673"/>
      <c r="Q717" s="673"/>
    </row>
    <row r="718" spans="10:17" ht="15" customHeight="1">
      <c r="J718" s="673"/>
      <c r="K718" s="673"/>
      <c r="L718" s="673"/>
      <c r="M718" s="673"/>
      <c r="N718" s="673"/>
      <c r="O718" s="673"/>
      <c r="P718" s="673"/>
      <c r="Q718" s="673"/>
    </row>
    <row r="719" spans="10:17" ht="15" customHeight="1">
      <c r="J719" s="673"/>
      <c r="K719" s="673"/>
      <c r="L719" s="673"/>
      <c r="M719" s="673"/>
      <c r="N719" s="673"/>
      <c r="O719" s="673"/>
      <c r="P719" s="673"/>
      <c r="Q719" s="673"/>
    </row>
    <row r="720" spans="10:17" ht="15" customHeight="1">
      <c r="J720" s="673"/>
      <c r="K720" s="673"/>
      <c r="L720" s="673"/>
      <c r="M720" s="673"/>
      <c r="N720" s="673"/>
      <c r="O720" s="673"/>
      <c r="P720" s="673"/>
      <c r="Q720" s="673"/>
    </row>
    <row r="721" spans="10:17" ht="15" customHeight="1">
      <c r="J721" s="673"/>
      <c r="K721" s="673"/>
      <c r="L721" s="673"/>
      <c r="M721" s="673"/>
      <c r="N721" s="673"/>
      <c r="O721" s="673"/>
      <c r="P721" s="673"/>
      <c r="Q721" s="673"/>
    </row>
    <row r="722" spans="10:17" ht="15" customHeight="1">
      <c r="J722" s="673"/>
      <c r="K722" s="673"/>
      <c r="L722" s="673"/>
      <c r="M722" s="673"/>
      <c r="N722" s="673"/>
      <c r="O722" s="673"/>
      <c r="P722" s="673"/>
      <c r="Q722" s="673"/>
    </row>
    <row r="723" spans="10:17" ht="15" customHeight="1">
      <c r="J723" s="673"/>
      <c r="K723" s="673"/>
      <c r="L723" s="673"/>
      <c r="M723" s="673"/>
      <c r="N723" s="673"/>
      <c r="O723" s="673"/>
      <c r="P723" s="673"/>
      <c r="Q723" s="673"/>
    </row>
    <row r="724" spans="10:17" ht="15" customHeight="1">
      <c r="J724" s="673"/>
      <c r="K724" s="673"/>
      <c r="L724" s="673"/>
      <c r="M724" s="673"/>
      <c r="N724" s="673"/>
      <c r="O724" s="673"/>
      <c r="P724" s="673"/>
      <c r="Q724" s="673"/>
    </row>
    <row r="725" spans="10:17" ht="15" customHeight="1">
      <c r="J725" s="673"/>
      <c r="K725" s="673"/>
      <c r="L725" s="673"/>
      <c r="M725" s="673"/>
      <c r="N725" s="673"/>
      <c r="O725" s="673"/>
      <c r="P725" s="673"/>
      <c r="Q725" s="673"/>
    </row>
    <row r="726" spans="10:17" ht="15" customHeight="1">
      <c r="J726" s="673"/>
      <c r="K726" s="673"/>
      <c r="L726" s="673"/>
      <c r="M726" s="673"/>
      <c r="N726" s="673"/>
      <c r="O726" s="673"/>
      <c r="P726" s="673"/>
      <c r="Q726" s="673"/>
    </row>
    <row r="727" spans="10:17" ht="15" customHeight="1">
      <c r="J727" s="673"/>
      <c r="K727" s="673"/>
      <c r="L727" s="673"/>
      <c r="M727" s="673"/>
      <c r="N727" s="673"/>
      <c r="O727" s="673"/>
      <c r="P727" s="673"/>
      <c r="Q727" s="673"/>
    </row>
    <row r="728" spans="10:17" ht="15" customHeight="1">
      <c r="J728" s="673"/>
      <c r="K728" s="673"/>
      <c r="L728" s="673"/>
      <c r="M728" s="673"/>
      <c r="N728" s="673"/>
      <c r="O728" s="673"/>
      <c r="P728" s="673"/>
      <c r="Q728" s="673"/>
    </row>
    <row r="729" spans="10:17" ht="15" customHeight="1">
      <c r="J729" s="673"/>
      <c r="K729" s="673"/>
      <c r="L729" s="673"/>
      <c r="M729" s="673"/>
      <c r="N729" s="673"/>
      <c r="O729" s="673"/>
      <c r="P729" s="673"/>
      <c r="Q729" s="673"/>
    </row>
    <row r="730" spans="10:17" ht="15" customHeight="1">
      <c r="J730" s="673"/>
      <c r="K730" s="673"/>
      <c r="L730" s="673"/>
      <c r="M730" s="673"/>
      <c r="N730" s="673"/>
      <c r="O730" s="673"/>
      <c r="P730" s="673"/>
      <c r="Q730" s="673"/>
    </row>
    <row r="731" spans="10:17" ht="15" customHeight="1">
      <c r="J731" s="673"/>
      <c r="K731" s="673"/>
      <c r="L731" s="673"/>
      <c r="M731" s="673"/>
      <c r="N731" s="673"/>
      <c r="O731" s="673"/>
      <c r="P731" s="673"/>
      <c r="Q731" s="673"/>
    </row>
    <row r="732" spans="10:17" ht="15" customHeight="1">
      <c r="J732" s="673"/>
      <c r="K732" s="673"/>
      <c r="L732" s="673"/>
      <c r="M732" s="673"/>
      <c r="N732" s="673"/>
      <c r="O732" s="673"/>
      <c r="P732" s="673"/>
      <c r="Q732" s="673"/>
    </row>
    <row r="733" spans="10:17" ht="15" customHeight="1">
      <c r="J733" s="673"/>
      <c r="K733" s="673"/>
      <c r="L733" s="673"/>
      <c r="M733" s="673"/>
      <c r="N733" s="673"/>
      <c r="O733" s="673"/>
      <c r="P733" s="673"/>
      <c r="Q733" s="673"/>
    </row>
    <row r="734" spans="10:17" ht="15" customHeight="1">
      <c r="J734" s="673"/>
      <c r="K734" s="673"/>
      <c r="L734" s="673"/>
      <c r="M734" s="673"/>
      <c r="N734" s="673"/>
      <c r="O734" s="673"/>
      <c r="P734" s="673"/>
      <c r="Q734" s="673"/>
    </row>
    <row r="735" spans="10:17" ht="15" customHeight="1">
      <c r="J735" s="673"/>
      <c r="K735" s="673"/>
      <c r="L735" s="673"/>
      <c r="M735" s="673"/>
      <c r="N735" s="673"/>
      <c r="O735" s="673"/>
      <c r="P735" s="673"/>
      <c r="Q735" s="673"/>
    </row>
    <row r="736" spans="10:17" ht="15" customHeight="1">
      <c r="J736" s="673"/>
      <c r="K736" s="673"/>
      <c r="L736" s="673"/>
      <c r="M736" s="673"/>
      <c r="N736" s="673"/>
      <c r="O736" s="673"/>
      <c r="P736" s="673"/>
      <c r="Q736" s="673"/>
    </row>
    <row r="737" spans="10:17" ht="15" customHeight="1">
      <c r="J737" s="673"/>
      <c r="K737" s="673"/>
      <c r="L737" s="673"/>
      <c r="M737" s="673"/>
      <c r="N737" s="673"/>
      <c r="O737" s="673"/>
      <c r="P737" s="673"/>
      <c r="Q737" s="673"/>
    </row>
    <row r="738" spans="10:17" ht="15" customHeight="1">
      <c r="J738" s="673"/>
      <c r="K738" s="673"/>
      <c r="L738" s="673"/>
      <c r="M738" s="673"/>
      <c r="N738" s="673"/>
      <c r="O738" s="673"/>
      <c r="P738" s="673"/>
      <c r="Q738" s="673"/>
    </row>
    <row r="739" spans="10:17" ht="15" customHeight="1">
      <c r="J739" s="673"/>
      <c r="K739" s="673"/>
      <c r="L739" s="673"/>
      <c r="M739" s="673"/>
      <c r="N739" s="673"/>
      <c r="O739" s="673"/>
      <c r="P739" s="673"/>
      <c r="Q739" s="673"/>
    </row>
    <row r="740" spans="10:17" ht="15" customHeight="1">
      <c r="J740" s="673"/>
      <c r="K740" s="673"/>
      <c r="L740" s="673"/>
      <c r="M740" s="673"/>
      <c r="N740" s="673"/>
      <c r="O740" s="673"/>
      <c r="P740" s="673"/>
      <c r="Q740" s="673"/>
    </row>
    <row r="741" spans="10:17" ht="15" customHeight="1">
      <c r="J741" s="673"/>
      <c r="K741" s="673"/>
      <c r="L741" s="673"/>
      <c r="M741" s="673"/>
      <c r="N741" s="673"/>
      <c r="O741" s="673"/>
      <c r="P741" s="673"/>
      <c r="Q741" s="673"/>
    </row>
    <row r="742" spans="10:17" ht="15" customHeight="1">
      <c r="J742" s="673"/>
      <c r="K742" s="673"/>
      <c r="L742" s="673"/>
      <c r="M742" s="673"/>
      <c r="N742" s="673"/>
      <c r="O742" s="673"/>
      <c r="P742" s="673"/>
      <c r="Q742" s="673"/>
    </row>
    <row r="743" spans="10:17" ht="15" customHeight="1">
      <c r="J743" s="673"/>
      <c r="K743" s="673"/>
      <c r="L743" s="673"/>
      <c r="M743" s="673"/>
      <c r="N743" s="673"/>
      <c r="O743" s="673"/>
      <c r="P743" s="673"/>
      <c r="Q743" s="673"/>
    </row>
    <row r="744" spans="10:17" ht="15" customHeight="1">
      <c r="J744" s="673"/>
      <c r="K744" s="673"/>
      <c r="L744" s="673"/>
      <c r="M744" s="673"/>
      <c r="N744" s="673"/>
      <c r="O744" s="673"/>
      <c r="P744" s="673"/>
      <c r="Q744" s="673"/>
    </row>
    <row r="745" spans="10:17" ht="15" customHeight="1">
      <c r="J745" s="673"/>
      <c r="K745" s="673"/>
      <c r="L745" s="673"/>
      <c r="M745" s="673"/>
      <c r="N745" s="673"/>
      <c r="O745" s="673"/>
      <c r="P745" s="673"/>
      <c r="Q745" s="673"/>
    </row>
    <row r="746" spans="10:17" ht="15" customHeight="1">
      <c r="J746" s="673"/>
      <c r="K746" s="673"/>
      <c r="L746" s="673"/>
      <c r="M746" s="673"/>
      <c r="N746" s="673"/>
      <c r="O746" s="673"/>
      <c r="P746" s="673"/>
      <c r="Q746" s="673"/>
    </row>
    <row r="747" spans="10:17" ht="15" customHeight="1">
      <c r="J747" s="673"/>
      <c r="K747" s="673"/>
      <c r="L747" s="673"/>
      <c r="M747" s="673"/>
      <c r="N747" s="673"/>
      <c r="O747" s="673"/>
      <c r="P747" s="673"/>
      <c r="Q747" s="673"/>
    </row>
    <row r="748" spans="10:17" ht="15" customHeight="1">
      <c r="J748" s="673"/>
      <c r="K748" s="673"/>
      <c r="L748" s="673"/>
      <c r="M748" s="673"/>
      <c r="N748" s="673"/>
      <c r="O748" s="673"/>
      <c r="P748" s="673"/>
      <c r="Q748" s="673"/>
    </row>
    <row r="749" spans="10:17" ht="15" customHeight="1">
      <c r="J749" s="673"/>
      <c r="K749" s="673"/>
      <c r="L749" s="673"/>
      <c r="M749" s="673"/>
      <c r="N749" s="673"/>
      <c r="O749" s="673"/>
      <c r="P749" s="673"/>
      <c r="Q749" s="673"/>
    </row>
    <row r="750" spans="10:17" ht="15" customHeight="1">
      <c r="J750" s="673"/>
      <c r="K750" s="673"/>
      <c r="L750" s="673"/>
      <c r="M750" s="673"/>
      <c r="N750" s="673"/>
      <c r="O750" s="673"/>
      <c r="P750" s="673"/>
      <c r="Q750" s="673"/>
    </row>
    <row r="751" spans="10:17" ht="15" customHeight="1">
      <c r="J751" s="673"/>
      <c r="K751" s="673"/>
      <c r="L751" s="673"/>
      <c r="M751" s="673"/>
      <c r="N751" s="673"/>
      <c r="O751" s="673"/>
      <c r="P751" s="673"/>
      <c r="Q751" s="673"/>
    </row>
    <row r="752" spans="10:17" ht="15" customHeight="1">
      <c r="J752" s="673"/>
      <c r="K752" s="673"/>
      <c r="L752" s="673"/>
      <c r="M752" s="673"/>
      <c r="N752" s="673"/>
      <c r="O752" s="673"/>
      <c r="P752" s="673"/>
      <c r="Q752" s="673"/>
    </row>
    <row r="753" spans="10:17" ht="15" customHeight="1">
      <c r="J753" s="673"/>
      <c r="K753" s="673"/>
      <c r="L753" s="673"/>
      <c r="M753" s="673"/>
      <c r="N753" s="673"/>
      <c r="O753" s="673"/>
      <c r="P753" s="673"/>
      <c r="Q753" s="673"/>
    </row>
    <row r="754" spans="10:17" ht="15" customHeight="1">
      <c r="J754" s="673"/>
      <c r="K754" s="673"/>
      <c r="L754" s="673"/>
      <c r="M754" s="673"/>
      <c r="N754" s="673"/>
      <c r="O754" s="673"/>
      <c r="P754" s="673"/>
      <c r="Q754" s="673"/>
    </row>
    <row r="755" spans="10:17" ht="15" customHeight="1">
      <c r="J755" s="673"/>
      <c r="K755" s="673"/>
      <c r="L755" s="673"/>
      <c r="M755" s="673"/>
      <c r="N755" s="673"/>
      <c r="O755" s="673"/>
      <c r="P755" s="673"/>
      <c r="Q755" s="673"/>
    </row>
    <row r="756" spans="10:17" ht="15" customHeight="1">
      <c r="J756" s="673"/>
      <c r="K756" s="673"/>
      <c r="L756" s="673"/>
      <c r="M756" s="673"/>
      <c r="N756" s="673"/>
      <c r="O756" s="673"/>
      <c r="P756" s="673"/>
      <c r="Q756" s="673"/>
    </row>
    <row r="757" spans="10:17" ht="15" customHeight="1">
      <c r="J757" s="673"/>
      <c r="K757" s="673"/>
      <c r="L757" s="673"/>
      <c r="M757" s="673"/>
      <c r="N757" s="673"/>
      <c r="O757" s="673"/>
      <c r="P757" s="673"/>
      <c r="Q757" s="673"/>
    </row>
    <row r="758" spans="10:17" ht="15" customHeight="1">
      <c r="J758" s="673"/>
      <c r="K758" s="673"/>
      <c r="L758" s="673"/>
      <c r="M758" s="673"/>
      <c r="N758" s="673"/>
      <c r="O758" s="673"/>
      <c r="P758" s="673"/>
      <c r="Q758" s="673"/>
    </row>
    <row r="759" spans="10:17" ht="15" customHeight="1">
      <c r="J759" s="673"/>
      <c r="K759" s="673"/>
      <c r="L759" s="673"/>
      <c r="M759" s="673"/>
      <c r="N759" s="673"/>
      <c r="O759" s="673"/>
      <c r="P759" s="673"/>
      <c r="Q759" s="673"/>
    </row>
    <row r="760" spans="10:17" ht="15" customHeight="1">
      <c r="J760" s="673"/>
      <c r="K760" s="673"/>
      <c r="L760" s="673"/>
      <c r="M760" s="673"/>
      <c r="N760" s="673"/>
      <c r="O760" s="673"/>
      <c r="P760" s="673"/>
      <c r="Q760" s="673"/>
    </row>
    <row r="761" spans="10:17" ht="15" customHeight="1">
      <c r="J761" s="673"/>
      <c r="K761" s="673"/>
      <c r="L761" s="673"/>
      <c r="M761" s="673"/>
      <c r="N761" s="673"/>
      <c r="O761" s="673"/>
      <c r="P761" s="673"/>
      <c r="Q761" s="673"/>
    </row>
    <row r="762" spans="10:17" ht="15" customHeight="1">
      <c r="J762" s="673"/>
      <c r="K762" s="673"/>
      <c r="L762" s="673"/>
      <c r="M762" s="673"/>
      <c r="N762" s="673"/>
      <c r="O762" s="673"/>
      <c r="P762" s="673"/>
      <c r="Q762" s="673"/>
    </row>
    <row r="763" spans="10:17" ht="15" customHeight="1">
      <c r="J763" s="673"/>
      <c r="K763" s="673"/>
      <c r="L763" s="673"/>
      <c r="M763" s="673"/>
      <c r="N763" s="673"/>
      <c r="O763" s="673"/>
      <c r="P763" s="673"/>
      <c r="Q763" s="673"/>
    </row>
    <row r="764" spans="10:17" ht="15" customHeight="1">
      <c r="J764" s="673"/>
      <c r="K764" s="673"/>
      <c r="L764" s="673"/>
      <c r="M764" s="673"/>
      <c r="N764" s="673"/>
      <c r="O764" s="673"/>
      <c r="P764" s="673"/>
      <c r="Q764" s="673"/>
    </row>
    <row r="765" spans="10:17" ht="15" customHeight="1">
      <c r="J765" s="673"/>
      <c r="K765" s="673"/>
      <c r="L765" s="673"/>
      <c r="M765" s="673"/>
      <c r="N765" s="673"/>
      <c r="O765" s="673"/>
      <c r="P765" s="673"/>
      <c r="Q765" s="673"/>
    </row>
    <row r="766" spans="10:17" ht="15" customHeight="1">
      <c r="J766" s="673"/>
      <c r="K766" s="673"/>
      <c r="L766" s="673"/>
      <c r="M766" s="673"/>
      <c r="N766" s="673"/>
      <c r="O766" s="673"/>
      <c r="P766" s="673"/>
      <c r="Q766" s="673"/>
    </row>
    <row r="767" spans="10:17" ht="15" customHeight="1">
      <c r="J767" s="673"/>
      <c r="K767" s="673"/>
      <c r="L767" s="673"/>
      <c r="M767" s="673"/>
      <c r="N767" s="673"/>
      <c r="O767" s="673"/>
      <c r="P767" s="673"/>
      <c r="Q767" s="673"/>
    </row>
    <row r="768" spans="10:17" ht="15" customHeight="1">
      <c r="J768" s="673"/>
      <c r="K768" s="673"/>
      <c r="L768" s="673"/>
      <c r="M768" s="673"/>
      <c r="N768" s="673"/>
      <c r="O768" s="673"/>
      <c r="P768" s="673"/>
      <c r="Q768" s="673"/>
    </row>
    <row r="769" spans="10:17" ht="15" customHeight="1">
      <c r="J769" s="673"/>
      <c r="K769" s="673"/>
      <c r="L769" s="673"/>
      <c r="M769" s="673"/>
      <c r="N769" s="673"/>
      <c r="O769" s="673"/>
      <c r="P769" s="673"/>
      <c r="Q769" s="673"/>
    </row>
    <row r="770" spans="10:17" ht="15" customHeight="1">
      <c r="J770" s="673"/>
      <c r="K770" s="673"/>
      <c r="L770" s="673"/>
      <c r="M770" s="673"/>
      <c r="N770" s="673"/>
      <c r="O770" s="673"/>
      <c r="P770" s="673"/>
      <c r="Q770" s="673"/>
    </row>
    <row r="771" spans="10:17" ht="15" customHeight="1">
      <c r="J771" s="673"/>
      <c r="K771" s="673"/>
      <c r="L771" s="673"/>
      <c r="M771" s="673"/>
      <c r="N771" s="673"/>
      <c r="O771" s="673"/>
      <c r="P771" s="673"/>
      <c r="Q771" s="673"/>
    </row>
    <row r="772" spans="10:17" ht="15" customHeight="1">
      <c r="J772" s="673"/>
      <c r="K772" s="673"/>
      <c r="L772" s="673"/>
      <c r="M772" s="673"/>
      <c r="N772" s="673"/>
      <c r="O772" s="673"/>
      <c r="P772" s="673"/>
      <c r="Q772" s="673"/>
    </row>
    <row r="773" spans="10:17" ht="15" customHeight="1">
      <c r="J773" s="673"/>
      <c r="K773" s="673"/>
      <c r="L773" s="673"/>
      <c r="M773" s="673"/>
      <c r="N773" s="673"/>
      <c r="O773" s="673"/>
      <c r="P773" s="673"/>
      <c r="Q773" s="673"/>
    </row>
    <row r="774" spans="10:17" ht="15" customHeight="1">
      <c r="J774" s="673"/>
      <c r="K774" s="673"/>
      <c r="L774" s="673"/>
      <c r="M774" s="673"/>
      <c r="N774" s="673"/>
      <c r="O774" s="673"/>
      <c r="P774" s="673"/>
      <c r="Q774" s="673"/>
    </row>
    <row r="775" spans="10:17" ht="15" customHeight="1">
      <c r="J775" s="673"/>
      <c r="K775" s="673"/>
      <c r="L775" s="673"/>
      <c r="M775" s="673"/>
      <c r="N775" s="673"/>
      <c r="O775" s="673"/>
      <c r="P775" s="673"/>
      <c r="Q775" s="673"/>
    </row>
    <row r="776" spans="10:17" ht="15" customHeight="1">
      <c r="J776" s="673"/>
      <c r="K776" s="673"/>
      <c r="L776" s="673"/>
      <c r="M776" s="673"/>
      <c r="N776" s="673"/>
      <c r="O776" s="673"/>
      <c r="P776" s="673"/>
      <c r="Q776" s="673"/>
    </row>
    <row r="777" spans="10:17" ht="15" customHeight="1">
      <c r="J777" s="673"/>
      <c r="K777" s="673"/>
      <c r="L777" s="673"/>
      <c r="M777" s="673"/>
      <c r="N777" s="673"/>
      <c r="O777" s="673"/>
      <c r="P777" s="673"/>
      <c r="Q777" s="673"/>
    </row>
    <row r="778" spans="10:17" ht="15" customHeight="1">
      <c r="J778" s="673"/>
      <c r="K778" s="673"/>
      <c r="L778" s="673"/>
      <c r="M778" s="673"/>
      <c r="N778" s="673"/>
      <c r="O778" s="673"/>
      <c r="P778" s="673"/>
      <c r="Q778" s="673"/>
    </row>
    <row r="779" spans="10:17" ht="15" customHeight="1">
      <c r="J779" s="673"/>
      <c r="K779" s="673"/>
      <c r="L779" s="673"/>
      <c r="M779" s="673"/>
      <c r="N779" s="673"/>
      <c r="O779" s="673"/>
      <c r="P779" s="673"/>
      <c r="Q779" s="673"/>
    </row>
    <row r="780" spans="10:17" ht="15" customHeight="1">
      <c r="J780" s="673"/>
      <c r="K780" s="673"/>
      <c r="L780" s="673"/>
      <c r="M780" s="673"/>
      <c r="N780" s="673"/>
      <c r="O780" s="673"/>
      <c r="P780" s="673"/>
      <c r="Q780" s="673"/>
    </row>
    <row r="781" spans="10:17" ht="15" customHeight="1">
      <c r="J781" s="673"/>
      <c r="K781" s="673"/>
      <c r="L781" s="673"/>
      <c r="M781" s="673"/>
      <c r="N781" s="673"/>
      <c r="O781" s="673"/>
      <c r="P781" s="673"/>
      <c r="Q781" s="673"/>
    </row>
    <row r="782" spans="10:17" ht="15" customHeight="1">
      <c r="J782" s="673"/>
      <c r="K782" s="673"/>
      <c r="L782" s="673"/>
      <c r="M782" s="673"/>
      <c r="N782" s="673"/>
      <c r="O782" s="673"/>
      <c r="P782" s="673"/>
      <c r="Q782" s="673"/>
    </row>
    <row r="783" spans="10:17" ht="15" customHeight="1">
      <c r="J783" s="673"/>
      <c r="K783" s="673"/>
      <c r="L783" s="673"/>
      <c r="M783" s="673"/>
      <c r="N783" s="673"/>
      <c r="O783" s="673"/>
      <c r="P783" s="673"/>
      <c r="Q783" s="673"/>
    </row>
    <row r="784" spans="10:17" ht="15" customHeight="1">
      <c r="J784" s="673"/>
      <c r="K784" s="673"/>
      <c r="L784" s="673"/>
      <c r="M784" s="673"/>
      <c r="N784" s="673"/>
      <c r="O784" s="673"/>
      <c r="P784" s="673"/>
      <c r="Q784" s="673"/>
    </row>
    <row r="785" spans="10:17" ht="15" customHeight="1">
      <c r="J785" s="673"/>
      <c r="K785" s="673"/>
      <c r="L785" s="673"/>
      <c r="M785" s="673"/>
      <c r="N785" s="673"/>
      <c r="O785" s="673"/>
      <c r="P785" s="673"/>
      <c r="Q785" s="673"/>
    </row>
    <row r="786" spans="10:17" ht="15" customHeight="1">
      <c r="J786" s="673"/>
      <c r="K786" s="673"/>
      <c r="L786" s="673"/>
      <c r="M786" s="673"/>
      <c r="N786" s="673"/>
      <c r="O786" s="673"/>
      <c r="P786" s="673"/>
      <c r="Q786" s="673"/>
    </row>
    <row r="787" spans="10:17" ht="15" customHeight="1">
      <c r="J787" s="673"/>
      <c r="K787" s="673"/>
      <c r="L787" s="673"/>
      <c r="M787" s="673"/>
      <c r="N787" s="673"/>
      <c r="O787" s="673"/>
      <c r="P787" s="673"/>
      <c r="Q787" s="673"/>
    </row>
    <row r="788" spans="10:17" ht="15" customHeight="1">
      <c r="J788" s="673"/>
      <c r="K788" s="673"/>
      <c r="L788" s="673"/>
      <c r="M788" s="673"/>
      <c r="N788" s="673"/>
      <c r="O788" s="673"/>
      <c r="P788" s="673"/>
      <c r="Q788" s="673"/>
    </row>
    <row r="789" spans="10:17" ht="15" customHeight="1">
      <c r="J789" s="673"/>
      <c r="K789" s="673"/>
      <c r="L789" s="673"/>
      <c r="M789" s="673"/>
      <c r="N789" s="673"/>
      <c r="O789" s="673"/>
      <c r="P789" s="673"/>
      <c r="Q789" s="673"/>
    </row>
    <row r="790" spans="10:17" ht="15" customHeight="1">
      <c r="J790" s="673"/>
      <c r="K790" s="673"/>
      <c r="L790" s="673"/>
      <c r="M790" s="673"/>
      <c r="N790" s="673"/>
      <c r="O790" s="673"/>
      <c r="P790" s="673"/>
      <c r="Q790" s="673"/>
    </row>
    <row r="791" spans="10:17" ht="15" customHeight="1">
      <c r="J791" s="673"/>
      <c r="K791" s="673"/>
      <c r="L791" s="673"/>
      <c r="M791" s="673"/>
      <c r="N791" s="673"/>
      <c r="O791" s="673"/>
      <c r="P791" s="673"/>
      <c r="Q791" s="673"/>
    </row>
    <row r="792" spans="10:17" ht="15" customHeight="1">
      <c r="J792" s="673"/>
      <c r="K792" s="673"/>
      <c r="L792" s="673"/>
      <c r="M792" s="673"/>
      <c r="N792" s="673"/>
      <c r="O792" s="673"/>
      <c r="P792" s="673"/>
      <c r="Q792" s="673"/>
    </row>
    <row r="793" spans="10:17" ht="15" customHeight="1">
      <c r="J793" s="673"/>
      <c r="K793" s="673"/>
      <c r="L793" s="673"/>
      <c r="M793" s="673"/>
      <c r="N793" s="673"/>
      <c r="O793" s="673"/>
      <c r="P793" s="673"/>
      <c r="Q793" s="673"/>
    </row>
    <row r="794" spans="10:17" ht="15" customHeight="1">
      <c r="J794" s="673"/>
      <c r="K794" s="673"/>
      <c r="L794" s="673"/>
      <c r="M794" s="673"/>
      <c r="N794" s="673"/>
      <c r="O794" s="673"/>
      <c r="P794" s="673"/>
      <c r="Q794" s="673"/>
    </row>
    <row r="795" spans="10:17" ht="15" customHeight="1">
      <c r="J795" s="673"/>
      <c r="K795" s="673"/>
      <c r="L795" s="673"/>
      <c r="M795" s="673"/>
      <c r="N795" s="673"/>
      <c r="O795" s="673"/>
      <c r="P795" s="673"/>
      <c r="Q795" s="673"/>
    </row>
    <row r="796" spans="10:17" ht="15" customHeight="1">
      <c r="J796" s="673"/>
      <c r="K796" s="673"/>
      <c r="L796" s="673"/>
      <c r="M796" s="673"/>
      <c r="N796" s="673"/>
      <c r="O796" s="673"/>
      <c r="P796" s="673"/>
      <c r="Q796" s="673"/>
    </row>
    <row r="797" spans="10:17" ht="15" customHeight="1">
      <c r="J797" s="673"/>
      <c r="K797" s="673"/>
      <c r="L797" s="673"/>
      <c r="M797" s="673"/>
      <c r="N797" s="673"/>
      <c r="O797" s="673"/>
      <c r="P797" s="673"/>
      <c r="Q797" s="673"/>
    </row>
    <row r="798" spans="10:17" ht="15" customHeight="1">
      <c r="J798" s="673"/>
      <c r="K798" s="673"/>
      <c r="L798" s="673"/>
      <c r="M798" s="673"/>
      <c r="N798" s="673"/>
      <c r="O798" s="673"/>
      <c r="P798" s="673"/>
      <c r="Q798" s="673"/>
    </row>
    <row r="799" spans="10:17" ht="15" customHeight="1">
      <c r="J799" s="673"/>
      <c r="K799" s="673"/>
      <c r="L799" s="673"/>
      <c r="M799" s="673"/>
      <c r="N799" s="673"/>
      <c r="O799" s="673"/>
      <c r="P799" s="673"/>
      <c r="Q799" s="673"/>
    </row>
    <row r="800" spans="10:17" ht="15" customHeight="1">
      <c r="J800" s="673"/>
      <c r="K800" s="673"/>
      <c r="L800" s="673"/>
      <c r="M800" s="673"/>
      <c r="N800" s="673"/>
      <c r="O800" s="673"/>
      <c r="P800" s="673"/>
      <c r="Q800" s="673"/>
    </row>
    <row r="801" spans="10:17" ht="15" customHeight="1">
      <c r="J801" s="673"/>
      <c r="K801" s="673"/>
      <c r="L801" s="673"/>
      <c r="M801" s="673"/>
      <c r="N801" s="673"/>
      <c r="O801" s="673"/>
      <c r="P801" s="673"/>
      <c r="Q801" s="673"/>
    </row>
    <row r="802" spans="10:17" ht="15" customHeight="1">
      <c r="J802" s="673"/>
      <c r="K802" s="673"/>
      <c r="L802" s="673"/>
      <c r="M802" s="673"/>
      <c r="N802" s="673"/>
      <c r="O802" s="673"/>
      <c r="P802" s="673"/>
      <c r="Q802" s="673"/>
    </row>
    <row r="803" spans="10:17" ht="15" customHeight="1">
      <c r="J803" s="673"/>
      <c r="K803" s="673"/>
      <c r="L803" s="673"/>
      <c r="M803" s="673"/>
      <c r="N803" s="673"/>
      <c r="O803" s="673"/>
      <c r="P803" s="673"/>
      <c r="Q803" s="673"/>
    </row>
    <row r="804" spans="10:17" ht="15" customHeight="1">
      <c r="J804" s="673"/>
      <c r="K804" s="673"/>
      <c r="L804" s="673"/>
      <c r="M804" s="673"/>
      <c r="N804" s="673"/>
      <c r="O804" s="673"/>
      <c r="P804" s="673"/>
      <c r="Q804" s="673"/>
    </row>
    <row r="805" spans="10:17" ht="15" customHeight="1">
      <c r="J805" s="673"/>
      <c r="K805" s="673"/>
      <c r="L805" s="673"/>
      <c r="M805" s="673"/>
      <c r="N805" s="673"/>
      <c r="O805" s="673"/>
      <c r="P805" s="673"/>
      <c r="Q805" s="673"/>
    </row>
    <row r="806" spans="10:17" ht="15" customHeight="1">
      <c r="J806" s="673"/>
      <c r="K806" s="673"/>
      <c r="L806" s="673"/>
      <c r="M806" s="673"/>
      <c r="N806" s="673"/>
      <c r="O806" s="673"/>
      <c r="P806" s="673"/>
      <c r="Q806" s="673"/>
    </row>
    <row r="807" spans="10:17" ht="15" customHeight="1">
      <c r="J807" s="673"/>
      <c r="K807" s="673"/>
      <c r="L807" s="673"/>
      <c r="M807" s="673"/>
      <c r="N807" s="673"/>
      <c r="O807" s="673"/>
      <c r="P807" s="673"/>
      <c r="Q807" s="673"/>
    </row>
    <row r="808" spans="10:17" ht="15" customHeight="1">
      <c r="J808" s="673"/>
      <c r="K808" s="673"/>
      <c r="L808" s="673"/>
      <c r="M808" s="673"/>
      <c r="N808" s="673"/>
      <c r="O808" s="673"/>
      <c r="P808" s="673"/>
      <c r="Q808" s="673"/>
    </row>
    <row r="809" spans="10:17" ht="15" customHeight="1">
      <c r="J809" s="673"/>
      <c r="K809" s="673"/>
      <c r="L809" s="673"/>
      <c r="M809" s="673"/>
      <c r="N809" s="673"/>
      <c r="O809" s="673"/>
      <c r="P809" s="673"/>
      <c r="Q809" s="673"/>
    </row>
    <row r="810" spans="10:17" ht="15" customHeight="1">
      <c r="J810" s="673"/>
      <c r="K810" s="673"/>
      <c r="L810" s="673"/>
      <c r="M810" s="673"/>
      <c r="N810" s="673"/>
      <c r="O810" s="673"/>
      <c r="P810" s="673"/>
      <c r="Q810" s="673"/>
    </row>
    <row r="811" spans="10:17" ht="15" customHeight="1">
      <c r="J811" s="673"/>
      <c r="K811" s="673"/>
      <c r="L811" s="673"/>
      <c r="M811" s="673"/>
      <c r="N811" s="673"/>
      <c r="O811" s="673"/>
      <c r="P811" s="673"/>
      <c r="Q811" s="673"/>
    </row>
    <row r="812" spans="10:17" ht="15" customHeight="1">
      <c r="J812" s="673"/>
      <c r="K812" s="673"/>
      <c r="L812" s="673"/>
      <c r="M812" s="673"/>
      <c r="N812" s="673"/>
      <c r="O812" s="673"/>
      <c r="P812" s="673"/>
      <c r="Q812" s="673"/>
    </row>
    <row r="813" spans="10:17" ht="15" customHeight="1">
      <c r="J813" s="673"/>
      <c r="K813" s="673"/>
      <c r="L813" s="673"/>
      <c r="M813" s="673"/>
      <c r="N813" s="673"/>
      <c r="O813" s="673"/>
      <c r="P813" s="673"/>
      <c r="Q813" s="673"/>
    </row>
    <row r="814" spans="10:17" ht="15" customHeight="1">
      <c r="J814" s="673"/>
      <c r="K814" s="673"/>
      <c r="L814" s="673"/>
      <c r="M814" s="673"/>
      <c r="N814" s="673"/>
      <c r="O814" s="673"/>
      <c r="P814" s="673"/>
      <c r="Q814" s="673"/>
    </row>
    <row r="815" spans="10:17" ht="15" customHeight="1">
      <c r="J815" s="673"/>
      <c r="K815" s="673"/>
      <c r="L815" s="673"/>
      <c r="M815" s="673"/>
      <c r="N815" s="673"/>
      <c r="O815" s="673"/>
      <c r="P815" s="673"/>
      <c r="Q815" s="673"/>
    </row>
    <row r="816" spans="10:17" ht="15" customHeight="1">
      <c r="J816" s="673"/>
      <c r="K816" s="673"/>
      <c r="L816" s="673"/>
      <c r="M816" s="673"/>
      <c r="N816" s="673"/>
      <c r="O816" s="673"/>
      <c r="P816" s="673"/>
      <c r="Q816" s="673"/>
    </row>
    <row r="817" spans="10:17" ht="15" customHeight="1">
      <c r="J817" s="673"/>
      <c r="K817" s="673"/>
      <c r="L817" s="673"/>
      <c r="M817" s="673"/>
      <c r="N817" s="673"/>
      <c r="O817" s="673"/>
      <c r="P817" s="673"/>
      <c r="Q817" s="673"/>
    </row>
    <row r="818" spans="10:17" ht="15" customHeight="1">
      <c r="J818" s="673"/>
      <c r="K818" s="673"/>
      <c r="L818" s="673"/>
      <c r="M818" s="673"/>
      <c r="N818" s="673"/>
      <c r="O818" s="673"/>
      <c r="P818" s="673"/>
      <c r="Q818" s="673"/>
    </row>
    <row r="819" spans="10:17" ht="15" customHeight="1">
      <c r="J819" s="673"/>
      <c r="K819" s="673"/>
      <c r="L819" s="673"/>
      <c r="M819" s="673"/>
      <c r="N819" s="673"/>
      <c r="O819" s="673"/>
      <c r="P819" s="673"/>
      <c r="Q819" s="673"/>
    </row>
    <row r="820" spans="10:17" ht="15" customHeight="1">
      <c r="J820" s="673"/>
      <c r="K820" s="673"/>
      <c r="L820" s="673"/>
      <c r="M820" s="673"/>
      <c r="N820" s="673"/>
      <c r="O820" s="673"/>
      <c r="P820" s="673"/>
      <c r="Q820" s="673"/>
    </row>
    <row r="821" spans="10:17" ht="15" customHeight="1">
      <c r="J821" s="673"/>
      <c r="K821" s="673"/>
      <c r="L821" s="673"/>
      <c r="M821" s="673"/>
      <c r="N821" s="673"/>
      <c r="O821" s="673"/>
      <c r="P821" s="673"/>
      <c r="Q821" s="673"/>
    </row>
    <row r="822" spans="10:17" ht="15" customHeight="1">
      <c r="J822" s="673"/>
      <c r="K822" s="673"/>
      <c r="L822" s="673"/>
      <c r="M822" s="673"/>
      <c r="N822" s="673"/>
      <c r="O822" s="673"/>
      <c r="P822" s="673"/>
      <c r="Q822" s="673"/>
    </row>
    <row r="823" spans="10:17" ht="15" customHeight="1">
      <c r="J823" s="673"/>
      <c r="K823" s="673"/>
      <c r="L823" s="673"/>
      <c r="M823" s="673"/>
      <c r="N823" s="673"/>
      <c r="O823" s="673"/>
      <c r="P823" s="673"/>
      <c r="Q823" s="673"/>
    </row>
    <row r="824" spans="10:17" ht="15" customHeight="1">
      <c r="J824" s="673"/>
      <c r="K824" s="673"/>
      <c r="L824" s="673"/>
      <c r="M824" s="673"/>
      <c r="N824" s="673"/>
      <c r="O824" s="673"/>
      <c r="P824" s="673"/>
      <c r="Q824" s="673"/>
    </row>
    <row r="825" spans="10:17" ht="15" customHeight="1">
      <c r="J825" s="673"/>
      <c r="K825" s="673"/>
      <c r="L825" s="673"/>
      <c r="M825" s="673"/>
      <c r="N825" s="673"/>
      <c r="O825" s="673"/>
      <c r="P825" s="673"/>
      <c r="Q825" s="673"/>
    </row>
    <row r="826" spans="10:17" ht="15" customHeight="1">
      <c r="J826" s="673"/>
      <c r="K826" s="673"/>
      <c r="L826" s="673"/>
      <c r="M826" s="673"/>
      <c r="N826" s="673"/>
      <c r="O826" s="673"/>
      <c r="P826" s="673"/>
      <c r="Q826" s="673"/>
    </row>
    <row r="827" spans="10:17" ht="15" customHeight="1">
      <c r="J827" s="673"/>
      <c r="K827" s="673"/>
      <c r="L827" s="673"/>
      <c r="M827" s="673"/>
      <c r="N827" s="673"/>
      <c r="O827" s="673"/>
      <c r="P827" s="673"/>
      <c r="Q827" s="673"/>
    </row>
    <row r="828" spans="10:17" ht="15" customHeight="1">
      <c r="J828" s="673"/>
      <c r="K828" s="673"/>
      <c r="L828" s="673"/>
      <c r="M828" s="673"/>
      <c r="N828" s="673"/>
      <c r="O828" s="673"/>
      <c r="P828" s="673"/>
      <c r="Q828" s="673"/>
    </row>
    <row r="829" spans="10:17" ht="15" customHeight="1">
      <c r="J829" s="673"/>
      <c r="K829" s="673"/>
      <c r="L829" s="673"/>
      <c r="M829" s="673"/>
      <c r="N829" s="673"/>
      <c r="O829" s="673"/>
      <c r="P829" s="673"/>
      <c r="Q829" s="673"/>
    </row>
    <row r="830" spans="10:17" ht="15" customHeight="1">
      <c r="J830" s="673"/>
      <c r="K830" s="673"/>
      <c r="L830" s="673"/>
      <c r="M830" s="673"/>
      <c r="N830" s="673"/>
      <c r="O830" s="673"/>
      <c r="P830" s="673"/>
      <c r="Q830" s="673"/>
    </row>
    <row r="831" spans="10:17" ht="15" customHeight="1">
      <c r="J831" s="673"/>
      <c r="K831" s="673"/>
      <c r="L831" s="673"/>
      <c r="M831" s="673"/>
      <c r="N831" s="673"/>
      <c r="O831" s="673"/>
      <c r="P831" s="673"/>
      <c r="Q831" s="673"/>
    </row>
    <row r="832" spans="10:17" ht="15" customHeight="1">
      <c r="J832" s="673"/>
      <c r="K832" s="673"/>
      <c r="L832" s="673"/>
      <c r="M832" s="673"/>
      <c r="N832" s="673"/>
      <c r="O832" s="673"/>
      <c r="P832" s="673"/>
      <c r="Q832" s="673"/>
    </row>
    <row r="833" spans="10:17" ht="15" customHeight="1">
      <c r="J833" s="673"/>
      <c r="K833" s="673"/>
      <c r="L833" s="673"/>
      <c r="M833" s="673"/>
      <c r="N833" s="673"/>
      <c r="O833" s="673"/>
      <c r="P833" s="673"/>
      <c r="Q833" s="673"/>
    </row>
    <row r="834" spans="10:17" ht="15" customHeight="1">
      <c r="J834" s="673"/>
      <c r="K834" s="673"/>
      <c r="L834" s="673"/>
      <c r="M834" s="673"/>
      <c r="N834" s="673"/>
      <c r="O834" s="673"/>
      <c r="P834" s="673"/>
      <c r="Q834" s="673"/>
    </row>
    <row r="835" spans="10:17" ht="15" customHeight="1">
      <c r="J835" s="673"/>
      <c r="K835" s="673"/>
      <c r="L835" s="673"/>
      <c r="M835" s="673"/>
      <c r="N835" s="673"/>
      <c r="O835" s="673"/>
      <c r="P835" s="673"/>
      <c r="Q835" s="673"/>
    </row>
    <row r="836" spans="10:17" ht="15" customHeight="1">
      <c r="J836" s="673"/>
      <c r="K836" s="673"/>
      <c r="L836" s="673"/>
      <c r="M836" s="673"/>
      <c r="N836" s="673"/>
      <c r="O836" s="673"/>
      <c r="P836" s="673"/>
      <c r="Q836" s="673"/>
    </row>
    <row r="837" spans="10:17" ht="15" customHeight="1">
      <c r="J837" s="673"/>
      <c r="K837" s="673"/>
      <c r="L837" s="673"/>
      <c r="M837" s="673"/>
      <c r="N837" s="673"/>
      <c r="O837" s="673"/>
      <c r="P837" s="673"/>
      <c r="Q837" s="673"/>
    </row>
    <row r="838" spans="10:17" ht="15" customHeight="1">
      <c r="J838" s="673"/>
      <c r="K838" s="673"/>
      <c r="L838" s="673"/>
      <c r="M838" s="673"/>
      <c r="N838" s="673"/>
      <c r="O838" s="673"/>
      <c r="P838" s="673"/>
      <c r="Q838" s="673"/>
    </row>
    <row r="839" spans="10:17" ht="15" customHeight="1">
      <c r="J839" s="673"/>
      <c r="K839" s="673"/>
      <c r="L839" s="673"/>
      <c r="M839" s="673"/>
      <c r="N839" s="673"/>
      <c r="O839" s="673"/>
      <c r="P839" s="673"/>
      <c r="Q839" s="673"/>
    </row>
    <row r="840" spans="10:17" ht="15" customHeight="1">
      <c r="J840" s="673"/>
      <c r="K840" s="673"/>
      <c r="L840" s="673"/>
      <c r="M840" s="673"/>
      <c r="N840" s="673"/>
      <c r="O840" s="673"/>
      <c r="P840" s="673"/>
      <c r="Q840" s="673"/>
    </row>
    <row r="841" spans="10:17" ht="15" customHeight="1">
      <c r="J841" s="673"/>
      <c r="K841" s="673"/>
      <c r="L841" s="673"/>
      <c r="M841" s="673"/>
      <c r="N841" s="673"/>
      <c r="O841" s="673"/>
      <c r="P841" s="673"/>
      <c r="Q841" s="673"/>
    </row>
    <row r="842" spans="10:17" ht="15" customHeight="1">
      <c r="J842" s="673"/>
      <c r="K842" s="673"/>
      <c r="L842" s="673"/>
      <c r="M842" s="673"/>
      <c r="N842" s="673"/>
      <c r="O842" s="673"/>
      <c r="P842" s="673"/>
      <c r="Q842" s="673"/>
    </row>
    <row r="843" spans="10:17" ht="15" customHeight="1">
      <c r="J843" s="673"/>
      <c r="K843" s="673"/>
      <c r="L843" s="673"/>
      <c r="M843" s="673"/>
      <c r="N843" s="673"/>
      <c r="O843" s="673"/>
      <c r="P843" s="673"/>
      <c r="Q843" s="673"/>
    </row>
    <row r="844" spans="10:17" ht="15" customHeight="1">
      <c r="J844" s="673"/>
      <c r="K844" s="673"/>
      <c r="L844" s="673"/>
      <c r="M844" s="673"/>
      <c r="N844" s="673"/>
      <c r="O844" s="673"/>
      <c r="P844" s="673"/>
      <c r="Q844" s="673"/>
    </row>
    <row r="845" spans="10:17" ht="15" customHeight="1">
      <c r="J845" s="673"/>
      <c r="K845" s="673"/>
      <c r="L845" s="673"/>
      <c r="M845" s="673"/>
      <c r="N845" s="673"/>
      <c r="O845" s="673"/>
      <c r="P845" s="673"/>
      <c r="Q845" s="673"/>
    </row>
    <row r="846" spans="10:17" ht="15" customHeight="1">
      <c r="J846" s="673"/>
      <c r="K846" s="673"/>
      <c r="L846" s="673"/>
      <c r="M846" s="673"/>
      <c r="N846" s="673"/>
      <c r="O846" s="673"/>
      <c r="P846" s="673"/>
      <c r="Q846" s="673"/>
    </row>
    <row r="847" spans="10:17" ht="15" customHeight="1">
      <c r="J847" s="673"/>
      <c r="K847" s="673"/>
      <c r="L847" s="673"/>
      <c r="M847" s="673"/>
      <c r="N847" s="673"/>
      <c r="O847" s="673"/>
      <c r="P847" s="673"/>
      <c r="Q847" s="673"/>
    </row>
    <row r="848" spans="10:17" ht="15" customHeight="1">
      <c r="J848" s="673"/>
      <c r="K848" s="673"/>
      <c r="L848" s="673"/>
      <c r="M848" s="673"/>
      <c r="N848" s="673"/>
      <c r="O848" s="673"/>
      <c r="P848" s="673"/>
      <c r="Q848" s="673"/>
    </row>
    <row r="849" spans="10:17" ht="15" customHeight="1">
      <c r="J849" s="673"/>
      <c r="K849" s="673"/>
      <c r="L849" s="673"/>
      <c r="M849" s="673"/>
      <c r="N849" s="673"/>
      <c r="O849" s="673"/>
      <c r="P849" s="673"/>
      <c r="Q849" s="673"/>
    </row>
    <row r="850" spans="10:17" ht="15" customHeight="1">
      <c r="J850" s="673"/>
      <c r="K850" s="673"/>
      <c r="L850" s="673"/>
      <c r="M850" s="673"/>
      <c r="N850" s="673"/>
      <c r="O850" s="673"/>
      <c r="P850" s="673"/>
      <c r="Q850" s="673"/>
    </row>
    <row r="851" spans="10:17" ht="15" customHeight="1">
      <c r="J851" s="673"/>
      <c r="K851" s="673"/>
      <c r="L851" s="673"/>
      <c r="M851" s="673"/>
      <c r="N851" s="673"/>
      <c r="O851" s="673"/>
      <c r="P851" s="673"/>
      <c r="Q851" s="673"/>
    </row>
    <row r="852" spans="10:17" ht="15" customHeight="1">
      <c r="J852" s="673"/>
      <c r="K852" s="673"/>
      <c r="L852" s="673"/>
      <c r="M852" s="673"/>
      <c r="N852" s="673"/>
      <c r="O852" s="673"/>
      <c r="P852" s="673"/>
      <c r="Q852" s="673"/>
    </row>
    <row r="853" spans="10:17" ht="15" customHeight="1">
      <c r="J853" s="673"/>
      <c r="K853" s="673"/>
      <c r="L853" s="673"/>
      <c r="M853" s="673"/>
      <c r="N853" s="673"/>
      <c r="O853" s="673"/>
      <c r="P853" s="673"/>
      <c r="Q853" s="673"/>
    </row>
    <row r="854" spans="10:17" ht="15" customHeight="1">
      <c r="J854" s="673"/>
      <c r="K854" s="673"/>
      <c r="L854" s="673"/>
      <c r="M854" s="673"/>
      <c r="N854" s="673"/>
      <c r="O854" s="673"/>
      <c r="P854" s="673"/>
      <c r="Q854" s="673"/>
    </row>
    <row r="855" spans="10:17" ht="15" customHeight="1">
      <c r="J855" s="673"/>
      <c r="K855" s="673"/>
      <c r="L855" s="673"/>
      <c r="M855" s="673"/>
      <c r="N855" s="673"/>
      <c r="O855" s="673"/>
      <c r="P855" s="673"/>
      <c r="Q855" s="673"/>
    </row>
    <row r="856" spans="10:17" ht="15" customHeight="1">
      <c r="J856" s="673"/>
      <c r="K856" s="673"/>
      <c r="L856" s="673"/>
      <c r="M856" s="673"/>
      <c r="N856" s="673"/>
      <c r="O856" s="673"/>
      <c r="P856" s="673"/>
      <c r="Q856" s="673"/>
    </row>
    <row r="857" spans="10:17" ht="15" customHeight="1">
      <c r="J857" s="673"/>
      <c r="K857" s="673"/>
      <c r="L857" s="673"/>
      <c r="M857" s="673"/>
      <c r="N857" s="673"/>
      <c r="O857" s="673"/>
      <c r="P857" s="673"/>
      <c r="Q857" s="673"/>
    </row>
    <row r="858" spans="10:17" ht="15" customHeight="1">
      <c r="J858" s="673"/>
      <c r="K858" s="673"/>
      <c r="L858" s="673"/>
      <c r="M858" s="673"/>
      <c r="N858" s="673"/>
      <c r="O858" s="673"/>
      <c r="P858" s="673"/>
      <c r="Q858" s="673"/>
    </row>
    <row r="859" spans="10:17" ht="15" customHeight="1">
      <c r="J859" s="673"/>
      <c r="K859" s="673"/>
      <c r="L859" s="673"/>
      <c r="M859" s="673"/>
      <c r="N859" s="673"/>
      <c r="O859" s="673"/>
      <c r="P859" s="673"/>
      <c r="Q859" s="673"/>
    </row>
    <row r="860" spans="10:17" ht="15" customHeight="1">
      <c r="J860" s="673"/>
      <c r="K860" s="673"/>
      <c r="L860" s="673"/>
      <c r="M860" s="673"/>
      <c r="N860" s="673"/>
      <c r="O860" s="673"/>
      <c r="P860" s="673"/>
      <c r="Q860" s="673"/>
    </row>
    <row r="861" spans="10:17" ht="15" customHeight="1">
      <c r="J861" s="673"/>
      <c r="K861" s="673"/>
      <c r="L861" s="673"/>
      <c r="M861" s="673"/>
      <c r="N861" s="673"/>
      <c r="O861" s="673"/>
      <c r="P861" s="673"/>
      <c r="Q861" s="673"/>
    </row>
    <row r="862" spans="10:17" ht="15" customHeight="1">
      <c r="J862" s="673"/>
      <c r="K862" s="673"/>
      <c r="L862" s="673"/>
      <c r="M862" s="673"/>
      <c r="N862" s="673"/>
      <c r="O862" s="673"/>
      <c r="P862" s="673"/>
      <c r="Q862" s="673"/>
    </row>
    <row r="863" spans="10:17" ht="15" customHeight="1">
      <c r="J863" s="673"/>
      <c r="K863" s="673"/>
      <c r="L863" s="673"/>
      <c r="M863" s="673"/>
      <c r="N863" s="673"/>
      <c r="O863" s="673"/>
      <c r="P863" s="673"/>
      <c r="Q863" s="673"/>
    </row>
    <row r="864" spans="10:17" ht="15" customHeight="1">
      <c r="J864" s="673"/>
      <c r="K864" s="673"/>
      <c r="L864" s="673"/>
      <c r="M864" s="673"/>
      <c r="N864" s="673"/>
      <c r="O864" s="673"/>
      <c r="P864" s="673"/>
      <c r="Q864" s="673"/>
    </row>
    <row r="865" spans="10:17" ht="15" customHeight="1">
      <c r="J865" s="673"/>
      <c r="K865" s="673"/>
      <c r="L865" s="673"/>
      <c r="M865" s="673"/>
      <c r="N865" s="673"/>
      <c r="O865" s="673"/>
      <c r="P865" s="673"/>
      <c r="Q865" s="673"/>
    </row>
    <row r="866" spans="10:17" ht="15" customHeight="1">
      <c r="J866" s="673"/>
      <c r="K866" s="673"/>
      <c r="L866" s="673"/>
      <c r="M866" s="673"/>
      <c r="N866" s="673"/>
      <c r="O866" s="673"/>
      <c r="P866" s="673"/>
      <c r="Q866" s="673"/>
    </row>
    <row r="867" spans="10:17" ht="15" customHeight="1">
      <c r="J867" s="673"/>
      <c r="K867" s="673"/>
      <c r="L867" s="673"/>
      <c r="M867" s="673"/>
      <c r="N867" s="673"/>
      <c r="O867" s="673"/>
      <c r="P867" s="673"/>
      <c r="Q867" s="673"/>
    </row>
    <row r="868" spans="10:17" ht="15" customHeight="1">
      <c r="J868" s="673"/>
      <c r="K868" s="673"/>
      <c r="L868" s="673"/>
      <c r="M868" s="673"/>
      <c r="N868" s="673"/>
      <c r="O868" s="673"/>
      <c r="P868" s="673"/>
      <c r="Q868" s="673"/>
    </row>
    <row r="869" spans="10:17" ht="15" customHeight="1">
      <c r="J869" s="673"/>
      <c r="K869" s="673"/>
      <c r="L869" s="673"/>
      <c r="M869" s="673"/>
      <c r="N869" s="673"/>
      <c r="O869" s="673"/>
      <c r="P869" s="673"/>
      <c r="Q869" s="673"/>
    </row>
    <row r="870" spans="10:17" ht="15" customHeight="1">
      <c r="J870" s="673"/>
      <c r="K870" s="673"/>
      <c r="L870" s="673"/>
      <c r="M870" s="673"/>
      <c r="N870" s="673"/>
      <c r="O870" s="673"/>
      <c r="P870" s="673"/>
      <c r="Q870" s="673"/>
    </row>
    <row r="871" spans="10:17" ht="15" customHeight="1">
      <c r="J871" s="673"/>
      <c r="K871" s="673"/>
      <c r="L871" s="673"/>
      <c r="M871" s="673"/>
      <c r="N871" s="673"/>
      <c r="O871" s="673"/>
      <c r="P871" s="673"/>
      <c r="Q871" s="673"/>
    </row>
    <row r="872" spans="10:17" ht="15" customHeight="1">
      <c r="J872" s="673"/>
      <c r="K872" s="673"/>
      <c r="L872" s="673"/>
      <c r="M872" s="673"/>
      <c r="N872" s="673"/>
      <c r="O872" s="673"/>
      <c r="P872" s="673"/>
      <c r="Q872" s="673"/>
    </row>
    <row r="873" spans="10:17" ht="15" customHeight="1">
      <c r="J873" s="673"/>
      <c r="K873" s="673"/>
      <c r="L873" s="673"/>
      <c r="M873" s="673"/>
      <c r="N873" s="673"/>
      <c r="O873" s="673"/>
      <c r="P873" s="673"/>
      <c r="Q873" s="673"/>
    </row>
    <row r="874" spans="10:17" ht="15" customHeight="1">
      <c r="J874" s="673"/>
      <c r="K874" s="673"/>
      <c r="L874" s="673"/>
      <c r="M874" s="673"/>
      <c r="N874" s="673"/>
      <c r="O874" s="673"/>
      <c r="P874" s="673"/>
      <c r="Q874" s="673"/>
    </row>
    <row r="875" spans="10:17" ht="15" customHeight="1">
      <c r="J875" s="673"/>
      <c r="K875" s="673"/>
      <c r="L875" s="673"/>
      <c r="M875" s="673"/>
      <c r="N875" s="673"/>
      <c r="O875" s="673"/>
      <c r="P875" s="673"/>
      <c r="Q875" s="673"/>
    </row>
    <row r="876" spans="10:17" ht="15" customHeight="1">
      <c r="J876" s="673"/>
      <c r="K876" s="673"/>
      <c r="L876" s="673"/>
      <c r="M876" s="673"/>
      <c r="N876" s="673"/>
      <c r="O876" s="673"/>
      <c r="P876" s="673"/>
      <c r="Q876" s="673"/>
    </row>
    <row r="877" spans="10:17" ht="15" customHeight="1">
      <c r="J877" s="673"/>
      <c r="K877" s="673"/>
      <c r="L877" s="673"/>
      <c r="M877" s="673"/>
      <c r="N877" s="673"/>
      <c r="O877" s="673"/>
      <c r="P877" s="673"/>
      <c r="Q877" s="673"/>
    </row>
    <row r="878" spans="10:17" ht="15" customHeight="1">
      <c r="J878" s="673"/>
      <c r="K878" s="673"/>
      <c r="L878" s="673"/>
      <c r="M878" s="673"/>
      <c r="N878" s="673"/>
      <c r="O878" s="673"/>
      <c r="P878" s="673"/>
      <c r="Q878" s="673"/>
    </row>
    <row r="879" spans="10:17" ht="15" customHeight="1">
      <c r="J879" s="673"/>
      <c r="K879" s="673"/>
      <c r="L879" s="673"/>
      <c r="M879" s="673"/>
      <c r="N879" s="673"/>
      <c r="O879" s="673"/>
      <c r="P879" s="673"/>
      <c r="Q879" s="673"/>
    </row>
    <row r="880" spans="10:17" ht="15" customHeight="1">
      <c r="J880" s="673"/>
      <c r="K880" s="673"/>
      <c r="L880" s="673"/>
      <c r="M880" s="673"/>
      <c r="N880" s="673"/>
      <c r="O880" s="673"/>
      <c r="P880" s="673"/>
      <c r="Q880" s="673"/>
    </row>
    <row r="881" spans="10:17" ht="15" customHeight="1">
      <c r="J881" s="673"/>
      <c r="K881" s="673"/>
      <c r="L881" s="673"/>
      <c r="M881" s="673"/>
      <c r="N881" s="673"/>
      <c r="O881" s="673"/>
      <c r="P881" s="673"/>
      <c r="Q881" s="673"/>
    </row>
    <row r="882" spans="10:17" ht="15" customHeight="1">
      <c r="J882" s="673"/>
      <c r="K882" s="673"/>
      <c r="L882" s="673"/>
      <c r="M882" s="673"/>
      <c r="N882" s="673"/>
      <c r="O882" s="673"/>
      <c r="P882" s="673"/>
      <c r="Q882" s="673"/>
    </row>
    <row r="883" spans="10:17" ht="15" customHeight="1">
      <c r="J883" s="673"/>
      <c r="K883" s="673"/>
      <c r="L883" s="673"/>
      <c r="M883" s="673"/>
      <c r="N883" s="673"/>
      <c r="O883" s="673"/>
      <c r="P883" s="673"/>
      <c r="Q883" s="673"/>
    </row>
    <row r="884" spans="10:17" ht="15" customHeight="1">
      <c r="J884" s="673"/>
      <c r="K884" s="673"/>
      <c r="L884" s="673"/>
      <c r="M884" s="673"/>
      <c r="N884" s="673"/>
      <c r="O884" s="673"/>
      <c r="P884" s="673"/>
      <c r="Q884" s="673"/>
    </row>
    <row r="885" spans="10:17" ht="15" customHeight="1">
      <c r="J885" s="673"/>
      <c r="K885" s="673"/>
      <c r="L885" s="673"/>
      <c r="M885" s="673"/>
      <c r="N885" s="673"/>
      <c r="O885" s="673"/>
      <c r="P885" s="673"/>
      <c r="Q885" s="673"/>
    </row>
    <row r="886" spans="10:17" ht="15" customHeight="1">
      <c r="J886" s="673"/>
      <c r="K886" s="673"/>
      <c r="L886" s="673"/>
      <c r="M886" s="673"/>
      <c r="N886" s="673"/>
      <c r="O886" s="673"/>
      <c r="P886" s="673"/>
      <c r="Q886" s="673"/>
    </row>
    <row r="887" spans="10:17" ht="15" customHeight="1">
      <c r="J887" s="673"/>
      <c r="K887" s="673"/>
      <c r="L887" s="673"/>
      <c r="M887" s="673"/>
      <c r="N887" s="673"/>
      <c r="O887" s="673"/>
      <c r="P887" s="673"/>
      <c r="Q887" s="673"/>
    </row>
    <row r="888" spans="10:17" ht="15" customHeight="1">
      <c r="J888" s="673"/>
      <c r="K888" s="673"/>
      <c r="L888" s="673"/>
      <c r="M888" s="673"/>
      <c r="N888" s="673"/>
      <c r="O888" s="673"/>
      <c r="P888" s="673"/>
      <c r="Q888" s="673"/>
    </row>
    <row r="889" spans="10:17" ht="15" customHeight="1">
      <c r="J889" s="673"/>
      <c r="K889" s="673"/>
      <c r="L889" s="673"/>
      <c r="M889" s="673"/>
      <c r="N889" s="673"/>
      <c r="O889" s="673"/>
      <c r="P889" s="673"/>
      <c r="Q889" s="673"/>
    </row>
    <row r="890" spans="10:17" ht="15" customHeight="1">
      <c r="J890" s="673"/>
      <c r="K890" s="673"/>
      <c r="L890" s="673"/>
      <c r="M890" s="673"/>
      <c r="N890" s="673"/>
      <c r="O890" s="673"/>
      <c r="P890" s="673"/>
      <c r="Q890" s="673"/>
    </row>
    <row r="891" spans="10:17" ht="15" customHeight="1">
      <c r="J891" s="673"/>
      <c r="K891" s="673"/>
      <c r="L891" s="673"/>
      <c r="M891" s="673"/>
      <c r="N891" s="673"/>
      <c r="O891" s="673"/>
      <c r="P891" s="673"/>
      <c r="Q891" s="673"/>
    </row>
    <row r="892" spans="10:17" ht="15" customHeight="1">
      <c r="J892" s="673"/>
      <c r="K892" s="673"/>
      <c r="L892" s="673"/>
      <c r="M892" s="673"/>
      <c r="N892" s="673"/>
      <c r="O892" s="673"/>
      <c r="P892" s="673"/>
      <c r="Q892" s="673"/>
    </row>
    <row r="893" spans="10:17" ht="15" customHeight="1">
      <c r="J893" s="673"/>
      <c r="K893" s="673"/>
      <c r="L893" s="673"/>
      <c r="M893" s="673"/>
      <c r="N893" s="673"/>
      <c r="O893" s="673"/>
      <c r="P893" s="673"/>
      <c r="Q893" s="673"/>
    </row>
    <row r="894" spans="10:17" ht="15" customHeight="1">
      <c r="J894" s="673"/>
      <c r="K894" s="673"/>
      <c r="L894" s="673"/>
      <c r="M894" s="673"/>
      <c r="N894" s="673"/>
      <c r="O894" s="673"/>
      <c r="P894" s="673"/>
      <c r="Q894" s="673"/>
    </row>
    <row r="895" spans="10:17" ht="15" customHeight="1">
      <c r="J895" s="673"/>
      <c r="K895" s="673"/>
      <c r="L895" s="673"/>
      <c r="M895" s="673"/>
      <c r="N895" s="673"/>
      <c r="O895" s="673"/>
      <c r="P895" s="673"/>
      <c r="Q895" s="673"/>
    </row>
    <row r="896" spans="10:17" ht="15" customHeight="1">
      <c r="J896" s="673"/>
      <c r="K896" s="673"/>
      <c r="L896" s="673"/>
      <c r="M896" s="673"/>
      <c r="N896" s="673"/>
      <c r="O896" s="673"/>
      <c r="P896" s="673"/>
      <c r="Q896" s="673"/>
    </row>
    <row r="897" spans="10:17" ht="15" customHeight="1">
      <c r="J897" s="673"/>
      <c r="K897" s="673"/>
      <c r="L897" s="673"/>
      <c r="M897" s="673"/>
      <c r="N897" s="673"/>
      <c r="O897" s="673"/>
      <c r="P897" s="673"/>
      <c r="Q897" s="673"/>
    </row>
    <row r="898" spans="10:17" ht="15" customHeight="1">
      <c r="J898" s="673"/>
      <c r="K898" s="673"/>
      <c r="L898" s="673"/>
      <c r="M898" s="673"/>
      <c r="N898" s="673"/>
      <c r="O898" s="673"/>
      <c r="P898" s="673"/>
      <c r="Q898" s="673"/>
    </row>
    <row r="899" spans="10:17" ht="15" customHeight="1">
      <c r="J899" s="673"/>
      <c r="K899" s="673"/>
      <c r="L899" s="673"/>
      <c r="M899" s="673"/>
      <c r="N899" s="673"/>
      <c r="O899" s="673"/>
      <c r="P899" s="673"/>
      <c r="Q899" s="673"/>
    </row>
    <row r="900" spans="10:17" ht="15" customHeight="1">
      <c r="J900" s="673"/>
      <c r="K900" s="673"/>
      <c r="L900" s="673"/>
      <c r="M900" s="673"/>
      <c r="N900" s="673"/>
      <c r="O900" s="673"/>
      <c r="P900" s="673"/>
      <c r="Q900" s="673"/>
    </row>
    <row r="901" spans="10:17" ht="15" customHeight="1">
      <c r="J901" s="673"/>
      <c r="K901" s="673"/>
      <c r="L901" s="673"/>
      <c r="M901" s="673"/>
      <c r="N901" s="673"/>
      <c r="O901" s="673"/>
      <c r="P901" s="673"/>
      <c r="Q901" s="673"/>
    </row>
    <row r="902" spans="10:17" ht="15" customHeight="1">
      <c r="J902" s="673"/>
      <c r="K902" s="673"/>
      <c r="L902" s="673"/>
      <c r="M902" s="673"/>
      <c r="N902" s="673"/>
      <c r="O902" s="673"/>
      <c r="P902" s="673"/>
      <c r="Q902" s="673"/>
    </row>
    <row r="903" spans="10:17" ht="15" customHeight="1">
      <c r="J903" s="673"/>
      <c r="K903" s="673"/>
      <c r="L903" s="673"/>
      <c r="M903" s="673"/>
      <c r="N903" s="673"/>
      <c r="O903" s="673"/>
      <c r="P903" s="673"/>
      <c r="Q903" s="673"/>
    </row>
    <row r="904" spans="10:17" ht="15" customHeight="1">
      <c r="J904" s="673"/>
      <c r="K904" s="673"/>
      <c r="L904" s="673"/>
      <c r="M904" s="673"/>
      <c r="N904" s="673"/>
      <c r="O904" s="673"/>
      <c r="P904" s="673"/>
      <c r="Q904" s="673"/>
    </row>
    <row r="905" spans="10:17" ht="15" customHeight="1">
      <c r="J905" s="673"/>
      <c r="K905" s="673"/>
      <c r="L905" s="673"/>
      <c r="M905" s="673"/>
      <c r="N905" s="673"/>
      <c r="O905" s="673"/>
      <c r="P905" s="673"/>
      <c r="Q905" s="673"/>
    </row>
    <row r="906" spans="10:17" ht="15" customHeight="1">
      <c r="J906" s="673"/>
      <c r="K906" s="673"/>
      <c r="L906" s="673"/>
      <c r="M906" s="673"/>
      <c r="N906" s="673"/>
      <c r="O906" s="673"/>
      <c r="P906" s="673"/>
      <c r="Q906" s="673"/>
    </row>
    <row r="907" spans="10:17" ht="15" customHeight="1">
      <c r="J907" s="673"/>
      <c r="K907" s="673"/>
      <c r="L907" s="673"/>
      <c r="M907" s="673"/>
      <c r="N907" s="673"/>
      <c r="O907" s="673"/>
      <c r="P907" s="673"/>
      <c r="Q907" s="673"/>
    </row>
    <row r="908" spans="10:17" ht="15" customHeight="1">
      <c r="J908" s="673"/>
      <c r="K908" s="673"/>
      <c r="L908" s="673"/>
      <c r="M908" s="673"/>
      <c r="N908" s="673"/>
      <c r="O908" s="673"/>
      <c r="P908" s="673"/>
      <c r="Q908" s="673"/>
    </row>
    <row r="909" spans="10:17" ht="15" customHeight="1">
      <c r="J909" s="673"/>
      <c r="K909" s="673"/>
      <c r="L909" s="673"/>
      <c r="M909" s="673"/>
      <c r="N909" s="673"/>
      <c r="O909" s="673"/>
      <c r="P909" s="673"/>
      <c r="Q909" s="673"/>
    </row>
    <row r="910" spans="10:17" ht="15" customHeight="1">
      <c r="J910" s="673"/>
      <c r="K910" s="673"/>
      <c r="L910" s="673"/>
      <c r="M910" s="673"/>
      <c r="N910" s="673"/>
      <c r="O910" s="673"/>
      <c r="P910" s="673"/>
      <c r="Q910" s="673"/>
    </row>
    <row r="911" spans="10:17" ht="15" customHeight="1">
      <c r="J911" s="673"/>
      <c r="K911" s="673"/>
      <c r="L911" s="673"/>
      <c r="M911" s="673"/>
      <c r="N911" s="673"/>
      <c r="O911" s="673"/>
      <c r="P911" s="673"/>
      <c r="Q911" s="673"/>
    </row>
    <row r="912" spans="10:17" ht="15" customHeight="1">
      <c r="J912" s="673"/>
      <c r="K912" s="673"/>
      <c r="L912" s="673"/>
      <c r="M912" s="673"/>
      <c r="N912" s="673"/>
      <c r="O912" s="673"/>
      <c r="P912" s="673"/>
      <c r="Q912" s="673"/>
    </row>
    <row r="913" spans="10:17" ht="15" customHeight="1">
      <c r="J913" s="673"/>
      <c r="K913" s="673"/>
      <c r="L913" s="673"/>
      <c r="M913" s="673"/>
      <c r="N913" s="673"/>
      <c r="O913" s="673"/>
      <c r="P913" s="673"/>
      <c r="Q913" s="673"/>
    </row>
    <row r="914" spans="10:17" ht="15" customHeight="1">
      <c r="J914" s="673"/>
      <c r="K914" s="673"/>
      <c r="L914" s="673"/>
      <c r="M914" s="673"/>
      <c r="N914" s="673"/>
      <c r="O914" s="673"/>
      <c r="P914" s="673"/>
      <c r="Q914" s="673"/>
    </row>
    <row r="915" spans="10:17" ht="15" customHeight="1">
      <c r="J915" s="673"/>
      <c r="K915" s="673"/>
      <c r="L915" s="673"/>
      <c r="M915" s="673"/>
      <c r="N915" s="673"/>
      <c r="O915" s="673"/>
      <c r="P915" s="673"/>
      <c r="Q915" s="673"/>
    </row>
    <row r="916" spans="10:17" ht="15" customHeight="1">
      <c r="J916" s="673"/>
      <c r="K916" s="673"/>
      <c r="L916" s="673"/>
      <c r="M916" s="673"/>
      <c r="N916" s="673"/>
      <c r="O916" s="673"/>
      <c r="P916" s="673"/>
      <c r="Q916" s="673"/>
    </row>
    <row r="917" spans="10:17" ht="15" customHeight="1">
      <c r="J917" s="673"/>
      <c r="K917" s="673"/>
      <c r="L917" s="673"/>
      <c r="M917" s="673"/>
      <c r="N917" s="673"/>
      <c r="O917" s="673"/>
      <c r="P917" s="673"/>
      <c r="Q917" s="673"/>
    </row>
    <row r="918" spans="10:17" ht="15" customHeight="1">
      <c r="J918" s="673"/>
      <c r="K918" s="673"/>
      <c r="L918" s="673"/>
      <c r="M918" s="673"/>
      <c r="N918" s="673"/>
      <c r="O918" s="673"/>
      <c r="P918" s="673"/>
      <c r="Q918" s="673"/>
    </row>
    <row r="919" spans="10:17" ht="15" customHeight="1">
      <c r="J919" s="673"/>
      <c r="K919" s="673"/>
      <c r="L919" s="673"/>
      <c r="M919" s="673"/>
      <c r="N919" s="673"/>
      <c r="O919" s="673"/>
      <c r="P919" s="673"/>
      <c r="Q919" s="673"/>
    </row>
    <row r="920" spans="10:17" ht="15" customHeight="1">
      <c r="J920" s="673"/>
      <c r="K920" s="673"/>
      <c r="L920" s="673"/>
      <c r="M920" s="673"/>
      <c r="N920" s="673"/>
      <c r="O920" s="673"/>
      <c r="P920" s="673"/>
      <c r="Q920" s="673"/>
    </row>
    <row r="921" spans="10:17" ht="15" customHeight="1">
      <c r="J921" s="673"/>
      <c r="K921" s="673"/>
      <c r="L921" s="673"/>
      <c r="M921" s="673"/>
      <c r="N921" s="673"/>
      <c r="O921" s="673"/>
      <c r="P921" s="673"/>
      <c r="Q921" s="673"/>
    </row>
    <row r="922" spans="10:17" ht="15" customHeight="1">
      <c r="J922" s="673"/>
      <c r="K922" s="673"/>
      <c r="L922" s="673"/>
      <c r="M922" s="673"/>
      <c r="N922" s="673"/>
      <c r="O922" s="673"/>
      <c r="P922" s="673"/>
      <c r="Q922" s="673"/>
    </row>
    <row r="923" spans="10:17" ht="15" customHeight="1">
      <c r="J923" s="673"/>
      <c r="K923" s="673"/>
      <c r="L923" s="673"/>
      <c r="M923" s="673"/>
      <c r="N923" s="673"/>
      <c r="O923" s="673"/>
      <c r="P923" s="673"/>
      <c r="Q923" s="673"/>
    </row>
    <row r="924" spans="10:17" ht="15" customHeight="1">
      <c r="J924" s="673"/>
      <c r="K924" s="673"/>
      <c r="L924" s="673"/>
      <c r="M924" s="673"/>
      <c r="N924" s="673"/>
      <c r="O924" s="673"/>
      <c r="P924" s="673"/>
      <c r="Q924" s="673"/>
    </row>
    <row r="925" spans="10:17" ht="15" customHeight="1">
      <c r="J925" s="673"/>
      <c r="K925" s="673"/>
      <c r="L925" s="673"/>
      <c r="M925" s="673"/>
      <c r="N925" s="673"/>
      <c r="O925" s="673"/>
      <c r="P925" s="673"/>
      <c r="Q925" s="673"/>
    </row>
    <row r="926" spans="10:17" ht="15" customHeight="1">
      <c r="J926" s="673"/>
      <c r="K926" s="673"/>
      <c r="L926" s="673"/>
      <c r="M926" s="673"/>
      <c r="N926" s="673"/>
      <c r="O926" s="673"/>
      <c r="P926" s="673"/>
      <c r="Q926" s="673"/>
    </row>
    <row r="927" spans="10:17" ht="15" customHeight="1">
      <c r="J927" s="673"/>
      <c r="K927" s="673"/>
      <c r="L927" s="673"/>
      <c r="M927" s="673"/>
      <c r="N927" s="673"/>
      <c r="O927" s="673"/>
      <c r="P927" s="673"/>
      <c r="Q927" s="673"/>
    </row>
    <row r="928" spans="10:17" ht="15" customHeight="1">
      <c r="J928" s="673"/>
      <c r="K928" s="673"/>
      <c r="L928" s="673"/>
      <c r="M928" s="673"/>
      <c r="N928" s="673"/>
      <c r="O928" s="673"/>
      <c r="P928" s="673"/>
      <c r="Q928" s="673"/>
    </row>
    <row r="929" spans="10:17" ht="15" customHeight="1">
      <c r="J929" s="673"/>
      <c r="K929" s="673"/>
      <c r="L929" s="673"/>
      <c r="M929" s="673"/>
      <c r="N929" s="673"/>
      <c r="O929" s="673"/>
      <c r="P929" s="673"/>
      <c r="Q929" s="673"/>
    </row>
    <row r="930" spans="10:17" ht="15" customHeight="1">
      <c r="J930" s="673"/>
      <c r="K930" s="673"/>
      <c r="L930" s="673"/>
      <c r="M930" s="673"/>
      <c r="N930" s="673"/>
      <c r="O930" s="673"/>
      <c r="P930" s="673"/>
      <c r="Q930" s="673"/>
    </row>
    <row r="931" spans="10:17" ht="15" customHeight="1">
      <c r="J931" s="673"/>
      <c r="K931" s="673"/>
      <c r="L931" s="673"/>
      <c r="M931" s="673"/>
      <c r="N931" s="673"/>
      <c r="O931" s="673"/>
      <c r="P931" s="673"/>
      <c r="Q931" s="673"/>
    </row>
    <row r="932" spans="10:17" ht="15" customHeight="1">
      <c r="J932" s="673"/>
      <c r="K932" s="673"/>
      <c r="L932" s="673"/>
      <c r="M932" s="673"/>
      <c r="N932" s="673"/>
      <c r="O932" s="673"/>
      <c r="P932" s="673"/>
      <c r="Q932" s="673"/>
    </row>
    <row r="933" spans="10:17" ht="15" customHeight="1">
      <c r="J933" s="673"/>
      <c r="K933" s="673"/>
      <c r="L933" s="673"/>
      <c r="M933" s="673"/>
      <c r="N933" s="673"/>
      <c r="O933" s="673"/>
      <c r="P933" s="673"/>
      <c r="Q933" s="673"/>
    </row>
    <row r="934" spans="10:17" ht="15" customHeight="1">
      <c r="J934" s="673"/>
      <c r="K934" s="673"/>
      <c r="L934" s="673"/>
      <c r="M934" s="673"/>
      <c r="N934" s="673"/>
      <c r="O934" s="673"/>
      <c r="P934" s="673"/>
      <c r="Q934" s="673"/>
    </row>
    <row r="935" spans="10:17" ht="15" customHeight="1">
      <c r="J935" s="673"/>
      <c r="K935" s="673"/>
      <c r="L935" s="673"/>
      <c r="M935" s="673"/>
      <c r="N935" s="673"/>
      <c r="O935" s="673"/>
      <c r="P935" s="673"/>
      <c r="Q935" s="673"/>
    </row>
    <row r="936" spans="10:17" ht="15" customHeight="1">
      <c r="J936" s="673"/>
      <c r="K936" s="673"/>
      <c r="L936" s="673"/>
      <c r="M936" s="673"/>
      <c r="N936" s="673"/>
      <c r="O936" s="673"/>
      <c r="P936" s="673"/>
      <c r="Q936" s="673"/>
    </row>
    <row r="937" spans="10:17" ht="15" customHeight="1">
      <c r="J937" s="673"/>
      <c r="K937" s="673"/>
      <c r="L937" s="673"/>
      <c r="M937" s="673"/>
      <c r="N937" s="673"/>
      <c r="O937" s="673"/>
      <c r="P937" s="673"/>
      <c r="Q937" s="673"/>
    </row>
    <row r="938" spans="10:17" ht="15" customHeight="1">
      <c r="J938" s="673"/>
      <c r="K938" s="673"/>
      <c r="L938" s="673"/>
      <c r="M938" s="673"/>
      <c r="N938" s="673"/>
      <c r="O938" s="673"/>
      <c r="P938" s="673"/>
      <c r="Q938" s="673"/>
    </row>
    <row r="939" spans="10:17" ht="15" customHeight="1">
      <c r="J939" s="673"/>
      <c r="K939" s="673"/>
      <c r="L939" s="673"/>
      <c r="M939" s="673"/>
      <c r="N939" s="673"/>
      <c r="O939" s="673"/>
      <c r="P939" s="673"/>
      <c r="Q939" s="673"/>
    </row>
    <row r="940" spans="10:17" ht="15" customHeight="1">
      <c r="J940" s="673"/>
      <c r="K940" s="673"/>
      <c r="L940" s="673"/>
      <c r="M940" s="673"/>
      <c r="N940" s="673"/>
      <c r="O940" s="673"/>
      <c r="P940" s="673"/>
      <c r="Q940" s="673"/>
    </row>
    <row r="941" spans="10:17" ht="15" customHeight="1">
      <c r="J941" s="673"/>
      <c r="K941" s="673"/>
      <c r="L941" s="673"/>
      <c r="M941" s="673"/>
      <c r="N941" s="673"/>
      <c r="O941" s="673"/>
      <c r="P941" s="673"/>
      <c r="Q941" s="673"/>
    </row>
    <row r="942" spans="10:17" ht="15" customHeight="1">
      <c r="J942" s="673"/>
      <c r="K942" s="673"/>
      <c r="L942" s="673"/>
      <c r="M942" s="673"/>
      <c r="N942" s="673"/>
      <c r="O942" s="673"/>
      <c r="P942" s="673"/>
      <c r="Q942" s="673"/>
    </row>
    <row r="943" spans="10:17" ht="15" customHeight="1">
      <c r="J943" s="673"/>
      <c r="K943" s="673"/>
      <c r="L943" s="673"/>
      <c r="M943" s="673"/>
      <c r="N943" s="673"/>
      <c r="O943" s="673"/>
      <c r="P943" s="673"/>
      <c r="Q943" s="673"/>
    </row>
    <row r="944" spans="10:17" ht="15" customHeight="1">
      <c r="J944" s="673"/>
      <c r="K944" s="673"/>
      <c r="L944" s="673"/>
      <c r="M944" s="673"/>
      <c r="N944" s="673"/>
      <c r="O944" s="673"/>
      <c r="P944" s="673"/>
      <c r="Q944" s="673"/>
    </row>
    <row r="945" spans="10:17" ht="15" customHeight="1">
      <c r="J945" s="673"/>
      <c r="K945" s="673"/>
      <c r="L945" s="673"/>
      <c r="M945" s="673"/>
      <c r="N945" s="673"/>
      <c r="O945" s="673"/>
      <c r="P945" s="673"/>
      <c r="Q945" s="673"/>
    </row>
    <row r="946" spans="10:17" ht="15" customHeight="1">
      <c r="J946" s="673"/>
      <c r="K946" s="673"/>
      <c r="L946" s="673"/>
      <c r="M946" s="673"/>
      <c r="N946" s="673"/>
      <c r="O946" s="673"/>
      <c r="P946" s="673"/>
      <c r="Q946" s="673"/>
    </row>
    <row r="947" spans="10:17" ht="15" customHeight="1">
      <c r="J947" s="673"/>
      <c r="K947" s="673"/>
      <c r="L947" s="673"/>
      <c r="M947" s="673"/>
      <c r="N947" s="673"/>
      <c r="O947" s="673"/>
      <c r="P947" s="673"/>
      <c r="Q947" s="673"/>
    </row>
    <row r="948" spans="10:17" ht="15" customHeight="1">
      <c r="J948" s="673"/>
      <c r="K948" s="673"/>
      <c r="L948" s="673"/>
      <c r="M948" s="673"/>
      <c r="N948" s="673"/>
      <c r="O948" s="673"/>
      <c r="P948" s="673"/>
      <c r="Q948" s="673"/>
    </row>
    <row r="949" spans="10:17" ht="15" customHeight="1">
      <c r="J949" s="673"/>
      <c r="K949" s="673"/>
      <c r="L949" s="673"/>
      <c r="M949" s="673"/>
      <c r="N949" s="673"/>
      <c r="O949" s="673"/>
      <c r="P949" s="673"/>
      <c r="Q949" s="673"/>
    </row>
  </sheetData>
  <sheetProtection formatCells="0" formatColumns="0" formatRows="0" insertColumns="0" insertRows="0"/>
  <autoFilter ref="A5:AA66">
    <filterColumn colId="9" showButton="0"/>
    <filterColumn colId="11" showButton="0"/>
    <filterColumn colId="13" showButton="0"/>
    <filterColumn colId="15" showButton="0"/>
  </autoFilter>
  <mergeCells count="17">
    <mergeCell ref="A1:C1"/>
    <mergeCell ref="A2:C2"/>
    <mergeCell ref="R5:R6"/>
    <mergeCell ref="S5:S6"/>
    <mergeCell ref="T5:T6"/>
    <mergeCell ref="P5:Q5"/>
    <mergeCell ref="A4:F4"/>
    <mergeCell ref="J5:K5"/>
    <mergeCell ref="L5:M5"/>
    <mergeCell ref="N5:O5"/>
    <mergeCell ref="A5:A6"/>
    <mergeCell ref="B5:B6"/>
    <mergeCell ref="U5:U6"/>
    <mergeCell ref="C5:C6"/>
    <mergeCell ref="F5:F6"/>
    <mergeCell ref="E5:E6"/>
    <mergeCell ref="A3:T3"/>
  </mergeCells>
  <conditionalFormatting sqref="H31:I32 H35:I37 F35:F37 F16:F18 H85:I85 F85 F30:F32 F59 H59:I59 H56:I56 F56 F39:F40 H39:I40 H8:I10 F8:F14 H43:I44 F43:F44 F47 H47:I47 H66:I66 F66 H61:I62 F61:F62">
    <cfRule type="expression" dxfId="24726" priority="3855">
      <formula>LEFT(#REF!,2)="Y0"</formula>
    </cfRule>
    <cfRule type="expression" dxfId="24725" priority="3856">
      <formula>LEFT(#REF!,2)="Y3"</formula>
    </cfRule>
    <cfRule type="expression" dxfId="24724" priority="3857">
      <formula>LEFT(#REF!,2)="Y2"</formula>
    </cfRule>
    <cfRule type="expression" dxfId="24723" priority="3858">
      <formula>LEFT(#REF!,2)="Y1"</formula>
    </cfRule>
  </conditionalFormatting>
  <conditionalFormatting sqref="H11:I14">
    <cfRule type="expression" dxfId="24722" priority="4404">
      <formula>LEFT(#REF!,2)="Y0"</formula>
    </cfRule>
    <cfRule type="expression" dxfId="24721" priority="4405">
      <formula>LEFT(#REF!,2)="Y3"</formula>
    </cfRule>
    <cfRule type="expression" dxfId="24720" priority="4406">
      <formula>LEFT(#REF!,2)="Y2"</formula>
    </cfRule>
    <cfRule type="expression" dxfId="24719" priority="4407">
      <formula>LEFT(#REF!,2)="Y1"</formula>
    </cfRule>
  </conditionalFormatting>
  <conditionalFormatting sqref="C5:E5 D7:E7 D6">
    <cfRule type="duplicateValues" dxfId="24718" priority="1095"/>
  </conditionalFormatting>
  <conditionalFormatting sqref="H16:I18">
    <cfRule type="expression" dxfId="24717" priority="978">
      <formula>LEFT(#REF!,2)="Y0"</formula>
    </cfRule>
    <cfRule type="expression" dxfId="24716" priority="979">
      <formula>LEFT(#REF!,2)="Y3"</formula>
    </cfRule>
    <cfRule type="expression" dxfId="24715" priority="980">
      <formula>LEFT(#REF!,2)="Y2"</formula>
    </cfRule>
    <cfRule type="expression" dxfId="24714" priority="981">
      <formula>LEFT(#REF!,2)="Y1"</formula>
    </cfRule>
  </conditionalFormatting>
  <conditionalFormatting sqref="D30:E30">
    <cfRule type="duplicateValues" dxfId="24713" priority="823"/>
  </conditionalFormatting>
  <conditionalFormatting sqref="B16:B18">
    <cfRule type="duplicateValues" dxfId="24712" priority="9225"/>
  </conditionalFormatting>
  <conditionalFormatting sqref="B59">
    <cfRule type="duplicateValues" dxfId="24711" priority="793"/>
  </conditionalFormatting>
  <conditionalFormatting sqref="B61">
    <cfRule type="duplicateValues" dxfId="24710" priority="792"/>
  </conditionalFormatting>
  <conditionalFormatting sqref="D59">
    <cfRule type="duplicateValues" dxfId="24709" priority="791"/>
  </conditionalFormatting>
  <conditionalFormatting sqref="D61">
    <cfRule type="duplicateValues" dxfId="24708" priority="790"/>
  </conditionalFormatting>
  <conditionalFormatting sqref="D16:D18">
    <cfRule type="duplicateValues" dxfId="24707" priority="768"/>
  </conditionalFormatting>
  <conditionalFormatting sqref="B13">
    <cfRule type="duplicateValues" dxfId="24706" priority="765"/>
  </conditionalFormatting>
  <conditionalFormatting sqref="D13">
    <cfRule type="duplicateValues" dxfId="24705" priority="764"/>
  </conditionalFormatting>
  <conditionalFormatting sqref="H48:I48 F48">
    <cfRule type="expression" dxfId="24704" priority="730">
      <formula>LEFT(#REF!,2)="Y0"</formula>
    </cfRule>
    <cfRule type="expression" dxfId="24703" priority="731">
      <formula>LEFT(#REF!,2)="Y3"</formula>
    </cfRule>
    <cfRule type="expression" dxfId="24702" priority="732">
      <formula>LEFT(#REF!,2)="Y2"</formula>
    </cfRule>
    <cfRule type="expression" dxfId="24701" priority="733">
      <formula>LEFT(#REF!,2)="Y1"</formula>
    </cfRule>
  </conditionalFormatting>
  <conditionalFormatting sqref="H33:I34 F33:F34">
    <cfRule type="expression" dxfId="24700" priority="718">
      <formula>LEFT(#REF!,2)="Y0"</formula>
    </cfRule>
    <cfRule type="expression" dxfId="24699" priority="719">
      <formula>LEFT(#REF!,2)="Y3"</formula>
    </cfRule>
    <cfRule type="expression" dxfId="24698" priority="720">
      <formula>LEFT(#REF!,2)="Y2"</formula>
    </cfRule>
    <cfRule type="expression" dxfId="24697" priority="721">
      <formula>LEFT(#REF!,2)="Y1"</formula>
    </cfRule>
  </conditionalFormatting>
  <conditionalFormatting sqref="E33:E34">
    <cfRule type="duplicateValues" dxfId="24696" priority="724"/>
    <cfRule type="expression" dxfId="24695" priority="725">
      <formula>LEFT(#REF!,2)="Y0"</formula>
    </cfRule>
    <cfRule type="expression" dxfId="24694" priority="726">
      <formula>LEFT(#REF!,2)="Y3"</formula>
    </cfRule>
    <cfRule type="expression" dxfId="24693" priority="727">
      <formula>LEFT(#REF!,2)="Y2"</formula>
    </cfRule>
    <cfRule type="expression" dxfId="24692" priority="728">
      <formula>LEFT(#REF!,2)="Y1"</formula>
    </cfRule>
    <cfRule type="duplicateValues" dxfId="24691" priority="729"/>
  </conditionalFormatting>
  <conditionalFormatting sqref="D10">
    <cfRule type="duplicateValues" dxfId="24690" priority="717"/>
  </conditionalFormatting>
  <conditionalFormatting sqref="B10">
    <cfRule type="duplicateValues" dxfId="24689" priority="716"/>
  </conditionalFormatting>
  <conditionalFormatting sqref="B86:B1048576 B4">
    <cfRule type="duplicateValues" dxfId="24688" priority="9659"/>
  </conditionalFormatting>
  <conditionalFormatting sqref="D85">
    <cfRule type="duplicateValues" dxfId="24687" priority="713"/>
  </conditionalFormatting>
  <conditionalFormatting sqref="B85">
    <cfRule type="duplicateValues" dxfId="24686" priority="712"/>
  </conditionalFormatting>
  <conditionalFormatting sqref="H49:I49 F49">
    <cfRule type="expression" dxfId="24685" priority="701">
      <formula>LEFT(#REF!,2)="Y0"</formula>
    </cfRule>
    <cfRule type="expression" dxfId="24684" priority="702">
      <formula>LEFT(#REF!,2)="Y3"</formula>
    </cfRule>
    <cfRule type="expression" dxfId="24683" priority="703">
      <formula>LEFT(#REF!,2)="Y2"</formula>
    </cfRule>
    <cfRule type="expression" dxfId="24682" priority="704">
      <formula>LEFT(#REF!,2)="Y1"</formula>
    </cfRule>
  </conditionalFormatting>
  <conditionalFormatting sqref="E49">
    <cfRule type="duplicateValues" dxfId="24681" priority="706"/>
    <cfRule type="expression" dxfId="24680" priority="707">
      <formula>LEFT(#REF!,2)="Y0"</formula>
    </cfRule>
    <cfRule type="expression" dxfId="24679" priority="708">
      <formula>LEFT(#REF!,2)="Y3"</formula>
    </cfRule>
    <cfRule type="expression" dxfId="24678" priority="709">
      <formula>LEFT(#REF!,2)="Y2"</formula>
    </cfRule>
    <cfRule type="expression" dxfId="24677" priority="710">
      <formula>LEFT(#REF!,2)="Y1"</formula>
    </cfRule>
    <cfRule type="duplicateValues" dxfId="24676" priority="711"/>
  </conditionalFormatting>
  <conditionalFormatting sqref="B47">
    <cfRule type="duplicateValues" dxfId="24675" priority="699"/>
  </conditionalFormatting>
  <conditionalFormatting sqref="D47">
    <cfRule type="duplicateValues" dxfId="24674" priority="698"/>
  </conditionalFormatting>
  <conditionalFormatting sqref="B48">
    <cfRule type="duplicateValues" dxfId="24673" priority="697"/>
  </conditionalFormatting>
  <conditionalFormatting sqref="D48">
    <cfRule type="duplicateValues" dxfId="24672" priority="696"/>
  </conditionalFormatting>
  <conditionalFormatting sqref="B49">
    <cfRule type="duplicateValues" dxfId="24671" priority="695"/>
  </conditionalFormatting>
  <conditionalFormatting sqref="D49">
    <cfRule type="duplicateValues" dxfId="24670" priority="694"/>
  </conditionalFormatting>
  <conditionalFormatting sqref="B32:B34">
    <cfRule type="duplicateValues" dxfId="24669" priority="693"/>
  </conditionalFormatting>
  <conditionalFormatting sqref="D32:D34">
    <cfRule type="duplicateValues" dxfId="24668" priority="692"/>
  </conditionalFormatting>
  <conditionalFormatting sqref="B35">
    <cfRule type="duplicateValues" dxfId="24667" priority="691"/>
  </conditionalFormatting>
  <conditionalFormatting sqref="D35">
    <cfRule type="duplicateValues" dxfId="24666" priority="690"/>
  </conditionalFormatting>
  <conditionalFormatting sqref="B36">
    <cfRule type="duplicateValues" dxfId="24665" priority="689"/>
  </conditionalFormatting>
  <conditionalFormatting sqref="D36">
    <cfRule type="duplicateValues" dxfId="24664" priority="688"/>
  </conditionalFormatting>
  <conditionalFormatting sqref="E85 E31:E32 E56 E59 E8:E18 E35:E37 E39:E41 E47:E48 E43:E44 E66 E61:E62">
    <cfRule type="duplicateValues" dxfId="24663" priority="9686"/>
    <cfRule type="expression" dxfId="24662" priority="9687">
      <formula>LEFT(#REF!,2)="Y0"</formula>
    </cfRule>
    <cfRule type="expression" dxfId="24661" priority="9688">
      <formula>LEFT(#REF!,2)="Y3"</formula>
    </cfRule>
    <cfRule type="expression" dxfId="24660" priority="9689">
      <formula>LEFT(#REF!,2)="Y2"</formula>
    </cfRule>
    <cfRule type="expression" dxfId="24659" priority="9690">
      <formula>LEFT(#REF!,2)="Y1"</formula>
    </cfRule>
    <cfRule type="duplicateValues" dxfId="24658" priority="9691"/>
  </conditionalFormatting>
  <conditionalFormatting sqref="B56">
    <cfRule type="duplicateValues" dxfId="24657" priority="9716"/>
  </conditionalFormatting>
  <conditionalFormatting sqref="D56">
    <cfRule type="duplicateValues" dxfId="24656" priority="9717"/>
  </conditionalFormatting>
  <conditionalFormatting sqref="C11">
    <cfRule type="duplicateValues" dxfId="24655" priority="685"/>
  </conditionalFormatting>
  <conditionalFormatting sqref="F15">
    <cfRule type="expression" dxfId="24654" priority="670">
      <formula>LEFT(#REF!,2)="Y0"</formula>
    </cfRule>
    <cfRule type="expression" dxfId="24653" priority="671">
      <formula>LEFT(#REF!,2)="Y3"</formula>
    </cfRule>
    <cfRule type="expression" dxfId="24652" priority="672">
      <formula>LEFT(#REF!,2)="Y2"</formula>
    </cfRule>
    <cfRule type="expression" dxfId="24651" priority="673">
      <formula>LEFT(#REF!,2)="Y1"</formula>
    </cfRule>
  </conditionalFormatting>
  <conditionalFormatting sqref="H15:I15">
    <cfRule type="expression" dxfId="24650" priority="674">
      <formula>LEFT(#REF!,2)="Y0"</formula>
    </cfRule>
    <cfRule type="expression" dxfId="24649" priority="675">
      <formula>LEFT(#REF!,2)="Y3"</formula>
    </cfRule>
    <cfRule type="expression" dxfId="24648" priority="676">
      <formula>LEFT(#REF!,2)="Y2"</formula>
    </cfRule>
    <cfRule type="expression" dxfId="24647" priority="677">
      <formula>LEFT(#REF!,2)="Y1"</formula>
    </cfRule>
  </conditionalFormatting>
  <conditionalFormatting sqref="B14">
    <cfRule type="duplicateValues" dxfId="24646" priority="668"/>
  </conditionalFormatting>
  <conditionalFormatting sqref="D14">
    <cfRule type="duplicateValues" dxfId="24645" priority="667"/>
  </conditionalFormatting>
  <conditionalFormatting sqref="B15">
    <cfRule type="duplicateValues" dxfId="24644" priority="666"/>
  </conditionalFormatting>
  <conditionalFormatting sqref="D15">
    <cfRule type="duplicateValues" dxfId="24643" priority="665"/>
  </conditionalFormatting>
  <conditionalFormatting sqref="H57:I57 F57">
    <cfRule type="expression" dxfId="24642" priority="653">
      <formula>LEFT(#REF!,2)="Y0"</formula>
    </cfRule>
    <cfRule type="expression" dxfId="24641" priority="654">
      <formula>LEFT(#REF!,2)="Y3"</formula>
    </cfRule>
    <cfRule type="expression" dxfId="24640" priority="655">
      <formula>LEFT(#REF!,2)="Y2"</formula>
    </cfRule>
    <cfRule type="expression" dxfId="24639" priority="656">
      <formula>LEFT(#REF!,2)="Y1"</formula>
    </cfRule>
  </conditionalFormatting>
  <conditionalFormatting sqref="E57">
    <cfRule type="duplicateValues" dxfId="24638" priority="657"/>
    <cfRule type="expression" dxfId="24637" priority="658">
      <formula>LEFT(#REF!,2)="Y0"</formula>
    </cfRule>
    <cfRule type="expression" dxfId="24636" priority="659">
      <formula>LEFT(#REF!,2)="Y3"</formula>
    </cfRule>
    <cfRule type="expression" dxfId="24635" priority="660">
      <formula>LEFT(#REF!,2)="Y2"</formula>
    </cfRule>
    <cfRule type="expression" dxfId="24634" priority="661">
      <formula>LEFT(#REF!,2)="Y1"</formula>
    </cfRule>
    <cfRule type="duplicateValues" dxfId="24633" priority="662"/>
  </conditionalFormatting>
  <conditionalFormatting sqref="B57">
    <cfRule type="duplicateValues" dxfId="24632" priority="652"/>
  </conditionalFormatting>
  <conditionalFormatting sqref="D57">
    <cfRule type="duplicateValues" dxfId="24631" priority="651"/>
  </conditionalFormatting>
  <conditionalFormatting sqref="B8">
    <cfRule type="duplicateValues" dxfId="24630" priority="650"/>
  </conditionalFormatting>
  <conditionalFormatting sqref="D8">
    <cfRule type="duplicateValues" dxfId="24629" priority="649"/>
  </conditionalFormatting>
  <conditionalFormatting sqref="F67 H67:I67">
    <cfRule type="expression" dxfId="24628" priority="637">
      <formula>LEFT(#REF!,2)="Y0"</formula>
    </cfRule>
    <cfRule type="expression" dxfId="24627" priority="638">
      <formula>LEFT(#REF!,2)="Y3"</formula>
    </cfRule>
    <cfRule type="expression" dxfId="24626" priority="639">
      <formula>LEFT(#REF!,2)="Y2"</formula>
    </cfRule>
    <cfRule type="expression" dxfId="24625" priority="640">
      <formula>LEFT(#REF!,2)="Y1"</formula>
    </cfRule>
  </conditionalFormatting>
  <conditionalFormatting sqref="E67">
    <cfRule type="duplicateValues" dxfId="24624" priority="643"/>
    <cfRule type="expression" dxfId="24623" priority="644">
      <formula>LEFT(#REF!,2)="Y0"</formula>
    </cfRule>
    <cfRule type="expression" dxfId="24622" priority="645">
      <formula>LEFT(#REF!,2)="Y3"</formula>
    </cfRule>
    <cfRule type="expression" dxfId="24621" priority="646">
      <formula>LEFT(#REF!,2)="Y2"</formula>
    </cfRule>
    <cfRule type="expression" dxfId="24620" priority="647">
      <formula>LEFT(#REF!,2)="Y1"</formula>
    </cfRule>
    <cfRule type="duplicateValues" dxfId="24619" priority="648"/>
  </conditionalFormatting>
  <conditionalFormatting sqref="F68 H68:I68">
    <cfRule type="expression" dxfId="24618" priority="625">
      <formula>LEFT(#REF!,2)="Y0"</formula>
    </cfRule>
    <cfRule type="expression" dxfId="24617" priority="626">
      <formula>LEFT(#REF!,2)="Y3"</formula>
    </cfRule>
    <cfRule type="expression" dxfId="24616" priority="627">
      <formula>LEFT(#REF!,2)="Y2"</formula>
    </cfRule>
    <cfRule type="expression" dxfId="24615" priority="628">
      <formula>LEFT(#REF!,2)="Y1"</formula>
    </cfRule>
  </conditionalFormatting>
  <conditionalFormatting sqref="E68">
    <cfRule type="duplicateValues" dxfId="24614" priority="631"/>
    <cfRule type="expression" dxfId="24613" priority="632">
      <formula>LEFT(#REF!,2)="Y0"</formula>
    </cfRule>
    <cfRule type="expression" dxfId="24612" priority="633">
      <formula>LEFT(#REF!,2)="Y3"</formula>
    </cfRule>
    <cfRule type="expression" dxfId="24611" priority="634">
      <formula>LEFT(#REF!,2)="Y2"</formula>
    </cfRule>
    <cfRule type="expression" dxfId="24610" priority="635">
      <formula>LEFT(#REF!,2)="Y1"</formula>
    </cfRule>
    <cfRule type="duplicateValues" dxfId="24609" priority="636"/>
  </conditionalFormatting>
  <conditionalFormatting sqref="F69 H69:I69">
    <cfRule type="expression" dxfId="24608" priority="613">
      <formula>LEFT(#REF!,2)="Y0"</formula>
    </cfRule>
    <cfRule type="expression" dxfId="24607" priority="614">
      <formula>LEFT(#REF!,2)="Y3"</formula>
    </cfRule>
    <cfRule type="expression" dxfId="24606" priority="615">
      <formula>LEFT(#REF!,2)="Y2"</formula>
    </cfRule>
    <cfRule type="expression" dxfId="24605" priority="616">
      <formula>LEFT(#REF!,2)="Y1"</formula>
    </cfRule>
  </conditionalFormatting>
  <conditionalFormatting sqref="E69">
    <cfRule type="duplicateValues" dxfId="24604" priority="619"/>
    <cfRule type="expression" dxfId="24603" priority="620">
      <formula>LEFT(#REF!,2)="Y0"</formula>
    </cfRule>
    <cfRule type="expression" dxfId="24602" priority="621">
      <formula>LEFT(#REF!,2)="Y3"</formula>
    </cfRule>
    <cfRule type="expression" dxfId="24601" priority="622">
      <formula>LEFT(#REF!,2)="Y2"</formula>
    </cfRule>
    <cfRule type="expression" dxfId="24600" priority="623">
      <formula>LEFT(#REF!,2)="Y1"</formula>
    </cfRule>
    <cfRule type="duplicateValues" dxfId="24599" priority="624"/>
  </conditionalFormatting>
  <conditionalFormatting sqref="F70 H70:I70">
    <cfRule type="expression" dxfId="24598" priority="601">
      <formula>LEFT(#REF!,2)="Y0"</formula>
    </cfRule>
    <cfRule type="expression" dxfId="24597" priority="602">
      <formula>LEFT(#REF!,2)="Y3"</formula>
    </cfRule>
    <cfRule type="expression" dxfId="24596" priority="603">
      <formula>LEFT(#REF!,2)="Y2"</formula>
    </cfRule>
    <cfRule type="expression" dxfId="24595" priority="604">
      <formula>LEFT(#REF!,2)="Y1"</formula>
    </cfRule>
  </conditionalFormatting>
  <conditionalFormatting sqref="E70">
    <cfRule type="duplicateValues" dxfId="24594" priority="607"/>
    <cfRule type="expression" dxfId="24593" priority="608">
      <formula>LEFT(#REF!,2)="Y0"</formula>
    </cfRule>
    <cfRule type="expression" dxfId="24592" priority="609">
      <formula>LEFT(#REF!,2)="Y3"</formula>
    </cfRule>
    <cfRule type="expression" dxfId="24591" priority="610">
      <formula>LEFT(#REF!,2)="Y2"</formula>
    </cfRule>
    <cfRule type="expression" dxfId="24590" priority="611">
      <formula>LEFT(#REF!,2)="Y1"</formula>
    </cfRule>
    <cfRule type="duplicateValues" dxfId="24589" priority="612"/>
  </conditionalFormatting>
  <conditionalFormatting sqref="F71 H71:I71">
    <cfRule type="expression" dxfId="24588" priority="589">
      <formula>LEFT(#REF!,2)="Y0"</formula>
    </cfRule>
    <cfRule type="expression" dxfId="24587" priority="590">
      <formula>LEFT(#REF!,2)="Y3"</formula>
    </cfRule>
    <cfRule type="expression" dxfId="24586" priority="591">
      <formula>LEFT(#REF!,2)="Y2"</formula>
    </cfRule>
    <cfRule type="expression" dxfId="24585" priority="592">
      <formula>LEFT(#REF!,2)="Y1"</formula>
    </cfRule>
  </conditionalFormatting>
  <conditionalFormatting sqref="E71">
    <cfRule type="duplicateValues" dxfId="24584" priority="595"/>
    <cfRule type="expression" dxfId="24583" priority="596">
      <formula>LEFT(#REF!,2)="Y0"</formula>
    </cfRule>
    <cfRule type="expression" dxfId="24582" priority="597">
      <formula>LEFT(#REF!,2)="Y3"</formula>
    </cfRule>
    <cfRule type="expression" dxfId="24581" priority="598">
      <formula>LEFT(#REF!,2)="Y2"</formula>
    </cfRule>
    <cfRule type="expression" dxfId="24580" priority="599">
      <formula>LEFT(#REF!,2)="Y1"</formula>
    </cfRule>
    <cfRule type="duplicateValues" dxfId="24579" priority="600"/>
  </conditionalFormatting>
  <conditionalFormatting sqref="F72 H72:I72">
    <cfRule type="expression" dxfId="24578" priority="577">
      <formula>LEFT(#REF!,2)="Y0"</formula>
    </cfRule>
    <cfRule type="expression" dxfId="24577" priority="578">
      <formula>LEFT(#REF!,2)="Y3"</formula>
    </cfRule>
    <cfRule type="expression" dxfId="24576" priority="579">
      <formula>LEFT(#REF!,2)="Y2"</formula>
    </cfRule>
    <cfRule type="expression" dxfId="24575" priority="580">
      <formula>LEFT(#REF!,2)="Y1"</formula>
    </cfRule>
  </conditionalFormatting>
  <conditionalFormatting sqref="E72">
    <cfRule type="duplicateValues" dxfId="24574" priority="583"/>
    <cfRule type="expression" dxfId="24573" priority="584">
      <formula>LEFT(#REF!,2)="Y0"</formula>
    </cfRule>
    <cfRule type="expression" dxfId="24572" priority="585">
      <formula>LEFT(#REF!,2)="Y3"</formula>
    </cfRule>
    <cfRule type="expression" dxfId="24571" priority="586">
      <formula>LEFT(#REF!,2)="Y2"</formula>
    </cfRule>
    <cfRule type="expression" dxfId="24570" priority="587">
      <formula>LEFT(#REF!,2)="Y1"</formula>
    </cfRule>
    <cfRule type="duplicateValues" dxfId="24569" priority="588"/>
  </conditionalFormatting>
  <conditionalFormatting sqref="F73 H73:I73">
    <cfRule type="expression" dxfId="24568" priority="565">
      <formula>LEFT(#REF!,2)="Y0"</formula>
    </cfRule>
    <cfRule type="expression" dxfId="24567" priority="566">
      <formula>LEFT(#REF!,2)="Y3"</formula>
    </cfRule>
    <cfRule type="expression" dxfId="24566" priority="567">
      <formula>LEFT(#REF!,2)="Y2"</formula>
    </cfRule>
    <cfRule type="expression" dxfId="24565" priority="568">
      <formula>LEFT(#REF!,2)="Y1"</formula>
    </cfRule>
  </conditionalFormatting>
  <conditionalFormatting sqref="E73">
    <cfRule type="duplicateValues" dxfId="24564" priority="571"/>
    <cfRule type="expression" dxfId="24563" priority="572">
      <formula>LEFT(#REF!,2)="Y0"</formula>
    </cfRule>
    <cfRule type="expression" dxfId="24562" priority="573">
      <formula>LEFT(#REF!,2)="Y3"</formula>
    </cfRule>
    <cfRule type="expression" dxfId="24561" priority="574">
      <formula>LEFT(#REF!,2)="Y2"</formula>
    </cfRule>
    <cfRule type="expression" dxfId="24560" priority="575">
      <formula>LEFT(#REF!,2)="Y1"</formula>
    </cfRule>
    <cfRule type="duplicateValues" dxfId="24559" priority="576"/>
  </conditionalFormatting>
  <conditionalFormatting sqref="B66:B68">
    <cfRule type="duplicateValues" dxfId="24558" priority="564"/>
  </conditionalFormatting>
  <conditionalFormatting sqref="B69:B70">
    <cfRule type="duplicateValues" dxfId="24557" priority="563"/>
  </conditionalFormatting>
  <conditionalFormatting sqref="B71:B73">
    <cfRule type="duplicateValues" dxfId="24556" priority="562"/>
  </conditionalFormatting>
  <conditionalFormatting sqref="D66:D68">
    <cfRule type="duplicateValues" dxfId="24555" priority="561"/>
  </conditionalFormatting>
  <conditionalFormatting sqref="D69:D70">
    <cfRule type="duplicateValues" dxfId="24554" priority="560"/>
  </conditionalFormatting>
  <conditionalFormatting sqref="D71:D73">
    <cfRule type="duplicateValues" dxfId="24553" priority="559"/>
  </conditionalFormatting>
  <conditionalFormatting sqref="B11">
    <cfRule type="duplicateValues" dxfId="24552" priority="539"/>
  </conditionalFormatting>
  <conditionalFormatting sqref="D11">
    <cfRule type="duplicateValues" dxfId="24551" priority="538"/>
  </conditionalFormatting>
  <conditionalFormatting sqref="F75 H75:I75">
    <cfRule type="expression" dxfId="24550" priority="528">
      <formula>LEFT(#REF!,2)="Y0"</formula>
    </cfRule>
    <cfRule type="expression" dxfId="24549" priority="529">
      <formula>LEFT(#REF!,2)="Y3"</formula>
    </cfRule>
    <cfRule type="expression" dxfId="24548" priority="530">
      <formula>LEFT(#REF!,2)="Y2"</formula>
    </cfRule>
    <cfRule type="expression" dxfId="24547" priority="531">
      <formula>LEFT(#REF!,2)="Y1"</formula>
    </cfRule>
  </conditionalFormatting>
  <conditionalFormatting sqref="E75">
    <cfRule type="duplicateValues" dxfId="24546" priority="532"/>
    <cfRule type="expression" dxfId="24545" priority="533">
      <formula>LEFT(#REF!,2)="Y0"</formula>
    </cfRule>
    <cfRule type="expression" dxfId="24544" priority="534">
      <formula>LEFT(#REF!,2)="Y3"</formula>
    </cfRule>
    <cfRule type="expression" dxfId="24543" priority="535">
      <formula>LEFT(#REF!,2)="Y2"</formula>
    </cfRule>
    <cfRule type="expression" dxfId="24542" priority="536">
      <formula>LEFT(#REF!,2)="Y1"</formula>
    </cfRule>
    <cfRule type="duplicateValues" dxfId="24541" priority="537"/>
  </conditionalFormatting>
  <conditionalFormatting sqref="B75">
    <cfRule type="duplicateValues" dxfId="24540" priority="525"/>
  </conditionalFormatting>
  <conditionalFormatting sqref="D75">
    <cfRule type="duplicateValues" dxfId="24539" priority="524"/>
  </conditionalFormatting>
  <conditionalFormatting sqref="F19">
    <cfRule type="expression" dxfId="24538" priority="514">
      <formula>LEFT(#REF!,2)="Y0"</formula>
    </cfRule>
    <cfRule type="expression" dxfId="24537" priority="515">
      <formula>LEFT(#REF!,2)="Y3"</formula>
    </cfRule>
    <cfRule type="expression" dxfId="24536" priority="516">
      <formula>LEFT(#REF!,2)="Y2"</formula>
    </cfRule>
    <cfRule type="expression" dxfId="24535" priority="517">
      <formula>LEFT(#REF!,2)="Y1"</formula>
    </cfRule>
  </conditionalFormatting>
  <conditionalFormatting sqref="H19:I19">
    <cfRule type="expression" dxfId="24534" priority="510">
      <formula>LEFT(#REF!,2)="Y0"</formula>
    </cfRule>
    <cfRule type="expression" dxfId="24533" priority="511">
      <formula>LEFT(#REF!,2)="Y3"</formula>
    </cfRule>
    <cfRule type="expression" dxfId="24532" priority="512">
      <formula>LEFT(#REF!,2)="Y2"</formula>
    </cfRule>
    <cfRule type="expression" dxfId="24531" priority="513">
      <formula>LEFT(#REF!,2)="Y1"</formula>
    </cfRule>
  </conditionalFormatting>
  <conditionalFormatting sqref="E19">
    <cfRule type="duplicateValues" dxfId="24530" priority="518"/>
    <cfRule type="expression" dxfId="24529" priority="519">
      <formula>LEFT(#REF!,2)="Y0"</formula>
    </cfRule>
    <cfRule type="expression" dxfId="24528" priority="520">
      <formula>LEFT(#REF!,2)="Y3"</formula>
    </cfRule>
    <cfRule type="expression" dxfId="24527" priority="521">
      <formula>LEFT(#REF!,2)="Y2"</formula>
    </cfRule>
    <cfRule type="expression" dxfId="24526" priority="522">
      <formula>LEFT(#REF!,2)="Y1"</formula>
    </cfRule>
    <cfRule type="duplicateValues" dxfId="24525" priority="523"/>
  </conditionalFormatting>
  <conditionalFormatting sqref="B19">
    <cfRule type="duplicateValues" dxfId="24524" priority="509"/>
  </conditionalFormatting>
  <conditionalFormatting sqref="D19">
    <cfRule type="duplicateValues" dxfId="24523" priority="508"/>
  </conditionalFormatting>
  <conditionalFormatting sqref="F20">
    <cfRule type="expression" dxfId="24522" priority="498">
      <formula>LEFT(#REF!,2)="Y0"</formula>
    </cfRule>
    <cfRule type="expression" dxfId="24521" priority="499">
      <formula>LEFT(#REF!,2)="Y3"</formula>
    </cfRule>
    <cfRule type="expression" dxfId="24520" priority="500">
      <formula>LEFT(#REF!,2)="Y2"</formula>
    </cfRule>
    <cfRule type="expression" dxfId="24519" priority="501">
      <formula>LEFT(#REF!,2)="Y1"</formula>
    </cfRule>
  </conditionalFormatting>
  <conditionalFormatting sqref="H20:I20">
    <cfRule type="expression" dxfId="24518" priority="494">
      <formula>LEFT(#REF!,2)="Y0"</formula>
    </cfRule>
    <cfRule type="expression" dxfId="24517" priority="495">
      <formula>LEFT(#REF!,2)="Y3"</formula>
    </cfRule>
    <cfRule type="expression" dxfId="24516" priority="496">
      <formula>LEFT(#REF!,2)="Y2"</formula>
    </cfRule>
    <cfRule type="expression" dxfId="24515" priority="497">
      <formula>LEFT(#REF!,2)="Y1"</formula>
    </cfRule>
  </conditionalFormatting>
  <conditionalFormatting sqref="E20">
    <cfRule type="duplicateValues" dxfId="24514" priority="502"/>
    <cfRule type="expression" dxfId="24513" priority="503">
      <formula>LEFT(#REF!,2)="Y0"</formula>
    </cfRule>
    <cfRule type="expression" dxfId="24512" priority="504">
      <formula>LEFT(#REF!,2)="Y3"</formula>
    </cfRule>
    <cfRule type="expression" dxfId="24511" priority="505">
      <formula>LEFT(#REF!,2)="Y2"</formula>
    </cfRule>
    <cfRule type="expression" dxfId="24510" priority="506">
      <formula>LEFT(#REF!,2)="Y1"</formula>
    </cfRule>
    <cfRule type="duplicateValues" dxfId="24509" priority="507"/>
  </conditionalFormatting>
  <conditionalFormatting sqref="F21">
    <cfRule type="expression" dxfId="24508" priority="480">
      <formula>LEFT(#REF!,2)="Y0"</formula>
    </cfRule>
    <cfRule type="expression" dxfId="24507" priority="481">
      <formula>LEFT(#REF!,2)="Y3"</formula>
    </cfRule>
    <cfRule type="expression" dxfId="24506" priority="482">
      <formula>LEFT(#REF!,2)="Y2"</formula>
    </cfRule>
    <cfRule type="expression" dxfId="24505" priority="483">
      <formula>LEFT(#REF!,2)="Y1"</formula>
    </cfRule>
  </conditionalFormatting>
  <conditionalFormatting sqref="H21:I21">
    <cfRule type="expression" dxfId="24504" priority="476">
      <formula>LEFT(#REF!,2)="Y0"</formula>
    </cfRule>
    <cfRule type="expression" dxfId="24503" priority="477">
      <formula>LEFT(#REF!,2)="Y3"</formula>
    </cfRule>
    <cfRule type="expression" dxfId="24502" priority="478">
      <formula>LEFT(#REF!,2)="Y2"</formula>
    </cfRule>
    <cfRule type="expression" dxfId="24501" priority="479">
      <formula>LEFT(#REF!,2)="Y1"</formula>
    </cfRule>
  </conditionalFormatting>
  <conditionalFormatting sqref="E21">
    <cfRule type="duplicateValues" dxfId="24500" priority="484"/>
    <cfRule type="expression" dxfId="24499" priority="485">
      <formula>LEFT(#REF!,2)="Y0"</formula>
    </cfRule>
    <cfRule type="expression" dxfId="24498" priority="486">
      <formula>LEFT(#REF!,2)="Y3"</formula>
    </cfRule>
    <cfRule type="expression" dxfId="24497" priority="487">
      <formula>LEFT(#REF!,2)="Y2"</formula>
    </cfRule>
    <cfRule type="expression" dxfId="24496" priority="488">
      <formula>LEFT(#REF!,2)="Y1"</formula>
    </cfRule>
    <cfRule type="duplicateValues" dxfId="24495" priority="489"/>
  </conditionalFormatting>
  <conditionalFormatting sqref="B21">
    <cfRule type="duplicateValues" dxfId="24494" priority="473"/>
  </conditionalFormatting>
  <conditionalFormatting sqref="D21">
    <cfRule type="duplicateValues" dxfId="24493" priority="472"/>
  </conditionalFormatting>
  <conditionalFormatting sqref="F22">
    <cfRule type="expression" dxfId="24492" priority="462">
      <formula>LEFT(#REF!,2)="Y0"</formula>
    </cfRule>
    <cfRule type="expression" dxfId="24491" priority="463">
      <formula>LEFT(#REF!,2)="Y3"</formula>
    </cfRule>
    <cfRule type="expression" dxfId="24490" priority="464">
      <formula>LEFT(#REF!,2)="Y2"</formula>
    </cfRule>
    <cfRule type="expression" dxfId="24489" priority="465">
      <formula>LEFT(#REF!,2)="Y1"</formula>
    </cfRule>
  </conditionalFormatting>
  <conditionalFormatting sqref="H22:I22">
    <cfRule type="expression" dxfId="24488" priority="458">
      <formula>LEFT(#REF!,2)="Y0"</formula>
    </cfRule>
    <cfRule type="expression" dxfId="24487" priority="459">
      <formula>LEFT(#REF!,2)="Y3"</formula>
    </cfRule>
    <cfRule type="expression" dxfId="24486" priority="460">
      <formula>LEFT(#REF!,2)="Y2"</formula>
    </cfRule>
    <cfRule type="expression" dxfId="24485" priority="461">
      <formula>LEFT(#REF!,2)="Y1"</formula>
    </cfRule>
  </conditionalFormatting>
  <conditionalFormatting sqref="E22">
    <cfRule type="duplicateValues" dxfId="24484" priority="466"/>
    <cfRule type="expression" dxfId="24483" priority="467">
      <formula>LEFT(#REF!,2)="Y0"</formula>
    </cfRule>
    <cfRule type="expression" dxfId="24482" priority="468">
      <formula>LEFT(#REF!,2)="Y3"</formula>
    </cfRule>
    <cfRule type="expression" dxfId="24481" priority="469">
      <formula>LEFT(#REF!,2)="Y2"</formula>
    </cfRule>
    <cfRule type="expression" dxfId="24480" priority="470">
      <formula>LEFT(#REF!,2)="Y1"</formula>
    </cfRule>
    <cfRule type="duplicateValues" dxfId="24479" priority="471"/>
  </conditionalFormatting>
  <conditionalFormatting sqref="B20">
    <cfRule type="duplicateValues" dxfId="24478" priority="455"/>
  </conditionalFormatting>
  <conditionalFormatting sqref="D20">
    <cfRule type="duplicateValues" dxfId="24477" priority="454"/>
  </conditionalFormatting>
  <conditionalFormatting sqref="B22">
    <cfRule type="duplicateValues" dxfId="24476" priority="453"/>
  </conditionalFormatting>
  <conditionalFormatting sqref="D22">
    <cfRule type="duplicateValues" dxfId="24475" priority="452"/>
  </conditionalFormatting>
  <conditionalFormatting sqref="B43">
    <cfRule type="duplicateValues" dxfId="24474" priority="450"/>
  </conditionalFormatting>
  <conditionalFormatting sqref="D43">
    <cfRule type="duplicateValues" dxfId="24473" priority="449"/>
  </conditionalFormatting>
  <conditionalFormatting sqref="F23">
    <cfRule type="expression" dxfId="24472" priority="439">
      <formula>LEFT(#REF!,2)="Y0"</formula>
    </cfRule>
    <cfRule type="expression" dxfId="24471" priority="440">
      <formula>LEFT(#REF!,2)="Y3"</formula>
    </cfRule>
    <cfRule type="expression" dxfId="24470" priority="441">
      <formula>LEFT(#REF!,2)="Y2"</formula>
    </cfRule>
    <cfRule type="expression" dxfId="24469" priority="442">
      <formula>LEFT(#REF!,2)="Y1"</formula>
    </cfRule>
  </conditionalFormatting>
  <conditionalFormatting sqref="H23:I23">
    <cfRule type="expression" dxfId="24468" priority="435">
      <formula>LEFT(#REF!,2)="Y0"</formula>
    </cfRule>
    <cfRule type="expression" dxfId="24467" priority="436">
      <formula>LEFT(#REF!,2)="Y3"</formula>
    </cfRule>
    <cfRule type="expression" dxfId="24466" priority="437">
      <formula>LEFT(#REF!,2)="Y2"</formula>
    </cfRule>
    <cfRule type="expression" dxfId="24465" priority="438">
      <formula>LEFT(#REF!,2)="Y1"</formula>
    </cfRule>
  </conditionalFormatting>
  <conditionalFormatting sqref="E23">
    <cfRule type="duplicateValues" dxfId="24464" priority="443"/>
    <cfRule type="expression" dxfId="24463" priority="444">
      <formula>LEFT(#REF!,2)="Y0"</formula>
    </cfRule>
    <cfRule type="expression" dxfId="24462" priority="445">
      <formula>LEFT(#REF!,2)="Y3"</formula>
    </cfRule>
    <cfRule type="expression" dxfId="24461" priority="446">
      <formula>LEFT(#REF!,2)="Y2"</formula>
    </cfRule>
    <cfRule type="expression" dxfId="24460" priority="447">
      <formula>LEFT(#REF!,2)="Y1"</formula>
    </cfRule>
    <cfRule type="duplicateValues" dxfId="24459" priority="448"/>
  </conditionalFormatting>
  <conditionalFormatting sqref="B23">
    <cfRule type="duplicateValues" dxfId="24458" priority="434"/>
  </conditionalFormatting>
  <conditionalFormatting sqref="D23">
    <cfRule type="duplicateValues" dxfId="24457" priority="433"/>
  </conditionalFormatting>
  <conditionalFormatting sqref="F24">
    <cfRule type="expression" dxfId="24456" priority="423">
      <formula>LEFT(#REF!,2)="Y0"</formula>
    </cfRule>
    <cfRule type="expression" dxfId="24455" priority="424">
      <formula>LEFT(#REF!,2)="Y3"</formula>
    </cfRule>
    <cfRule type="expression" dxfId="24454" priority="425">
      <formula>LEFT(#REF!,2)="Y2"</formula>
    </cfRule>
    <cfRule type="expression" dxfId="24453" priority="426">
      <formula>LEFT(#REF!,2)="Y1"</formula>
    </cfRule>
  </conditionalFormatting>
  <conditionalFormatting sqref="H24:I24">
    <cfRule type="expression" dxfId="24452" priority="419">
      <formula>LEFT(#REF!,2)="Y0"</formula>
    </cfRule>
    <cfRule type="expression" dxfId="24451" priority="420">
      <formula>LEFT(#REF!,2)="Y3"</formula>
    </cfRule>
    <cfRule type="expression" dxfId="24450" priority="421">
      <formula>LEFT(#REF!,2)="Y2"</formula>
    </cfRule>
    <cfRule type="expression" dxfId="24449" priority="422">
      <formula>LEFT(#REF!,2)="Y1"</formula>
    </cfRule>
  </conditionalFormatting>
  <conditionalFormatting sqref="E24">
    <cfRule type="duplicateValues" dxfId="24448" priority="427"/>
    <cfRule type="expression" dxfId="24447" priority="428">
      <formula>LEFT(#REF!,2)="Y0"</formula>
    </cfRule>
    <cfRule type="expression" dxfId="24446" priority="429">
      <formula>LEFT(#REF!,2)="Y3"</formula>
    </cfRule>
    <cfRule type="expression" dxfId="24445" priority="430">
      <formula>LEFT(#REF!,2)="Y2"</formula>
    </cfRule>
    <cfRule type="expression" dxfId="24444" priority="431">
      <formula>LEFT(#REF!,2)="Y1"</formula>
    </cfRule>
    <cfRule type="duplicateValues" dxfId="24443" priority="432"/>
  </conditionalFormatting>
  <conditionalFormatting sqref="B24">
    <cfRule type="duplicateValues" dxfId="24442" priority="418"/>
  </conditionalFormatting>
  <conditionalFormatting sqref="D24">
    <cfRule type="duplicateValues" dxfId="24441" priority="417"/>
  </conditionalFormatting>
  <conditionalFormatting sqref="D12 D9">
    <cfRule type="duplicateValues" dxfId="24440" priority="9779"/>
  </conditionalFormatting>
  <conditionalFormatting sqref="B9 B12">
    <cfRule type="duplicateValues" dxfId="24439" priority="9782"/>
  </conditionalFormatting>
  <conditionalFormatting sqref="B62">
    <cfRule type="duplicateValues" dxfId="24438" priority="9799"/>
  </conditionalFormatting>
  <conditionalFormatting sqref="D62">
    <cfRule type="duplicateValues" dxfId="24437" priority="9800"/>
  </conditionalFormatting>
  <conditionalFormatting sqref="B31 B37 B39:B42 B44:B46">
    <cfRule type="duplicateValues" dxfId="24436" priority="9809"/>
  </conditionalFormatting>
  <conditionalFormatting sqref="D31 D37 D39:D42 D44:D46">
    <cfRule type="duplicateValues" dxfId="24435" priority="9812"/>
  </conditionalFormatting>
  <conditionalFormatting sqref="H38:I38 F38">
    <cfRule type="expression" dxfId="24434" priority="389">
      <formula>LEFT(#REF!,2)="Y0"</formula>
    </cfRule>
    <cfRule type="expression" dxfId="24433" priority="390">
      <formula>LEFT(#REF!,2)="Y3"</formula>
    </cfRule>
    <cfRule type="expression" dxfId="24432" priority="391">
      <formula>LEFT(#REF!,2)="Y2"</formula>
    </cfRule>
    <cfRule type="expression" dxfId="24431" priority="392">
      <formula>LEFT(#REF!,2)="Y1"</formula>
    </cfRule>
  </conditionalFormatting>
  <conditionalFormatting sqref="E38">
    <cfRule type="duplicateValues" dxfId="24430" priority="393"/>
    <cfRule type="expression" dxfId="24429" priority="394">
      <formula>LEFT(#REF!,2)="Y0"</formula>
    </cfRule>
    <cfRule type="expression" dxfId="24428" priority="395">
      <formula>LEFT(#REF!,2)="Y3"</formula>
    </cfRule>
    <cfRule type="expression" dxfId="24427" priority="396">
      <formula>LEFT(#REF!,2)="Y2"</formula>
    </cfRule>
    <cfRule type="expression" dxfId="24426" priority="397">
      <formula>LEFT(#REF!,2)="Y1"</formula>
    </cfRule>
    <cfRule type="duplicateValues" dxfId="24425" priority="398"/>
  </conditionalFormatting>
  <conditionalFormatting sqref="B38">
    <cfRule type="duplicateValues" dxfId="24424" priority="399"/>
  </conditionalFormatting>
  <conditionalFormatting sqref="D38">
    <cfRule type="duplicateValues" dxfId="24423" priority="400"/>
  </conditionalFormatting>
  <conditionalFormatting sqref="F76 H76:I76">
    <cfRule type="expression" dxfId="24422" priority="379">
      <formula>LEFT(#REF!,2)="Y0"</formula>
    </cfRule>
    <cfRule type="expression" dxfId="24421" priority="380">
      <formula>LEFT(#REF!,2)="Y3"</formula>
    </cfRule>
    <cfRule type="expression" dxfId="24420" priority="381">
      <formula>LEFT(#REF!,2)="Y2"</formula>
    </cfRule>
    <cfRule type="expression" dxfId="24419" priority="382">
      <formula>LEFT(#REF!,2)="Y1"</formula>
    </cfRule>
  </conditionalFormatting>
  <conditionalFormatting sqref="E76">
    <cfRule type="duplicateValues" dxfId="24418" priority="383"/>
    <cfRule type="expression" dxfId="24417" priority="384">
      <formula>LEFT(#REF!,2)="Y0"</formula>
    </cfRule>
    <cfRule type="expression" dxfId="24416" priority="385">
      <formula>LEFT(#REF!,2)="Y3"</formula>
    </cfRule>
    <cfRule type="expression" dxfId="24415" priority="386">
      <formula>LEFT(#REF!,2)="Y2"</formula>
    </cfRule>
    <cfRule type="expression" dxfId="24414" priority="387">
      <formula>LEFT(#REF!,2)="Y1"</formula>
    </cfRule>
    <cfRule type="duplicateValues" dxfId="24413" priority="388"/>
  </conditionalFormatting>
  <conditionalFormatting sqref="B76">
    <cfRule type="duplicateValues" dxfId="24412" priority="378"/>
  </conditionalFormatting>
  <conditionalFormatting sqref="D76">
    <cfRule type="duplicateValues" dxfId="24411" priority="377"/>
  </conditionalFormatting>
  <conditionalFormatting sqref="H25:I25 F25">
    <cfRule type="expression" dxfId="24410" priority="365">
      <formula>LEFT(#REF!,2)="Y0"</formula>
    </cfRule>
    <cfRule type="expression" dxfId="24409" priority="366">
      <formula>LEFT(#REF!,2)="Y3"</formula>
    </cfRule>
    <cfRule type="expression" dxfId="24408" priority="367">
      <formula>LEFT(#REF!,2)="Y2"</formula>
    </cfRule>
    <cfRule type="expression" dxfId="24407" priority="368">
      <formula>LEFT(#REF!,2)="Y1"</formula>
    </cfRule>
  </conditionalFormatting>
  <conditionalFormatting sqref="E25">
    <cfRule type="duplicateValues" dxfId="24406" priority="369"/>
    <cfRule type="expression" dxfId="24405" priority="370">
      <formula>LEFT(#REF!,2)="Y0"</formula>
    </cfRule>
    <cfRule type="expression" dxfId="24404" priority="371">
      <formula>LEFT(#REF!,2)="Y3"</formula>
    </cfRule>
    <cfRule type="expression" dxfId="24403" priority="372">
      <formula>LEFT(#REF!,2)="Y2"</formula>
    </cfRule>
    <cfRule type="expression" dxfId="24402" priority="373">
      <formula>LEFT(#REF!,2)="Y1"</formula>
    </cfRule>
    <cfRule type="duplicateValues" dxfId="24401" priority="374"/>
  </conditionalFormatting>
  <conditionalFormatting sqref="D25">
    <cfRule type="duplicateValues" dxfId="24400" priority="375"/>
  </conditionalFormatting>
  <conditionalFormatting sqref="B25">
    <cfRule type="duplicateValues" dxfId="24399" priority="376"/>
  </conditionalFormatting>
  <conditionalFormatting sqref="H51:I51 F51">
    <cfRule type="expression" dxfId="24398" priority="355">
      <formula>LEFT(#REF!,2)="Y0"</formula>
    </cfRule>
    <cfRule type="expression" dxfId="24397" priority="356">
      <formula>LEFT(#REF!,2)="Y3"</formula>
    </cfRule>
    <cfRule type="expression" dxfId="24396" priority="357">
      <formula>LEFT(#REF!,2)="Y2"</formula>
    </cfRule>
    <cfRule type="expression" dxfId="24395" priority="358">
      <formula>LEFT(#REF!,2)="Y1"</formula>
    </cfRule>
  </conditionalFormatting>
  <conditionalFormatting sqref="H52:I52 F52">
    <cfRule type="expression" dxfId="24394" priority="345">
      <formula>LEFT(#REF!,2)="Y0"</formula>
    </cfRule>
    <cfRule type="expression" dxfId="24393" priority="346">
      <formula>LEFT(#REF!,2)="Y3"</formula>
    </cfRule>
    <cfRule type="expression" dxfId="24392" priority="347">
      <formula>LEFT(#REF!,2)="Y2"</formula>
    </cfRule>
    <cfRule type="expression" dxfId="24391" priority="348">
      <formula>LEFT(#REF!,2)="Y1"</formula>
    </cfRule>
  </conditionalFormatting>
  <conditionalFormatting sqref="E52">
    <cfRule type="duplicateValues" dxfId="24390" priority="349"/>
    <cfRule type="expression" dxfId="24389" priority="350">
      <formula>LEFT(#REF!,2)="Y0"</formula>
    </cfRule>
    <cfRule type="expression" dxfId="24388" priority="351">
      <formula>LEFT(#REF!,2)="Y3"</formula>
    </cfRule>
    <cfRule type="expression" dxfId="24387" priority="352">
      <formula>LEFT(#REF!,2)="Y2"</formula>
    </cfRule>
    <cfRule type="expression" dxfId="24386" priority="353">
      <formula>LEFT(#REF!,2)="Y1"</formula>
    </cfRule>
    <cfRule type="duplicateValues" dxfId="24385" priority="354"/>
  </conditionalFormatting>
  <conditionalFormatting sqref="B51:B52">
    <cfRule type="duplicateValues" dxfId="24384" priority="344"/>
  </conditionalFormatting>
  <conditionalFormatting sqref="D51:D52">
    <cfRule type="duplicateValues" dxfId="24383" priority="343"/>
  </conditionalFormatting>
  <conditionalFormatting sqref="E51">
    <cfRule type="duplicateValues" dxfId="24382" priority="359"/>
    <cfRule type="expression" dxfId="24381" priority="360">
      <formula>LEFT(#REF!,2)="Y0"</formula>
    </cfRule>
    <cfRule type="expression" dxfId="24380" priority="361">
      <formula>LEFT(#REF!,2)="Y3"</formula>
    </cfRule>
    <cfRule type="expression" dxfId="24379" priority="362">
      <formula>LEFT(#REF!,2)="Y2"</formula>
    </cfRule>
    <cfRule type="expression" dxfId="24378" priority="363">
      <formula>LEFT(#REF!,2)="Y1"</formula>
    </cfRule>
    <cfRule type="duplicateValues" dxfId="24377" priority="364"/>
  </conditionalFormatting>
  <conditionalFormatting sqref="F77 H77:I77">
    <cfRule type="expression" dxfId="24376" priority="331">
      <formula>LEFT(#REF!,2)="Y0"</formula>
    </cfRule>
    <cfRule type="expression" dxfId="24375" priority="332">
      <formula>LEFT(#REF!,2)="Y3"</formula>
    </cfRule>
    <cfRule type="expression" dxfId="24374" priority="333">
      <formula>LEFT(#REF!,2)="Y2"</formula>
    </cfRule>
    <cfRule type="expression" dxfId="24373" priority="334">
      <formula>LEFT(#REF!,2)="Y1"</formula>
    </cfRule>
  </conditionalFormatting>
  <conditionalFormatting sqref="E77">
    <cfRule type="duplicateValues" dxfId="24372" priority="335"/>
    <cfRule type="expression" dxfId="24371" priority="336">
      <formula>LEFT(#REF!,2)="Y0"</formula>
    </cfRule>
    <cfRule type="expression" dxfId="24370" priority="337">
      <formula>LEFT(#REF!,2)="Y3"</formula>
    </cfRule>
    <cfRule type="expression" dxfId="24369" priority="338">
      <formula>LEFT(#REF!,2)="Y2"</formula>
    </cfRule>
    <cfRule type="expression" dxfId="24368" priority="339">
      <formula>LEFT(#REF!,2)="Y1"</formula>
    </cfRule>
    <cfRule type="duplicateValues" dxfId="24367" priority="340"/>
  </conditionalFormatting>
  <conditionalFormatting sqref="B77:B79">
    <cfRule type="duplicateValues" dxfId="24366" priority="330"/>
  </conditionalFormatting>
  <conditionalFormatting sqref="D77:D79">
    <cfRule type="duplicateValues" dxfId="24365" priority="329"/>
  </conditionalFormatting>
  <conditionalFormatting sqref="F78 H78:I78">
    <cfRule type="expression" dxfId="24364" priority="319">
      <formula>LEFT(#REF!,2)="Y0"</formula>
    </cfRule>
    <cfRule type="expression" dxfId="24363" priority="320">
      <formula>LEFT(#REF!,2)="Y3"</formula>
    </cfRule>
    <cfRule type="expression" dxfId="24362" priority="321">
      <formula>LEFT(#REF!,2)="Y2"</formula>
    </cfRule>
    <cfRule type="expression" dxfId="24361" priority="322">
      <formula>LEFT(#REF!,2)="Y1"</formula>
    </cfRule>
  </conditionalFormatting>
  <conditionalFormatting sqref="E78">
    <cfRule type="duplicateValues" dxfId="24360" priority="323"/>
    <cfRule type="expression" dxfId="24359" priority="324">
      <formula>LEFT(#REF!,2)="Y0"</formula>
    </cfRule>
    <cfRule type="expression" dxfId="24358" priority="325">
      <formula>LEFT(#REF!,2)="Y3"</formula>
    </cfRule>
    <cfRule type="expression" dxfId="24357" priority="326">
      <formula>LEFT(#REF!,2)="Y2"</formula>
    </cfRule>
    <cfRule type="expression" dxfId="24356" priority="327">
      <formula>LEFT(#REF!,2)="Y1"</formula>
    </cfRule>
    <cfRule type="duplicateValues" dxfId="24355" priority="328"/>
  </conditionalFormatting>
  <conditionalFormatting sqref="H26:I26 F26">
    <cfRule type="expression" dxfId="24354" priority="305">
      <formula>LEFT(#REF!,2)="Y0"</formula>
    </cfRule>
    <cfRule type="expression" dxfId="24353" priority="306">
      <formula>LEFT(#REF!,2)="Y3"</formula>
    </cfRule>
    <cfRule type="expression" dxfId="24352" priority="307">
      <formula>LEFT(#REF!,2)="Y2"</formula>
    </cfRule>
    <cfRule type="expression" dxfId="24351" priority="308">
      <formula>LEFT(#REF!,2)="Y1"</formula>
    </cfRule>
  </conditionalFormatting>
  <conditionalFormatting sqref="E26">
    <cfRule type="duplicateValues" dxfId="24350" priority="309"/>
    <cfRule type="expression" dxfId="24349" priority="310">
      <formula>LEFT(#REF!,2)="Y0"</formula>
    </cfRule>
    <cfRule type="expression" dxfId="24348" priority="311">
      <formula>LEFT(#REF!,2)="Y3"</formula>
    </cfRule>
    <cfRule type="expression" dxfId="24347" priority="312">
      <formula>LEFT(#REF!,2)="Y2"</formula>
    </cfRule>
    <cfRule type="expression" dxfId="24346" priority="313">
      <formula>LEFT(#REF!,2)="Y1"</formula>
    </cfRule>
    <cfRule type="duplicateValues" dxfId="24345" priority="314"/>
  </conditionalFormatting>
  <conditionalFormatting sqref="B26">
    <cfRule type="duplicateValues" dxfId="24344" priority="304"/>
  </conditionalFormatting>
  <conditionalFormatting sqref="B84">
    <cfRule type="duplicateValues" dxfId="24343" priority="303"/>
  </conditionalFormatting>
  <conditionalFormatting sqref="D84">
    <cfRule type="duplicateValues" dxfId="24342" priority="302"/>
  </conditionalFormatting>
  <conditionalFormatting sqref="F84 H84:I84">
    <cfRule type="expression" dxfId="24341" priority="292">
      <formula>LEFT(#REF!,2)="Y0"</formula>
    </cfRule>
    <cfRule type="expression" dxfId="24340" priority="293">
      <formula>LEFT(#REF!,2)="Y3"</formula>
    </cfRule>
    <cfRule type="expression" dxfId="24339" priority="294">
      <formula>LEFT(#REF!,2)="Y2"</formula>
    </cfRule>
    <cfRule type="expression" dxfId="24338" priority="295">
      <formula>LEFT(#REF!,2)="Y1"</formula>
    </cfRule>
  </conditionalFormatting>
  <conditionalFormatting sqref="E84">
    <cfRule type="duplicateValues" dxfId="24337" priority="296"/>
    <cfRule type="expression" dxfId="24336" priority="297">
      <formula>LEFT(#REF!,2)="Y0"</formula>
    </cfRule>
    <cfRule type="expression" dxfId="24335" priority="298">
      <formula>LEFT(#REF!,2)="Y3"</formula>
    </cfRule>
    <cfRule type="expression" dxfId="24334" priority="299">
      <formula>LEFT(#REF!,2)="Y2"</formula>
    </cfRule>
    <cfRule type="expression" dxfId="24333" priority="300">
      <formula>LEFT(#REF!,2)="Y1"</formula>
    </cfRule>
    <cfRule type="duplicateValues" dxfId="24332" priority="301"/>
  </conditionalFormatting>
  <conditionalFormatting sqref="H53:I53 F53">
    <cfRule type="expression" dxfId="24331" priority="282">
      <formula>LEFT(#REF!,2)="Y0"</formula>
    </cfRule>
    <cfRule type="expression" dxfId="24330" priority="283">
      <formula>LEFT(#REF!,2)="Y3"</formula>
    </cfRule>
    <cfRule type="expression" dxfId="24329" priority="284">
      <formula>LEFT(#REF!,2)="Y2"</formula>
    </cfRule>
    <cfRule type="expression" dxfId="24328" priority="285">
      <formula>LEFT(#REF!,2)="Y1"</formula>
    </cfRule>
  </conditionalFormatting>
  <conditionalFormatting sqref="E53">
    <cfRule type="duplicateValues" dxfId="24327" priority="286"/>
    <cfRule type="expression" dxfId="24326" priority="287">
      <formula>LEFT(#REF!,2)="Y0"</formula>
    </cfRule>
    <cfRule type="expression" dxfId="24325" priority="288">
      <formula>LEFT(#REF!,2)="Y3"</formula>
    </cfRule>
    <cfRule type="expression" dxfId="24324" priority="289">
      <formula>LEFT(#REF!,2)="Y2"</formula>
    </cfRule>
    <cfRule type="expression" dxfId="24323" priority="290">
      <formula>LEFT(#REF!,2)="Y1"</formula>
    </cfRule>
    <cfRule type="duplicateValues" dxfId="24322" priority="291"/>
  </conditionalFormatting>
  <conditionalFormatting sqref="B53">
    <cfRule type="duplicateValues" dxfId="24321" priority="281"/>
  </conditionalFormatting>
  <conditionalFormatting sqref="D53">
    <cfRule type="duplicateValues" dxfId="24320" priority="280"/>
  </conditionalFormatting>
  <conditionalFormatting sqref="F79 H79:I79">
    <cfRule type="expression" dxfId="24319" priority="268">
      <formula>LEFT(#REF!,2)="Y0"</formula>
    </cfRule>
    <cfRule type="expression" dxfId="24318" priority="269">
      <formula>LEFT(#REF!,2)="Y3"</formula>
    </cfRule>
    <cfRule type="expression" dxfId="24317" priority="270">
      <formula>LEFT(#REF!,2)="Y2"</formula>
    </cfRule>
    <cfRule type="expression" dxfId="24316" priority="271">
      <formula>LEFT(#REF!,2)="Y1"</formula>
    </cfRule>
  </conditionalFormatting>
  <conditionalFormatting sqref="E79">
    <cfRule type="duplicateValues" dxfId="24315" priority="272"/>
    <cfRule type="expression" dxfId="24314" priority="273">
      <formula>LEFT(#REF!,2)="Y0"</formula>
    </cfRule>
    <cfRule type="expression" dxfId="24313" priority="274">
      <formula>LEFT(#REF!,2)="Y3"</formula>
    </cfRule>
    <cfRule type="expression" dxfId="24312" priority="275">
      <formula>LEFT(#REF!,2)="Y2"</formula>
    </cfRule>
    <cfRule type="expression" dxfId="24311" priority="276">
      <formula>LEFT(#REF!,2)="Y1"</formula>
    </cfRule>
    <cfRule type="duplicateValues" dxfId="24310" priority="277"/>
  </conditionalFormatting>
  <conditionalFormatting sqref="H27:I27 F27">
    <cfRule type="expression" dxfId="24309" priority="257">
      <formula>LEFT(#REF!,2)="Y0"</formula>
    </cfRule>
    <cfRule type="expression" dxfId="24308" priority="258">
      <formula>LEFT(#REF!,2)="Y3"</formula>
    </cfRule>
    <cfRule type="expression" dxfId="24307" priority="259">
      <formula>LEFT(#REF!,2)="Y2"</formula>
    </cfRule>
    <cfRule type="expression" dxfId="24306" priority="260">
      <formula>LEFT(#REF!,2)="Y1"</formula>
    </cfRule>
  </conditionalFormatting>
  <conditionalFormatting sqref="E27">
    <cfRule type="duplicateValues" dxfId="24305" priority="261"/>
    <cfRule type="expression" dxfId="24304" priority="262">
      <formula>LEFT(#REF!,2)="Y0"</formula>
    </cfRule>
    <cfRule type="expression" dxfId="24303" priority="263">
      <formula>LEFT(#REF!,2)="Y3"</formula>
    </cfRule>
    <cfRule type="expression" dxfId="24302" priority="264">
      <formula>LEFT(#REF!,2)="Y2"</formula>
    </cfRule>
    <cfRule type="expression" dxfId="24301" priority="265">
      <formula>LEFT(#REF!,2)="Y1"</formula>
    </cfRule>
    <cfRule type="duplicateValues" dxfId="24300" priority="266"/>
  </conditionalFormatting>
  <conditionalFormatting sqref="D27">
    <cfRule type="duplicateValues" dxfId="24299" priority="267"/>
  </conditionalFormatting>
  <conditionalFormatting sqref="B27">
    <cfRule type="duplicateValues" dxfId="24298" priority="256"/>
  </conditionalFormatting>
  <conditionalFormatting sqref="H54:I54 F54">
    <cfRule type="expression" dxfId="24297" priority="246">
      <formula>LEFT(#REF!,2)="Y0"</formula>
    </cfRule>
    <cfRule type="expression" dxfId="24296" priority="247">
      <formula>LEFT(#REF!,2)="Y3"</formula>
    </cfRule>
    <cfRule type="expression" dxfId="24295" priority="248">
      <formula>LEFT(#REF!,2)="Y2"</formula>
    </cfRule>
    <cfRule type="expression" dxfId="24294" priority="249">
      <formula>LEFT(#REF!,2)="Y1"</formula>
    </cfRule>
  </conditionalFormatting>
  <conditionalFormatting sqref="E54">
    <cfRule type="duplicateValues" dxfId="24293" priority="250"/>
    <cfRule type="expression" dxfId="24292" priority="251">
      <formula>LEFT(#REF!,2)="Y0"</formula>
    </cfRule>
    <cfRule type="expression" dxfId="24291" priority="252">
      <formula>LEFT(#REF!,2)="Y3"</formula>
    </cfRule>
    <cfRule type="expression" dxfId="24290" priority="253">
      <formula>LEFT(#REF!,2)="Y2"</formula>
    </cfRule>
    <cfRule type="expression" dxfId="24289" priority="254">
      <formula>LEFT(#REF!,2)="Y1"</formula>
    </cfRule>
    <cfRule type="duplicateValues" dxfId="24288" priority="255"/>
  </conditionalFormatting>
  <conditionalFormatting sqref="B54">
    <cfRule type="duplicateValues" dxfId="24287" priority="245"/>
  </conditionalFormatting>
  <conditionalFormatting sqref="D54">
    <cfRule type="duplicateValues" dxfId="24286" priority="244"/>
  </conditionalFormatting>
  <conditionalFormatting sqref="B80">
    <cfRule type="duplicateValues" dxfId="24285" priority="243"/>
  </conditionalFormatting>
  <conditionalFormatting sqref="D80">
    <cfRule type="duplicateValues" dxfId="24284" priority="242"/>
  </conditionalFormatting>
  <conditionalFormatting sqref="F80 H80:I80">
    <cfRule type="expression" dxfId="24283" priority="232">
      <formula>LEFT(#REF!,2)="Y0"</formula>
    </cfRule>
    <cfRule type="expression" dxfId="24282" priority="233">
      <formula>LEFT(#REF!,2)="Y3"</formula>
    </cfRule>
    <cfRule type="expression" dxfId="24281" priority="234">
      <formula>LEFT(#REF!,2)="Y2"</formula>
    </cfRule>
    <cfRule type="expression" dxfId="24280" priority="235">
      <formula>LEFT(#REF!,2)="Y1"</formula>
    </cfRule>
  </conditionalFormatting>
  <conditionalFormatting sqref="E80">
    <cfRule type="duplicateValues" dxfId="24279" priority="236"/>
    <cfRule type="expression" dxfId="24278" priority="237">
      <formula>LEFT(#REF!,2)="Y0"</formula>
    </cfRule>
    <cfRule type="expression" dxfId="24277" priority="238">
      <formula>LEFT(#REF!,2)="Y3"</formula>
    </cfRule>
    <cfRule type="expression" dxfId="24276" priority="239">
      <formula>LEFT(#REF!,2)="Y2"</formula>
    </cfRule>
    <cfRule type="expression" dxfId="24275" priority="240">
      <formula>LEFT(#REF!,2)="Y1"</formula>
    </cfRule>
    <cfRule type="duplicateValues" dxfId="24274" priority="241"/>
  </conditionalFormatting>
  <conditionalFormatting sqref="H28:I28 F28">
    <cfRule type="expression" dxfId="24273" priority="221">
      <formula>LEFT(#REF!,2)="Y0"</formula>
    </cfRule>
    <cfRule type="expression" dxfId="24272" priority="222">
      <formula>LEFT(#REF!,2)="Y3"</formula>
    </cfRule>
    <cfRule type="expression" dxfId="24271" priority="223">
      <formula>LEFT(#REF!,2)="Y2"</formula>
    </cfRule>
    <cfRule type="expression" dxfId="24270" priority="224">
      <formula>LEFT(#REF!,2)="Y1"</formula>
    </cfRule>
  </conditionalFormatting>
  <conditionalFormatting sqref="E28">
    <cfRule type="duplicateValues" dxfId="24269" priority="225"/>
    <cfRule type="expression" dxfId="24268" priority="226">
      <formula>LEFT(#REF!,2)="Y0"</formula>
    </cfRule>
    <cfRule type="expression" dxfId="24267" priority="227">
      <formula>LEFT(#REF!,2)="Y3"</formula>
    </cfRule>
    <cfRule type="expression" dxfId="24266" priority="228">
      <formula>LEFT(#REF!,2)="Y2"</formula>
    </cfRule>
    <cfRule type="expression" dxfId="24265" priority="229">
      <formula>LEFT(#REF!,2)="Y1"</formula>
    </cfRule>
    <cfRule type="duplicateValues" dxfId="24264" priority="230"/>
  </conditionalFormatting>
  <conditionalFormatting sqref="D28">
    <cfRule type="duplicateValues" dxfId="24263" priority="231"/>
  </conditionalFormatting>
  <conditionalFormatting sqref="B28">
    <cfRule type="duplicateValues" dxfId="24262" priority="220"/>
  </conditionalFormatting>
  <conditionalFormatting sqref="H55:I55 F55">
    <cfRule type="expression" dxfId="24261" priority="210">
      <formula>LEFT(#REF!,2)="Y0"</formula>
    </cfRule>
    <cfRule type="expression" dxfId="24260" priority="211">
      <formula>LEFT(#REF!,2)="Y3"</formula>
    </cfRule>
    <cfRule type="expression" dxfId="24259" priority="212">
      <formula>LEFT(#REF!,2)="Y2"</formula>
    </cfRule>
    <cfRule type="expression" dxfId="24258" priority="213">
      <formula>LEFT(#REF!,2)="Y1"</formula>
    </cfRule>
  </conditionalFormatting>
  <conditionalFormatting sqref="E55">
    <cfRule type="duplicateValues" dxfId="24257" priority="214"/>
    <cfRule type="expression" dxfId="24256" priority="215">
      <formula>LEFT(#REF!,2)="Y0"</formula>
    </cfRule>
    <cfRule type="expression" dxfId="24255" priority="216">
      <formula>LEFT(#REF!,2)="Y3"</formula>
    </cfRule>
    <cfRule type="expression" dxfId="24254" priority="217">
      <formula>LEFT(#REF!,2)="Y2"</formula>
    </cfRule>
    <cfRule type="expression" dxfId="24253" priority="218">
      <formula>LEFT(#REF!,2)="Y1"</formula>
    </cfRule>
    <cfRule type="duplicateValues" dxfId="24252" priority="219"/>
  </conditionalFormatting>
  <conditionalFormatting sqref="B55">
    <cfRule type="duplicateValues" dxfId="24251" priority="209"/>
  </conditionalFormatting>
  <conditionalFormatting sqref="D55">
    <cfRule type="duplicateValues" dxfId="24250" priority="208"/>
  </conditionalFormatting>
  <conditionalFormatting sqref="D81:D83">
    <cfRule type="duplicateValues" dxfId="24249" priority="206"/>
  </conditionalFormatting>
  <conditionalFormatting sqref="F81 H81:I81">
    <cfRule type="expression" dxfId="24248" priority="196">
      <formula>LEFT(#REF!,2)="Y0"</formula>
    </cfRule>
    <cfRule type="expression" dxfId="24247" priority="197">
      <formula>LEFT(#REF!,2)="Y3"</formula>
    </cfRule>
    <cfRule type="expression" dxfId="24246" priority="198">
      <formula>LEFT(#REF!,2)="Y2"</formula>
    </cfRule>
    <cfRule type="expression" dxfId="24245" priority="199">
      <formula>LEFT(#REF!,2)="Y1"</formula>
    </cfRule>
  </conditionalFormatting>
  <conditionalFormatting sqref="E81">
    <cfRule type="duplicateValues" dxfId="24244" priority="200"/>
    <cfRule type="expression" dxfId="24243" priority="201">
      <formula>LEFT(#REF!,2)="Y0"</formula>
    </cfRule>
    <cfRule type="expression" dxfId="24242" priority="202">
      <formula>LEFT(#REF!,2)="Y3"</formula>
    </cfRule>
    <cfRule type="expression" dxfId="24241" priority="203">
      <formula>LEFT(#REF!,2)="Y2"</formula>
    </cfRule>
    <cfRule type="expression" dxfId="24240" priority="204">
      <formula>LEFT(#REF!,2)="Y1"</formula>
    </cfRule>
    <cfRule type="duplicateValues" dxfId="24239" priority="205"/>
  </conditionalFormatting>
  <conditionalFormatting sqref="H50:I50 F50">
    <cfRule type="expression" dxfId="24238" priority="186">
      <formula>LEFT(#REF!,2)="Y0"</formula>
    </cfRule>
    <cfRule type="expression" dxfId="24237" priority="187">
      <formula>LEFT(#REF!,2)="Y3"</formula>
    </cfRule>
    <cfRule type="expression" dxfId="24236" priority="188">
      <formula>LEFT(#REF!,2)="Y2"</formula>
    </cfRule>
    <cfRule type="expression" dxfId="24235" priority="189">
      <formula>LEFT(#REF!,2)="Y1"</formula>
    </cfRule>
  </conditionalFormatting>
  <conditionalFormatting sqref="E50">
    <cfRule type="duplicateValues" dxfId="24234" priority="190"/>
    <cfRule type="expression" dxfId="24233" priority="191">
      <formula>LEFT(#REF!,2)="Y0"</formula>
    </cfRule>
    <cfRule type="expression" dxfId="24232" priority="192">
      <formula>LEFT(#REF!,2)="Y3"</formula>
    </cfRule>
    <cfRule type="expression" dxfId="24231" priority="193">
      <formula>LEFT(#REF!,2)="Y2"</formula>
    </cfRule>
    <cfRule type="expression" dxfId="24230" priority="194">
      <formula>LEFT(#REF!,2)="Y1"</formula>
    </cfRule>
    <cfRule type="duplicateValues" dxfId="24229" priority="195"/>
  </conditionalFormatting>
  <conditionalFormatting sqref="B50">
    <cfRule type="duplicateValues" dxfId="24228" priority="185"/>
  </conditionalFormatting>
  <conditionalFormatting sqref="D50">
    <cfRule type="duplicateValues" dxfId="24227" priority="184"/>
  </conditionalFormatting>
  <conditionalFormatting sqref="F74 H74:I74">
    <cfRule type="expression" dxfId="24226" priority="174">
      <formula>LEFT(#REF!,2)="Y0"</formula>
    </cfRule>
    <cfRule type="expression" dxfId="24225" priority="175">
      <formula>LEFT(#REF!,2)="Y3"</formula>
    </cfRule>
    <cfRule type="expression" dxfId="24224" priority="176">
      <formula>LEFT(#REF!,2)="Y2"</formula>
    </cfRule>
    <cfRule type="expression" dxfId="24223" priority="177">
      <formula>LEFT(#REF!,2)="Y1"</formula>
    </cfRule>
  </conditionalFormatting>
  <conditionalFormatting sqref="E74">
    <cfRule type="duplicateValues" dxfId="24222" priority="178"/>
    <cfRule type="expression" dxfId="24221" priority="179">
      <formula>LEFT(#REF!,2)="Y0"</formula>
    </cfRule>
    <cfRule type="expression" dxfId="24220" priority="180">
      <formula>LEFT(#REF!,2)="Y3"</formula>
    </cfRule>
    <cfRule type="expression" dxfId="24219" priority="181">
      <formula>LEFT(#REF!,2)="Y2"</formula>
    </cfRule>
    <cfRule type="expression" dxfId="24218" priority="182">
      <formula>LEFT(#REF!,2)="Y1"</formula>
    </cfRule>
    <cfRule type="duplicateValues" dxfId="24217" priority="183"/>
  </conditionalFormatting>
  <conditionalFormatting sqref="B74">
    <cfRule type="duplicateValues" dxfId="24216" priority="173"/>
  </conditionalFormatting>
  <conditionalFormatting sqref="D74">
    <cfRule type="duplicateValues" dxfId="24215" priority="172"/>
  </conditionalFormatting>
  <conditionalFormatting sqref="B81:B83">
    <cfRule type="duplicateValues" dxfId="24214" priority="9850"/>
  </conditionalFormatting>
  <conditionalFormatting sqref="F41 H41:I41">
    <cfRule type="expression" dxfId="24213" priority="148">
      <formula>LEFT(#REF!,2)="Y0"</formula>
    </cfRule>
    <cfRule type="expression" dxfId="24212" priority="149">
      <formula>LEFT(#REF!,2)="Y3"</formula>
    </cfRule>
    <cfRule type="expression" dxfId="24211" priority="150">
      <formula>LEFT(#REF!,2)="Y2"</formula>
    </cfRule>
    <cfRule type="expression" dxfId="24210" priority="151">
      <formula>LEFT(#REF!,2)="Y1"</formula>
    </cfRule>
  </conditionalFormatting>
  <conditionalFormatting sqref="H45:I45 F45">
    <cfRule type="expression" dxfId="24209" priority="136">
      <formula>LEFT(#REF!,2)="Y0"</formula>
    </cfRule>
    <cfRule type="expression" dxfId="24208" priority="137">
      <formula>LEFT(#REF!,2)="Y3"</formula>
    </cfRule>
    <cfRule type="expression" dxfId="24207" priority="138">
      <formula>LEFT(#REF!,2)="Y2"</formula>
    </cfRule>
    <cfRule type="expression" dxfId="24206" priority="139">
      <formula>LEFT(#REF!,2)="Y1"</formula>
    </cfRule>
  </conditionalFormatting>
  <conditionalFormatting sqref="E45">
    <cfRule type="duplicateValues" dxfId="24205" priority="140"/>
    <cfRule type="expression" dxfId="24204" priority="141">
      <formula>LEFT(#REF!,2)="Y0"</formula>
    </cfRule>
    <cfRule type="expression" dxfId="24203" priority="142">
      <formula>LEFT(#REF!,2)="Y3"</formula>
    </cfRule>
    <cfRule type="expression" dxfId="24202" priority="143">
      <formula>LEFT(#REF!,2)="Y2"</formula>
    </cfRule>
    <cfRule type="expression" dxfId="24201" priority="144">
      <formula>LEFT(#REF!,2)="Y1"</formula>
    </cfRule>
    <cfRule type="duplicateValues" dxfId="24200" priority="145"/>
  </conditionalFormatting>
  <conditionalFormatting sqref="E42">
    <cfRule type="duplicateValues" dxfId="24199" priority="128"/>
    <cfRule type="expression" dxfId="24198" priority="129">
      <formula>LEFT(#REF!,2)="Y0"</formula>
    </cfRule>
    <cfRule type="expression" dxfId="24197" priority="130">
      <formula>LEFT(#REF!,2)="Y3"</formula>
    </cfRule>
    <cfRule type="expression" dxfId="24196" priority="131">
      <formula>LEFT(#REF!,2)="Y2"</formula>
    </cfRule>
    <cfRule type="expression" dxfId="24195" priority="132">
      <formula>LEFT(#REF!,2)="Y1"</formula>
    </cfRule>
    <cfRule type="duplicateValues" dxfId="24194" priority="133"/>
  </conditionalFormatting>
  <conditionalFormatting sqref="F42 H42:I42">
    <cfRule type="expression" dxfId="24193" priority="124">
      <formula>LEFT(#REF!,2)="Y0"</formula>
    </cfRule>
    <cfRule type="expression" dxfId="24192" priority="125">
      <formula>LEFT(#REF!,2)="Y3"</formula>
    </cfRule>
    <cfRule type="expression" dxfId="24191" priority="126">
      <formula>LEFT(#REF!,2)="Y2"</formula>
    </cfRule>
    <cfRule type="expression" dxfId="24190" priority="127">
      <formula>LEFT(#REF!,2)="Y1"</formula>
    </cfRule>
  </conditionalFormatting>
  <conditionalFormatting sqref="H46:I46 F46">
    <cfRule type="expression" dxfId="24189" priority="112">
      <formula>LEFT(#REF!,2)="Y0"</formula>
    </cfRule>
    <cfRule type="expression" dxfId="24188" priority="113">
      <formula>LEFT(#REF!,2)="Y3"</formula>
    </cfRule>
    <cfRule type="expression" dxfId="24187" priority="114">
      <formula>LEFT(#REF!,2)="Y2"</formula>
    </cfRule>
    <cfRule type="expression" dxfId="24186" priority="115">
      <formula>LEFT(#REF!,2)="Y1"</formula>
    </cfRule>
  </conditionalFormatting>
  <conditionalFormatting sqref="E46">
    <cfRule type="duplicateValues" dxfId="24185" priority="116"/>
    <cfRule type="expression" dxfId="24184" priority="117">
      <formula>LEFT(#REF!,2)="Y0"</formula>
    </cfRule>
    <cfRule type="expression" dxfId="24183" priority="118">
      <formula>LEFT(#REF!,2)="Y3"</formula>
    </cfRule>
    <cfRule type="expression" dxfId="24182" priority="119">
      <formula>LEFT(#REF!,2)="Y2"</formula>
    </cfRule>
    <cfRule type="expression" dxfId="24181" priority="120">
      <formula>LEFT(#REF!,2)="Y1"</formula>
    </cfRule>
    <cfRule type="duplicateValues" dxfId="24180" priority="121"/>
  </conditionalFormatting>
  <conditionalFormatting sqref="F83 H83:I83">
    <cfRule type="expression" dxfId="24179" priority="100">
      <formula>LEFT(#REF!,2)="Y0"</formula>
    </cfRule>
    <cfRule type="expression" dxfId="24178" priority="101">
      <formula>LEFT(#REF!,2)="Y3"</formula>
    </cfRule>
    <cfRule type="expression" dxfId="24177" priority="102">
      <formula>LEFT(#REF!,2)="Y2"</formula>
    </cfRule>
    <cfRule type="expression" dxfId="24176" priority="103">
      <formula>LEFT(#REF!,2)="Y1"</formula>
    </cfRule>
  </conditionalFormatting>
  <conditionalFormatting sqref="E83">
    <cfRule type="duplicateValues" dxfId="24175" priority="104"/>
    <cfRule type="expression" dxfId="24174" priority="105">
      <formula>LEFT(#REF!,2)="Y0"</formula>
    </cfRule>
    <cfRule type="expression" dxfId="24173" priority="106">
      <formula>LEFT(#REF!,2)="Y3"</formula>
    </cfRule>
    <cfRule type="expression" dxfId="24172" priority="107">
      <formula>LEFT(#REF!,2)="Y2"</formula>
    </cfRule>
    <cfRule type="expression" dxfId="24171" priority="108">
      <formula>LEFT(#REF!,2)="Y1"</formula>
    </cfRule>
    <cfRule type="duplicateValues" dxfId="24170" priority="109"/>
  </conditionalFormatting>
  <conditionalFormatting sqref="F82 H82:I82">
    <cfRule type="expression" dxfId="24169" priority="88">
      <formula>LEFT(#REF!,2)="Y0"</formula>
    </cfRule>
    <cfRule type="expression" dxfId="24168" priority="89">
      <formula>LEFT(#REF!,2)="Y3"</formula>
    </cfRule>
    <cfRule type="expression" dxfId="24167" priority="90">
      <formula>LEFT(#REF!,2)="Y2"</formula>
    </cfRule>
    <cfRule type="expression" dxfId="24166" priority="91">
      <formula>LEFT(#REF!,2)="Y1"</formula>
    </cfRule>
  </conditionalFormatting>
  <conditionalFormatting sqref="E82">
    <cfRule type="duplicateValues" dxfId="24165" priority="92"/>
    <cfRule type="expression" dxfId="24164" priority="93">
      <formula>LEFT(#REF!,2)="Y0"</formula>
    </cfRule>
    <cfRule type="expression" dxfId="24163" priority="94">
      <formula>LEFT(#REF!,2)="Y3"</formula>
    </cfRule>
    <cfRule type="expression" dxfId="24162" priority="95">
      <formula>LEFT(#REF!,2)="Y2"</formula>
    </cfRule>
    <cfRule type="expression" dxfId="24161" priority="96">
      <formula>LEFT(#REF!,2)="Y1"</formula>
    </cfRule>
    <cfRule type="duplicateValues" dxfId="24160" priority="97"/>
  </conditionalFormatting>
  <conditionalFormatting sqref="F63 H63:I63">
    <cfRule type="expression" dxfId="24159" priority="76">
      <formula>LEFT(#REF!,2)="Y0"</formula>
    </cfRule>
    <cfRule type="expression" dxfId="24158" priority="77">
      <formula>LEFT(#REF!,2)="Y3"</formula>
    </cfRule>
    <cfRule type="expression" dxfId="24157" priority="78">
      <formula>LEFT(#REF!,2)="Y2"</formula>
    </cfRule>
    <cfRule type="expression" dxfId="24156" priority="79">
      <formula>LEFT(#REF!,2)="Y1"</formula>
    </cfRule>
  </conditionalFormatting>
  <conditionalFormatting sqref="E63">
    <cfRule type="duplicateValues" dxfId="24155" priority="80"/>
    <cfRule type="expression" dxfId="24154" priority="81">
      <formula>LEFT(#REF!,2)="Y0"</formula>
    </cfRule>
    <cfRule type="expression" dxfId="24153" priority="82">
      <formula>LEFT(#REF!,2)="Y3"</formula>
    </cfRule>
    <cfRule type="expression" dxfId="24152" priority="83">
      <formula>LEFT(#REF!,2)="Y2"</formula>
    </cfRule>
    <cfRule type="expression" dxfId="24151" priority="84">
      <formula>LEFT(#REF!,2)="Y1"</formula>
    </cfRule>
    <cfRule type="duplicateValues" dxfId="24150" priority="85"/>
  </conditionalFormatting>
  <conditionalFormatting sqref="B63">
    <cfRule type="duplicateValues" dxfId="24149" priority="86"/>
  </conditionalFormatting>
  <conditionalFormatting sqref="F64 H64:I64">
    <cfRule type="expression" dxfId="24148" priority="64">
      <formula>LEFT(#REF!,2)="Y0"</formula>
    </cfRule>
    <cfRule type="expression" dxfId="24147" priority="65">
      <formula>LEFT(#REF!,2)="Y3"</formula>
    </cfRule>
    <cfRule type="expression" dxfId="24146" priority="66">
      <formula>LEFT(#REF!,2)="Y2"</formula>
    </cfRule>
    <cfRule type="expression" dxfId="24145" priority="67">
      <formula>LEFT(#REF!,2)="Y1"</formula>
    </cfRule>
  </conditionalFormatting>
  <conditionalFormatting sqref="E64">
    <cfRule type="duplicateValues" dxfId="24144" priority="68"/>
    <cfRule type="expression" dxfId="24143" priority="69">
      <formula>LEFT(#REF!,2)="Y0"</formula>
    </cfRule>
    <cfRule type="expression" dxfId="24142" priority="70">
      <formula>LEFT(#REF!,2)="Y3"</formula>
    </cfRule>
    <cfRule type="expression" dxfId="24141" priority="71">
      <formula>LEFT(#REF!,2)="Y2"</formula>
    </cfRule>
    <cfRule type="expression" dxfId="24140" priority="72">
      <formula>LEFT(#REF!,2)="Y1"</formula>
    </cfRule>
    <cfRule type="duplicateValues" dxfId="24139" priority="73"/>
  </conditionalFormatting>
  <conditionalFormatting sqref="B64">
    <cfRule type="duplicateValues" dxfId="24138" priority="74"/>
  </conditionalFormatting>
  <conditionalFormatting sqref="D63">
    <cfRule type="duplicateValues" dxfId="24137" priority="63"/>
  </conditionalFormatting>
  <conditionalFormatting sqref="D64">
    <cfRule type="duplicateValues" dxfId="24136" priority="62"/>
  </conditionalFormatting>
  <conditionalFormatting sqref="F65 H65:I65">
    <cfRule type="expression" dxfId="24135" priority="51">
      <formula>LEFT(#REF!,2)="Y0"</formula>
    </cfRule>
    <cfRule type="expression" dxfId="24134" priority="52">
      <formula>LEFT(#REF!,2)="Y3"</formula>
    </cfRule>
    <cfRule type="expression" dxfId="24133" priority="53">
      <formula>LEFT(#REF!,2)="Y2"</formula>
    </cfRule>
    <cfRule type="expression" dxfId="24132" priority="54">
      <formula>LEFT(#REF!,2)="Y1"</formula>
    </cfRule>
  </conditionalFormatting>
  <conditionalFormatting sqref="E65">
    <cfRule type="duplicateValues" dxfId="24131" priority="55"/>
    <cfRule type="expression" dxfId="24130" priority="56">
      <formula>LEFT(#REF!,2)="Y0"</formula>
    </cfRule>
    <cfRule type="expression" dxfId="24129" priority="57">
      <formula>LEFT(#REF!,2)="Y3"</formula>
    </cfRule>
    <cfRule type="expression" dxfId="24128" priority="58">
      <formula>LEFT(#REF!,2)="Y2"</formula>
    </cfRule>
    <cfRule type="expression" dxfId="24127" priority="59">
      <formula>LEFT(#REF!,2)="Y1"</formula>
    </cfRule>
    <cfRule type="duplicateValues" dxfId="24126" priority="60"/>
  </conditionalFormatting>
  <conditionalFormatting sqref="B65">
    <cfRule type="duplicateValues" dxfId="24125" priority="61"/>
  </conditionalFormatting>
  <conditionalFormatting sqref="D65">
    <cfRule type="duplicateValues" dxfId="24124" priority="50"/>
  </conditionalFormatting>
  <conditionalFormatting sqref="H29:I29 F29">
    <cfRule type="expression" dxfId="24123" priority="39">
      <formula>LEFT(#REF!,2)="Y0"</formula>
    </cfRule>
    <cfRule type="expression" dxfId="24122" priority="40">
      <formula>LEFT(#REF!,2)="Y3"</formula>
    </cfRule>
    <cfRule type="expression" dxfId="24121" priority="41">
      <formula>LEFT(#REF!,2)="Y2"</formula>
    </cfRule>
    <cfRule type="expression" dxfId="24120" priority="42">
      <formula>LEFT(#REF!,2)="Y1"</formula>
    </cfRule>
  </conditionalFormatting>
  <conditionalFormatting sqref="E29">
    <cfRule type="duplicateValues" dxfId="24119" priority="43"/>
    <cfRule type="expression" dxfId="24118" priority="44">
      <formula>LEFT(#REF!,2)="Y0"</formula>
    </cfRule>
    <cfRule type="expression" dxfId="24117" priority="45">
      <formula>LEFT(#REF!,2)="Y3"</formula>
    </cfRule>
    <cfRule type="expression" dxfId="24116" priority="46">
      <formula>LEFT(#REF!,2)="Y2"</formula>
    </cfRule>
    <cfRule type="expression" dxfId="24115" priority="47">
      <formula>LEFT(#REF!,2)="Y1"</formula>
    </cfRule>
    <cfRule type="duplicateValues" dxfId="24114" priority="48"/>
  </conditionalFormatting>
  <conditionalFormatting sqref="D29">
    <cfRule type="duplicateValues" dxfId="24113" priority="49"/>
  </conditionalFormatting>
  <conditionalFormatting sqref="B29">
    <cfRule type="duplicateValues" dxfId="24112" priority="38"/>
  </conditionalFormatting>
  <conditionalFormatting sqref="H58:I58 F58">
    <cfRule type="expression" dxfId="24111" priority="28">
      <formula>LEFT(#REF!,2)="Y0"</formula>
    </cfRule>
    <cfRule type="expression" dxfId="24110" priority="29">
      <formula>LEFT(#REF!,2)="Y3"</formula>
    </cfRule>
    <cfRule type="expression" dxfId="24109" priority="30">
      <formula>LEFT(#REF!,2)="Y2"</formula>
    </cfRule>
    <cfRule type="expression" dxfId="24108" priority="31">
      <formula>LEFT(#REF!,2)="Y1"</formula>
    </cfRule>
  </conditionalFormatting>
  <conditionalFormatting sqref="E58">
    <cfRule type="duplicateValues" dxfId="24107" priority="32"/>
    <cfRule type="expression" dxfId="24106" priority="33">
      <formula>LEFT(#REF!,2)="Y0"</formula>
    </cfRule>
    <cfRule type="expression" dxfId="24105" priority="34">
      <formula>LEFT(#REF!,2)="Y3"</formula>
    </cfRule>
    <cfRule type="expression" dxfId="24104" priority="35">
      <formula>LEFT(#REF!,2)="Y2"</formula>
    </cfRule>
    <cfRule type="expression" dxfId="24103" priority="36">
      <formula>LEFT(#REF!,2)="Y1"</formula>
    </cfRule>
    <cfRule type="duplicateValues" dxfId="24102" priority="37"/>
  </conditionalFormatting>
  <conditionalFormatting sqref="B58">
    <cfRule type="duplicateValues" dxfId="24101" priority="27"/>
  </conditionalFormatting>
  <conditionalFormatting sqref="D58">
    <cfRule type="duplicateValues" dxfId="24100" priority="26"/>
  </conditionalFormatting>
  <conditionalFormatting sqref="F60 H60:I60">
    <cfRule type="expression" dxfId="24099" priority="4">
      <formula>LEFT(#REF!,2)="Y0"</formula>
    </cfRule>
    <cfRule type="expression" dxfId="24098" priority="5">
      <formula>LEFT(#REF!,2)="Y3"</formula>
    </cfRule>
    <cfRule type="expression" dxfId="24097" priority="6">
      <formula>LEFT(#REF!,2)="Y2"</formula>
    </cfRule>
    <cfRule type="expression" dxfId="24096" priority="7">
      <formula>LEFT(#REF!,2)="Y1"</formula>
    </cfRule>
  </conditionalFormatting>
  <conditionalFormatting sqref="B60">
    <cfRule type="duplicateValues" dxfId="24095" priority="3"/>
  </conditionalFormatting>
  <conditionalFormatting sqref="D60">
    <cfRule type="duplicateValues" dxfId="24094" priority="2"/>
  </conditionalFormatting>
  <conditionalFormatting sqref="E60">
    <cfRule type="duplicateValues" dxfId="24093" priority="8"/>
    <cfRule type="expression" dxfId="24092" priority="9">
      <formula>LEFT(#REF!,2)="Y0"</formula>
    </cfRule>
    <cfRule type="expression" dxfId="24091" priority="10">
      <formula>LEFT(#REF!,2)="Y3"</formula>
    </cfRule>
    <cfRule type="expression" dxfId="24090" priority="11">
      <formula>LEFT(#REF!,2)="Y2"</formula>
    </cfRule>
    <cfRule type="expression" dxfId="24089" priority="12">
      <formula>LEFT(#REF!,2)="Y1"</formula>
    </cfRule>
    <cfRule type="duplicateValues" dxfId="24088" priority="13"/>
  </conditionalFormatting>
  <conditionalFormatting sqref="D26">
    <cfRule type="duplicateValues" dxfId="24087" priority="1"/>
  </conditionalFormatting>
  <pageMargins left="0.19685039370078741" right="0.19685039370078741" top="0.19685039370078741" bottom="0.19685039370078741" header="0" footer="0"/>
  <pageSetup paperSize="9" scale="33" orientation="landscape" r:id="rId1"/>
  <headerFooter>
    <oddFooter>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>
    <tabColor rgb="FFFFFF00"/>
  </sheetPr>
  <dimension ref="A1:AH3244"/>
  <sheetViews>
    <sheetView zoomScaleNormal="100" workbookViewId="0">
      <pane xSplit="5" ySplit="4" topLeftCell="F333" activePane="bottomRight" state="frozen"/>
      <selection pane="topRight" activeCell="F1" sqref="F1"/>
      <selection pane="bottomLeft" activeCell="A5" sqref="A5"/>
      <selection pane="bottomRight" activeCell="F352" sqref="F352"/>
    </sheetView>
  </sheetViews>
  <sheetFormatPr defaultRowHeight="15.75"/>
  <cols>
    <col min="1" max="1" width="10.1640625" customWidth="1"/>
    <col min="2" max="2" width="15" customWidth="1"/>
    <col min="3" max="3" width="12" customWidth="1"/>
    <col min="4" max="4" width="18.33203125" style="161" customWidth="1"/>
    <col min="5" max="5" width="14.1640625" customWidth="1"/>
    <col min="6" max="6" width="101.5" bestFit="1" customWidth="1"/>
    <col min="7" max="7" width="26.33203125" style="32" customWidth="1"/>
    <col min="8" max="8" width="39" bestFit="1" customWidth="1"/>
    <col min="9" max="9" width="9.5" bestFit="1" customWidth="1"/>
    <col min="10" max="10" width="23.1640625" style="60" customWidth="1"/>
    <col min="11" max="12" width="27" style="60" customWidth="1"/>
    <col min="13" max="13" width="18.33203125" style="393" customWidth="1"/>
    <col min="14" max="14" width="18.33203125" style="483" customWidth="1"/>
    <col min="15" max="18" width="18.33203125" style="393" customWidth="1"/>
    <col min="19" max="20" width="18.33203125" style="60" customWidth="1"/>
    <col min="21" max="21" width="18.33203125" style="222" customWidth="1"/>
    <col min="22" max="22" width="14.33203125" hidden="1" customWidth="1"/>
    <col min="23" max="23" width="9.5" customWidth="1"/>
    <col min="24" max="25" width="20.83203125" style="420" bestFit="1" customWidth="1"/>
    <col min="26" max="27" width="17.1640625" style="33" customWidth="1"/>
    <col min="29" max="29" width="37.5" customWidth="1"/>
    <col min="30" max="30" width="13.6640625" customWidth="1"/>
    <col min="31" max="31" width="48.33203125" style="329" customWidth="1"/>
    <col min="32" max="32" width="9.33203125" customWidth="1"/>
    <col min="33" max="33" width="17.83203125" customWidth="1"/>
    <col min="34" max="35" width="9.33203125" customWidth="1"/>
  </cols>
  <sheetData>
    <row r="1" spans="1:34" ht="19.5">
      <c r="A1" s="573"/>
      <c r="B1" s="574"/>
      <c r="C1" s="574"/>
      <c r="D1" s="575"/>
      <c r="E1" s="725" t="s">
        <v>892</v>
      </c>
      <c r="F1" s="726"/>
      <c r="G1" s="726"/>
      <c r="H1" s="726"/>
      <c r="I1" s="437"/>
      <c r="J1" s="576"/>
      <c r="K1" s="576"/>
      <c r="L1" s="576"/>
      <c r="M1" s="577"/>
      <c r="N1" s="578"/>
      <c r="O1" s="577"/>
      <c r="P1" s="577"/>
      <c r="Q1" s="577"/>
      <c r="R1" s="577"/>
      <c r="S1" s="576"/>
      <c r="T1" s="576"/>
      <c r="U1" s="579"/>
      <c r="V1" s="7" t="s">
        <v>12</v>
      </c>
      <c r="W1" s="37"/>
      <c r="X1" s="416"/>
      <c r="Y1" s="416"/>
      <c r="Z1" s="38"/>
      <c r="AA1" s="38"/>
    </row>
    <row r="2" spans="1:34">
      <c r="A2" s="39"/>
      <c r="B2" s="40"/>
      <c r="C2" s="39"/>
      <c r="D2" s="41"/>
      <c r="E2" s="24"/>
      <c r="F2" s="24"/>
      <c r="G2" s="474"/>
      <c r="H2" s="24" t="s">
        <v>12</v>
      </c>
      <c r="I2" s="42"/>
      <c r="J2" s="57"/>
      <c r="K2" s="57"/>
      <c r="L2" s="57"/>
      <c r="M2" s="389"/>
      <c r="N2" s="479"/>
      <c r="O2" s="389"/>
      <c r="P2" s="389"/>
      <c r="Q2" s="389"/>
      <c r="R2" s="389"/>
      <c r="S2" s="57"/>
      <c r="T2" s="57"/>
      <c r="U2" s="220"/>
      <c r="V2" s="7"/>
      <c r="W2" s="7"/>
      <c r="X2" s="417"/>
      <c r="Y2" s="417"/>
      <c r="Z2" s="38"/>
      <c r="AA2" s="38"/>
    </row>
    <row r="3" spans="1:34">
      <c r="A3" s="14"/>
      <c r="B3" s="40"/>
      <c r="C3" s="39"/>
      <c r="D3" s="43"/>
      <c r="E3" s="24"/>
      <c r="F3" s="44">
        <f ca="1">NOW()</f>
        <v>46252.412266435182</v>
      </c>
      <c r="G3" s="475"/>
      <c r="H3" s="46"/>
      <c r="I3" s="47"/>
      <c r="J3" s="58">
        <f>SUBTOTAL(9,J5:J4001)</f>
        <v>10735907.440950003</v>
      </c>
      <c r="K3" s="58">
        <f>SUBTOTAL(9,K5:K4001)</f>
        <v>12226370.360000003</v>
      </c>
      <c r="L3" s="58"/>
      <c r="M3" s="390"/>
      <c r="N3" s="480"/>
      <c r="O3" s="390"/>
      <c r="P3" s="390"/>
      <c r="Q3" s="390"/>
      <c r="R3" s="390"/>
      <c r="S3" s="58"/>
      <c r="T3" s="58">
        <f>SUBTOTAL(9,T5:T2001)</f>
        <v>404175.00535500003</v>
      </c>
      <c r="U3" s="58">
        <f>SUBTOTAL(9,U5:U2001)</f>
        <v>0</v>
      </c>
      <c r="V3" s="7"/>
      <c r="W3" s="48"/>
      <c r="X3" s="417"/>
      <c r="Y3" s="417"/>
      <c r="Z3" s="38"/>
      <c r="AA3" s="38"/>
    </row>
    <row r="4" spans="1:34" ht="28.5" customHeight="1">
      <c r="A4" s="49" t="s">
        <v>13</v>
      </c>
      <c r="B4" s="423" t="s">
        <v>15</v>
      </c>
      <c r="C4" s="26" t="s">
        <v>16</v>
      </c>
      <c r="D4" s="422" t="s">
        <v>17</v>
      </c>
      <c r="E4" s="27" t="s">
        <v>18</v>
      </c>
      <c r="F4" s="27" t="s">
        <v>19</v>
      </c>
      <c r="G4" s="476" t="s">
        <v>21</v>
      </c>
      <c r="H4" s="26" t="s">
        <v>22</v>
      </c>
      <c r="I4" s="34" t="s">
        <v>23</v>
      </c>
      <c r="J4" s="59" t="s">
        <v>961</v>
      </c>
      <c r="K4" s="59" t="s">
        <v>962</v>
      </c>
      <c r="L4" s="59" t="s">
        <v>963</v>
      </c>
      <c r="M4" s="391" t="s">
        <v>957</v>
      </c>
      <c r="N4" s="481" t="s">
        <v>975</v>
      </c>
      <c r="O4" s="391" t="s">
        <v>958</v>
      </c>
      <c r="P4" s="391" t="s">
        <v>976</v>
      </c>
      <c r="Q4" s="391" t="s">
        <v>972</v>
      </c>
      <c r="R4" s="391" t="s">
        <v>959</v>
      </c>
      <c r="S4" s="59" t="s">
        <v>893</v>
      </c>
      <c r="T4" s="59" t="s">
        <v>977</v>
      </c>
      <c r="U4" s="221" t="s">
        <v>965</v>
      </c>
      <c r="V4" s="26"/>
      <c r="W4" s="26" t="s">
        <v>25</v>
      </c>
      <c r="X4" s="418" t="s">
        <v>943</v>
      </c>
      <c r="Y4" s="418" t="s">
        <v>955</v>
      </c>
      <c r="Z4" s="590" t="s">
        <v>950</v>
      </c>
      <c r="AA4" s="385" t="s">
        <v>921</v>
      </c>
      <c r="AC4" s="104" t="s">
        <v>33</v>
      </c>
      <c r="AD4" s="104" t="s">
        <v>2</v>
      </c>
      <c r="AE4" s="104" t="s">
        <v>858</v>
      </c>
      <c r="AF4" s="104" t="s">
        <v>678</v>
      </c>
      <c r="AG4" s="104" t="s">
        <v>21</v>
      </c>
      <c r="AH4" s="104" t="s">
        <v>717</v>
      </c>
    </row>
    <row r="5" spans="1:34">
      <c r="A5" s="50">
        <v>1</v>
      </c>
      <c r="B5" s="580" t="s">
        <v>1565</v>
      </c>
      <c r="C5" s="23" t="s">
        <v>742</v>
      </c>
      <c r="D5" s="489" t="s">
        <v>1567</v>
      </c>
      <c r="E5" s="318" t="str">
        <f>IF(G5="","",VLOOKUP(G5,'Danh mục CODE'!$D$2:$J$20064,7,0))</f>
        <v>NCC01126</v>
      </c>
      <c r="F5" s="28" t="str">
        <f>IF(E5="","",VLOOKUP(E5,'TONG HOP'!$E$8:$W$1883,19,0))</f>
        <v>CÔNG TY TNHH MTV DUY THANH LƯƠNG</v>
      </c>
      <c r="G5" s="315" t="s">
        <v>1296</v>
      </c>
      <c r="H5" s="226" t="str">
        <f>IF(E5="","",VLOOKUP(G5,'TONG HOP'!$C$8:$E$799,2,0))</f>
        <v>Bột đá Phước Hoà 03 (PH03) DTL</v>
      </c>
      <c r="I5" s="226" t="str">
        <f>IF(B5="","",VLOOKUP(G5,'TONG HOP'!$C$8:$F$799,4,0))</f>
        <v>kg</v>
      </c>
      <c r="J5" s="63">
        <f t="shared" ref="J5" si="0">IF(X5="","",K5-K5*M5)</f>
        <v>29402.5</v>
      </c>
      <c r="K5" s="63">
        <f t="shared" ref="K5" si="1">IF(AND(X5="",N5="",Q5="",R5=""),"",L5-L5*O5-(L5-L5*O5)*R5)</f>
        <v>30950</v>
      </c>
      <c r="L5" s="63">
        <f t="shared" ref="L5:L28" si="2">X5-Y5</f>
        <v>30950</v>
      </c>
      <c r="M5" s="392">
        <f>IF(Y5="","",VLOOKUP(G5,'Danh mục CODE'!$D$2:$I$1880,4,0))</f>
        <v>0.05</v>
      </c>
      <c r="N5" s="392">
        <v>4.3999999999999997E-2</v>
      </c>
      <c r="O5" s="392">
        <f t="shared" ref="O5:O28" si="3">IF(X5="","",IF(M5-N5&lt;0,-(M5-N5),0))</f>
        <v>0</v>
      </c>
      <c r="P5" s="392">
        <f>IF(Y5="","",VLOOKUP(G5,'Danh mục CODE'!$D$2:$I$1880,5,0))</f>
        <v>0</v>
      </c>
      <c r="Q5" s="392"/>
      <c r="R5" s="392">
        <f t="shared" ref="R5:R28" si="4">IF(X5="","",IF(P5-Q5&lt;0,-(P5-Q5),0))</f>
        <v>0</v>
      </c>
      <c r="S5" s="394" t="str">
        <f>IF(T5=0,"",J5-T5-U5)</f>
        <v/>
      </c>
      <c r="T5" s="394">
        <f t="shared" ref="T5:T28" si="5">IF(X5="","",IF(Q5&lt;P5,K5*Q5,K5*P5))</f>
        <v>0</v>
      </c>
      <c r="U5" s="394">
        <f t="shared" ref="U5:U28" si="6">IF(X5="","",K5*R5)</f>
        <v>0</v>
      </c>
      <c r="V5" s="424" t="e">
        <f t="shared" ref="V5:V28" si="7">IF(X5="","",J5-S5-T5-U5)</f>
        <v>#VALUE!</v>
      </c>
      <c r="W5" s="21"/>
      <c r="X5" s="515">
        <v>47390</v>
      </c>
      <c r="Y5" s="515">
        <v>16440</v>
      </c>
      <c r="Z5" s="513">
        <v>1162</v>
      </c>
      <c r="AA5" s="514" t="s">
        <v>1519</v>
      </c>
      <c r="AC5" s="308" t="s">
        <v>752</v>
      </c>
      <c r="AD5" s="308" t="s">
        <v>846</v>
      </c>
      <c r="AE5" s="308" t="s">
        <v>867</v>
      </c>
      <c r="AF5" s="17"/>
      <c r="AG5" s="17" t="s">
        <v>69</v>
      </c>
      <c r="AH5" s="17" t="s">
        <v>782</v>
      </c>
    </row>
    <row r="6" spans="1:34">
      <c r="A6" s="50">
        <f>A5+1</f>
        <v>2</v>
      </c>
      <c r="B6" s="580" t="s">
        <v>1565</v>
      </c>
      <c r="C6" s="23" t="s">
        <v>742</v>
      </c>
      <c r="D6" s="489" t="s">
        <v>1567</v>
      </c>
      <c r="E6" s="318" t="str">
        <f>IF(G6="","",VLOOKUP(G6,'Danh mục CODE'!$D$2:$J$20064,7,0))</f>
        <v>NCC01126</v>
      </c>
      <c r="F6" s="28" t="str">
        <f>IF(E6="","",VLOOKUP(E6,'TONG HOP'!$E$8:$W$1883,19,0))</f>
        <v>CÔNG TY TNHH MTV DUY THANH LƯƠNG</v>
      </c>
      <c r="G6" s="315" t="s">
        <v>1296</v>
      </c>
      <c r="H6" s="226" t="str">
        <f>IF(E6="","",VLOOKUP(G6,'TONG HOP'!$C$8:$E$799,2,0))</f>
        <v>Bột đá Phước Hoà 03 (PH03) DTL</v>
      </c>
      <c r="I6" s="226" t="str">
        <f>IF(B6="","",VLOOKUP(G6,'TONG HOP'!$C$8:$F$799,4,0))</f>
        <v>kg</v>
      </c>
      <c r="J6" s="63">
        <f t="shared" ref="J6:J69" si="8">IF(X6="","",K6-K6*M6)</f>
        <v>32585</v>
      </c>
      <c r="K6" s="63">
        <f t="shared" ref="K6:K69" si="9">IF(AND(X6="",N6="",Q6="",R6=""),"",L6-L6*O6-(L6-L6*O6)*R6)</f>
        <v>34300</v>
      </c>
      <c r="L6" s="63">
        <f t="shared" si="2"/>
        <v>34300</v>
      </c>
      <c r="M6" s="392">
        <f>IF(Y6="","",VLOOKUP(G6,'Danh mục CODE'!$D$2:$I$1880,4,0))</f>
        <v>0.05</v>
      </c>
      <c r="N6" s="392">
        <v>4.3999999999999997E-2</v>
      </c>
      <c r="O6" s="392">
        <f t="shared" si="3"/>
        <v>0</v>
      </c>
      <c r="P6" s="392">
        <f>IF(Y6="","",VLOOKUP(G6,'Danh mục CODE'!$D$2:$I$1880,5,0))</f>
        <v>0</v>
      </c>
      <c r="Q6" s="392"/>
      <c r="R6" s="392">
        <f t="shared" si="4"/>
        <v>0</v>
      </c>
      <c r="S6" s="394" t="str">
        <f t="shared" ref="S6:S69" si="10">IF(T6=0,"",J6-T6-U6)</f>
        <v/>
      </c>
      <c r="T6" s="394">
        <f t="shared" si="5"/>
        <v>0</v>
      </c>
      <c r="U6" s="394">
        <f t="shared" si="6"/>
        <v>0</v>
      </c>
      <c r="V6" s="424" t="e">
        <f t="shared" si="7"/>
        <v>#VALUE!</v>
      </c>
      <c r="W6" s="21"/>
      <c r="X6" s="515">
        <v>51020</v>
      </c>
      <c r="Y6" s="515">
        <v>16720</v>
      </c>
      <c r="Z6" s="513">
        <v>1182</v>
      </c>
      <c r="AA6" s="514" t="s">
        <v>1524</v>
      </c>
      <c r="AC6" s="308" t="s">
        <v>781</v>
      </c>
      <c r="AD6" s="308" t="s">
        <v>859</v>
      </c>
      <c r="AE6" s="308" t="s">
        <v>867</v>
      </c>
      <c r="AF6" s="17"/>
      <c r="AG6" s="17" t="s">
        <v>69</v>
      </c>
      <c r="AH6" s="17" t="s">
        <v>782</v>
      </c>
    </row>
    <row r="7" spans="1:34">
      <c r="A7" s="50">
        <f t="shared" ref="A7:A76" si="11">A6+1</f>
        <v>3</v>
      </c>
      <c r="B7" s="580" t="s">
        <v>1565</v>
      </c>
      <c r="C7" s="23" t="s">
        <v>742</v>
      </c>
      <c r="D7" s="489" t="s">
        <v>1567</v>
      </c>
      <c r="E7" s="318" t="str">
        <f>IF(G7="","",VLOOKUP(G7,'Danh mục CODE'!$D$2:$J$20064,7,0))</f>
        <v>NCC01126</v>
      </c>
      <c r="F7" s="28" t="str">
        <f>IF(E7="","",VLOOKUP(E7,'TONG HOP'!$E$8:$W$1883,19,0))</f>
        <v>CÔNG TY TNHH MTV DUY THANH LƯƠNG</v>
      </c>
      <c r="G7" s="315" t="s">
        <v>1296</v>
      </c>
      <c r="H7" s="226" t="str">
        <f>IF(E7="","",VLOOKUP(G7,'TONG HOP'!$C$8:$E$799,2,0))</f>
        <v>Bột đá Phước Hoà 03 (PH03) DTL</v>
      </c>
      <c r="I7" s="226" t="str">
        <f>IF(B7="","",VLOOKUP(G7,'TONG HOP'!$C$8:$F$799,4,0))</f>
        <v>kg</v>
      </c>
      <c r="J7" s="63">
        <f t="shared" si="8"/>
        <v>30960.5</v>
      </c>
      <c r="K7" s="63">
        <f t="shared" si="9"/>
        <v>32590</v>
      </c>
      <c r="L7" s="63">
        <f t="shared" si="2"/>
        <v>32590</v>
      </c>
      <c r="M7" s="392">
        <f>IF(Y7="","",VLOOKUP(G7,'Danh mục CODE'!$D$2:$I$1880,4,0))</f>
        <v>0.05</v>
      </c>
      <c r="N7" s="392">
        <v>4.3999999999999997E-2</v>
      </c>
      <c r="O7" s="392">
        <f t="shared" si="3"/>
        <v>0</v>
      </c>
      <c r="P7" s="392">
        <f>IF(Y7="","",VLOOKUP(G7,'Danh mục CODE'!$D$2:$I$1880,5,0))</f>
        <v>0</v>
      </c>
      <c r="Q7" s="392"/>
      <c r="R7" s="392">
        <f t="shared" si="4"/>
        <v>0</v>
      </c>
      <c r="S7" s="394" t="str">
        <f t="shared" si="10"/>
        <v/>
      </c>
      <c r="T7" s="394">
        <f t="shared" si="5"/>
        <v>0</v>
      </c>
      <c r="U7" s="394">
        <f t="shared" si="6"/>
        <v>0</v>
      </c>
      <c r="V7" s="424" t="e">
        <f t="shared" si="7"/>
        <v>#VALUE!</v>
      </c>
      <c r="W7" s="21"/>
      <c r="X7" s="515">
        <v>49680</v>
      </c>
      <c r="Y7" s="515">
        <v>17090</v>
      </c>
      <c r="Z7" s="513">
        <v>1183</v>
      </c>
      <c r="AA7" s="514" t="s">
        <v>1517</v>
      </c>
      <c r="AC7" s="308" t="s">
        <v>753</v>
      </c>
      <c r="AD7" s="308" t="s">
        <v>860</v>
      </c>
      <c r="AE7" s="308" t="s">
        <v>867</v>
      </c>
      <c r="AF7" s="17"/>
      <c r="AG7" s="17" t="s">
        <v>69</v>
      </c>
      <c r="AH7" s="17" t="s">
        <v>782</v>
      </c>
    </row>
    <row r="8" spans="1:34">
      <c r="A8" s="50">
        <f t="shared" si="11"/>
        <v>4</v>
      </c>
      <c r="B8" s="580" t="s">
        <v>1565</v>
      </c>
      <c r="C8" s="23" t="s">
        <v>742</v>
      </c>
      <c r="D8" s="489" t="s">
        <v>1567</v>
      </c>
      <c r="E8" s="318" t="str">
        <f>IF(G8="","",VLOOKUP(G8,'Danh mục CODE'!$D$2:$J$20064,7,0))</f>
        <v>NCC01126</v>
      </c>
      <c r="F8" s="28" t="str">
        <f>IF(E8="","",VLOOKUP(E8,'TONG HOP'!$E$8:$W$1883,19,0))</f>
        <v>CÔNG TY TNHH MTV DUY THANH LƯƠNG</v>
      </c>
      <c r="G8" s="315" t="s">
        <v>1296</v>
      </c>
      <c r="H8" s="226" t="str">
        <f>IF(E8="","",VLOOKUP(G8,'TONG HOP'!$C$8:$E$799,2,0))</f>
        <v>Bột đá Phước Hoà 03 (PH03) DTL</v>
      </c>
      <c r="I8" s="226" t="str">
        <f>IF(B8="","",VLOOKUP(G8,'TONG HOP'!$C$8:$F$799,4,0))</f>
        <v>kg</v>
      </c>
      <c r="J8" s="63">
        <f t="shared" si="8"/>
        <v>32936.5</v>
      </c>
      <c r="K8" s="63">
        <f t="shared" si="9"/>
        <v>34670</v>
      </c>
      <c r="L8" s="63">
        <f t="shared" si="2"/>
        <v>34670</v>
      </c>
      <c r="M8" s="392">
        <f>IF(Y8="","",VLOOKUP(G8,'Danh mục CODE'!$D$2:$I$1880,4,0))</f>
        <v>0.05</v>
      </c>
      <c r="N8" s="392">
        <v>4.3999999999999997E-2</v>
      </c>
      <c r="O8" s="392">
        <f t="shared" si="3"/>
        <v>0</v>
      </c>
      <c r="P8" s="392">
        <f>IF(Y8="","",VLOOKUP(G8,'Danh mục CODE'!$D$2:$I$1880,5,0))</f>
        <v>0</v>
      </c>
      <c r="Q8" s="392"/>
      <c r="R8" s="392">
        <f t="shared" si="4"/>
        <v>0</v>
      </c>
      <c r="S8" s="394" t="str">
        <f t="shared" si="10"/>
        <v/>
      </c>
      <c r="T8" s="394">
        <f t="shared" si="5"/>
        <v>0</v>
      </c>
      <c r="U8" s="394">
        <f t="shared" si="6"/>
        <v>0</v>
      </c>
      <c r="V8" s="424" t="e">
        <f t="shared" si="7"/>
        <v>#VALUE!</v>
      </c>
      <c r="W8" s="21"/>
      <c r="X8" s="515">
        <v>53070</v>
      </c>
      <c r="Y8" s="515">
        <v>18400</v>
      </c>
      <c r="Z8" s="513">
        <v>1191</v>
      </c>
      <c r="AA8" s="514" t="s">
        <v>1522</v>
      </c>
      <c r="AC8" s="308" t="s">
        <v>754</v>
      </c>
      <c r="AD8" s="308" t="s">
        <v>861</v>
      </c>
      <c r="AE8" s="308" t="s">
        <v>867</v>
      </c>
      <c r="AF8" s="17"/>
      <c r="AG8" s="17" t="s">
        <v>69</v>
      </c>
      <c r="AH8" s="17" t="s">
        <v>782</v>
      </c>
    </row>
    <row r="9" spans="1:34">
      <c r="A9" s="50">
        <f t="shared" si="11"/>
        <v>5</v>
      </c>
      <c r="B9" s="580" t="s">
        <v>1565</v>
      </c>
      <c r="C9" s="23" t="s">
        <v>742</v>
      </c>
      <c r="D9" s="489" t="s">
        <v>1567</v>
      </c>
      <c r="E9" s="318" t="str">
        <f>IF(G9="","",VLOOKUP(G9,'Danh mục CODE'!$D$2:$J$20064,7,0))</f>
        <v>NCC01126</v>
      </c>
      <c r="F9" s="28" t="str">
        <f>IF(E9="","",VLOOKUP(E9,'TONG HOP'!$E$8:$W$1883,19,0))</f>
        <v>CÔNG TY TNHH MTV DUY THANH LƯƠNG</v>
      </c>
      <c r="G9" s="315" t="s">
        <v>1296</v>
      </c>
      <c r="H9" s="226" t="str">
        <f>IF(E9="","",VLOOKUP(G9,'TONG HOP'!$C$8:$E$799,2,0))</f>
        <v>Bột đá Phước Hoà 03 (PH03) DTL</v>
      </c>
      <c r="I9" s="226" t="str">
        <f>IF(B9="","",VLOOKUP(G9,'TONG HOP'!$C$8:$F$799,4,0))</f>
        <v>kg</v>
      </c>
      <c r="J9" s="63">
        <f t="shared" si="8"/>
        <v>29298</v>
      </c>
      <c r="K9" s="63">
        <f t="shared" si="9"/>
        <v>30840</v>
      </c>
      <c r="L9" s="63">
        <f t="shared" si="2"/>
        <v>30840</v>
      </c>
      <c r="M9" s="392">
        <f>IF(Y9="","",VLOOKUP(G9,'Danh mục CODE'!$D$2:$I$1880,4,0))</f>
        <v>0.05</v>
      </c>
      <c r="N9" s="392">
        <v>4.3999999999999997E-2</v>
      </c>
      <c r="O9" s="392">
        <f t="shared" si="3"/>
        <v>0</v>
      </c>
      <c r="P9" s="392">
        <f>IF(Y9="","",VLOOKUP(G9,'Danh mục CODE'!$D$2:$I$1880,5,0))</f>
        <v>0</v>
      </c>
      <c r="Q9" s="392"/>
      <c r="R9" s="392">
        <f t="shared" si="4"/>
        <v>0</v>
      </c>
      <c r="S9" s="394" t="str">
        <f t="shared" si="10"/>
        <v/>
      </c>
      <c r="T9" s="394">
        <f t="shared" si="5"/>
        <v>0</v>
      </c>
      <c r="U9" s="394">
        <f t="shared" si="6"/>
        <v>0</v>
      </c>
      <c r="V9" s="424" t="e">
        <f t="shared" si="7"/>
        <v>#VALUE!</v>
      </c>
      <c r="W9" s="21"/>
      <c r="X9" s="515">
        <v>49460</v>
      </c>
      <c r="Y9" s="515">
        <v>18620</v>
      </c>
      <c r="Z9" s="513">
        <v>1196</v>
      </c>
      <c r="AA9" s="514" t="s">
        <v>1529</v>
      </c>
      <c r="AC9" s="308" t="s">
        <v>755</v>
      </c>
      <c r="AD9" s="308" t="s">
        <v>862</v>
      </c>
      <c r="AE9" s="308" t="s">
        <v>867</v>
      </c>
      <c r="AF9" s="17"/>
      <c r="AG9" s="17" t="s">
        <v>69</v>
      </c>
      <c r="AH9" s="17" t="s">
        <v>782</v>
      </c>
    </row>
    <row r="10" spans="1:34">
      <c r="A10" s="50">
        <f t="shared" si="11"/>
        <v>6</v>
      </c>
      <c r="B10" s="580" t="s">
        <v>1565</v>
      </c>
      <c r="C10" s="23" t="s">
        <v>742</v>
      </c>
      <c r="D10" s="489" t="s">
        <v>1567</v>
      </c>
      <c r="E10" s="318" t="str">
        <f>IF(G10="","",VLOOKUP(G10,'Danh mục CODE'!$D$2:$J$20064,7,0))</f>
        <v>NCC01126</v>
      </c>
      <c r="F10" s="28" t="str">
        <f>IF(E10="","",VLOOKUP(E10,'TONG HOP'!$E$8:$W$1883,19,0))</f>
        <v>CÔNG TY TNHH MTV DUY THANH LƯƠNG</v>
      </c>
      <c r="G10" s="315" t="s">
        <v>1296</v>
      </c>
      <c r="H10" s="226" t="str">
        <f>IF(E10="","",VLOOKUP(G10,'TONG HOP'!$C$8:$E$799,2,0))</f>
        <v>Bột đá Phước Hoà 03 (PH03) DTL</v>
      </c>
      <c r="I10" s="226" t="str">
        <f>IF(B10="","",VLOOKUP(G10,'TONG HOP'!$C$8:$F$799,4,0))</f>
        <v>kg</v>
      </c>
      <c r="J10" s="63">
        <f t="shared" si="8"/>
        <v>29991.5</v>
      </c>
      <c r="K10" s="63">
        <f t="shared" si="9"/>
        <v>31570</v>
      </c>
      <c r="L10" s="63">
        <f t="shared" si="2"/>
        <v>31570</v>
      </c>
      <c r="M10" s="392">
        <f>IF(Y10="","",VLOOKUP(G10,'Danh mục CODE'!$D$2:$I$1880,4,0))</f>
        <v>0.05</v>
      </c>
      <c r="N10" s="392">
        <v>4.3999999999999997E-2</v>
      </c>
      <c r="O10" s="392">
        <f t="shared" si="3"/>
        <v>0</v>
      </c>
      <c r="P10" s="392">
        <f>IF(Y10="","",VLOOKUP(G10,'Danh mục CODE'!$D$2:$I$1880,5,0))</f>
        <v>0</v>
      </c>
      <c r="Q10" s="392"/>
      <c r="R10" s="392">
        <f t="shared" si="4"/>
        <v>0</v>
      </c>
      <c r="S10" s="394" t="str">
        <f t="shared" si="10"/>
        <v/>
      </c>
      <c r="T10" s="394">
        <f t="shared" si="5"/>
        <v>0</v>
      </c>
      <c r="U10" s="394">
        <f t="shared" si="6"/>
        <v>0</v>
      </c>
      <c r="V10" s="424" t="e">
        <f t="shared" si="7"/>
        <v>#VALUE!</v>
      </c>
      <c r="W10" s="21"/>
      <c r="X10" s="515">
        <v>49530</v>
      </c>
      <c r="Y10" s="515">
        <v>17960</v>
      </c>
      <c r="Z10" s="513">
        <v>1198</v>
      </c>
      <c r="AA10" s="514" t="s">
        <v>1514</v>
      </c>
      <c r="AC10" s="308" t="s">
        <v>756</v>
      </c>
      <c r="AD10" s="308" t="s">
        <v>863</v>
      </c>
      <c r="AE10" s="308" t="s">
        <v>867</v>
      </c>
      <c r="AF10" s="17"/>
      <c r="AG10" s="17" t="s">
        <v>69</v>
      </c>
      <c r="AH10" s="17" t="s">
        <v>782</v>
      </c>
    </row>
    <row r="11" spans="1:34">
      <c r="A11" s="50">
        <f t="shared" si="11"/>
        <v>7</v>
      </c>
      <c r="B11" s="580" t="s">
        <v>1568</v>
      </c>
      <c r="C11" s="23" t="s">
        <v>742</v>
      </c>
      <c r="D11" s="489" t="s">
        <v>1567</v>
      </c>
      <c r="E11" s="318" t="str">
        <f>IF(G11="","",VLOOKUP(G11,'Danh mục CODE'!$D$2:$J$20064,7,0))</f>
        <v>NCC01126</v>
      </c>
      <c r="F11" s="28" t="str">
        <f>IF(E11="","",VLOOKUP(E11,'TONG HOP'!$E$8:$W$1883,19,0))</f>
        <v>CÔNG TY TNHH MTV DUY THANH LƯƠNG</v>
      </c>
      <c r="G11" s="315" t="s">
        <v>1147</v>
      </c>
      <c r="H11" s="226" t="str">
        <f>IF(E11="","",VLOOKUP(G11,'TONG HOP'!$C$8:$E$799,2,0))</f>
        <v>Đất sét Hoa đào (DTL) BD01</v>
      </c>
      <c r="I11" s="226" t="str">
        <f>IF(B11="","",VLOOKUP(G11,'TONG HOP'!$C$8:$F$799,4,0))</f>
        <v>kg</v>
      </c>
      <c r="J11" s="63">
        <f t="shared" si="8"/>
        <v>26580</v>
      </c>
      <c r="K11" s="63">
        <f t="shared" si="9"/>
        <v>35440</v>
      </c>
      <c r="L11" s="63">
        <f t="shared" si="2"/>
        <v>35440</v>
      </c>
      <c r="M11" s="392">
        <f>IF(Y11="","",VLOOKUP(G11,'Danh mục CODE'!$D$2:$I$1880,4,0))</f>
        <v>0.25</v>
      </c>
      <c r="N11" s="392">
        <v>0.19</v>
      </c>
      <c r="O11" s="392">
        <f t="shared" si="3"/>
        <v>0</v>
      </c>
      <c r="P11" s="392">
        <f>IF(Y11="","",VLOOKUP(G11,'Danh mục CODE'!$D$2:$I$1880,5,0))</f>
        <v>0</v>
      </c>
      <c r="Q11" s="392"/>
      <c r="R11" s="392">
        <f t="shared" si="4"/>
        <v>0</v>
      </c>
      <c r="S11" s="394" t="str">
        <f t="shared" si="10"/>
        <v/>
      </c>
      <c r="T11" s="394">
        <f t="shared" si="5"/>
        <v>0</v>
      </c>
      <c r="U11" s="394">
        <f t="shared" si="6"/>
        <v>0</v>
      </c>
      <c r="V11" s="424" t="e">
        <f t="shared" si="7"/>
        <v>#VALUE!</v>
      </c>
      <c r="W11" s="21"/>
      <c r="X11" s="515">
        <v>51800</v>
      </c>
      <c r="Y11" s="515">
        <v>16360</v>
      </c>
      <c r="Z11" s="513">
        <v>1193</v>
      </c>
      <c r="AA11" s="514" t="s">
        <v>1519</v>
      </c>
      <c r="AC11" s="308" t="s">
        <v>757</v>
      </c>
      <c r="AD11" s="308" t="s">
        <v>864</v>
      </c>
      <c r="AE11" s="308" t="s">
        <v>867</v>
      </c>
      <c r="AF11" s="17"/>
      <c r="AG11" s="17" t="s">
        <v>69</v>
      </c>
      <c r="AH11" s="17" t="s">
        <v>782</v>
      </c>
    </row>
    <row r="12" spans="1:34">
      <c r="A12" s="50">
        <f t="shared" si="11"/>
        <v>8</v>
      </c>
      <c r="B12" s="580" t="s">
        <v>1568</v>
      </c>
      <c r="C12" s="23" t="s">
        <v>742</v>
      </c>
      <c r="D12" s="489" t="s">
        <v>1567</v>
      </c>
      <c r="E12" s="318" t="str">
        <f>IF(G12="","",VLOOKUP(G12,'Danh mục CODE'!$D$2:$J$20064,7,0))</f>
        <v>NCC01126</v>
      </c>
      <c r="F12" s="28" t="str">
        <f>IF(E12="","",VLOOKUP(E12,'TONG HOP'!$E$8:$W$1883,19,0))</f>
        <v>CÔNG TY TNHH MTV DUY THANH LƯƠNG</v>
      </c>
      <c r="G12" s="315" t="s">
        <v>1147</v>
      </c>
      <c r="H12" s="226" t="str">
        <f>IF(E12="","",VLOOKUP(G12,'TONG HOP'!$C$8:$E$799,2,0))</f>
        <v>Đất sét Hoa đào (DTL) BD01</v>
      </c>
      <c r="I12" s="226" t="str">
        <f>IF(B12="","",VLOOKUP(G12,'TONG HOP'!$C$8:$F$799,4,0))</f>
        <v>kg</v>
      </c>
      <c r="J12" s="63">
        <f t="shared" si="8"/>
        <v>27360</v>
      </c>
      <c r="K12" s="63">
        <f t="shared" si="9"/>
        <v>36480</v>
      </c>
      <c r="L12" s="63">
        <f t="shared" si="2"/>
        <v>36480</v>
      </c>
      <c r="M12" s="392">
        <f>IF(Y12="","",VLOOKUP(G12,'Danh mục CODE'!$D$2:$I$1880,4,0))</f>
        <v>0.25</v>
      </c>
      <c r="N12" s="392">
        <v>0.19</v>
      </c>
      <c r="O12" s="392">
        <f t="shared" si="3"/>
        <v>0</v>
      </c>
      <c r="P12" s="392">
        <f>IF(Y12="","",VLOOKUP(G12,'Danh mục CODE'!$D$2:$I$1880,5,0))</f>
        <v>0</v>
      </c>
      <c r="Q12" s="392"/>
      <c r="R12" s="392">
        <f t="shared" si="4"/>
        <v>0</v>
      </c>
      <c r="S12" s="394" t="str">
        <f t="shared" si="10"/>
        <v/>
      </c>
      <c r="T12" s="394">
        <f t="shared" si="5"/>
        <v>0</v>
      </c>
      <c r="U12" s="394">
        <f t="shared" si="6"/>
        <v>0</v>
      </c>
      <c r="V12" s="424" t="e">
        <f t="shared" si="7"/>
        <v>#VALUE!</v>
      </c>
      <c r="W12" s="21"/>
      <c r="X12" s="515">
        <v>54390</v>
      </c>
      <c r="Y12" s="515">
        <v>17910</v>
      </c>
      <c r="Z12" s="513">
        <v>1200</v>
      </c>
      <c r="AA12" s="514" t="s">
        <v>1518</v>
      </c>
      <c r="AC12" s="308" t="s">
        <v>758</v>
      </c>
      <c r="AD12" s="308" t="s">
        <v>865</v>
      </c>
      <c r="AE12" s="308" t="s">
        <v>867</v>
      </c>
      <c r="AF12" s="17"/>
      <c r="AG12" s="17" t="s">
        <v>69</v>
      </c>
      <c r="AH12" s="17" t="s">
        <v>782</v>
      </c>
    </row>
    <row r="13" spans="1:34">
      <c r="A13" s="50">
        <f t="shared" si="11"/>
        <v>9</v>
      </c>
      <c r="B13" s="580" t="s">
        <v>1568</v>
      </c>
      <c r="C13" s="23" t="s">
        <v>742</v>
      </c>
      <c r="D13" s="489" t="s">
        <v>1567</v>
      </c>
      <c r="E13" s="318" t="str">
        <f>IF(G13="","",VLOOKUP(G13,'Danh mục CODE'!$D$2:$J$20064,7,0))</f>
        <v>NCC01126</v>
      </c>
      <c r="F13" s="28" t="str">
        <f>IF(E13="","",VLOOKUP(E13,'TONG HOP'!$E$8:$W$1883,19,0))</f>
        <v>CÔNG TY TNHH MTV DUY THANH LƯƠNG</v>
      </c>
      <c r="G13" s="315" t="s">
        <v>1147</v>
      </c>
      <c r="H13" s="226" t="str">
        <f>IF(E13="","",VLOOKUP(G13,'TONG HOP'!$C$8:$E$799,2,0))</f>
        <v>Đất sét Hoa đào (DTL) BD01</v>
      </c>
      <c r="I13" s="226" t="str">
        <f>IF(B13="","",VLOOKUP(G13,'TONG HOP'!$C$8:$F$799,4,0))</f>
        <v>kg</v>
      </c>
      <c r="J13" s="63">
        <f t="shared" si="8"/>
        <v>25612.5</v>
      </c>
      <c r="K13" s="63">
        <f t="shared" si="9"/>
        <v>34150</v>
      </c>
      <c r="L13" s="63">
        <f t="shared" si="2"/>
        <v>34150</v>
      </c>
      <c r="M13" s="392">
        <f>IF(Y13="","",VLOOKUP(G13,'Danh mục CODE'!$D$2:$I$1880,4,0))</f>
        <v>0.25</v>
      </c>
      <c r="N13" s="392">
        <v>0.19</v>
      </c>
      <c r="O13" s="392">
        <f t="shared" si="3"/>
        <v>0</v>
      </c>
      <c r="P13" s="392">
        <f>IF(Y13="","",VLOOKUP(G13,'Danh mục CODE'!$D$2:$I$1880,5,0))</f>
        <v>0</v>
      </c>
      <c r="Q13" s="392"/>
      <c r="R13" s="392">
        <f t="shared" si="4"/>
        <v>0</v>
      </c>
      <c r="S13" s="394" t="str">
        <f t="shared" si="10"/>
        <v/>
      </c>
      <c r="T13" s="394">
        <f t="shared" si="5"/>
        <v>0</v>
      </c>
      <c r="U13" s="394">
        <f t="shared" si="6"/>
        <v>0</v>
      </c>
      <c r="V13" s="424" t="e">
        <f t="shared" si="7"/>
        <v>#VALUE!</v>
      </c>
      <c r="W13" s="21"/>
      <c r="X13" s="515">
        <v>53890</v>
      </c>
      <c r="Y13" s="515">
        <v>19740</v>
      </c>
      <c r="Z13" s="513">
        <v>1201</v>
      </c>
      <c r="AA13" s="514" t="s">
        <v>1511</v>
      </c>
      <c r="AC13" s="308" t="s">
        <v>759</v>
      </c>
      <c r="AD13" s="308" t="s">
        <v>866</v>
      </c>
      <c r="AE13" s="308" t="s">
        <v>867</v>
      </c>
      <c r="AF13" s="17"/>
      <c r="AG13" s="17" t="s">
        <v>69</v>
      </c>
      <c r="AH13" s="17" t="s">
        <v>782</v>
      </c>
    </row>
    <row r="14" spans="1:34">
      <c r="A14" s="50">
        <f t="shared" si="11"/>
        <v>10</v>
      </c>
      <c r="B14" s="580" t="s">
        <v>1566</v>
      </c>
      <c r="C14" s="23" t="s">
        <v>742</v>
      </c>
      <c r="D14" s="489" t="s">
        <v>1567</v>
      </c>
      <c r="E14" s="318" t="str">
        <f>IF(G14="","",VLOOKUP(G14,'Danh mục CODE'!$D$2:$J$20064,7,0))</f>
        <v>NCC01126</v>
      </c>
      <c r="F14" s="28" t="str">
        <f>IF(E14="","",VLOOKUP(E14,'TONG HOP'!$E$8:$W$1883,19,0))</f>
        <v>CÔNG TY TNHH MTV DUY THANH LƯƠNG</v>
      </c>
      <c r="G14" s="315" t="s">
        <v>1296</v>
      </c>
      <c r="H14" s="226" t="str">
        <f>IF(E14="","",VLOOKUP(G14,'TONG HOP'!$C$8:$E$799,2,0))</f>
        <v>Bột đá Phước Hoà 03 (PH03) DTL</v>
      </c>
      <c r="I14" s="226" t="str">
        <f>IF(B14="","",VLOOKUP(G14,'TONG HOP'!$C$8:$F$799,4,0))</f>
        <v>kg</v>
      </c>
      <c r="J14" s="63">
        <f t="shared" si="8"/>
        <v>31559</v>
      </c>
      <c r="K14" s="63">
        <f t="shared" si="9"/>
        <v>33220</v>
      </c>
      <c r="L14" s="63">
        <f t="shared" si="2"/>
        <v>33220</v>
      </c>
      <c r="M14" s="392">
        <f>IF(Y14="","",VLOOKUP(G14,'Danh mục CODE'!$D$2:$I$1880,4,0))</f>
        <v>0.05</v>
      </c>
      <c r="N14" s="392">
        <v>4.2999999999999997E-2</v>
      </c>
      <c r="O14" s="392">
        <f t="shared" si="3"/>
        <v>0</v>
      </c>
      <c r="P14" s="392">
        <f>IF(Y14="","",VLOOKUP(G14,'Danh mục CODE'!$D$2:$I$1880,5,0))</f>
        <v>0</v>
      </c>
      <c r="Q14" s="392"/>
      <c r="R14" s="392">
        <f t="shared" si="4"/>
        <v>0</v>
      </c>
      <c r="S14" s="394" t="str">
        <f t="shared" si="10"/>
        <v/>
      </c>
      <c r="T14" s="394">
        <f t="shared" si="5"/>
        <v>0</v>
      </c>
      <c r="U14" s="394">
        <f t="shared" si="6"/>
        <v>0</v>
      </c>
      <c r="V14" s="424" t="e">
        <f t="shared" si="7"/>
        <v>#VALUE!</v>
      </c>
      <c r="W14" s="21"/>
      <c r="X14" s="515">
        <v>51760</v>
      </c>
      <c r="Y14" s="515">
        <v>18540</v>
      </c>
      <c r="Z14" s="513">
        <v>1212</v>
      </c>
      <c r="AA14" s="514" t="s">
        <v>1529</v>
      </c>
      <c r="AC14" s="308" t="s">
        <v>760</v>
      </c>
      <c r="AD14" s="308"/>
      <c r="AE14" s="308"/>
      <c r="AF14" s="17"/>
      <c r="AG14" s="17" t="s">
        <v>793</v>
      </c>
      <c r="AH14" s="17" t="s">
        <v>782</v>
      </c>
    </row>
    <row r="15" spans="1:34">
      <c r="A15" s="50">
        <f t="shared" si="11"/>
        <v>11</v>
      </c>
      <c r="B15" s="580" t="s">
        <v>1566</v>
      </c>
      <c r="C15" s="23" t="s">
        <v>742</v>
      </c>
      <c r="D15" s="489" t="s">
        <v>1567</v>
      </c>
      <c r="E15" s="318" t="str">
        <f>IF(G15="","",VLOOKUP(G15,'Danh mục CODE'!$D$2:$J$20064,7,0))</f>
        <v>NCC01126</v>
      </c>
      <c r="F15" s="28" t="str">
        <f>IF(E15="","",VLOOKUP(E15,'TONG HOP'!$E$8:$W$1883,19,0))</f>
        <v>CÔNG TY TNHH MTV DUY THANH LƯƠNG</v>
      </c>
      <c r="G15" s="315" t="s">
        <v>1296</v>
      </c>
      <c r="H15" s="226" t="str">
        <f>IF(E15="","",VLOOKUP(G15,'TONG HOP'!$C$8:$E$799,2,0))</f>
        <v>Bột đá Phước Hoà 03 (PH03) DTL</v>
      </c>
      <c r="I15" s="226" t="str">
        <f>IF(B15="","",VLOOKUP(G15,'TONG HOP'!$C$8:$F$799,4,0))</f>
        <v>kg</v>
      </c>
      <c r="J15" s="63">
        <f t="shared" si="8"/>
        <v>33250</v>
      </c>
      <c r="K15" s="63">
        <f t="shared" si="9"/>
        <v>35000</v>
      </c>
      <c r="L15" s="63">
        <f t="shared" si="2"/>
        <v>35000</v>
      </c>
      <c r="M15" s="392">
        <f>IF(Y15="","",VLOOKUP(G15,'Danh mục CODE'!$D$2:$I$1880,4,0))</f>
        <v>0.05</v>
      </c>
      <c r="N15" s="392">
        <v>4.2999999999999997E-2</v>
      </c>
      <c r="O15" s="392">
        <f t="shared" si="3"/>
        <v>0</v>
      </c>
      <c r="P15" s="392">
        <f>IF(Y15="","",VLOOKUP(G15,'Danh mục CODE'!$D$2:$I$1880,5,0))</f>
        <v>0</v>
      </c>
      <c r="Q15" s="392"/>
      <c r="R15" s="392">
        <f t="shared" si="4"/>
        <v>0</v>
      </c>
      <c r="S15" s="394" t="str">
        <f t="shared" si="10"/>
        <v/>
      </c>
      <c r="T15" s="394">
        <f t="shared" si="5"/>
        <v>0</v>
      </c>
      <c r="U15" s="394">
        <f t="shared" si="6"/>
        <v>0</v>
      </c>
      <c r="V15" s="424" t="e">
        <f t="shared" si="7"/>
        <v>#VALUE!</v>
      </c>
      <c r="W15" s="21"/>
      <c r="X15" s="515">
        <v>53650</v>
      </c>
      <c r="Y15" s="515">
        <v>18650</v>
      </c>
      <c r="Z15" s="513">
        <v>1215</v>
      </c>
      <c r="AA15" s="514" t="s">
        <v>1522</v>
      </c>
      <c r="AC15" s="308" t="s">
        <v>761</v>
      </c>
      <c r="AD15" s="308"/>
      <c r="AE15" s="308"/>
      <c r="AF15" s="17"/>
      <c r="AG15" s="17" t="s">
        <v>793</v>
      </c>
      <c r="AH15" s="17" t="s">
        <v>782</v>
      </c>
    </row>
    <row r="16" spans="1:34">
      <c r="A16" s="50">
        <f t="shared" si="11"/>
        <v>12</v>
      </c>
      <c r="B16" s="580" t="s">
        <v>1566</v>
      </c>
      <c r="C16" s="23" t="s">
        <v>742</v>
      </c>
      <c r="D16" s="489" t="s">
        <v>1567</v>
      </c>
      <c r="E16" s="318" t="str">
        <f>IF(G16="","",VLOOKUP(G16,'Danh mục CODE'!$D$2:$J$20064,7,0))</f>
        <v>NCC01126</v>
      </c>
      <c r="F16" s="28" t="str">
        <f>IF(E16="","",VLOOKUP(E16,'TONG HOP'!$E$8:$W$1883,19,0))</f>
        <v>CÔNG TY TNHH MTV DUY THANH LƯƠNG</v>
      </c>
      <c r="G16" s="315" t="s">
        <v>1296</v>
      </c>
      <c r="H16" s="226" t="str">
        <f>IF(E16="","",VLOOKUP(G16,'TONG HOP'!$C$8:$E$799,2,0))</f>
        <v>Bột đá Phước Hoà 03 (PH03) DTL</v>
      </c>
      <c r="I16" s="226" t="str">
        <f>IF(B16="","",VLOOKUP(G16,'TONG HOP'!$C$8:$F$799,4,0))</f>
        <v>kg</v>
      </c>
      <c r="J16" s="63">
        <f t="shared" si="8"/>
        <v>33069.5</v>
      </c>
      <c r="K16" s="63">
        <f t="shared" si="9"/>
        <v>34810</v>
      </c>
      <c r="L16" s="63">
        <f t="shared" si="2"/>
        <v>34810</v>
      </c>
      <c r="M16" s="392">
        <f>IF(Y16="","",VLOOKUP(G16,'Danh mục CODE'!$D$2:$I$1880,4,0))</f>
        <v>0.05</v>
      </c>
      <c r="N16" s="392">
        <v>4.2999999999999997E-2</v>
      </c>
      <c r="O16" s="392">
        <f t="shared" si="3"/>
        <v>0</v>
      </c>
      <c r="P16" s="392">
        <f>IF(Y16="","",VLOOKUP(G16,'Danh mục CODE'!$D$2:$I$1880,5,0))</f>
        <v>0</v>
      </c>
      <c r="Q16" s="392"/>
      <c r="R16" s="392">
        <f t="shared" si="4"/>
        <v>0</v>
      </c>
      <c r="S16" s="394" t="str">
        <f t="shared" si="10"/>
        <v/>
      </c>
      <c r="T16" s="394">
        <f t="shared" si="5"/>
        <v>0</v>
      </c>
      <c r="U16" s="394">
        <f t="shared" si="6"/>
        <v>0</v>
      </c>
      <c r="V16" s="424" t="e">
        <f t="shared" si="7"/>
        <v>#VALUE!</v>
      </c>
      <c r="W16" s="21"/>
      <c r="X16" s="515">
        <v>52690</v>
      </c>
      <c r="Y16" s="515">
        <v>17880</v>
      </c>
      <c r="Z16" s="513">
        <v>1217</v>
      </c>
      <c r="AA16" s="514" t="s">
        <v>1518</v>
      </c>
      <c r="AC16" s="308" t="s">
        <v>762</v>
      </c>
      <c r="AD16" s="308"/>
      <c r="AE16" s="308"/>
      <c r="AF16" s="17"/>
      <c r="AG16" s="17" t="s">
        <v>793</v>
      </c>
      <c r="AH16" s="17" t="s">
        <v>782</v>
      </c>
    </row>
    <row r="17" spans="1:34" s="443" customFormat="1" ht="15.75" customHeight="1">
      <c r="A17" s="50">
        <f t="shared" si="11"/>
        <v>13</v>
      </c>
      <c r="B17" s="580" t="s">
        <v>1566</v>
      </c>
      <c r="C17" s="23" t="s">
        <v>742</v>
      </c>
      <c r="D17" s="489" t="s">
        <v>1567</v>
      </c>
      <c r="E17" s="318" t="str">
        <f>IF(G17="","",VLOOKUP(G17,'Danh mục CODE'!$D$2:$J$20064,7,0))</f>
        <v>NCC01126</v>
      </c>
      <c r="F17" s="28" t="str">
        <f>IF(E17="","",VLOOKUP(E17,'TONG HOP'!$E$8:$W$1883,19,0))</f>
        <v>CÔNG TY TNHH MTV DUY THANH LƯƠNG</v>
      </c>
      <c r="G17" s="315" t="s">
        <v>1296</v>
      </c>
      <c r="H17" s="226" t="str">
        <f>IF(E17="","",VLOOKUP(G17,'TONG HOP'!$C$8:$E$799,2,0))</f>
        <v>Bột đá Phước Hoà 03 (PH03) DTL</v>
      </c>
      <c r="I17" s="226" t="str">
        <f>IF(B17="","",VLOOKUP(G17,'TONG HOP'!$C$8:$F$799,4,0))</f>
        <v>kg</v>
      </c>
      <c r="J17" s="63">
        <f t="shared" si="8"/>
        <v>32034</v>
      </c>
      <c r="K17" s="63">
        <f t="shared" si="9"/>
        <v>33720</v>
      </c>
      <c r="L17" s="228">
        <f t="shared" si="2"/>
        <v>33720</v>
      </c>
      <c r="M17" s="392">
        <f>IF(Y17="","",VLOOKUP(G17,'Danh mục CODE'!$D$2:$I$1880,4,0))</f>
        <v>0.05</v>
      </c>
      <c r="N17" s="392">
        <v>4.2999999999999997E-2</v>
      </c>
      <c r="O17" s="392">
        <f t="shared" si="3"/>
        <v>0</v>
      </c>
      <c r="P17" s="392">
        <f>IF(Y17="","",VLOOKUP(G17,'Danh mục CODE'!$D$2:$I$1880,5,0))</f>
        <v>0</v>
      </c>
      <c r="Q17" s="392"/>
      <c r="R17" s="392">
        <f t="shared" si="4"/>
        <v>0</v>
      </c>
      <c r="S17" s="394" t="str">
        <f t="shared" si="10"/>
        <v/>
      </c>
      <c r="T17" s="394">
        <f t="shared" si="5"/>
        <v>0</v>
      </c>
      <c r="U17" s="394">
        <f t="shared" si="6"/>
        <v>0</v>
      </c>
      <c r="V17" s="441" t="e">
        <f t="shared" si="7"/>
        <v>#VALUE!</v>
      </c>
      <c r="W17" s="442"/>
      <c r="X17" s="515">
        <v>52140</v>
      </c>
      <c r="Y17" s="515">
        <v>18420</v>
      </c>
      <c r="Z17" s="513">
        <v>1220</v>
      </c>
      <c r="AA17" s="514" t="s">
        <v>1513</v>
      </c>
      <c r="AC17" s="308" t="s">
        <v>763</v>
      </c>
      <c r="AD17" s="308" t="s">
        <v>822</v>
      </c>
      <c r="AE17" s="308" t="s">
        <v>665</v>
      </c>
      <c r="AF17" s="17"/>
      <c r="AG17" s="17" t="s">
        <v>783</v>
      </c>
      <c r="AH17" s="17" t="s">
        <v>782</v>
      </c>
    </row>
    <row r="18" spans="1:34" ht="13.5" customHeight="1">
      <c r="A18" s="50">
        <f t="shared" si="11"/>
        <v>14</v>
      </c>
      <c r="B18" s="580" t="s">
        <v>1570</v>
      </c>
      <c r="C18" s="23" t="s">
        <v>742</v>
      </c>
      <c r="D18" s="489" t="s">
        <v>1567</v>
      </c>
      <c r="E18" s="318" t="str">
        <f>IF(G18="","",VLOOKUP(G18,'Danh mục CODE'!$D$2:$J$20064,7,0))</f>
        <v>NCC01126</v>
      </c>
      <c r="F18" s="28" t="str">
        <f>IF(E18="","",VLOOKUP(E18,'TONG HOP'!$E$8:$W$1883,19,0))</f>
        <v>CÔNG TY TNHH MTV DUY THANH LƯƠNG</v>
      </c>
      <c r="G18" s="315" t="s">
        <v>1296</v>
      </c>
      <c r="H18" s="226" t="str">
        <f>IF(E18="","",VLOOKUP(G18,'TONG HOP'!$C$8:$E$799,2,0))</f>
        <v>Bột đá Phước Hoà 03 (PH03) DTL</v>
      </c>
      <c r="I18" s="226" t="str">
        <f>IF(B18="","",VLOOKUP(G18,'TONG HOP'!$C$8:$F$799,4,0))</f>
        <v>kg</v>
      </c>
      <c r="J18" s="63">
        <f t="shared" si="8"/>
        <v>28490.5</v>
      </c>
      <c r="K18" s="63">
        <f t="shared" si="9"/>
        <v>29990</v>
      </c>
      <c r="L18" s="63">
        <f t="shared" si="2"/>
        <v>29990</v>
      </c>
      <c r="M18" s="392">
        <f>IF(Y18="","",VLOOKUP(G18,'Danh mục CODE'!$D$2:$I$1880,4,0))</f>
        <v>0.05</v>
      </c>
      <c r="N18" s="392">
        <v>4.2000000000000003E-2</v>
      </c>
      <c r="O18" s="392">
        <f t="shared" si="3"/>
        <v>0</v>
      </c>
      <c r="P18" s="392">
        <f>IF(Y18="","",VLOOKUP(G18,'Danh mục CODE'!$D$2:$I$1880,5,0))</f>
        <v>0</v>
      </c>
      <c r="Q18" s="392"/>
      <c r="R18" s="392">
        <f t="shared" si="4"/>
        <v>0</v>
      </c>
      <c r="S18" s="394" t="str">
        <f t="shared" si="10"/>
        <v/>
      </c>
      <c r="T18" s="394">
        <f t="shared" si="5"/>
        <v>0</v>
      </c>
      <c r="U18" s="394">
        <f t="shared" si="6"/>
        <v>0</v>
      </c>
      <c r="V18" s="424" t="e">
        <f t="shared" si="7"/>
        <v>#VALUE!</v>
      </c>
      <c r="W18" s="21"/>
      <c r="X18" s="515">
        <v>49700</v>
      </c>
      <c r="Y18" s="515">
        <v>19710</v>
      </c>
      <c r="Z18" s="513">
        <v>1272</v>
      </c>
      <c r="AA18" s="514" t="s">
        <v>1511</v>
      </c>
      <c r="AC18" s="308" t="s">
        <v>764</v>
      </c>
      <c r="AD18" s="308" t="s">
        <v>825</v>
      </c>
      <c r="AE18" s="308" t="s">
        <v>738</v>
      </c>
      <c r="AF18" s="17"/>
      <c r="AG18" s="17" t="s">
        <v>784</v>
      </c>
      <c r="AH18" s="17" t="s">
        <v>782</v>
      </c>
    </row>
    <row r="19" spans="1:34" ht="19.5" customHeight="1">
      <c r="A19" s="50">
        <f t="shared" si="11"/>
        <v>15</v>
      </c>
      <c r="B19" s="580" t="s">
        <v>1570</v>
      </c>
      <c r="C19" s="23" t="s">
        <v>742</v>
      </c>
      <c r="D19" s="489" t="s">
        <v>1567</v>
      </c>
      <c r="E19" s="318" t="str">
        <f>IF(G19="","",VLOOKUP(G19,'Danh mục CODE'!$D$2:$J$20064,7,0))</f>
        <v>NCC01126</v>
      </c>
      <c r="F19" s="28" t="str">
        <f>IF(E19="","",VLOOKUP(E19,'TONG HOP'!$E$8:$W$1883,19,0))</f>
        <v>CÔNG TY TNHH MTV DUY THANH LƯƠNG</v>
      </c>
      <c r="G19" s="315" t="s">
        <v>1296</v>
      </c>
      <c r="H19" s="226" t="str">
        <f>IF(E19="","",VLOOKUP(G19,'TONG HOP'!$C$8:$E$799,2,0))</f>
        <v>Bột đá Phước Hoà 03 (PH03) DTL</v>
      </c>
      <c r="I19" s="226" t="str">
        <f>IF(B19="","",VLOOKUP(G19,'TONG HOP'!$C$8:$F$799,4,0))</f>
        <v>kg</v>
      </c>
      <c r="J19" s="63">
        <f t="shared" si="8"/>
        <v>30941.5</v>
      </c>
      <c r="K19" s="63">
        <f t="shared" si="9"/>
        <v>32570</v>
      </c>
      <c r="L19" s="63">
        <f t="shared" si="2"/>
        <v>32570</v>
      </c>
      <c r="M19" s="392">
        <f>IF(Y19="","",VLOOKUP(G19,'Danh mục CODE'!$D$2:$I$1880,4,0))</f>
        <v>0.05</v>
      </c>
      <c r="N19" s="392">
        <v>4.2000000000000003E-2</v>
      </c>
      <c r="O19" s="392">
        <f t="shared" si="3"/>
        <v>0</v>
      </c>
      <c r="P19" s="392">
        <f>IF(Y19="","",VLOOKUP(G19,'Danh mục CODE'!$D$2:$I$1880,5,0))</f>
        <v>0</v>
      </c>
      <c r="Q19" s="392"/>
      <c r="R19" s="392">
        <f t="shared" si="4"/>
        <v>0</v>
      </c>
      <c r="S19" s="394" t="str">
        <f t="shared" si="10"/>
        <v/>
      </c>
      <c r="T19" s="394">
        <f t="shared" si="5"/>
        <v>0</v>
      </c>
      <c r="U19" s="394">
        <f t="shared" si="6"/>
        <v>0</v>
      </c>
      <c r="V19" s="424" t="e">
        <f t="shared" si="7"/>
        <v>#VALUE!</v>
      </c>
      <c r="W19" s="21"/>
      <c r="X19" s="515">
        <v>48910</v>
      </c>
      <c r="Y19" s="515">
        <v>16340</v>
      </c>
      <c r="Z19" s="513">
        <v>1273</v>
      </c>
      <c r="AA19" s="514" t="s">
        <v>1519</v>
      </c>
      <c r="AC19" s="308" t="s">
        <v>765</v>
      </c>
      <c r="AD19" s="308" t="s">
        <v>825</v>
      </c>
      <c r="AE19" s="308" t="s">
        <v>738</v>
      </c>
      <c r="AF19" s="17"/>
      <c r="AG19" s="17" t="s">
        <v>784</v>
      </c>
      <c r="AH19" s="17" t="s">
        <v>782</v>
      </c>
    </row>
    <row r="20" spans="1:34">
      <c r="A20" s="50">
        <f t="shared" si="11"/>
        <v>16</v>
      </c>
      <c r="B20" s="580" t="s">
        <v>1570</v>
      </c>
      <c r="C20" s="23" t="s">
        <v>742</v>
      </c>
      <c r="D20" s="489" t="s">
        <v>1567</v>
      </c>
      <c r="E20" s="318" t="str">
        <f>IF(G20="","",VLOOKUP(G20,'Danh mục CODE'!$D$2:$J$20064,7,0))</f>
        <v>NCC01126</v>
      </c>
      <c r="F20" s="28" t="str">
        <f>IF(E20="","",VLOOKUP(E20,'TONG HOP'!$E$8:$W$1883,19,0))</f>
        <v>CÔNG TY TNHH MTV DUY THANH LƯƠNG</v>
      </c>
      <c r="G20" s="315" t="s">
        <v>1296</v>
      </c>
      <c r="H20" s="226" t="str">
        <f>IF(E20="","",VLOOKUP(G20,'TONG HOP'!$C$8:$E$799,2,0))</f>
        <v>Bột đá Phước Hoà 03 (PH03) DTL</v>
      </c>
      <c r="I20" s="226" t="str">
        <f>IF(B20="","",VLOOKUP(G20,'TONG HOP'!$C$8:$F$799,4,0))</f>
        <v>kg</v>
      </c>
      <c r="J20" s="63">
        <f t="shared" si="8"/>
        <v>32404.5</v>
      </c>
      <c r="K20" s="63">
        <f t="shared" si="9"/>
        <v>34110</v>
      </c>
      <c r="L20" s="63">
        <f t="shared" si="2"/>
        <v>34110</v>
      </c>
      <c r="M20" s="392">
        <f>IF(Y20="","",VLOOKUP(G20,'Danh mục CODE'!$D$2:$I$1880,4,0))</f>
        <v>0.05</v>
      </c>
      <c r="N20" s="392">
        <v>4.2000000000000003E-2</v>
      </c>
      <c r="O20" s="392">
        <f t="shared" si="3"/>
        <v>0</v>
      </c>
      <c r="P20" s="392">
        <f>IF(Y20="","",VLOOKUP(G20,'Danh mục CODE'!$D$2:$I$1880,5,0))</f>
        <v>0</v>
      </c>
      <c r="Q20" s="392"/>
      <c r="R20" s="392">
        <f t="shared" si="4"/>
        <v>0</v>
      </c>
      <c r="S20" s="394" t="str">
        <f t="shared" si="10"/>
        <v/>
      </c>
      <c r="T20" s="394">
        <f t="shared" si="5"/>
        <v>0</v>
      </c>
      <c r="U20" s="394">
        <f t="shared" si="6"/>
        <v>0</v>
      </c>
      <c r="V20" s="424" t="e">
        <f t="shared" si="7"/>
        <v>#VALUE!</v>
      </c>
      <c r="W20" s="21"/>
      <c r="X20" s="515">
        <v>52180</v>
      </c>
      <c r="Y20" s="515">
        <v>18070</v>
      </c>
      <c r="Z20" s="513">
        <v>1275</v>
      </c>
      <c r="AA20" s="514" t="s">
        <v>1515</v>
      </c>
      <c r="AC20" s="308" t="s">
        <v>766</v>
      </c>
      <c r="AD20" s="308"/>
      <c r="AE20" s="308"/>
      <c r="AF20" s="17"/>
      <c r="AG20" s="17"/>
      <c r="AH20" s="17" t="s">
        <v>782</v>
      </c>
    </row>
    <row r="21" spans="1:34" ht="18" customHeight="1">
      <c r="A21" s="50">
        <f t="shared" si="11"/>
        <v>17</v>
      </c>
      <c r="B21" s="580" t="s">
        <v>1570</v>
      </c>
      <c r="C21" s="23" t="s">
        <v>742</v>
      </c>
      <c r="D21" s="489" t="s">
        <v>1567</v>
      </c>
      <c r="E21" s="318" t="str">
        <f>IF(G21="","",VLOOKUP(G21,'Danh mục CODE'!$D$2:$J$20064,7,0))</f>
        <v>NCC01126</v>
      </c>
      <c r="F21" s="28" t="str">
        <f>IF(E21="","",VLOOKUP(E21,'TONG HOP'!$E$8:$W$1883,19,0))</f>
        <v>CÔNG TY TNHH MTV DUY THANH LƯƠNG</v>
      </c>
      <c r="G21" s="315" t="s">
        <v>1296</v>
      </c>
      <c r="H21" s="226" t="str">
        <f>IF(E21="","",VLOOKUP(G21,'TONG HOP'!$C$8:$E$799,2,0))</f>
        <v>Bột đá Phước Hoà 03 (PH03) DTL</v>
      </c>
      <c r="I21" s="226" t="str">
        <f>IF(B21="","",VLOOKUP(G21,'TONG HOP'!$C$8:$F$799,4,0))</f>
        <v>kg</v>
      </c>
      <c r="J21" s="63">
        <f t="shared" si="8"/>
        <v>31255</v>
      </c>
      <c r="K21" s="63">
        <f t="shared" si="9"/>
        <v>32900</v>
      </c>
      <c r="L21" s="63">
        <f t="shared" si="2"/>
        <v>32900</v>
      </c>
      <c r="M21" s="392">
        <f>IF(Y21="","",VLOOKUP(G21,'Danh mục CODE'!$D$2:$I$1880,4,0))</f>
        <v>0.05</v>
      </c>
      <c r="N21" s="392">
        <v>4.2000000000000003E-2</v>
      </c>
      <c r="O21" s="392">
        <f t="shared" si="3"/>
        <v>0</v>
      </c>
      <c r="P21" s="392">
        <f>IF(Y21="","",VLOOKUP(G21,'Danh mục CODE'!$D$2:$I$1880,5,0))</f>
        <v>0</v>
      </c>
      <c r="Q21" s="392"/>
      <c r="R21" s="392">
        <f t="shared" si="4"/>
        <v>0</v>
      </c>
      <c r="S21" s="394" t="str">
        <f t="shared" si="10"/>
        <v/>
      </c>
      <c r="T21" s="394">
        <f t="shared" si="5"/>
        <v>0</v>
      </c>
      <c r="U21" s="394">
        <f t="shared" si="6"/>
        <v>0</v>
      </c>
      <c r="V21" s="424" t="e">
        <f t="shared" si="7"/>
        <v>#VALUE!</v>
      </c>
      <c r="W21" s="21"/>
      <c r="X21" s="515">
        <v>50980</v>
      </c>
      <c r="Y21" s="515">
        <v>18080</v>
      </c>
      <c r="Z21" s="513">
        <v>1276</v>
      </c>
      <c r="AA21" s="514" t="s">
        <v>1514</v>
      </c>
      <c r="AC21" s="308" t="s">
        <v>767</v>
      </c>
      <c r="AD21" s="308" t="s">
        <v>824</v>
      </c>
      <c r="AE21" s="308" t="s">
        <v>737</v>
      </c>
      <c r="AF21" s="17"/>
      <c r="AG21" s="17" t="s">
        <v>785</v>
      </c>
      <c r="AH21" s="17" t="s">
        <v>782</v>
      </c>
    </row>
    <row r="22" spans="1:34" ht="20.25" customHeight="1">
      <c r="A22" s="50">
        <f t="shared" si="11"/>
        <v>18</v>
      </c>
      <c r="B22" s="580" t="s">
        <v>1571</v>
      </c>
      <c r="C22" s="23" t="s">
        <v>742</v>
      </c>
      <c r="D22" s="489" t="s">
        <v>1567</v>
      </c>
      <c r="E22" s="318" t="str">
        <f>IF(G22="","",VLOOKUP(G22,'Danh mục CODE'!$D$2:$J$20064,7,0))</f>
        <v>NCC02121</v>
      </c>
      <c r="F22" s="28" t="str">
        <f>IF(E22="","",VLOOKUP(E22,'TONG HOP'!$E$8:$W$1883,19,0))</f>
        <v>CÔNG TY TNHH CHẤT ĐỐT HÙNG LÊ</v>
      </c>
      <c r="G22" s="315" t="s">
        <v>1481</v>
      </c>
      <c r="H22" s="226" t="str">
        <f>IF(E22="","",VLOOKUP(G22,'TONG HOP'!$C$8:$E$799,2,0))</f>
        <v>Vỏ điều- Hùng Lê lô 1</v>
      </c>
      <c r="I22" s="226" t="str">
        <f>IF(B22="","",VLOOKUP(G22,'TONG HOP'!$C$8:$F$799,4,0))</f>
        <v>kg</v>
      </c>
      <c r="J22" s="63">
        <f t="shared" si="8"/>
        <v>30788</v>
      </c>
      <c r="K22" s="63">
        <f t="shared" si="9"/>
        <v>35800</v>
      </c>
      <c r="L22" s="63">
        <f t="shared" si="2"/>
        <v>35800</v>
      </c>
      <c r="M22" s="392">
        <f>IF(Y22="","",VLOOKUP(G22,'Danh mục CODE'!$D$2:$I$1880,4,0))</f>
        <v>0.14000000000000001</v>
      </c>
      <c r="N22" s="392">
        <v>0.13900000000000001</v>
      </c>
      <c r="O22" s="392">
        <f t="shared" si="3"/>
        <v>0</v>
      </c>
      <c r="P22" s="392">
        <f>IF(Y22="","",VLOOKUP(G22,'Danh mục CODE'!$D$2:$I$1880,5,0))</f>
        <v>0</v>
      </c>
      <c r="Q22" s="392"/>
      <c r="R22" s="392">
        <f t="shared" si="4"/>
        <v>0</v>
      </c>
      <c r="S22" s="394" t="str">
        <f t="shared" si="10"/>
        <v/>
      </c>
      <c r="T22" s="394">
        <f t="shared" si="5"/>
        <v>0</v>
      </c>
      <c r="U22" s="394">
        <f t="shared" si="6"/>
        <v>0</v>
      </c>
      <c r="V22" s="424" t="e">
        <f t="shared" si="7"/>
        <v>#VALUE!</v>
      </c>
      <c r="W22" s="21"/>
      <c r="X22" s="515">
        <v>50850</v>
      </c>
      <c r="Y22" s="515">
        <v>15050</v>
      </c>
      <c r="Z22" s="513">
        <v>1</v>
      </c>
      <c r="AA22" s="514" t="s">
        <v>1521</v>
      </c>
      <c r="AC22" s="308" t="s">
        <v>768</v>
      </c>
      <c r="AD22" s="308" t="s">
        <v>824</v>
      </c>
      <c r="AE22" s="308" t="s">
        <v>737</v>
      </c>
      <c r="AF22" s="17"/>
      <c r="AG22" s="17"/>
      <c r="AH22" s="17" t="s">
        <v>782</v>
      </c>
    </row>
    <row r="23" spans="1:34" ht="17.25" customHeight="1">
      <c r="A23" s="50">
        <f t="shared" si="11"/>
        <v>19</v>
      </c>
      <c r="B23" s="580" t="s">
        <v>1572</v>
      </c>
      <c r="C23" s="23" t="s">
        <v>742</v>
      </c>
      <c r="D23" s="489" t="s">
        <v>1567</v>
      </c>
      <c r="E23" s="318" t="str">
        <f>IF(G23="","",VLOOKUP(G23,'Danh mục CODE'!$D$2:$J$20064,7,0))</f>
        <v>NCC01741</v>
      </c>
      <c r="F23" s="28" t="str">
        <f>IF(E23="","",VLOOKUP(E23,'TONG HOP'!$E$8:$W$1883,19,0))</f>
        <v>CÔNG TY TNHH THƯƠNG MẠI DỊCH VỤ NGỌC ANH ĐẠT</v>
      </c>
      <c r="G23" s="17" t="s">
        <v>1294</v>
      </c>
      <c r="H23" s="226" t="str">
        <f>IF(E23="","",VLOOKUP(G23,'TONG HOP'!$C$8:$E$799,2,0))</f>
        <v>Thủy tinh lỏng - Ngọc Anh Đạt (Natri silicate)</v>
      </c>
      <c r="I23" s="226" t="str">
        <f>IF(B23="","",VLOOKUP(G23,'TONG HOP'!$C$8:$F$799,4,0))</f>
        <v>kg</v>
      </c>
      <c r="J23" s="63">
        <f t="shared" si="8"/>
        <v>16080</v>
      </c>
      <c r="K23" s="63">
        <f t="shared" si="9"/>
        <v>16080</v>
      </c>
      <c r="L23" s="63">
        <f t="shared" si="2"/>
        <v>16080</v>
      </c>
      <c r="M23" s="392">
        <f>IF(Y23="","",VLOOKUP(G23,'Danh mục CODE'!$D$2:$I$1880,4,0))</f>
        <v>0</v>
      </c>
      <c r="N23" s="392"/>
      <c r="O23" s="392">
        <f t="shared" si="3"/>
        <v>0</v>
      </c>
      <c r="P23" s="392">
        <f>IF(Y23="","",VLOOKUP(G23,'Danh mục CODE'!$D$2:$I$1880,5,0))</f>
        <v>0</v>
      </c>
      <c r="Q23" s="392"/>
      <c r="R23" s="392">
        <f t="shared" si="4"/>
        <v>0</v>
      </c>
      <c r="S23" s="394" t="str">
        <f t="shared" si="10"/>
        <v/>
      </c>
      <c r="T23" s="394">
        <f t="shared" si="5"/>
        <v>0</v>
      </c>
      <c r="U23" s="394">
        <f t="shared" si="6"/>
        <v>0</v>
      </c>
      <c r="V23" s="424" t="e">
        <f t="shared" si="7"/>
        <v>#VALUE!</v>
      </c>
      <c r="W23" s="21"/>
      <c r="X23" s="515">
        <v>26850</v>
      </c>
      <c r="Y23" s="515">
        <v>10770</v>
      </c>
      <c r="Z23" s="513">
        <v>19</v>
      </c>
      <c r="AA23" s="514" t="s">
        <v>1534</v>
      </c>
      <c r="AC23" s="308" t="s">
        <v>769</v>
      </c>
      <c r="AD23" s="308" t="s">
        <v>824</v>
      </c>
      <c r="AE23" s="308" t="s">
        <v>737</v>
      </c>
      <c r="AF23" s="17"/>
      <c r="AG23" s="315" t="s">
        <v>792</v>
      </c>
      <c r="AH23" s="17" t="s">
        <v>782</v>
      </c>
    </row>
    <row r="24" spans="1:34" ht="18" customHeight="1">
      <c r="A24" s="50">
        <f t="shared" si="11"/>
        <v>20</v>
      </c>
      <c r="B24" s="580" t="s">
        <v>1573</v>
      </c>
      <c r="C24" s="23" t="s">
        <v>742</v>
      </c>
      <c r="D24" s="489" t="s">
        <v>1567</v>
      </c>
      <c r="E24" s="318" t="str">
        <f>IF(G24="","",VLOOKUP(G24,'Danh mục CODE'!$D$2:$J$20064,7,0))</f>
        <v>NCC01126</v>
      </c>
      <c r="F24" s="28" t="str">
        <f>IF(E24="","",VLOOKUP(E24,'TONG HOP'!$E$8:$W$1883,19,0))</f>
        <v>CÔNG TY TNHH MTV DUY THANH LƯƠNG</v>
      </c>
      <c r="G24" s="315" t="s">
        <v>1147</v>
      </c>
      <c r="H24" s="226" t="str">
        <f>IF(E24="","",VLOOKUP(G24,'TONG HOP'!$C$8:$E$799,2,0))</f>
        <v>Đất sét Hoa đào (DTL) BD01</v>
      </c>
      <c r="I24" s="226" t="str">
        <f>IF(B24="","",VLOOKUP(G24,'TONG HOP'!$C$8:$F$799,4,0))</f>
        <v>kg</v>
      </c>
      <c r="J24" s="63">
        <f t="shared" si="8"/>
        <v>27217.5</v>
      </c>
      <c r="K24" s="63">
        <f t="shared" si="9"/>
        <v>36290</v>
      </c>
      <c r="L24" s="63">
        <f t="shared" si="2"/>
        <v>36290</v>
      </c>
      <c r="M24" s="392">
        <f>IF(Y24="","",VLOOKUP(G24,'Danh mục CODE'!$D$2:$I$1880,4,0))</f>
        <v>0.25</v>
      </c>
      <c r="N24" s="392">
        <v>0.185</v>
      </c>
      <c r="O24" s="392">
        <f t="shared" si="3"/>
        <v>0</v>
      </c>
      <c r="P24" s="392">
        <f>IF(Y24="","",VLOOKUP(G24,'Danh mục CODE'!$D$2:$I$1880,5,0))</f>
        <v>0</v>
      </c>
      <c r="Q24" s="392"/>
      <c r="R24" s="392">
        <f t="shared" si="4"/>
        <v>0</v>
      </c>
      <c r="S24" s="394" t="str">
        <f t="shared" si="10"/>
        <v/>
      </c>
      <c r="T24" s="394">
        <f t="shared" si="5"/>
        <v>0</v>
      </c>
      <c r="U24" s="394">
        <f t="shared" si="6"/>
        <v>0</v>
      </c>
      <c r="V24" s="424" t="e">
        <f t="shared" si="7"/>
        <v>#VALUE!</v>
      </c>
      <c r="W24" s="21"/>
      <c r="X24" s="515">
        <v>54960</v>
      </c>
      <c r="Y24" s="515">
        <v>18670</v>
      </c>
      <c r="Z24" s="513">
        <v>11</v>
      </c>
      <c r="AA24" s="514" t="s">
        <v>1513</v>
      </c>
      <c r="AC24" s="308" t="s">
        <v>770</v>
      </c>
      <c r="AD24" s="308" t="s">
        <v>825</v>
      </c>
      <c r="AE24" s="308" t="s">
        <v>738</v>
      </c>
      <c r="AF24" s="17"/>
      <c r="AG24" s="315" t="s">
        <v>792</v>
      </c>
      <c r="AH24" s="17" t="s">
        <v>782</v>
      </c>
    </row>
    <row r="25" spans="1:34" s="22" customFormat="1" ht="14.25" customHeight="1">
      <c r="A25" s="50">
        <f t="shared" si="11"/>
        <v>21</v>
      </c>
      <c r="B25" s="580" t="s">
        <v>1573</v>
      </c>
      <c r="C25" s="23" t="s">
        <v>742</v>
      </c>
      <c r="D25" s="489" t="s">
        <v>1567</v>
      </c>
      <c r="E25" s="318" t="str">
        <f>IF(G25="","",VLOOKUP(G25,'Danh mục CODE'!$D$2:$J$20064,7,0))</f>
        <v>NCC01126</v>
      </c>
      <c r="F25" s="28" t="str">
        <f>IF(E25="","",VLOOKUP(E25,'TONG HOP'!$E$8:$W$1883,19,0))</f>
        <v>CÔNG TY TNHH MTV DUY THANH LƯƠNG</v>
      </c>
      <c r="G25" s="315" t="s">
        <v>1147</v>
      </c>
      <c r="H25" s="226" t="str">
        <f>IF(E25="","",VLOOKUP(G25,'TONG HOP'!$C$8:$E$799,2,0))</f>
        <v>Đất sét Hoa đào (DTL) BD01</v>
      </c>
      <c r="I25" s="226" t="str">
        <f>IF(B25="","",VLOOKUP(G25,'TONG HOP'!$C$8:$F$799,4,0))</f>
        <v>kg</v>
      </c>
      <c r="J25" s="63">
        <f t="shared" si="8"/>
        <v>27862.5</v>
      </c>
      <c r="K25" s="63">
        <f t="shared" si="9"/>
        <v>37150</v>
      </c>
      <c r="L25" s="63">
        <f t="shared" si="2"/>
        <v>37150</v>
      </c>
      <c r="M25" s="392">
        <f>IF(Y25="","",VLOOKUP(G25,'Danh mục CODE'!$D$2:$I$1880,4,0))</f>
        <v>0.25</v>
      </c>
      <c r="N25" s="392">
        <v>0.185</v>
      </c>
      <c r="O25" s="392">
        <f t="shared" si="3"/>
        <v>0</v>
      </c>
      <c r="P25" s="392">
        <f>IF(Y25="","",VLOOKUP(G25,'Danh mục CODE'!$D$2:$I$1880,5,0))</f>
        <v>0</v>
      </c>
      <c r="Q25" s="392"/>
      <c r="R25" s="392">
        <f t="shared" si="4"/>
        <v>0</v>
      </c>
      <c r="S25" s="394" t="str">
        <f t="shared" si="10"/>
        <v/>
      </c>
      <c r="T25" s="394">
        <f t="shared" si="5"/>
        <v>0</v>
      </c>
      <c r="U25" s="394">
        <f t="shared" si="6"/>
        <v>0</v>
      </c>
      <c r="V25" s="424" t="e">
        <f t="shared" si="7"/>
        <v>#VALUE!</v>
      </c>
      <c r="W25" s="21"/>
      <c r="X25" s="515">
        <v>55530</v>
      </c>
      <c r="Y25" s="515">
        <v>18380</v>
      </c>
      <c r="Z25" s="513">
        <v>22</v>
      </c>
      <c r="AA25" s="514" t="s">
        <v>1516</v>
      </c>
      <c r="AC25" s="308" t="s">
        <v>771</v>
      </c>
      <c r="AD25" s="308" t="s">
        <v>825</v>
      </c>
      <c r="AE25" s="308" t="s">
        <v>738</v>
      </c>
      <c r="AF25" s="17"/>
      <c r="AG25" s="17" t="s">
        <v>786</v>
      </c>
      <c r="AH25" s="17" t="s">
        <v>782</v>
      </c>
    </row>
    <row r="26" spans="1:34" s="22" customFormat="1" ht="18" customHeight="1">
      <c r="A26" s="50">
        <f t="shared" si="11"/>
        <v>22</v>
      </c>
      <c r="B26" s="580" t="s">
        <v>1573</v>
      </c>
      <c r="C26" s="23" t="s">
        <v>742</v>
      </c>
      <c r="D26" s="489" t="s">
        <v>1567</v>
      </c>
      <c r="E26" s="318" t="str">
        <f>IF(G26="","",VLOOKUP(G26,'Danh mục CODE'!$D$2:$J$20064,7,0))</f>
        <v>NCC01126</v>
      </c>
      <c r="F26" s="28" t="str">
        <f>IF(E26="","",VLOOKUP(E26,'TONG HOP'!$E$8:$W$1883,19,0))</f>
        <v>CÔNG TY TNHH MTV DUY THANH LƯƠNG</v>
      </c>
      <c r="G26" s="315" t="s">
        <v>1147</v>
      </c>
      <c r="H26" s="226" t="str">
        <f>IF(E26="","",VLOOKUP(G26,'TONG HOP'!$C$8:$E$799,2,0))</f>
        <v>Đất sét Hoa đào (DTL) BD01</v>
      </c>
      <c r="I26" s="226" t="str">
        <f>IF(B26="","",VLOOKUP(G26,'TONG HOP'!$C$8:$F$799,4,0))</f>
        <v>kg</v>
      </c>
      <c r="J26" s="63">
        <f t="shared" si="8"/>
        <v>27457.5</v>
      </c>
      <c r="K26" s="63">
        <f t="shared" si="9"/>
        <v>36610</v>
      </c>
      <c r="L26" s="63">
        <f t="shared" si="2"/>
        <v>36610</v>
      </c>
      <c r="M26" s="392">
        <f>IF(Y26="","",VLOOKUP(G26,'Danh mục CODE'!$D$2:$I$1880,4,0))</f>
        <v>0.25</v>
      </c>
      <c r="N26" s="392">
        <v>0.185</v>
      </c>
      <c r="O26" s="392">
        <f t="shared" si="3"/>
        <v>0</v>
      </c>
      <c r="P26" s="392">
        <f>IF(Y26="","",VLOOKUP(G26,'Danh mục CODE'!$D$2:$I$1880,5,0))</f>
        <v>0</v>
      </c>
      <c r="Q26" s="392"/>
      <c r="R26" s="392">
        <f t="shared" si="4"/>
        <v>0</v>
      </c>
      <c r="S26" s="394" t="str">
        <f t="shared" si="10"/>
        <v/>
      </c>
      <c r="T26" s="394">
        <f t="shared" si="5"/>
        <v>0</v>
      </c>
      <c r="U26" s="394">
        <f t="shared" si="6"/>
        <v>0</v>
      </c>
      <c r="V26" s="424" t="e">
        <f t="shared" si="7"/>
        <v>#VALUE!</v>
      </c>
      <c r="W26" s="21"/>
      <c r="X26" s="515">
        <v>55480</v>
      </c>
      <c r="Y26" s="515">
        <v>18870</v>
      </c>
      <c r="Z26" s="513">
        <v>24</v>
      </c>
      <c r="AA26" s="514" t="s">
        <v>1512</v>
      </c>
      <c r="AC26" s="308" t="s">
        <v>772</v>
      </c>
      <c r="AD26" s="308" t="s">
        <v>825</v>
      </c>
      <c r="AE26" s="308" t="s">
        <v>738</v>
      </c>
      <c r="AF26" s="17"/>
      <c r="AG26" s="17" t="s">
        <v>787</v>
      </c>
      <c r="AH26" s="17" t="s">
        <v>782</v>
      </c>
    </row>
    <row r="27" spans="1:34" s="22" customFormat="1" ht="15.75" customHeight="1">
      <c r="A27" s="50">
        <f t="shared" si="11"/>
        <v>23</v>
      </c>
      <c r="B27" s="580" t="s">
        <v>1573</v>
      </c>
      <c r="C27" s="23" t="s">
        <v>742</v>
      </c>
      <c r="D27" s="489" t="s">
        <v>1567</v>
      </c>
      <c r="E27" s="318" t="str">
        <f>IF(G27="","",VLOOKUP(G27,'Danh mục CODE'!$D$2:$J$20064,7,0))</f>
        <v>NCC01126</v>
      </c>
      <c r="F27" s="28" t="str">
        <f>IF(E27="","",VLOOKUP(E27,'TONG HOP'!$E$8:$W$1883,19,0))</f>
        <v>CÔNG TY TNHH MTV DUY THANH LƯƠNG</v>
      </c>
      <c r="G27" s="315" t="s">
        <v>1147</v>
      </c>
      <c r="H27" s="226" t="str">
        <f>IF(E27="","",VLOOKUP(G27,'TONG HOP'!$C$8:$E$799,2,0))</f>
        <v>Đất sét Hoa đào (DTL) BD01</v>
      </c>
      <c r="I27" s="226" t="str">
        <f>IF(B27="","",VLOOKUP(G27,'TONG HOP'!$C$8:$F$799,4,0))</f>
        <v>kg</v>
      </c>
      <c r="J27" s="63">
        <f t="shared" si="8"/>
        <v>27082.5</v>
      </c>
      <c r="K27" s="63">
        <f t="shared" si="9"/>
        <v>36110</v>
      </c>
      <c r="L27" s="63">
        <f t="shared" si="2"/>
        <v>36110</v>
      </c>
      <c r="M27" s="392">
        <f>IF(Y27="","",VLOOKUP(G27,'Danh mục CODE'!$D$2:$I$1880,4,0))</f>
        <v>0.25</v>
      </c>
      <c r="N27" s="392">
        <v>0.185</v>
      </c>
      <c r="O27" s="392">
        <f t="shared" si="3"/>
        <v>0</v>
      </c>
      <c r="P27" s="392">
        <f>IF(Y27="","",VLOOKUP(G27,'Danh mục CODE'!$D$2:$I$1880,5,0))</f>
        <v>0</v>
      </c>
      <c r="Q27" s="392"/>
      <c r="R27" s="392">
        <f t="shared" si="4"/>
        <v>0</v>
      </c>
      <c r="S27" s="394" t="str">
        <f t="shared" si="10"/>
        <v/>
      </c>
      <c r="T27" s="394">
        <f t="shared" si="5"/>
        <v>0</v>
      </c>
      <c r="U27" s="394">
        <f t="shared" si="6"/>
        <v>0</v>
      </c>
      <c r="V27" s="424" t="e">
        <f t="shared" si="7"/>
        <v>#VALUE!</v>
      </c>
      <c r="W27" s="21"/>
      <c r="X27" s="515">
        <v>54090</v>
      </c>
      <c r="Y27" s="515">
        <v>17980</v>
      </c>
      <c r="Z27" s="513">
        <v>25</v>
      </c>
      <c r="AA27" s="514" t="s">
        <v>1513</v>
      </c>
      <c r="AC27" s="308" t="s">
        <v>868</v>
      </c>
      <c r="AD27" s="308" t="s">
        <v>823</v>
      </c>
      <c r="AE27" s="308" t="s">
        <v>635</v>
      </c>
      <c r="AF27" s="17"/>
      <c r="AG27" s="17" t="s">
        <v>78</v>
      </c>
      <c r="AH27" s="17" t="s">
        <v>782</v>
      </c>
    </row>
    <row r="28" spans="1:34" s="22" customFormat="1" ht="16.5" customHeight="1">
      <c r="A28" s="50">
        <f t="shared" si="11"/>
        <v>24</v>
      </c>
      <c r="B28" s="580" t="s">
        <v>1574</v>
      </c>
      <c r="C28" s="23" t="s">
        <v>742</v>
      </c>
      <c r="D28" s="489" t="s">
        <v>1586</v>
      </c>
      <c r="E28" s="318" t="str">
        <f>IF(G28="","",VLOOKUP(G28,'Danh mục CODE'!$D$2:$J$20064,7,0))</f>
        <v>NCC02121</v>
      </c>
      <c r="F28" s="28" t="str">
        <f>IF(E28="","",VLOOKUP(E28,'TONG HOP'!$E$8:$W$1883,19,0))</f>
        <v>CÔNG TY TNHH CHẤT ĐỐT HÙNG LÊ</v>
      </c>
      <c r="G28" s="315" t="s">
        <v>1481</v>
      </c>
      <c r="H28" s="226" t="str">
        <f>IF(E28="","",VLOOKUP(G28,'TONG HOP'!$C$8:$E$799,2,0))</f>
        <v>Vỏ điều- Hùng Lê lô 1</v>
      </c>
      <c r="I28" s="226" t="str">
        <f>IF(B28="","",VLOOKUP(G28,'TONG HOP'!$C$8:$F$799,4,0))</f>
        <v>kg</v>
      </c>
      <c r="J28" s="63">
        <f t="shared" si="8"/>
        <v>29498</v>
      </c>
      <c r="K28" s="63">
        <f t="shared" si="9"/>
        <v>34300</v>
      </c>
      <c r="L28" s="63">
        <f t="shared" si="2"/>
        <v>34300</v>
      </c>
      <c r="M28" s="392">
        <f>IF(Y28="","",VLOOKUP(G28,'Danh mục CODE'!$D$2:$I$1880,4,0))</f>
        <v>0.14000000000000001</v>
      </c>
      <c r="N28" s="392">
        <v>0.13200000000000001</v>
      </c>
      <c r="O28" s="392">
        <f t="shared" si="3"/>
        <v>0</v>
      </c>
      <c r="P28" s="392">
        <f>IF(Y28="","",VLOOKUP(G28,'Danh mục CODE'!$D$2:$I$1880,5,0))</f>
        <v>0</v>
      </c>
      <c r="Q28" s="392"/>
      <c r="R28" s="392">
        <f t="shared" si="4"/>
        <v>0</v>
      </c>
      <c r="S28" s="394" t="str">
        <f t="shared" si="10"/>
        <v/>
      </c>
      <c r="T28" s="394">
        <f t="shared" si="5"/>
        <v>0</v>
      </c>
      <c r="U28" s="394">
        <f t="shared" si="6"/>
        <v>0</v>
      </c>
      <c r="V28" s="424" t="e">
        <f t="shared" si="7"/>
        <v>#VALUE!</v>
      </c>
      <c r="W28" s="21"/>
      <c r="X28" s="515">
        <v>49330</v>
      </c>
      <c r="Y28" s="515">
        <v>15030</v>
      </c>
      <c r="Z28" s="513">
        <v>26</v>
      </c>
      <c r="AA28" s="514" t="s">
        <v>1521</v>
      </c>
      <c r="AC28" s="308" t="s">
        <v>773</v>
      </c>
      <c r="AD28" s="308" t="s">
        <v>869</v>
      </c>
      <c r="AE28" s="308" t="s">
        <v>870</v>
      </c>
      <c r="AF28" s="17"/>
      <c r="AG28" s="17" t="s">
        <v>788</v>
      </c>
      <c r="AH28" s="17" t="s">
        <v>782</v>
      </c>
    </row>
    <row r="29" spans="1:34" s="22" customFormat="1">
      <c r="A29" s="50">
        <f t="shared" si="11"/>
        <v>25</v>
      </c>
      <c r="B29" s="580" t="s">
        <v>1575</v>
      </c>
      <c r="C29" s="23" t="s">
        <v>742</v>
      </c>
      <c r="D29" s="489" t="s">
        <v>1586</v>
      </c>
      <c r="E29" s="318" t="str">
        <f>IF(G29="","",VLOOKUP(G29,'Danh mục CODE'!$D$2:$J$20064,7,0))</f>
        <v>NCC00756</v>
      </c>
      <c r="F29" s="28" t="str">
        <f>IF(E29="","",VLOOKUP(E29,'TONG HOP'!$E$8:$W$1883,19,0))</f>
        <v>CÔNG TY TNHH SX THƯƠNG MẠI VÀ DỊCH VỤ PHAN QUÂN</v>
      </c>
      <c r="G29" s="17" t="s">
        <v>78</v>
      </c>
      <c r="H29" s="226" t="str">
        <f>IF(E29="","",VLOOKUP(G29,'TONG HOP'!$C$8:$E$799,2,0))</f>
        <v>Đá vôi (PND-HT01)</v>
      </c>
      <c r="I29" s="226" t="str">
        <f>IF(B29="","",VLOOKUP(G29,'TONG HOP'!$C$8:$F$799,4,0))</f>
        <v>kg</v>
      </c>
      <c r="J29" s="63">
        <f t="shared" si="8"/>
        <v>47503.324999999997</v>
      </c>
      <c r="K29" s="63">
        <f t="shared" si="9"/>
        <v>50003.5</v>
      </c>
      <c r="L29" s="63">
        <f t="shared" ref="L29:L53" si="12">X29-Y29</f>
        <v>51550</v>
      </c>
      <c r="M29" s="392">
        <f>IF(Y29="","",VLOOKUP(G29,'Danh mục CODE'!$D$2:$I$1880,4,0))</f>
        <v>0.05</v>
      </c>
      <c r="N29" s="392">
        <v>0.08</v>
      </c>
      <c r="O29" s="392">
        <f t="shared" ref="O29:O69" si="13">IF(X29="","",IF(M29-N29&lt;0,-(M29-N29),0))</f>
        <v>0.03</v>
      </c>
      <c r="P29" s="392">
        <f>IF(Y29="","",VLOOKUP(G29,'Danh mục CODE'!$D$2:$I$1880,5,0))</f>
        <v>0</v>
      </c>
      <c r="Q29" s="392"/>
      <c r="R29" s="392">
        <f t="shared" ref="R29:R69" si="14">IF(X29="","",IF(P29-Q29&lt;0,-(P29-Q29),0))</f>
        <v>0</v>
      </c>
      <c r="S29" s="394" t="str">
        <f t="shared" si="10"/>
        <v/>
      </c>
      <c r="T29" s="394">
        <f t="shared" ref="T29:T71" si="15">IF(X29="","",IF(Q29&lt;P29,K29*Q29,K29*P29))</f>
        <v>0</v>
      </c>
      <c r="U29" s="394">
        <f t="shared" ref="U29:U71" si="16">IF(X29="","",K29*R29)</f>
        <v>0</v>
      </c>
      <c r="V29" s="424" t="e">
        <f t="shared" ref="V29:V53" si="17">IF(X29="","",J29-S29-T29-U29)</f>
        <v>#VALUE!</v>
      </c>
      <c r="W29" s="21"/>
      <c r="X29" s="515">
        <v>70650</v>
      </c>
      <c r="Y29" s="515">
        <v>19100</v>
      </c>
      <c r="Z29" s="513">
        <v>41</v>
      </c>
      <c r="AA29" s="514" t="s">
        <v>1594</v>
      </c>
      <c r="AC29" s="308" t="s">
        <v>774</v>
      </c>
      <c r="AD29" s="308"/>
      <c r="AE29" s="308"/>
      <c r="AF29" s="313"/>
      <c r="AG29" s="314"/>
      <c r="AH29" s="17" t="s">
        <v>782</v>
      </c>
    </row>
    <row r="30" spans="1:34" s="22" customFormat="1" ht="14.25" customHeight="1">
      <c r="A30" s="50">
        <f t="shared" si="11"/>
        <v>26</v>
      </c>
      <c r="B30" s="580" t="s">
        <v>1575</v>
      </c>
      <c r="C30" s="23" t="s">
        <v>742</v>
      </c>
      <c r="D30" s="489" t="s">
        <v>1586</v>
      </c>
      <c r="E30" s="318" t="str">
        <f>IF(G30="","",VLOOKUP(G30,'Danh mục CODE'!$D$2:$J$20064,7,0))</f>
        <v>NCC00756</v>
      </c>
      <c r="F30" s="28" t="str">
        <f>IF(E30="","",VLOOKUP(E30,'TONG HOP'!$E$8:$W$1883,19,0))</f>
        <v>CÔNG TY TNHH SX THƯƠNG MẠI VÀ DỊCH VỤ PHAN QUÂN</v>
      </c>
      <c r="G30" s="17" t="s">
        <v>78</v>
      </c>
      <c r="H30" s="226" t="str">
        <f>IF(E30="","",VLOOKUP(G30,'TONG HOP'!$C$8:$E$799,2,0))</f>
        <v>Đá vôi (PND-HT01)</v>
      </c>
      <c r="I30" s="226" t="str">
        <f>IF(B30="","",VLOOKUP(G30,'TONG HOP'!$C$8:$F$799,4,0))</f>
        <v>kg</v>
      </c>
      <c r="J30" s="63">
        <f t="shared" si="8"/>
        <v>48406.394999999997</v>
      </c>
      <c r="K30" s="63">
        <f t="shared" si="9"/>
        <v>50954.1</v>
      </c>
      <c r="L30" s="63">
        <f t="shared" si="12"/>
        <v>52530</v>
      </c>
      <c r="M30" s="392">
        <f>IF(Y30="","",VLOOKUP(G30,'Danh mục CODE'!$D$2:$I$1880,4,0))</f>
        <v>0.05</v>
      </c>
      <c r="N30" s="392">
        <v>0.08</v>
      </c>
      <c r="O30" s="392">
        <f t="shared" si="13"/>
        <v>0.03</v>
      </c>
      <c r="P30" s="392">
        <f>IF(Y30="","",VLOOKUP(G30,'Danh mục CODE'!$D$2:$I$1880,5,0))</f>
        <v>0</v>
      </c>
      <c r="Q30" s="392"/>
      <c r="R30" s="392">
        <f t="shared" si="14"/>
        <v>0</v>
      </c>
      <c r="S30" s="394" t="str">
        <f t="shared" si="10"/>
        <v/>
      </c>
      <c r="T30" s="394">
        <f t="shared" si="15"/>
        <v>0</v>
      </c>
      <c r="U30" s="394">
        <f t="shared" si="16"/>
        <v>0</v>
      </c>
      <c r="V30" s="424" t="e">
        <f t="shared" si="17"/>
        <v>#VALUE!</v>
      </c>
      <c r="W30" s="21"/>
      <c r="X30" s="515">
        <v>71500</v>
      </c>
      <c r="Y30" s="515">
        <v>18970</v>
      </c>
      <c r="Z30" s="513">
        <v>47</v>
      </c>
      <c r="AA30" s="514" t="s">
        <v>1595</v>
      </c>
      <c r="AC30" s="308" t="s">
        <v>790</v>
      </c>
      <c r="AD30" s="308"/>
      <c r="AE30" s="308"/>
      <c r="AF30" s="17"/>
      <c r="AG30" s="314" t="s">
        <v>81</v>
      </c>
      <c r="AH30" s="17" t="s">
        <v>782</v>
      </c>
    </row>
    <row r="31" spans="1:34" s="22" customFormat="1" ht="17.25" customHeight="1">
      <c r="A31" s="50">
        <f t="shared" si="11"/>
        <v>27</v>
      </c>
      <c r="B31" s="580" t="s">
        <v>1575</v>
      </c>
      <c r="C31" s="23" t="s">
        <v>742</v>
      </c>
      <c r="D31" s="489" t="s">
        <v>1586</v>
      </c>
      <c r="E31" s="318" t="str">
        <f>IF(G31="","",VLOOKUP(G31,'Danh mục CODE'!$D$2:$J$20064,7,0))</f>
        <v>NCC00756</v>
      </c>
      <c r="F31" s="28" t="str">
        <f>IF(E31="","",VLOOKUP(E31,'TONG HOP'!$E$8:$W$1883,19,0))</f>
        <v>CÔNG TY TNHH SX THƯƠNG MẠI VÀ DỊCH VỤ PHAN QUÂN</v>
      </c>
      <c r="G31" s="17" t="s">
        <v>78</v>
      </c>
      <c r="H31" s="226" t="str">
        <f>IF(E31="","",VLOOKUP(G31,'TONG HOP'!$C$8:$E$799,2,0))</f>
        <v>Đá vôi (PND-HT01)</v>
      </c>
      <c r="I31" s="226" t="str">
        <f>IF(B31="","",VLOOKUP(G31,'TONG HOP'!$C$8:$F$799,4,0))</f>
        <v>kg</v>
      </c>
      <c r="J31" s="63">
        <f t="shared" si="8"/>
        <v>45079.78</v>
      </c>
      <c r="K31" s="63">
        <f t="shared" si="9"/>
        <v>47452.4</v>
      </c>
      <c r="L31" s="63">
        <f t="shared" si="12"/>
        <v>48920</v>
      </c>
      <c r="M31" s="392">
        <f>IF(Y31="","",VLOOKUP(G31,'Danh mục CODE'!$D$2:$I$1880,4,0))</f>
        <v>0.05</v>
      </c>
      <c r="N31" s="392">
        <v>0.08</v>
      </c>
      <c r="O31" s="392">
        <f t="shared" si="13"/>
        <v>0.03</v>
      </c>
      <c r="P31" s="392">
        <f>IF(Y31="","",VLOOKUP(G31,'Danh mục CODE'!$D$2:$I$1880,5,0))</f>
        <v>0</v>
      </c>
      <c r="Q31" s="392"/>
      <c r="R31" s="392">
        <f t="shared" si="14"/>
        <v>0</v>
      </c>
      <c r="S31" s="394" t="str">
        <f t="shared" si="10"/>
        <v/>
      </c>
      <c r="T31" s="394">
        <f t="shared" si="15"/>
        <v>0</v>
      </c>
      <c r="U31" s="394">
        <f t="shared" si="16"/>
        <v>0</v>
      </c>
      <c r="V31" s="424" t="e">
        <f t="shared" si="17"/>
        <v>#VALUE!</v>
      </c>
      <c r="W31" s="21"/>
      <c r="X31" s="515">
        <v>67570</v>
      </c>
      <c r="Y31" s="515">
        <v>18650</v>
      </c>
      <c r="Z31" s="513">
        <v>48</v>
      </c>
      <c r="AA31" s="514" t="s">
        <v>1596</v>
      </c>
      <c r="AC31" s="309" t="s">
        <v>789</v>
      </c>
      <c r="AD31" s="309"/>
      <c r="AE31" s="309"/>
      <c r="AF31" s="17"/>
      <c r="AG31" s="314" t="s">
        <v>81</v>
      </c>
      <c r="AH31" s="17" t="s">
        <v>782</v>
      </c>
    </row>
    <row r="32" spans="1:34" s="22" customFormat="1" ht="15" customHeight="1">
      <c r="A32" s="50">
        <f t="shared" si="11"/>
        <v>28</v>
      </c>
      <c r="B32" s="580" t="s">
        <v>1575</v>
      </c>
      <c r="C32" s="23" t="s">
        <v>742</v>
      </c>
      <c r="D32" s="489" t="s">
        <v>1586</v>
      </c>
      <c r="E32" s="318" t="str">
        <f>IF(G32="","",VLOOKUP(G32,'Danh mục CODE'!$D$2:$J$20064,7,0))</f>
        <v>NCC00756</v>
      </c>
      <c r="F32" s="28" t="str">
        <f>IF(E32="","",VLOOKUP(E32,'TONG HOP'!$E$8:$W$1883,19,0))</f>
        <v>CÔNG TY TNHH SX THƯƠNG MẠI VÀ DỊCH VỤ PHAN QUÂN</v>
      </c>
      <c r="G32" s="17" t="s">
        <v>78</v>
      </c>
      <c r="H32" s="226" t="str">
        <f>IF(E32="","",VLOOKUP(G32,'TONG HOP'!$C$8:$E$799,2,0))</f>
        <v>Đá vôi (PND-HT01)</v>
      </c>
      <c r="I32" s="226" t="str">
        <f>IF(B32="","",VLOOKUP(G32,'TONG HOP'!$C$8:$F$799,4,0))</f>
        <v>kg</v>
      </c>
      <c r="J32" s="63">
        <f t="shared" si="8"/>
        <v>38730.644999999997</v>
      </c>
      <c r="K32" s="63">
        <f t="shared" si="9"/>
        <v>40769.1</v>
      </c>
      <c r="L32" s="63">
        <f t="shared" si="12"/>
        <v>42030</v>
      </c>
      <c r="M32" s="392">
        <f>IF(Y32="","",VLOOKUP(G32,'Danh mục CODE'!$D$2:$I$1880,4,0))</f>
        <v>0.05</v>
      </c>
      <c r="N32" s="392">
        <v>0.08</v>
      </c>
      <c r="O32" s="392">
        <f t="shared" si="13"/>
        <v>0.03</v>
      </c>
      <c r="P32" s="392">
        <f>IF(Y32="","",VLOOKUP(G32,'Danh mục CODE'!$D$2:$I$1880,5,0))</f>
        <v>0</v>
      </c>
      <c r="Q32" s="392"/>
      <c r="R32" s="392">
        <f t="shared" si="14"/>
        <v>0</v>
      </c>
      <c r="S32" s="394" t="str">
        <f t="shared" si="10"/>
        <v/>
      </c>
      <c r="T32" s="394">
        <f t="shared" si="15"/>
        <v>0</v>
      </c>
      <c r="U32" s="394">
        <f t="shared" si="16"/>
        <v>0</v>
      </c>
      <c r="V32" s="424" t="e">
        <f t="shared" si="17"/>
        <v>#VALUE!</v>
      </c>
      <c r="W32" s="21"/>
      <c r="X32" s="515">
        <v>59590</v>
      </c>
      <c r="Y32" s="515">
        <v>17560</v>
      </c>
      <c r="Z32" s="513">
        <v>49</v>
      </c>
      <c r="AA32" s="514" t="s">
        <v>1597</v>
      </c>
      <c r="AC32" s="309" t="s">
        <v>791</v>
      </c>
      <c r="AD32" s="309"/>
      <c r="AE32" s="309"/>
      <c r="AF32" s="17"/>
      <c r="AG32" s="314" t="s">
        <v>81</v>
      </c>
      <c r="AH32" s="17" t="s">
        <v>782</v>
      </c>
    </row>
    <row r="33" spans="1:34" s="22" customFormat="1">
      <c r="A33" s="50">
        <f t="shared" si="11"/>
        <v>29</v>
      </c>
      <c r="B33" s="580" t="s">
        <v>1575</v>
      </c>
      <c r="C33" s="23" t="s">
        <v>742</v>
      </c>
      <c r="D33" s="489" t="s">
        <v>1586</v>
      </c>
      <c r="E33" s="318" t="str">
        <f>IF(G33="","",VLOOKUP(G33,'Danh mục CODE'!$D$2:$J$20064,7,0))</f>
        <v>NCC00756</v>
      </c>
      <c r="F33" s="28" t="str">
        <f>IF(E33="","",VLOOKUP(E33,'TONG HOP'!$E$8:$W$1883,19,0))</f>
        <v>CÔNG TY TNHH SX THƯƠNG MẠI VÀ DỊCH VỤ PHAN QUÂN</v>
      </c>
      <c r="G33" s="17" t="s">
        <v>78</v>
      </c>
      <c r="H33" s="226" t="str">
        <f>IF(E33="","",VLOOKUP(G33,'TONG HOP'!$C$8:$E$799,2,0))</f>
        <v>Đá vôi (PND-HT01)</v>
      </c>
      <c r="I33" s="226" t="str">
        <f>IF(B33="","",VLOOKUP(G33,'TONG HOP'!$C$8:$F$799,4,0))</f>
        <v>kg</v>
      </c>
      <c r="J33" s="63">
        <f t="shared" si="8"/>
        <v>32151.135000000002</v>
      </c>
      <c r="K33" s="63">
        <f t="shared" si="9"/>
        <v>33843.300000000003</v>
      </c>
      <c r="L33" s="63">
        <f t="shared" si="12"/>
        <v>34890</v>
      </c>
      <c r="M33" s="392">
        <f>IF(Y33="","",VLOOKUP(G33,'Danh mục CODE'!$D$2:$I$1880,4,0))</f>
        <v>0.05</v>
      </c>
      <c r="N33" s="392">
        <v>0.08</v>
      </c>
      <c r="O33" s="392">
        <f t="shared" si="13"/>
        <v>0.03</v>
      </c>
      <c r="P33" s="392">
        <f>IF(Y33="","",VLOOKUP(G33,'Danh mục CODE'!$D$2:$I$1880,5,0))</f>
        <v>0</v>
      </c>
      <c r="Q33" s="392"/>
      <c r="R33" s="392">
        <f t="shared" si="14"/>
        <v>0</v>
      </c>
      <c r="S33" s="394" t="str">
        <f t="shared" si="10"/>
        <v/>
      </c>
      <c r="T33" s="394">
        <f t="shared" si="15"/>
        <v>0</v>
      </c>
      <c r="U33" s="394">
        <f t="shared" si="16"/>
        <v>0</v>
      </c>
      <c r="V33" s="424" t="e">
        <f t="shared" si="17"/>
        <v>#VALUE!</v>
      </c>
      <c r="W33" s="21"/>
      <c r="X33" s="515">
        <v>52150</v>
      </c>
      <c r="Y33" s="515">
        <v>17260</v>
      </c>
      <c r="Z33" s="513">
        <v>50</v>
      </c>
      <c r="AA33" s="581" t="s">
        <v>1598</v>
      </c>
      <c r="AC33" s="308" t="s">
        <v>775</v>
      </c>
      <c r="AD33" s="308"/>
      <c r="AE33" s="308"/>
      <c r="AF33" s="17"/>
      <c r="AG33" s="17"/>
      <c r="AH33" s="17" t="s">
        <v>782</v>
      </c>
    </row>
    <row r="34" spans="1:34" s="22" customFormat="1" ht="15.75" customHeight="1">
      <c r="A34" s="50">
        <f t="shared" si="11"/>
        <v>30</v>
      </c>
      <c r="B34" s="580" t="s">
        <v>1575</v>
      </c>
      <c r="C34" s="23" t="s">
        <v>742</v>
      </c>
      <c r="D34" s="489" t="s">
        <v>1586</v>
      </c>
      <c r="E34" s="318" t="str">
        <f>IF(G34="","",VLOOKUP(G34,'Danh mục CODE'!$D$2:$J$20064,7,0))</f>
        <v>NCC00756</v>
      </c>
      <c r="F34" s="28" t="str">
        <f>IF(E34="","",VLOOKUP(E34,'TONG HOP'!$E$8:$W$1883,19,0))</f>
        <v>CÔNG TY TNHH SX THƯƠNG MẠI VÀ DỊCH VỤ PHAN QUÂN</v>
      </c>
      <c r="G34" s="17" t="s">
        <v>78</v>
      </c>
      <c r="H34" s="226" t="str">
        <f>IF(E34="","",VLOOKUP(G34,'TONG HOP'!$C$8:$E$799,2,0))</f>
        <v>Đá vôi (PND-HT01)</v>
      </c>
      <c r="I34" s="226" t="str">
        <f>IF(B34="","",VLOOKUP(G34,'TONG HOP'!$C$8:$F$799,4,0))</f>
        <v>kg</v>
      </c>
      <c r="J34" s="63">
        <f t="shared" si="8"/>
        <v>46019.710000000006</v>
      </c>
      <c r="K34" s="63">
        <f t="shared" si="9"/>
        <v>48441.8</v>
      </c>
      <c r="L34" s="63">
        <f t="shared" si="12"/>
        <v>49940</v>
      </c>
      <c r="M34" s="392">
        <f>IF(Y34="","",VLOOKUP(G34,'Danh mục CODE'!$D$2:$I$1880,4,0))</f>
        <v>0.05</v>
      </c>
      <c r="N34" s="392">
        <v>0.08</v>
      </c>
      <c r="O34" s="392">
        <f t="shared" si="13"/>
        <v>0.03</v>
      </c>
      <c r="P34" s="392">
        <f>IF(Y34="","",VLOOKUP(G34,'Danh mục CODE'!$D$2:$I$1880,5,0))</f>
        <v>0</v>
      </c>
      <c r="Q34" s="392"/>
      <c r="R34" s="392">
        <f t="shared" si="14"/>
        <v>0</v>
      </c>
      <c r="S34" s="394" t="str">
        <f t="shared" si="10"/>
        <v/>
      </c>
      <c r="T34" s="394">
        <f t="shared" si="15"/>
        <v>0</v>
      </c>
      <c r="U34" s="394">
        <f t="shared" si="16"/>
        <v>0</v>
      </c>
      <c r="V34" s="424" t="e">
        <f t="shared" si="17"/>
        <v>#VALUE!</v>
      </c>
      <c r="W34" s="21"/>
      <c r="X34" s="515">
        <v>69060</v>
      </c>
      <c r="Y34" s="515">
        <v>19120</v>
      </c>
      <c r="Z34" s="513">
        <v>51</v>
      </c>
      <c r="AA34" s="514" t="s">
        <v>1594</v>
      </c>
      <c r="AC34" s="308" t="s">
        <v>776</v>
      </c>
      <c r="AD34" s="308"/>
      <c r="AE34" s="308"/>
      <c r="AF34" s="17"/>
      <c r="AG34" s="17"/>
      <c r="AH34" s="17" t="s">
        <v>782</v>
      </c>
    </row>
    <row r="35" spans="1:34" s="22" customFormat="1">
      <c r="A35" s="50">
        <f t="shared" si="11"/>
        <v>31</v>
      </c>
      <c r="B35" s="580" t="s">
        <v>1575</v>
      </c>
      <c r="C35" s="23" t="s">
        <v>742</v>
      </c>
      <c r="D35" s="489" t="s">
        <v>1586</v>
      </c>
      <c r="E35" s="318" t="str">
        <f>IF(G35="","",VLOOKUP(G35,'Danh mục CODE'!$D$2:$J$20064,7,0))</f>
        <v>NCC00756</v>
      </c>
      <c r="F35" s="28" t="str">
        <f>IF(E35="","",VLOOKUP(E35,'TONG HOP'!$E$8:$W$1883,19,0))</f>
        <v>CÔNG TY TNHH SX THƯƠNG MẠI VÀ DỊCH VỤ PHAN QUÂN</v>
      </c>
      <c r="G35" s="17" t="s">
        <v>78</v>
      </c>
      <c r="H35" s="226" t="str">
        <f>IF(E35="","",VLOOKUP(G35,'TONG HOP'!$C$8:$E$799,2,0))</f>
        <v>Đá vôi (PND-HT01)</v>
      </c>
      <c r="I35" s="226" t="str">
        <f>IF(B35="","",VLOOKUP(G35,'TONG HOP'!$C$8:$F$799,4,0))</f>
        <v>kg</v>
      </c>
      <c r="J35" s="63">
        <f t="shared" si="8"/>
        <v>41550.435000000005</v>
      </c>
      <c r="K35" s="63">
        <f t="shared" si="9"/>
        <v>43737.3</v>
      </c>
      <c r="L35" s="63">
        <f t="shared" si="12"/>
        <v>45090</v>
      </c>
      <c r="M35" s="392">
        <f>IF(Y35="","",VLOOKUP(G35,'Danh mục CODE'!$D$2:$I$1880,4,0))</f>
        <v>0.05</v>
      </c>
      <c r="N35" s="392">
        <v>0.08</v>
      </c>
      <c r="O35" s="392">
        <f t="shared" si="13"/>
        <v>0.03</v>
      </c>
      <c r="P35" s="392">
        <f>IF(Y35="","",VLOOKUP(G35,'Danh mục CODE'!$D$2:$I$1880,5,0))</f>
        <v>0</v>
      </c>
      <c r="Q35" s="392"/>
      <c r="R35" s="392">
        <f t="shared" si="14"/>
        <v>0</v>
      </c>
      <c r="S35" s="394" t="str">
        <f t="shared" si="10"/>
        <v/>
      </c>
      <c r="T35" s="394">
        <f t="shared" si="15"/>
        <v>0</v>
      </c>
      <c r="U35" s="394">
        <f t="shared" si="16"/>
        <v>0</v>
      </c>
      <c r="V35" s="424" t="e">
        <f t="shared" si="17"/>
        <v>#VALUE!</v>
      </c>
      <c r="W35" s="21"/>
      <c r="X35" s="515">
        <v>62360</v>
      </c>
      <c r="Y35" s="515">
        <v>17270</v>
      </c>
      <c r="Z35" s="513">
        <v>52</v>
      </c>
      <c r="AA35" s="514" t="s">
        <v>1599</v>
      </c>
      <c r="AC35" s="308" t="s">
        <v>777</v>
      </c>
      <c r="AD35" s="308"/>
      <c r="AE35" s="308"/>
      <c r="AF35" s="17"/>
      <c r="AG35" s="17"/>
      <c r="AH35" s="17" t="s">
        <v>782</v>
      </c>
    </row>
    <row r="36" spans="1:34" s="22" customFormat="1">
      <c r="A36" s="50">
        <f t="shared" si="11"/>
        <v>32</v>
      </c>
      <c r="B36" s="580" t="s">
        <v>1575</v>
      </c>
      <c r="C36" s="23" t="s">
        <v>742</v>
      </c>
      <c r="D36" s="489" t="s">
        <v>1586</v>
      </c>
      <c r="E36" s="318" t="str">
        <f>IF(G36="","",VLOOKUP(G36,'Danh mục CODE'!$D$2:$J$20064,7,0))</f>
        <v>NCC00756</v>
      </c>
      <c r="F36" s="28" t="str">
        <f>IF(E36="","",VLOOKUP(E36,'TONG HOP'!$E$8:$W$1883,19,0))</f>
        <v>CÔNG TY TNHH SX THƯƠNG MẠI VÀ DỊCH VỤ PHAN QUÂN</v>
      </c>
      <c r="G36" s="17" t="s">
        <v>78</v>
      </c>
      <c r="H36" s="226" t="str">
        <f>IF(E36="","",VLOOKUP(G36,'TONG HOP'!$C$8:$E$799,2,0))</f>
        <v>Đá vôi (PND-HT01)</v>
      </c>
      <c r="I36" s="226" t="str">
        <f>IF(B36="","",VLOOKUP(G36,'TONG HOP'!$C$8:$F$799,4,0))</f>
        <v>kg</v>
      </c>
      <c r="J36" s="63">
        <f t="shared" si="8"/>
        <v>44185.925000000003</v>
      </c>
      <c r="K36" s="63">
        <f t="shared" si="9"/>
        <v>46511.5</v>
      </c>
      <c r="L36" s="63">
        <f t="shared" si="12"/>
        <v>47950</v>
      </c>
      <c r="M36" s="392">
        <f>IF(Y36="","",VLOOKUP(G36,'Danh mục CODE'!$D$2:$I$1880,4,0))</f>
        <v>0.05</v>
      </c>
      <c r="N36" s="392">
        <v>0.08</v>
      </c>
      <c r="O36" s="392">
        <f t="shared" si="13"/>
        <v>0.03</v>
      </c>
      <c r="P36" s="392">
        <f>IF(Y36="","",VLOOKUP(G36,'Danh mục CODE'!$D$2:$I$1880,5,0))</f>
        <v>0</v>
      </c>
      <c r="Q36" s="392"/>
      <c r="R36" s="392">
        <f t="shared" si="14"/>
        <v>0</v>
      </c>
      <c r="S36" s="394" t="str">
        <f t="shared" si="10"/>
        <v/>
      </c>
      <c r="T36" s="394">
        <f t="shared" si="15"/>
        <v>0</v>
      </c>
      <c r="U36" s="394">
        <f t="shared" si="16"/>
        <v>0</v>
      </c>
      <c r="V36" s="424" t="e">
        <f t="shared" si="17"/>
        <v>#VALUE!</v>
      </c>
      <c r="W36" s="21"/>
      <c r="X36" s="515">
        <v>66920</v>
      </c>
      <c r="Y36" s="515">
        <v>18970</v>
      </c>
      <c r="Z36" s="513">
        <v>53</v>
      </c>
      <c r="AA36" s="514" t="s">
        <v>1595</v>
      </c>
      <c r="AC36" s="308" t="s">
        <v>778</v>
      </c>
      <c r="AD36" s="308"/>
      <c r="AE36" s="308"/>
      <c r="AF36" s="17"/>
      <c r="AG36" s="17"/>
      <c r="AH36" s="17" t="s">
        <v>782</v>
      </c>
    </row>
    <row r="37" spans="1:34" s="22" customFormat="1" ht="18.75">
      <c r="A37" s="50">
        <f t="shared" si="11"/>
        <v>33</v>
      </c>
      <c r="B37" s="580" t="s">
        <v>1575</v>
      </c>
      <c r="C37" s="23" t="s">
        <v>742</v>
      </c>
      <c r="D37" s="489" t="s">
        <v>1586</v>
      </c>
      <c r="E37" s="318" t="str">
        <f>IF(G37="","",VLOOKUP(G37,'Danh mục CODE'!$D$2:$J$20064,7,0))</f>
        <v>NCC00756</v>
      </c>
      <c r="F37" s="28" t="str">
        <f>IF(E37="","",VLOOKUP(E37,'TONG HOP'!$E$8:$W$1883,19,0))</f>
        <v>CÔNG TY TNHH SX THƯƠNG MẠI VÀ DỊCH VỤ PHAN QUÂN</v>
      </c>
      <c r="G37" s="17" t="s">
        <v>78</v>
      </c>
      <c r="H37" s="226" t="str">
        <f>IF(E37="","",VLOOKUP(G37,'TONG HOP'!$C$8:$E$799,2,0))</f>
        <v>Đá vôi (PND-HT01)</v>
      </c>
      <c r="I37" s="226" t="str">
        <f>IF(B37="","",VLOOKUP(G37,'TONG HOP'!$C$8:$F$799,4,0))</f>
        <v>kg</v>
      </c>
      <c r="J37" s="63">
        <f t="shared" si="8"/>
        <v>45282.51</v>
      </c>
      <c r="K37" s="63">
        <f t="shared" si="9"/>
        <v>47665.8</v>
      </c>
      <c r="L37" s="63">
        <f t="shared" si="12"/>
        <v>49140</v>
      </c>
      <c r="M37" s="392">
        <f>IF(Y37="","",VLOOKUP(G37,'Danh mục CODE'!$D$2:$I$1880,4,0))</f>
        <v>0.05</v>
      </c>
      <c r="N37" s="392">
        <v>0.08</v>
      </c>
      <c r="O37" s="392">
        <f t="shared" si="13"/>
        <v>0.03</v>
      </c>
      <c r="P37" s="392">
        <f>IF(Y37="","",VLOOKUP(G37,'Danh mục CODE'!$D$2:$I$1880,5,0))</f>
        <v>0</v>
      </c>
      <c r="Q37" s="392"/>
      <c r="R37" s="392">
        <f t="shared" si="14"/>
        <v>0</v>
      </c>
      <c r="S37" s="394" t="str">
        <f t="shared" si="10"/>
        <v/>
      </c>
      <c r="T37" s="394">
        <f t="shared" si="15"/>
        <v>0</v>
      </c>
      <c r="U37" s="394">
        <f t="shared" si="16"/>
        <v>0</v>
      </c>
      <c r="V37" s="424" t="e">
        <f t="shared" si="17"/>
        <v>#VALUE!</v>
      </c>
      <c r="W37" s="21"/>
      <c r="X37" s="515">
        <v>67860</v>
      </c>
      <c r="Y37" s="515">
        <v>18720</v>
      </c>
      <c r="Z37" s="513">
        <v>58</v>
      </c>
      <c r="AA37" s="514" t="s">
        <v>1596</v>
      </c>
      <c r="AC37" s="310" t="s">
        <v>779</v>
      </c>
      <c r="AD37" s="310"/>
      <c r="AE37" s="310"/>
      <c r="AF37" s="311"/>
      <c r="AG37" s="312"/>
      <c r="AH37" s="311"/>
    </row>
    <row r="38" spans="1:34" s="22" customFormat="1">
      <c r="A38" s="50">
        <f t="shared" si="11"/>
        <v>34</v>
      </c>
      <c r="B38" s="580" t="s">
        <v>1575</v>
      </c>
      <c r="C38" s="23" t="s">
        <v>742</v>
      </c>
      <c r="D38" s="489" t="s">
        <v>1586</v>
      </c>
      <c r="E38" s="318" t="str">
        <f>IF(G38="","",VLOOKUP(G38,'Danh mục CODE'!$D$2:$J$20064,7,0))</f>
        <v>NCC00756</v>
      </c>
      <c r="F38" s="28" t="str">
        <f>IF(E38="","",VLOOKUP(E38,'TONG HOP'!$E$8:$W$1883,19,0))</f>
        <v>CÔNG TY TNHH SX THƯƠNG MẠI VÀ DỊCH VỤ PHAN QUÂN</v>
      </c>
      <c r="G38" s="17" t="s">
        <v>78</v>
      </c>
      <c r="H38" s="226" t="str">
        <f>IF(E38="","",VLOOKUP(G38,'TONG HOP'!$C$8:$E$799,2,0))</f>
        <v>Đá vôi (PND-HT01)</v>
      </c>
      <c r="I38" s="226" t="str">
        <f>IF(B38="","",VLOOKUP(G38,'TONG HOP'!$C$8:$F$799,4,0))</f>
        <v>kg</v>
      </c>
      <c r="J38" s="63">
        <f t="shared" si="8"/>
        <v>38196.175000000003</v>
      </c>
      <c r="K38" s="63">
        <f t="shared" si="9"/>
        <v>40206.5</v>
      </c>
      <c r="L38" s="63">
        <f t="shared" si="12"/>
        <v>41450</v>
      </c>
      <c r="M38" s="392">
        <f>IF(Y38="","",VLOOKUP(G38,'Danh mục CODE'!$D$2:$I$1880,4,0))</f>
        <v>0.05</v>
      </c>
      <c r="N38" s="392">
        <v>0.08</v>
      </c>
      <c r="O38" s="392">
        <f t="shared" si="13"/>
        <v>0.03</v>
      </c>
      <c r="P38" s="392">
        <f>IF(Y38="","",VLOOKUP(G38,'Danh mục CODE'!$D$2:$I$1880,5,0))</f>
        <v>0</v>
      </c>
      <c r="Q38" s="392"/>
      <c r="R38" s="392">
        <f t="shared" si="14"/>
        <v>0</v>
      </c>
      <c r="S38" s="394" t="str">
        <f t="shared" si="10"/>
        <v/>
      </c>
      <c r="T38" s="394">
        <f t="shared" si="15"/>
        <v>0</v>
      </c>
      <c r="U38" s="394">
        <f t="shared" si="16"/>
        <v>0</v>
      </c>
      <c r="V38" s="424" t="e">
        <f t="shared" si="17"/>
        <v>#VALUE!</v>
      </c>
      <c r="W38" s="21"/>
      <c r="X38" s="515">
        <v>59000</v>
      </c>
      <c r="Y38" s="515">
        <v>17550</v>
      </c>
      <c r="Z38" s="513">
        <v>60</v>
      </c>
      <c r="AA38" s="514" t="s">
        <v>1597</v>
      </c>
      <c r="AC38" s="318" t="s">
        <v>794</v>
      </c>
      <c r="AD38" s="318" t="s">
        <v>820</v>
      </c>
      <c r="AE38" s="330" t="s">
        <v>740</v>
      </c>
      <c r="AF38" s="17"/>
      <c r="AG38" s="17" t="s">
        <v>735</v>
      </c>
      <c r="AH38" s="17" t="s">
        <v>782</v>
      </c>
    </row>
    <row r="39" spans="1:34" s="22" customFormat="1" ht="18" customHeight="1">
      <c r="A39" s="50">
        <f t="shared" si="11"/>
        <v>35</v>
      </c>
      <c r="B39" s="580" t="s">
        <v>1575</v>
      </c>
      <c r="C39" s="23" t="s">
        <v>742</v>
      </c>
      <c r="D39" s="489" t="s">
        <v>1586</v>
      </c>
      <c r="E39" s="318" t="str">
        <f>IF(G39="","",VLOOKUP(G39,'Danh mục CODE'!$D$2:$J$20064,7,0))</f>
        <v>NCC00756</v>
      </c>
      <c r="F39" s="28" t="str">
        <f>IF(E39="","",VLOOKUP(E39,'TONG HOP'!$E$8:$W$1883,19,0))</f>
        <v>CÔNG TY TNHH SX THƯƠNG MẠI VÀ DỊCH VỤ PHAN QUÂN</v>
      </c>
      <c r="G39" s="17" t="s">
        <v>78</v>
      </c>
      <c r="H39" s="226" t="str">
        <f>IF(E39="","",VLOOKUP(G39,'TONG HOP'!$C$8:$E$799,2,0))</f>
        <v>Đá vôi (PND-HT01)</v>
      </c>
      <c r="I39" s="226" t="str">
        <f>IF(B39="","",VLOOKUP(G39,'TONG HOP'!$C$8:$F$799,4,0))</f>
        <v>kg</v>
      </c>
      <c r="J39" s="63">
        <f t="shared" si="8"/>
        <v>35459.32</v>
      </c>
      <c r="K39" s="63">
        <f t="shared" si="9"/>
        <v>37325.599999999999</v>
      </c>
      <c r="L39" s="63">
        <f t="shared" si="12"/>
        <v>38480</v>
      </c>
      <c r="M39" s="392">
        <f>IF(Y39="","",VLOOKUP(G39,'Danh mục CODE'!$D$2:$I$1880,4,0))</f>
        <v>0.05</v>
      </c>
      <c r="N39" s="392">
        <v>0.08</v>
      </c>
      <c r="O39" s="392">
        <f t="shared" si="13"/>
        <v>0.03</v>
      </c>
      <c r="P39" s="392">
        <f>IF(Y39="","",VLOOKUP(G39,'Danh mục CODE'!$D$2:$I$1880,5,0))</f>
        <v>0</v>
      </c>
      <c r="Q39" s="392"/>
      <c r="R39" s="392">
        <f t="shared" si="14"/>
        <v>0</v>
      </c>
      <c r="S39" s="394" t="str">
        <f t="shared" si="10"/>
        <v/>
      </c>
      <c r="T39" s="394">
        <f t="shared" si="15"/>
        <v>0</v>
      </c>
      <c r="U39" s="394">
        <f t="shared" si="16"/>
        <v>0</v>
      </c>
      <c r="V39" s="424" t="e">
        <f t="shared" si="17"/>
        <v>#VALUE!</v>
      </c>
      <c r="W39" s="21"/>
      <c r="X39" s="515">
        <v>55790</v>
      </c>
      <c r="Y39" s="515">
        <v>17310</v>
      </c>
      <c r="Z39" s="513">
        <v>64</v>
      </c>
      <c r="AA39" s="581" t="s">
        <v>1598</v>
      </c>
      <c r="AC39" s="316" t="s">
        <v>798</v>
      </c>
      <c r="AD39" s="316" t="s">
        <v>872</v>
      </c>
      <c r="AE39" s="308" t="s">
        <v>873</v>
      </c>
      <c r="AF39" s="17"/>
      <c r="AG39" s="17" t="s">
        <v>735</v>
      </c>
      <c r="AH39" s="17" t="s">
        <v>782</v>
      </c>
    </row>
    <row r="40" spans="1:34" s="22" customFormat="1" ht="16.5" customHeight="1">
      <c r="A40" s="50">
        <f t="shared" si="11"/>
        <v>36</v>
      </c>
      <c r="B40" s="580" t="s">
        <v>1575</v>
      </c>
      <c r="C40" s="23" t="s">
        <v>742</v>
      </c>
      <c r="D40" s="489" t="s">
        <v>1586</v>
      </c>
      <c r="E40" s="318" t="str">
        <f>IF(G40="","",VLOOKUP(G40,'Danh mục CODE'!$D$2:$J$20064,7,0))</f>
        <v>NCC00756</v>
      </c>
      <c r="F40" s="28" t="str">
        <f>IF(E40="","",VLOOKUP(E40,'TONG HOP'!$E$8:$W$1883,19,0))</f>
        <v>CÔNG TY TNHH SX THƯƠNG MẠI VÀ DỊCH VỤ PHAN QUÂN</v>
      </c>
      <c r="G40" s="17" t="s">
        <v>78</v>
      </c>
      <c r="H40" s="226" t="str">
        <f>IF(E40="","",VLOOKUP(G40,'TONG HOP'!$C$8:$E$799,2,0))</f>
        <v>Đá vôi (PND-HT01)</v>
      </c>
      <c r="I40" s="226" t="str">
        <f>IF(B40="","",VLOOKUP(G40,'TONG HOP'!$C$8:$F$799,4,0))</f>
        <v>kg</v>
      </c>
      <c r="J40" s="63">
        <f t="shared" si="8"/>
        <v>43310.5</v>
      </c>
      <c r="K40" s="63">
        <f t="shared" si="9"/>
        <v>45590</v>
      </c>
      <c r="L40" s="63">
        <f t="shared" si="12"/>
        <v>47000</v>
      </c>
      <c r="M40" s="392">
        <f>IF(Y40="","",VLOOKUP(G40,'Danh mục CODE'!$D$2:$I$1880,4,0))</f>
        <v>0.05</v>
      </c>
      <c r="N40" s="392">
        <v>0.08</v>
      </c>
      <c r="O40" s="392">
        <f t="shared" si="13"/>
        <v>0.03</v>
      </c>
      <c r="P40" s="392">
        <f>IF(Y40="","",VLOOKUP(G40,'Danh mục CODE'!$D$2:$I$1880,5,0))</f>
        <v>0</v>
      </c>
      <c r="Q40" s="392"/>
      <c r="R40" s="392">
        <f t="shared" si="14"/>
        <v>0</v>
      </c>
      <c r="S40" s="394" t="str">
        <f t="shared" si="10"/>
        <v/>
      </c>
      <c r="T40" s="394">
        <f t="shared" si="15"/>
        <v>0</v>
      </c>
      <c r="U40" s="394">
        <f t="shared" si="16"/>
        <v>0</v>
      </c>
      <c r="V40" s="424" t="e">
        <f t="shared" si="17"/>
        <v>#VALUE!</v>
      </c>
      <c r="W40" s="21"/>
      <c r="X40" s="515">
        <v>66200</v>
      </c>
      <c r="Y40" s="515">
        <v>19200</v>
      </c>
      <c r="Z40" s="513">
        <v>65</v>
      </c>
      <c r="AA40" s="514" t="s">
        <v>1594</v>
      </c>
      <c r="AC40" s="316" t="s">
        <v>799</v>
      </c>
      <c r="AD40" s="316" t="s">
        <v>874</v>
      </c>
      <c r="AE40" s="308" t="s">
        <v>875</v>
      </c>
      <c r="AF40" s="17"/>
      <c r="AG40" s="17" t="s">
        <v>735</v>
      </c>
      <c r="AH40" s="17" t="s">
        <v>782</v>
      </c>
    </row>
    <row r="41" spans="1:34" s="22" customFormat="1" ht="15.75" customHeight="1">
      <c r="A41" s="50">
        <f t="shared" si="11"/>
        <v>37</v>
      </c>
      <c r="B41" s="580" t="s">
        <v>1575</v>
      </c>
      <c r="C41" s="23" t="s">
        <v>742</v>
      </c>
      <c r="D41" s="489" t="s">
        <v>1586</v>
      </c>
      <c r="E41" s="318" t="str">
        <f>IF(G41="","",VLOOKUP(G41,'Danh mục CODE'!$D$2:$J$20064,7,0))</f>
        <v>NCC00756</v>
      </c>
      <c r="F41" s="28" t="str">
        <f>IF(E41="","",VLOOKUP(E41,'TONG HOP'!$E$8:$W$1883,19,0))</f>
        <v>CÔNG TY TNHH SX THƯƠNG MẠI VÀ DỊCH VỤ PHAN QUÂN</v>
      </c>
      <c r="G41" s="17" t="s">
        <v>78</v>
      </c>
      <c r="H41" s="226" t="str">
        <f>IF(E41="","",VLOOKUP(G41,'TONG HOP'!$C$8:$E$799,2,0))</f>
        <v>Đá vôi (PND-HT01)</v>
      </c>
      <c r="I41" s="226" t="str">
        <f>IF(B41="","",VLOOKUP(G41,'TONG HOP'!$C$8:$F$799,4,0))</f>
        <v>kg</v>
      </c>
      <c r="J41" s="63">
        <f t="shared" ref="J41:J42" si="18">IF(X41="","",K41-K41*M41)</f>
        <v>44572.955000000002</v>
      </c>
      <c r="K41" s="63">
        <f t="shared" ref="K41:K42" si="19">IF(AND(X41="",N41="",Q41="",R41=""),"",L41-L41*O41-(L41-L41*O41)*R41)</f>
        <v>46918.9</v>
      </c>
      <c r="L41" s="63">
        <f t="shared" si="12"/>
        <v>48370</v>
      </c>
      <c r="M41" s="392">
        <f>IF(Y41="","",VLOOKUP(G41,'Danh mục CODE'!$D$2:$I$1880,4,0))</f>
        <v>0.05</v>
      </c>
      <c r="N41" s="392">
        <v>0.08</v>
      </c>
      <c r="O41" s="392">
        <f t="shared" si="13"/>
        <v>0.03</v>
      </c>
      <c r="P41" s="392">
        <f>IF(Y41="","",VLOOKUP(G41,'Danh mục CODE'!$D$2:$I$1880,5,0))</f>
        <v>0</v>
      </c>
      <c r="Q41" s="392"/>
      <c r="R41" s="392">
        <f t="shared" si="14"/>
        <v>0</v>
      </c>
      <c r="S41" s="394" t="str">
        <f t="shared" si="10"/>
        <v/>
      </c>
      <c r="T41" s="394">
        <f t="shared" si="15"/>
        <v>0</v>
      </c>
      <c r="U41" s="394">
        <f t="shared" si="16"/>
        <v>0</v>
      </c>
      <c r="V41" s="424" t="e">
        <f t="shared" si="17"/>
        <v>#VALUE!</v>
      </c>
      <c r="W41" s="21"/>
      <c r="X41" s="515">
        <v>67390</v>
      </c>
      <c r="Y41" s="515">
        <v>19020</v>
      </c>
      <c r="Z41" s="513">
        <v>69</v>
      </c>
      <c r="AA41" s="514" t="s">
        <v>1595</v>
      </c>
      <c r="AC41" s="316" t="s">
        <v>780</v>
      </c>
      <c r="AD41" s="316" t="s">
        <v>860</v>
      </c>
      <c r="AE41" s="308" t="s">
        <v>590</v>
      </c>
      <c r="AF41" s="17"/>
      <c r="AG41" s="17" t="s">
        <v>735</v>
      </c>
      <c r="AH41" s="17" t="s">
        <v>782</v>
      </c>
    </row>
    <row r="42" spans="1:34" s="22" customFormat="1">
      <c r="A42" s="50">
        <f t="shared" si="11"/>
        <v>38</v>
      </c>
      <c r="B42" s="580" t="s">
        <v>1575</v>
      </c>
      <c r="C42" s="23" t="s">
        <v>742</v>
      </c>
      <c r="D42" s="489" t="s">
        <v>1586</v>
      </c>
      <c r="E42" s="318" t="str">
        <f>IF(G42="","",VLOOKUP(G42,'Danh mục CODE'!$D$2:$J$20064,7,0))</f>
        <v>NCC00756</v>
      </c>
      <c r="F42" s="28" t="str">
        <f>IF(E42="","",VLOOKUP(E42,'TONG HOP'!$E$8:$W$1883,19,0))</f>
        <v>CÔNG TY TNHH SX THƯƠNG MẠI VÀ DỊCH VỤ PHAN QUÂN</v>
      </c>
      <c r="G42" s="17" t="s">
        <v>78</v>
      </c>
      <c r="H42" s="226" t="str">
        <f>IF(E42="","",VLOOKUP(G42,'TONG HOP'!$C$8:$E$799,2,0))</f>
        <v>Đá vôi (PND-HT01)</v>
      </c>
      <c r="I42" s="226" t="str">
        <f>IF(B42="","",VLOOKUP(G42,'TONG HOP'!$C$8:$F$799,4,0))</f>
        <v>kg</v>
      </c>
      <c r="J42" s="63">
        <f t="shared" si="18"/>
        <v>45872.27</v>
      </c>
      <c r="K42" s="63">
        <f t="shared" si="19"/>
        <v>48286.6</v>
      </c>
      <c r="L42" s="63">
        <f t="shared" si="12"/>
        <v>49780</v>
      </c>
      <c r="M42" s="392">
        <f>IF(Y42="","",VLOOKUP(G42,'Danh mục CODE'!$D$2:$I$1880,4,0))</f>
        <v>0.05</v>
      </c>
      <c r="N42" s="392">
        <v>0.08</v>
      </c>
      <c r="O42" s="392">
        <f t="shared" si="13"/>
        <v>0.03</v>
      </c>
      <c r="P42" s="392">
        <f>IF(Y42="","",VLOOKUP(G42,'Danh mục CODE'!$D$2:$I$1880,5,0))</f>
        <v>0</v>
      </c>
      <c r="Q42" s="392"/>
      <c r="R42" s="392">
        <f t="shared" si="14"/>
        <v>0</v>
      </c>
      <c r="S42" s="394" t="str">
        <f t="shared" si="10"/>
        <v/>
      </c>
      <c r="T42" s="394">
        <f t="shared" si="15"/>
        <v>0</v>
      </c>
      <c r="U42" s="394">
        <f t="shared" si="16"/>
        <v>0</v>
      </c>
      <c r="V42" s="424" t="e">
        <f t="shared" si="17"/>
        <v>#VALUE!</v>
      </c>
      <c r="W42" s="21"/>
      <c r="X42" s="515">
        <v>67070</v>
      </c>
      <c r="Y42" s="515">
        <v>17290</v>
      </c>
      <c r="Z42" s="513">
        <v>70</v>
      </c>
      <c r="AA42" s="514" t="s">
        <v>1599</v>
      </c>
      <c r="AC42" s="316" t="s">
        <v>795</v>
      </c>
      <c r="AD42" s="316" t="s">
        <v>836</v>
      </c>
      <c r="AE42" s="308" t="s">
        <v>878</v>
      </c>
      <c r="AF42" s="15"/>
      <c r="AG42" s="17" t="s">
        <v>735</v>
      </c>
      <c r="AH42" s="17" t="s">
        <v>782</v>
      </c>
    </row>
    <row r="43" spans="1:34" s="22" customFormat="1" ht="15" customHeight="1">
      <c r="A43" s="50">
        <f t="shared" si="11"/>
        <v>39</v>
      </c>
      <c r="B43" s="580" t="s">
        <v>1575</v>
      </c>
      <c r="C43" s="23" t="s">
        <v>742</v>
      </c>
      <c r="D43" s="489" t="s">
        <v>1586</v>
      </c>
      <c r="E43" s="318" t="str">
        <f>IF(G43="","",VLOOKUP(G43,'Danh mục CODE'!$D$2:$J$20064,7,0))</f>
        <v>NCC00756</v>
      </c>
      <c r="F43" s="28" t="str">
        <f>IF(E43="","",VLOOKUP(E43,'TONG HOP'!$E$8:$W$1883,19,0))</f>
        <v>CÔNG TY TNHH SX THƯƠNG MẠI VÀ DỊCH VỤ PHAN QUÂN</v>
      </c>
      <c r="G43" s="17" t="s">
        <v>78</v>
      </c>
      <c r="H43" s="226" t="str">
        <f>IF(E43="","",VLOOKUP(G43,'TONG HOP'!$C$8:$E$799,2,0))</f>
        <v>Đá vôi (PND-HT01)</v>
      </c>
      <c r="I43" s="226" t="str">
        <f>IF(B43="","",VLOOKUP(G43,'TONG HOP'!$C$8:$F$799,4,0))</f>
        <v>kg</v>
      </c>
      <c r="J43" s="63">
        <f t="shared" si="8"/>
        <v>44416.3</v>
      </c>
      <c r="K43" s="63">
        <f t="shared" si="9"/>
        <v>46754</v>
      </c>
      <c r="L43" s="63">
        <f t="shared" si="12"/>
        <v>48200</v>
      </c>
      <c r="M43" s="392">
        <f>IF(Y43="","",VLOOKUP(G43,'Danh mục CODE'!$D$2:$I$1880,4,0))</f>
        <v>0.05</v>
      </c>
      <c r="N43" s="392">
        <v>0.08</v>
      </c>
      <c r="O43" s="392">
        <f t="shared" si="13"/>
        <v>0.03</v>
      </c>
      <c r="P43" s="392">
        <f>IF(Y43="","",VLOOKUP(G43,'Danh mục CODE'!$D$2:$I$1880,5,0))</f>
        <v>0</v>
      </c>
      <c r="Q43" s="392"/>
      <c r="R43" s="392">
        <f t="shared" si="14"/>
        <v>0</v>
      </c>
      <c r="S43" s="394" t="str">
        <f t="shared" si="10"/>
        <v/>
      </c>
      <c r="T43" s="394">
        <f t="shared" si="15"/>
        <v>0</v>
      </c>
      <c r="U43" s="394">
        <f t="shared" si="16"/>
        <v>0</v>
      </c>
      <c r="V43" s="424" t="e">
        <f t="shared" si="17"/>
        <v>#VALUE!</v>
      </c>
      <c r="W43" s="21"/>
      <c r="X43" s="515">
        <v>66950</v>
      </c>
      <c r="Y43" s="515">
        <v>18750</v>
      </c>
      <c r="Z43" s="513">
        <v>72</v>
      </c>
      <c r="AA43" s="514" t="s">
        <v>1596</v>
      </c>
      <c r="AC43" s="316" t="s">
        <v>796</v>
      </c>
      <c r="AD43" s="316" t="s">
        <v>824</v>
      </c>
      <c r="AE43" s="308" t="s">
        <v>737</v>
      </c>
      <c r="AF43" s="15"/>
      <c r="AG43" s="17" t="s">
        <v>735</v>
      </c>
      <c r="AH43" s="17" t="s">
        <v>782</v>
      </c>
    </row>
    <row r="44" spans="1:34" s="22" customFormat="1" ht="16.5" customHeight="1">
      <c r="A44" s="50">
        <f t="shared" si="11"/>
        <v>40</v>
      </c>
      <c r="B44" s="580" t="s">
        <v>1575</v>
      </c>
      <c r="C44" s="23" t="s">
        <v>742</v>
      </c>
      <c r="D44" s="489" t="s">
        <v>1586</v>
      </c>
      <c r="E44" s="318" t="str">
        <f>IF(G44="","",VLOOKUP(G44,'Danh mục CODE'!$D$2:$J$20064,7,0))</f>
        <v>NCC00756</v>
      </c>
      <c r="F44" s="28" t="str">
        <f>IF(E44="","",VLOOKUP(E44,'TONG HOP'!$E$8:$W$1883,19,0))</f>
        <v>CÔNG TY TNHH SX THƯƠNG MẠI VÀ DỊCH VỤ PHAN QUÂN</v>
      </c>
      <c r="G44" s="17" t="s">
        <v>78</v>
      </c>
      <c r="H44" s="226" t="str">
        <f>IF(E44="","",VLOOKUP(G44,'TONG HOP'!$C$8:$E$799,2,0))</f>
        <v>Đá vôi (PND-HT01)</v>
      </c>
      <c r="I44" s="226" t="str">
        <f>IF(B44="","",VLOOKUP(G44,'TONG HOP'!$C$8:$F$799,4,0))</f>
        <v>kg</v>
      </c>
      <c r="J44" s="63">
        <f t="shared" si="8"/>
        <v>43144.630000000005</v>
      </c>
      <c r="K44" s="63">
        <f t="shared" si="9"/>
        <v>45415.4</v>
      </c>
      <c r="L44" s="63">
        <f t="shared" si="12"/>
        <v>46820</v>
      </c>
      <c r="M44" s="392">
        <f>IF(Y44="","",VLOOKUP(G44,'Danh mục CODE'!$D$2:$I$1880,4,0))</f>
        <v>0.05</v>
      </c>
      <c r="N44" s="392">
        <v>0.08</v>
      </c>
      <c r="O44" s="392">
        <f t="shared" si="13"/>
        <v>0.03</v>
      </c>
      <c r="P44" s="392">
        <f>IF(Y44="","",VLOOKUP(G44,'Danh mục CODE'!$D$2:$I$1880,5,0))</f>
        <v>0</v>
      </c>
      <c r="Q44" s="392"/>
      <c r="R44" s="392">
        <f t="shared" si="14"/>
        <v>0</v>
      </c>
      <c r="S44" s="394" t="str">
        <f t="shared" si="10"/>
        <v/>
      </c>
      <c r="T44" s="394">
        <f t="shared" si="15"/>
        <v>0</v>
      </c>
      <c r="U44" s="394">
        <f t="shared" si="16"/>
        <v>0</v>
      </c>
      <c r="V44" s="424" t="e">
        <f t="shared" si="17"/>
        <v>#VALUE!</v>
      </c>
      <c r="W44" s="21"/>
      <c r="X44" s="515">
        <v>64550</v>
      </c>
      <c r="Y44" s="515">
        <v>17730</v>
      </c>
      <c r="Z44" s="513">
        <v>73</v>
      </c>
      <c r="AA44" s="514" t="s">
        <v>1597</v>
      </c>
      <c r="AC44" s="316" t="s">
        <v>797</v>
      </c>
      <c r="AD44" s="316" t="s">
        <v>837</v>
      </c>
      <c r="AE44" s="308" t="s">
        <v>606</v>
      </c>
      <c r="AF44" s="15"/>
      <c r="AG44" s="22" t="s">
        <v>108</v>
      </c>
      <c r="AH44" s="17" t="s">
        <v>782</v>
      </c>
    </row>
    <row r="45" spans="1:34" s="22" customFormat="1">
      <c r="A45" s="50">
        <f t="shared" si="11"/>
        <v>41</v>
      </c>
      <c r="B45" s="580" t="s">
        <v>1575</v>
      </c>
      <c r="C45" s="23" t="s">
        <v>742</v>
      </c>
      <c r="D45" s="489" t="s">
        <v>1586</v>
      </c>
      <c r="E45" s="318" t="str">
        <f>IF(G45="","",VLOOKUP(G45,'Danh mục CODE'!$D$2:$J$20064,7,0))</f>
        <v>NCC00756</v>
      </c>
      <c r="F45" s="28" t="str">
        <f>IF(E45="","",VLOOKUP(E45,'TONG HOP'!$E$8:$W$1883,19,0))</f>
        <v>CÔNG TY TNHH SX THƯƠNG MẠI VÀ DỊCH VỤ PHAN QUÂN</v>
      </c>
      <c r="G45" s="17" t="s">
        <v>78</v>
      </c>
      <c r="H45" s="226" t="str">
        <f>IF(E45="","",VLOOKUP(G45,'TONG HOP'!$C$8:$E$799,2,0))</f>
        <v>Đá vôi (PND-HT01)</v>
      </c>
      <c r="I45" s="226" t="str">
        <f>IF(B45="","",VLOOKUP(G45,'TONG HOP'!$C$8:$F$799,4,0))</f>
        <v>kg</v>
      </c>
      <c r="J45" s="63">
        <f t="shared" si="8"/>
        <v>44296.505000000005</v>
      </c>
      <c r="K45" s="63">
        <f t="shared" si="9"/>
        <v>46627.9</v>
      </c>
      <c r="L45" s="63">
        <f t="shared" si="12"/>
        <v>48070</v>
      </c>
      <c r="M45" s="392">
        <f>IF(Y45="","",VLOOKUP(G45,'Danh mục CODE'!$D$2:$I$1880,4,0))</f>
        <v>0.05</v>
      </c>
      <c r="N45" s="392">
        <v>0.08</v>
      </c>
      <c r="O45" s="392">
        <f t="shared" si="13"/>
        <v>0.03</v>
      </c>
      <c r="P45" s="392">
        <f>IF(Y45="","",VLOOKUP(G45,'Danh mục CODE'!$D$2:$I$1880,5,0))</f>
        <v>0</v>
      </c>
      <c r="Q45" s="392"/>
      <c r="R45" s="392">
        <f t="shared" si="14"/>
        <v>0</v>
      </c>
      <c r="S45" s="394" t="str">
        <f t="shared" si="10"/>
        <v/>
      </c>
      <c r="T45" s="394">
        <f t="shared" si="15"/>
        <v>0</v>
      </c>
      <c r="U45" s="394">
        <f t="shared" si="16"/>
        <v>0</v>
      </c>
      <c r="V45" s="424" t="e">
        <f t="shared" si="17"/>
        <v>#VALUE!</v>
      </c>
      <c r="W45" s="21"/>
      <c r="X45" s="515">
        <v>65330</v>
      </c>
      <c r="Y45" s="515">
        <v>17260</v>
      </c>
      <c r="Z45" s="513">
        <v>74</v>
      </c>
      <c r="AA45" s="581" t="s">
        <v>1598</v>
      </c>
      <c r="AC45" s="316" t="s">
        <v>800</v>
      </c>
      <c r="AD45" s="318" t="s">
        <v>820</v>
      </c>
      <c r="AE45" s="330" t="s">
        <v>740</v>
      </c>
      <c r="AF45" s="15"/>
      <c r="AG45" s="21" t="s">
        <v>806</v>
      </c>
      <c r="AH45" s="17" t="s">
        <v>782</v>
      </c>
    </row>
    <row r="46" spans="1:34" s="22" customFormat="1" ht="15" customHeight="1">
      <c r="A46" s="50">
        <f t="shared" si="11"/>
        <v>42</v>
      </c>
      <c r="B46" s="580" t="s">
        <v>1575</v>
      </c>
      <c r="C46" s="23" t="s">
        <v>742</v>
      </c>
      <c r="D46" s="489" t="s">
        <v>1586</v>
      </c>
      <c r="E46" s="318" t="str">
        <f>IF(G46="","",VLOOKUP(G46,'Danh mục CODE'!$D$2:$J$20064,7,0))</f>
        <v>NCC00756</v>
      </c>
      <c r="F46" s="28" t="str">
        <f>IF(E46="","",VLOOKUP(E46,'TONG HOP'!$E$8:$W$1883,19,0))</f>
        <v>CÔNG TY TNHH SX THƯƠNG MẠI VÀ DỊCH VỤ PHAN QUÂN</v>
      </c>
      <c r="G46" s="17" t="s">
        <v>78</v>
      </c>
      <c r="H46" s="226" t="str">
        <f>IF(E46="","",VLOOKUP(G46,'TONG HOP'!$C$8:$E$799,2,0))</f>
        <v>Đá vôi (PND-HT01)</v>
      </c>
      <c r="I46" s="226" t="str">
        <f>IF(B46="","",VLOOKUP(G46,'TONG HOP'!$C$8:$F$799,4,0))</f>
        <v>kg</v>
      </c>
      <c r="J46" s="63">
        <f t="shared" si="8"/>
        <v>46978.07</v>
      </c>
      <c r="K46" s="63">
        <f t="shared" si="9"/>
        <v>49450.6</v>
      </c>
      <c r="L46" s="63">
        <f t="shared" si="12"/>
        <v>50980</v>
      </c>
      <c r="M46" s="392">
        <f>IF(Y46="","",VLOOKUP(G46,'Danh mục CODE'!$D$2:$I$1880,4,0))</f>
        <v>0.05</v>
      </c>
      <c r="N46" s="392">
        <v>0.08</v>
      </c>
      <c r="O46" s="392">
        <f t="shared" si="13"/>
        <v>0.03</v>
      </c>
      <c r="P46" s="392">
        <f>IF(Y46="","",VLOOKUP(G46,'Danh mục CODE'!$D$2:$I$1880,5,0))</f>
        <v>0</v>
      </c>
      <c r="Q46" s="392"/>
      <c r="R46" s="392">
        <f t="shared" si="14"/>
        <v>0</v>
      </c>
      <c r="S46" s="394" t="str">
        <f t="shared" si="10"/>
        <v/>
      </c>
      <c r="T46" s="394">
        <f t="shared" si="15"/>
        <v>0</v>
      </c>
      <c r="U46" s="394">
        <f t="shared" si="16"/>
        <v>0</v>
      </c>
      <c r="V46" s="424" t="e">
        <f t="shared" si="17"/>
        <v>#VALUE!</v>
      </c>
      <c r="W46" s="21"/>
      <c r="X46" s="515">
        <v>70120</v>
      </c>
      <c r="Y46" s="515">
        <v>19140</v>
      </c>
      <c r="Z46" s="513">
        <v>76</v>
      </c>
      <c r="AA46" s="514" t="s">
        <v>1594</v>
      </c>
      <c r="AC46" s="316" t="s">
        <v>801</v>
      </c>
      <c r="AD46" s="316" t="s">
        <v>872</v>
      </c>
      <c r="AE46" s="308" t="s">
        <v>873</v>
      </c>
      <c r="AF46" s="15"/>
      <c r="AG46" s="21" t="s">
        <v>807</v>
      </c>
      <c r="AH46" s="17" t="s">
        <v>782</v>
      </c>
    </row>
    <row r="47" spans="1:34" s="22" customFormat="1" ht="15" customHeight="1">
      <c r="A47" s="50">
        <f t="shared" si="11"/>
        <v>43</v>
      </c>
      <c r="B47" s="580" t="s">
        <v>1575</v>
      </c>
      <c r="C47" s="23" t="s">
        <v>742</v>
      </c>
      <c r="D47" s="489" t="s">
        <v>1586</v>
      </c>
      <c r="E47" s="318" t="str">
        <f>IF(G47="","",VLOOKUP(G47,'Danh mục CODE'!$D$2:$J$20064,7,0))</f>
        <v>NCC00756</v>
      </c>
      <c r="F47" s="28" t="str">
        <f>IF(E47="","",VLOOKUP(E47,'TONG HOP'!$E$8:$W$1883,19,0))</f>
        <v>CÔNG TY TNHH SX THƯƠNG MẠI VÀ DỊCH VỤ PHAN QUÂN</v>
      </c>
      <c r="G47" s="17" t="s">
        <v>78</v>
      </c>
      <c r="H47" s="226" t="str">
        <f>IF(E47="","",VLOOKUP(G47,'TONG HOP'!$C$8:$E$799,2,0))</f>
        <v>Đá vôi (PND-HT01)</v>
      </c>
      <c r="I47" s="226" t="str">
        <f>IF(B47="","",VLOOKUP(G47,'TONG HOP'!$C$8:$F$799,4,0))</f>
        <v>kg</v>
      </c>
      <c r="J47" s="63">
        <f t="shared" si="8"/>
        <v>41135.760000000002</v>
      </c>
      <c r="K47" s="63">
        <f t="shared" si="9"/>
        <v>43300.800000000003</v>
      </c>
      <c r="L47" s="63">
        <f t="shared" si="12"/>
        <v>44640</v>
      </c>
      <c r="M47" s="392">
        <f>IF(Y47="","",VLOOKUP(G47,'Danh mục CODE'!$D$2:$I$1880,4,0))</f>
        <v>0.05</v>
      </c>
      <c r="N47" s="392">
        <v>0.08</v>
      </c>
      <c r="O47" s="392">
        <f t="shared" si="13"/>
        <v>0.03</v>
      </c>
      <c r="P47" s="392">
        <f>IF(Y47="","",VLOOKUP(G47,'Danh mục CODE'!$D$2:$I$1880,5,0))</f>
        <v>0</v>
      </c>
      <c r="Q47" s="392"/>
      <c r="R47" s="392">
        <f t="shared" si="14"/>
        <v>0</v>
      </c>
      <c r="S47" s="394" t="str">
        <f t="shared" si="10"/>
        <v/>
      </c>
      <c r="T47" s="394">
        <f t="shared" si="15"/>
        <v>0</v>
      </c>
      <c r="U47" s="394">
        <f t="shared" si="16"/>
        <v>0</v>
      </c>
      <c r="V47" s="424" t="e">
        <f t="shared" si="17"/>
        <v>#VALUE!</v>
      </c>
      <c r="W47" s="21"/>
      <c r="X47" s="515">
        <v>63530</v>
      </c>
      <c r="Y47" s="515">
        <v>18890</v>
      </c>
      <c r="Z47" s="513">
        <v>79</v>
      </c>
      <c r="AA47" s="514" t="s">
        <v>1595</v>
      </c>
      <c r="AC47" s="316" t="s">
        <v>802</v>
      </c>
      <c r="AD47" s="316" t="s">
        <v>874</v>
      </c>
      <c r="AE47" s="308" t="s">
        <v>875</v>
      </c>
      <c r="AF47" s="15"/>
      <c r="AG47" s="21" t="s">
        <v>808</v>
      </c>
      <c r="AH47" s="17" t="s">
        <v>782</v>
      </c>
    </row>
    <row r="48" spans="1:34" s="22" customFormat="1" ht="13.5" customHeight="1">
      <c r="A48" s="50">
        <f t="shared" si="11"/>
        <v>44</v>
      </c>
      <c r="B48" s="580" t="s">
        <v>1575</v>
      </c>
      <c r="C48" s="23" t="s">
        <v>742</v>
      </c>
      <c r="D48" s="489" t="s">
        <v>1586</v>
      </c>
      <c r="E48" s="318" t="str">
        <f>IF(G48="","",VLOOKUP(G48,'Danh mục CODE'!$D$2:$J$20064,7,0))</f>
        <v>NCC00756</v>
      </c>
      <c r="F48" s="28" t="str">
        <f>IF(E48="","",VLOOKUP(E48,'TONG HOP'!$E$8:$W$1883,19,0))</f>
        <v>CÔNG TY TNHH SX THƯƠNG MẠI VÀ DỊCH VỤ PHAN QUÂN</v>
      </c>
      <c r="G48" s="17" t="s">
        <v>78</v>
      </c>
      <c r="H48" s="226" t="str">
        <f>IF(E48="","",VLOOKUP(G48,'TONG HOP'!$C$8:$E$799,2,0))</f>
        <v>Đá vôi (PND-HT01)</v>
      </c>
      <c r="I48" s="226" t="str">
        <f>IF(B48="","",VLOOKUP(G48,'TONG HOP'!$C$8:$F$799,4,0))</f>
        <v>kg</v>
      </c>
      <c r="J48" s="63">
        <f t="shared" si="8"/>
        <v>43494.8</v>
      </c>
      <c r="K48" s="63">
        <f t="shared" si="9"/>
        <v>45784</v>
      </c>
      <c r="L48" s="63">
        <f t="shared" si="12"/>
        <v>47200</v>
      </c>
      <c r="M48" s="392">
        <f>IF(Y48="","",VLOOKUP(G48,'Danh mục CODE'!$D$2:$I$1880,4,0))</f>
        <v>0.05</v>
      </c>
      <c r="N48" s="392">
        <v>0.08</v>
      </c>
      <c r="O48" s="392">
        <f t="shared" si="13"/>
        <v>0.03</v>
      </c>
      <c r="P48" s="392">
        <f>IF(Y48="","",VLOOKUP(G48,'Danh mục CODE'!$D$2:$I$1880,5,0))</f>
        <v>0</v>
      </c>
      <c r="Q48" s="392"/>
      <c r="R48" s="392">
        <f t="shared" si="14"/>
        <v>0</v>
      </c>
      <c r="S48" s="394" t="str">
        <f t="shared" si="10"/>
        <v/>
      </c>
      <c r="T48" s="394">
        <f t="shared" si="15"/>
        <v>0</v>
      </c>
      <c r="U48" s="394">
        <f t="shared" si="16"/>
        <v>0</v>
      </c>
      <c r="V48" s="424" t="e">
        <f t="shared" si="17"/>
        <v>#VALUE!</v>
      </c>
      <c r="W48" s="21"/>
      <c r="X48" s="515">
        <v>65820</v>
      </c>
      <c r="Y48" s="515">
        <v>18620</v>
      </c>
      <c r="Z48" s="513">
        <v>80</v>
      </c>
      <c r="AA48" s="514" t="s">
        <v>1596</v>
      </c>
      <c r="AC48" s="316" t="s">
        <v>803</v>
      </c>
      <c r="AD48" s="316" t="s">
        <v>860</v>
      </c>
      <c r="AE48" s="308" t="s">
        <v>590</v>
      </c>
      <c r="AF48" s="15"/>
      <c r="AG48" s="21" t="s">
        <v>809</v>
      </c>
      <c r="AH48" s="17" t="s">
        <v>782</v>
      </c>
    </row>
    <row r="49" spans="1:34" s="22" customFormat="1">
      <c r="A49" s="50">
        <f t="shared" si="11"/>
        <v>45</v>
      </c>
      <c r="B49" s="580" t="s">
        <v>1575</v>
      </c>
      <c r="C49" s="23" t="s">
        <v>742</v>
      </c>
      <c r="D49" s="489" t="s">
        <v>1586</v>
      </c>
      <c r="E49" s="318" t="str">
        <f>IF(G49="","",VLOOKUP(G49,'Danh mục CODE'!$D$2:$J$20064,7,0))</f>
        <v>NCC00756</v>
      </c>
      <c r="F49" s="28" t="str">
        <f>IF(E49="","",VLOOKUP(E49,'TONG HOP'!$E$8:$W$1883,19,0))</f>
        <v>CÔNG TY TNHH SX THƯƠNG MẠI VÀ DỊCH VỤ PHAN QUÂN</v>
      </c>
      <c r="G49" s="17" t="s">
        <v>78</v>
      </c>
      <c r="H49" s="226" t="str">
        <f>IF(E49="","",VLOOKUP(G49,'TONG HOP'!$C$8:$E$799,2,0))</f>
        <v>Đá vôi (PND-HT01)</v>
      </c>
      <c r="I49" s="226" t="str">
        <f>IF(B49="","",VLOOKUP(G49,'TONG HOP'!$C$8:$F$799,4,0))</f>
        <v>kg</v>
      </c>
      <c r="J49" s="63">
        <f t="shared" si="8"/>
        <v>44923.125</v>
      </c>
      <c r="K49" s="63">
        <f t="shared" si="9"/>
        <v>47287.5</v>
      </c>
      <c r="L49" s="63">
        <f t="shared" si="12"/>
        <v>48750</v>
      </c>
      <c r="M49" s="392">
        <f>IF(Y49="","",VLOOKUP(G49,'Danh mục CODE'!$D$2:$I$1880,4,0))</f>
        <v>0.05</v>
      </c>
      <c r="N49" s="392">
        <v>0.08</v>
      </c>
      <c r="O49" s="392">
        <f t="shared" si="13"/>
        <v>0.03</v>
      </c>
      <c r="P49" s="392">
        <f>IF(Y49="","",VLOOKUP(G49,'Danh mục CODE'!$D$2:$I$1880,5,0))</f>
        <v>0</v>
      </c>
      <c r="Q49" s="392"/>
      <c r="R49" s="392">
        <f t="shared" si="14"/>
        <v>0</v>
      </c>
      <c r="S49" s="394" t="str">
        <f t="shared" si="10"/>
        <v/>
      </c>
      <c r="T49" s="394">
        <f t="shared" si="15"/>
        <v>0</v>
      </c>
      <c r="U49" s="394">
        <f t="shared" si="16"/>
        <v>0</v>
      </c>
      <c r="V49" s="424" t="e">
        <f t="shared" si="17"/>
        <v>#VALUE!</v>
      </c>
      <c r="W49" s="21"/>
      <c r="X49" s="515">
        <v>65920</v>
      </c>
      <c r="Y49" s="515">
        <v>17170</v>
      </c>
      <c r="Z49" s="513">
        <v>81</v>
      </c>
      <c r="AA49" s="514" t="s">
        <v>1599</v>
      </c>
      <c r="AC49" s="316" t="s">
        <v>804</v>
      </c>
      <c r="AD49" s="316" t="s">
        <v>836</v>
      </c>
      <c r="AE49" s="308" t="s">
        <v>878</v>
      </c>
      <c r="AF49" s="15"/>
      <c r="AG49" s="21" t="s">
        <v>810</v>
      </c>
      <c r="AH49" s="17" t="s">
        <v>782</v>
      </c>
    </row>
    <row r="50" spans="1:34" s="22" customFormat="1" ht="15.75" customHeight="1">
      <c r="A50" s="50">
        <f t="shared" si="11"/>
        <v>46</v>
      </c>
      <c r="B50" s="580" t="s">
        <v>1575</v>
      </c>
      <c r="C50" s="23" t="s">
        <v>742</v>
      </c>
      <c r="D50" s="489" t="s">
        <v>1586</v>
      </c>
      <c r="E50" s="318" t="str">
        <f>IF(G50="","",VLOOKUP(G50,'Danh mục CODE'!$D$2:$J$20064,7,0))</f>
        <v>NCC00756</v>
      </c>
      <c r="F50" s="28" t="str">
        <f>IF(E50="","",VLOOKUP(E50,'TONG HOP'!$E$8:$W$1883,19,0))</f>
        <v>CÔNG TY TNHH SX THƯƠNG MẠI VÀ DỊCH VỤ PHAN QUÂN</v>
      </c>
      <c r="G50" s="17" t="s">
        <v>78</v>
      </c>
      <c r="H50" s="226" t="str">
        <f>IF(E50="","",VLOOKUP(G50,'TONG HOP'!$C$8:$E$799,2,0))</f>
        <v>Đá vôi (PND-HT01)</v>
      </c>
      <c r="I50" s="226" t="str">
        <f>IF(B50="","",VLOOKUP(G50,'TONG HOP'!$C$8:$F$799,4,0))</f>
        <v>kg</v>
      </c>
      <c r="J50" s="63">
        <f t="shared" si="8"/>
        <v>47190.014999999999</v>
      </c>
      <c r="K50" s="63">
        <f t="shared" si="9"/>
        <v>49673.7</v>
      </c>
      <c r="L50" s="63">
        <f t="shared" si="12"/>
        <v>51210</v>
      </c>
      <c r="M50" s="392">
        <f>IF(Y50="","",VLOOKUP(G50,'Danh mục CODE'!$D$2:$I$1880,4,0))</f>
        <v>0.05</v>
      </c>
      <c r="N50" s="392">
        <v>0.08</v>
      </c>
      <c r="O50" s="392">
        <f t="shared" si="13"/>
        <v>0.03</v>
      </c>
      <c r="P50" s="392">
        <f>IF(Y50="","",VLOOKUP(G50,'Danh mục CODE'!$D$2:$I$1880,5,0))</f>
        <v>0</v>
      </c>
      <c r="Q50" s="392"/>
      <c r="R50" s="392">
        <f t="shared" si="14"/>
        <v>0</v>
      </c>
      <c r="S50" s="394" t="str">
        <f t="shared" si="10"/>
        <v/>
      </c>
      <c r="T50" s="394">
        <f t="shared" si="15"/>
        <v>0</v>
      </c>
      <c r="U50" s="394">
        <f t="shared" si="16"/>
        <v>0</v>
      </c>
      <c r="V50" s="424" t="e">
        <f t="shared" si="17"/>
        <v>#VALUE!</v>
      </c>
      <c r="W50" s="21"/>
      <c r="X50" s="515">
        <v>70340</v>
      </c>
      <c r="Y50" s="515">
        <v>19130</v>
      </c>
      <c r="Z50" s="513">
        <v>82</v>
      </c>
      <c r="AA50" s="514" t="s">
        <v>1594</v>
      </c>
      <c r="AC50" s="316" t="s">
        <v>805</v>
      </c>
      <c r="AD50" s="316" t="s">
        <v>824</v>
      </c>
      <c r="AE50" s="308" t="s">
        <v>737</v>
      </c>
      <c r="AF50" s="15"/>
      <c r="AG50" s="21" t="s">
        <v>811</v>
      </c>
      <c r="AH50" s="17" t="s">
        <v>782</v>
      </c>
    </row>
    <row r="51" spans="1:34" s="22" customFormat="1" ht="14.25" customHeight="1">
      <c r="A51" s="50">
        <f t="shared" si="11"/>
        <v>47</v>
      </c>
      <c r="B51" s="580" t="s">
        <v>1576</v>
      </c>
      <c r="C51" s="23" t="s">
        <v>742</v>
      </c>
      <c r="D51" s="489" t="s">
        <v>1602</v>
      </c>
      <c r="E51" s="318" t="str">
        <f>IF(G51="","",VLOOKUP(G51,'Danh mục CODE'!$D$2:$J$20064,7,0))</f>
        <v>NCC02121</v>
      </c>
      <c r="F51" s="28" t="str">
        <f>IF(E51="","",VLOOKUP(E51,'TONG HOP'!$E$8:$W$1883,19,0))</f>
        <v>CÔNG TY TNHH CHẤT ĐỐT HÙNG LÊ</v>
      </c>
      <c r="G51" s="315" t="s">
        <v>1481</v>
      </c>
      <c r="H51" s="226" t="str">
        <f>IF(E51="","",VLOOKUP(G51,'TONG HOP'!$C$8:$E$799,2,0))</f>
        <v>Vỏ điều- Hùng Lê lô 1</v>
      </c>
      <c r="I51" s="226" t="str">
        <f>IF(B51="","",VLOOKUP(G51,'TONG HOP'!$C$8:$F$799,4,0))</f>
        <v>kg</v>
      </c>
      <c r="J51" s="63">
        <f t="shared" si="8"/>
        <v>28362.799999999999</v>
      </c>
      <c r="K51" s="63">
        <f t="shared" si="9"/>
        <v>32980</v>
      </c>
      <c r="L51" s="63">
        <f t="shared" si="12"/>
        <v>32980</v>
      </c>
      <c r="M51" s="392">
        <f>IF(Y51="","",VLOOKUP(G51,'Danh mục CODE'!$D$2:$I$1880,4,0))</f>
        <v>0.14000000000000001</v>
      </c>
      <c r="N51" s="392">
        <v>0.14000000000000001</v>
      </c>
      <c r="O51" s="392">
        <f t="shared" si="13"/>
        <v>0</v>
      </c>
      <c r="P51" s="392">
        <f>IF(Y51="","",VLOOKUP(G51,'Danh mục CODE'!$D$2:$I$1880,5,0))</f>
        <v>0</v>
      </c>
      <c r="Q51" s="392"/>
      <c r="R51" s="392">
        <f t="shared" si="14"/>
        <v>0</v>
      </c>
      <c r="S51" s="394" t="str">
        <f t="shared" si="10"/>
        <v/>
      </c>
      <c r="T51" s="394">
        <f t="shared" si="15"/>
        <v>0</v>
      </c>
      <c r="U51" s="394">
        <f t="shared" si="16"/>
        <v>0</v>
      </c>
      <c r="V51" s="424" t="e">
        <f t="shared" si="17"/>
        <v>#VALUE!</v>
      </c>
      <c r="W51" s="21"/>
      <c r="X51" s="515">
        <v>47980</v>
      </c>
      <c r="Y51" s="515">
        <v>15000</v>
      </c>
      <c r="Z51" s="513">
        <v>98</v>
      </c>
      <c r="AA51" s="514" t="s">
        <v>1521</v>
      </c>
      <c r="AC51" s="316" t="s">
        <v>813</v>
      </c>
      <c r="AD51" s="316" t="s">
        <v>837</v>
      </c>
      <c r="AE51" s="308" t="s">
        <v>606</v>
      </c>
      <c r="AF51" s="15"/>
      <c r="AG51" s="21" t="s">
        <v>812</v>
      </c>
      <c r="AH51" s="17" t="s">
        <v>782</v>
      </c>
    </row>
    <row r="52" spans="1:34" s="22" customFormat="1" ht="17.25" customHeight="1">
      <c r="A52" s="50">
        <f t="shared" si="11"/>
        <v>48</v>
      </c>
      <c r="B52" s="580" t="s">
        <v>1577</v>
      </c>
      <c r="C52" s="23" t="s">
        <v>742</v>
      </c>
      <c r="D52" s="489" t="s">
        <v>1602</v>
      </c>
      <c r="E52" s="318" t="str">
        <f>IF(G52="","",VLOOKUP(G52,'Danh mục CODE'!$D$2:$J$20064,7,0))</f>
        <v>NCC04859</v>
      </c>
      <c r="F52" s="28" t="str">
        <f>IF(E52="","",VLOOKUP(E52,'TONG HOP'!$E$8:$W$1883,19,0))</f>
        <v>CÔNG TY TNHH DT GREENPOWER</v>
      </c>
      <c r="G52" s="315" t="s">
        <v>1497</v>
      </c>
      <c r="H52" s="226" t="str">
        <f>IF(E52="","",VLOOKUP(G52,'TONG HOP'!$C$8:$E$799,2,0))</f>
        <v>Vỏ điều- GreenPower lô 1</v>
      </c>
      <c r="I52" s="226" t="str">
        <f>IF(B52="","",VLOOKUP(G52,'TONG HOP'!$C$8:$F$799,4,0))</f>
        <v>kg</v>
      </c>
      <c r="J52" s="63">
        <f t="shared" si="8"/>
        <v>32826.1054</v>
      </c>
      <c r="K52" s="63">
        <f t="shared" si="9"/>
        <v>38169.89</v>
      </c>
      <c r="L52" s="63">
        <f t="shared" si="12"/>
        <v>38830</v>
      </c>
      <c r="M52" s="392">
        <f>IF(Y52="","",VLOOKUP(G52,'Danh mục CODE'!$D$2:$I$1880,4,0))</f>
        <v>0.14000000000000001</v>
      </c>
      <c r="N52" s="392">
        <v>0.157</v>
      </c>
      <c r="O52" s="392">
        <f t="shared" si="13"/>
        <v>1.6999999999999987E-2</v>
      </c>
      <c r="P52" s="392">
        <f>IF(Y52="","",VLOOKUP(G52,'Danh mục CODE'!$D$2:$I$1880,5,0))</f>
        <v>0</v>
      </c>
      <c r="Q52" s="392"/>
      <c r="R52" s="392">
        <f t="shared" si="14"/>
        <v>0</v>
      </c>
      <c r="S52" s="394" t="str">
        <f t="shared" si="10"/>
        <v/>
      </c>
      <c r="T52" s="394">
        <f t="shared" si="15"/>
        <v>0</v>
      </c>
      <c r="U52" s="394">
        <f t="shared" si="16"/>
        <v>0</v>
      </c>
      <c r="V52" s="424" t="e">
        <f t="shared" si="17"/>
        <v>#VALUE!</v>
      </c>
      <c r="W52" s="21"/>
      <c r="X52" s="515">
        <v>57260</v>
      </c>
      <c r="Y52" s="515">
        <v>18430</v>
      </c>
      <c r="Z52" s="513">
        <v>85</v>
      </c>
      <c r="AA52" s="514" t="s">
        <v>1610</v>
      </c>
      <c r="AC52" s="316" t="s">
        <v>814</v>
      </c>
      <c r="AD52" s="316" t="s">
        <v>879</v>
      </c>
      <c r="AE52" s="308" t="s">
        <v>880</v>
      </c>
      <c r="AF52" s="15"/>
      <c r="AG52" s="21" t="s">
        <v>815</v>
      </c>
      <c r="AH52" s="17" t="s">
        <v>782</v>
      </c>
    </row>
    <row r="53" spans="1:34" s="22" customFormat="1">
      <c r="A53" s="50">
        <f t="shared" si="11"/>
        <v>49</v>
      </c>
      <c r="B53" s="580" t="s">
        <v>1578</v>
      </c>
      <c r="C53" s="23" t="s">
        <v>742</v>
      </c>
      <c r="D53" s="489" t="s">
        <v>1602</v>
      </c>
      <c r="E53" s="318" t="str">
        <f>IF(G53="","",VLOOKUP(G53,'Danh mục CODE'!$D$2:$J$20064,7,0))</f>
        <v>NCC01741</v>
      </c>
      <c r="F53" s="28" t="str">
        <f>IF(E53="","",VLOOKUP(E53,'TONG HOP'!$E$8:$W$1883,19,0))</f>
        <v>CÔNG TY TNHH THƯƠNG MẠI DỊCH VỤ NGỌC ANH ĐẠT</v>
      </c>
      <c r="G53" s="17" t="s">
        <v>1294</v>
      </c>
      <c r="H53" s="226" t="str">
        <f>IF(E53="","",VLOOKUP(G53,'TONG HOP'!$C$8:$E$799,2,0))</f>
        <v>Thủy tinh lỏng - Ngọc Anh Đạt (Natri silicate)</v>
      </c>
      <c r="I53" s="226" t="str">
        <f>IF(B53="","",VLOOKUP(G53,'TONG HOP'!$C$8:$F$799,4,0))</f>
        <v>kg</v>
      </c>
      <c r="J53" s="63">
        <f t="shared" si="8"/>
        <v>14480</v>
      </c>
      <c r="K53" s="63">
        <f t="shared" si="9"/>
        <v>14480</v>
      </c>
      <c r="L53" s="63">
        <f t="shared" si="12"/>
        <v>14480</v>
      </c>
      <c r="M53" s="392">
        <f>IF(Y53="","",VLOOKUP(G53,'Danh mục CODE'!$D$2:$I$1880,4,0))</f>
        <v>0</v>
      </c>
      <c r="N53" s="392"/>
      <c r="O53" s="392">
        <f t="shared" si="13"/>
        <v>0</v>
      </c>
      <c r="P53" s="392">
        <f>IF(Y53="","",VLOOKUP(G53,'Danh mục CODE'!$D$2:$I$1880,5,0))</f>
        <v>0</v>
      </c>
      <c r="Q53" s="392"/>
      <c r="R53" s="392">
        <f t="shared" si="14"/>
        <v>0</v>
      </c>
      <c r="S53" s="394" t="str">
        <f t="shared" si="10"/>
        <v/>
      </c>
      <c r="T53" s="394">
        <f t="shared" si="15"/>
        <v>0</v>
      </c>
      <c r="U53" s="394">
        <f t="shared" si="16"/>
        <v>0</v>
      </c>
      <c r="V53" s="424" t="e">
        <f t="shared" si="17"/>
        <v>#VALUE!</v>
      </c>
      <c r="W53" s="21"/>
      <c r="X53" s="515">
        <v>25300</v>
      </c>
      <c r="Y53" s="515">
        <v>10820</v>
      </c>
      <c r="Z53" s="513">
        <v>94</v>
      </c>
      <c r="AA53" s="514" t="s">
        <v>1534</v>
      </c>
      <c r="AC53" s="317" t="s">
        <v>816</v>
      </c>
      <c r="AD53" s="317" t="s">
        <v>832</v>
      </c>
      <c r="AE53" s="309" t="s">
        <v>585</v>
      </c>
      <c r="AF53" s="15"/>
      <c r="AG53" s="21" t="s">
        <v>749</v>
      </c>
      <c r="AH53" s="17" t="s">
        <v>782</v>
      </c>
    </row>
    <row r="54" spans="1:34" s="22" customFormat="1" ht="16.5" customHeight="1">
      <c r="A54" s="50">
        <f t="shared" si="11"/>
        <v>50</v>
      </c>
      <c r="B54" s="580" t="s">
        <v>1578</v>
      </c>
      <c r="C54" s="23" t="s">
        <v>742</v>
      </c>
      <c r="D54" s="489" t="s">
        <v>1602</v>
      </c>
      <c r="E54" s="318" t="str">
        <f>IF(G54="","",VLOOKUP(G54,'Danh mục CODE'!$D$2:$J$20064,7,0))</f>
        <v>NCC01741</v>
      </c>
      <c r="F54" s="28" t="str">
        <f>IF(E54="","",VLOOKUP(E54,'TONG HOP'!$E$8:$W$1883,19,0))</f>
        <v>CÔNG TY TNHH THƯƠNG MẠI DỊCH VỤ NGỌC ANH ĐẠT</v>
      </c>
      <c r="G54" s="17" t="s">
        <v>1294</v>
      </c>
      <c r="H54" s="226" t="str">
        <f>IF(E54="","",VLOOKUP(G54,'TONG HOP'!$C$8:$E$799,2,0))</f>
        <v>Thủy tinh lỏng - Ngọc Anh Đạt (Natri silicate)</v>
      </c>
      <c r="I54" s="226" t="str">
        <f>IF(B54="","",VLOOKUP(G54,'TONG HOP'!$C$8:$F$799,4,0))</f>
        <v>kg</v>
      </c>
      <c r="J54" s="63">
        <f t="shared" si="8"/>
        <v>11430</v>
      </c>
      <c r="K54" s="63">
        <f t="shared" si="9"/>
        <v>11430</v>
      </c>
      <c r="L54" s="63">
        <f t="shared" ref="L54:L117" si="20">X54-Y54</f>
        <v>11430</v>
      </c>
      <c r="M54" s="392">
        <f>IF(Y54="","",VLOOKUP(G54,'Danh mục CODE'!$D$2:$I$1880,4,0))</f>
        <v>0</v>
      </c>
      <c r="N54" s="392"/>
      <c r="O54" s="392">
        <f t="shared" si="13"/>
        <v>0</v>
      </c>
      <c r="P54" s="392">
        <f>IF(Y54="","",VLOOKUP(G54,'Danh mục CODE'!$D$2:$I$1880,5,0))</f>
        <v>0</v>
      </c>
      <c r="Q54" s="392"/>
      <c r="R54" s="392">
        <f t="shared" si="14"/>
        <v>0</v>
      </c>
      <c r="S54" s="394" t="str">
        <f t="shared" si="10"/>
        <v/>
      </c>
      <c r="T54" s="394">
        <f t="shared" si="15"/>
        <v>0</v>
      </c>
      <c r="U54" s="394">
        <f t="shared" si="16"/>
        <v>0</v>
      </c>
      <c r="V54" s="424" t="e">
        <f t="shared" ref="V54:V117" si="21">IF(X54="","",J54-S54-T54-U54)</f>
        <v>#VALUE!</v>
      </c>
      <c r="W54" s="21"/>
      <c r="X54" s="515">
        <v>24500</v>
      </c>
      <c r="Y54" s="515">
        <v>13070</v>
      </c>
      <c r="Z54" s="513">
        <v>104</v>
      </c>
      <c r="AA54" s="514" t="s">
        <v>1534</v>
      </c>
      <c r="AC54" s="317" t="s">
        <v>817</v>
      </c>
      <c r="AD54" s="317" t="s">
        <v>838</v>
      </c>
      <c r="AE54" s="309" t="s">
        <v>739</v>
      </c>
      <c r="AF54" s="15"/>
      <c r="AG54" s="21" t="s">
        <v>749</v>
      </c>
      <c r="AH54" s="17" t="s">
        <v>782</v>
      </c>
    </row>
    <row r="55" spans="1:34" s="22" customFormat="1" ht="12.75" customHeight="1">
      <c r="A55" s="50">
        <f t="shared" si="11"/>
        <v>51</v>
      </c>
      <c r="B55" s="580" t="s">
        <v>1579</v>
      </c>
      <c r="C55" s="23" t="s">
        <v>742</v>
      </c>
      <c r="D55" s="489" t="s">
        <v>1602</v>
      </c>
      <c r="E55" s="318" t="str">
        <f>IF(G55="","",VLOOKUP(G55,'Danh mục CODE'!$D$2:$J$20064,7,0))</f>
        <v>NCC00756</v>
      </c>
      <c r="F55" s="28" t="str">
        <f>IF(E55="","",VLOOKUP(E55,'TONG HOP'!$E$8:$W$1883,19,0))</f>
        <v>CÔNG TY TNHH SX THƯƠNG MẠI VÀ DỊCH VỤ PHAN QUÂN</v>
      </c>
      <c r="G55" s="17" t="s">
        <v>78</v>
      </c>
      <c r="H55" s="226" t="str">
        <f>IF(E55="","",VLOOKUP(G55,'TONG HOP'!$C$8:$E$799,2,0))</f>
        <v>Đá vôi (PND-HT01)</v>
      </c>
      <c r="I55" s="226" t="str">
        <f>IF(B55="","",VLOOKUP(G55,'TONG HOP'!$C$8:$F$799,4,0))</f>
        <v>kg</v>
      </c>
      <c r="J55" s="63">
        <f t="shared" si="8"/>
        <v>46508.105000000003</v>
      </c>
      <c r="K55" s="63">
        <f t="shared" si="9"/>
        <v>48955.9</v>
      </c>
      <c r="L55" s="63">
        <f t="shared" si="20"/>
        <v>50470</v>
      </c>
      <c r="M55" s="392">
        <f>IF(Y55="","",VLOOKUP(G55,'Danh mục CODE'!$D$2:$I$1880,4,0))</f>
        <v>0.05</v>
      </c>
      <c r="N55" s="392">
        <v>0.08</v>
      </c>
      <c r="O55" s="392">
        <f t="shared" si="13"/>
        <v>0.03</v>
      </c>
      <c r="P55" s="392">
        <f>IF(Y55="","",VLOOKUP(G55,'Danh mục CODE'!$D$2:$I$1880,5,0))</f>
        <v>0</v>
      </c>
      <c r="Q55" s="392"/>
      <c r="R55" s="392">
        <f t="shared" si="14"/>
        <v>0</v>
      </c>
      <c r="S55" s="394" t="str">
        <f t="shared" si="10"/>
        <v/>
      </c>
      <c r="T55" s="394">
        <f t="shared" si="15"/>
        <v>0</v>
      </c>
      <c r="U55" s="394">
        <f t="shared" si="16"/>
        <v>0</v>
      </c>
      <c r="V55" s="424" t="e">
        <f t="shared" si="21"/>
        <v>#VALUE!</v>
      </c>
      <c r="W55" s="21"/>
      <c r="X55" s="515">
        <v>69370</v>
      </c>
      <c r="Y55" s="515">
        <v>18900</v>
      </c>
      <c r="Z55" s="513">
        <v>101</v>
      </c>
      <c r="AA55" s="514" t="s">
        <v>1595</v>
      </c>
      <c r="AC55" s="317" t="s">
        <v>818</v>
      </c>
      <c r="AD55" s="317" t="s">
        <v>833</v>
      </c>
      <c r="AE55" s="309" t="s">
        <v>834</v>
      </c>
      <c r="AF55" s="15"/>
      <c r="AG55" s="21" t="s">
        <v>749</v>
      </c>
      <c r="AH55" s="17" t="s">
        <v>782</v>
      </c>
    </row>
    <row r="56" spans="1:34" s="22" customFormat="1">
      <c r="A56" s="50">
        <f t="shared" si="11"/>
        <v>52</v>
      </c>
      <c r="B56" s="580" t="s">
        <v>1579</v>
      </c>
      <c r="C56" s="23" t="s">
        <v>742</v>
      </c>
      <c r="D56" s="489" t="s">
        <v>1602</v>
      </c>
      <c r="E56" s="318" t="str">
        <f>IF(G56="","",VLOOKUP(G56,'Danh mục CODE'!$D$2:$J$20064,7,0))</f>
        <v>NCC00756</v>
      </c>
      <c r="F56" s="28" t="str">
        <f>IF(E56="","",VLOOKUP(E56,'TONG HOP'!$E$8:$W$1883,19,0))</f>
        <v>CÔNG TY TNHH SX THƯƠNG MẠI VÀ DỊCH VỤ PHAN QUÂN</v>
      </c>
      <c r="G56" s="17" t="s">
        <v>78</v>
      </c>
      <c r="H56" s="226" t="str">
        <f>IF(E56="","",VLOOKUP(G56,'TONG HOP'!$C$8:$E$799,2,0))</f>
        <v>Đá vôi (PND-HT01)</v>
      </c>
      <c r="I56" s="226" t="str">
        <f>IF(B56="","",VLOOKUP(G56,'TONG HOP'!$C$8:$F$799,4,0))</f>
        <v>kg</v>
      </c>
      <c r="J56" s="63">
        <f t="shared" si="8"/>
        <v>44112.205000000002</v>
      </c>
      <c r="K56" s="63">
        <f t="shared" si="9"/>
        <v>46433.9</v>
      </c>
      <c r="L56" s="63">
        <f t="shared" si="20"/>
        <v>47870</v>
      </c>
      <c r="M56" s="392">
        <f>IF(Y56="","",VLOOKUP(G56,'Danh mục CODE'!$D$2:$I$1880,4,0))</f>
        <v>0.05</v>
      </c>
      <c r="N56" s="392">
        <v>0.08</v>
      </c>
      <c r="O56" s="392">
        <f t="shared" si="13"/>
        <v>0.03</v>
      </c>
      <c r="P56" s="392">
        <f>IF(Y56="","",VLOOKUP(G56,'Danh mục CODE'!$D$2:$I$1880,5,0))</f>
        <v>0</v>
      </c>
      <c r="Q56" s="392"/>
      <c r="R56" s="392">
        <f t="shared" si="14"/>
        <v>0</v>
      </c>
      <c r="S56" s="394" t="str">
        <f t="shared" si="10"/>
        <v/>
      </c>
      <c r="T56" s="394">
        <f t="shared" si="15"/>
        <v>0</v>
      </c>
      <c r="U56" s="394">
        <f t="shared" si="16"/>
        <v>0</v>
      </c>
      <c r="V56" s="424" t="e">
        <f t="shared" si="21"/>
        <v>#VALUE!</v>
      </c>
      <c r="W56" s="21"/>
      <c r="X56" s="515">
        <v>66460</v>
      </c>
      <c r="Y56" s="515">
        <v>18590</v>
      </c>
      <c r="Z56" s="513">
        <v>102</v>
      </c>
      <c r="AA56" s="514" t="s">
        <v>1596</v>
      </c>
      <c r="AE56" s="331"/>
    </row>
    <row r="57" spans="1:34" s="22" customFormat="1">
      <c r="A57" s="50">
        <f t="shared" si="11"/>
        <v>53</v>
      </c>
      <c r="B57" s="580" t="s">
        <v>1579</v>
      </c>
      <c r="C57" s="23" t="s">
        <v>742</v>
      </c>
      <c r="D57" s="489" t="s">
        <v>1602</v>
      </c>
      <c r="E57" s="318" t="str">
        <f>IF(G57="","",VLOOKUP(G57,'Danh mục CODE'!$D$2:$J$20064,7,0))</f>
        <v>NCC00756</v>
      </c>
      <c r="F57" s="28" t="str">
        <f>IF(E57="","",VLOOKUP(E57,'TONG HOP'!$E$8:$W$1883,19,0))</f>
        <v>CÔNG TY TNHH SX THƯƠNG MẠI VÀ DỊCH VỤ PHAN QUÂN</v>
      </c>
      <c r="G57" s="17" t="s">
        <v>78</v>
      </c>
      <c r="H57" s="226" t="str">
        <f>IF(E57="","",VLOOKUP(G57,'TONG HOP'!$C$8:$E$799,2,0))</f>
        <v>Đá vôi (PND-HT01)</v>
      </c>
      <c r="I57" s="226" t="str">
        <f>IF(B57="","",VLOOKUP(G57,'TONG HOP'!$C$8:$F$799,4,0))</f>
        <v>kg</v>
      </c>
      <c r="J57" s="63">
        <f t="shared" si="8"/>
        <v>41366.135000000002</v>
      </c>
      <c r="K57" s="63">
        <f t="shared" si="9"/>
        <v>43543.3</v>
      </c>
      <c r="L57" s="63">
        <f t="shared" si="20"/>
        <v>44890</v>
      </c>
      <c r="M57" s="392">
        <f>IF(Y57="","",VLOOKUP(G57,'Danh mục CODE'!$D$2:$I$1880,4,0))</f>
        <v>0.05</v>
      </c>
      <c r="N57" s="392">
        <v>0.08</v>
      </c>
      <c r="O57" s="392">
        <f t="shared" si="13"/>
        <v>0.03</v>
      </c>
      <c r="P57" s="392">
        <f>IF(Y57="","",VLOOKUP(G57,'Danh mục CODE'!$D$2:$I$1880,5,0))</f>
        <v>0</v>
      </c>
      <c r="Q57" s="392"/>
      <c r="R57" s="392">
        <f t="shared" si="14"/>
        <v>0</v>
      </c>
      <c r="S57" s="394" t="str">
        <f t="shared" si="10"/>
        <v/>
      </c>
      <c r="T57" s="394">
        <f t="shared" si="15"/>
        <v>0</v>
      </c>
      <c r="U57" s="394">
        <f t="shared" si="16"/>
        <v>0</v>
      </c>
      <c r="V57" s="424" t="e">
        <f t="shared" si="21"/>
        <v>#VALUE!</v>
      </c>
      <c r="W57" s="21"/>
      <c r="X57" s="515">
        <v>64640</v>
      </c>
      <c r="Y57" s="515">
        <v>19750</v>
      </c>
      <c r="Z57" s="513">
        <v>103</v>
      </c>
      <c r="AA57" s="514" t="s">
        <v>1611</v>
      </c>
      <c r="AE57" s="331"/>
    </row>
    <row r="58" spans="1:34" s="22" customFormat="1">
      <c r="A58" s="50">
        <f t="shared" si="11"/>
        <v>54</v>
      </c>
      <c r="B58" s="580" t="s">
        <v>1579</v>
      </c>
      <c r="C58" s="23" t="s">
        <v>742</v>
      </c>
      <c r="D58" s="489" t="s">
        <v>1602</v>
      </c>
      <c r="E58" s="318" t="str">
        <f>IF(G58="","",VLOOKUP(G58,'Danh mục CODE'!$D$2:$J$20064,7,0))</f>
        <v>NCC00756</v>
      </c>
      <c r="F58" s="28" t="str">
        <f>IF(E58="","",VLOOKUP(E58,'TONG HOP'!$E$8:$W$1883,19,0))</f>
        <v>CÔNG TY TNHH SX THƯƠNG MẠI VÀ DỊCH VỤ PHAN QUÂN</v>
      </c>
      <c r="G58" s="17" t="s">
        <v>78</v>
      </c>
      <c r="H58" s="226" t="str">
        <f>IF(E58="","",VLOOKUP(G58,'TONG HOP'!$C$8:$E$799,2,0))</f>
        <v>Đá vôi (PND-HT01)</v>
      </c>
      <c r="I58" s="226" t="str">
        <f>IF(B58="","",VLOOKUP(G58,'TONG HOP'!$C$8:$F$799,4,0))</f>
        <v>kg</v>
      </c>
      <c r="J58" s="63">
        <f t="shared" si="8"/>
        <v>29865.815000000002</v>
      </c>
      <c r="K58" s="63">
        <f t="shared" si="9"/>
        <v>31437.7</v>
      </c>
      <c r="L58" s="63">
        <f t="shared" si="20"/>
        <v>32410</v>
      </c>
      <c r="M58" s="392">
        <f>IF(Y58="","",VLOOKUP(G58,'Danh mục CODE'!$D$2:$I$1880,4,0))</f>
        <v>0.05</v>
      </c>
      <c r="N58" s="392">
        <v>0.08</v>
      </c>
      <c r="O58" s="392">
        <f t="shared" si="13"/>
        <v>0.03</v>
      </c>
      <c r="P58" s="392">
        <f>IF(Y58="","",VLOOKUP(G58,'Danh mục CODE'!$D$2:$I$1880,5,0))</f>
        <v>0</v>
      </c>
      <c r="Q58" s="392"/>
      <c r="R58" s="392">
        <f t="shared" si="14"/>
        <v>0</v>
      </c>
      <c r="S58" s="394" t="str">
        <f t="shared" si="10"/>
        <v/>
      </c>
      <c r="T58" s="394">
        <f t="shared" si="15"/>
        <v>0</v>
      </c>
      <c r="U58" s="394">
        <f t="shared" si="16"/>
        <v>0</v>
      </c>
      <c r="V58" s="424" t="e">
        <f t="shared" si="21"/>
        <v>#VALUE!</v>
      </c>
      <c r="W58" s="21"/>
      <c r="X58" s="515">
        <v>51490</v>
      </c>
      <c r="Y58" s="515">
        <v>19080</v>
      </c>
      <c r="Z58" s="513">
        <v>106</v>
      </c>
      <c r="AA58" s="514" t="s">
        <v>1594</v>
      </c>
      <c r="AE58" s="331"/>
    </row>
    <row r="59" spans="1:34" s="22" customFormat="1">
      <c r="A59" s="50">
        <f t="shared" si="11"/>
        <v>55</v>
      </c>
      <c r="B59" s="580" t="s">
        <v>1580</v>
      </c>
      <c r="C59" s="23" t="s">
        <v>742</v>
      </c>
      <c r="D59" s="489" t="s">
        <v>1602</v>
      </c>
      <c r="E59" s="318" t="str">
        <f>IF(G59="","",VLOOKUP(G59,'Danh mục CODE'!$D$2:$J$20064,7,0))</f>
        <v>NCC01126</v>
      </c>
      <c r="F59" s="28" t="str">
        <f>IF(E59="","",VLOOKUP(E59,'TONG HOP'!$E$8:$W$1883,19,0))</f>
        <v>CÔNG TY TNHH MTV DUY THANH LƯƠNG</v>
      </c>
      <c r="G59" s="315" t="s">
        <v>1147</v>
      </c>
      <c r="H59" s="226" t="str">
        <f>IF(E59="","",VLOOKUP(G59,'TONG HOP'!$C$8:$E$799,2,0))</f>
        <v>Đất sét Hoa đào (DTL) BD01</v>
      </c>
      <c r="I59" s="226" t="str">
        <f>IF(B59="","",VLOOKUP(G59,'TONG HOP'!$C$8:$F$799,4,0))</f>
        <v>kg</v>
      </c>
      <c r="J59" s="63">
        <f t="shared" si="8"/>
        <v>26617.5</v>
      </c>
      <c r="K59" s="63">
        <f t="shared" si="9"/>
        <v>35490</v>
      </c>
      <c r="L59" s="63">
        <f t="shared" si="20"/>
        <v>35490</v>
      </c>
      <c r="M59" s="392">
        <f>IF(Y59="","",VLOOKUP(G59,'Danh mục CODE'!$D$2:$I$1880,4,0))</f>
        <v>0.25</v>
      </c>
      <c r="N59" s="392">
        <v>0.188</v>
      </c>
      <c r="O59" s="392">
        <f t="shared" si="13"/>
        <v>0</v>
      </c>
      <c r="P59" s="392">
        <f>IF(Y59="","",VLOOKUP(G59,'Danh mục CODE'!$D$2:$I$1880,5,0))</f>
        <v>0</v>
      </c>
      <c r="Q59" s="392"/>
      <c r="R59" s="392">
        <f t="shared" si="14"/>
        <v>0</v>
      </c>
      <c r="S59" s="394" t="str">
        <f t="shared" si="10"/>
        <v/>
      </c>
      <c r="T59" s="394">
        <f t="shared" si="15"/>
        <v>0</v>
      </c>
      <c r="U59" s="394">
        <f t="shared" si="16"/>
        <v>0</v>
      </c>
      <c r="V59" s="424" t="e">
        <f t="shared" si="21"/>
        <v>#VALUE!</v>
      </c>
      <c r="W59" s="21"/>
      <c r="X59" s="515">
        <v>52440</v>
      </c>
      <c r="Y59" s="515">
        <v>16950</v>
      </c>
      <c r="Z59" s="513">
        <v>95</v>
      </c>
      <c r="AA59" s="514" t="s">
        <v>1517</v>
      </c>
      <c r="AE59" s="331"/>
    </row>
    <row r="60" spans="1:34" s="22" customFormat="1">
      <c r="A60" s="50">
        <f t="shared" si="11"/>
        <v>56</v>
      </c>
      <c r="B60" s="580" t="s">
        <v>1580</v>
      </c>
      <c r="C60" s="23" t="s">
        <v>742</v>
      </c>
      <c r="D60" s="489" t="s">
        <v>1602</v>
      </c>
      <c r="E60" s="318" t="str">
        <f>IF(G60="","",VLOOKUP(G60,'Danh mục CODE'!$D$2:$J$20064,7,0))</f>
        <v>NCC01126</v>
      </c>
      <c r="F60" s="28" t="str">
        <f>IF(E60="","",VLOOKUP(E60,'TONG HOP'!$E$8:$W$1883,19,0))</f>
        <v>CÔNG TY TNHH MTV DUY THANH LƯƠNG</v>
      </c>
      <c r="G60" s="315" t="s">
        <v>1147</v>
      </c>
      <c r="H60" s="226" t="str">
        <f>IF(E60="","",VLOOKUP(G60,'TONG HOP'!$C$8:$E$799,2,0))</f>
        <v>Đất sét Hoa đào (DTL) BD01</v>
      </c>
      <c r="I60" s="226" t="str">
        <f>IF(B60="","",VLOOKUP(G60,'TONG HOP'!$C$8:$F$799,4,0))</f>
        <v>kg</v>
      </c>
      <c r="J60" s="63">
        <f t="shared" si="8"/>
        <v>27120</v>
      </c>
      <c r="K60" s="63">
        <f t="shared" si="9"/>
        <v>36160</v>
      </c>
      <c r="L60" s="63">
        <f t="shared" si="20"/>
        <v>36160</v>
      </c>
      <c r="M60" s="392">
        <f>IF(Y60="","",VLOOKUP(G60,'Danh mục CODE'!$D$2:$I$1880,4,0))</f>
        <v>0.25</v>
      </c>
      <c r="N60" s="392">
        <v>0.188</v>
      </c>
      <c r="O60" s="392">
        <f t="shared" si="13"/>
        <v>0</v>
      </c>
      <c r="P60" s="392">
        <f>IF(Y60="","",VLOOKUP(G60,'Danh mục CODE'!$D$2:$I$1880,5,0))</f>
        <v>0</v>
      </c>
      <c r="Q60" s="392"/>
      <c r="R60" s="392">
        <f t="shared" si="14"/>
        <v>0</v>
      </c>
      <c r="S60" s="394" t="str">
        <f t="shared" si="10"/>
        <v/>
      </c>
      <c r="T60" s="394">
        <f t="shared" si="15"/>
        <v>0</v>
      </c>
      <c r="U60" s="394">
        <f t="shared" si="16"/>
        <v>0</v>
      </c>
      <c r="V60" s="424" t="e">
        <f t="shared" si="21"/>
        <v>#VALUE!</v>
      </c>
      <c r="W60" s="21"/>
      <c r="X60" s="515">
        <v>54200</v>
      </c>
      <c r="Y60" s="515">
        <v>18040</v>
      </c>
      <c r="Z60" s="513">
        <v>100</v>
      </c>
      <c r="AA60" s="514" t="s">
        <v>1514</v>
      </c>
      <c r="AE60" s="331"/>
    </row>
    <row r="61" spans="1:34" s="22" customFormat="1">
      <c r="A61" s="50">
        <f t="shared" si="11"/>
        <v>57</v>
      </c>
      <c r="B61" s="580" t="s">
        <v>1580</v>
      </c>
      <c r="C61" s="23" t="s">
        <v>742</v>
      </c>
      <c r="D61" s="489" t="s">
        <v>1602</v>
      </c>
      <c r="E61" s="318" t="str">
        <f>IF(G61="","",VLOOKUP(G61,'Danh mục CODE'!$D$2:$J$20064,7,0))</f>
        <v>NCC01126</v>
      </c>
      <c r="F61" s="28" t="str">
        <f>IF(E61="","",VLOOKUP(E61,'TONG HOP'!$E$8:$W$1883,19,0))</f>
        <v>CÔNG TY TNHH MTV DUY THANH LƯƠNG</v>
      </c>
      <c r="G61" s="315" t="s">
        <v>1147</v>
      </c>
      <c r="H61" s="226" t="str">
        <f>IF(E61="","",VLOOKUP(G61,'TONG HOP'!$C$8:$E$799,2,0))</f>
        <v>Đất sét Hoa đào (DTL) BD01</v>
      </c>
      <c r="I61" s="226" t="str">
        <f>IF(B61="","",VLOOKUP(G61,'TONG HOP'!$C$8:$F$799,4,0))</f>
        <v>kg</v>
      </c>
      <c r="J61" s="63">
        <f t="shared" si="8"/>
        <v>28147.5</v>
      </c>
      <c r="K61" s="63">
        <f t="shared" si="9"/>
        <v>37530</v>
      </c>
      <c r="L61" s="63">
        <f t="shared" si="20"/>
        <v>37530</v>
      </c>
      <c r="M61" s="392">
        <f>IF(Y61="","",VLOOKUP(G61,'Danh mục CODE'!$D$2:$I$1880,4,0))</f>
        <v>0.25</v>
      </c>
      <c r="N61" s="392">
        <v>0.188</v>
      </c>
      <c r="O61" s="392">
        <f t="shared" si="13"/>
        <v>0</v>
      </c>
      <c r="P61" s="392">
        <f>IF(Y61="","",VLOOKUP(G61,'Danh mục CODE'!$D$2:$I$1880,5,0))</f>
        <v>0</v>
      </c>
      <c r="Q61" s="392"/>
      <c r="R61" s="392">
        <f t="shared" si="14"/>
        <v>0</v>
      </c>
      <c r="S61" s="394" t="str">
        <f t="shared" si="10"/>
        <v/>
      </c>
      <c r="T61" s="394">
        <f t="shared" si="15"/>
        <v>0</v>
      </c>
      <c r="U61" s="394">
        <f t="shared" si="16"/>
        <v>0</v>
      </c>
      <c r="V61" s="424" t="e">
        <f t="shared" si="21"/>
        <v>#VALUE!</v>
      </c>
      <c r="W61" s="21"/>
      <c r="X61" s="515">
        <v>54400</v>
      </c>
      <c r="Y61" s="515">
        <v>16870</v>
      </c>
      <c r="Z61" s="513">
        <v>107</v>
      </c>
      <c r="AA61" s="514" t="s">
        <v>1517</v>
      </c>
      <c r="AE61" s="331"/>
    </row>
    <row r="62" spans="1:34" s="22" customFormat="1">
      <c r="A62" s="50">
        <f t="shared" si="11"/>
        <v>58</v>
      </c>
      <c r="B62" s="580" t="s">
        <v>1580</v>
      </c>
      <c r="C62" s="23" t="s">
        <v>742</v>
      </c>
      <c r="D62" s="489" t="s">
        <v>1602</v>
      </c>
      <c r="E62" s="318" t="str">
        <f>IF(G62="","",VLOOKUP(G62,'Danh mục CODE'!$D$2:$J$20064,7,0))</f>
        <v>NCC01126</v>
      </c>
      <c r="F62" s="28" t="str">
        <f>IF(E62="","",VLOOKUP(E62,'TONG HOP'!$E$8:$W$1883,19,0))</f>
        <v>CÔNG TY TNHH MTV DUY THANH LƯƠNG</v>
      </c>
      <c r="G62" s="315" t="s">
        <v>1147</v>
      </c>
      <c r="H62" s="226" t="str">
        <f>IF(E62="","",VLOOKUP(G62,'TONG HOP'!$C$8:$E$799,2,0))</f>
        <v>Đất sét Hoa đào (DTL) BD01</v>
      </c>
      <c r="I62" s="226" t="str">
        <f>IF(B62="","",VLOOKUP(G62,'TONG HOP'!$C$8:$F$799,4,0))</f>
        <v>kg</v>
      </c>
      <c r="J62" s="63">
        <f t="shared" si="8"/>
        <v>27375</v>
      </c>
      <c r="K62" s="63">
        <f t="shared" si="9"/>
        <v>36500</v>
      </c>
      <c r="L62" s="63">
        <f t="shared" si="20"/>
        <v>36500</v>
      </c>
      <c r="M62" s="392">
        <f>IF(Y62="","",VLOOKUP(G62,'Danh mục CODE'!$D$2:$I$1880,4,0))</f>
        <v>0.25</v>
      </c>
      <c r="N62" s="392">
        <v>0.188</v>
      </c>
      <c r="O62" s="392">
        <f t="shared" si="13"/>
        <v>0</v>
      </c>
      <c r="P62" s="392">
        <f>IF(Y62="","",VLOOKUP(G62,'Danh mục CODE'!$D$2:$I$1880,5,0))</f>
        <v>0</v>
      </c>
      <c r="Q62" s="392"/>
      <c r="R62" s="392">
        <f t="shared" si="14"/>
        <v>0</v>
      </c>
      <c r="S62" s="394" t="str">
        <f t="shared" si="10"/>
        <v/>
      </c>
      <c r="T62" s="394">
        <f t="shared" si="15"/>
        <v>0</v>
      </c>
      <c r="U62" s="394">
        <f t="shared" si="16"/>
        <v>0</v>
      </c>
      <c r="V62" s="424" t="e">
        <f t="shared" si="21"/>
        <v>#VALUE!</v>
      </c>
      <c r="W62" s="21"/>
      <c r="X62" s="515">
        <v>54440</v>
      </c>
      <c r="Y62" s="515">
        <v>17940</v>
      </c>
      <c r="Z62" s="513">
        <v>108</v>
      </c>
      <c r="AA62" s="514" t="s">
        <v>1514</v>
      </c>
      <c r="AE62" s="331"/>
    </row>
    <row r="63" spans="1:34" s="22" customFormat="1">
      <c r="A63" s="50">
        <f t="shared" si="11"/>
        <v>59</v>
      </c>
      <c r="B63" s="580" t="s">
        <v>1581</v>
      </c>
      <c r="C63" s="23" t="s">
        <v>742</v>
      </c>
      <c r="D63" s="489" t="s">
        <v>1625</v>
      </c>
      <c r="E63" s="318" t="str">
        <f>IF(G63="","",VLOOKUP(G63,'Danh mục CODE'!$D$2:$J$20064,7,0))</f>
        <v>NCC01741</v>
      </c>
      <c r="F63" s="28" t="str">
        <f>IF(E63="","",VLOOKUP(E63,'TONG HOP'!$E$8:$W$1883,19,0))</f>
        <v>CÔNG TY TNHH THƯƠNG MẠI DỊCH VỤ NGỌC ANH ĐẠT</v>
      </c>
      <c r="G63" s="17" t="s">
        <v>1294</v>
      </c>
      <c r="H63" s="226" t="str">
        <f>IF(E63="","",VLOOKUP(G63,'TONG HOP'!$C$8:$E$799,2,0))</f>
        <v>Thủy tinh lỏng - Ngọc Anh Đạt (Natri silicate)</v>
      </c>
      <c r="I63" s="226" t="str">
        <f>IF(B63="","",VLOOKUP(G63,'TONG HOP'!$C$8:$F$799,4,0))</f>
        <v>kg</v>
      </c>
      <c r="J63" s="63">
        <f t="shared" si="8"/>
        <v>15940</v>
      </c>
      <c r="K63" s="63">
        <f t="shared" si="9"/>
        <v>15940</v>
      </c>
      <c r="L63" s="63">
        <f t="shared" si="20"/>
        <v>15940</v>
      </c>
      <c r="M63" s="392">
        <f>IF(Y63="","",VLOOKUP(G63,'Danh mục CODE'!$D$2:$I$1880,4,0))</f>
        <v>0</v>
      </c>
      <c r="N63" s="392"/>
      <c r="O63" s="392">
        <f t="shared" si="13"/>
        <v>0</v>
      </c>
      <c r="P63" s="392">
        <f>IF(Y63="","",VLOOKUP(G63,'Danh mục CODE'!$D$2:$I$1880,5,0))</f>
        <v>0</v>
      </c>
      <c r="Q63" s="392"/>
      <c r="R63" s="392">
        <f t="shared" si="14"/>
        <v>0</v>
      </c>
      <c r="S63" s="394" t="str">
        <f t="shared" si="10"/>
        <v/>
      </c>
      <c r="T63" s="394">
        <f t="shared" si="15"/>
        <v>0</v>
      </c>
      <c r="U63" s="394">
        <f t="shared" si="16"/>
        <v>0</v>
      </c>
      <c r="V63" s="424" t="e">
        <f t="shared" si="21"/>
        <v>#VALUE!</v>
      </c>
      <c r="W63" s="21"/>
      <c r="X63" s="515">
        <v>26720</v>
      </c>
      <c r="Y63" s="515">
        <v>10780</v>
      </c>
      <c r="Z63" s="513">
        <v>174</v>
      </c>
      <c r="AA63" s="514" t="s">
        <v>1534</v>
      </c>
      <c r="AE63" s="331"/>
    </row>
    <row r="64" spans="1:34" s="22" customFormat="1">
      <c r="A64" s="50">
        <f t="shared" si="11"/>
        <v>60</v>
      </c>
      <c r="B64" s="580" t="s">
        <v>1587</v>
      </c>
      <c r="C64" s="23" t="s">
        <v>742</v>
      </c>
      <c r="D64" s="489" t="s">
        <v>1625</v>
      </c>
      <c r="E64" s="318" t="str">
        <f>IF(G64="","",VLOOKUP(G64,'Danh mục CODE'!$D$2:$J$20064,7,0))</f>
        <v>NCC01126</v>
      </c>
      <c r="F64" s="28" t="str">
        <f>IF(E64="","",VLOOKUP(E64,'TONG HOP'!$E$8:$W$1883,19,0))</f>
        <v>CÔNG TY TNHH MTV DUY THANH LƯƠNG</v>
      </c>
      <c r="G64" s="315" t="s">
        <v>1296</v>
      </c>
      <c r="H64" s="226" t="str">
        <f>IF(E64="","",VLOOKUP(G64,'TONG HOP'!$C$8:$E$799,2,0))</f>
        <v>Bột đá Phước Hoà 03 (PH03) DTL</v>
      </c>
      <c r="I64" s="226" t="str">
        <f>IF(B64="","",VLOOKUP(G64,'TONG HOP'!$C$8:$F$799,4,0))</f>
        <v>kg</v>
      </c>
      <c r="J64" s="63">
        <f t="shared" si="8"/>
        <v>32195.5</v>
      </c>
      <c r="K64" s="63">
        <f t="shared" si="9"/>
        <v>33890</v>
      </c>
      <c r="L64" s="63">
        <f t="shared" si="20"/>
        <v>33890</v>
      </c>
      <c r="M64" s="392">
        <f>IF(Y64="","",VLOOKUP(G64,'Danh mục CODE'!$D$2:$I$1880,4,0))</f>
        <v>0.05</v>
      </c>
      <c r="N64" s="392">
        <v>0.05</v>
      </c>
      <c r="O64" s="392">
        <f t="shared" si="13"/>
        <v>0</v>
      </c>
      <c r="P64" s="392">
        <f>IF(Y64="","",VLOOKUP(G64,'Danh mục CODE'!$D$2:$I$1880,5,0))</f>
        <v>0</v>
      </c>
      <c r="Q64" s="392"/>
      <c r="R64" s="392">
        <f t="shared" si="14"/>
        <v>0</v>
      </c>
      <c r="S64" s="394" t="str">
        <f t="shared" si="10"/>
        <v/>
      </c>
      <c r="T64" s="394">
        <f t="shared" si="15"/>
        <v>0</v>
      </c>
      <c r="U64" s="394">
        <f t="shared" si="16"/>
        <v>0</v>
      </c>
      <c r="V64" s="424" t="e">
        <f t="shared" si="21"/>
        <v>#VALUE!</v>
      </c>
      <c r="W64" s="21"/>
      <c r="X64" s="515">
        <v>50950</v>
      </c>
      <c r="Y64" s="515">
        <v>17060</v>
      </c>
      <c r="Z64" s="513">
        <v>150</v>
      </c>
      <c r="AA64" s="514" t="s">
        <v>1517</v>
      </c>
      <c r="AE64" s="331"/>
    </row>
    <row r="65" spans="1:31" s="22" customFormat="1">
      <c r="A65" s="50">
        <f t="shared" si="11"/>
        <v>61</v>
      </c>
      <c r="B65" s="580" t="s">
        <v>1587</v>
      </c>
      <c r="C65" s="23" t="s">
        <v>742</v>
      </c>
      <c r="D65" s="489" t="s">
        <v>1625</v>
      </c>
      <c r="E65" s="318" t="str">
        <f>IF(G65="","",VLOOKUP(G65,'Danh mục CODE'!$D$2:$J$20064,7,0))</f>
        <v>NCC01126</v>
      </c>
      <c r="F65" s="28" t="str">
        <f>IF(E65="","",VLOOKUP(E65,'TONG HOP'!$E$8:$W$1883,19,0))</f>
        <v>CÔNG TY TNHH MTV DUY THANH LƯƠNG</v>
      </c>
      <c r="G65" s="315" t="s">
        <v>1296</v>
      </c>
      <c r="H65" s="226" t="str">
        <f>IF(E65="","",VLOOKUP(G65,'TONG HOP'!$C$8:$E$799,2,0))</f>
        <v>Bột đá Phước Hoà 03 (PH03) DTL</v>
      </c>
      <c r="I65" s="226" t="str">
        <f>IF(B65="","",VLOOKUP(G65,'TONG HOP'!$C$8:$F$799,4,0))</f>
        <v>kg</v>
      </c>
      <c r="J65" s="63">
        <f t="shared" si="8"/>
        <v>32860.5</v>
      </c>
      <c r="K65" s="63">
        <f t="shared" si="9"/>
        <v>34590</v>
      </c>
      <c r="L65" s="63">
        <f t="shared" si="20"/>
        <v>34590</v>
      </c>
      <c r="M65" s="392">
        <f>IF(Y65="","",VLOOKUP(G65,'Danh mục CODE'!$D$2:$I$1880,4,0))</f>
        <v>0.05</v>
      </c>
      <c r="N65" s="392">
        <v>0.05</v>
      </c>
      <c r="O65" s="392">
        <f t="shared" si="13"/>
        <v>0</v>
      </c>
      <c r="P65" s="392">
        <f>IF(Y65="","",VLOOKUP(G65,'Danh mục CODE'!$D$2:$I$1880,5,0))</f>
        <v>0</v>
      </c>
      <c r="Q65" s="392"/>
      <c r="R65" s="392">
        <f t="shared" si="14"/>
        <v>0</v>
      </c>
      <c r="S65" s="394" t="str">
        <f t="shared" si="10"/>
        <v/>
      </c>
      <c r="T65" s="394">
        <f t="shared" si="15"/>
        <v>0</v>
      </c>
      <c r="U65" s="394">
        <f t="shared" si="16"/>
        <v>0</v>
      </c>
      <c r="V65" s="424" t="e">
        <f t="shared" si="21"/>
        <v>#VALUE!</v>
      </c>
      <c r="W65" s="21"/>
      <c r="X65" s="515">
        <v>52880</v>
      </c>
      <c r="Y65" s="515">
        <v>18290</v>
      </c>
      <c r="Z65" s="513">
        <v>152</v>
      </c>
      <c r="AA65" s="514" t="s">
        <v>1511</v>
      </c>
      <c r="AE65" s="331"/>
    </row>
    <row r="66" spans="1:31" s="22" customFormat="1">
      <c r="A66" s="50">
        <f t="shared" si="11"/>
        <v>62</v>
      </c>
      <c r="B66" s="580" t="s">
        <v>1587</v>
      </c>
      <c r="C66" s="23" t="s">
        <v>742</v>
      </c>
      <c r="D66" s="489" t="s">
        <v>1625</v>
      </c>
      <c r="E66" s="318" t="str">
        <f>IF(G66="","",VLOOKUP(G66,'Danh mục CODE'!$D$2:$J$20064,7,0))</f>
        <v>NCC01126</v>
      </c>
      <c r="F66" s="28" t="str">
        <f>IF(E66="","",VLOOKUP(E66,'TONG HOP'!$E$8:$W$1883,19,0))</f>
        <v>CÔNG TY TNHH MTV DUY THANH LƯƠNG</v>
      </c>
      <c r="G66" s="315" t="s">
        <v>1296</v>
      </c>
      <c r="H66" s="226" t="str">
        <f>IF(E66="","",VLOOKUP(G66,'TONG HOP'!$C$8:$E$799,2,0))</f>
        <v>Bột đá Phước Hoà 03 (PH03) DTL</v>
      </c>
      <c r="I66" s="226" t="str">
        <f>IF(B66="","",VLOOKUP(G66,'TONG HOP'!$C$8:$F$799,4,0))</f>
        <v>kg</v>
      </c>
      <c r="J66" s="63">
        <f t="shared" si="8"/>
        <v>32604</v>
      </c>
      <c r="K66" s="63">
        <f t="shared" si="9"/>
        <v>34320</v>
      </c>
      <c r="L66" s="63">
        <f t="shared" si="20"/>
        <v>34320</v>
      </c>
      <c r="M66" s="392">
        <f>IF(Y66="","",VLOOKUP(G66,'Danh mục CODE'!$D$2:$I$1880,4,0))</f>
        <v>0.05</v>
      </c>
      <c r="N66" s="392">
        <v>0.05</v>
      </c>
      <c r="O66" s="392">
        <f t="shared" si="13"/>
        <v>0</v>
      </c>
      <c r="P66" s="392">
        <f>IF(Y66="","",VLOOKUP(G66,'Danh mục CODE'!$D$2:$I$1880,5,0))</f>
        <v>0</v>
      </c>
      <c r="Q66" s="392"/>
      <c r="R66" s="392">
        <f t="shared" si="14"/>
        <v>0</v>
      </c>
      <c r="S66" s="394" t="str">
        <f t="shared" si="10"/>
        <v/>
      </c>
      <c r="T66" s="394">
        <f t="shared" si="15"/>
        <v>0</v>
      </c>
      <c r="U66" s="394">
        <f t="shared" si="16"/>
        <v>0</v>
      </c>
      <c r="V66" s="424" t="e">
        <f t="shared" si="21"/>
        <v>#VALUE!</v>
      </c>
      <c r="W66" s="21"/>
      <c r="X66" s="515">
        <v>52480</v>
      </c>
      <c r="Y66" s="515">
        <v>18160</v>
      </c>
      <c r="Z66" s="513">
        <v>160</v>
      </c>
      <c r="AA66" s="514" t="s">
        <v>1514</v>
      </c>
      <c r="AE66" s="331"/>
    </row>
    <row r="67" spans="1:31" s="22" customFormat="1">
      <c r="A67" s="50">
        <f t="shared" si="11"/>
        <v>63</v>
      </c>
      <c r="B67" s="580" t="s">
        <v>1588</v>
      </c>
      <c r="C67" s="23" t="s">
        <v>742</v>
      </c>
      <c r="D67" s="489" t="s">
        <v>1625</v>
      </c>
      <c r="E67" s="318" t="str">
        <f>IF(G67="","",VLOOKUP(G67,'Danh mục CODE'!$D$2:$J$20064,7,0))</f>
        <v>NCC01684</v>
      </c>
      <c r="F67" s="28" t="str">
        <f>IF(E67="","",VLOOKUP(E67,'TONG HOP'!$E$8:$W$1883,19,0))</f>
        <v>CÔNG TY TNHH DỊCH VỤ VẬN TẢI LIÊN HOÀNG PHÚC</v>
      </c>
      <c r="G67" s="17" t="s">
        <v>784</v>
      </c>
      <c r="H67" s="226" t="str">
        <f>IF(E67="","",VLOOKUP(G67,'TONG HOP'!$C$8:$E$799,2,0))</f>
        <v>Đất Đỏ Hoa Đào (BD02) LHP</v>
      </c>
      <c r="I67" s="226" t="str">
        <f>IF(B67="","",VLOOKUP(G67,'TONG HOP'!$C$8:$F$799,4,0))</f>
        <v>kg</v>
      </c>
      <c r="J67" s="63">
        <f t="shared" si="8"/>
        <v>28455</v>
      </c>
      <c r="K67" s="63">
        <f t="shared" si="9"/>
        <v>37940</v>
      </c>
      <c r="L67" s="63">
        <f t="shared" si="20"/>
        <v>37940</v>
      </c>
      <c r="M67" s="392">
        <f>IF(Y67="","",VLOOKUP(G67,'Danh mục CODE'!$D$2:$I$1880,4,0))</f>
        <v>0.25</v>
      </c>
      <c r="N67" s="392">
        <v>0.186</v>
      </c>
      <c r="O67" s="392">
        <f t="shared" si="13"/>
        <v>0</v>
      </c>
      <c r="P67" s="392">
        <f>IF(Y67="","",VLOOKUP(G67,'Danh mục CODE'!$D$2:$I$1880,5,0))</f>
        <v>0</v>
      </c>
      <c r="Q67" s="392"/>
      <c r="R67" s="392">
        <f t="shared" si="14"/>
        <v>0</v>
      </c>
      <c r="S67" s="394" t="str">
        <f t="shared" si="10"/>
        <v/>
      </c>
      <c r="T67" s="394">
        <f t="shared" si="15"/>
        <v>0</v>
      </c>
      <c r="U67" s="394">
        <f t="shared" si="16"/>
        <v>0</v>
      </c>
      <c r="V67" s="424" t="e">
        <f t="shared" si="21"/>
        <v>#VALUE!</v>
      </c>
      <c r="W67" s="21"/>
      <c r="X67" s="515">
        <v>56660</v>
      </c>
      <c r="Y67" s="515">
        <v>18720</v>
      </c>
      <c r="Z67" s="513">
        <v>157</v>
      </c>
      <c r="AA67" s="514" t="s">
        <v>1634</v>
      </c>
      <c r="AE67" s="331"/>
    </row>
    <row r="68" spans="1:31" s="22" customFormat="1">
      <c r="A68" s="50">
        <f t="shared" si="11"/>
        <v>64</v>
      </c>
      <c r="B68" s="580" t="s">
        <v>1588</v>
      </c>
      <c r="C68" s="23" t="s">
        <v>742</v>
      </c>
      <c r="D68" s="489" t="s">
        <v>1625</v>
      </c>
      <c r="E68" s="318" t="str">
        <f>IF(G68="","",VLOOKUP(G68,'Danh mục CODE'!$D$2:$J$20064,7,0))</f>
        <v>NCC01684</v>
      </c>
      <c r="F68" s="28" t="str">
        <f>IF(E68="","",VLOOKUP(E68,'TONG HOP'!$E$8:$W$1883,19,0))</f>
        <v>CÔNG TY TNHH DỊCH VỤ VẬN TẢI LIÊN HOÀNG PHÚC</v>
      </c>
      <c r="G68" s="17" t="s">
        <v>784</v>
      </c>
      <c r="H68" s="226" t="str">
        <f>IF(E68="","",VLOOKUP(G68,'TONG HOP'!$C$8:$E$799,2,0))</f>
        <v>Đất Đỏ Hoa Đào (BD02) LHP</v>
      </c>
      <c r="I68" s="226" t="str">
        <f>IF(B68="","",VLOOKUP(G68,'TONG HOP'!$C$8:$F$799,4,0))</f>
        <v>kg</v>
      </c>
      <c r="J68" s="63">
        <f t="shared" si="8"/>
        <v>29175</v>
      </c>
      <c r="K68" s="63">
        <f t="shared" si="9"/>
        <v>38900</v>
      </c>
      <c r="L68" s="63">
        <f t="shared" si="20"/>
        <v>38900</v>
      </c>
      <c r="M68" s="392">
        <f>IF(Y68="","",VLOOKUP(G68,'Danh mục CODE'!$D$2:$I$1880,4,0))</f>
        <v>0.25</v>
      </c>
      <c r="N68" s="392">
        <v>0.186</v>
      </c>
      <c r="O68" s="392">
        <f t="shared" si="13"/>
        <v>0</v>
      </c>
      <c r="P68" s="392">
        <f>IF(Y68="","",VLOOKUP(G68,'Danh mục CODE'!$D$2:$I$1880,5,0))</f>
        <v>0</v>
      </c>
      <c r="Q68" s="392"/>
      <c r="R68" s="392">
        <f t="shared" si="14"/>
        <v>0</v>
      </c>
      <c r="S68" s="394" t="str">
        <f t="shared" si="10"/>
        <v/>
      </c>
      <c r="T68" s="394">
        <f t="shared" si="15"/>
        <v>0</v>
      </c>
      <c r="U68" s="394">
        <f t="shared" si="16"/>
        <v>0</v>
      </c>
      <c r="V68" s="424" t="e">
        <f t="shared" si="21"/>
        <v>#VALUE!</v>
      </c>
      <c r="W68" s="21"/>
      <c r="X68" s="515">
        <v>58730</v>
      </c>
      <c r="Y68" s="515">
        <v>19830</v>
      </c>
      <c r="Z68" s="513">
        <v>158</v>
      </c>
      <c r="AA68" s="514" t="s">
        <v>1635</v>
      </c>
      <c r="AE68" s="331"/>
    </row>
    <row r="69" spans="1:31" s="22" customFormat="1">
      <c r="A69" s="50">
        <f t="shared" si="11"/>
        <v>65</v>
      </c>
      <c r="B69" s="580" t="s">
        <v>1588</v>
      </c>
      <c r="C69" s="23" t="s">
        <v>742</v>
      </c>
      <c r="D69" s="489" t="s">
        <v>1625</v>
      </c>
      <c r="E69" s="318" t="str">
        <f>IF(G69="","",VLOOKUP(G69,'Danh mục CODE'!$D$2:$J$20064,7,0))</f>
        <v>NCC01684</v>
      </c>
      <c r="F69" s="28" t="str">
        <f>IF(E69="","",VLOOKUP(E69,'TONG HOP'!$E$8:$W$1883,19,0))</f>
        <v>CÔNG TY TNHH DỊCH VỤ VẬN TẢI LIÊN HOÀNG PHÚC</v>
      </c>
      <c r="G69" s="17" t="s">
        <v>784</v>
      </c>
      <c r="H69" s="226" t="str">
        <f>IF(E69="","",VLOOKUP(G69,'TONG HOP'!$C$8:$E$799,2,0))</f>
        <v>Đất Đỏ Hoa Đào (BD02) LHP</v>
      </c>
      <c r="I69" s="226" t="str">
        <f>IF(B69="","",VLOOKUP(G69,'TONG HOP'!$C$8:$F$799,4,0))</f>
        <v>kg</v>
      </c>
      <c r="J69" s="63">
        <f t="shared" si="8"/>
        <v>28005</v>
      </c>
      <c r="K69" s="63">
        <f t="shared" si="9"/>
        <v>37340</v>
      </c>
      <c r="L69" s="63">
        <f t="shared" si="20"/>
        <v>37340</v>
      </c>
      <c r="M69" s="392">
        <f>IF(Y69="","",VLOOKUP(G69,'Danh mục CODE'!$D$2:$I$1880,4,0))</f>
        <v>0.25</v>
      </c>
      <c r="N69" s="392">
        <v>0.186</v>
      </c>
      <c r="O69" s="392">
        <f t="shared" si="13"/>
        <v>0</v>
      </c>
      <c r="P69" s="392">
        <f>IF(Y69="","",VLOOKUP(G69,'Danh mục CODE'!$D$2:$I$1880,5,0))</f>
        <v>0</v>
      </c>
      <c r="Q69" s="392"/>
      <c r="R69" s="392">
        <f t="shared" si="14"/>
        <v>0</v>
      </c>
      <c r="S69" s="394" t="str">
        <f t="shared" si="10"/>
        <v/>
      </c>
      <c r="T69" s="394">
        <f t="shared" si="15"/>
        <v>0</v>
      </c>
      <c r="U69" s="394">
        <f t="shared" si="16"/>
        <v>0</v>
      </c>
      <c r="V69" s="424" t="e">
        <f t="shared" si="21"/>
        <v>#VALUE!</v>
      </c>
      <c r="W69" s="21"/>
      <c r="X69" s="515">
        <v>56970</v>
      </c>
      <c r="Y69" s="515">
        <v>19630</v>
      </c>
      <c r="Z69" s="513">
        <v>165</v>
      </c>
      <c r="AA69" s="514" t="s">
        <v>1636</v>
      </c>
      <c r="AE69" s="331"/>
    </row>
    <row r="70" spans="1:31" s="22" customFormat="1">
      <c r="A70" s="50">
        <f t="shared" si="11"/>
        <v>66</v>
      </c>
      <c r="B70" s="580" t="s">
        <v>1588</v>
      </c>
      <c r="C70" s="23" t="s">
        <v>742</v>
      </c>
      <c r="D70" s="489" t="s">
        <v>1625</v>
      </c>
      <c r="E70" s="318" t="str">
        <f>IF(G70="","",VLOOKUP(G70,'Danh mục CODE'!$D$2:$J$20064,7,0))</f>
        <v>NCC01684</v>
      </c>
      <c r="F70" s="28" t="str">
        <f>IF(E70="","",VLOOKUP(E70,'TONG HOP'!$E$8:$W$1883,19,0))</f>
        <v>CÔNG TY TNHH DỊCH VỤ VẬN TẢI LIÊN HOÀNG PHÚC</v>
      </c>
      <c r="G70" s="17" t="s">
        <v>784</v>
      </c>
      <c r="H70" s="226" t="str">
        <f>IF(E70="","",VLOOKUP(G70,'TONG HOP'!$C$8:$E$799,2,0))</f>
        <v>Đất Đỏ Hoa Đào (BD02) LHP</v>
      </c>
      <c r="I70" s="226" t="str">
        <f>IF(B70="","",VLOOKUP(G70,'TONG HOP'!$C$8:$F$799,4,0))</f>
        <v>kg</v>
      </c>
      <c r="J70" s="63">
        <f t="shared" ref="J70:J133" si="22">IF(X70="","",K70-K70*M70)</f>
        <v>28095</v>
      </c>
      <c r="K70" s="63">
        <f t="shared" ref="K70:K133" si="23">IF(AND(X70="",N70="",Q70="",R70=""),"",L70-L70*O70-(L70-L70*O70)*R70)</f>
        <v>37460</v>
      </c>
      <c r="L70" s="63">
        <f t="shared" si="20"/>
        <v>37460</v>
      </c>
      <c r="M70" s="392">
        <f>IF(Y70="","",VLOOKUP(G70,'Danh mục CODE'!$D$2:$I$1880,4,0))</f>
        <v>0.25</v>
      </c>
      <c r="N70" s="392">
        <v>0.186</v>
      </c>
      <c r="O70" s="392">
        <f t="shared" ref="O70:O133" si="24">IF(X70="","",IF(M70-N70&lt;0,-(M70-N70),0))</f>
        <v>0</v>
      </c>
      <c r="P70" s="392">
        <f>IF(Y70="","",VLOOKUP(G70,'Danh mục CODE'!$D$2:$I$1880,5,0))</f>
        <v>0</v>
      </c>
      <c r="Q70" s="392"/>
      <c r="R70" s="392">
        <f t="shared" ref="R70:R133" si="25">IF(X70="","",IF(P70-Q70&lt;0,-(P70-Q70),0))</f>
        <v>0</v>
      </c>
      <c r="S70" s="394" t="str">
        <f t="shared" ref="S70:S133" si="26">IF(T70=0,"",J70-T70-U70)</f>
        <v/>
      </c>
      <c r="T70" s="394">
        <f t="shared" si="15"/>
        <v>0</v>
      </c>
      <c r="U70" s="394">
        <f t="shared" si="16"/>
        <v>0</v>
      </c>
      <c r="V70" s="424" t="e">
        <f t="shared" si="21"/>
        <v>#VALUE!</v>
      </c>
      <c r="W70" s="21"/>
      <c r="X70" s="515">
        <v>56250</v>
      </c>
      <c r="Y70" s="515">
        <v>18790</v>
      </c>
      <c r="Z70" s="513">
        <v>167</v>
      </c>
      <c r="AA70" s="514" t="s">
        <v>1637</v>
      </c>
      <c r="AE70" s="331"/>
    </row>
    <row r="71" spans="1:31" s="22" customFormat="1">
      <c r="A71" s="50">
        <f t="shared" si="11"/>
        <v>67</v>
      </c>
      <c r="B71" s="580" t="s">
        <v>1588</v>
      </c>
      <c r="C71" s="23" t="s">
        <v>742</v>
      </c>
      <c r="D71" s="489" t="s">
        <v>1625</v>
      </c>
      <c r="E71" s="318" t="str">
        <f>IF(G71="","",VLOOKUP(G71,'Danh mục CODE'!$D$2:$J$20064,7,0))</f>
        <v>NCC01684</v>
      </c>
      <c r="F71" s="28" t="str">
        <f>IF(E71="","",VLOOKUP(E71,'TONG HOP'!$E$8:$W$1883,19,0))</f>
        <v>CÔNG TY TNHH DỊCH VỤ VẬN TẢI LIÊN HOÀNG PHÚC</v>
      </c>
      <c r="G71" s="17" t="s">
        <v>784</v>
      </c>
      <c r="H71" s="226" t="str">
        <f>IF(E71="","",VLOOKUP(G71,'TONG HOP'!$C$8:$E$799,2,0))</f>
        <v>Đất Đỏ Hoa Đào (BD02) LHP</v>
      </c>
      <c r="I71" s="226" t="str">
        <f>IF(B71="","",VLOOKUP(G71,'TONG HOP'!$C$8:$F$799,4,0))</f>
        <v>kg</v>
      </c>
      <c r="J71" s="63">
        <f t="shared" si="22"/>
        <v>28545</v>
      </c>
      <c r="K71" s="63">
        <f t="shared" si="23"/>
        <v>38060</v>
      </c>
      <c r="L71" s="63">
        <f t="shared" si="20"/>
        <v>38060</v>
      </c>
      <c r="M71" s="392">
        <f>IF(Y71="","",VLOOKUP(G71,'Danh mục CODE'!$D$2:$I$1880,4,0))</f>
        <v>0.25</v>
      </c>
      <c r="N71" s="392">
        <v>0.186</v>
      </c>
      <c r="O71" s="392">
        <f t="shared" si="24"/>
        <v>0</v>
      </c>
      <c r="P71" s="392">
        <f>IF(Y71="","",VLOOKUP(G71,'Danh mục CODE'!$D$2:$I$1880,5,0))</f>
        <v>0</v>
      </c>
      <c r="Q71" s="392"/>
      <c r="R71" s="392">
        <f t="shared" si="25"/>
        <v>0</v>
      </c>
      <c r="S71" s="394" t="str">
        <f t="shared" si="26"/>
        <v/>
      </c>
      <c r="T71" s="394">
        <f t="shared" si="15"/>
        <v>0</v>
      </c>
      <c r="U71" s="394">
        <f t="shared" si="16"/>
        <v>0</v>
      </c>
      <c r="V71" s="424" t="e">
        <f t="shared" si="21"/>
        <v>#VALUE!</v>
      </c>
      <c r="W71" s="21"/>
      <c r="X71" s="515">
        <v>56550</v>
      </c>
      <c r="Y71" s="515">
        <v>18490</v>
      </c>
      <c r="Z71" s="513">
        <v>171</v>
      </c>
      <c r="AA71" s="514" t="s">
        <v>1638</v>
      </c>
      <c r="AE71" s="331"/>
    </row>
    <row r="72" spans="1:31" s="22" customFormat="1">
      <c r="A72" s="50">
        <f t="shared" si="11"/>
        <v>68</v>
      </c>
      <c r="B72" s="580" t="s">
        <v>1588</v>
      </c>
      <c r="C72" s="23" t="s">
        <v>742</v>
      </c>
      <c r="D72" s="489" t="s">
        <v>1625</v>
      </c>
      <c r="E72" s="318" t="str">
        <f>IF(G72="","",VLOOKUP(G72,'Danh mục CODE'!$D$2:$J$20064,7,0))</f>
        <v>NCC01684</v>
      </c>
      <c r="F72" s="28" t="str">
        <f>IF(E72="","",VLOOKUP(E72,'TONG HOP'!$E$8:$W$1883,19,0))</f>
        <v>CÔNG TY TNHH DỊCH VỤ VẬN TẢI LIÊN HOÀNG PHÚC</v>
      </c>
      <c r="G72" s="17" t="s">
        <v>784</v>
      </c>
      <c r="H72" s="226" t="str">
        <f>IF(E72="","",VLOOKUP(G72,'TONG HOP'!$C$8:$E$799,2,0))</f>
        <v>Đất Đỏ Hoa Đào (BD02) LHP</v>
      </c>
      <c r="I72" s="226" t="str">
        <f>IF(B72="","",VLOOKUP(G72,'TONG HOP'!$C$8:$F$799,4,0))</f>
        <v>kg</v>
      </c>
      <c r="J72" s="63">
        <f t="shared" si="22"/>
        <v>28695</v>
      </c>
      <c r="K72" s="63">
        <f t="shared" si="23"/>
        <v>38260</v>
      </c>
      <c r="L72" s="63">
        <f t="shared" si="20"/>
        <v>38260</v>
      </c>
      <c r="M72" s="392">
        <f>IF(Y72="","",VLOOKUP(G72,'Danh mục CODE'!$D$2:$I$1880,4,0))</f>
        <v>0.25</v>
      </c>
      <c r="N72" s="392">
        <v>0.186</v>
      </c>
      <c r="O72" s="392">
        <f t="shared" si="24"/>
        <v>0</v>
      </c>
      <c r="P72" s="392">
        <f>IF(Y72="","",VLOOKUP(G72,'Danh mục CODE'!$D$2:$I$1880,5,0))</f>
        <v>0</v>
      </c>
      <c r="Q72" s="392"/>
      <c r="R72" s="392">
        <f t="shared" si="25"/>
        <v>0</v>
      </c>
      <c r="S72" s="394" t="str">
        <f t="shared" si="26"/>
        <v/>
      </c>
      <c r="T72" s="394">
        <f t="shared" ref="T72:T135" si="27">IF(X72="","",IF(Q72&lt;P72,K72*Q72,K72*P72))</f>
        <v>0</v>
      </c>
      <c r="U72" s="394">
        <f t="shared" ref="U72:U135" si="28">IF(X72="","",K72*R72)</f>
        <v>0</v>
      </c>
      <c r="V72" s="424" t="e">
        <f t="shared" si="21"/>
        <v>#VALUE!</v>
      </c>
      <c r="W72" s="21"/>
      <c r="X72" s="515">
        <v>56760</v>
      </c>
      <c r="Y72" s="515">
        <v>18500</v>
      </c>
      <c r="Z72" s="513">
        <v>183</v>
      </c>
      <c r="AA72" s="514" t="s">
        <v>1634</v>
      </c>
      <c r="AE72" s="331"/>
    </row>
    <row r="73" spans="1:31" s="22" customFormat="1">
      <c r="A73" s="50">
        <f t="shared" si="11"/>
        <v>69</v>
      </c>
      <c r="B73" s="580" t="s">
        <v>1588</v>
      </c>
      <c r="C73" s="23" t="s">
        <v>742</v>
      </c>
      <c r="D73" s="489" t="s">
        <v>1625</v>
      </c>
      <c r="E73" s="318" t="str">
        <f>IF(G73="","",VLOOKUP(G73,'Danh mục CODE'!$D$2:$J$20064,7,0))</f>
        <v>NCC01684</v>
      </c>
      <c r="F73" s="28" t="str">
        <f>IF(E73="","",VLOOKUP(E73,'TONG HOP'!$E$8:$W$1883,19,0))</f>
        <v>CÔNG TY TNHH DỊCH VỤ VẬN TẢI LIÊN HOÀNG PHÚC</v>
      </c>
      <c r="G73" s="17" t="s">
        <v>784</v>
      </c>
      <c r="H73" s="226" t="str">
        <f>IF(E73="","",VLOOKUP(G73,'TONG HOP'!$C$8:$E$799,2,0))</f>
        <v>Đất Đỏ Hoa Đào (BD02) LHP</v>
      </c>
      <c r="I73" s="226" t="str">
        <f>IF(B73="","",VLOOKUP(G73,'TONG HOP'!$C$8:$F$799,4,0))</f>
        <v>kg</v>
      </c>
      <c r="J73" s="63">
        <f t="shared" si="22"/>
        <v>28732.5</v>
      </c>
      <c r="K73" s="63">
        <f t="shared" si="23"/>
        <v>38310</v>
      </c>
      <c r="L73" s="63">
        <f t="shared" si="20"/>
        <v>38310</v>
      </c>
      <c r="M73" s="392">
        <f>IF(Y73="","",VLOOKUP(G73,'Danh mục CODE'!$D$2:$I$1880,4,0))</f>
        <v>0.25</v>
      </c>
      <c r="N73" s="392">
        <v>0.186</v>
      </c>
      <c r="O73" s="392">
        <f t="shared" si="24"/>
        <v>0</v>
      </c>
      <c r="P73" s="392">
        <f>IF(Y73="","",VLOOKUP(G73,'Danh mục CODE'!$D$2:$I$1880,5,0))</f>
        <v>0</v>
      </c>
      <c r="Q73" s="392"/>
      <c r="R73" s="392">
        <f t="shared" si="25"/>
        <v>0</v>
      </c>
      <c r="S73" s="394" t="str">
        <f t="shared" si="26"/>
        <v/>
      </c>
      <c r="T73" s="394">
        <f t="shared" si="27"/>
        <v>0</v>
      </c>
      <c r="U73" s="394">
        <f t="shared" si="28"/>
        <v>0</v>
      </c>
      <c r="V73" s="424" t="e">
        <f t="shared" si="21"/>
        <v>#VALUE!</v>
      </c>
      <c r="W73" s="21"/>
      <c r="X73" s="515">
        <v>58030</v>
      </c>
      <c r="Y73" s="515">
        <v>19720</v>
      </c>
      <c r="Z73" s="513">
        <v>184</v>
      </c>
      <c r="AA73" s="514" t="s">
        <v>1635</v>
      </c>
      <c r="AE73" s="331"/>
    </row>
    <row r="74" spans="1:31" s="22" customFormat="1">
      <c r="A74" s="50">
        <f t="shared" si="11"/>
        <v>70</v>
      </c>
      <c r="B74" s="580" t="s">
        <v>1588</v>
      </c>
      <c r="C74" s="23" t="s">
        <v>742</v>
      </c>
      <c r="D74" s="489" t="s">
        <v>1625</v>
      </c>
      <c r="E74" s="318" t="str">
        <f>IF(G74="","",VLOOKUP(G74,'Danh mục CODE'!$D$2:$J$20064,7,0))</f>
        <v>NCC01684</v>
      </c>
      <c r="F74" s="28" t="str">
        <f>IF(E74="","",VLOOKUP(E74,'TONG HOP'!$E$8:$W$1883,19,0))</f>
        <v>CÔNG TY TNHH DỊCH VỤ VẬN TẢI LIÊN HOÀNG PHÚC</v>
      </c>
      <c r="G74" s="17" t="s">
        <v>784</v>
      </c>
      <c r="H74" s="226" t="str">
        <f>IF(E74="","",VLOOKUP(G74,'TONG HOP'!$C$8:$E$799,2,0))</f>
        <v>Đất Đỏ Hoa Đào (BD02) LHP</v>
      </c>
      <c r="I74" s="226" t="str">
        <f>IF(B74="","",VLOOKUP(G74,'TONG HOP'!$C$8:$F$799,4,0))</f>
        <v>kg</v>
      </c>
      <c r="J74" s="63">
        <f t="shared" si="22"/>
        <v>27457.5</v>
      </c>
      <c r="K74" s="63">
        <f t="shared" si="23"/>
        <v>36610</v>
      </c>
      <c r="L74" s="63">
        <f t="shared" si="20"/>
        <v>36610</v>
      </c>
      <c r="M74" s="392">
        <f>IF(Y74="","",VLOOKUP(G74,'Danh mục CODE'!$D$2:$I$1880,4,0))</f>
        <v>0.25</v>
      </c>
      <c r="N74" s="392">
        <v>0.186</v>
      </c>
      <c r="O74" s="392">
        <f t="shared" si="24"/>
        <v>0</v>
      </c>
      <c r="P74" s="392">
        <f>IF(Y74="","",VLOOKUP(G74,'Danh mục CODE'!$D$2:$I$1880,5,0))</f>
        <v>0</v>
      </c>
      <c r="Q74" s="392"/>
      <c r="R74" s="392">
        <f t="shared" si="25"/>
        <v>0</v>
      </c>
      <c r="S74" s="394" t="str">
        <f t="shared" si="26"/>
        <v/>
      </c>
      <c r="T74" s="394">
        <f t="shared" si="27"/>
        <v>0</v>
      </c>
      <c r="U74" s="394">
        <f t="shared" si="28"/>
        <v>0</v>
      </c>
      <c r="V74" s="424" t="e">
        <f t="shared" si="21"/>
        <v>#VALUE!</v>
      </c>
      <c r="W74" s="21"/>
      <c r="X74" s="515">
        <v>55330</v>
      </c>
      <c r="Y74" s="515">
        <v>18720</v>
      </c>
      <c r="Z74" s="513">
        <v>187</v>
      </c>
      <c r="AA74" s="514" t="s">
        <v>1637</v>
      </c>
      <c r="AE74" s="331"/>
    </row>
    <row r="75" spans="1:31" s="22" customFormat="1">
      <c r="A75" s="50">
        <f t="shared" si="11"/>
        <v>71</v>
      </c>
      <c r="B75" s="580" t="s">
        <v>1588</v>
      </c>
      <c r="C75" s="23" t="s">
        <v>742</v>
      </c>
      <c r="D75" s="489" t="s">
        <v>1625</v>
      </c>
      <c r="E75" s="318" t="str">
        <f>IF(G75="","",VLOOKUP(G75,'Danh mục CODE'!$D$2:$J$20064,7,0))</f>
        <v>NCC01684</v>
      </c>
      <c r="F75" s="28" t="str">
        <f>IF(E75="","",VLOOKUP(E75,'TONG HOP'!$E$8:$W$1883,19,0))</f>
        <v>CÔNG TY TNHH DỊCH VỤ VẬN TẢI LIÊN HOÀNG PHÚC</v>
      </c>
      <c r="G75" s="17" t="s">
        <v>784</v>
      </c>
      <c r="H75" s="226" t="str">
        <f>IF(E75="","",VLOOKUP(G75,'TONG HOP'!$C$8:$E$799,2,0))</f>
        <v>Đất Đỏ Hoa Đào (BD02) LHP</v>
      </c>
      <c r="I75" s="226" t="str">
        <f>IF(B75="","",VLOOKUP(G75,'TONG HOP'!$C$8:$F$799,4,0))</f>
        <v>kg</v>
      </c>
      <c r="J75" s="63">
        <f t="shared" si="22"/>
        <v>28102.5</v>
      </c>
      <c r="K75" s="63">
        <f t="shared" si="23"/>
        <v>37470</v>
      </c>
      <c r="L75" s="63">
        <f t="shared" si="20"/>
        <v>37470</v>
      </c>
      <c r="M75" s="392">
        <f>IF(Y75="","",VLOOKUP(G75,'Danh mục CODE'!$D$2:$I$1880,4,0))</f>
        <v>0.25</v>
      </c>
      <c r="N75" s="392">
        <v>0.186</v>
      </c>
      <c r="O75" s="392">
        <f t="shared" si="24"/>
        <v>0</v>
      </c>
      <c r="P75" s="392">
        <f>IF(Y75="","",VLOOKUP(G75,'Danh mục CODE'!$D$2:$I$1880,5,0))</f>
        <v>0</v>
      </c>
      <c r="Q75" s="392"/>
      <c r="R75" s="392">
        <f t="shared" si="25"/>
        <v>0</v>
      </c>
      <c r="S75" s="394" t="str">
        <f t="shared" si="26"/>
        <v/>
      </c>
      <c r="T75" s="394">
        <f t="shared" si="27"/>
        <v>0</v>
      </c>
      <c r="U75" s="394">
        <f t="shared" si="28"/>
        <v>0</v>
      </c>
      <c r="V75" s="424" t="e">
        <f t="shared" si="21"/>
        <v>#VALUE!</v>
      </c>
      <c r="W75" s="21"/>
      <c r="X75" s="515">
        <v>56940</v>
      </c>
      <c r="Y75" s="515">
        <v>19470</v>
      </c>
      <c r="Z75" s="513">
        <v>188</v>
      </c>
      <c r="AA75" s="514" t="s">
        <v>1636</v>
      </c>
      <c r="AE75" s="331"/>
    </row>
    <row r="76" spans="1:31" s="22" customFormat="1">
      <c r="A76" s="50">
        <f t="shared" si="11"/>
        <v>72</v>
      </c>
      <c r="B76" s="580" t="s">
        <v>1589</v>
      </c>
      <c r="C76" s="23" t="s">
        <v>742</v>
      </c>
      <c r="D76" s="489" t="s">
        <v>1625</v>
      </c>
      <c r="E76" s="318" t="str">
        <f>IF(G76="","",VLOOKUP(G76,'Danh mục CODE'!$D$2:$J$20064,7,0))</f>
        <v>NCC01126</v>
      </c>
      <c r="F76" s="28" t="str">
        <f>IF(E76="","",VLOOKUP(E76,'TONG HOP'!$E$8:$W$1883,19,0))</f>
        <v>CÔNG TY TNHH MTV DUY THANH LƯƠNG</v>
      </c>
      <c r="G76" s="315" t="s">
        <v>1147</v>
      </c>
      <c r="H76" s="226" t="str">
        <f>IF(E76="","",VLOOKUP(G76,'TONG HOP'!$C$8:$E$799,2,0))</f>
        <v>Đất sét Hoa đào (DTL) BD01</v>
      </c>
      <c r="I76" s="226" t="str">
        <f>IF(B76="","",VLOOKUP(G76,'TONG HOP'!$C$8:$F$799,4,0))</f>
        <v>kg</v>
      </c>
      <c r="J76" s="63">
        <f t="shared" si="22"/>
        <v>27240</v>
      </c>
      <c r="K76" s="63">
        <f t="shared" si="23"/>
        <v>36320</v>
      </c>
      <c r="L76" s="63">
        <f t="shared" si="20"/>
        <v>36320</v>
      </c>
      <c r="M76" s="392">
        <f>IF(Y76="","",VLOOKUP(G76,'Danh mục CODE'!$D$2:$I$1880,4,0))</f>
        <v>0.25</v>
      </c>
      <c r="N76" s="392">
        <v>0.18099999999999999</v>
      </c>
      <c r="O76" s="392">
        <f t="shared" si="24"/>
        <v>0</v>
      </c>
      <c r="P76" s="392">
        <f>IF(Y76="","",VLOOKUP(G76,'Danh mục CODE'!$D$2:$I$1880,5,0))</f>
        <v>0</v>
      </c>
      <c r="Q76" s="392"/>
      <c r="R76" s="392">
        <f t="shared" si="25"/>
        <v>0</v>
      </c>
      <c r="S76" s="394" t="str">
        <f t="shared" si="26"/>
        <v/>
      </c>
      <c r="T76" s="394">
        <f t="shared" si="27"/>
        <v>0</v>
      </c>
      <c r="U76" s="394">
        <f t="shared" si="28"/>
        <v>0</v>
      </c>
      <c r="V76" s="424" t="e">
        <f t="shared" si="21"/>
        <v>#VALUE!</v>
      </c>
      <c r="W76" s="21"/>
      <c r="X76" s="515">
        <v>54630</v>
      </c>
      <c r="Y76" s="515">
        <v>18310</v>
      </c>
      <c r="Z76" s="513">
        <v>178</v>
      </c>
      <c r="AA76" s="514" t="s">
        <v>1516</v>
      </c>
      <c r="AE76" s="331"/>
    </row>
    <row r="77" spans="1:31" s="22" customFormat="1">
      <c r="A77" s="50">
        <f t="shared" ref="A77:A144" si="29">A76+1</f>
        <v>73</v>
      </c>
      <c r="B77" s="580" t="s">
        <v>1589</v>
      </c>
      <c r="C77" s="23" t="s">
        <v>742</v>
      </c>
      <c r="D77" s="489" t="s">
        <v>1625</v>
      </c>
      <c r="E77" s="318" t="str">
        <f>IF(G77="","",VLOOKUP(G77,'Danh mục CODE'!$D$2:$J$20064,7,0))</f>
        <v>NCC01126</v>
      </c>
      <c r="F77" s="28" t="str">
        <f>IF(E77="","",VLOOKUP(E77,'TONG HOP'!$E$8:$W$1883,19,0))</f>
        <v>CÔNG TY TNHH MTV DUY THANH LƯƠNG</v>
      </c>
      <c r="G77" s="315" t="s">
        <v>1147</v>
      </c>
      <c r="H77" s="226" t="str">
        <f>IF(E77="","",VLOOKUP(G77,'TONG HOP'!$C$8:$E$799,2,0))</f>
        <v>Đất sét Hoa đào (DTL) BD01</v>
      </c>
      <c r="I77" s="226" t="str">
        <f>IF(B77="","",VLOOKUP(G77,'TONG HOP'!$C$8:$F$799,4,0))</f>
        <v>kg</v>
      </c>
      <c r="J77" s="63">
        <f t="shared" si="22"/>
        <v>26662.5</v>
      </c>
      <c r="K77" s="63">
        <f t="shared" si="23"/>
        <v>35550</v>
      </c>
      <c r="L77" s="63">
        <f t="shared" si="20"/>
        <v>35550</v>
      </c>
      <c r="M77" s="392">
        <f>IF(Y77="","",VLOOKUP(G77,'Danh mục CODE'!$D$2:$I$1880,4,0))</f>
        <v>0.25</v>
      </c>
      <c r="N77" s="392">
        <v>0.18099999999999999</v>
      </c>
      <c r="O77" s="392">
        <f t="shared" si="24"/>
        <v>0</v>
      </c>
      <c r="P77" s="392">
        <f>IF(Y77="","",VLOOKUP(G77,'Danh mục CODE'!$D$2:$I$1880,5,0))</f>
        <v>0</v>
      </c>
      <c r="Q77" s="392"/>
      <c r="R77" s="392">
        <f t="shared" si="25"/>
        <v>0</v>
      </c>
      <c r="S77" s="394" t="str">
        <f t="shared" si="26"/>
        <v/>
      </c>
      <c r="T77" s="394">
        <f t="shared" si="27"/>
        <v>0</v>
      </c>
      <c r="U77" s="394">
        <f t="shared" si="28"/>
        <v>0</v>
      </c>
      <c r="V77" s="424" t="e">
        <f t="shared" si="21"/>
        <v>#VALUE!</v>
      </c>
      <c r="W77" s="21"/>
      <c r="X77" s="515">
        <v>52510</v>
      </c>
      <c r="Y77" s="515">
        <v>16960</v>
      </c>
      <c r="Z77" s="513">
        <v>179</v>
      </c>
      <c r="AA77" s="514" t="s">
        <v>1517</v>
      </c>
      <c r="AE77" s="331"/>
    </row>
    <row r="78" spans="1:31" s="22" customFormat="1">
      <c r="A78" s="50">
        <f t="shared" si="29"/>
        <v>74</v>
      </c>
      <c r="B78" s="580" t="s">
        <v>1589</v>
      </c>
      <c r="C78" s="23" t="s">
        <v>742</v>
      </c>
      <c r="D78" s="489" t="s">
        <v>1625</v>
      </c>
      <c r="E78" s="318" t="str">
        <f>IF(G78="","",VLOOKUP(G78,'Danh mục CODE'!$D$2:$J$20064,7,0))</f>
        <v>NCC01126</v>
      </c>
      <c r="F78" s="28" t="str">
        <f>IF(E78="","",VLOOKUP(E78,'TONG HOP'!$E$8:$W$1883,19,0))</f>
        <v>CÔNG TY TNHH MTV DUY THANH LƯƠNG</v>
      </c>
      <c r="G78" s="315" t="s">
        <v>1147</v>
      </c>
      <c r="H78" s="226" t="str">
        <f>IF(E78="","",VLOOKUP(G78,'TONG HOP'!$C$8:$E$799,2,0))</f>
        <v>Đất sét Hoa đào (DTL) BD01</v>
      </c>
      <c r="I78" s="226" t="str">
        <f>IF(B78="","",VLOOKUP(G78,'TONG HOP'!$C$8:$F$799,4,0))</f>
        <v>kg</v>
      </c>
      <c r="J78" s="63">
        <f t="shared" si="22"/>
        <v>26767.5</v>
      </c>
      <c r="K78" s="63">
        <f t="shared" si="23"/>
        <v>35690</v>
      </c>
      <c r="L78" s="63">
        <f t="shared" si="20"/>
        <v>35690</v>
      </c>
      <c r="M78" s="392">
        <f>IF(Y78="","",VLOOKUP(G78,'Danh mục CODE'!$D$2:$I$1880,4,0))</f>
        <v>0.25</v>
      </c>
      <c r="N78" s="392">
        <v>0.18099999999999999</v>
      </c>
      <c r="O78" s="392">
        <f t="shared" si="24"/>
        <v>0</v>
      </c>
      <c r="P78" s="392">
        <f>IF(Y78="","",VLOOKUP(G78,'Danh mục CODE'!$D$2:$I$1880,5,0))</f>
        <v>0</v>
      </c>
      <c r="Q78" s="392"/>
      <c r="R78" s="392">
        <f t="shared" si="25"/>
        <v>0</v>
      </c>
      <c r="S78" s="394" t="str">
        <f t="shared" si="26"/>
        <v/>
      </c>
      <c r="T78" s="394">
        <f t="shared" si="27"/>
        <v>0</v>
      </c>
      <c r="U78" s="394">
        <f t="shared" si="28"/>
        <v>0</v>
      </c>
      <c r="V78" s="424" t="e">
        <f t="shared" si="21"/>
        <v>#VALUE!</v>
      </c>
      <c r="W78" s="21"/>
      <c r="X78" s="515">
        <v>53220</v>
      </c>
      <c r="Y78" s="515">
        <v>17530</v>
      </c>
      <c r="Z78" s="513">
        <v>186</v>
      </c>
      <c r="AA78" s="514" t="s">
        <v>1514</v>
      </c>
      <c r="AE78" s="331"/>
    </row>
    <row r="79" spans="1:31" s="22" customFormat="1">
      <c r="A79" s="50">
        <f t="shared" si="29"/>
        <v>75</v>
      </c>
      <c r="B79" s="580" t="s">
        <v>1590</v>
      </c>
      <c r="C79" s="23" t="s">
        <v>742</v>
      </c>
      <c r="D79" s="489" t="s">
        <v>1641</v>
      </c>
      <c r="E79" s="318" t="str">
        <f>IF(G79="","",VLOOKUP(G79,'Danh mục CODE'!$D$2:$J$20064,7,0))</f>
        <v>NCC00607</v>
      </c>
      <c r="F79" s="28" t="str">
        <f>IF(E79="","",VLOOKUP(E79,'TONG HOP'!$E$8:$W$1883,19,0))</f>
        <v>CÔNG TY CP GẠCH MEN PHƯƠNG NAM</v>
      </c>
      <c r="G79" s="315" t="s">
        <v>1397</v>
      </c>
      <c r="H79" s="226" t="str">
        <f>IF(E79="","",VLOOKUP(G79,'TONG HOP'!$C$8:$E$799,2,0))</f>
        <v>Than cám sàng từ than cục của lô than Hải Thành 02</v>
      </c>
      <c r="I79" s="226" t="str">
        <f>IF(B79="","",VLOOKUP(G79,'TONG HOP'!$C$8:$F$799,4,0))</f>
        <v>kg</v>
      </c>
      <c r="J79" s="63">
        <f t="shared" si="22"/>
        <v>15384.24</v>
      </c>
      <c r="K79" s="63">
        <f t="shared" si="23"/>
        <v>16722</v>
      </c>
      <c r="L79" s="63">
        <f t="shared" si="20"/>
        <v>16722</v>
      </c>
      <c r="M79" s="392">
        <f>IF(Y79="","",VLOOKUP(G79,'Danh mục CODE'!$D$2:$I$1880,4,0))</f>
        <v>0.08</v>
      </c>
      <c r="N79" s="392"/>
      <c r="O79" s="392">
        <f t="shared" si="24"/>
        <v>0</v>
      </c>
      <c r="P79" s="392">
        <f>IF(Y79="","",VLOOKUP(G79,'Danh mục CODE'!$D$2:$I$1880,5,0))</f>
        <v>0</v>
      </c>
      <c r="Q79" s="392"/>
      <c r="R79" s="392">
        <f t="shared" si="25"/>
        <v>0</v>
      </c>
      <c r="S79" s="394" t="str">
        <f t="shared" si="26"/>
        <v/>
      </c>
      <c r="T79" s="394">
        <f t="shared" si="27"/>
        <v>0</v>
      </c>
      <c r="U79" s="394">
        <f t="shared" si="28"/>
        <v>0</v>
      </c>
      <c r="V79" s="424" t="e">
        <f t="shared" si="21"/>
        <v>#VALUE!</v>
      </c>
      <c r="W79" s="21"/>
      <c r="X79" s="515">
        <v>16722</v>
      </c>
      <c r="Y79" s="515">
        <v>0</v>
      </c>
      <c r="Z79" s="513"/>
      <c r="AA79" s="514"/>
      <c r="AE79" s="331"/>
    </row>
    <row r="80" spans="1:31" s="22" customFormat="1">
      <c r="A80" s="50">
        <f t="shared" si="29"/>
        <v>76</v>
      </c>
      <c r="B80" s="580" t="s">
        <v>1591</v>
      </c>
      <c r="C80" s="23" t="s">
        <v>742</v>
      </c>
      <c r="D80" s="489" t="s">
        <v>1641</v>
      </c>
      <c r="E80" s="318" t="str">
        <f>IF(G80="","",VLOOKUP(G80,'Danh mục CODE'!$D$2:$J$20064,7,0))</f>
        <v>NCC00607</v>
      </c>
      <c r="F80" s="28" t="str">
        <f>IF(E80="","",VLOOKUP(E80,'TONG HOP'!$E$8:$W$1883,19,0))</f>
        <v>CÔNG TY CP GẠCH MEN PHƯƠNG NAM</v>
      </c>
      <c r="G80" s="315" t="s">
        <v>1331</v>
      </c>
      <c r="H80" s="226" t="str">
        <f>IF(E80="","",VLOOKUP(G80,'TONG HOP'!$C$8:$E$799,2,0))</f>
        <v>Than cám sàng từ than cục của lô than Hưng Tam Long 01</v>
      </c>
      <c r="I80" s="226" t="str">
        <f>IF(B80="","",VLOOKUP(G80,'TONG HOP'!$C$8:$F$799,4,0))</f>
        <v>kg</v>
      </c>
      <c r="J80" s="63">
        <f t="shared" si="22"/>
        <v>6593.64</v>
      </c>
      <c r="K80" s="63">
        <f t="shared" si="23"/>
        <v>7167</v>
      </c>
      <c r="L80" s="63">
        <f t="shared" si="20"/>
        <v>7167</v>
      </c>
      <c r="M80" s="392">
        <f>IF(Y80="","",VLOOKUP(G80,'Danh mục CODE'!$D$2:$I$1880,4,0))</f>
        <v>0.08</v>
      </c>
      <c r="N80" s="392"/>
      <c r="O80" s="392">
        <f t="shared" si="24"/>
        <v>0</v>
      </c>
      <c r="P80" s="392">
        <f>IF(Y80="","",VLOOKUP(G80,'Danh mục CODE'!$D$2:$I$1880,5,0))</f>
        <v>0</v>
      </c>
      <c r="Q80" s="392"/>
      <c r="R80" s="392">
        <f t="shared" si="25"/>
        <v>0</v>
      </c>
      <c r="S80" s="394" t="str">
        <f t="shared" si="26"/>
        <v/>
      </c>
      <c r="T80" s="394">
        <f t="shared" si="27"/>
        <v>0</v>
      </c>
      <c r="U80" s="394">
        <f t="shared" si="28"/>
        <v>0</v>
      </c>
      <c r="V80" s="424" t="e">
        <f t="shared" si="21"/>
        <v>#VALUE!</v>
      </c>
      <c r="W80" s="21"/>
      <c r="X80" s="515">
        <v>7167</v>
      </c>
      <c r="Y80" s="515">
        <v>0</v>
      </c>
      <c r="Z80" s="513"/>
      <c r="AA80" s="514"/>
      <c r="AE80" s="331"/>
    </row>
    <row r="81" spans="1:31" s="22" customFormat="1">
      <c r="A81" s="50">
        <f t="shared" si="29"/>
        <v>77</v>
      </c>
      <c r="B81" s="580" t="s">
        <v>1592</v>
      </c>
      <c r="C81" s="23" t="s">
        <v>742</v>
      </c>
      <c r="D81" s="489" t="s">
        <v>1641</v>
      </c>
      <c r="E81" s="318" t="str">
        <f>IF(G81="","",VLOOKUP(G81,'Danh mục CODE'!$D$2:$J$20064,7,0))</f>
        <v>NCC00607</v>
      </c>
      <c r="F81" s="28" t="str">
        <f>IF(E81="","",VLOOKUP(E81,'TONG HOP'!$E$8:$W$1883,19,0))</f>
        <v>CÔNG TY CP GẠCH MEN PHƯƠNG NAM</v>
      </c>
      <c r="G81" s="315" t="s">
        <v>1397</v>
      </c>
      <c r="H81" s="226" t="str">
        <f>IF(E81="","",VLOOKUP(G81,'TONG HOP'!$C$8:$E$799,2,0))</f>
        <v>Than cám sàng từ than cục của lô than Hải Thành 02</v>
      </c>
      <c r="I81" s="226" t="str">
        <f>IF(B81="","",VLOOKUP(G81,'TONG HOP'!$C$8:$F$799,4,0))</f>
        <v>kg</v>
      </c>
      <c r="J81" s="63">
        <f t="shared" si="22"/>
        <v>22096.560000000001</v>
      </c>
      <c r="K81" s="63">
        <f t="shared" si="23"/>
        <v>24018</v>
      </c>
      <c r="L81" s="63">
        <f t="shared" si="20"/>
        <v>24018</v>
      </c>
      <c r="M81" s="392">
        <f>IF(Y81="","",VLOOKUP(G81,'Danh mục CODE'!$D$2:$I$1880,4,0))</f>
        <v>0.08</v>
      </c>
      <c r="N81" s="392"/>
      <c r="O81" s="392">
        <f t="shared" si="24"/>
        <v>0</v>
      </c>
      <c r="P81" s="392">
        <f>IF(Y81="","",VLOOKUP(G81,'Danh mục CODE'!$D$2:$I$1880,5,0))</f>
        <v>0</v>
      </c>
      <c r="Q81" s="392"/>
      <c r="R81" s="392">
        <f t="shared" si="25"/>
        <v>0</v>
      </c>
      <c r="S81" s="394" t="str">
        <f t="shared" si="26"/>
        <v/>
      </c>
      <c r="T81" s="394">
        <f t="shared" si="27"/>
        <v>0</v>
      </c>
      <c r="U81" s="394">
        <f t="shared" si="28"/>
        <v>0</v>
      </c>
      <c r="V81" s="424" t="e">
        <f t="shared" si="21"/>
        <v>#VALUE!</v>
      </c>
      <c r="W81" s="21"/>
      <c r="X81" s="515">
        <v>24018</v>
      </c>
      <c r="Y81" s="515">
        <v>0</v>
      </c>
      <c r="Z81" s="513"/>
      <c r="AA81" s="514"/>
      <c r="AE81" s="331"/>
    </row>
    <row r="82" spans="1:31" s="22" customFormat="1">
      <c r="A82" s="50">
        <f t="shared" si="29"/>
        <v>78</v>
      </c>
      <c r="B82" s="580" t="s">
        <v>1593</v>
      </c>
      <c r="C82" s="23" t="s">
        <v>742</v>
      </c>
      <c r="D82" s="489" t="s">
        <v>1641</v>
      </c>
      <c r="E82" s="318" t="str">
        <f>IF(G82="","",VLOOKUP(G82,'Danh mục CODE'!$D$2:$J$20064,7,0))</f>
        <v>NCC00607</v>
      </c>
      <c r="F82" s="28" t="str">
        <f>IF(E82="","",VLOOKUP(E82,'TONG HOP'!$E$8:$W$1883,19,0))</f>
        <v>CÔNG TY CP GẠCH MEN PHƯƠNG NAM</v>
      </c>
      <c r="G82" s="315" t="s">
        <v>1331</v>
      </c>
      <c r="H82" s="226" t="str">
        <f>IF(E82="","",VLOOKUP(G82,'TONG HOP'!$C$8:$E$799,2,0))</f>
        <v>Than cám sàng từ than cục của lô than Hưng Tam Long 01</v>
      </c>
      <c r="I82" s="226" t="str">
        <f>IF(B82="","",VLOOKUP(G82,'TONG HOP'!$C$8:$F$799,4,0))</f>
        <v>kg</v>
      </c>
      <c r="J82" s="63">
        <f t="shared" si="22"/>
        <v>9469.56</v>
      </c>
      <c r="K82" s="63">
        <f t="shared" si="23"/>
        <v>10293</v>
      </c>
      <c r="L82" s="63">
        <f t="shared" si="20"/>
        <v>10293</v>
      </c>
      <c r="M82" s="392">
        <f>IF(Y82="","",VLOOKUP(G82,'Danh mục CODE'!$D$2:$I$1880,4,0))</f>
        <v>0.08</v>
      </c>
      <c r="N82" s="392"/>
      <c r="O82" s="392">
        <f t="shared" si="24"/>
        <v>0</v>
      </c>
      <c r="P82" s="392">
        <f>IF(Y82="","",VLOOKUP(G82,'Danh mục CODE'!$D$2:$I$1880,5,0))</f>
        <v>0</v>
      </c>
      <c r="Q82" s="392"/>
      <c r="R82" s="392">
        <f t="shared" si="25"/>
        <v>0</v>
      </c>
      <c r="S82" s="394" t="str">
        <f t="shared" si="26"/>
        <v/>
      </c>
      <c r="T82" s="394">
        <f t="shared" si="27"/>
        <v>0</v>
      </c>
      <c r="U82" s="394">
        <f t="shared" si="28"/>
        <v>0</v>
      </c>
      <c r="V82" s="424" t="e">
        <f t="shared" si="21"/>
        <v>#VALUE!</v>
      </c>
      <c r="W82" s="21"/>
      <c r="X82" s="515">
        <v>10293</v>
      </c>
      <c r="Y82" s="515">
        <v>0</v>
      </c>
      <c r="Z82" s="513"/>
      <c r="AA82" s="514"/>
      <c r="AE82" s="331"/>
    </row>
    <row r="83" spans="1:31" s="22" customFormat="1">
      <c r="A83" s="50">
        <f t="shared" si="29"/>
        <v>79</v>
      </c>
      <c r="B83" s="580" t="s">
        <v>1603</v>
      </c>
      <c r="C83" s="23" t="s">
        <v>742</v>
      </c>
      <c r="D83" s="489" t="s">
        <v>1641</v>
      </c>
      <c r="E83" s="318" t="str">
        <f>IF(G83="","",VLOOKUP(G83,'Danh mục CODE'!$D$2:$J$20064,7,0))</f>
        <v>NCC01126</v>
      </c>
      <c r="F83" s="28" t="str">
        <f>IF(E83="","",VLOOKUP(E83,'TONG HOP'!$E$8:$W$1883,19,0))</f>
        <v>CÔNG TY TNHH MTV DUY THANH LƯƠNG</v>
      </c>
      <c r="G83" s="315" t="s">
        <v>1296</v>
      </c>
      <c r="H83" s="226" t="str">
        <f>IF(E83="","",VLOOKUP(G83,'TONG HOP'!$C$8:$E$799,2,0))</f>
        <v>Bột đá Phước Hoà 03 (PH03) DTL</v>
      </c>
      <c r="I83" s="226" t="str">
        <f>IF(B83="","",VLOOKUP(G83,'TONG HOP'!$C$8:$F$799,4,0))</f>
        <v>kg</v>
      </c>
      <c r="J83" s="63">
        <f t="shared" si="22"/>
        <v>29440.5</v>
      </c>
      <c r="K83" s="63">
        <f t="shared" si="23"/>
        <v>30990</v>
      </c>
      <c r="L83" s="63">
        <f t="shared" si="20"/>
        <v>30990</v>
      </c>
      <c r="M83" s="392">
        <f>IF(Y83="","",VLOOKUP(G83,'Danh mục CODE'!$D$2:$I$1880,4,0))</f>
        <v>0.05</v>
      </c>
      <c r="N83" s="392">
        <v>4.2000000000000003E-2</v>
      </c>
      <c r="O83" s="392">
        <f t="shared" si="24"/>
        <v>0</v>
      </c>
      <c r="P83" s="392">
        <f>IF(Y83="","",VLOOKUP(G83,'Danh mục CODE'!$D$2:$I$1880,5,0))</f>
        <v>0</v>
      </c>
      <c r="Q83" s="392"/>
      <c r="R83" s="392">
        <f t="shared" si="25"/>
        <v>0</v>
      </c>
      <c r="S83" s="394" t="str">
        <f t="shared" si="26"/>
        <v/>
      </c>
      <c r="T83" s="394">
        <f t="shared" si="27"/>
        <v>0</v>
      </c>
      <c r="U83" s="394">
        <f t="shared" si="28"/>
        <v>0</v>
      </c>
      <c r="V83" s="424" t="e">
        <f t="shared" si="21"/>
        <v>#VALUE!</v>
      </c>
      <c r="W83" s="21"/>
      <c r="X83" s="515">
        <v>49230</v>
      </c>
      <c r="Y83" s="515">
        <v>18240</v>
      </c>
      <c r="Z83" s="513">
        <v>197</v>
      </c>
      <c r="AA83" s="514" t="s">
        <v>1529</v>
      </c>
      <c r="AE83" s="331"/>
    </row>
    <row r="84" spans="1:31" s="22" customFormat="1">
      <c r="A84" s="50">
        <f t="shared" si="29"/>
        <v>80</v>
      </c>
      <c r="B84" s="580" t="s">
        <v>1603</v>
      </c>
      <c r="C84" s="23" t="s">
        <v>742</v>
      </c>
      <c r="D84" s="489" t="s">
        <v>1641</v>
      </c>
      <c r="E84" s="318" t="str">
        <f>IF(G84="","",VLOOKUP(G84,'Danh mục CODE'!$D$2:$J$20064,7,0))</f>
        <v>NCC01126</v>
      </c>
      <c r="F84" s="28" t="str">
        <f>IF(E84="","",VLOOKUP(E84,'TONG HOP'!$E$8:$W$1883,19,0))</f>
        <v>CÔNG TY TNHH MTV DUY THANH LƯƠNG</v>
      </c>
      <c r="G84" s="315" t="s">
        <v>1296</v>
      </c>
      <c r="H84" s="226" t="str">
        <f>IF(E84="","",VLOOKUP(G84,'TONG HOP'!$C$8:$E$799,2,0))</f>
        <v>Bột đá Phước Hoà 03 (PH03) DTL</v>
      </c>
      <c r="I84" s="226" t="str">
        <f>IF(B84="","",VLOOKUP(G84,'TONG HOP'!$C$8:$F$799,4,0))</f>
        <v>kg</v>
      </c>
      <c r="J84" s="63">
        <f t="shared" si="22"/>
        <v>26875.5</v>
      </c>
      <c r="K84" s="63">
        <f t="shared" si="23"/>
        <v>28290</v>
      </c>
      <c r="L84" s="63">
        <f t="shared" si="20"/>
        <v>28290</v>
      </c>
      <c r="M84" s="392">
        <f>IF(Y84="","",VLOOKUP(G84,'Danh mục CODE'!$D$2:$I$1880,4,0))</f>
        <v>0.05</v>
      </c>
      <c r="N84" s="392">
        <v>4.2000000000000003E-2</v>
      </c>
      <c r="O84" s="392">
        <f t="shared" si="24"/>
        <v>0</v>
      </c>
      <c r="P84" s="392">
        <f>IF(Y84="","",VLOOKUP(G84,'Danh mục CODE'!$D$2:$I$1880,5,0))</f>
        <v>0</v>
      </c>
      <c r="Q84" s="392"/>
      <c r="R84" s="392">
        <f t="shared" si="25"/>
        <v>0</v>
      </c>
      <c r="S84" s="394" t="str">
        <f t="shared" si="26"/>
        <v/>
      </c>
      <c r="T84" s="394">
        <f t="shared" si="27"/>
        <v>0</v>
      </c>
      <c r="U84" s="394">
        <f t="shared" si="28"/>
        <v>0</v>
      </c>
      <c r="V84" s="424" t="e">
        <f t="shared" si="21"/>
        <v>#VALUE!</v>
      </c>
      <c r="W84" s="21"/>
      <c r="X84" s="515">
        <v>44590</v>
      </c>
      <c r="Y84" s="515">
        <v>16300</v>
      </c>
      <c r="Z84" s="513">
        <v>198</v>
      </c>
      <c r="AA84" s="514" t="s">
        <v>1519</v>
      </c>
      <c r="AE84" s="331"/>
    </row>
    <row r="85" spans="1:31" s="22" customFormat="1">
      <c r="A85" s="50">
        <f t="shared" si="29"/>
        <v>81</v>
      </c>
      <c r="B85" s="580" t="s">
        <v>1603</v>
      </c>
      <c r="C85" s="23" t="s">
        <v>742</v>
      </c>
      <c r="D85" s="489" t="s">
        <v>1641</v>
      </c>
      <c r="E85" s="318" t="str">
        <f>IF(G85="","",VLOOKUP(G85,'Danh mục CODE'!$D$2:$J$20064,7,0))</f>
        <v>NCC01126</v>
      </c>
      <c r="F85" s="28" t="str">
        <f>IF(E85="","",VLOOKUP(E85,'TONG HOP'!$E$8:$W$1883,19,0))</f>
        <v>CÔNG TY TNHH MTV DUY THANH LƯƠNG</v>
      </c>
      <c r="G85" s="315" t="s">
        <v>1296</v>
      </c>
      <c r="H85" s="226" t="str">
        <f>IF(E85="","",VLOOKUP(G85,'TONG HOP'!$C$8:$E$799,2,0))</f>
        <v>Bột đá Phước Hoà 03 (PH03) DTL</v>
      </c>
      <c r="I85" s="226" t="str">
        <f>IF(B85="","",VLOOKUP(G85,'TONG HOP'!$C$8:$F$799,4,0))</f>
        <v>kg</v>
      </c>
      <c r="J85" s="63">
        <f t="shared" si="22"/>
        <v>30504.5</v>
      </c>
      <c r="K85" s="63">
        <f t="shared" si="23"/>
        <v>32110</v>
      </c>
      <c r="L85" s="63">
        <f t="shared" si="20"/>
        <v>32110</v>
      </c>
      <c r="M85" s="392">
        <f>IF(Y85="","",VLOOKUP(G85,'Danh mục CODE'!$D$2:$I$1880,4,0))</f>
        <v>0.05</v>
      </c>
      <c r="N85" s="392">
        <v>4.2000000000000003E-2</v>
      </c>
      <c r="O85" s="392">
        <f t="shared" si="24"/>
        <v>0</v>
      </c>
      <c r="P85" s="392">
        <f>IF(Y85="","",VLOOKUP(G85,'Danh mục CODE'!$D$2:$I$1880,5,0))</f>
        <v>0</v>
      </c>
      <c r="Q85" s="392"/>
      <c r="R85" s="392">
        <f t="shared" si="25"/>
        <v>0</v>
      </c>
      <c r="S85" s="394" t="str">
        <f t="shared" si="26"/>
        <v/>
      </c>
      <c r="T85" s="394">
        <f t="shared" si="27"/>
        <v>0</v>
      </c>
      <c r="U85" s="394">
        <f t="shared" si="28"/>
        <v>0</v>
      </c>
      <c r="V85" s="424" t="e">
        <f t="shared" si="21"/>
        <v>#VALUE!</v>
      </c>
      <c r="W85" s="21"/>
      <c r="X85" s="515">
        <v>49540</v>
      </c>
      <c r="Y85" s="515">
        <v>17430</v>
      </c>
      <c r="Z85" s="513">
        <v>199</v>
      </c>
      <c r="AA85" s="514" t="s">
        <v>1518</v>
      </c>
      <c r="AE85" s="331"/>
    </row>
    <row r="86" spans="1:31" s="22" customFormat="1">
      <c r="A86" s="50">
        <f t="shared" si="29"/>
        <v>82</v>
      </c>
      <c r="B86" s="580" t="s">
        <v>1603</v>
      </c>
      <c r="C86" s="23" t="s">
        <v>742</v>
      </c>
      <c r="D86" s="489" t="s">
        <v>1641</v>
      </c>
      <c r="E86" s="318" t="str">
        <f>IF(G86="","",VLOOKUP(G86,'Danh mục CODE'!$D$2:$J$20064,7,0))</f>
        <v>NCC01126</v>
      </c>
      <c r="F86" s="28" t="str">
        <f>IF(E86="","",VLOOKUP(E86,'TONG HOP'!$E$8:$W$1883,19,0))</f>
        <v>CÔNG TY TNHH MTV DUY THANH LƯƠNG</v>
      </c>
      <c r="G86" s="315" t="s">
        <v>1296</v>
      </c>
      <c r="H86" s="226" t="str">
        <f>IF(E86="","",VLOOKUP(G86,'TONG HOP'!$C$8:$E$799,2,0))</f>
        <v>Bột đá Phước Hoà 03 (PH03) DTL</v>
      </c>
      <c r="I86" s="226" t="str">
        <f>IF(B86="","",VLOOKUP(G86,'TONG HOP'!$C$8:$F$799,4,0))</f>
        <v>kg</v>
      </c>
      <c r="J86" s="63">
        <f t="shared" si="22"/>
        <v>33212</v>
      </c>
      <c r="K86" s="63">
        <f t="shared" si="23"/>
        <v>34960</v>
      </c>
      <c r="L86" s="63">
        <f t="shared" si="20"/>
        <v>34960</v>
      </c>
      <c r="M86" s="392">
        <f>IF(Y86="","",VLOOKUP(G86,'Danh mục CODE'!$D$2:$I$1880,4,0))</f>
        <v>0.05</v>
      </c>
      <c r="N86" s="392">
        <v>4.2000000000000003E-2</v>
      </c>
      <c r="O86" s="392">
        <f t="shared" si="24"/>
        <v>0</v>
      </c>
      <c r="P86" s="392">
        <f>IF(Y86="","",VLOOKUP(G86,'Danh mục CODE'!$D$2:$I$1880,5,0))</f>
        <v>0</v>
      </c>
      <c r="Q86" s="392"/>
      <c r="R86" s="392">
        <f t="shared" si="25"/>
        <v>0</v>
      </c>
      <c r="S86" s="394" t="str">
        <f t="shared" si="26"/>
        <v/>
      </c>
      <c r="T86" s="394">
        <f t="shared" si="27"/>
        <v>0</v>
      </c>
      <c r="U86" s="394">
        <f t="shared" si="28"/>
        <v>0</v>
      </c>
      <c r="V86" s="424" t="e">
        <f t="shared" si="21"/>
        <v>#VALUE!</v>
      </c>
      <c r="W86" s="21"/>
      <c r="X86" s="515">
        <v>53330</v>
      </c>
      <c r="Y86" s="515">
        <v>18370</v>
      </c>
      <c r="Z86" s="513">
        <v>200</v>
      </c>
      <c r="AA86" s="514" t="s">
        <v>1513</v>
      </c>
      <c r="AE86" s="331"/>
    </row>
    <row r="87" spans="1:31" s="22" customFormat="1">
      <c r="A87" s="50">
        <f t="shared" si="29"/>
        <v>83</v>
      </c>
      <c r="B87" s="580" t="s">
        <v>1604</v>
      </c>
      <c r="C87" s="23" t="s">
        <v>742</v>
      </c>
      <c r="D87" s="489" t="s">
        <v>1641</v>
      </c>
      <c r="E87" s="318" t="str">
        <f>IF(G87="","",VLOOKUP(G87,'Danh mục CODE'!$D$2:$J$20064,7,0))</f>
        <v>NCC01126</v>
      </c>
      <c r="F87" s="28" t="str">
        <f>IF(E87="","",VLOOKUP(E87,'TONG HOP'!$E$8:$W$1883,19,0))</f>
        <v>CÔNG TY TNHH MTV DUY THANH LƯƠNG</v>
      </c>
      <c r="G87" s="315" t="s">
        <v>1147</v>
      </c>
      <c r="H87" s="226" t="str">
        <f>IF(E87="","",VLOOKUP(G87,'TONG HOP'!$C$8:$E$799,2,0))</f>
        <v>Đất sét Hoa đào (DTL) BD01</v>
      </c>
      <c r="I87" s="226" t="str">
        <f>IF(B87="","",VLOOKUP(G87,'TONG HOP'!$C$8:$F$799,4,0))</f>
        <v>kg</v>
      </c>
      <c r="J87" s="63">
        <f t="shared" si="22"/>
        <v>27150</v>
      </c>
      <c r="K87" s="63">
        <f t="shared" si="23"/>
        <v>36200</v>
      </c>
      <c r="L87" s="63">
        <f t="shared" si="20"/>
        <v>36200</v>
      </c>
      <c r="M87" s="392">
        <f>IF(Y87="","",VLOOKUP(G87,'Danh mục CODE'!$D$2:$I$1880,4,0))</f>
        <v>0.25</v>
      </c>
      <c r="N87" s="392">
        <v>0.18</v>
      </c>
      <c r="O87" s="392">
        <f t="shared" si="24"/>
        <v>0</v>
      </c>
      <c r="P87" s="392">
        <f>IF(Y87="","",VLOOKUP(G87,'Danh mục CODE'!$D$2:$I$1880,5,0))</f>
        <v>0</v>
      </c>
      <c r="Q87" s="392"/>
      <c r="R87" s="392">
        <f t="shared" si="25"/>
        <v>0</v>
      </c>
      <c r="S87" s="394" t="str">
        <f t="shared" si="26"/>
        <v/>
      </c>
      <c r="T87" s="394">
        <f t="shared" si="27"/>
        <v>0</v>
      </c>
      <c r="U87" s="394">
        <f t="shared" si="28"/>
        <v>0</v>
      </c>
      <c r="V87" s="424" t="e">
        <f t="shared" si="21"/>
        <v>#VALUE!</v>
      </c>
      <c r="W87" s="21"/>
      <c r="X87" s="515">
        <v>54380</v>
      </c>
      <c r="Y87" s="515">
        <v>18180</v>
      </c>
      <c r="Z87" s="513">
        <v>220</v>
      </c>
      <c r="AA87" s="514" t="s">
        <v>1529</v>
      </c>
      <c r="AE87" s="331"/>
    </row>
    <row r="88" spans="1:31" s="22" customFormat="1">
      <c r="A88" s="50">
        <f t="shared" si="29"/>
        <v>84</v>
      </c>
      <c r="B88" s="580" t="s">
        <v>1604</v>
      </c>
      <c r="C88" s="23" t="s">
        <v>742</v>
      </c>
      <c r="D88" s="489" t="s">
        <v>1641</v>
      </c>
      <c r="E88" s="318" t="str">
        <f>IF(G88="","",VLOOKUP(G88,'Danh mục CODE'!$D$2:$J$20064,7,0))</f>
        <v>NCC01126</v>
      </c>
      <c r="F88" s="28" t="str">
        <f>IF(E88="","",VLOOKUP(E88,'TONG HOP'!$E$8:$W$1883,19,0))</f>
        <v>CÔNG TY TNHH MTV DUY THANH LƯƠNG</v>
      </c>
      <c r="G88" s="315" t="s">
        <v>1147</v>
      </c>
      <c r="H88" s="226" t="str">
        <f>IF(E88="","",VLOOKUP(G88,'TONG HOP'!$C$8:$E$799,2,0))</f>
        <v>Đất sét Hoa đào (DTL) BD01</v>
      </c>
      <c r="I88" s="226" t="str">
        <f>IF(B88="","",VLOOKUP(G88,'TONG HOP'!$C$8:$F$799,4,0))</f>
        <v>kg</v>
      </c>
      <c r="J88" s="63">
        <f t="shared" si="22"/>
        <v>26527.5</v>
      </c>
      <c r="K88" s="63">
        <f t="shared" si="23"/>
        <v>35370</v>
      </c>
      <c r="L88" s="63">
        <f t="shared" si="20"/>
        <v>35370</v>
      </c>
      <c r="M88" s="392">
        <f>IF(Y88="","",VLOOKUP(G88,'Danh mục CODE'!$D$2:$I$1880,4,0))</f>
        <v>0.25</v>
      </c>
      <c r="N88" s="392">
        <v>0.18</v>
      </c>
      <c r="O88" s="392">
        <f t="shared" si="24"/>
        <v>0</v>
      </c>
      <c r="P88" s="392">
        <f>IF(Y88="","",VLOOKUP(G88,'Danh mục CODE'!$D$2:$I$1880,5,0))</f>
        <v>0</v>
      </c>
      <c r="Q88" s="392"/>
      <c r="R88" s="392">
        <f t="shared" si="25"/>
        <v>0</v>
      </c>
      <c r="S88" s="394" t="str">
        <f t="shared" si="26"/>
        <v/>
      </c>
      <c r="T88" s="394">
        <f t="shared" si="27"/>
        <v>0</v>
      </c>
      <c r="U88" s="394">
        <f t="shared" si="28"/>
        <v>0</v>
      </c>
      <c r="V88" s="424" t="e">
        <f t="shared" si="21"/>
        <v>#VALUE!</v>
      </c>
      <c r="W88" s="21"/>
      <c r="X88" s="515">
        <v>52730</v>
      </c>
      <c r="Y88" s="515">
        <v>17360</v>
      </c>
      <c r="Z88" s="513">
        <v>228</v>
      </c>
      <c r="AA88" s="514" t="s">
        <v>1518</v>
      </c>
      <c r="AE88" s="331"/>
    </row>
    <row r="89" spans="1:31" s="22" customFormat="1">
      <c r="A89" s="50">
        <f t="shared" si="29"/>
        <v>85</v>
      </c>
      <c r="B89" s="580" t="s">
        <v>1604</v>
      </c>
      <c r="C89" s="23" t="s">
        <v>742</v>
      </c>
      <c r="D89" s="489" t="s">
        <v>1641</v>
      </c>
      <c r="E89" s="318" t="str">
        <f>IF(G89="","",VLOOKUP(G89,'Danh mục CODE'!$D$2:$J$20064,7,0))</f>
        <v>NCC01126</v>
      </c>
      <c r="F89" s="28" t="str">
        <f>IF(E89="","",VLOOKUP(E89,'TONG HOP'!$E$8:$W$1883,19,0))</f>
        <v>CÔNG TY TNHH MTV DUY THANH LƯƠNG</v>
      </c>
      <c r="G89" s="315" t="s">
        <v>1147</v>
      </c>
      <c r="H89" s="226" t="str">
        <f>IF(E89="","",VLOOKUP(G89,'TONG HOP'!$C$8:$E$799,2,0))</f>
        <v>Đất sét Hoa đào (DTL) BD01</v>
      </c>
      <c r="I89" s="226" t="str">
        <f>IF(B89="","",VLOOKUP(G89,'TONG HOP'!$C$8:$F$799,4,0))</f>
        <v>kg</v>
      </c>
      <c r="J89" s="63">
        <f t="shared" si="22"/>
        <v>24420</v>
      </c>
      <c r="K89" s="63">
        <f t="shared" si="23"/>
        <v>32560</v>
      </c>
      <c r="L89" s="63">
        <f t="shared" si="20"/>
        <v>32560</v>
      </c>
      <c r="M89" s="392">
        <f>IF(Y89="","",VLOOKUP(G89,'Danh mục CODE'!$D$2:$I$1880,4,0))</f>
        <v>0.25</v>
      </c>
      <c r="N89" s="392">
        <v>0.18</v>
      </c>
      <c r="O89" s="392">
        <f t="shared" si="24"/>
        <v>0</v>
      </c>
      <c r="P89" s="392">
        <f>IF(Y89="","",VLOOKUP(G89,'Danh mục CODE'!$D$2:$I$1880,5,0))</f>
        <v>0</v>
      </c>
      <c r="Q89" s="392"/>
      <c r="R89" s="392">
        <f t="shared" si="25"/>
        <v>0</v>
      </c>
      <c r="S89" s="394" t="str">
        <f t="shared" si="26"/>
        <v/>
      </c>
      <c r="T89" s="394">
        <f t="shared" si="27"/>
        <v>0</v>
      </c>
      <c r="U89" s="394">
        <f t="shared" si="28"/>
        <v>0</v>
      </c>
      <c r="V89" s="424" t="e">
        <f t="shared" si="21"/>
        <v>#VALUE!</v>
      </c>
      <c r="W89" s="21"/>
      <c r="X89" s="515">
        <v>48790</v>
      </c>
      <c r="Y89" s="515">
        <v>16230</v>
      </c>
      <c r="Z89" s="513">
        <v>230</v>
      </c>
      <c r="AA89" s="514" t="s">
        <v>1519</v>
      </c>
      <c r="AE89" s="331"/>
    </row>
    <row r="90" spans="1:31" s="22" customFormat="1">
      <c r="A90" s="50">
        <f t="shared" si="29"/>
        <v>86</v>
      </c>
      <c r="B90" s="580" t="s">
        <v>1604</v>
      </c>
      <c r="C90" s="23" t="s">
        <v>742</v>
      </c>
      <c r="D90" s="489" t="s">
        <v>1641</v>
      </c>
      <c r="E90" s="318" t="str">
        <f>IF(G90="","",VLOOKUP(G90,'Danh mục CODE'!$D$2:$J$20064,7,0))</f>
        <v>NCC01126</v>
      </c>
      <c r="F90" s="28" t="str">
        <f>IF(E90="","",VLOOKUP(E90,'TONG HOP'!$E$8:$W$1883,19,0))</f>
        <v>CÔNG TY TNHH MTV DUY THANH LƯƠNG</v>
      </c>
      <c r="G90" s="315" t="s">
        <v>1147</v>
      </c>
      <c r="H90" s="226" t="str">
        <f>IF(E90="","",VLOOKUP(G90,'TONG HOP'!$C$8:$E$799,2,0))</f>
        <v>Đất sét Hoa đào (DTL) BD01</v>
      </c>
      <c r="I90" s="226" t="str">
        <f>IF(B90="","",VLOOKUP(G90,'TONG HOP'!$C$8:$F$799,4,0))</f>
        <v>kg</v>
      </c>
      <c r="J90" s="63">
        <f t="shared" si="22"/>
        <v>26647.5</v>
      </c>
      <c r="K90" s="63">
        <f t="shared" si="23"/>
        <v>35530</v>
      </c>
      <c r="L90" s="63">
        <f t="shared" si="20"/>
        <v>35530</v>
      </c>
      <c r="M90" s="392">
        <f>IF(Y90="","",VLOOKUP(G90,'Danh mục CODE'!$D$2:$I$1880,4,0))</f>
        <v>0.25</v>
      </c>
      <c r="N90" s="392">
        <v>0.18</v>
      </c>
      <c r="O90" s="392">
        <f t="shared" si="24"/>
        <v>0</v>
      </c>
      <c r="P90" s="392">
        <f>IF(Y90="","",VLOOKUP(G90,'Danh mục CODE'!$D$2:$I$1880,5,0))</f>
        <v>0</v>
      </c>
      <c r="Q90" s="392"/>
      <c r="R90" s="392">
        <f t="shared" si="25"/>
        <v>0</v>
      </c>
      <c r="S90" s="394" t="str">
        <f t="shared" si="26"/>
        <v/>
      </c>
      <c r="T90" s="394">
        <f t="shared" si="27"/>
        <v>0</v>
      </c>
      <c r="U90" s="394">
        <f t="shared" si="28"/>
        <v>0</v>
      </c>
      <c r="V90" s="424" t="e">
        <f t="shared" si="21"/>
        <v>#VALUE!</v>
      </c>
      <c r="W90" s="21"/>
      <c r="X90" s="515">
        <v>53720</v>
      </c>
      <c r="Y90" s="515">
        <v>18190</v>
      </c>
      <c r="Z90" s="513">
        <v>237</v>
      </c>
      <c r="AA90" s="514" t="s">
        <v>1513</v>
      </c>
      <c r="AE90" s="331"/>
    </row>
    <row r="91" spans="1:31" s="22" customFormat="1">
      <c r="A91" s="50">
        <f t="shared" si="29"/>
        <v>87</v>
      </c>
      <c r="B91" s="580" t="s">
        <v>1605</v>
      </c>
      <c r="C91" s="23" t="s">
        <v>742</v>
      </c>
      <c r="D91" s="489" t="s">
        <v>1641</v>
      </c>
      <c r="E91" s="318" t="str">
        <f>IF(G91="","",VLOOKUP(G91,'Danh mục CODE'!$D$2:$J$20064,7,0))</f>
        <v>NCC04859</v>
      </c>
      <c r="F91" s="28" t="str">
        <f>IF(E91="","",VLOOKUP(E91,'TONG HOP'!$E$8:$W$1883,19,0))</f>
        <v>CÔNG TY TNHH DT GREENPOWER</v>
      </c>
      <c r="G91" s="315" t="s">
        <v>1497</v>
      </c>
      <c r="H91" s="226" t="str">
        <f>IF(E91="","",VLOOKUP(G91,'TONG HOP'!$C$8:$E$799,2,0))</f>
        <v>Vỏ điều- GreenPower lô 1</v>
      </c>
      <c r="I91" s="226" t="str">
        <f>IF(B91="","",VLOOKUP(G91,'TONG HOP'!$C$8:$F$799,4,0))</f>
        <v>kg</v>
      </c>
      <c r="J91" s="63">
        <f t="shared" si="22"/>
        <v>41142.400000000001</v>
      </c>
      <c r="K91" s="63">
        <f t="shared" si="23"/>
        <v>47840</v>
      </c>
      <c r="L91" s="63">
        <f t="shared" si="20"/>
        <v>47840</v>
      </c>
      <c r="M91" s="392">
        <f>IF(Y91="","",VLOOKUP(G91,'Danh mục CODE'!$D$2:$I$1880,4,0))</f>
        <v>0.14000000000000001</v>
      </c>
      <c r="N91" s="392">
        <v>0.13</v>
      </c>
      <c r="O91" s="392">
        <f t="shared" si="24"/>
        <v>0</v>
      </c>
      <c r="P91" s="392">
        <f>IF(Y91="","",VLOOKUP(G91,'Danh mục CODE'!$D$2:$I$1880,5,0))</f>
        <v>0</v>
      </c>
      <c r="Q91" s="392"/>
      <c r="R91" s="392">
        <f t="shared" si="25"/>
        <v>0</v>
      </c>
      <c r="S91" s="394" t="str">
        <f t="shared" si="26"/>
        <v/>
      </c>
      <c r="T91" s="394">
        <f t="shared" si="27"/>
        <v>0</v>
      </c>
      <c r="U91" s="394">
        <f t="shared" si="28"/>
        <v>0</v>
      </c>
      <c r="V91" s="424" t="e">
        <f t="shared" si="21"/>
        <v>#VALUE!</v>
      </c>
      <c r="W91" s="21"/>
      <c r="X91" s="515">
        <v>73230</v>
      </c>
      <c r="Y91" s="515">
        <v>25390</v>
      </c>
      <c r="Z91" s="513">
        <v>235</v>
      </c>
      <c r="AA91" s="514" t="s">
        <v>1660</v>
      </c>
      <c r="AE91" s="331"/>
    </row>
    <row r="92" spans="1:31" s="22" customFormat="1">
      <c r="A92" s="50">
        <f t="shared" si="29"/>
        <v>88</v>
      </c>
      <c r="B92" s="580" t="s">
        <v>1606</v>
      </c>
      <c r="C92" s="23" t="s">
        <v>742</v>
      </c>
      <c r="D92" s="489" t="s">
        <v>1641</v>
      </c>
      <c r="E92" s="318" t="str">
        <f>IF(G92="","",VLOOKUP(G92,'Danh mục CODE'!$D$2:$J$20064,7,0))</f>
        <v>NCC01684</v>
      </c>
      <c r="F92" s="28" t="str">
        <f>IF(E92="","",VLOOKUP(E92,'TONG HOP'!$E$8:$W$1883,19,0))</f>
        <v>CÔNG TY TNHH DỊCH VỤ VẬN TẢI LIÊN HOÀNG PHÚC</v>
      </c>
      <c r="G92" s="17" t="s">
        <v>784</v>
      </c>
      <c r="H92" s="226" t="str">
        <f>IF(E92="","",VLOOKUP(G92,'TONG HOP'!$C$8:$E$799,2,0))</f>
        <v>Đất Đỏ Hoa Đào (BD02) LHP</v>
      </c>
      <c r="I92" s="226" t="str">
        <f>IF(B92="","",VLOOKUP(G92,'TONG HOP'!$C$8:$F$799,4,0))</f>
        <v>kg</v>
      </c>
      <c r="J92" s="63">
        <f t="shared" si="22"/>
        <v>28417.5</v>
      </c>
      <c r="K92" s="63">
        <f t="shared" si="23"/>
        <v>37890</v>
      </c>
      <c r="L92" s="63">
        <f t="shared" si="20"/>
        <v>37890</v>
      </c>
      <c r="M92" s="392">
        <f>IF(Y92="","",VLOOKUP(G92,'Danh mục CODE'!$D$2:$I$1880,4,0))</f>
        <v>0.25</v>
      </c>
      <c r="N92" s="392">
        <v>0.184</v>
      </c>
      <c r="O92" s="392">
        <f t="shared" si="24"/>
        <v>0</v>
      </c>
      <c r="P92" s="392">
        <f>IF(Y92="","",VLOOKUP(G92,'Danh mục CODE'!$D$2:$I$1880,5,0))</f>
        <v>0</v>
      </c>
      <c r="Q92" s="392"/>
      <c r="R92" s="392">
        <f t="shared" si="25"/>
        <v>0</v>
      </c>
      <c r="S92" s="394" t="str">
        <f t="shared" si="26"/>
        <v/>
      </c>
      <c r="T92" s="394">
        <f t="shared" si="27"/>
        <v>0</v>
      </c>
      <c r="U92" s="394">
        <f t="shared" si="28"/>
        <v>0</v>
      </c>
      <c r="V92" s="424" t="e">
        <f t="shared" si="21"/>
        <v>#VALUE!</v>
      </c>
      <c r="W92" s="21"/>
      <c r="X92" s="515">
        <v>57480</v>
      </c>
      <c r="Y92" s="515">
        <v>19590</v>
      </c>
      <c r="Z92" s="513">
        <v>209</v>
      </c>
      <c r="AA92" s="514" t="s">
        <v>1635</v>
      </c>
      <c r="AE92" s="331"/>
    </row>
    <row r="93" spans="1:31" s="22" customFormat="1">
      <c r="A93" s="50">
        <f t="shared" si="29"/>
        <v>89</v>
      </c>
      <c r="B93" s="580" t="s">
        <v>1606</v>
      </c>
      <c r="C93" s="23" t="s">
        <v>742</v>
      </c>
      <c r="D93" s="489" t="s">
        <v>1641</v>
      </c>
      <c r="E93" s="318" t="str">
        <f>IF(G93="","",VLOOKUP(G93,'Danh mục CODE'!$D$2:$J$20064,7,0))</f>
        <v>NCC01684</v>
      </c>
      <c r="F93" s="28" t="str">
        <f>IF(E93="","",VLOOKUP(E93,'TONG HOP'!$E$8:$W$1883,19,0))</f>
        <v>CÔNG TY TNHH DỊCH VỤ VẬN TẢI LIÊN HOÀNG PHÚC</v>
      </c>
      <c r="G93" s="17" t="s">
        <v>784</v>
      </c>
      <c r="H93" s="226" t="str">
        <f>IF(E93="","",VLOOKUP(G93,'TONG HOP'!$C$8:$E$799,2,0))</f>
        <v>Đất Đỏ Hoa Đào (BD02) LHP</v>
      </c>
      <c r="I93" s="226" t="str">
        <f>IF(B93="","",VLOOKUP(G93,'TONG HOP'!$C$8:$F$799,4,0))</f>
        <v>kg</v>
      </c>
      <c r="J93" s="63">
        <f t="shared" si="22"/>
        <v>28657.5</v>
      </c>
      <c r="K93" s="63">
        <f t="shared" si="23"/>
        <v>38210</v>
      </c>
      <c r="L93" s="63">
        <f t="shared" si="20"/>
        <v>38210</v>
      </c>
      <c r="M93" s="392">
        <f>IF(Y93="","",VLOOKUP(G93,'Danh mục CODE'!$D$2:$I$1880,4,0))</f>
        <v>0.25</v>
      </c>
      <c r="N93" s="392">
        <v>0.184</v>
      </c>
      <c r="O93" s="392">
        <f t="shared" si="24"/>
        <v>0</v>
      </c>
      <c r="P93" s="392">
        <f>IF(Y93="","",VLOOKUP(G93,'Danh mục CODE'!$D$2:$I$1880,5,0))</f>
        <v>0</v>
      </c>
      <c r="Q93" s="392"/>
      <c r="R93" s="392">
        <f t="shared" si="25"/>
        <v>0</v>
      </c>
      <c r="S93" s="394" t="str">
        <f t="shared" si="26"/>
        <v/>
      </c>
      <c r="T93" s="394">
        <f t="shared" si="27"/>
        <v>0</v>
      </c>
      <c r="U93" s="394">
        <f t="shared" si="28"/>
        <v>0</v>
      </c>
      <c r="V93" s="424" t="e">
        <f t="shared" si="21"/>
        <v>#VALUE!</v>
      </c>
      <c r="W93" s="21"/>
      <c r="X93" s="515">
        <v>57670</v>
      </c>
      <c r="Y93" s="515">
        <v>19460</v>
      </c>
      <c r="Z93" s="513">
        <v>210</v>
      </c>
      <c r="AA93" s="514" t="s">
        <v>1663</v>
      </c>
      <c r="AE93" s="331"/>
    </row>
    <row r="94" spans="1:31" s="22" customFormat="1">
      <c r="A94" s="50">
        <f t="shared" si="29"/>
        <v>90</v>
      </c>
      <c r="B94" s="580" t="s">
        <v>1606</v>
      </c>
      <c r="C94" s="23" t="s">
        <v>742</v>
      </c>
      <c r="D94" s="489" t="s">
        <v>1641</v>
      </c>
      <c r="E94" s="318" t="str">
        <f>IF(G94="","",VLOOKUP(G94,'Danh mục CODE'!$D$2:$J$20064,7,0))</f>
        <v>NCC01684</v>
      </c>
      <c r="F94" s="28" t="str">
        <f>IF(E94="","",VLOOKUP(E94,'TONG HOP'!$E$8:$W$1883,19,0))</f>
        <v>CÔNG TY TNHH DỊCH VỤ VẬN TẢI LIÊN HOÀNG PHÚC</v>
      </c>
      <c r="G94" s="17" t="s">
        <v>784</v>
      </c>
      <c r="H94" s="226" t="str">
        <f>IF(E94="","",VLOOKUP(G94,'TONG HOP'!$C$8:$E$799,2,0))</f>
        <v>Đất Đỏ Hoa Đào (BD02) LHP</v>
      </c>
      <c r="I94" s="226" t="str">
        <f>IF(B94="","",VLOOKUP(G94,'TONG HOP'!$C$8:$F$799,4,0))</f>
        <v>kg</v>
      </c>
      <c r="J94" s="63">
        <f t="shared" si="22"/>
        <v>28845</v>
      </c>
      <c r="K94" s="63">
        <f t="shared" si="23"/>
        <v>38460</v>
      </c>
      <c r="L94" s="63">
        <f t="shared" si="20"/>
        <v>38460</v>
      </c>
      <c r="M94" s="392">
        <f>IF(Y94="","",VLOOKUP(G94,'Danh mục CODE'!$D$2:$I$1880,4,0))</f>
        <v>0.25</v>
      </c>
      <c r="N94" s="392">
        <v>0.184</v>
      </c>
      <c r="O94" s="392">
        <f t="shared" si="24"/>
        <v>0</v>
      </c>
      <c r="P94" s="392">
        <f>IF(Y94="","",VLOOKUP(G94,'Danh mục CODE'!$D$2:$I$1880,5,0))</f>
        <v>0</v>
      </c>
      <c r="Q94" s="392"/>
      <c r="R94" s="392">
        <f t="shared" si="25"/>
        <v>0</v>
      </c>
      <c r="S94" s="394" t="str">
        <f t="shared" si="26"/>
        <v/>
      </c>
      <c r="T94" s="394">
        <f t="shared" si="27"/>
        <v>0</v>
      </c>
      <c r="U94" s="394">
        <f t="shared" si="28"/>
        <v>0</v>
      </c>
      <c r="V94" s="424" t="e">
        <f t="shared" si="21"/>
        <v>#VALUE!</v>
      </c>
      <c r="W94" s="21"/>
      <c r="X94" s="515">
        <v>57340</v>
      </c>
      <c r="Y94" s="515">
        <v>18880</v>
      </c>
      <c r="Z94" s="513">
        <v>212</v>
      </c>
      <c r="AA94" s="514" t="s">
        <v>1664</v>
      </c>
      <c r="AE94" s="331"/>
    </row>
    <row r="95" spans="1:31" s="22" customFormat="1">
      <c r="A95" s="50">
        <f t="shared" si="29"/>
        <v>91</v>
      </c>
      <c r="B95" s="580" t="s">
        <v>1606</v>
      </c>
      <c r="C95" s="23" t="s">
        <v>742</v>
      </c>
      <c r="D95" s="489" t="s">
        <v>1641</v>
      </c>
      <c r="E95" s="318" t="str">
        <f>IF(G95="","",VLOOKUP(G95,'Danh mục CODE'!$D$2:$J$20064,7,0))</f>
        <v>NCC01684</v>
      </c>
      <c r="F95" s="28" t="str">
        <f>IF(E95="","",VLOOKUP(E95,'TONG HOP'!$E$8:$W$1883,19,0))</f>
        <v>CÔNG TY TNHH DỊCH VỤ VẬN TẢI LIÊN HOÀNG PHÚC</v>
      </c>
      <c r="G95" s="17" t="s">
        <v>784</v>
      </c>
      <c r="H95" s="226" t="str">
        <f>IF(E95="","",VLOOKUP(G95,'TONG HOP'!$C$8:$E$799,2,0))</f>
        <v>Đất Đỏ Hoa Đào (BD02) LHP</v>
      </c>
      <c r="I95" s="226" t="str">
        <f>IF(B95="","",VLOOKUP(G95,'TONG HOP'!$C$8:$F$799,4,0))</f>
        <v>kg</v>
      </c>
      <c r="J95" s="63">
        <f t="shared" si="22"/>
        <v>28995</v>
      </c>
      <c r="K95" s="63">
        <f t="shared" si="23"/>
        <v>38660</v>
      </c>
      <c r="L95" s="63">
        <f t="shared" si="20"/>
        <v>38660</v>
      </c>
      <c r="M95" s="392">
        <f>IF(Y95="","",VLOOKUP(G95,'Danh mục CODE'!$D$2:$I$1880,4,0))</f>
        <v>0.25</v>
      </c>
      <c r="N95" s="392">
        <v>0.184</v>
      </c>
      <c r="O95" s="392">
        <f t="shared" si="24"/>
        <v>0</v>
      </c>
      <c r="P95" s="392">
        <f>IF(Y95="","",VLOOKUP(G95,'Danh mục CODE'!$D$2:$I$1880,5,0))</f>
        <v>0</v>
      </c>
      <c r="Q95" s="392"/>
      <c r="R95" s="392">
        <f t="shared" si="25"/>
        <v>0</v>
      </c>
      <c r="S95" s="394" t="str">
        <f t="shared" si="26"/>
        <v/>
      </c>
      <c r="T95" s="394">
        <f t="shared" si="27"/>
        <v>0</v>
      </c>
      <c r="U95" s="394">
        <f t="shared" si="28"/>
        <v>0</v>
      </c>
      <c r="V95" s="424" t="e">
        <f t="shared" si="21"/>
        <v>#VALUE!</v>
      </c>
      <c r="W95" s="21"/>
      <c r="X95" s="515">
        <v>58240</v>
      </c>
      <c r="Y95" s="515">
        <v>19580</v>
      </c>
      <c r="Z95" s="513">
        <v>217</v>
      </c>
      <c r="AA95" s="581" t="s">
        <v>1665</v>
      </c>
      <c r="AE95" s="331"/>
    </row>
    <row r="96" spans="1:31" s="22" customFormat="1">
      <c r="A96" s="50">
        <f t="shared" si="29"/>
        <v>92</v>
      </c>
      <c r="B96" s="580" t="s">
        <v>1606</v>
      </c>
      <c r="C96" s="23" t="s">
        <v>742</v>
      </c>
      <c r="D96" s="489" t="s">
        <v>1641</v>
      </c>
      <c r="E96" s="318" t="str">
        <f>IF(G96="","",VLOOKUP(G96,'Danh mục CODE'!$D$2:$J$20064,7,0))</f>
        <v>NCC01684</v>
      </c>
      <c r="F96" s="28" t="str">
        <f>IF(E96="","",VLOOKUP(E96,'TONG HOP'!$E$8:$W$1883,19,0))</f>
        <v>CÔNG TY TNHH DỊCH VỤ VẬN TẢI LIÊN HOÀNG PHÚC</v>
      </c>
      <c r="G96" s="17" t="s">
        <v>784</v>
      </c>
      <c r="H96" s="226" t="str">
        <f>IF(E96="","",VLOOKUP(G96,'TONG HOP'!$C$8:$E$799,2,0))</f>
        <v>Đất Đỏ Hoa Đào (BD02) LHP</v>
      </c>
      <c r="I96" s="226" t="str">
        <f>IF(B96="","",VLOOKUP(G96,'TONG HOP'!$C$8:$F$799,4,0))</f>
        <v>kg</v>
      </c>
      <c r="J96" s="63">
        <f t="shared" si="22"/>
        <v>38625</v>
      </c>
      <c r="K96" s="63">
        <f t="shared" si="23"/>
        <v>51500</v>
      </c>
      <c r="L96" s="63">
        <f t="shared" si="20"/>
        <v>51500</v>
      </c>
      <c r="M96" s="392">
        <f>IF(Y96="","",VLOOKUP(G96,'Danh mục CODE'!$D$2:$I$1880,4,0))</f>
        <v>0.25</v>
      </c>
      <c r="N96" s="392">
        <v>0.184</v>
      </c>
      <c r="O96" s="392">
        <f t="shared" si="24"/>
        <v>0</v>
      </c>
      <c r="P96" s="392">
        <f>IF(Y96="","",VLOOKUP(G96,'Danh mục CODE'!$D$2:$I$1880,5,0))</f>
        <v>0</v>
      </c>
      <c r="Q96" s="392"/>
      <c r="R96" s="392">
        <f t="shared" si="25"/>
        <v>0</v>
      </c>
      <c r="S96" s="394" t="str">
        <f t="shared" si="26"/>
        <v/>
      </c>
      <c r="T96" s="394">
        <f t="shared" si="27"/>
        <v>0</v>
      </c>
      <c r="U96" s="394">
        <f t="shared" si="28"/>
        <v>0</v>
      </c>
      <c r="V96" s="424" t="e">
        <f t="shared" si="21"/>
        <v>#VALUE!</v>
      </c>
      <c r="W96" s="21"/>
      <c r="X96" s="515">
        <v>73640</v>
      </c>
      <c r="Y96" s="515">
        <v>22140</v>
      </c>
      <c r="Z96" s="513">
        <v>219</v>
      </c>
      <c r="AA96" s="581" t="s">
        <v>1666</v>
      </c>
      <c r="AE96" s="331"/>
    </row>
    <row r="97" spans="1:31" s="22" customFormat="1">
      <c r="A97" s="50">
        <f t="shared" si="29"/>
        <v>93</v>
      </c>
      <c r="B97" s="580" t="s">
        <v>1606</v>
      </c>
      <c r="C97" s="23" t="s">
        <v>742</v>
      </c>
      <c r="D97" s="489" t="s">
        <v>1641</v>
      </c>
      <c r="E97" s="318" t="str">
        <f>IF(G97="","",VLOOKUP(G97,'Danh mục CODE'!$D$2:$J$20064,7,0))</f>
        <v>NCC01684</v>
      </c>
      <c r="F97" s="28" t="str">
        <f>IF(E97="","",VLOOKUP(E97,'TONG HOP'!$E$8:$W$1883,19,0))</f>
        <v>CÔNG TY TNHH DỊCH VỤ VẬN TẢI LIÊN HOÀNG PHÚC</v>
      </c>
      <c r="G97" s="17" t="s">
        <v>784</v>
      </c>
      <c r="H97" s="226" t="str">
        <f>IF(E97="","",VLOOKUP(G97,'TONG HOP'!$C$8:$E$799,2,0))</f>
        <v>Đất Đỏ Hoa Đào (BD02) LHP</v>
      </c>
      <c r="I97" s="226" t="str">
        <f>IF(B97="","",VLOOKUP(G97,'TONG HOP'!$C$8:$F$799,4,0))</f>
        <v>kg</v>
      </c>
      <c r="J97" s="63">
        <f t="shared" si="22"/>
        <v>37327.5</v>
      </c>
      <c r="K97" s="63">
        <f t="shared" si="23"/>
        <v>49770</v>
      </c>
      <c r="L97" s="63">
        <f t="shared" si="20"/>
        <v>49770</v>
      </c>
      <c r="M97" s="392">
        <f>IF(Y97="","",VLOOKUP(G97,'Danh mục CODE'!$D$2:$I$1880,4,0))</f>
        <v>0.25</v>
      </c>
      <c r="N97" s="392">
        <v>0.184</v>
      </c>
      <c r="O97" s="392">
        <f t="shared" si="24"/>
        <v>0</v>
      </c>
      <c r="P97" s="392">
        <f>IF(Y97="","",VLOOKUP(G97,'Danh mục CODE'!$D$2:$I$1880,5,0))</f>
        <v>0</v>
      </c>
      <c r="Q97" s="392"/>
      <c r="R97" s="392">
        <f t="shared" si="25"/>
        <v>0</v>
      </c>
      <c r="S97" s="394" t="str">
        <f t="shared" si="26"/>
        <v/>
      </c>
      <c r="T97" s="394">
        <f t="shared" si="27"/>
        <v>0</v>
      </c>
      <c r="U97" s="394">
        <f t="shared" si="28"/>
        <v>0</v>
      </c>
      <c r="V97" s="424" t="e">
        <f t="shared" si="21"/>
        <v>#VALUE!</v>
      </c>
      <c r="W97" s="21"/>
      <c r="X97" s="515">
        <v>68860</v>
      </c>
      <c r="Y97" s="515">
        <v>19090</v>
      </c>
      <c r="Z97" s="513">
        <v>221</v>
      </c>
      <c r="AA97" s="514" t="s">
        <v>1667</v>
      </c>
      <c r="AE97" s="331"/>
    </row>
    <row r="98" spans="1:31" s="22" customFormat="1">
      <c r="A98" s="50">
        <f t="shared" si="29"/>
        <v>94</v>
      </c>
      <c r="B98" s="580" t="s">
        <v>1606</v>
      </c>
      <c r="C98" s="23" t="s">
        <v>742</v>
      </c>
      <c r="D98" s="489" t="s">
        <v>1641</v>
      </c>
      <c r="E98" s="318" t="str">
        <f>IF(G98="","",VLOOKUP(G98,'Danh mục CODE'!$D$2:$J$20064,7,0))</f>
        <v>NCC01684</v>
      </c>
      <c r="F98" s="28" t="str">
        <f>IF(E98="","",VLOOKUP(E98,'TONG HOP'!$E$8:$W$1883,19,0))</f>
        <v>CÔNG TY TNHH DỊCH VỤ VẬN TẢI LIÊN HOÀNG PHÚC</v>
      </c>
      <c r="G98" s="17" t="s">
        <v>784</v>
      </c>
      <c r="H98" s="226" t="str">
        <f>IF(E98="","",VLOOKUP(G98,'TONG HOP'!$C$8:$E$799,2,0))</f>
        <v>Đất Đỏ Hoa Đào (BD02) LHP</v>
      </c>
      <c r="I98" s="226" t="str">
        <f>IF(B98="","",VLOOKUP(G98,'TONG HOP'!$C$8:$F$799,4,0))</f>
        <v>kg</v>
      </c>
      <c r="J98" s="63">
        <f t="shared" si="22"/>
        <v>29415</v>
      </c>
      <c r="K98" s="63">
        <f t="shared" si="23"/>
        <v>39220</v>
      </c>
      <c r="L98" s="63">
        <f t="shared" si="20"/>
        <v>39220</v>
      </c>
      <c r="M98" s="392">
        <f>IF(Y98="","",VLOOKUP(G98,'Danh mục CODE'!$D$2:$I$1880,4,0))</f>
        <v>0.25</v>
      </c>
      <c r="N98" s="392">
        <v>0.184</v>
      </c>
      <c r="O98" s="392">
        <f t="shared" si="24"/>
        <v>0</v>
      </c>
      <c r="P98" s="392">
        <f>IF(Y98="","",VLOOKUP(G98,'Danh mục CODE'!$D$2:$I$1880,5,0))</f>
        <v>0</v>
      </c>
      <c r="Q98" s="392"/>
      <c r="R98" s="392">
        <f t="shared" si="25"/>
        <v>0</v>
      </c>
      <c r="S98" s="394" t="str">
        <f t="shared" si="26"/>
        <v/>
      </c>
      <c r="T98" s="394">
        <f t="shared" si="27"/>
        <v>0</v>
      </c>
      <c r="U98" s="394">
        <f t="shared" si="28"/>
        <v>0</v>
      </c>
      <c r="V98" s="424" t="e">
        <f t="shared" si="21"/>
        <v>#VALUE!</v>
      </c>
      <c r="W98" s="21"/>
      <c r="X98" s="515">
        <v>58660</v>
      </c>
      <c r="Y98" s="515">
        <v>19440</v>
      </c>
      <c r="Z98" s="513">
        <v>222</v>
      </c>
      <c r="AA98" s="581" t="s">
        <v>1668</v>
      </c>
      <c r="AE98" s="331"/>
    </row>
    <row r="99" spans="1:31" s="22" customFormat="1">
      <c r="A99" s="50">
        <f t="shared" si="29"/>
        <v>95</v>
      </c>
      <c r="B99" s="580" t="s">
        <v>1606</v>
      </c>
      <c r="C99" s="23" t="s">
        <v>742</v>
      </c>
      <c r="D99" s="489" t="s">
        <v>1641</v>
      </c>
      <c r="E99" s="318" t="str">
        <f>IF(G99="","",VLOOKUP(G99,'Danh mục CODE'!$D$2:$J$20064,7,0))</f>
        <v>NCC01684</v>
      </c>
      <c r="F99" s="28" t="str">
        <f>IF(E99="","",VLOOKUP(E99,'TONG HOP'!$E$8:$W$1883,19,0))</f>
        <v>CÔNG TY TNHH DỊCH VỤ VẬN TẢI LIÊN HOÀNG PHÚC</v>
      </c>
      <c r="G99" s="17" t="s">
        <v>784</v>
      </c>
      <c r="H99" s="226" t="str">
        <f>IF(E99="","",VLOOKUP(G99,'TONG HOP'!$C$8:$E$799,2,0))</f>
        <v>Đất Đỏ Hoa Đào (BD02) LHP</v>
      </c>
      <c r="I99" s="226" t="str">
        <f>IF(B99="","",VLOOKUP(G99,'TONG HOP'!$C$8:$F$799,4,0))</f>
        <v>kg</v>
      </c>
      <c r="J99" s="63">
        <f t="shared" si="22"/>
        <v>28222.5</v>
      </c>
      <c r="K99" s="63">
        <f t="shared" si="23"/>
        <v>37630</v>
      </c>
      <c r="L99" s="63">
        <f t="shared" si="20"/>
        <v>37630</v>
      </c>
      <c r="M99" s="392">
        <f>IF(Y99="","",VLOOKUP(G99,'Danh mục CODE'!$D$2:$I$1880,4,0))</f>
        <v>0.25</v>
      </c>
      <c r="N99" s="392">
        <v>0.184</v>
      </c>
      <c r="O99" s="392">
        <f t="shared" si="24"/>
        <v>0</v>
      </c>
      <c r="P99" s="392">
        <f>IF(Y99="","",VLOOKUP(G99,'Danh mục CODE'!$D$2:$I$1880,5,0))</f>
        <v>0</v>
      </c>
      <c r="Q99" s="392"/>
      <c r="R99" s="392">
        <f t="shared" si="25"/>
        <v>0</v>
      </c>
      <c r="S99" s="394" t="str">
        <f t="shared" si="26"/>
        <v/>
      </c>
      <c r="T99" s="394">
        <f t="shared" si="27"/>
        <v>0</v>
      </c>
      <c r="U99" s="394">
        <f t="shared" si="28"/>
        <v>0</v>
      </c>
      <c r="V99" s="424" t="e">
        <f t="shared" si="21"/>
        <v>#VALUE!</v>
      </c>
      <c r="W99" s="21"/>
      <c r="X99" s="515">
        <v>56850</v>
      </c>
      <c r="Y99" s="515">
        <v>19220</v>
      </c>
      <c r="Z99" s="513">
        <v>223</v>
      </c>
      <c r="AA99" s="514" t="s">
        <v>1669</v>
      </c>
      <c r="AE99" s="331"/>
    </row>
    <row r="100" spans="1:31" s="22" customFormat="1">
      <c r="A100" s="50">
        <f t="shared" si="29"/>
        <v>96</v>
      </c>
      <c r="B100" s="580" t="s">
        <v>1606</v>
      </c>
      <c r="C100" s="23" t="s">
        <v>742</v>
      </c>
      <c r="D100" s="489" t="s">
        <v>1641</v>
      </c>
      <c r="E100" s="318" t="str">
        <f>IF(G100="","",VLOOKUP(G100,'Danh mục CODE'!$D$2:$J$20064,7,0))</f>
        <v>NCC01684</v>
      </c>
      <c r="F100" s="28" t="str">
        <f>IF(E100="","",VLOOKUP(E100,'TONG HOP'!$E$8:$W$1883,19,0))</f>
        <v>CÔNG TY TNHH DỊCH VỤ VẬN TẢI LIÊN HOÀNG PHÚC</v>
      </c>
      <c r="G100" s="17" t="s">
        <v>784</v>
      </c>
      <c r="H100" s="226" t="str">
        <f>IF(E100="","",VLOOKUP(G100,'TONG HOP'!$C$8:$E$799,2,0))</f>
        <v>Đất Đỏ Hoa Đào (BD02) LHP</v>
      </c>
      <c r="I100" s="226" t="str">
        <f>IF(B100="","",VLOOKUP(G100,'TONG HOP'!$C$8:$F$799,4,0))</f>
        <v>kg</v>
      </c>
      <c r="J100" s="63">
        <f t="shared" si="22"/>
        <v>27937.5</v>
      </c>
      <c r="K100" s="63">
        <f t="shared" si="23"/>
        <v>37250</v>
      </c>
      <c r="L100" s="63">
        <f t="shared" si="20"/>
        <v>37250</v>
      </c>
      <c r="M100" s="392">
        <f>IF(Y100="","",VLOOKUP(G100,'Danh mục CODE'!$D$2:$I$1880,4,0))</f>
        <v>0.25</v>
      </c>
      <c r="N100" s="392">
        <v>0.184</v>
      </c>
      <c r="O100" s="392">
        <f t="shared" si="24"/>
        <v>0</v>
      </c>
      <c r="P100" s="392">
        <f>IF(Y100="","",VLOOKUP(G100,'Danh mục CODE'!$D$2:$I$1880,5,0))</f>
        <v>0</v>
      </c>
      <c r="Q100" s="392"/>
      <c r="R100" s="392">
        <f t="shared" si="25"/>
        <v>0</v>
      </c>
      <c r="S100" s="394" t="str">
        <f t="shared" si="26"/>
        <v/>
      </c>
      <c r="T100" s="394">
        <f t="shared" si="27"/>
        <v>0</v>
      </c>
      <c r="U100" s="394">
        <f t="shared" si="28"/>
        <v>0</v>
      </c>
      <c r="V100" s="424" t="e">
        <f t="shared" si="21"/>
        <v>#VALUE!</v>
      </c>
      <c r="W100" s="21"/>
      <c r="X100" s="515">
        <v>56660</v>
      </c>
      <c r="Y100" s="515">
        <v>19410</v>
      </c>
      <c r="Z100" s="513">
        <v>227</v>
      </c>
      <c r="AA100" s="514" t="s">
        <v>1663</v>
      </c>
      <c r="AE100" s="331"/>
    </row>
    <row r="101" spans="1:31" s="22" customFormat="1">
      <c r="A101" s="50">
        <f t="shared" si="29"/>
        <v>97</v>
      </c>
      <c r="B101" s="580" t="s">
        <v>1606</v>
      </c>
      <c r="C101" s="23" t="s">
        <v>742</v>
      </c>
      <c r="D101" s="489" t="s">
        <v>1641</v>
      </c>
      <c r="E101" s="318" t="str">
        <f>IF(G101="","",VLOOKUP(G101,'Danh mục CODE'!$D$2:$J$20064,7,0))</f>
        <v>NCC01684</v>
      </c>
      <c r="F101" s="28" t="str">
        <f>IF(E101="","",VLOOKUP(E101,'TONG HOP'!$E$8:$W$1883,19,0))</f>
        <v>CÔNG TY TNHH DỊCH VỤ VẬN TẢI LIÊN HOÀNG PHÚC</v>
      </c>
      <c r="G101" s="17" t="s">
        <v>784</v>
      </c>
      <c r="H101" s="226" t="str">
        <f>IF(E101="","",VLOOKUP(G101,'TONG HOP'!$C$8:$E$799,2,0))</f>
        <v>Đất Đỏ Hoa Đào (BD02) LHP</v>
      </c>
      <c r="I101" s="226" t="str">
        <f>IF(B101="","",VLOOKUP(G101,'TONG HOP'!$C$8:$F$799,4,0))</f>
        <v>kg</v>
      </c>
      <c r="J101" s="63">
        <f t="shared" si="22"/>
        <v>28297.5</v>
      </c>
      <c r="K101" s="63">
        <f t="shared" si="23"/>
        <v>37730</v>
      </c>
      <c r="L101" s="63">
        <f t="shared" si="20"/>
        <v>37730</v>
      </c>
      <c r="M101" s="392">
        <f>IF(Y101="","",VLOOKUP(G101,'Danh mục CODE'!$D$2:$I$1880,4,0))</f>
        <v>0.25</v>
      </c>
      <c r="N101" s="392">
        <v>0.184</v>
      </c>
      <c r="O101" s="392">
        <f t="shared" si="24"/>
        <v>0</v>
      </c>
      <c r="P101" s="392">
        <f>IF(Y101="","",VLOOKUP(G101,'Danh mục CODE'!$D$2:$I$1880,5,0))</f>
        <v>0</v>
      </c>
      <c r="Q101" s="392"/>
      <c r="R101" s="392">
        <f t="shared" si="25"/>
        <v>0</v>
      </c>
      <c r="S101" s="394" t="str">
        <f t="shared" si="26"/>
        <v/>
      </c>
      <c r="T101" s="394">
        <f t="shared" si="27"/>
        <v>0</v>
      </c>
      <c r="U101" s="394">
        <f t="shared" si="28"/>
        <v>0</v>
      </c>
      <c r="V101" s="424" t="e">
        <f t="shared" si="21"/>
        <v>#VALUE!</v>
      </c>
      <c r="W101" s="21"/>
      <c r="X101" s="515">
        <v>57350</v>
      </c>
      <c r="Y101" s="515">
        <v>19620</v>
      </c>
      <c r="Z101" s="513">
        <v>229</v>
      </c>
      <c r="AA101" s="514" t="s">
        <v>1635</v>
      </c>
      <c r="AE101" s="331"/>
    </row>
    <row r="102" spans="1:31" s="22" customFormat="1">
      <c r="A102" s="50">
        <f t="shared" si="29"/>
        <v>98</v>
      </c>
      <c r="B102" s="580" t="s">
        <v>1606</v>
      </c>
      <c r="C102" s="23" t="s">
        <v>742</v>
      </c>
      <c r="D102" s="489" t="s">
        <v>1641</v>
      </c>
      <c r="E102" s="318" t="str">
        <f>IF(G102="","",VLOOKUP(G102,'Danh mục CODE'!$D$2:$J$20064,7,0))</f>
        <v>NCC01684</v>
      </c>
      <c r="F102" s="28" t="str">
        <f>IF(E102="","",VLOOKUP(E102,'TONG HOP'!$E$8:$W$1883,19,0))</f>
        <v>CÔNG TY TNHH DỊCH VỤ VẬN TẢI LIÊN HOÀNG PHÚC</v>
      </c>
      <c r="G102" s="17" t="s">
        <v>784</v>
      </c>
      <c r="H102" s="226" t="str">
        <f>IF(E102="","",VLOOKUP(G102,'TONG HOP'!$C$8:$E$799,2,0))</f>
        <v>Đất Đỏ Hoa Đào (BD02) LHP</v>
      </c>
      <c r="I102" s="226" t="str">
        <f>IF(B102="","",VLOOKUP(G102,'TONG HOP'!$C$8:$F$799,4,0))</f>
        <v>kg</v>
      </c>
      <c r="J102" s="63">
        <f t="shared" si="22"/>
        <v>30442.5</v>
      </c>
      <c r="K102" s="63">
        <f t="shared" si="23"/>
        <v>40590</v>
      </c>
      <c r="L102" s="63">
        <f t="shared" si="20"/>
        <v>40590</v>
      </c>
      <c r="M102" s="392">
        <f>IF(Y102="","",VLOOKUP(G102,'Danh mục CODE'!$D$2:$I$1880,4,0))</f>
        <v>0.25</v>
      </c>
      <c r="N102" s="392">
        <v>0.184</v>
      </c>
      <c r="O102" s="392">
        <f t="shared" si="24"/>
        <v>0</v>
      </c>
      <c r="P102" s="392">
        <f>IF(Y102="","",VLOOKUP(G102,'Danh mục CODE'!$D$2:$I$1880,5,0))</f>
        <v>0</v>
      </c>
      <c r="Q102" s="392"/>
      <c r="R102" s="392">
        <f t="shared" si="25"/>
        <v>0</v>
      </c>
      <c r="S102" s="394" t="str">
        <f t="shared" si="26"/>
        <v/>
      </c>
      <c r="T102" s="394">
        <f t="shared" si="27"/>
        <v>0</v>
      </c>
      <c r="U102" s="394">
        <f t="shared" si="28"/>
        <v>0</v>
      </c>
      <c r="V102" s="424" t="e">
        <f t="shared" si="21"/>
        <v>#VALUE!</v>
      </c>
      <c r="W102" s="21"/>
      <c r="X102" s="515">
        <v>60160</v>
      </c>
      <c r="Y102" s="515">
        <v>19570</v>
      </c>
      <c r="Z102" s="513">
        <v>239</v>
      </c>
      <c r="AA102" s="581" t="s">
        <v>1665</v>
      </c>
      <c r="AE102" s="331"/>
    </row>
    <row r="103" spans="1:31" s="22" customFormat="1">
      <c r="A103" s="50">
        <f t="shared" si="29"/>
        <v>99</v>
      </c>
      <c r="B103" s="580" t="s">
        <v>1606</v>
      </c>
      <c r="C103" s="23" t="s">
        <v>742</v>
      </c>
      <c r="D103" s="489" t="s">
        <v>1641</v>
      </c>
      <c r="E103" s="318" t="str">
        <f>IF(G103="","",VLOOKUP(G103,'Danh mục CODE'!$D$2:$J$20064,7,0))</f>
        <v>NCC01684</v>
      </c>
      <c r="F103" s="28" t="str">
        <f>IF(E103="","",VLOOKUP(E103,'TONG HOP'!$E$8:$W$1883,19,0))</f>
        <v>CÔNG TY TNHH DỊCH VỤ VẬN TẢI LIÊN HOÀNG PHÚC</v>
      </c>
      <c r="G103" s="17" t="s">
        <v>784</v>
      </c>
      <c r="H103" s="226" t="str">
        <f>IF(E103="","",VLOOKUP(G103,'TONG HOP'!$C$8:$E$799,2,0))</f>
        <v>Đất Đỏ Hoa Đào (BD02) LHP</v>
      </c>
      <c r="I103" s="226" t="str">
        <f>IF(B103="","",VLOOKUP(G103,'TONG HOP'!$C$8:$F$799,4,0))</f>
        <v>kg</v>
      </c>
      <c r="J103" s="63">
        <f t="shared" si="22"/>
        <v>30697.5</v>
      </c>
      <c r="K103" s="63">
        <f t="shared" si="23"/>
        <v>40930</v>
      </c>
      <c r="L103" s="63">
        <f t="shared" si="20"/>
        <v>40930</v>
      </c>
      <c r="M103" s="392">
        <f>IF(Y103="","",VLOOKUP(G103,'Danh mục CODE'!$D$2:$I$1880,4,0))</f>
        <v>0.25</v>
      </c>
      <c r="N103" s="392">
        <v>0.184</v>
      </c>
      <c r="O103" s="392">
        <f t="shared" si="24"/>
        <v>0</v>
      </c>
      <c r="P103" s="392">
        <f>IF(Y103="","",VLOOKUP(G103,'Danh mục CODE'!$D$2:$I$1880,5,0))</f>
        <v>0</v>
      </c>
      <c r="Q103" s="392"/>
      <c r="R103" s="392">
        <f t="shared" si="25"/>
        <v>0</v>
      </c>
      <c r="S103" s="394" t="str">
        <f t="shared" si="26"/>
        <v/>
      </c>
      <c r="T103" s="394">
        <f t="shared" si="27"/>
        <v>0</v>
      </c>
      <c r="U103" s="394">
        <f t="shared" si="28"/>
        <v>0</v>
      </c>
      <c r="V103" s="424" t="e">
        <f t="shared" si="21"/>
        <v>#VALUE!</v>
      </c>
      <c r="W103" s="21"/>
      <c r="X103" s="515">
        <v>59750</v>
      </c>
      <c r="Y103" s="515">
        <v>18820</v>
      </c>
      <c r="Z103" s="513">
        <v>240</v>
      </c>
      <c r="AA103" s="514" t="s">
        <v>1664</v>
      </c>
      <c r="AE103" s="331"/>
    </row>
    <row r="104" spans="1:31" s="22" customFormat="1">
      <c r="A104" s="50">
        <f t="shared" si="29"/>
        <v>100</v>
      </c>
      <c r="B104" s="580" t="s">
        <v>1606</v>
      </c>
      <c r="C104" s="23" t="s">
        <v>742</v>
      </c>
      <c r="D104" s="489" t="s">
        <v>1641</v>
      </c>
      <c r="E104" s="318" t="str">
        <f>IF(G104="","",VLOOKUP(G104,'Danh mục CODE'!$D$2:$J$20064,7,0))</f>
        <v>NCC01684</v>
      </c>
      <c r="F104" s="28" t="str">
        <f>IF(E104="","",VLOOKUP(E104,'TONG HOP'!$E$8:$W$1883,19,0))</f>
        <v>CÔNG TY TNHH DỊCH VỤ VẬN TẢI LIÊN HOÀNG PHÚC</v>
      </c>
      <c r="G104" s="17" t="s">
        <v>784</v>
      </c>
      <c r="H104" s="226" t="str">
        <f>IF(E104="","",VLOOKUP(G104,'TONG HOP'!$C$8:$E$799,2,0))</f>
        <v>Đất Đỏ Hoa Đào (BD02) LHP</v>
      </c>
      <c r="I104" s="226" t="str">
        <f>IF(B104="","",VLOOKUP(G104,'TONG HOP'!$C$8:$F$799,4,0))</f>
        <v>kg</v>
      </c>
      <c r="J104" s="63">
        <f t="shared" si="22"/>
        <v>29670</v>
      </c>
      <c r="K104" s="63">
        <f t="shared" si="23"/>
        <v>39560</v>
      </c>
      <c r="L104" s="63">
        <f t="shared" si="20"/>
        <v>39560</v>
      </c>
      <c r="M104" s="392">
        <f>IF(Y104="","",VLOOKUP(G104,'Danh mục CODE'!$D$2:$I$1880,4,0))</f>
        <v>0.25</v>
      </c>
      <c r="N104" s="392">
        <v>0.184</v>
      </c>
      <c r="O104" s="392">
        <f t="shared" si="24"/>
        <v>0</v>
      </c>
      <c r="P104" s="392">
        <f>IF(Y104="","",VLOOKUP(G104,'Danh mục CODE'!$D$2:$I$1880,5,0))</f>
        <v>0</v>
      </c>
      <c r="Q104" s="392"/>
      <c r="R104" s="392">
        <f t="shared" si="25"/>
        <v>0</v>
      </c>
      <c r="S104" s="394" t="str">
        <f t="shared" si="26"/>
        <v/>
      </c>
      <c r="T104" s="394">
        <f t="shared" si="27"/>
        <v>0</v>
      </c>
      <c r="U104" s="394">
        <f t="shared" si="28"/>
        <v>0</v>
      </c>
      <c r="V104" s="424" t="e">
        <f t="shared" si="21"/>
        <v>#VALUE!</v>
      </c>
      <c r="W104" s="21"/>
      <c r="X104" s="515">
        <v>58950</v>
      </c>
      <c r="Y104" s="515">
        <v>19390</v>
      </c>
      <c r="Z104" s="513">
        <v>246</v>
      </c>
      <c r="AA104" s="581" t="s">
        <v>1668</v>
      </c>
      <c r="AE104" s="331"/>
    </row>
    <row r="105" spans="1:31" s="22" customFormat="1">
      <c r="A105" s="50">
        <f t="shared" si="29"/>
        <v>101</v>
      </c>
      <c r="B105" s="580" t="s">
        <v>1606</v>
      </c>
      <c r="C105" s="23" t="s">
        <v>742</v>
      </c>
      <c r="D105" s="489" t="s">
        <v>1641</v>
      </c>
      <c r="E105" s="318" t="str">
        <f>IF(G105="","",VLOOKUP(G105,'Danh mục CODE'!$D$2:$J$20064,7,0))</f>
        <v>NCC01684</v>
      </c>
      <c r="F105" s="28" t="str">
        <f>IF(E105="","",VLOOKUP(E105,'TONG HOP'!$E$8:$W$1883,19,0))</f>
        <v>CÔNG TY TNHH DỊCH VỤ VẬN TẢI LIÊN HOÀNG PHÚC</v>
      </c>
      <c r="G105" s="17" t="s">
        <v>784</v>
      </c>
      <c r="H105" s="226" t="str">
        <f>IF(E105="","",VLOOKUP(G105,'TONG HOP'!$C$8:$E$799,2,0))</f>
        <v>Đất Đỏ Hoa Đào (BD02) LHP</v>
      </c>
      <c r="I105" s="226" t="str">
        <f>IF(B105="","",VLOOKUP(G105,'TONG HOP'!$C$8:$F$799,4,0))</f>
        <v>kg</v>
      </c>
      <c r="J105" s="63">
        <f t="shared" si="22"/>
        <v>28980</v>
      </c>
      <c r="K105" s="63">
        <f t="shared" si="23"/>
        <v>38640</v>
      </c>
      <c r="L105" s="63">
        <f t="shared" si="20"/>
        <v>38640</v>
      </c>
      <c r="M105" s="392">
        <f>IF(Y105="","",VLOOKUP(G105,'Danh mục CODE'!$D$2:$I$1880,4,0))</f>
        <v>0.25</v>
      </c>
      <c r="N105" s="392">
        <v>0.184</v>
      </c>
      <c r="O105" s="392">
        <f t="shared" si="24"/>
        <v>0</v>
      </c>
      <c r="P105" s="392">
        <f>IF(Y105="","",VLOOKUP(G105,'Danh mục CODE'!$D$2:$I$1880,5,0))</f>
        <v>0</v>
      </c>
      <c r="Q105" s="392"/>
      <c r="R105" s="392">
        <f t="shared" si="25"/>
        <v>0</v>
      </c>
      <c r="S105" s="394" t="str">
        <f t="shared" si="26"/>
        <v/>
      </c>
      <c r="T105" s="394">
        <f t="shared" si="27"/>
        <v>0</v>
      </c>
      <c r="U105" s="394">
        <f t="shared" si="28"/>
        <v>0</v>
      </c>
      <c r="V105" s="424" t="e">
        <f t="shared" si="21"/>
        <v>#VALUE!</v>
      </c>
      <c r="W105" s="21"/>
      <c r="X105" s="515">
        <v>56820</v>
      </c>
      <c r="Y105" s="515">
        <v>18180</v>
      </c>
      <c r="Z105" s="513">
        <v>247</v>
      </c>
      <c r="AA105" s="514" t="s">
        <v>1669</v>
      </c>
      <c r="AE105" s="331"/>
    </row>
    <row r="106" spans="1:31" s="22" customFormat="1">
      <c r="A106" s="50">
        <f t="shared" si="29"/>
        <v>102</v>
      </c>
      <c r="B106" s="580" t="s">
        <v>1606</v>
      </c>
      <c r="C106" s="23" t="s">
        <v>742</v>
      </c>
      <c r="D106" s="489" t="s">
        <v>1641</v>
      </c>
      <c r="E106" s="318" t="str">
        <f>IF(G106="","",VLOOKUP(G106,'Danh mục CODE'!$D$2:$J$20064,7,0))</f>
        <v>NCC01684</v>
      </c>
      <c r="F106" s="28" t="str">
        <f>IF(E106="","",VLOOKUP(E106,'TONG HOP'!$E$8:$W$1883,19,0))</f>
        <v>CÔNG TY TNHH DỊCH VỤ VẬN TẢI LIÊN HOÀNG PHÚC</v>
      </c>
      <c r="G106" s="17" t="s">
        <v>784</v>
      </c>
      <c r="H106" s="226" t="str">
        <f>IF(E106="","",VLOOKUP(G106,'TONG HOP'!$C$8:$E$799,2,0))</f>
        <v>Đất Đỏ Hoa Đào (BD02) LHP</v>
      </c>
      <c r="I106" s="226" t="str">
        <f>IF(B106="","",VLOOKUP(G106,'TONG HOP'!$C$8:$F$799,4,0))</f>
        <v>kg</v>
      </c>
      <c r="J106" s="63">
        <f t="shared" si="22"/>
        <v>29482.5</v>
      </c>
      <c r="K106" s="63">
        <f t="shared" si="23"/>
        <v>39310</v>
      </c>
      <c r="L106" s="63">
        <f t="shared" si="20"/>
        <v>39310</v>
      </c>
      <c r="M106" s="392">
        <f>IF(Y106="","",VLOOKUP(G106,'Danh mục CODE'!$D$2:$I$1880,4,0))</f>
        <v>0.25</v>
      </c>
      <c r="N106" s="392">
        <v>0.184</v>
      </c>
      <c r="O106" s="392">
        <f t="shared" si="24"/>
        <v>0</v>
      </c>
      <c r="P106" s="392">
        <f>IF(Y106="","",VLOOKUP(G106,'Danh mục CODE'!$D$2:$I$1880,5,0))</f>
        <v>0</v>
      </c>
      <c r="Q106" s="392"/>
      <c r="R106" s="392">
        <f t="shared" si="25"/>
        <v>0</v>
      </c>
      <c r="S106" s="394" t="str">
        <f t="shared" si="26"/>
        <v/>
      </c>
      <c r="T106" s="394">
        <f t="shared" si="27"/>
        <v>0</v>
      </c>
      <c r="U106" s="394">
        <f t="shared" si="28"/>
        <v>0</v>
      </c>
      <c r="V106" s="424" t="e">
        <f t="shared" si="21"/>
        <v>#VALUE!</v>
      </c>
      <c r="W106" s="21"/>
      <c r="X106" s="515">
        <v>58890</v>
      </c>
      <c r="Y106" s="515">
        <v>19580</v>
      </c>
      <c r="Z106" s="513">
        <v>248</v>
      </c>
      <c r="AA106" s="514" t="s">
        <v>1635</v>
      </c>
      <c r="AE106" s="331"/>
    </row>
    <row r="107" spans="1:31" s="22" customFormat="1">
      <c r="A107" s="50">
        <f t="shared" si="29"/>
        <v>103</v>
      </c>
      <c r="B107" s="580" t="s">
        <v>1606</v>
      </c>
      <c r="C107" s="23" t="s">
        <v>742</v>
      </c>
      <c r="D107" s="489" t="s">
        <v>1641</v>
      </c>
      <c r="E107" s="318" t="str">
        <f>IF(G107="","",VLOOKUP(G107,'Danh mục CODE'!$D$2:$J$20064,7,0))</f>
        <v>NCC01684</v>
      </c>
      <c r="F107" s="28" t="str">
        <f>IF(E107="","",VLOOKUP(E107,'TONG HOP'!$E$8:$W$1883,19,0))</f>
        <v>CÔNG TY TNHH DỊCH VỤ VẬN TẢI LIÊN HOÀNG PHÚC</v>
      </c>
      <c r="G107" s="17" t="s">
        <v>784</v>
      </c>
      <c r="H107" s="226" t="str">
        <f>IF(E107="","",VLOOKUP(G107,'TONG HOP'!$C$8:$E$799,2,0))</f>
        <v>Đất Đỏ Hoa Đào (BD02) LHP</v>
      </c>
      <c r="I107" s="226" t="str">
        <f>IF(B107="","",VLOOKUP(G107,'TONG HOP'!$C$8:$F$799,4,0))</f>
        <v>kg</v>
      </c>
      <c r="J107" s="63">
        <f t="shared" si="22"/>
        <v>29437.5</v>
      </c>
      <c r="K107" s="63">
        <f t="shared" si="23"/>
        <v>39250</v>
      </c>
      <c r="L107" s="63">
        <f t="shared" si="20"/>
        <v>39250</v>
      </c>
      <c r="M107" s="392">
        <f>IF(Y107="","",VLOOKUP(G107,'Danh mục CODE'!$D$2:$I$1880,4,0))</f>
        <v>0.25</v>
      </c>
      <c r="N107" s="392">
        <v>0.184</v>
      </c>
      <c r="O107" s="392">
        <f t="shared" si="24"/>
        <v>0</v>
      </c>
      <c r="P107" s="392">
        <f>IF(Y107="","",VLOOKUP(G107,'Danh mục CODE'!$D$2:$I$1880,5,0))</f>
        <v>0</v>
      </c>
      <c r="Q107" s="392"/>
      <c r="R107" s="392">
        <f t="shared" si="25"/>
        <v>0</v>
      </c>
      <c r="S107" s="394" t="str">
        <f t="shared" si="26"/>
        <v/>
      </c>
      <c r="T107" s="394">
        <f t="shared" si="27"/>
        <v>0</v>
      </c>
      <c r="U107" s="394">
        <f t="shared" si="28"/>
        <v>0</v>
      </c>
      <c r="V107" s="424" t="e">
        <f t="shared" si="21"/>
        <v>#VALUE!</v>
      </c>
      <c r="W107" s="21"/>
      <c r="X107" s="515">
        <v>58640</v>
      </c>
      <c r="Y107" s="515">
        <v>19390</v>
      </c>
      <c r="Z107" s="513">
        <v>249</v>
      </c>
      <c r="AA107" s="514" t="s">
        <v>1663</v>
      </c>
      <c r="AE107" s="331"/>
    </row>
    <row r="108" spans="1:31" s="22" customFormat="1">
      <c r="A108" s="50">
        <f t="shared" si="29"/>
        <v>104</v>
      </c>
      <c r="B108" s="580" t="s">
        <v>1607</v>
      </c>
      <c r="C108" s="23" t="s">
        <v>742</v>
      </c>
      <c r="D108" s="489" t="s">
        <v>1641</v>
      </c>
      <c r="E108" s="318" t="str">
        <f>IF(G108="","",VLOOKUP(G108,'Danh mục CODE'!$D$2:$J$20064,7,0))</f>
        <v>NCC01684</v>
      </c>
      <c r="F108" s="28" t="str">
        <f>IF(E108="","",VLOOKUP(E108,'TONG HOP'!$E$8:$W$1883,19,0))</f>
        <v>CÔNG TY TNHH DỊCH VỤ VẬN TẢI LIÊN HOÀNG PHÚC</v>
      </c>
      <c r="G108" s="17" t="s">
        <v>1297</v>
      </c>
      <c r="H108" s="226" t="str">
        <f>IF(E108="","",VLOOKUP(G108,'TONG HOP'!$C$8:$E$799,2,0))</f>
        <v>Bột đá 0-5 (PH02)</v>
      </c>
      <c r="I108" s="226" t="str">
        <f>IF(B108="","",VLOOKUP(G108,'TONG HOP'!$C$8:$F$799,4,0))</f>
        <v>kg</v>
      </c>
      <c r="J108" s="63">
        <f t="shared" si="22"/>
        <v>36689</v>
      </c>
      <c r="K108" s="63">
        <f t="shared" si="23"/>
        <v>38620</v>
      </c>
      <c r="L108" s="63">
        <f t="shared" si="20"/>
        <v>38620</v>
      </c>
      <c r="M108" s="392">
        <f>IF(Y108="","",VLOOKUP(G108,'Danh mục CODE'!$D$2:$I$1880,4,0))</f>
        <v>0.05</v>
      </c>
      <c r="N108" s="392">
        <v>3.7999999999999999E-2</v>
      </c>
      <c r="O108" s="392">
        <f t="shared" si="24"/>
        <v>0</v>
      </c>
      <c r="P108" s="392">
        <f>IF(Y108="","",VLOOKUP(G108,'Danh mục CODE'!$D$2:$I$1880,5,0))</f>
        <v>0</v>
      </c>
      <c r="Q108" s="392"/>
      <c r="R108" s="392">
        <f t="shared" si="25"/>
        <v>0</v>
      </c>
      <c r="S108" s="394" t="str">
        <f t="shared" si="26"/>
        <v/>
      </c>
      <c r="T108" s="394">
        <f t="shared" si="27"/>
        <v>0</v>
      </c>
      <c r="U108" s="394">
        <f t="shared" si="28"/>
        <v>0</v>
      </c>
      <c r="V108" s="424" t="e">
        <f t="shared" si="21"/>
        <v>#VALUE!</v>
      </c>
      <c r="W108" s="21"/>
      <c r="X108" s="515">
        <v>58970</v>
      </c>
      <c r="Y108" s="515">
        <v>20350</v>
      </c>
      <c r="Z108" s="513">
        <v>224</v>
      </c>
      <c r="AA108" s="514" t="s">
        <v>1661</v>
      </c>
      <c r="AE108" s="331"/>
    </row>
    <row r="109" spans="1:31" s="22" customFormat="1">
      <c r="A109" s="50">
        <f t="shared" si="29"/>
        <v>105</v>
      </c>
      <c r="B109" s="580" t="s">
        <v>1607</v>
      </c>
      <c r="C109" s="23" t="s">
        <v>742</v>
      </c>
      <c r="D109" s="489" t="s">
        <v>1641</v>
      </c>
      <c r="E109" s="318" t="str">
        <f>IF(G109="","",VLOOKUP(G109,'Danh mục CODE'!$D$2:$J$20064,7,0))</f>
        <v>NCC01684</v>
      </c>
      <c r="F109" s="28" t="str">
        <f>IF(E109="","",VLOOKUP(E109,'TONG HOP'!$E$8:$W$1883,19,0))</f>
        <v>CÔNG TY TNHH DỊCH VỤ VẬN TẢI LIÊN HOÀNG PHÚC</v>
      </c>
      <c r="G109" s="17" t="s">
        <v>1297</v>
      </c>
      <c r="H109" s="226" t="str">
        <f>IF(E109="","",VLOOKUP(G109,'TONG HOP'!$C$8:$E$799,2,0))</f>
        <v>Bột đá 0-5 (PH02)</v>
      </c>
      <c r="I109" s="226" t="str">
        <f>IF(B109="","",VLOOKUP(G109,'TONG HOP'!$C$8:$F$799,4,0))</f>
        <v>kg</v>
      </c>
      <c r="J109" s="63">
        <f t="shared" si="22"/>
        <v>38627</v>
      </c>
      <c r="K109" s="63">
        <f t="shared" si="23"/>
        <v>40660</v>
      </c>
      <c r="L109" s="63">
        <f t="shared" si="20"/>
        <v>40660</v>
      </c>
      <c r="M109" s="392">
        <f>IF(Y109="","",VLOOKUP(G109,'Danh mục CODE'!$D$2:$I$1880,4,0))</f>
        <v>0.05</v>
      </c>
      <c r="N109" s="392">
        <v>3.7999999999999999E-2</v>
      </c>
      <c r="O109" s="392">
        <f t="shared" si="24"/>
        <v>0</v>
      </c>
      <c r="P109" s="392">
        <f>IF(Y109="","",VLOOKUP(G109,'Danh mục CODE'!$D$2:$I$1880,5,0))</f>
        <v>0</v>
      </c>
      <c r="Q109" s="392"/>
      <c r="R109" s="392">
        <f t="shared" si="25"/>
        <v>0</v>
      </c>
      <c r="S109" s="394" t="str">
        <f t="shared" si="26"/>
        <v/>
      </c>
      <c r="T109" s="394">
        <f t="shared" si="27"/>
        <v>0</v>
      </c>
      <c r="U109" s="394">
        <f t="shared" si="28"/>
        <v>0</v>
      </c>
      <c r="V109" s="424" t="e">
        <f t="shared" si="21"/>
        <v>#VALUE!</v>
      </c>
      <c r="W109" s="21"/>
      <c r="X109" s="515">
        <v>60150</v>
      </c>
      <c r="Y109" s="515">
        <v>19490</v>
      </c>
      <c r="Z109" s="513">
        <v>233</v>
      </c>
      <c r="AA109" s="514" t="s">
        <v>1662</v>
      </c>
      <c r="AE109" s="331"/>
    </row>
    <row r="110" spans="1:31" s="22" customFormat="1">
      <c r="A110" s="50">
        <f t="shared" si="29"/>
        <v>106</v>
      </c>
      <c r="B110" s="580" t="s">
        <v>1608</v>
      </c>
      <c r="C110" s="23" t="s">
        <v>742</v>
      </c>
      <c r="D110" s="489" t="s">
        <v>1672</v>
      </c>
      <c r="E110" s="318" t="str">
        <f>IF(G110="","",VLOOKUP(G110,'Danh mục CODE'!$D$2:$J$20064,7,0))</f>
        <v>NCC02121</v>
      </c>
      <c r="F110" s="28" t="str">
        <f>IF(E110="","",VLOOKUP(E110,'TONG HOP'!$E$8:$W$1883,19,0))</f>
        <v>CÔNG TY TNHH CHẤT ĐỐT HÙNG LÊ</v>
      </c>
      <c r="G110" s="315" t="s">
        <v>1481</v>
      </c>
      <c r="H110" s="226" t="str">
        <f>IF(E110="","",VLOOKUP(G110,'TONG HOP'!$C$8:$E$799,2,0))</f>
        <v>Vỏ điều- Hùng Lê lô 1</v>
      </c>
      <c r="I110" s="226" t="str">
        <f>IF(B110="","",VLOOKUP(G110,'TONG HOP'!$C$8:$F$799,4,0))</f>
        <v>kg</v>
      </c>
      <c r="J110" s="63">
        <f t="shared" si="22"/>
        <v>29919.4</v>
      </c>
      <c r="K110" s="63">
        <f t="shared" si="23"/>
        <v>34790</v>
      </c>
      <c r="L110" s="63">
        <f t="shared" si="20"/>
        <v>34790</v>
      </c>
      <c r="M110" s="392">
        <f>IF(Y110="","",VLOOKUP(G110,'Danh mục CODE'!$D$2:$I$1880,4,0))</f>
        <v>0.14000000000000001</v>
      </c>
      <c r="N110" s="392">
        <v>0.13500000000000001</v>
      </c>
      <c r="O110" s="392">
        <f t="shared" si="24"/>
        <v>0</v>
      </c>
      <c r="P110" s="392">
        <f>IF(Y110="","",VLOOKUP(G110,'Danh mục CODE'!$D$2:$I$1880,5,0))</f>
        <v>0</v>
      </c>
      <c r="Q110" s="392"/>
      <c r="R110" s="392">
        <f t="shared" si="25"/>
        <v>0</v>
      </c>
      <c r="S110" s="394" t="str">
        <f t="shared" si="26"/>
        <v/>
      </c>
      <c r="T110" s="394">
        <f t="shared" si="27"/>
        <v>0</v>
      </c>
      <c r="U110" s="394">
        <f t="shared" si="28"/>
        <v>0</v>
      </c>
      <c r="V110" s="424" t="e">
        <f t="shared" si="21"/>
        <v>#VALUE!</v>
      </c>
      <c r="W110" s="21"/>
      <c r="X110" s="515">
        <v>49920</v>
      </c>
      <c r="Y110" s="515">
        <v>15130</v>
      </c>
      <c r="Z110" s="513">
        <v>250</v>
      </c>
      <c r="AA110" s="514" t="s">
        <v>1521</v>
      </c>
      <c r="AE110" s="331"/>
    </row>
    <row r="111" spans="1:31" s="22" customFormat="1">
      <c r="A111" s="50">
        <f t="shared" si="29"/>
        <v>107</v>
      </c>
      <c r="B111" s="580" t="s">
        <v>1609</v>
      </c>
      <c r="C111" s="23" t="s">
        <v>742</v>
      </c>
      <c r="D111" s="489" t="s">
        <v>1672</v>
      </c>
      <c r="E111" s="318" t="str">
        <f>IF(G111="","",VLOOKUP(G111,'Danh mục CODE'!$D$2:$J$20064,7,0))</f>
        <v>NCC04859</v>
      </c>
      <c r="F111" s="28" t="str">
        <f>IF(E111="","",VLOOKUP(E111,'TONG HOP'!$E$8:$W$1883,19,0))</f>
        <v>CÔNG TY TNHH DT GREENPOWER</v>
      </c>
      <c r="G111" s="315" t="s">
        <v>1497</v>
      </c>
      <c r="H111" s="226" t="str">
        <f>IF(E111="","",VLOOKUP(G111,'TONG HOP'!$C$8:$E$799,2,0))</f>
        <v>Vỏ điều- GreenPower lô 1</v>
      </c>
      <c r="I111" s="226" t="str">
        <f>IF(B111="","",VLOOKUP(G111,'TONG HOP'!$C$8:$F$799,4,0))</f>
        <v>kg</v>
      </c>
      <c r="J111" s="63">
        <f t="shared" si="22"/>
        <v>42630.4064</v>
      </c>
      <c r="K111" s="63">
        <f t="shared" si="23"/>
        <v>49570.239999999998</v>
      </c>
      <c r="L111" s="63">
        <f t="shared" si="20"/>
        <v>49970</v>
      </c>
      <c r="M111" s="392">
        <f>IF(Y111="","",VLOOKUP(G111,'Danh mục CODE'!$D$2:$I$1880,4,0))</f>
        <v>0.14000000000000001</v>
      </c>
      <c r="N111" s="392">
        <v>0.14799999999999999</v>
      </c>
      <c r="O111" s="392">
        <f t="shared" si="24"/>
        <v>7.9999999999999793E-3</v>
      </c>
      <c r="P111" s="392">
        <f>IF(Y111="","",VLOOKUP(G111,'Danh mục CODE'!$D$2:$I$1880,5,0))</f>
        <v>0</v>
      </c>
      <c r="Q111" s="392"/>
      <c r="R111" s="392">
        <f t="shared" si="25"/>
        <v>0</v>
      </c>
      <c r="S111" s="394" t="str">
        <f t="shared" si="26"/>
        <v/>
      </c>
      <c r="T111" s="394">
        <f t="shared" si="27"/>
        <v>0</v>
      </c>
      <c r="U111" s="394">
        <f t="shared" si="28"/>
        <v>0</v>
      </c>
      <c r="V111" s="424" t="e">
        <f t="shared" si="21"/>
        <v>#VALUE!</v>
      </c>
      <c r="W111" s="21"/>
      <c r="X111" s="515">
        <v>75110</v>
      </c>
      <c r="Y111" s="515">
        <v>25140</v>
      </c>
      <c r="Z111" s="513">
        <v>266</v>
      </c>
      <c r="AA111" s="514" t="s">
        <v>1688</v>
      </c>
      <c r="AE111" s="331"/>
    </row>
    <row r="112" spans="1:31" s="22" customFormat="1">
      <c r="A112" s="50">
        <f t="shared" si="29"/>
        <v>108</v>
      </c>
      <c r="B112" s="580" t="s">
        <v>1615</v>
      </c>
      <c r="C112" s="23" t="s">
        <v>742</v>
      </c>
      <c r="D112" s="489" t="s">
        <v>1672</v>
      </c>
      <c r="E112" s="318" t="str">
        <f>IF(G112="","",VLOOKUP(G112,'Danh mục CODE'!$D$2:$J$20064,7,0))</f>
        <v>NCC01741</v>
      </c>
      <c r="F112" s="28" t="str">
        <f>IF(E112="","",VLOOKUP(E112,'TONG HOP'!$E$8:$W$1883,19,0))</f>
        <v>CÔNG TY TNHH THƯƠNG MẠI DỊCH VỤ NGỌC ANH ĐẠT</v>
      </c>
      <c r="G112" s="17" t="s">
        <v>1294</v>
      </c>
      <c r="H112" s="226" t="str">
        <f>IF(E112="","",VLOOKUP(G112,'TONG HOP'!$C$8:$E$799,2,0))</f>
        <v>Thủy tinh lỏng - Ngọc Anh Đạt (Natri silicate)</v>
      </c>
      <c r="I112" s="226" t="str">
        <f>IF(B112="","",VLOOKUP(G112,'TONG HOP'!$C$8:$F$799,4,0))</f>
        <v>kg</v>
      </c>
      <c r="J112" s="63">
        <f t="shared" si="22"/>
        <v>15920</v>
      </c>
      <c r="K112" s="63">
        <f t="shared" si="23"/>
        <v>15920</v>
      </c>
      <c r="L112" s="63">
        <f t="shared" si="20"/>
        <v>15920</v>
      </c>
      <c r="M112" s="392">
        <f>IF(Y112="","",VLOOKUP(G112,'Danh mục CODE'!$D$2:$I$1880,4,0))</f>
        <v>0</v>
      </c>
      <c r="N112" s="392"/>
      <c r="O112" s="392">
        <f t="shared" si="24"/>
        <v>0</v>
      </c>
      <c r="P112" s="392">
        <f>IF(Y112="","",VLOOKUP(G112,'Danh mục CODE'!$D$2:$I$1880,5,0))</f>
        <v>0</v>
      </c>
      <c r="Q112" s="392"/>
      <c r="R112" s="392">
        <f t="shared" si="25"/>
        <v>0</v>
      </c>
      <c r="S112" s="394" t="str">
        <f t="shared" si="26"/>
        <v/>
      </c>
      <c r="T112" s="394">
        <f t="shared" si="27"/>
        <v>0</v>
      </c>
      <c r="U112" s="394">
        <f t="shared" si="28"/>
        <v>0</v>
      </c>
      <c r="V112" s="424" t="e">
        <f t="shared" si="21"/>
        <v>#VALUE!</v>
      </c>
      <c r="W112" s="21"/>
      <c r="X112" s="515">
        <v>26710</v>
      </c>
      <c r="Y112" s="515">
        <v>10790</v>
      </c>
      <c r="Z112" s="513">
        <v>289</v>
      </c>
      <c r="AA112" s="514" t="s">
        <v>1534</v>
      </c>
      <c r="AE112" s="331"/>
    </row>
    <row r="113" spans="1:31" s="22" customFormat="1">
      <c r="A113" s="50">
        <f t="shared" si="29"/>
        <v>109</v>
      </c>
      <c r="B113" s="580" t="s">
        <v>1616</v>
      </c>
      <c r="C113" s="23" t="s">
        <v>742</v>
      </c>
      <c r="D113" s="489" t="s">
        <v>1672</v>
      </c>
      <c r="E113" s="318" t="str">
        <f>IF(G113="","",VLOOKUP(G113,'Danh mục CODE'!$D$2:$J$20064,7,0))</f>
        <v>NCC01126</v>
      </c>
      <c r="F113" s="28" t="str">
        <f>IF(E113="","",VLOOKUP(E113,'TONG HOP'!$E$8:$W$1883,19,0))</f>
        <v>CÔNG TY TNHH MTV DUY THANH LƯƠNG</v>
      </c>
      <c r="G113" s="315" t="s">
        <v>1296</v>
      </c>
      <c r="H113" s="226" t="str">
        <f>IF(E113="","",VLOOKUP(G113,'TONG HOP'!$C$8:$E$799,2,0))</f>
        <v>Bột đá Phước Hoà 03 (PH03) DTL</v>
      </c>
      <c r="I113" s="226" t="str">
        <f>IF(B113="","",VLOOKUP(G113,'TONG HOP'!$C$8:$F$799,4,0))</f>
        <v>kg</v>
      </c>
      <c r="J113" s="63">
        <f t="shared" si="22"/>
        <v>28262.5</v>
      </c>
      <c r="K113" s="63">
        <f t="shared" si="23"/>
        <v>29750</v>
      </c>
      <c r="L113" s="63">
        <f t="shared" si="20"/>
        <v>29750</v>
      </c>
      <c r="M113" s="392">
        <f>IF(Y113="","",VLOOKUP(G113,'Danh mục CODE'!$D$2:$I$1880,4,0))</f>
        <v>0.05</v>
      </c>
      <c r="N113" s="392">
        <v>0.05</v>
      </c>
      <c r="O113" s="392">
        <f t="shared" si="24"/>
        <v>0</v>
      </c>
      <c r="P113" s="392">
        <f>IF(Y113="","",VLOOKUP(G113,'Danh mục CODE'!$D$2:$I$1880,5,0))</f>
        <v>0</v>
      </c>
      <c r="Q113" s="392"/>
      <c r="R113" s="392">
        <f t="shared" si="25"/>
        <v>0</v>
      </c>
      <c r="S113" s="394" t="str">
        <f t="shared" si="26"/>
        <v/>
      </c>
      <c r="T113" s="394">
        <f t="shared" si="27"/>
        <v>0</v>
      </c>
      <c r="U113" s="394">
        <f t="shared" si="28"/>
        <v>0</v>
      </c>
      <c r="V113" s="424" t="e">
        <f t="shared" si="21"/>
        <v>#VALUE!</v>
      </c>
      <c r="W113" s="21"/>
      <c r="X113" s="515">
        <v>46850</v>
      </c>
      <c r="Y113" s="515">
        <v>17100</v>
      </c>
      <c r="Z113" s="513">
        <v>256</v>
      </c>
      <c r="AA113" s="514" t="s">
        <v>1517</v>
      </c>
      <c r="AE113" s="331"/>
    </row>
    <row r="114" spans="1:31" s="22" customFormat="1">
      <c r="A114" s="50">
        <f t="shared" si="29"/>
        <v>110</v>
      </c>
      <c r="B114" s="580" t="s">
        <v>1616</v>
      </c>
      <c r="C114" s="23" t="s">
        <v>742</v>
      </c>
      <c r="D114" s="489" t="s">
        <v>1672</v>
      </c>
      <c r="E114" s="318" t="str">
        <f>IF(G114="","",VLOOKUP(G114,'Danh mục CODE'!$D$2:$J$20064,7,0))</f>
        <v>NCC01126</v>
      </c>
      <c r="F114" s="28" t="str">
        <f>IF(E114="","",VLOOKUP(E114,'TONG HOP'!$E$8:$W$1883,19,0))</f>
        <v>CÔNG TY TNHH MTV DUY THANH LƯƠNG</v>
      </c>
      <c r="G114" s="315" t="s">
        <v>1296</v>
      </c>
      <c r="H114" s="226" t="str">
        <f>IF(E114="","",VLOOKUP(G114,'TONG HOP'!$C$8:$E$799,2,0))</f>
        <v>Bột đá Phước Hoà 03 (PH03) DTL</v>
      </c>
      <c r="I114" s="226" t="str">
        <f>IF(B114="","",VLOOKUP(G114,'TONG HOP'!$C$8:$F$799,4,0))</f>
        <v>kg</v>
      </c>
      <c r="J114" s="63">
        <f t="shared" si="22"/>
        <v>28718.5</v>
      </c>
      <c r="K114" s="63">
        <f t="shared" si="23"/>
        <v>30230</v>
      </c>
      <c r="L114" s="63">
        <f t="shared" si="20"/>
        <v>30230</v>
      </c>
      <c r="M114" s="392">
        <f>IF(Y114="","",VLOOKUP(G114,'Danh mục CODE'!$D$2:$I$1880,4,0))</f>
        <v>0.05</v>
      </c>
      <c r="N114" s="392">
        <v>0.05</v>
      </c>
      <c r="O114" s="392">
        <f t="shared" si="24"/>
        <v>0</v>
      </c>
      <c r="P114" s="392">
        <f>IF(Y114="","",VLOOKUP(G114,'Danh mục CODE'!$D$2:$I$1880,5,0))</f>
        <v>0</v>
      </c>
      <c r="Q114" s="392"/>
      <c r="R114" s="392">
        <f t="shared" si="25"/>
        <v>0</v>
      </c>
      <c r="S114" s="394" t="str">
        <f t="shared" si="26"/>
        <v/>
      </c>
      <c r="T114" s="394">
        <f t="shared" si="27"/>
        <v>0</v>
      </c>
      <c r="U114" s="394">
        <f t="shared" si="28"/>
        <v>0</v>
      </c>
      <c r="V114" s="424" t="e">
        <f t="shared" si="21"/>
        <v>#VALUE!</v>
      </c>
      <c r="W114" s="21"/>
      <c r="X114" s="515">
        <v>48010</v>
      </c>
      <c r="Y114" s="515">
        <v>17780</v>
      </c>
      <c r="Z114" s="513">
        <v>257</v>
      </c>
      <c r="AA114" s="514" t="s">
        <v>1515</v>
      </c>
      <c r="AE114" s="331"/>
    </row>
    <row r="115" spans="1:31" s="22" customFormat="1">
      <c r="A115" s="50">
        <f t="shared" si="29"/>
        <v>111</v>
      </c>
      <c r="B115" s="580" t="s">
        <v>1616</v>
      </c>
      <c r="C115" s="23" t="s">
        <v>742</v>
      </c>
      <c r="D115" s="489" t="s">
        <v>1672</v>
      </c>
      <c r="E115" s="318" t="str">
        <f>IF(G115="","",VLOOKUP(G115,'Danh mục CODE'!$D$2:$J$20064,7,0))</f>
        <v>NCC01126</v>
      </c>
      <c r="F115" s="28" t="str">
        <f>IF(E115="","",VLOOKUP(E115,'TONG HOP'!$E$8:$W$1883,19,0))</f>
        <v>CÔNG TY TNHH MTV DUY THANH LƯƠNG</v>
      </c>
      <c r="G115" s="315" t="s">
        <v>1296</v>
      </c>
      <c r="H115" s="226" t="str">
        <f>IF(E115="","",VLOOKUP(G115,'TONG HOP'!$C$8:$E$799,2,0))</f>
        <v>Bột đá Phước Hoà 03 (PH03) DTL</v>
      </c>
      <c r="I115" s="226" t="str">
        <f>IF(B115="","",VLOOKUP(G115,'TONG HOP'!$C$8:$F$799,4,0))</f>
        <v>kg</v>
      </c>
      <c r="J115" s="63">
        <f t="shared" si="22"/>
        <v>29431</v>
      </c>
      <c r="K115" s="63">
        <f t="shared" si="23"/>
        <v>30980</v>
      </c>
      <c r="L115" s="63">
        <f t="shared" si="20"/>
        <v>30980</v>
      </c>
      <c r="M115" s="392">
        <f>IF(Y115="","",VLOOKUP(G115,'Danh mục CODE'!$D$2:$I$1880,4,0))</f>
        <v>0.05</v>
      </c>
      <c r="N115" s="392">
        <v>0.05</v>
      </c>
      <c r="O115" s="392">
        <f t="shared" si="24"/>
        <v>0</v>
      </c>
      <c r="P115" s="392">
        <f>IF(Y115="","",VLOOKUP(G115,'Danh mục CODE'!$D$2:$I$1880,5,0))</f>
        <v>0</v>
      </c>
      <c r="Q115" s="392"/>
      <c r="R115" s="392">
        <f t="shared" si="25"/>
        <v>0</v>
      </c>
      <c r="S115" s="394" t="str">
        <f t="shared" si="26"/>
        <v/>
      </c>
      <c r="T115" s="394">
        <f t="shared" si="27"/>
        <v>0</v>
      </c>
      <c r="U115" s="394">
        <f t="shared" si="28"/>
        <v>0</v>
      </c>
      <c r="V115" s="424" t="e">
        <f t="shared" si="21"/>
        <v>#VALUE!</v>
      </c>
      <c r="W115" s="21"/>
      <c r="X115" s="515">
        <v>48590</v>
      </c>
      <c r="Y115" s="515">
        <v>17610</v>
      </c>
      <c r="Z115" s="513">
        <v>263</v>
      </c>
      <c r="AA115" s="514" t="s">
        <v>1514</v>
      </c>
      <c r="AE115" s="331"/>
    </row>
    <row r="116" spans="1:31" s="22" customFormat="1">
      <c r="A116" s="50">
        <f t="shared" si="29"/>
        <v>112</v>
      </c>
      <c r="B116" s="580" t="s">
        <v>1616</v>
      </c>
      <c r="C116" s="23" t="s">
        <v>742</v>
      </c>
      <c r="D116" s="489" t="s">
        <v>1672</v>
      </c>
      <c r="E116" s="318" t="str">
        <f>IF(G116="","",VLOOKUP(G116,'Danh mục CODE'!$D$2:$J$20064,7,0))</f>
        <v>NCC01126</v>
      </c>
      <c r="F116" s="28" t="str">
        <f>IF(E116="","",VLOOKUP(E116,'TONG HOP'!$E$8:$W$1883,19,0))</f>
        <v>CÔNG TY TNHH MTV DUY THANH LƯƠNG</v>
      </c>
      <c r="G116" s="315" t="s">
        <v>1296</v>
      </c>
      <c r="H116" s="226" t="str">
        <f>IF(E116="","",VLOOKUP(G116,'TONG HOP'!$C$8:$E$799,2,0))</f>
        <v>Bột đá Phước Hoà 03 (PH03) DTL</v>
      </c>
      <c r="I116" s="226" t="str">
        <f>IF(B116="","",VLOOKUP(G116,'TONG HOP'!$C$8:$F$799,4,0))</f>
        <v>kg</v>
      </c>
      <c r="J116" s="63">
        <f t="shared" si="22"/>
        <v>31996</v>
      </c>
      <c r="K116" s="63">
        <f t="shared" si="23"/>
        <v>33680</v>
      </c>
      <c r="L116" s="63">
        <f t="shared" si="20"/>
        <v>33680</v>
      </c>
      <c r="M116" s="392">
        <f>IF(Y116="","",VLOOKUP(G116,'Danh mục CODE'!$D$2:$I$1880,4,0))</f>
        <v>0.05</v>
      </c>
      <c r="N116" s="392">
        <v>0.05</v>
      </c>
      <c r="O116" s="392">
        <f t="shared" si="24"/>
        <v>0</v>
      </c>
      <c r="P116" s="392">
        <f>IF(Y116="","",VLOOKUP(G116,'Danh mục CODE'!$D$2:$I$1880,5,0))</f>
        <v>0</v>
      </c>
      <c r="Q116" s="392"/>
      <c r="R116" s="392">
        <f t="shared" si="25"/>
        <v>0</v>
      </c>
      <c r="S116" s="394" t="str">
        <f t="shared" si="26"/>
        <v/>
      </c>
      <c r="T116" s="394">
        <f t="shared" si="27"/>
        <v>0</v>
      </c>
      <c r="U116" s="394">
        <f t="shared" si="28"/>
        <v>0</v>
      </c>
      <c r="V116" s="424" t="e">
        <f t="shared" si="21"/>
        <v>#VALUE!</v>
      </c>
      <c r="W116" s="21"/>
      <c r="X116" s="515">
        <v>52240</v>
      </c>
      <c r="Y116" s="515">
        <v>18560</v>
      </c>
      <c r="Z116" s="513">
        <v>271</v>
      </c>
      <c r="AA116" s="514" t="s">
        <v>1516</v>
      </c>
      <c r="AE116" s="331"/>
    </row>
    <row r="117" spans="1:31" s="22" customFormat="1">
      <c r="A117" s="50">
        <f t="shared" si="29"/>
        <v>113</v>
      </c>
      <c r="B117" s="580" t="s">
        <v>1617</v>
      </c>
      <c r="C117" s="23" t="s">
        <v>742</v>
      </c>
      <c r="D117" s="489" t="s">
        <v>1672</v>
      </c>
      <c r="E117" s="318" t="str">
        <f>IF(G117="","",VLOOKUP(G117,'Danh mục CODE'!$D$2:$J$20064,7,0))</f>
        <v>NCC01126</v>
      </c>
      <c r="F117" s="28" t="str">
        <f>IF(E117="","",VLOOKUP(E117,'TONG HOP'!$E$8:$W$1883,19,0))</f>
        <v>CÔNG TY TNHH MTV DUY THANH LƯƠNG</v>
      </c>
      <c r="G117" s="315" t="s">
        <v>1147</v>
      </c>
      <c r="H117" s="226" t="str">
        <f>IF(E117="","",VLOOKUP(G117,'TONG HOP'!$C$8:$E$799,2,0))</f>
        <v>Đất sét Hoa đào (DTL) BD01</v>
      </c>
      <c r="I117" s="226" t="str">
        <f>IF(B117="","",VLOOKUP(G117,'TONG HOP'!$C$8:$F$799,4,0))</f>
        <v>kg</v>
      </c>
      <c r="J117" s="63">
        <f t="shared" si="22"/>
        <v>26415</v>
      </c>
      <c r="K117" s="63">
        <f t="shared" si="23"/>
        <v>35220</v>
      </c>
      <c r="L117" s="63">
        <f t="shared" si="20"/>
        <v>35220</v>
      </c>
      <c r="M117" s="392">
        <f>IF(Y117="","",VLOOKUP(G117,'Danh mục CODE'!$D$2:$I$1880,4,0))</f>
        <v>0.25</v>
      </c>
      <c r="N117" s="392">
        <v>0.182</v>
      </c>
      <c r="O117" s="392">
        <f t="shared" si="24"/>
        <v>0</v>
      </c>
      <c r="P117" s="392">
        <f>IF(Y117="","",VLOOKUP(G117,'Danh mục CODE'!$D$2:$I$1880,5,0))</f>
        <v>0</v>
      </c>
      <c r="Q117" s="392"/>
      <c r="R117" s="392">
        <f t="shared" si="25"/>
        <v>0</v>
      </c>
      <c r="S117" s="394" t="str">
        <f t="shared" si="26"/>
        <v/>
      </c>
      <c r="T117" s="394">
        <f t="shared" si="27"/>
        <v>0</v>
      </c>
      <c r="U117" s="394">
        <f t="shared" si="28"/>
        <v>0</v>
      </c>
      <c r="V117" s="424" t="e">
        <f t="shared" si="21"/>
        <v>#VALUE!</v>
      </c>
      <c r="W117" s="21"/>
      <c r="X117" s="515">
        <v>53010</v>
      </c>
      <c r="Y117" s="515">
        <v>17790</v>
      </c>
      <c r="Z117" s="513">
        <v>283</v>
      </c>
      <c r="AA117" s="514" t="s">
        <v>1515</v>
      </c>
      <c r="AE117" s="331"/>
    </row>
    <row r="118" spans="1:31" s="22" customFormat="1">
      <c r="A118" s="50">
        <f t="shared" si="29"/>
        <v>114</v>
      </c>
      <c r="B118" s="580" t="s">
        <v>1617</v>
      </c>
      <c r="C118" s="23" t="s">
        <v>742</v>
      </c>
      <c r="D118" s="489" t="s">
        <v>1672</v>
      </c>
      <c r="E118" s="318" t="str">
        <f>IF(G118="","",VLOOKUP(G118,'Danh mục CODE'!$D$2:$J$20064,7,0))</f>
        <v>NCC01126</v>
      </c>
      <c r="F118" s="28" t="str">
        <f>IF(E118="","",VLOOKUP(E118,'TONG HOP'!$E$8:$W$1883,19,0))</f>
        <v>CÔNG TY TNHH MTV DUY THANH LƯƠNG</v>
      </c>
      <c r="G118" s="315" t="s">
        <v>1147</v>
      </c>
      <c r="H118" s="226" t="str">
        <f>IF(E118="","",VLOOKUP(G118,'TONG HOP'!$C$8:$E$799,2,0))</f>
        <v>Đất sét Hoa đào (DTL) BD01</v>
      </c>
      <c r="I118" s="226" t="str">
        <f>IF(B118="","",VLOOKUP(G118,'TONG HOP'!$C$8:$F$799,4,0))</f>
        <v>kg</v>
      </c>
      <c r="J118" s="63">
        <f t="shared" si="22"/>
        <v>25672.5</v>
      </c>
      <c r="K118" s="63">
        <f t="shared" si="23"/>
        <v>34230</v>
      </c>
      <c r="L118" s="63">
        <f t="shared" ref="L118:L181" si="30">X118-Y118</f>
        <v>34230</v>
      </c>
      <c r="M118" s="392">
        <f>IF(Y118="","",VLOOKUP(G118,'Danh mục CODE'!$D$2:$I$1880,4,0))</f>
        <v>0.25</v>
      </c>
      <c r="N118" s="392">
        <v>0.182</v>
      </c>
      <c r="O118" s="392">
        <f t="shared" si="24"/>
        <v>0</v>
      </c>
      <c r="P118" s="392">
        <f>IF(Y118="","",VLOOKUP(G118,'Danh mục CODE'!$D$2:$I$1880,5,0))</f>
        <v>0</v>
      </c>
      <c r="Q118" s="392"/>
      <c r="R118" s="392">
        <f t="shared" si="25"/>
        <v>0</v>
      </c>
      <c r="S118" s="394" t="str">
        <f t="shared" si="26"/>
        <v/>
      </c>
      <c r="T118" s="394">
        <f t="shared" si="27"/>
        <v>0</v>
      </c>
      <c r="U118" s="394">
        <f t="shared" si="28"/>
        <v>0</v>
      </c>
      <c r="V118" s="424" t="e">
        <f t="shared" ref="V118:V181" si="31">IF(X118="","",J118-S118-T118-U118)</f>
        <v>#VALUE!</v>
      </c>
      <c r="W118" s="21"/>
      <c r="X118" s="515">
        <v>51330</v>
      </c>
      <c r="Y118" s="515">
        <v>17100</v>
      </c>
      <c r="Z118" s="513">
        <v>284</v>
      </c>
      <c r="AA118" s="514" t="s">
        <v>1517</v>
      </c>
      <c r="AE118" s="331"/>
    </row>
    <row r="119" spans="1:31" s="22" customFormat="1">
      <c r="A119" s="50">
        <f t="shared" si="29"/>
        <v>115</v>
      </c>
      <c r="B119" s="580" t="s">
        <v>1617</v>
      </c>
      <c r="C119" s="23" t="s">
        <v>742</v>
      </c>
      <c r="D119" s="489" t="s">
        <v>1672</v>
      </c>
      <c r="E119" s="318" t="str">
        <f>IF(G119="","",VLOOKUP(G119,'Danh mục CODE'!$D$2:$J$20064,7,0))</f>
        <v>NCC01126</v>
      </c>
      <c r="F119" s="28" t="str">
        <f>IF(E119="","",VLOOKUP(E119,'TONG HOP'!$E$8:$W$1883,19,0))</f>
        <v>CÔNG TY TNHH MTV DUY THANH LƯƠNG</v>
      </c>
      <c r="G119" s="315" t="s">
        <v>1147</v>
      </c>
      <c r="H119" s="226" t="str">
        <f>IF(E119="","",VLOOKUP(G119,'TONG HOP'!$C$8:$E$799,2,0))</f>
        <v>Đất sét Hoa đào (DTL) BD01</v>
      </c>
      <c r="I119" s="226" t="str">
        <f>IF(B119="","",VLOOKUP(G119,'TONG HOP'!$C$8:$F$799,4,0))</f>
        <v>kg</v>
      </c>
      <c r="J119" s="63">
        <f t="shared" si="22"/>
        <v>26820</v>
      </c>
      <c r="K119" s="63">
        <f t="shared" si="23"/>
        <v>35760</v>
      </c>
      <c r="L119" s="63">
        <f t="shared" si="30"/>
        <v>35760</v>
      </c>
      <c r="M119" s="392">
        <f>IF(Y119="","",VLOOKUP(G119,'Danh mục CODE'!$D$2:$I$1880,4,0))</f>
        <v>0.25</v>
      </c>
      <c r="N119" s="392">
        <v>0.182</v>
      </c>
      <c r="O119" s="392">
        <f t="shared" si="24"/>
        <v>0</v>
      </c>
      <c r="P119" s="392">
        <f>IF(Y119="","",VLOOKUP(G119,'Danh mục CODE'!$D$2:$I$1880,5,0))</f>
        <v>0</v>
      </c>
      <c r="Q119" s="392"/>
      <c r="R119" s="392">
        <f t="shared" si="25"/>
        <v>0</v>
      </c>
      <c r="S119" s="394" t="str">
        <f t="shared" si="26"/>
        <v/>
      </c>
      <c r="T119" s="394">
        <f t="shared" si="27"/>
        <v>0</v>
      </c>
      <c r="U119" s="394">
        <f t="shared" si="28"/>
        <v>0</v>
      </c>
      <c r="V119" s="424" t="e">
        <f t="shared" si="31"/>
        <v>#VALUE!</v>
      </c>
      <c r="W119" s="21"/>
      <c r="X119" s="515">
        <v>53300</v>
      </c>
      <c r="Y119" s="515">
        <v>17540</v>
      </c>
      <c r="Z119" s="513">
        <v>287</v>
      </c>
      <c r="AA119" s="514" t="s">
        <v>1514</v>
      </c>
      <c r="AE119" s="331"/>
    </row>
    <row r="120" spans="1:31" s="22" customFormat="1">
      <c r="A120" s="50">
        <f t="shared" si="29"/>
        <v>116</v>
      </c>
      <c r="B120" s="580" t="s">
        <v>1617</v>
      </c>
      <c r="C120" s="23" t="s">
        <v>742</v>
      </c>
      <c r="D120" s="489" t="s">
        <v>1672</v>
      </c>
      <c r="E120" s="318" t="str">
        <f>IF(G120="","",VLOOKUP(G120,'Danh mục CODE'!$D$2:$J$20064,7,0))</f>
        <v>NCC01126</v>
      </c>
      <c r="F120" s="28" t="str">
        <f>IF(E120="","",VLOOKUP(E120,'TONG HOP'!$E$8:$W$1883,19,0))</f>
        <v>CÔNG TY TNHH MTV DUY THANH LƯƠNG</v>
      </c>
      <c r="G120" s="315" t="s">
        <v>1147</v>
      </c>
      <c r="H120" s="226" t="str">
        <f>IF(E120="","",VLOOKUP(G120,'TONG HOP'!$C$8:$E$799,2,0))</f>
        <v>Đất sét Hoa đào (DTL) BD01</v>
      </c>
      <c r="I120" s="226" t="str">
        <f>IF(B120="","",VLOOKUP(G120,'TONG HOP'!$C$8:$F$799,4,0))</f>
        <v>kg</v>
      </c>
      <c r="J120" s="63">
        <f t="shared" si="22"/>
        <v>27427.5</v>
      </c>
      <c r="K120" s="63">
        <f t="shared" si="23"/>
        <v>36570</v>
      </c>
      <c r="L120" s="63">
        <f t="shared" si="30"/>
        <v>36570</v>
      </c>
      <c r="M120" s="392">
        <f>IF(Y120="","",VLOOKUP(G120,'Danh mục CODE'!$D$2:$I$1880,4,0))</f>
        <v>0.25</v>
      </c>
      <c r="N120" s="392">
        <v>0.182</v>
      </c>
      <c r="O120" s="392">
        <f t="shared" si="24"/>
        <v>0</v>
      </c>
      <c r="P120" s="392">
        <f>IF(Y120="","",VLOOKUP(G120,'Danh mục CODE'!$D$2:$I$1880,5,0))</f>
        <v>0</v>
      </c>
      <c r="Q120" s="392"/>
      <c r="R120" s="392">
        <f t="shared" si="25"/>
        <v>0</v>
      </c>
      <c r="S120" s="394" t="str">
        <f t="shared" si="26"/>
        <v/>
      </c>
      <c r="T120" s="394">
        <f t="shared" si="27"/>
        <v>0</v>
      </c>
      <c r="U120" s="394">
        <f t="shared" si="28"/>
        <v>0</v>
      </c>
      <c r="V120" s="424" t="e">
        <f t="shared" si="31"/>
        <v>#VALUE!</v>
      </c>
      <c r="W120" s="21"/>
      <c r="X120" s="515">
        <v>55120</v>
      </c>
      <c r="Y120" s="515">
        <v>18550</v>
      </c>
      <c r="Z120" s="513">
        <v>288</v>
      </c>
      <c r="AA120" s="514" t="s">
        <v>1516</v>
      </c>
      <c r="AE120" s="331"/>
    </row>
    <row r="121" spans="1:31" s="22" customFormat="1">
      <c r="A121" s="50">
        <f t="shared" si="29"/>
        <v>117</v>
      </c>
      <c r="B121" s="580" t="s">
        <v>1618</v>
      </c>
      <c r="C121" s="23" t="s">
        <v>742</v>
      </c>
      <c r="D121" s="489" t="s">
        <v>1672</v>
      </c>
      <c r="E121" s="318" t="str">
        <f>IF(G121="","",VLOOKUP(G121,'Danh mục CODE'!$D$2:$J$20064,7,0))</f>
        <v>NCC01684</v>
      </c>
      <c r="F121" s="28" t="str">
        <f>IF(E121="","",VLOOKUP(E121,'TONG HOP'!$E$8:$W$1883,19,0))</f>
        <v>CÔNG TY TNHH DỊCH VỤ VẬN TẢI LIÊN HOÀNG PHÚC</v>
      </c>
      <c r="G121" s="17" t="s">
        <v>784</v>
      </c>
      <c r="H121" s="226" t="str">
        <f>IF(E121="","",VLOOKUP(G121,'TONG HOP'!$C$8:$E$799,2,0))</f>
        <v>Đất Đỏ Hoa Đào (BD02) LHP</v>
      </c>
      <c r="I121" s="226" t="str">
        <f>IF(B121="","",VLOOKUP(G121,'TONG HOP'!$C$8:$F$799,4,0))</f>
        <v>kg</v>
      </c>
      <c r="J121" s="63">
        <f t="shared" si="22"/>
        <v>29287.5</v>
      </c>
      <c r="K121" s="63">
        <f t="shared" si="23"/>
        <v>39050</v>
      </c>
      <c r="L121" s="63">
        <f t="shared" si="30"/>
        <v>39050</v>
      </c>
      <c r="M121" s="392">
        <f>IF(Y121="","",VLOOKUP(G121,'Danh mục CODE'!$D$2:$I$1880,4,0))</f>
        <v>0.25</v>
      </c>
      <c r="N121" s="392">
        <v>0.185</v>
      </c>
      <c r="O121" s="392">
        <f t="shared" si="24"/>
        <v>0</v>
      </c>
      <c r="P121" s="392">
        <f>IF(Y121="","",VLOOKUP(G121,'Danh mục CODE'!$D$2:$I$1880,5,0))</f>
        <v>0</v>
      </c>
      <c r="Q121" s="392"/>
      <c r="R121" s="392">
        <f t="shared" si="25"/>
        <v>0</v>
      </c>
      <c r="S121" s="394" t="str">
        <f t="shared" si="26"/>
        <v/>
      </c>
      <c r="T121" s="394">
        <f t="shared" si="27"/>
        <v>0</v>
      </c>
      <c r="U121" s="394">
        <f t="shared" si="28"/>
        <v>0</v>
      </c>
      <c r="V121" s="424" t="e">
        <f t="shared" si="31"/>
        <v>#VALUE!</v>
      </c>
      <c r="W121" s="21"/>
      <c r="X121" s="515">
        <v>58570</v>
      </c>
      <c r="Y121" s="515">
        <v>19520</v>
      </c>
      <c r="Z121" s="513">
        <v>269</v>
      </c>
      <c r="AA121" s="514" t="s">
        <v>1635</v>
      </c>
      <c r="AE121" s="331"/>
    </row>
    <row r="122" spans="1:31" s="22" customFormat="1">
      <c r="A122" s="50">
        <f t="shared" si="29"/>
        <v>118</v>
      </c>
      <c r="B122" s="580" t="s">
        <v>1618</v>
      </c>
      <c r="C122" s="23" t="s">
        <v>742</v>
      </c>
      <c r="D122" s="489" t="s">
        <v>1672</v>
      </c>
      <c r="E122" s="318" t="str">
        <f>IF(G122="","",VLOOKUP(G122,'Danh mục CODE'!$D$2:$J$20064,7,0))</f>
        <v>NCC01684</v>
      </c>
      <c r="F122" s="28" t="str">
        <f>IF(E122="","",VLOOKUP(E122,'TONG HOP'!$E$8:$W$1883,19,0))</f>
        <v>CÔNG TY TNHH DỊCH VỤ VẬN TẢI LIÊN HOÀNG PHÚC</v>
      </c>
      <c r="G122" s="17" t="s">
        <v>784</v>
      </c>
      <c r="H122" s="226" t="str">
        <f>IF(E122="","",VLOOKUP(G122,'TONG HOP'!$C$8:$E$799,2,0))</f>
        <v>Đất Đỏ Hoa Đào (BD02) LHP</v>
      </c>
      <c r="I122" s="226" t="str">
        <f>IF(B122="","",VLOOKUP(G122,'TONG HOP'!$C$8:$F$799,4,0))</f>
        <v>kg</v>
      </c>
      <c r="J122" s="63">
        <f t="shared" si="22"/>
        <v>29565</v>
      </c>
      <c r="K122" s="63">
        <f t="shared" si="23"/>
        <v>39420</v>
      </c>
      <c r="L122" s="63">
        <f t="shared" si="30"/>
        <v>39420</v>
      </c>
      <c r="M122" s="392">
        <f>IF(Y122="","",VLOOKUP(G122,'Danh mục CODE'!$D$2:$I$1880,4,0))</f>
        <v>0.25</v>
      </c>
      <c r="N122" s="392">
        <v>0.185</v>
      </c>
      <c r="O122" s="392">
        <f t="shared" si="24"/>
        <v>0</v>
      </c>
      <c r="P122" s="392">
        <f>IF(Y122="","",VLOOKUP(G122,'Danh mục CODE'!$D$2:$I$1880,5,0))</f>
        <v>0</v>
      </c>
      <c r="Q122" s="392"/>
      <c r="R122" s="392">
        <f t="shared" si="25"/>
        <v>0</v>
      </c>
      <c r="S122" s="394" t="str">
        <f t="shared" si="26"/>
        <v/>
      </c>
      <c r="T122" s="394">
        <f t="shared" si="27"/>
        <v>0</v>
      </c>
      <c r="U122" s="394">
        <f t="shared" si="28"/>
        <v>0</v>
      </c>
      <c r="V122" s="424" t="e">
        <f t="shared" si="31"/>
        <v>#VALUE!</v>
      </c>
      <c r="W122" s="21"/>
      <c r="X122" s="515">
        <v>58740</v>
      </c>
      <c r="Y122" s="515">
        <v>19320</v>
      </c>
      <c r="Z122" s="513">
        <v>270</v>
      </c>
      <c r="AA122" s="514" t="s">
        <v>1663</v>
      </c>
      <c r="AE122" s="331"/>
    </row>
    <row r="123" spans="1:31" s="22" customFormat="1">
      <c r="A123" s="50">
        <f t="shared" si="29"/>
        <v>119</v>
      </c>
      <c r="B123" s="580" t="s">
        <v>1618</v>
      </c>
      <c r="C123" s="23" t="s">
        <v>742</v>
      </c>
      <c r="D123" s="489" t="s">
        <v>1672</v>
      </c>
      <c r="E123" s="318" t="str">
        <f>IF(G123="","",VLOOKUP(G123,'Danh mục CODE'!$D$2:$J$20064,7,0))</f>
        <v>NCC01684</v>
      </c>
      <c r="F123" s="28" t="str">
        <f>IF(E123="","",VLOOKUP(E123,'TONG HOP'!$E$8:$W$1883,19,0))</f>
        <v>CÔNG TY TNHH DỊCH VỤ VẬN TẢI LIÊN HOÀNG PHÚC</v>
      </c>
      <c r="G123" s="17" t="s">
        <v>784</v>
      </c>
      <c r="H123" s="226" t="str">
        <f>IF(E123="","",VLOOKUP(G123,'TONG HOP'!$C$8:$E$799,2,0))</f>
        <v>Đất Đỏ Hoa Đào (BD02) LHP</v>
      </c>
      <c r="I123" s="226" t="str">
        <f>IF(B123="","",VLOOKUP(G123,'TONG HOP'!$C$8:$F$799,4,0))</f>
        <v>kg</v>
      </c>
      <c r="J123" s="63">
        <f t="shared" si="22"/>
        <v>30600</v>
      </c>
      <c r="K123" s="63">
        <f t="shared" si="23"/>
        <v>40800</v>
      </c>
      <c r="L123" s="63">
        <f t="shared" si="30"/>
        <v>40800</v>
      </c>
      <c r="M123" s="392">
        <f>IF(Y123="","",VLOOKUP(G123,'Danh mục CODE'!$D$2:$I$1880,4,0))</f>
        <v>0.25</v>
      </c>
      <c r="N123" s="392">
        <v>0.185</v>
      </c>
      <c r="O123" s="392">
        <f t="shared" si="24"/>
        <v>0</v>
      </c>
      <c r="P123" s="392">
        <f>IF(Y123="","",VLOOKUP(G123,'Danh mục CODE'!$D$2:$I$1880,5,0))</f>
        <v>0</v>
      </c>
      <c r="Q123" s="392"/>
      <c r="R123" s="392">
        <f t="shared" si="25"/>
        <v>0</v>
      </c>
      <c r="S123" s="394" t="str">
        <f t="shared" si="26"/>
        <v/>
      </c>
      <c r="T123" s="394">
        <f t="shared" si="27"/>
        <v>0</v>
      </c>
      <c r="U123" s="394">
        <f t="shared" si="28"/>
        <v>0</v>
      </c>
      <c r="V123" s="424" t="e">
        <f t="shared" si="31"/>
        <v>#VALUE!</v>
      </c>
      <c r="W123" s="21"/>
      <c r="X123" s="515">
        <v>60270</v>
      </c>
      <c r="Y123" s="515">
        <v>19470</v>
      </c>
      <c r="Z123" s="513">
        <v>274</v>
      </c>
      <c r="AA123" s="581" t="s">
        <v>1665</v>
      </c>
      <c r="AE123" s="331"/>
    </row>
    <row r="124" spans="1:31" s="22" customFormat="1">
      <c r="A124" s="50">
        <f t="shared" si="29"/>
        <v>120</v>
      </c>
      <c r="B124" s="580" t="s">
        <v>1619</v>
      </c>
      <c r="C124" s="23" t="s">
        <v>742</v>
      </c>
      <c r="D124" s="489" t="s">
        <v>1672</v>
      </c>
      <c r="E124" s="318" t="str">
        <f>IF(G124="","",VLOOKUP(G124,'Danh mục CODE'!$D$2:$J$20064,7,0))</f>
        <v>NCC01684</v>
      </c>
      <c r="F124" s="28" t="str">
        <f>IF(E124="","",VLOOKUP(E124,'TONG HOP'!$E$8:$W$1883,19,0))</f>
        <v>CÔNG TY TNHH DỊCH VỤ VẬN TẢI LIÊN HOÀNG PHÚC</v>
      </c>
      <c r="G124" s="17" t="s">
        <v>1297</v>
      </c>
      <c r="H124" s="226" t="str">
        <f>IF(E124="","",VLOOKUP(G124,'TONG HOP'!$C$8:$E$799,2,0))</f>
        <v>Bột đá 0-5 (PH02)</v>
      </c>
      <c r="I124" s="226" t="str">
        <f>IF(B124="","",VLOOKUP(G124,'TONG HOP'!$C$8:$F$799,4,0))</f>
        <v>kg</v>
      </c>
      <c r="J124" s="63">
        <f t="shared" si="22"/>
        <v>32034</v>
      </c>
      <c r="K124" s="63">
        <f t="shared" si="23"/>
        <v>33720</v>
      </c>
      <c r="L124" s="63">
        <f t="shared" si="30"/>
        <v>33720</v>
      </c>
      <c r="M124" s="392">
        <f>IF(Y124="","",VLOOKUP(G124,'Danh mục CODE'!$D$2:$I$1880,4,0))</f>
        <v>0.05</v>
      </c>
      <c r="N124" s="392">
        <v>0.05</v>
      </c>
      <c r="O124" s="392">
        <f t="shared" si="24"/>
        <v>0</v>
      </c>
      <c r="P124" s="392">
        <f>IF(Y124="","",VLOOKUP(G124,'Danh mục CODE'!$D$2:$I$1880,5,0))</f>
        <v>0</v>
      </c>
      <c r="Q124" s="392"/>
      <c r="R124" s="392">
        <f t="shared" si="25"/>
        <v>0</v>
      </c>
      <c r="S124" s="394" t="str">
        <f t="shared" si="26"/>
        <v/>
      </c>
      <c r="T124" s="394">
        <f t="shared" si="27"/>
        <v>0</v>
      </c>
      <c r="U124" s="394">
        <f t="shared" si="28"/>
        <v>0</v>
      </c>
      <c r="V124" s="424" t="e">
        <f t="shared" si="31"/>
        <v>#VALUE!</v>
      </c>
      <c r="W124" s="21"/>
      <c r="X124" s="515">
        <v>51960</v>
      </c>
      <c r="Y124" s="515">
        <v>18240</v>
      </c>
      <c r="Z124" s="513">
        <v>258</v>
      </c>
      <c r="AA124" s="514" t="s">
        <v>1689</v>
      </c>
      <c r="AE124" s="331"/>
    </row>
    <row r="125" spans="1:31">
      <c r="A125" s="50">
        <f t="shared" si="29"/>
        <v>121</v>
      </c>
      <c r="B125" s="580" t="s">
        <v>1619</v>
      </c>
      <c r="C125" s="23" t="s">
        <v>742</v>
      </c>
      <c r="D125" s="489" t="s">
        <v>1672</v>
      </c>
      <c r="E125" s="318" t="str">
        <f>IF(G125="","",VLOOKUP(G125,'Danh mục CODE'!$D$2:$J$20064,7,0))</f>
        <v>NCC01684</v>
      </c>
      <c r="F125" s="28" t="str">
        <f>IF(E125="","",VLOOKUP(E125,'TONG HOP'!$E$8:$W$1883,19,0))</f>
        <v>CÔNG TY TNHH DỊCH VỤ VẬN TẢI LIÊN HOÀNG PHÚC</v>
      </c>
      <c r="G125" s="17" t="s">
        <v>1297</v>
      </c>
      <c r="H125" s="226" t="str">
        <f>IF(E125="","",VLOOKUP(G125,'TONG HOP'!$C$8:$E$799,2,0))</f>
        <v>Bột đá 0-5 (PH02)</v>
      </c>
      <c r="I125" s="226" t="str">
        <f>IF(B125="","",VLOOKUP(G125,'TONG HOP'!$C$8:$F$799,4,0))</f>
        <v>kg</v>
      </c>
      <c r="J125" s="63">
        <f t="shared" si="22"/>
        <v>35378</v>
      </c>
      <c r="K125" s="63">
        <f t="shared" si="23"/>
        <v>37240</v>
      </c>
      <c r="L125" s="63">
        <f t="shared" si="30"/>
        <v>37240</v>
      </c>
      <c r="M125" s="392">
        <f>IF(Y125="","",VLOOKUP(G125,'Danh mục CODE'!$D$2:$I$1880,4,0))</f>
        <v>0.05</v>
      </c>
      <c r="N125" s="392">
        <v>0.05</v>
      </c>
      <c r="O125" s="392">
        <f t="shared" si="24"/>
        <v>0</v>
      </c>
      <c r="P125" s="392">
        <f>IF(Y125="","",VLOOKUP(G125,'Danh mục CODE'!$D$2:$I$1880,5,0))</f>
        <v>0</v>
      </c>
      <c r="Q125" s="392"/>
      <c r="R125" s="392">
        <f t="shared" si="25"/>
        <v>0</v>
      </c>
      <c r="S125" s="394" t="str">
        <f t="shared" si="26"/>
        <v/>
      </c>
      <c r="T125" s="394">
        <f t="shared" si="27"/>
        <v>0</v>
      </c>
      <c r="U125" s="394">
        <f t="shared" si="28"/>
        <v>0</v>
      </c>
      <c r="V125" s="424" t="e">
        <f t="shared" si="31"/>
        <v>#VALUE!</v>
      </c>
      <c r="W125" s="21"/>
      <c r="X125" s="515">
        <v>55370</v>
      </c>
      <c r="Y125" s="515">
        <v>18130</v>
      </c>
      <c r="Z125" s="513">
        <v>308</v>
      </c>
      <c r="AA125" s="514" t="s">
        <v>1689</v>
      </c>
    </row>
    <row r="126" spans="1:31">
      <c r="A126" s="50">
        <f t="shared" si="29"/>
        <v>122</v>
      </c>
      <c r="B126" s="580" t="s">
        <v>1619</v>
      </c>
      <c r="C126" s="23" t="s">
        <v>742</v>
      </c>
      <c r="D126" s="489" t="s">
        <v>1672</v>
      </c>
      <c r="E126" s="318" t="str">
        <f>IF(G126="","",VLOOKUP(G126,'Danh mục CODE'!$D$2:$J$20064,7,0))</f>
        <v>NCC01684</v>
      </c>
      <c r="F126" s="28" t="str">
        <f>IF(E126="","",VLOOKUP(E126,'TONG HOP'!$E$8:$W$1883,19,0))</f>
        <v>CÔNG TY TNHH DỊCH VỤ VẬN TẢI LIÊN HOÀNG PHÚC</v>
      </c>
      <c r="G126" s="17" t="s">
        <v>1297</v>
      </c>
      <c r="H126" s="226" t="str">
        <f>IF(E126="","",VLOOKUP(G126,'TONG HOP'!$C$8:$E$799,2,0))</f>
        <v>Bột đá 0-5 (PH02)</v>
      </c>
      <c r="I126" s="226" t="str">
        <f>IF(B126="","",VLOOKUP(G126,'TONG HOP'!$C$8:$F$799,4,0))</f>
        <v>kg</v>
      </c>
      <c r="J126" s="63">
        <f>IF(X126="","",K126-K126*M126)</f>
        <v>33288</v>
      </c>
      <c r="K126" s="63">
        <f t="shared" si="23"/>
        <v>35040</v>
      </c>
      <c r="L126" s="63">
        <f t="shared" si="30"/>
        <v>35040</v>
      </c>
      <c r="M126" s="392">
        <f>IF(Y126="","",VLOOKUP(G126,'Danh mục CODE'!$D$2:$I$1880,4,0))</f>
        <v>0.05</v>
      </c>
      <c r="N126" s="392">
        <v>0.05</v>
      </c>
      <c r="O126" s="392">
        <f t="shared" si="24"/>
        <v>0</v>
      </c>
      <c r="P126" s="392">
        <f>IF(Y126="","",VLOOKUP(G126,'Danh mục CODE'!$D$2:$I$1880,5,0))</f>
        <v>0</v>
      </c>
      <c r="Q126" s="392"/>
      <c r="R126" s="392">
        <f t="shared" si="25"/>
        <v>0</v>
      </c>
      <c r="S126" s="394" t="str">
        <f t="shared" si="26"/>
        <v/>
      </c>
      <c r="T126" s="394">
        <f t="shared" si="27"/>
        <v>0</v>
      </c>
      <c r="U126" s="394">
        <f t="shared" si="28"/>
        <v>0</v>
      </c>
      <c r="V126" s="424" t="e">
        <f t="shared" si="31"/>
        <v>#VALUE!</v>
      </c>
      <c r="W126" s="21"/>
      <c r="X126" s="515">
        <v>53400</v>
      </c>
      <c r="Y126" s="515">
        <v>18360</v>
      </c>
      <c r="Z126" s="513">
        <v>309</v>
      </c>
      <c r="AA126" s="514" t="s">
        <v>1690</v>
      </c>
    </row>
    <row r="127" spans="1:31">
      <c r="A127" s="50">
        <f t="shared" si="29"/>
        <v>123</v>
      </c>
      <c r="B127" s="580" t="s">
        <v>1619</v>
      </c>
      <c r="C127" s="23" t="s">
        <v>742</v>
      </c>
      <c r="D127" s="489" t="s">
        <v>1672</v>
      </c>
      <c r="E127" s="318" t="str">
        <f>IF(G127="","",VLOOKUP(G127,'Danh mục CODE'!$D$2:$J$20064,7,0))</f>
        <v>NCC01684</v>
      </c>
      <c r="F127" s="28" t="str">
        <f>IF(E127="","",VLOOKUP(E127,'TONG HOP'!$E$8:$W$1883,19,0))</f>
        <v>CÔNG TY TNHH DỊCH VỤ VẬN TẢI LIÊN HOÀNG PHÚC</v>
      </c>
      <c r="G127" s="17" t="s">
        <v>1297</v>
      </c>
      <c r="H127" s="226" t="str">
        <f>IF(E127="","",VLOOKUP(G127,'TONG HOP'!$C$8:$E$799,2,0))</f>
        <v>Bột đá 0-5 (PH02)</v>
      </c>
      <c r="I127" s="226" t="str">
        <f>IF(B127="","",VLOOKUP(G127,'TONG HOP'!$C$8:$F$799,4,0))</f>
        <v>kg</v>
      </c>
      <c r="J127" s="63">
        <f t="shared" si="22"/>
        <v>36423</v>
      </c>
      <c r="K127" s="63">
        <f t="shared" si="23"/>
        <v>38340</v>
      </c>
      <c r="L127" s="63">
        <f t="shared" si="30"/>
        <v>38340</v>
      </c>
      <c r="M127" s="392">
        <f>IF(Y127="","",VLOOKUP(G127,'Danh mục CODE'!$D$2:$I$1880,4,0))</f>
        <v>0.05</v>
      </c>
      <c r="N127" s="392">
        <v>0.05</v>
      </c>
      <c r="O127" s="392">
        <f t="shared" si="24"/>
        <v>0</v>
      </c>
      <c r="P127" s="392">
        <f>IF(Y127="","",VLOOKUP(G127,'Danh mục CODE'!$D$2:$I$1880,5,0))</f>
        <v>0</v>
      </c>
      <c r="Q127" s="392"/>
      <c r="R127" s="392">
        <f t="shared" si="25"/>
        <v>0</v>
      </c>
      <c r="S127" s="394" t="str">
        <f t="shared" si="26"/>
        <v/>
      </c>
      <c r="T127" s="394">
        <f t="shared" si="27"/>
        <v>0</v>
      </c>
      <c r="U127" s="394">
        <f t="shared" si="28"/>
        <v>0</v>
      </c>
      <c r="V127" s="424" t="e">
        <f t="shared" si="31"/>
        <v>#VALUE!</v>
      </c>
      <c r="W127" s="21"/>
      <c r="X127" s="515">
        <v>56500</v>
      </c>
      <c r="Y127" s="515">
        <v>18160</v>
      </c>
      <c r="Z127" s="513">
        <v>310</v>
      </c>
      <c r="AA127" s="514" t="s">
        <v>1691</v>
      </c>
    </row>
    <row r="128" spans="1:31">
      <c r="A128" s="50">
        <f t="shared" si="29"/>
        <v>124</v>
      </c>
      <c r="B128" s="580" t="s">
        <v>1619</v>
      </c>
      <c r="C128" s="23" t="s">
        <v>742</v>
      </c>
      <c r="D128" s="489" t="s">
        <v>1672</v>
      </c>
      <c r="E128" s="318" t="str">
        <f>IF(G128="","",VLOOKUP(G128,'Danh mục CODE'!$D$2:$J$20064,7,0))</f>
        <v>NCC01684</v>
      </c>
      <c r="F128" s="28" t="str">
        <f>IF(E128="","",VLOOKUP(E128,'TONG HOP'!$E$8:$W$1883,19,0))</f>
        <v>CÔNG TY TNHH DỊCH VỤ VẬN TẢI LIÊN HOÀNG PHÚC</v>
      </c>
      <c r="G128" s="17" t="s">
        <v>1297</v>
      </c>
      <c r="H128" s="226" t="str">
        <f>IF(E128="","",VLOOKUP(G128,'TONG HOP'!$C$8:$E$799,2,0))</f>
        <v>Bột đá 0-5 (PH02)</v>
      </c>
      <c r="I128" s="226" t="str">
        <f>IF(B128="","",VLOOKUP(G128,'TONG HOP'!$C$8:$F$799,4,0))</f>
        <v>kg</v>
      </c>
      <c r="J128" s="63">
        <f t="shared" si="22"/>
        <v>33392.5</v>
      </c>
      <c r="K128" s="63">
        <f t="shared" si="23"/>
        <v>35150</v>
      </c>
      <c r="L128" s="63">
        <f t="shared" si="30"/>
        <v>35150</v>
      </c>
      <c r="M128" s="392">
        <f>IF(Y128="","",VLOOKUP(G128,'Danh mục CODE'!$D$2:$I$1880,4,0))</f>
        <v>0.05</v>
      </c>
      <c r="N128" s="392">
        <v>0.05</v>
      </c>
      <c r="O128" s="392">
        <f t="shared" si="24"/>
        <v>0</v>
      </c>
      <c r="P128" s="392">
        <f>IF(Y128="","",VLOOKUP(G128,'Danh mục CODE'!$D$2:$I$1880,5,0))</f>
        <v>0</v>
      </c>
      <c r="Q128" s="392"/>
      <c r="R128" s="392">
        <f t="shared" si="25"/>
        <v>0</v>
      </c>
      <c r="S128" s="394" t="str">
        <f t="shared" si="26"/>
        <v/>
      </c>
      <c r="T128" s="394">
        <f t="shared" si="27"/>
        <v>0</v>
      </c>
      <c r="U128" s="394">
        <f t="shared" si="28"/>
        <v>0</v>
      </c>
      <c r="V128" s="424" t="e">
        <f t="shared" si="31"/>
        <v>#VALUE!</v>
      </c>
      <c r="W128" s="21"/>
      <c r="X128" s="515">
        <v>53630</v>
      </c>
      <c r="Y128" s="515">
        <v>18480</v>
      </c>
      <c r="Z128" s="513">
        <v>311</v>
      </c>
      <c r="AA128" s="514" t="s">
        <v>1692</v>
      </c>
    </row>
    <row r="129" spans="1:27">
      <c r="A129" s="50">
        <f t="shared" si="29"/>
        <v>125</v>
      </c>
      <c r="B129" s="580" t="s">
        <v>1620</v>
      </c>
      <c r="C129" s="23" t="s">
        <v>742</v>
      </c>
      <c r="D129" s="489" t="s">
        <v>1697</v>
      </c>
      <c r="E129" s="318" t="str">
        <f>IF(G129="","",VLOOKUP(G129,'Danh mục CODE'!$D$2:$J$20064,7,0))</f>
        <v>NCC00607</v>
      </c>
      <c r="F129" s="28" t="str">
        <f>IF(E129="","",VLOOKUP(E129,'TONG HOP'!$E$8:$W$1883,19,0))</f>
        <v>CÔNG TY CP GẠCH MEN PHƯƠNG NAM</v>
      </c>
      <c r="G129" s="315" t="s">
        <v>1397</v>
      </c>
      <c r="H129" s="226" t="str">
        <f>IF(E129="","",VLOOKUP(G129,'TONG HOP'!$C$8:$E$799,2,0))</f>
        <v>Than cám sàng từ than cục của lô than Hải Thành 02</v>
      </c>
      <c r="I129" s="226" t="str">
        <f>IF(B129="","",VLOOKUP(G129,'TONG HOP'!$C$8:$F$799,4,0))</f>
        <v>kg</v>
      </c>
      <c r="J129" s="63">
        <f t="shared" si="22"/>
        <v>32218.400000000001</v>
      </c>
      <c r="K129" s="63">
        <f t="shared" si="23"/>
        <v>35020</v>
      </c>
      <c r="L129" s="63">
        <f t="shared" si="30"/>
        <v>35020</v>
      </c>
      <c r="M129" s="392">
        <f>IF(Y129="","",VLOOKUP(G129,'Danh mục CODE'!$D$2:$I$1880,4,0))</f>
        <v>0.08</v>
      </c>
      <c r="N129" s="392"/>
      <c r="O129" s="392">
        <f t="shared" si="24"/>
        <v>0</v>
      </c>
      <c r="P129" s="392">
        <f>IF(Y129="","",VLOOKUP(G129,'Danh mục CODE'!$D$2:$I$1880,5,0))</f>
        <v>0</v>
      </c>
      <c r="Q129" s="392"/>
      <c r="R129" s="392">
        <f t="shared" si="25"/>
        <v>0</v>
      </c>
      <c r="S129" s="394" t="str">
        <f t="shared" si="26"/>
        <v/>
      </c>
      <c r="T129" s="394">
        <f t="shared" si="27"/>
        <v>0</v>
      </c>
      <c r="U129" s="394">
        <f t="shared" si="28"/>
        <v>0</v>
      </c>
      <c r="V129" s="424" t="e">
        <f t="shared" si="31"/>
        <v>#VALUE!</v>
      </c>
      <c r="W129" s="21"/>
      <c r="X129" s="515">
        <v>35020</v>
      </c>
      <c r="Y129" s="515">
        <v>0</v>
      </c>
      <c r="Z129" s="513"/>
      <c r="AA129" s="514"/>
    </row>
    <row r="130" spans="1:27">
      <c r="A130" s="50">
        <f t="shared" si="29"/>
        <v>126</v>
      </c>
      <c r="B130" s="580" t="s">
        <v>1621</v>
      </c>
      <c r="C130" s="23" t="s">
        <v>742</v>
      </c>
      <c r="D130" s="489" t="s">
        <v>1697</v>
      </c>
      <c r="E130" s="318" t="str">
        <f>IF(G130="","",VLOOKUP(G130,'Danh mục CODE'!$D$2:$J$20064,7,0))</f>
        <v>NCC00607</v>
      </c>
      <c r="F130" s="28" t="str">
        <f>IF(E130="","",VLOOKUP(E130,'TONG HOP'!$E$8:$W$1883,19,0))</f>
        <v>CÔNG TY CP GẠCH MEN PHƯƠNG NAM</v>
      </c>
      <c r="G130" s="315" t="s">
        <v>1331</v>
      </c>
      <c r="H130" s="226" t="str">
        <f>IF(E130="","",VLOOKUP(G130,'TONG HOP'!$C$8:$E$799,2,0))</f>
        <v>Than cám sàng từ than cục của lô than Hưng Tam Long 01</v>
      </c>
      <c r="I130" s="226" t="str">
        <f>IF(B130="","",VLOOKUP(G130,'TONG HOP'!$C$8:$F$799,4,0))</f>
        <v>kg</v>
      </c>
      <c r="J130" s="63">
        <f t="shared" si="22"/>
        <v>13807.36</v>
      </c>
      <c r="K130" s="63">
        <f>IF(AND(X130="",N130="",Q130="",R130=""),"",L130-L130*O130-(L130-L130*O130)*R130)</f>
        <v>15008</v>
      </c>
      <c r="L130" s="63">
        <f t="shared" si="30"/>
        <v>15008</v>
      </c>
      <c r="M130" s="392">
        <f>IF(Y130="","",VLOOKUP(G130,'Danh mục CODE'!$D$2:$I$1880,4,0))</f>
        <v>0.08</v>
      </c>
      <c r="N130" s="392"/>
      <c r="O130" s="392">
        <f t="shared" si="24"/>
        <v>0</v>
      </c>
      <c r="P130" s="392">
        <f>IF(Y130="","",VLOOKUP(G130,'Danh mục CODE'!$D$2:$I$1880,5,0))</f>
        <v>0</v>
      </c>
      <c r="Q130" s="392"/>
      <c r="R130" s="392">
        <f t="shared" si="25"/>
        <v>0</v>
      </c>
      <c r="S130" s="394" t="str">
        <f t="shared" si="26"/>
        <v/>
      </c>
      <c r="T130" s="394">
        <f t="shared" si="27"/>
        <v>0</v>
      </c>
      <c r="U130" s="394">
        <f t="shared" si="28"/>
        <v>0</v>
      </c>
      <c r="V130" s="424" t="e">
        <f t="shared" si="31"/>
        <v>#VALUE!</v>
      </c>
      <c r="W130" s="21"/>
      <c r="X130" s="515">
        <v>15008</v>
      </c>
      <c r="Y130" s="515">
        <v>0</v>
      </c>
      <c r="Z130" s="513"/>
      <c r="AA130" s="514"/>
    </row>
    <row r="131" spans="1:27">
      <c r="A131" s="50">
        <f t="shared" si="29"/>
        <v>127</v>
      </c>
      <c r="B131" s="580" t="s">
        <v>1622</v>
      </c>
      <c r="C131" s="23" t="s">
        <v>742</v>
      </c>
      <c r="D131" s="489" t="s">
        <v>1697</v>
      </c>
      <c r="E131" s="318" t="str">
        <f>IF(G131="","",VLOOKUP(G131,'Danh mục CODE'!$D$2:$J$20064,7,0))</f>
        <v>NCC02121</v>
      </c>
      <c r="F131" s="28" t="str">
        <f>IF(E131="","",VLOOKUP(E131,'TONG HOP'!$E$8:$W$1883,19,0))</f>
        <v>CÔNG TY TNHH CHẤT ĐỐT HÙNG LÊ</v>
      </c>
      <c r="G131" s="315" t="s">
        <v>1481</v>
      </c>
      <c r="H131" s="226" t="str">
        <f>IF(E131="","",VLOOKUP(G131,'TONG HOP'!$C$8:$E$799,2,0))</f>
        <v>Vỏ điều- Hùng Lê lô 1</v>
      </c>
      <c r="I131" s="226" t="str">
        <f>IF(B131="","",VLOOKUP(G131,'TONG HOP'!$C$8:$F$799,4,0))</f>
        <v>kg</v>
      </c>
      <c r="J131" s="63">
        <f t="shared" si="22"/>
        <v>28990.6</v>
      </c>
      <c r="K131" s="63">
        <f t="shared" si="23"/>
        <v>33710</v>
      </c>
      <c r="L131" s="63">
        <f t="shared" si="30"/>
        <v>33710</v>
      </c>
      <c r="M131" s="392">
        <f>IF(Y131="","",VLOOKUP(G131,'Danh mục CODE'!$D$2:$I$1880,4,0))</f>
        <v>0.14000000000000001</v>
      </c>
      <c r="N131" s="392"/>
      <c r="O131" s="392">
        <f t="shared" si="24"/>
        <v>0</v>
      </c>
      <c r="P131" s="392">
        <f>IF(Y131="","",VLOOKUP(G131,'Danh mục CODE'!$D$2:$I$1880,5,0))</f>
        <v>0</v>
      </c>
      <c r="Q131" s="392"/>
      <c r="R131" s="392">
        <f t="shared" si="25"/>
        <v>0</v>
      </c>
      <c r="S131" s="394" t="str">
        <f t="shared" si="26"/>
        <v/>
      </c>
      <c r="T131" s="394">
        <f t="shared" si="27"/>
        <v>0</v>
      </c>
      <c r="U131" s="394">
        <f t="shared" si="28"/>
        <v>0</v>
      </c>
      <c r="V131" s="424" t="e">
        <f t="shared" si="31"/>
        <v>#VALUE!</v>
      </c>
      <c r="W131" s="21"/>
      <c r="X131" s="515">
        <v>48890</v>
      </c>
      <c r="Y131" s="515">
        <v>15180</v>
      </c>
      <c r="Z131" s="513">
        <v>318</v>
      </c>
      <c r="AA131" s="514" t="s">
        <v>1521</v>
      </c>
    </row>
    <row r="132" spans="1:27">
      <c r="A132" s="50">
        <f t="shared" si="29"/>
        <v>128</v>
      </c>
      <c r="B132" s="580" t="s">
        <v>1626</v>
      </c>
      <c r="C132" s="23" t="s">
        <v>742</v>
      </c>
      <c r="D132" s="489" t="s">
        <v>1697</v>
      </c>
      <c r="E132" s="318" t="str">
        <f>IF(G132="","",VLOOKUP(G132,'Danh mục CODE'!$D$2:$J$20064,7,0))</f>
        <v>NCC04859</v>
      </c>
      <c r="F132" s="28" t="str">
        <f>IF(E132="","",VLOOKUP(E132,'TONG HOP'!$E$8:$W$1883,19,0))</f>
        <v>CÔNG TY TNHH DT GREENPOWER</v>
      </c>
      <c r="G132" s="315" t="s">
        <v>1497</v>
      </c>
      <c r="H132" s="226" t="str">
        <f>IF(E132="","",VLOOKUP(G132,'TONG HOP'!$C$8:$E$799,2,0))</f>
        <v>Vỏ điều- GreenPower lô 1</v>
      </c>
      <c r="I132" s="226" t="str">
        <f>IF(B132="","",VLOOKUP(G132,'TONG HOP'!$C$8:$F$799,4,0))</f>
        <v>kg</v>
      </c>
      <c r="J132" s="63">
        <f t="shared" si="22"/>
        <v>42191.6</v>
      </c>
      <c r="K132" s="63">
        <f t="shared" si="23"/>
        <v>49060</v>
      </c>
      <c r="L132" s="63">
        <f t="shared" si="30"/>
        <v>49060</v>
      </c>
      <c r="M132" s="392">
        <f>IF(Y132="","",VLOOKUP(G132,'Danh mục CODE'!$D$2:$I$1880,4,0))</f>
        <v>0.14000000000000001</v>
      </c>
      <c r="N132" s="392"/>
      <c r="O132" s="392">
        <f t="shared" si="24"/>
        <v>0</v>
      </c>
      <c r="P132" s="392">
        <f>IF(Y132="","",VLOOKUP(G132,'Danh mục CODE'!$D$2:$I$1880,5,0))</f>
        <v>0</v>
      </c>
      <c r="Q132" s="392"/>
      <c r="R132" s="392">
        <f t="shared" si="25"/>
        <v>0</v>
      </c>
      <c r="S132" s="394" t="str">
        <f t="shared" si="26"/>
        <v/>
      </c>
      <c r="T132" s="394">
        <f t="shared" si="27"/>
        <v>0</v>
      </c>
      <c r="U132" s="394">
        <f t="shared" si="28"/>
        <v>0</v>
      </c>
      <c r="V132" s="424" t="e">
        <f t="shared" si="31"/>
        <v>#VALUE!</v>
      </c>
      <c r="W132" s="21"/>
      <c r="X132" s="515">
        <v>74010</v>
      </c>
      <c r="Y132" s="515">
        <v>24950</v>
      </c>
      <c r="Z132" s="513">
        <v>324</v>
      </c>
      <c r="AA132" s="514" t="s">
        <v>1688</v>
      </c>
    </row>
    <row r="133" spans="1:27">
      <c r="A133" s="50">
        <f t="shared" si="29"/>
        <v>129</v>
      </c>
      <c r="B133" s="580" t="s">
        <v>1627</v>
      </c>
      <c r="C133" s="23" t="s">
        <v>742</v>
      </c>
      <c r="D133" s="489" t="s">
        <v>1697</v>
      </c>
      <c r="E133" s="318" t="str">
        <f>IF(G133="","",VLOOKUP(G133,'Danh mục CODE'!$D$2:$J$20064,7,0))</f>
        <v>NCC01684</v>
      </c>
      <c r="F133" s="28" t="str">
        <f>IF(E133="","",VLOOKUP(E133,'TONG HOP'!$E$8:$W$1883,19,0))</f>
        <v>CÔNG TY TNHH DỊCH VỤ VẬN TẢI LIÊN HOÀNG PHÚC</v>
      </c>
      <c r="G133" s="17" t="s">
        <v>1297</v>
      </c>
      <c r="H133" s="226" t="str">
        <f>IF(E133="","",VLOOKUP(G133,'TONG HOP'!$C$8:$E$799,2,0))</f>
        <v>Bột đá 0-5 (PH02)</v>
      </c>
      <c r="I133" s="226" t="str">
        <f>IF(B133="","",VLOOKUP(G133,'TONG HOP'!$C$8:$F$799,4,0))</f>
        <v>kg</v>
      </c>
      <c r="J133" s="63">
        <f t="shared" si="22"/>
        <v>38712.5</v>
      </c>
      <c r="K133" s="63">
        <f t="shared" si="23"/>
        <v>40750</v>
      </c>
      <c r="L133" s="63">
        <f t="shared" si="30"/>
        <v>40750</v>
      </c>
      <c r="M133" s="392">
        <f>IF(Y133="","",VLOOKUP(G133,'Danh mục CODE'!$D$2:$I$1880,4,0))</f>
        <v>0.05</v>
      </c>
      <c r="N133" s="392"/>
      <c r="O133" s="392">
        <f t="shared" si="24"/>
        <v>0</v>
      </c>
      <c r="P133" s="392">
        <f>IF(Y133="","",VLOOKUP(G133,'Danh mục CODE'!$D$2:$I$1880,5,0))</f>
        <v>0</v>
      </c>
      <c r="Q133" s="392"/>
      <c r="R133" s="392">
        <f t="shared" si="25"/>
        <v>0</v>
      </c>
      <c r="S133" s="394" t="str">
        <f t="shared" si="26"/>
        <v/>
      </c>
      <c r="T133" s="394">
        <f t="shared" si="27"/>
        <v>0</v>
      </c>
      <c r="U133" s="394">
        <f t="shared" si="28"/>
        <v>0</v>
      </c>
      <c r="V133" s="424" t="e">
        <f t="shared" si="31"/>
        <v>#VALUE!</v>
      </c>
      <c r="W133" s="21"/>
      <c r="X133" s="515">
        <v>59360</v>
      </c>
      <c r="Y133" s="515">
        <v>18610</v>
      </c>
      <c r="Z133" s="513">
        <v>331</v>
      </c>
      <c r="AA133" s="514" t="s">
        <v>1711</v>
      </c>
    </row>
    <row r="134" spans="1:27">
      <c r="A134" s="50">
        <f t="shared" si="29"/>
        <v>130</v>
      </c>
      <c r="B134" s="580" t="s">
        <v>1627</v>
      </c>
      <c r="C134" s="23" t="s">
        <v>742</v>
      </c>
      <c r="D134" s="489" t="s">
        <v>1697</v>
      </c>
      <c r="E134" s="318" t="str">
        <f>IF(G134="","",VLOOKUP(G134,'Danh mục CODE'!$D$2:$J$20064,7,0))</f>
        <v>NCC01684</v>
      </c>
      <c r="F134" s="28" t="str">
        <f>IF(E134="","",VLOOKUP(E134,'TONG HOP'!$E$8:$W$1883,19,0))</f>
        <v>CÔNG TY TNHH DỊCH VỤ VẬN TẢI LIÊN HOÀNG PHÚC</v>
      </c>
      <c r="G134" s="17" t="s">
        <v>1297</v>
      </c>
      <c r="H134" s="226" t="str">
        <f>IF(E134="","",VLOOKUP(G134,'TONG HOP'!$C$8:$E$799,2,0))</f>
        <v>Bột đá 0-5 (PH02)</v>
      </c>
      <c r="I134" s="226" t="str">
        <f>IF(B134="","",VLOOKUP(G134,'TONG HOP'!$C$8:$F$799,4,0))</f>
        <v>kg</v>
      </c>
      <c r="J134" s="63">
        <f t="shared" ref="J134:J197" si="32">IF(X134="","",K134-K134*M134)</f>
        <v>41695.5</v>
      </c>
      <c r="K134" s="63">
        <f t="shared" ref="K134:K197" si="33">IF(AND(X134="",N134="",Q134="",R134=""),"",L134-L134*O134-(L134-L134*O134)*R134)</f>
        <v>43890</v>
      </c>
      <c r="L134" s="63">
        <f t="shared" si="30"/>
        <v>43890</v>
      </c>
      <c r="M134" s="392">
        <f>IF(Y134="","",VLOOKUP(G134,'Danh mục CODE'!$D$2:$I$1880,4,0))</f>
        <v>0.05</v>
      </c>
      <c r="N134" s="392"/>
      <c r="O134" s="392">
        <f t="shared" ref="O134:O196" si="34">IF(X134="","",IF(M134-N134&lt;0,-(M134-N134),0))</f>
        <v>0</v>
      </c>
      <c r="P134" s="392">
        <f>IF(Y134="","",VLOOKUP(G134,'Danh mục CODE'!$D$2:$I$1880,5,0))</f>
        <v>0</v>
      </c>
      <c r="Q134" s="392"/>
      <c r="R134" s="392">
        <f t="shared" ref="R134:R196" si="35">IF(X134="","",IF(P134-Q134&lt;0,-(P134-Q134),0))</f>
        <v>0</v>
      </c>
      <c r="S134" s="394" t="str">
        <f t="shared" ref="S134:S195" si="36">IF(T134=0,"",J134-T134-U134)</f>
        <v/>
      </c>
      <c r="T134" s="394">
        <f t="shared" si="27"/>
        <v>0</v>
      </c>
      <c r="U134" s="394">
        <f t="shared" si="28"/>
        <v>0</v>
      </c>
      <c r="V134" s="424" t="e">
        <f t="shared" si="31"/>
        <v>#VALUE!</v>
      </c>
      <c r="W134" s="21"/>
      <c r="X134" s="515">
        <v>61210</v>
      </c>
      <c r="Y134" s="515">
        <v>17320</v>
      </c>
      <c r="Z134" s="513">
        <v>332</v>
      </c>
      <c r="AA134" s="514" t="s">
        <v>1712</v>
      </c>
    </row>
    <row r="135" spans="1:27">
      <c r="A135" s="50">
        <f t="shared" si="29"/>
        <v>131</v>
      </c>
      <c r="B135" s="580" t="s">
        <v>1627</v>
      </c>
      <c r="C135" s="23" t="s">
        <v>742</v>
      </c>
      <c r="D135" s="489" t="s">
        <v>1697</v>
      </c>
      <c r="E135" s="318" t="str">
        <f>IF(G135="","",VLOOKUP(G135,'Danh mục CODE'!$D$2:$J$20064,7,0))</f>
        <v>NCC01684</v>
      </c>
      <c r="F135" s="28" t="str">
        <f>IF(E135="","",VLOOKUP(E135,'TONG HOP'!$E$8:$W$1883,19,0))</f>
        <v>CÔNG TY TNHH DỊCH VỤ VẬN TẢI LIÊN HOÀNG PHÚC</v>
      </c>
      <c r="G135" s="17" t="s">
        <v>1297</v>
      </c>
      <c r="H135" s="226" t="str">
        <f>IF(E135="","",VLOOKUP(G135,'TONG HOP'!$C$8:$E$799,2,0))</f>
        <v>Bột đá 0-5 (PH02)</v>
      </c>
      <c r="I135" s="226" t="str">
        <f>IF(B135="","",VLOOKUP(G135,'TONG HOP'!$C$8:$F$799,4,0))</f>
        <v>kg</v>
      </c>
      <c r="J135" s="63">
        <f t="shared" si="32"/>
        <v>36128.5</v>
      </c>
      <c r="K135" s="63">
        <f t="shared" si="33"/>
        <v>38030</v>
      </c>
      <c r="L135" s="63">
        <f t="shared" si="30"/>
        <v>38030</v>
      </c>
      <c r="M135" s="392">
        <f>IF(Y135="","",VLOOKUP(G135,'Danh mục CODE'!$D$2:$I$1880,4,0))</f>
        <v>0.05</v>
      </c>
      <c r="N135" s="392"/>
      <c r="O135" s="392">
        <f t="shared" si="34"/>
        <v>0</v>
      </c>
      <c r="P135" s="392">
        <f>IF(Y135="","",VLOOKUP(G135,'Danh mục CODE'!$D$2:$I$1880,5,0))</f>
        <v>0</v>
      </c>
      <c r="Q135" s="392"/>
      <c r="R135" s="392">
        <f t="shared" si="35"/>
        <v>0</v>
      </c>
      <c r="S135" s="394" t="str">
        <f t="shared" si="36"/>
        <v/>
      </c>
      <c r="T135" s="394">
        <f t="shared" si="27"/>
        <v>0</v>
      </c>
      <c r="U135" s="394">
        <f t="shared" si="28"/>
        <v>0</v>
      </c>
      <c r="V135" s="424" t="e">
        <f t="shared" si="31"/>
        <v>#VALUE!</v>
      </c>
      <c r="W135" s="21"/>
      <c r="X135" s="515">
        <v>57950</v>
      </c>
      <c r="Y135" s="515">
        <v>19920</v>
      </c>
      <c r="Z135" s="513">
        <v>333</v>
      </c>
      <c r="AA135" s="514" t="s">
        <v>1713</v>
      </c>
    </row>
    <row r="136" spans="1:27">
      <c r="A136" s="50">
        <f t="shared" si="29"/>
        <v>132</v>
      </c>
      <c r="B136" s="580" t="s">
        <v>1627</v>
      </c>
      <c r="C136" s="23" t="s">
        <v>742</v>
      </c>
      <c r="D136" s="489" t="s">
        <v>1697</v>
      </c>
      <c r="E136" s="318" t="str">
        <f>IF(G136="","",VLOOKUP(G136,'Danh mục CODE'!$D$2:$J$20064,7,0))</f>
        <v>NCC01684</v>
      </c>
      <c r="F136" s="28" t="str">
        <f>IF(E136="","",VLOOKUP(E136,'TONG HOP'!$E$8:$W$1883,19,0))</f>
        <v>CÔNG TY TNHH DỊCH VỤ VẬN TẢI LIÊN HOÀNG PHÚC</v>
      </c>
      <c r="G136" s="17" t="s">
        <v>1297</v>
      </c>
      <c r="H136" s="226" t="str">
        <f>IF(E136="","",VLOOKUP(G136,'TONG HOP'!$C$8:$E$799,2,0))</f>
        <v>Bột đá 0-5 (PH02)</v>
      </c>
      <c r="I136" s="226" t="str">
        <f>IF(B136="","",VLOOKUP(G136,'TONG HOP'!$C$8:$F$799,4,0))</f>
        <v>kg</v>
      </c>
      <c r="J136" s="63">
        <f>IF(X136="","",K136-K136*M136)</f>
        <v>32167</v>
      </c>
      <c r="K136" s="63">
        <f>IF(AND(X136="",N136="",Q136="",R136=""),"",L136-L136*O136-(L136-L136*O136)*R136)</f>
        <v>33860</v>
      </c>
      <c r="L136" s="63">
        <f>X136-Y136</f>
        <v>33860</v>
      </c>
      <c r="M136" s="392">
        <f>IF(Y136="","",VLOOKUP(G136,'Danh mục CODE'!$D$2:$I$1880,4,0))</f>
        <v>0.05</v>
      </c>
      <c r="N136" s="392"/>
      <c r="O136" s="392">
        <f>IF(X136="","",IF(M136-N136&lt;0,-(M136-N136),0))</f>
        <v>0</v>
      </c>
      <c r="P136" s="392">
        <f>IF(Y136="","",VLOOKUP(G136,'Danh mục CODE'!$D$2:$I$1880,5,0))</f>
        <v>0</v>
      </c>
      <c r="Q136" s="392"/>
      <c r="R136" s="392">
        <f>IF(X136="","",IF(P136-Q136&lt;0,-(P136-Q136),0))</f>
        <v>0</v>
      </c>
      <c r="S136" s="394" t="str">
        <f t="shared" si="36"/>
        <v/>
      </c>
      <c r="T136" s="394">
        <f>IF(X136="","",IF(Q136&lt;P136,K136*Q136,K136*P136))</f>
        <v>0</v>
      </c>
      <c r="U136" s="394">
        <f>IF(X136="","",K136*R136)</f>
        <v>0</v>
      </c>
      <c r="V136" s="424" t="e">
        <f>IF(X136="","",J136-S136-T136-U136)</f>
        <v>#VALUE!</v>
      </c>
      <c r="W136" s="21"/>
      <c r="X136" s="515">
        <v>52260</v>
      </c>
      <c r="Y136" s="515">
        <v>18400</v>
      </c>
      <c r="Z136" s="513">
        <v>348</v>
      </c>
      <c r="AA136" s="514" t="s">
        <v>1714</v>
      </c>
    </row>
    <row r="137" spans="1:27">
      <c r="A137" s="50">
        <f t="shared" si="29"/>
        <v>133</v>
      </c>
      <c r="B137" s="580" t="s">
        <v>1627</v>
      </c>
      <c r="C137" s="23" t="s">
        <v>742</v>
      </c>
      <c r="D137" s="489" t="s">
        <v>1697</v>
      </c>
      <c r="E137" s="318" t="str">
        <f>IF(G137="","",VLOOKUP(G137,'Danh mục CODE'!$D$2:$J$20064,7,0))</f>
        <v>NCC01684</v>
      </c>
      <c r="F137" s="28" t="str">
        <f>IF(E137="","",VLOOKUP(E137,'TONG HOP'!$E$8:$W$1883,19,0))</f>
        <v>CÔNG TY TNHH DỊCH VỤ VẬN TẢI LIÊN HOÀNG PHÚC</v>
      </c>
      <c r="G137" s="17" t="s">
        <v>1297</v>
      </c>
      <c r="H137" s="226" t="str">
        <f>IF(E137="","",VLOOKUP(G137,'TONG HOP'!$C$8:$E$799,2,0))</f>
        <v>Bột đá 0-5 (PH02)</v>
      </c>
      <c r="I137" s="226" t="str">
        <f>IF(B137="","",VLOOKUP(G137,'TONG HOP'!$C$8:$F$799,4,0))</f>
        <v>kg</v>
      </c>
      <c r="J137" s="63">
        <f>IF(X137="","",K137-K137*M137)</f>
        <v>39615</v>
      </c>
      <c r="K137" s="63">
        <f>IF(AND(X137="",N137="",Q137="",R137=""),"",L137-L137*O137-(L137-L137*O137)*R137)</f>
        <v>41700</v>
      </c>
      <c r="L137" s="63">
        <f>X137-Y137</f>
        <v>41700</v>
      </c>
      <c r="M137" s="392">
        <f>IF(Y137="","",VLOOKUP(G137,'Danh mục CODE'!$D$2:$I$1880,4,0))</f>
        <v>0.05</v>
      </c>
      <c r="N137" s="392"/>
      <c r="O137" s="392">
        <f>IF(X137="","",IF(M137-N137&lt;0,-(M137-N137),0))</f>
        <v>0</v>
      </c>
      <c r="P137" s="392">
        <f>IF(Y137="","",VLOOKUP(G137,'Danh mục CODE'!$D$2:$I$1880,5,0))</f>
        <v>0</v>
      </c>
      <c r="Q137" s="392"/>
      <c r="R137" s="392">
        <f>IF(X137="","",IF(P137-Q137&lt;0,-(P137-Q137),0))</f>
        <v>0</v>
      </c>
      <c r="S137" s="394" t="str">
        <f t="shared" si="36"/>
        <v/>
      </c>
      <c r="T137" s="394">
        <f>IF(X137="","",IF(Q137&lt;P137,K137*Q137,K137*P137))</f>
        <v>0</v>
      </c>
      <c r="U137" s="394">
        <f>IF(X137="","",K137*R137)</f>
        <v>0</v>
      </c>
      <c r="V137" s="424" t="e">
        <f>IF(X137="","",J137-S137-T137-U137)</f>
        <v>#VALUE!</v>
      </c>
      <c r="W137" s="21"/>
      <c r="X137" s="515">
        <v>60210</v>
      </c>
      <c r="Y137" s="515">
        <v>18510</v>
      </c>
      <c r="Z137" s="513">
        <v>349</v>
      </c>
      <c r="AA137" s="514" t="s">
        <v>1691</v>
      </c>
    </row>
    <row r="138" spans="1:27">
      <c r="A138" s="50">
        <f t="shared" si="29"/>
        <v>134</v>
      </c>
      <c r="B138" s="580" t="s">
        <v>1627</v>
      </c>
      <c r="C138" s="23" t="s">
        <v>742</v>
      </c>
      <c r="D138" s="489" t="s">
        <v>1697</v>
      </c>
      <c r="E138" s="318" t="str">
        <f>IF(G138="","",VLOOKUP(G138,'Danh mục CODE'!$D$2:$J$20064,7,0))</f>
        <v>NCC01684</v>
      </c>
      <c r="F138" s="28" t="str">
        <f>IF(E138="","",VLOOKUP(E138,'TONG HOP'!$E$8:$W$1883,19,0))</f>
        <v>CÔNG TY TNHH DỊCH VỤ VẬN TẢI LIÊN HOÀNG PHÚC</v>
      </c>
      <c r="G138" s="17" t="s">
        <v>1297</v>
      </c>
      <c r="H138" s="226" t="str">
        <f>IF(E138="","",VLOOKUP(G138,'TONG HOP'!$C$8:$E$799,2,0))</f>
        <v>Bột đá 0-5 (PH02)</v>
      </c>
      <c r="I138" s="226" t="str">
        <f>IF(B138="","",VLOOKUP(G138,'TONG HOP'!$C$8:$F$799,4,0))</f>
        <v>kg</v>
      </c>
      <c r="J138" s="63">
        <f>IF(X138="","",K138-K138*M138)</f>
        <v>38190</v>
      </c>
      <c r="K138" s="63">
        <f>IF(AND(X138="",N138="",Q138="",R138=""),"",L138-L138*O138-(L138-L138*O138)*R138)</f>
        <v>40200</v>
      </c>
      <c r="L138" s="63">
        <f>X138-Y138</f>
        <v>40200</v>
      </c>
      <c r="M138" s="392">
        <f>IF(Y138="","",VLOOKUP(G138,'Danh mục CODE'!$D$2:$I$1880,4,0))</f>
        <v>0.05</v>
      </c>
      <c r="N138" s="392"/>
      <c r="O138" s="392">
        <f>IF(X138="","",IF(M138-N138&lt;0,-(M138-N138),0))</f>
        <v>0</v>
      </c>
      <c r="P138" s="392">
        <f>IF(Y138="","",VLOOKUP(G138,'Danh mục CODE'!$D$2:$I$1880,5,0))</f>
        <v>0</v>
      </c>
      <c r="Q138" s="392"/>
      <c r="R138" s="392">
        <f>IF(X138="","",IF(P138-Q138&lt;0,-(P138-Q138),0))</f>
        <v>0</v>
      </c>
      <c r="S138" s="394" t="str">
        <f t="shared" si="36"/>
        <v/>
      </c>
      <c r="T138" s="394">
        <f>IF(X138="","",IF(Q138&lt;P138,K138*Q138,K138*P138))</f>
        <v>0</v>
      </c>
      <c r="U138" s="394">
        <f>IF(X138="","",K138*R138)</f>
        <v>0</v>
      </c>
      <c r="V138" s="424" t="e">
        <f>IF(X138="","",J138-S138-T138-U138)</f>
        <v>#VALUE!</v>
      </c>
      <c r="W138" s="21"/>
      <c r="X138" s="515">
        <v>58570</v>
      </c>
      <c r="Y138" s="515">
        <v>18370</v>
      </c>
      <c r="Z138" s="513">
        <v>354</v>
      </c>
      <c r="AA138" s="514" t="s">
        <v>1692</v>
      </c>
    </row>
    <row r="139" spans="1:27">
      <c r="A139" s="50">
        <f t="shared" si="29"/>
        <v>135</v>
      </c>
      <c r="B139" s="580" t="s">
        <v>1627</v>
      </c>
      <c r="C139" s="23" t="s">
        <v>742</v>
      </c>
      <c r="D139" s="489" t="s">
        <v>1697</v>
      </c>
      <c r="E139" s="318" t="str">
        <f>IF(G139="","",VLOOKUP(G139,'Danh mục CODE'!$D$2:$J$20064,7,0))</f>
        <v>NCC01684</v>
      </c>
      <c r="F139" s="28" t="str">
        <f>IF(E139="","",VLOOKUP(E139,'TONG HOP'!$E$8:$W$1883,19,0))</f>
        <v>CÔNG TY TNHH DỊCH VỤ VẬN TẢI LIÊN HOÀNG PHÚC</v>
      </c>
      <c r="G139" s="17" t="s">
        <v>1297</v>
      </c>
      <c r="H139" s="226" t="str">
        <f>IF(E139="","",VLOOKUP(G139,'TONG HOP'!$C$8:$E$799,2,0))</f>
        <v>Bột đá 0-5 (PH02)</v>
      </c>
      <c r="I139" s="226" t="str">
        <f>IF(B139="","",VLOOKUP(G139,'TONG HOP'!$C$8:$F$799,4,0))</f>
        <v>kg</v>
      </c>
      <c r="J139" s="63">
        <f>IF(X139="","",K139-K139*M139)</f>
        <v>31454.5</v>
      </c>
      <c r="K139" s="63">
        <f>IF(AND(X139="",N139="",Q139="",R139=""),"",L139-L139*O139-(L139-L139*O139)*R139)</f>
        <v>33110</v>
      </c>
      <c r="L139" s="63">
        <f>X139-Y139</f>
        <v>33110</v>
      </c>
      <c r="M139" s="392">
        <f>IF(Y139="","",VLOOKUP(G139,'Danh mục CODE'!$D$2:$I$1880,4,0))</f>
        <v>0.05</v>
      </c>
      <c r="N139" s="392"/>
      <c r="O139" s="392">
        <f>IF(X139="","",IF(M139-N139&lt;0,-(M139-N139),0))</f>
        <v>0</v>
      </c>
      <c r="P139" s="392">
        <f>IF(Y139="","",VLOOKUP(G139,'Danh mục CODE'!$D$2:$I$1880,5,0))</f>
        <v>0</v>
      </c>
      <c r="Q139" s="392"/>
      <c r="R139" s="392">
        <f>IF(X139="","",IF(P139-Q139&lt;0,-(P139-Q139),0))</f>
        <v>0</v>
      </c>
      <c r="S139" s="394" t="str">
        <f t="shared" si="36"/>
        <v/>
      </c>
      <c r="T139" s="394">
        <f>IF(X139="","",IF(Q139&lt;P139,K139*Q139,K139*P139))</f>
        <v>0</v>
      </c>
      <c r="U139" s="394">
        <f>IF(X139="","",K139*R139)</f>
        <v>0</v>
      </c>
      <c r="V139" s="424" t="e">
        <f>IF(X139="","",J139-S139-T139-U139)</f>
        <v>#VALUE!</v>
      </c>
      <c r="W139" s="21"/>
      <c r="X139" s="515">
        <v>51260</v>
      </c>
      <c r="Y139" s="515">
        <v>18150</v>
      </c>
      <c r="Z139" s="513">
        <v>360</v>
      </c>
      <c r="AA139" s="514" t="s">
        <v>1715</v>
      </c>
    </row>
    <row r="140" spans="1:27">
      <c r="A140" s="50">
        <f t="shared" si="29"/>
        <v>136</v>
      </c>
      <c r="B140" s="580" t="s">
        <v>1627</v>
      </c>
      <c r="C140" s="23" t="s">
        <v>742</v>
      </c>
      <c r="D140" s="489" t="s">
        <v>1697</v>
      </c>
      <c r="E140" s="318" t="str">
        <f>IF(G140="","",VLOOKUP(G140,'Danh mục CODE'!$D$2:$J$20064,7,0))</f>
        <v>NCC01684</v>
      </c>
      <c r="F140" s="28" t="str">
        <f>IF(E140="","",VLOOKUP(E140,'TONG HOP'!$E$8:$W$1883,19,0))</f>
        <v>CÔNG TY TNHH DỊCH VỤ VẬN TẢI LIÊN HOÀNG PHÚC</v>
      </c>
      <c r="G140" s="17" t="s">
        <v>1297</v>
      </c>
      <c r="H140" s="226" t="str">
        <f>IF(E140="","",VLOOKUP(G140,'TONG HOP'!$C$8:$E$799,2,0))</f>
        <v>Bột đá 0-5 (PH02)</v>
      </c>
      <c r="I140" s="226" t="str">
        <f>IF(B140="","",VLOOKUP(G140,'TONG HOP'!$C$8:$F$799,4,0))</f>
        <v>kg</v>
      </c>
      <c r="J140" s="63">
        <f>IF(X140="","",K140-K140*M140)</f>
        <v>38104.5</v>
      </c>
      <c r="K140" s="63">
        <f>IF(AND(X140="",N140="",Q140="",R140=""),"",L140-L140*O140-(L140-L140*O140)*R140)</f>
        <v>40110</v>
      </c>
      <c r="L140" s="63">
        <f>X140-Y140</f>
        <v>40110</v>
      </c>
      <c r="M140" s="392">
        <f>IF(Y140="","",VLOOKUP(G140,'Danh mục CODE'!$D$2:$I$1880,4,0))</f>
        <v>0.05</v>
      </c>
      <c r="N140" s="392"/>
      <c r="O140" s="392">
        <f>IF(X140="","",IF(M140-N140&lt;0,-(M140-N140),0))</f>
        <v>0</v>
      </c>
      <c r="P140" s="392">
        <f>IF(Y140="","",VLOOKUP(G140,'Danh mục CODE'!$D$2:$I$1880,5,0))</f>
        <v>0</v>
      </c>
      <c r="Q140" s="392"/>
      <c r="R140" s="392">
        <f>IF(X140="","",IF(P140-Q140&lt;0,-(P140-Q140),0))</f>
        <v>0</v>
      </c>
      <c r="S140" s="394" t="str">
        <f t="shared" si="36"/>
        <v/>
      </c>
      <c r="T140" s="394">
        <f>IF(X140="","",IF(Q140&lt;P140,K140*Q140,K140*P140))</f>
        <v>0</v>
      </c>
      <c r="U140" s="394">
        <f>IF(X140="","",K140*R140)</f>
        <v>0</v>
      </c>
      <c r="V140" s="424" t="e">
        <f>IF(X140="","",J140-S140-T140-U140)</f>
        <v>#VALUE!</v>
      </c>
      <c r="W140" s="21"/>
      <c r="X140" s="515">
        <v>58790</v>
      </c>
      <c r="Y140" s="515">
        <v>18680</v>
      </c>
      <c r="Z140" s="513">
        <v>364</v>
      </c>
      <c r="AA140" s="514" t="s">
        <v>1690</v>
      </c>
    </row>
    <row r="141" spans="1:27">
      <c r="A141" s="50">
        <f t="shared" si="29"/>
        <v>137</v>
      </c>
      <c r="B141" s="580" t="s">
        <v>1627</v>
      </c>
      <c r="C141" s="23" t="s">
        <v>742</v>
      </c>
      <c r="D141" s="489" t="s">
        <v>1697</v>
      </c>
      <c r="E141" s="318" t="str">
        <f>IF(G141="","",VLOOKUP(G141,'Danh mục CODE'!$D$2:$J$20064,7,0))</f>
        <v>NCC01684</v>
      </c>
      <c r="F141" s="28" t="str">
        <f>IF(E141="","",VLOOKUP(E141,'TONG HOP'!$E$8:$W$1883,19,0))</f>
        <v>CÔNG TY TNHH DỊCH VỤ VẬN TẢI LIÊN HOÀNG PHÚC</v>
      </c>
      <c r="G141" s="17" t="s">
        <v>1297</v>
      </c>
      <c r="H141" s="226" t="str">
        <f>IF(E141="","",VLOOKUP(G141,'TONG HOP'!$C$8:$E$799,2,0))</f>
        <v>Bột đá 0-5 (PH02)</v>
      </c>
      <c r="I141" s="226" t="str">
        <f>IF(B141="","",VLOOKUP(G141,'TONG HOP'!$C$8:$F$799,4,0))</f>
        <v>kg</v>
      </c>
      <c r="J141" s="63">
        <f t="shared" si="32"/>
        <v>38931</v>
      </c>
      <c r="K141" s="63">
        <f t="shared" si="33"/>
        <v>40980</v>
      </c>
      <c r="L141" s="63">
        <f t="shared" si="30"/>
        <v>40980</v>
      </c>
      <c r="M141" s="392">
        <f>IF(Y141="","",VLOOKUP(G141,'Danh mục CODE'!$D$2:$I$1880,4,0))</f>
        <v>0.05</v>
      </c>
      <c r="N141" s="392"/>
      <c r="O141" s="392">
        <f t="shared" si="34"/>
        <v>0</v>
      </c>
      <c r="P141" s="392">
        <f>IF(Y141="","",VLOOKUP(G141,'Danh mục CODE'!$D$2:$I$1880,5,0))</f>
        <v>0</v>
      </c>
      <c r="Q141" s="392"/>
      <c r="R141" s="392">
        <f t="shared" si="35"/>
        <v>0</v>
      </c>
      <c r="S141" s="394" t="str">
        <f t="shared" si="36"/>
        <v/>
      </c>
      <c r="T141" s="394">
        <f t="shared" ref="T141:T199" si="37">IF(X141="","",IF(Q141&lt;P141,K141*Q141,K141*P141))</f>
        <v>0</v>
      </c>
      <c r="U141" s="394">
        <f t="shared" ref="U141:U199" si="38">IF(X141="","",K141*R141)</f>
        <v>0</v>
      </c>
      <c r="V141" s="424" t="e">
        <f t="shared" si="31"/>
        <v>#VALUE!</v>
      </c>
      <c r="W141" s="21"/>
      <c r="X141" s="515">
        <v>58790</v>
      </c>
      <c r="Y141" s="515">
        <v>17810</v>
      </c>
      <c r="Z141" s="513">
        <v>365</v>
      </c>
      <c r="AA141" s="514" t="s">
        <v>1716</v>
      </c>
    </row>
    <row r="142" spans="1:27">
      <c r="A142" s="50">
        <f t="shared" si="29"/>
        <v>138</v>
      </c>
      <c r="B142" s="580" t="s">
        <v>1627</v>
      </c>
      <c r="C142" s="23" t="s">
        <v>742</v>
      </c>
      <c r="D142" s="489" t="s">
        <v>1697</v>
      </c>
      <c r="E142" s="318" t="str">
        <f>IF(G142="","",VLOOKUP(G142,'Danh mục CODE'!$D$2:$J$20064,7,0))</f>
        <v>NCC01684</v>
      </c>
      <c r="F142" s="28" t="str">
        <f>IF(E142="","",VLOOKUP(E142,'TONG HOP'!$E$8:$W$1883,19,0))</f>
        <v>CÔNG TY TNHH DỊCH VỤ VẬN TẢI LIÊN HOÀNG PHÚC</v>
      </c>
      <c r="G142" s="17" t="s">
        <v>1297</v>
      </c>
      <c r="H142" s="226" t="str">
        <f>IF(E142="","",VLOOKUP(G142,'TONG HOP'!$C$8:$E$799,2,0))</f>
        <v>Bột đá 0-5 (PH02)</v>
      </c>
      <c r="I142" s="226" t="str">
        <f>IF(B142="","",VLOOKUP(G142,'TONG HOP'!$C$8:$F$799,4,0))</f>
        <v>kg</v>
      </c>
      <c r="J142" s="63">
        <f t="shared" si="32"/>
        <v>35473</v>
      </c>
      <c r="K142" s="63">
        <f t="shared" si="33"/>
        <v>37340</v>
      </c>
      <c r="L142" s="63">
        <f t="shared" si="30"/>
        <v>37340</v>
      </c>
      <c r="M142" s="392">
        <f>IF(Y142="","",VLOOKUP(G142,'Danh mục CODE'!$D$2:$I$1880,4,0))</f>
        <v>0.05</v>
      </c>
      <c r="N142" s="392"/>
      <c r="O142" s="392">
        <f t="shared" si="34"/>
        <v>0</v>
      </c>
      <c r="P142" s="392">
        <f>IF(Y142="","",VLOOKUP(G142,'Danh mục CODE'!$D$2:$I$1880,5,0))</f>
        <v>0</v>
      </c>
      <c r="Q142" s="392"/>
      <c r="R142" s="392">
        <f t="shared" si="35"/>
        <v>0</v>
      </c>
      <c r="S142" s="394" t="str">
        <f t="shared" si="36"/>
        <v/>
      </c>
      <c r="T142" s="394">
        <f t="shared" si="37"/>
        <v>0</v>
      </c>
      <c r="U142" s="394">
        <f t="shared" si="38"/>
        <v>0</v>
      </c>
      <c r="V142" s="424" t="e">
        <f t="shared" si="31"/>
        <v>#VALUE!</v>
      </c>
      <c r="W142" s="21"/>
      <c r="X142" s="515">
        <v>55830</v>
      </c>
      <c r="Y142" s="515">
        <v>18490</v>
      </c>
      <c r="Z142" s="513">
        <v>369</v>
      </c>
      <c r="AA142" s="514" t="s">
        <v>1689</v>
      </c>
    </row>
    <row r="143" spans="1:27">
      <c r="A143" s="50">
        <f t="shared" si="29"/>
        <v>139</v>
      </c>
      <c r="B143" s="580" t="s">
        <v>1628</v>
      </c>
      <c r="C143" s="23" t="s">
        <v>742</v>
      </c>
      <c r="D143" s="489" t="s">
        <v>1697</v>
      </c>
      <c r="E143" s="318" t="str">
        <f>IF(G143="","",VLOOKUP(G143,'Danh mục CODE'!$D$2:$J$20064,7,0))</f>
        <v>NCC01684</v>
      </c>
      <c r="F143" s="28" t="str">
        <f>IF(E143="","",VLOOKUP(E143,'TONG HOP'!$E$8:$W$1883,19,0))</f>
        <v>CÔNG TY TNHH DỊCH VỤ VẬN TẢI LIÊN HOÀNG PHÚC</v>
      </c>
      <c r="G143" s="17" t="s">
        <v>784</v>
      </c>
      <c r="H143" s="226" t="str">
        <f>IF(E143="","",VLOOKUP(G143,'TONG HOP'!$C$8:$E$799,2,0))</f>
        <v>Đất Đỏ Hoa Đào (BD02) LHP</v>
      </c>
      <c r="I143" s="226" t="str">
        <f>IF(B143="","",VLOOKUP(G143,'TONG HOP'!$C$8:$F$799,4,0))</f>
        <v>kg</v>
      </c>
      <c r="J143" s="63">
        <f t="shared" si="32"/>
        <v>29685</v>
      </c>
      <c r="K143" s="63">
        <f t="shared" si="33"/>
        <v>39580</v>
      </c>
      <c r="L143" s="63">
        <f t="shared" si="30"/>
        <v>39580</v>
      </c>
      <c r="M143" s="392">
        <f>IF(Y143="","",VLOOKUP(G143,'Danh mục CODE'!$D$2:$I$1880,4,0))</f>
        <v>0.25</v>
      </c>
      <c r="N143" s="392"/>
      <c r="O143" s="392">
        <f t="shared" si="34"/>
        <v>0</v>
      </c>
      <c r="P143" s="392">
        <f>IF(Y143="","",VLOOKUP(G143,'Danh mục CODE'!$D$2:$I$1880,5,0))</f>
        <v>0</v>
      </c>
      <c r="Q143" s="392"/>
      <c r="R143" s="392">
        <f t="shared" si="35"/>
        <v>0</v>
      </c>
      <c r="S143" s="394" t="str">
        <f t="shared" si="36"/>
        <v/>
      </c>
      <c r="T143" s="394">
        <f t="shared" si="37"/>
        <v>0</v>
      </c>
      <c r="U143" s="394">
        <f t="shared" si="38"/>
        <v>0</v>
      </c>
      <c r="V143" s="424" t="e">
        <f t="shared" si="31"/>
        <v>#VALUE!</v>
      </c>
      <c r="W143" s="21"/>
      <c r="X143" s="515">
        <v>59080</v>
      </c>
      <c r="Y143" s="515">
        <v>19500</v>
      </c>
      <c r="Z143" s="513">
        <v>339</v>
      </c>
      <c r="AA143" s="514" t="s">
        <v>1635</v>
      </c>
    </row>
    <row r="144" spans="1:27">
      <c r="A144" s="50">
        <f t="shared" si="29"/>
        <v>140</v>
      </c>
      <c r="B144" s="580" t="s">
        <v>1628</v>
      </c>
      <c r="C144" s="23" t="s">
        <v>742</v>
      </c>
      <c r="D144" s="489" t="s">
        <v>1697</v>
      </c>
      <c r="E144" s="318" t="str">
        <f>IF(G144="","",VLOOKUP(G144,'Danh mục CODE'!$D$2:$J$20064,7,0))</f>
        <v>NCC01684</v>
      </c>
      <c r="F144" s="28" t="str">
        <f>IF(E144="","",VLOOKUP(E144,'TONG HOP'!$E$8:$W$1883,19,0))</f>
        <v>CÔNG TY TNHH DỊCH VỤ VẬN TẢI LIÊN HOÀNG PHÚC</v>
      </c>
      <c r="G144" s="17" t="s">
        <v>784</v>
      </c>
      <c r="H144" s="226" t="str">
        <f>IF(E144="","",VLOOKUP(G144,'TONG HOP'!$C$8:$E$799,2,0))</f>
        <v>Đất Đỏ Hoa Đào (BD02) LHP</v>
      </c>
      <c r="I144" s="226" t="str">
        <f>IF(B144="","",VLOOKUP(G144,'TONG HOP'!$C$8:$F$799,4,0))</f>
        <v>kg</v>
      </c>
      <c r="J144" s="63">
        <f t="shared" si="32"/>
        <v>29287.5</v>
      </c>
      <c r="K144" s="63">
        <f t="shared" si="33"/>
        <v>39050</v>
      </c>
      <c r="L144" s="63">
        <f t="shared" si="30"/>
        <v>39050</v>
      </c>
      <c r="M144" s="392">
        <f>IF(Y144="","",VLOOKUP(G144,'Danh mục CODE'!$D$2:$I$1880,4,0))</f>
        <v>0.25</v>
      </c>
      <c r="N144" s="392"/>
      <c r="O144" s="392">
        <f t="shared" si="34"/>
        <v>0</v>
      </c>
      <c r="P144" s="392">
        <f>IF(Y144="","",VLOOKUP(G144,'Danh mục CODE'!$D$2:$I$1880,5,0))</f>
        <v>0</v>
      </c>
      <c r="Q144" s="392"/>
      <c r="R144" s="392">
        <f t="shared" si="35"/>
        <v>0</v>
      </c>
      <c r="S144" s="394" t="str">
        <f t="shared" si="36"/>
        <v/>
      </c>
      <c r="T144" s="394">
        <f t="shared" si="37"/>
        <v>0</v>
      </c>
      <c r="U144" s="394">
        <f t="shared" si="38"/>
        <v>0</v>
      </c>
      <c r="V144" s="424" t="e">
        <f t="shared" si="31"/>
        <v>#VALUE!</v>
      </c>
      <c r="W144" s="21"/>
      <c r="X144" s="515">
        <v>58410</v>
      </c>
      <c r="Y144" s="515">
        <v>19360</v>
      </c>
      <c r="Z144" s="513">
        <v>340</v>
      </c>
      <c r="AA144" s="514" t="s">
        <v>1663</v>
      </c>
    </row>
    <row r="145" spans="1:27">
      <c r="A145" s="50">
        <f t="shared" ref="A145:A208" si="39">A144+1</f>
        <v>141</v>
      </c>
      <c r="B145" s="580" t="s">
        <v>1628</v>
      </c>
      <c r="C145" s="23" t="s">
        <v>742</v>
      </c>
      <c r="D145" s="489" t="s">
        <v>1697</v>
      </c>
      <c r="E145" s="318" t="str">
        <f>IF(G145="","",VLOOKUP(G145,'Danh mục CODE'!$D$2:$J$20064,7,0))</f>
        <v>NCC01684</v>
      </c>
      <c r="F145" s="28" t="str">
        <f>IF(E145="","",VLOOKUP(E145,'TONG HOP'!$E$8:$W$1883,19,0))</f>
        <v>CÔNG TY TNHH DỊCH VỤ VẬN TẢI LIÊN HOÀNG PHÚC</v>
      </c>
      <c r="G145" s="17" t="s">
        <v>784</v>
      </c>
      <c r="H145" s="226" t="str">
        <f>IF(E145="","",VLOOKUP(G145,'TONG HOP'!$C$8:$E$799,2,0))</f>
        <v>Đất Đỏ Hoa Đào (BD02) LHP</v>
      </c>
      <c r="I145" s="226" t="str">
        <f>IF(B145="","",VLOOKUP(G145,'TONG HOP'!$C$8:$F$799,4,0))</f>
        <v>kg</v>
      </c>
      <c r="J145" s="63">
        <f t="shared" si="32"/>
        <v>28920</v>
      </c>
      <c r="K145" s="63">
        <f t="shared" si="33"/>
        <v>38560</v>
      </c>
      <c r="L145" s="63">
        <f t="shared" si="30"/>
        <v>38560</v>
      </c>
      <c r="M145" s="392">
        <f>IF(Y145="","",VLOOKUP(G145,'Danh mục CODE'!$D$2:$I$1880,4,0))</f>
        <v>0.25</v>
      </c>
      <c r="N145" s="392"/>
      <c r="O145" s="392">
        <f t="shared" si="34"/>
        <v>0</v>
      </c>
      <c r="P145" s="392">
        <f>IF(Y145="","",VLOOKUP(G145,'Danh mục CODE'!$D$2:$I$1880,5,0))</f>
        <v>0</v>
      </c>
      <c r="Q145" s="392"/>
      <c r="R145" s="392">
        <f t="shared" si="35"/>
        <v>0</v>
      </c>
      <c r="S145" s="394" t="str">
        <f t="shared" si="36"/>
        <v/>
      </c>
      <c r="T145" s="394">
        <f t="shared" si="37"/>
        <v>0</v>
      </c>
      <c r="U145" s="394">
        <f t="shared" si="38"/>
        <v>0</v>
      </c>
      <c r="V145" s="424" t="e">
        <f t="shared" si="31"/>
        <v>#VALUE!</v>
      </c>
      <c r="W145" s="21"/>
      <c r="X145" s="515">
        <v>58650</v>
      </c>
      <c r="Y145" s="515">
        <v>20090</v>
      </c>
      <c r="Z145" s="513">
        <v>342</v>
      </c>
      <c r="AA145" s="514" t="s">
        <v>1717</v>
      </c>
    </row>
    <row r="146" spans="1:27">
      <c r="A146" s="50">
        <f t="shared" si="39"/>
        <v>142</v>
      </c>
      <c r="B146" s="580" t="s">
        <v>1628</v>
      </c>
      <c r="C146" s="23" t="s">
        <v>742</v>
      </c>
      <c r="D146" s="489" t="s">
        <v>1697</v>
      </c>
      <c r="E146" s="318" t="str">
        <f>IF(G146="","",VLOOKUP(G146,'Danh mục CODE'!$D$2:$J$20064,7,0))</f>
        <v>NCC01684</v>
      </c>
      <c r="F146" s="28" t="str">
        <f>IF(E146="","",VLOOKUP(E146,'TONG HOP'!$E$8:$W$1883,19,0))</f>
        <v>CÔNG TY TNHH DỊCH VỤ VẬN TẢI LIÊN HOÀNG PHÚC</v>
      </c>
      <c r="G146" s="17" t="s">
        <v>784</v>
      </c>
      <c r="H146" s="226" t="str">
        <f>IF(E146="","",VLOOKUP(G146,'TONG HOP'!$C$8:$E$799,2,0))</f>
        <v>Đất Đỏ Hoa Đào (BD02) LHP</v>
      </c>
      <c r="I146" s="226" t="str">
        <f>IF(B146="","",VLOOKUP(G146,'TONG HOP'!$C$8:$F$799,4,0))</f>
        <v>kg</v>
      </c>
      <c r="J146" s="63">
        <f t="shared" si="32"/>
        <v>33757.5</v>
      </c>
      <c r="K146" s="63">
        <f t="shared" si="33"/>
        <v>45010</v>
      </c>
      <c r="L146" s="63">
        <f t="shared" si="30"/>
        <v>45010</v>
      </c>
      <c r="M146" s="392">
        <f>IF(Y146="","",VLOOKUP(G146,'Danh mục CODE'!$D$2:$I$1880,4,0))</f>
        <v>0.25</v>
      </c>
      <c r="N146" s="392"/>
      <c r="O146" s="392">
        <f t="shared" si="34"/>
        <v>0</v>
      </c>
      <c r="P146" s="392">
        <f>IF(Y146="","",VLOOKUP(G146,'Danh mục CODE'!$D$2:$I$1880,5,0))</f>
        <v>0</v>
      </c>
      <c r="Q146" s="392"/>
      <c r="R146" s="392">
        <f t="shared" si="35"/>
        <v>0</v>
      </c>
      <c r="S146" s="394" t="str">
        <f t="shared" si="36"/>
        <v/>
      </c>
      <c r="T146" s="394">
        <f t="shared" si="37"/>
        <v>0</v>
      </c>
      <c r="U146" s="394">
        <f t="shared" si="38"/>
        <v>0</v>
      </c>
      <c r="V146" s="424" t="e">
        <f t="shared" si="31"/>
        <v>#VALUE!</v>
      </c>
      <c r="W146" s="21"/>
      <c r="X146" s="515">
        <v>64100</v>
      </c>
      <c r="Y146" s="515">
        <v>19090</v>
      </c>
      <c r="Z146" s="513">
        <v>343</v>
      </c>
      <c r="AA146" s="514" t="s">
        <v>1718</v>
      </c>
    </row>
    <row r="147" spans="1:27">
      <c r="A147" s="50">
        <f t="shared" si="39"/>
        <v>143</v>
      </c>
      <c r="B147" s="580" t="s">
        <v>1628</v>
      </c>
      <c r="C147" s="23" t="s">
        <v>742</v>
      </c>
      <c r="D147" s="489" t="s">
        <v>1697</v>
      </c>
      <c r="E147" s="318" t="str">
        <f>IF(G147="","",VLOOKUP(G147,'Danh mục CODE'!$D$2:$J$20064,7,0))</f>
        <v>NCC01684</v>
      </c>
      <c r="F147" s="28" t="str">
        <f>IF(E147="","",VLOOKUP(E147,'TONG HOP'!$E$8:$W$1883,19,0))</f>
        <v>CÔNG TY TNHH DỊCH VỤ VẬN TẢI LIÊN HOÀNG PHÚC</v>
      </c>
      <c r="G147" s="17" t="s">
        <v>784</v>
      </c>
      <c r="H147" s="226" t="str">
        <f>IF(E147="","",VLOOKUP(G147,'TONG HOP'!$C$8:$E$799,2,0))</f>
        <v>Đất Đỏ Hoa Đào (BD02) LHP</v>
      </c>
      <c r="I147" s="226" t="str">
        <f>IF(B147="","",VLOOKUP(G147,'TONG HOP'!$C$8:$F$799,4,0))</f>
        <v>kg</v>
      </c>
      <c r="J147" s="63">
        <f t="shared" si="32"/>
        <v>28192.5</v>
      </c>
      <c r="K147" s="63">
        <f t="shared" si="33"/>
        <v>37590</v>
      </c>
      <c r="L147" s="63">
        <f t="shared" si="30"/>
        <v>37590</v>
      </c>
      <c r="M147" s="392">
        <f>IF(Y147="","",VLOOKUP(G147,'Danh mục CODE'!$D$2:$I$1880,4,0))</f>
        <v>0.25</v>
      </c>
      <c r="N147" s="392"/>
      <c r="O147" s="392">
        <f t="shared" si="34"/>
        <v>0</v>
      </c>
      <c r="P147" s="392">
        <f>IF(Y147="","",VLOOKUP(G147,'Danh mục CODE'!$D$2:$I$1880,5,0))</f>
        <v>0</v>
      </c>
      <c r="Q147" s="392"/>
      <c r="R147" s="392">
        <f t="shared" si="35"/>
        <v>0</v>
      </c>
      <c r="S147" s="394" t="str">
        <f t="shared" si="36"/>
        <v/>
      </c>
      <c r="T147" s="394">
        <f t="shared" si="37"/>
        <v>0</v>
      </c>
      <c r="U147" s="394">
        <f t="shared" si="38"/>
        <v>0</v>
      </c>
      <c r="V147" s="424" t="e">
        <f t="shared" si="31"/>
        <v>#VALUE!</v>
      </c>
      <c r="W147" s="21"/>
      <c r="X147" s="515">
        <v>56650</v>
      </c>
      <c r="Y147" s="515">
        <v>19060</v>
      </c>
      <c r="Z147" s="513">
        <v>345</v>
      </c>
      <c r="AA147" s="514" t="s">
        <v>1634</v>
      </c>
    </row>
    <row r="148" spans="1:27">
      <c r="A148" s="50">
        <f t="shared" si="39"/>
        <v>144</v>
      </c>
      <c r="B148" s="580" t="s">
        <v>1628</v>
      </c>
      <c r="C148" s="23" t="s">
        <v>742</v>
      </c>
      <c r="D148" s="489" t="s">
        <v>1697</v>
      </c>
      <c r="E148" s="318" t="str">
        <f>IF(G148="","",VLOOKUP(G148,'Danh mục CODE'!$D$2:$J$20064,7,0))</f>
        <v>NCC01684</v>
      </c>
      <c r="F148" s="28" t="str">
        <f>IF(E148="","",VLOOKUP(E148,'TONG HOP'!$E$8:$W$1883,19,0))</f>
        <v>CÔNG TY TNHH DỊCH VỤ VẬN TẢI LIÊN HOÀNG PHÚC</v>
      </c>
      <c r="G148" s="17" t="s">
        <v>784</v>
      </c>
      <c r="H148" s="226" t="str">
        <f>IF(E148="","",VLOOKUP(G148,'TONG HOP'!$C$8:$E$799,2,0))</f>
        <v>Đất Đỏ Hoa Đào (BD02) LHP</v>
      </c>
      <c r="I148" s="226" t="str">
        <f>IF(B148="","",VLOOKUP(G148,'TONG HOP'!$C$8:$F$799,4,0))</f>
        <v>kg</v>
      </c>
      <c r="J148" s="63">
        <f t="shared" si="32"/>
        <v>27772.5</v>
      </c>
      <c r="K148" s="63">
        <f t="shared" si="33"/>
        <v>37030</v>
      </c>
      <c r="L148" s="63">
        <f t="shared" si="30"/>
        <v>37030</v>
      </c>
      <c r="M148" s="392">
        <f>IF(Y148="","",VLOOKUP(G148,'Danh mục CODE'!$D$2:$I$1880,4,0))</f>
        <v>0.25</v>
      </c>
      <c r="N148" s="392"/>
      <c r="O148" s="392">
        <f t="shared" si="34"/>
        <v>0</v>
      </c>
      <c r="P148" s="392">
        <f>IF(Y148="","",VLOOKUP(G148,'Danh mục CODE'!$D$2:$I$1880,5,0))</f>
        <v>0</v>
      </c>
      <c r="Q148" s="392"/>
      <c r="R148" s="392">
        <f t="shared" si="35"/>
        <v>0</v>
      </c>
      <c r="S148" s="394" t="str">
        <f t="shared" si="36"/>
        <v/>
      </c>
      <c r="T148" s="394">
        <f t="shared" si="37"/>
        <v>0</v>
      </c>
      <c r="U148" s="394">
        <f t="shared" si="38"/>
        <v>0</v>
      </c>
      <c r="V148" s="424" t="e">
        <f t="shared" si="31"/>
        <v>#VALUE!</v>
      </c>
      <c r="W148" s="21"/>
      <c r="X148" s="515">
        <v>56670</v>
      </c>
      <c r="Y148" s="515">
        <v>19640</v>
      </c>
      <c r="Z148" s="513">
        <v>346</v>
      </c>
      <c r="AA148" s="514" t="s">
        <v>1636</v>
      </c>
    </row>
    <row r="149" spans="1:27">
      <c r="A149" s="50">
        <f t="shared" si="39"/>
        <v>145</v>
      </c>
      <c r="B149" s="580" t="s">
        <v>1628</v>
      </c>
      <c r="C149" s="23" t="s">
        <v>742</v>
      </c>
      <c r="D149" s="489" t="s">
        <v>1697</v>
      </c>
      <c r="E149" s="318" t="str">
        <f>IF(G149="","",VLOOKUP(G149,'Danh mục CODE'!$D$2:$J$20064,7,0))</f>
        <v>NCC01684</v>
      </c>
      <c r="F149" s="28" t="str">
        <f>IF(E149="","",VLOOKUP(E149,'TONG HOP'!$E$8:$W$1883,19,0))</f>
        <v>CÔNG TY TNHH DỊCH VỤ VẬN TẢI LIÊN HOÀNG PHÚC</v>
      </c>
      <c r="G149" s="17" t="s">
        <v>784</v>
      </c>
      <c r="H149" s="226" t="str">
        <f>IF(E149="","",VLOOKUP(G149,'TONG HOP'!$C$8:$E$799,2,0))</f>
        <v>Đất Đỏ Hoa Đào (BD02) LHP</v>
      </c>
      <c r="I149" s="226" t="str">
        <f>IF(B149="","",VLOOKUP(G149,'TONG HOP'!$C$8:$F$799,4,0))</f>
        <v>kg</v>
      </c>
      <c r="J149" s="63">
        <f t="shared" si="32"/>
        <v>39840</v>
      </c>
      <c r="K149" s="63">
        <f t="shared" si="33"/>
        <v>53120</v>
      </c>
      <c r="L149" s="63">
        <f t="shared" si="30"/>
        <v>53120</v>
      </c>
      <c r="M149" s="392">
        <f>IF(Y149="","",VLOOKUP(G149,'Danh mục CODE'!$D$2:$I$1880,4,0))</f>
        <v>0.25</v>
      </c>
      <c r="N149" s="392"/>
      <c r="O149" s="392">
        <f t="shared" si="34"/>
        <v>0</v>
      </c>
      <c r="P149" s="392">
        <f>IF(Y149="","",VLOOKUP(G149,'Danh mục CODE'!$D$2:$I$1880,5,0))</f>
        <v>0</v>
      </c>
      <c r="Q149" s="392"/>
      <c r="R149" s="392">
        <f t="shared" si="35"/>
        <v>0</v>
      </c>
      <c r="S149" s="394" t="str">
        <f t="shared" si="36"/>
        <v/>
      </c>
      <c r="T149" s="394">
        <f t="shared" si="37"/>
        <v>0</v>
      </c>
      <c r="U149" s="394">
        <f t="shared" si="38"/>
        <v>0</v>
      </c>
      <c r="V149" s="424" t="e">
        <f t="shared" si="31"/>
        <v>#VALUE!</v>
      </c>
      <c r="W149" s="21"/>
      <c r="X149" s="515">
        <v>75930</v>
      </c>
      <c r="Y149" s="515">
        <v>22810</v>
      </c>
      <c r="Z149" s="513">
        <v>347</v>
      </c>
      <c r="AA149" s="581" t="s">
        <v>1666</v>
      </c>
    </row>
    <row r="150" spans="1:27">
      <c r="A150" s="50">
        <f t="shared" si="39"/>
        <v>146</v>
      </c>
      <c r="B150" s="580" t="s">
        <v>1628</v>
      </c>
      <c r="C150" s="23" t="s">
        <v>742</v>
      </c>
      <c r="D150" s="489" t="s">
        <v>1697</v>
      </c>
      <c r="E150" s="318" t="str">
        <f>IF(G150="","",VLOOKUP(G150,'Danh mục CODE'!$D$2:$J$20064,7,0))</f>
        <v>NCC01684</v>
      </c>
      <c r="F150" s="28" t="str">
        <f>IF(E150="","",VLOOKUP(E150,'TONG HOP'!$E$8:$W$1883,19,0))</f>
        <v>CÔNG TY TNHH DỊCH VỤ VẬN TẢI LIÊN HOÀNG PHÚC</v>
      </c>
      <c r="G150" s="17" t="s">
        <v>784</v>
      </c>
      <c r="H150" s="226" t="str">
        <f>IF(E150="","",VLOOKUP(G150,'TONG HOP'!$C$8:$E$799,2,0))</f>
        <v>Đất Đỏ Hoa Đào (BD02) LHP</v>
      </c>
      <c r="I150" s="226" t="str">
        <f>IF(B150="","",VLOOKUP(G150,'TONG HOP'!$C$8:$F$799,4,0))</f>
        <v>kg</v>
      </c>
      <c r="J150" s="63">
        <f t="shared" si="32"/>
        <v>29122.5</v>
      </c>
      <c r="K150" s="63">
        <f t="shared" si="33"/>
        <v>38830</v>
      </c>
      <c r="L150" s="63">
        <f t="shared" si="30"/>
        <v>38830</v>
      </c>
      <c r="M150" s="392">
        <f>IF(Y150="","",VLOOKUP(G150,'Danh mục CODE'!$D$2:$I$1880,4,0))</f>
        <v>0.25</v>
      </c>
      <c r="N150" s="392"/>
      <c r="O150" s="392">
        <f t="shared" si="34"/>
        <v>0</v>
      </c>
      <c r="P150" s="392">
        <f>IF(Y150="","",VLOOKUP(G150,'Danh mục CODE'!$D$2:$I$1880,5,0))</f>
        <v>0</v>
      </c>
      <c r="Q150" s="392"/>
      <c r="R150" s="392">
        <f t="shared" si="35"/>
        <v>0</v>
      </c>
      <c r="S150" s="394" t="str">
        <f t="shared" si="36"/>
        <v/>
      </c>
      <c r="T150" s="394">
        <f t="shared" si="37"/>
        <v>0</v>
      </c>
      <c r="U150" s="394">
        <f t="shared" si="38"/>
        <v>0</v>
      </c>
      <c r="V150" s="424" t="e">
        <f t="shared" si="31"/>
        <v>#VALUE!</v>
      </c>
      <c r="W150" s="21"/>
      <c r="X150" s="515">
        <v>57700</v>
      </c>
      <c r="Y150" s="515">
        <v>18870</v>
      </c>
      <c r="Z150" s="513">
        <v>352</v>
      </c>
      <c r="AA150" s="514" t="s">
        <v>1637</v>
      </c>
    </row>
    <row r="151" spans="1:27">
      <c r="A151" s="50">
        <f t="shared" si="39"/>
        <v>147</v>
      </c>
      <c r="B151" s="580" t="s">
        <v>1628</v>
      </c>
      <c r="C151" s="23" t="s">
        <v>742</v>
      </c>
      <c r="D151" s="489" t="s">
        <v>1697</v>
      </c>
      <c r="E151" s="318" t="str">
        <f>IF(G151="","",VLOOKUP(G151,'Danh mục CODE'!$D$2:$J$20064,7,0))</f>
        <v>NCC01684</v>
      </c>
      <c r="F151" s="28" t="str">
        <f>IF(E151="","",VLOOKUP(E151,'TONG HOP'!$E$8:$W$1883,19,0))</f>
        <v>CÔNG TY TNHH DỊCH VỤ VẬN TẢI LIÊN HOÀNG PHÚC</v>
      </c>
      <c r="G151" s="17" t="s">
        <v>784</v>
      </c>
      <c r="H151" s="226" t="str">
        <f>IF(E151="","",VLOOKUP(G151,'TONG HOP'!$C$8:$E$799,2,0))</f>
        <v>Đất Đỏ Hoa Đào (BD02) LHP</v>
      </c>
      <c r="I151" s="226" t="str">
        <f>IF(B151="","",VLOOKUP(G151,'TONG HOP'!$C$8:$F$799,4,0))</f>
        <v>kg</v>
      </c>
      <c r="J151" s="63">
        <f t="shared" si="32"/>
        <v>29070</v>
      </c>
      <c r="K151" s="63">
        <f t="shared" si="33"/>
        <v>38760</v>
      </c>
      <c r="L151" s="63">
        <f t="shared" si="30"/>
        <v>38760</v>
      </c>
      <c r="M151" s="392">
        <f>IF(Y151="","",VLOOKUP(G151,'Danh mục CODE'!$D$2:$I$1880,4,0))</f>
        <v>0.25</v>
      </c>
      <c r="N151" s="392"/>
      <c r="O151" s="392">
        <f t="shared" si="34"/>
        <v>0</v>
      </c>
      <c r="P151" s="392">
        <f>IF(Y151="","",VLOOKUP(G151,'Danh mục CODE'!$D$2:$I$1880,5,0))</f>
        <v>0</v>
      </c>
      <c r="Q151" s="392"/>
      <c r="R151" s="392">
        <f t="shared" si="35"/>
        <v>0</v>
      </c>
      <c r="S151" s="394" t="str">
        <f t="shared" si="36"/>
        <v/>
      </c>
      <c r="T151" s="394">
        <f t="shared" si="37"/>
        <v>0</v>
      </c>
      <c r="U151" s="394">
        <f t="shared" si="38"/>
        <v>0</v>
      </c>
      <c r="V151" s="424" t="e">
        <f t="shared" si="31"/>
        <v>#VALUE!</v>
      </c>
      <c r="W151" s="21"/>
      <c r="X151" s="515">
        <v>57880</v>
      </c>
      <c r="Y151" s="515">
        <v>19120</v>
      </c>
      <c r="Z151" s="513">
        <v>357</v>
      </c>
      <c r="AA151" s="514" t="s">
        <v>1664</v>
      </c>
    </row>
    <row r="152" spans="1:27">
      <c r="A152" s="50">
        <f t="shared" si="39"/>
        <v>148</v>
      </c>
      <c r="B152" s="580" t="s">
        <v>1628</v>
      </c>
      <c r="C152" s="23" t="s">
        <v>742</v>
      </c>
      <c r="D152" s="489" t="s">
        <v>1697</v>
      </c>
      <c r="E152" s="318" t="str">
        <f>IF(G152="","",VLOOKUP(G152,'Danh mục CODE'!$D$2:$J$20064,7,0))</f>
        <v>NCC01684</v>
      </c>
      <c r="F152" s="28" t="str">
        <f>IF(E152="","",VLOOKUP(E152,'TONG HOP'!$E$8:$W$1883,19,0))</f>
        <v>CÔNG TY TNHH DỊCH VỤ VẬN TẢI LIÊN HOÀNG PHÚC</v>
      </c>
      <c r="G152" s="17" t="s">
        <v>784</v>
      </c>
      <c r="H152" s="226" t="str">
        <f>IF(E152="","",VLOOKUP(G152,'TONG HOP'!$C$8:$E$799,2,0))</f>
        <v>Đất Đỏ Hoa Đào (BD02) LHP</v>
      </c>
      <c r="I152" s="226" t="str">
        <f>IF(B152="","",VLOOKUP(G152,'TONG HOP'!$C$8:$F$799,4,0))</f>
        <v>kg</v>
      </c>
      <c r="J152" s="63">
        <f t="shared" si="32"/>
        <v>28020</v>
      </c>
      <c r="K152" s="63">
        <f t="shared" si="33"/>
        <v>37360</v>
      </c>
      <c r="L152" s="63">
        <f t="shared" si="30"/>
        <v>37360</v>
      </c>
      <c r="M152" s="392">
        <f>IF(Y152="","",VLOOKUP(G152,'Danh mục CODE'!$D$2:$I$1880,4,0))</f>
        <v>0.25</v>
      </c>
      <c r="N152" s="392"/>
      <c r="O152" s="392">
        <f t="shared" si="34"/>
        <v>0</v>
      </c>
      <c r="P152" s="392">
        <f>IF(Y152="","",VLOOKUP(G152,'Danh mục CODE'!$D$2:$I$1880,5,0))</f>
        <v>0</v>
      </c>
      <c r="Q152" s="392"/>
      <c r="R152" s="392">
        <f t="shared" si="35"/>
        <v>0</v>
      </c>
      <c r="S152" s="394" t="str">
        <f t="shared" si="36"/>
        <v/>
      </c>
      <c r="T152" s="394">
        <f t="shared" si="37"/>
        <v>0</v>
      </c>
      <c r="U152" s="394">
        <f t="shared" si="38"/>
        <v>0</v>
      </c>
      <c r="V152" s="424" t="e">
        <f t="shared" si="31"/>
        <v>#VALUE!</v>
      </c>
      <c r="W152" s="21"/>
      <c r="X152" s="515">
        <v>57640</v>
      </c>
      <c r="Y152" s="515">
        <v>20280</v>
      </c>
      <c r="Z152" s="513">
        <v>358</v>
      </c>
      <c r="AA152" s="581" t="s">
        <v>1668</v>
      </c>
    </row>
    <row r="153" spans="1:27">
      <c r="A153" s="50">
        <f t="shared" si="39"/>
        <v>149</v>
      </c>
      <c r="B153" s="580" t="s">
        <v>1628</v>
      </c>
      <c r="C153" s="23" t="s">
        <v>742</v>
      </c>
      <c r="D153" s="489" t="s">
        <v>1697</v>
      </c>
      <c r="E153" s="318" t="str">
        <f>IF(G153="","",VLOOKUP(G153,'Danh mục CODE'!$D$2:$J$20064,7,0))</f>
        <v>NCC01684</v>
      </c>
      <c r="F153" s="28" t="str">
        <f>IF(E153="","",VLOOKUP(E153,'TONG HOP'!$E$8:$W$1883,19,0))</f>
        <v>CÔNG TY TNHH DỊCH VỤ VẬN TẢI LIÊN HOÀNG PHÚC</v>
      </c>
      <c r="G153" s="17" t="s">
        <v>784</v>
      </c>
      <c r="H153" s="226" t="str">
        <f>IF(E153="","",VLOOKUP(G153,'TONG HOP'!$C$8:$E$799,2,0))</f>
        <v>Đất Đỏ Hoa Đào (BD02) LHP</v>
      </c>
      <c r="I153" s="226" t="str">
        <f>IF(B153="","",VLOOKUP(G153,'TONG HOP'!$C$8:$F$799,4,0))</f>
        <v>kg</v>
      </c>
      <c r="J153" s="63">
        <f t="shared" si="32"/>
        <v>29362.5</v>
      </c>
      <c r="K153" s="63">
        <f t="shared" si="33"/>
        <v>39150</v>
      </c>
      <c r="L153" s="63">
        <f t="shared" si="30"/>
        <v>39150</v>
      </c>
      <c r="M153" s="392">
        <f>IF(Y153="","",VLOOKUP(G153,'Danh mục CODE'!$D$2:$I$1880,4,0))</f>
        <v>0.25</v>
      </c>
      <c r="N153" s="392"/>
      <c r="O153" s="392">
        <f t="shared" si="34"/>
        <v>0</v>
      </c>
      <c r="P153" s="392">
        <f>IF(Y153="","",VLOOKUP(G153,'Danh mục CODE'!$D$2:$I$1880,5,0))</f>
        <v>0</v>
      </c>
      <c r="Q153" s="392"/>
      <c r="R153" s="392">
        <f t="shared" si="35"/>
        <v>0</v>
      </c>
      <c r="S153" s="394" t="str">
        <f t="shared" si="36"/>
        <v/>
      </c>
      <c r="T153" s="394">
        <f t="shared" si="37"/>
        <v>0</v>
      </c>
      <c r="U153" s="394">
        <f t="shared" si="38"/>
        <v>0</v>
      </c>
      <c r="V153" s="424" t="e">
        <f t="shared" si="31"/>
        <v>#VALUE!</v>
      </c>
      <c r="W153" s="21"/>
      <c r="X153" s="515">
        <v>58840</v>
      </c>
      <c r="Y153" s="515">
        <v>19690</v>
      </c>
      <c r="Z153" s="513">
        <v>359</v>
      </c>
      <c r="AA153" s="581" t="s">
        <v>1665</v>
      </c>
    </row>
    <row r="154" spans="1:27">
      <c r="A154" s="50">
        <f t="shared" si="39"/>
        <v>150</v>
      </c>
      <c r="B154" s="580" t="s">
        <v>1628</v>
      </c>
      <c r="C154" s="23" t="s">
        <v>742</v>
      </c>
      <c r="D154" s="489" t="s">
        <v>1697</v>
      </c>
      <c r="E154" s="318" t="str">
        <f>IF(G154="","",VLOOKUP(G154,'Danh mục CODE'!$D$2:$J$20064,7,0))</f>
        <v>NCC01684</v>
      </c>
      <c r="F154" s="28" t="str">
        <f>IF(E154="","",VLOOKUP(E154,'TONG HOP'!$E$8:$W$1883,19,0))</f>
        <v>CÔNG TY TNHH DỊCH VỤ VẬN TẢI LIÊN HOÀNG PHÚC</v>
      </c>
      <c r="G154" s="17" t="s">
        <v>784</v>
      </c>
      <c r="H154" s="226" t="str">
        <f>IF(E154="","",VLOOKUP(G154,'TONG HOP'!$C$8:$E$799,2,0))</f>
        <v>Đất Đỏ Hoa Đào (BD02) LHP</v>
      </c>
      <c r="I154" s="226" t="str">
        <f>IF(B154="","",VLOOKUP(G154,'TONG HOP'!$C$8:$F$799,4,0))</f>
        <v>kg</v>
      </c>
      <c r="J154" s="63">
        <f t="shared" si="32"/>
        <v>27877.5</v>
      </c>
      <c r="K154" s="63">
        <f t="shared" si="33"/>
        <v>37170</v>
      </c>
      <c r="L154" s="63">
        <f t="shared" si="30"/>
        <v>37170</v>
      </c>
      <c r="M154" s="392">
        <f>IF(Y154="","",VLOOKUP(G154,'Danh mục CODE'!$D$2:$I$1880,4,0))</f>
        <v>0.25</v>
      </c>
      <c r="N154" s="392"/>
      <c r="O154" s="392">
        <f t="shared" si="34"/>
        <v>0</v>
      </c>
      <c r="P154" s="392">
        <f>IF(Y154="","",VLOOKUP(G154,'Danh mục CODE'!$D$2:$I$1880,5,0))</f>
        <v>0</v>
      </c>
      <c r="Q154" s="392"/>
      <c r="R154" s="392">
        <f t="shared" si="35"/>
        <v>0</v>
      </c>
      <c r="S154" s="394" t="str">
        <f t="shared" si="36"/>
        <v/>
      </c>
      <c r="T154" s="394">
        <f t="shared" si="37"/>
        <v>0</v>
      </c>
      <c r="U154" s="394">
        <f t="shared" si="38"/>
        <v>0</v>
      </c>
      <c r="V154" s="424" t="e">
        <f t="shared" si="31"/>
        <v>#VALUE!</v>
      </c>
      <c r="W154" s="21"/>
      <c r="X154" s="515">
        <v>56410</v>
      </c>
      <c r="Y154" s="515">
        <v>19240</v>
      </c>
      <c r="Z154" s="513">
        <v>361</v>
      </c>
      <c r="AA154" s="514" t="s">
        <v>1669</v>
      </c>
    </row>
    <row r="155" spans="1:27">
      <c r="A155" s="50">
        <f t="shared" si="39"/>
        <v>151</v>
      </c>
      <c r="B155" s="580" t="s">
        <v>1629</v>
      </c>
      <c r="C155" s="23" t="s">
        <v>742</v>
      </c>
      <c r="D155" s="489" t="s">
        <v>1721</v>
      </c>
      <c r="E155" s="318" t="str">
        <f>IF(G155="","",VLOOKUP(G155,'Danh mục CODE'!$D$2:$J$20064,7,0))</f>
        <v>NCC02121</v>
      </c>
      <c r="F155" s="28" t="str">
        <f>IF(E155="","",VLOOKUP(E155,'TONG HOP'!$E$8:$W$1883,19,0))</f>
        <v>CÔNG TY TNHH CHẤT ĐỐT HÙNG LÊ</v>
      </c>
      <c r="G155" s="315" t="s">
        <v>1481</v>
      </c>
      <c r="H155" s="226" t="str">
        <f>IF(E155="","",VLOOKUP(G155,'TONG HOP'!$C$8:$E$799,2,0))</f>
        <v>Vỏ điều- Hùng Lê lô 1</v>
      </c>
      <c r="I155" s="226" t="str">
        <f>IF(B155="","",VLOOKUP(G155,'TONG HOP'!$C$8:$F$799,4,0))</f>
        <v>kg</v>
      </c>
      <c r="J155" s="63">
        <f t="shared" si="32"/>
        <v>30358</v>
      </c>
      <c r="K155" s="63">
        <f t="shared" si="33"/>
        <v>35300</v>
      </c>
      <c r="L155" s="63">
        <f t="shared" si="30"/>
        <v>35300</v>
      </c>
      <c r="M155" s="392">
        <f>IF(Y155="","",VLOOKUP(G155,'Danh mục CODE'!$D$2:$I$1880,4,0))</f>
        <v>0.14000000000000001</v>
      </c>
      <c r="N155" s="392"/>
      <c r="O155" s="392">
        <f t="shared" si="34"/>
        <v>0</v>
      </c>
      <c r="P155" s="392">
        <f>IF(Y155="","",VLOOKUP(G155,'Danh mục CODE'!$D$2:$I$1880,5,0))</f>
        <v>0</v>
      </c>
      <c r="Q155" s="392"/>
      <c r="R155" s="392">
        <f t="shared" si="35"/>
        <v>0</v>
      </c>
      <c r="S155" s="394" t="str">
        <f t="shared" si="36"/>
        <v/>
      </c>
      <c r="T155" s="394">
        <f t="shared" si="37"/>
        <v>0</v>
      </c>
      <c r="U155" s="394">
        <f t="shared" si="38"/>
        <v>0</v>
      </c>
      <c r="V155" s="424" t="e">
        <f t="shared" si="31"/>
        <v>#VALUE!</v>
      </c>
      <c r="W155" s="21"/>
      <c r="X155" s="515">
        <v>50440</v>
      </c>
      <c r="Y155" s="515">
        <v>15140</v>
      </c>
      <c r="Z155" s="513">
        <v>377</v>
      </c>
      <c r="AA155" s="514" t="s">
        <v>1521</v>
      </c>
    </row>
    <row r="156" spans="1:27">
      <c r="A156" s="50">
        <f t="shared" si="39"/>
        <v>152</v>
      </c>
      <c r="B156" s="580" t="s">
        <v>1630</v>
      </c>
      <c r="C156" s="23" t="s">
        <v>742</v>
      </c>
      <c r="D156" s="489" t="s">
        <v>1721</v>
      </c>
      <c r="E156" s="318" t="str">
        <f>IF(G156="","",VLOOKUP(G156,'Danh mục CODE'!$D$2:$J$20064,7,0))</f>
        <v>NCC01741</v>
      </c>
      <c r="F156" s="28" t="str">
        <f>IF(E156="","",VLOOKUP(E156,'TONG HOP'!$E$8:$W$1883,19,0))</f>
        <v>CÔNG TY TNHH THƯƠNG MẠI DỊCH VỤ NGỌC ANH ĐẠT</v>
      </c>
      <c r="G156" s="17" t="s">
        <v>1294</v>
      </c>
      <c r="H156" s="226" t="str">
        <f>IF(E156="","",VLOOKUP(G156,'TONG HOP'!$C$8:$E$799,2,0))</f>
        <v>Thủy tinh lỏng - Ngọc Anh Đạt (Natri silicate)</v>
      </c>
      <c r="I156" s="226" t="str">
        <f>IF(B156="","",VLOOKUP(G156,'TONG HOP'!$C$8:$F$799,4,0))</f>
        <v>kg</v>
      </c>
      <c r="J156" s="63">
        <f t="shared" si="32"/>
        <v>26190</v>
      </c>
      <c r="K156" s="63">
        <f t="shared" si="33"/>
        <v>26190</v>
      </c>
      <c r="L156" s="63">
        <f t="shared" si="30"/>
        <v>26190</v>
      </c>
      <c r="M156" s="392">
        <f>IF(Y156="","",VLOOKUP(G156,'Danh mục CODE'!$D$2:$I$1880,4,0))</f>
        <v>0</v>
      </c>
      <c r="N156" s="392"/>
      <c r="O156" s="392">
        <f t="shared" si="34"/>
        <v>0</v>
      </c>
      <c r="P156" s="392">
        <f>IF(Y156="","",VLOOKUP(G156,'Danh mục CODE'!$D$2:$I$1880,5,0))</f>
        <v>0</v>
      </c>
      <c r="Q156" s="392"/>
      <c r="R156" s="392">
        <f t="shared" si="35"/>
        <v>0</v>
      </c>
      <c r="S156" s="394" t="str">
        <f t="shared" si="36"/>
        <v/>
      </c>
      <c r="T156" s="394">
        <f t="shared" si="37"/>
        <v>0</v>
      </c>
      <c r="U156" s="394">
        <f t="shared" si="38"/>
        <v>0</v>
      </c>
      <c r="V156" s="424" t="e">
        <f t="shared" si="31"/>
        <v>#VALUE!</v>
      </c>
      <c r="W156" s="21"/>
      <c r="X156" s="515">
        <v>52930</v>
      </c>
      <c r="Y156" s="515">
        <v>26740</v>
      </c>
      <c r="Z156" s="513">
        <v>432</v>
      </c>
      <c r="AA156" s="514" t="s">
        <v>1729</v>
      </c>
    </row>
    <row r="157" spans="1:27">
      <c r="A157" s="50">
        <f t="shared" si="39"/>
        <v>153</v>
      </c>
      <c r="B157" s="580" t="s">
        <v>1631</v>
      </c>
      <c r="C157" s="23" t="s">
        <v>742</v>
      </c>
      <c r="D157" s="489" t="s">
        <v>1721</v>
      </c>
      <c r="E157" s="318" t="str">
        <f>IF(G157="","",VLOOKUP(G157,'Danh mục CODE'!$D$2:$J$20064,7,0))</f>
        <v>NCC01126</v>
      </c>
      <c r="F157" s="28" t="str">
        <f>IF(E157="","",VLOOKUP(E157,'TONG HOP'!$E$8:$W$1883,19,0))</f>
        <v>CÔNG TY TNHH MTV DUY THANH LƯƠNG</v>
      </c>
      <c r="G157" s="315" t="s">
        <v>1296</v>
      </c>
      <c r="H157" s="226" t="str">
        <f>IF(E157="","",VLOOKUP(G157,'TONG HOP'!$C$8:$E$799,2,0))</f>
        <v>Bột đá Phước Hoà 03 (PH03) DTL</v>
      </c>
      <c r="I157" s="226" t="str">
        <f>IF(B157="","",VLOOKUP(G157,'TONG HOP'!$C$8:$F$799,4,0))</f>
        <v>kg</v>
      </c>
      <c r="J157" s="63">
        <f t="shared" si="32"/>
        <v>34057.5</v>
      </c>
      <c r="K157" s="63">
        <f t="shared" si="33"/>
        <v>35850</v>
      </c>
      <c r="L157" s="63">
        <f t="shared" si="30"/>
        <v>35850</v>
      </c>
      <c r="M157" s="392">
        <f>IF(Y157="","",VLOOKUP(G157,'Danh mục CODE'!$D$2:$I$1880,4,0))</f>
        <v>0.05</v>
      </c>
      <c r="N157" s="392"/>
      <c r="O157" s="392">
        <f t="shared" si="34"/>
        <v>0</v>
      </c>
      <c r="P157" s="392">
        <f>IF(Y157="","",VLOOKUP(G157,'Danh mục CODE'!$D$2:$I$1880,5,0))</f>
        <v>0</v>
      </c>
      <c r="Q157" s="392"/>
      <c r="R157" s="392">
        <f t="shared" si="35"/>
        <v>0</v>
      </c>
      <c r="S157" s="394" t="str">
        <f t="shared" si="36"/>
        <v/>
      </c>
      <c r="T157" s="394">
        <f t="shared" si="37"/>
        <v>0</v>
      </c>
      <c r="U157" s="394">
        <f t="shared" si="38"/>
        <v>0</v>
      </c>
      <c r="V157" s="424" t="e">
        <f t="shared" si="31"/>
        <v>#VALUE!</v>
      </c>
      <c r="W157" s="21"/>
      <c r="X157" s="515">
        <v>52430</v>
      </c>
      <c r="Y157" s="515">
        <v>16580</v>
      </c>
      <c r="Z157" s="513">
        <v>435</v>
      </c>
      <c r="AA157" s="514" t="s">
        <v>1524</v>
      </c>
    </row>
    <row r="158" spans="1:27">
      <c r="A158" s="50">
        <f t="shared" si="39"/>
        <v>154</v>
      </c>
      <c r="B158" s="580" t="s">
        <v>1631</v>
      </c>
      <c r="C158" s="23" t="s">
        <v>742</v>
      </c>
      <c r="D158" s="489" t="s">
        <v>1721</v>
      </c>
      <c r="E158" s="318" t="str">
        <f>IF(G158="","",VLOOKUP(G158,'Danh mục CODE'!$D$2:$J$20064,7,0))</f>
        <v>NCC01126</v>
      </c>
      <c r="F158" s="28" t="str">
        <f>IF(E158="","",VLOOKUP(E158,'TONG HOP'!$E$8:$W$1883,19,0))</f>
        <v>CÔNG TY TNHH MTV DUY THANH LƯƠNG</v>
      </c>
      <c r="G158" s="315" t="s">
        <v>1296</v>
      </c>
      <c r="H158" s="226" t="str">
        <f>IF(E158="","",VLOOKUP(G158,'TONG HOP'!$C$8:$E$799,2,0))</f>
        <v>Bột đá Phước Hoà 03 (PH03) DTL</v>
      </c>
      <c r="I158" s="226" t="str">
        <f>IF(B158="","",VLOOKUP(G158,'TONG HOP'!$C$8:$F$799,4,0))</f>
        <v>kg</v>
      </c>
      <c r="J158" s="63">
        <f t="shared" si="32"/>
        <v>34475.5</v>
      </c>
      <c r="K158" s="63">
        <f t="shared" si="33"/>
        <v>36290</v>
      </c>
      <c r="L158" s="63">
        <f t="shared" ref="L158" si="40">X158-Y158</f>
        <v>36290</v>
      </c>
      <c r="M158" s="392">
        <f>IF(Y158="","",VLOOKUP(G158,'Danh mục CODE'!$D$2:$I$1880,4,0))</f>
        <v>0.05</v>
      </c>
      <c r="N158" s="392"/>
      <c r="O158" s="392">
        <f t="shared" si="34"/>
        <v>0</v>
      </c>
      <c r="P158" s="392">
        <f>IF(Y158="","",VLOOKUP(G158,'Danh mục CODE'!$D$2:$I$1880,5,0))</f>
        <v>0</v>
      </c>
      <c r="Q158" s="392"/>
      <c r="R158" s="392">
        <f t="shared" si="35"/>
        <v>0</v>
      </c>
      <c r="S158" s="394" t="str">
        <f t="shared" si="36"/>
        <v/>
      </c>
      <c r="T158" s="394">
        <f t="shared" si="37"/>
        <v>0</v>
      </c>
      <c r="U158" s="394">
        <f t="shared" si="38"/>
        <v>0</v>
      </c>
      <c r="V158" s="424" t="e">
        <f t="shared" ref="V158" si="41">IF(X158="","",J158-S158-T158-U158)</f>
        <v>#VALUE!</v>
      </c>
      <c r="W158" s="21"/>
      <c r="X158" s="515">
        <v>53450</v>
      </c>
      <c r="Y158" s="515">
        <v>17160</v>
      </c>
      <c r="Z158" s="513">
        <v>438</v>
      </c>
      <c r="AA158" s="514" t="s">
        <v>1517</v>
      </c>
    </row>
    <row r="159" spans="1:27">
      <c r="A159" s="50">
        <f t="shared" si="39"/>
        <v>155</v>
      </c>
      <c r="B159" s="580" t="s">
        <v>1631</v>
      </c>
      <c r="C159" s="23" t="s">
        <v>742</v>
      </c>
      <c r="D159" s="489" t="s">
        <v>1721</v>
      </c>
      <c r="E159" s="318" t="str">
        <f>IF(G159="","",VLOOKUP(G159,'Danh mục CODE'!$D$2:$J$20064,7,0))</f>
        <v>NCC01126</v>
      </c>
      <c r="F159" s="28" t="str">
        <f>IF(E159="","",VLOOKUP(E159,'TONG HOP'!$E$8:$W$1883,19,0))</f>
        <v>CÔNG TY TNHH MTV DUY THANH LƯƠNG</v>
      </c>
      <c r="G159" s="315" t="s">
        <v>1296</v>
      </c>
      <c r="H159" s="226" t="str">
        <f>IF(E159="","",VLOOKUP(G159,'TONG HOP'!$C$8:$E$799,2,0))</f>
        <v>Bột đá Phước Hoà 03 (PH03) DTL</v>
      </c>
      <c r="I159" s="226" t="str">
        <f>IF(B159="","",VLOOKUP(G159,'TONG HOP'!$C$8:$F$799,4,0))</f>
        <v>kg</v>
      </c>
      <c r="J159" s="63">
        <f t="shared" si="32"/>
        <v>33991</v>
      </c>
      <c r="K159" s="63">
        <f t="shared" si="33"/>
        <v>35780</v>
      </c>
      <c r="L159" s="63">
        <f t="shared" si="30"/>
        <v>35780</v>
      </c>
      <c r="M159" s="392">
        <f>IF(Y159="","",VLOOKUP(G159,'Danh mục CODE'!$D$2:$I$1880,4,0))</f>
        <v>0.05</v>
      </c>
      <c r="N159" s="392"/>
      <c r="O159" s="392">
        <f t="shared" si="34"/>
        <v>0</v>
      </c>
      <c r="P159" s="392">
        <f>IF(Y159="","",VLOOKUP(G159,'Danh mục CODE'!$D$2:$I$1880,5,0))</f>
        <v>0</v>
      </c>
      <c r="Q159" s="392"/>
      <c r="R159" s="392">
        <f t="shared" si="35"/>
        <v>0</v>
      </c>
      <c r="S159" s="394" t="str">
        <f t="shared" si="36"/>
        <v/>
      </c>
      <c r="T159" s="394">
        <f t="shared" si="37"/>
        <v>0</v>
      </c>
      <c r="U159" s="394">
        <f t="shared" si="38"/>
        <v>0</v>
      </c>
      <c r="V159" s="424" t="e">
        <f t="shared" si="31"/>
        <v>#VALUE!</v>
      </c>
      <c r="W159" s="21"/>
      <c r="X159" s="515">
        <v>53310</v>
      </c>
      <c r="Y159" s="515">
        <v>17530</v>
      </c>
      <c r="Z159" s="513">
        <v>461</v>
      </c>
      <c r="AA159" s="514" t="s">
        <v>1514</v>
      </c>
    </row>
    <row r="160" spans="1:27">
      <c r="A160" s="50">
        <f t="shared" si="39"/>
        <v>156</v>
      </c>
      <c r="B160" s="580" t="s">
        <v>1632</v>
      </c>
      <c r="C160" s="23" t="s">
        <v>742</v>
      </c>
      <c r="D160" s="489" t="s">
        <v>1721</v>
      </c>
      <c r="E160" s="318" t="str">
        <f>IF(G160="","",VLOOKUP(G160,'Danh mục CODE'!$D$2:$J$20064,7,0))</f>
        <v>NCC01684</v>
      </c>
      <c r="F160" s="28" t="str">
        <f>IF(E160="","",VLOOKUP(E160,'TONG HOP'!$E$8:$W$1883,19,0))</f>
        <v>CÔNG TY TNHH DỊCH VỤ VẬN TẢI LIÊN HOÀNG PHÚC</v>
      </c>
      <c r="G160" s="17" t="s">
        <v>1297</v>
      </c>
      <c r="H160" s="226" t="str">
        <f>IF(E160="","",VLOOKUP(G160,'TONG HOP'!$C$8:$E$799,2,0))</f>
        <v>Bột đá 0-5 (PH02)</v>
      </c>
      <c r="I160" s="226" t="str">
        <f>IF(B160="","",VLOOKUP(G160,'TONG HOP'!$C$8:$F$799,4,0))</f>
        <v>kg</v>
      </c>
      <c r="J160" s="63">
        <f t="shared" si="32"/>
        <v>43424.5</v>
      </c>
      <c r="K160" s="63">
        <f t="shared" si="33"/>
        <v>45710</v>
      </c>
      <c r="L160" s="63">
        <f t="shared" si="30"/>
        <v>45710</v>
      </c>
      <c r="M160" s="392">
        <f>IF(Y160="","",VLOOKUP(G160,'Danh mục CODE'!$D$2:$I$1880,4,0))</f>
        <v>0.05</v>
      </c>
      <c r="N160" s="392"/>
      <c r="O160" s="392">
        <f t="shared" si="34"/>
        <v>0</v>
      </c>
      <c r="P160" s="392">
        <f>IF(Y160="","",VLOOKUP(G160,'Danh mục CODE'!$D$2:$I$1880,5,0))</f>
        <v>0</v>
      </c>
      <c r="Q160" s="392"/>
      <c r="R160" s="392">
        <f t="shared" si="35"/>
        <v>0</v>
      </c>
      <c r="S160" s="394" t="str">
        <f t="shared" si="36"/>
        <v/>
      </c>
      <c r="T160" s="394">
        <f t="shared" si="37"/>
        <v>0</v>
      </c>
      <c r="U160" s="394">
        <f t="shared" si="38"/>
        <v>0</v>
      </c>
      <c r="V160" s="424" t="e">
        <f t="shared" si="31"/>
        <v>#VALUE!</v>
      </c>
      <c r="W160" s="21"/>
      <c r="X160" s="515">
        <v>65180</v>
      </c>
      <c r="Y160" s="515">
        <v>19470</v>
      </c>
      <c r="Z160" s="513">
        <v>382</v>
      </c>
      <c r="AA160" s="514" t="s">
        <v>1730</v>
      </c>
    </row>
    <row r="161" spans="1:27">
      <c r="A161" s="50">
        <f>A160+1</f>
        <v>157</v>
      </c>
      <c r="B161" s="580" t="s">
        <v>1632</v>
      </c>
      <c r="C161" s="23" t="s">
        <v>742</v>
      </c>
      <c r="D161" s="489" t="s">
        <v>1721</v>
      </c>
      <c r="E161" s="318" t="str">
        <f>IF(G161="","",VLOOKUP(G161,'Danh mục CODE'!$D$2:$J$20064,7,0))</f>
        <v>NCC01684</v>
      </c>
      <c r="F161" s="28" t="str">
        <f>IF(E161="","",VLOOKUP(E161,'TONG HOP'!$E$8:$W$1883,19,0))</f>
        <v>CÔNG TY TNHH DỊCH VỤ VẬN TẢI LIÊN HOÀNG PHÚC</v>
      </c>
      <c r="G161" s="17" t="s">
        <v>1297</v>
      </c>
      <c r="H161" s="226" t="str">
        <f>IF(E161="","",VLOOKUP(G161,'TONG HOP'!$C$8:$E$799,2,0))</f>
        <v>Bột đá 0-5 (PH02)</v>
      </c>
      <c r="I161" s="226" t="str">
        <f>IF(B161="","",VLOOKUP(G161,'TONG HOP'!$C$8:$F$799,4,0))</f>
        <v>kg</v>
      </c>
      <c r="J161" s="63">
        <f t="shared" si="32"/>
        <v>41524.5</v>
      </c>
      <c r="K161" s="63">
        <f t="shared" si="33"/>
        <v>43710</v>
      </c>
      <c r="L161" s="63">
        <f t="shared" si="30"/>
        <v>43710</v>
      </c>
      <c r="M161" s="392">
        <f>IF(Y161="","",VLOOKUP(G161,'Danh mục CODE'!$D$2:$I$1880,4,0))</f>
        <v>0.05</v>
      </c>
      <c r="N161" s="392"/>
      <c r="O161" s="392">
        <f t="shared" si="34"/>
        <v>0</v>
      </c>
      <c r="P161" s="392">
        <f>IF(Y161="","",VLOOKUP(G161,'Danh mục CODE'!$D$2:$I$1880,5,0))</f>
        <v>0</v>
      </c>
      <c r="Q161" s="392"/>
      <c r="R161" s="392">
        <f t="shared" si="35"/>
        <v>0</v>
      </c>
      <c r="S161" s="394" t="str">
        <f t="shared" si="36"/>
        <v/>
      </c>
      <c r="T161" s="394">
        <f t="shared" si="37"/>
        <v>0</v>
      </c>
      <c r="U161" s="394">
        <f t="shared" si="38"/>
        <v>0</v>
      </c>
      <c r="V161" s="424" t="e">
        <f t="shared" si="31"/>
        <v>#VALUE!</v>
      </c>
      <c r="W161" s="21"/>
      <c r="X161" s="515">
        <v>62300</v>
      </c>
      <c r="Y161" s="515">
        <v>18590</v>
      </c>
      <c r="Z161" s="513">
        <v>387</v>
      </c>
      <c r="AA161" s="514" t="s">
        <v>1731</v>
      </c>
    </row>
    <row r="162" spans="1:27">
      <c r="A162" s="50">
        <f t="shared" si="39"/>
        <v>158</v>
      </c>
      <c r="B162" s="580" t="s">
        <v>1632</v>
      </c>
      <c r="C162" s="23" t="s">
        <v>742</v>
      </c>
      <c r="D162" s="489" t="s">
        <v>1721</v>
      </c>
      <c r="E162" s="318" t="str">
        <f>IF(G162="","",VLOOKUP(G162,'Danh mục CODE'!$D$2:$J$20064,7,0))</f>
        <v>NCC01684</v>
      </c>
      <c r="F162" s="28" t="str">
        <f>IF(E162="","",VLOOKUP(E162,'TONG HOP'!$E$8:$W$1883,19,0))</f>
        <v>CÔNG TY TNHH DỊCH VỤ VẬN TẢI LIÊN HOÀNG PHÚC</v>
      </c>
      <c r="G162" s="17" t="s">
        <v>1297</v>
      </c>
      <c r="H162" s="226" t="str">
        <f>IF(E162="","",VLOOKUP(G162,'TONG HOP'!$C$8:$E$799,2,0))</f>
        <v>Bột đá 0-5 (PH02)</v>
      </c>
      <c r="I162" s="226" t="str">
        <f>IF(B162="","",VLOOKUP(G162,'TONG HOP'!$C$8:$F$799,4,0))</f>
        <v>kg</v>
      </c>
      <c r="J162" s="63">
        <f t="shared" si="32"/>
        <v>37686.5</v>
      </c>
      <c r="K162" s="63">
        <f t="shared" si="33"/>
        <v>39670</v>
      </c>
      <c r="L162" s="63">
        <f t="shared" si="30"/>
        <v>39670</v>
      </c>
      <c r="M162" s="392">
        <f>IF(Y162="","",VLOOKUP(G162,'Danh mục CODE'!$D$2:$I$1880,4,0))</f>
        <v>0.05</v>
      </c>
      <c r="N162" s="392"/>
      <c r="O162" s="392">
        <f t="shared" si="34"/>
        <v>0</v>
      </c>
      <c r="P162" s="392">
        <f>IF(Y162="","",VLOOKUP(G162,'Danh mục CODE'!$D$2:$I$1880,5,0))</f>
        <v>0</v>
      </c>
      <c r="Q162" s="392"/>
      <c r="R162" s="392">
        <f t="shared" si="35"/>
        <v>0</v>
      </c>
      <c r="S162" s="394" t="str">
        <f t="shared" si="36"/>
        <v/>
      </c>
      <c r="T162" s="394">
        <f t="shared" si="37"/>
        <v>0</v>
      </c>
      <c r="U162" s="394">
        <f t="shared" si="38"/>
        <v>0</v>
      </c>
      <c r="V162" s="424" t="e">
        <f t="shared" si="31"/>
        <v>#VALUE!</v>
      </c>
      <c r="W162" s="21"/>
      <c r="X162" s="515">
        <v>58550</v>
      </c>
      <c r="Y162" s="515">
        <v>18880</v>
      </c>
      <c r="Z162" s="513">
        <v>394</v>
      </c>
      <c r="AA162" s="514" t="s">
        <v>1732</v>
      </c>
    </row>
    <row r="163" spans="1:27">
      <c r="A163" s="50">
        <f t="shared" si="39"/>
        <v>159</v>
      </c>
      <c r="B163" s="580" t="s">
        <v>1632</v>
      </c>
      <c r="C163" s="23" t="s">
        <v>742</v>
      </c>
      <c r="D163" s="489" t="s">
        <v>1721</v>
      </c>
      <c r="E163" s="318" t="str">
        <f>IF(G163="","",VLOOKUP(G163,'Danh mục CODE'!$D$2:$J$20064,7,0))</f>
        <v>NCC01684</v>
      </c>
      <c r="F163" s="28" t="str">
        <f>IF(E163="","",VLOOKUP(E163,'TONG HOP'!$E$8:$W$1883,19,0))</f>
        <v>CÔNG TY TNHH DỊCH VỤ VẬN TẢI LIÊN HOÀNG PHÚC</v>
      </c>
      <c r="G163" s="17" t="s">
        <v>1297</v>
      </c>
      <c r="H163" s="226" t="str">
        <f>IF(E163="","",VLOOKUP(G163,'TONG HOP'!$C$8:$E$799,2,0))</f>
        <v>Bột đá 0-5 (PH02)</v>
      </c>
      <c r="I163" s="226" t="str">
        <f>IF(B163="","",VLOOKUP(G163,'TONG HOP'!$C$8:$F$799,4,0))</f>
        <v>kg</v>
      </c>
      <c r="J163" s="63">
        <f t="shared" si="32"/>
        <v>35368.5</v>
      </c>
      <c r="K163" s="63">
        <f t="shared" si="33"/>
        <v>37230</v>
      </c>
      <c r="L163" s="63">
        <f t="shared" si="30"/>
        <v>37230</v>
      </c>
      <c r="M163" s="392">
        <f>IF(Y163="","",VLOOKUP(G163,'Danh mục CODE'!$D$2:$I$1880,4,0))</f>
        <v>0.05</v>
      </c>
      <c r="N163" s="392"/>
      <c r="O163" s="392">
        <f t="shared" si="34"/>
        <v>0</v>
      </c>
      <c r="P163" s="392">
        <f>IF(Y163="","",VLOOKUP(G163,'Danh mục CODE'!$D$2:$I$1880,5,0))</f>
        <v>0</v>
      </c>
      <c r="Q163" s="392"/>
      <c r="R163" s="392">
        <f t="shared" si="35"/>
        <v>0</v>
      </c>
      <c r="S163" s="394" t="str">
        <f t="shared" si="36"/>
        <v/>
      </c>
      <c r="T163" s="394">
        <f t="shared" si="37"/>
        <v>0</v>
      </c>
      <c r="U163" s="394">
        <f t="shared" si="38"/>
        <v>0</v>
      </c>
      <c r="V163" s="424" t="e">
        <f t="shared" si="31"/>
        <v>#VALUE!</v>
      </c>
      <c r="W163" s="21"/>
      <c r="X163" s="515">
        <v>56040</v>
      </c>
      <c r="Y163" s="515">
        <v>18810</v>
      </c>
      <c r="Z163" s="513">
        <v>397</v>
      </c>
      <c r="AA163" s="514" t="s">
        <v>1733</v>
      </c>
    </row>
    <row r="164" spans="1:27">
      <c r="A164" s="50">
        <f t="shared" si="39"/>
        <v>160</v>
      </c>
      <c r="B164" s="580" t="s">
        <v>1632</v>
      </c>
      <c r="C164" s="23" t="s">
        <v>742</v>
      </c>
      <c r="D164" s="489" t="s">
        <v>1721</v>
      </c>
      <c r="E164" s="318" t="str">
        <f>IF(G164="","",VLOOKUP(G164,'Danh mục CODE'!$D$2:$J$20064,7,0))</f>
        <v>NCC01684</v>
      </c>
      <c r="F164" s="28" t="str">
        <f>IF(E164="","",VLOOKUP(E164,'TONG HOP'!$E$8:$W$1883,19,0))</f>
        <v>CÔNG TY TNHH DỊCH VỤ VẬN TẢI LIÊN HOÀNG PHÚC</v>
      </c>
      <c r="G164" s="17" t="s">
        <v>1297</v>
      </c>
      <c r="H164" s="226" t="str">
        <f>IF(E164="","",VLOOKUP(G164,'TONG HOP'!$C$8:$E$799,2,0))</f>
        <v>Bột đá 0-5 (PH02)</v>
      </c>
      <c r="I164" s="226" t="str">
        <f>IF(B164="","",VLOOKUP(G164,'TONG HOP'!$C$8:$F$799,4,0))</f>
        <v>kg</v>
      </c>
      <c r="J164" s="63">
        <f t="shared" si="32"/>
        <v>38703</v>
      </c>
      <c r="K164" s="63">
        <f t="shared" si="33"/>
        <v>40740</v>
      </c>
      <c r="L164" s="63">
        <f t="shared" si="30"/>
        <v>40740</v>
      </c>
      <c r="M164" s="392">
        <f>IF(Y164="","",VLOOKUP(G164,'Danh mục CODE'!$D$2:$I$1880,4,0))</f>
        <v>0.05</v>
      </c>
      <c r="N164" s="392"/>
      <c r="O164" s="392">
        <f t="shared" si="34"/>
        <v>0</v>
      </c>
      <c r="P164" s="392">
        <f>IF(Y164="","",VLOOKUP(G164,'Danh mục CODE'!$D$2:$I$1880,5,0))</f>
        <v>0</v>
      </c>
      <c r="Q164" s="392"/>
      <c r="R164" s="392">
        <f t="shared" si="35"/>
        <v>0</v>
      </c>
      <c r="S164" s="394" t="str">
        <f t="shared" si="36"/>
        <v/>
      </c>
      <c r="T164" s="394">
        <f t="shared" si="37"/>
        <v>0</v>
      </c>
      <c r="U164" s="394">
        <f t="shared" si="38"/>
        <v>0</v>
      </c>
      <c r="V164" s="424" t="e">
        <f t="shared" si="31"/>
        <v>#VALUE!</v>
      </c>
      <c r="W164" s="21"/>
      <c r="X164" s="515">
        <v>58480</v>
      </c>
      <c r="Y164" s="515">
        <v>17740</v>
      </c>
      <c r="Z164" s="513">
        <v>403</v>
      </c>
      <c r="AA164" s="514" t="s">
        <v>1716</v>
      </c>
    </row>
    <row r="165" spans="1:27">
      <c r="A165" s="50">
        <f t="shared" si="39"/>
        <v>161</v>
      </c>
      <c r="B165" s="580" t="s">
        <v>1632</v>
      </c>
      <c r="C165" s="23" t="s">
        <v>742</v>
      </c>
      <c r="D165" s="489" t="s">
        <v>1721</v>
      </c>
      <c r="E165" s="318" t="str">
        <f>IF(G165="","",VLOOKUP(G165,'Danh mục CODE'!$D$2:$J$20064,7,0))</f>
        <v>NCC01684</v>
      </c>
      <c r="F165" s="28" t="str">
        <f>IF(E165="","",VLOOKUP(E165,'TONG HOP'!$E$8:$W$1883,19,0))</f>
        <v>CÔNG TY TNHH DỊCH VỤ VẬN TẢI LIÊN HOÀNG PHÚC</v>
      </c>
      <c r="G165" s="17" t="s">
        <v>1297</v>
      </c>
      <c r="H165" s="226" t="str">
        <f>IF(E165="","",VLOOKUP(G165,'TONG HOP'!$C$8:$E$799,2,0))</f>
        <v>Bột đá 0-5 (PH02)</v>
      </c>
      <c r="I165" s="226" t="str">
        <f>IF(B165="","",VLOOKUP(G165,'TONG HOP'!$C$8:$F$799,4,0))</f>
        <v>kg</v>
      </c>
      <c r="J165" s="63">
        <f t="shared" si="32"/>
        <v>44982.5</v>
      </c>
      <c r="K165" s="63">
        <f t="shared" si="33"/>
        <v>47350</v>
      </c>
      <c r="L165" s="63">
        <f t="shared" si="30"/>
        <v>47350</v>
      </c>
      <c r="M165" s="392">
        <f>IF(Y165="","",VLOOKUP(G165,'Danh mục CODE'!$D$2:$I$1880,4,0))</f>
        <v>0.05</v>
      </c>
      <c r="N165" s="392"/>
      <c r="O165" s="392">
        <f t="shared" si="34"/>
        <v>0</v>
      </c>
      <c r="P165" s="392">
        <f>IF(Y165="","",VLOOKUP(G165,'Danh mục CODE'!$D$2:$I$1880,5,0))</f>
        <v>0</v>
      </c>
      <c r="Q165" s="392"/>
      <c r="R165" s="392">
        <f t="shared" si="35"/>
        <v>0</v>
      </c>
      <c r="S165" s="394" t="str">
        <f t="shared" si="36"/>
        <v/>
      </c>
      <c r="T165" s="394">
        <f t="shared" si="37"/>
        <v>0</v>
      </c>
      <c r="U165" s="394">
        <f t="shared" si="38"/>
        <v>0</v>
      </c>
      <c r="V165" s="424" t="e">
        <f t="shared" si="31"/>
        <v>#VALUE!</v>
      </c>
      <c r="W165" s="21"/>
      <c r="X165" s="515">
        <v>64880</v>
      </c>
      <c r="Y165" s="515">
        <v>17530</v>
      </c>
      <c r="Z165" s="513">
        <v>408</v>
      </c>
      <c r="AA165" s="514" t="s">
        <v>1734</v>
      </c>
    </row>
    <row r="166" spans="1:27">
      <c r="A166" s="50">
        <f t="shared" si="39"/>
        <v>162</v>
      </c>
      <c r="B166" s="580" t="s">
        <v>1632</v>
      </c>
      <c r="C166" s="23" t="s">
        <v>742</v>
      </c>
      <c r="D166" s="489" t="s">
        <v>1721</v>
      </c>
      <c r="E166" s="318" t="str">
        <f>IF(G166="","",VLOOKUP(G166,'Danh mục CODE'!$D$2:$J$20064,7,0))</f>
        <v>NCC01684</v>
      </c>
      <c r="F166" s="28" t="str">
        <f>IF(E166="","",VLOOKUP(E166,'TONG HOP'!$E$8:$W$1883,19,0))</f>
        <v>CÔNG TY TNHH DỊCH VỤ VẬN TẢI LIÊN HOÀNG PHÚC</v>
      </c>
      <c r="G166" s="17" t="s">
        <v>1297</v>
      </c>
      <c r="H166" s="226" t="str">
        <f>IF(E166="","",VLOOKUP(G166,'TONG HOP'!$C$8:$E$799,2,0))</f>
        <v>Bột đá 0-5 (PH02)</v>
      </c>
      <c r="I166" s="226" t="str">
        <f>IF(B166="","",VLOOKUP(G166,'TONG HOP'!$C$8:$F$799,4,0))</f>
        <v>kg</v>
      </c>
      <c r="J166" s="63">
        <f t="shared" si="32"/>
        <v>40755</v>
      </c>
      <c r="K166" s="63">
        <f t="shared" si="33"/>
        <v>42900</v>
      </c>
      <c r="L166" s="63">
        <f t="shared" si="30"/>
        <v>42900</v>
      </c>
      <c r="M166" s="392">
        <f>IF(Y166="","",VLOOKUP(G166,'Danh mục CODE'!$D$2:$I$1880,4,0))</f>
        <v>0.05</v>
      </c>
      <c r="N166" s="392"/>
      <c r="O166" s="392">
        <f t="shared" si="34"/>
        <v>0</v>
      </c>
      <c r="P166" s="392">
        <f>IF(Y166="","",VLOOKUP(G166,'Danh mục CODE'!$D$2:$I$1880,5,0))</f>
        <v>0</v>
      </c>
      <c r="Q166" s="392"/>
      <c r="R166" s="392">
        <f t="shared" si="35"/>
        <v>0</v>
      </c>
      <c r="S166" s="394" t="str">
        <f t="shared" si="36"/>
        <v/>
      </c>
      <c r="T166" s="394">
        <f t="shared" si="37"/>
        <v>0</v>
      </c>
      <c r="U166" s="394">
        <f t="shared" si="38"/>
        <v>0</v>
      </c>
      <c r="V166" s="424" t="e">
        <f t="shared" si="31"/>
        <v>#VALUE!</v>
      </c>
      <c r="W166" s="21"/>
      <c r="X166" s="515">
        <v>61400</v>
      </c>
      <c r="Y166" s="515">
        <v>18500</v>
      </c>
      <c r="Z166" s="513">
        <v>426</v>
      </c>
      <c r="AA166" s="514" t="s">
        <v>1689</v>
      </c>
    </row>
    <row r="167" spans="1:27">
      <c r="A167" s="50">
        <f t="shared" si="39"/>
        <v>163</v>
      </c>
      <c r="B167" s="580" t="s">
        <v>1632</v>
      </c>
      <c r="C167" s="23" t="s">
        <v>742</v>
      </c>
      <c r="D167" s="489" t="s">
        <v>1721</v>
      </c>
      <c r="E167" s="318" t="str">
        <f>IF(G167="","",VLOOKUP(G167,'Danh mục CODE'!$D$2:$J$20064,7,0))</f>
        <v>NCC01684</v>
      </c>
      <c r="F167" s="28" t="str">
        <f>IF(E167="","",VLOOKUP(E167,'TONG HOP'!$E$8:$W$1883,19,0))</f>
        <v>CÔNG TY TNHH DỊCH VỤ VẬN TẢI LIÊN HOÀNG PHÚC</v>
      </c>
      <c r="G167" s="17" t="s">
        <v>1297</v>
      </c>
      <c r="H167" s="226" t="str">
        <f>IF(E167="","",VLOOKUP(G167,'TONG HOP'!$C$8:$E$799,2,0))</f>
        <v>Bột đá 0-5 (PH02)</v>
      </c>
      <c r="I167" s="226" t="str">
        <f>IF(B167="","",VLOOKUP(G167,'TONG HOP'!$C$8:$F$799,4,0))</f>
        <v>kg</v>
      </c>
      <c r="J167" s="63">
        <f t="shared" si="32"/>
        <v>38313.5</v>
      </c>
      <c r="K167" s="63">
        <f t="shared" si="33"/>
        <v>40330</v>
      </c>
      <c r="L167" s="63">
        <f t="shared" si="30"/>
        <v>40330</v>
      </c>
      <c r="M167" s="392">
        <f>IF(Y167="","",VLOOKUP(G167,'Danh mục CODE'!$D$2:$I$1880,4,0))</f>
        <v>0.05</v>
      </c>
      <c r="N167" s="392"/>
      <c r="O167" s="392">
        <f t="shared" si="34"/>
        <v>0</v>
      </c>
      <c r="P167" s="392">
        <f>IF(Y167="","",VLOOKUP(G167,'Danh mục CODE'!$D$2:$I$1880,5,0))</f>
        <v>0</v>
      </c>
      <c r="Q167" s="392"/>
      <c r="R167" s="392">
        <f t="shared" si="35"/>
        <v>0</v>
      </c>
      <c r="S167" s="394" t="str">
        <f t="shared" si="36"/>
        <v/>
      </c>
      <c r="T167" s="394">
        <f t="shared" si="37"/>
        <v>0</v>
      </c>
      <c r="U167" s="394">
        <f t="shared" si="38"/>
        <v>0</v>
      </c>
      <c r="V167" s="424" t="e">
        <f t="shared" si="31"/>
        <v>#VALUE!</v>
      </c>
      <c r="W167" s="21"/>
      <c r="X167" s="515">
        <v>58700</v>
      </c>
      <c r="Y167" s="515">
        <v>18370</v>
      </c>
      <c r="Z167" s="513">
        <v>437</v>
      </c>
      <c r="AA167" s="514" t="s">
        <v>1692</v>
      </c>
    </row>
    <row r="168" spans="1:27">
      <c r="A168" s="50">
        <f t="shared" si="39"/>
        <v>164</v>
      </c>
      <c r="B168" s="580" t="s">
        <v>1632</v>
      </c>
      <c r="C168" s="23" t="s">
        <v>742</v>
      </c>
      <c r="D168" s="489" t="s">
        <v>1721</v>
      </c>
      <c r="E168" s="318" t="str">
        <f>IF(G168="","",VLOOKUP(G168,'Danh mục CODE'!$D$2:$J$20064,7,0))</f>
        <v>NCC01684</v>
      </c>
      <c r="F168" s="28" t="str">
        <f>IF(E168="","",VLOOKUP(E168,'TONG HOP'!$E$8:$W$1883,19,0))</f>
        <v>CÔNG TY TNHH DỊCH VỤ VẬN TẢI LIÊN HOÀNG PHÚC</v>
      </c>
      <c r="G168" s="17" t="s">
        <v>1297</v>
      </c>
      <c r="H168" s="226" t="str">
        <f>IF(E168="","",VLOOKUP(G168,'TONG HOP'!$C$8:$E$799,2,0))</f>
        <v>Bột đá 0-5 (PH02)</v>
      </c>
      <c r="I168" s="226" t="str">
        <f>IF(B168="","",VLOOKUP(G168,'TONG HOP'!$C$8:$F$799,4,0))</f>
        <v>kg</v>
      </c>
      <c r="J168" s="63">
        <f t="shared" si="32"/>
        <v>40052</v>
      </c>
      <c r="K168" s="63">
        <f t="shared" si="33"/>
        <v>42160</v>
      </c>
      <c r="L168" s="63">
        <f t="shared" si="30"/>
        <v>42160</v>
      </c>
      <c r="M168" s="392">
        <f>IF(Y168="","",VLOOKUP(G168,'Danh mục CODE'!$D$2:$I$1880,4,0))</f>
        <v>0.05</v>
      </c>
      <c r="N168" s="392"/>
      <c r="O168" s="392">
        <f t="shared" si="34"/>
        <v>0</v>
      </c>
      <c r="P168" s="392">
        <f>IF(Y168="","",VLOOKUP(G168,'Danh mục CODE'!$D$2:$I$1880,5,0))</f>
        <v>0</v>
      </c>
      <c r="Q168" s="392"/>
      <c r="R168" s="392">
        <f t="shared" si="35"/>
        <v>0</v>
      </c>
      <c r="S168" s="394" t="str">
        <f t="shared" si="36"/>
        <v/>
      </c>
      <c r="T168" s="394">
        <f t="shared" si="37"/>
        <v>0</v>
      </c>
      <c r="U168" s="394">
        <f t="shared" si="38"/>
        <v>0</v>
      </c>
      <c r="V168" s="424" t="e">
        <f t="shared" si="31"/>
        <v>#VALUE!</v>
      </c>
      <c r="W168" s="21"/>
      <c r="X168" s="515">
        <v>59960</v>
      </c>
      <c r="Y168" s="515">
        <v>17800</v>
      </c>
      <c r="Z168" s="513">
        <v>446</v>
      </c>
      <c r="AA168" s="514" t="s">
        <v>1735</v>
      </c>
    </row>
    <row r="169" spans="1:27">
      <c r="A169" s="50">
        <f t="shared" si="39"/>
        <v>165</v>
      </c>
      <c r="B169" s="580" t="s">
        <v>1632</v>
      </c>
      <c r="C169" s="23" t="s">
        <v>742</v>
      </c>
      <c r="D169" s="489" t="s">
        <v>1721</v>
      </c>
      <c r="E169" s="318" t="str">
        <f>IF(G169="","",VLOOKUP(G169,'Danh mục CODE'!$D$2:$J$20064,7,0))</f>
        <v>NCC01684</v>
      </c>
      <c r="F169" s="28" t="str">
        <f>IF(E169="","",VLOOKUP(E169,'TONG HOP'!$E$8:$W$1883,19,0))</f>
        <v>CÔNG TY TNHH DỊCH VỤ VẬN TẢI LIÊN HOÀNG PHÚC</v>
      </c>
      <c r="G169" s="17" t="s">
        <v>1297</v>
      </c>
      <c r="H169" s="226" t="str">
        <f>IF(E169="","",VLOOKUP(G169,'TONG HOP'!$C$8:$E$799,2,0))</f>
        <v>Bột đá 0-5 (PH02)</v>
      </c>
      <c r="I169" s="226" t="str">
        <f>IF(B169="","",VLOOKUP(G169,'TONG HOP'!$C$8:$F$799,4,0))</f>
        <v>kg</v>
      </c>
      <c r="J169" s="63">
        <f t="shared" si="32"/>
        <v>38684</v>
      </c>
      <c r="K169" s="63">
        <f t="shared" si="33"/>
        <v>40720</v>
      </c>
      <c r="L169" s="63">
        <f t="shared" si="30"/>
        <v>40720</v>
      </c>
      <c r="M169" s="392">
        <f>IF(Y169="","",VLOOKUP(G169,'Danh mục CODE'!$D$2:$I$1880,4,0))</f>
        <v>0.05</v>
      </c>
      <c r="N169" s="392"/>
      <c r="O169" s="392">
        <f t="shared" si="34"/>
        <v>0</v>
      </c>
      <c r="P169" s="392">
        <f>IF(Y169="","",VLOOKUP(G169,'Danh mục CODE'!$D$2:$I$1880,5,0))</f>
        <v>0</v>
      </c>
      <c r="Q169" s="392"/>
      <c r="R169" s="392">
        <f t="shared" si="35"/>
        <v>0</v>
      </c>
      <c r="S169" s="394" t="str">
        <f t="shared" si="36"/>
        <v/>
      </c>
      <c r="T169" s="394">
        <f t="shared" si="37"/>
        <v>0</v>
      </c>
      <c r="U169" s="394">
        <f t="shared" si="38"/>
        <v>0</v>
      </c>
      <c r="V169" s="424" t="e">
        <f t="shared" si="31"/>
        <v>#VALUE!</v>
      </c>
      <c r="W169" s="21"/>
      <c r="X169" s="515">
        <v>59120</v>
      </c>
      <c r="Y169" s="515">
        <v>18400</v>
      </c>
      <c r="Z169" s="513">
        <v>457</v>
      </c>
      <c r="AA169" s="514" t="s">
        <v>1691</v>
      </c>
    </row>
    <row r="170" spans="1:27">
      <c r="A170" s="50">
        <f t="shared" si="39"/>
        <v>166</v>
      </c>
      <c r="B170" s="580" t="s">
        <v>1633</v>
      </c>
      <c r="C170" s="23" t="s">
        <v>742</v>
      </c>
      <c r="D170" s="489" t="s">
        <v>1721</v>
      </c>
      <c r="E170" s="318" t="str">
        <f>IF(G170="","",VLOOKUP(G170,'Danh mục CODE'!$D$2:$J$20064,7,0))</f>
        <v>NCC01684</v>
      </c>
      <c r="F170" s="28" t="str">
        <f>IF(E170="","",VLOOKUP(E170,'TONG HOP'!$E$8:$W$1883,19,0))</f>
        <v>CÔNG TY TNHH DỊCH VỤ VẬN TẢI LIÊN HOÀNG PHÚC</v>
      </c>
      <c r="G170" s="17" t="s">
        <v>784</v>
      </c>
      <c r="H170" s="226" t="str">
        <f>IF(E170="","",VLOOKUP(G170,'TONG HOP'!$C$8:$E$799,2,0))</f>
        <v>Đất Đỏ Hoa Đào (BD02) LHP</v>
      </c>
      <c r="I170" s="226" t="str">
        <f>IF(B170="","",VLOOKUP(G170,'TONG HOP'!$C$8:$F$799,4,0))</f>
        <v>kg</v>
      </c>
      <c r="J170" s="63">
        <f t="shared" si="32"/>
        <v>29400</v>
      </c>
      <c r="K170" s="63">
        <f t="shared" si="33"/>
        <v>39200</v>
      </c>
      <c r="L170" s="63">
        <f t="shared" si="30"/>
        <v>39200</v>
      </c>
      <c r="M170" s="392">
        <f>IF(Y170="","",VLOOKUP(G170,'Danh mục CODE'!$D$2:$I$1880,4,0))</f>
        <v>0.25</v>
      </c>
      <c r="N170" s="392"/>
      <c r="O170" s="392">
        <f t="shared" si="34"/>
        <v>0</v>
      </c>
      <c r="P170" s="392">
        <f>IF(Y170="","",VLOOKUP(G170,'Danh mục CODE'!$D$2:$I$1880,5,0))</f>
        <v>0</v>
      </c>
      <c r="Q170" s="392"/>
      <c r="R170" s="392">
        <f t="shared" si="35"/>
        <v>0</v>
      </c>
      <c r="S170" s="394" t="str">
        <f t="shared" si="36"/>
        <v/>
      </c>
      <c r="T170" s="394">
        <f t="shared" si="37"/>
        <v>0</v>
      </c>
      <c r="U170" s="394">
        <f t="shared" si="38"/>
        <v>0</v>
      </c>
      <c r="V170" s="424" t="e">
        <f t="shared" si="31"/>
        <v>#VALUE!</v>
      </c>
      <c r="W170" s="21"/>
      <c r="X170" s="515">
        <v>59220</v>
      </c>
      <c r="Y170" s="515">
        <v>20020</v>
      </c>
      <c r="Z170" s="513">
        <v>385</v>
      </c>
      <c r="AA170" s="514" t="s">
        <v>1635</v>
      </c>
    </row>
    <row r="171" spans="1:27">
      <c r="A171" s="50">
        <f t="shared" si="39"/>
        <v>167</v>
      </c>
      <c r="B171" s="580" t="s">
        <v>1633</v>
      </c>
      <c r="C171" s="23" t="s">
        <v>742</v>
      </c>
      <c r="D171" s="489" t="s">
        <v>1721</v>
      </c>
      <c r="E171" s="318" t="str">
        <f>IF(G171="","",VLOOKUP(G171,'Danh mục CODE'!$D$2:$J$20064,7,0))</f>
        <v>NCC01684</v>
      </c>
      <c r="F171" s="28" t="str">
        <f>IF(E171="","",VLOOKUP(E171,'TONG HOP'!$E$8:$W$1883,19,0))</f>
        <v>CÔNG TY TNHH DỊCH VỤ VẬN TẢI LIÊN HOÀNG PHÚC</v>
      </c>
      <c r="G171" s="17" t="s">
        <v>784</v>
      </c>
      <c r="H171" s="226" t="str">
        <f>IF(E171="","",VLOOKUP(G171,'TONG HOP'!$C$8:$E$799,2,0))</f>
        <v>Đất Đỏ Hoa Đào (BD02) LHP</v>
      </c>
      <c r="I171" s="226" t="str">
        <f>IF(B171="","",VLOOKUP(G171,'TONG HOP'!$C$8:$F$799,4,0))</f>
        <v>kg</v>
      </c>
      <c r="J171" s="63">
        <f t="shared" si="32"/>
        <v>30577.5</v>
      </c>
      <c r="K171" s="63">
        <f t="shared" si="33"/>
        <v>40770</v>
      </c>
      <c r="L171" s="63">
        <f t="shared" si="30"/>
        <v>40770</v>
      </c>
      <c r="M171" s="392">
        <f>IF(Y171="","",VLOOKUP(G171,'Danh mục CODE'!$D$2:$I$1880,4,0))</f>
        <v>0.25</v>
      </c>
      <c r="N171" s="392"/>
      <c r="O171" s="392">
        <f t="shared" si="34"/>
        <v>0</v>
      </c>
      <c r="P171" s="392">
        <f>IF(Y171="","",VLOOKUP(G171,'Danh mục CODE'!$D$2:$I$1880,5,0))</f>
        <v>0</v>
      </c>
      <c r="Q171" s="392"/>
      <c r="R171" s="392">
        <f t="shared" si="35"/>
        <v>0</v>
      </c>
      <c r="S171" s="394" t="str">
        <f t="shared" si="36"/>
        <v/>
      </c>
      <c r="T171" s="394">
        <f t="shared" si="37"/>
        <v>0</v>
      </c>
      <c r="U171" s="394">
        <f t="shared" si="38"/>
        <v>0</v>
      </c>
      <c r="V171" s="424" t="e">
        <f t="shared" si="31"/>
        <v>#VALUE!</v>
      </c>
      <c r="W171" s="21"/>
      <c r="X171" s="515">
        <v>60230</v>
      </c>
      <c r="Y171" s="515">
        <v>19460</v>
      </c>
      <c r="Z171" s="513">
        <v>389</v>
      </c>
      <c r="AA171" s="514" t="s">
        <v>1663</v>
      </c>
    </row>
    <row r="172" spans="1:27">
      <c r="A172" s="50">
        <f t="shared" si="39"/>
        <v>168</v>
      </c>
      <c r="B172" s="580" t="s">
        <v>1633</v>
      </c>
      <c r="C172" s="23" t="s">
        <v>742</v>
      </c>
      <c r="D172" s="489" t="s">
        <v>1721</v>
      </c>
      <c r="E172" s="318" t="str">
        <f>IF(G172="","",VLOOKUP(G172,'Danh mục CODE'!$D$2:$J$20064,7,0))</f>
        <v>NCC01684</v>
      </c>
      <c r="F172" s="28" t="str">
        <f>IF(E172="","",VLOOKUP(E172,'TONG HOP'!$E$8:$W$1883,19,0))</f>
        <v>CÔNG TY TNHH DỊCH VỤ VẬN TẢI LIÊN HOÀNG PHÚC</v>
      </c>
      <c r="G172" s="17" t="s">
        <v>784</v>
      </c>
      <c r="H172" s="226" t="str">
        <f>IF(E172="","",VLOOKUP(G172,'TONG HOP'!$C$8:$E$799,2,0))</f>
        <v>Đất Đỏ Hoa Đào (BD02) LHP</v>
      </c>
      <c r="I172" s="226" t="str">
        <f>IF(B172="","",VLOOKUP(G172,'TONG HOP'!$C$8:$F$799,4,0))</f>
        <v>kg</v>
      </c>
      <c r="J172" s="63">
        <f t="shared" si="32"/>
        <v>30060</v>
      </c>
      <c r="K172" s="63">
        <f t="shared" si="33"/>
        <v>40080</v>
      </c>
      <c r="L172" s="63">
        <f t="shared" si="30"/>
        <v>40080</v>
      </c>
      <c r="M172" s="392">
        <f>IF(Y172="","",VLOOKUP(G172,'Danh mục CODE'!$D$2:$I$1880,4,0))</f>
        <v>0.25</v>
      </c>
      <c r="N172" s="392"/>
      <c r="O172" s="392">
        <f t="shared" si="34"/>
        <v>0</v>
      </c>
      <c r="P172" s="392">
        <f>IF(Y172="","",VLOOKUP(G172,'Danh mục CODE'!$D$2:$I$1880,5,0))</f>
        <v>0</v>
      </c>
      <c r="Q172" s="392"/>
      <c r="R172" s="392">
        <f t="shared" si="35"/>
        <v>0</v>
      </c>
      <c r="S172" s="394" t="str">
        <f t="shared" si="36"/>
        <v/>
      </c>
      <c r="T172" s="394">
        <f t="shared" si="37"/>
        <v>0</v>
      </c>
      <c r="U172" s="394">
        <f t="shared" si="38"/>
        <v>0</v>
      </c>
      <c r="V172" s="424" t="e">
        <f t="shared" si="31"/>
        <v>#VALUE!</v>
      </c>
      <c r="W172" s="21"/>
      <c r="X172" s="515">
        <v>58860</v>
      </c>
      <c r="Y172" s="515">
        <v>18780</v>
      </c>
      <c r="Z172" s="513">
        <v>393</v>
      </c>
      <c r="AA172" s="581" t="s">
        <v>1736</v>
      </c>
    </row>
    <row r="173" spans="1:27">
      <c r="A173" s="50">
        <f t="shared" si="39"/>
        <v>169</v>
      </c>
      <c r="B173" s="580" t="s">
        <v>1633</v>
      </c>
      <c r="C173" s="23" t="s">
        <v>742</v>
      </c>
      <c r="D173" s="489" t="s">
        <v>1721</v>
      </c>
      <c r="E173" s="318" t="str">
        <f>IF(G173="","",VLOOKUP(G173,'Danh mục CODE'!$D$2:$J$20064,7,0))</f>
        <v>NCC01684</v>
      </c>
      <c r="F173" s="28" t="str">
        <f>IF(E173="","",VLOOKUP(E173,'TONG HOP'!$E$8:$W$1883,19,0))</f>
        <v>CÔNG TY TNHH DỊCH VỤ VẬN TẢI LIÊN HOÀNG PHÚC</v>
      </c>
      <c r="G173" s="17" t="s">
        <v>784</v>
      </c>
      <c r="H173" s="226" t="str">
        <f>IF(E173="","",VLOOKUP(G173,'TONG HOP'!$C$8:$E$799,2,0))</f>
        <v>Đất Đỏ Hoa Đào (BD02) LHP</v>
      </c>
      <c r="I173" s="226" t="str">
        <f>IF(B173="","",VLOOKUP(G173,'TONG HOP'!$C$8:$F$799,4,0))</f>
        <v>kg</v>
      </c>
      <c r="J173" s="63">
        <f t="shared" si="32"/>
        <v>35580</v>
      </c>
      <c r="K173" s="63">
        <f t="shared" si="33"/>
        <v>47440</v>
      </c>
      <c r="L173" s="63">
        <f t="shared" si="30"/>
        <v>47440</v>
      </c>
      <c r="M173" s="392">
        <f>IF(Y173="","",VLOOKUP(G173,'Danh mục CODE'!$D$2:$I$1880,4,0))</f>
        <v>0.25</v>
      </c>
      <c r="N173" s="392"/>
      <c r="O173" s="392">
        <f t="shared" si="34"/>
        <v>0</v>
      </c>
      <c r="P173" s="392">
        <f>IF(Y173="","",VLOOKUP(G173,'Danh mục CODE'!$D$2:$I$1880,5,0))</f>
        <v>0</v>
      </c>
      <c r="Q173" s="392"/>
      <c r="R173" s="392">
        <f t="shared" si="35"/>
        <v>0</v>
      </c>
      <c r="S173" s="394" t="str">
        <f t="shared" si="36"/>
        <v/>
      </c>
      <c r="T173" s="394">
        <f t="shared" si="37"/>
        <v>0</v>
      </c>
      <c r="U173" s="394">
        <f t="shared" si="38"/>
        <v>0</v>
      </c>
      <c r="V173" s="424" t="e">
        <f t="shared" si="31"/>
        <v>#VALUE!</v>
      </c>
      <c r="W173" s="21"/>
      <c r="X173" s="515">
        <v>70280</v>
      </c>
      <c r="Y173" s="515">
        <v>22840</v>
      </c>
      <c r="Z173" s="513">
        <v>420</v>
      </c>
      <c r="AA173" s="581" t="s">
        <v>1666</v>
      </c>
    </row>
    <row r="174" spans="1:27">
      <c r="A174" s="50">
        <f t="shared" si="39"/>
        <v>170</v>
      </c>
      <c r="B174" s="580" t="s">
        <v>1633</v>
      </c>
      <c r="C174" s="23" t="s">
        <v>742</v>
      </c>
      <c r="D174" s="489" t="s">
        <v>1721</v>
      </c>
      <c r="E174" s="318" t="str">
        <f>IF(G174="","",VLOOKUP(G174,'Danh mục CODE'!$D$2:$J$20064,7,0))</f>
        <v>NCC01684</v>
      </c>
      <c r="F174" s="28" t="str">
        <f>IF(E174="","",VLOOKUP(E174,'TONG HOP'!$E$8:$W$1883,19,0))</f>
        <v>CÔNG TY TNHH DỊCH VỤ VẬN TẢI LIÊN HOÀNG PHÚC</v>
      </c>
      <c r="G174" s="17" t="s">
        <v>784</v>
      </c>
      <c r="H174" s="226" t="str">
        <f>IF(E174="","",VLOOKUP(G174,'TONG HOP'!$C$8:$E$799,2,0))</f>
        <v>Đất Đỏ Hoa Đào (BD02) LHP</v>
      </c>
      <c r="I174" s="226" t="str">
        <f>IF(B174="","",VLOOKUP(G174,'TONG HOP'!$C$8:$F$799,4,0))</f>
        <v>kg</v>
      </c>
      <c r="J174" s="63">
        <f t="shared" si="32"/>
        <v>29887.5</v>
      </c>
      <c r="K174" s="63">
        <f t="shared" si="33"/>
        <v>39850</v>
      </c>
      <c r="L174" s="63">
        <f t="shared" si="30"/>
        <v>39850</v>
      </c>
      <c r="M174" s="392">
        <f>IF(Y174="","",VLOOKUP(G174,'Danh mục CODE'!$D$2:$I$1880,4,0))</f>
        <v>0.25</v>
      </c>
      <c r="N174" s="392"/>
      <c r="O174" s="392">
        <f t="shared" si="34"/>
        <v>0</v>
      </c>
      <c r="P174" s="392">
        <f>IF(Y174="","",VLOOKUP(G174,'Danh mục CODE'!$D$2:$I$1880,5,0))</f>
        <v>0</v>
      </c>
      <c r="Q174" s="392"/>
      <c r="R174" s="392">
        <f t="shared" si="35"/>
        <v>0</v>
      </c>
      <c r="S174" s="394" t="str">
        <f t="shared" si="36"/>
        <v/>
      </c>
      <c r="T174" s="394">
        <f t="shared" si="37"/>
        <v>0</v>
      </c>
      <c r="U174" s="394">
        <f t="shared" si="38"/>
        <v>0</v>
      </c>
      <c r="V174" s="424" t="e">
        <f t="shared" si="31"/>
        <v>#VALUE!</v>
      </c>
      <c r="W174" s="21"/>
      <c r="X174" s="515">
        <v>59910</v>
      </c>
      <c r="Y174" s="515">
        <v>20060</v>
      </c>
      <c r="Z174" s="513">
        <v>422</v>
      </c>
      <c r="AA174" s="514" t="s">
        <v>1635</v>
      </c>
    </row>
    <row r="175" spans="1:27">
      <c r="A175" s="50">
        <f t="shared" si="39"/>
        <v>171</v>
      </c>
      <c r="B175" s="580" t="s">
        <v>1633</v>
      </c>
      <c r="C175" s="23" t="s">
        <v>742</v>
      </c>
      <c r="D175" s="489" t="s">
        <v>1721</v>
      </c>
      <c r="E175" s="318" t="str">
        <f>IF(G175="","",VLOOKUP(G175,'Danh mục CODE'!$D$2:$J$20064,7,0))</f>
        <v>NCC01684</v>
      </c>
      <c r="F175" s="28" t="str">
        <f>IF(E175="","",VLOOKUP(E175,'TONG HOP'!$E$8:$W$1883,19,0))</f>
        <v>CÔNG TY TNHH DỊCH VỤ VẬN TẢI LIÊN HOÀNG PHÚC</v>
      </c>
      <c r="G175" s="17" t="s">
        <v>784</v>
      </c>
      <c r="H175" s="226" t="str">
        <f>IF(E175="","",VLOOKUP(G175,'TONG HOP'!$C$8:$E$799,2,0))</f>
        <v>Đất Đỏ Hoa Đào (BD02) LHP</v>
      </c>
      <c r="I175" s="226" t="str">
        <f>IF(B175="","",VLOOKUP(G175,'TONG HOP'!$C$8:$F$799,4,0))</f>
        <v>kg</v>
      </c>
      <c r="J175" s="63">
        <f t="shared" si="32"/>
        <v>30172.5</v>
      </c>
      <c r="K175" s="63">
        <f t="shared" si="33"/>
        <v>40230</v>
      </c>
      <c r="L175" s="63">
        <f t="shared" si="30"/>
        <v>40230</v>
      </c>
      <c r="M175" s="392">
        <f>IF(Y175="","",VLOOKUP(G175,'Danh mục CODE'!$D$2:$I$1880,4,0))</f>
        <v>0.25</v>
      </c>
      <c r="N175" s="392"/>
      <c r="O175" s="392">
        <f t="shared" si="34"/>
        <v>0</v>
      </c>
      <c r="P175" s="392">
        <f>IF(Y175="","",VLOOKUP(G175,'Danh mục CODE'!$D$2:$I$1880,5,0))</f>
        <v>0</v>
      </c>
      <c r="Q175" s="392"/>
      <c r="R175" s="392">
        <f t="shared" si="35"/>
        <v>0</v>
      </c>
      <c r="S175" s="394" t="str">
        <f t="shared" si="36"/>
        <v/>
      </c>
      <c r="T175" s="394">
        <f t="shared" si="37"/>
        <v>0</v>
      </c>
      <c r="U175" s="394">
        <f t="shared" si="38"/>
        <v>0</v>
      </c>
      <c r="V175" s="424" t="e">
        <f t="shared" si="31"/>
        <v>#VALUE!</v>
      </c>
      <c r="W175" s="21"/>
      <c r="X175" s="515">
        <v>59640</v>
      </c>
      <c r="Y175" s="515">
        <v>19410</v>
      </c>
      <c r="Z175" s="513">
        <v>423</v>
      </c>
      <c r="AA175" s="514" t="s">
        <v>1663</v>
      </c>
    </row>
    <row r="176" spans="1:27">
      <c r="A176" s="50">
        <f t="shared" si="39"/>
        <v>172</v>
      </c>
      <c r="B176" s="580" t="s">
        <v>1633</v>
      </c>
      <c r="C176" s="23" t="s">
        <v>742</v>
      </c>
      <c r="D176" s="489" t="s">
        <v>1721</v>
      </c>
      <c r="E176" s="318" t="str">
        <f>IF(G176="","",VLOOKUP(G176,'Danh mục CODE'!$D$2:$J$20064,7,0))</f>
        <v>NCC01684</v>
      </c>
      <c r="F176" s="28" t="str">
        <f>IF(E176="","",VLOOKUP(E176,'TONG HOP'!$E$8:$W$1883,19,0))</f>
        <v>CÔNG TY TNHH DỊCH VỤ VẬN TẢI LIÊN HOÀNG PHÚC</v>
      </c>
      <c r="G176" s="17" t="s">
        <v>784</v>
      </c>
      <c r="H176" s="226" t="str">
        <f>IF(E176="","",VLOOKUP(G176,'TONG HOP'!$C$8:$E$799,2,0))</f>
        <v>Đất Đỏ Hoa Đào (BD02) LHP</v>
      </c>
      <c r="I176" s="226" t="str">
        <f>IF(B176="","",VLOOKUP(G176,'TONG HOP'!$C$8:$F$799,4,0))</f>
        <v>kg</v>
      </c>
      <c r="J176" s="63">
        <f t="shared" si="32"/>
        <v>28860</v>
      </c>
      <c r="K176" s="63">
        <f t="shared" si="33"/>
        <v>38480</v>
      </c>
      <c r="L176" s="63">
        <f t="shared" si="30"/>
        <v>38480</v>
      </c>
      <c r="M176" s="392">
        <f>IF(Y176="","",VLOOKUP(G176,'Danh mục CODE'!$D$2:$I$1880,4,0))</f>
        <v>0.25</v>
      </c>
      <c r="N176" s="392"/>
      <c r="O176" s="392">
        <f t="shared" si="34"/>
        <v>0</v>
      </c>
      <c r="P176" s="392">
        <f>IF(Y176="","",VLOOKUP(G176,'Danh mục CODE'!$D$2:$I$1880,5,0))</f>
        <v>0</v>
      </c>
      <c r="Q176" s="392"/>
      <c r="R176" s="392">
        <f t="shared" si="35"/>
        <v>0</v>
      </c>
      <c r="S176" s="394" t="str">
        <f t="shared" si="36"/>
        <v/>
      </c>
      <c r="T176" s="394">
        <f t="shared" si="37"/>
        <v>0</v>
      </c>
      <c r="U176" s="394">
        <f t="shared" si="38"/>
        <v>0</v>
      </c>
      <c r="V176" s="424" t="e">
        <f t="shared" si="31"/>
        <v>#VALUE!</v>
      </c>
      <c r="W176" s="21"/>
      <c r="X176" s="515">
        <v>58360</v>
      </c>
      <c r="Y176" s="515">
        <v>19880</v>
      </c>
      <c r="Z176" s="513">
        <v>463</v>
      </c>
      <c r="AA176" s="514" t="s">
        <v>1635</v>
      </c>
    </row>
    <row r="177" spans="1:27">
      <c r="A177" s="50">
        <f t="shared" si="39"/>
        <v>173</v>
      </c>
      <c r="B177" s="580" t="s">
        <v>1633</v>
      </c>
      <c r="C177" s="23" t="s">
        <v>742</v>
      </c>
      <c r="D177" s="489" t="s">
        <v>1721</v>
      </c>
      <c r="E177" s="318" t="str">
        <f>IF(G177="","",VLOOKUP(G177,'Danh mục CODE'!$D$2:$J$20064,7,0))</f>
        <v>NCC01684</v>
      </c>
      <c r="F177" s="28" t="str">
        <f>IF(E177="","",VLOOKUP(E177,'TONG HOP'!$E$8:$W$1883,19,0))</f>
        <v>CÔNG TY TNHH DỊCH VỤ VẬN TẢI LIÊN HOÀNG PHÚC</v>
      </c>
      <c r="G177" s="17" t="s">
        <v>784</v>
      </c>
      <c r="H177" s="226" t="str">
        <f>IF(E177="","",VLOOKUP(G177,'TONG HOP'!$C$8:$E$799,2,0))</f>
        <v>Đất Đỏ Hoa Đào (BD02) LHP</v>
      </c>
      <c r="I177" s="226" t="str">
        <f>IF(B177="","",VLOOKUP(G177,'TONG HOP'!$C$8:$F$799,4,0))</f>
        <v>kg</v>
      </c>
      <c r="J177" s="63">
        <f t="shared" si="32"/>
        <v>29205</v>
      </c>
      <c r="K177" s="63">
        <f t="shared" si="33"/>
        <v>38940</v>
      </c>
      <c r="L177" s="63">
        <f t="shared" si="30"/>
        <v>38940</v>
      </c>
      <c r="M177" s="392">
        <f>IF(Y177="","",VLOOKUP(G177,'Danh mục CODE'!$D$2:$I$1880,4,0))</f>
        <v>0.25</v>
      </c>
      <c r="N177" s="392"/>
      <c r="O177" s="392">
        <f t="shared" si="34"/>
        <v>0</v>
      </c>
      <c r="P177" s="392">
        <f>IF(Y177="","",VLOOKUP(G177,'Danh mục CODE'!$D$2:$I$1880,5,0))</f>
        <v>0</v>
      </c>
      <c r="Q177" s="392"/>
      <c r="R177" s="392">
        <f t="shared" si="35"/>
        <v>0</v>
      </c>
      <c r="S177" s="394" t="str">
        <f t="shared" si="36"/>
        <v/>
      </c>
      <c r="T177" s="394">
        <f t="shared" si="37"/>
        <v>0</v>
      </c>
      <c r="U177" s="394">
        <f t="shared" si="38"/>
        <v>0</v>
      </c>
      <c r="V177" s="424" t="e">
        <f t="shared" si="31"/>
        <v>#VALUE!</v>
      </c>
      <c r="W177" s="21"/>
      <c r="X177" s="515">
        <v>58220</v>
      </c>
      <c r="Y177" s="515">
        <v>19280</v>
      </c>
      <c r="Z177" s="513">
        <v>464</v>
      </c>
      <c r="AA177" s="514" t="s">
        <v>1663</v>
      </c>
    </row>
    <row r="178" spans="1:27">
      <c r="A178" s="50">
        <f t="shared" si="39"/>
        <v>174</v>
      </c>
      <c r="B178" s="580" t="s">
        <v>1642</v>
      </c>
      <c r="C178" s="23" t="s">
        <v>742</v>
      </c>
      <c r="D178" s="489" t="s">
        <v>1721</v>
      </c>
      <c r="E178" s="318" t="str">
        <f>IF(G178="","",VLOOKUP(G178,'Danh mục CODE'!$D$2:$J$20064,7,0))</f>
        <v>NCC00502</v>
      </c>
      <c r="F178" s="28" t="str">
        <f>IF(E178="","",VLOOKUP(E178,'TONG HOP'!$E$8:$W$1883,19,0))</f>
        <v>CÔNG TY CỔ PHẦN ĐẦU TƯ KINH DOANH HẢI THÀNH</v>
      </c>
      <c r="G178" s="17" t="s">
        <v>1391</v>
      </c>
      <c r="H178" s="226" t="str">
        <f>IF(E178="","",VLOOKUP(G178,'TONG HOP'!$C$8:$E$799,2,0))</f>
        <v>Than cục 4- Hải Thành Lô1</v>
      </c>
      <c r="I178" s="226" t="str">
        <f>IF(B178="","",VLOOKUP(G178,'TONG HOP'!$C$8:$F$799,4,0))</f>
        <v>kg</v>
      </c>
      <c r="J178" s="63">
        <f t="shared" si="32"/>
        <v>31012.125650000002</v>
      </c>
      <c r="K178" s="63">
        <f t="shared" si="33"/>
        <v>32473.43</v>
      </c>
      <c r="L178" s="63">
        <f t="shared" si="30"/>
        <v>33170</v>
      </c>
      <c r="M178" s="392">
        <f>IF(Y178="","",VLOOKUP(G178,'Danh mục CODE'!$D$2:$I$1880,4,0))</f>
        <v>4.4999999999999998E-2</v>
      </c>
      <c r="N178" s="392">
        <v>6.6000000000000003E-2</v>
      </c>
      <c r="O178" s="392">
        <f t="shared" si="34"/>
        <v>2.1000000000000005E-2</v>
      </c>
      <c r="P178" s="392">
        <f>IF(Y178="","",VLOOKUP(G178,'Danh mục CODE'!$D$2:$I$1880,5,0))</f>
        <v>0.15</v>
      </c>
      <c r="Q178" s="392">
        <v>0.13350000000000001</v>
      </c>
      <c r="R178" s="392">
        <f t="shared" si="35"/>
        <v>0</v>
      </c>
      <c r="S178" s="394">
        <f t="shared" si="36"/>
        <v>26676.922745000003</v>
      </c>
      <c r="T178" s="394">
        <f t="shared" si="37"/>
        <v>4335.2029050000001</v>
      </c>
      <c r="U178" s="394">
        <f t="shared" si="38"/>
        <v>0</v>
      </c>
      <c r="V178" s="424">
        <f t="shared" si="31"/>
        <v>-1.8189894035458565E-12</v>
      </c>
      <c r="W178" s="21"/>
      <c r="X178" s="515">
        <v>50830</v>
      </c>
      <c r="Y178" s="515">
        <v>17660</v>
      </c>
      <c r="Z178" s="513">
        <v>383</v>
      </c>
      <c r="AA178" s="514" t="s">
        <v>1738</v>
      </c>
    </row>
    <row r="179" spans="1:27">
      <c r="A179" s="50">
        <f t="shared" si="39"/>
        <v>175</v>
      </c>
      <c r="B179" s="580" t="s">
        <v>1642</v>
      </c>
      <c r="C179" s="23" t="s">
        <v>742</v>
      </c>
      <c r="D179" s="489" t="s">
        <v>1721</v>
      </c>
      <c r="E179" s="318" t="str">
        <f>IF(G179="","",VLOOKUP(G179,'Danh mục CODE'!$D$2:$J$20064,7,0))</f>
        <v>NCC00502</v>
      </c>
      <c r="F179" s="28" t="str">
        <f>IF(E179="","",VLOOKUP(E179,'TONG HOP'!$E$8:$W$1883,19,0))</f>
        <v>CÔNG TY CỔ PHẦN ĐẦU TƯ KINH DOANH HẢI THÀNH</v>
      </c>
      <c r="G179" s="17" t="s">
        <v>1391</v>
      </c>
      <c r="H179" s="226" t="str">
        <f>IF(E179="","",VLOOKUP(G179,'TONG HOP'!$C$8:$E$799,2,0))</f>
        <v>Than cục 4- Hải Thành Lô1</v>
      </c>
      <c r="I179" s="226" t="str">
        <f>IF(B179="","",VLOOKUP(G179,'TONG HOP'!$C$8:$F$799,4,0))</f>
        <v>kg</v>
      </c>
      <c r="J179" s="63">
        <f t="shared" si="32"/>
        <v>31638.538800000002</v>
      </c>
      <c r="K179" s="63">
        <f t="shared" si="33"/>
        <v>33129.360000000001</v>
      </c>
      <c r="L179" s="63">
        <f t="shared" si="30"/>
        <v>33840</v>
      </c>
      <c r="M179" s="392">
        <f>IF(Y179="","",VLOOKUP(G179,'Danh mục CODE'!$D$2:$I$1880,4,0))</f>
        <v>4.4999999999999998E-2</v>
      </c>
      <c r="N179" s="392">
        <v>6.6000000000000003E-2</v>
      </c>
      <c r="O179" s="392">
        <f t="shared" si="34"/>
        <v>2.1000000000000005E-2</v>
      </c>
      <c r="P179" s="392">
        <f>IF(Y179="","",VLOOKUP(G179,'Danh mục CODE'!$D$2:$I$1880,5,0))</f>
        <v>0.15</v>
      </c>
      <c r="Q179" s="392">
        <v>0.13350000000000001</v>
      </c>
      <c r="R179" s="392">
        <f t="shared" si="35"/>
        <v>0</v>
      </c>
      <c r="S179" s="394">
        <f t="shared" si="36"/>
        <v>27215.769240000001</v>
      </c>
      <c r="T179" s="394">
        <f t="shared" si="37"/>
        <v>4422.7695600000006</v>
      </c>
      <c r="U179" s="394">
        <f t="shared" si="38"/>
        <v>0</v>
      </c>
      <c r="V179" s="424">
        <f t="shared" si="31"/>
        <v>0</v>
      </c>
      <c r="W179" s="21"/>
      <c r="X179" s="515">
        <v>52620</v>
      </c>
      <c r="Y179" s="515">
        <v>18780</v>
      </c>
      <c r="Z179" s="513">
        <v>384</v>
      </c>
      <c r="AA179" s="514" t="s">
        <v>1739</v>
      </c>
    </row>
    <row r="180" spans="1:27">
      <c r="A180" s="50">
        <f t="shared" si="39"/>
        <v>176</v>
      </c>
      <c r="B180" s="580" t="s">
        <v>1642</v>
      </c>
      <c r="C180" s="23" t="s">
        <v>742</v>
      </c>
      <c r="D180" s="489" t="s">
        <v>1721</v>
      </c>
      <c r="E180" s="318" t="str">
        <f>IF(G180="","",VLOOKUP(G180,'Danh mục CODE'!$D$2:$J$20064,7,0))</f>
        <v>NCC00502</v>
      </c>
      <c r="F180" s="28" t="str">
        <f>IF(E180="","",VLOOKUP(E180,'TONG HOP'!$E$8:$W$1883,19,0))</f>
        <v>CÔNG TY CỔ PHẦN ĐẦU TƯ KINH DOANH HẢI THÀNH</v>
      </c>
      <c r="G180" s="17" t="s">
        <v>1391</v>
      </c>
      <c r="H180" s="226" t="str">
        <f>IF(E180="","",VLOOKUP(G180,'TONG HOP'!$C$8:$E$799,2,0))</f>
        <v>Than cục 4- Hải Thành Lô1</v>
      </c>
      <c r="I180" s="226" t="str">
        <f>IF(B180="","",VLOOKUP(G180,'TONG HOP'!$C$8:$F$799,4,0))</f>
        <v>kg</v>
      </c>
      <c r="J180" s="63">
        <f t="shared" si="32"/>
        <v>31236.512449999998</v>
      </c>
      <c r="K180" s="63">
        <f t="shared" si="33"/>
        <v>32708.39</v>
      </c>
      <c r="L180" s="63">
        <f t="shared" si="30"/>
        <v>33410</v>
      </c>
      <c r="M180" s="392">
        <f>IF(Y180="","",VLOOKUP(G180,'Danh mục CODE'!$D$2:$I$1880,4,0))</f>
        <v>4.4999999999999998E-2</v>
      </c>
      <c r="N180" s="392">
        <v>6.6000000000000003E-2</v>
      </c>
      <c r="O180" s="392">
        <f t="shared" si="34"/>
        <v>2.1000000000000005E-2</v>
      </c>
      <c r="P180" s="392">
        <f>IF(Y180="","",VLOOKUP(G180,'Danh mục CODE'!$D$2:$I$1880,5,0))</f>
        <v>0.15</v>
      </c>
      <c r="Q180" s="392">
        <v>0.13350000000000001</v>
      </c>
      <c r="R180" s="392">
        <f t="shared" si="35"/>
        <v>0</v>
      </c>
      <c r="S180" s="394">
        <f t="shared" si="36"/>
        <v>26869.942384999998</v>
      </c>
      <c r="T180" s="394">
        <f t="shared" si="37"/>
        <v>4366.5700649999999</v>
      </c>
      <c r="U180" s="394">
        <f t="shared" si="38"/>
        <v>0</v>
      </c>
      <c r="V180" s="424">
        <f t="shared" si="31"/>
        <v>0</v>
      </c>
      <c r="W180" s="21"/>
      <c r="X180" s="515">
        <v>51770</v>
      </c>
      <c r="Y180" s="515">
        <v>18360</v>
      </c>
      <c r="Z180" s="513">
        <v>386</v>
      </c>
      <c r="AA180" s="514" t="s">
        <v>1740</v>
      </c>
    </row>
    <row r="181" spans="1:27">
      <c r="A181" s="50">
        <f t="shared" si="39"/>
        <v>177</v>
      </c>
      <c r="B181" s="580" t="s">
        <v>1642</v>
      </c>
      <c r="C181" s="23" t="s">
        <v>742</v>
      </c>
      <c r="D181" s="489" t="s">
        <v>1721</v>
      </c>
      <c r="E181" s="318" t="str">
        <f>IF(G181="","",VLOOKUP(G181,'Danh mục CODE'!$D$2:$J$20064,7,0))</f>
        <v>NCC00502</v>
      </c>
      <c r="F181" s="28" t="str">
        <f>IF(E181="","",VLOOKUP(E181,'TONG HOP'!$E$8:$W$1883,19,0))</f>
        <v>CÔNG TY CỔ PHẦN ĐẦU TƯ KINH DOANH HẢI THÀNH</v>
      </c>
      <c r="G181" s="17" t="s">
        <v>1391</v>
      </c>
      <c r="H181" s="226" t="str">
        <f>IF(E181="","",VLOOKUP(G181,'TONG HOP'!$C$8:$E$799,2,0))</f>
        <v>Than cục 4- Hải Thành Lô1</v>
      </c>
      <c r="I181" s="226" t="str">
        <f>IF(B181="","",VLOOKUP(G181,'TONG HOP'!$C$8:$F$799,4,0))</f>
        <v>kg</v>
      </c>
      <c r="J181" s="63">
        <f t="shared" si="32"/>
        <v>32966.1607</v>
      </c>
      <c r="K181" s="63">
        <f t="shared" si="33"/>
        <v>34519.54</v>
      </c>
      <c r="L181" s="63">
        <f t="shared" si="30"/>
        <v>35260</v>
      </c>
      <c r="M181" s="392">
        <f>IF(Y181="","",VLOOKUP(G181,'Danh mục CODE'!$D$2:$I$1880,4,0))</f>
        <v>4.4999999999999998E-2</v>
      </c>
      <c r="N181" s="392">
        <v>6.6000000000000003E-2</v>
      </c>
      <c r="O181" s="392">
        <f t="shared" si="34"/>
        <v>2.1000000000000005E-2</v>
      </c>
      <c r="P181" s="392">
        <f>IF(Y181="","",VLOOKUP(G181,'Danh mục CODE'!$D$2:$I$1880,5,0))</f>
        <v>0.15</v>
      </c>
      <c r="Q181" s="392">
        <v>0.13350000000000001</v>
      </c>
      <c r="R181" s="392">
        <f t="shared" si="35"/>
        <v>0</v>
      </c>
      <c r="S181" s="394">
        <f t="shared" si="36"/>
        <v>28357.802110000001</v>
      </c>
      <c r="T181" s="394">
        <f t="shared" si="37"/>
        <v>4608.3585900000007</v>
      </c>
      <c r="U181" s="394">
        <f t="shared" si="38"/>
        <v>0</v>
      </c>
      <c r="V181" s="424">
        <f t="shared" si="31"/>
        <v>-9.0949470177292824E-13</v>
      </c>
      <c r="W181" s="21"/>
      <c r="X181" s="515">
        <v>53120</v>
      </c>
      <c r="Y181" s="515">
        <v>17860</v>
      </c>
      <c r="Z181" s="513">
        <v>388</v>
      </c>
      <c r="AA181" s="514" t="s">
        <v>1741</v>
      </c>
    </row>
    <row r="182" spans="1:27">
      <c r="A182" s="50">
        <f t="shared" si="39"/>
        <v>178</v>
      </c>
      <c r="B182" s="580" t="s">
        <v>1642</v>
      </c>
      <c r="C182" s="23" t="s">
        <v>742</v>
      </c>
      <c r="D182" s="489" t="s">
        <v>1721</v>
      </c>
      <c r="E182" s="318" t="str">
        <f>IF(G182="","",VLOOKUP(G182,'Danh mục CODE'!$D$2:$J$20064,7,0))</f>
        <v>NCC00502</v>
      </c>
      <c r="F182" s="28" t="str">
        <f>IF(E182="","",VLOOKUP(E182,'TONG HOP'!$E$8:$W$1883,19,0))</f>
        <v>CÔNG TY CỔ PHẦN ĐẦU TƯ KINH DOANH HẢI THÀNH</v>
      </c>
      <c r="G182" s="17" t="s">
        <v>1391</v>
      </c>
      <c r="H182" s="226" t="str">
        <f>IF(E182="","",VLOOKUP(G182,'TONG HOP'!$C$8:$E$799,2,0))</f>
        <v>Than cục 4- Hải Thành Lô1</v>
      </c>
      <c r="I182" s="226" t="str">
        <f>IF(B182="","",VLOOKUP(G182,'TONG HOP'!$C$8:$F$799,4,0))</f>
        <v>kg</v>
      </c>
      <c r="J182" s="63">
        <f t="shared" si="32"/>
        <v>32040.565150000002</v>
      </c>
      <c r="K182" s="63">
        <f t="shared" si="33"/>
        <v>33550.33</v>
      </c>
      <c r="L182" s="63">
        <f t="shared" ref="L182:L197" si="42">X182-Y182</f>
        <v>34270</v>
      </c>
      <c r="M182" s="392">
        <f>IF(Y182="","",VLOOKUP(G182,'Danh mục CODE'!$D$2:$I$1880,4,0))</f>
        <v>4.4999999999999998E-2</v>
      </c>
      <c r="N182" s="392">
        <v>6.6000000000000003E-2</v>
      </c>
      <c r="O182" s="392">
        <f t="shared" si="34"/>
        <v>2.1000000000000005E-2</v>
      </c>
      <c r="P182" s="392">
        <f>IF(Y182="","",VLOOKUP(G182,'Danh mục CODE'!$D$2:$I$1880,5,0))</f>
        <v>0.15</v>
      </c>
      <c r="Q182" s="392">
        <v>0.13350000000000001</v>
      </c>
      <c r="R182" s="392">
        <f t="shared" si="35"/>
        <v>0</v>
      </c>
      <c r="S182" s="394">
        <f t="shared" si="36"/>
        <v>27561.596095000001</v>
      </c>
      <c r="T182" s="394">
        <f t="shared" si="37"/>
        <v>4478.9690550000005</v>
      </c>
      <c r="U182" s="394">
        <f t="shared" si="38"/>
        <v>0</v>
      </c>
      <c r="V182" s="424">
        <f t="shared" ref="V182:V197" si="43">IF(X182="","",J182-S182-T182-U182)</f>
        <v>9.0949470177292824E-13</v>
      </c>
      <c r="W182" s="21"/>
      <c r="X182" s="515">
        <v>53820</v>
      </c>
      <c r="Y182" s="515">
        <v>19550</v>
      </c>
      <c r="Z182" s="513">
        <v>390</v>
      </c>
      <c r="AA182" s="514" t="s">
        <v>1742</v>
      </c>
    </row>
    <row r="183" spans="1:27">
      <c r="A183" s="50">
        <f t="shared" si="39"/>
        <v>179</v>
      </c>
      <c r="B183" s="580" t="s">
        <v>1642</v>
      </c>
      <c r="C183" s="23" t="s">
        <v>742</v>
      </c>
      <c r="D183" s="489" t="s">
        <v>1721</v>
      </c>
      <c r="E183" s="318" t="str">
        <f>IF(G183="","",VLOOKUP(G183,'Danh mục CODE'!$D$2:$J$20064,7,0))</f>
        <v>NCC00502</v>
      </c>
      <c r="F183" s="28" t="str">
        <f>IF(E183="","",VLOOKUP(E183,'TONG HOP'!$E$8:$W$1883,19,0))</f>
        <v>CÔNG TY CỔ PHẦN ĐẦU TƯ KINH DOANH HẢI THÀNH</v>
      </c>
      <c r="G183" s="17" t="s">
        <v>1391</v>
      </c>
      <c r="H183" s="226" t="str">
        <f>IF(E183="","",VLOOKUP(G183,'TONG HOP'!$C$8:$E$799,2,0))</f>
        <v>Than cục 4- Hải Thành Lô1</v>
      </c>
      <c r="I183" s="226" t="str">
        <f>IF(B183="","",VLOOKUP(G183,'TONG HOP'!$C$8:$F$799,4,0))</f>
        <v>kg</v>
      </c>
      <c r="J183" s="63">
        <f t="shared" si="32"/>
        <v>38332.745000000003</v>
      </c>
      <c r="K183" s="63">
        <f t="shared" si="33"/>
        <v>40139</v>
      </c>
      <c r="L183" s="63">
        <f t="shared" si="42"/>
        <v>41000</v>
      </c>
      <c r="M183" s="392">
        <f>IF(Y183="","",VLOOKUP(G183,'Danh mục CODE'!$D$2:$I$1880,4,0))</f>
        <v>4.4999999999999998E-2</v>
      </c>
      <c r="N183" s="392">
        <v>6.6000000000000003E-2</v>
      </c>
      <c r="O183" s="392">
        <f t="shared" si="34"/>
        <v>2.1000000000000005E-2</v>
      </c>
      <c r="P183" s="392">
        <f>IF(Y183="","",VLOOKUP(G183,'Danh mục CODE'!$D$2:$I$1880,5,0))</f>
        <v>0.15</v>
      </c>
      <c r="Q183" s="392">
        <v>0.13350000000000001</v>
      </c>
      <c r="R183" s="392">
        <f t="shared" si="35"/>
        <v>0</v>
      </c>
      <c r="S183" s="394">
        <f t="shared" si="36"/>
        <v>32974.188500000004</v>
      </c>
      <c r="T183" s="394">
        <f>IF(X183="","",IF(Q183&lt;P183,K183*Q183,K183*P183))</f>
        <v>5358.5565000000006</v>
      </c>
      <c r="U183" s="394">
        <f t="shared" si="38"/>
        <v>0</v>
      </c>
      <c r="V183" s="424">
        <f t="shared" si="43"/>
        <v>-1.8189894035458565E-12</v>
      </c>
      <c r="W183" s="21"/>
      <c r="X183" s="515">
        <v>60000</v>
      </c>
      <c r="Y183" s="515">
        <v>19000</v>
      </c>
      <c r="Z183" s="513">
        <v>391</v>
      </c>
      <c r="AA183" s="514" t="s">
        <v>1667</v>
      </c>
    </row>
    <row r="184" spans="1:27">
      <c r="A184" s="50">
        <f t="shared" si="39"/>
        <v>180</v>
      </c>
      <c r="B184" s="580" t="s">
        <v>1642</v>
      </c>
      <c r="C184" s="23" t="s">
        <v>742</v>
      </c>
      <c r="D184" s="489" t="s">
        <v>1721</v>
      </c>
      <c r="E184" s="318" t="str">
        <f>IF(G184="","",VLOOKUP(G184,'Danh mục CODE'!$D$2:$J$20064,7,0))</f>
        <v>NCC00502</v>
      </c>
      <c r="F184" s="28" t="str">
        <f>IF(E184="","",VLOOKUP(E184,'TONG HOP'!$E$8:$W$1883,19,0))</f>
        <v>CÔNG TY CỔ PHẦN ĐẦU TƯ KINH DOANH HẢI THÀNH</v>
      </c>
      <c r="G184" s="17" t="s">
        <v>1391</v>
      </c>
      <c r="H184" s="226" t="str">
        <f>IF(E184="","",VLOOKUP(G184,'TONG HOP'!$C$8:$E$799,2,0))</f>
        <v>Than cục 4- Hải Thành Lô1</v>
      </c>
      <c r="I184" s="226" t="str">
        <f>IF(B184="","",VLOOKUP(G184,'TONG HOP'!$C$8:$F$799,4,0))</f>
        <v>kg</v>
      </c>
      <c r="J184" s="63">
        <f t="shared" si="32"/>
        <v>36967.725300000006</v>
      </c>
      <c r="K184" s="63">
        <f t="shared" si="33"/>
        <v>38709.660000000003</v>
      </c>
      <c r="L184" s="63">
        <f t="shared" si="42"/>
        <v>39540</v>
      </c>
      <c r="M184" s="392">
        <f>IF(Y184="","",VLOOKUP(G184,'Danh mục CODE'!$D$2:$I$1880,4,0))</f>
        <v>4.4999999999999998E-2</v>
      </c>
      <c r="N184" s="392">
        <v>6.6000000000000003E-2</v>
      </c>
      <c r="O184" s="392">
        <f t="shared" si="34"/>
        <v>2.1000000000000005E-2</v>
      </c>
      <c r="P184" s="392">
        <f>IF(Y184="","",VLOOKUP(G184,'Danh mục CODE'!$D$2:$I$1880,5,0))</f>
        <v>0.15</v>
      </c>
      <c r="Q184" s="392">
        <v>0.13350000000000001</v>
      </c>
      <c r="R184" s="392">
        <f t="shared" si="35"/>
        <v>0</v>
      </c>
      <c r="S184" s="394">
        <f t="shared" si="36"/>
        <v>31799.985690000005</v>
      </c>
      <c r="T184" s="394">
        <f t="shared" si="37"/>
        <v>5167.7396100000005</v>
      </c>
      <c r="U184" s="394">
        <f t="shared" si="38"/>
        <v>0</v>
      </c>
      <c r="V184" s="424">
        <f t="shared" si="43"/>
        <v>0</v>
      </c>
      <c r="W184" s="21"/>
      <c r="X184" s="515">
        <v>59040</v>
      </c>
      <c r="Y184" s="515">
        <v>19500</v>
      </c>
      <c r="Z184" s="513">
        <v>395</v>
      </c>
      <c r="AA184" s="514" t="s">
        <v>1743</v>
      </c>
    </row>
    <row r="185" spans="1:27">
      <c r="A185" s="50">
        <f t="shared" si="39"/>
        <v>181</v>
      </c>
      <c r="B185" s="580" t="s">
        <v>1642</v>
      </c>
      <c r="C185" s="23" t="s">
        <v>742</v>
      </c>
      <c r="D185" s="489" t="s">
        <v>1721</v>
      </c>
      <c r="E185" s="318" t="str">
        <f>IF(G185="","",VLOOKUP(G185,'Danh mục CODE'!$D$2:$J$20064,7,0))</f>
        <v>NCC00502</v>
      </c>
      <c r="F185" s="28" t="str">
        <f>IF(E185="","",VLOOKUP(E185,'TONG HOP'!$E$8:$W$1883,19,0))</f>
        <v>CÔNG TY CỔ PHẦN ĐẦU TƯ KINH DOANH HẢI THÀNH</v>
      </c>
      <c r="G185" s="17" t="s">
        <v>1391</v>
      </c>
      <c r="H185" s="226" t="str">
        <f>IF(E185="","",VLOOKUP(G185,'TONG HOP'!$C$8:$E$799,2,0))</f>
        <v>Than cục 4- Hải Thành Lô1</v>
      </c>
      <c r="I185" s="226" t="str">
        <f>IF(B185="","",VLOOKUP(G185,'TONG HOP'!$C$8:$F$799,4,0))</f>
        <v>kg</v>
      </c>
      <c r="J185" s="63">
        <f t="shared" si="32"/>
        <v>29572.31035</v>
      </c>
      <c r="K185" s="63">
        <f t="shared" si="33"/>
        <v>30965.77</v>
      </c>
      <c r="L185" s="63">
        <f t="shared" si="42"/>
        <v>31630</v>
      </c>
      <c r="M185" s="392">
        <f>IF(Y185="","",VLOOKUP(G185,'Danh mục CODE'!$D$2:$I$1880,4,0))</f>
        <v>4.4999999999999998E-2</v>
      </c>
      <c r="N185" s="392">
        <v>6.6000000000000003E-2</v>
      </c>
      <c r="O185" s="392">
        <f t="shared" si="34"/>
        <v>2.1000000000000005E-2</v>
      </c>
      <c r="P185" s="392">
        <f>IF(Y185="","",VLOOKUP(G185,'Danh mục CODE'!$D$2:$I$1880,5,0))</f>
        <v>0.15</v>
      </c>
      <c r="Q185" s="392">
        <v>0.13350000000000001</v>
      </c>
      <c r="R185" s="392">
        <f t="shared" si="35"/>
        <v>0</v>
      </c>
      <c r="S185" s="394">
        <f t="shared" si="36"/>
        <v>25438.380055000001</v>
      </c>
      <c r="T185" s="394">
        <f t="shared" si="37"/>
        <v>4133.9302950000001</v>
      </c>
      <c r="U185" s="394">
        <f t="shared" si="38"/>
        <v>0</v>
      </c>
      <c r="V185" s="424">
        <f t="shared" si="43"/>
        <v>-1.8189894035458565E-12</v>
      </c>
      <c r="W185" s="21"/>
      <c r="X185" s="515">
        <v>50440</v>
      </c>
      <c r="Y185" s="515">
        <v>18810</v>
      </c>
      <c r="Z185" s="513">
        <v>396</v>
      </c>
      <c r="AA185" s="514" t="s">
        <v>1634</v>
      </c>
    </row>
    <row r="186" spans="1:27">
      <c r="A186" s="50">
        <f t="shared" si="39"/>
        <v>182</v>
      </c>
      <c r="B186" s="580" t="s">
        <v>1642</v>
      </c>
      <c r="C186" s="23" t="s">
        <v>742</v>
      </c>
      <c r="D186" s="489" t="s">
        <v>1721</v>
      </c>
      <c r="E186" s="318" t="str">
        <f>IF(G186="","",VLOOKUP(G186,'Danh mục CODE'!$D$2:$J$20064,7,0))</f>
        <v>NCC00502</v>
      </c>
      <c r="F186" s="28" t="str">
        <f>IF(E186="","",VLOOKUP(E186,'TONG HOP'!$E$8:$W$1883,19,0))</f>
        <v>CÔNG TY CỔ PHẦN ĐẦU TƯ KINH DOANH HẢI THÀNH</v>
      </c>
      <c r="G186" s="17" t="s">
        <v>1391</v>
      </c>
      <c r="H186" s="226" t="str">
        <f>IF(E186="","",VLOOKUP(G186,'TONG HOP'!$C$8:$E$799,2,0))</f>
        <v>Than cục 4- Hải Thành Lô1</v>
      </c>
      <c r="I186" s="226" t="str">
        <f>IF(B186="","",VLOOKUP(G186,'TONG HOP'!$C$8:$F$799,4,0))</f>
        <v>kg</v>
      </c>
      <c r="J186" s="63">
        <f t="shared" si="32"/>
        <v>28132.495050000001</v>
      </c>
      <c r="K186" s="63">
        <f t="shared" si="33"/>
        <v>29458.11</v>
      </c>
      <c r="L186" s="63">
        <f t="shared" si="42"/>
        <v>30090</v>
      </c>
      <c r="M186" s="392">
        <f>IF(Y186="","",VLOOKUP(G186,'Danh mục CODE'!$D$2:$I$1880,4,0))</f>
        <v>4.4999999999999998E-2</v>
      </c>
      <c r="N186" s="392">
        <v>6.6000000000000003E-2</v>
      </c>
      <c r="O186" s="392">
        <f t="shared" si="34"/>
        <v>2.1000000000000005E-2</v>
      </c>
      <c r="P186" s="392">
        <f>IF(Y186="","",VLOOKUP(G186,'Danh mục CODE'!$D$2:$I$1880,5,0))</f>
        <v>0.15</v>
      </c>
      <c r="Q186" s="392">
        <v>0.13350000000000001</v>
      </c>
      <c r="R186" s="392">
        <f t="shared" si="35"/>
        <v>0</v>
      </c>
      <c r="S186" s="394">
        <f t="shared" si="36"/>
        <v>24199.837364999999</v>
      </c>
      <c r="T186" s="394">
        <f t="shared" si="37"/>
        <v>3932.6576850000001</v>
      </c>
      <c r="U186" s="394">
        <f t="shared" si="38"/>
        <v>0</v>
      </c>
      <c r="V186" s="424">
        <f t="shared" si="43"/>
        <v>1.8189894035458565E-12</v>
      </c>
      <c r="W186" s="21"/>
      <c r="X186" s="515">
        <v>48790</v>
      </c>
      <c r="Y186" s="515">
        <v>18700</v>
      </c>
      <c r="Z186" s="513">
        <v>398</v>
      </c>
      <c r="AA186" s="514" t="s">
        <v>1638</v>
      </c>
    </row>
    <row r="187" spans="1:27">
      <c r="A187" s="50">
        <f t="shared" si="39"/>
        <v>183</v>
      </c>
      <c r="B187" s="580" t="s">
        <v>1642</v>
      </c>
      <c r="C187" s="23" t="s">
        <v>742</v>
      </c>
      <c r="D187" s="489" t="s">
        <v>1721</v>
      </c>
      <c r="E187" s="318" t="str">
        <f>IF(G187="","",VLOOKUP(G187,'Danh mục CODE'!$D$2:$J$20064,7,0))</f>
        <v>NCC00502</v>
      </c>
      <c r="F187" s="28" t="str">
        <f>IF(E187="","",VLOOKUP(E187,'TONG HOP'!$E$8:$W$1883,19,0))</f>
        <v>CÔNG TY CỔ PHẦN ĐẦU TƯ KINH DOANH HẢI THÀNH</v>
      </c>
      <c r="G187" s="17" t="s">
        <v>1391</v>
      </c>
      <c r="H187" s="226" t="str">
        <f>IF(E187="","",VLOOKUP(G187,'TONG HOP'!$C$8:$E$799,2,0))</f>
        <v>Than cục 4- Hải Thành Lô1</v>
      </c>
      <c r="I187" s="226" t="str">
        <f>IF(B187="","",VLOOKUP(G187,'TONG HOP'!$C$8:$F$799,4,0))</f>
        <v>kg</v>
      </c>
      <c r="J187" s="63">
        <f t="shared" si="32"/>
        <v>35686.85065</v>
      </c>
      <c r="K187" s="63">
        <f t="shared" si="33"/>
        <v>37368.43</v>
      </c>
      <c r="L187" s="63">
        <f t="shared" si="42"/>
        <v>38170</v>
      </c>
      <c r="M187" s="392">
        <f>IF(Y187="","",VLOOKUP(G187,'Danh mục CODE'!$D$2:$I$1880,4,0))</f>
        <v>4.4999999999999998E-2</v>
      </c>
      <c r="N187" s="392">
        <v>6.6000000000000003E-2</v>
      </c>
      <c r="O187" s="392">
        <f t="shared" si="34"/>
        <v>2.1000000000000005E-2</v>
      </c>
      <c r="P187" s="392">
        <f>IF(Y187="","",VLOOKUP(G187,'Danh mục CODE'!$D$2:$I$1880,5,0))</f>
        <v>0.15</v>
      </c>
      <c r="Q187" s="392">
        <v>0.13350000000000001</v>
      </c>
      <c r="R187" s="392">
        <f t="shared" si="35"/>
        <v>0</v>
      </c>
      <c r="S187" s="394">
        <f t="shared" si="36"/>
        <v>30698.165245</v>
      </c>
      <c r="T187" s="394">
        <f t="shared" si="37"/>
        <v>4988.6854050000002</v>
      </c>
      <c r="U187" s="394">
        <f t="shared" si="38"/>
        <v>0</v>
      </c>
      <c r="V187" s="424">
        <f t="shared" si="43"/>
        <v>0</v>
      </c>
      <c r="W187" s="21"/>
      <c r="X187" s="515">
        <v>55730</v>
      </c>
      <c r="Y187" s="515">
        <v>17560</v>
      </c>
      <c r="Z187" s="513">
        <v>400</v>
      </c>
      <c r="AA187" s="514" t="s">
        <v>1744</v>
      </c>
    </row>
    <row r="188" spans="1:27">
      <c r="A188" s="50">
        <f t="shared" si="39"/>
        <v>184</v>
      </c>
      <c r="B188" s="580" t="s">
        <v>1642</v>
      </c>
      <c r="C188" s="23" t="s">
        <v>742</v>
      </c>
      <c r="D188" s="489" t="s">
        <v>1721</v>
      </c>
      <c r="E188" s="318" t="str">
        <f>IF(G188="","",VLOOKUP(G188,'Danh mục CODE'!$D$2:$J$20064,7,0))</f>
        <v>NCC00502</v>
      </c>
      <c r="F188" s="28" t="str">
        <f>IF(E188="","",VLOOKUP(E188,'TONG HOP'!$E$8:$W$1883,19,0))</f>
        <v>CÔNG TY CỔ PHẦN ĐẦU TƯ KINH DOANH HẢI THÀNH</v>
      </c>
      <c r="G188" s="17" t="s">
        <v>1391</v>
      </c>
      <c r="H188" s="226" t="str">
        <f>IF(E188="","",VLOOKUP(G188,'TONG HOP'!$C$8:$E$799,2,0))</f>
        <v>Than cục 4- Hải Thành Lô1</v>
      </c>
      <c r="I188" s="226" t="str">
        <f>IF(B188="","",VLOOKUP(G188,'TONG HOP'!$C$8:$F$799,4,0))</f>
        <v>kg</v>
      </c>
      <c r="J188" s="63">
        <f t="shared" si="32"/>
        <v>30984.077300000001</v>
      </c>
      <c r="K188" s="63">
        <f t="shared" si="33"/>
        <v>32444.06</v>
      </c>
      <c r="L188" s="63">
        <f t="shared" si="42"/>
        <v>33140</v>
      </c>
      <c r="M188" s="392">
        <f>IF(Y188="","",VLOOKUP(G188,'Danh mục CODE'!$D$2:$I$1880,4,0))</f>
        <v>4.4999999999999998E-2</v>
      </c>
      <c r="N188" s="392">
        <v>6.6000000000000003E-2</v>
      </c>
      <c r="O188" s="392">
        <f t="shared" si="34"/>
        <v>2.1000000000000005E-2</v>
      </c>
      <c r="P188" s="392">
        <f>IF(Y188="","",VLOOKUP(G188,'Danh mục CODE'!$D$2:$I$1880,5,0))</f>
        <v>0.15</v>
      </c>
      <c r="Q188" s="392">
        <v>0.13350000000000001</v>
      </c>
      <c r="R188" s="392">
        <f t="shared" si="35"/>
        <v>0</v>
      </c>
      <c r="S188" s="394">
        <f t="shared" si="36"/>
        <v>26652.795290000002</v>
      </c>
      <c r="T188" s="394">
        <f t="shared" si="37"/>
        <v>4331.2820100000008</v>
      </c>
      <c r="U188" s="394">
        <f t="shared" si="38"/>
        <v>0</v>
      </c>
      <c r="V188" s="424">
        <f t="shared" si="43"/>
        <v>-1.8189894035458565E-12</v>
      </c>
      <c r="W188" s="21"/>
      <c r="X188" s="515">
        <v>52730</v>
      </c>
      <c r="Y188" s="515">
        <v>19590</v>
      </c>
      <c r="Z188" s="513">
        <v>401</v>
      </c>
      <c r="AA188" s="514" t="s">
        <v>1636</v>
      </c>
    </row>
    <row r="189" spans="1:27">
      <c r="A189" s="50">
        <f t="shared" si="39"/>
        <v>185</v>
      </c>
      <c r="B189" s="580" t="s">
        <v>1642</v>
      </c>
      <c r="C189" s="23" t="s">
        <v>742</v>
      </c>
      <c r="D189" s="489" t="s">
        <v>1721</v>
      </c>
      <c r="E189" s="318" t="str">
        <f>IF(G189="","",VLOOKUP(G189,'Danh mục CODE'!$D$2:$J$20064,7,0))</f>
        <v>NCC00502</v>
      </c>
      <c r="F189" s="28" t="str">
        <f>IF(E189="","",VLOOKUP(E189,'TONG HOP'!$E$8:$W$1883,19,0))</f>
        <v>CÔNG TY CỔ PHẦN ĐẦU TƯ KINH DOANH HẢI THÀNH</v>
      </c>
      <c r="G189" s="17" t="s">
        <v>1391</v>
      </c>
      <c r="H189" s="226" t="str">
        <f>IF(E189="","",VLOOKUP(G189,'TONG HOP'!$C$8:$E$799,2,0))</f>
        <v>Than cục 4- Hải Thành Lô1</v>
      </c>
      <c r="I189" s="226" t="str">
        <f>IF(B189="","",VLOOKUP(G189,'TONG HOP'!$C$8:$F$799,4,0))</f>
        <v>kg</v>
      </c>
      <c r="J189" s="63">
        <f t="shared" si="32"/>
        <v>31937.7212</v>
      </c>
      <c r="K189" s="63">
        <f t="shared" si="33"/>
        <v>33442.639999999999</v>
      </c>
      <c r="L189" s="63">
        <f t="shared" si="42"/>
        <v>34160</v>
      </c>
      <c r="M189" s="392">
        <f>IF(Y189="","",VLOOKUP(G189,'Danh mục CODE'!$D$2:$I$1880,4,0))</f>
        <v>4.4999999999999998E-2</v>
      </c>
      <c r="N189" s="392">
        <v>6.6000000000000003E-2</v>
      </c>
      <c r="O189" s="392">
        <f t="shared" si="34"/>
        <v>2.1000000000000005E-2</v>
      </c>
      <c r="P189" s="392">
        <f>IF(Y189="","",VLOOKUP(G189,'Danh mục CODE'!$D$2:$I$1880,5,0))</f>
        <v>0.15</v>
      </c>
      <c r="Q189" s="392">
        <v>0.13350000000000001</v>
      </c>
      <c r="R189" s="392">
        <f t="shared" si="35"/>
        <v>0</v>
      </c>
      <c r="S189" s="394">
        <f t="shared" si="36"/>
        <v>27473.12876</v>
      </c>
      <c r="T189" s="394">
        <f t="shared" si="37"/>
        <v>4464.5924400000004</v>
      </c>
      <c r="U189" s="394">
        <f t="shared" si="38"/>
        <v>0</v>
      </c>
      <c r="V189" s="424">
        <f t="shared" si="43"/>
        <v>0</v>
      </c>
      <c r="W189" s="21"/>
      <c r="X189" s="515">
        <v>52720</v>
      </c>
      <c r="Y189" s="515">
        <v>18560</v>
      </c>
      <c r="Z189" s="513">
        <v>402</v>
      </c>
      <c r="AA189" s="514" t="s">
        <v>1745</v>
      </c>
    </row>
    <row r="190" spans="1:27">
      <c r="A190" s="50">
        <f t="shared" si="39"/>
        <v>186</v>
      </c>
      <c r="B190" s="580" t="s">
        <v>1642</v>
      </c>
      <c r="C190" s="23" t="s">
        <v>742</v>
      </c>
      <c r="D190" s="489" t="s">
        <v>1721</v>
      </c>
      <c r="E190" s="318" t="str">
        <f>IF(G190="","",VLOOKUP(G190,'Danh mục CODE'!$D$2:$J$20064,7,0))</f>
        <v>NCC00502</v>
      </c>
      <c r="F190" s="28" t="str">
        <f>IF(E190="","",VLOOKUP(E190,'TONG HOP'!$E$8:$W$1883,19,0))</f>
        <v>CÔNG TY CỔ PHẦN ĐẦU TƯ KINH DOANH HẢI THÀNH</v>
      </c>
      <c r="G190" s="17" t="s">
        <v>1391</v>
      </c>
      <c r="H190" s="226" t="str">
        <f>IF(E190="","",VLOOKUP(G190,'TONG HOP'!$C$8:$E$799,2,0))</f>
        <v>Than cục 4- Hải Thành Lô1</v>
      </c>
      <c r="I190" s="226" t="str">
        <f>IF(B190="","",VLOOKUP(G190,'TONG HOP'!$C$8:$F$799,4,0))</f>
        <v>kg</v>
      </c>
      <c r="J190" s="63">
        <f t="shared" si="32"/>
        <v>30647.497100000001</v>
      </c>
      <c r="K190" s="63">
        <f t="shared" si="33"/>
        <v>32091.62</v>
      </c>
      <c r="L190" s="63">
        <f t="shared" si="42"/>
        <v>32780</v>
      </c>
      <c r="M190" s="392">
        <f>IF(Y190="","",VLOOKUP(G190,'Danh mục CODE'!$D$2:$I$1880,4,0))</f>
        <v>4.4999999999999998E-2</v>
      </c>
      <c r="N190" s="392">
        <v>6.6000000000000003E-2</v>
      </c>
      <c r="O190" s="392">
        <f t="shared" si="34"/>
        <v>2.1000000000000005E-2</v>
      </c>
      <c r="P190" s="392">
        <f>IF(Y190="","",VLOOKUP(G190,'Danh mục CODE'!$D$2:$I$1880,5,0))</f>
        <v>0.15</v>
      </c>
      <c r="Q190" s="392">
        <v>0.13350000000000001</v>
      </c>
      <c r="R190" s="392">
        <f t="shared" si="35"/>
        <v>0</v>
      </c>
      <c r="S190" s="394">
        <f t="shared" si="36"/>
        <v>26363.26583</v>
      </c>
      <c r="T190" s="394">
        <f t="shared" si="37"/>
        <v>4284.2312700000002</v>
      </c>
      <c r="U190" s="394">
        <f t="shared" si="38"/>
        <v>0</v>
      </c>
      <c r="V190" s="424">
        <f t="shared" si="43"/>
        <v>0</v>
      </c>
      <c r="W190" s="21"/>
      <c r="X190" s="515">
        <v>51270</v>
      </c>
      <c r="Y190" s="515">
        <v>18490</v>
      </c>
      <c r="Z190" s="513">
        <v>405</v>
      </c>
      <c r="AA190" s="514" t="s">
        <v>1746</v>
      </c>
    </row>
    <row r="191" spans="1:27">
      <c r="A191" s="50">
        <f t="shared" si="39"/>
        <v>187</v>
      </c>
      <c r="B191" s="580" t="s">
        <v>1642</v>
      </c>
      <c r="C191" s="23" t="s">
        <v>742</v>
      </c>
      <c r="D191" s="489" t="s">
        <v>1721</v>
      </c>
      <c r="E191" s="318" t="str">
        <f>IF(G191="","",VLOOKUP(G191,'Danh mục CODE'!$D$2:$J$20064,7,0))</f>
        <v>NCC00502</v>
      </c>
      <c r="F191" s="28" t="str">
        <f>IF(E191="","",VLOOKUP(E191,'TONG HOP'!$E$8:$W$1883,19,0))</f>
        <v>CÔNG TY CỔ PHẦN ĐẦU TƯ KINH DOANH HẢI THÀNH</v>
      </c>
      <c r="G191" s="17" t="s">
        <v>1391</v>
      </c>
      <c r="H191" s="226" t="str">
        <f>IF(E191="","",VLOOKUP(G191,'TONG HOP'!$C$8:$E$799,2,0))</f>
        <v>Than cục 4- Hải Thành Lô1</v>
      </c>
      <c r="I191" s="226" t="str">
        <f>IF(B191="","",VLOOKUP(G191,'TONG HOP'!$C$8:$F$799,4,0))</f>
        <v>kg</v>
      </c>
      <c r="J191" s="63">
        <f t="shared" si="32"/>
        <v>16941.203399999999</v>
      </c>
      <c r="K191" s="63">
        <f t="shared" si="33"/>
        <v>17739.48</v>
      </c>
      <c r="L191" s="63">
        <f t="shared" si="42"/>
        <v>18120</v>
      </c>
      <c r="M191" s="392">
        <f>IF(Y191="","",VLOOKUP(G191,'Danh mục CODE'!$D$2:$I$1880,4,0))</f>
        <v>4.4999999999999998E-2</v>
      </c>
      <c r="N191" s="392">
        <v>6.6000000000000003E-2</v>
      </c>
      <c r="O191" s="392">
        <f t="shared" si="34"/>
        <v>2.1000000000000005E-2</v>
      </c>
      <c r="P191" s="392">
        <f>IF(Y191="","",VLOOKUP(G191,'Danh mục CODE'!$D$2:$I$1880,5,0))</f>
        <v>0.15</v>
      </c>
      <c r="Q191" s="392">
        <v>0.13350000000000001</v>
      </c>
      <c r="R191" s="392">
        <f t="shared" si="35"/>
        <v>0</v>
      </c>
      <c r="S191" s="394">
        <f t="shared" si="36"/>
        <v>14572.982819999997</v>
      </c>
      <c r="T191" s="394">
        <f t="shared" si="37"/>
        <v>2368.2205800000002</v>
      </c>
      <c r="U191" s="394">
        <f t="shared" si="38"/>
        <v>0</v>
      </c>
      <c r="V191" s="424">
        <f t="shared" si="43"/>
        <v>9.0949470177292824E-13</v>
      </c>
      <c r="W191" s="21"/>
      <c r="X191" s="515">
        <v>28010</v>
      </c>
      <c r="Y191" s="515">
        <v>9890</v>
      </c>
      <c r="Z191" s="513">
        <v>409</v>
      </c>
      <c r="AA191" s="514" t="s">
        <v>1747</v>
      </c>
    </row>
    <row r="192" spans="1:27">
      <c r="A192" s="50">
        <f t="shared" si="39"/>
        <v>188</v>
      </c>
      <c r="B192" s="580" t="s">
        <v>1642</v>
      </c>
      <c r="C192" s="23" t="s">
        <v>742</v>
      </c>
      <c r="D192" s="489" t="s">
        <v>1721</v>
      </c>
      <c r="E192" s="318" t="str">
        <f>IF(G192="","",VLOOKUP(G192,'Danh mục CODE'!$D$2:$J$20064,7,0))</f>
        <v>NCC00502</v>
      </c>
      <c r="F192" s="28" t="str">
        <f>IF(E192="","",VLOOKUP(E192,'TONG HOP'!$E$8:$W$1883,19,0))</f>
        <v>CÔNG TY CỔ PHẦN ĐẦU TƯ KINH DOANH HẢI THÀNH</v>
      </c>
      <c r="G192" s="17" t="s">
        <v>1391</v>
      </c>
      <c r="H192" s="226" t="str">
        <f>IF(E192="","",VLOOKUP(G192,'TONG HOP'!$C$8:$E$799,2,0))</f>
        <v>Than cục 4- Hải Thành Lô1</v>
      </c>
      <c r="I192" s="226" t="str">
        <f>IF(B192="","",VLOOKUP(G192,'TONG HOP'!$C$8:$F$799,4,0))</f>
        <v>kg</v>
      </c>
      <c r="J192" s="63">
        <f t="shared" si="32"/>
        <v>14903.023300000001</v>
      </c>
      <c r="K192" s="63">
        <f t="shared" si="33"/>
        <v>15605.26</v>
      </c>
      <c r="L192" s="63">
        <f t="shared" si="42"/>
        <v>15940</v>
      </c>
      <c r="M192" s="392">
        <f>IF(Y192="","",VLOOKUP(G192,'Danh mục CODE'!$D$2:$I$1880,4,0))</f>
        <v>4.4999999999999998E-2</v>
      </c>
      <c r="N192" s="392">
        <v>6.6000000000000003E-2</v>
      </c>
      <c r="O192" s="392">
        <f t="shared" si="34"/>
        <v>2.1000000000000005E-2</v>
      </c>
      <c r="P192" s="392">
        <f>IF(Y192="","",VLOOKUP(G192,'Danh mục CODE'!$D$2:$I$1880,5,0))</f>
        <v>0.15</v>
      </c>
      <c r="Q192" s="392">
        <v>0.13350000000000001</v>
      </c>
      <c r="R192" s="392">
        <f t="shared" si="35"/>
        <v>0</v>
      </c>
      <c r="S192" s="394">
        <f t="shared" si="36"/>
        <v>12819.721090000001</v>
      </c>
      <c r="T192" s="394">
        <f t="shared" si="37"/>
        <v>2083.3022100000003</v>
      </c>
      <c r="U192" s="394">
        <f t="shared" si="38"/>
        <v>0</v>
      </c>
      <c r="V192" s="424">
        <f t="shared" si="43"/>
        <v>-4.5474735088646412E-13</v>
      </c>
      <c r="W192" s="21"/>
      <c r="X192" s="515">
        <v>26080</v>
      </c>
      <c r="Y192" s="515">
        <v>10140</v>
      </c>
      <c r="Z192" s="513">
        <v>410</v>
      </c>
      <c r="AA192" s="514" t="s">
        <v>1748</v>
      </c>
    </row>
    <row r="193" spans="1:27">
      <c r="A193" s="50">
        <f t="shared" si="39"/>
        <v>189</v>
      </c>
      <c r="B193" s="580" t="s">
        <v>1642</v>
      </c>
      <c r="C193" s="23" t="s">
        <v>742</v>
      </c>
      <c r="D193" s="489" t="s">
        <v>1721</v>
      </c>
      <c r="E193" s="318" t="str">
        <f>IF(G193="","",VLOOKUP(G193,'Danh mục CODE'!$D$2:$J$20064,7,0))</f>
        <v>NCC00502</v>
      </c>
      <c r="F193" s="28" t="str">
        <f>IF(E193="","",VLOOKUP(E193,'TONG HOP'!$E$8:$W$1883,19,0))</f>
        <v>CÔNG TY CỔ PHẦN ĐẦU TƯ KINH DOANH HẢI THÀNH</v>
      </c>
      <c r="G193" s="17" t="s">
        <v>1391</v>
      </c>
      <c r="H193" s="226" t="str">
        <f>IF(E193="","",VLOOKUP(G193,'TONG HOP'!$C$8:$E$799,2,0))</f>
        <v>Than cục 4- Hải Thành Lô1</v>
      </c>
      <c r="I193" s="226" t="str">
        <f>IF(B193="","",VLOOKUP(G193,'TONG HOP'!$C$8:$F$799,4,0))</f>
        <v>kg</v>
      </c>
      <c r="J193" s="63">
        <f t="shared" si="32"/>
        <v>13668.8959</v>
      </c>
      <c r="K193" s="63">
        <f t="shared" si="33"/>
        <v>14312.98</v>
      </c>
      <c r="L193" s="63">
        <f t="shared" si="42"/>
        <v>14620</v>
      </c>
      <c r="M193" s="392">
        <f>IF(Y193="","",VLOOKUP(G193,'Danh mục CODE'!$D$2:$I$1880,4,0))</f>
        <v>4.4999999999999998E-2</v>
      </c>
      <c r="N193" s="392">
        <v>6.6000000000000003E-2</v>
      </c>
      <c r="O193" s="392">
        <f t="shared" si="34"/>
        <v>2.1000000000000005E-2</v>
      </c>
      <c r="P193" s="392">
        <f>IF(Y193="","",VLOOKUP(G193,'Danh mục CODE'!$D$2:$I$1880,5,0))</f>
        <v>0.15</v>
      </c>
      <c r="Q193" s="392">
        <v>0.13350000000000001</v>
      </c>
      <c r="R193" s="392">
        <f t="shared" si="35"/>
        <v>0</v>
      </c>
      <c r="S193" s="394">
        <f t="shared" si="36"/>
        <v>11758.113069999999</v>
      </c>
      <c r="T193" s="394">
        <f t="shared" si="37"/>
        <v>1910.7828300000001</v>
      </c>
      <c r="U193" s="394">
        <f t="shared" si="38"/>
        <v>0</v>
      </c>
      <c r="V193" s="424">
        <f t="shared" si="43"/>
        <v>0</v>
      </c>
      <c r="W193" s="21"/>
      <c r="X193" s="515">
        <v>24660</v>
      </c>
      <c r="Y193" s="515">
        <v>10040</v>
      </c>
      <c r="Z193" s="513">
        <v>411</v>
      </c>
      <c r="AA193" s="514" t="s">
        <v>1749</v>
      </c>
    </row>
    <row r="194" spans="1:27">
      <c r="A194" s="50">
        <f t="shared" si="39"/>
        <v>190</v>
      </c>
      <c r="B194" s="580" t="s">
        <v>1642</v>
      </c>
      <c r="C194" s="23" t="s">
        <v>742</v>
      </c>
      <c r="D194" s="489" t="s">
        <v>1721</v>
      </c>
      <c r="E194" s="318" t="str">
        <f>IF(G194="","",VLOOKUP(G194,'Danh mục CODE'!$D$2:$J$20064,7,0))</f>
        <v>NCC00502</v>
      </c>
      <c r="F194" s="28" t="str">
        <f>IF(E194="","",VLOOKUP(E194,'TONG HOP'!$E$8:$W$1883,19,0))</f>
        <v>CÔNG TY CỔ PHẦN ĐẦU TƯ KINH DOANH HẢI THÀNH</v>
      </c>
      <c r="G194" s="17" t="s">
        <v>1391</v>
      </c>
      <c r="H194" s="226" t="str">
        <f>IF(E194="","",VLOOKUP(G194,'TONG HOP'!$C$8:$E$799,2,0))</f>
        <v>Than cục 4- Hải Thành Lô1</v>
      </c>
      <c r="I194" s="226" t="str">
        <f>IF(B194="","",VLOOKUP(G194,'TONG HOP'!$C$8:$F$799,4,0))</f>
        <v>kg</v>
      </c>
      <c r="J194" s="63">
        <f t="shared" si="32"/>
        <v>36341.312150000005</v>
      </c>
      <c r="K194" s="63">
        <f t="shared" si="33"/>
        <v>38053.730000000003</v>
      </c>
      <c r="L194" s="63">
        <f t="shared" si="42"/>
        <v>38870</v>
      </c>
      <c r="M194" s="392">
        <f>IF(Y194="","",VLOOKUP(G194,'Danh mục CODE'!$D$2:$I$1880,4,0))</f>
        <v>4.4999999999999998E-2</v>
      </c>
      <c r="N194" s="392">
        <v>6.6000000000000003E-2</v>
      </c>
      <c r="O194" s="392">
        <f t="shared" si="34"/>
        <v>2.1000000000000005E-2</v>
      </c>
      <c r="P194" s="392">
        <f>IF(Y194="","",VLOOKUP(G194,'Danh mục CODE'!$D$2:$I$1880,5,0))</f>
        <v>0.15</v>
      </c>
      <c r="Q194" s="392">
        <v>0.13350000000000001</v>
      </c>
      <c r="R194" s="392">
        <f t="shared" si="35"/>
        <v>0</v>
      </c>
      <c r="S194" s="394">
        <f t="shared" si="36"/>
        <v>31261.139195000003</v>
      </c>
      <c r="T194" s="394">
        <f t="shared" si="37"/>
        <v>5080.1729550000009</v>
      </c>
      <c r="U194" s="394">
        <f t="shared" si="38"/>
        <v>0</v>
      </c>
      <c r="V194" s="424">
        <f t="shared" si="43"/>
        <v>9.0949470177292824E-13</v>
      </c>
      <c r="W194" s="21"/>
      <c r="X194" s="515">
        <v>57220</v>
      </c>
      <c r="Y194" s="515">
        <v>18350</v>
      </c>
      <c r="Z194" s="513">
        <v>412</v>
      </c>
      <c r="AA194" s="514" t="s">
        <v>1750</v>
      </c>
    </row>
    <row r="195" spans="1:27">
      <c r="A195" s="50">
        <f t="shared" si="39"/>
        <v>191</v>
      </c>
      <c r="B195" s="580" t="s">
        <v>1642</v>
      </c>
      <c r="C195" s="23" t="s">
        <v>742</v>
      </c>
      <c r="D195" s="489" t="s">
        <v>1721</v>
      </c>
      <c r="E195" s="318" t="str">
        <f>IF(G195="","",VLOOKUP(G195,'Danh mục CODE'!$D$2:$J$20064,7,0))</f>
        <v>NCC00502</v>
      </c>
      <c r="F195" s="28" t="str">
        <f>IF(E195="","",VLOOKUP(E195,'TONG HOP'!$E$8:$W$1883,19,0))</f>
        <v>CÔNG TY CỔ PHẦN ĐẦU TƯ KINH DOANH HẢI THÀNH</v>
      </c>
      <c r="G195" s="17" t="s">
        <v>1391</v>
      </c>
      <c r="H195" s="226" t="str">
        <f>IF(E195="","",VLOOKUP(G195,'TONG HOP'!$C$8:$E$799,2,0))</f>
        <v>Than cục 4- Hải Thành Lô1</v>
      </c>
      <c r="I195" s="226" t="str">
        <f>IF(B195="","",VLOOKUP(G195,'TONG HOP'!$C$8:$F$799,4,0))</f>
        <v>kg</v>
      </c>
      <c r="J195" s="63">
        <f t="shared" si="32"/>
        <v>34649.061699999998</v>
      </c>
      <c r="K195" s="63">
        <f t="shared" si="33"/>
        <v>36281.74</v>
      </c>
      <c r="L195" s="63">
        <f t="shared" si="42"/>
        <v>37060</v>
      </c>
      <c r="M195" s="392">
        <f>IF(Y195="","",VLOOKUP(G195,'Danh mục CODE'!$D$2:$I$1880,4,0))</f>
        <v>4.4999999999999998E-2</v>
      </c>
      <c r="N195" s="392">
        <v>6.6000000000000003E-2</v>
      </c>
      <c r="O195" s="392">
        <f t="shared" si="34"/>
        <v>2.1000000000000005E-2</v>
      </c>
      <c r="P195" s="392">
        <f>IF(Y195="","",VLOOKUP(G195,'Danh mục CODE'!$D$2:$I$1880,5,0))</f>
        <v>0.15</v>
      </c>
      <c r="Q195" s="392">
        <v>0.13350000000000001</v>
      </c>
      <c r="R195" s="392">
        <f t="shared" si="35"/>
        <v>0</v>
      </c>
      <c r="S195" s="394">
        <f t="shared" si="36"/>
        <v>29805.449409999997</v>
      </c>
      <c r="T195" s="394">
        <f t="shared" si="37"/>
        <v>4843.61229</v>
      </c>
      <c r="U195" s="394">
        <f t="shared" si="38"/>
        <v>0</v>
      </c>
      <c r="V195" s="424">
        <f t="shared" si="43"/>
        <v>9.0949470177292824E-13</v>
      </c>
      <c r="W195" s="21"/>
      <c r="X195" s="515">
        <v>55300</v>
      </c>
      <c r="Y195" s="515">
        <v>18240</v>
      </c>
      <c r="Z195" s="513">
        <v>413</v>
      </c>
      <c r="AA195" s="514" t="s">
        <v>1740</v>
      </c>
    </row>
    <row r="196" spans="1:27">
      <c r="A196" s="50">
        <f t="shared" si="39"/>
        <v>192</v>
      </c>
      <c r="B196" s="580" t="s">
        <v>1642</v>
      </c>
      <c r="C196" s="23" t="s">
        <v>742</v>
      </c>
      <c r="D196" s="489" t="s">
        <v>1721</v>
      </c>
      <c r="E196" s="318" t="str">
        <f>IF(G196="","",VLOOKUP(G196,'Danh mục CODE'!$D$2:$J$20064,7,0))</f>
        <v>NCC00502</v>
      </c>
      <c r="F196" s="28" t="str">
        <f>IF(E196="","",VLOOKUP(E196,'TONG HOP'!$E$8:$W$1883,19,0))</f>
        <v>CÔNG TY CỔ PHẦN ĐẦU TƯ KINH DOANH HẢI THÀNH</v>
      </c>
      <c r="G196" s="17" t="s">
        <v>1391</v>
      </c>
      <c r="H196" s="226" t="str">
        <f>IF(E196="","",VLOOKUP(G196,'TONG HOP'!$C$8:$E$799,2,0))</f>
        <v>Than cục 4- Hải Thành Lô1</v>
      </c>
      <c r="I196" s="226" t="str">
        <f>IF(B196="","",VLOOKUP(G196,'TONG HOP'!$C$8:$F$799,4,0))</f>
        <v>kg</v>
      </c>
      <c r="J196" s="63">
        <f t="shared" si="32"/>
        <v>33891.756249999999</v>
      </c>
      <c r="K196" s="63">
        <f t="shared" si="33"/>
        <v>35488.75</v>
      </c>
      <c r="L196" s="63">
        <f t="shared" si="42"/>
        <v>36250</v>
      </c>
      <c r="M196" s="392">
        <f>IF(Y196="","",VLOOKUP(G196,'Danh mục CODE'!$D$2:$I$1880,4,0))</f>
        <v>4.4999999999999998E-2</v>
      </c>
      <c r="N196" s="392">
        <v>6.6000000000000003E-2</v>
      </c>
      <c r="O196" s="392">
        <f t="shared" si="34"/>
        <v>2.1000000000000005E-2</v>
      </c>
      <c r="P196" s="392">
        <f>IF(Y196="","",VLOOKUP(G196,'Danh mục CODE'!$D$2:$I$1880,5,0))</f>
        <v>0.15</v>
      </c>
      <c r="Q196" s="392">
        <v>0.13350000000000001</v>
      </c>
      <c r="R196" s="392">
        <f t="shared" si="35"/>
        <v>0</v>
      </c>
      <c r="S196" s="394">
        <f t="shared" ref="S196:S198" si="44">IF(T196=0,"",J196-T196-U196)</f>
        <v>29154.008125</v>
      </c>
      <c r="T196" s="394">
        <f t="shared" si="37"/>
        <v>4737.7481250000001</v>
      </c>
      <c r="U196" s="394">
        <f t="shared" si="38"/>
        <v>0</v>
      </c>
      <c r="V196" s="424">
        <f t="shared" si="43"/>
        <v>-1.8189894035458565E-12</v>
      </c>
      <c r="W196" s="21"/>
      <c r="X196" s="515">
        <v>53950</v>
      </c>
      <c r="Y196" s="515">
        <v>17700</v>
      </c>
      <c r="Z196" s="513">
        <v>414</v>
      </c>
      <c r="AA196" s="514" t="s">
        <v>1738</v>
      </c>
    </row>
    <row r="197" spans="1:27">
      <c r="A197" s="50">
        <f t="shared" si="39"/>
        <v>193</v>
      </c>
      <c r="B197" s="580" t="s">
        <v>1642</v>
      </c>
      <c r="C197" s="23" t="s">
        <v>742</v>
      </c>
      <c r="D197" s="489" t="s">
        <v>1721</v>
      </c>
      <c r="E197" s="318" t="str">
        <f>IF(G197="","",VLOOKUP(G197,'Danh mục CODE'!$D$2:$J$20064,7,0))</f>
        <v>NCC00502</v>
      </c>
      <c r="F197" s="28" t="str">
        <f>IF(E197="","",VLOOKUP(E197,'TONG HOP'!$E$8:$W$1883,19,0))</f>
        <v>CÔNG TY CỔ PHẦN ĐẦU TƯ KINH DOANH HẢI THÀNH</v>
      </c>
      <c r="G197" s="17" t="s">
        <v>1391</v>
      </c>
      <c r="H197" s="226" t="str">
        <f>IF(E197="","",VLOOKUP(G197,'TONG HOP'!$C$8:$E$799,2,0))</f>
        <v>Than cục 4- Hải Thành Lô1</v>
      </c>
      <c r="I197" s="226" t="str">
        <f>IF(B197="","",VLOOKUP(G197,'TONG HOP'!$C$8:$F$799,4,0))</f>
        <v>kg</v>
      </c>
      <c r="J197" s="63">
        <f t="shared" si="32"/>
        <v>35266.125399999997</v>
      </c>
      <c r="K197" s="63">
        <f t="shared" si="33"/>
        <v>36927.879999999997</v>
      </c>
      <c r="L197" s="63">
        <f t="shared" si="42"/>
        <v>37720</v>
      </c>
      <c r="M197" s="392">
        <f>IF(Y197="","",VLOOKUP(G197,'Danh mục CODE'!$D$2:$I$1880,4,0))</f>
        <v>4.4999999999999998E-2</v>
      </c>
      <c r="N197" s="392">
        <v>6.6000000000000003E-2</v>
      </c>
      <c r="O197" s="392">
        <f t="shared" ref="O197:O260" si="45">IF(X197="","",IF(M197-N197&lt;0,-(M197-N197),0))</f>
        <v>2.1000000000000005E-2</v>
      </c>
      <c r="P197" s="392">
        <f>IF(Y197="","",VLOOKUP(G197,'Danh mục CODE'!$D$2:$I$1880,5,0))</f>
        <v>0.15</v>
      </c>
      <c r="Q197" s="392">
        <v>0.13350000000000001</v>
      </c>
      <c r="R197" s="392">
        <f t="shared" ref="R197:R260" si="46">IF(X197="","",IF(P197-Q197&lt;0,-(P197-Q197),0))</f>
        <v>0</v>
      </c>
      <c r="S197" s="394">
        <f t="shared" si="44"/>
        <v>30336.253419999997</v>
      </c>
      <c r="T197" s="394">
        <f t="shared" si="37"/>
        <v>4929.8719799999999</v>
      </c>
      <c r="U197" s="394">
        <f t="shared" si="38"/>
        <v>0</v>
      </c>
      <c r="V197" s="424">
        <f t="shared" si="43"/>
        <v>0</v>
      </c>
      <c r="W197" s="21"/>
      <c r="X197" s="515">
        <v>55550</v>
      </c>
      <c r="Y197" s="515">
        <v>17830</v>
      </c>
      <c r="Z197" s="513">
        <v>415</v>
      </c>
      <c r="AA197" s="514" t="s">
        <v>1741</v>
      </c>
    </row>
    <row r="198" spans="1:27">
      <c r="A198" s="50">
        <f t="shared" si="39"/>
        <v>194</v>
      </c>
      <c r="B198" s="580" t="s">
        <v>1643</v>
      </c>
      <c r="C198" s="23" t="s">
        <v>742</v>
      </c>
      <c r="D198" s="489" t="s">
        <v>1721</v>
      </c>
      <c r="E198" s="318" t="str">
        <f>IF(G198="","",VLOOKUP(G198,'Danh mục CODE'!$D$2:$J$20064,7,0))</f>
        <v>NCC00502</v>
      </c>
      <c r="F198" s="28" t="str">
        <f>IF(E198="","",VLOOKUP(E198,'TONG HOP'!$E$8:$W$1883,19,0))</f>
        <v>CÔNG TY CỔ PHẦN ĐẦU TƯ KINH DOANH HẢI THÀNH</v>
      </c>
      <c r="G198" s="17" t="s">
        <v>1391</v>
      </c>
      <c r="H198" s="226" t="str">
        <f>IF(E198="","",VLOOKUP(G198,'TONG HOP'!$C$8:$E$799,2,0))</f>
        <v>Than cục 4- Hải Thành Lô1</v>
      </c>
      <c r="I198" s="226" t="str">
        <f>IF(B198="","",VLOOKUP(G198,'TONG HOP'!$C$8:$F$799,4,0))</f>
        <v>kg</v>
      </c>
      <c r="J198" s="63">
        <f t="shared" ref="J198:J261" si="47">IF(X198="","",K198-K198*M198)</f>
        <v>35172.630900000004</v>
      </c>
      <c r="K198" s="63">
        <f t="shared" ref="K198:K261" si="48">IF(AND(X198="",N198="",Q198="",R198=""),"",L198-L198*O198-(L198-L198*O198)*R198)</f>
        <v>36829.980000000003</v>
      </c>
      <c r="L198" s="63">
        <f t="shared" ref="L198:L261" si="49">X198-Y198</f>
        <v>37620</v>
      </c>
      <c r="M198" s="392">
        <f>IF(Y198="","",VLOOKUP(G198,'Danh mục CODE'!$D$2:$I$1880,4,0))</f>
        <v>4.4999999999999998E-2</v>
      </c>
      <c r="N198" s="392">
        <v>6.6000000000000003E-2</v>
      </c>
      <c r="O198" s="392">
        <f t="shared" si="45"/>
        <v>2.1000000000000005E-2</v>
      </c>
      <c r="P198" s="392">
        <f>IF(Y198="","",VLOOKUP(G198,'Danh mục CODE'!$D$2:$I$1880,5,0))</f>
        <v>0.15</v>
      </c>
      <c r="Q198" s="392">
        <v>0.13350000000000001</v>
      </c>
      <c r="R198" s="392">
        <f t="shared" si="46"/>
        <v>0</v>
      </c>
      <c r="S198" s="394">
        <f t="shared" si="44"/>
        <v>30255.828570000005</v>
      </c>
      <c r="T198" s="394">
        <f t="shared" si="37"/>
        <v>4916.8023300000004</v>
      </c>
      <c r="U198" s="394">
        <f t="shared" si="38"/>
        <v>0</v>
      </c>
      <c r="V198" s="424">
        <f t="shared" ref="V198:V261" si="50">IF(X198="","",J198-S198-T198-U198)</f>
        <v>-1.8189894035458565E-12</v>
      </c>
      <c r="W198" s="21"/>
      <c r="X198" s="515">
        <v>56670</v>
      </c>
      <c r="Y198" s="515">
        <v>19050</v>
      </c>
      <c r="Z198" s="513">
        <v>416</v>
      </c>
      <c r="AA198" s="581" t="s">
        <v>1751</v>
      </c>
    </row>
    <row r="199" spans="1:27">
      <c r="A199" s="50">
        <f t="shared" si="39"/>
        <v>195</v>
      </c>
      <c r="B199" s="580" t="s">
        <v>1643</v>
      </c>
      <c r="C199" s="23" t="s">
        <v>742</v>
      </c>
      <c r="D199" s="489" t="s">
        <v>1721</v>
      </c>
      <c r="E199" s="318" t="str">
        <f>IF(G199="","",VLOOKUP(G199,'Danh mục CODE'!$D$2:$J$20064,7,0))</f>
        <v>NCC00502</v>
      </c>
      <c r="F199" s="28" t="str">
        <f>IF(E199="","",VLOOKUP(E199,'TONG HOP'!$E$8:$W$1883,19,0))</f>
        <v>CÔNG TY CỔ PHẦN ĐẦU TƯ KINH DOANH HẢI THÀNH</v>
      </c>
      <c r="G199" s="17" t="s">
        <v>1391</v>
      </c>
      <c r="H199" s="226" t="str">
        <f>IF(E199="","",VLOOKUP(G199,'TONG HOP'!$C$8:$E$799,2,0))</f>
        <v>Than cục 4- Hải Thành Lô1</v>
      </c>
      <c r="I199" s="226" t="str">
        <f>IF(B199="","",VLOOKUP(G199,'TONG HOP'!$C$8:$F$799,4,0))</f>
        <v>kg</v>
      </c>
      <c r="J199" s="63">
        <f t="shared" si="47"/>
        <v>34462.072700000004</v>
      </c>
      <c r="K199" s="63">
        <f t="shared" si="48"/>
        <v>36085.94</v>
      </c>
      <c r="L199" s="63">
        <f t="shared" si="49"/>
        <v>36860</v>
      </c>
      <c r="M199" s="392">
        <f>IF(Y199="","",VLOOKUP(G199,'Danh mục CODE'!$D$2:$I$1880,4,0))</f>
        <v>4.4999999999999998E-2</v>
      </c>
      <c r="N199" s="392">
        <v>6.6000000000000003E-2</v>
      </c>
      <c r="O199" s="392">
        <f t="shared" si="45"/>
        <v>2.1000000000000005E-2</v>
      </c>
      <c r="P199" s="392">
        <f>IF(Y199="","",VLOOKUP(G199,'Danh mục CODE'!$D$2:$I$1880,5,0))</f>
        <v>0.15</v>
      </c>
      <c r="Q199" s="392">
        <v>0.13350000000000001</v>
      </c>
      <c r="R199" s="392">
        <f t="shared" si="46"/>
        <v>0</v>
      </c>
      <c r="S199" s="394">
        <f t="shared" ref="S199:S260" si="51">IF(T199=0,"",J199-T199-U199)</f>
        <v>29644.599710000002</v>
      </c>
      <c r="T199" s="394">
        <f t="shared" si="37"/>
        <v>4817.4729900000002</v>
      </c>
      <c r="U199" s="394">
        <f t="shared" si="38"/>
        <v>0</v>
      </c>
      <c r="V199" s="424">
        <f t="shared" si="50"/>
        <v>1.8189894035458565E-12</v>
      </c>
      <c r="W199" s="21"/>
      <c r="X199" s="515">
        <v>55590</v>
      </c>
      <c r="Y199" s="515">
        <v>18730</v>
      </c>
      <c r="Z199" s="513">
        <v>417</v>
      </c>
      <c r="AA199" s="514" t="s">
        <v>1739</v>
      </c>
    </row>
    <row r="200" spans="1:27">
      <c r="A200" s="50">
        <f t="shared" si="39"/>
        <v>196</v>
      </c>
      <c r="B200" s="580" t="s">
        <v>1643</v>
      </c>
      <c r="C200" s="23" t="s">
        <v>742</v>
      </c>
      <c r="D200" s="489" t="s">
        <v>1721</v>
      </c>
      <c r="E200" s="318" t="str">
        <f>IF(G200="","",VLOOKUP(G200,'Danh mục CODE'!$D$2:$J$20064,7,0))</f>
        <v>NCC00502</v>
      </c>
      <c r="F200" s="28" t="str">
        <f>IF(E200="","",VLOOKUP(E200,'TONG HOP'!$E$8:$W$1883,19,0))</f>
        <v>CÔNG TY CỔ PHẦN ĐẦU TƯ KINH DOANH HẢI THÀNH</v>
      </c>
      <c r="G200" s="17" t="s">
        <v>1391</v>
      </c>
      <c r="H200" s="226" t="str">
        <f>IF(E200="","",VLOOKUP(G200,'TONG HOP'!$C$8:$E$799,2,0))</f>
        <v>Than cục 4- Hải Thành Lô1</v>
      </c>
      <c r="I200" s="226" t="str">
        <f>IF(B200="","",VLOOKUP(G200,'TONG HOP'!$C$8:$F$799,4,0))</f>
        <v>kg</v>
      </c>
      <c r="J200" s="63">
        <f t="shared" si="47"/>
        <v>33255.993649999997</v>
      </c>
      <c r="K200" s="63">
        <f t="shared" si="48"/>
        <v>34823.03</v>
      </c>
      <c r="L200" s="63">
        <f t="shared" si="49"/>
        <v>35570</v>
      </c>
      <c r="M200" s="392">
        <f>IF(Y200="","",VLOOKUP(G200,'Danh mục CODE'!$D$2:$I$1880,4,0))</f>
        <v>4.4999999999999998E-2</v>
      </c>
      <c r="N200" s="392">
        <v>6.6000000000000003E-2</v>
      </c>
      <c r="O200" s="392">
        <f t="shared" si="45"/>
        <v>2.1000000000000005E-2</v>
      </c>
      <c r="P200" s="392">
        <f>IF(Y200="","",VLOOKUP(G200,'Danh mục CODE'!$D$2:$I$1880,5,0))</f>
        <v>0.15</v>
      </c>
      <c r="Q200" s="392">
        <v>0.13350000000000001</v>
      </c>
      <c r="R200" s="392">
        <f t="shared" si="46"/>
        <v>0</v>
      </c>
      <c r="S200" s="394">
        <f t="shared" si="51"/>
        <v>28607.119144999997</v>
      </c>
      <c r="T200" s="394">
        <f t="shared" ref="T200:T263" si="52">IF(X200="","",IF(Q200&lt;P200,K200*Q200,K200*P200))</f>
        <v>4648.8745049999998</v>
      </c>
      <c r="U200" s="394">
        <f t="shared" ref="U200:U263" si="53">IF(X200="","",K200*R200)</f>
        <v>0</v>
      </c>
      <c r="V200" s="424">
        <f t="shared" si="50"/>
        <v>0</v>
      </c>
      <c r="W200" s="21"/>
      <c r="X200" s="515">
        <v>54810</v>
      </c>
      <c r="Y200" s="515">
        <v>19240</v>
      </c>
      <c r="Z200" s="513">
        <v>418</v>
      </c>
      <c r="AA200" s="581" t="s">
        <v>1752</v>
      </c>
    </row>
    <row r="201" spans="1:27">
      <c r="A201" s="50">
        <f t="shared" si="39"/>
        <v>197</v>
      </c>
      <c r="B201" s="580" t="s">
        <v>1643</v>
      </c>
      <c r="C201" s="23" t="s">
        <v>742</v>
      </c>
      <c r="D201" s="489" t="s">
        <v>1721</v>
      </c>
      <c r="E201" s="318" t="str">
        <f>IF(G201="","",VLOOKUP(G201,'Danh mục CODE'!$D$2:$J$20064,7,0))</f>
        <v>NCC00502</v>
      </c>
      <c r="F201" s="28" t="str">
        <f>IF(E201="","",VLOOKUP(E201,'TONG HOP'!$E$8:$W$1883,19,0))</f>
        <v>CÔNG TY CỔ PHẦN ĐẦU TƯ KINH DOANH HẢI THÀNH</v>
      </c>
      <c r="G201" s="17" t="s">
        <v>1391</v>
      </c>
      <c r="H201" s="226" t="str">
        <f>IF(E201="","",VLOOKUP(G201,'TONG HOP'!$C$8:$E$799,2,0))</f>
        <v>Than cục 4- Hải Thành Lô1</v>
      </c>
      <c r="I201" s="226" t="str">
        <f>IF(B201="","",VLOOKUP(G201,'TONG HOP'!$C$8:$F$799,4,0))</f>
        <v>kg</v>
      </c>
      <c r="J201" s="63">
        <f t="shared" si="47"/>
        <v>34751.905650000001</v>
      </c>
      <c r="K201" s="63">
        <f t="shared" si="48"/>
        <v>36389.43</v>
      </c>
      <c r="L201" s="63">
        <f t="shared" si="49"/>
        <v>37170</v>
      </c>
      <c r="M201" s="392">
        <f>IF(Y201="","",VLOOKUP(G201,'Danh mục CODE'!$D$2:$I$1880,4,0))</f>
        <v>4.4999999999999998E-2</v>
      </c>
      <c r="N201" s="392">
        <v>6.6000000000000003E-2</v>
      </c>
      <c r="O201" s="392">
        <f t="shared" si="45"/>
        <v>2.1000000000000005E-2</v>
      </c>
      <c r="P201" s="392">
        <f>IF(Y201="","",VLOOKUP(G201,'Danh mục CODE'!$D$2:$I$1880,5,0))</f>
        <v>0.15</v>
      </c>
      <c r="Q201" s="392">
        <v>0.13350000000000001</v>
      </c>
      <c r="R201" s="392">
        <f t="shared" si="46"/>
        <v>0</v>
      </c>
      <c r="S201" s="394">
        <f t="shared" si="51"/>
        <v>29893.916745000002</v>
      </c>
      <c r="T201" s="394">
        <f t="shared" si="52"/>
        <v>4857.9889050000002</v>
      </c>
      <c r="U201" s="394">
        <f t="shared" si="53"/>
        <v>0</v>
      </c>
      <c r="V201" s="424">
        <f t="shared" si="50"/>
        <v>-1.8189894035458565E-12</v>
      </c>
      <c r="W201" s="21"/>
      <c r="X201" s="515">
        <v>56100</v>
      </c>
      <c r="Y201" s="515">
        <v>18930</v>
      </c>
      <c r="Z201" s="513">
        <v>419</v>
      </c>
      <c r="AA201" s="514" t="s">
        <v>1718</v>
      </c>
    </row>
    <row r="202" spans="1:27">
      <c r="A202" s="50">
        <f t="shared" si="39"/>
        <v>198</v>
      </c>
      <c r="B202" s="580" t="s">
        <v>1643</v>
      </c>
      <c r="C202" s="23" t="s">
        <v>742</v>
      </c>
      <c r="D202" s="489" t="s">
        <v>1721</v>
      </c>
      <c r="E202" s="318" t="str">
        <f>IF(G202="","",VLOOKUP(G202,'Danh mục CODE'!$D$2:$J$20064,7,0))</f>
        <v>NCC00502</v>
      </c>
      <c r="F202" s="28" t="str">
        <f>IF(E202="","",VLOOKUP(E202,'TONG HOP'!$E$8:$W$1883,19,0))</f>
        <v>CÔNG TY CỔ PHẦN ĐẦU TƯ KINH DOANH HẢI THÀNH</v>
      </c>
      <c r="G202" s="17" t="s">
        <v>1391</v>
      </c>
      <c r="H202" s="226" t="str">
        <f>IF(E202="","",VLOOKUP(G202,'TONG HOP'!$C$8:$E$799,2,0))</f>
        <v>Than cục 4- Hải Thành Lô1</v>
      </c>
      <c r="I202" s="226" t="str">
        <f>IF(B202="","",VLOOKUP(G202,'TONG HOP'!$C$8:$F$799,4,0))</f>
        <v>kg</v>
      </c>
      <c r="J202" s="63">
        <f t="shared" si="47"/>
        <v>34920.195749999999</v>
      </c>
      <c r="K202" s="63">
        <f t="shared" si="48"/>
        <v>36565.65</v>
      </c>
      <c r="L202" s="63">
        <f t="shared" si="49"/>
        <v>37350</v>
      </c>
      <c r="M202" s="392">
        <f>IF(Y202="","",VLOOKUP(G202,'Danh mục CODE'!$D$2:$I$1880,4,0))</f>
        <v>4.4999999999999998E-2</v>
      </c>
      <c r="N202" s="392">
        <v>6.6000000000000003E-2</v>
      </c>
      <c r="O202" s="392">
        <f t="shared" si="45"/>
        <v>2.1000000000000005E-2</v>
      </c>
      <c r="P202" s="392">
        <f>IF(Y202="","",VLOOKUP(G202,'Danh mục CODE'!$D$2:$I$1880,5,0))</f>
        <v>0.15</v>
      </c>
      <c r="Q202" s="392">
        <v>0.13350000000000001</v>
      </c>
      <c r="R202" s="392">
        <f t="shared" si="46"/>
        <v>0</v>
      </c>
      <c r="S202" s="394">
        <f t="shared" si="51"/>
        <v>30038.681474999998</v>
      </c>
      <c r="T202" s="394">
        <f t="shared" si="52"/>
        <v>4881.5142750000005</v>
      </c>
      <c r="U202" s="394">
        <f t="shared" si="53"/>
        <v>0</v>
      </c>
      <c r="V202" s="424">
        <f t="shared" si="50"/>
        <v>9.0949470177292824E-13</v>
      </c>
      <c r="W202" s="21"/>
      <c r="X202" s="515">
        <v>57000</v>
      </c>
      <c r="Y202" s="515">
        <v>19650</v>
      </c>
      <c r="Z202" s="513">
        <v>421</v>
      </c>
      <c r="AA202" s="514" t="s">
        <v>1742</v>
      </c>
    </row>
    <row r="203" spans="1:27">
      <c r="A203" s="50">
        <f t="shared" si="39"/>
        <v>199</v>
      </c>
      <c r="B203" s="580" t="s">
        <v>1643</v>
      </c>
      <c r="C203" s="23" t="s">
        <v>742</v>
      </c>
      <c r="D203" s="489" t="s">
        <v>1721</v>
      </c>
      <c r="E203" s="318" t="str">
        <f>IF(G203="","",VLOOKUP(G203,'Danh mục CODE'!$D$2:$J$20064,7,0))</f>
        <v>NCC00502</v>
      </c>
      <c r="F203" s="28" t="str">
        <f>IF(E203="","",VLOOKUP(E203,'TONG HOP'!$E$8:$W$1883,19,0))</f>
        <v>CÔNG TY CỔ PHẦN ĐẦU TƯ KINH DOANH HẢI THÀNH</v>
      </c>
      <c r="G203" s="17" t="s">
        <v>1391</v>
      </c>
      <c r="H203" s="226" t="str">
        <f>IF(E203="","",VLOOKUP(G203,'TONG HOP'!$C$8:$E$799,2,0))</f>
        <v>Than cục 4- Hải Thành Lô1</v>
      </c>
      <c r="I203" s="226" t="str">
        <f>IF(B203="","",VLOOKUP(G203,'TONG HOP'!$C$8:$F$799,4,0))</f>
        <v>kg</v>
      </c>
      <c r="J203" s="63">
        <f t="shared" si="47"/>
        <v>38183.1538</v>
      </c>
      <c r="K203" s="63">
        <f t="shared" si="48"/>
        <v>39982.36</v>
      </c>
      <c r="L203" s="63">
        <f t="shared" si="49"/>
        <v>40840</v>
      </c>
      <c r="M203" s="392">
        <f>IF(Y203="","",VLOOKUP(G203,'Danh mục CODE'!$D$2:$I$1880,4,0))</f>
        <v>4.4999999999999998E-2</v>
      </c>
      <c r="N203" s="392">
        <v>6.6000000000000003E-2</v>
      </c>
      <c r="O203" s="392">
        <f t="shared" si="45"/>
        <v>2.1000000000000005E-2</v>
      </c>
      <c r="P203" s="392">
        <f>IF(Y203="","",VLOOKUP(G203,'Danh mục CODE'!$D$2:$I$1880,5,0))</f>
        <v>0.15</v>
      </c>
      <c r="Q203" s="392">
        <v>0.13350000000000001</v>
      </c>
      <c r="R203" s="392">
        <f t="shared" si="46"/>
        <v>0</v>
      </c>
      <c r="S203" s="394">
        <f t="shared" si="51"/>
        <v>32845.508739999997</v>
      </c>
      <c r="T203" s="394">
        <f t="shared" si="52"/>
        <v>5337.6450600000007</v>
      </c>
      <c r="U203" s="394">
        <f t="shared" si="53"/>
        <v>0</v>
      </c>
      <c r="V203" s="424">
        <f t="shared" si="50"/>
        <v>1.8189894035458565E-12</v>
      </c>
      <c r="W203" s="21"/>
      <c r="X203" s="515">
        <v>59780</v>
      </c>
      <c r="Y203" s="515">
        <v>18940</v>
      </c>
      <c r="Z203" s="513">
        <v>424</v>
      </c>
      <c r="AA203" s="514" t="s">
        <v>1667</v>
      </c>
    </row>
    <row r="204" spans="1:27">
      <c r="A204" s="50">
        <f t="shared" si="39"/>
        <v>200</v>
      </c>
      <c r="B204" s="580" t="s">
        <v>1643</v>
      </c>
      <c r="C204" s="23" t="s">
        <v>742</v>
      </c>
      <c r="D204" s="489" t="s">
        <v>1721</v>
      </c>
      <c r="E204" s="318" t="str">
        <f>IF(G204="","",VLOOKUP(G204,'Danh mục CODE'!$D$2:$J$20064,7,0))</f>
        <v>NCC00502</v>
      </c>
      <c r="F204" s="28" t="str">
        <f>IF(E204="","",VLOOKUP(E204,'TONG HOP'!$E$8:$W$1883,19,0))</f>
        <v>CÔNG TY CỔ PHẦN ĐẦU TƯ KINH DOANH HẢI THÀNH</v>
      </c>
      <c r="G204" s="17" t="s">
        <v>1391</v>
      </c>
      <c r="H204" s="226" t="str">
        <f>IF(E204="","",VLOOKUP(G204,'TONG HOP'!$C$8:$E$799,2,0))</f>
        <v>Than cục 4- Hải Thành Lô1</v>
      </c>
      <c r="I204" s="226" t="str">
        <f>IF(B204="","",VLOOKUP(G204,'TONG HOP'!$C$8:$F$799,4,0))</f>
        <v>kg</v>
      </c>
      <c r="J204" s="63">
        <f t="shared" si="47"/>
        <v>21008.21415</v>
      </c>
      <c r="K204" s="63">
        <f t="shared" si="48"/>
        <v>21998.13</v>
      </c>
      <c r="L204" s="63">
        <f t="shared" si="49"/>
        <v>22470</v>
      </c>
      <c r="M204" s="392">
        <f>IF(Y204="","",VLOOKUP(G204,'Danh mục CODE'!$D$2:$I$1880,4,0))</f>
        <v>4.4999999999999998E-2</v>
      </c>
      <c r="N204" s="392">
        <v>6.6000000000000003E-2</v>
      </c>
      <c r="O204" s="392">
        <f t="shared" si="45"/>
        <v>2.1000000000000005E-2</v>
      </c>
      <c r="P204" s="392">
        <f>IF(Y204="","",VLOOKUP(G204,'Danh mục CODE'!$D$2:$I$1880,5,0))</f>
        <v>0.15</v>
      </c>
      <c r="Q204" s="392">
        <v>0.13350000000000001</v>
      </c>
      <c r="R204" s="392">
        <f t="shared" si="46"/>
        <v>0</v>
      </c>
      <c r="S204" s="394">
        <f t="shared" si="51"/>
        <v>18071.463795</v>
      </c>
      <c r="T204" s="394">
        <f t="shared" si="52"/>
        <v>2936.7503550000001</v>
      </c>
      <c r="U204" s="394">
        <f t="shared" si="53"/>
        <v>0</v>
      </c>
      <c r="V204" s="424">
        <f t="shared" si="50"/>
        <v>0</v>
      </c>
      <c r="W204" s="21"/>
      <c r="X204" s="515">
        <v>37120</v>
      </c>
      <c r="Y204" s="515">
        <v>14650</v>
      </c>
      <c r="Z204" s="513">
        <v>425</v>
      </c>
      <c r="AA204" s="514" t="s">
        <v>1753</v>
      </c>
    </row>
    <row r="205" spans="1:27">
      <c r="A205" s="50">
        <f t="shared" si="39"/>
        <v>201</v>
      </c>
      <c r="B205" s="580" t="s">
        <v>1643</v>
      </c>
      <c r="C205" s="23" t="s">
        <v>742</v>
      </c>
      <c r="D205" s="489" t="s">
        <v>1721</v>
      </c>
      <c r="E205" s="318" t="str">
        <f>IF(G205="","",VLOOKUP(G205,'Danh mục CODE'!$D$2:$J$20064,7,0))</f>
        <v>NCC00502</v>
      </c>
      <c r="F205" s="28" t="str">
        <f>IF(E205="","",VLOOKUP(E205,'TONG HOP'!$E$8:$W$1883,19,0))</f>
        <v>CÔNG TY CỔ PHẦN ĐẦU TƯ KINH DOANH HẢI THÀNH</v>
      </c>
      <c r="G205" s="17" t="s">
        <v>1391</v>
      </c>
      <c r="H205" s="226" t="str">
        <f>IF(E205="","",VLOOKUP(G205,'TONG HOP'!$C$8:$E$799,2,0))</f>
        <v>Than cục 4- Hải Thành Lô1</v>
      </c>
      <c r="I205" s="226" t="str">
        <f>IF(B205="","",VLOOKUP(G205,'TONG HOP'!$C$8:$F$799,4,0))</f>
        <v>kg</v>
      </c>
      <c r="J205" s="63">
        <f t="shared" si="47"/>
        <v>15108.7112</v>
      </c>
      <c r="K205" s="63">
        <f t="shared" si="48"/>
        <v>15820.64</v>
      </c>
      <c r="L205" s="63">
        <f t="shared" si="49"/>
        <v>16160</v>
      </c>
      <c r="M205" s="392">
        <f>IF(Y205="","",VLOOKUP(G205,'Danh mục CODE'!$D$2:$I$1880,4,0))</f>
        <v>4.4999999999999998E-2</v>
      </c>
      <c r="N205" s="392">
        <v>6.6000000000000003E-2</v>
      </c>
      <c r="O205" s="392">
        <f t="shared" si="45"/>
        <v>2.1000000000000005E-2</v>
      </c>
      <c r="P205" s="392">
        <f>IF(Y205="","",VLOOKUP(G205,'Danh mục CODE'!$D$2:$I$1880,5,0))</f>
        <v>0.15</v>
      </c>
      <c r="Q205" s="392">
        <v>0.13350000000000001</v>
      </c>
      <c r="R205" s="392">
        <f t="shared" si="46"/>
        <v>0</v>
      </c>
      <c r="S205" s="394">
        <f t="shared" si="51"/>
        <v>12996.65576</v>
      </c>
      <c r="T205" s="394">
        <f t="shared" si="52"/>
        <v>2112.0554400000001</v>
      </c>
      <c r="U205" s="394">
        <f t="shared" si="53"/>
        <v>0</v>
      </c>
      <c r="V205" s="424">
        <f t="shared" si="50"/>
        <v>0</v>
      </c>
      <c r="W205" s="21"/>
      <c r="X205" s="515">
        <v>26490</v>
      </c>
      <c r="Y205" s="515">
        <v>10330</v>
      </c>
      <c r="Z205" s="513">
        <v>427</v>
      </c>
      <c r="AA205" s="514" t="s">
        <v>1754</v>
      </c>
    </row>
    <row r="206" spans="1:27">
      <c r="A206" s="50">
        <f t="shared" si="39"/>
        <v>202</v>
      </c>
      <c r="B206" s="580" t="s">
        <v>1643</v>
      </c>
      <c r="C206" s="23" t="s">
        <v>742</v>
      </c>
      <c r="D206" s="489" t="s">
        <v>1721</v>
      </c>
      <c r="E206" s="318" t="str">
        <f>IF(G206="","",VLOOKUP(G206,'Danh mục CODE'!$D$2:$J$20064,7,0))</f>
        <v>NCC00502</v>
      </c>
      <c r="F206" s="28" t="str">
        <f>IF(E206="","",VLOOKUP(E206,'TONG HOP'!$E$8:$W$1883,19,0))</f>
        <v>CÔNG TY CỔ PHẦN ĐẦU TƯ KINH DOANH HẢI THÀNH</v>
      </c>
      <c r="G206" s="17" t="s">
        <v>1391</v>
      </c>
      <c r="H206" s="226" t="str">
        <f>IF(E206="","",VLOOKUP(G206,'TONG HOP'!$C$8:$E$799,2,0))</f>
        <v>Than cục 4- Hải Thành Lô1</v>
      </c>
      <c r="I206" s="226" t="str">
        <f>IF(B206="","",VLOOKUP(G206,'TONG HOP'!$C$8:$F$799,4,0))</f>
        <v>kg</v>
      </c>
      <c r="J206" s="63">
        <f t="shared" si="47"/>
        <v>34994.991350000004</v>
      </c>
      <c r="K206" s="63">
        <f t="shared" si="48"/>
        <v>36643.97</v>
      </c>
      <c r="L206" s="63">
        <f t="shared" si="49"/>
        <v>37430</v>
      </c>
      <c r="M206" s="392">
        <f>IF(Y206="","",VLOOKUP(G206,'Danh mục CODE'!$D$2:$I$1880,4,0))</f>
        <v>4.4999999999999998E-2</v>
      </c>
      <c r="N206" s="392">
        <v>6.6000000000000003E-2</v>
      </c>
      <c r="O206" s="392">
        <f t="shared" si="45"/>
        <v>2.1000000000000005E-2</v>
      </c>
      <c r="P206" s="392">
        <f>IF(Y206="","",VLOOKUP(G206,'Danh mục CODE'!$D$2:$I$1880,5,0))</f>
        <v>0.15</v>
      </c>
      <c r="Q206" s="392">
        <v>0.13350000000000001</v>
      </c>
      <c r="R206" s="392">
        <f t="shared" si="46"/>
        <v>0</v>
      </c>
      <c r="S206" s="394">
        <f t="shared" si="51"/>
        <v>30103.021355000004</v>
      </c>
      <c r="T206" s="394">
        <f t="shared" si="52"/>
        <v>4891.9699950000004</v>
      </c>
      <c r="U206" s="394">
        <f t="shared" si="53"/>
        <v>0</v>
      </c>
      <c r="V206" s="424">
        <f t="shared" si="50"/>
        <v>-9.0949470177292824E-13</v>
      </c>
      <c r="W206" s="21"/>
      <c r="X206" s="515">
        <v>54950</v>
      </c>
      <c r="Y206" s="515">
        <v>17520</v>
      </c>
      <c r="Z206" s="513">
        <v>428</v>
      </c>
      <c r="AA206" s="514" t="s">
        <v>1744</v>
      </c>
    </row>
    <row r="207" spans="1:27">
      <c r="A207" s="50">
        <f t="shared" si="39"/>
        <v>203</v>
      </c>
      <c r="B207" s="580" t="s">
        <v>1643</v>
      </c>
      <c r="C207" s="23" t="s">
        <v>742</v>
      </c>
      <c r="D207" s="489" t="s">
        <v>1721</v>
      </c>
      <c r="E207" s="318" t="str">
        <f>IF(G207="","",VLOOKUP(G207,'Danh mục CODE'!$D$2:$J$20064,7,0))</f>
        <v>NCC00502</v>
      </c>
      <c r="F207" s="28" t="str">
        <f>IF(E207="","",VLOOKUP(E207,'TONG HOP'!$E$8:$W$1883,19,0))</f>
        <v>CÔNG TY CỔ PHẦN ĐẦU TƯ KINH DOANH HẢI THÀNH</v>
      </c>
      <c r="G207" s="17" t="s">
        <v>1391</v>
      </c>
      <c r="H207" s="226" t="str">
        <f>IF(E207="","",VLOOKUP(G207,'TONG HOP'!$C$8:$E$799,2,0))</f>
        <v>Than cục 4- Hải Thành Lô1</v>
      </c>
      <c r="I207" s="226" t="str">
        <f>IF(B207="","",VLOOKUP(G207,'TONG HOP'!$C$8:$F$799,4,0))</f>
        <v>kg</v>
      </c>
      <c r="J207" s="63">
        <f t="shared" si="47"/>
        <v>38127.057100000005</v>
      </c>
      <c r="K207" s="63">
        <f t="shared" si="48"/>
        <v>39923.620000000003</v>
      </c>
      <c r="L207" s="63">
        <f t="shared" si="49"/>
        <v>40780</v>
      </c>
      <c r="M207" s="392">
        <f>IF(Y207="","",VLOOKUP(G207,'Danh mục CODE'!$D$2:$I$1880,4,0))</f>
        <v>4.4999999999999998E-2</v>
      </c>
      <c r="N207" s="392">
        <v>6.6000000000000003E-2</v>
      </c>
      <c r="O207" s="392">
        <f t="shared" si="45"/>
        <v>2.1000000000000005E-2</v>
      </c>
      <c r="P207" s="392">
        <f>IF(Y207="","",VLOOKUP(G207,'Danh mục CODE'!$D$2:$I$1880,5,0))</f>
        <v>0.15</v>
      </c>
      <c r="Q207" s="392">
        <v>0.13350000000000001</v>
      </c>
      <c r="R207" s="392">
        <f t="shared" si="46"/>
        <v>0</v>
      </c>
      <c r="S207" s="394">
        <f t="shared" si="51"/>
        <v>32797.253830000001</v>
      </c>
      <c r="T207" s="394">
        <f t="shared" si="52"/>
        <v>5329.8032700000003</v>
      </c>
      <c r="U207" s="394">
        <f t="shared" si="53"/>
        <v>0</v>
      </c>
      <c r="V207" s="424">
        <f t="shared" si="50"/>
        <v>3.637978807091713E-12</v>
      </c>
      <c r="W207" s="21"/>
      <c r="X207" s="515">
        <v>60130</v>
      </c>
      <c r="Y207" s="515">
        <v>19350</v>
      </c>
      <c r="Z207" s="513">
        <v>429</v>
      </c>
      <c r="AA207" s="514" t="s">
        <v>1743</v>
      </c>
    </row>
    <row r="208" spans="1:27">
      <c r="A208" s="50">
        <f t="shared" si="39"/>
        <v>204</v>
      </c>
      <c r="B208" s="580" t="s">
        <v>1643</v>
      </c>
      <c r="C208" s="23" t="s">
        <v>742</v>
      </c>
      <c r="D208" s="489" t="s">
        <v>1721</v>
      </c>
      <c r="E208" s="318" t="str">
        <f>IF(G208="","",VLOOKUP(G208,'Danh mục CODE'!$D$2:$J$20064,7,0))</f>
        <v>NCC00502</v>
      </c>
      <c r="F208" s="28" t="str">
        <f>IF(E208="","",VLOOKUP(E208,'TONG HOP'!$E$8:$W$1883,19,0))</f>
        <v>CÔNG TY CỔ PHẦN ĐẦU TƯ KINH DOANH HẢI THÀNH</v>
      </c>
      <c r="G208" s="17" t="s">
        <v>1391</v>
      </c>
      <c r="H208" s="226" t="str">
        <f>IF(E208="","",VLOOKUP(G208,'TONG HOP'!$C$8:$E$799,2,0))</f>
        <v>Than cục 4- Hải Thành Lô1</v>
      </c>
      <c r="I208" s="226" t="str">
        <f>IF(B208="","",VLOOKUP(G208,'TONG HOP'!$C$8:$F$799,4,0))</f>
        <v>kg</v>
      </c>
      <c r="J208" s="63">
        <f t="shared" si="47"/>
        <v>41156.278900000005</v>
      </c>
      <c r="K208" s="63">
        <f t="shared" si="48"/>
        <v>43095.58</v>
      </c>
      <c r="L208" s="63">
        <f t="shared" si="49"/>
        <v>44020</v>
      </c>
      <c r="M208" s="392">
        <f>IF(Y208="","",VLOOKUP(G208,'Danh mục CODE'!$D$2:$I$1880,4,0))</f>
        <v>4.4999999999999998E-2</v>
      </c>
      <c r="N208" s="392">
        <v>6.6000000000000003E-2</v>
      </c>
      <c r="O208" s="392">
        <f t="shared" si="45"/>
        <v>2.1000000000000005E-2</v>
      </c>
      <c r="P208" s="392">
        <f>IF(Y208="","",VLOOKUP(G208,'Danh mục CODE'!$D$2:$I$1880,5,0))</f>
        <v>0.15</v>
      </c>
      <c r="Q208" s="392">
        <v>0.13350000000000001</v>
      </c>
      <c r="R208" s="392">
        <f t="shared" si="46"/>
        <v>0</v>
      </c>
      <c r="S208" s="394">
        <f t="shared" si="51"/>
        <v>35403.018970000005</v>
      </c>
      <c r="T208" s="394">
        <f t="shared" si="52"/>
        <v>5753.2599300000002</v>
      </c>
      <c r="U208" s="394">
        <f t="shared" si="53"/>
        <v>0</v>
      </c>
      <c r="V208" s="424">
        <f t="shared" si="50"/>
        <v>0</v>
      </c>
      <c r="W208" s="21"/>
      <c r="X208" s="515">
        <v>61260</v>
      </c>
      <c r="Y208" s="515">
        <v>17240</v>
      </c>
      <c r="Z208" s="513">
        <v>430</v>
      </c>
      <c r="AA208" s="514" t="s">
        <v>1755</v>
      </c>
    </row>
    <row r="209" spans="1:27">
      <c r="A209" s="50">
        <f t="shared" ref="A209:A272" si="54">A208+1</f>
        <v>205</v>
      </c>
      <c r="B209" s="580" t="s">
        <v>1643</v>
      </c>
      <c r="C209" s="23" t="s">
        <v>742</v>
      </c>
      <c r="D209" s="489" t="s">
        <v>1721</v>
      </c>
      <c r="E209" s="318" t="str">
        <f>IF(G209="","",VLOOKUP(G209,'Danh mục CODE'!$D$2:$J$20064,7,0))</f>
        <v>NCC00502</v>
      </c>
      <c r="F209" s="28" t="str">
        <f>IF(E209="","",VLOOKUP(E209,'TONG HOP'!$E$8:$W$1883,19,0))</f>
        <v>CÔNG TY CỔ PHẦN ĐẦU TƯ KINH DOANH HẢI THÀNH</v>
      </c>
      <c r="G209" s="17" t="s">
        <v>1391</v>
      </c>
      <c r="H209" s="226" t="str">
        <f>IF(E209="","",VLOOKUP(G209,'TONG HOP'!$C$8:$E$799,2,0))</f>
        <v>Than cục 4- Hải Thành Lô1</v>
      </c>
      <c r="I209" s="226" t="str">
        <f>IF(B209="","",VLOOKUP(G209,'TONG HOP'!$C$8:$F$799,4,0))</f>
        <v>kg</v>
      </c>
      <c r="J209" s="63">
        <f t="shared" si="47"/>
        <v>30862.534449999999</v>
      </c>
      <c r="K209" s="63">
        <f t="shared" si="48"/>
        <v>32316.79</v>
      </c>
      <c r="L209" s="63">
        <f t="shared" si="49"/>
        <v>33010</v>
      </c>
      <c r="M209" s="392">
        <f>IF(Y209="","",VLOOKUP(G209,'Danh mục CODE'!$D$2:$I$1880,4,0))</f>
        <v>4.4999999999999998E-2</v>
      </c>
      <c r="N209" s="392">
        <v>6.6000000000000003E-2</v>
      </c>
      <c r="O209" s="392">
        <f t="shared" si="45"/>
        <v>2.1000000000000005E-2</v>
      </c>
      <c r="P209" s="392">
        <f>IF(Y209="","",VLOOKUP(G209,'Danh mục CODE'!$D$2:$I$1880,5,0))</f>
        <v>0.15</v>
      </c>
      <c r="Q209" s="392">
        <v>0.13350000000000001</v>
      </c>
      <c r="R209" s="392">
        <f t="shared" si="46"/>
        <v>0</v>
      </c>
      <c r="S209" s="394">
        <f t="shared" si="51"/>
        <v>26548.242984999997</v>
      </c>
      <c r="T209" s="394">
        <f t="shared" si="52"/>
        <v>4314.2914650000002</v>
      </c>
      <c r="U209" s="394">
        <f t="shared" si="53"/>
        <v>0</v>
      </c>
      <c r="V209" s="424">
        <f t="shared" si="50"/>
        <v>1.8189894035458565E-12</v>
      </c>
      <c r="W209" s="21"/>
      <c r="X209" s="515">
        <v>51560</v>
      </c>
      <c r="Y209" s="515">
        <v>18550</v>
      </c>
      <c r="Z209" s="513">
        <v>433</v>
      </c>
      <c r="AA209" s="514" t="s">
        <v>1745</v>
      </c>
    </row>
    <row r="210" spans="1:27">
      <c r="A210" s="50">
        <f>A209+1</f>
        <v>206</v>
      </c>
      <c r="B210" s="580" t="s">
        <v>1643</v>
      </c>
      <c r="C210" s="23" t="s">
        <v>742</v>
      </c>
      <c r="D210" s="489" t="s">
        <v>1721</v>
      </c>
      <c r="E210" s="318" t="str">
        <f>IF(G210="","",VLOOKUP(G210,'Danh mục CODE'!$D$2:$J$20064,7,0))</f>
        <v>NCC00502</v>
      </c>
      <c r="F210" s="28" t="str">
        <f>IF(E210="","",VLOOKUP(E210,'TONG HOP'!$E$8:$W$1883,19,0))</f>
        <v>CÔNG TY CỔ PHẦN ĐẦU TƯ KINH DOANH HẢI THÀNH</v>
      </c>
      <c r="G210" s="17" t="s">
        <v>1391</v>
      </c>
      <c r="H210" s="226" t="str">
        <f>IF(E210="","",VLOOKUP(G210,'TONG HOP'!$C$8:$E$799,2,0))</f>
        <v>Than cục 4- Hải Thành Lô1</v>
      </c>
      <c r="I210" s="226" t="str">
        <f>IF(B210="","",VLOOKUP(G210,'TONG HOP'!$C$8:$F$799,4,0))</f>
        <v>kg</v>
      </c>
      <c r="J210" s="63">
        <f t="shared" si="47"/>
        <v>26019.519349999999</v>
      </c>
      <c r="K210" s="63">
        <f t="shared" si="48"/>
        <v>27245.57</v>
      </c>
      <c r="L210" s="63">
        <f t="shared" si="49"/>
        <v>27830</v>
      </c>
      <c r="M210" s="392">
        <f>IF(Y210="","",VLOOKUP(G210,'Danh mục CODE'!$D$2:$I$1880,4,0))</f>
        <v>4.4999999999999998E-2</v>
      </c>
      <c r="N210" s="392">
        <v>6.6000000000000003E-2</v>
      </c>
      <c r="O210" s="392">
        <f t="shared" si="45"/>
        <v>2.1000000000000005E-2</v>
      </c>
      <c r="P210" s="392">
        <f>IF(Y210="","",VLOOKUP(G210,'Danh mục CODE'!$D$2:$I$1880,5,0))</f>
        <v>0.15</v>
      </c>
      <c r="Q210" s="392">
        <v>0.13350000000000001</v>
      </c>
      <c r="R210" s="392">
        <f t="shared" si="46"/>
        <v>0</v>
      </c>
      <c r="S210" s="394">
        <f t="shared" si="51"/>
        <v>22382.235754999998</v>
      </c>
      <c r="T210" s="394">
        <f t="shared" si="52"/>
        <v>3637.2835950000003</v>
      </c>
      <c r="U210" s="394">
        <f t="shared" si="53"/>
        <v>0</v>
      </c>
      <c r="V210" s="424">
        <f t="shared" si="50"/>
        <v>4.5474735088646412E-13</v>
      </c>
      <c r="W210" s="21"/>
      <c r="X210" s="515">
        <v>46640</v>
      </c>
      <c r="Y210" s="515">
        <v>18810</v>
      </c>
      <c r="Z210" s="513">
        <v>436</v>
      </c>
      <c r="AA210" s="514" t="s">
        <v>1637</v>
      </c>
    </row>
    <row r="211" spans="1:27">
      <c r="A211" s="50">
        <f t="shared" si="54"/>
        <v>207</v>
      </c>
      <c r="B211" s="580" t="s">
        <v>1643</v>
      </c>
      <c r="C211" s="23" t="s">
        <v>742</v>
      </c>
      <c r="D211" s="489" t="s">
        <v>1721</v>
      </c>
      <c r="E211" s="318" t="str">
        <f>IF(G211="","",VLOOKUP(G211,'Danh mục CODE'!$D$2:$J$20064,7,0))</f>
        <v>NCC00502</v>
      </c>
      <c r="F211" s="28" t="str">
        <f>IF(E211="","",VLOOKUP(E211,'TONG HOP'!$E$8:$W$1883,19,0))</f>
        <v>CÔNG TY CỔ PHẦN ĐẦU TƯ KINH DOANH HẢI THÀNH</v>
      </c>
      <c r="G211" s="17" t="s">
        <v>1391</v>
      </c>
      <c r="H211" s="226" t="str">
        <f>IF(E211="","",VLOOKUP(G211,'TONG HOP'!$C$8:$E$799,2,0))</f>
        <v>Than cục 4- Hải Thành Lô1</v>
      </c>
      <c r="I211" s="226" t="str">
        <f>IF(B211="","",VLOOKUP(G211,'TONG HOP'!$C$8:$F$799,4,0))</f>
        <v>kg</v>
      </c>
      <c r="J211" s="63">
        <f t="shared" si="47"/>
        <v>27665.022550000002</v>
      </c>
      <c r="K211" s="63">
        <f t="shared" si="48"/>
        <v>28968.61</v>
      </c>
      <c r="L211" s="63">
        <f t="shared" si="49"/>
        <v>29590</v>
      </c>
      <c r="M211" s="392">
        <f>IF(Y211="","",VLOOKUP(G211,'Danh mục CODE'!$D$2:$I$1880,4,0))</f>
        <v>4.4999999999999998E-2</v>
      </c>
      <c r="N211" s="392">
        <v>6.6000000000000003E-2</v>
      </c>
      <c r="O211" s="392">
        <f t="shared" si="45"/>
        <v>2.1000000000000005E-2</v>
      </c>
      <c r="P211" s="392">
        <f>IF(Y211="","",VLOOKUP(G211,'Danh mục CODE'!$D$2:$I$1880,5,0))</f>
        <v>0.15</v>
      </c>
      <c r="Q211" s="392">
        <v>0.13350000000000001</v>
      </c>
      <c r="R211" s="392">
        <f t="shared" si="46"/>
        <v>0</v>
      </c>
      <c r="S211" s="394">
        <f t="shared" si="51"/>
        <v>23797.713115000002</v>
      </c>
      <c r="T211" s="394">
        <f t="shared" si="52"/>
        <v>3867.3094350000001</v>
      </c>
      <c r="U211" s="394">
        <f t="shared" si="53"/>
        <v>0</v>
      </c>
      <c r="V211" s="424">
        <f t="shared" si="50"/>
        <v>-9.0949470177292824E-13</v>
      </c>
      <c r="W211" s="21"/>
      <c r="X211" s="515">
        <v>49180</v>
      </c>
      <c r="Y211" s="515">
        <v>19590</v>
      </c>
      <c r="Z211" s="513">
        <v>439</v>
      </c>
      <c r="AA211" s="514" t="s">
        <v>1636</v>
      </c>
    </row>
    <row r="212" spans="1:27">
      <c r="A212" s="50">
        <f t="shared" si="54"/>
        <v>208</v>
      </c>
      <c r="B212" s="580" t="s">
        <v>1643</v>
      </c>
      <c r="C212" s="23" t="s">
        <v>742</v>
      </c>
      <c r="D212" s="489" t="s">
        <v>1721</v>
      </c>
      <c r="E212" s="318" t="str">
        <f>IF(G212="","",VLOOKUP(G212,'Danh mục CODE'!$D$2:$J$20064,7,0))</f>
        <v>NCC00502</v>
      </c>
      <c r="F212" s="28" t="str">
        <f>IF(E212="","",VLOOKUP(E212,'TONG HOP'!$E$8:$W$1883,19,0))</f>
        <v>CÔNG TY CỔ PHẦN ĐẦU TƯ KINH DOANH HẢI THÀNH</v>
      </c>
      <c r="G212" s="17" t="s">
        <v>1391</v>
      </c>
      <c r="H212" s="226" t="str">
        <f>IF(E212="","",VLOOKUP(G212,'TONG HOP'!$C$8:$E$799,2,0))</f>
        <v>Than cục 4- Hải Thành Lô1</v>
      </c>
      <c r="I212" s="226" t="str">
        <f>IF(B212="","",VLOOKUP(G212,'TONG HOP'!$C$8:$F$799,4,0))</f>
        <v>kg</v>
      </c>
      <c r="J212" s="63">
        <f t="shared" si="47"/>
        <v>32872.6662</v>
      </c>
      <c r="K212" s="63">
        <f t="shared" si="48"/>
        <v>34421.64</v>
      </c>
      <c r="L212" s="63">
        <f t="shared" si="49"/>
        <v>35160</v>
      </c>
      <c r="M212" s="392">
        <f>IF(Y212="","",VLOOKUP(G212,'Danh mục CODE'!$D$2:$I$1880,4,0))</f>
        <v>4.4999999999999998E-2</v>
      </c>
      <c r="N212" s="392">
        <v>6.6000000000000003E-2</v>
      </c>
      <c r="O212" s="392">
        <f t="shared" si="45"/>
        <v>2.1000000000000005E-2</v>
      </c>
      <c r="P212" s="392">
        <f>IF(Y212="","",VLOOKUP(G212,'Danh mục CODE'!$D$2:$I$1880,5,0))</f>
        <v>0.15</v>
      </c>
      <c r="Q212" s="392">
        <v>0.13350000000000001</v>
      </c>
      <c r="R212" s="392">
        <f t="shared" si="46"/>
        <v>0</v>
      </c>
      <c r="S212" s="394">
        <f t="shared" si="51"/>
        <v>28277.377260000001</v>
      </c>
      <c r="T212" s="394">
        <f t="shared" si="52"/>
        <v>4595.2889400000004</v>
      </c>
      <c r="U212" s="394">
        <f t="shared" si="53"/>
        <v>0</v>
      </c>
      <c r="V212" s="424">
        <f t="shared" si="50"/>
        <v>-1.8189894035458565E-12</v>
      </c>
      <c r="W212" s="21"/>
      <c r="X212" s="515">
        <v>53470</v>
      </c>
      <c r="Y212" s="515">
        <v>18310</v>
      </c>
      <c r="Z212" s="513">
        <v>441</v>
      </c>
      <c r="AA212" s="514" t="s">
        <v>1740</v>
      </c>
    </row>
    <row r="213" spans="1:27">
      <c r="A213" s="50">
        <f t="shared" si="54"/>
        <v>209</v>
      </c>
      <c r="B213" s="580" t="s">
        <v>1643</v>
      </c>
      <c r="C213" s="23" t="s">
        <v>742</v>
      </c>
      <c r="D213" s="489" t="s">
        <v>1721</v>
      </c>
      <c r="E213" s="318" t="str">
        <f>IF(G213="","",VLOOKUP(G213,'Danh mục CODE'!$D$2:$J$20064,7,0))</f>
        <v>NCC00502</v>
      </c>
      <c r="F213" s="28" t="str">
        <f>IF(E213="","",VLOOKUP(E213,'TONG HOP'!$E$8:$W$1883,19,0))</f>
        <v>CÔNG TY CỔ PHẦN ĐẦU TƯ KINH DOANH HẢI THÀNH</v>
      </c>
      <c r="G213" s="17" t="s">
        <v>1391</v>
      </c>
      <c r="H213" s="226" t="str">
        <f>IF(E213="","",VLOOKUP(G213,'TONG HOP'!$C$8:$E$799,2,0))</f>
        <v>Than cục 4- Hải Thành Lô1</v>
      </c>
      <c r="I213" s="226" t="str">
        <f>IF(B213="","",VLOOKUP(G213,'TONG HOP'!$C$8:$F$799,4,0))</f>
        <v>kg</v>
      </c>
      <c r="J213" s="63">
        <f t="shared" si="47"/>
        <v>35873.839650000002</v>
      </c>
      <c r="K213" s="63">
        <f t="shared" si="48"/>
        <v>37564.230000000003</v>
      </c>
      <c r="L213" s="63">
        <f t="shared" si="49"/>
        <v>38370</v>
      </c>
      <c r="M213" s="392">
        <f>IF(Y213="","",VLOOKUP(G213,'Danh mục CODE'!$D$2:$I$1880,4,0))</f>
        <v>4.4999999999999998E-2</v>
      </c>
      <c r="N213" s="392">
        <v>6.6000000000000003E-2</v>
      </c>
      <c r="O213" s="392">
        <f t="shared" si="45"/>
        <v>2.1000000000000005E-2</v>
      </c>
      <c r="P213" s="392">
        <f>IF(Y213="","",VLOOKUP(G213,'Danh mục CODE'!$D$2:$I$1880,5,0))</f>
        <v>0.15</v>
      </c>
      <c r="Q213" s="392">
        <v>0.13350000000000001</v>
      </c>
      <c r="R213" s="392">
        <f t="shared" si="46"/>
        <v>0</v>
      </c>
      <c r="S213" s="394">
        <f t="shared" si="51"/>
        <v>30859.014945000003</v>
      </c>
      <c r="T213" s="394">
        <f t="shared" si="52"/>
        <v>5014.8247050000009</v>
      </c>
      <c r="U213" s="394">
        <f t="shared" si="53"/>
        <v>0</v>
      </c>
      <c r="V213" s="424">
        <f t="shared" si="50"/>
        <v>-1.8189894035458565E-12</v>
      </c>
      <c r="W213" s="21"/>
      <c r="X213" s="515">
        <v>56700</v>
      </c>
      <c r="Y213" s="515">
        <v>18330</v>
      </c>
      <c r="Z213" s="513">
        <v>443</v>
      </c>
      <c r="AA213" s="514" t="s">
        <v>1750</v>
      </c>
    </row>
    <row r="214" spans="1:27">
      <c r="A214" s="50">
        <f t="shared" si="54"/>
        <v>210</v>
      </c>
      <c r="B214" s="580" t="s">
        <v>1643</v>
      </c>
      <c r="C214" s="23" t="s">
        <v>742</v>
      </c>
      <c r="D214" s="489" t="s">
        <v>1721</v>
      </c>
      <c r="E214" s="318" t="str">
        <f>IF(G214="","",VLOOKUP(G214,'Danh mục CODE'!$D$2:$J$20064,7,0))</f>
        <v>NCC00502</v>
      </c>
      <c r="F214" s="28" t="str">
        <f>IF(E214="","",VLOOKUP(E214,'TONG HOP'!$E$8:$W$1883,19,0))</f>
        <v>CÔNG TY CỔ PHẦN ĐẦU TƯ KINH DOANH HẢI THÀNH</v>
      </c>
      <c r="G214" s="17" t="s">
        <v>1391</v>
      </c>
      <c r="H214" s="226" t="str">
        <f>IF(E214="","",VLOOKUP(G214,'TONG HOP'!$C$8:$E$799,2,0))</f>
        <v>Than cục 4- Hải Thành Lô1</v>
      </c>
      <c r="I214" s="226" t="str">
        <f>IF(B214="","",VLOOKUP(G214,'TONG HOP'!$C$8:$F$799,4,0))</f>
        <v>kg</v>
      </c>
      <c r="J214" s="63">
        <f t="shared" si="47"/>
        <v>32498.688200000001</v>
      </c>
      <c r="K214" s="63">
        <f t="shared" si="48"/>
        <v>34030.04</v>
      </c>
      <c r="L214" s="63">
        <f t="shared" si="49"/>
        <v>34760</v>
      </c>
      <c r="M214" s="392">
        <f>IF(Y214="","",VLOOKUP(G214,'Danh mục CODE'!$D$2:$I$1880,4,0))</f>
        <v>4.4999999999999998E-2</v>
      </c>
      <c r="N214" s="392">
        <v>6.6000000000000003E-2</v>
      </c>
      <c r="O214" s="392">
        <f t="shared" si="45"/>
        <v>2.1000000000000005E-2</v>
      </c>
      <c r="P214" s="392">
        <f>IF(Y214="","",VLOOKUP(G214,'Danh mục CODE'!$D$2:$I$1880,5,0))</f>
        <v>0.15</v>
      </c>
      <c r="Q214" s="392">
        <v>0.13350000000000001</v>
      </c>
      <c r="R214" s="392">
        <f t="shared" si="46"/>
        <v>0</v>
      </c>
      <c r="S214" s="394">
        <f t="shared" si="51"/>
        <v>27955.67786</v>
      </c>
      <c r="T214" s="394">
        <f t="shared" si="52"/>
        <v>4543.0103400000007</v>
      </c>
      <c r="U214" s="394">
        <f t="shared" si="53"/>
        <v>0</v>
      </c>
      <c r="V214" s="424">
        <f t="shared" si="50"/>
        <v>0</v>
      </c>
      <c r="W214" s="21"/>
      <c r="X214" s="515">
        <v>52560</v>
      </c>
      <c r="Y214" s="515">
        <v>17800</v>
      </c>
      <c r="Z214" s="513">
        <v>444</v>
      </c>
      <c r="AA214" s="514" t="s">
        <v>1741</v>
      </c>
    </row>
    <row r="215" spans="1:27">
      <c r="A215" s="50">
        <f t="shared" si="54"/>
        <v>211</v>
      </c>
      <c r="B215" s="580" t="s">
        <v>1643</v>
      </c>
      <c r="C215" s="23" t="s">
        <v>742</v>
      </c>
      <c r="D215" s="489" t="s">
        <v>1721</v>
      </c>
      <c r="E215" s="318" t="str">
        <f>IF(G215="","",VLOOKUP(G215,'Danh mục CODE'!$D$2:$J$20064,7,0))</f>
        <v>NCC00502</v>
      </c>
      <c r="F215" s="28" t="str">
        <f>IF(E215="","",VLOOKUP(E215,'TONG HOP'!$E$8:$W$1883,19,0))</f>
        <v>CÔNG TY CỔ PHẦN ĐẦU TƯ KINH DOANH HẢI THÀNH</v>
      </c>
      <c r="G215" s="17" t="s">
        <v>1391</v>
      </c>
      <c r="H215" s="226" t="str">
        <f>IF(E215="","",VLOOKUP(G215,'TONG HOP'!$C$8:$E$799,2,0))</f>
        <v>Than cục 4- Hải Thành Lô1</v>
      </c>
      <c r="I215" s="226" t="str">
        <f>IF(B215="","",VLOOKUP(G215,'TONG HOP'!$C$8:$F$799,4,0))</f>
        <v>kg</v>
      </c>
      <c r="J215" s="63">
        <f t="shared" si="47"/>
        <v>34667.760600000001</v>
      </c>
      <c r="K215" s="63">
        <f t="shared" si="48"/>
        <v>36301.32</v>
      </c>
      <c r="L215" s="63">
        <f t="shared" si="49"/>
        <v>37080</v>
      </c>
      <c r="M215" s="392">
        <f>IF(Y215="","",VLOOKUP(G215,'Danh mục CODE'!$D$2:$I$1880,4,0))</f>
        <v>4.4999999999999998E-2</v>
      </c>
      <c r="N215" s="392">
        <v>6.6000000000000003E-2</v>
      </c>
      <c r="O215" s="392">
        <f t="shared" si="45"/>
        <v>2.1000000000000005E-2</v>
      </c>
      <c r="P215" s="392">
        <f>IF(Y215="","",VLOOKUP(G215,'Danh mục CODE'!$D$2:$I$1880,5,0))</f>
        <v>0.15</v>
      </c>
      <c r="Q215" s="392">
        <v>0.13350000000000001</v>
      </c>
      <c r="R215" s="392">
        <f t="shared" si="46"/>
        <v>0</v>
      </c>
      <c r="S215" s="394">
        <f t="shared" si="51"/>
        <v>29821.534380000001</v>
      </c>
      <c r="T215" s="394">
        <f t="shared" si="52"/>
        <v>4846.2262200000005</v>
      </c>
      <c r="U215" s="394">
        <f t="shared" si="53"/>
        <v>0</v>
      </c>
      <c r="V215" s="424">
        <f t="shared" si="50"/>
        <v>0</v>
      </c>
      <c r="W215" s="21"/>
      <c r="X215" s="515">
        <v>55850</v>
      </c>
      <c r="Y215" s="515">
        <v>18770</v>
      </c>
      <c r="Z215" s="513">
        <v>445</v>
      </c>
      <c r="AA215" s="514" t="s">
        <v>1756</v>
      </c>
    </row>
    <row r="216" spans="1:27">
      <c r="A216" s="50">
        <f t="shared" si="54"/>
        <v>212</v>
      </c>
      <c r="B216" s="580" t="s">
        <v>1643</v>
      </c>
      <c r="C216" s="23" t="s">
        <v>742</v>
      </c>
      <c r="D216" s="489" t="s">
        <v>1721</v>
      </c>
      <c r="E216" s="318" t="str">
        <f>IF(G216="","",VLOOKUP(G216,'Danh mục CODE'!$D$2:$J$20064,7,0))</f>
        <v>NCC00502</v>
      </c>
      <c r="F216" s="28" t="str">
        <f>IF(E216="","",VLOOKUP(E216,'TONG HOP'!$E$8:$W$1883,19,0))</f>
        <v>CÔNG TY CỔ PHẦN ĐẦU TƯ KINH DOANH HẢI THÀNH</v>
      </c>
      <c r="G216" s="17" t="s">
        <v>1391</v>
      </c>
      <c r="H216" s="226" t="str">
        <f>IF(E216="","",VLOOKUP(G216,'TONG HOP'!$C$8:$E$799,2,0))</f>
        <v>Than cục 4- Hải Thành Lô1</v>
      </c>
      <c r="I216" s="226" t="str">
        <f>IF(B216="","",VLOOKUP(G216,'TONG HOP'!$C$8:$F$799,4,0))</f>
        <v>kg</v>
      </c>
      <c r="J216" s="63">
        <f t="shared" si="47"/>
        <v>32414.543150000001</v>
      </c>
      <c r="K216" s="63">
        <f t="shared" si="48"/>
        <v>33941.93</v>
      </c>
      <c r="L216" s="63">
        <f t="shared" si="49"/>
        <v>34670</v>
      </c>
      <c r="M216" s="392">
        <f>IF(Y216="","",VLOOKUP(G216,'Danh mục CODE'!$D$2:$I$1880,4,0))</f>
        <v>4.4999999999999998E-2</v>
      </c>
      <c r="N216" s="392">
        <v>6.6000000000000003E-2</v>
      </c>
      <c r="O216" s="392">
        <f t="shared" si="45"/>
        <v>2.1000000000000005E-2</v>
      </c>
      <c r="P216" s="392">
        <f>IF(Y216="","",VLOOKUP(G216,'Danh mục CODE'!$D$2:$I$1880,5,0))</f>
        <v>0.15</v>
      </c>
      <c r="Q216" s="392">
        <v>0.13350000000000001</v>
      </c>
      <c r="R216" s="392">
        <f t="shared" si="46"/>
        <v>0</v>
      </c>
      <c r="S216" s="394">
        <f t="shared" si="51"/>
        <v>27883.295495000002</v>
      </c>
      <c r="T216" s="394">
        <f t="shared" si="52"/>
        <v>4531.2476550000001</v>
      </c>
      <c r="U216" s="394">
        <f t="shared" si="53"/>
        <v>0</v>
      </c>
      <c r="V216" s="424">
        <f t="shared" si="50"/>
        <v>-9.0949470177292824E-13</v>
      </c>
      <c r="W216" s="21"/>
      <c r="X216" s="515">
        <v>53380</v>
      </c>
      <c r="Y216" s="515">
        <v>18710</v>
      </c>
      <c r="Z216" s="513">
        <v>447</v>
      </c>
      <c r="AA216" s="514" t="s">
        <v>1739</v>
      </c>
    </row>
    <row r="217" spans="1:27">
      <c r="A217" s="50">
        <f t="shared" si="54"/>
        <v>213</v>
      </c>
      <c r="B217" s="580" t="s">
        <v>1643</v>
      </c>
      <c r="C217" s="23" t="s">
        <v>742</v>
      </c>
      <c r="D217" s="489" t="s">
        <v>1721</v>
      </c>
      <c r="E217" s="318" t="str">
        <f>IF(G217="","",VLOOKUP(G217,'Danh mục CODE'!$D$2:$J$20064,7,0))</f>
        <v>NCC00502</v>
      </c>
      <c r="F217" s="28" t="str">
        <f>IF(E217="","",VLOOKUP(E217,'TONG HOP'!$E$8:$W$1883,19,0))</f>
        <v>CÔNG TY CỔ PHẦN ĐẦU TƯ KINH DOANH HẢI THÀNH</v>
      </c>
      <c r="G217" s="17" t="s">
        <v>1391</v>
      </c>
      <c r="H217" s="226" t="str">
        <f>IF(E217="","",VLOOKUP(G217,'TONG HOP'!$C$8:$E$799,2,0))</f>
        <v>Than cục 4- Hải Thành Lô1</v>
      </c>
      <c r="I217" s="226" t="str">
        <f>IF(B217="","",VLOOKUP(G217,'TONG HOP'!$C$8:$F$799,4,0))</f>
        <v>kg</v>
      </c>
      <c r="J217" s="63">
        <f t="shared" si="47"/>
        <v>31096.270700000001</v>
      </c>
      <c r="K217" s="63">
        <f t="shared" si="48"/>
        <v>32561.54</v>
      </c>
      <c r="L217" s="63">
        <f t="shared" si="49"/>
        <v>33260</v>
      </c>
      <c r="M217" s="392">
        <f>IF(Y217="","",VLOOKUP(G217,'Danh mục CODE'!$D$2:$I$1880,4,0))</f>
        <v>4.4999999999999998E-2</v>
      </c>
      <c r="N217" s="392">
        <v>6.6000000000000003E-2</v>
      </c>
      <c r="O217" s="392">
        <f t="shared" si="45"/>
        <v>2.1000000000000005E-2</v>
      </c>
      <c r="P217" s="392">
        <f>IF(Y217="","",VLOOKUP(G217,'Danh mục CODE'!$D$2:$I$1880,5,0))</f>
        <v>0.15</v>
      </c>
      <c r="Q217" s="392">
        <v>0.13350000000000001</v>
      </c>
      <c r="R217" s="392">
        <f t="shared" si="46"/>
        <v>0</v>
      </c>
      <c r="S217" s="394">
        <f t="shared" si="51"/>
        <v>26749.305110000001</v>
      </c>
      <c r="T217" s="394">
        <f t="shared" si="52"/>
        <v>4346.9655900000007</v>
      </c>
      <c r="U217" s="394">
        <f t="shared" si="53"/>
        <v>0</v>
      </c>
      <c r="V217" s="424">
        <f t="shared" si="50"/>
        <v>-9.0949470177292824E-13</v>
      </c>
      <c r="W217" s="21"/>
      <c r="X217" s="515">
        <v>53270</v>
      </c>
      <c r="Y217" s="515">
        <v>20010</v>
      </c>
      <c r="Z217" s="513">
        <v>448</v>
      </c>
      <c r="AA217" s="514" t="s">
        <v>1717</v>
      </c>
    </row>
    <row r="218" spans="1:27">
      <c r="A218" s="50">
        <f t="shared" si="54"/>
        <v>214</v>
      </c>
      <c r="B218" s="580" t="s">
        <v>1644</v>
      </c>
      <c r="C218" s="23" t="s">
        <v>742</v>
      </c>
      <c r="D218" s="489" t="s">
        <v>1721</v>
      </c>
      <c r="E218" s="318" t="str">
        <f>IF(G218="","",VLOOKUP(G218,'Danh mục CODE'!$D$2:$J$20064,7,0))</f>
        <v>NCC00502</v>
      </c>
      <c r="F218" s="28" t="str">
        <f>IF(E218="","",VLOOKUP(E218,'TONG HOP'!$E$8:$W$1883,19,0))</f>
        <v>CÔNG TY CỔ PHẦN ĐẦU TƯ KINH DOANH HẢI THÀNH</v>
      </c>
      <c r="G218" s="17" t="s">
        <v>1391</v>
      </c>
      <c r="H218" s="226" t="str">
        <f>IF(E218="","",VLOOKUP(G218,'TONG HOP'!$C$8:$E$799,2,0))</f>
        <v>Than cục 4- Hải Thành Lô1</v>
      </c>
      <c r="I218" s="226" t="str">
        <f>IF(B218="","",VLOOKUP(G218,'TONG HOP'!$C$8:$F$799,4,0))</f>
        <v>kg</v>
      </c>
      <c r="J218" s="63">
        <f t="shared" si="47"/>
        <v>35855.140749999999</v>
      </c>
      <c r="K218" s="63">
        <f t="shared" si="48"/>
        <v>37544.65</v>
      </c>
      <c r="L218" s="63">
        <f t="shared" si="49"/>
        <v>38350</v>
      </c>
      <c r="M218" s="392">
        <f>IF(Y218="","",VLOOKUP(G218,'Danh mục CODE'!$D$2:$I$1880,4,0))</f>
        <v>4.4999999999999998E-2</v>
      </c>
      <c r="N218" s="392">
        <v>6.6000000000000003E-2</v>
      </c>
      <c r="O218" s="392">
        <f t="shared" si="45"/>
        <v>2.1000000000000005E-2</v>
      </c>
      <c r="P218" s="392">
        <f>IF(Y218="","",VLOOKUP(G218,'Danh mục CODE'!$D$2:$I$1880,5,0))</f>
        <v>0.15</v>
      </c>
      <c r="Q218" s="392">
        <v>0.13350000000000001</v>
      </c>
      <c r="R218" s="392">
        <f t="shared" si="46"/>
        <v>0</v>
      </c>
      <c r="S218" s="394">
        <f t="shared" si="51"/>
        <v>30842.929974999999</v>
      </c>
      <c r="T218" s="394">
        <f t="shared" si="52"/>
        <v>5012.2107750000005</v>
      </c>
      <c r="U218" s="394">
        <f t="shared" si="53"/>
        <v>0</v>
      </c>
      <c r="V218" s="424">
        <f t="shared" si="50"/>
        <v>-9.0949470177292824E-13</v>
      </c>
      <c r="W218" s="21"/>
      <c r="X218" s="515">
        <v>56130</v>
      </c>
      <c r="Y218" s="515">
        <v>17780</v>
      </c>
      <c r="Z218" s="513">
        <v>449</v>
      </c>
      <c r="AA218" s="514" t="s">
        <v>1738</v>
      </c>
    </row>
    <row r="219" spans="1:27">
      <c r="A219" s="50">
        <f t="shared" si="54"/>
        <v>215</v>
      </c>
      <c r="B219" s="580" t="s">
        <v>1644</v>
      </c>
      <c r="C219" s="23" t="s">
        <v>742</v>
      </c>
      <c r="D219" s="489" t="s">
        <v>1721</v>
      </c>
      <c r="E219" s="318" t="str">
        <f>IF(G219="","",VLOOKUP(G219,'Danh mục CODE'!$D$2:$J$20064,7,0))</f>
        <v>NCC00502</v>
      </c>
      <c r="F219" s="28" t="str">
        <f>IF(E219="","",VLOOKUP(E219,'TONG HOP'!$E$8:$W$1883,19,0))</f>
        <v>CÔNG TY CỔ PHẦN ĐẦU TƯ KINH DOANH HẢI THÀNH</v>
      </c>
      <c r="G219" s="17" t="s">
        <v>1391</v>
      </c>
      <c r="H219" s="226" t="str">
        <f>IF(E219="","",VLOOKUP(G219,'TONG HOP'!$C$8:$E$799,2,0))</f>
        <v>Than cục 4- Hải Thành Lô1</v>
      </c>
      <c r="I219" s="226" t="str">
        <f>IF(B219="","",VLOOKUP(G219,'TONG HOP'!$C$8:$F$799,4,0))</f>
        <v>kg</v>
      </c>
      <c r="J219" s="63">
        <f t="shared" si="47"/>
        <v>36733.989050000004</v>
      </c>
      <c r="K219" s="63">
        <f t="shared" si="48"/>
        <v>38464.910000000003</v>
      </c>
      <c r="L219" s="63">
        <f t="shared" si="49"/>
        <v>39290</v>
      </c>
      <c r="M219" s="392">
        <f>IF(Y219="","",VLOOKUP(G219,'Danh mục CODE'!$D$2:$I$1880,4,0))</f>
        <v>4.4999999999999998E-2</v>
      </c>
      <c r="N219" s="392">
        <v>6.6000000000000003E-2</v>
      </c>
      <c r="O219" s="392">
        <f t="shared" si="45"/>
        <v>2.1000000000000005E-2</v>
      </c>
      <c r="P219" s="392">
        <f>IF(Y219="","",VLOOKUP(G219,'Danh mục CODE'!$D$2:$I$1880,5,0))</f>
        <v>0.15</v>
      </c>
      <c r="Q219" s="392">
        <v>0.13350000000000001</v>
      </c>
      <c r="R219" s="392">
        <f t="shared" si="46"/>
        <v>0</v>
      </c>
      <c r="S219" s="394">
        <f t="shared" si="51"/>
        <v>31598.923565000005</v>
      </c>
      <c r="T219" s="394">
        <f t="shared" si="52"/>
        <v>5135.065485000001</v>
      </c>
      <c r="U219" s="394">
        <f t="shared" si="53"/>
        <v>0</v>
      </c>
      <c r="V219" s="424">
        <f t="shared" si="50"/>
        <v>-1.8189894035458565E-12</v>
      </c>
      <c r="W219" s="21"/>
      <c r="X219" s="515">
        <v>57560</v>
      </c>
      <c r="Y219" s="515">
        <v>18270</v>
      </c>
      <c r="Z219" s="513">
        <v>452</v>
      </c>
      <c r="AA219" s="514" t="s">
        <v>1757</v>
      </c>
    </row>
    <row r="220" spans="1:27">
      <c r="A220" s="50">
        <f t="shared" si="54"/>
        <v>216</v>
      </c>
      <c r="B220" s="580" t="s">
        <v>1644</v>
      </c>
      <c r="C220" s="23" t="s">
        <v>742</v>
      </c>
      <c r="D220" s="489" t="s">
        <v>1721</v>
      </c>
      <c r="E220" s="318" t="str">
        <f>IF(G220="","",VLOOKUP(G220,'Danh mục CODE'!$D$2:$J$20064,7,0))</f>
        <v>NCC00502</v>
      </c>
      <c r="F220" s="28" t="str">
        <f>IF(E220="","",VLOOKUP(E220,'TONG HOP'!$E$8:$W$1883,19,0))</f>
        <v>CÔNG TY CỔ PHẦN ĐẦU TƯ KINH DOANH HẢI THÀNH</v>
      </c>
      <c r="G220" s="17" t="s">
        <v>1391</v>
      </c>
      <c r="H220" s="226" t="str">
        <f>IF(E220="","",VLOOKUP(G220,'TONG HOP'!$C$8:$E$799,2,0))</f>
        <v>Than cục 4- Hải Thành Lô1</v>
      </c>
      <c r="I220" s="226" t="str">
        <f>IF(B220="","",VLOOKUP(G220,'TONG HOP'!$C$8:$F$799,4,0))</f>
        <v>kg</v>
      </c>
      <c r="J220" s="63">
        <f t="shared" si="47"/>
        <v>32975.510150000002</v>
      </c>
      <c r="K220" s="63">
        <f t="shared" si="48"/>
        <v>34529.33</v>
      </c>
      <c r="L220" s="63">
        <f t="shared" si="49"/>
        <v>35270</v>
      </c>
      <c r="M220" s="392">
        <f>IF(Y220="","",VLOOKUP(G220,'Danh mục CODE'!$D$2:$I$1880,4,0))</f>
        <v>4.4999999999999998E-2</v>
      </c>
      <c r="N220" s="392">
        <v>6.6000000000000003E-2</v>
      </c>
      <c r="O220" s="392">
        <f t="shared" si="45"/>
        <v>2.1000000000000005E-2</v>
      </c>
      <c r="P220" s="392">
        <f>IF(Y220="","",VLOOKUP(G220,'Danh mục CODE'!$D$2:$I$1880,5,0))</f>
        <v>0.15</v>
      </c>
      <c r="Q220" s="392">
        <v>0.13350000000000001</v>
      </c>
      <c r="R220" s="392">
        <f t="shared" si="46"/>
        <v>0</v>
      </c>
      <c r="S220" s="394">
        <f t="shared" si="51"/>
        <v>28365.844595000002</v>
      </c>
      <c r="T220" s="394">
        <f t="shared" si="52"/>
        <v>4609.6655550000005</v>
      </c>
      <c r="U220" s="394">
        <f t="shared" si="53"/>
        <v>0</v>
      </c>
      <c r="V220" s="424">
        <f t="shared" si="50"/>
        <v>-9.0949470177292824E-13</v>
      </c>
      <c r="W220" s="21"/>
      <c r="X220" s="515">
        <v>54910</v>
      </c>
      <c r="Y220" s="515">
        <v>19640</v>
      </c>
      <c r="Z220" s="513">
        <v>455</v>
      </c>
      <c r="AA220" s="514" t="s">
        <v>1742</v>
      </c>
    </row>
    <row r="221" spans="1:27">
      <c r="A221" s="50">
        <f t="shared" si="54"/>
        <v>217</v>
      </c>
      <c r="B221" s="580" t="s">
        <v>1644</v>
      </c>
      <c r="C221" s="23" t="s">
        <v>742</v>
      </c>
      <c r="D221" s="489" t="s">
        <v>1721</v>
      </c>
      <c r="E221" s="318" t="str">
        <f>IF(G221="","",VLOOKUP(G221,'Danh mục CODE'!$D$2:$J$20064,7,0))</f>
        <v>NCC00502</v>
      </c>
      <c r="F221" s="28" t="str">
        <f>IF(E221="","",VLOOKUP(E221,'TONG HOP'!$E$8:$W$1883,19,0))</f>
        <v>CÔNG TY CỔ PHẦN ĐẦU TƯ KINH DOANH HẢI THÀNH</v>
      </c>
      <c r="G221" s="17" t="s">
        <v>1391</v>
      </c>
      <c r="H221" s="226" t="str">
        <f>IF(E221="","",VLOOKUP(G221,'TONG HOP'!$C$8:$E$799,2,0))</f>
        <v>Than cục 4- Hải Thành Lô1</v>
      </c>
      <c r="I221" s="226" t="str">
        <f>IF(B221="","",VLOOKUP(G221,'TONG HOP'!$C$8:$F$799,4,0))</f>
        <v>kg</v>
      </c>
      <c r="J221" s="63">
        <f t="shared" si="47"/>
        <v>45017.601750000002</v>
      </c>
      <c r="K221" s="63">
        <f t="shared" si="48"/>
        <v>47138.85</v>
      </c>
      <c r="L221" s="63">
        <f t="shared" si="49"/>
        <v>48150</v>
      </c>
      <c r="M221" s="392">
        <f>IF(Y221="","",VLOOKUP(G221,'Danh mục CODE'!$D$2:$I$1880,4,0))</f>
        <v>4.4999999999999998E-2</v>
      </c>
      <c r="N221" s="392">
        <v>6.6000000000000003E-2</v>
      </c>
      <c r="O221" s="392">
        <f t="shared" si="45"/>
        <v>2.1000000000000005E-2</v>
      </c>
      <c r="P221" s="392">
        <f>IF(Y221="","",VLOOKUP(G221,'Danh mục CODE'!$D$2:$I$1880,5,0))</f>
        <v>0.15</v>
      </c>
      <c r="Q221" s="392">
        <v>0.13350000000000001</v>
      </c>
      <c r="R221" s="392">
        <f t="shared" si="46"/>
        <v>0</v>
      </c>
      <c r="S221" s="394">
        <f t="shared" si="51"/>
        <v>38724.565275000001</v>
      </c>
      <c r="T221" s="394">
        <f t="shared" si="52"/>
        <v>6293.0364749999999</v>
      </c>
      <c r="U221" s="394">
        <f t="shared" si="53"/>
        <v>0</v>
      </c>
      <c r="V221" s="424">
        <f t="shared" si="50"/>
        <v>9.0949470177292824E-13</v>
      </c>
      <c r="W221" s="21"/>
      <c r="X221" s="515">
        <v>67930</v>
      </c>
      <c r="Y221" s="515">
        <v>19780</v>
      </c>
      <c r="Z221" s="513">
        <v>456</v>
      </c>
      <c r="AA221" s="514" t="s">
        <v>1758</v>
      </c>
    </row>
    <row r="222" spans="1:27">
      <c r="A222" s="50">
        <f t="shared" si="54"/>
        <v>218</v>
      </c>
      <c r="B222" s="580" t="s">
        <v>1644</v>
      </c>
      <c r="C222" s="23" t="s">
        <v>742</v>
      </c>
      <c r="D222" s="489" t="s">
        <v>1721</v>
      </c>
      <c r="E222" s="318" t="str">
        <f>IF(G222="","",VLOOKUP(G222,'Danh mục CODE'!$D$2:$J$20064,7,0))</f>
        <v>NCC00502</v>
      </c>
      <c r="F222" s="28" t="str">
        <f>IF(E222="","",VLOOKUP(E222,'TONG HOP'!$E$8:$W$1883,19,0))</f>
        <v>CÔNG TY CỔ PHẦN ĐẦU TƯ KINH DOANH HẢI THÀNH</v>
      </c>
      <c r="G222" s="17" t="s">
        <v>1391</v>
      </c>
      <c r="H222" s="226" t="str">
        <f>IF(E222="","",VLOOKUP(G222,'TONG HOP'!$C$8:$E$799,2,0))</f>
        <v>Than cục 4- Hải Thành Lô1</v>
      </c>
      <c r="I222" s="226" t="str">
        <f>IF(B222="","",VLOOKUP(G222,'TONG HOP'!$C$8:$F$799,4,0))</f>
        <v>kg</v>
      </c>
      <c r="J222" s="63">
        <f t="shared" si="47"/>
        <v>45746.858850000004</v>
      </c>
      <c r="K222" s="63">
        <f t="shared" si="48"/>
        <v>47902.47</v>
      </c>
      <c r="L222" s="63">
        <f t="shared" si="49"/>
        <v>48930</v>
      </c>
      <c r="M222" s="392">
        <f>IF(Y222="","",VLOOKUP(G222,'Danh mục CODE'!$D$2:$I$1880,4,0))</f>
        <v>4.4999999999999998E-2</v>
      </c>
      <c r="N222" s="392">
        <v>6.6000000000000003E-2</v>
      </c>
      <c r="O222" s="392">
        <f t="shared" si="45"/>
        <v>2.1000000000000005E-2</v>
      </c>
      <c r="P222" s="392">
        <f>IF(Y222="","",VLOOKUP(G222,'Danh mục CODE'!$D$2:$I$1880,5,0))</f>
        <v>0.15</v>
      </c>
      <c r="Q222" s="392">
        <v>0.13350000000000001</v>
      </c>
      <c r="R222" s="392">
        <f t="shared" si="46"/>
        <v>0</v>
      </c>
      <c r="S222" s="394">
        <f t="shared" si="51"/>
        <v>39351.879105</v>
      </c>
      <c r="T222" s="394">
        <f t="shared" si="52"/>
        <v>6394.9797450000005</v>
      </c>
      <c r="U222" s="394">
        <f t="shared" si="53"/>
        <v>0</v>
      </c>
      <c r="V222" s="424">
        <f t="shared" si="50"/>
        <v>3.637978807091713E-12</v>
      </c>
      <c r="W222" s="21"/>
      <c r="X222" s="515">
        <v>71870</v>
      </c>
      <c r="Y222" s="515">
        <v>22940</v>
      </c>
      <c r="Z222" s="513">
        <v>458</v>
      </c>
      <c r="AA222" s="581" t="s">
        <v>1666</v>
      </c>
    </row>
    <row r="223" spans="1:27">
      <c r="A223" s="50">
        <f t="shared" si="54"/>
        <v>219</v>
      </c>
      <c r="B223" s="580" t="s">
        <v>1644</v>
      </c>
      <c r="C223" s="23" t="s">
        <v>742</v>
      </c>
      <c r="D223" s="489" t="s">
        <v>1721</v>
      </c>
      <c r="E223" s="318" t="str">
        <f>IF(G223="","",VLOOKUP(G223,'Danh mục CODE'!$D$2:$J$20064,7,0))</f>
        <v>NCC00502</v>
      </c>
      <c r="F223" s="28" t="str">
        <f>IF(E223="","",VLOOKUP(E223,'TONG HOP'!$E$8:$W$1883,19,0))</f>
        <v>CÔNG TY CỔ PHẦN ĐẦU TƯ KINH DOANH HẢI THÀNH</v>
      </c>
      <c r="G223" s="17" t="s">
        <v>1391</v>
      </c>
      <c r="H223" s="226" t="str">
        <f>IF(E223="","",VLOOKUP(G223,'TONG HOP'!$C$8:$E$799,2,0))</f>
        <v>Than cục 4- Hải Thành Lô1</v>
      </c>
      <c r="I223" s="226" t="str">
        <f>IF(B223="","",VLOOKUP(G223,'TONG HOP'!$C$8:$F$799,4,0))</f>
        <v>kg</v>
      </c>
      <c r="J223" s="63">
        <f t="shared" si="47"/>
        <v>32059.264050000005</v>
      </c>
      <c r="K223" s="63">
        <f t="shared" si="48"/>
        <v>33569.910000000003</v>
      </c>
      <c r="L223" s="63">
        <f t="shared" si="49"/>
        <v>34290</v>
      </c>
      <c r="M223" s="392">
        <f>IF(Y223="","",VLOOKUP(G223,'Danh mục CODE'!$D$2:$I$1880,4,0))</f>
        <v>4.4999999999999998E-2</v>
      </c>
      <c r="N223" s="392">
        <v>6.6000000000000003E-2</v>
      </c>
      <c r="O223" s="392">
        <f t="shared" si="45"/>
        <v>2.1000000000000005E-2</v>
      </c>
      <c r="P223" s="392">
        <f>IF(Y223="","",VLOOKUP(G223,'Danh mục CODE'!$D$2:$I$1880,5,0))</f>
        <v>0.15</v>
      </c>
      <c r="Q223" s="392">
        <v>0.13350000000000001</v>
      </c>
      <c r="R223" s="392">
        <f t="shared" si="46"/>
        <v>0</v>
      </c>
      <c r="S223" s="394">
        <f t="shared" si="51"/>
        <v>27577.681065000004</v>
      </c>
      <c r="T223" s="394">
        <f t="shared" si="52"/>
        <v>4481.5829850000009</v>
      </c>
      <c r="U223" s="394">
        <f t="shared" si="53"/>
        <v>0</v>
      </c>
      <c r="V223" s="424">
        <f t="shared" si="50"/>
        <v>0</v>
      </c>
      <c r="W223" s="21"/>
      <c r="X223" s="515">
        <v>53250</v>
      </c>
      <c r="Y223" s="515">
        <v>18960</v>
      </c>
      <c r="Z223" s="513">
        <v>459</v>
      </c>
      <c r="AA223" s="514" t="s">
        <v>1718</v>
      </c>
    </row>
    <row r="224" spans="1:27">
      <c r="A224" s="50">
        <f t="shared" si="54"/>
        <v>220</v>
      </c>
      <c r="B224" s="580" t="s">
        <v>1644</v>
      </c>
      <c r="C224" s="23" t="s">
        <v>742</v>
      </c>
      <c r="D224" s="489" t="s">
        <v>1721</v>
      </c>
      <c r="E224" s="318" t="str">
        <f>IF(G224="","",VLOOKUP(G224,'Danh mục CODE'!$D$2:$J$20064,7,0))</f>
        <v>NCC00502</v>
      </c>
      <c r="F224" s="28" t="str">
        <f>IF(E224="","",VLOOKUP(E224,'TONG HOP'!$E$8:$W$1883,19,0))</f>
        <v>CÔNG TY CỔ PHẦN ĐẦU TƯ KINH DOANH HẢI THÀNH</v>
      </c>
      <c r="G224" s="17" t="s">
        <v>1391</v>
      </c>
      <c r="H224" s="226" t="str">
        <f>IF(E224="","",VLOOKUP(G224,'TONG HOP'!$C$8:$E$799,2,0))</f>
        <v>Than cục 4- Hải Thành Lô1</v>
      </c>
      <c r="I224" s="226" t="str">
        <f>IF(B224="","",VLOOKUP(G224,'TONG HOP'!$C$8:$F$799,4,0))</f>
        <v>kg</v>
      </c>
      <c r="J224" s="63">
        <f t="shared" si="47"/>
        <v>30180.024600000001</v>
      </c>
      <c r="K224" s="63">
        <f t="shared" si="48"/>
        <v>31602.12</v>
      </c>
      <c r="L224" s="63">
        <f t="shared" si="49"/>
        <v>32280</v>
      </c>
      <c r="M224" s="392">
        <f>IF(Y224="","",VLOOKUP(G224,'Danh mục CODE'!$D$2:$I$1880,4,0))</f>
        <v>4.4999999999999998E-2</v>
      </c>
      <c r="N224" s="392">
        <v>6.6000000000000003E-2</v>
      </c>
      <c r="O224" s="392">
        <f t="shared" si="45"/>
        <v>2.1000000000000005E-2</v>
      </c>
      <c r="P224" s="392">
        <f>IF(Y224="","",VLOOKUP(G224,'Danh mục CODE'!$D$2:$I$1880,5,0))</f>
        <v>0.15</v>
      </c>
      <c r="Q224" s="392">
        <v>0.13350000000000001</v>
      </c>
      <c r="R224" s="392">
        <f t="shared" si="46"/>
        <v>0</v>
      </c>
      <c r="S224" s="394">
        <f t="shared" si="51"/>
        <v>25961.14158</v>
      </c>
      <c r="T224" s="394">
        <f t="shared" si="52"/>
        <v>4218.8830200000002</v>
      </c>
      <c r="U224" s="394">
        <f t="shared" si="53"/>
        <v>0</v>
      </c>
      <c r="V224" s="424">
        <f t="shared" si="50"/>
        <v>9.0949470177292824E-13</v>
      </c>
      <c r="W224" s="21"/>
      <c r="X224" s="515">
        <v>51220</v>
      </c>
      <c r="Y224" s="515">
        <v>18940</v>
      </c>
      <c r="Z224" s="513">
        <v>460</v>
      </c>
      <c r="AA224" s="514" t="s">
        <v>1759</v>
      </c>
    </row>
    <row r="225" spans="1:27">
      <c r="A225" s="50">
        <f t="shared" si="54"/>
        <v>221</v>
      </c>
      <c r="B225" s="580" t="s">
        <v>1644</v>
      </c>
      <c r="C225" s="23" t="s">
        <v>742</v>
      </c>
      <c r="D225" s="489" t="s">
        <v>1721</v>
      </c>
      <c r="E225" s="318" t="str">
        <f>IF(G225="","",VLOOKUP(G225,'Danh mục CODE'!$D$2:$J$20064,7,0))</f>
        <v>NCC00502</v>
      </c>
      <c r="F225" s="28" t="str">
        <f>IF(E225="","",VLOOKUP(E225,'TONG HOP'!$E$8:$W$1883,19,0))</f>
        <v>CÔNG TY CỔ PHẦN ĐẦU TƯ KINH DOANH HẢI THÀNH</v>
      </c>
      <c r="G225" s="17" t="s">
        <v>1391</v>
      </c>
      <c r="H225" s="226" t="str">
        <f>IF(E225="","",VLOOKUP(G225,'TONG HOP'!$C$8:$E$799,2,0))</f>
        <v>Than cục 4- Hải Thành Lô1</v>
      </c>
      <c r="I225" s="226" t="str">
        <f>IF(B225="","",VLOOKUP(G225,'TONG HOP'!$C$8:$F$799,4,0))</f>
        <v>kg</v>
      </c>
      <c r="J225" s="63">
        <f t="shared" si="47"/>
        <v>32928.762899999994</v>
      </c>
      <c r="K225" s="63">
        <f t="shared" si="48"/>
        <v>34480.379999999997</v>
      </c>
      <c r="L225" s="63">
        <f t="shared" si="49"/>
        <v>35220</v>
      </c>
      <c r="M225" s="392">
        <f>IF(Y225="","",VLOOKUP(G225,'Danh mục CODE'!$D$2:$I$1880,4,0))</f>
        <v>4.4999999999999998E-2</v>
      </c>
      <c r="N225" s="392">
        <v>6.6000000000000003E-2</v>
      </c>
      <c r="O225" s="392">
        <f t="shared" si="45"/>
        <v>2.1000000000000005E-2</v>
      </c>
      <c r="P225" s="392">
        <f>IF(Y225="","",VLOOKUP(G225,'Danh mục CODE'!$D$2:$I$1880,5,0))</f>
        <v>0.15</v>
      </c>
      <c r="Q225" s="392">
        <v>0.13350000000000001</v>
      </c>
      <c r="R225" s="392">
        <f t="shared" si="46"/>
        <v>0</v>
      </c>
      <c r="S225" s="394">
        <f t="shared" si="51"/>
        <v>28325.632169999993</v>
      </c>
      <c r="T225" s="394">
        <f t="shared" si="52"/>
        <v>4603.1307299999999</v>
      </c>
      <c r="U225" s="394">
        <f t="shared" si="53"/>
        <v>0</v>
      </c>
      <c r="V225" s="424">
        <f t="shared" si="50"/>
        <v>9.0949470177292824E-13</v>
      </c>
      <c r="W225" s="21"/>
      <c r="X225" s="515">
        <v>53510</v>
      </c>
      <c r="Y225" s="515">
        <v>18290</v>
      </c>
      <c r="Z225" s="513">
        <v>465</v>
      </c>
      <c r="AA225" s="581" t="s">
        <v>1760</v>
      </c>
    </row>
    <row r="226" spans="1:27">
      <c r="A226" s="50">
        <f t="shared" si="54"/>
        <v>222</v>
      </c>
      <c r="B226" s="580" t="s">
        <v>1644</v>
      </c>
      <c r="C226" s="23" t="s">
        <v>742</v>
      </c>
      <c r="D226" s="489" t="s">
        <v>1721</v>
      </c>
      <c r="E226" s="318" t="str">
        <f>IF(G226="","",VLOOKUP(G226,'Danh mục CODE'!$D$2:$J$20064,7,0))</f>
        <v>NCC00502</v>
      </c>
      <c r="F226" s="28" t="str">
        <f>IF(E226="","",VLOOKUP(E226,'TONG HOP'!$E$8:$W$1883,19,0))</f>
        <v>CÔNG TY CỔ PHẦN ĐẦU TƯ KINH DOANH HẢI THÀNH</v>
      </c>
      <c r="G226" s="17" t="s">
        <v>1391</v>
      </c>
      <c r="H226" s="226" t="str">
        <f>IF(E226="","",VLOOKUP(G226,'TONG HOP'!$C$8:$E$799,2,0))</f>
        <v>Than cục 4- Hải Thành Lô1</v>
      </c>
      <c r="I226" s="226" t="str">
        <f>IF(B226="","",VLOOKUP(G226,'TONG HOP'!$C$8:$F$799,4,0))</f>
        <v>kg</v>
      </c>
      <c r="J226" s="63">
        <f t="shared" si="47"/>
        <v>29404.020249999998</v>
      </c>
      <c r="K226" s="63">
        <f t="shared" si="48"/>
        <v>30789.55</v>
      </c>
      <c r="L226" s="63">
        <f t="shared" si="49"/>
        <v>31450</v>
      </c>
      <c r="M226" s="392">
        <f>IF(Y226="","",VLOOKUP(G226,'Danh mục CODE'!$D$2:$I$1880,4,0))</f>
        <v>4.4999999999999998E-2</v>
      </c>
      <c r="N226" s="392">
        <v>6.6000000000000003E-2</v>
      </c>
      <c r="O226" s="392">
        <f t="shared" si="45"/>
        <v>2.1000000000000005E-2</v>
      </c>
      <c r="P226" s="392">
        <f>IF(Y226="","",VLOOKUP(G226,'Danh mục CODE'!$D$2:$I$1880,5,0))</f>
        <v>0.15</v>
      </c>
      <c r="Q226" s="392">
        <v>0.13350000000000001</v>
      </c>
      <c r="R226" s="392">
        <f t="shared" si="46"/>
        <v>0</v>
      </c>
      <c r="S226" s="394">
        <f t="shared" si="51"/>
        <v>25293.615324999999</v>
      </c>
      <c r="T226" s="394">
        <f t="shared" si="52"/>
        <v>4110.4049249999998</v>
      </c>
      <c r="U226" s="394">
        <f t="shared" si="53"/>
        <v>0</v>
      </c>
      <c r="V226" s="424">
        <f t="shared" si="50"/>
        <v>-9.0949470177292824E-13</v>
      </c>
      <c r="W226" s="21"/>
      <c r="X226" s="515">
        <v>50260</v>
      </c>
      <c r="Y226" s="515">
        <v>18810</v>
      </c>
      <c r="Z226" s="513">
        <v>466</v>
      </c>
      <c r="AA226" s="514" t="s">
        <v>1761</v>
      </c>
    </row>
    <row r="227" spans="1:27">
      <c r="A227" s="50">
        <f t="shared" si="54"/>
        <v>223</v>
      </c>
      <c r="B227" s="580" t="s">
        <v>1644</v>
      </c>
      <c r="C227" s="23" t="s">
        <v>742</v>
      </c>
      <c r="D227" s="489" t="s">
        <v>1721</v>
      </c>
      <c r="E227" s="318" t="str">
        <f>IF(G227="","",VLOOKUP(G227,'Danh mục CODE'!$D$2:$J$20064,7,0))</f>
        <v>NCC00502</v>
      </c>
      <c r="F227" s="28" t="str">
        <f>IF(E227="","",VLOOKUP(E227,'TONG HOP'!$E$8:$W$1883,19,0))</f>
        <v>CÔNG TY CỔ PHẦN ĐẦU TƯ KINH DOANH HẢI THÀNH</v>
      </c>
      <c r="G227" s="17" t="s">
        <v>1391</v>
      </c>
      <c r="H227" s="226" t="str">
        <f>IF(E227="","",VLOOKUP(G227,'TONG HOP'!$C$8:$E$799,2,0))</f>
        <v>Than cục 4- Hải Thành Lô1</v>
      </c>
      <c r="I227" s="226" t="str">
        <f>IF(B227="","",VLOOKUP(G227,'TONG HOP'!$C$8:$F$799,4,0))</f>
        <v>kg</v>
      </c>
      <c r="J227" s="63">
        <f t="shared" si="47"/>
        <v>31610.490449999998</v>
      </c>
      <c r="K227" s="63">
        <f t="shared" si="48"/>
        <v>33099.99</v>
      </c>
      <c r="L227" s="63">
        <f t="shared" si="49"/>
        <v>33810</v>
      </c>
      <c r="M227" s="392">
        <f>IF(Y227="","",VLOOKUP(G227,'Danh mục CODE'!$D$2:$I$1880,4,0))</f>
        <v>4.4999999999999998E-2</v>
      </c>
      <c r="N227" s="392">
        <v>6.6000000000000003E-2</v>
      </c>
      <c r="O227" s="392">
        <f t="shared" si="45"/>
        <v>2.1000000000000005E-2</v>
      </c>
      <c r="P227" s="392">
        <f>IF(Y227="","",VLOOKUP(G227,'Danh mục CODE'!$D$2:$I$1880,5,0))</f>
        <v>0.15</v>
      </c>
      <c r="Q227" s="392">
        <v>0.13350000000000001</v>
      </c>
      <c r="R227" s="392">
        <f t="shared" si="46"/>
        <v>0</v>
      </c>
      <c r="S227" s="394">
        <f t="shared" si="51"/>
        <v>27191.641785</v>
      </c>
      <c r="T227" s="394">
        <f t="shared" si="52"/>
        <v>4418.8486649999995</v>
      </c>
      <c r="U227" s="394">
        <f t="shared" si="53"/>
        <v>0</v>
      </c>
      <c r="V227" s="424">
        <f t="shared" si="50"/>
        <v>-1.8189894035458565E-12</v>
      </c>
      <c r="W227" s="21"/>
      <c r="X227" s="515">
        <v>52930</v>
      </c>
      <c r="Y227" s="515">
        <v>19120</v>
      </c>
      <c r="Z227" s="513">
        <v>467</v>
      </c>
      <c r="AA227" s="581" t="s">
        <v>1762</v>
      </c>
    </row>
    <row r="228" spans="1:27">
      <c r="A228" s="50">
        <f t="shared" si="54"/>
        <v>224</v>
      </c>
      <c r="B228" s="580" t="s">
        <v>1644</v>
      </c>
      <c r="C228" s="23" t="s">
        <v>742</v>
      </c>
      <c r="D228" s="489" t="s">
        <v>1721</v>
      </c>
      <c r="E228" s="318" t="str">
        <f>IF(G228="","",VLOOKUP(G228,'Danh mục CODE'!$D$2:$J$20064,7,0))</f>
        <v>NCC00502</v>
      </c>
      <c r="F228" s="28" t="str">
        <f>IF(E228="","",VLOOKUP(E228,'TONG HOP'!$E$8:$W$1883,19,0))</f>
        <v>CÔNG TY CỔ PHẦN ĐẦU TƯ KINH DOANH HẢI THÀNH</v>
      </c>
      <c r="G228" s="17" t="s">
        <v>1391</v>
      </c>
      <c r="H228" s="226" t="str">
        <f>IF(E228="","",VLOOKUP(G228,'TONG HOP'!$C$8:$E$799,2,0))</f>
        <v>Than cục 4- Hải Thành Lô1</v>
      </c>
      <c r="I228" s="226" t="str">
        <f>IF(B228="","",VLOOKUP(G228,'TONG HOP'!$C$8:$F$799,4,0))</f>
        <v>kg</v>
      </c>
      <c r="J228" s="63">
        <f t="shared" si="47"/>
        <v>29572.31035</v>
      </c>
      <c r="K228" s="63">
        <f t="shared" si="48"/>
        <v>30965.77</v>
      </c>
      <c r="L228" s="63">
        <f t="shared" si="49"/>
        <v>31630</v>
      </c>
      <c r="M228" s="392">
        <f>IF(Y228="","",VLOOKUP(G228,'Danh mục CODE'!$D$2:$I$1880,4,0))</f>
        <v>4.4999999999999998E-2</v>
      </c>
      <c r="N228" s="392">
        <v>6.6000000000000003E-2</v>
      </c>
      <c r="O228" s="392">
        <f t="shared" si="45"/>
        <v>2.1000000000000005E-2</v>
      </c>
      <c r="P228" s="392">
        <f>IF(Y228="","",VLOOKUP(G228,'Danh mục CODE'!$D$2:$I$1880,5,0))</f>
        <v>0.15</v>
      </c>
      <c r="Q228" s="392">
        <v>0.13350000000000001</v>
      </c>
      <c r="R228" s="392">
        <f t="shared" si="46"/>
        <v>0</v>
      </c>
      <c r="S228" s="394">
        <f t="shared" si="51"/>
        <v>25438.380055000001</v>
      </c>
      <c r="T228" s="394">
        <f t="shared" si="52"/>
        <v>4133.9302950000001</v>
      </c>
      <c r="U228" s="394">
        <f t="shared" si="53"/>
        <v>0</v>
      </c>
      <c r="V228" s="424">
        <f t="shared" si="50"/>
        <v>-1.8189894035458565E-12</v>
      </c>
      <c r="W228" s="21"/>
      <c r="X228" s="515">
        <v>51730</v>
      </c>
      <c r="Y228" s="515">
        <v>20100</v>
      </c>
      <c r="Z228" s="513">
        <v>468</v>
      </c>
      <c r="AA228" s="514" t="s">
        <v>1763</v>
      </c>
    </row>
    <row r="229" spans="1:27">
      <c r="A229" s="50">
        <f t="shared" si="54"/>
        <v>225</v>
      </c>
      <c r="B229" s="580" t="s">
        <v>1644</v>
      </c>
      <c r="C229" s="23" t="s">
        <v>742</v>
      </c>
      <c r="D229" s="489" t="s">
        <v>1721</v>
      </c>
      <c r="E229" s="318" t="str">
        <f>IF(G229="","",VLOOKUP(G229,'Danh mục CODE'!$D$2:$J$20064,7,0))</f>
        <v>NCC00502</v>
      </c>
      <c r="F229" s="28" t="str">
        <f>IF(E229="","",VLOOKUP(E229,'TONG HOP'!$E$8:$W$1883,19,0))</f>
        <v>CÔNG TY CỔ PHẦN ĐẦU TƯ KINH DOANH HẢI THÀNH</v>
      </c>
      <c r="G229" s="17" t="s">
        <v>1391</v>
      </c>
      <c r="H229" s="226" t="str">
        <f>IF(E229="","",VLOOKUP(G229,'TONG HOP'!$C$8:$E$799,2,0))</f>
        <v>Than cục 4- Hải Thành Lô1</v>
      </c>
      <c r="I229" s="226" t="str">
        <f>IF(B229="","",VLOOKUP(G229,'TONG HOP'!$C$8:$F$799,4,0))</f>
        <v>kg</v>
      </c>
      <c r="J229" s="63">
        <f t="shared" si="47"/>
        <v>17212.337449999999</v>
      </c>
      <c r="K229" s="63">
        <f t="shared" si="48"/>
        <v>18023.39</v>
      </c>
      <c r="L229" s="63">
        <f t="shared" si="49"/>
        <v>18410</v>
      </c>
      <c r="M229" s="392">
        <f>IF(Y229="","",VLOOKUP(G229,'Danh mục CODE'!$D$2:$I$1880,4,0))</f>
        <v>4.4999999999999998E-2</v>
      </c>
      <c r="N229" s="392">
        <v>6.6000000000000003E-2</v>
      </c>
      <c r="O229" s="392">
        <f t="shared" si="45"/>
        <v>2.1000000000000005E-2</v>
      </c>
      <c r="P229" s="392">
        <f>IF(Y229="","",VLOOKUP(G229,'Danh mục CODE'!$D$2:$I$1880,5,0))</f>
        <v>0.15</v>
      </c>
      <c r="Q229" s="392">
        <v>0.13350000000000001</v>
      </c>
      <c r="R229" s="392">
        <f t="shared" si="46"/>
        <v>0</v>
      </c>
      <c r="S229" s="394">
        <f t="shared" si="51"/>
        <v>14806.214884999999</v>
      </c>
      <c r="T229" s="394">
        <f t="shared" si="52"/>
        <v>2406.1225650000001</v>
      </c>
      <c r="U229" s="394">
        <f t="shared" si="53"/>
        <v>0</v>
      </c>
      <c r="V229" s="424">
        <f t="shared" si="50"/>
        <v>-4.5474735088646412E-13</v>
      </c>
      <c r="W229" s="21"/>
      <c r="X229" s="515">
        <v>33030</v>
      </c>
      <c r="Y229" s="515">
        <v>14620</v>
      </c>
      <c r="Z229" s="513">
        <v>469</v>
      </c>
      <c r="AA229" s="514" t="s">
        <v>1753</v>
      </c>
    </row>
    <row r="230" spans="1:27">
      <c r="A230" s="50">
        <f t="shared" si="54"/>
        <v>226</v>
      </c>
      <c r="B230" s="580" t="s">
        <v>1644</v>
      </c>
      <c r="C230" s="23" t="s">
        <v>742</v>
      </c>
      <c r="D230" s="489" t="s">
        <v>1721</v>
      </c>
      <c r="E230" s="318" t="str">
        <f>IF(G230="","",VLOOKUP(G230,'Danh mục CODE'!$D$2:$J$20064,7,0))</f>
        <v>NCC00502</v>
      </c>
      <c r="F230" s="28" t="str">
        <f>IF(E230="","",VLOOKUP(E230,'TONG HOP'!$E$8:$W$1883,19,0))</f>
        <v>CÔNG TY CỔ PHẦN ĐẦU TƯ KINH DOANH HẢI THÀNH</v>
      </c>
      <c r="G230" s="17" t="s">
        <v>1391</v>
      </c>
      <c r="H230" s="226" t="str">
        <f>IF(E230="","",VLOOKUP(G230,'TONG HOP'!$C$8:$E$799,2,0))</f>
        <v>Than cục 4- Hải Thành Lô1</v>
      </c>
      <c r="I230" s="226" t="str">
        <f>IF(B230="","",VLOOKUP(G230,'TONG HOP'!$C$8:$F$799,4,0))</f>
        <v>kg</v>
      </c>
      <c r="J230" s="63">
        <f t="shared" si="47"/>
        <v>32863.316749999998</v>
      </c>
      <c r="K230" s="63">
        <f t="shared" si="48"/>
        <v>34411.85</v>
      </c>
      <c r="L230" s="63">
        <f>X230-Y230</f>
        <v>35150</v>
      </c>
      <c r="M230" s="392">
        <f>IF(Y230="","",VLOOKUP(G230,'Danh mục CODE'!$D$2:$I$1880,4,0))</f>
        <v>4.4999999999999998E-2</v>
      </c>
      <c r="N230" s="392">
        <v>6.6000000000000003E-2</v>
      </c>
      <c r="O230" s="392">
        <f>IF(X230="","",IF(M230-N230&lt;0,-(M230-N230),0))</f>
        <v>2.1000000000000005E-2</v>
      </c>
      <c r="P230" s="392">
        <f>IF(Y230="","",VLOOKUP(G230,'Danh mục CODE'!$D$2:$I$1880,5,0))</f>
        <v>0.15</v>
      </c>
      <c r="Q230" s="392">
        <v>0.13350000000000001</v>
      </c>
      <c r="R230" s="392">
        <f>IF(X230="","",IF(P230-Q230&lt;0,-(P230-Q230),0))</f>
        <v>0</v>
      </c>
      <c r="S230" s="394">
        <f>IF(T230=0,"",J230-T230-U230)</f>
        <v>28269.334774999999</v>
      </c>
      <c r="T230" s="394">
        <f t="shared" si="52"/>
        <v>4593.9819749999997</v>
      </c>
      <c r="U230" s="394">
        <f t="shared" si="53"/>
        <v>0</v>
      </c>
      <c r="V230" s="424">
        <f>IF(X230="","",J230-S230-T230-U230)</f>
        <v>-9.0949470177292824E-13</v>
      </c>
      <c r="W230" s="21"/>
      <c r="X230" s="515">
        <v>52700</v>
      </c>
      <c r="Y230" s="515">
        <v>17550</v>
      </c>
      <c r="Z230" s="513">
        <v>470</v>
      </c>
      <c r="AA230" s="514" t="s">
        <v>1744</v>
      </c>
    </row>
    <row r="231" spans="1:27">
      <c r="A231" s="50">
        <f t="shared" si="54"/>
        <v>227</v>
      </c>
      <c r="B231" s="580" t="s">
        <v>1644</v>
      </c>
      <c r="C231" s="23" t="s">
        <v>742</v>
      </c>
      <c r="D231" s="489" t="s">
        <v>1721</v>
      </c>
      <c r="E231" s="318" t="str">
        <f>IF(G231="","",VLOOKUP(G231,'Danh mục CODE'!$D$2:$J$20064,7,0))</f>
        <v>NCC00502</v>
      </c>
      <c r="F231" s="28" t="str">
        <f>IF(E231="","",VLOOKUP(E231,'TONG HOP'!$E$8:$W$1883,19,0))</f>
        <v>CÔNG TY CỔ PHẦN ĐẦU TƯ KINH DOANH HẢI THÀNH</v>
      </c>
      <c r="G231" s="17" t="s">
        <v>1391</v>
      </c>
      <c r="H231" s="226" t="str">
        <f>IF(E231="","",VLOOKUP(G231,'TONG HOP'!$C$8:$E$799,2,0))</f>
        <v>Than cục 4- Hải Thành Lô1</v>
      </c>
      <c r="I231" s="226" t="str">
        <f>IF(B231="","",VLOOKUP(G231,'TONG HOP'!$C$8:$F$799,4,0))</f>
        <v>kg</v>
      </c>
      <c r="J231" s="63">
        <f t="shared" si="47"/>
        <v>30806.437750000001</v>
      </c>
      <c r="K231" s="63">
        <f t="shared" si="48"/>
        <v>32258.05</v>
      </c>
      <c r="L231" s="63">
        <f t="shared" si="49"/>
        <v>32950</v>
      </c>
      <c r="M231" s="392">
        <f>IF(Y231="","",VLOOKUP(G231,'Danh mục CODE'!$D$2:$I$1880,4,0))</f>
        <v>4.4999999999999998E-2</v>
      </c>
      <c r="N231" s="392">
        <v>6.6000000000000003E-2</v>
      </c>
      <c r="O231" s="392">
        <f t="shared" si="45"/>
        <v>2.1000000000000005E-2</v>
      </c>
      <c r="P231" s="392">
        <f>IF(Y231="","",VLOOKUP(G231,'Danh mục CODE'!$D$2:$I$1880,5,0))</f>
        <v>0.15</v>
      </c>
      <c r="Q231" s="392">
        <v>0.13350000000000001</v>
      </c>
      <c r="R231" s="392">
        <f t="shared" si="46"/>
        <v>0</v>
      </c>
      <c r="S231" s="394">
        <f t="shared" si="51"/>
        <v>26499.988075000001</v>
      </c>
      <c r="T231" s="394">
        <f t="shared" si="52"/>
        <v>4306.4496749999998</v>
      </c>
      <c r="U231" s="394">
        <f t="shared" si="53"/>
        <v>0</v>
      </c>
      <c r="V231" s="424">
        <f t="shared" si="50"/>
        <v>0</v>
      </c>
      <c r="W231" s="21"/>
      <c r="X231" s="515">
        <v>51270</v>
      </c>
      <c r="Y231" s="515">
        <v>18320</v>
      </c>
      <c r="Z231" s="513">
        <v>471</v>
      </c>
      <c r="AA231" s="514" t="s">
        <v>1740</v>
      </c>
    </row>
    <row r="232" spans="1:27">
      <c r="A232" s="50">
        <f t="shared" si="54"/>
        <v>228</v>
      </c>
      <c r="B232" s="580" t="s">
        <v>1644</v>
      </c>
      <c r="C232" s="23" t="s">
        <v>742</v>
      </c>
      <c r="D232" s="489" t="s">
        <v>1721</v>
      </c>
      <c r="E232" s="318" t="str">
        <f>IF(G232="","",VLOOKUP(G232,'Danh mục CODE'!$D$2:$J$20064,7,0))</f>
        <v>NCC00502</v>
      </c>
      <c r="F232" s="28" t="str">
        <f>IF(E232="","",VLOOKUP(E232,'TONG HOP'!$E$8:$W$1883,19,0))</f>
        <v>CÔNG TY CỔ PHẦN ĐẦU TƯ KINH DOANH HẢI THÀNH</v>
      </c>
      <c r="G232" s="17" t="s">
        <v>1391</v>
      </c>
      <c r="H232" s="226" t="str">
        <f>IF(E232="","",VLOOKUP(G232,'TONG HOP'!$C$8:$E$799,2,0))</f>
        <v>Than cục 4- Hải Thành Lô1</v>
      </c>
      <c r="I232" s="226" t="str">
        <f>IF(B232="","",VLOOKUP(G232,'TONG HOP'!$C$8:$F$799,4,0))</f>
        <v>kg</v>
      </c>
      <c r="J232" s="63">
        <f t="shared" si="47"/>
        <v>32592.182700000001</v>
      </c>
      <c r="K232" s="63">
        <f t="shared" si="48"/>
        <v>34127.94</v>
      </c>
      <c r="L232" s="63">
        <f t="shared" si="49"/>
        <v>34860</v>
      </c>
      <c r="M232" s="392">
        <f>IF(Y232="","",VLOOKUP(G232,'Danh mục CODE'!$D$2:$I$1880,4,0))</f>
        <v>4.4999999999999998E-2</v>
      </c>
      <c r="N232" s="392">
        <v>6.6000000000000003E-2</v>
      </c>
      <c r="O232" s="392">
        <f t="shared" si="45"/>
        <v>2.1000000000000005E-2</v>
      </c>
      <c r="P232" s="392">
        <f>IF(Y232="","",VLOOKUP(G232,'Danh mục CODE'!$D$2:$I$1880,5,0))</f>
        <v>0.15</v>
      </c>
      <c r="Q232" s="392">
        <v>0.13350000000000001</v>
      </c>
      <c r="R232" s="392">
        <f t="shared" si="46"/>
        <v>0</v>
      </c>
      <c r="S232" s="394">
        <f t="shared" si="51"/>
        <v>28036.102709999999</v>
      </c>
      <c r="T232" s="394">
        <f t="shared" si="52"/>
        <v>4556.0799900000002</v>
      </c>
      <c r="U232" s="394">
        <f t="shared" si="53"/>
        <v>0</v>
      </c>
      <c r="V232" s="424">
        <f t="shared" si="50"/>
        <v>1.8189894035458565E-12</v>
      </c>
      <c r="W232" s="21"/>
      <c r="X232" s="515">
        <v>52660</v>
      </c>
      <c r="Y232" s="515">
        <v>17800</v>
      </c>
      <c r="Z232" s="513">
        <v>472</v>
      </c>
      <c r="AA232" s="514" t="s">
        <v>1741</v>
      </c>
    </row>
    <row r="233" spans="1:27">
      <c r="A233" s="50">
        <f t="shared" si="54"/>
        <v>229</v>
      </c>
      <c r="B233" s="580" t="s">
        <v>1644</v>
      </c>
      <c r="C233" s="23" t="s">
        <v>742</v>
      </c>
      <c r="D233" s="489" t="s">
        <v>1721</v>
      </c>
      <c r="E233" s="318" t="str">
        <f>IF(G233="","",VLOOKUP(G233,'Danh mục CODE'!$D$2:$J$20064,7,0))</f>
        <v>NCC00502</v>
      </c>
      <c r="F233" s="28" t="str">
        <f>IF(E233="","",VLOOKUP(E233,'TONG HOP'!$E$8:$W$1883,19,0))</f>
        <v>CÔNG TY CỔ PHẦN ĐẦU TƯ KINH DOANH HẢI THÀNH</v>
      </c>
      <c r="G233" s="17" t="s">
        <v>1391</v>
      </c>
      <c r="H233" s="226" t="str">
        <f>IF(E233="","",VLOOKUP(G233,'TONG HOP'!$C$8:$E$799,2,0))</f>
        <v>Than cục 4- Hải Thành Lô1</v>
      </c>
      <c r="I233" s="226" t="str">
        <f>IF(B233="","",VLOOKUP(G233,'TONG HOP'!$C$8:$F$799,4,0))</f>
        <v>kg</v>
      </c>
      <c r="J233" s="63">
        <f t="shared" si="47"/>
        <v>31816.178350000002</v>
      </c>
      <c r="K233" s="63">
        <f t="shared" si="48"/>
        <v>33315.370000000003</v>
      </c>
      <c r="L233" s="63">
        <f t="shared" si="49"/>
        <v>34030</v>
      </c>
      <c r="M233" s="392">
        <f>IF(Y233="","",VLOOKUP(G233,'Danh mục CODE'!$D$2:$I$1880,4,0))</f>
        <v>4.4999999999999998E-2</v>
      </c>
      <c r="N233" s="392">
        <v>6.6000000000000003E-2</v>
      </c>
      <c r="O233" s="392">
        <f t="shared" si="45"/>
        <v>2.1000000000000005E-2</v>
      </c>
      <c r="P233" s="392">
        <f>IF(Y233="","",VLOOKUP(G233,'Danh mục CODE'!$D$2:$I$1880,5,0))</f>
        <v>0.15</v>
      </c>
      <c r="Q233" s="392">
        <v>0.13350000000000001</v>
      </c>
      <c r="R233" s="392">
        <f t="shared" si="46"/>
        <v>0</v>
      </c>
      <c r="S233" s="394">
        <f t="shared" si="51"/>
        <v>27368.576455000002</v>
      </c>
      <c r="T233" s="394">
        <f t="shared" si="52"/>
        <v>4447.6018950000007</v>
      </c>
      <c r="U233" s="394">
        <f t="shared" si="53"/>
        <v>0</v>
      </c>
      <c r="V233" s="424">
        <f t="shared" si="50"/>
        <v>-9.0949470177292824E-13</v>
      </c>
      <c r="W233" s="21"/>
      <c r="X233" s="515">
        <v>52760</v>
      </c>
      <c r="Y233" s="515">
        <v>18730</v>
      </c>
      <c r="Z233" s="513">
        <v>473</v>
      </c>
      <c r="AA233" s="514" t="s">
        <v>1739</v>
      </c>
    </row>
    <row r="234" spans="1:27">
      <c r="A234" s="50">
        <f t="shared" si="54"/>
        <v>230</v>
      </c>
      <c r="B234" s="580" t="s">
        <v>1644</v>
      </c>
      <c r="C234" s="23" t="s">
        <v>742</v>
      </c>
      <c r="D234" s="489" t="s">
        <v>1721</v>
      </c>
      <c r="E234" s="318" t="str">
        <f>IF(G234="","",VLOOKUP(G234,'Danh mục CODE'!$D$2:$J$20064,7,0))</f>
        <v>NCC00502</v>
      </c>
      <c r="F234" s="28" t="str">
        <f>IF(E234="","",VLOOKUP(E234,'TONG HOP'!$E$8:$W$1883,19,0))</f>
        <v>CÔNG TY CỔ PHẦN ĐẦU TƯ KINH DOANH HẢI THÀNH</v>
      </c>
      <c r="G234" s="17" t="s">
        <v>1391</v>
      </c>
      <c r="H234" s="226" t="str">
        <f>IF(E234="","",VLOOKUP(G234,'TONG HOP'!$C$8:$E$799,2,0))</f>
        <v>Than cục 4- Hải Thành Lô1</v>
      </c>
      <c r="I234" s="226" t="str">
        <f>IF(B234="","",VLOOKUP(G234,'TONG HOP'!$C$8:$F$799,4,0))</f>
        <v>kg</v>
      </c>
      <c r="J234" s="63">
        <f t="shared" si="47"/>
        <v>31114.9696</v>
      </c>
      <c r="K234" s="63">
        <f t="shared" si="48"/>
        <v>32581.119999999999</v>
      </c>
      <c r="L234" s="63">
        <f>X234-Y234</f>
        <v>33280</v>
      </c>
      <c r="M234" s="392">
        <f>IF(Y234="","",VLOOKUP(G234,'Danh mục CODE'!$D$2:$I$1880,4,0))</f>
        <v>4.4999999999999998E-2</v>
      </c>
      <c r="N234" s="392">
        <v>6.6000000000000003E-2</v>
      </c>
      <c r="O234" s="392">
        <f>IF(X234="","",IF(M234-N234&lt;0,-(M234-N234),0))</f>
        <v>2.1000000000000005E-2</v>
      </c>
      <c r="P234" s="392">
        <f>IF(Y234="","",VLOOKUP(G234,'Danh mục CODE'!$D$2:$I$1880,5,0))</f>
        <v>0.15</v>
      </c>
      <c r="Q234" s="392">
        <v>0.13350000000000001</v>
      </c>
      <c r="R234" s="392">
        <f>IF(X234="","",IF(P234-Q234&lt;0,-(P234-Q234),0))</f>
        <v>0</v>
      </c>
      <c r="S234" s="394">
        <f t="shared" si="51"/>
        <v>26765.390080000001</v>
      </c>
      <c r="T234" s="394">
        <f t="shared" si="52"/>
        <v>4349.5795200000002</v>
      </c>
      <c r="U234" s="394">
        <f t="shared" si="53"/>
        <v>0</v>
      </c>
      <c r="V234" s="424">
        <f>IF(X234="","",J234-S234-T234-U234)</f>
        <v>-9.0949470177292824E-13</v>
      </c>
      <c r="W234" s="21"/>
      <c r="X234" s="515">
        <v>51810</v>
      </c>
      <c r="Y234" s="515">
        <v>18530</v>
      </c>
      <c r="Z234" s="513">
        <v>474</v>
      </c>
      <c r="AA234" s="514" t="s">
        <v>1745</v>
      </c>
    </row>
    <row r="235" spans="1:27">
      <c r="A235" s="50">
        <f t="shared" si="54"/>
        <v>231</v>
      </c>
      <c r="B235" s="580" t="s">
        <v>1644</v>
      </c>
      <c r="C235" s="23" t="s">
        <v>742</v>
      </c>
      <c r="D235" s="489" t="s">
        <v>1721</v>
      </c>
      <c r="E235" s="318" t="str">
        <f>IF(G235="","",VLOOKUP(G235,'Danh mục CODE'!$D$2:$J$20064,7,0))</f>
        <v>NCC00502</v>
      </c>
      <c r="F235" s="28" t="str">
        <f>IF(E235="","",VLOOKUP(E235,'TONG HOP'!$E$8:$W$1883,19,0))</f>
        <v>CÔNG TY CỔ PHẦN ĐẦU TƯ KINH DOANH HẢI THÀNH</v>
      </c>
      <c r="G235" s="17" t="s">
        <v>1391</v>
      </c>
      <c r="H235" s="226" t="str">
        <f>IF(E235="","",VLOOKUP(G235,'TONG HOP'!$C$8:$E$799,2,0))</f>
        <v>Than cục 4- Hải Thành Lô1</v>
      </c>
      <c r="I235" s="226" t="str">
        <f>IF(B235="","",VLOOKUP(G235,'TONG HOP'!$C$8:$F$799,4,0))</f>
        <v>kg</v>
      </c>
      <c r="J235" s="63">
        <f t="shared" si="47"/>
        <v>31713.3344</v>
      </c>
      <c r="K235" s="63">
        <f t="shared" si="48"/>
        <v>33207.68</v>
      </c>
      <c r="L235" s="63">
        <f t="shared" si="49"/>
        <v>33920</v>
      </c>
      <c r="M235" s="392">
        <f>IF(Y235="","",VLOOKUP(G235,'Danh mục CODE'!$D$2:$I$1880,4,0))</f>
        <v>4.4999999999999998E-2</v>
      </c>
      <c r="N235" s="392">
        <v>6.6000000000000003E-2</v>
      </c>
      <c r="O235" s="392">
        <f t="shared" si="45"/>
        <v>2.1000000000000005E-2</v>
      </c>
      <c r="P235" s="392">
        <f>IF(Y235="","",VLOOKUP(G235,'Danh mục CODE'!$D$2:$I$1880,5,0))</f>
        <v>0.15</v>
      </c>
      <c r="Q235" s="392">
        <v>0.13350000000000001</v>
      </c>
      <c r="R235" s="392">
        <f t="shared" si="46"/>
        <v>0</v>
      </c>
      <c r="S235" s="394">
        <f t="shared" si="51"/>
        <v>27280.109120000001</v>
      </c>
      <c r="T235" s="394">
        <f t="shared" si="52"/>
        <v>4433.2252800000006</v>
      </c>
      <c r="U235" s="394">
        <f t="shared" si="53"/>
        <v>0</v>
      </c>
      <c r="V235" s="424">
        <f t="shared" si="50"/>
        <v>-1.8189894035458565E-12</v>
      </c>
      <c r="W235" s="21"/>
      <c r="X235" s="515">
        <v>52230</v>
      </c>
      <c r="Y235" s="515">
        <v>18310</v>
      </c>
      <c r="Z235" s="513">
        <v>475</v>
      </c>
      <c r="AA235" s="514" t="s">
        <v>1750</v>
      </c>
    </row>
    <row r="236" spans="1:27">
      <c r="A236" s="50">
        <f t="shared" si="54"/>
        <v>232</v>
      </c>
      <c r="B236" s="580" t="s">
        <v>1644</v>
      </c>
      <c r="C236" s="23" t="s">
        <v>742</v>
      </c>
      <c r="D236" s="489" t="s">
        <v>1721</v>
      </c>
      <c r="E236" s="318" t="str">
        <f>IF(G236="","",VLOOKUP(G236,'Danh mục CODE'!$D$2:$J$20064,7,0))</f>
        <v>NCC00502</v>
      </c>
      <c r="F236" s="28" t="str">
        <f>IF(E236="","",VLOOKUP(E236,'TONG HOP'!$E$8:$W$1883,19,0))</f>
        <v>CÔNG TY CỔ PHẦN ĐẦU TƯ KINH DOANH HẢI THÀNH</v>
      </c>
      <c r="G236" s="17" t="s">
        <v>1391</v>
      </c>
      <c r="H236" s="226" t="str">
        <f>IF(E236="","",VLOOKUP(G236,'TONG HOP'!$C$8:$E$799,2,0))</f>
        <v>Than cục 4- Hải Thành Lô1</v>
      </c>
      <c r="I236" s="226" t="str">
        <f>IF(B236="","",VLOOKUP(G236,'TONG HOP'!$C$8:$F$799,4,0))</f>
        <v>kg</v>
      </c>
      <c r="J236" s="63">
        <f t="shared" si="47"/>
        <v>30123.927900000002</v>
      </c>
      <c r="K236" s="63">
        <f t="shared" si="48"/>
        <v>31543.38</v>
      </c>
      <c r="L236" s="63">
        <f t="shared" si="49"/>
        <v>32220</v>
      </c>
      <c r="M236" s="392">
        <f>IF(Y236="","",VLOOKUP(G236,'Danh mục CODE'!$D$2:$I$1880,4,0))</f>
        <v>4.4999999999999998E-2</v>
      </c>
      <c r="N236" s="392">
        <v>6.6000000000000003E-2</v>
      </c>
      <c r="O236" s="392">
        <f t="shared" si="45"/>
        <v>2.1000000000000005E-2</v>
      </c>
      <c r="P236" s="392">
        <f>IF(Y236="","",VLOOKUP(G236,'Danh mục CODE'!$D$2:$I$1880,5,0))</f>
        <v>0.15</v>
      </c>
      <c r="Q236" s="392">
        <v>0.13350000000000001</v>
      </c>
      <c r="R236" s="392">
        <f t="shared" si="46"/>
        <v>0</v>
      </c>
      <c r="S236" s="394">
        <f t="shared" si="51"/>
        <v>25912.88667</v>
      </c>
      <c r="T236" s="394">
        <f t="shared" si="52"/>
        <v>4211.0412300000007</v>
      </c>
      <c r="U236" s="394">
        <f t="shared" si="53"/>
        <v>0</v>
      </c>
      <c r="V236" s="424">
        <f t="shared" si="50"/>
        <v>1.8189894035458565E-12</v>
      </c>
      <c r="W236" s="21"/>
      <c r="X236" s="515">
        <v>50450</v>
      </c>
      <c r="Y236" s="515">
        <v>18230</v>
      </c>
      <c r="Z236" s="513">
        <v>476</v>
      </c>
      <c r="AA236" s="514" t="s">
        <v>1764</v>
      </c>
    </row>
    <row r="237" spans="1:27">
      <c r="A237" s="50">
        <f t="shared" si="54"/>
        <v>233</v>
      </c>
      <c r="B237" s="580" t="s">
        <v>1644</v>
      </c>
      <c r="C237" s="23" t="s">
        <v>742</v>
      </c>
      <c r="D237" s="489" t="s">
        <v>1721</v>
      </c>
      <c r="E237" s="318" t="str">
        <f>IF(G237="","",VLOOKUP(G237,'Danh mục CODE'!$D$2:$J$20064,7,0))</f>
        <v>NCC00502</v>
      </c>
      <c r="F237" s="28" t="str">
        <f>IF(E237="","",VLOOKUP(E237,'TONG HOP'!$E$8:$W$1883,19,0))</f>
        <v>CÔNG TY CỔ PHẦN ĐẦU TƯ KINH DOANH HẢI THÀNH</v>
      </c>
      <c r="G237" s="17" t="s">
        <v>1391</v>
      </c>
      <c r="H237" s="226" t="str">
        <f>IF(E237="","",VLOOKUP(G237,'TONG HOP'!$C$8:$E$799,2,0))</f>
        <v>Than cục 4- Hải Thành Lô1</v>
      </c>
      <c r="I237" s="226" t="str">
        <f>IF(B237="","",VLOOKUP(G237,'TONG HOP'!$C$8:$F$799,4,0))</f>
        <v>kg</v>
      </c>
      <c r="J237" s="63">
        <f t="shared" si="47"/>
        <v>42586.744749999998</v>
      </c>
      <c r="K237" s="63">
        <f t="shared" si="48"/>
        <v>44593.45</v>
      </c>
      <c r="L237" s="63">
        <f t="shared" si="49"/>
        <v>45550</v>
      </c>
      <c r="M237" s="392">
        <f>IF(Y237="","",VLOOKUP(G237,'Danh mục CODE'!$D$2:$I$1880,4,0))</f>
        <v>4.4999999999999998E-2</v>
      </c>
      <c r="N237" s="392">
        <v>6.6000000000000003E-2</v>
      </c>
      <c r="O237" s="392">
        <f t="shared" si="45"/>
        <v>2.1000000000000005E-2</v>
      </c>
      <c r="P237" s="392">
        <f>IF(Y237="","",VLOOKUP(G237,'Danh mục CODE'!$D$2:$I$1880,5,0))</f>
        <v>0.15</v>
      </c>
      <c r="Q237" s="392">
        <v>0.13350000000000001</v>
      </c>
      <c r="R237" s="392">
        <f t="shared" si="46"/>
        <v>0</v>
      </c>
      <c r="S237" s="394">
        <f t="shared" si="51"/>
        <v>36633.519174999994</v>
      </c>
      <c r="T237" s="394">
        <f t="shared" si="52"/>
        <v>5953.2255750000004</v>
      </c>
      <c r="U237" s="394">
        <f t="shared" si="53"/>
        <v>0</v>
      </c>
      <c r="V237" s="424">
        <f t="shared" si="50"/>
        <v>3.637978807091713E-12</v>
      </c>
      <c r="W237" s="21"/>
      <c r="X237" s="515">
        <v>62970</v>
      </c>
      <c r="Y237" s="515">
        <v>17420</v>
      </c>
      <c r="Z237" s="513">
        <v>477</v>
      </c>
      <c r="AA237" s="514" t="s">
        <v>1755</v>
      </c>
    </row>
    <row r="238" spans="1:27">
      <c r="A238" s="50">
        <f t="shared" si="54"/>
        <v>234</v>
      </c>
      <c r="B238" s="580" t="s">
        <v>1645</v>
      </c>
      <c r="C238" s="23" t="s">
        <v>742</v>
      </c>
      <c r="D238" s="489" t="s">
        <v>1721</v>
      </c>
      <c r="E238" s="318" t="str">
        <f>IF(G238="","",VLOOKUP(G238,'Danh mục CODE'!$D$2:$J$20064,7,0))</f>
        <v>NCC00502</v>
      </c>
      <c r="F238" s="28" t="str">
        <f>IF(E238="","",VLOOKUP(E238,'TONG HOP'!$E$8:$W$1883,19,0))</f>
        <v>CÔNG TY CỔ PHẦN ĐẦU TƯ KINH DOANH HẢI THÀNH</v>
      </c>
      <c r="G238" s="17" t="s">
        <v>1391</v>
      </c>
      <c r="H238" s="226" t="str">
        <f>IF(E238="","",VLOOKUP(G238,'TONG HOP'!$C$8:$E$799,2,0))</f>
        <v>Than cục 4- Hải Thành Lô1</v>
      </c>
      <c r="I238" s="226" t="str">
        <f>IF(B238="","",VLOOKUP(G238,'TONG HOP'!$C$8:$F$799,4,0))</f>
        <v>kg</v>
      </c>
      <c r="J238" s="63">
        <f t="shared" si="47"/>
        <v>36116.925349999998</v>
      </c>
      <c r="K238" s="63">
        <f t="shared" si="48"/>
        <v>37818.769999999997</v>
      </c>
      <c r="L238" s="63">
        <f t="shared" si="49"/>
        <v>38630</v>
      </c>
      <c r="M238" s="392">
        <f>IF(Y238="","",VLOOKUP(G238,'Danh mục CODE'!$D$2:$I$1880,4,0))</f>
        <v>4.4999999999999998E-2</v>
      </c>
      <c r="N238" s="392">
        <v>6.6000000000000003E-2</v>
      </c>
      <c r="O238" s="392">
        <f t="shared" si="45"/>
        <v>2.1000000000000005E-2</v>
      </c>
      <c r="P238" s="392">
        <f>IF(Y238="","",VLOOKUP(G238,'Danh mục CODE'!$D$2:$I$1880,5,0))</f>
        <v>0.15</v>
      </c>
      <c r="Q238" s="392">
        <v>0.13350000000000001</v>
      </c>
      <c r="R238" s="392">
        <f t="shared" si="46"/>
        <v>0</v>
      </c>
      <c r="S238" s="394">
        <f t="shared" si="51"/>
        <v>31068.119554999997</v>
      </c>
      <c r="T238" s="394">
        <f t="shared" si="52"/>
        <v>5048.8057950000002</v>
      </c>
      <c r="U238" s="394">
        <f t="shared" si="53"/>
        <v>0</v>
      </c>
      <c r="V238" s="424">
        <f t="shared" si="50"/>
        <v>0</v>
      </c>
      <c r="W238" s="21"/>
      <c r="X238" s="515">
        <v>57580</v>
      </c>
      <c r="Y238" s="515">
        <v>18950</v>
      </c>
      <c r="Z238" s="513">
        <v>478</v>
      </c>
      <c r="AA238" s="514" t="s">
        <v>1667</v>
      </c>
    </row>
    <row r="239" spans="1:27">
      <c r="A239" s="50">
        <f t="shared" si="54"/>
        <v>235</v>
      </c>
      <c r="B239" s="580" t="s">
        <v>1645</v>
      </c>
      <c r="C239" s="23" t="s">
        <v>742</v>
      </c>
      <c r="D239" s="489" t="s">
        <v>1721</v>
      </c>
      <c r="E239" s="318" t="str">
        <f>IF(G239="","",VLOOKUP(G239,'Danh mục CODE'!$D$2:$J$20064,7,0))</f>
        <v>NCC00502</v>
      </c>
      <c r="F239" s="28" t="str">
        <f>IF(E239="","",VLOOKUP(E239,'TONG HOP'!$E$8:$W$1883,19,0))</f>
        <v>CÔNG TY CỔ PHẦN ĐẦU TƯ KINH DOANH HẢI THÀNH</v>
      </c>
      <c r="G239" s="17" t="s">
        <v>1391</v>
      </c>
      <c r="H239" s="226" t="str">
        <f>IF(E239="","",VLOOKUP(G239,'TONG HOP'!$C$8:$E$799,2,0))</f>
        <v>Than cục 4- Hải Thành Lô1</v>
      </c>
      <c r="I239" s="226" t="str">
        <f>IF(B239="","",VLOOKUP(G239,'TONG HOP'!$C$8:$F$799,4,0))</f>
        <v>kg</v>
      </c>
      <c r="J239" s="63">
        <f t="shared" si="47"/>
        <v>26094.31495</v>
      </c>
      <c r="K239" s="63">
        <f t="shared" si="48"/>
        <v>27323.89</v>
      </c>
      <c r="L239" s="63">
        <f t="shared" si="49"/>
        <v>27910</v>
      </c>
      <c r="M239" s="392">
        <f>IF(Y239="","",VLOOKUP(G239,'Danh mục CODE'!$D$2:$I$1880,4,0))</f>
        <v>4.4999999999999998E-2</v>
      </c>
      <c r="N239" s="392">
        <v>6.6000000000000003E-2</v>
      </c>
      <c r="O239" s="392">
        <f t="shared" si="45"/>
        <v>2.1000000000000005E-2</v>
      </c>
      <c r="P239" s="392">
        <f>IF(Y239="","",VLOOKUP(G239,'Danh mục CODE'!$D$2:$I$1880,5,0))</f>
        <v>0.15</v>
      </c>
      <c r="Q239" s="392">
        <v>0.13350000000000001</v>
      </c>
      <c r="R239" s="392">
        <f t="shared" si="46"/>
        <v>0</v>
      </c>
      <c r="S239" s="394">
        <f t="shared" si="51"/>
        <v>22446.575635000001</v>
      </c>
      <c r="T239" s="394">
        <f t="shared" si="52"/>
        <v>3647.7393150000003</v>
      </c>
      <c r="U239" s="394">
        <f t="shared" si="53"/>
        <v>0</v>
      </c>
      <c r="V239" s="424">
        <f t="shared" si="50"/>
        <v>-1.3642420526593924E-12</v>
      </c>
      <c r="W239" s="21"/>
      <c r="X239" s="515">
        <v>46620</v>
      </c>
      <c r="Y239" s="515">
        <v>18710</v>
      </c>
      <c r="Z239" s="513">
        <v>479</v>
      </c>
      <c r="AA239" s="514" t="s">
        <v>1637</v>
      </c>
    </row>
    <row r="240" spans="1:27">
      <c r="A240" s="50">
        <f t="shared" si="54"/>
        <v>236</v>
      </c>
      <c r="B240" s="580" t="s">
        <v>1645</v>
      </c>
      <c r="C240" s="23" t="s">
        <v>742</v>
      </c>
      <c r="D240" s="489" t="s">
        <v>1721</v>
      </c>
      <c r="E240" s="318" t="str">
        <f>IF(G240="","",VLOOKUP(G240,'Danh mục CODE'!$D$2:$J$20064,7,0))</f>
        <v>NCC00502</v>
      </c>
      <c r="F240" s="28" t="str">
        <f>IF(E240="","",VLOOKUP(E240,'TONG HOP'!$E$8:$W$1883,19,0))</f>
        <v>CÔNG TY CỔ PHẦN ĐẦU TƯ KINH DOANH HẢI THÀNH</v>
      </c>
      <c r="G240" s="17" t="s">
        <v>1391</v>
      </c>
      <c r="H240" s="226" t="str">
        <f>IF(E240="","",VLOOKUP(G240,'TONG HOP'!$C$8:$E$799,2,0))</f>
        <v>Than cục 4- Hải Thành Lô1</v>
      </c>
      <c r="I240" s="226" t="str">
        <f>IF(B240="","",VLOOKUP(G240,'TONG HOP'!$C$8:$F$799,4,0))</f>
        <v>kg</v>
      </c>
      <c r="J240" s="63">
        <f t="shared" si="47"/>
        <v>35555.958350000001</v>
      </c>
      <c r="K240" s="63">
        <f t="shared" si="48"/>
        <v>37231.370000000003</v>
      </c>
      <c r="L240" s="63">
        <f t="shared" si="49"/>
        <v>38030</v>
      </c>
      <c r="M240" s="392">
        <f>IF(Y240="","",VLOOKUP(G240,'Danh mục CODE'!$D$2:$I$1880,4,0))</f>
        <v>4.4999999999999998E-2</v>
      </c>
      <c r="N240" s="392">
        <v>6.6000000000000003E-2</v>
      </c>
      <c r="O240" s="392">
        <f t="shared" si="45"/>
        <v>2.1000000000000005E-2</v>
      </c>
      <c r="P240" s="392">
        <f>IF(Y240="","",VLOOKUP(G240,'Danh mục CODE'!$D$2:$I$1880,5,0))</f>
        <v>0.15</v>
      </c>
      <c r="Q240" s="392">
        <v>0.13350000000000001</v>
      </c>
      <c r="R240" s="392">
        <f t="shared" si="46"/>
        <v>0</v>
      </c>
      <c r="S240" s="394">
        <f t="shared" si="51"/>
        <v>30585.570455000001</v>
      </c>
      <c r="T240" s="394">
        <f t="shared" si="52"/>
        <v>4970.3878950000008</v>
      </c>
      <c r="U240" s="394">
        <f t="shared" si="53"/>
        <v>0</v>
      </c>
      <c r="V240" s="424">
        <f t="shared" si="50"/>
        <v>-9.0949470177292824E-13</v>
      </c>
      <c r="W240" s="21"/>
      <c r="X240" s="515">
        <v>57530</v>
      </c>
      <c r="Y240" s="515">
        <v>19500</v>
      </c>
      <c r="Z240" s="513">
        <v>480</v>
      </c>
      <c r="AA240" s="514" t="s">
        <v>1743</v>
      </c>
    </row>
    <row r="241" spans="1:27">
      <c r="A241" s="50">
        <f t="shared" si="54"/>
        <v>237</v>
      </c>
      <c r="B241" s="580" t="s">
        <v>1645</v>
      </c>
      <c r="C241" s="23" t="s">
        <v>742</v>
      </c>
      <c r="D241" s="489" t="s">
        <v>1721</v>
      </c>
      <c r="E241" s="318" t="str">
        <f>IF(G241="","",VLOOKUP(G241,'Danh mục CODE'!$D$2:$J$20064,7,0))</f>
        <v>NCC00502</v>
      </c>
      <c r="F241" s="28" t="str">
        <f>IF(E241="","",VLOOKUP(E241,'TONG HOP'!$E$8:$W$1883,19,0))</f>
        <v>CÔNG TY CỔ PHẦN ĐẦU TƯ KINH DOANH HẢI THÀNH</v>
      </c>
      <c r="G241" s="17" t="s">
        <v>1391</v>
      </c>
      <c r="H241" s="226" t="str">
        <f>IF(E241="","",VLOOKUP(G241,'TONG HOP'!$C$8:$E$799,2,0))</f>
        <v>Than cục 4- Hải Thành Lô1</v>
      </c>
      <c r="I241" s="226" t="str">
        <f>IF(B241="","",VLOOKUP(G241,'TONG HOP'!$C$8:$F$799,4,0))</f>
        <v>kg</v>
      </c>
      <c r="J241" s="63">
        <f t="shared" si="47"/>
        <v>30282.868550000003</v>
      </c>
      <c r="K241" s="63">
        <f t="shared" si="48"/>
        <v>31709.81</v>
      </c>
      <c r="L241" s="63">
        <f t="shared" si="49"/>
        <v>32390</v>
      </c>
      <c r="M241" s="392">
        <f>IF(Y241="","",VLOOKUP(G241,'Danh mục CODE'!$D$2:$I$1880,4,0))</f>
        <v>4.4999999999999998E-2</v>
      </c>
      <c r="N241" s="392">
        <v>6.6000000000000003E-2</v>
      </c>
      <c r="O241" s="392">
        <f t="shared" si="45"/>
        <v>2.1000000000000005E-2</v>
      </c>
      <c r="P241" s="392">
        <f>IF(Y241="","",VLOOKUP(G241,'Danh mục CODE'!$D$2:$I$1880,5,0))</f>
        <v>0.15</v>
      </c>
      <c r="Q241" s="392">
        <v>0.13350000000000001</v>
      </c>
      <c r="R241" s="392">
        <f t="shared" si="46"/>
        <v>0</v>
      </c>
      <c r="S241" s="394">
        <f t="shared" si="51"/>
        <v>26049.608915000004</v>
      </c>
      <c r="T241" s="394">
        <f t="shared" si="52"/>
        <v>4233.2596350000003</v>
      </c>
      <c r="U241" s="394">
        <f t="shared" si="53"/>
        <v>0</v>
      </c>
      <c r="V241" s="424">
        <f t="shared" si="50"/>
        <v>-1.8189894035458565E-12</v>
      </c>
      <c r="W241" s="21"/>
      <c r="X241" s="515">
        <v>51190</v>
      </c>
      <c r="Y241" s="515">
        <v>18800</v>
      </c>
      <c r="Z241" s="513">
        <v>481</v>
      </c>
      <c r="AA241" s="514" t="s">
        <v>1756</v>
      </c>
    </row>
    <row r="242" spans="1:27">
      <c r="A242" s="50">
        <f t="shared" si="54"/>
        <v>238</v>
      </c>
      <c r="B242" s="580" t="s">
        <v>1645</v>
      </c>
      <c r="C242" s="23" t="s">
        <v>742</v>
      </c>
      <c r="D242" s="489" t="s">
        <v>1721</v>
      </c>
      <c r="E242" s="318" t="str">
        <f>IF(G242="","",VLOOKUP(G242,'Danh mục CODE'!$D$2:$J$20064,7,0))</f>
        <v>NCC00502</v>
      </c>
      <c r="F242" s="28" t="str">
        <f>IF(E242="","",VLOOKUP(E242,'TONG HOP'!$E$8:$W$1883,19,0))</f>
        <v>CÔNG TY CỔ PHẦN ĐẦU TƯ KINH DOANH HẢI THÀNH</v>
      </c>
      <c r="G242" s="17" t="s">
        <v>1391</v>
      </c>
      <c r="H242" s="226" t="str">
        <f>IF(E242="","",VLOOKUP(G242,'TONG HOP'!$C$8:$E$799,2,0))</f>
        <v>Than cục 4- Hải Thành Lô1</v>
      </c>
      <c r="I242" s="226" t="str">
        <f>IF(B242="","",VLOOKUP(G242,'TONG HOP'!$C$8:$F$799,4,0))</f>
        <v>kg</v>
      </c>
      <c r="J242" s="63">
        <f t="shared" si="47"/>
        <v>24654.499649999998</v>
      </c>
      <c r="K242" s="63">
        <f t="shared" si="48"/>
        <v>25816.23</v>
      </c>
      <c r="L242" s="63">
        <f t="shared" si="49"/>
        <v>26370</v>
      </c>
      <c r="M242" s="392">
        <f>IF(Y242="","",VLOOKUP(G242,'Danh mục CODE'!$D$2:$I$1880,4,0))</f>
        <v>4.4999999999999998E-2</v>
      </c>
      <c r="N242" s="392">
        <v>6.6000000000000003E-2</v>
      </c>
      <c r="O242" s="392">
        <f t="shared" si="45"/>
        <v>2.1000000000000005E-2</v>
      </c>
      <c r="P242" s="392">
        <f>IF(Y242="","",VLOOKUP(G242,'Danh mục CODE'!$D$2:$I$1880,5,0))</f>
        <v>0.15</v>
      </c>
      <c r="Q242" s="392">
        <v>0.13350000000000001</v>
      </c>
      <c r="R242" s="392">
        <f t="shared" si="46"/>
        <v>0</v>
      </c>
      <c r="S242" s="394">
        <f t="shared" si="51"/>
        <v>21208.032944999999</v>
      </c>
      <c r="T242" s="394">
        <f t="shared" si="52"/>
        <v>3446.4667050000003</v>
      </c>
      <c r="U242" s="394">
        <f t="shared" si="53"/>
        <v>0</v>
      </c>
      <c r="V242" s="424">
        <f t="shared" si="50"/>
        <v>-1.3642420526593924E-12</v>
      </c>
      <c r="W242" s="21"/>
      <c r="X242" s="515">
        <v>44230</v>
      </c>
      <c r="Y242" s="515">
        <v>17860</v>
      </c>
      <c r="Z242" s="513">
        <v>482</v>
      </c>
      <c r="AA242" s="514" t="s">
        <v>1765</v>
      </c>
    </row>
    <row r="243" spans="1:27">
      <c r="A243" s="50">
        <f t="shared" si="54"/>
        <v>239</v>
      </c>
      <c r="B243" s="580" t="s">
        <v>1645</v>
      </c>
      <c r="C243" s="23" t="s">
        <v>742</v>
      </c>
      <c r="D243" s="489" t="s">
        <v>1721</v>
      </c>
      <c r="E243" s="318" t="str">
        <f>IF(G243="","",VLOOKUP(G243,'Danh mục CODE'!$D$2:$J$20064,7,0))</f>
        <v>NCC00502</v>
      </c>
      <c r="F243" s="28" t="str">
        <f>IF(E243="","",VLOOKUP(E243,'TONG HOP'!$E$8:$W$1883,19,0))</f>
        <v>CÔNG TY CỔ PHẦN ĐẦU TƯ KINH DOANH HẢI THÀNH</v>
      </c>
      <c r="G243" s="17" t="s">
        <v>1391</v>
      </c>
      <c r="H243" s="226" t="str">
        <f>IF(E243="","",VLOOKUP(G243,'TONG HOP'!$C$8:$E$799,2,0))</f>
        <v>Than cục 4- Hải Thành Lô1</v>
      </c>
      <c r="I243" s="226" t="str">
        <f>IF(B243="","",VLOOKUP(G243,'TONG HOP'!$C$8:$F$799,4,0))</f>
        <v>kg</v>
      </c>
      <c r="J243" s="63">
        <f t="shared" si="47"/>
        <v>31984.468449999997</v>
      </c>
      <c r="K243" s="63">
        <f t="shared" si="48"/>
        <v>33491.589999999997</v>
      </c>
      <c r="L243" s="63">
        <f t="shared" si="49"/>
        <v>34210</v>
      </c>
      <c r="M243" s="392">
        <f>IF(Y243="","",VLOOKUP(G243,'Danh mục CODE'!$D$2:$I$1880,4,0))</f>
        <v>4.4999999999999998E-2</v>
      </c>
      <c r="N243" s="392">
        <v>6.6000000000000003E-2</v>
      </c>
      <c r="O243" s="392">
        <f t="shared" si="45"/>
        <v>2.1000000000000005E-2</v>
      </c>
      <c r="P243" s="392">
        <f>IF(Y243="","",VLOOKUP(G243,'Danh mục CODE'!$D$2:$I$1880,5,0))</f>
        <v>0.15</v>
      </c>
      <c r="Q243" s="392">
        <v>0.13350000000000001</v>
      </c>
      <c r="R243" s="392">
        <f t="shared" si="46"/>
        <v>0</v>
      </c>
      <c r="S243" s="394">
        <f t="shared" si="51"/>
        <v>27513.341184999997</v>
      </c>
      <c r="T243" s="394">
        <f t="shared" si="52"/>
        <v>4471.1272650000001</v>
      </c>
      <c r="U243" s="394">
        <f t="shared" si="53"/>
        <v>0</v>
      </c>
      <c r="V243" s="424">
        <f t="shared" si="50"/>
        <v>-9.0949470177292824E-13</v>
      </c>
      <c r="W243" s="21"/>
      <c r="X243" s="515">
        <v>52420</v>
      </c>
      <c r="Y243" s="515">
        <v>18210</v>
      </c>
      <c r="Z243" s="513">
        <v>483</v>
      </c>
      <c r="AA243" s="514" t="s">
        <v>1757</v>
      </c>
    </row>
    <row r="244" spans="1:27">
      <c r="A244" s="50">
        <f t="shared" si="54"/>
        <v>240</v>
      </c>
      <c r="B244" s="580" t="s">
        <v>1645</v>
      </c>
      <c r="C244" s="23" t="s">
        <v>742</v>
      </c>
      <c r="D244" s="489" t="s">
        <v>1721</v>
      </c>
      <c r="E244" s="318" t="str">
        <f>IF(G244="","",VLOOKUP(G244,'Danh mục CODE'!$D$2:$J$20064,7,0))</f>
        <v>NCC00502</v>
      </c>
      <c r="F244" s="28" t="str">
        <f>IF(E244="","",VLOOKUP(E244,'TONG HOP'!$E$8:$W$1883,19,0))</f>
        <v>CÔNG TY CỔ PHẦN ĐẦU TƯ KINH DOANH HẢI THÀNH</v>
      </c>
      <c r="G244" s="17" t="s">
        <v>1391</v>
      </c>
      <c r="H244" s="226" t="str">
        <f>IF(E244="","",VLOOKUP(G244,'TONG HOP'!$C$8:$E$799,2,0))</f>
        <v>Than cục 4- Hải Thành Lô1</v>
      </c>
      <c r="I244" s="226" t="str">
        <f>IF(B244="","",VLOOKUP(G244,'TONG HOP'!$C$8:$F$799,4,0))</f>
        <v>kg</v>
      </c>
      <c r="J244" s="63">
        <f t="shared" si="47"/>
        <v>26019.519349999999</v>
      </c>
      <c r="K244" s="63">
        <f t="shared" si="48"/>
        <v>27245.57</v>
      </c>
      <c r="L244" s="63">
        <f t="shared" si="49"/>
        <v>27830</v>
      </c>
      <c r="M244" s="392">
        <f>IF(Y244="","",VLOOKUP(G244,'Danh mục CODE'!$D$2:$I$1880,4,0))</f>
        <v>4.4999999999999998E-2</v>
      </c>
      <c r="N244" s="392">
        <v>6.6000000000000003E-2</v>
      </c>
      <c r="O244" s="392">
        <f t="shared" si="45"/>
        <v>2.1000000000000005E-2</v>
      </c>
      <c r="P244" s="392">
        <f>IF(Y244="","",VLOOKUP(G244,'Danh mục CODE'!$D$2:$I$1880,5,0))</f>
        <v>0.15</v>
      </c>
      <c r="Q244" s="392">
        <v>0.13350000000000001</v>
      </c>
      <c r="R244" s="392">
        <f t="shared" si="46"/>
        <v>0</v>
      </c>
      <c r="S244" s="394">
        <f t="shared" si="51"/>
        <v>22382.235754999998</v>
      </c>
      <c r="T244" s="394">
        <f t="shared" si="52"/>
        <v>3637.2835950000003</v>
      </c>
      <c r="U244" s="394">
        <f t="shared" si="53"/>
        <v>0</v>
      </c>
      <c r="V244" s="424">
        <f t="shared" si="50"/>
        <v>4.5474735088646412E-13</v>
      </c>
      <c r="W244" s="21"/>
      <c r="X244" s="515">
        <v>47850</v>
      </c>
      <c r="Y244" s="515">
        <v>20020</v>
      </c>
      <c r="Z244" s="513">
        <v>484</v>
      </c>
      <c r="AA244" s="514" t="s">
        <v>1717</v>
      </c>
    </row>
    <row r="245" spans="1:27">
      <c r="A245" s="50">
        <f t="shared" si="54"/>
        <v>241</v>
      </c>
      <c r="B245" s="580" t="s">
        <v>1645</v>
      </c>
      <c r="C245" s="23" t="s">
        <v>742</v>
      </c>
      <c r="D245" s="489" t="s">
        <v>1721</v>
      </c>
      <c r="E245" s="318" t="str">
        <f>IF(G245="","",VLOOKUP(G245,'Danh mục CODE'!$D$2:$J$20064,7,0))</f>
        <v>NCC00502</v>
      </c>
      <c r="F245" s="28" t="str">
        <f>IF(E245="","",VLOOKUP(E245,'TONG HOP'!$E$8:$W$1883,19,0))</f>
        <v>CÔNG TY CỔ PHẦN ĐẦU TƯ KINH DOANH HẢI THÀNH</v>
      </c>
      <c r="G245" s="17" t="s">
        <v>1391</v>
      </c>
      <c r="H245" s="226" t="str">
        <f>IF(E245="","",VLOOKUP(G245,'TONG HOP'!$C$8:$E$799,2,0))</f>
        <v>Than cục 4- Hải Thành Lô1</v>
      </c>
      <c r="I245" s="226" t="str">
        <f>IF(B245="","",VLOOKUP(G245,'TONG HOP'!$C$8:$F$799,4,0))</f>
        <v>kg</v>
      </c>
      <c r="J245" s="63">
        <f t="shared" si="47"/>
        <v>45831.003900000003</v>
      </c>
      <c r="K245" s="63">
        <f t="shared" si="48"/>
        <v>47990.58</v>
      </c>
      <c r="L245" s="63">
        <f t="shared" si="49"/>
        <v>49020</v>
      </c>
      <c r="M245" s="392">
        <f>IF(Y245="","",VLOOKUP(G245,'Danh mục CODE'!$D$2:$I$1880,4,0))</f>
        <v>4.4999999999999998E-2</v>
      </c>
      <c r="N245" s="392">
        <v>6.6000000000000003E-2</v>
      </c>
      <c r="O245" s="392">
        <f t="shared" si="45"/>
        <v>2.1000000000000005E-2</v>
      </c>
      <c r="P245" s="392">
        <f>IF(Y245="","",VLOOKUP(G245,'Danh mục CODE'!$D$2:$I$1880,5,0))</f>
        <v>0.15</v>
      </c>
      <c r="Q245" s="392">
        <v>0.13350000000000001</v>
      </c>
      <c r="R245" s="392">
        <f t="shared" si="46"/>
        <v>0</v>
      </c>
      <c r="S245" s="394">
        <f t="shared" si="51"/>
        <v>39424.261470000005</v>
      </c>
      <c r="T245" s="394">
        <f t="shared" si="52"/>
        <v>6406.7424300000002</v>
      </c>
      <c r="U245" s="394">
        <f t="shared" si="53"/>
        <v>0</v>
      </c>
      <c r="V245" s="424">
        <f t="shared" si="50"/>
        <v>-1.8189894035458565E-12</v>
      </c>
      <c r="W245" s="21"/>
      <c r="X245" s="515">
        <v>67830</v>
      </c>
      <c r="Y245" s="515">
        <v>18810</v>
      </c>
      <c r="Z245" s="513">
        <v>485</v>
      </c>
      <c r="AA245" s="581" t="s">
        <v>1666</v>
      </c>
    </row>
    <row r="246" spans="1:27">
      <c r="A246" s="50">
        <f t="shared" si="54"/>
        <v>242</v>
      </c>
      <c r="B246" s="580" t="s">
        <v>1645</v>
      </c>
      <c r="C246" s="23" t="s">
        <v>742</v>
      </c>
      <c r="D246" s="489" t="s">
        <v>1721</v>
      </c>
      <c r="E246" s="318" t="str">
        <f>IF(G246="","",VLOOKUP(G246,'Danh mục CODE'!$D$2:$J$20064,7,0))</f>
        <v>NCC00502</v>
      </c>
      <c r="F246" s="28" t="str">
        <f>IF(E246="","",VLOOKUP(E246,'TONG HOP'!$E$8:$W$1883,19,0))</f>
        <v>CÔNG TY CỔ PHẦN ĐẦU TƯ KINH DOANH HẢI THÀNH</v>
      </c>
      <c r="G246" s="17" t="s">
        <v>1391</v>
      </c>
      <c r="H246" s="226" t="str">
        <f>IF(E246="","",VLOOKUP(G246,'TONG HOP'!$C$8:$E$799,2,0))</f>
        <v>Than cục 4- Hải Thành Lô1</v>
      </c>
      <c r="I246" s="226" t="str">
        <f>IF(B246="","",VLOOKUP(G246,'TONG HOP'!$C$8:$F$799,4,0))</f>
        <v>kg</v>
      </c>
      <c r="J246" s="63">
        <f t="shared" si="47"/>
        <v>31189.765199999998</v>
      </c>
      <c r="K246" s="63">
        <f t="shared" si="48"/>
        <v>32659.439999999999</v>
      </c>
      <c r="L246" s="63">
        <f t="shared" si="49"/>
        <v>33360</v>
      </c>
      <c r="M246" s="392">
        <f>IF(Y246="","",VLOOKUP(G246,'Danh mục CODE'!$D$2:$I$1880,4,0))</f>
        <v>4.4999999999999998E-2</v>
      </c>
      <c r="N246" s="392">
        <v>6.6000000000000003E-2</v>
      </c>
      <c r="O246" s="392">
        <f t="shared" si="45"/>
        <v>2.1000000000000005E-2</v>
      </c>
      <c r="P246" s="392">
        <f>IF(Y246="","",VLOOKUP(G246,'Danh mục CODE'!$D$2:$I$1880,5,0))</f>
        <v>0.15</v>
      </c>
      <c r="Q246" s="392">
        <v>0.13350000000000001</v>
      </c>
      <c r="R246" s="392">
        <f t="shared" si="46"/>
        <v>0</v>
      </c>
      <c r="S246" s="394">
        <f t="shared" si="51"/>
        <v>26829.729959999997</v>
      </c>
      <c r="T246" s="394">
        <f t="shared" si="52"/>
        <v>4360.0352400000002</v>
      </c>
      <c r="U246" s="394">
        <f t="shared" si="53"/>
        <v>0</v>
      </c>
      <c r="V246" s="424">
        <f t="shared" si="50"/>
        <v>9.0949470177292824E-13</v>
      </c>
      <c r="W246" s="21"/>
      <c r="X246" s="515">
        <v>52170</v>
      </c>
      <c r="Y246" s="515">
        <v>18810</v>
      </c>
      <c r="Z246" s="513">
        <v>486</v>
      </c>
      <c r="AA246" s="514" t="s">
        <v>1738</v>
      </c>
    </row>
    <row r="247" spans="1:27">
      <c r="A247" s="50">
        <f t="shared" si="54"/>
        <v>243</v>
      </c>
      <c r="B247" s="580" t="s">
        <v>1645</v>
      </c>
      <c r="C247" s="23" t="s">
        <v>742</v>
      </c>
      <c r="D247" s="489" t="s">
        <v>1721</v>
      </c>
      <c r="E247" s="318" t="str">
        <f>IF(G247="","",VLOOKUP(G247,'Danh mục CODE'!$D$2:$J$20064,7,0))</f>
        <v>NCC00502</v>
      </c>
      <c r="F247" s="28" t="str">
        <f>IF(E247="","",VLOOKUP(E247,'TONG HOP'!$E$8:$W$1883,19,0))</f>
        <v>CÔNG TY CỔ PHẦN ĐẦU TƯ KINH DOANH HẢI THÀNH</v>
      </c>
      <c r="G247" s="17" t="s">
        <v>1391</v>
      </c>
      <c r="H247" s="226" t="str">
        <f>IF(E247="","",VLOOKUP(G247,'TONG HOP'!$C$8:$E$799,2,0))</f>
        <v>Than cục 4- Hải Thành Lô1</v>
      </c>
      <c r="I247" s="226" t="str">
        <f>IF(B247="","",VLOOKUP(G247,'TONG HOP'!$C$8:$F$799,4,0))</f>
        <v>kg</v>
      </c>
      <c r="J247" s="63">
        <f t="shared" si="47"/>
        <v>32797.870600000002</v>
      </c>
      <c r="K247" s="63">
        <f t="shared" si="48"/>
        <v>34343.32</v>
      </c>
      <c r="L247" s="63">
        <f t="shared" si="49"/>
        <v>35080</v>
      </c>
      <c r="M247" s="392">
        <f>IF(Y247="","",VLOOKUP(G247,'Danh mục CODE'!$D$2:$I$1880,4,0))</f>
        <v>4.4999999999999998E-2</v>
      </c>
      <c r="N247" s="392">
        <v>6.6000000000000003E-2</v>
      </c>
      <c r="O247" s="392">
        <f t="shared" si="45"/>
        <v>2.1000000000000005E-2</v>
      </c>
      <c r="P247" s="392">
        <f>IF(Y247="","",VLOOKUP(G247,'Danh mục CODE'!$D$2:$I$1880,5,0))</f>
        <v>0.15</v>
      </c>
      <c r="Q247" s="392">
        <v>0.13350000000000001</v>
      </c>
      <c r="R247" s="392">
        <f t="shared" si="46"/>
        <v>0</v>
      </c>
      <c r="S247" s="394">
        <f t="shared" si="51"/>
        <v>28213.037380000002</v>
      </c>
      <c r="T247" s="394">
        <f t="shared" si="52"/>
        <v>4584.8332200000004</v>
      </c>
      <c r="U247" s="394">
        <f t="shared" si="53"/>
        <v>0</v>
      </c>
      <c r="V247" s="424">
        <f t="shared" si="50"/>
        <v>0</v>
      </c>
      <c r="W247" s="21"/>
      <c r="X247" s="515">
        <v>53890</v>
      </c>
      <c r="Y247" s="515">
        <v>18810</v>
      </c>
      <c r="Z247" s="513">
        <v>487</v>
      </c>
      <c r="AA247" s="514" t="s">
        <v>1742</v>
      </c>
    </row>
    <row r="248" spans="1:27">
      <c r="A248" s="50">
        <f t="shared" si="54"/>
        <v>244</v>
      </c>
      <c r="B248" s="580" t="s">
        <v>1645</v>
      </c>
      <c r="C248" s="23" t="s">
        <v>742</v>
      </c>
      <c r="D248" s="489" t="s">
        <v>1721</v>
      </c>
      <c r="E248" s="318" t="str">
        <f>IF(G248="","",VLOOKUP(G248,'Danh mục CODE'!$D$2:$J$20064,7,0))</f>
        <v>NCC00502</v>
      </c>
      <c r="F248" s="28" t="str">
        <f>IF(E248="","",VLOOKUP(E248,'TONG HOP'!$E$8:$W$1883,19,0))</f>
        <v>CÔNG TY CỔ PHẦN ĐẦU TƯ KINH DOANH HẢI THÀNH</v>
      </c>
      <c r="G248" s="17" t="s">
        <v>1391</v>
      </c>
      <c r="H248" s="226" t="str">
        <f>IF(E248="","",VLOOKUP(G248,'TONG HOP'!$C$8:$E$799,2,0))</f>
        <v>Than cục 4- Hải Thành Lô1</v>
      </c>
      <c r="I248" s="226" t="str">
        <f>IF(B248="","",VLOOKUP(G248,'TONG HOP'!$C$8:$F$799,4,0))</f>
        <v>kg</v>
      </c>
      <c r="J248" s="63">
        <f t="shared" si="47"/>
        <v>42558.696400000001</v>
      </c>
      <c r="K248" s="63">
        <f t="shared" si="48"/>
        <v>44564.08</v>
      </c>
      <c r="L248" s="63">
        <f t="shared" si="49"/>
        <v>45520</v>
      </c>
      <c r="M248" s="392">
        <f>IF(Y248="","",VLOOKUP(G248,'Danh mục CODE'!$D$2:$I$1880,4,0))</f>
        <v>4.4999999999999998E-2</v>
      </c>
      <c r="N248" s="392">
        <v>6.6000000000000003E-2</v>
      </c>
      <c r="O248" s="392">
        <f t="shared" si="45"/>
        <v>2.1000000000000005E-2</v>
      </c>
      <c r="P248" s="392">
        <f>IF(Y248="","",VLOOKUP(G248,'Danh mục CODE'!$D$2:$I$1880,5,0))</f>
        <v>0.15</v>
      </c>
      <c r="Q248" s="392">
        <v>0.13350000000000001</v>
      </c>
      <c r="R248" s="392">
        <f t="shared" si="46"/>
        <v>0</v>
      </c>
      <c r="S248" s="394">
        <f t="shared" si="51"/>
        <v>36609.39172</v>
      </c>
      <c r="T248" s="394">
        <f t="shared" si="52"/>
        <v>5949.3046800000002</v>
      </c>
      <c r="U248" s="394">
        <f t="shared" si="53"/>
        <v>0</v>
      </c>
      <c r="V248" s="424">
        <f t="shared" si="50"/>
        <v>9.0949470177292824E-13</v>
      </c>
      <c r="W248" s="21"/>
      <c r="X248" s="515">
        <v>65310</v>
      </c>
      <c r="Y248" s="515">
        <v>19790</v>
      </c>
      <c r="Z248" s="513">
        <v>488</v>
      </c>
      <c r="AA248" s="514" t="s">
        <v>1758</v>
      </c>
    </row>
    <row r="249" spans="1:27">
      <c r="A249" s="50">
        <f t="shared" si="54"/>
        <v>245</v>
      </c>
      <c r="B249" s="580" t="s">
        <v>1645</v>
      </c>
      <c r="C249" s="23" t="s">
        <v>742</v>
      </c>
      <c r="D249" s="489" t="s">
        <v>1721</v>
      </c>
      <c r="E249" s="318" t="str">
        <f>IF(G249="","",VLOOKUP(G249,'Danh mục CODE'!$D$2:$J$20064,7,0))</f>
        <v>NCC00502</v>
      </c>
      <c r="F249" s="28" t="str">
        <f>IF(E249="","",VLOOKUP(E249,'TONG HOP'!$E$8:$W$1883,19,0))</f>
        <v>CÔNG TY CỔ PHẦN ĐẦU TƯ KINH DOANH HẢI THÀNH</v>
      </c>
      <c r="G249" s="17" t="s">
        <v>1391</v>
      </c>
      <c r="H249" s="226" t="str">
        <f>IF(E249="","",VLOOKUP(G249,'TONG HOP'!$C$8:$E$799,2,0))</f>
        <v>Than cục 4- Hải Thành Lô1</v>
      </c>
      <c r="I249" s="226" t="str">
        <f>IF(B249="","",VLOOKUP(G249,'TONG HOP'!$C$8:$F$799,4,0))</f>
        <v>kg</v>
      </c>
      <c r="J249" s="63">
        <f t="shared" si="47"/>
        <v>32451.940949999997</v>
      </c>
      <c r="K249" s="63">
        <f t="shared" si="48"/>
        <v>33981.089999999997</v>
      </c>
      <c r="L249" s="63">
        <f t="shared" si="49"/>
        <v>34710</v>
      </c>
      <c r="M249" s="392">
        <f>IF(Y249="","",VLOOKUP(G249,'Danh mục CODE'!$D$2:$I$1880,4,0))</f>
        <v>4.4999999999999998E-2</v>
      </c>
      <c r="N249" s="392">
        <v>6.6000000000000003E-2</v>
      </c>
      <c r="O249" s="392">
        <f t="shared" si="45"/>
        <v>2.1000000000000005E-2</v>
      </c>
      <c r="P249" s="392">
        <f>IF(Y249="","",VLOOKUP(G249,'Danh mục CODE'!$D$2:$I$1880,5,0))</f>
        <v>0.15</v>
      </c>
      <c r="Q249" s="392">
        <v>0.13350000000000001</v>
      </c>
      <c r="R249" s="392">
        <f t="shared" si="46"/>
        <v>0</v>
      </c>
      <c r="S249" s="394">
        <f t="shared" si="51"/>
        <v>27915.465434999998</v>
      </c>
      <c r="T249" s="394">
        <f t="shared" si="52"/>
        <v>4536.4755150000001</v>
      </c>
      <c r="U249" s="394">
        <f t="shared" si="53"/>
        <v>0</v>
      </c>
      <c r="V249" s="424">
        <f t="shared" si="50"/>
        <v>-1.8189894035458565E-12</v>
      </c>
      <c r="W249" s="21"/>
      <c r="X249" s="515">
        <v>53690</v>
      </c>
      <c r="Y249" s="515">
        <v>18980</v>
      </c>
      <c r="Z249" s="513">
        <v>489</v>
      </c>
      <c r="AA249" s="514" t="s">
        <v>1718</v>
      </c>
    </row>
    <row r="250" spans="1:27">
      <c r="A250" s="50">
        <f t="shared" si="54"/>
        <v>246</v>
      </c>
      <c r="B250" s="580" t="s">
        <v>1645</v>
      </c>
      <c r="C250" s="23" t="s">
        <v>742</v>
      </c>
      <c r="D250" s="489" t="s">
        <v>1721</v>
      </c>
      <c r="E250" s="318" t="str">
        <f>IF(G250="","",VLOOKUP(G250,'Danh mục CODE'!$D$2:$J$20064,7,0))</f>
        <v>NCC00502</v>
      </c>
      <c r="F250" s="28" t="str">
        <f>IF(E250="","",VLOOKUP(E250,'TONG HOP'!$E$8:$W$1883,19,0))</f>
        <v>CÔNG TY CỔ PHẦN ĐẦU TƯ KINH DOANH HẢI THÀNH</v>
      </c>
      <c r="G250" s="17" t="s">
        <v>1391</v>
      </c>
      <c r="H250" s="226" t="str">
        <f>IF(E250="","",VLOOKUP(G250,'TONG HOP'!$C$8:$E$799,2,0))</f>
        <v>Than cục 4- Hải Thành Lô1</v>
      </c>
      <c r="I250" s="226" t="str">
        <f>IF(B250="","",VLOOKUP(G250,'TONG HOP'!$C$8:$F$799,4,0))</f>
        <v>kg</v>
      </c>
      <c r="J250" s="63">
        <f t="shared" si="47"/>
        <v>26178.46</v>
      </c>
      <c r="K250" s="63">
        <f t="shared" si="48"/>
        <v>27412</v>
      </c>
      <c r="L250" s="63">
        <f t="shared" si="49"/>
        <v>28000</v>
      </c>
      <c r="M250" s="392">
        <f>IF(Y250="","",VLOOKUP(G250,'Danh mục CODE'!$D$2:$I$1880,4,0))</f>
        <v>4.4999999999999998E-2</v>
      </c>
      <c r="N250" s="392">
        <v>6.6000000000000003E-2</v>
      </c>
      <c r="O250" s="392">
        <f t="shared" si="45"/>
        <v>2.1000000000000005E-2</v>
      </c>
      <c r="P250" s="392">
        <f>IF(Y250="","",VLOOKUP(G250,'Danh mục CODE'!$D$2:$I$1880,5,0))</f>
        <v>0.15</v>
      </c>
      <c r="Q250" s="392">
        <v>0.13350000000000001</v>
      </c>
      <c r="R250" s="392">
        <f t="shared" si="46"/>
        <v>0</v>
      </c>
      <c r="S250" s="394">
        <f t="shared" si="51"/>
        <v>22518.957999999999</v>
      </c>
      <c r="T250" s="394">
        <f t="shared" si="52"/>
        <v>3659.5020000000004</v>
      </c>
      <c r="U250" s="394">
        <f t="shared" si="53"/>
        <v>0</v>
      </c>
      <c r="V250" s="424">
        <f t="shared" si="50"/>
        <v>0</v>
      </c>
      <c r="W250" s="21"/>
      <c r="X250" s="515">
        <v>46650</v>
      </c>
      <c r="Y250" s="515">
        <v>18650</v>
      </c>
      <c r="Z250" s="513">
        <v>490</v>
      </c>
      <c r="AA250" s="514" t="s">
        <v>1638</v>
      </c>
    </row>
    <row r="251" spans="1:27">
      <c r="A251" s="50">
        <f t="shared" si="54"/>
        <v>247</v>
      </c>
      <c r="B251" s="580" t="s">
        <v>1645</v>
      </c>
      <c r="C251" s="23" t="s">
        <v>742</v>
      </c>
      <c r="D251" s="489" t="s">
        <v>1721</v>
      </c>
      <c r="E251" s="318" t="str">
        <f>IF(G251="","",VLOOKUP(G251,'Danh mục CODE'!$D$2:$J$20064,7,0))</f>
        <v>NCC00502</v>
      </c>
      <c r="F251" s="28" t="str">
        <f>IF(E251="","",VLOOKUP(E251,'TONG HOP'!$E$8:$W$1883,19,0))</f>
        <v>CÔNG TY CỔ PHẦN ĐẦU TƯ KINH DOANH HẢI THÀNH</v>
      </c>
      <c r="G251" s="17" t="s">
        <v>1391</v>
      </c>
      <c r="H251" s="226" t="str">
        <f>IF(E251="","",VLOOKUP(G251,'TONG HOP'!$C$8:$E$799,2,0))</f>
        <v>Than cục 4- Hải Thành Lô1</v>
      </c>
      <c r="I251" s="226" t="str">
        <f>IF(B251="","",VLOOKUP(G251,'TONG HOP'!$C$8:$F$799,4,0))</f>
        <v>kg</v>
      </c>
      <c r="J251" s="63">
        <f t="shared" si="47"/>
        <v>30825.13665</v>
      </c>
      <c r="K251" s="63">
        <f t="shared" si="48"/>
        <v>32277.63</v>
      </c>
      <c r="L251" s="63">
        <f t="shared" si="49"/>
        <v>32970</v>
      </c>
      <c r="M251" s="392">
        <f>IF(Y251="","",VLOOKUP(G251,'Danh mục CODE'!$D$2:$I$1880,4,0))</f>
        <v>4.4999999999999998E-2</v>
      </c>
      <c r="N251" s="392">
        <v>6.6000000000000003E-2</v>
      </c>
      <c r="O251" s="392">
        <f t="shared" si="45"/>
        <v>2.1000000000000005E-2</v>
      </c>
      <c r="P251" s="392">
        <f>IF(Y251="","",VLOOKUP(G251,'Danh mục CODE'!$D$2:$I$1880,5,0))</f>
        <v>0.15</v>
      </c>
      <c r="Q251" s="392">
        <v>0.13350000000000001</v>
      </c>
      <c r="R251" s="392">
        <f t="shared" si="46"/>
        <v>0</v>
      </c>
      <c r="S251" s="394">
        <f t="shared" si="51"/>
        <v>26516.073045000001</v>
      </c>
      <c r="T251" s="394">
        <f t="shared" si="52"/>
        <v>4309.0636050000003</v>
      </c>
      <c r="U251" s="394">
        <f t="shared" si="53"/>
        <v>0</v>
      </c>
      <c r="V251" s="424">
        <f t="shared" si="50"/>
        <v>-9.0949470177292824E-13</v>
      </c>
      <c r="W251" s="21"/>
      <c r="X251" s="515">
        <v>51780</v>
      </c>
      <c r="Y251" s="515">
        <v>18810</v>
      </c>
      <c r="Z251" s="513">
        <v>491</v>
      </c>
      <c r="AA251" s="514" t="s">
        <v>1739</v>
      </c>
    </row>
    <row r="252" spans="1:27">
      <c r="A252" s="50">
        <f t="shared" si="54"/>
        <v>248</v>
      </c>
      <c r="B252" s="580" t="s">
        <v>1645</v>
      </c>
      <c r="C252" s="23" t="s">
        <v>742</v>
      </c>
      <c r="D252" s="489" t="s">
        <v>1721</v>
      </c>
      <c r="E252" s="318" t="str">
        <f>IF(G252="","",VLOOKUP(G252,'Danh mục CODE'!$D$2:$J$20064,7,0))</f>
        <v>NCC00502</v>
      </c>
      <c r="F252" s="28" t="str">
        <f>IF(E252="","",VLOOKUP(E252,'TONG HOP'!$E$8:$W$1883,19,0))</f>
        <v>CÔNG TY CỔ PHẦN ĐẦU TƯ KINH DOANH HẢI THÀNH</v>
      </c>
      <c r="G252" s="17" t="s">
        <v>1391</v>
      </c>
      <c r="H252" s="226" t="str">
        <f>IF(E252="","",VLOOKUP(G252,'TONG HOP'!$C$8:$E$799,2,0))</f>
        <v>Than cục 4- Hải Thành Lô1</v>
      </c>
      <c r="I252" s="226" t="str">
        <f>IF(B252="","",VLOOKUP(G252,'TONG HOP'!$C$8:$F$799,4,0))</f>
        <v>kg</v>
      </c>
      <c r="J252" s="63">
        <f t="shared" si="47"/>
        <v>35509.2111</v>
      </c>
      <c r="K252" s="63">
        <f t="shared" si="48"/>
        <v>37182.42</v>
      </c>
      <c r="L252" s="63">
        <f t="shared" si="49"/>
        <v>37980</v>
      </c>
      <c r="M252" s="392">
        <f>IF(Y252="","",VLOOKUP(G252,'Danh mục CODE'!$D$2:$I$1880,4,0))</f>
        <v>4.4999999999999998E-2</v>
      </c>
      <c r="N252" s="392">
        <v>6.6000000000000003E-2</v>
      </c>
      <c r="O252" s="392">
        <f t="shared" si="45"/>
        <v>2.1000000000000005E-2</v>
      </c>
      <c r="P252" s="392">
        <f>IF(Y252="","",VLOOKUP(G252,'Danh mục CODE'!$D$2:$I$1880,5,0))</f>
        <v>0.15</v>
      </c>
      <c r="Q252" s="392">
        <v>0.13350000000000001</v>
      </c>
      <c r="R252" s="392">
        <f t="shared" si="46"/>
        <v>0</v>
      </c>
      <c r="S252" s="394">
        <f t="shared" ref="S252:S253" si="55">IF(T252=0,"",J252-T252-U252)</f>
        <v>30545.358029999999</v>
      </c>
      <c r="T252" s="394">
        <f t="shared" si="52"/>
        <v>4963.8530700000001</v>
      </c>
      <c r="U252" s="394">
        <f t="shared" si="53"/>
        <v>0</v>
      </c>
      <c r="V252" s="424">
        <f t="shared" si="50"/>
        <v>9.0949470177292824E-13</v>
      </c>
      <c r="W252" s="21"/>
      <c r="X252" s="515">
        <v>56790</v>
      </c>
      <c r="Y252" s="515">
        <v>18810</v>
      </c>
      <c r="Z252" s="513">
        <v>492</v>
      </c>
      <c r="AA252" s="514" t="s">
        <v>1744</v>
      </c>
    </row>
    <row r="253" spans="1:27">
      <c r="A253" s="50">
        <f t="shared" si="54"/>
        <v>249</v>
      </c>
      <c r="B253" s="580" t="s">
        <v>1645</v>
      </c>
      <c r="C253" s="23" t="s">
        <v>742</v>
      </c>
      <c r="D253" s="489" t="s">
        <v>1721</v>
      </c>
      <c r="E253" s="318" t="str">
        <f>IF(G253="","",VLOOKUP(G253,'Danh mục CODE'!$D$2:$J$20064,7,0))</f>
        <v>NCC00502</v>
      </c>
      <c r="F253" s="28" t="str">
        <f>IF(E253="","",VLOOKUP(E253,'TONG HOP'!$E$8:$W$1883,19,0))</f>
        <v>CÔNG TY CỔ PHẦN ĐẦU TƯ KINH DOANH HẢI THÀNH</v>
      </c>
      <c r="G253" s="17" t="s">
        <v>1391</v>
      </c>
      <c r="H253" s="226" t="str">
        <f>IF(E253="","",VLOOKUP(G253,'TONG HOP'!$C$8:$E$799,2,0))</f>
        <v>Than cục 4- Hải Thành Lô1</v>
      </c>
      <c r="I253" s="226" t="str">
        <f>IF(B253="","",VLOOKUP(G253,'TONG HOP'!$C$8:$F$799,4,0))</f>
        <v>kg</v>
      </c>
      <c r="J253" s="63">
        <f t="shared" si="47"/>
        <v>35602.705600000001</v>
      </c>
      <c r="K253" s="63">
        <f t="shared" si="48"/>
        <v>37280.32</v>
      </c>
      <c r="L253" s="63">
        <f t="shared" si="49"/>
        <v>38080</v>
      </c>
      <c r="M253" s="392">
        <f>IF(Y253="","",VLOOKUP(G253,'Danh mục CODE'!$D$2:$I$1880,4,0))</f>
        <v>4.4999999999999998E-2</v>
      </c>
      <c r="N253" s="392">
        <v>6.6000000000000003E-2</v>
      </c>
      <c r="O253" s="392">
        <f t="shared" si="45"/>
        <v>2.1000000000000005E-2</v>
      </c>
      <c r="P253" s="392">
        <f>IF(Y253="","",VLOOKUP(G253,'Danh mục CODE'!$D$2:$I$1880,5,0))</f>
        <v>0.15</v>
      </c>
      <c r="Q253" s="392">
        <v>0.13350000000000001</v>
      </c>
      <c r="R253" s="392">
        <f t="shared" si="46"/>
        <v>0</v>
      </c>
      <c r="S253" s="394">
        <f t="shared" si="55"/>
        <v>30625.782879999999</v>
      </c>
      <c r="T253" s="394">
        <f t="shared" si="52"/>
        <v>4976.9227200000005</v>
      </c>
      <c r="U253" s="394">
        <f t="shared" si="53"/>
        <v>0</v>
      </c>
      <c r="V253" s="424">
        <f t="shared" si="50"/>
        <v>1.8189894035458565E-12</v>
      </c>
      <c r="W253" s="21"/>
      <c r="X253" s="515">
        <v>56350</v>
      </c>
      <c r="Y253" s="515">
        <v>18270</v>
      </c>
      <c r="Z253" s="513">
        <v>493</v>
      </c>
      <c r="AA253" s="514" t="s">
        <v>1740</v>
      </c>
    </row>
    <row r="254" spans="1:27">
      <c r="A254" s="50">
        <f t="shared" si="54"/>
        <v>250</v>
      </c>
      <c r="B254" s="580" t="s">
        <v>1645</v>
      </c>
      <c r="C254" s="23" t="s">
        <v>742</v>
      </c>
      <c r="D254" s="489" t="s">
        <v>1721</v>
      </c>
      <c r="E254" s="318" t="str">
        <f>IF(G254="","",VLOOKUP(G254,'Danh mục CODE'!$D$2:$J$20064,7,0))</f>
        <v>NCC00502</v>
      </c>
      <c r="F254" s="28" t="str">
        <f>IF(E254="","",VLOOKUP(E254,'TONG HOP'!$E$8:$W$1883,19,0))</f>
        <v>CÔNG TY CỔ PHẦN ĐẦU TƯ KINH DOANH HẢI THÀNH</v>
      </c>
      <c r="G254" s="17" t="s">
        <v>1391</v>
      </c>
      <c r="H254" s="226" t="str">
        <f>IF(E254="","",VLOOKUP(G254,'TONG HOP'!$C$8:$E$799,2,0))</f>
        <v>Than cục 4- Hải Thành Lô1</v>
      </c>
      <c r="I254" s="226" t="str">
        <f>IF(B254="","",VLOOKUP(G254,'TONG HOP'!$C$8:$F$799,4,0))</f>
        <v>kg</v>
      </c>
      <c r="J254" s="63">
        <f t="shared" si="47"/>
        <v>31619.839899999999</v>
      </c>
      <c r="K254" s="63">
        <f t="shared" si="48"/>
        <v>33109.78</v>
      </c>
      <c r="L254" s="63">
        <f t="shared" si="49"/>
        <v>33820</v>
      </c>
      <c r="M254" s="392">
        <f>IF(Y254="","",VLOOKUP(G254,'Danh mục CODE'!$D$2:$I$1880,4,0))</f>
        <v>4.4999999999999998E-2</v>
      </c>
      <c r="N254" s="392">
        <v>6.6000000000000003E-2</v>
      </c>
      <c r="O254" s="392">
        <f t="shared" si="45"/>
        <v>2.1000000000000005E-2</v>
      </c>
      <c r="P254" s="392">
        <f>IF(Y254="","",VLOOKUP(G254,'Danh mục CODE'!$D$2:$I$1880,5,0))</f>
        <v>0.15</v>
      </c>
      <c r="Q254" s="392">
        <v>0.13350000000000001</v>
      </c>
      <c r="R254" s="392">
        <f t="shared" si="46"/>
        <v>0</v>
      </c>
      <c r="S254" s="394">
        <f t="shared" si="51"/>
        <v>27199.684269999998</v>
      </c>
      <c r="T254" s="394">
        <f t="shared" si="52"/>
        <v>4420.1556300000002</v>
      </c>
      <c r="U254" s="394">
        <f t="shared" si="53"/>
        <v>0</v>
      </c>
      <c r="V254" s="424">
        <f t="shared" si="50"/>
        <v>9.0949470177292824E-13</v>
      </c>
      <c r="W254" s="21"/>
      <c r="X254" s="515">
        <v>52350</v>
      </c>
      <c r="Y254" s="515">
        <v>18530</v>
      </c>
      <c r="Z254" s="513">
        <v>494</v>
      </c>
      <c r="AA254" s="514" t="s">
        <v>1745</v>
      </c>
    </row>
    <row r="255" spans="1:27">
      <c r="A255" s="50">
        <f t="shared" si="54"/>
        <v>251</v>
      </c>
      <c r="B255" s="580" t="s">
        <v>1645</v>
      </c>
      <c r="C255" s="23" t="s">
        <v>742</v>
      </c>
      <c r="D255" s="489" t="s">
        <v>1721</v>
      </c>
      <c r="E255" s="318" t="str">
        <f>IF(G255="","",VLOOKUP(G255,'Danh mục CODE'!$D$2:$J$20064,7,0))</f>
        <v>NCC00502</v>
      </c>
      <c r="F255" s="28" t="str">
        <f>IF(E255="","",VLOOKUP(E255,'TONG HOP'!$E$8:$W$1883,19,0))</f>
        <v>CÔNG TY CỔ PHẦN ĐẦU TƯ KINH DOANH HẢI THÀNH</v>
      </c>
      <c r="G255" s="17" t="s">
        <v>1391</v>
      </c>
      <c r="H255" s="226" t="str">
        <f>IF(E255="","",VLOOKUP(G255,'TONG HOP'!$C$8:$E$799,2,0))</f>
        <v>Than cục 4- Hải Thành Lô1</v>
      </c>
      <c r="I255" s="226" t="str">
        <f>IF(B255="","",VLOOKUP(G255,'TONG HOP'!$C$8:$F$799,4,0))</f>
        <v>kg</v>
      </c>
      <c r="J255" s="63">
        <f t="shared" si="47"/>
        <v>33153.149699999994</v>
      </c>
      <c r="K255" s="63">
        <f t="shared" si="48"/>
        <v>34715.339999999997</v>
      </c>
      <c r="L255" s="63">
        <f t="shared" si="49"/>
        <v>35460</v>
      </c>
      <c r="M255" s="392">
        <f>IF(Y255="","",VLOOKUP(G255,'Danh mục CODE'!$D$2:$I$1880,4,0))</f>
        <v>4.4999999999999998E-2</v>
      </c>
      <c r="N255" s="392">
        <v>6.6000000000000003E-2</v>
      </c>
      <c r="O255" s="392">
        <f t="shared" si="45"/>
        <v>2.1000000000000005E-2</v>
      </c>
      <c r="P255" s="392">
        <f>IF(Y255="","",VLOOKUP(G255,'Danh mục CODE'!$D$2:$I$1880,5,0))</f>
        <v>0.15</v>
      </c>
      <c r="Q255" s="392">
        <v>0.13350000000000001</v>
      </c>
      <c r="R255" s="392">
        <f t="shared" si="46"/>
        <v>0</v>
      </c>
      <c r="S255" s="394">
        <f t="shared" si="51"/>
        <v>28518.651809999996</v>
      </c>
      <c r="T255" s="394">
        <f t="shared" si="52"/>
        <v>4634.4978899999996</v>
      </c>
      <c r="U255" s="394">
        <f t="shared" si="53"/>
        <v>0</v>
      </c>
      <c r="V255" s="424">
        <f t="shared" si="50"/>
        <v>-9.0949470177292824E-13</v>
      </c>
      <c r="W255" s="21"/>
      <c r="X255" s="515">
        <v>54270</v>
      </c>
      <c r="Y255" s="515">
        <v>18810</v>
      </c>
      <c r="Z255" s="513">
        <v>495</v>
      </c>
      <c r="AA255" s="514" t="s">
        <v>1750</v>
      </c>
    </row>
    <row r="256" spans="1:27">
      <c r="A256" s="50">
        <f t="shared" si="54"/>
        <v>252</v>
      </c>
      <c r="B256" s="580" t="s">
        <v>1645</v>
      </c>
      <c r="C256" s="23" t="s">
        <v>742</v>
      </c>
      <c r="D256" s="489" t="s">
        <v>1721</v>
      </c>
      <c r="E256" s="318" t="str">
        <f>IF(G256="","",VLOOKUP(G256,'Danh mục CODE'!$D$2:$J$20064,7,0))</f>
        <v>NCC00502</v>
      </c>
      <c r="F256" s="28" t="str">
        <f>IF(E256="","",VLOOKUP(E256,'TONG HOP'!$E$8:$W$1883,19,0))</f>
        <v>CÔNG TY CỔ PHẦN ĐẦU TƯ KINH DOANH HẢI THÀNH</v>
      </c>
      <c r="G256" s="17" t="s">
        <v>1391</v>
      </c>
      <c r="H256" s="226" t="str">
        <f>IF(E256="","",VLOOKUP(G256,'TONG HOP'!$C$8:$E$799,2,0))</f>
        <v>Than cục 4- Hải Thành Lô1</v>
      </c>
      <c r="I256" s="226" t="str">
        <f>IF(B256="","",VLOOKUP(G256,'TONG HOP'!$C$8:$F$799,4,0))</f>
        <v>kg</v>
      </c>
      <c r="J256" s="63">
        <f t="shared" si="47"/>
        <v>34200.288099999998</v>
      </c>
      <c r="K256" s="63">
        <f t="shared" si="48"/>
        <v>35811.82</v>
      </c>
      <c r="L256" s="63">
        <f t="shared" si="49"/>
        <v>36580</v>
      </c>
      <c r="M256" s="392">
        <f>IF(Y256="","",VLOOKUP(G256,'Danh mục CODE'!$D$2:$I$1880,4,0))</f>
        <v>4.4999999999999998E-2</v>
      </c>
      <c r="N256" s="392">
        <v>6.6000000000000003E-2</v>
      </c>
      <c r="O256" s="392">
        <f t="shared" si="45"/>
        <v>2.1000000000000005E-2</v>
      </c>
      <c r="P256" s="392">
        <f>IF(Y256="","",VLOOKUP(G256,'Danh mục CODE'!$D$2:$I$1880,5,0))</f>
        <v>0.15</v>
      </c>
      <c r="Q256" s="392">
        <v>0.13350000000000001</v>
      </c>
      <c r="R256" s="392">
        <f t="shared" si="46"/>
        <v>0</v>
      </c>
      <c r="S256" s="394">
        <f t="shared" si="51"/>
        <v>29419.410129999997</v>
      </c>
      <c r="T256" s="394">
        <f t="shared" si="52"/>
        <v>4780.8779700000005</v>
      </c>
      <c r="U256" s="394">
        <f t="shared" si="53"/>
        <v>0</v>
      </c>
      <c r="V256" s="424">
        <f t="shared" si="50"/>
        <v>9.0949470177292824E-13</v>
      </c>
      <c r="W256" s="21"/>
      <c r="X256" s="515">
        <v>54370</v>
      </c>
      <c r="Y256" s="515">
        <v>17790</v>
      </c>
      <c r="Z256" s="513">
        <v>496</v>
      </c>
      <c r="AA256" s="514" t="s">
        <v>1741</v>
      </c>
    </row>
    <row r="257" spans="1:31">
      <c r="A257" s="50">
        <f t="shared" si="54"/>
        <v>253</v>
      </c>
      <c r="B257" s="580" t="s">
        <v>1646</v>
      </c>
      <c r="C257" s="23" t="s">
        <v>742</v>
      </c>
      <c r="D257" s="489" t="s">
        <v>1737</v>
      </c>
      <c r="E257" s="318" t="str">
        <f>IF(G257="","",VLOOKUP(G257,'Danh mục CODE'!$D$2:$J$20064,7,0))</f>
        <v>NCC00502</v>
      </c>
      <c r="F257" s="28" t="str">
        <f>IF(E257="","",VLOOKUP(E257,'TONG HOP'!$E$8:$W$1883,19,0))</f>
        <v>CÔNG TY CỔ PHẦN ĐẦU TƯ KINH DOANH HẢI THÀNH</v>
      </c>
      <c r="G257" s="17" t="s">
        <v>1391</v>
      </c>
      <c r="H257" s="226" t="str">
        <f>IF(E257="","",VLOOKUP(G257,'TONG HOP'!$C$8:$E$799,2,0))</f>
        <v>Than cục 4- Hải Thành Lô1</v>
      </c>
      <c r="I257" s="226" t="str">
        <f>IF(B257="","",VLOOKUP(G257,'TONG HOP'!$C$8:$F$799,4,0))</f>
        <v>kg</v>
      </c>
      <c r="J257" s="63">
        <f t="shared" si="47"/>
        <v>35340.920999999995</v>
      </c>
      <c r="K257" s="63">
        <f t="shared" si="48"/>
        <v>37006.199999999997</v>
      </c>
      <c r="L257" s="63">
        <f t="shared" si="49"/>
        <v>37800</v>
      </c>
      <c r="M257" s="392">
        <f>IF(Y257="","",VLOOKUP(G257,'Danh mục CODE'!$D$2:$I$1880,4,0))</f>
        <v>4.4999999999999998E-2</v>
      </c>
      <c r="N257" s="392">
        <v>6.6000000000000003E-2</v>
      </c>
      <c r="O257" s="392">
        <f t="shared" si="45"/>
        <v>2.1000000000000005E-2</v>
      </c>
      <c r="P257" s="392">
        <f>IF(Y257="","",VLOOKUP(G257,'Danh mục CODE'!$D$2:$I$1880,5,0))</f>
        <v>0.15</v>
      </c>
      <c r="Q257" s="392">
        <v>0.13350000000000001</v>
      </c>
      <c r="R257" s="392">
        <f t="shared" si="46"/>
        <v>0</v>
      </c>
      <c r="S257" s="394">
        <f t="shared" si="51"/>
        <v>30400.593299999993</v>
      </c>
      <c r="T257" s="394">
        <f t="shared" si="52"/>
        <v>4940.3276999999998</v>
      </c>
      <c r="U257" s="394">
        <f t="shared" si="53"/>
        <v>0</v>
      </c>
      <c r="V257" s="424">
        <f t="shared" si="50"/>
        <v>1.8189894035458565E-12</v>
      </c>
      <c r="W257" s="21"/>
      <c r="X257" s="515">
        <v>56750</v>
      </c>
      <c r="Y257" s="515">
        <v>18950</v>
      </c>
      <c r="Z257" s="513">
        <v>497</v>
      </c>
      <c r="AA257" s="514" t="s">
        <v>1667</v>
      </c>
    </row>
    <row r="258" spans="1:31">
      <c r="A258" s="50">
        <f t="shared" si="54"/>
        <v>254</v>
      </c>
      <c r="B258" s="580" t="s">
        <v>1646</v>
      </c>
      <c r="C258" s="23" t="s">
        <v>742</v>
      </c>
      <c r="D258" s="489" t="s">
        <v>1737</v>
      </c>
      <c r="E258" s="318" t="str">
        <f>IF(G258="","",VLOOKUP(G258,'Danh mục CODE'!$D$2:$J$20064,7,0))</f>
        <v>NCC00502</v>
      </c>
      <c r="F258" s="28" t="str">
        <f>IF(E258="","",VLOOKUP(E258,'TONG HOP'!$E$8:$W$1883,19,0))</f>
        <v>CÔNG TY CỔ PHẦN ĐẦU TƯ KINH DOANH HẢI THÀNH</v>
      </c>
      <c r="G258" s="17" t="s">
        <v>1391</v>
      </c>
      <c r="H258" s="226" t="str">
        <f>IF(E258="","",VLOOKUP(G258,'TONG HOP'!$C$8:$E$799,2,0))</f>
        <v>Than cục 4- Hải Thành Lô1</v>
      </c>
      <c r="I258" s="226" t="str">
        <f>IF(B258="","",VLOOKUP(G258,'TONG HOP'!$C$8:$F$799,4,0))</f>
        <v>kg</v>
      </c>
      <c r="J258" s="63">
        <f t="shared" si="47"/>
        <v>43633.883150000001</v>
      </c>
      <c r="K258" s="63">
        <f t="shared" si="48"/>
        <v>45689.93</v>
      </c>
      <c r="L258" s="63">
        <f t="shared" si="49"/>
        <v>46670</v>
      </c>
      <c r="M258" s="392">
        <f>IF(Y258="","",VLOOKUP(G258,'Danh mục CODE'!$D$2:$I$1880,4,0))</f>
        <v>4.4999999999999998E-2</v>
      </c>
      <c r="N258" s="392">
        <v>6.6000000000000003E-2</v>
      </c>
      <c r="O258" s="392">
        <f t="shared" si="45"/>
        <v>2.1000000000000005E-2</v>
      </c>
      <c r="P258" s="392">
        <f>IF(Y258="","",VLOOKUP(G258,'Danh mục CODE'!$D$2:$I$1880,5,0))</f>
        <v>0.15</v>
      </c>
      <c r="Q258" s="392">
        <v>0.13350000000000001</v>
      </c>
      <c r="R258" s="392">
        <f t="shared" si="46"/>
        <v>0</v>
      </c>
      <c r="S258" s="394">
        <f t="shared" si="51"/>
        <v>37534.277495000002</v>
      </c>
      <c r="T258" s="394">
        <f t="shared" si="52"/>
        <v>6099.6056550000003</v>
      </c>
      <c r="U258" s="394">
        <f t="shared" si="53"/>
        <v>0</v>
      </c>
      <c r="V258" s="424">
        <f t="shared" si="50"/>
        <v>-9.0949470177292824E-13</v>
      </c>
      <c r="W258" s="21"/>
      <c r="X258" s="515">
        <v>64060</v>
      </c>
      <c r="Y258" s="515">
        <v>17390</v>
      </c>
      <c r="Z258" s="513">
        <v>498</v>
      </c>
      <c r="AA258" s="514" t="s">
        <v>1755</v>
      </c>
    </row>
    <row r="259" spans="1:31">
      <c r="A259" s="50">
        <f t="shared" si="54"/>
        <v>255</v>
      </c>
      <c r="B259" s="580" t="s">
        <v>1646</v>
      </c>
      <c r="C259" s="23" t="s">
        <v>742</v>
      </c>
      <c r="D259" s="489" t="s">
        <v>1737</v>
      </c>
      <c r="E259" s="318" t="str">
        <f>IF(G259="","",VLOOKUP(G259,'Danh mục CODE'!$D$2:$J$20064,7,0))</f>
        <v>NCC00502</v>
      </c>
      <c r="F259" s="28" t="str">
        <f>IF(E259="","",VLOOKUP(E259,'TONG HOP'!$E$8:$W$1883,19,0))</f>
        <v>CÔNG TY CỔ PHẦN ĐẦU TƯ KINH DOANH HẢI THÀNH</v>
      </c>
      <c r="G259" s="17" t="s">
        <v>1391</v>
      </c>
      <c r="H259" s="226" t="str">
        <f>IF(E259="","",VLOOKUP(G259,'TONG HOP'!$C$8:$E$799,2,0))</f>
        <v>Than cục 4- Hải Thành Lô1</v>
      </c>
      <c r="I259" s="226" t="str">
        <f>IF(B259="","",VLOOKUP(G259,'TONG HOP'!$C$8:$F$799,4,0))</f>
        <v>kg</v>
      </c>
      <c r="J259" s="63">
        <f t="shared" si="47"/>
        <v>26038.218250000002</v>
      </c>
      <c r="K259" s="63">
        <f t="shared" si="48"/>
        <v>27265.15</v>
      </c>
      <c r="L259" s="63">
        <f t="shared" si="49"/>
        <v>27850</v>
      </c>
      <c r="M259" s="392">
        <f>IF(Y259="","",VLOOKUP(G259,'Danh mục CODE'!$D$2:$I$1880,4,0))</f>
        <v>4.4999999999999998E-2</v>
      </c>
      <c r="N259" s="392">
        <v>6.6000000000000003E-2</v>
      </c>
      <c r="O259" s="392">
        <f t="shared" si="45"/>
        <v>2.1000000000000005E-2</v>
      </c>
      <c r="P259" s="392">
        <f>IF(Y259="","",VLOOKUP(G259,'Danh mục CODE'!$D$2:$I$1880,5,0))</f>
        <v>0.15</v>
      </c>
      <c r="Q259" s="392">
        <v>0.13350000000000001</v>
      </c>
      <c r="R259" s="392">
        <f t="shared" si="46"/>
        <v>0</v>
      </c>
      <c r="S259" s="394">
        <f t="shared" si="51"/>
        <v>22398.320725000001</v>
      </c>
      <c r="T259" s="394">
        <f t="shared" si="52"/>
        <v>3639.8975250000003</v>
      </c>
      <c r="U259" s="394">
        <f t="shared" si="53"/>
        <v>0</v>
      </c>
      <c r="V259" s="424">
        <f t="shared" si="50"/>
        <v>0</v>
      </c>
      <c r="W259" s="21"/>
      <c r="X259" s="515">
        <v>46630</v>
      </c>
      <c r="Y259" s="515">
        <v>18780</v>
      </c>
      <c r="Z259" s="513">
        <v>499</v>
      </c>
      <c r="AA259" s="514" t="s">
        <v>1637</v>
      </c>
    </row>
    <row r="260" spans="1:31">
      <c r="A260" s="50">
        <f t="shared" si="54"/>
        <v>256</v>
      </c>
      <c r="B260" s="580" t="s">
        <v>1646</v>
      </c>
      <c r="C260" s="23" t="s">
        <v>742</v>
      </c>
      <c r="D260" s="489" t="s">
        <v>1737</v>
      </c>
      <c r="E260" s="318" t="str">
        <f>IF(G260="","",VLOOKUP(G260,'Danh mục CODE'!$D$2:$J$20064,7,0))</f>
        <v>NCC00502</v>
      </c>
      <c r="F260" s="28" t="str">
        <f>IF(E260="","",VLOOKUP(E260,'TONG HOP'!$E$8:$W$1883,19,0))</f>
        <v>CÔNG TY CỔ PHẦN ĐẦU TƯ KINH DOANH HẢI THÀNH</v>
      </c>
      <c r="G260" s="17" t="s">
        <v>1391</v>
      </c>
      <c r="H260" s="226" t="str">
        <f>IF(E260="","",VLOOKUP(G260,'TONG HOP'!$C$8:$E$799,2,0))</f>
        <v>Than cục 4- Hải Thành Lô1</v>
      </c>
      <c r="I260" s="226" t="str">
        <f>IF(B260="","",VLOOKUP(G260,'TONG HOP'!$C$8:$F$799,4,0))</f>
        <v>kg</v>
      </c>
      <c r="J260" s="63">
        <f t="shared" si="47"/>
        <v>31965.769550000001</v>
      </c>
      <c r="K260" s="63">
        <f t="shared" si="48"/>
        <v>33472.01</v>
      </c>
      <c r="L260" s="63">
        <f t="shared" si="49"/>
        <v>34190</v>
      </c>
      <c r="M260" s="392">
        <f>IF(Y260="","",VLOOKUP(G260,'Danh mục CODE'!$D$2:$I$1880,4,0))</f>
        <v>4.4999999999999998E-2</v>
      </c>
      <c r="N260" s="392">
        <v>6.6000000000000003E-2</v>
      </c>
      <c r="O260" s="392">
        <f t="shared" si="45"/>
        <v>2.1000000000000005E-2</v>
      </c>
      <c r="P260" s="392">
        <f>IF(Y260="","",VLOOKUP(G260,'Danh mục CODE'!$D$2:$I$1880,5,0))</f>
        <v>0.15</v>
      </c>
      <c r="Q260" s="392">
        <v>0.13350000000000001</v>
      </c>
      <c r="R260" s="392">
        <f t="shared" si="46"/>
        <v>0</v>
      </c>
      <c r="S260" s="394">
        <f t="shared" si="51"/>
        <v>27497.256215000001</v>
      </c>
      <c r="T260" s="394">
        <f t="shared" si="52"/>
        <v>4468.5133350000006</v>
      </c>
      <c r="U260" s="394">
        <f t="shared" si="53"/>
        <v>0</v>
      </c>
      <c r="V260" s="424">
        <f t="shared" si="50"/>
        <v>-9.0949470177292824E-13</v>
      </c>
      <c r="W260" s="21"/>
      <c r="X260" s="515">
        <v>52910</v>
      </c>
      <c r="Y260" s="515">
        <v>18720</v>
      </c>
      <c r="Z260" s="513">
        <v>500</v>
      </c>
      <c r="AA260" s="514" t="s">
        <v>1756</v>
      </c>
    </row>
    <row r="261" spans="1:31">
      <c r="A261" s="50">
        <f t="shared" si="54"/>
        <v>257</v>
      </c>
      <c r="B261" s="580" t="s">
        <v>1646</v>
      </c>
      <c r="C261" s="23" t="s">
        <v>742</v>
      </c>
      <c r="D261" s="489" t="s">
        <v>1737</v>
      </c>
      <c r="E261" s="318" t="str">
        <f>IF(G261="","",VLOOKUP(G261,'Danh mục CODE'!$D$2:$J$20064,7,0))</f>
        <v>NCC00502</v>
      </c>
      <c r="F261" s="28" t="str">
        <f>IF(E261="","",VLOOKUP(E261,'TONG HOP'!$E$8:$W$1883,19,0))</f>
        <v>CÔNG TY CỔ PHẦN ĐẦU TƯ KINH DOANH HẢI THÀNH</v>
      </c>
      <c r="G261" s="17" t="s">
        <v>1391</v>
      </c>
      <c r="H261" s="226" t="str">
        <f>IF(E261="","",VLOOKUP(G261,'TONG HOP'!$C$8:$E$799,2,0))</f>
        <v>Than cục 4- Hải Thành Lô1</v>
      </c>
      <c r="I261" s="226" t="str">
        <f>IF(B261="","",VLOOKUP(G261,'TONG HOP'!$C$8:$F$799,4,0))</f>
        <v>kg</v>
      </c>
      <c r="J261" s="63">
        <f t="shared" si="47"/>
        <v>31760.081649999996</v>
      </c>
      <c r="K261" s="63">
        <f t="shared" si="48"/>
        <v>33256.629999999997</v>
      </c>
      <c r="L261" s="63">
        <f t="shared" si="49"/>
        <v>33970</v>
      </c>
      <c r="M261" s="392">
        <f>IF(Y261="","",VLOOKUP(G261,'Danh mục CODE'!$D$2:$I$1880,4,0))</f>
        <v>4.4999999999999998E-2</v>
      </c>
      <c r="N261" s="392">
        <v>6.6000000000000003E-2</v>
      </c>
      <c r="O261" s="392">
        <f t="shared" ref="O261:O325" si="56">IF(X261="","",IF(M261-N261&lt;0,-(M261-N261),0))</f>
        <v>2.1000000000000005E-2</v>
      </c>
      <c r="P261" s="392">
        <f>IF(Y261="","",VLOOKUP(G261,'Danh mục CODE'!$D$2:$I$1880,5,0))</f>
        <v>0.15</v>
      </c>
      <c r="Q261" s="392">
        <v>0.13350000000000001</v>
      </c>
      <c r="R261" s="392">
        <f t="shared" ref="R261:R325" si="57">IF(X261="","",IF(P261-Q261&lt;0,-(P261-Q261),0))</f>
        <v>0</v>
      </c>
      <c r="S261" s="394">
        <f t="shared" ref="S261:S325" si="58">IF(T261=0,"",J261-T261-U261)</f>
        <v>27320.321544999995</v>
      </c>
      <c r="T261" s="394">
        <f t="shared" si="52"/>
        <v>4439.7601050000003</v>
      </c>
      <c r="U261" s="394">
        <f t="shared" si="53"/>
        <v>0</v>
      </c>
      <c r="V261" s="424">
        <f t="shared" si="50"/>
        <v>9.0949470177292824E-13</v>
      </c>
      <c r="W261" s="21"/>
      <c r="X261" s="515">
        <v>52780</v>
      </c>
      <c r="Y261" s="515">
        <v>18810</v>
      </c>
      <c r="Z261" s="513">
        <v>501</v>
      </c>
      <c r="AA261" s="514" t="s">
        <v>1757</v>
      </c>
    </row>
    <row r="262" spans="1:31">
      <c r="A262" s="50">
        <f t="shared" si="54"/>
        <v>258</v>
      </c>
      <c r="B262" s="580" t="s">
        <v>1646</v>
      </c>
      <c r="C262" s="23" t="s">
        <v>742</v>
      </c>
      <c r="D262" s="489" t="s">
        <v>1737</v>
      </c>
      <c r="E262" s="318" t="str">
        <f>IF(G262="","",VLOOKUP(G262,'Danh mục CODE'!$D$2:$J$20064,7,0))</f>
        <v>NCC00502</v>
      </c>
      <c r="F262" s="28" t="str">
        <f>IF(E262="","",VLOOKUP(E262,'TONG HOP'!$E$8:$W$1883,19,0))</f>
        <v>CÔNG TY CỔ PHẦN ĐẦU TƯ KINH DOANH HẢI THÀNH</v>
      </c>
      <c r="G262" s="17" t="s">
        <v>1391</v>
      </c>
      <c r="H262" s="226" t="str">
        <f>IF(E262="","",VLOOKUP(G262,'TONG HOP'!$C$8:$E$799,2,0))</f>
        <v>Than cục 4- Hải Thành Lô1</v>
      </c>
      <c r="I262" s="226" t="str">
        <f>IF(B262="","",VLOOKUP(G262,'TONG HOP'!$C$8:$F$799,4,0))</f>
        <v>kg</v>
      </c>
      <c r="J262" s="63">
        <f t="shared" ref="J262:J326" si="59">IF(X262="","",K262-K262*M262)</f>
        <v>36434.806649999999</v>
      </c>
      <c r="K262" s="63">
        <f t="shared" ref="K262:K326" si="60">IF(AND(X262="",N262="",Q262="",R262=""),"",L262-L262*O262-(L262-L262*O262)*R262)</f>
        <v>38151.629999999997</v>
      </c>
      <c r="L262" s="63">
        <f t="shared" ref="L262:L326" si="61">X262-Y262</f>
        <v>38970</v>
      </c>
      <c r="M262" s="392">
        <f>IF(Y262="","",VLOOKUP(G262,'Danh mục CODE'!$D$2:$I$1880,4,0))</f>
        <v>4.4999999999999998E-2</v>
      </c>
      <c r="N262" s="392">
        <v>6.6000000000000003E-2</v>
      </c>
      <c r="O262" s="392">
        <f t="shared" si="56"/>
        <v>2.1000000000000005E-2</v>
      </c>
      <c r="P262" s="392">
        <f>IF(Y262="","",VLOOKUP(G262,'Danh mục CODE'!$D$2:$I$1880,5,0))</f>
        <v>0.15</v>
      </c>
      <c r="Q262" s="392">
        <v>0.13350000000000001</v>
      </c>
      <c r="R262" s="392">
        <f t="shared" si="57"/>
        <v>0</v>
      </c>
      <c r="S262" s="394">
        <f t="shared" si="58"/>
        <v>31341.564044999999</v>
      </c>
      <c r="T262" s="394">
        <f t="shared" si="52"/>
        <v>5093.2426050000004</v>
      </c>
      <c r="U262" s="394">
        <f t="shared" si="53"/>
        <v>0</v>
      </c>
      <c r="V262" s="424">
        <f t="shared" ref="V262:V326" si="62">IF(X262="","",J262-S262-T262-U262)</f>
        <v>-9.0949470177292824E-13</v>
      </c>
      <c r="W262" s="21"/>
      <c r="X262" s="515">
        <v>57000</v>
      </c>
      <c r="Y262" s="515">
        <v>18030</v>
      </c>
      <c r="Z262" s="513">
        <v>502</v>
      </c>
      <c r="AA262" s="514" t="s">
        <v>1738</v>
      </c>
    </row>
    <row r="263" spans="1:31">
      <c r="A263" s="50">
        <f t="shared" si="54"/>
        <v>259</v>
      </c>
      <c r="B263" s="580" t="s">
        <v>1646</v>
      </c>
      <c r="C263" s="23" t="s">
        <v>742</v>
      </c>
      <c r="D263" s="489" t="s">
        <v>1737</v>
      </c>
      <c r="E263" s="318" t="str">
        <f>IF(G263="","",VLOOKUP(G263,'Danh mục CODE'!$D$2:$J$20064,7,0))</f>
        <v>NCC00502</v>
      </c>
      <c r="F263" s="28" t="str">
        <f>IF(E263="","",VLOOKUP(E263,'TONG HOP'!$E$8:$W$1883,19,0))</f>
        <v>CÔNG TY CỔ PHẦN ĐẦU TƯ KINH DOANH HẢI THÀNH</v>
      </c>
      <c r="G263" s="17" t="s">
        <v>1391</v>
      </c>
      <c r="H263" s="226" t="str">
        <f>IF(E263="","",VLOOKUP(G263,'TONG HOP'!$C$8:$E$799,2,0))</f>
        <v>Than cục 4- Hải Thành Lô1</v>
      </c>
      <c r="I263" s="226" t="str">
        <f>IF(B263="","",VLOOKUP(G263,'TONG HOP'!$C$8:$F$799,4,0))</f>
        <v>kg</v>
      </c>
      <c r="J263" s="63">
        <f t="shared" si="59"/>
        <v>35509.2111</v>
      </c>
      <c r="K263" s="63">
        <f t="shared" si="60"/>
        <v>37182.42</v>
      </c>
      <c r="L263" s="63">
        <f t="shared" si="61"/>
        <v>37980</v>
      </c>
      <c r="M263" s="392">
        <f>IF(Y263="","",VLOOKUP(G263,'Danh mục CODE'!$D$2:$I$1880,4,0))</f>
        <v>4.4999999999999998E-2</v>
      </c>
      <c r="N263" s="392">
        <v>6.6000000000000003E-2</v>
      </c>
      <c r="O263" s="392">
        <f t="shared" si="56"/>
        <v>2.1000000000000005E-2</v>
      </c>
      <c r="P263" s="392">
        <f>IF(Y263="","",VLOOKUP(G263,'Danh mục CODE'!$D$2:$I$1880,5,0))</f>
        <v>0.15</v>
      </c>
      <c r="Q263" s="392">
        <v>0.13350000000000001</v>
      </c>
      <c r="R263" s="392">
        <f t="shared" si="57"/>
        <v>0</v>
      </c>
      <c r="S263" s="394">
        <f t="shared" si="58"/>
        <v>30545.358029999999</v>
      </c>
      <c r="T263" s="394">
        <f t="shared" si="52"/>
        <v>4963.8530700000001</v>
      </c>
      <c r="U263" s="394">
        <f t="shared" si="53"/>
        <v>0</v>
      </c>
      <c r="V263" s="424">
        <f t="shared" si="62"/>
        <v>9.0949470177292824E-13</v>
      </c>
      <c r="W263" s="21"/>
      <c r="X263" s="515">
        <v>56790</v>
      </c>
      <c r="Y263" s="515">
        <v>18810</v>
      </c>
      <c r="Z263" s="513">
        <v>503</v>
      </c>
      <c r="AA263" s="514" t="s">
        <v>1743</v>
      </c>
    </row>
    <row r="264" spans="1:31">
      <c r="A264" s="50">
        <f t="shared" si="54"/>
        <v>260</v>
      </c>
      <c r="B264" s="580" t="s">
        <v>1646</v>
      </c>
      <c r="C264" s="23" t="s">
        <v>742</v>
      </c>
      <c r="D264" s="489" t="s">
        <v>1737</v>
      </c>
      <c r="E264" s="318" t="str">
        <f>IF(G264="","",VLOOKUP(G264,'Danh mục CODE'!$D$2:$J$20064,7,0))</f>
        <v>NCC00502</v>
      </c>
      <c r="F264" s="28" t="str">
        <f>IF(E264="","",VLOOKUP(E264,'TONG HOP'!$E$8:$W$1883,19,0))</f>
        <v>CÔNG TY CỔ PHẦN ĐẦU TƯ KINH DOANH HẢI THÀNH</v>
      </c>
      <c r="G264" s="17" t="s">
        <v>1391</v>
      </c>
      <c r="H264" s="226" t="str">
        <f>IF(E264="","",VLOOKUP(G264,'TONG HOP'!$C$8:$E$799,2,0))</f>
        <v>Than cục 4- Hải Thành Lô1</v>
      </c>
      <c r="I264" s="226" t="str">
        <f>IF(B264="","",VLOOKUP(G264,'TONG HOP'!$C$8:$F$799,4,0))</f>
        <v>kg</v>
      </c>
      <c r="J264" s="63">
        <f t="shared" si="59"/>
        <v>36144.973700000002</v>
      </c>
      <c r="K264" s="63">
        <f t="shared" si="60"/>
        <v>37848.14</v>
      </c>
      <c r="L264" s="63">
        <f t="shared" si="61"/>
        <v>38660</v>
      </c>
      <c r="M264" s="392">
        <f>IF(Y264="","",VLOOKUP(G264,'Danh mục CODE'!$D$2:$I$1880,4,0))</f>
        <v>4.4999999999999998E-2</v>
      </c>
      <c r="N264" s="392">
        <v>6.6000000000000003E-2</v>
      </c>
      <c r="O264" s="392">
        <f t="shared" si="56"/>
        <v>2.1000000000000005E-2</v>
      </c>
      <c r="P264" s="392">
        <f>IF(Y264="","",VLOOKUP(G264,'Danh mục CODE'!$D$2:$I$1880,5,0))</f>
        <v>0.15</v>
      </c>
      <c r="Q264" s="392">
        <v>0.13350000000000001</v>
      </c>
      <c r="R264" s="392">
        <f t="shared" si="57"/>
        <v>0</v>
      </c>
      <c r="S264" s="394">
        <f t="shared" si="58"/>
        <v>31092.247010000003</v>
      </c>
      <c r="T264" s="394">
        <f t="shared" ref="T264:T328" si="63">IF(X264="","",IF(Q264&lt;P264,K264*Q264,K264*P264))</f>
        <v>5052.7266900000004</v>
      </c>
      <c r="U264" s="394">
        <f t="shared" ref="U264:U328" si="64">IF(X264="","",K264*R264)</f>
        <v>0</v>
      </c>
      <c r="V264" s="424">
        <f t="shared" si="62"/>
        <v>-9.0949470177292824E-13</v>
      </c>
      <c r="W264" s="21"/>
      <c r="X264" s="515">
        <v>58460</v>
      </c>
      <c r="Y264" s="515">
        <v>19800</v>
      </c>
      <c r="Z264" s="513">
        <v>504</v>
      </c>
      <c r="AA264" s="514" t="s">
        <v>1742</v>
      </c>
    </row>
    <row r="265" spans="1:31">
      <c r="A265" s="50">
        <f t="shared" si="54"/>
        <v>261</v>
      </c>
      <c r="B265" s="580" t="s">
        <v>1646</v>
      </c>
      <c r="C265" s="23" t="s">
        <v>742</v>
      </c>
      <c r="D265" s="489" t="s">
        <v>1737</v>
      </c>
      <c r="E265" s="318" t="str">
        <f>IF(G265="","",VLOOKUP(G265,'Danh mục CODE'!$D$2:$J$20064,7,0))</f>
        <v>NCC00502</v>
      </c>
      <c r="F265" s="28" t="str">
        <f>IF(E265="","",VLOOKUP(E265,'TONG HOP'!$E$8:$W$1883,19,0))</f>
        <v>CÔNG TY CỔ PHẦN ĐẦU TƯ KINH DOANH HẢI THÀNH</v>
      </c>
      <c r="G265" s="17" t="s">
        <v>1391</v>
      </c>
      <c r="H265" s="226" t="str">
        <f>IF(E265="","",VLOOKUP(G265,'TONG HOP'!$C$8:$E$799,2,0))</f>
        <v>Than cục 4- Hải Thành Lô1</v>
      </c>
      <c r="I265" s="226" t="str">
        <f>IF(B265="","",VLOOKUP(G265,'TONG HOP'!$C$8:$F$799,4,0))</f>
        <v>kg</v>
      </c>
      <c r="J265" s="63">
        <f t="shared" si="59"/>
        <v>15548.13535</v>
      </c>
      <c r="K265" s="63">
        <f t="shared" si="60"/>
        <v>16280.77</v>
      </c>
      <c r="L265" s="63">
        <f t="shared" si="61"/>
        <v>16630</v>
      </c>
      <c r="M265" s="392">
        <f>IF(Y265="","",VLOOKUP(G265,'Danh mục CODE'!$D$2:$I$1880,4,0))</f>
        <v>4.4999999999999998E-2</v>
      </c>
      <c r="N265" s="392">
        <v>6.6000000000000003E-2</v>
      </c>
      <c r="O265" s="392">
        <f t="shared" si="56"/>
        <v>2.1000000000000005E-2</v>
      </c>
      <c r="P265" s="392">
        <f>IF(Y265="","",VLOOKUP(G265,'Danh mục CODE'!$D$2:$I$1880,5,0))</f>
        <v>0.15</v>
      </c>
      <c r="Q265" s="392">
        <v>0.13350000000000001</v>
      </c>
      <c r="R265" s="392">
        <f t="shared" si="57"/>
        <v>0</v>
      </c>
      <c r="S265" s="394">
        <f t="shared" si="58"/>
        <v>13374.652555000001</v>
      </c>
      <c r="T265" s="394">
        <f t="shared" si="63"/>
        <v>2173.4827950000004</v>
      </c>
      <c r="U265" s="394">
        <f t="shared" si="64"/>
        <v>0</v>
      </c>
      <c r="V265" s="424">
        <f t="shared" si="62"/>
        <v>-4.5474735088646412E-13</v>
      </c>
      <c r="W265" s="21"/>
      <c r="X265" s="515">
        <v>34400</v>
      </c>
      <c r="Y265" s="515">
        <v>17770</v>
      </c>
      <c r="Z265" s="513">
        <v>505</v>
      </c>
      <c r="AA265" s="514" t="s">
        <v>1765</v>
      </c>
    </row>
    <row r="266" spans="1:31">
      <c r="A266" s="50">
        <f t="shared" si="54"/>
        <v>262</v>
      </c>
      <c r="B266" s="580" t="s">
        <v>1646</v>
      </c>
      <c r="C266" s="23" t="s">
        <v>742</v>
      </c>
      <c r="D266" s="489" t="s">
        <v>1737</v>
      </c>
      <c r="E266" s="318" t="str">
        <f>IF(G266="","",VLOOKUP(G266,'Danh mục CODE'!$D$2:$J$20064,7,0))</f>
        <v>NCC00502</v>
      </c>
      <c r="F266" s="28" t="str">
        <f>IF(E266="","",VLOOKUP(E266,'TONG HOP'!$E$8:$W$1883,19,0))</f>
        <v>CÔNG TY CỔ PHẦN ĐẦU TƯ KINH DOANH HẢI THÀNH</v>
      </c>
      <c r="G266" s="17" t="s">
        <v>1391</v>
      </c>
      <c r="H266" s="226" t="str">
        <f>IF(E266="","",VLOOKUP(G266,'TONG HOP'!$C$8:$E$799,2,0))</f>
        <v>Than cục 4- Hải Thành Lô1</v>
      </c>
      <c r="I266" s="226" t="str">
        <f>IF(B266="","",VLOOKUP(G266,'TONG HOP'!$C$8:$F$799,4,0))</f>
        <v>kg</v>
      </c>
      <c r="J266" s="63">
        <f t="shared" si="59"/>
        <v>33583.224399999999</v>
      </c>
      <c r="K266" s="63">
        <f t="shared" si="60"/>
        <v>35165.68</v>
      </c>
      <c r="L266" s="63">
        <f t="shared" si="61"/>
        <v>35920</v>
      </c>
      <c r="M266" s="392">
        <f>IF(Y266="","",VLOOKUP(G266,'Danh mục CODE'!$D$2:$I$1880,4,0))</f>
        <v>4.4999999999999998E-2</v>
      </c>
      <c r="N266" s="392">
        <v>6.6000000000000003E-2</v>
      </c>
      <c r="O266" s="392">
        <f t="shared" si="56"/>
        <v>2.1000000000000005E-2</v>
      </c>
      <c r="P266" s="392">
        <f>IF(Y266="","",VLOOKUP(G266,'Danh mục CODE'!$D$2:$I$1880,5,0))</f>
        <v>0.15</v>
      </c>
      <c r="Q266" s="392">
        <v>0.13350000000000001</v>
      </c>
      <c r="R266" s="392">
        <f t="shared" si="57"/>
        <v>0</v>
      </c>
      <c r="S266" s="394">
        <f t="shared" si="58"/>
        <v>28888.606119999997</v>
      </c>
      <c r="T266" s="394">
        <f t="shared" si="63"/>
        <v>4694.6182800000006</v>
      </c>
      <c r="U266" s="394">
        <f t="shared" si="64"/>
        <v>0</v>
      </c>
      <c r="V266" s="424">
        <f t="shared" si="62"/>
        <v>1.8189894035458565E-12</v>
      </c>
      <c r="W266" s="21"/>
      <c r="X266" s="515">
        <v>54730</v>
      </c>
      <c r="Y266" s="515">
        <v>18810</v>
      </c>
      <c r="Z266" s="513">
        <v>506</v>
      </c>
      <c r="AA266" s="514" t="s">
        <v>1744</v>
      </c>
    </row>
    <row r="267" spans="1:31" s="16" customFormat="1">
      <c r="A267" s="50">
        <f t="shared" si="54"/>
        <v>263</v>
      </c>
      <c r="B267" s="580" t="s">
        <v>1646</v>
      </c>
      <c r="C267" s="23" t="s">
        <v>742</v>
      </c>
      <c r="D267" s="489" t="s">
        <v>1737</v>
      </c>
      <c r="E267" s="318" t="str">
        <f>IF(G267="","",VLOOKUP(G267,'Danh mục CODE'!$D$2:$J$20064,7,0))</f>
        <v>NCC00502</v>
      </c>
      <c r="F267" s="28" t="str">
        <f>IF(E267="","",VLOOKUP(E267,'TONG HOP'!$E$8:$W$1883,19,0))</f>
        <v>CÔNG TY CỔ PHẦN ĐẦU TƯ KINH DOANH HẢI THÀNH</v>
      </c>
      <c r="G267" s="17" t="s">
        <v>1391</v>
      </c>
      <c r="H267" s="226" t="str">
        <f>IF(E267="","",VLOOKUP(G267,'TONG HOP'!$C$8:$E$799,2,0))</f>
        <v>Than cục 4- Hải Thành Lô1</v>
      </c>
      <c r="I267" s="226" t="str">
        <f>IF(B267="","",VLOOKUP(G267,'TONG HOP'!$C$8:$F$799,4,0))</f>
        <v>kg</v>
      </c>
      <c r="J267" s="63">
        <f t="shared" si="59"/>
        <v>27861.361000000001</v>
      </c>
      <c r="K267" s="63">
        <f t="shared" si="60"/>
        <v>29174.2</v>
      </c>
      <c r="L267" s="63">
        <f t="shared" si="61"/>
        <v>29800</v>
      </c>
      <c r="M267" s="392">
        <f>IF(Y267="","",VLOOKUP(G267,'Danh mục CODE'!$D$2:$I$1880,4,0))</f>
        <v>4.4999999999999998E-2</v>
      </c>
      <c r="N267" s="392">
        <v>6.6000000000000003E-2</v>
      </c>
      <c r="O267" s="392">
        <f t="shared" si="56"/>
        <v>2.1000000000000005E-2</v>
      </c>
      <c r="P267" s="392">
        <f>IF(Y267="","",VLOOKUP(G267,'Danh mục CODE'!$D$2:$I$1880,5,0))</f>
        <v>0.15</v>
      </c>
      <c r="Q267" s="392">
        <v>0.13350000000000001</v>
      </c>
      <c r="R267" s="392">
        <f t="shared" si="57"/>
        <v>0</v>
      </c>
      <c r="S267" s="394">
        <f t="shared" si="58"/>
        <v>23966.605299999999</v>
      </c>
      <c r="T267" s="394">
        <f t="shared" si="63"/>
        <v>3894.7557000000002</v>
      </c>
      <c r="U267" s="394">
        <f t="shared" si="64"/>
        <v>0</v>
      </c>
      <c r="V267" s="424">
        <f t="shared" si="62"/>
        <v>1.3642420526593924E-12</v>
      </c>
      <c r="W267" s="21"/>
      <c r="X267" s="515">
        <v>49270</v>
      </c>
      <c r="Y267" s="515">
        <v>19470</v>
      </c>
      <c r="Z267" s="513">
        <v>507</v>
      </c>
      <c r="AA267" s="514" t="s">
        <v>1636</v>
      </c>
      <c r="AE267" s="332"/>
    </row>
    <row r="268" spans="1:31">
      <c r="A268" s="50">
        <f t="shared" si="54"/>
        <v>264</v>
      </c>
      <c r="B268" s="580" t="s">
        <v>1647</v>
      </c>
      <c r="C268" s="23" t="s">
        <v>742</v>
      </c>
      <c r="D268" s="489" t="s">
        <v>1737</v>
      </c>
      <c r="E268" s="318" t="str">
        <f>IF(G268="","",VLOOKUP(G268,'Danh mục CODE'!$D$2:$J$20064,7,0))</f>
        <v>NCC00607</v>
      </c>
      <c r="F268" s="28" t="str">
        <f>IF(E268="","",VLOOKUP(E268,'TONG HOP'!$E$8:$W$1883,19,0))</f>
        <v>CÔNG TY CP GẠCH MEN PHƯƠNG NAM</v>
      </c>
      <c r="G268" s="315" t="s">
        <v>1397</v>
      </c>
      <c r="H268" s="226" t="str">
        <f>IF(E268="","",VLOOKUP(G268,'TONG HOP'!$C$8:$E$799,2,0))</f>
        <v>Than cám sàng từ than cục của lô than Hải Thành 02</v>
      </c>
      <c r="I268" s="226" t="str">
        <f>IF(B268="","",VLOOKUP(G268,'TONG HOP'!$C$8:$F$799,4,0))</f>
        <v>kg</v>
      </c>
      <c r="J268" s="63">
        <f t="shared" si="59"/>
        <v>11089.68</v>
      </c>
      <c r="K268" s="63">
        <f t="shared" si="60"/>
        <v>12054</v>
      </c>
      <c r="L268" s="63">
        <f t="shared" si="61"/>
        <v>12054</v>
      </c>
      <c r="M268" s="392">
        <f>IF(Y268="","",VLOOKUP(G268,'Danh mục CODE'!$D$2:$I$1880,4,0))</f>
        <v>0.08</v>
      </c>
      <c r="N268" s="392"/>
      <c r="O268" s="392">
        <f t="shared" si="56"/>
        <v>0</v>
      </c>
      <c r="P268" s="392">
        <f>IF(Y268="","",VLOOKUP(G268,'Danh mục CODE'!$D$2:$I$1880,5,0))</f>
        <v>0</v>
      </c>
      <c r="Q268" s="392"/>
      <c r="R268" s="392">
        <f t="shared" si="57"/>
        <v>0</v>
      </c>
      <c r="S268" s="394" t="str">
        <f t="shared" si="58"/>
        <v/>
      </c>
      <c r="T268" s="394">
        <f t="shared" si="63"/>
        <v>0</v>
      </c>
      <c r="U268" s="394">
        <f t="shared" si="64"/>
        <v>0</v>
      </c>
      <c r="V268" s="424" t="e">
        <f t="shared" si="62"/>
        <v>#VALUE!</v>
      </c>
      <c r="W268" s="21"/>
      <c r="X268" s="515">
        <v>12054</v>
      </c>
      <c r="Y268" s="515">
        <v>0</v>
      </c>
      <c r="Z268" s="513"/>
      <c r="AA268" s="514"/>
    </row>
    <row r="269" spans="1:31">
      <c r="A269" s="50">
        <f t="shared" si="54"/>
        <v>265</v>
      </c>
      <c r="B269" s="580" t="s">
        <v>1648</v>
      </c>
      <c r="C269" s="23" t="s">
        <v>742</v>
      </c>
      <c r="D269" s="489" t="s">
        <v>1737</v>
      </c>
      <c r="E269" s="318" t="str">
        <f>IF(G269="","",VLOOKUP(G269,'Danh mục CODE'!$D$2:$J$20064,7,0))</f>
        <v>NCC00607</v>
      </c>
      <c r="F269" s="28" t="str">
        <f>IF(E269="","",VLOOKUP(E269,'TONG HOP'!$E$8:$W$1883,19,0))</f>
        <v>CÔNG TY CP GẠCH MEN PHƯƠNG NAM</v>
      </c>
      <c r="G269" s="315" t="s">
        <v>1331</v>
      </c>
      <c r="H269" s="226" t="str">
        <f>IF(E269="","",VLOOKUP(G269,'TONG HOP'!$C$8:$E$799,2,0))</f>
        <v>Than cám sàng từ than cục của lô than Hưng Tam Long 01</v>
      </c>
      <c r="I269" s="226" t="str">
        <f>IF(B269="","",VLOOKUP(G269,'TONG HOP'!$C$8:$F$799,4,0))</f>
        <v>kg</v>
      </c>
      <c r="J269" s="63">
        <f t="shared" si="59"/>
        <v>4752.72</v>
      </c>
      <c r="K269" s="63">
        <f t="shared" si="60"/>
        <v>5166</v>
      </c>
      <c r="L269" s="63">
        <f t="shared" si="61"/>
        <v>5166</v>
      </c>
      <c r="M269" s="392">
        <f>IF(Y269="","",VLOOKUP(G269,'Danh mục CODE'!$D$2:$I$1880,4,0))</f>
        <v>0.08</v>
      </c>
      <c r="N269" s="392"/>
      <c r="O269" s="392">
        <f t="shared" si="56"/>
        <v>0</v>
      </c>
      <c r="P269" s="392">
        <f>IF(Y269="","",VLOOKUP(G269,'Danh mục CODE'!$D$2:$I$1880,5,0))</f>
        <v>0</v>
      </c>
      <c r="Q269" s="392"/>
      <c r="R269" s="392">
        <f t="shared" si="57"/>
        <v>0</v>
      </c>
      <c r="S269" s="394" t="str">
        <f t="shared" si="58"/>
        <v/>
      </c>
      <c r="T269" s="394">
        <f t="shared" si="63"/>
        <v>0</v>
      </c>
      <c r="U269" s="394">
        <f t="shared" si="64"/>
        <v>0</v>
      </c>
      <c r="V269" s="424" t="e">
        <f t="shared" si="62"/>
        <v>#VALUE!</v>
      </c>
      <c r="W269" s="21"/>
      <c r="X269" s="515">
        <v>5166</v>
      </c>
      <c r="Y269" s="515">
        <v>0</v>
      </c>
      <c r="Z269" s="513"/>
      <c r="AA269" s="514"/>
    </row>
    <row r="270" spans="1:31">
      <c r="A270" s="50">
        <f t="shared" si="54"/>
        <v>266</v>
      </c>
      <c r="B270" s="580" t="s">
        <v>1649</v>
      </c>
      <c r="C270" s="23" t="s">
        <v>742</v>
      </c>
      <c r="D270" s="489" t="s">
        <v>1737</v>
      </c>
      <c r="E270" s="318" t="str">
        <f>IF(G270="","",VLOOKUP(G270,'Danh mục CODE'!$D$2:$J$20064,7,0))</f>
        <v>NCC02121</v>
      </c>
      <c r="F270" s="28" t="str">
        <f>IF(E270="","",VLOOKUP(E270,'TONG HOP'!$E$8:$W$1883,19,0))</f>
        <v>CÔNG TY TNHH CHẤT ĐỐT HÙNG LÊ</v>
      </c>
      <c r="G270" s="315" t="s">
        <v>1481</v>
      </c>
      <c r="H270" s="226" t="str">
        <f>IF(E270="","",VLOOKUP(G270,'TONG HOP'!$C$8:$E$799,2,0))</f>
        <v>Vỏ điều- Hùng Lê lô 1</v>
      </c>
      <c r="I270" s="226" t="str">
        <f>IF(B270="","",VLOOKUP(G270,'TONG HOP'!$C$8:$F$799,4,0))</f>
        <v>kg</v>
      </c>
      <c r="J270" s="63">
        <f t="shared" si="59"/>
        <v>30143</v>
      </c>
      <c r="K270" s="63">
        <f t="shared" si="60"/>
        <v>35050</v>
      </c>
      <c r="L270" s="63">
        <f t="shared" si="61"/>
        <v>35050</v>
      </c>
      <c r="M270" s="392">
        <f>IF(Y270="","",VLOOKUP(G270,'Danh mục CODE'!$D$2:$I$1880,4,0))</f>
        <v>0.14000000000000001</v>
      </c>
      <c r="N270" s="392"/>
      <c r="O270" s="392">
        <f t="shared" si="56"/>
        <v>0</v>
      </c>
      <c r="P270" s="392">
        <f>IF(Y270="","",VLOOKUP(G270,'Danh mục CODE'!$D$2:$I$1880,5,0))</f>
        <v>0</v>
      </c>
      <c r="Q270" s="392"/>
      <c r="R270" s="392">
        <f t="shared" si="57"/>
        <v>0</v>
      </c>
      <c r="S270" s="394" t="str">
        <f t="shared" si="58"/>
        <v/>
      </c>
      <c r="T270" s="394">
        <f t="shared" si="63"/>
        <v>0</v>
      </c>
      <c r="U270" s="394">
        <f t="shared" si="64"/>
        <v>0</v>
      </c>
      <c r="V270" s="424" t="e">
        <f t="shared" si="62"/>
        <v>#VALUE!</v>
      </c>
      <c r="W270" s="21"/>
      <c r="X270" s="515">
        <v>50140</v>
      </c>
      <c r="Y270" s="515">
        <v>15090</v>
      </c>
      <c r="Z270" s="513">
        <v>508</v>
      </c>
      <c r="AA270" s="514" t="s">
        <v>1521</v>
      </c>
    </row>
    <row r="271" spans="1:31">
      <c r="A271" s="50">
        <f t="shared" si="54"/>
        <v>267</v>
      </c>
      <c r="B271" s="580" t="s">
        <v>1650</v>
      </c>
      <c r="C271" s="23" t="s">
        <v>742</v>
      </c>
      <c r="D271" s="489" t="s">
        <v>1737</v>
      </c>
      <c r="E271" s="318" t="str">
        <f>IF(G271="","",VLOOKUP(G271,'Danh mục CODE'!$D$2:$J$20064,7,0))</f>
        <v>NCC04859</v>
      </c>
      <c r="F271" s="28" t="str">
        <f>IF(E271="","",VLOOKUP(E271,'TONG HOP'!$E$8:$W$1883,19,0))</f>
        <v>CÔNG TY TNHH DT GREENPOWER</v>
      </c>
      <c r="G271" s="315" t="s">
        <v>1497</v>
      </c>
      <c r="H271" s="226" t="str">
        <f>IF(E271="","",VLOOKUP(G271,'TONG HOP'!$C$8:$E$799,2,0))</f>
        <v>Vỏ điều- GreenPower lô 1</v>
      </c>
      <c r="I271" s="226" t="str">
        <f>IF(B271="","",VLOOKUP(G271,'TONG HOP'!$C$8:$F$799,4,0))</f>
        <v>kg</v>
      </c>
      <c r="J271" s="63">
        <f t="shared" si="59"/>
        <v>37539</v>
      </c>
      <c r="K271" s="63">
        <f t="shared" si="60"/>
        <v>43650</v>
      </c>
      <c r="L271" s="63">
        <f t="shared" si="61"/>
        <v>43650</v>
      </c>
      <c r="M271" s="392">
        <f>IF(Y271="","",VLOOKUP(G271,'Danh mục CODE'!$D$2:$I$1880,4,0))</f>
        <v>0.14000000000000001</v>
      </c>
      <c r="N271" s="392"/>
      <c r="O271" s="392">
        <f t="shared" si="56"/>
        <v>0</v>
      </c>
      <c r="P271" s="392">
        <f>IF(Y271="","",VLOOKUP(G271,'Danh mục CODE'!$D$2:$I$1880,5,0))</f>
        <v>0</v>
      </c>
      <c r="Q271" s="392"/>
      <c r="R271" s="392">
        <f t="shared" si="57"/>
        <v>0</v>
      </c>
      <c r="S271" s="394" t="str">
        <f t="shared" si="58"/>
        <v/>
      </c>
      <c r="T271" s="394">
        <f t="shared" si="63"/>
        <v>0</v>
      </c>
      <c r="U271" s="394">
        <f t="shared" si="64"/>
        <v>0</v>
      </c>
      <c r="V271" s="424" t="e">
        <f t="shared" si="62"/>
        <v>#VALUE!</v>
      </c>
      <c r="W271" s="21"/>
      <c r="X271" s="515">
        <v>68650</v>
      </c>
      <c r="Y271" s="515">
        <v>25000</v>
      </c>
      <c r="Z271" s="513">
        <v>521</v>
      </c>
      <c r="AA271" s="581" t="s">
        <v>1792</v>
      </c>
    </row>
    <row r="272" spans="1:31">
      <c r="A272" s="50">
        <f t="shared" si="54"/>
        <v>268</v>
      </c>
      <c r="B272" s="580" t="s">
        <v>1651</v>
      </c>
      <c r="C272" s="23" t="s">
        <v>742</v>
      </c>
      <c r="D272" s="489" t="s">
        <v>1737</v>
      </c>
      <c r="E272" s="318" t="str">
        <f>IF(G272="","",VLOOKUP(G272,'Danh mục CODE'!$D$2:$J$20064,7,0))</f>
        <v>NCC01126</v>
      </c>
      <c r="F272" s="28" t="str">
        <f>IF(E272="","",VLOOKUP(E272,'TONG HOP'!$E$8:$W$1883,19,0))</f>
        <v>CÔNG TY TNHH MTV DUY THANH LƯƠNG</v>
      </c>
      <c r="G272" s="315" t="s">
        <v>1296</v>
      </c>
      <c r="H272" s="226" t="str">
        <f>IF(E272="","",VLOOKUP(G272,'TONG HOP'!$C$8:$E$799,2,0))</f>
        <v>Bột đá Phước Hoà 03 (PH03) DTL</v>
      </c>
      <c r="I272" s="226" t="str">
        <f>IF(B272="","",VLOOKUP(G272,'TONG HOP'!$C$8:$F$799,4,0))</f>
        <v>kg</v>
      </c>
      <c r="J272" s="63">
        <f t="shared" si="59"/>
        <v>34751</v>
      </c>
      <c r="K272" s="63">
        <f t="shared" si="60"/>
        <v>36580</v>
      </c>
      <c r="L272" s="63">
        <f t="shared" si="61"/>
        <v>36580</v>
      </c>
      <c r="M272" s="392">
        <f>IF(Y272="","",VLOOKUP(G272,'Danh mục CODE'!$D$2:$I$1880,4,0))</f>
        <v>0.05</v>
      </c>
      <c r="N272" s="392"/>
      <c r="O272" s="392">
        <f t="shared" si="56"/>
        <v>0</v>
      </c>
      <c r="P272" s="392">
        <f>IF(Y272="","",VLOOKUP(G272,'Danh mục CODE'!$D$2:$I$1880,5,0))</f>
        <v>0</v>
      </c>
      <c r="Q272" s="392"/>
      <c r="R272" s="392">
        <f t="shared" si="57"/>
        <v>0</v>
      </c>
      <c r="S272" s="394" t="str">
        <f t="shared" si="58"/>
        <v/>
      </c>
      <c r="T272" s="394">
        <f t="shared" si="63"/>
        <v>0</v>
      </c>
      <c r="U272" s="394">
        <f t="shared" si="64"/>
        <v>0</v>
      </c>
      <c r="V272" s="424" t="e">
        <f t="shared" si="62"/>
        <v>#VALUE!</v>
      </c>
      <c r="W272" s="21"/>
      <c r="X272" s="515">
        <v>55240</v>
      </c>
      <c r="Y272" s="515">
        <v>18660</v>
      </c>
      <c r="Z272" s="513">
        <v>519</v>
      </c>
      <c r="AA272" s="514" t="s">
        <v>1516</v>
      </c>
    </row>
    <row r="273" spans="1:27">
      <c r="A273" s="50">
        <f>A271+1</f>
        <v>268</v>
      </c>
      <c r="B273" s="580" t="s">
        <v>1651</v>
      </c>
      <c r="C273" s="23" t="s">
        <v>742</v>
      </c>
      <c r="D273" s="489" t="s">
        <v>1737</v>
      </c>
      <c r="E273" s="318" t="str">
        <f>IF(G273="","",VLOOKUP(G273,'Danh mục CODE'!$D$2:$J$20064,7,0))</f>
        <v>NCC01126</v>
      </c>
      <c r="F273" s="28" t="str">
        <f>IF(E273="","",VLOOKUP(E273,'TONG HOP'!$E$8:$W$1883,19,0))</f>
        <v>CÔNG TY TNHH MTV DUY THANH LƯƠNG</v>
      </c>
      <c r="G273" s="315" t="s">
        <v>1296</v>
      </c>
      <c r="H273" s="226" t="str">
        <f>IF(E273="","",VLOOKUP(G273,'TONG HOP'!$C$8:$E$799,2,0))</f>
        <v>Bột đá Phước Hoà 03 (PH03) DTL</v>
      </c>
      <c r="I273" s="226" t="str">
        <f>IF(B273="","",VLOOKUP(G273,'TONG HOP'!$C$8:$F$799,4,0))</f>
        <v>kg</v>
      </c>
      <c r="J273" s="63">
        <f t="shared" ref="J273" si="65">IF(X273="","",K273-K273*M273)</f>
        <v>34304.5</v>
      </c>
      <c r="K273" s="63">
        <f t="shared" ref="K273" si="66">IF(AND(X273="",N273="",Q273="",R273=""),"",L273-L273*O273-(L273-L273*O273)*R273)</f>
        <v>36110</v>
      </c>
      <c r="L273" s="63">
        <f t="shared" ref="L273" si="67">X273-Y273</f>
        <v>36110</v>
      </c>
      <c r="M273" s="392">
        <f>IF(Y273="","",VLOOKUP(G273,'Danh mục CODE'!$D$2:$I$1880,4,0))</f>
        <v>0.05</v>
      </c>
      <c r="N273" s="392"/>
      <c r="O273" s="392">
        <f t="shared" ref="O273" si="68">IF(X273="","",IF(M273-N273&lt;0,-(M273-N273),0))</f>
        <v>0</v>
      </c>
      <c r="P273" s="392">
        <f>IF(Y273="","",VLOOKUP(G273,'Danh mục CODE'!$D$2:$I$1880,5,0))</f>
        <v>0</v>
      </c>
      <c r="Q273" s="392"/>
      <c r="R273" s="392">
        <f t="shared" ref="R273" si="69">IF(X273="","",IF(P273-Q273&lt;0,-(P273-Q273),0))</f>
        <v>0</v>
      </c>
      <c r="S273" s="394" t="str">
        <f t="shared" ref="S273" si="70">IF(T273=0,"",J273-T273-U273)</f>
        <v/>
      </c>
      <c r="T273" s="394">
        <f t="shared" ref="T273" si="71">IF(X273="","",IF(Q273&lt;P273,K273*Q273,K273*P273))</f>
        <v>0</v>
      </c>
      <c r="U273" s="394">
        <f t="shared" ref="U273" si="72">IF(X273="","",K273*R273)</f>
        <v>0</v>
      </c>
      <c r="V273" s="424" t="e">
        <f t="shared" ref="V273" si="73">IF(X273="","",J273-S273-T273-U273)</f>
        <v>#VALUE!</v>
      </c>
      <c r="W273" s="21"/>
      <c r="X273" s="515">
        <v>53640</v>
      </c>
      <c r="Y273" s="515">
        <v>17530</v>
      </c>
      <c r="Z273" s="513">
        <v>522</v>
      </c>
      <c r="AA273" s="514" t="s">
        <v>1518</v>
      </c>
    </row>
    <row r="274" spans="1:27">
      <c r="A274" s="50">
        <f>A272+1</f>
        <v>269</v>
      </c>
      <c r="B274" s="580" t="s">
        <v>1651</v>
      </c>
      <c r="C274" s="23" t="s">
        <v>742</v>
      </c>
      <c r="D274" s="489" t="s">
        <v>1737</v>
      </c>
      <c r="E274" s="318" t="str">
        <f>IF(G274="","",VLOOKUP(G274,'Danh mục CODE'!$D$2:$J$20064,7,0))</f>
        <v>NCC01126</v>
      </c>
      <c r="F274" s="28" t="str">
        <f>IF(E274="","",VLOOKUP(E274,'TONG HOP'!$E$8:$W$1883,19,0))</f>
        <v>CÔNG TY TNHH MTV DUY THANH LƯƠNG</v>
      </c>
      <c r="G274" s="315" t="s">
        <v>1296</v>
      </c>
      <c r="H274" s="226" t="str">
        <f>IF(E274="","",VLOOKUP(G274,'TONG HOP'!$C$8:$E$799,2,0))</f>
        <v>Bột đá Phước Hoà 03 (PH03) DTL</v>
      </c>
      <c r="I274" s="226" t="str">
        <f>IF(B274="","",VLOOKUP(G274,'TONG HOP'!$C$8:$F$799,4,0))</f>
        <v>kg</v>
      </c>
      <c r="J274" s="63">
        <f t="shared" si="59"/>
        <v>33231</v>
      </c>
      <c r="K274" s="63">
        <f t="shared" si="60"/>
        <v>34980</v>
      </c>
      <c r="L274" s="63">
        <f t="shared" si="61"/>
        <v>34980</v>
      </c>
      <c r="M274" s="392">
        <f>IF(Y274="","",VLOOKUP(G274,'Danh mục CODE'!$D$2:$I$1880,4,0))</f>
        <v>0.05</v>
      </c>
      <c r="N274" s="392"/>
      <c r="O274" s="392">
        <f t="shared" si="56"/>
        <v>0</v>
      </c>
      <c r="P274" s="392">
        <f>IF(Y274="","",VLOOKUP(G274,'Danh mục CODE'!$D$2:$I$1880,5,0))</f>
        <v>0</v>
      </c>
      <c r="Q274" s="392"/>
      <c r="R274" s="392">
        <f t="shared" si="57"/>
        <v>0</v>
      </c>
      <c r="S274" s="394" t="str">
        <f t="shared" si="58"/>
        <v/>
      </c>
      <c r="T274" s="394">
        <f t="shared" si="63"/>
        <v>0</v>
      </c>
      <c r="U274" s="394">
        <f t="shared" si="64"/>
        <v>0</v>
      </c>
      <c r="V274" s="424" t="e">
        <f t="shared" si="62"/>
        <v>#VALUE!</v>
      </c>
      <c r="W274" s="21"/>
      <c r="X274" s="515">
        <v>51320</v>
      </c>
      <c r="Y274" s="515">
        <v>16340</v>
      </c>
      <c r="Z274" s="513">
        <v>524</v>
      </c>
      <c r="AA274" s="514" t="s">
        <v>1519</v>
      </c>
    </row>
    <row r="275" spans="1:27">
      <c r="A275" s="50">
        <f t="shared" ref="A275:A337" si="74">A274+1</f>
        <v>270</v>
      </c>
      <c r="B275" s="580" t="s">
        <v>1651</v>
      </c>
      <c r="C275" s="23" t="s">
        <v>742</v>
      </c>
      <c r="D275" s="489" t="s">
        <v>1737</v>
      </c>
      <c r="E275" s="318" t="str">
        <f>IF(G275="","",VLOOKUP(G275,'Danh mục CODE'!$D$2:$J$20064,7,0))</f>
        <v>NCC01126</v>
      </c>
      <c r="F275" s="28" t="str">
        <f>IF(E275="","",VLOOKUP(E275,'TONG HOP'!$E$8:$W$1883,19,0))</f>
        <v>CÔNG TY TNHH MTV DUY THANH LƯƠNG</v>
      </c>
      <c r="G275" s="315" t="s">
        <v>1296</v>
      </c>
      <c r="H275" s="226" t="str">
        <f>IF(E275="","",VLOOKUP(G275,'TONG HOP'!$C$8:$E$799,2,0))</f>
        <v>Bột đá Phước Hoà 03 (PH03) DTL</v>
      </c>
      <c r="I275" s="226" t="str">
        <f>IF(B275="","",VLOOKUP(G275,'TONG HOP'!$C$8:$F$799,4,0))</f>
        <v>kg</v>
      </c>
      <c r="J275" s="63">
        <f t="shared" si="59"/>
        <v>33915</v>
      </c>
      <c r="K275" s="63">
        <f t="shared" si="60"/>
        <v>35700</v>
      </c>
      <c r="L275" s="63">
        <f t="shared" si="61"/>
        <v>35700</v>
      </c>
      <c r="M275" s="392">
        <f>IF(Y275="","",VLOOKUP(G275,'Danh mục CODE'!$D$2:$I$1880,4,0))</f>
        <v>0.05</v>
      </c>
      <c r="N275" s="392"/>
      <c r="O275" s="392">
        <f t="shared" si="56"/>
        <v>0</v>
      </c>
      <c r="P275" s="392">
        <f>IF(Y275="","",VLOOKUP(G275,'Danh mục CODE'!$D$2:$I$1880,5,0))</f>
        <v>0</v>
      </c>
      <c r="Q275" s="392"/>
      <c r="R275" s="392">
        <f t="shared" si="57"/>
        <v>0</v>
      </c>
      <c r="S275" s="394" t="str">
        <f t="shared" si="58"/>
        <v/>
      </c>
      <c r="T275" s="394">
        <f t="shared" si="63"/>
        <v>0</v>
      </c>
      <c r="U275" s="394">
        <f t="shared" si="64"/>
        <v>0</v>
      </c>
      <c r="V275" s="424" t="e">
        <f t="shared" si="62"/>
        <v>#VALUE!</v>
      </c>
      <c r="W275" s="21"/>
      <c r="X275" s="515">
        <v>53470</v>
      </c>
      <c r="Y275" s="515">
        <v>17770</v>
      </c>
      <c r="Z275" s="513">
        <v>533</v>
      </c>
      <c r="AA275" s="514" t="s">
        <v>1515</v>
      </c>
    </row>
    <row r="276" spans="1:27">
      <c r="A276" s="50">
        <f t="shared" si="74"/>
        <v>271</v>
      </c>
      <c r="B276" s="580" t="s">
        <v>1652</v>
      </c>
      <c r="C276" s="23" t="s">
        <v>742</v>
      </c>
      <c r="D276" s="489" t="s">
        <v>1737</v>
      </c>
      <c r="E276" s="318" t="str">
        <f>IF(G276="","",VLOOKUP(G276,'Danh mục CODE'!$D$2:$J$20064,7,0))</f>
        <v>NCC01126</v>
      </c>
      <c r="F276" s="28" t="str">
        <f>IF(E276="","",VLOOKUP(E276,'TONG HOP'!$E$8:$W$1883,19,0))</f>
        <v>CÔNG TY TNHH MTV DUY THANH LƯƠNG</v>
      </c>
      <c r="G276" s="315" t="s">
        <v>1147</v>
      </c>
      <c r="H276" s="226" t="str">
        <f>IF(E276="","",VLOOKUP(G276,'TONG HOP'!$C$8:$E$799,2,0))</f>
        <v>Đất sét Hoa đào (DTL) BD01</v>
      </c>
      <c r="I276" s="226" t="str">
        <f>IF(B276="","",VLOOKUP(G276,'TONG HOP'!$C$8:$F$799,4,0))</f>
        <v>kg</v>
      </c>
      <c r="J276" s="63">
        <f t="shared" si="59"/>
        <v>27510</v>
      </c>
      <c r="K276" s="63">
        <f t="shared" si="60"/>
        <v>36680</v>
      </c>
      <c r="L276" s="63">
        <f t="shared" si="61"/>
        <v>36680</v>
      </c>
      <c r="M276" s="392">
        <f>IF(Y276="","",VLOOKUP(G276,'Danh mục CODE'!$D$2:$I$1880,4,0))</f>
        <v>0.25</v>
      </c>
      <c r="N276" s="392"/>
      <c r="O276" s="392">
        <f t="shared" si="56"/>
        <v>0</v>
      </c>
      <c r="P276" s="392">
        <f>IF(Y276="","",VLOOKUP(G276,'Danh mục CODE'!$D$2:$I$1880,5,0))</f>
        <v>0</v>
      </c>
      <c r="Q276" s="392"/>
      <c r="R276" s="392">
        <f t="shared" si="57"/>
        <v>0</v>
      </c>
      <c r="S276" s="394" t="str">
        <f t="shared" si="58"/>
        <v/>
      </c>
      <c r="T276" s="394">
        <f t="shared" si="63"/>
        <v>0</v>
      </c>
      <c r="U276" s="394">
        <f t="shared" si="64"/>
        <v>0</v>
      </c>
      <c r="V276" s="424" t="e">
        <f t="shared" si="62"/>
        <v>#VALUE!</v>
      </c>
      <c r="W276" s="21"/>
      <c r="X276" s="515">
        <v>55380</v>
      </c>
      <c r="Y276" s="515">
        <v>18700</v>
      </c>
      <c r="Z276" s="513">
        <v>545</v>
      </c>
      <c r="AA276" s="514" t="s">
        <v>1516</v>
      </c>
    </row>
    <row r="277" spans="1:27">
      <c r="A277" s="50">
        <f t="shared" si="74"/>
        <v>272</v>
      </c>
      <c r="B277" s="580" t="s">
        <v>1652</v>
      </c>
      <c r="C277" s="23" t="s">
        <v>742</v>
      </c>
      <c r="D277" s="489" t="s">
        <v>1737</v>
      </c>
      <c r="E277" s="318" t="str">
        <f>IF(G277="","",VLOOKUP(G277,'Danh mục CODE'!$D$2:$J$20064,7,0))</f>
        <v>NCC01126</v>
      </c>
      <c r="F277" s="28" t="str">
        <f>IF(E277="","",VLOOKUP(E277,'TONG HOP'!$E$8:$W$1883,19,0))</f>
        <v>CÔNG TY TNHH MTV DUY THANH LƯƠNG</v>
      </c>
      <c r="G277" s="315" t="s">
        <v>1147</v>
      </c>
      <c r="H277" s="226" t="str">
        <f>IF(E277="","",VLOOKUP(G277,'TONG HOP'!$C$8:$E$799,2,0))</f>
        <v>Đất sét Hoa đào (DTL) BD01</v>
      </c>
      <c r="I277" s="226" t="str">
        <f>IF(B277="","",VLOOKUP(G277,'TONG HOP'!$C$8:$F$799,4,0))</f>
        <v>kg</v>
      </c>
      <c r="J277" s="63">
        <f t="shared" si="59"/>
        <v>28260</v>
      </c>
      <c r="K277" s="63">
        <f t="shared" si="60"/>
        <v>37680</v>
      </c>
      <c r="L277" s="63">
        <f t="shared" si="61"/>
        <v>37680</v>
      </c>
      <c r="M277" s="392">
        <f>IF(Y277="","",VLOOKUP(G277,'Danh mục CODE'!$D$2:$I$1880,4,0))</f>
        <v>0.25</v>
      </c>
      <c r="N277" s="392"/>
      <c r="O277" s="392">
        <f t="shared" si="56"/>
        <v>0</v>
      </c>
      <c r="P277" s="392">
        <f>IF(Y277="","",VLOOKUP(G277,'Danh mục CODE'!$D$2:$I$1880,5,0))</f>
        <v>0</v>
      </c>
      <c r="Q277" s="392"/>
      <c r="R277" s="392">
        <f t="shared" si="57"/>
        <v>0</v>
      </c>
      <c r="S277" s="394" t="str">
        <f t="shared" si="58"/>
        <v/>
      </c>
      <c r="T277" s="394">
        <f t="shared" si="63"/>
        <v>0</v>
      </c>
      <c r="U277" s="394">
        <f t="shared" si="64"/>
        <v>0</v>
      </c>
      <c r="V277" s="424" t="e">
        <f t="shared" si="62"/>
        <v>#VALUE!</v>
      </c>
      <c r="W277" s="21"/>
      <c r="X277" s="515">
        <v>55440</v>
      </c>
      <c r="Y277" s="515">
        <v>17760</v>
      </c>
      <c r="Z277" s="513">
        <v>549</v>
      </c>
      <c r="AA277" s="514" t="s">
        <v>1518</v>
      </c>
    </row>
    <row r="278" spans="1:27">
      <c r="A278" s="50">
        <f t="shared" si="74"/>
        <v>273</v>
      </c>
      <c r="B278" s="580" t="s">
        <v>1652</v>
      </c>
      <c r="C278" s="23" t="s">
        <v>742</v>
      </c>
      <c r="D278" s="489" t="s">
        <v>1737</v>
      </c>
      <c r="E278" s="318" t="str">
        <f>IF(G278="","",VLOOKUP(G278,'Danh mục CODE'!$D$2:$J$20064,7,0))</f>
        <v>NCC01126</v>
      </c>
      <c r="F278" s="28" t="str">
        <f>IF(E278="","",VLOOKUP(E278,'TONG HOP'!$E$8:$W$1883,19,0))</f>
        <v>CÔNG TY TNHH MTV DUY THANH LƯƠNG</v>
      </c>
      <c r="G278" s="315" t="s">
        <v>1147</v>
      </c>
      <c r="H278" s="226" t="str">
        <f>IF(E278="","",VLOOKUP(G278,'TONG HOP'!$C$8:$E$799,2,0))</f>
        <v>Đất sét Hoa đào (DTL) BD01</v>
      </c>
      <c r="I278" s="226" t="str">
        <f>IF(B278="","",VLOOKUP(G278,'TONG HOP'!$C$8:$F$799,4,0))</f>
        <v>kg</v>
      </c>
      <c r="J278" s="63">
        <f t="shared" si="59"/>
        <v>25912.5</v>
      </c>
      <c r="K278" s="63">
        <f t="shared" si="60"/>
        <v>34550</v>
      </c>
      <c r="L278" s="63">
        <f t="shared" si="61"/>
        <v>34550</v>
      </c>
      <c r="M278" s="392">
        <f>IF(Y278="","",VLOOKUP(G278,'Danh mục CODE'!$D$2:$I$1880,4,0))</f>
        <v>0.25</v>
      </c>
      <c r="N278" s="392"/>
      <c r="O278" s="392">
        <f t="shared" si="56"/>
        <v>0</v>
      </c>
      <c r="P278" s="392">
        <f>IF(Y278="","",VLOOKUP(G278,'Danh mục CODE'!$D$2:$I$1880,5,0))</f>
        <v>0</v>
      </c>
      <c r="Q278" s="392"/>
      <c r="R278" s="392">
        <f t="shared" si="57"/>
        <v>0</v>
      </c>
      <c r="S278" s="394" t="str">
        <f t="shared" si="58"/>
        <v/>
      </c>
      <c r="T278" s="394">
        <f t="shared" si="63"/>
        <v>0</v>
      </c>
      <c r="U278" s="394">
        <f t="shared" si="64"/>
        <v>0</v>
      </c>
      <c r="V278" s="424" t="e">
        <f t="shared" si="62"/>
        <v>#VALUE!</v>
      </c>
      <c r="W278" s="21"/>
      <c r="X278" s="515">
        <v>51200</v>
      </c>
      <c r="Y278" s="515">
        <v>16650</v>
      </c>
      <c r="Z278" s="513">
        <v>550</v>
      </c>
      <c r="AA278" s="514" t="s">
        <v>1519</v>
      </c>
    </row>
    <row r="279" spans="1:27">
      <c r="A279" s="50">
        <f t="shared" si="74"/>
        <v>274</v>
      </c>
      <c r="B279" s="580" t="s">
        <v>1653</v>
      </c>
      <c r="C279" s="23" t="s">
        <v>742</v>
      </c>
      <c r="D279" s="489" t="s">
        <v>1737</v>
      </c>
      <c r="E279" s="318" t="str">
        <f>IF(G279="","",VLOOKUP(G279,'Danh mục CODE'!$D$2:$J$20064,7,0))</f>
        <v>NCC01684</v>
      </c>
      <c r="F279" s="28" t="str">
        <f>IF(E279="","",VLOOKUP(E279,'TONG HOP'!$E$8:$W$1883,19,0))</f>
        <v>CÔNG TY TNHH DỊCH VỤ VẬN TẢI LIÊN HOÀNG PHÚC</v>
      </c>
      <c r="G279" s="17" t="s">
        <v>1297</v>
      </c>
      <c r="H279" s="226" t="str">
        <f>IF(E279="","",VLOOKUP(G279,'TONG HOP'!$C$8:$E$799,2,0))</f>
        <v>Bột đá 0-5 (PH02)</v>
      </c>
      <c r="I279" s="226" t="str">
        <f>IF(B279="","",VLOOKUP(G279,'TONG HOP'!$C$8:$F$799,4,0))</f>
        <v>kg</v>
      </c>
      <c r="J279" s="63">
        <f t="shared" si="59"/>
        <v>44507.5</v>
      </c>
      <c r="K279" s="63">
        <f t="shared" si="60"/>
        <v>46850</v>
      </c>
      <c r="L279" s="63">
        <f t="shared" si="61"/>
        <v>46850</v>
      </c>
      <c r="M279" s="392">
        <f>IF(Y279="","",VLOOKUP(G279,'Danh mục CODE'!$D$2:$I$1880,4,0))</f>
        <v>0.05</v>
      </c>
      <c r="N279" s="392"/>
      <c r="O279" s="392">
        <f t="shared" si="56"/>
        <v>0</v>
      </c>
      <c r="P279" s="392">
        <f>IF(Y279="","",VLOOKUP(G279,'Danh mục CODE'!$D$2:$I$1880,5,0))</f>
        <v>0</v>
      </c>
      <c r="Q279" s="392"/>
      <c r="R279" s="392">
        <f t="shared" si="57"/>
        <v>0</v>
      </c>
      <c r="S279" s="394" t="str">
        <f t="shared" si="58"/>
        <v/>
      </c>
      <c r="T279" s="394">
        <f t="shared" si="63"/>
        <v>0</v>
      </c>
      <c r="U279" s="394">
        <f t="shared" si="64"/>
        <v>0</v>
      </c>
      <c r="V279" s="424" t="e">
        <f t="shared" si="62"/>
        <v>#VALUE!</v>
      </c>
      <c r="W279" s="21"/>
      <c r="X279" s="515">
        <v>65430</v>
      </c>
      <c r="Y279" s="515">
        <v>18580</v>
      </c>
      <c r="Z279" s="513">
        <v>525</v>
      </c>
      <c r="AA279" s="514" t="s">
        <v>1793</v>
      </c>
    </row>
    <row r="280" spans="1:27">
      <c r="A280" s="50">
        <f t="shared" si="74"/>
        <v>275</v>
      </c>
      <c r="B280" s="580" t="s">
        <v>1653</v>
      </c>
      <c r="C280" s="23" t="s">
        <v>742</v>
      </c>
      <c r="D280" s="489" t="s">
        <v>1737</v>
      </c>
      <c r="E280" s="318" t="str">
        <f>IF(G280="","",VLOOKUP(G280,'Danh mục CODE'!$D$2:$J$20064,7,0))</f>
        <v>NCC01684</v>
      </c>
      <c r="F280" s="28" t="str">
        <f>IF(E280="","",VLOOKUP(E280,'TONG HOP'!$E$8:$W$1883,19,0))</f>
        <v>CÔNG TY TNHH DỊCH VỤ VẬN TẢI LIÊN HOÀNG PHÚC</v>
      </c>
      <c r="G280" s="17" t="s">
        <v>1297</v>
      </c>
      <c r="H280" s="226" t="str">
        <f>IF(E280="","",VLOOKUP(G280,'TONG HOP'!$C$8:$E$799,2,0))</f>
        <v>Bột đá 0-5 (PH02)</v>
      </c>
      <c r="I280" s="226" t="str">
        <f>IF(B280="","",VLOOKUP(G280,'TONG HOP'!$C$8:$F$799,4,0))</f>
        <v>kg</v>
      </c>
      <c r="J280" s="63">
        <f t="shared" si="59"/>
        <v>39824</v>
      </c>
      <c r="K280" s="63">
        <f t="shared" si="60"/>
        <v>41920</v>
      </c>
      <c r="L280" s="63">
        <f t="shared" si="61"/>
        <v>41920</v>
      </c>
      <c r="M280" s="392">
        <f>IF(Y280="","",VLOOKUP(G280,'Danh mục CODE'!$D$2:$I$1880,4,0))</f>
        <v>0.05</v>
      </c>
      <c r="N280" s="392"/>
      <c r="O280" s="392">
        <f t="shared" si="56"/>
        <v>0</v>
      </c>
      <c r="P280" s="392">
        <f>IF(Y280="","",VLOOKUP(G280,'Danh mục CODE'!$D$2:$I$1880,5,0))</f>
        <v>0</v>
      </c>
      <c r="Q280" s="392"/>
      <c r="R280" s="392">
        <f t="shared" si="57"/>
        <v>0</v>
      </c>
      <c r="S280" s="394" t="str">
        <f t="shared" si="58"/>
        <v/>
      </c>
      <c r="T280" s="394">
        <f t="shared" si="63"/>
        <v>0</v>
      </c>
      <c r="U280" s="394">
        <f t="shared" si="64"/>
        <v>0</v>
      </c>
      <c r="V280" s="424" t="e">
        <f t="shared" si="62"/>
        <v>#VALUE!</v>
      </c>
      <c r="W280" s="21"/>
      <c r="X280" s="515">
        <v>59770</v>
      </c>
      <c r="Y280" s="515">
        <v>17850</v>
      </c>
      <c r="Z280" s="513">
        <v>531</v>
      </c>
      <c r="AA280" s="514" t="s">
        <v>1716</v>
      </c>
    </row>
    <row r="281" spans="1:27">
      <c r="A281" s="50">
        <f t="shared" si="74"/>
        <v>276</v>
      </c>
      <c r="B281" s="580" t="s">
        <v>1653</v>
      </c>
      <c r="C281" s="23" t="s">
        <v>742</v>
      </c>
      <c r="D281" s="489" t="s">
        <v>1737</v>
      </c>
      <c r="E281" s="318" t="str">
        <f>IF(G281="","",VLOOKUP(G281,'Danh mục CODE'!$D$2:$J$20064,7,0))</f>
        <v>NCC01684</v>
      </c>
      <c r="F281" s="28" t="str">
        <f>IF(E281="","",VLOOKUP(E281,'TONG HOP'!$E$8:$W$1883,19,0))</f>
        <v>CÔNG TY TNHH DỊCH VỤ VẬN TẢI LIÊN HOÀNG PHÚC</v>
      </c>
      <c r="G281" s="17" t="s">
        <v>1297</v>
      </c>
      <c r="H281" s="226" t="str">
        <f>IF(E281="","",VLOOKUP(G281,'TONG HOP'!$C$8:$E$799,2,0))</f>
        <v>Bột đá 0-5 (PH02)</v>
      </c>
      <c r="I281" s="226" t="str">
        <f>IF(B281="","",VLOOKUP(G281,'TONG HOP'!$C$8:$F$799,4,0))</f>
        <v>kg</v>
      </c>
      <c r="J281" s="63">
        <f t="shared" si="59"/>
        <v>40574.5</v>
      </c>
      <c r="K281" s="63">
        <f t="shared" si="60"/>
        <v>42710</v>
      </c>
      <c r="L281" s="63">
        <f t="shared" si="61"/>
        <v>42710</v>
      </c>
      <c r="M281" s="392">
        <f>IF(Y281="","",VLOOKUP(G281,'Danh mục CODE'!$D$2:$I$1880,4,0))</f>
        <v>0.05</v>
      </c>
      <c r="N281" s="392"/>
      <c r="O281" s="392">
        <f t="shared" si="56"/>
        <v>0</v>
      </c>
      <c r="P281" s="392">
        <f>IF(Y281="","",VLOOKUP(G281,'Danh mục CODE'!$D$2:$I$1880,5,0))</f>
        <v>0</v>
      </c>
      <c r="Q281" s="392"/>
      <c r="R281" s="392">
        <f t="shared" si="57"/>
        <v>0</v>
      </c>
      <c r="S281" s="394" t="str">
        <f t="shared" si="58"/>
        <v/>
      </c>
      <c r="T281" s="394">
        <f t="shared" si="63"/>
        <v>0</v>
      </c>
      <c r="U281" s="394">
        <f t="shared" si="64"/>
        <v>0</v>
      </c>
      <c r="V281" s="424" t="e">
        <f t="shared" si="62"/>
        <v>#VALUE!</v>
      </c>
      <c r="W281" s="21"/>
      <c r="X281" s="515">
        <v>61460</v>
      </c>
      <c r="Y281" s="515">
        <v>18750</v>
      </c>
      <c r="Z281" s="513">
        <v>532</v>
      </c>
      <c r="AA281" s="514" t="s">
        <v>1794</v>
      </c>
    </row>
    <row r="282" spans="1:27">
      <c r="A282" s="50">
        <f t="shared" si="74"/>
        <v>277</v>
      </c>
      <c r="B282" s="580" t="s">
        <v>1653</v>
      </c>
      <c r="C282" s="23" t="s">
        <v>742</v>
      </c>
      <c r="D282" s="489" t="s">
        <v>1737</v>
      </c>
      <c r="E282" s="318" t="str">
        <f>IF(G282="","",VLOOKUP(G282,'Danh mục CODE'!$D$2:$J$20064,7,0))</f>
        <v>NCC01684</v>
      </c>
      <c r="F282" s="28" t="str">
        <f>IF(E282="","",VLOOKUP(E282,'TONG HOP'!$E$8:$W$1883,19,0))</f>
        <v>CÔNG TY TNHH DỊCH VỤ VẬN TẢI LIÊN HOÀNG PHÚC</v>
      </c>
      <c r="G282" s="17" t="s">
        <v>1297</v>
      </c>
      <c r="H282" s="226" t="str">
        <f>IF(E282="","",VLOOKUP(G282,'TONG HOP'!$C$8:$E$799,2,0))</f>
        <v>Bột đá 0-5 (PH02)</v>
      </c>
      <c r="I282" s="226" t="str">
        <f>IF(B282="","",VLOOKUP(G282,'TONG HOP'!$C$8:$F$799,4,0))</f>
        <v>kg</v>
      </c>
      <c r="J282" s="63">
        <f t="shared" si="59"/>
        <v>39786</v>
      </c>
      <c r="K282" s="63">
        <f t="shared" si="60"/>
        <v>41880</v>
      </c>
      <c r="L282" s="63">
        <f t="shared" si="61"/>
        <v>41880</v>
      </c>
      <c r="M282" s="392">
        <f>IF(Y282="","",VLOOKUP(G282,'Danh mục CODE'!$D$2:$I$1880,4,0))</f>
        <v>0.05</v>
      </c>
      <c r="N282" s="392"/>
      <c r="O282" s="392">
        <f t="shared" si="56"/>
        <v>0</v>
      </c>
      <c r="P282" s="392">
        <f>IF(Y282="","",VLOOKUP(G282,'Danh mục CODE'!$D$2:$I$1880,5,0))</f>
        <v>0</v>
      </c>
      <c r="Q282" s="392"/>
      <c r="R282" s="392">
        <f t="shared" si="57"/>
        <v>0</v>
      </c>
      <c r="S282" s="394" t="str">
        <f t="shared" si="58"/>
        <v/>
      </c>
      <c r="T282" s="394">
        <f t="shared" si="63"/>
        <v>0</v>
      </c>
      <c r="U282" s="394">
        <f t="shared" si="64"/>
        <v>0</v>
      </c>
      <c r="V282" s="424" t="e">
        <f t="shared" si="62"/>
        <v>#VALUE!</v>
      </c>
      <c r="W282" s="21"/>
      <c r="X282" s="515">
        <v>59760</v>
      </c>
      <c r="Y282" s="515">
        <v>17880</v>
      </c>
      <c r="Z282" s="513">
        <v>536</v>
      </c>
      <c r="AA282" s="514" t="s">
        <v>1795</v>
      </c>
    </row>
    <row r="283" spans="1:27">
      <c r="A283" s="50">
        <f t="shared" si="74"/>
        <v>278</v>
      </c>
      <c r="B283" s="580" t="s">
        <v>1653</v>
      </c>
      <c r="C283" s="23" t="s">
        <v>742</v>
      </c>
      <c r="D283" s="489" t="s">
        <v>1737</v>
      </c>
      <c r="E283" s="318" t="str">
        <f>IF(G283="","",VLOOKUP(G283,'Danh mục CODE'!$D$2:$J$20064,7,0))</f>
        <v>NCC01684</v>
      </c>
      <c r="F283" s="28" t="str">
        <f>IF(E283="","",VLOOKUP(E283,'TONG HOP'!$E$8:$W$1883,19,0))</f>
        <v>CÔNG TY TNHH DỊCH VỤ VẬN TẢI LIÊN HOÀNG PHÚC</v>
      </c>
      <c r="G283" s="17" t="s">
        <v>1297</v>
      </c>
      <c r="H283" s="226" t="str">
        <f>IF(E283="","",VLOOKUP(G283,'TONG HOP'!$C$8:$E$799,2,0))</f>
        <v>Bột đá 0-5 (PH02)</v>
      </c>
      <c r="I283" s="226" t="str">
        <f>IF(B283="","",VLOOKUP(G283,'TONG HOP'!$C$8:$F$799,4,0))</f>
        <v>kg</v>
      </c>
      <c r="J283" s="63">
        <f t="shared" si="59"/>
        <v>36632</v>
      </c>
      <c r="K283" s="63">
        <f t="shared" si="60"/>
        <v>38560</v>
      </c>
      <c r="L283" s="63">
        <f t="shared" si="61"/>
        <v>38560</v>
      </c>
      <c r="M283" s="392">
        <f>IF(Y283="","",VLOOKUP(G283,'Danh mục CODE'!$D$2:$I$1880,4,0))</f>
        <v>0.05</v>
      </c>
      <c r="N283" s="392"/>
      <c r="O283" s="392">
        <f t="shared" si="56"/>
        <v>0</v>
      </c>
      <c r="P283" s="392">
        <f>IF(Y283="","",VLOOKUP(G283,'Danh mục CODE'!$D$2:$I$1880,5,0))</f>
        <v>0</v>
      </c>
      <c r="Q283" s="392"/>
      <c r="R283" s="392">
        <f t="shared" si="57"/>
        <v>0</v>
      </c>
      <c r="S283" s="394" t="str">
        <f t="shared" si="58"/>
        <v/>
      </c>
      <c r="T283" s="394">
        <f t="shared" si="63"/>
        <v>0</v>
      </c>
      <c r="U283" s="394">
        <f t="shared" si="64"/>
        <v>0</v>
      </c>
      <c r="V283" s="424" t="e">
        <f t="shared" si="62"/>
        <v>#VALUE!</v>
      </c>
      <c r="W283" s="21"/>
      <c r="X283" s="515">
        <v>56920</v>
      </c>
      <c r="Y283" s="515">
        <v>18360</v>
      </c>
      <c r="Z283" s="513">
        <v>548</v>
      </c>
      <c r="AA283" s="514" t="s">
        <v>1691</v>
      </c>
    </row>
    <row r="284" spans="1:27">
      <c r="A284" s="50">
        <f t="shared" si="74"/>
        <v>279</v>
      </c>
      <c r="B284" s="580" t="s">
        <v>1653</v>
      </c>
      <c r="C284" s="23" t="s">
        <v>742</v>
      </c>
      <c r="D284" s="489" t="s">
        <v>1737</v>
      </c>
      <c r="E284" s="318" t="str">
        <f>IF(G284="","",VLOOKUP(G284,'Danh mục CODE'!$D$2:$J$20064,7,0))</f>
        <v>NCC01684</v>
      </c>
      <c r="F284" s="28" t="str">
        <f>IF(E284="","",VLOOKUP(E284,'TONG HOP'!$E$8:$W$1883,19,0))</f>
        <v>CÔNG TY TNHH DỊCH VỤ VẬN TẢI LIÊN HOÀNG PHÚC</v>
      </c>
      <c r="G284" s="17" t="s">
        <v>1297</v>
      </c>
      <c r="H284" s="226" t="str">
        <f>IF(E284="","",VLOOKUP(G284,'TONG HOP'!$C$8:$E$799,2,0))</f>
        <v>Bột đá 0-5 (PH02)</v>
      </c>
      <c r="I284" s="226" t="str">
        <f>IF(B284="","",VLOOKUP(G284,'TONG HOP'!$C$8:$F$799,4,0))</f>
        <v>kg</v>
      </c>
      <c r="J284" s="63">
        <f t="shared" si="59"/>
        <v>37477.5</v>
      </c>
      <c r="K284" s="63">
        <f t="shared" si="60"/>
        <v>39450</v>
      </c>
      <c r="L284" s="63">
        <f t="shared" si="61"/>
        <v>39450</v>
      </c>
      <c r="M284" s="392">
        <f>IF(Y284="","",VLOOKUP(G284,'Danh mục CODE'!$D$2:$I$1880,4,0))</f>
        <v>0.05</v>
      </c>
      <c r="N284" s="392"/>
      <c r="O284" s="392">
        <f t="shared" si="56"/>
        <v>0</v>
      </c>
      <c r="P284" s="392">
        <f>IF(Y284="","",VLOOKUP(G284,'Danh mục CODE'!$D$2:$I$1880,5,0))</f>
        <v>0</v>
      </c>
      <c r="Q284" s="392"/>
      <c r="R284" s="392">
        <f t="shared" si="57"/>
        <v>0</v>
      </c>
      <c r="S284" s="394" t="str">
        <f t="shared" si="58"/>
        <v/>
      </c>
      <c r="T284" s="394">
        <f t="shared" si="63"/>
        <v>0</v>
      </c>
      <c r="U284" s="394">
        <f t="shared" si="64"/>
        <v>0</v>
      </c>
      <c r="V284" s="424" t="e">
        <f t="shared" si="62"/>
        <v>#VALUE!</v>
      </c>
      <c r="W284" s="21"/>
      <c r="X284" s="515">
        <v>57730</v>
      </c>
      <c r="Y284" s="515">
        <v>18280</v>
      </c>
      <c r="Z284" s="513">
        <v>551</v>
      </c>
      <c r="AA284" s="514" t="s">
        <v>1692</v>
      </c>
    </row>
    <row r="285" spans="1:27">
      <c r="A285" s="50">
        <f t="shared" si="74"/>
        <v>280</v>
      </c>
      <c r="B285" s="580" t="s">
        <v>1653</v>
      </c>
      <c r="C285" s="23" t="s">
        <v>742</v>
      </c>
      <c r="D285" s="489" t="s">
        <v>1737</v>
      </c>
      <c r="E285" s="318" t="str">
        <f>IF(G285="","",VLOOKUP(G285,'Danh mục CODE'!$D$2:$J$20064,7,0))</f>
        <v>NCC01684</v>
      </c>
      <c r="F285" s="28" t="str">
        <f>IF(E285="","",VLOOKUP(E285,'TONG HOP'!$E$8:$W$1883,19,0))</f>
        <v>CÔNG TY TNHH DỊCH VỤ VẬN TẢI LIÊN HOÀNG PHÚC</v>
      </c>
      <c r="G285" s="17" t="s">
        <v>1297</v>
      </c>
      <c r="H285" s="226" t="str">
        <f>IF(E285="","",VLOOKUP(G285,'TONG HOP'!$C$8:$E$799,2,0))</f>
        <v>Bột đá 0-5 (PH02)</v>
      </c>
      <c r="I285" s="226" t="str">
        <f>IF(B285="","",VLOOKUP(G285,'TONG HOP'!$C$8:$F$799,4,0))</f>
        <v>kg</v>
      </c>
      <c r="J285" s="63">
        <f t="shared" si="59"/>
        <v>36746</v>
      </c>
      <c r="K285" s="63">
        <f t="shared" si="60"/>
        <v>38680</v>
      </c>
      <c r="L285" s="63">
        <f t="shared" si="61"/>
        <v>38680</v>
      </c>
      <c r="M285" s="392">
        <f>IF(Y285="","",VLOOKUP(G285,'Danh mục CODE'!$D$2:$I$1880,4,0))</f>
        <v>0.05</v>
      </c>
      <c r="N285" s="392"/>
      <c r="O285" s="392">
        <f t="shared" si="56"/>
        <v>0</v>
      </c>
      <c r="P285" s="392">
        <f>IF(Y285="","",VLOOKUP(G285,'Danh mục CODE'!$D$2:$I$1880,5,0))</f>
        <v>0</v>
      </c>
      <c r="Q285" s="392"/>
      <c r="R285" s="392">
        <f t="shared" si="57"/>
        <v>0</v>
      </c>
      <c r="S285" s="394" t="str">
        <f t="shared" si="58"/>
        <v/>
      </c>
      <c r="T285" s="394">
        <f t="shared" si="63"/>
        <v>0</v>
      </c>
      <c r="U285" s="394">
        <f t="shared" si="64"/>
        <v>0</v>
      </c>
      <c r="V285" s="424" t="e">
        <f t="shared" si="62"/>
        <v>#VALUE!</v>
      </c>
      <c r="W285" s="21"/>
      <c r="X285" s="515">
        <v>57180</v>
      </c>
      <c r="Y285" s="515">
        <v>18500</v>
      </c>
      <c r="Z285" s="513">
        <v>552</v>
      </c>
      <c r="AA285" s="514" t="s">
        <v>1689</v>
      </c>
    </row>
    <row r="286" spans="1:27">
      <c r="A286" s="50">
        <f t="shared" si="74"/>
        <v>281</v>
      </c>
      <c r="B286" s="580" t="s">
        <v>1653</v>
      </c>
      <c r="C286" s="23" t="s">
        <v>742</v>
      </c>
      <c r="D286" s="489" t="s">
        <v>1737</v>
      </c>
      <c r="E286" s="318" t="str">
        <f>IF(G286="","",VLOOKUP(G286,'Danh mục CODE'!$D$2:$J$20064,7,0))</f>
        <v>NCC01684</v>
      </c>
      <c r="F286" s="28" t="str">
        <f>IF(E286="","",VLOOKUP(E286,'TONG HOP'!$E$8:$W$1883,19,0))</f>
        <v>CÔNG TY TNHH DỊCH VỤ VẬN TẢI LIÊN HOÀNG PHÚC</v>
      </c>
      <c r="G286" s="17" t="s">
        <v>1297</v>
      </c>
      <c r="H286" s="226" t="str">
        <f>IF(E286="","",VLOOKUP(G286,'TONG HOP'!$C$8:$E$799,2,0))</f>
        <v>Bột đá 0-5 (PH02)</v>
      </c>
      <c r="I286" s="226" t="str">
        <f>IF(B286="","",VLOOKUP(G286,'TONG HOP'!$C$8:$F$799,4,0))</f>
        <v>kg</v>
      </c>
      <c r="J286" s="63">
        <f t="shared" si="59"/>
        <v>36660.5</v>
      </c>
      <c r="K286" s="63">
        <f t="shared" si="60"/>
        <v>38590</v>
      </c>
      <c r="L286" s="63">
        <f t="shared" si="61"/>
        <v>38590</v>
      </c>
      <c r="M286" s="392">
        <f>IF(Y286="","",VLOOKUP(G286,'Danh mục CODE'!$D$2:$I$1880,4,0))</f>
        <v>0.05</v>
      </c>
      <c r="N286" s="392"/>
      <c r="O286" s="392">
        <f t="shared" si="56"/>
        <v>0</v>
      </c>
      <c r="P286" s="392">
        <f>IF(Y286="","",VLOOKUP(G286,'Danh mục CODE'!$D$2:$I$1880,5,0))</f>
        <v>0</v>
      </c>
      <c r="Q286" s="392"/>
      <c r="R286" s="392">
        <f t="shared" si="57"/>
        <v>0</v>
      </c>
      <c r="S286" s="394" t="str">
        <f t="shared" si="58"/>
        <v/>
      </c>
      <c r="T286" s="394">
        <f t="shared" si="63"/>
        <v>0</v>
      </c>
      <c r="U286" s="394">
        <f t="shared" si="64"/>
        <v>0</v>
      </c>
      <c r="V286" s="424" t="e">
        <f t="shared" si="62"/>
        <v>#VALUE!</v>
      </c>
      <c r="W286" s="21"/>
      <c r="X286" s="515">
        <v>57260</v>
      </c>
      <c r="Y286" s="515">
        <v>18670</v>
      </c>
      <c r="Z286" s="513">
        <v>554</v>
      </c>
      <c r="AA286" s="514" t="s">
        <v>1690</v>
      </c>
    </row>
    <row r="287" spans="1:27">
      <c r="A287" s="50">
        <f t="shared" si="74"/>
        <v>282</v>
      </c>
      <c r="B287" s="580" t="s">
        <v>1654</v>
      </c>
      <c r="C287" s="23" t="s">
        <v>742</v>
      </c>
      <c r="D287" s="489" t="s">
        <v>1737</v>
      </c>
      <c r="E287" s="318" t="str">
        <f>IF(G287="","",VLOOKUP(G287,'Danh mục CODE'!$D$2:$J$20064,7,0))</f>
        <v>NCC01684</v>
      </c>
      <c r="F287" s="28" t="str">
        <f>IF(E287="","",VLOOKUP(E287,'TONG HOP'!$E$8:$W$1883,19,0))</f>
        <v>CÔNG TY TNHH DỊCH VỤ VẬN TẢI LIÊN HOÀNG PHÚC</v>
      </c>
      <c r="G287" s="17" t="s">
        <v>784</v>
      </c>
      <c r="H287" s="226" t="str">
        <f>IF(E287="","",VLOOKUP(G287,'TONG HOP'!$C$8:$E$799,2,0))</f>
        <v>Đất Đỏ Hoa Đào (BD02) LHP</v>
      </c>
      <c r="I287" s="226" t="str">
        <f>IF(B287="","",VLOOKUP(G287,'TONG HOP'!$C$8:$F$799,4,0))</f>
        <v>kg</v>
      </c>
      <c r="J287" s="63">
        <f t="shared" si="59"/>
        <v>28830</v>
      </c>
      <c r="K287" s="63">
        <f t="shared" si="60"/>
        <v>38440</v>
      </c>
      <c r="L287" s="63">
        <f t="shared" si="61"/>
        <v>38440</v>
      </c>
      <c r="M287" s="392">
        <f>IF(Y287="","",VLOOKUP(G287,'Danh mục CODE'!$D$2:$I$1880,4,0))</f>
        <v>0.25</v>
      </c>
      <c r="N287" s="392"/>
      <c r="O287" s="392">
        <f t="shared" si="56"/>
        <v>0</v>
      </c>
      <c r="P287" s="392">
        <f>IF(Y287="","",VLOOKUP(G287,'Danh mục CODE'!$D$2:$I$1880,5,0))</f>
        <v>0</v>
      </c>
      <c r="Q287" s="392"/>
      <c r="R287" s="392">
        <f t="shared" si="57"/>
        <v>0</v>
      </c>
      <c r="S287" s="394" t="str">
        <f t="shared" si="58"/>
        <v/>
      </c>
      <c r="T287" s="394">
        <f t="shared" si="63"/>
        <v>0</v>
      </c>
      <c r="U287" s="394">
        <f t="shared" si="64"/>
        <v>0</v>
      </c>
      <c r="V287" s="424" t="e">
        <f t="shared" si="62"/>
        <v>#VALUE!</v>
      </c>
      <c r="W287" s="21"/>
      <c r="X287" s="515">
        <v>58190</v>
      </c>
      <c r="Y287" s="515">
        <v>19750</v>
      </c>
      <c r="Z287" s="513">
        <v>517</v>
      </c>
      <c r="AA287" s="514" t="s">
        <v>1635</v>
      </c>
    </row>
    <row r="288" spans="1:27">
      <c r="A288" s="50">
        <f t="shared" si="74"/>
        <v>283</v>
      </c>
      <c r="B288" s="580" t="s">
        <v>1654</v>
      </c>
      <c r="C288" s="23" t="s">
        <v>742</v>
      </c>
      <c r="D288" s="489" t="s">
        <v>1737</v>
      </c>
      <c r="E288" s="318" t="str">
        <f>IF(G288="","",VLOOKUP(G288,'Danh mục CODE'!$D$2:$J$20064,7,0))</f>
        <v>NCC01684</v>
      </c>
      <c r="F288" s="28" t="str">
        <f>IF(E288="","",VLOOKUP(E288,'TONG HOP'!$E$8:$W$1883,19,0))</f>
        <v>CÔNG TY TNHH DỊCH VỤ VẬN TẢI LIÊN HOÀNG PHÚC</v>
      </c>
      <c r="G288" s="17" t="s">
        <v>784</v>
      </c>
      <c r="H288" s="226" t="str">
        <f>IF(E288="","",VLOOKUP(G288,'TONG HOP'!$C$8:$E$799,2,0))</f>
        <v>Đất Đỏ Hoa Đào (BD02) LHP</v>
      </c>
      <c r="I288" s="226" t="str">
        <f>IF(B288="","",VLOOKUP(G288,'TONG HOP'!$C$8:$F$799,4,0))</f>
        <v>kg</v>
      </c>
      <c r="J288" s="63">
        <f t="shared" si="59"/>
        <v>29730</v>
      </c>
      <c r="K288" s="63">
        <f t="shared" si="60"/>
        <v>39640</v>
      </c>
      <c r="L288" s="63">
        <f t="shared" si="61"/>
        <v>39640</v>
      </c>
      <c r="M288" s="392">
        <f>IF(Y288="","",VLOOKUP(G288,'Danh mục CODE'!$D$2:$I$1880,4,0))</f>
        <v>0.25</v>
      </c>
      <c r="N288" s="392"/>
      <c r="O288" s="392">
        <f t="shared" si="56"/>
        <v>0</v>
      </c>
      <c r="P288" s="392">
        <f>IF(Y288="","",VLOOKUP(G288,'Danh mục CODE'!$D$2:$I$1880,5,0))</f>
        <v>0</v>
      </c>
      <c r="Q288" s="392"/>
      <c r="R288" s="392">
        <f t="shared" si="57"/>
        <v>0</v>
      </c>
      <c r="S288" s="394" t="str">
        <f t="shared" si="58"/>
        <v/>
      </c>
      <c r="T288" s="394">
        <f t="shared" si="63"/>
        <v>0</v>
      </c>
      <c r="U288" s="394">
        <f t="shared" si="64"/>
        <v>0</v>
      </c>
      <c r="V288" s="424" t="e">
        <f t="shared" si="62"/>
        <v>#VALUE!</v>
      </c>
      <c r="W288" s="21"/>
      <c r="X288" s="515">
        <v>58860</v>
      </c>
      <c r="Y288" s="515">
        <v>19220</v>
      </c>
      <c r="Z288" s="513">
        <v>518</v>
      </c>
      <c r="AA288" s="514" t="s">
        <v>1663</v>
      </c>
    </row>
    <row r="289" spans="1:27">
      <c r="A289" s="50">
        <f t="shared" si="74"/>
        <v>284</v>
      </c>
      <c r="B289" s="580" t="s">
        <v>1654</v>
      </c>
      <c r="C289" s="23" t="s">
        <v>742</v>
      </c>
      <c r="D289" s="489" t="s">
        <v>1737</v>
      </c>
      <c r="E289" s="318" t="str">
        <f>IF(G289="","",VLOOKUP(G289,'Danh mục CODE'!$D$2:$J$20064,7,0))</f>
        <v>NCC01684</v>
      </c>
      <c r="F289" s="28" t="str">
        <f>IF(E289="","",VLOOKUP(E289,'TONG HOP'!$E$8:$W$1883,19,0))</f>
        <v>CÔNG TY TNHH DỊCH VỤ VẬN TẢI LIÊN HOÀNG PHÚC</v>
      </c>
      <c r="G289" s="17" t="s">
        <v>784</v>
      </c>
      <c r="H289" s="226" t="str">
        <f>IF(E289="","",VLOOKUP(G289,'TONG HOP'!$C$8:$E$799,2,0))</f>
        <v>Đất Đỏ Hoa Đào (BD02) LHP</v>
      </c>
      <c r="I289" s="226" t="str">
        <f>IF(B289="","",VLOOKUP(G289,'TONG HOP'!$C$8:$F$799,4,0))</f>
        <v>kg</v>
      </c>
      <c r="J289" s="63">
        <f t="shared" si="59"/>
        <v>28860</v>
      </c>
      <c r="K289" s="63">
        <f t="shared" si="60"/>
        <v>38480</v>
      </c>
      <c r="L289" s="63">
        <f t="shared" si="61"/>
        <v>38480</v>
      </c>
      <c r="M289" s="392">
        <f>IF(Y289="","",VLOOKUP(G289,'Danh mục CODE'!$D$2:$I$1880,4,0))</f>
        <v>0.25</v>
      </c>
      <c r="N289" s="392"/>
      <c r="O289" s="392">
        <f t="shared" si="56"/>
        <v>0</v>
      </c>
      <c r="P289" s="392">
        <f>IF(Y289="","",VLOOKUP(G289,'Danh mục CODE'!$D$2:$I$1880,5,0))</f>
        <v>0</v>
      </c>
      <c r="Q289" s="392"/>
      <c r="R289" s="392">
        <f t="shared" si="57"/>
        <v>0</v>
      </c>
      <c r="S289" s="394" t="str">
        <f t="shared" si="58"/>
        <v/>
      </c>
      <c r="T289" s="394">
        <f t="shared" si="63"/>
        <v>0</v>
      </c>
      <c r="U289" s="394">
        <f t="shared" si="64"/>
        <v>0</v>
      </c>
      <c r="V289" s="424" t="e">
        <f t="shared" si="62"/>
        <v>#VALUE!</v>
      </c>
      <c r="W289" s="21"/>
      <c r="X289" s="515">
        <v>58420</v>
      </c>
      <c r="Y289" s="515">
        <v>19940</v>
      </c>
      <c r="Z289" s="513">
        <v>520</v>
      </c>
      <c r="AA289" s="514" t="s">
        <v>1717</v>
      </c>
    </row>
    <row r="290" spans="1:27">
      <c r="A290" s="50">
        <f t="shared" si="74"/>
        <v>285</v>
      </c>
      <c r="B290" s="580" t="s">
        <v>1654</v>
      </c>
      <c r="C290" s="23" t="s">
        <v>742</v>
      </c>
      <c r="D290" s="489" t="s">
        <v>1737</v>
      </c>
      <c r="E290" s="318" t="str">
        <f>IF(G290="","",VLOOKUP(G290,'Danh mục CODE'!$D$2:$J$20064,7,0))</f>
        <v>NCC01684</v>
      </c>
      <c r="F290" s="28" t="str">
        <f>IF(E290="","",VLOOKUP(E290,'TONG HOP'!$E$8:$W$1883,19,0))</f>
        <v>CÔNG TY TNHH DỊCH VỤ VẬN TẢI LIÊN HOÀNG PHÚC</v>
      </c>
      <c r="G290" s="17" t="s">
        <v>784</v>
      </c>
      <c r="H290" s="226" t="str">
        <f>IF(E290="","",VLOOKUP(G290,'TONG HOP'!$C$8:$E$799,2,0))</f>
        <v>Đất Đỏ Hoa Đào (BD02) LHP</v>
      </c>
      <c r="I290" s="226" t="str">
        <f>IF(B290="","",VLOOKUP(G290,'TONG HOP'!$C$8:$F$799,4,0))</f>
        <v>kg</v>
      </c>
      <c r="J290" s="63">
        <f t="shared" si="59"/>
        <v>33630</v>
      </c>
      <c r="K290" s="63">
        <f t="shared" si="60"/>
        <v>44840</v>
      </c>
      <c r="L290" s="63">
        <f t="shared" si="61"/>
        <v>44840</v>
      </c>
      <c r="M290" s="392">
        <f>IF(Y290="","",VLOOKUP(G290,'Danh mục CODE'!$D$2:$I$1880,4,0))</f>
        <v>0.25</v>
      </c>
      <c r="N290" s="392"/>
      <c r="O290" s="392">
        <f t="shared" si="56"/>
        <v>0</v>
      </c>
      <c r="P290" s="392">
        <f>IF(Y290="","",VLOOKUP(G290,'Danh mục CODE'!$D$2:$I$1880,5,0))</f>
        <v>0</v>
      </c>
      <c r="Q290" s="392"/>
      <c r="R290" s="392">
        <f t="shared" si="57"/>
        <v>0</v>
      </c>
      <c r="S290" s="394" t="str">
        <f t="shared" si="58"/>
        <v/>
      </c>
      <c r="T290" s="394">
        <f t="shared" si="63"/>
        <v>0</v>
      </c>
      <c r="U290" s="394">
        <f t="shared" si="64"/>
        <v>0</v>
      </c>
      <c r="V290" s="424" t="e">
        <f t="shared" si="62"/>
        <v>#VALUE!</v>
      </c>
      <c r="W290" s="21"/>
      <c r="X290" s="515">
        <v>63790</v>
      </c>
      <c r="Y290" s="515">
        <v>18950</v>
      </c>
      <c r="Z290" s="513">
        <v>523</v>
      </c>
      <c r="AA290" s="514" t="s">
        <v>1718</v>
      </c>
    </row>
    <row r="291" spans="1:27">
      <c r="A291" s="50">
        <f t="shared" si="74"/>
        <v>286</v>
      </c>
      <c r="B291" s="580" t="s">
        <v>1654</v>
      </c>
      <c r="C291" s="23" t="s">
        <v>742</v>
      </c>
      <c r="D291" s="489" t="s">
        <v>1737</v>
      </c>
      <c r="E291" s="318" t="str">
        <f>IF(G291="","",VLOOKUP(G291,'Danh mục CODE'!$D$2:$J$20064,7,0))</f>
        <v>NCC01684</v>
      </c>
      <c r="F291" s="28" t="str">
        <f>IF(E291="","",VLOOKUP(E291,'TONG HOP'!$E$8:$W$1883,19,0))</f>
        <v>CÔNG TY TNHH DỊCH VỤ VẬN TẢI LIÊN HOÀNG PHÚC</v>
      </c>
      <c r="G291" s="17" t="s">
        <v>784</v>
      </c>
      <c r="H291" s="226" t="str">
        <f>IF(E291="","",VLOOKUP(G291,'TONG HOP'!$C$8:$E$799,2,0))</f>
        <v>Đất Đỏ Hoa Đào (BD02) LHP</v>
      </c>
      <c r="I291" s="226" t="str">
        <f>IF(B291="","",VLOOKUP(G291,'TONG HOP'!$C$8:$F$799,4,0))</f>
        <v>kg</v>
      </c>
      <c r="J291" s="63">
        <f t="shared" si="59"/>
        <v>29655</v>
      </c>
      <c r="K291" s="63">
        <f t="shared" si="60"/>
        <v>39540</v>
      </c>
      <c r="L291" s="63">
        <f t="shared" si="61"/>
        <v>39540</v>
      </c>
      <c r="M291" s="392">
        <f>IF(Y291="","",VLOOKUP(G291,'Danh mục CODE'!$D$2:$I$1880,4,0))</f>
        <v>0.25</v>
      </c>
      <c r="N291" s="392"/>
      <c r="O291" s="392">
        <f t="shared" si="56"/>
        <v>0</v>
      </c>
      <c r="P291" s="392">
        <f>IF(Y291="","",VLOOKUP(G291,'Danh mục CODE'!$D$2:$I$1880,5,0))</f>
        <v>0</v>
      </c>
      <c r="Q291" s="392"/>
      <c r="R291" s="392">
        <f t="shared" si="57"/>
        <v>0</v>
      </c>
      <c r="S291" s="394" t="str">
        <f t="shared" si="58"/>
        <v/>
      </c>
      <c r="T291" s="394">
        <f t="shared" si="63"/>
        <v>0</v>
      </c>
      <c r="U291" s="394">
        <f t="shared" si="64"/>
        <v>0</v>
      </c>
      <c r="V291" s="424" t="e">
        <f t="shared" si="62"/>
        <v>#VALUE!</v>
      </c>
      <c r="W291" s="21"/>
      <c r="X291" s="515">
        <v>58090</v>
      </c>
      <c r="Y291" s="515">
        <v>18550</v>
      </c>
      <c r="Z291" s="513">
        <v>526</v>
      </c>
      <c r="AA291" s="514" t="s">
        <v>1638</v>
      </c>
    </row>
    <row r="292" spans="1:27">
      <c r="A292" s="50">
        <f t="shared" si="74"/>
        <v>287</v>
      </c>
      <c r="B292" s="580" t="s">
        <v>1654</v>
      </c>
      <c r="C292" s="23" t="s">
        <v>742</v>
      </c>
      <c r="D292" s="489" t="s">
        <v>1737</v>
      </c>
      <c r="E292" s="318" t="str">
        <f>IF(G292="","",VLOOKUP(G292,'Danh mục CODE'!$D$2:$J$20064,7,0))</f>
        <v>NCC01684</v>
      </c>
      <c r="F292" s="28" t="str">
        <f>IF(E292="","",VLOOKUP(E292,'TONG HOP'!$E$8:$W$1883,19,0))</f>
        <v>CÔNG TY TNHH DỊCH VỤ VẬN TẢI LIÊN HOÀNG PHÚC</v>
      </c>
      <c r="G292" s="17" t="s">
        <v>784</v>
      </c>
      <c r="H292" s="226" t="str">
        <f>IF(E292="","",VLOOKUP(G292,'TONG HOP'!$C$8:$E$799,2,0))</f>
        <v>Đất Đỏ Hoa Đào (BD02) LHP</v>
      </c>
      <c r="I292" s="226" t="str">
        <f>IF(B292="","",VLOOKUP(G292,'TONG HOP'!$C$8:$F$799,4,0))</f>
        <v>kg</v>
      </c>
      <c r="J292" s="63">
        <f t="shared" si="59"/>
        <v>29580</v>
      </c>
      <c r="K292" s="63">
        <f t="shared" si="60"/>
        <v>39440</v>
      </c>
      <c r="L292" s="63">
        <f t="shared" si="61"/>
        <v>39440</v>
      </c>
      <c r="M292" s="392">
        <f>IF(Y292="","",VLOOKUP(G292,'Danh mục CODE'!$D$2:$I$1880,4,0))</f>
        <v>0.25</v>
      </c>
      <c r="N292" s="392"/>
      <c r="O292" s="392">
        <f t="shared" si="56"/>
        <v>0</v>
      </c>
      <c r="P292" s="392">
        <f>IF(Y292="","",VLOOKUP(G292,'Danh mục CODE'!$D$2:$I$1880,5,0))</f>
        <v>0</v>
      </c>
      <c r="Q292" s="392"/>
      <c r="R292" s="392">
        <f t="shared" si="57"/>
        <v>0</v>
      </c>
      <c r="S292" s="394" t="str">
        <f t="shared" si="58"/>
        <v/>
      </c>
      <c r="T292" s="394">
        <f t="shared" si="63"/>
        <v>0</v>
      </c>
      <c r="U292" s="394">
        <f t="shared" si="64"/>
        <v>0</v>
      </c>
      <c r="V292" s="424" t="e">
        <f t="shared" si="62"/>
        <v>#VALUE!</v>
      </c>
      <c r="W292" s="21"/>
      <c r="X292" s="515">
        <v>58930</v>
      </c>
      <c r="Y292" s="515">
        <v>19490</v>
      </c>
      <c r="Z292" s="513">
        <v>527</v>
      </c>
      <c r="AA292" s="514" t="s">
        <v>1636</v>
      </c>
    </row>
    <row r="293" spans="1:27">
      <c r="A293" s="50">
        <f t="shared" si="74"/>
        <v>288</v>
      </c>
      <c r="B293" s="580" t="s">
        <v>1654</v>
      </c>
      <c r="C293" s="23" t="s">
        <v>742</v>
      </c>
      <c r="D293" s="489" t="s">
        <v>1737</v>
      </c>
      <c r="E293" s="318" t="str">
        <f>IF(G293="","",VLOOKUP(G293,'Danh mục CODE'!$D$2:$J$20064,7,0))</f>
        <v>NCC01684</v>
      </c>
      <c r="F293" s="28" t="str">
        <f>IF(E293="","",VLOOKUP(E293,'TONG HOP'!$E$8:$W$1883,19,0))</f>
        <v>CÔNG TY TNHH DỊCH VỤ VẬN TẢI LIÊN HOÀNG PHÚC</v>
      </c>
      <c r="G293" s="17" t="s">
        <v>784</v>
      </c>
      <c r="H293" s="226" t="str">
        <f>IF(E293="","",VLOOKUP(G293,'TONG HOP'!$C$8:$E$799,2,0))</f>
        <v>Đất Đỏ Hoa Đào (BD02) LHP</v>
      </c>
      <c r="I293" s="226" t="str">
        <f>IF(B293="","",VLOOKUP(G293,'TONG HOP'!$C$8:$F$799,4,0))</f>
        <v>kg</v>
      </c>
      <c r="J293" s="63">
        <f t="shared" si="59"/>
        <v>30472.5</v>
      </c>
      <c r="K293" s="63">
        <f t="shared" si="60"/>
        <v>40630</v>
      </c>
      <c r="L293" s="63">
        <f t="shared" si="61"/>
        <v>40630</v>
      </c>
      <c r="M293" s="392">
        <f>IF(Y293="","",VLOOKUP(G293,'Danh mục CODE'!$D$2:$I$1880,4,0))</f>
        <v>0.25</v>
      </c>
      <c r="N293" s="392"/>
      <c r="O293" s="392">
        <f t="shared" si="56"/>
        <v>0</v>
      </c>
      <c r="P293" s="392">
        <f>IF(Y293="","",VLOOKUP(G293,'Danh mục CODE'!$D$2:$I$1880,5,0))</f>
        <v>0</v>
      </c>
      <c r="Q293" s="392"/>
      <c r="R293" s="392">
        <f t="shared" si="57"/>
        <v>0</v>
      </c>
      <c r="S293" s="394" t="str">
        <f t="shared" si="58"/>
        <v/>
      </c>
      <c r="T293" s="394">
        <f t="shared" si="63"/>
        <v>0</v>
      </c>
      <c r="U293" s="394">
        <f t="shared" si="64"/>
        <v>0</v>
      </c>
      <c r="V293" s="424" t="e">
        <f t="shared" si="62"/>
        <v>#VALUE!</v>
      </c>
      <c r="W293" s="21"/>
      <c r="X293" s="515">
        <v>59360</v>
      </c>
      <c r="Y293" s="515">
        <v>18730</v>
      </c>
      <c r="Z293" s="513">
        <v>528</v>
      </c>
      <c r="AA293" s="514" t="s">
        <v>1634</v>
      </c>
    </row>
    <row r="294" spans="1:27">
      <c r="A294" s="50">
        <f t="shared" si="74"/>
        <v>289</v>
      </c>
      <c r="B294" s="580" t="s">
        <v>1654</v>
      </c>
      <c r="C294" s="23" t="s">
        <v>742</v>
      </c>
      <c r="D294" s="489" t="s">
        <v>1737</v>
      </c>
      <c r="E294" s="318" t="str">
        <f>IF(G294="","",VLOOKUP(G294,'Danh mục CODE'!$D$2:$J$20064,7,0))</f>
        <v>NCC01684</v>
      </c>
      <c r="F294" s="28" t="str">
        <f>IF(E294="","",VLOOKUP(E294,'TONG HOP'!$E$8:$W$1883,19,0))</f>
        <v>CÔNG TY TNHH DỊCH VỤ VẬN TẢI LIÊN HOÀNG PHÚC</v>
      </c>
      <c r="G294" s="17" t="s">
        <v>784</v>
      </c>
      <c r="H294" s="226" t="str">
        <f>IF(E294="","",VLOOKUP(G294,'TONG HOP'!$C$8:$E$799,2,0))</f>
        <v>Đất Đỏ Hoa Đào (BD02) LHP</v>
      </c>
      <c r="I294" s="226" t="str">
        <f>IF(B294="","",VLOOKUP(G294,'TONG HOP'!$C$8:$F$799,4,0))</f>
        <v>kg</v>
      </c>
      <c r="J294" s="63">
        <f t="shared" si="59"/>
        <v>28680</v>
      </c>
      <c r="K294" s="63">
        <f t="shared" si="60"/>
        <v>38240</v>
      </c>
      <c r="L294" s="63">
        <f t="shared" si="61"/>
        <v>38240</v>
      </c>
      <c r="M294" s="392">
        <f>IF(Y294="","",VLOOKUP(G294,'Danh mục CODE'!$D$2:$I$1880,4,0))</f>
        <v>0.25</v>
      </c>
      <c r="N294" s="392"/>
      <c r="O294" s="392">
        <f t="shared" si="56"/>
        <v>0</v>
      </c>
      <c r="P294" s="392">
        <f>IF(Y294="","",VLOOKUP(G294,'Danh mục CODE'!$D$2:$I$1880,5,0))</f>
        <v>0</v>
      </c>
      <c r="Q294" s="392"/>
      <c r="R294" s="392">
        <f t="shared" si="57"/>
        <v>0</v>
      </c>
      <c r="S294" s="394" t="str">
        <f t="shared" si="58"/>
        <v/>
      </c>
      <c r="T294" s="394">
        <f t="shared" si="63"/>
        <v>0</v>
      </c>
      <c r="U294" s="394">
        <f t="shared" si="64"/>
        <v>0</v>
      </c>
      <c r="V294" s="424" t="e">
        <f t="shared" si="62"/>
        <v>#VALUE!</v>
      </c>
      <c r="W294" s="21"/>
      <c r="X294" s="515">
        <v>57970</v>
      </c>
      <c r="Y294" s="515">
        <v>19730</v>
      </c>
      <c r="Z294" s="513">
        <v>534</v>
      </c>
      <c r="AA294" s="514" t="s">
        <v>1635</v>
      </c>
    </row>
    <row r="295" spans="1:27">
      <c r="A295" s="50">
        <f t="shared" si="74"/>
        <v>290</v>
      </c>
      <c r="B295" s="580" t="s">
        <v>1654</v>
      </c>
      <c r="C295" s="23" t="s">
        <v>742</v>
      </c>
      <c r="D295" s="489" t="s">
        <v>1737</v>
      </c>
      <c r="E295" s="318" t="str">
        <f>IF(G295="","",VLOOKUP(G295,'Danh mục CODE'!$D$2:$J$20064,7,0))</f>
        <v>NCC01684</v>
      </c>
      <c r="F295" s="28" t="str">
        <f>IF(E295="","",VLOOKUP(E295,'TONG HOP'!$E$8:$W$1883,19,0))</f>
        <v>CÔNG TY TNHH DỊCH VỤ VẬN TẢI LIÊN HOÀNG PHÚC</v>
      </c>
      <c r="G295" s="17" t="s">
        <v>784</v>
      </c>
      <c r="H295" s="226" t="str">
        <f>IF(E295="","",VLOOKUP(G295,'TONG HOP'!$C$8:$E$799,2,0))</f>
        <v>Đất Đỏ Hoa Đào (BD02) LHP</v>
      </c>
      <c r="I295" s="226" t="str">
        <f>IF(B295="","",VLOOKUP(G295,'TONG HOP'!$C$8:$F$799,4,0))</f>
        <v>kg</v>
      </c>
      <c r="J295" s="63">
        <f t="shared" si="59"/>
        <v>28537.5</v>
      </c>
      <c r="K295" s="63">
        <f t="shared" si="60"/>
        <v>38050</v>
      </c>
      <c r="L295" s="63">
        <f t="shared" si="61"/>
        <v>38050</v>
      </c>
      <c r="M295" s="392">
        <f>IF(Y295="","",VLOOKUP(G295,'Danh mục CODE'!$D$2:$I$1880,4,0))</f>
        <v>0.25</v>
      </c>
      <c r="N295" s="392"/>
      <c r="O295" s="392">
        <f t="shared" si="56"/>
        <v>0</v>
      </c>
      <c r="P295" s="392">
        <f>IF(Y295="","",VLOOKUP(G295,'Danh mục CODE'!$D$2:$I$1880,5,0))</f>
        <v>0</v>
      </c>
      <c r="Q295" s="392"/>
      <c r="R295" s="392">
        <f t="shared" si="57"/>
        <v>0</v>
      </c>
      <c r="S295" s="394" t="str">
        <f t="shared" si="58"/>
        <v/>
      </c>
      <c r="T295" s="394">
        <f t="shared" si="63"/>
        <v>0</v>
      </c>
      <c r="U295" s="394">
        <f t="shared" si="64"/>
        <v>0</v>
      </c>
      <c r="V295" s="424" t="e">
        <f t="shared" si="62"/>
        <v>#VALUE!</v>
      </c>
      <c r="W295" s="21"/>
      <c r="X295" s="515">
        <v>57210</v>
      </c>
      <c r="Y295" s="515">
        <v>19160</v>
      </c>
      <c r="Z295" s="513">
        <v>535</v>
      </c>
      <c r="AA295" s="514" t="s">
        <v>1663</v>
      </c>
    </row>
    <row r="296" spans="1:27">
      <c r="A296" s="50">
        <f t="shared" si="74"/>
        <v>291</v>
      </c>
      <c r="B296" s="580" t="s">
        <v>1654</v>
      </c>
      <c r="C296" s="23" t="s">
        <v>742</v>
      </c>
      <c r="D296" s="489" t="s">
        <v>1737</v>
      </c>
      <c r="E296" s="318" t="str">
        <f>IF(G296="","",VLOOKUP(G296,'Danh mục CODE'!$D$2:$J$20064,7,0))</f>
        <v>NCC01684</v>
      </c>
      <c r="F296" s="28" t="str">
        <f>IF(E296="","",VLOOKUP(E296,'TONG HOP'!$E$8:$W$1883,19,0))</f>
        <v>CÔNG TY TNHH DỊCH VỤ VẬN TẢI LIÊN HOÀNG PHÚC</v>
      </c>
      <c r="G296" s="17" t="s">
        <v>784</v>
      </c>
      <c r="H296" s="226" t="str">
        <f>IF(E296="","",VLOOKUP(G296,'TONG HOP'!$C$8:$E$799,2,0))</f>
        <v>Đất Đỏ Hoa Đào (BD02) LHP</v>
      </c>
      <c r="I296" s="226" t="str">
        <f>IF(B296="","",VLOOKUP(G296,'TONG HOP'!$C$8:$F$799,4,0))</f>
        <v>kg</v>
      </c>
      <c r="J296" s="63">
        <f t="shared" si="59"/>
        <v>27337.5</v>
      </c>
      <c r="K296" s="63">
        <f t="shared" si="60"/>
        <v>36450</v>
      </c>
      <c r="L296" s="63">
        <f t="shared" si="61"/>
        <v>36450</v>
      </c>
      <c r="M296" s="392">
        <f>IF(Y296="","",VLOOKUP(G296,'Danh mục CODE'!$D$2:$I$1880,4,0))</f>
        <v>0.25</v>
      </c>
      <c r="N296" s="392"/>
      <c r="O296" s="392">
        <f t="shared" si="56"/>
        <v>0</v>
      </c>
      <c r="P296" s="392">
        <f>IF(Y296="","",VLOOKUP(G296,'Danh mục CODE'!$D$2:$I$1880,5,0))</f>
        <v>0</v>
      </c>
      <c r="Q296" s="392"/>
      <c r="R296" s="392">
        <f t="shared" si="57"/>
        <v>0</v>
      </c>
      <c r="S296" s="394" t="str">
        <f t="shared" si="58"/>
        <v/>
      </c>
      <c r="T296" s="394">
        <f t="shared" si="63"/>
        <v>0</v>
      </c>
      <c r="U296" s="394">
        <f t="shared" si="64"/>
        <v>0</v>
      </c>
      <c r="V296" s="424" t="e">
        <f t="shared" si="62"/>
        <v>#VALUE!</v>
      </c>
      <c r="W296" s="21"/>
      <c r="X296" s="515">
        <v>55030</v>
      </c>
      <c r="Y296" s="515">
        <v>18580</v>
      </c>
      <c r="Z296" s="513">
        <v>556</v>
      </c>
      <c r="AA296" s="514" t="s">
        <v>1638</v>
      </c>
    </row>
    <row r="297" spans="1:27">
      <c r="A297" s="50">
        <f t="shared" si="74"/>
        <v>292</v>
      </c>
      <c r="B297" s="580" t="s">
        <v>1654</v>
      </c>
      <c r="C297" s="23" t="s">
        <v>742</v>
      </c>
      <c r="D297" s="489" t="s">
        <v>1737</v>
      </c>
      <c r="E297" s="318" t="str">
        <f>IF(G297="","",VLOOKUP(G297,'Danh mục CODE'!$D$2:$J$20064,7,0))</f>
        <v>NCC01684</v>
      </c>
      <c r="F297" s="28" t="str">
        <f>IF(E297="","",VLOOKUP(E297,'TONG HOP'!$E$8:$W$1883,19,0))</f>
        <v>CÔNG TY TNHH DỊCH VỤ VẬN TẢI LIÊN HOÀNG PHÚC</v>
      </c>
      <c r="G297" s="17" t="s">
        <v>784</v>
      </c>
      <c r="H297" s="226" t="str">
        <f>IF(E297="","",VLOOKUP(G297,'TONG HOP'!$C$8:$E$799,2,0))</f>
        <v>Đất Đỏ Hoa Đào (BD02) LHP</v>
      </c>
      <c r="I297" s="226" t="str">
        <f>IF(B297="","",VLOOKUP(G297,'TONG HOP'!$C$8:$F$799,4,0))</f>
        <v>kg</v>
      </c>
      <c r="J297" s="63">
        <f t="shared" si="59"/>
        <v>27157.5</v>
      </c>
      <c r="K297" s="63">
        <f t="shared" si="60"/>
        <v>36210</v>
      </c>
      <c r="L297" s="63">
        <f t="shared" si="61"/>
        <v>36210</v>
      </c>
      <c r="M297" s="392">
        <f>IF(Y297="","",VLOOKUP(G297,'Danh mục CODE'!$D$2:$I$1880,4,0))</f>
        <v>0.25</v>
      </c>
      <c r="N297" s="392"/>
      <c r="O297" s="392">
        <f t="shared" si="56"/>
        <v>0</v>
      </c>
      <c r="P297" s="392">
        <f>IF(Y297="","",VLOOKUP(G297,'Danh mục CODE'!$D$2:$I$1880,5,0))</f>
        <v>0</v>
      </c>
      <c r="Q297" s="392"/>
      <c r="R297" s="392">
        <f t="shared" si="57"/>
        <v>0</v>
      </c>
      <c r="S297" s="394" t="str">
        <f t="shared" si="58"/>
        <v/>
      </c>
      <c r="T297" s="394">
        <f t="shared" si="63"/>
        <v>0</v>
      </c>
      <c r="U297" s="394">
        <f t="shared" si="64"/>
        <v>0</v>
      </c>
      <c r="V297" s="424" t="e">
        <f t="shared" si="62"/>
        <v>#VALUE!</v>
      </c>
      <c r="W297" s="21"/>
      <c r="X297" s="515">
        <v>55630</v>
      </c>
      <c r="Y297" s="515">
        <v>19420</v>
      </c>
      <c r="Z297" s="513">
        <v>557</v>
      </c>
      <c r="AA297" s="514" t="s">
        <v>1636</v>
      </c>
    </row>
    <row r="298" spans="1:27">
      <c r="A298" s="50">
        <f t="shared" si="74"/>
        <v>293</v>
      </c>
      <c r="B298" s="580" t="s">
        <v>1654</v>
      </c>
      <c r="C298" s="23" t="s">
        <v>742</v>
      </c>
      <c r="D298" s="489" t="s">
        <v>1737</v>
      </c>
      <c r="E298" s="318" t="str">
        <f>IF(G298="","",VLOOKUP(G298,'Danh mục CODE'!$D$2:$J$20064,7,0))</f>
        <v>NCC01684</v>
      </c>
      <c r="F298" s="28" t="str">
        <f>IF(E298="","",VLOOKUP(E298,'TONG HOP'!$E$8:$W$1883,19,0))</f>
        <v>CÔNG TY TNHH DỊCH VỤ VẬN TẢI LIÊN HOÀNG PHÚC</v>
      </c>
      <c r="G298" s="17" t="s">
        <v>784</v>
      </c>
      <c r="H298" s="226" t="str">
        <f>IF(E298="","",VLOOKUP(G298,'TONG HOP'!$C$8:$E$799,2,0))</f>
        <v>Đất Đỏ Hoa Đào (BD02) LHP</v>
      </c>
      <c r="I298" s="226" t="str">
        <f>IF(B298="","",VLOOKUP(G298,'TONG HOP'!$C$8:$F$799,4,0))</f>
        <v>kg</v>
      </c>
      <c r="J298" s="63">
        <f t="shared" si="59"/>
        <v>27645</v>
      </c>
      <c r="K298" s="63">
        <f t="shared" si="60"/>
        <v>36860</v>
      </c>
      <c r="L298" s="63">
        <f t="shared" si="61"/>
        <v>36860</v>
      </c>
      <c r="M298" s="392">
        <f>IF(Y298="","",VLOOKUP(G298,'Danh mục CODE'!$D$2:$I$1880,4,0))</f>
        <v>0.25</v>
      </c>
      <c r="N298" s="392"/>
      <c r="O298" s="392">
        <f t="shared" si="56"/>
        <v>0</v>
      </c>
      <c r="P298" s="392">
        <f>IF(Y298="","",VLOOKUP(G298,'Danh mục CODE'!$D$2:$I$1880,5,0))</f>
        <v>0</v>
      </c>
      <c r="Q298" s="392"/>
      <c r="R298" s="392">
        <f t="shared" si="57"/>
        <v>0</v>
      </c>
      <c r="S298" s="394" t="str">
        <f t="shared" si="58"/>
        <v/>
      </c>
      <c r="T298" s="394">
        <f t="shared" si="63"/>
        <v>0</v>
      </c>
      <c r="U298" s="394">
        <f t="shared" si="64"/>
        <v>0</v>
      </c>
      <c r="V298" s="424" t="e">
        <f t="shared" si="62"/>
        <v>#VALUE!</v>
      </c>
      <c r="W298" s="21"/>
      <c r="X298" s="515">
        <v>55600</v>
      </c>
      <c r="Y298" s="515">
        <v>18740</v>
      </c>
      <c r="Z298" s="513">
        <v>558</v>
      </c>
      <c r="AA298" s="514" t="s">
        <v>1634</v>
      </c>
    </row>
    <row r="299" spans="1:27">
      <c r="A299" s="50">
        <f t="shared" si="74"/>
        <v>294</v>
      </c>
      <c r="B299" s="580" t="s">
        <v>1654</v>
      </c>
      <c r="C299" s="23" t="s">
        <v>742</v>
      </c>
      <c r="D299" s="489" t="s">
        <v>1737</v>
      </c>
      <c r="E299" s="318" t="str">
        <f>IF(G299="","",VLOOKUP(G299,'Danh mục CODE'!$D$2:$J$20064,7,0))</f>
        <v>NCC01684</v>
      </c>
      <c r="F299" s="28" t="str">
        <f>IF(E299="","",VLOOKUP(E299,'TONG HOP'!$E$8:$W$1883,19,0))</f>
        <v>CÔNG TY TNHH DỊCH VỤ VẬN TẢI LIÊN HOÀNG PHÚC</v>
      </c>
      <c r="G299" s="17" t="s">
        <v>784</v>
      </c>
      <c r="H299" s="226" t="str">
        <f>IF(E299="","",VLOOKUP(G299,'TONG HOP'!$C$8:$E$799,2,0))</f>
        <v>Đất Đỏ Hoa Đào (BD02) LHP</v>
      </c>
      <c r="I299" s="226" t="str">
        <f>IF(B299="","",VLOOKUP(G299,'TONG HOP'!$C$8:$F$799,4,0))</f>
        <v>kg</v>
      </c>
      <c r="J299" s="63">
        <f t="shared" si="59"/>
        <v>27975</v>
      </c>
      <c r="K299" s="63">
        <f t="shared" si="60"/>
        <v>37300</v>
      </c>
      <c r="L299" s="63">
        <f t="shared" si="61"/>
        <v>37300</v>
      </c>
      <c r="M299" s="392">
        <f>IF(Y299="","",VLOOKUP(G299,'Danh mục CODE'!$D$2:$I$1880,4,0))</f>
        <v>0.25</v>
      </c>
      <c r="N299" s="392"/>
      <c r="O299" s="392">
        <f t="shared" si="56"/>
        <v>0</v>
      </c>
      <c r="P299" s="392">
        <f>IF(Y299="","",VLOOKUP(G299,'Danh mục CODE'!$D$2:$I$1880,5,0))</f>
        <v>0</v>
      </c>
      <c r="Q299" s="392"/>
      <c r="R299" s="392">
        <f t="shared" si="57"/>
        <v>0</v>
      </c>
      <c r="S299" s="394" t="str">
        <f t="shared" si="58"/>
        <v/>
      </c>
      <c r="T299" s="394">
        <f t="shared" si="63"/>
        <v>0</v>
      </c>
      <c r="U299" s="394">
        <f t="shared" si="64"/>
        <v>0</v>
      </c>
      <c r="V299" s="424" t="e">
        <f t="shared" si="62"/>
        <v>#VALUE!</v>
      </c>
      <c r="W299" s="21"/>
      <c r="X299" s="515">
        <v>56030</v>
      </c>
      <c r="Y299" s="515">
        <v>18730</v>
      </c>
      <c r="Z299" s="513">
        <v>559</v>
      </c>
      <c r="AA299" s="581" t="s">
        <v>1736</v>
      </c>
    </row>
    <row r="300" spans="1:27">
      <c r="A300" s="50">
        <f t="shared" si="74"/>
        <v>295</v>
      </c>
      <c r="B300" s="580" t="s">
        <v>1654</v>
      </c>
      <c r="C300" s="23" t="s">
        <v>742</v>
      </c>
      <c r="D300" s="489" t="s">
        <v>1737</v>
      </c>
      <c r="E300" s="318" t="str">
        <f>IF(G300="","",VLOOKUP(G300,'Danh mục CODE'!$D$2:$J$20064,7,0))</f>
        <v>NCC01684</v>
      </c>
      <c r="F300" s="28" t="str">
        <f>IF(E300="","",VLOOKUP(E300,'TONG HOP'!$E$8:$W$1883,19,0))</f>
        <v>CÔNG TY TNHH DỊCH VỤ VẬN TẢI LIÊN HOÀNG PHÚC</v>
      </c>
      <c r="G300" s="17" t="s">
        <v>784</v>
      </c>
      <c r="H300" s="226" t="str">
        <f>IF(E300="","",VLOOKUP(G300,'TONG HOP'!$C$8:$E$799,2,0))</f>
        <v>Đất Đỏ Hoa Đào (BD02) LHP</v>
      </c>
      <c r="I300" s="226" t="str">
        <f>IF(B300="","",VLOOKUP(G300,'TONG HOP'!$C$8:$F$799,4,0))</f>
        <v>kg</v>
      </c>
      <c r="J300" s="63">
        <f t="shared" si="59"/>
        <v>26377.5</v>
      </c>
      <c r="K300" s="63">
        <f t="shared" si="60"/>
        <v>35170</v>
      </c>
      <c r="L300" s="63">
        <f t="shared" si="61"/>
        <v>35170</v>
      </c>
      <c r="M300" s="392">
        <f>IF(Y300="","",VLOOKUP(G300,'Danh mục CODE'!$D$2:$I$1880,4,0))</f>
        <v>0.25</v>
      </c>
      <c r="N300" s="392"/>
      <c r="O300" s="392">
        <f t="shared" si="56"/>
        <v>0</v>
      </c>
      <c r="P300" s="392">
        <f>IF(Y300="","",VLOOKUP(G300,'Danh mục CODE'!$D$2:$I$1880,5,0))</f>
        <v>0</v>
      </c>
      <c r="Q300" s="392"/>
      <c r="R300" s="392">
        <f t="shared" si="57"/>
        <v>0</v>
      </c>
      <c r="S300" s="394" t="str">
        <f t="shared" si="58"/>
        <v/>
      </c>
      <c r="T300" s="394">
        <f t="shared" si="63"/>
        <v>0</v>
      </c>
      <c r="U300" s="394">
        <f t="shared" si="64"/>
        <v>0</v>
      </c>
      <c r="V300" s="424" t="e">
        <f t="shared" si="62"/>
        <v>#VALUE!</v>
      </c>
      <c r="W300" s="21"/>
      <c r="X300" s="515">
        <v>54110</v>
      </c>
      <c r="Y300" s="515">
        <v>18940</v>
      </c>
      <c r="Z300" s="513">
        <v>562</v>
      </c>
      <c r="AA300" s="514" t="s">
        <v>1637</v>
      </c>
    </row>
    <row r="301" spans="1:27">
      <c r="A301" s="50">
        <f t="shared" si="74"/>
        <v>296</v>
      </c>
      <c r="B301" s="580" t="s">
        <v>1654</v>
      </c>
      <c r="C301" s="23" t="s">
        <v>742</v>
      </c>
      <c r="D301" s="489" t="s">
        <v>1737</v>
      </c>
      <c r="E301" s="318" t="str">
        <f>IF(G301="","",VLOOKUP(G301,'Danh mục CODE'!$D$2:$J$20064,7,0))</f>
        <v>NCC01684</v>
      </c>
      <c r="F301" s="28" t="str">
        <f>IF(E301="","",VLOOKUP(E301,'TONG HOP'!$E$8:$W$1883,19,0))</f>
        <v>CÔNG TY TNHH DỊCH VỤ VẬN TẢI LIÊN HOÀNG PHÚC</v>
      </c>
      <c r="G301" s="17" t="s">
        <v>784</v>
      </c>
      <c r="H301" s="226" t="str">
        <f>IF(E301="","",VLOOKUP(G301,'TONG HOP'!$C$8:$E$799,2,0))</f>
        <v>Đất Đỏ Hoa Đào (BD02) LHP</v>
      </c>
      <c r="I301" s="226" t="str">
        <f>IF(B301="","",VLOOKUP(G301,'TONG HOP'!$C$8:$F$799,4,0))</f>
        <v>kg</v>
      </c>
      <c r="J301" s="63">
        <f t="shared" si="59"/>
        <v>29160</v>
      </c>
      <c r="K301" s="63">
        <f t="shared" si="60"/>
        <v>38880</v>
      </c>
      <c r="L301" s="63">
        <f t="shared" si="61"/>
        <v>38880</v>
      </c>
      <c r="M301" s="392">
        <f>IF(Y301="","",VLOOKUP(G301,'Danh mục CODE'!$D$2:$I$1880,4,0))</f>
        <v>0.25</v>
      </c>
      <c r="N301" s="392"/>
      <c r="O301" s="392">
        <f t="shared" si="56"/>
        <v>0</v>
      </c>
      <c r="P301" s="392">
        <f>IF(Y301="","",VLOOKUP(G301,'Danh mục CODE'!$D$2:$I$1880,5,0))</f>
        <v>0</v>
      </c>
      <c r="Q301" s="392"/>
      <c r="R301" s="392">
        <f t="shared" si="57"/>
        <v>0</v>
      </c>
      <c r="S301" s="394" t="str">
        <f t="shared" si="58"/>
        <v/>
      </c>
      <c r="T301" s="394">
        <f t="shared" si="63"/>
        <v>0</v>
      </c>
      <c r="U301" s="394">
        <f t="shared" si="64"/>
        <v>0</v>
      </c>
      <c r="V301" s="424" t="e">
        <f t="shared" si="62"/>
        <v>#VALUE!</v>
      </c>
      <c r="W301" s="21"/>
      <c r="X301" s="515">
        <v>58580</v>
      </c>
      <c r="Y301" s="515">
        <v>19700</v>
      </c>
      <c r="Z301" s="513">
        <v>567</v>
      </c>
      <c r="AA301" s="514" t="s">
        <v>1635</v>
      </c>
    </row>
    <row r="302" spans="1:27">
      <c r="A302" s="50">
        <f t="shared" si="74"/>
        <v>297</v>
      </c>
      <c r="B302" s="580" t="s">
        <v>1654</v>
      </c>
      <c r="C302" s="23" t="s">
        <v>742</v>
      </c>
      <c r="D302" s="489" t="s">
        <v>1737</v>
      </c>
      <c r="E302" s="318" t="str">
        <f>IF(G302="","",VLOOKUP(G302,'Danh mục CODE'!$D$2:$J$20064,7,0))</f>
        <v>NCC01684</v>
      </c>
      <c r="F302" s="28" t="str">
        <f>IF(E302="","",VLOOKUP(E302,'TONG HOP'!$E$8:$W$1883,19,0))</f>
        <v>CÔNG TY TNHH DỊCH VỤ VẬN TẢI LIÊN HOÀNG PHÚC</v>
      </c>
      <c r="G302" s="17" t="s">
        <v>784</v>
      </c>
      <c r="H302" s="226" t="str">
        <f>IF(E302="","",VLOOKUP(G302,'TONG HOP'!$C$8:$E$799,2,0))</f>
        <v>Đất Đỏ Hoa Đào (BD02) LHP</v>
      </c>
      <c r="I302" s="226" t="str">
        <f>IF(B302="","",VLOOKUP(G302,'TONG HOP'!$C$8:$F$799,4,0))</f>
        <v>kg</v>
      </c>
      <c r="J302" s="63">
        <f t="shared" si="59"/>
        <v>27367.5</v>
      </c>
      <c r="K302" s="63">
        <f t="shared" si="60"/>
        <v>36490</v>
      </c>
      <c r="L302" s="63">
        <f t="shared" si="61"/>
        <v>36490</v>
      </c>
      <c r="M302" s="392">
        <f>IF(Y302="","",VLOOKUP(G302,'Danh mục CODE'!$D$2:$I$1880,4,0))</f>
        <v>0.25</v>
      </c>
      <c r="N302" s="392"/>
      <c r="O302" s="392">
        <f t="shared" si="56"/>
        <v>0</v>
      </c>
      <c r="P302" s="392">
        <f>IF(Y302="","",VLOOKUP(G302,'Danh mục CODE'!$D$2:$I$1880,5,0))</f>
        <v>0</v>
      </c>
      <c r="Q302" s="392"/>
      <c r="R302" s="392">
        <f t="shared" si="57"/>
        <v>0</v>
      </c>
      <c r="S302" s="394" t="str">
        <f t="shared" si="58"/>
        <v/>
      </c>
      <c r="T302" s="394">
        <f t="shared" si="63"/>
        <v>0</v>
      </c>
      <c r="U302" s="394">
        <f t="shared" si="64"/>
        <v>0</v>
      </c>
      <c r="V302" s="424" t="e">
        <f t="shared" si="62"/>
        <v>#VALUE!</v>
      </c>
      <c r="W302" s="21"/>
      <c r="X302" s="515">
        <v>56410</v>
      </c>
      <c r="Y302" s="515">
        <v>19920</v>
      </c>
      <c r="Z302" s="513">
        <v>568</v>
      </c>
      <c r="AA302" s="514" t="s">
        <v>1717</v>
      </c>
    </row>
    <row r="303" spans="1:27">
      <c r="A303" s="50">
        <f t="shared" si="74"/>
        <v>298</v>
      </c>
      <c r="B303" s="580" t="s">
        <v>1654</v>
      </c>
      <c r="C303" s="23" t="s">
        <v>742</v>
      </c>
      <c r="D303" s="489" t="s">
        <v>1737</v>
      </c>
      <c r="E303" s="318" t="str">
        <f>IF(G303="","",VLOOKUP(G303,'Danh mục CODE'!$D$2:$J$20064,7,0))</f>
        <v>NCC01684</v>
      </c>
      <c r="F303" s="28" t="str">
        <f>IF(E303="","",VLOOKUP(E303,'TONG HOP'!$E$8:$W$1883,19,0))</f>
        <v>CÔNG TY TNHH DỊCH VỤ VẬN TẢI LIÊN HOÀNG PHÚC</v>
      </c>
      <c r="G303" s="17" t="s">
        <v>784</v>
      </c>
      <c r="H303" s="226" t="str">
        <f>IF(E303="","",VLOOKUP(G303,'TONG HOP'!$C$8:$E$799,2,0))</f>
        <v>Đất Đỏ Hoa Đào (BD02) LHP</v>
      </c>
      <c r="I303" s="226" t="str">
        <f>IF(B303="","",VLOOKUP(G303,'TONG HOP'!$C$8:$F$799,4,0))</f>
        <v>kg</v>
      </c>
      <c r="J303" s="63">
        <f t="shared" si="59"/>
        <v>29640</v>
      </c>
      <c r="K303" s="63">
        <f t="shared" si="60"/>
        <v>39520</v>
      </c>
      <c r="L303" s="63">
        <f t="shared" si="61"/>
        <v>39520</v>
      </c>
      <c r="M303" s="392">
        <f>IF(Y303="","",VLOOKUP(G303,'Danh mục CODE'!$D$2:$I$1880,4,0))</f>
        <v>0.25</v>
      </c>
      <c r="N303" s="392"/>
      <c r="O303" s="392">
        <f t="shared" si="56"/>
        <v>0</v>
      </c>
      <c r="P303" s="392">
        <f>IF(Y303="","",VLOOKUP(G303,'Danh mục CODE'!$D$2:$I$1880,5,0))</f>
        <v>0</v>
      </c>
      <c r="Q303" s="392"/>
      <c r="R303" s="392">
        <f t="shared" si="57"/>
        <v>0</v>
      </c>
      <c r="S303" s="394" t="str">
        <f t="shared" si="58"/>
        <v/>
      </c>
      <c r="T303" s="394">
        <f t="shared" si="63"/>
        <v>0</v>
      </c>
      <c r="U303" s="394">
        <f t="shared" si="64"/>
        <v>0</v>
      </c>
      <c r="V303" s="424" t="e">
        <f t="shared" si="62"/>
        <v>#VALUE!</v>
      </c>
      <c r="W303" s="21"/>
      <c r="X303" s="515">
        <v>58690</v>
      </c>
      <c r="Y303" s="515">
        <v>19170</v>
      </c>
      <c r="Z303" s="513">
        <v>569</v>
      </c>
      <c r="AA303" s="514" t="s">
        <v>1663</v>
      </c>
    </row>
    <row r="304" spans="1:27">
      <c r="A304" s="50">
        <f t="shared" si="74"/>
        <v>299</v>
      </c>
      <c r="B304" s="580" t="s">
        <v>1655</v>
      </c>
      <c r="C304" s="23" t="s">
        <v>742</v>
      </c>
      <c r="D304" s="489" t="s">
        <v>1800</v>
      </c>
      <c r="E304" s="318" t="str">
        <f>IF(G304="","",VLOOKUP(G304,'Danh mục CODE'!$D$2:$J$20064,7,0))</f>
        <v>NCC02121</v>
      </c>
      <c r="F304" s="28" t="str">
        <f>IF(E304="","",VLOOKUP(E304,'TONG HOP'!$E$8:$W$1883,19,0))</f>
        <v>CÔNG TY TNHH CHẤT ĐỐT HÙNG LÊ</v>
      </c>
      <c r="G304" s="315" t="s">
        <v>1481</v>
      </c>
      <c r="H304" s="226" t="str">
        <f>IF(E304="","",VLOOKUP(G304,'TONG HOP'!$C$8:$E$799,2,0))</f>
        <v>Vỏ điều- Hùng Lê lô 1</v>
      </c>
      <c r="I304" s="226" t="str">
        <f>IF(B304="","",VLOOKUP(G304,'TONG HOP'!$C$8:$F$799,4,0))</f>
        <v>kg</v>
      </c>
      <c r="J304" s="63">
        <f t="shared" si="59"/>
        <v>29842</v>
      </c>
      <c r="K304" s="63">
        <f t="shared" si="60"/>
        <v>34700</v>
      </c>
      <c r="L304" s="63">
        <f t="shared" si="61"/>
        <v>34700</v>
      </c>
      <c r="M304" s="392">
        <f>IF(Y304="","",VLOOKUP(G304,'Danh mục CODE'!$D$2:$I$1880,4,0))</f>
        <v>0.14000000000000001</v>
      </c>
      <c r="N304" s="392"/>
      <c r="O304" s="392">
        <f t="shared" si="56"/>
        <v>0</v>
      </c>
      <c r="P304" s="392">
        <f>IF(Y304="","",VLOOKUP(G304,'Danh mục CODE'!$D$2:$I$1880,5,0))</f>
        <v>0</v>
      </c>
      <c r="Q304" s="392"/>
      <c r="R304" s="392">
        <f t="shared" si="57"/>
        <v>0</v>
      </c>
      <c r="S304" s="394" t="str">
        <f t="shared" si="58"/>
        <v/>
      </c>
      <c r="T304" s="394">
        <f t="shared" si="63"/>
        <v>0</v>
      </c>
      <c r="U304" s="394">
        <f t="shared" si="64"/>
        <v>0</v>
      </c>
      <c r="V304" s="424" t="e">
        <f t="shared" si="62"/>
        <v>#VALUE!</v>
      </c>
      <c r="W304" s="21"/>
      <c r="X304" s="515">
        <v>49810</v>
      </c>
      <c r="Y304" s="515">
        <v>15110</v>
      </c>
      <c r="Z304" s="513">
        <v>571</v>
      </c>
      <c r="AA304" s="514" t="s">
        <v>1521</v>
      </c>
    </row>
    <row r="305" spans="1:27">
      <c r="A305" s="50">
        <f t="shared" si="74"/>
        <v>300</v>
      </c>
      <c r="B305" s="580" t="s">
        <v>1656</v>
      </c>
      <c r="C305" s="23" t="s">
        <v>742</v>
      </c>
      <c r="D305" s="489" t="s">
        <v>1800</v>
      </c>
      <c r="E305" s="318" t="str">
        <f>IF(G305="","",VLOOKUP(G305,'Danh mục CODE'!$D$2:$J$20064,7,0))</f>
        <v>NCC04859</v>
      </c>
      <c r="F305" s="28" t="str">
        <f>IF(E305="","",VLOOKUP(E305,'TONG HOP'!$E$8:$W$1883,19,0))</f>
        <v>CÔNG TY TNHH DT GREENPOWER</v>
      </c>
      <c r="G305" s="315" t="s">
        <v>1497</v>
      </c>
      <c r="H305" s="226" t="str">
        <f>IF(E305="","",VLOOKUP(G305,'TONG HOP'!$C$8:$E$799,2,0))</f>
        <v>Vỏ điều- GreenPower lô 1</v>
      </c>
      <c r="I305" s="226" t="str">
        <f>IF(B305="","",VLOOKUP(G305,'TONG HOP'!$C$8:$F$799,4,0))</f>
        <v>kg</v>
      </c>
      <c r="J305" s="63">
        <f t="shared" si="59"/>
        <v>35380.400000000001</v>
      </c>
      <c r="K305" s="63">
        <f t="shared" si="60"/>
        <v>41140</v>
      </c>
      <c r="L305" s="63">
        <f t="shared" si="61"/>
        <v>41140</v>
      </c>
      <c r="M305" s="392">
        <f>IF(Y305="","",VLOOKUP(G305,'Danh mục CODE'!$D$2:$I$1880,4,0))</f>
        <v>0.14000000000000001</v>
      </c>
      <c r="N305" s="392"/>
      <c r="O305" s="392">
        <f t="shared" si="56"/>
        <v>0</v>
      </c>
      <c r="P305" s="392">
        <f>IF(Y305="","",VLOOKUP(G305,'Danh mục CODE'!$D$2:$I$1880,5,0))</f>
        <v>0</v>
      </c>
      <c r="Q305" s="392"/>
      <c r="R305" s="392">
        <f t="shared" si="57"/>
        <v>0</v>
      </c>
      <c r="S305" s="394" t="str">
        <f t="shared" si="58"/>
        <v/>
      </c>
      <c r="T305" s="394">
        <f t="shared" si="63"/>
        <v>0</v>
      </c>
      <c r="U305" s="394">
        <f t="shared" si="64"/>
        <v>0</v>
      </c>
      <c r="V305" s="424" t="e">
        <f t="shared" si="62"/>
        <v>#VALUE!</v>
      </c>
      <c r="W305" s="21"/>
      <c r="X305" s="515">
        <v>65910</v>
      </c>
      <c r="Y305" s="515">
        <v>24770</v>
      </c>
      <c r="Z305" s="513">
        <v>590</v>
      </c>
      <c r="AA305" s="514" t="s">
        <v>1688</v>
      </c>
    </row>
    <row r="306" spans="1:27">
      <c r="A306" s="50">
        <f t="shared" si="74"/>
        <v>301</v>
      </c>
      <c r="B306" s="580" t="s">
        <v>1657</v>
      </c>
      <c r="C306" s="23" t="s">
        <v>742</v>
      </c>
      <c r="D306" s="489" t="s">
        <v>1800</v>
      </c>
      <c r="E306" s="318" t="str">
        <f>IF(G306="","",VLOOKUP(G306,'Danh mục CODE'!$D$2:$J$20064,7,0))</f>
        <v>NCC01684</v>
      </c>
      <c r="F306" s="28" t="str">
        <f>IF(E306="","",VLOOKUP(E306,'TONG HOP'!$E$8:$W$1883,19,0))</f>
        <v>CÔNG TY TNHH DỊCH VỤ VẬN TẢI LIÊN HOÀNG PHÚC</v>
      </c>
      <c r="G306" s="17" t="s">
        <v>784</v>
      </c>
      <c r="H306" s="226" t="str">
        <f>IF(E306="","",VLOOKUP(G306,'TONG HOP'!$C$8:$E$799,2,0))</f>
        <v>Đất Đỏ Hoa Đào (BD02) LHP</v>
      </c>
      <c r="I306" s="226" t="str">
        <f>IF(B306="","",VLOOKUP(G306,'TONG HOP'!$C$8:$F$799,4,0))</f>
        <v>kg</v>
      </c>
      <c r="J306" s="63">
        <f t="shared" si="59"/>
        <v>28695</v>
      </c>
      <c r="K306" s="63">
        <f t="shared" si="60"/>
        <v>38260</v>
      </c>
      <c r="L306" s="63">
        <f t="shared" si="61"/>
        <v>38260</v>
      </c>
      <c r="M306" s="392">
        <f>IF(Y306="","",VLOOKUP(G306,'Danh mục CODE'!$D$2:$I$1880,4,0))</f>
        <v>0.25</v>
      </c>
      <c r="N306" s="392"/>
      <c r="O306" s="392">
        <f t="shared" si="56"/>
        <v>0</v>
      </c>
      <c r="P306" s="392">
        <f>IF(Y306="","",VLOOKUP(G306,'Danh mục CODE'!$D$2:$I$1880,5,0))</f>
        <v>0</v>
      </c>
      <c r="Q306" s="392"/>
      <c r="R306" s="392">
        <f t="shared" si="57"/>
        <v>0</v>
      </c>
      <c r="S306" s="394" t="str">
        <f t="shared" si="58"/>
        <v/>
      </c>
      <c r="T306" s="394">
        <f t="shared" si="63"/>
        <v>0</v>
      </c>
      <c r="U306" s="394">
        <f t="shared" si="64"/>
        <v>0</v>
      </c>
      <c r="V306" s="424" t="e">
        <f t="shared" si="62"/>
        <v>#VALUE!</v>
      </c>
      <c r="W306" s="21"/>
      <c r="X306" s="515">
        <v>56740</v>
      </c>
      <c r="Y306" s="515">
        <v>18480</v>
      </c>
      <c r="Z306" s="513">
        <v>597</v>
      </c>
      <c r="AA306" s="514" t="s">
        <v>1638</v>
      </c>
    </row>
    <row r="307" spans="1:27">
      <c r="A307" s="50">
        <f t="shared" si="74"/>
        <v>302</v>
      </c>
      <c r="B307" s="580" t="s">
        <v>1657</v>
      </c>
      <c r="C307" s="23" t="s">
        <v>742</v>
      </c>
      <c r="D307" s="489" t="s">
        <v>1800</v>
      </c>
      <c r="E307" s="318" t="str">
        <f>IF(G307="","",VLOOKUP(G307,'Danh mục CODE'!$D$2:$J$20064,7,0))</f>
        <v>NCC01684</v>
      </c>
      <c r="F307" s="28" t="str">
        <f>IF(E307="","",VLOOKUP(E307,'TONG HOP'!$E$8:$W$1883,19,0))</f>
        <v>CÔNG TY TNHH DỊCH VỤ VẬN TẢI LIÊN HOÀNG PHÚC</v>
      </c>
      <c r="G307" s="17" t="s">
        <v>784</v>
      </c>
      <c r="H307" s="226" t="str">
        <f>IF(E307="","",VLOOKUP(G307,'TONG HOP'!$C$8:$E$799,2,0))</f>
        <v>Đất Đỏ Hoa Đào (BD02) LHP</v>
      </c>
      <c r="I307" s="226" t="str">
        <f>IF(B307="","",VLOOKUP(G307,'TONG HOP'!$C$8:$F$799,4,0))</f>
        <v>kg</v>
      </c>
      <c r="J307" s="63">
        <f t="shared" si="59"/>
        <v>28492.5</v>
      </c>
      <c r="K307" s="63">
        <f t="shared" si="60"/>
        <v>37990</v>
      </c>
      <c r="L307" s="63">
        <f t="shared" si="61"/>
        <v>37990</v>
      </c>
      <c r="M307" s="392">
        <f>IF(Y307="","",VLOOKUP(G307,'Danh mục CODE'!$D$2:$I$1880,4,0))</f>
        <v>0.25</v>
      </c>
      <c r="N307" s="392"/>
      <c r="O307" s="392">
        <f t="shared" si="56"/>
        <v>0</v>
      </c>
      <c r="P307" s="392">
        <f>IF(Y307="","",VLOOKUP(G307,'Danh mục CODE'!$D$2:$I$1880,5,0))</f>
        <v>0</v>
      </c>
      <c r="Q307" s="392"/>
      <c r="R307" s="392">
        <f t="shared" si="57"/>
        <v>0</v>
      </c>
      <c r="S307" s="394" t="str">
        <f t="shared" si="58"/>
        <v/>
      </c>
      <c r="T307" s="394">
        <f t="shared" si="63"/>
        <v>0</v>
      </c>
      <c r="U307" s="394">
        <f t="shared" si="64"/>
        <v>0</v>
      </c>
      <c r="V307" s="424" t="e">
        <f t="shared" si="62"/>
        <v>#VALUE!</v>
      </c>
      <c r="W307" s="21"/>
      <c r="X307" s="515">
        <v>56640</v>
      </c>
      <c r="Y307" s="515">
        <v>18650</v>
      </c>
      <c r="Z307" s="513">
        <v>598</v>
      </c>
      <c r="AA307" s="514" t="s">
        <v>1807</v>
      </c>
    </row>
    <row r="308" spans="1:27">
      <c r="A308" s="50">
        <f t="shared" si="74"/>
        <v>303</v>
      </c>
      <c r="B308" s="580" t="s">
        <v>1657</v>
      </c>
      <c r="C308" s="23" t="s">
        <v>742</v>
      </c>
      <c r="D308" s="489" t="s">
        <v>1800</v>
      </c>
      <c r="E308" s="318" t="str">
        <f>IF(G308="","",VLOOKUP(G308,'Danh mục CODE'!$D$2:$J$20064,7,0))</f>
        <v>NCC01684</v>
      </c>
      <c r="F308" s="28" t="str">
        <f>IF(E308="","",VLOOKUP(E308,'TONG HOP'!$E$8:$W$1883,19,0))</f>
        <v>CÔNG TY TNHH DỊCH VỤ VẬN TẢI LIÊN HOÀNG PHÚC</v>
      </c>
      <c r="G308" s="17" t="s">
        <v>784</v>
      </c>
      <c r="H308" s="226" t="str">
        <f>IF(E308="","",VLOOKUP(G308,'TONG HOP'!$C$8:$E$799,2,0))</f>
        <v>Đất Đỏ Hoa Đào (BD02) LHP</v>
      </c>
      <c r="I308" s="226" t="str">
        <f>IF(B308="","",VLOOKUP(G308,'TONG HOP'!$C$8:$F$799,4,0))</f>
        <v>kg</v>
      </c>
      <c r="J308" s="63">
        <f t="shared" si="59"/>
        <v>28185</v>
      </c>
      <c r="K308" s="63">
        <f t="shared" si="60"/>
        <v>37580</v>
      </c>
      <c r="L308" s="63">
        <f t="shared" si="61"/>
        <v>37580</v>
      </c>
      <c r="M308" s="392">
        <f>IF(Y308="","",VLOOKUP(G308,'Danh mục CODE'!$D$2:$I$1880,4,0))</f>
        <v>0.25</v>
      </c>
      <c r="N308" s="392"/>
      <c r="O308" s="392">
        <f t="shared" si="56"/>
        <v>0</v>
      </c>
      <c r="P308" s="392">
        <f>IF(Y308="","",VLOOKUP(G308,'Danh mục CODE'!$D$2:$I$1880,5,0))</f>
        <v>0</v>
      </c>
      <c r="Q308" s="392"/>
      <c r="R308" s="392">
        <f t="shared" si="57"/>
        <v>0</v>
      </c>
      <c r="S308" s="394" t="str">
        <f t="shared" si="58"/>
        <v/>
      </c>
      <c r="T308" s="394">
        <f t="shared" si="63"/>
        <v>0</v>
      </c>
      <c r="U308" s="394">
        <f t="shared" si="64"/>
        <v>0</v>
      </c>
      <c r="V308" s="424" t="e">
        <f t="shared" si="62"/>
        <v>#VALUE!</v>
      </c>
      <c r="W308" s="21"/>
      <c r="X308" s="515">
        <v>57180</v>
      </c>
      <c r="Y308" s="515">
        <v>19600</v>
      </c>
      <c r="Z308" s="513">
        <v>602</v>
      </c>
      <c r="AA308" s="514" t="s">
        <v>1635</v>
      </c>
    </row>
    <row r="309" spans="1:27">
      <c r="A309" s="50">
        <f t="shared" si="74"/>
        <v>304</v>
      </c>
      <c r="B309" s="580" t="s">
        <v>1657</v>
      </c>
      <c r="C309" s="23" t="s">
        <v>742</v>
      </c>
      <c r="D309" s="489" t="s">
        <v>1800</v>
      </c>
      <c r="E309" s="318" t="str">
        <f>IF(G309="","",VLOOKUP(G309,'Danh mục CODE'!$D$2:$J$20064,7,0))</f>
        <v>NCC01684</v>
      </c>
      <c r="F309" s="28" t="str">
        <f>IF(E309="","",VLOOKUP(E309,'TONG HOP'!$E$8:$W$1883,19,0))</f>
        <v>CÔNG TY TNHH DỊCH VỤ VẬN TẢI LIÊN HOÀNG PHÚC</v>
      </c>
      <c r="G309" s="17" t="s">
        <v>784</v>
      </c>
      <c r="H309" s="226" t="str">
        <f>IF(E309="","",VLOOKUP(G309,'TONG HOP'!$C$8:$E$799,2,0))</f>
        <v>Đất Đỏ Hoa Đào (BD02) LHP</v>
      </c>
      <c r="I309" s="226" t="str">
        <f>IF(B309="","",VLOOKUP(G309,'TONG HOP'!$C$8:$F$799,4,0))</f>
        <v>kg</v>
      </c>
      <c r="J309" s="63">
        <f t="shared" si="59"/>
        <v>27750</v>
      </c>
      <c r="K309" s="63">
        <f t="shared" si="60"/>
        <v>37000</v>
      </c>
      <c r="L309" s="63">
        <f t="shared" si="61"/>
        <v>37000</v>
      </c>
      <c r="M309" s="392">
        <f>IF(Y309="","",VLOOKUP(G309,'Danh mục CODE'!$D$2:$I$1880,4,0))</f>
        <v>0.25</v>
      </c>
      <c r="N309" s="392"/>
      <c r="O309" s="392">
        <f t="shared" si="56"/>
        <v>0</v>
      </c>
      <c r="P309" s="392">
        <f>IF(Y309="","",VLOOKUP(G309,'Danh mục CODE'!$D$2:$I$1880,5,0))</f>
        <v>0</v>
      </c>
      <c r="Q309" s="392"/>
      <c r="R309" s="392">
        <f t="shared" si="57"/>
        <v>0</v>
      </c>
      <c r="S309" s="394" t="str">
        <f t="shared" si="58"/>
        <v/>
      </c>
      <c r="T309" s="394">
        <f t="shared" si="63"/>
        <v>0</v>
      </c>
      <c r="U309" s="394">
        <f t="shared" si="64"/>
        <v>0</v>
      </c>
      <c r="V309" s="424" t="e">
        <f t="shared" si="62"/>
        <v>#VALUE!</v>
      </c>
      <c r="W309" s="21"/>
      <c r="X309" s="515">
        <v>56050</v>
      </c>
      <c r="Y309" s="515">
        <v>19050</v>
      </c>
      <c r="Z309" s="513">
        <v>603</v>
      </c>
      <c r="AA309" s="514" t="s">
        <v>1663</v>
      </c>
    </row>
    <row r="310" spans="1:27">
      <c r="A310" s="50">
        <f t="shared" si="74"/>
        <v>305</v>
      </c>
      <c r="B310" s="580" t="s">
        <v>1657</v>
      </c>
      <c r="C310" s="23" t="s">
        <v>742</v>
      </c>
      <c r="D310" s="489" t="s">
        <v>1800</v>
      </c>
      <c r="E310" s="318" t="str">
        <f>IF(G310="","",VLOOKUP(G310,'Danh mục CODE'!$D$2:$J$20064,7,0))</f>
        <v>NCC01684</v>
      </c>
      <c r="F310" s="28" t="str">
        <f>IF(E310="","",VLOOKUP(E310,'TONG HOP'!$E$8:$W$1883,19,0))</f>
        <v>CÔNG TY TNHH DỊCH VỤ VẬN TẢI LIÊN HOÀNG PHÚC</v>
      </c>
      <c r="G310" s="17" t="s">
        <v>784</v>
      </c>
      <c r="H310" s="226" t="str">
        <f>IF(E310="","",VLOOKUP(G310,'TONG HOP'!$C$8:$E$799,2,0))</f>
        <v>Đất Đỏ Hoa Đào (BD02) LHP</v>
      </c>
      <c r="I310" s="226" t="str">
        <f>IF(B310="","",VLOOKUP(G310,'TONG HOP'!$C$8:$F$799,4,0))</f>
        <v>kg</v>
      </c>
      <c r="J310" s="63">
        <f t="shared" si="59"/>
        <v>27997.5</v>
      </c>
      <c r="K310" s="63">
        <f t="shared" si="60"/>
        <v>37330</v>
      </c>
      <c r="L310" s="63">
        <f t="shared" si="61"/>
        <v>37330</v>
      </c>
      <c r="M310" s="392">
        <f>IF(Y310="","",VLOOKUP(G310,'Danh mục CODE'!$D$2:$I$1880,4,0))</f>
        <v>0.25</v>
      </c>
      <c r="N310" s="392"/>
      <c r="O310" s="392">
        <f t="shared" si="56"/>
        <v>0</v>
      </c>
      <c r="P310" s="392">
        <f>IF(Y310="","",VLOOKUP(G310,'Danh mục CODE'!$D$2:$I$1880,5,0))</f>
        <v>0</v>
      </c>
      <c r="Q310" s="392"/>
      <c r="R310" s="392">
        <f t="shared" si="57"/>
        <v>0</v>
      </c>
      <c r="S310" s="394" t="str">
        <f t="shared" si="58"/>
        <v/>
      </c>
      <c r="T310" s="394">
        <f t="shared" si="63"/>
        <v>0</v>
      </c>
      <c r="U310" s="394">
        <f t="shared" si="64"/>
        <v>0</v>
      </c>
      <c r="V310" s="424" t="e">
        <f t="shared" si="62"/>
        <v>#VALUE!</v>
      </c>
      <c r="W310" s="21"/>
      <c r="X310" s="515">
        <v>57180</v>
      </c>
      <c r="Y310" s="515">
        <v>19850</v>
      </c>
      <c r="Z310" s="513">
        <v>605</v>
      </c>
      <c r="AA310" s="514" t="s">
        <v>1717</v>
      </c>
    </row>
    <row r="311" spans="1:27">
      <c r="A311" s="50">
        <f t="shared" si="74"/>
        <v>306</v>
      </c>
      <c r="B311" s="580" t="s">
        <v>1657</v>
      </c>
      <c r="C311" s="23" t="s">
        <v>742</v>
      </c>
      <c r="D311" s="489" t="s">
        <v>1800</v>
      </c>
      <c r="E311" s="318" t="str">
        <f>IF(G311="","",VLOOKUP(G311,'Danh mục CODE'!$D$2:$J$20064,7,0))</f>
        <v>NCC01684</v>
      </c>
      <c r="F311" s="28" t="str">
        <f>IF(E311="","",VLOOKUP(E311,'TONG HOP'!$E$8:$W$1883,19,0))</f>
        <v>CÔNG TY TNHH DỊCH VỤ VẬN TẢI LIÊN HOÀNG PHÚC</v>
      </c>
      <c r="G311" s="17" t="s">
        <v>784</v>
      </c>
      <c r="H311" s="226" t="str">
        <f>IF(E311="","",VLOOKUP(G311,'TONG HOP'!$C$8:$E$799,2,0))</f>
        <v>Đất Đỏ Hoa Đào (BD02) LHP</v>
      </c>
      <c r="I311" s="226" t="str">
        <f>IF(B311="","",VLOOKUP(G311,'TONG HOP'!$C$8:$F$799,4,0))</f>
        <v>kg</v>
      </c>
      <c r="J311" s="63">
        <f t="shared" si="59"/>
        <v>26505</v>
      </c>
      <c r="K311" s="63">
        <f t="shared" si="60"/>
        <v>35340</v>
      </c>
      <c r="L311" s="63">
        <f t="shared" si="61"/>
        <v>35340</v>
      </c>
      <c r="M311" s="392">
        <f>IF(Y311="","",VLOOKUP(G311,'Danh mục CODE'!$D$2:$I$1880,4,0))</f>
        <v>0.25</v>
      </c>
      <c r="N311" s="392"/>
      <c r="O311" s="392">
        <f t="shared" si="56"/>
        <v>0</v>
      </c>
      <c r="P311" s="392">
        <f>IF(Y311="","",VLOOKUP(G311,'Danh mục CODE'!$D$2:$I$1880,5,0))</f>
        <v>0</v>
      </c>
      <c r="Q311" s="392"/>
      <c r="R311" s="392">
        <f t="shared" si="57"/>
        <v>0</v>
      </c>
      <c r="S311" s="394" t="str">
        <f t="shared" si="58"/>
        <v/>
      </c>
      <c r="T311" s="394">
        <f t="shared" si="63"/>
        <v>0</v>
      </c>
      <c r="U311" s="394">
        <f t="shared" si="64"/>
        <v>0</v>
      </c>
      <c r="V311" s="424" t="e">
        <f t="shared" si="62"/>
        <v>#VALUE!</v>
      </c>
      <c r="W311" s="21"/>
      <c r="X311" s="515">
        <v>54720</v>
      </c>
      <c r="Y311" s="515">
        <v>19380</v>
      </c>
      <c r="Z311" s="513">
        <v>607</v>
      </c>
      <c r="AA311" s="514" t="s">
        <v>1636</v>
      </c>
    </row>
    <row r="312" spans="1:27">
      <c r="A312" s="50">
        <f t="shared" si="74"/>
        <v>307</v>
      </c>
      <c r="B312" s="580" t="s">
        <v>1657</v>
      </c>
      <c r="C312" s="23" t="s">
        <v>742</v>
      </c>
      <c r="D312" s="489" t="s">
        <v>1800</v>
      </c>
      <c r="E312" s="318" t="str">
        <f>IF(G312="","",VLOOKUP(G312,'Danh mục CODE'!$D$2:$J$20064,7,0))</f>
        <v>NCC01684</v>
      </c>
      <c r="F312" s="28" t="str">
        <f>IF(E312="","",VLOOKUP(E312,'TONG HOP'!$E$8:$W$1883,19,0))</f>
        <v>CÔNG TY TNHH DỊCH VỤ VẬN TẢI LIÊN HOÀNG PHÚC</v>
      </c>
      <c r="G312" s="17" t="s">
        <v>784</v>
      </c>
      <c r="H312" s="226" t="str">
        <f>IF(E312="","",VLOOKUP(G312,'TONG HOP'!$C$8:$E$799,2,0))</f>
        <v>Đất Đỏ Hoa Đào (BD02) LHP</v>
      </c>
      <c r="I312" s="226" t="str">
        <f>IF(B312="","",VLOOKUP(G312,'TONG HOP'!$C$8:$F$799,4,0))</f>
        <v>kg</v>
      </c>
      <c r="J312" s="63">
        <f t="shared" si="59"/>
        <v>27660</v>
      </c>
      <c r="K312" s="63">
        <f t="shared" si="60"/>
        <v>36880</v>
      </c>
      <c r="L312" s="63">
        <f t="shared" si="61"/>
        <v>36880</v>
      </c>
      <c r="M312" s="392">
        <f>IF(Y312="","",VLOOKUP(G312,'Danh mục CODE'!$D$2:$I$1880,4,0))</f>
        <v>0.25</v>
      </c>
      <c r="N312" s="392"/>
      <c r="O312" s="392">
        <f t="shared" si="56"/>
        <v>0</v>
      </c>
      <c r="P312" s="392">
        <f>IF(Y312="","",VLOOKUP(G312,'Danh mục CODE'!$D$2:$I$1880,5,0))</f>
        <v>0</v>
      </c>
      <c r="Q312" s="392"/>
      <c r="R312" s="392">
        <f t="shared" si="57"/>
        <v>0</v>
      </c>
      <c r="S312" s="394" t="str">
        <f t="shared" si="58"/>
        <v/>
      </c>
      <c r="T312" s="394">
        <f t="shared" si="63"/>
        <v>0</v>
      </c>
      <c r="U312" s="394">
        <f t="shared" si="64"/>
        <v>0</v>
      </c>
      <c r="V312" s="424" t="e">
        <f t="shared" si="62"/>
        <v>#VALUE!</v>
      </c>
      <c r="W312" s="21"/>
      <c r="X312" s="515">
        <v>55600</v>
      </c>
      <c r="Y312" s="515">
        <v>18720</v>
      </c>
      <c r="Z312" s="513">
        <v>612</v>
      </c>
      <c r="AA312" s="514" t="s">
        <v>1637</v>
      </c>
    </row>
    <row r="313" spans="1:27">
      <c r="A313" s="50">
        <f t="shared" si="74"/>
        <v>308</v>
      </c>
      <c r="B313" s="580" t="s">
        <v>1657</v>
      </c>
      <c r="C313" s="23" t="s">
        <v>742</v>
      </c>
      <c r="D313" s="489" t="s">
        <v>1800</v>
      </c>
      <c r="E313" s="318" t="str">
        <f>IF(G313="","",VLOOKUP(G313,'Danh mục CODE'!$D$2:$J$20064,7,0))</f>
        <v>NCC01684</v>
      </c>
      <c r="F313" s="28" t="str">
        <f>IF(E313="","",VLOOKUP(E313,'TONG HOP'!$E$8:$W$1883,19,0))</f>
        <v>CÔNG TY TNHH DỊCH VỤ VẬN TẢI LIÊN HOÀNG PHÚC</v>
      </c>
      <c r="G313" s="17" t="s">
        <v>784</v>
      </c>
      <c r="H313" s="226" t="str">
        <f>IF(E313="","",VLOOKUP(G313,'TONG HOP'!$C$8:$E$799,2,0))</f>
        <v>Đất Đỏ Hoa Đào (BD02) LHP</v>
      </c>
      <c r="I313" s="226" t="str">
        <f>IF(B313="","",VLOOKUP(G313,'TONG HOP'!$C$8:$F$799,4,0))</f>
        <v>kg</v>
      </c>
      <c r="J313" s="63">
        <f t="shared" si="59"/>
        <v>34950</v>
      </c>
      <c r="K313" s="63">
        <f t="shared" si="60"/>
        <v>46600</v>
      </c>
      <c r="L313" s="63">
        <f t="shared" si="61"/>
        <v>46600</v>
      </c>
      <c r="M313" s="392">
        <f>IF(Y313="","",VLOOKUP(G313,'Danh mục CODE'!$D$2:$I$1880,4,0))</f>
        <v>0.25</v>
      </c>
      <c r="N313" s="392"/>
      <c r="O313" s="392">
        <f t="shared" si="56"/>
        <v>0</v>
      </c>
      <c r="P313" s="392">
        <f>IF(Y313="","",VLOOKUP(G313,'Danh mục CODE'!$D$2:$I$1880,5,0))</f>
        <v>0</v>
      </c>
      <c r="Q313" s="392"/>
      <c r="R313" s="392">
        <f t="shared" si="57"/>
        <v>0</v>
      </c>
      <c r="S313" s="394" t="str">
        <f t="shared" si="58"/>
        <v/>
      </c>
      <c r="T313" s="394">
        <f t="shared" si="63"/>
        <v>0</v>
      </c>
      <c r="U313" s="394">
        <f t="shared" si="64"/>
        <v>0</v>
      </c>
      <c r="V313" s="424" t="e">
        <f t="shared" si="62"/>
        <v>#VALUE!</v>
      </c>
      <c r="W313" s="21"/>
      <c r="X313" s="515">
        <v>68760</v>
      </c>
      <c r="Y313" s="515">
        <v>22160</v>
      </c>
      <c r="Z313" s="513">
        <v>614</v>
      </c>
      <c r="AA313" s="581" t="s">
        <v>1666</v>
      </c>
    </row>
    <row r="314" spans="1:27">
      <c r="A314" s="50">
        <f t="shared" si="74"/>
        <v>309</v>
      </c>
      <c r="B314" s="580" t="s">
        <v>1674</v>
      </c>
      <c r="C314" s="23" t="s">
        <v>742</v>
      </c>
      <c r="D314" s="489" t="s">
        <v>1800</v>
      </c>
      <c r="E314" s="318" t="str">
        <f>IF(G314="","",VLOOKUP(G314,'Danh mục CODE'!$D$2:$J$20064,7,0))</f>
        <v>NCC01126</v>
      </c>
      <c r="F314" s="28" t="str">
        <f>IF(E314="","",VLOOKUP(E314,'TONG HOP'!$E$8:$W$1883,19,0))</f>
        <v>CÔNG TY TNHH MTV DUY THANH LƯƠNG</v>
      </c>
      <c r="G314" s="315" t="s">
        <v>1147</v>
      </c>
      <c r="H314" s="226" t="str">
        <f>IF(E314="","",VLOOKUP(G314,'TONG HOP'!$C$8:$E$799,2,0))</f>
        <v>Đất sét Hoa đào (DTL) BD01</v>
      </c>
      <c r="I314" s="226" t="str">
        <f>IF(B314="","",VLOOKUP(G314,'TONG HOP'!$C$8:$F$799,4,0))</f>
        <v>kg</v>
      </c>
      <c r="J314" s="63">
        <f t="shared" si="59"/>
        <v>27337.5</v>
      </c>
      <c r="K314" s="63">
        <f t="shared" si="60"/>
        <v>36450</v>
      </c>
      <c r="L314" s="63">
        <f t="shared" si="61"/>
        <v>36450</v>
      </c>
      <c r="M314" s="392">
        <f>IF(Y314="","",VLOOKUP(G314,'Danh mục CODE'!$D$2:$I$1880,4,0))</f>
        <v>0.25</v>
      </c>
      <c r="N314" s="392"/>
      <c r="O314" s="392">
        <f t="shared" si="56"/>
        <v>0</v>
      </c>
      <c r="P314" s="392">
        <f>IF(Y314="","",VLOOKUP(G314,'Danh mục CODE'!$D$2:$I$1880,5,0))</f>
        <v>0</v>
      </c>
      <c r="Q314" s="392"/>
      <c r="R314" s="392">
        <f t="shared" si="57"/>
        <v>0</v>
      </c>
      <c r="S314" s="394" t="str">
        <f t="shared" si="58"/>
        <v/>
      </c>
      <c r="T314" s="394">
        <f t="shared" si="63"/>
        <v>0</v>
      </c>
      <c r="U314" s="394">
        <f t="shared" si="64"/>
        <v>0</v>
      </c>
      <c r="V314" s="424" t="e">
        <f t="shared" si="62"/>
        <v>#VALUE!</v>
      </c>
      <c r="W314" s="21"/>
      <c r="X314" s="515">
        <v>55280</v>
      </c>
      <c r="Y314" s="515">
        <v>18830</v>
      </c>
      <c r="Z314" s="513">
        <v>613</v>
      </c>
      <c r="AA314" s="514" t="s">
        <v>1522</v>
      </c>
    </row>
    <row r="315" spans="1:27">
      <c r="A315" s="50">
        <f t="shared" si="74"/>
        <v>310</v>
      </c>
      <c r="B315" s="580" t="s">
        <v>1674</v>
      </c>
      <c r="C315" s="23" t="s">
        <v>742</v>
      </c>
      <c r="D315" s="489" t="s">
        <v>1800</v>
      </c>
      <c r="E315" s="318" t="str">
        <f>IF(G315="","",VLOOKUP(G315,'Danh mục CODE'!$D$2:$J$20064,7,0))</f>
        <v>NCC01126</v>
      </c>
      <c r="F315" s="28" t="str">
        <f>IF(E315="","",VLOOKUP(E315,'TONG HOP'!$E$8:$W$1883,19,0))</f>
        <v>CÔNG TY TNHH MTV DUY THANH LƯƠNG</v>
      </c>
      <c r="G315" s="315" t="s">
        <v>1147</v>
      </c>
      <c r="H315" s="226" t="str">
        <f>IF(E315="","",VLOOKUP(G315,'TONG HOP'!$C$8:$E$799,2,0))</f>
        <v>Đất sét Hoa đào (DTL) BD01</v>
      </c>
      <c r="I315" s="226" t="str">
        <f>IF(B315="","",VLOOKUP(G315,'TONG HOP'!$C$8:$F$799,4,0))</f>
        <v>kg</v>
      </c>
      <c r="J315" s="63">
        <f t="shared" si="59"/>
        <v>26670</v>
      </c>
      <c r="K315" s="63">
        <f t="shared" si="60"/>
        <v>35560</v>
      </c>
      <c r="L315" s="63">
        <f t="shared" si="61"/>
        <v>35560</v>
      </c>
      <c r="M315" s="392">
        <f>IF(Y315="","",VLOOKUP(G315,'Danh mục CODE'!$D$2:$I$1880,4,0))</f>
        <v>0.25</v>
      </c>
      <c r="N315" s="392"/>
      <c r="O315" s="392">
        <f t="shared" si="56"/>
        <v>0</v>
      </c>
      <c r="P315" s="392">
        <f>IF(Y315="","",VLOOKUP(G315,'Danh mục CODE'!$D$2:$I$1880,5,0))</f>
        <v>0</v>
      </c>
      <c r="Q315" s="392"/>
      <c r="R315" s="392">
        <f t="shared" si="57"/>
        <v>0</v>
      </c>
      <c r="S315" s="394" t="str">
        <f t="shared" si="58"/>
        <v/>
      </c>
      <c r="T315" s="394">
        <f t="shared" si="63"/>
        <v>0</v>
      </c>
      <c r="U315" s="394">
        <f t="shared" si="64"/>
        <v>0</v>
      </c>
      <c r="V315" s="424" t="e">
        <f t="shared" si="62"/>
        <v>#VALUE!</v>
      </c>
      <c r="W315" s="21"/>
      <c r="X315" s="515">
        <v>53030</v>
      </c>
      <c r="Y315" s="515">
        <v>17470</v>
      </c>
      <c r="Z315" s="513">
        <v>616</v>
      </c>
      <c r="AA315" s="514" t="s">
        <v>1514</v>
      </c>
    </row>
    <row r="316" spans="1:27">
      <c r="A316" s="50">
        <f t="shared" si="74"/>
        <v>311</v>
      </c>
      <c r="B316" s="580" t="s">
        <v>1674</v>
      </c>
      <c r="C316" s="23" t="s">
        <v>742</v>
      </c>
      <c r="D316" s="489" t="s">
        <v>1800</v>
      </c>
      <c r="E316" s="318" t="str">
        <f>IF(G316="","",VLOOKUP(G316,'Danh mục CODE'!$D$2:$J$20064,7,0))</f>
        <v>NCC01126</v>
      </c>
      <c r="F316" s="28" t="str">
        <f>IF(E316="","",VLOOKUP(E316,'TONG HOP'!$E$8:$W$1883,19,0))</f>
        <v>CÔNG TY TNHH MTV DUY THANH LƯƠNG</v>
      </c>
      <c r="G316" s="315" t="s">
        <v>1147</v>
      </c>
      <c r="H316" s="226" t="str">
        <f>IF(E316="","",VLOOKUP(G316,'TONG HOP'!$C$8:$E$799,2,0))</f>
        <v>Đất sét Hoa đào (DTL) BD01</v>
      </c>
      <c r="I316" s="226" t="str">
        <f>IF(B316="","",VLOOKUP(G316,'TONG HOP'!$C$8:$F$799,4,0))</f>
        <v>kg</v>
      </c>
      <c r="J316" s="63">
        <f t="shared" si="59"/>
        <v>25312.5</v>
      </c>
      <c r="K316" s="63">
        <f t="shared" si="60"/>
        <v>33750</v>
      </c>
      <c r="L316" s="63">
        <f t="shared" si="61"/>
        <v>33750</v>
      </c>
      <c r="M316" s="392">
        <f>IF(Y316="","",VLOOKUP(G316,'Danh mục CODE'!$D$2:$I$1880,4,0))</f>
        <v>0.25</v>
      </c>
      <c r="N316" s="392"/>
      <c r="O316" s="392">
        <f t="shared" si="56"/>
        <v>0</v>
      </c>
      <c r="P316" s="392">
        <f>IF(Y316="","",VLOOKUP(G316,'Danh mục CODE'!$D$2:$I$1880,5,0))</f>
        <v>0</v>
      </c>
      <c r="Q316" s="392"/>
      <c r="R316" s="392">
        <f t="shared" si="57"/>
        <v>0</v>
      </c>
      <c r="S316" s="394" t="str">
        <f t="shared" si="58"/>
        <v/>
      </c>
      <c r="T316" s="394">
        <f t="shared" si="63"/>
        <v>0</v>
      </c>
      <c r="U316" s="394">
        <f t="shared" si="64"/>
        <v>0</v>
      </c>
      <c r="V316" s="424" t="e">
        <f t="shared" si="62"/>
        <v>#VALUE!</v>
      </c>
      <c r="W316" s="21"/>
      <c r="X316" s="515">
        <v>51760</v>
      </c>
      <c r="Y316" s="515">
        <v>18010</v>
      </c>
      <c r="Z316" s="513">
        <v>629</v>
      </c>
      <c r="AA316" s="514" t="s">
        <v>1511</v>
      </c>
    </row>
    <row r="317" spans="1:27">
      <c r="A317" s="50">
        <f t="shared" si="74"/>
        <v>312</v>
      </c>
      <c r="B317" s="580" t="s">
        <v>1674</v>
      </c>
      <c r="C317" s="23" t="s">
        <v>742</v>
      </c>
      <c r="D317" s="489" t="s">
        <v>1800</v>
      </c>
      <c r="E317" s="318" t="str">
        <f>IF(G317="","",VLOOKUP(G317,'Danh mục CODE'!$D$2:$J$20064,7,0))</f>
        <v>NCC01126</v>
      </c>
      <c r="F317" s="28" t="str">
        <f>IF(E317="","",VLOOKUP(E317,'TONG HOP'!$E$8:$W$1883,19,0))</f>
        <v>CÔNG TY TNHH MTV DUY THANH LƯƠNG</v>
      </c>
      <c r="G317" s="315" t="s">
        <v>1147</v>
      </c>
      <c r="H317" s="226" t="str">
        <f>IF(E317="","",VLOOKUP(G317,'TONG HOP'!$C$8:$E$799,2,0))</f>
        <v>Đất sét Hoa đào (DTL) BD01</v>
      </c>
      <c r="I317" s="226" t="str">
        <f>IF(B317="","",VLOOKUP(G317,'TONG HOP'!$C$8:$F$799,4,0))</f>
        <v>kg</v>
      </c>
      <c r="J317" s="63">
        <f t="shared" si="59"/>
        <v>26347.5</v>
      </c>
      <c r="K317" s="63">
        <f t="shared" si="60"/>
        <v>35130</v>
      </c>
      <c r="L317" s="63">
        <f t="shared" si="61"/>
        <v>35130</v>
      </c>
      <c r="M317" s="392">
        <f>IF(Y317="","",VLOOKUP(G317,'Danh mục CODE'!$D$2:$I$1880,4,0))</f>
        <v>0.25</v>
      </c>
      <c r="N317" s="392"/>
      <c r="O317" s="392">
        <f t="shared" si="56"/>
        <v>0</v>
      </c>
      <c r="P317" s="392">
        <f>IF(Y317="","",VLOOKUP(G317,'Danh mục CODE'!$D$2:$I$1880,5,0))</f>
        <v>0</v>
      </c>
      <c r="Q317" s="392"/>
      <c r="R317" s="392">
        <f t="shared" si="57"/>
        <v>0</v>
      </c>
      <c r="S317" s="394" t="str">
        <f t="shared" si="58"/>
        <v/>
      </c>
      <c r="T317" s="394">
        <f t="shared" si="63"/>
        <v>0</v>
      </c>
      <c r="U317" s="394">
        <f t="shared" si="64"/>
        <v>0</v>
      </c>
      <c r="V317" s="424" t="e">
        <f t="shared" si="62"/>
        <v>#VALUE!</v>
      </c>
      <c r="W317" s="21"/>
      <c r="X317" s="515">
        <v>52350</v>
      </c>
      <c r="Y317" s="515">
        <v>17220</v>
      </c>
      <c r="Z317" s="513">
        <v>630</v>
      </c>
      <c r="AA317" s="514" t="s">
        <v>1517</v>
      </c>
    </row>
    <row r="318" spans="1:27">
      <c r="A318" s="50">
        <f t="shared" si="74"/>
        <v>313</v>
      </c>
      <c r="B318" s="580" t="s">
        <v>1674</v>
      </c>
      <c r="C318" s="23" t="s">
        <v>742</v>
      </c>
      <c r="D318" s="489" t="s">
        <v>1800</v>
      </c>
      <c r="E318" s="318" t="str">
        <f>IF(G318="","",VLOOKUP(G318,'Danh mục CODE'!$D$2:$J$20064,7,0))</f>
        <v>NCC01126</v>
      </c>
      <c r="F318" s="28" t="str">
        <f>IF(E318="","",VLOOKUP(E318,'TONG HOP'!$E$8:$W$1883,19,0))</f>
        <v>CÔNG TY TNHH MTV DUY THANH LƯƠNG</v>
      </c>
      <c r="G318" s="315" t="s">
        <v>1147</v>
      </c>
      <c r="H318" s="226" t="str">
        <f>IF(E318="","",VLOOKUP(G318,'TONG HOP'!$C$8:$E$799,2,0))</f>
        <v>Đất sét Hoa đào (DTL) BD01</v>
      </c>
      <c r="I318" s="226" t="str">
        <f>IF(B318="","",VLOOKUP(G318,'TONG HOP'!$C$8:$F$799,4,0))</f>
        <v>kg</v>
      </c>
      <c r="J318" s="63">
        <f t="shared" si="59"/>
        <v>27097.5</v>
      </c>
      <c r="K318" s="63">
        <f t="shared" si="60"/>
        <v>36130</v>
      </c>
      <c r="L318" s="63">
        <f t="shared" si="61"/>
        <v>36130</v>
      </c>
      <c r="M318" s="392">
        <f>IF(Y318="","",VLOOKUP(G318,'Danh mục CODE'!$D$2:$I$1880,4,0))</f>
        <v>0.25</v>
      </c>
      <c r="N318" s="392"/>
      <c r="O318" s="392">
        <f t="shared" si="56"/>
        <v>0</v>
      </c>
      <c r="P318" s="392">
        <f>IF(Y318="","",VLOOKUP(G318,'Danh mục CODE'!$D$2:$I$1880,5,0))</f>
        <v>0</v>
      </c>
      <c r="Q318" s="392"/>
      <c r="R318" s="392">
        <f t="shared" si="57"/>
        <v>0</v>
      </c>
      <c r="S318" s="394" t="str">
        <f t="shared" si="58"/>
        <v/>
      </c>
      <c r="T318" s="394">
        <f t="shared" si="63"/>
        <v>0</v>
      </c>
      <c r="U318" s="394">
        <f t="shared" si="64"/>
        <v>0</v>
      </c>
      <c r="V318" s="424" t="e">
        <f t="shared" si="62"/>
        <v>#VALUE!</v>
      </c>
      <c r="W318" s="21"/>
      <c r="X318" s="515">
        <v>54950</v>
      </c>
      <c r="Y318" s="515">
        <v>18820</v>
      </c>
      <c r="Z318" s="513">
        <v>638</v>
      </c>
      <c r="AA318" s="514" t="s">
        <v>1522</v>
      </c>
    </row>
    <row r="319" spans="1:27">
      <c r="A319" s="50">
        <f t="shared" si="74"/>
        <v>314</v>
      </c>
      <c r="B319" s="580" t="s">
        <v>1675</v>
      </c>
      <c r="C319" s="23" t="s">
        <v>742</v>
      </c>
      <c r="D319" s="489" t="s">
        <v>1800</v>
      </c>
      <c r="E319" s="318" t="str">
        <f>IF(G319="","",VLOOKUP(G319,'Danh mục CODE'!$D$2:$J$20064,7,0))</f>
        <v>NCC01126</v>
      </c>
      <c r="F319" s="28" t="str">
        <f>IF(E319="","",VLOOKUP(E319,'TONG HOP'!$E$8:$W$1883,19,0))</f>
        <v>CÔNG TY TNHH MTV DUY THANH LƯƠNG</v>
      </c>
      <c r="G319" s="315" t="s">
        <v>1296</v>
      </c>
      <c r="H319" s="226" t="str">
        <f>IF(E319="","",VLOOKUP(G319,'TONG HOP'!$C$8:$E$799,2,0))</f>
        <v>Bột đá Phước Hoà 03 (PH03) DTL</v>
      </c>
      <c r="I319" s="226" t="str">
        <f>IF(B319="","",VLOOKUP(G319,'TONG HOP'!$C$8:$F$799,4,0))</f>
        <v>kg</v>
      </c>
      <c r="J319" s="63">
        <f t="shared" si="59"/>
        <v>30105.5</v>
      </c>
      <c r="K319" s="63">
        <f t="shared" si="60"/>
        <v>31690</v>
      </c>
      <c r="L319" s="63">
        <f t="shared" si="61"/>
        <v>31690</v>
      </c>
      <c r="M319" s="392">
        <f>IF(Y319="","",VLOOKUP(G319,'Danh mục CODE'!$D$2:$I$1880,4,0))</f>
        <v>0.05</v>
      </c>
      <c r="N319" s="392"/>
      <c r="O319" s="392">
        <f t="shared" si="56"/>
        <v>0</v>
      </c>
      <c r="P319" s="392">
        <f>IF(Y319="","",VLOOKUP(G319,'Danh mục CODE'!$D$2:$I$1880,5,0))</f>
        <v>0</v>
      </c>
      <c r="Q319" s="392"/>
      <c r="R319" s="392">
        <f t="shared" si="57"/>
        <v>0</v>
      </c>
      <c r="S319" s="394" t="str">
        <f t="shared" si="58"/>
        <v/>
      </c>
      <c r="T319" s="394">
        <f t="shared" si="63"/>
        <v>0</v>
      </c>
      <c r="U319" s="394">
        <f t="shared" si="64"/>
        <v>0</v>
      </c>
      <c r="V319" s="424" t="e">
        <f t="shared" si="62"/>
        <v>#VALUE!</v>
      </c>
      <c r="W319" s="21"/>
      <c r="X319" s="515">
        <v>50610</v>
      </c>
      <c r="Y319" s="515">
        <v>18920</v>
      </c>
      <c r="Z319" s="513">
        <v>578</v>
      </c>
      <c r="AA319" s="514" t="s">
        <v>1522</v>
      </c>
    </row>
    <row r="320" spans="1:27">
      <c r="A320" s="50">
        <f t="shared" si="74"/>
        <v>315</v>
      </c>
      <c r="B320" s="580" t="s">
        <v>1675</v>
      </c>
      <c r="C320" s="23" t="s">
        <v>742</v>
      </c>
      <c r="D320" s="489" t="s">
        <v>1800</v>
      </c>
      <c r="E320" s="318" t="str">
        <f>IF(G320="","",VLOOKUP(G320,'Danh mục CODE'!$D$2:$J$20064,7,0))</f>
        <v>NCC01126</v>
      </c>
      <c r="F320" s="28" t="str">
        <f>IF(E320="","",VLOOKUP(E320,'TONG HOP'!$E$8:$W$1883,19,0))</f>
        <v>CÔNG TY TNHH MTV DUY THANH LƯƠNG</v>
      </c>
      <c r="G320" s="315" t="s">
        <v>1296</v>
      </c>
      <c r="H320" s="226" t="str">
        <f>IF(E320="","",VLOOKUP(G320,'TONG HOP'!$C$8:$E$799,2,0))</f>
        <v>Bột đá Phước Hoà 03 (PH03) DTL</v>
      </c>
      <c r="I320" s="226" t="str">
        <f>IF(B320="","",VLOOKUP(G320,'TONG HOP'!$C$8:$F$799,4,0))</f>
        <v>kg</v>
      </c>
      <c r="J320" s="63">
        <f t="shared" si="59"/>
        <v>33326</v>
      </c>
      <c r="K320" s="63">
        <f t="shared" si="60"/>
        <v>35080</v>
      </c>
      <c r="L320" s="63">
        <f t="shared" si="61"/>
        <v>35080</v>
      </c>
      <c r="M320" s="392">
        <f>IF(Y320="","",VLOOKUP(G320,'Danh mục CODE'!$D$2:$I$1880,4,0))</f>
        <v>0.05</v>
      </c>
      <c r="N320" s="392"/>
      <c r="O320" s="392">
        <f t="shared" si="56"/>
        <v>0</v>
      </c>
      <c r="P320" s="392">
        <f>IF(Y320="","",VLOOKUP(G320,'Danh mục CODE'!$D$2:$I$1880,5,0))</f>
        <v>0</v>
      </c>
      <c r="Q320" s="392"/>
      <c r="R320" s="392">
        <f t="shared" si="57"/>
        <v>0</v>
      </c>
      <c r="S320" s="394" t="str">
        <f t="shared" si="58"/>
        <v/>
      </c>
      <c r="T320" s="394">
        <f t="shared" si="63"/>
        <v>0</v>
      </c>
      <c r="U320" s="394">
        <f t="shared" si="64"/>
        <v>0</v>
      </c>
      <c r="V320" s="424" t="e">
        <f t="shared" si="62"/>
        <v>#VALUE!</v>
      </c>
      <c r="W320" s="21"/>
      <c r="X320" s="515">
        <v>52760</v>
      </c>
      <c r="Y320" s="515">
        <v>17680</v>
      </c>
      <c r="Z320" s="513">
        <v>579</v>
      </c>
      <c r="AA320" s="514" t="s">
        <v>1514</v>
      </c>
    </row>
    <row r="321" spans="1:31">
      <c r="A321" s="50">
        <f t="shared" si="74"/>
        <v>316</v>
      </c>
      <c r="B321" s="580" t="s">
        <v>1675</v>
      </c>
      <c r="C321" s="23" t="s">
        <v>742</v>
      </c>
      <c r="D321" s="489" t="s">
        <v>1800</v>
      </c>
      <c r="E321" s="318" t="str">
        <f>IF(G321="","",VLOOKUP(G321,'Danh mục CODE'!$D$2:$J$20064,7,0))</f>
        <v>NCC01126</v>
      </c>
      <c r="F321" s="28" t="str">
        <f>IF(E321="","",VLOOKUP(E321,'TONG HOP'!$E$8:$W$1883,19,0))</f>
        <v>CÔNG TY TNHH MTV DUY THANH LƯƠNG</v>
      </c>
      <c r="G321" s="315" t="s">
        <v>1296</v>
      </c>
      <c r="H321" s="226" t="str">
        <f>IF(E321="","",VLOOKUP(G321,'TONG HOP'!$C$8:$E$799,2,0))</f>
        <v>Bột đá Phước Hoà 03 (PH03) DTL</v>
      </c>
      <c r="I321" s="226" t="str">
        <f>IF(B321="","",VLOOKUP(G321,'TONG HOP'!$C$8:$F$799,4,0))</f>
        <v>kg</v>
      </c>
      <c r="J321" s="63">
        <f t="shared" si="59"/>
        <v>33620.5</v>
      </c>
      <c r="K321" s="63">
        <f t="shared" si="60"/>
        <v>35390</v>
      </c>
      <c r="L321" s="63">
        <f t="shared" si="61"/>
        <v>35390</v>
      </c>
      <c r="M321" s="392">
        <f>IF(Y321="","",VLOOKUP(G321,'Danh mục CODE'!$D$2:$I$1880,4,0))</f>
        <v>0.05</v>
      </c>
      <c r="N321" s="392"/>
      <c r="O321" s="392">
        <f t="shared" si="56"/>
        <v>0</v>
      </c>
      <c r="P321" s="392">
        <f>IF(Y321="","",VLOOKUP(G321,'Danh mục CODE'!$D$2:$I$1880,5,0))</f>
        <v>0</v>
      </c>
      <c r="Q321" s="392"/>
      <c r="R321" s="392">
        <f t="shared" si="57"/>
        <v>0</v>
      </c>
      <c r="S321" s="394" t="str">
        <f t="shared" si="58"/>
        <v/>
      </c>
      <c r="T321" s="394">
        <f t="shared" si="63"/>
        <v>0</v>
      </c>
      <c r="U321" s="394">
        <f t="shared" si="64"/>
        <v>0</v>
      </c>
      <c r="V321" s="424" t="e">
        <f t="shared" si="62"/>
        <v>#VALUE!</v>
      </c>
      <c r="W321" s="21"/>
      <c r="X321" s="515">
        <v>52050</v>
      </c>
      <c r="Y321" s="515">
        <v>16660</v>
      </c>
      <c r="Z321" s="513">
        <v>591</v>
      </c>
      <c r="AA321" s="514" t="s">
        <v>1524</v>
      </c>
    </row>
    <row r="322" spans="1:31">
      <c r="A322" s="50">
        <f t="shared" si="74"/>
        <v>317</v>
      </c>
      <c r="B322" s="580" t="s">
        <v>1675</v>
      </c>
      <c r="C322" s="23" t="s">
        <v>742</v>
      </c>
      <c r="D322" s="489" t="s">
        <v>1800</v>
      </c>
      <c r="E322" s="318" t="str">
        <f>IF(G322="","",VLOOKUP(G322,'Danh mục CODE'!$D$2:$J$20064,7,0))</f>
        <v>NCC01126</v>
      </c>
      <c r="F322" s="28" t="str">
        <f>IF(E322="","",VLOOKUP(E322,'TONG HOP'!$E$8:$W$1883,19,0))</f>
        <v>CÔNG TY TNHH MTV DUY THANH LƯƠNG</v>
      </c>
      <c r="G322" s="315" t="s">
        <v>1296</v>
      </c>
      <c r="H322" s="226" t="str">
        <f>IF(E322="","",VLOOKUP(G322,'TONG HOP'!$C$8:$E$799,2,0))</f>
        <v>Bột đá Phước Hoà 03 (PH03) DTL</v>
      </c>
      <c r="I322" s="226" t="str">
        <f>IF(B322="","",VLOOKUP(G322,'TONG HOP'!$C$8:$F$799,4,0))</f>
        <v>kg</v>
      </c>
      <c r="J322" s="63">
        <f t="shared" si="59"/>
        <v>33402</v>
      </c>
      <c r="K322" s="63">
        <f t="shared" si="60"/>
        <v>35160</v>
      </c>
      <c r="L322" s="63">
        <f t="shared" si="61"/>
        <v>35160</v>
      </c>
      <c r="M322" s="392">
        <f>IF(Y322="","",VLOOKUP(G322,'Danh mục CODE'!$D$2:$I$1880,4,0))</f>
        <v>0.05</v>
      </c>
      <c r="N322" s="392"/>
      <c r="O322" s="392">
        <f t="shared" si="56"/>
        <v>0</v>
      </c>
      <c r="P322" s="392">
        <f>IF(Y322="","",VLOOKUP(G322,'Danh mục CODE'!$D$2:$I$1880,5,0))</f>
        <v>0</v>
      </c>
      <c r="Q322" s="392"/>
      <c r="R322" s="392">
        <f t="shared" si="57"/>
        <v>0</v>
      </c>
      <c r="S322" s="394" t="str">
        <f t="shared" si="58"/>
        <v/>
      </c>
      <c r="T322" s="394">
        <f t="shared" si="63"/>
        <v>0</v>
      </c>
      <c r="U322" s="394">
        <f t="shared" si="64"/>
        <v>0</v>
      </c>
      <c r="V322" s="424" t="e">
        <f t="shared" si="62"/>
        <v>#VALUE!</v>
      </c>
      <c r="W322" s="21"/>
      <c r="X322" s="515">
        <v>52340</v>
      </c>
      <c r="Y322" s="515">
        <v>17180</v>
      </c>
      <c r="Z322" s="513">
        <v>592</v>
      </c>
      <c r="AA322" s="514" t="s">
        <v>1517</v>
      </c>
    </row>
    <row r="323" spans="1:31">
      <c r="A323" s="50">
        <f t="shared" si="74"/>
        <v>318</v>
      </c>
      <c r="B323" s="580" t="s">
        <v>1675</v>
      </c>
      <c r="C323" s="23" t="s">
        <v>742</v>
      </c>
      <c r="D323" s="489" t="s">
        <v>1800</v>
      </c>
      <c r="E323" s="318" t="str">
        <f>IF(G323="","",VLOOKUP(G323,'Danh mục CODE'!$D$2:$J$20064,7,0))</f>
        <v>NCC01126</v>
      </c>
      <c r="F323" s="28" t="str">
        <f>IF(E323="","",VLOOKUP(E323,'TONG HOP'!$E$8:$W$1883,19,0))</f>
        <v>CÔNG TY TNHH MTV DUY THANH LƯƠNG</v>
      </c>
      <c r="G323" s="315" t="s">
        <v>1296</v>
      </c>
      <c r="H323" s="226" t="str">
        <f>IF(E323="","",VLOOKUP(G323,'TONG HOP'!$C$8:$E$799,2,0))</f>
        <v>Bột đá Phước Hoà 03 (PH03) DTL</v>
      </c>
      <c r="I323" s="226" t="str">
        <f>IF(B323="","",VLOOKUP(G323,'TONG HOP'!$C$8:$F$799,4,0))</f>
        <v>kg</v>
      </c>
      <c r="J323" s="63">
        <f t="shared" si="59"/>
        <v>34067</v>
      </c>
      <c r="K323" s="63">
        <f t="shared" si="60"/>
        <v>35860</v>
      </c>
      <c r="L323" s="63">
        <f t="shared" si="61"/>
        <v>35860</v>
      </c>
      <c r="M323" s="392">
        <f>IF(Y323="","",VLOOKUP(G323,'Danh mục CODE'!$D$2:$I$1880,4,0))</f>
        <v>0.05</v>
      </c>
      <c r="N323" s="392"/>
      <c r="O323" s="392">
        <f t="shared" si="56"/>
        <v>0</v>
      </c>
      <c r="P323" s="392">
        <f>IF(Y323="","",VLOOKUP(G323,'Danh mục CODE'!$D$2:$I$1880,5,0))</f>
        <v>0</v>
      </c>
      <c r="Q323" s="392"/>
      <c r="R323" s="392">
        <f t="shared" si="57"/>
        <v>0</v>
      </c>
      <c r="S323" s="394" t="str">
        <f t="shared" si="58"/>
        <v/>
      </c>
      <c r="T323" s="394">
        <f t="shared" si="63"/>
        <v>0</v>
      </c>
      <c r="U323" s="394">
        <f t="shared" si="64"/>
        <v>0</v>
      </c>
      <c r="V323" s="424" t="e">
        <f t="shared" si="62"/>
        <v>#VALUE!</v>
      </c>
      <c r="W323" s="21"/>
      <c r="X323" s="515">
        <v>53920</v>
      </c>
      <c r="Y323" s="515">
        <v>18060</v>
      </c>
      <c r="Z323" s="513">
        <v>594</v>
      </c>
      <c r="AA323" s="514" t="s">
        <v>1511</v>
      </c>
    </row>
    <row r="324" spans="1:31">
      <c r="A324" s="50">
        <f t="shared" si="74"/>
        <v>319</v>
      </c>
      <c r="B324" s="580" t="s">
        <v>1675</v>
      </c>
      <c r="C324" s="23" t="s">
        <v>742</v>
      </c>
      <c r="D324" s="489" t="s">
        <v>1800</v>
      </c>
      <c r="E324" s="318" t="str">
        <f>IF(G324="","",VLOOKUP(G324,'Danh mục CODE'!$D$2:$J$20064,7,0))</f>
        <v>NCC01126</v>
      </c>
      <c r="F324" s="28" t="str">
        <f>IF(E324="","",VLOOKUP(E324,'TONG HOP'!$E$8:$W$1883,19,0))</f>
        <v>CÔNG TY TNHH MTV DUY THANH LƯƠNG</v>
      </c>
      <c r="G324" s="315" t="s">
        <v>1296</v>
      </c>
      <c r="H324" s="226" t="str">
        <f>IF(E324="","",VLOOKUP(G324,'TONG HOP'!$C$8:$E$799,2,0))</f>
        <v>Bột đá Phước Hoà 03 (PH03) DTL</v>
      </c>
      <c r="I324" s="226" t="str">
        <f>IF(B324="","",VLOOKUP(G324,'TONG HOP'!$C$8:$F$799,4,0))</f>
        <v>kg</v>
      </c>
      <c r="J324" s="63">
        <f t="shared" si="59"/>
        <v>27502.5</v>
      </c>
      <c r="K324" s="63">
        <f t="shared" si="60"/>
        <v>28950</v>
      </c>
      <c r="L324" s="63">
        <f t="shared" si="61"/>
        <v>28950</v>
      </c>
      <c r="M324" s="392">
        <f>IF(Y324="","",VLOOKUP(G324,'Danh mục CODE'!$D$2:$I$1880,4,0))</f>
        <v>0.05</v>
      </c>
      <c r="N324" s="392"/>
      <c r="O324" s="392">
        <f t="shared" si="56"/>
        <v>0</v>
      </c>
      <c r="P324" s="392">
        <f>IF(Y324="","",VLOOKUP(G324,'Danh mục CODE'!$D$2:$I$1880,5,0))</f>
        <v>0</v>
      </c>
      <c r="Q324" s="392"/>
      <c r="R324" s="392">
        <f t="shared" si="57"/>
        <v>0</v>
      </c>
      <c r="S324" s="394" t="str">
        <f t="shared" si="58"/>
        <v/>
      </c>
      <c r="T324" s="394">
        <f t="shared" si="63"/>
        <v>0</v>
      </c>
      <c r="U324" s="394">
        <f t="shared" si="64"/>
        <v>0</v>
      </c>
      <c r="V324" s="424" t="e">
        <f t="shared" si="62"/>
        <v>#VALUE!</v>
      </c>
      <c r="W324" s="21"/>
      <c r="X324" s="515">
        <v>47050</v>
      </c>
      <c r="Y324" s="515">
        <v>18100</v>
      </c>
      <c r="Z324" s="513">
        <v>628</v>
      </c>
      <c r="AA324" s="514" t="s">
        <v>1808</v>
      </c>
    </row>
    <row r="325" spans="1:31">
      <c r="A325" s="50">
        <f t="shared" si="74"/>
        <v>320</v>
      </c>
      <c r="B325" s="580" t="s">
        <v>1675</v>
      </c>
      <c r="C325" s="23" t="s">
        <v>742</v>
      </c>
      <c r="D325" s="489" t="s">
        <v>1800</v>
      </c>
      <c r="E325" s="318" t="str">
        <f>IF(G325="","",VLOOKUP(G325,'Danh mục CODE'!$D$2:$J$20064,7,0))</f>
        <v>NCC01126</v>
      </c>
      <c r="F325" s="28" t="str">
        <f>IF(E325="","",VLOOKUP(E325,'TONG HOP'!$E$8:$W$1883,19,0))</f>
        <v>CÔNG TY TNHH MTV DUY THANH LƯƠNG</v>
      </c>
      <c r="G325" s="315" t="s">
        <v>1296</v>
      </c>
      <c r="H325" s="226" t="str">
        <f>IF(E325="","",VLOOKUP(G325,'TONG HOP'!$C$8:$E$799,2,0))</f>
        <v>Bột đá Phước Hoà 03 (PH03) DTL</v>
      </c>
      <c r="I325" s="226" t="str">
        <f>IF(B325="","",VLOOKUP(G325,'TONG HOP'!$C$8:$F$799,4,0))</f>
        <v>kg</v>
      </c>
      <c r="J325" s="63">
        <f t="shared" si="59"/>
        <v>28110.5</v>
      </c>
      <c r="K325" s="63">
        <f t="shared" si="60"/>
        <v>29590</v>
      </c>
      <c r="L325" s="63">
        <f t="shared" si="61"/>
        <v>29590</v>
      </c>
      <c r="M325" s="392">
        <f>IF(Y325="","",VLOOKUP(G325,'Danh mục CODE'!$D$2:$I$1880,4,0))</f>
        <v>0.05</v>
      </c>
      <c r="N325" s="392"/>
      <c r="O325" s="392">
        <f t="shared" si="56"/>
        <v>0</v>
      </c>
      <c r="P325" s="392">
        <f>IF(Y325="","",VLOOKUP(G325,'Danh mục CODE'!$D$2:$I$1880,5,0))</f>
        <v>0</v>
      </c>
      <c r="Q325" s="392"/>
      <c r="R325" s="392">
        <f t="shared" si="57"/>
        <v>0</v>
      </c>
      <c r="S325" s="394" t="str">
        <f t="shared" si="58"/>
        <v/>
      </c>
      <c r="T325" s="394">
        <f t="shared" si="63"/>
        <v>0</v>
      </c>
      <c r="U325" s="394">
        <f t="shared" si="64"/>
        <v>0</v>
      </c>
      <c r="V325" s="424" t="e">
        <f t="shared" si="62"/>
        <v>#VALUE!</v>
      </c>
      <c r="W325" s="21"/>
      <c r="X325" s="515">
        <v>45840</v>
      </c>
      <c r="Y325" s="515">
        <v>16250</v>
      </c>
      <c r="Z325" s="513">
        <v>635</v>
      </c>
      <c r="AA325" s="514" t="s">
        <v>1519</v>
      </c>
    </row>
    <row r="326" spans="1:31">
      <c r="A326" s="50">
        <f t="shared" si="74"/>
        <v>321</v>
      </c>
      <c r="B326" s="580" t="s">
        <v>1675</v>
      </c>
      <c r="C326" s="23" t="s">
        <v>742</v>
      </c>
      <c r="D326" s="489" t="s">
        <v>1800</v>
      </c>
      <c r="E326" s="318" t="str">
        <f>IF(G326="","",VLOOKUP(G326,'Danh mục CODE'!$D$2:$J$20064,7,0))</f>
        <v>NCC01126</v>
      </c>
      <c r="F326" s="28" t="str">
        <f>IF(E326="","",VLOOKUP(E326,'TONG HOP'!$E$8:$W$1883,19,0))</f>
        <v>CÔNG TY TNHH MTV DUY THANH LƯƠNG</v>
      </c>
      <c r="G326" s="315" t="s">
        <v>1296</v>
      </c>
      <c r="H326" s="226" t="str">
        <f>IF(E326="","",VLOOKUP(G326,'TONG HOP'!$C$8:$E$799,2,0))</f>
        <v>Bột đá Phước Hoà 03 (PH03) DTL</v>
      </c>
      <c r="I326" s="226" t="str">
        <f>IF(B326="","",VLOOKUP(G326,'TONG HOP'!$C$8:$F$799,4,0))</f>
        <v>kg</v>
      </c>
      <c r="J326" s="63">
        <f t="shared" si="59"/>
        <v>28785</v>
      </c>
      <c r="K326" s="63">
        <f t="shared" si="60"/>
        <v>30300</v>
      </c>
      <c r="L326" s="63">
        <f t="shared" si="61"/>
        <v>30300</v>
      </c>
      <c r="M326" s="392">
        <f>IF(Y326="","",VLOOKUP(G326,'Danh mục CODE'!$D$2:$I$1880,4,0))</f>
        <v>0.05</v>
      </c>
      <c r="N326" s="392"/>
      <c r="O326" s="392">
        <f t="shared" ref="O326:O389" si="75">IF(X326="","",IF(M326-N326&lt;0,-(M326-N326),0))</f>
        <v>0</v>
      </c>
      <c r="P326" s="392">
        <f>IF(Y326="","",VLOOKUP(G326,'Danh mục CODE'!$D$2:$I$1880,5,0))</f>
        <v>0</v>
      </c>
      <c r="Q326" s="392"/>
      <c r="R326" s="392">
        <f t="shared" ref="R326:R389" si="76">IF(X326="","",IF(P326-Q326&lt;0,-(P326-Q326),0))</f>
        <v>0</v>
      </c>
      <c r="S326" s="394" t="str">
        <f t="shared" ref="S326:S331" si="77">IF(T326=0,"",J326-T326-U326)</f>
        <v/>
      </c>
      <c r="T326" s="394">
        <f t="shared" si="63"/>
        <v>0</v>
      </c>
      <c r="U326" s="394">
        <f t="shared" si="64"/>
        <v>0</v>
      </c>
      <c r="V326" s="424" t="e">
        <f t="shared" si="62"/>
        <v>#VALUE!</v>
      </c>
      <c r="W326" s="21"/>
      <c r="X326" s="515">
        <v>49220</v>
      </c>
      <c r="Y326" s="515">
        <v>18920</v>
      </c>
      <c r="Z326" s="513">
        <v>639</v>
      </c>
      <c r="AA326" s="514" t="s">
        <v>1512</v>
      </c>
    </row>
    <row r="327" spans="1:31">
      <c r="A327" s="50">
        <f t="shared" si="74"/>
        <v>322</v>
      </c>
      <c r="B327" s="580" t="s">
        <v>1676</v>
      </c>
      <c r="C327" s="23" t="s">
        <v>742</v>
      </c>
      <c r="D327" s="489" t="s">
        <v>1811</v>
      </c>
      <c r="E327" s="318" t="str">
        <f>IF(G327="","",VLOOKUP(G327,'Danh mục CODE'!$D$2:$J$20064,7,0))</f>
        <v>NCC02121</v>
      </c>
      <c r="F327" s="28" t="str">
        <f>IF(E327="","",VLOOKUP(E327,'TONG HOP'!$E$8:$W$1883,19,0))</f>
        <v>CÔNG TY TNHH CHẤT ĐỐT HÙNG LÊ</v>
      </c>
      <c r="G327" s="315" t="s">
        <v>1481</v>
      </c>
      <c r="H327" s="226" t="str">
        <f>IF(E327="","",VLOOKUP(G327,'TONG HOP'!$C$8:$E$799,2,0))</f>
        <v>Vỏ điều- Hùng Lê lô 1</v>
      </c>
      <c r="I327" s="226" t="str">
        <f>IF(B327="","",VLOOKUP(G327,'TONG HOP'!$C$8:$F$799,4,0))</f>
        <v>kg</v>
      </c>
      <c r="J327" s="63">
        <f t="shared" ref="J327:J390" si="78">IF(X327="","",K327-K327*M327)</f>
        <v>29996.799999999999</v>
      </c>
      <c r="K327" s="63">
        <f t="shared" ref="K327:K390" si="79">IF(AND(X327="",N327="",Q327="",R327=""),"",L327-L327*O327-(L327-L327*O327)*R327)</f>
        <v>34880</v>
      </c>
      <c r="L327" s="63">
        <f t="shared" ref="L327:L377" si="80">X327-Y327</f>
        <v>34880</v>
      </c>
      <c r="M327" s="392">
        <f>IF(Y327="","",VLOOKUP(G327,'Danh mục CODE'!$D$2:$I$1880,4,0))</f>
        <v>0.14000000000000001</v>
      </c>
      <c r="N327" s="392"/>
      <c r="O327" s="392">
        <f t="shared" si="75"/>
        <v>0</v>
      </c>
      <c r="P327" s="392">
        <f>IF(Y327="","",VLOOKUP(G327,'Danh mục CODE'!$D$2:$I$1880,5,0))</f>
        <v>0</v>
      </c>
      <c r="Q327" s="392"/>
      <c r="R327" s="392">
        <f t="shared" si="76"/>
        <v>0</v>
      </c>
      <c r="S327" s="394" t="str">
        <f t="shared" si="77"/>
        <v/>
      </c>
      <c r="T327" s="394">
        <f t="shared" si="63"/>
        <v>0</v>
      </c>
      <c r="U327" s="394">
        <f t="shared" si="64"/>
        <v>0</v>
      </c>
      <c r="V327" s="424" t="e">
        <f t="shared" ref="V327:V377" si="81">IF(X327="","",J327-S327-T327-U327)</f>
        <v>#VALUE!</v>
      </c>
      <c r="W327" s="21"/>
      <c r="X327" s="515">
        <v>49700</v>
      </c>
      <c r="Y327" s="515">
        <v>14820</v>
      </c>
      <c r="Z327" s="513">
        <v>657</v>
      </c>
      <c r="AA327" s="514" t="s">
        <v>1521</v>
      </c>
    </row>
    <row r="328" spans="1:31" s="32" customFormat="1">
      <c r="A328" s="50">
        <f t="shared" si="74"/>
        <v>323</v>
      </c>
      <c r="B328" s="580" t="s">
        <v>1677</v>
      </c>
      <c r="C328" s="23" t="s">
        <v>742</v>
      </c>
      <c r="D328" s="489" t="s">
        <v>1811</v>
      </c>
      <c r="E328" s="318" t="str">
        <f>IF(G328="","",VLOOKUP(G328,'Danh mục CODE'!$D$2:$J$20064,7,0))</f>
        <v>NCC04859</v>
      </c>
      <c r="F328" s="28" t="str">
        <f>IF(E328="","",VLOOKUP(E328,'TONG HOP'!$E$8:$W$1883,19,0))</f>
        <v>CÔNG TY TNHH DT GREENPOWER</v>
      </c>
      <c r="G328" s="315" t="s">
        <v>1497</v>
      </c>
      <c r="H328" s="226" t="str">
        <f>IF(E328="","",VLOOKUP(G328,'TONG HOP'!$C$8:$E$799,2,0))</f>
        <v>Vỏ điều- GreenPower lô 1</v>
      </c>
      <c r="I328" s="226" t="str">
        <f>IF(B328="","",VLOOKUP(G328,'TONG HOP'!$C$8:$F$799,4,0))</f>
        <v>kg</v>
      </c>
      <c r="J328" s="63">
        <f t="shared" si="78"/>
        <v>35965.199999999997</v>
      </c>
      <c r="K328" s="63">
        <f t="shared" si="79"/>
        <v>41820</v>
      </c>
      <c r="L328" s="63">
        <f t="shared" si="80"/>
        <v>41820</v>
      </c>
      <c r="M328" s="392">
        <f>IF(Y328="","",VLOOKUP(G328,'Danh mục CODE'!$D$2:$I$1880,4,0))</f>
        <v>0.14000000000000001</v>
      </c>
      <c r="N328" s="392"/>
      <c r="O328" s="392">
        <f t="shared" si="75"/>
        <v>0</v>
      </c>
      <c r="P328" s="392">
        <f>IF(Y328="","",VLOOKUP(G328,'Danh mục CODE'!$D$2:$I$1880,5,0))</f>
        <v>0</v>
      </c>
      <c r="Q328" s="392"/>
      <c r="R328" s="392">
        <f t="shared" si="76"/>
        <v>0</v>
      </c>
      <c r="S328" s="394" t="str">
        <f t="shared" si="77"/>
        <v/>
      </c>
      <c r="T328" s="394">
        <f t="shared" si="63"/>
        <v>0</v>
      </c>
      <c r="U328" s="394">
        <f t="shared" si="64"/>
        <v>0</v>
      </c>
      <c r="V328" s="424" t="e">
        <f t="shared" si="81"/>
        <v>#VALUE!</v>
      </c>
      <c r="W328" s="21"/>
      <c r="X328" s="515">
        <v>66680</v>
      </c>
      <c r="Y328" s="515">
        <v>24860</v>
      </c>
      <c r="Z328" s="513">
        <v>645</v>
      </c>
      <c r="AA328" s="581" t="s">
        <v>1792</v>
      </c>
      <c r="AE328" s="333"/>
    </row>
    <row r="329" spans="1:31" s="32" customFormat="1">
      <c r="A329" s="50">
        <f t="shared" si="74"/>
        <v>324</v>
      </c>
      <c r="B329" s="580" t="s">
        <v>1678</v>
      </c>
      <c r="C329" s="23" t="s">
        <v>742</v>
      </c>
      <c r="D329" s="489" t="s">
        <v>1811</v>
      </c>
      <c r="E329" s="318" t="str">
        <f>IF(G329="","",VLOOKUP(G329,'Danh mục CODE'!$D$2:$J$20064,7,0))</f>
        <v>NCC01741</v>
      </c>
      <c r="F329" s="28" t="str">
        <f>IF(E329="","",VLOOKUP(E329,'TONG HOP'!$E$8:$W$1883,19,0))</f>
        <v>CÔNG TY TNHH THƯƠNG MẠI DỊCH VỤ NGỌC ANH ĐẠT</v>
      </c>
      <c r="G329" s="17" t="s">
        <v>1294</v>
      </c>
      <c r="H329" s="226" t="str">
        <f>IF(E329="","",VLOOKUP(G329,'TONG HOP'!$C$8:$E$799,2,0))</f>
        <v>Thủy tinh lỏng - Ngọc Anh Đạt (Natri silicate)</v>
      </c>
      <c r="I329" s="226" t="str">
        <f>IF(B329="","",VLOOKUP(G329,'TONG HOP'!$C$8:$F$799,4,0))</f>
        <v>kg</v>
      </c>
      <c r="J329" s="63">
        <f t="shared" si="78"/>
        <v>16460</v>
      </c>
      <c r="K329" s="63">
        <f t="shared" si="79"/>
        <v>16460</v>
      </c>
      <c r="L329" s="63">
        <f t="shared" si="80"/>
        <v>16460</v>
      </c>
      <c r="M329" s="392">
        <f>IF(Y329="","",VLOOKUP(G329,'Danh mục CODE'!$D$2:$I$1880,4,0))</f>
        <v>0</v>
      </c>
      <c r="N329" s="392"/>
      <c r="O329" s="392">
        <f t="shared" si="75"/>
        <v>0</v>
      </c>
      <c r="P329" s="392">
        <f>IF(Y329="","",VLOOKUP(G329,'Danh mục CODE'!$D$2:$I$1880,5,0))</f>
        <v>0</v>
      </c>
      <c r="Q329" s="392"/>
      <c r="R329" s="392">
        <f t="shared" si="76"/>
        <v>0</v>
      </c>
      <c r="S329" s="394" t="str">
        <f t="shared" si="77"/>
        <v/>
      </c>
      <c r="T329" s="394">
        <f t="shared" ref="T329:T392" si="82">IF(X329="","",IF(Q329&lt;P329,K329*Q329,K329*P329))</f>
        <v>0</v>
      </c>
      <c r="U329" s="394">
        <f t="shared" ref="U329:U392" si="83">IF(X329="","",K329*R329)</f>
        <v>0</v>
      </c>
      <c r="V329" s="424" t="e">
        <f t="shared" si="81"/>
        <v>#VALUE!</v>
      </c>
      <c r="W329" s="21"/>
      <c r="X329" s="515">
        <v>34180</v>
      </c>
      <c r="Y329" s="515">
        <v>17720</v>
      </c>
      <c r="Z329" s="513">
        <v>671</v>
      </c>
      <c r="AA329" s="514" t="s">
        <v>1729</v>
      </c>
      <c r="AE329" s="333"/>
    </row>
    <row r="330" spans="1:31" s="32" customFormat="1">
      <c r="A330" s="50">
        <f t="shared" si="74"/>
        <v>325</v>
      </c>
      <c r="B330" s="580" t="s">
        <v>1679</v>
      </c>
      <c r="C330" s="23" t="s">
        <v>742</v>
      </c>
      <c r="D330" s="489" t="s">
        <v>1811</v>
      </c>
      <c r="E330" s="318" t="str">
        <f>IF(G330="","",VLOOKUP(G330,'Danh mục CODE'!$D$2:$J$20064,7,0))</f>
        <v>NCC01684</v>
      </c>
      <c r="F330" s="28" t="str">
        <f>IF(E330="","",VLOOKUP(E330,'TONG HOP'!$E$8:$W$1883,19,0))</f>
        <v>CÔNG TY TNHH DỊCH VỤ VẬN TẢI LIÊN HOÀNG PHÚC</v>
      </c>
      <c r="G330" s="17" t="s">
        <v>784</v>
      </c>
      <c r="H330" s="226" t="str">
        <f>IF(E330="","",VLOOKUP(G330,'TONG HOP'!$C$8:$E$799,2,0))</f>
        <v>Đất Đỏ Hoa Đào (BD02) LHP</v>
      </c>
      <c r="I330" s="226" t="str">
        <f>IF(B330="","",VLOOKUP(G330,'TONG HOP'!$C$8:$F$799,4,0))</f>
        <v>kg</v>
      </c>
      <c r="J330" s="63">
        <f t="shared" si="78"/>
        <v>43575</v>
      </c>
      <c r="K330" s="63">
        <f t="shared" si="79"/>
        <v>58100</v>
      </c>
      <c r="L330" s="63">
        <f t="shared" si="80"/>
        <v>58100</v>
      </c>
      <c r="M330" s="392">
        <f>IF(Y330="","",VLOOKUP(G330,'Danh mục CODE'!$D$2:$I$1880,4,0))</f>
        <v>0.25</v>
      </c>
      <c r="N330" s="392"/>
      <c r="O330" s="392">
        <f t="shared" si="75"/>
        <v>0</v>
      </c>
      <c r="P330" s="392">
        <f>IF(Y330="","",VLOOKUP(G330,'Danh mục CODE'!$D$2:$I$1880,5,0))</f>
        <v>0</v>
      </c>
      <c r="Q330" s="392"/>
      <c r="R330" s="392">
        <f t="shared" si="76"/>
        <v>0</v>
      </c>
      <c r="S330" s="394" t="str">
        <f t="shared" si="77"/>
        <v/>
      </c>
      <c r="T330" s="394">
        <f t="shared" si="82"/>
        <v>0</v>
      </c>
      <c r="U330" s="394">
        <f t="shared" si="83"/>
        <v>0</v>
      </c>
      <c r="V330" s="424" t="e">
        <f t="shared" si="81"/>
        <v>#VALUE!</v>
      </c>
      <c r="W330" s="21"/>
      <c r="X330" s="515">
        <v>80150</v>
      </c>
      <c r="Y330" s="515">
        <v>22050</v>
      </c>
      <c r="Z330" s="513">
        <v>661</v>
      </c>
      <c r="AA330" s="581" t="s">
        <v>1666</v>
      </c>
      <c r="AE330" s="333"/>
    </row>
    <row r="331" spans="1:31" s="32" customFormat="1">
      <c r="A331" s="50">
        <f t="shared" si="74"/>
        <v>326</v>
      </c>
      <c r="B331" s="580" t="s">
        <v>1679</v>
      </c>
      <c r="C331" s="23" t="s">
        <v>742</v>
      </c>
      <c r="D331" s="489" t="s">
        <v>1811</v>
      </c>
      <c r="E331" s="318" t="str">
        <f>IF(G331="","",VLOOKUP(G331,'Danh mục CODE'!$D$2:$J$20064,7,0))</f>
        <v>NCC01684</v>
      </c>
      <c r="F331" s="28" t="str">
        <f>IF(E331="","",VLOOKUP(E331,'TONG HOP'!$E$8:$W$1883,19,0))</f>
        <v>CÔNG TY TNHH DỊCH VỤ VẬN TẢI LIÊN HOÀNG PHÚC</v>
      </c>
      <c r="G331" s="17" t="s">
        <v>784</v>
      </c>
      <c r="H331" s="226" t="str">
        <f>IF(E331="","",VLOOKUP(G331,'TONG HOP'!$C$8:$E$799,2,0))</f>
        <v>Đất Đỏ Hoa Đào (BD02) LHP</v>
      </c>
      <c r="I331" s="226" t="str">
        <f>IF(B331="","",VLOOKUP(G331,'TONG HOP'!$C$8:$F$799,4,0))</f>
        <v>kg</v>
      </c>
      <c r="J331" s="63">
        <f t="shared" si="78"/>
        <v>28050</v>
      </c>
      <c r="K331" s="63">
        <f t="shared" si="79"/>
        <v>37400</v>
      </c>
      <c r="L331" s="63">
        <f t="shared" si="80"/>
        <v>37400</v>
      </c>
      <c r="M331" s="392">
        <f>IF(Y331="","",VLOOKUP(G331,'Danh mục CODE'!$D$2:$I$1880,4,0))</f>
        <v>0.25</v>
      </c>
      <c r="N331" s="392"/>
      <c r="O331" s="392">
        <f t="shared" si="75"/>
        <v>0</v>
      </c>
      <c r="P331" s="392">
        <f>IF(Y331="","",VLOOKUP(G331,'Danh mục CODE'!$D$2:$I$1880,5,0))</f>
        <v>0</v>
      </c>
      <c r="Q331" s="392"/>
      <c r="R331" s="392">
        <f t="shared" si="76"/>
        <v>0</v>
      </c>
      <c r="S331" s="394" t="str">
        <f t="shared" si="77"/>
        <v/>
      </c>
      <c r="T331" s="394">
        <f t="shared" si="82"/>
        <v>0</v>
      </c>
      <c r="U331" s="394">
        <f t="shared" si="83"/>
        <v>0</v>
      </c>
      <c r="V331" s="424" t="e">
        <f t="shared" si="81"/>
        <v>#VALUE!</v>
      </c>
      <c r="W331" s="21"/>
      <c r="X331" s="515">
        <v>56950</v>
      </c>
      <c r="Y331" s="515">
        <v>19550</v>
      </c>
      <c r="Z331" s="513">
        <v>663</v>
      </c>
      <c r="AA331" s="514" t="s">
        <v>1635</v>
      </c>
      <c r="AE331" s="333"/>
    </row>
    <row r="332" spans="1:31" s="32" customFormat="1">
      <c r="A332" s="50">
        <f t="shared" si="74"/>
        <v>327</v>
      </c>
      <c r="B332" s="580" t="s">
        <v>1679</v>
      </c>
      <c r="C332" s="23" t="s">
        <v>742</v>
      </c>
      <c r="D332" s="489" t="s">
        <v>1811</v>
      </c>
      <c r="E332" s="318" t="str">
        <f>IF(G332="","",VLOOKUP(G332,'Danh mục CODE'!$D$2:$J$20064,7,0))</f>
        <v>NCC01684</v>
      </c>
      <c r="F332" s="28" t="str">
        <f>IF(E332="","",VLOOKUP(E332,'TONG HOP'!$E$8:$W$1883,19,0))</f>
        <v>CÔNG TY TNHH DỊCH VỤ VẬN TẢI LIÊN HOÀNG PHÚC</v>
      </c>
      <c r="G332" s="17" t="s">
        <v>784</v>
      </c>
      <c r="H332" s="226" t="str">
        <f>IF(E332="","",VLOOKUP(G332,'TONG HOP'!$C$8:$E$799,2,0))</f>
        <v>Đất Đỏ Hoa Đào (BD02) LHP</v>
      </c>
      <c r="I332" s="226" t="str">
        <f>IF(B332="","",VLOOKUP(G332,'TONG HOP'!$C$8:$F$799,4,0))</f>
        <v>kg</v>
      </c>
      <c r="J332" s="63">
        <f t="shared" si="78"/>
        <v>29197.5</v>
      </c>
      <c r="K332" s="63">
        <f t="shared" si="79"/>
        <v>38930</v>
      </c>
      <c r="L332" s="63">
        <f t="shared" si="80"/>
        <v>38930</v>
      </c>
      <c r="M332" s="392">
        <f>IF(Y332="","",VLOOKUP(G332,'Danh mục CODE'!$D$2:$I$1880,4,0))</f>
        <v>0.25</v>
      </c>
      <c r="N332" s="392"/>
      <c r="O332" s="392">
        <f t="shared" si="75"/>
        <v>0</v>
      </c>
      <c r="P332" s="392">
        <f>IF(Y332="","",VLOOKUP(G332,'Danh mục CODE'!$D$2:$I$1880,5,0))</f>
        <v>0</v>
      </c>
      <c r="Q332" s="392"/>
      <c r="R332" s="392">
        <f t="shared" si="76"/>
        <v>0</v>
      </c>
      <c r="S332" s="394" t="str">
        <f t="shared" ref="S332:S389" si="84">IF(T332=0,"",J332-T332-U332)</f>
        <v/>
      </c>
      <c r="T332" s="394">
        <f t="shared" si="82"/>
        <v>0</v>
      </c>
      <c r="U332" s="394">
        <f t="shared" si="83"/>
        <v>0</v>
      </c>
      <c r="V332" s="424" t="e">
        <f t="shared" si="81"/>
        <v>#VALUE!</v>
      </c>
      <c r="W332" s="21"/>
      <c r="X332" s="515">
        <v>58320</v>
      </c>
      <c r="Y332" s="515">
        <v>19390</v>
      </c>
      <c r="Z332" s="513">
        <v>664</v>
      </c>
      <c r="AA332" s="514" t="s">
        <v>1663</v>
      </c>
      <c r="AE332" s="333"/>
    </row>
    <row r="333" spans="1:31" s="32" customFormat="1">
      <c r="A333" s="50">
        <f t="shared" si="74"/>
        <v>328</v>
      </c>
      <c r="B333" s="580" t="s">
        <v>1679</v>
      </c>
      <c r="C333" s="23" t="s">
        <v>742</v>
      </c>
      <c r="D333" s="489" t="s">
        <v>1811</v>
      </c>
      <c r="E333" s="318" t="str">
        <f>IF(G333="","",VLOOKUP(G333,'Danh mục CODE'!$D$2:$J$20064,7,0))</f>
        <v>NCC01684</v>
      </c>
      <c r="F333" s="28" t="str">
        <f>IF(E333="","",VLOOKUP(E333,'TONG HOP'!$E$8:$W$1883,19,0))</f>
        <v>CÔNG TY TNHH DỊCH VỤ VẬN TẢI LIÊN HOÀNG PHÚC</v>
      </c>
      <c r="G333" s="17" t="s">
        <v>784</v>
      </c>
      <c r="H333" s="226" t="str">
        <f>IF(E333="","",VLOOKUP(G333,'TONG HOP'!$C$8:$E$799,2,0))</f>
        <v>Đất Đỏ Hoa Đào (BD02) LHP</v>
      </c>
      <c r="I333" s="226" t="str">
        <f>IF(B333="","",VLOOKUP(G333,'TONG HOP'!$C$8:$F$799,4,0))</f>
        <v>kg</v>
      </c>
      <c r="J333" s="63">
        <f t="shared" si="78"/>
        <v>26925</v>
      </c>
      <c r="K333" s="63">
        <f t="shared" si="79"/>
        <v>35900</v>
      </c>
      <c r="L333" s="63">
        <f t="shared" si="80"/>
        <v>35900</v>
      </c>
      <c r="M333" s="392">
        <f>IF(Y333="","",VLOOKUP(G333,'Danh mục CODE'!$D$2:$I$1880,4,0))</f>
        <v>0.25</v>
      </c>
      <c r="N333" s="392"/>
      <c r="O333" s="392">
        <f t="shared" si="75"/>
        <v>0</v>
      </c>
      <c r="P333" s="392">
        <f>IF(Y333="","",VLOOKUP(G333,'Danh mục CODE'!$D$2:$I$1880,5,0))</f>
        <v>0</v>
      </c>
      <c r="Q333" s="392"/>
      <c r="R333" s="392">
        <f t="shared" si="76"/>
        <v>0</v>
      </c>
      <c r="S333" s="394" t="str">
        <f t="shared" si="84"/>
        <v/>
      </c>
      <c r="T333" s="394">
        <f t="shared" si="82"/>
        <v>0</v>
      </c>
      <c r="U333" s="394">
        <f t="shared" si="83"/>
        <v>0</v>
      </c>
      <c r="V333" s="424" t="e">
        <f t="shared" si="81"/>
        <v>#VALUE!</v>
      </c>
      <c r="W333" s="21"/>
      <c r="X333" s="515">
        <v>54680</v>
      </c>
      <c r="Y333" s="515">
        <v>18780</v>
      </c>
      <c r="Z333" s="513">
        <v>670</v>
      </c>
      <c r="AA333" s="514" t="s">
        <v>1637</v>
      </c>
      <c r="AE333" s="333"/>
    </row>
    <row r="334" spans="1:31" s="32" customFormat="1">
      <c r="A334" s="50">
        <f t="shared" si="74"/>
        <v>329</v>
      </c>
      <c r="B334" s="580" t="s">
        <v>1680</v>
      </c>
      <c r="C334" s="23" t="s">
        <v>742</v>
      </c>
      <c r="D334" s="489" t="s">
        <v>1811</v>
      </c>
      <c r="E334" s="318" t="str">
        <f>IF(G334="","",VLOOKUP(G334,'Danh mục CODE'!$D$2:$J$20064,7,0))</f>
        <v>NCC01126</v>
      </c>
      <c r="F334" s="28" t="str">
        <f>IF(E334="","",VLOOKUP(E334,'TONG HOP'!$E$8:$W$1883,19,0))</f>
        <v>CÔNG TY TNHH MTV DUY THANH LƯƠNG</v>
      </c>
      <c r="G334" s="315" t="s">
        <v>1147</v>
      </c>
      <c r="H334" s="226" t="str">
        <f>IF(E334="","",VLOOKUP(G334,'TONG HOP'!$C$8:$E$799,2,0))</f>
        <v>Đất sét Hoa đào (DTL) BD01</v>
      </c>
      <c r="I334" s="226" t="str">
        <f>IF(B334="","",VLOOKUP(G334,'TONG HOP'!$C$8:$F$799,4,0))</f>
        <v>kg</v>
      </c>
      <c r="J334" s="63">
        <f t="shared" si="78"/>
        <v>26212.5</v>
      </c>
      <c r="K334" s="63">
        <f t="shared" si="79"/>
        <v>34950</v>
      </c>
      <c r="L334" s="63">
        <f t="shared" si="80"/>
        <v>34950</v>
      </c>
      <c r="M334" s="392">
        <f>IF(Y334="","",VLOOKUP(G334,'Danh mục CODE'!$D$2:$I$1880,4,0))</f>
        <v>0.25</v>
      </c>
      <c r="N334" s="392"/>
      <c r="O334" s="392">
        <f t="shared" si="75"/>
        <v>0</v>
      </c>
      <c r="P334" s="392">
        <f>IF(Y334="","",VLOOKUP(G334,'Danh mục CODE'!$D$2:$I$1880,5,0))</f>
        <v>0</v>
      </c>
      <c r="Q334" s="392"/>
      <c r="R334" s="392">
        <f t="shared" si="76"/>
        <v>0</v>
      </c>
      <c r="S334" s="394" t="str">
        <f t="shared" si="84"/>
        <v/>
      </c>
      <c r="T334" s="394">
        <f t="shared" si="82"/>
        <v>0</v>
      </c>
      <c r="U334" s="394">
        <f t="shared" si="83"/>
        <v>0</v>
      </c>
      <c r="V334" s="424" t="e">
        <f t="shared" si="81"/>
        <v>#VALUE!</v>
      </c>
      <c r="W334" s="21"/>
      <c r="X334" s="515">
        <v>51660</v>
      </c>
      <c r="Y334" s="515">
        <v>16710</v>
      </c>
      <c r="Z334" s="513">
        <v>681</v>
      </c>
      <c r="AA334" s="514" t="s">
        <v>1822</v>
      </c>
      <c r="AE334" s="333"/>
    </row>
    <row r="335" spans="1:31" s="32" customFormat="1">
      <c r="A335" s="50">
        <f t="shared" si="74"/>
        <v>330</v>
      </c>
      <c r="B335" s="580" t="s">
        <v>1681</v>
      </c>
      <c r="C335" s="23" t="s">
        <v>742</v>
      </c>
      <c r="D335" s="489" t="s">
        <v>1825</v>
      </c>
      <c r="E335" s="318" t="str">
        <f>IF(G335="","",VLOOKUP(G335,'Danh mục CODE'!$D$2:$J$20064,7,0))</f>
        <v>NCC00607</v>
      </c>
      <c r="F335" s="28" t="str">
        <f>IF(E335="","",VLOOKUP(E335,'TONG HOP'!$E$8:$W$1883,19,0))</f>
        <v>CÔNG TY CP GẠCH MEN PHƯƠNG NAM</v>
      </c>
      <c r="G335" s="315" t="s">
        <v>1397</v>
      </c>
      <c r="H335" s="226" t="str">
        <f>IF(E335="","",VLOOKUP(G335,'TONG HOP'!$C$8:$E$799,2,0))</f>
        <v>Than cám sàng từ than cục của lô than Hải Thành 02</v>
      </c>
      <c r="I335" s="226" t="str">
        <f>IF(B335="","",VLOOKUP(G335,'TONG HOP'!$C$8:$F$799,4,0))</f>
        <v>kg</v>
      </c>
      <c r="J335" s="63">
        <f t="shared" si="78"/>
        <v>10316.879999999999</v>
      </c>
      <c r="K335" s="63">
        <f t="shared" si="79"/>
        <v>11214</v>
      </c>
      <c r="L335" s="63">
        <f t="shared" si="80"/>
        <v>11214</v>
      </c>
      <c r="M335" s="392">
        <f>IF(Y335="","",VLOOKUP(G335,'Danh mục CODE'!$D$2:$I$1880,4,0))</f>
        <v>0.08</v>
      </c>
      <c r="N335" s="484"/>
      <c r="O335" s="392">
        <f t="shared" si="75"/>
        <v>0</v>
      </c>
      <c r="P335" s="392">
        <f>IF(Y335="","",VLOOKUP(G335,'Danh mục CODE'!$D$2:$I$1880,5,0))</f>
        <v>0</v>
      </c>
      <c r="Q335" s="392"/>
      <c r="R335" s="392">
        <f t="shared" si="76"/>
        <v>0</v>
      </c>
      <c r="S335" s="394" t="str">
        <f t="shared" si="84"/>
        <v/>
      </c>
      <c r="T335" s="394">
        <f t="shared" si="82"/>
        <v>0</v>
      </c>
      <c r="U335" s="394">
        <f t="shared" si="83"/>
        <v>0</v>
      </c>
      <c r="V335" s="424" t="e">
        <f t="shared" si="81"/>
        <v>#VALUE!</v>
      </c>
      <c r="W335" s="21"/>
      <c r="X335" s="515">
        <v>11214</v>
      </c>
      <c r="Y335" s="515">
        <v>0</v>
      </c>
      <c r="Z335" s="513"/>
      <c r="AA335" s="581"/>
      <c r="AE335" s="333"/>
    </row>
    <row r="336" spans="1:31" s="32" customFormat="1">
      <c r="A336" s="50">
        <f t="shared" si="74"/>
        <v>331</v>
      </c>
      <c r="B336" s="580" t="s">
        <v>1682</v>
      </c>
      <c r="C336" s="23" t="s">
        <v>742</v>
      </c>
      <c r="D336" s="489" t="s">
        <v>1825</v>
      </c>
      <c r="E336" s="318" t="str">
        <f>IF(G336="","",VLOOKUP(G336,'Danh mục CODE'!$D$2:$J$20064,7,0))</f>
        <v>NCC00607</v>
      </c>
      <c r="F336" s="28" t="str">
        <f>IF(E336="","",VLOOKUP(E336,'TONG HOP'!$E$8:$W$1883,19,0))</f>
        <v>CÔNG TY CP GẠCH MEN PHƯƠNG NAM</v>
      </c>
      <c r="G336" s="315" t="s">
        <v>1332</v>
      </c>
      <c r="H336" s="226" t="str">
        <f>IF(E336="","",VLOOKUP(G336,'TONG HOP'!$C$8:$E$799,2,0))</f>
        <v>Than cám sàng từ than cục của lô than Hưng Tam Long 02</v>
      </c>
      <c r="I336" s="226" t="str">
        <f>IF(B336="","",VLOOKUP(G336,'TONG HOP'!$C$8:$F$799,4,0))</f>
        <v>kg</v>
      </c>
      <c r="J336" s="63">
        <f t="shared" si="78"/>
        <v>0</v>
      </c>
      <c r="K336" s="63">
        <f t="shared" si="79"/>
        <v>0</v>
      </c>
      <c r="L336" s="63">
        <f t="shared" si="80"/>
        <v>0</v>
      </c>
      <c r="M336" s="392">
        <f>IF(Y336="","",VLOOKUP(G336,'Danh mục CODE'!$D$2:$I$1880,4,0))</f>
        <v>0.08</v>
      </c>
      <c r="N336" s="484"/>
      <c r="O336" s="392">
        <f t="shared" si="75"/>
        <v>0</v>
      </c>
      <c r="P336" s="392">
        <f>IF(Y336="","",VLOOKUP(G336,'Danh mục CODE'!$D$2:$I$1880,5,0))</f>
        <v>0</v>
      </c>
      <c r="Q336" s="392"/>
      <c r="R336" s="392">
        <f t="shared" si="76"/>
        <v>0</v>
      </c>
      <c r="S336" s="394" t="str">
        <f t="shared" si="84"/>
        <v/>
      </c>
      <c r="T336" s="394">
        <f t="shared" si="82"/>
        <v>0</v>
      </c>
      <c r="U336" s="394">
        <f t="shared" si="83"/>
        <v>0</v>
      </c>
      <c r="V336" s="424" t="e">
        <f t="shared" si="81"/>
        <v>#VALUE!</v>
      </c>
      <c r="W336" s="21"/>
      <c r="X336" s="515">
        <v>0</v>
      </c>
      <c r="Y336" s="515">
        <v>0</v>
      </c>
      <c r="Z336" s="513"/>
      <c r="AA336" s="581"/>
      <c r="AE336" s="333"/>
    </row>
    <row r="337" spans="1:31" s="32" customFormat="1">
      <c r="A337" s="50">
        <f t="shared" si="74"/>
        <v>332</v>
      </c>
      <c r="B337" s="580" t="s">
        <v>1683</v>
      </c>
      <c r="C337" s="23" t="s">
        <v>742</v>
      </c>
      <c r="D337" s="489" t="s">
        <v>1825</v>
      </c>
      <c r="E337" s="318" t="str">
        <f>IF(G337="","",VLOOKUP(G337,'Danh mục CODE'!$D$2:$J$20064,7,0))</f>
        <v>NCC00607</v>
      </c>
      <c r="F337" s="28" t="str">
        <f>IF(E337="","",VLOOKUP(E337,'TONG HOP'!$E$8:$W$1883,19,0))</f>
        <v>CÔNG TY CP GẠCH MEN PHƯƠNG NAM</v>
      </c>
      <c r="G337" s="315" t="s">
        <v>1397</v>
      </c>
      <c r="H337" s="226" t="str">
        <f>IF(E337="","",VLOOKUP(G337,'TONG HOP'!$C$8:$E$799,2,0))</f>
        <v>Than cám sàng từ than cục của lô than Hải Thành 02</v>
      </c>
      <c r="I337" s="226" t="str">
        <f>IF(B337="","",VLOOKUP(G337,'TONG HOP'!$C$8:$F$799,4,0))</f>
        <v>kg</v>
      </c>
      <c r="J337" s="63">
        <f t="shared" si="78"/>
        <v>20910.68</v>
      </c>
      <c r="K337" s="63">
        <f t="shared" si="79"/>
        <v>22729</v>
      </c>
      <c r="L337" s="63">
        <f t="shared" si="80"/>
        <v>22729</v>
      </c>
      <c r="M337" s="392">
        <f>IF(Y337="","",VLOOKUP(G337,'Danh mục CODE'!$D$2:$I$1880,4,0))</f>
        <v>0.08</v>
      </c>
      <c r="N337" s="484"/>
      <c r="O337" s="392">
        <f t="shared" si="75"/>
        <v>0</v>
      </c>
      <c r="P337" s="392">
        <f>IF(Y337="","",VLOOKUP(G337,'Danh mục CODE'!$D$2:$I$1880,5,0))</f>
        <v>0</v>
      </c>
      <c r="Q337" s="392"/>
      <c r="R337" s="392">
        <f t="shared" si="76"/>
        <v>0</v>
      </c>
      <c r="S337" s="394" t="str">
        <f t="shared" si="84"/>
        <v/>
      </c>
      <c r="T337" s="394">
        <f t="shared" si="82"/>
        <v>0</v>
      </c>
      <c r="U337" s="394">
        <f t="shared" si="83"/>
        <v>0</v>
      </c>
      <c r="V337" s="424" t="e">
        <f t="shared" si="81"/>
        <v>#VALUE!</v>
      </c>
      <c r="W337" s="21"/>
      <c r="X337" s="515">
        <v>22729</v>
      </c>
      <c r="Y337" s="515">
        <v>0</v>
      </c>
      <c r="Z337" s="513"/>
      <c r="AA337" s="514"/>
      <c r="AE337" s="333"/>
    </row>
    <row r="338" spans="1:31" s="32" customFormat="1">
      <c r="A338" s="50">
        <f t="shared" ref="A338:A401" si="85">A337+1</f>
        <v>333</v>
      </c>
      <c r="B338" s="580" t="s">
        <v>1684</v>
      </c>
      <c r="C338" s="23" t="s">
        <v>742</v>
      </c>
      <c r="D338" s="489" t="s">
        <v>1825</v>
      </c>
      <c r="E338" s="318" t="str">
        <f>IF(G338="","",VLOOKUP(G338,'Danh mục CODE'!$D$2:$J$20064,7,0))</f>
        <v>NCC00607</v>
      </c>
      <c r="F338" s="28" t="str">
        <f>IF(E338="","",VLOOKUP(E338,'TONG HOP'!$E$8:$W$1883,19,0))</f>
        <v>CÔNG TY CP GẠCH MEN PHƯƠNG NAM</v>
      </c>
      <c r="G338" s="315" t="s">
        <v>1332</v>
      </c>
      <c r="H338" s="226" t="str">
        <f>IF(E338="","",VLOOKUP(G338,'TONG HOP'!$C$8:$E$799,2,0))</f>
        <v>Than cám sàng từ than cục của lô than Hưng Tam Long 02</v>
      </c>
      <c r="I338" s="226" t="str">
        <f>IF(B338="","",VLOOKUP(G338,'TONG HOP'!$C$8:$F$799,4,0))</f>
        <v>kg</v>
      </c>
      <c r="J338" s="63">
        <f t="shared" si="78"/>
        <v>0</v>
      </c>
      <c r="K338" s="63">
        <f t="shared" si="79"/>
        <v>0</v>
      </c>
      <c r="L338" s="63">
        <f t="shared" si="80"/>
        <v>0</v>
      </c>
      <c r="M338" s="392">
        <f>IF(Y338="","",VLOOKUP(G338,'Danh mục CODE'!$D$2:$I$1880,4,0))</f>
        <v>0.08</v>
      </c>
      <c r="N338" s="484"/>
      <c r="O338" s="392">
        <f t="shared" si="75"/>
        <v>0</v>
      </c>
      <c r="P338" s="392">
        <f>IF(Y338="","",VLOOKUP(G338,'Danh mục CODE'!$D$2:$I$1880,5,0))</f>
        <v>0</v>
      </c>
      <c r="Q338" s="392"/>
      <c r="R338" s="392">
        <f t="shared" si="76"/>
        <v>0</v>
      </c>
      <c r="S338" s="394" t="str">
        <f t="shared" si="84"/>
        <v/>
      </c>
      <c r="T338" s="394">
        <f t="shared" si="82"/>
        <v>0</v>
      </c>
      <c r="U338" s="394">
        <f t="shared" si="83"/>
        <v>0</v>
      </c>
      <c r="V338" s="424" t="e">
        <f t="shared" si="81"/>
        <v>#VALUE!</v>
      </c>
      <c r="W338" s="21"/>
      <c r="X338" s="515">
        <v>0</v>
      </c>
      <c r="Y338" s="515">
        <v>0</v>
      </c>
      <c r="Z338" s="513"/>
      <c r="AA338" s="581"/>
      <c r="AE338" s="333"/>
    </row>
    <row r="339" spans="1:31" s="32" customFormat="1">
      <c r="A339" s="50">
        <f t="shared" si="85"/>
        <v>334</v>
      </c>
      <c r="B339" s="580" t="s">
        <v>1685</v>
      </c>
      <c r="C339" s="23" t="s">
        <v>742</v>
      </c>
      <c r="D339" s="489" t="s">
        <v>1825</v>
      </c>
      <c r="E339" s="318" t="str">
        <f>IF(G339="","",VLOOKUP(G339,'Danh mục CODE'!$D$2:$J$20064,7,0))</f>
        <v>NCC02121</v>
      </c>
      <c r="F339" s="28" t="str">
        <f>IF(E339="","",VLOOKUP(E339,'TONG HOP'!$E$8:$W$1883,19,0))</f>
        <v>CÔNG TY TNHH CHẤT ĐỐT HÙNG LÊ</v>
      </c>
      <c r="G339" s="315" t="s">
        <v>1481</v>
      </c>
      <c r="H339" s="226" t="str">
        <f>IF(E339="","",VLOOKUP(G339,'TONG HOP'!$C$8:$E$799,2,0))</f>
        <v>Vỏ điều- Hùng Lê lô 1</v>
      </c>
      <c r="I339" s="226" t="str">
        <f>IF(B339="","",VLOOKUP(G339,'TONG HOP'!$C$8:$F$799,4,0))</f>
        <v>kg</v>
      </c>
      <c r="J339" s="63">
        <f t="shared" si="78"/>
        <v>30770.799999999999</v>
      </c>
      <c r="K339" s="63">
        <f t="shared" si="79"/>
        <v>35780</v>
      </c>
      <c r="L339" s="63">
        <f t="shared" si="80"/>
        <v>35780</v>
      </c>
      <c r="M339" s="392">
        <f>IF(Y339="","",VLOOKUP(G339,'Danh mục CODE'!$D$2:$I$1880,4,0))</f>
        <v>0.14000000000000001</v>
      </c>
      <c r="N339" s="484"/>
      <c r="O339" s="392">
        <f t="shared" si="75"/>
        <v>0</v>
      </c>
      <c r="P339" s="392">
        <f>IF(Y339="","",VLOOKUP(G339,'Danh mục CODE'!$D$2:$I$1880,5,0))</f>
        <v>0</v>
      </c>
      <c r="Q339" s="392"/>
      <c r="R339" s="392">
        <f t="shared" si="76"/>
        <v>0</v>
      </c>
      <c r="S339" s="394" t="str">
        <f t="shared" si="84"/>
        <v/>
      </c>
      <c r="T339" s="394">
        <f t="shared" si="82"/>
        <v>0</v>
      </c>
      <c r="U339" s="394">
        <f t="shared" si="83"/>
        <v>0</v>
      </c>
      <c r="V339" s="424" t="e">
        <f t="shared" si="81"/>
        <v>#VALUE!</v>
      </c>
      <c r="W339" s="21"/>
      <c r="X339" s="515">
        <v>50540</v>
      </c>
      <c r="Y339" s="515">
        <v>14760</v>
      </c>
      <c r="Z339" s="513">
        <v>688</v>
      </c>
      <c r="AA339" s="514" t="s">
        <v>1521</v>
      </c>
      <c r="AE339" s="333"/>
    </row>
    <row r="340" spans="1:31" s="32" customFormat="1">
      <c r="A340" s="50">
        <f t="shared" si="85"/>
        <v>335</v>
      </c>
      <c r="B340" s="580" t="s">
        <v>1686</v>
      </c>
      <c r="C340" s="23" t="s">
        <v>742</v>
      </c>
      <c r="D340" s="489" t="s">
        <v>1825</v>
      </c>
      <c r="E340" s="318" t="str">
        <f>IF(G340="","",VLOOKUP(G340,'Danh mục CODE'!$D$2:$J$20064,7,0))</f>
        <v>NCC01741</v>
      </c>
      <c r="F340" s="28" t="str">
        <f>IF(E340="","",VLOOKUP(E340,'TONG HOP'!$E$8:$W$1883,19,0))</f>
        <v>CÔNG TY TNHH THƯƠNG MẠI DỊCH VỤ NGỌC ANH ĐẠT</v>
      </c>
      <c r="G340" s="17" t="s">
        <v>1294</v>
      </c>
      <c r="H340" s="226" t="str">
        <f>IF(E340="","",VLOOKUP(G340,'TONG HOP'!$C$8:$E$799,2,0))</f>
        <v>Thủy tinh lỏng - Ngọc Anh Đạt (Natri silicate)</v>
      </c>
      <c r="I340" s="226" t="str">
        <f>IF(B340="","",VLOOKUP(G340,'TONG HOP'!$C$8:$F$799,4,0))</f>
        <v>kg</v>
      </c>
      <c r="J340" s="63">
        <f t="shared" si="78"/>
        <v>14160</v>
      </c>
      <c r="K340" s="63">
        <f t="shared" si="79"/>
        <v>14160</v>
      </c>
      <c r="L340" s="63">
        <f t="shared" si="80"/>
        <v>14160</v>
      </c>
      <c r="M340" s="392">
        <f>IF(Y340="","",VLOOKUP(G340,'Danh mục CODE'!$D$2:$I$1880,4,0))</f>
        <v>0</v>
      </c>
      <c r="N340" s="484"/>
      <c r="O340" s="392">
        <f t="shared" si="75"/>
        <v>0</v>
      </c>
      <c r="P340" s="392">
        <f>IF(Y340="","",VLOOKUP(G340,'Danh mục CODE'!$D$2:$I$1880,5,0))</f>
        <v>0</v>
      </c>
      <c r="Q340" s="392"/>
      <c r="R340" s="392">
        <f t="shared" si="76"/>
        <v>0</v>
      </c>
      <c r="S340" s="394" t="str">
        <f t="shared" si="84"/>
        <v/>
      </c>
      <c r="T340" s="394">
        <f t="shared" si="82"/>
        <v>0</v>
      </c>
      <c r="U340" s="394">
        <f t="shared" si="83"/>
        <v>0</v>
      </c>
      <c r="V340" s="424" t="e">
        <f t="shared" si="81"/>
        <v>#VALUE!</v>
      </c>
      <c r="W340" s="21"/>
      <c r="X340" s="515">
        <v>26100</v>
      </c>
      <c r="Y340" s="515">
        <v>11940</v>
      </c>
      <c r="Z340" s="513">
        <v>698</v>
      </c>
      <c r="AA340" s="514" t="s">
        <v>1534</v>
      </c>
      <c r="AE340" s="333"/>
    </row>
    <row r="341" spans="1:31" s="32" customFormat="1">
      <c r="A341" s="50">
        <f t="shared" si="85"/>
        <v>336</v>
      </c>
      <c r="B341" s="580" t="s">
        <v>1687</v>
      </c>
      <c r="C341" s="23" t="s">
        <v>742</v>
      </c>
      <c r="D341" s="489" t="s">
        <v>1825</v>
      </c>
      <c r="E341" s="318" t="str">
        <f>IF(G341="","",VLOOKUP(G341,'Danh mục CODE'!$D$2:$J$20064,7,0))</f>
        <v>NCC01126</v>
      </c>
      <c r="F341" s="28" t="str">
        <f>IF(E341="","",VLOOKUP(E341,'TONG HOP'!$E$8:$W$1883,19,0))</f>
        <v>CÔNG TY TNHH MTV DUY THANH LƯƠNG</v>
      </c>
      <c r="G341" s="315" t="s">
        <v>1296</v>
      </c>
      <c r="H341" s="226" t="str">
        <f>IF(E341="","",VLOOKUP(G341,'TONG HOP'!$C$8:$E$799,2,0))</f>
        <v>Bột đá Phước Hoà 03 (PH03) DTL</v>
      </c>
      <c r="I341" s="226" t="str">
        <f>IF(B341="","",VLOOKUP(G341,'TONG HOP'!$C$8:$F$799,4,0))</f>
        <v>kg</v>
      </c>
      <c r="J341" s="63">
        <f t="shared" si="78"/>
        <v>33535</v>
      </c>
      <c r="K341" s="63">
        <f t="shared" si="79"/>
        <v>35300</v>
      </c>
      <c r="L341" s="63">
        <f t="shared" si="80"/>
        <v>35300</v>
      </c>
      <c r="M341" s="392">
        <f>IF(Y341="","",VLOOKUP(G341,'Danh mục CODE'!$D$2:$I$1880,4,0))</f>
        <v>0.05</v>
      </c>
      <c r="N341" s="484"/>
      <c r="O341" s="392">
        <f t="shared" si="75"/>
        <v>0</v>
      </c>
      <c r="P341" s="392">
        <f>IF(Y341="","",VLOOKUP(G341,'Danh mục CODE'!$D$2:$I$1880,5,0))</f>
        <v>0</v>
      </c>
      <c r="Q341" s="392"/>
      <c r="R341" s="392">
        <f t="shared" si="76"/>
        <v>0</v>
      </c>
      <c r="S341" s="394" t="str">
        <f t="shared" si="84"/>
        <v/>
      </c>
      <c r="T341" s="394">
        <f t="shared" si="82"/>
        <v>0</v>
      </c>
      <c r="U341" s="394">
        <f t="shared" si="83"/>
        <v>0</v>
      </c>
      <c r="V341" s="424" t="e">
        <f t="shared" si="81"/>
        <v>#VALUE!</v>
      </c>
      <c r="W341" s="21"/>
      <c r="X341" s="515">
        <v>53070</v>
      </c>
      <c r="Y341" s="515">
        <v>17770</v>
      </c>
      <c r="Z341" s="513">
        <v>692</v>
      </c>
      <c r="AA341" s="514" t="s">
        <v>1518</v>
      </c>
      <c r="AE341" s="333"/>
    </row>
    <row r="342" spans="1:31" s="32" customFormat="1">
      <c r="A342" s="50">
        <f t="shared" si="85"/>
        <v>337</v>
      </c>
      <c r="B342" s="580" t="s">
        <v>1699</v>
      </c>
      <c r="C342" s="23" t="s">
        <v>742</v>
      </c>
      <c r="D342" s="489" t="s">
        <v>1825</v>
      </c>
      <c r="E342" s="318" t="str">
        <f>IF(G342="","",VLOOKUP(G342,'Danh mục CODE'!$D$2:$J$20064,7,0))</f>
        <v>NCC04947</v>
      </c>
      <c r="F342" s="28" t="str">
        <f>IF(E342="","",VLOOKUP(E342,'TONG HOP'!$E$8:$W$1883,19,0))</f>
        <v>CÔNG TY TNHH DỊCH VỤ THƯƠNG MẠI VẬN TẢI NAM PHÚC KHANG</v>
      </c>
      <c r="G342" s="315" t="s">
        <v>1854</v>
      </c>
      <c r="H342" s="226" t="str">
        <f>IF(E342="","",VLOOKUP(G342,'TONG HOP'!$C$8:$E$799,2,0))</f>
        <v>Đá 0.5 mm3 (Bột đá PH04)</v>
      </c>
      <c r="I342" s="226" t="str">
        <f>IF(B342="","",VLOOKUP(G342,'TONG HOP'!$C$8:$F$799,4,0))</f>
        <v>kg</v>
      </c>
      <c r="J342" s="63">
        <f t="shared" si="78"/>
        <v>29032</v>
      </c>
      <c r="K342" s="63">
        <f t="shared" si="79"/>
        <v>30560</v>
      </c>
      <c r="L342" s="63">
        <f t="shared" si="80"/>
        <v>30560</v>
      </c>
      <c r="M342" s="392">
        <f>IF(Y342="","",VLOOKUP(G342,'Danh mục CODE'!$D$2:$I$1880,4,0))</f>
        <v>0.05</v>
      </c>
      <c r="N342" s="484"/>
      <c r="O342" s="392">
        <f t="shared" si="75"/>
        <v>0</v>
      </c>
      <c r="P342" s="392">
        <f>IF(Y342="","",VLOOKUP(G342,'Danh mục CODE'!$D$2:$I$1880,5,0))</f>
        <v>0</v>
      </c>
      <c r="Q342" s="392"/>
      <c r="R342" s="392">
        <f t="shared" si="76"/>
        <v>0</v>
      </c>
      <c r="S342" s="394" t="str">
        <f t="shared" si="84"/>
        <v/>
      </c>
      <c r="T342" s="394">
        <f t="shared" si="82"/>
        <v>0</v>
      </c>
      <c r="U342" s="394">
        <f t="shared" si="83"/>
        <v>0</v>
      </c>
      <c r="V342" s="424" t="e">
        <f t="shared" si="81"/>
        <v>#VALUE!</v>
      </c>
      <c r="W342" s="21"/>
      <c r="X342" s="515">
        <v>49210</v>
      </c>
      <c r="Y342" s="515">
        <v>18650</v>
      </c>
      <c r="Z342" s="513">
        <v>695</v>
      </c>
      <c r="AA342" s="514" t="s">
        <v>1857</v>
      </c>
      <c r="AE342" s="333"/>
    </row>
    <row r="343" spans="1:31" s="32" customFormat="1">
      <c r="A343" s="50">
        <f t="shared" si="85"/>
        <v>338</v>
      </c>
      <c r="B343" s="580" t="s">
        <v>1699</v>
      </c>
      <c r="C343" s="23" t="s">
        <v>742</v>
      </c>
      <c r="D343" s="489" t="s">
        <v>1825</v>
      </c>
      <c r="E343" s="318" t="str">
        <f>IF(G343="","",VLOOKUP(G343,'Danh mục CODE'!$D$2:$J$20064,7,0))</f>
        <v>NCC04947</v>
      </c>
      <c r="F343" s="28" t="str">
        <f>IF(E343="","",VLOOKUP(E343,'TONG HOP'!$E$8:$W$1883,19,0))</f>
        <v>CÔNG TY TNHH DỊCH VỤ THƯƠNG MẠI VẬN TẢI NAM PHÚC KHANG</v>
      </c>
      <c r="G343" s="315" t="s">
        <v>1854</v>
      </c>
      <c r="H343" s="226" t="str">
        <f>IF(E343="","",VLOOKUP(G343,'TONG HOP'!$C$8:$E$799,2,0))</f>
        <v>Đá 0.5 mm3 (Bột đá PH04)</v>
      </c>
      <c r="I343" s="226" t="str">
        <f>IF(B343="","",VLOOKUP(G343,'TONG HOP'!$C$8:$F$799,4,0))</f>
        <v>kg</v>
      </c>
      <c r="J343" s="63">
        <f t="shared" si="78"/>
        <v>29146</v>
      </c>
      <c r="K343" s="63">
        <f t="shared" si="79"/>
        <v>30680</v>
      </c>
      <c r="L343" s="63">
        <f t="shared" si="80"/>
        <v>30680</v>
      </c>
      <c r="M343" s="392">
        <f>IF(Y343="","",VLOOKUP(G343,'Danh mục CODE'!$D$2:$I$1880,4,0))</f>
        <v>0.05</v>
      </c>
      <c r="N343" s="484"/>
      <c r="O343" s="392">
        <f t="shared" si="75"/>
        <v>0</v>
      </c>
      <c r="P343" s="392">
        <f>IF(Y343="","",VLOOKUP(G343,'Danh mục CODE'!$D$2:$I$1880,5,0))</f>
        <v>0</v>
      </c>
      <c r="Q343" s="392"/>
      <c r="R343" s="392">
        <f t="shared" si="76"/>
        <v>0</v>
      </c>
      <c r="S343" s="394" t="str">
        <f t="shared" si="84"/>
        <v/>
      </c>
      <c r="T343" s="394">
        <f t="shared" si="82"/>
        <v>0</v>
      </c>
      <c r="U343" s="394">
        <f t="shared" si="83"/>
        <v>0</v>
      </c>
      <c r="V343" s="424" t="e">
        <f t="shared" si="81"/>
        <v>#VALUE!</v>
      </c>
      <c r="W343" s="21"/>
      <c r="X343" s="515">
        <v>49090</v>
      </c>
      <c r="Y343" s="515">
        <v>18410</v>
      </c>
      <c r="Z343" s="513">
        <v>696</v>
      </c>
      <c r="AA343" s="514" t="s">
        <v>1858</v>
      </c>
      <c r="AE343" s="333"/>
    </row>
    <row r="344" spans="1:31" s="32" customFormat="1">
      <c r="A344" s="50">
        <f t="shared" si="85"/>
        <v>339</v>
      </c>
      <c r="B344" s="580" t="s">
        <v>1699</v>
      </c>
      <c r="C344" s="23" t="s">
        <v>742</v>
      </c>
      <c r="D344" s="489" t="s">
        <v>1825</v>
      </c>
      <c r="E344" s="318" t="str">
        <f>IF(G344="","",VLOOKUP(G344,'Danh mục CODE'!$D$2:$J$20064,7,0))</f>
        <v>NCC04947</v>
      </c>
      <c r="F344" s="28" t="str">
        <f>IF(E344="","",VLOOKUP(E344,'TONG HOP'!$E$8:$W$1883,19,0))</f>
        <v>CÔNG TY TNHH DỊCH VỤ THƯƠNG MẠI VẬN TẢI NAM PHÚC KHANG</v>
      </c>
      <c r="G344" s="315" t="s">
        <v>1854</v>
      </c>
      <c r="H344" s="226" t="str">
        <f>IF(E344="","",VLOOKUP(G344,'TONG HOP'!$C$8:$E$799,2,0))</f>
        <v>Đá 0.5 mm3 (Bột đá PH04)</v>
      </c>
      <c r="I344" s="226" t="str">
        <f>IF(B344="","",VLOOKUP(G344,'TONG HOP'!$C$8:$F$799,4,0))</f>
        <v>kg</v>
      </c>
      <c r="J344" s="63">
        <f t="shared" si="78"/>
        <v>28091.5</v>
      </c>
      <c r="K344" s="63">
        <f t="shared" si="79"/>
        <v>29570</v>
      </c>
      <c r="L344" s="63">
        <f t="shared" si="80"/>
        <v>29570</v>
      </c>
      <c r="M344" s="392">
        <f>IF(Y344="","",VLOOKUP(G344,'Danh mục CODE'!$D$2:$I$1880,4,0))</f>
        <v>0.05</v>
      </c>
      <c r="N344" s="484"/>
      <c r="O344" s="392">
        <f t="shared" si="75"/>
        <v>0</v>
      </c>
      <c r="P344" s="392">
        <f>IF(Y344="","",VLOOKUP(G344,'Danh mục CODE'!$D$2:$I$1880,5,0))</f>
        <v>0</v>
      </c>
      <c r="Q344" s="392"/>
      <c r="R344" s="392">
        <f t="shared" si="76"/>
        <v>0</v>
      </c>
      <c r="S344" s="394" t="str">
        <f t="shared" si="84"/>
        <v/>
      </c>
      <c r="T344" s="394">
        <f t="shared" si="82"/>
        <v>0</v>
      </c>
      <c r="U344" s="394">
        <f t="shared" si="83"/>
        <v>0</v>
      </c>
      <c r="V344" s="424" t="e">
        <f t="shared" si="81"/>
        <v>#VALUE!</v>
      </c>
      <c r="W344" s="21"/>
      <c r="X344" s="515">
        <v>49220</v>
      </c>
      <c r="Y344" s="515">
        <v>19650</v>
      </c>
      <c r="Z344" s="513">
        <v>697</v>
      </c>
      <c r="AA344" s="514" t="s">
        <v>1859</v>
      </c>
      <c r="AE344" s="333"/>
    </row>
    <row r="345" spans="1:31" s="32" customFormat="1">
      <c r="A345" s="50">
        <f t="shared" si="85"/>
        <v>340</v>
      </c>
      <c r="B345" s="580" t="s">
        <v>1700</v>
      </c>
      <c r="C345" s="23" t="s">
        <v>742</v>
      </c>
      <c r="D345" s="489" t="s">
        <v>1864</v>
      </c>
      <c r="E345" s="318" t="str">
        <f>IF(G345="","",VLOOKUP(G345,'Danh mục CODE'!$D$2:$J$20064,7,0))</f>
        <v>NCC02121</v>
      </c>
      <c r="F345" s="28" t="str">
        <f>IF(E345="","",VLOOKUP(E345,'TONG HOP'!$E$8:$W$1883,19,0))</f>
        <v>CÔNG TY TNHH CHẤT ĐỐT HÙNG LÊ</v>
      </c>
      <c r="G345" s="315" t="s">
        <v>1481</v>
      </c>
      <c r="H345" s="226" t="str">
        <f>IF(E345="","",VLOOKUP(G345,'TONG HOP'!$C$8:$E$799,2,0))</f>
        <v>Vỏ điều- Hùng Lê lô 1</v>
      </c>
      <c r="I345" s="226" t="str">
        <f>IF(B345="","",VLOOKUP(G345,'TONG HOP'!$C$8:$F$799,4,0))</f>
        <v>kg</v>
      </c>
      <c r="J345" s="63">
        <f t="shared" si="78"/>
        <v>30719.200000000001</v>
      </c>
      <c r="K345" s="63">
        <f t="shared" si="79"/>
        <v>35720</v>
      </c>
      <c r="L345" s="63">
        <f t="shared" si="80"/>
        <v>35720</v>
      </c>
      <c r="M345" s="392">
        <f>IF(Y345="","",VLOOKUP(G345,'Danh mục CODE'!$D$2:$I$1880,4,0))</f>
        <v>0.14000000000000001</v>
      </c>
      <c r="N345" s="484"/>
      <c r="O345" s="392">
        <f t="shared" si="75"/>
        <v>0</v>
      </c>
      <c r="P345" s="392">
        <f>IF(Y345="","",VLOOKUP(G345,'Danh mục CODE'!$D$2:$I$1880,5,0))</f>
        <v>0</v>
      </c>
      <c r="Q345" s="392"/>
      <c r="R345" s="392">
        <f t="shared" si="76"/>
        <v>0</v>
      </c>
      <c r="S345" s="394" t="str">
        <f t="shared" si="84"/>
        <v/>
      </c>
      <c r="T345" s="394">
        <f t="shared" si="82"/>
        <v>0</v>
      </c>
      <c r="U345" s="394">
        <f t="shared" si="83"/>
        <v>0</v>
      </c>
      <c r="V345" s="424" t="e">
        <f t="shared" si="81"/>
        <v>#VALUE!</v>
      </c>
      <c r="W345" s="21"/>
      <c r="X345" s="515">
        <v>50540</v>
      </c>
      <c r="Y345" s="515">
        <v>14820</v>
      </c>
      <c r="Z345" s="513">
        <v>722</v>
      </c>
      <c r="AA345" s="514" t="s">
        <v>1521</v>
      </c>
      <c r="AE345" s="333"/>
    </row>
    <row r="346" spans="1:31" s="32" customFormat="1">
      <c r="A346" s="50">
        <f t="shared" si="85"/>
        <v>341</v>
      </c>
      <c r="B346" s="580" t="s">
        <v>1701</v>
      </c>
      <c r="C346" s="23" t="s">
        <v>742</v>
      </c>
      <c r="D346" s="489" t="s">
        <v>1864</v>
      </c>
      <c r="E346" s="318" t="str">
        <f>IF(G346="","",VLOOKUP(G346,'Danh mục CODE'!$D$2:$J$20064,7,0))</f>
        <v>NCC04859</v>
      </c>
      <c r="F346" s="28" t="str">
        <f>IF(E346="","",VLOOKUP(E346,'TONG HOP'!$E$8:$W$1883,19,0))</f>
        <v>CÔNG TY TNHH DT GREENPOWER</v>
      </c>
      <c r="G346" s="315" t="s">
        <v>1497</v>
      </c>
      <c r="H346" s="226" t="str">
        <f>IF(E346="","",VLOOKUP(G346,'TONG HOP'!$C$8:$E$799,2,0))</f>
        <v>Vỏ điều- GreenPower lô 1</v>
      </c>
      <c r="I346" s="226" t="str">
        <f>IF(B346="","",VLOOKUP(G346,'TONG HOP'!$C$8:$F$799,4,0))</f>
        <v>kg</v>
      </c>
      <c r="J346" s="63">
        <f t="shared" si="78"/>
        <v>34494.6</v>
      </c>
      <c r="K346" s="63">
        <f t="shared" si="79"/>
        <v>40110</v>
      </c>
      <c r="L346" s="63">
        <f t="shared" si="80"/>
        <v>40110</v>
      </c>
      <c r="M346" s="392">
        <f>IF(Y346="","",VLOOKUP(G346,'Danh mục CODE'!$D$2:$I$1880,4,0))</f>
        <v>0.14000000000000001</v>
      </c>
      <c r="N346" s="484"/>
      <c r="O346" s="392">
        <f t="shared" si="75"/>
        <v>0</v>
      </c>
      <c r="P346" s="392">
        <f>IF(Y346="","",VLOOKUP(G346,'Danh mục CODE'!$D$2:$I$1880,5,0))</f>
        <v>0</v>
      </c>
      <c r="Q346" s="392"/>
      <c r="R346" s="392">
        <f t="shared" si="76"/>
        <v>0</v>
      </c>
      <c r="S346" s="394" t="str">
        <f t="shared" si="84"/>
        <v/>
      </c>
      <c r="T346" s="394">
        <f t="shared" si="82"/>
        <v>0</v>
      </c>
      <c r="U346" s="394">
        <f t="shared" si="83"/>
        <v>0</v>
      </c>
      <c r="V346" s="424" t="e">
        <f t="shared" si="81"/>
        <v>#VALUE!</v>
      </c>
      <c r="W346" s="21"/>
      <c r="X346" s="515">
        <v>64770</v>
      </c>
      <c r="Y346" s="515">
        <v>24660</v>
      </c>
      <c r="Z346" s="513">
        <v>731</v>
      </c>
      <c r="AA346" s="581" t="s">
        <v>1792</v>
      </c>
      <c r="AE346" s="333"/>
    </row>
    <row r="347" spans="1:31" s="32" customFormat="1">
      <c r="A347" s="50">
        <f t="shared" si="85"/>
        <v>342</v>
      </c>
      <c r="B347" s="580"/>
      <c r="C347" s="23" t="s">
        <v>742</v>
      </c>
      <c r="D347" s="489" t="s">
        <v>1864</v>
      </c>
      <c r="E347" s="318" t="str">
        <f>IF(G347="","",VLOOKUP(G347,'Danh mục CODE'!$D$2:$J$20064,7,0))</f>
        <v/>
      </c>
      <c r="F347" s="28" t="str">
        <f>IF(E347="","",VLOOKUP(E347,'TONG HOP'!$E$8:$W$1883,19,0))</f>
        <v/>
      </c>
      <c r="G347" s="315"/>
      <c r="H347" s="226" t="str">
        <f>IF(E347="","",VLOOKUP(G347,'TONG HOP'!$C$8:$E$799,2,0))</f>
        <v/>
      </c>
      <c r="I347" s="226" t="str">
        <f>IF(B347="","",VLOOKUP(G347,'TONG HOP'!$C$8:$F$799,4,0))</f>
        <v/>
      </c>
      <c r="J347" s="63" t="str">
        <f t="shared" si="78"/>
        <v/>
      </c>
      <c r="K347" s="63" t="str">
        <f t="shared" si="79"/>
        <v/>
      </c>
      <c r="L347" s="63">
        <f t="shared" si="80"/>
        <v>0</v>
      </c>
      <c r="M347" s="392" t="str">
        <f>IF(Y347="","",VLOOKUP(G347,'Danh mục CODE'!$D$2:$I$1880,4,0))</f>
        <v/>
      </c>
      <c r="N347" s="484"/>
      <c r="O347" s="392" t="str">
        <f t="shared" si="75"/>
        <v/>
      </c>
      <c r="P347" s="392" t="str">
        <f>IF(Y347="","",VLOOKUP(G347,'Danh mục CODE'!$D$2:$I$1880,5,0))</f>
        <v/>
      </c>
      <c r="Q347" s="392"/>
      <c r="R347" s="392" t="str">
        <f t="shared" si="76"/>
        <v/>
      </c>
      <c r="S347" s="394" t="e">
        <f t="shared" si="84"/>
        <v>#VALUE!</v>
      </c>
      <c r="T347" s="394" t="str">
        <f t="shared" si="82"/>
        <v/>
      </c>
      <c r="U347" s="394" t="str">
        <f t="shared" si="83"/>
        <v/>
      </c>
      <c r="V347" s="424" t="str">
        <f t="shared" si="81"/>
        <v/>
      </c>
      <c r="W347" s="21"/>
      <c r="X347" s="515"/>
      <c r="Y347" s="515"/>
      <c r="Z347" s="513"/>
      <c r="AA347" s="514"/>
      <c r="AE347" s="333"/>
    </row>
    <row r="348" spans="1:31" s="32" customFormat="1">
      <c r="A348" s="50">
        <f t="shared" si="85"/>
        <v>343</v>
      </c>
      <c r="B348" s="580"/>
      <c r="C348" s="23" t="s">
        <v>742</v>
      </c>
      <c r="D348" s="489" t="s">
        <v>1864</v>
      </c>
      <c r="E348" s="318" t="str">
        <f>IF(G348="","",VLOOKUP(G348,'Danh mục CODE'!$D$2:$J$20064,7,0))</f>
        <v/>
      </c>
      <c r="F348" s="28" t="str">
        <f>IF(E348="","",VLOOKUP(E348,'TONG HOP'!$E$8:$W$1883,19,0))</f>
        <v/>
      </c>
      <c r="G348" s="315"/>
      <c r="H348" s="226" t="str">
        <f>IF(E348="","",VLOOKUP(G348,'TONG HOP'!$C$8:$E$799,2,0))</f>
        <v/>
      </c>
      <c r="I348" s="226" t="str">
        <f>IF(B348="","",VLOOKUP(G348,'TONG HOP'!$C$8:$F$799,4,0))</f>
        <v/>
      </c>
      <c r="J348" s="63" t="str">
        <f t="shared" si="78"/>
        <v/>
      </c>
      <c r="K348" s="63" t="str">
        <f t="shared" si="79"/>
        <v/>
      </c>
      <c r="L348" s="63">
        <f t="shared" si="80"/>
        <v>0</v>
      </c>
      <c r="M348" s="392" t="str">
        <f>IF(Y348="","",VLOOKUP(G348,'Danh mục CODE'!$D$2:$I$1880,4,0))</f>
        <v/>
      </c>
      <c r="N348" s="484"/>
      <c r="O348" s="392" t="str">
        <f t="shared" si="75"/>
        <v/>
      </c>
      <c r="P348" s="392" t="str">
        <f>IF(Y348="","",VLOOKUP(G348,'Danh mục CODE'!$D$2:$I$1880,5,0))</f>
        <v/>
      </c>
      <c r="Q348" s="392"/>
      <c r="R348" s="392" t="str">
        <f t="shared" si="76"/>
        <v/>
      </c>
      <c r="S348" s="394" t="e">
        <f t="shared" si="84"/>
        <v>#VALUE!</v>
      </c>
      <c r="T348" s="394" t="str">
        <f t="shared" si="82"/>
        <v/>
      </c>
      <c r="U348" s="394" t="str">
        <f t="shared" si="83"/>
        <v/>
      </c>
      <c r="V348" s="424" t="str">
        <f t="shared" si="81"/>
        <v/>
      </c>
      <c r="W348" s="21"/>
      <c r="X348" s="515"/>
      <c r="Y348" s="515"/>
      <c r="Z348" s="513"/>
      <c r="AA348" s="514"/>
      <c r="AE348" s="333"/>
    </row>
    <row r="349" spans="1:31" s="32" customFormat="1">
      <c r="A349" s="50">
        <f t="shared" si="85"/>
        <v>344</v>
      </c>
      <c r="B349" s="580"/>
      <c r="C349" s="23" t="s">
        <v>742</v>
      </c>
      <c r="D349" s="489" t="s">
        <v>1864</v>
      </c>
      <c r="E349" s="318" t="str">
        <f>IF(G349="","",VLOOKUP(G349,'Danh mục CODE'!$D$2:$J$20064,7,0))</f>
        <v/>
      </c>
      <c r="F349" s="28" t="str">
        <f>IF(E349="","",VLOOKUP(E349,'TONG HOP'!$E$8:$W$1883,19,0))</f>
        <v/>
      </c>
      <c r="G349" s="315"/>
      <c r="H349" s="226" t="str">
        <f>IF(E349="","",VLOOKUP(G349,'TONG HOP'!$C$8:$E$799,2,0))</f>
        <v/>
      </c>
      <c r="I349" s="226" t="str">
        <f>IF(B349="","",VLOOKUP(G349,'TONG HOP'!$C$8:$F$799,4,0))</f>
        <v/>
      </c>
      <c r="J349" s="63" t="str">
        <f t="shared" si="78"/>
        <v/>
      </c>
      <c r="K349" s="63" t="str">
        <f t="shared" si="79"/>
        <v/>
      </c>
      <c r="L349" s="63">
        <f t="shared" si="80"/>
        <v>0</v>
      </c>
      <c r="M349" s="392" t="str">
        <f>IF(Y349="","",VLOOKUP(G349,'Danh mục CODE'!$D$2:$I$1880,4,0))</f>
        <v/>
      </c>
      <c r="N349" s="484"/>
      <c r="O349" s="392" t="str">
        <f t="shared" si="75"/>
        <v/>
      </c>
      <c r="P349" s="392" t="str">
        <f>IF(Y349="","",VLOOKUP(G349,'Danh mục CODE'!$D$2:$I$1880,5,0))</f>
        <v/>
      </c>
      <c r="Q349" s="392"/>
      <c r="R349" s="392" t="str">
        <f t="shared" si="76"/>
        <v/>
      </c>
      <c r="S349" s="394" t="e">
        <f t="shared" si="84"/>
        <v>#VALUE!</v>
      </c>
      <c r="T349" s="394" t="str">
        <f t="shared" si="82"/>
        <v/>
      </c>
      <c r="U349" s="394" t="str">
        <f t="shared" si="83"/>
        <v/>
      </c>
      <c r="V349" s="424" t="str">
        <f t="shared" si="81"/>
        <v/>
      </c>
      <c r="W349" s="21"/>
      <c r="X349" s="515"/>
      <c r="Y349" s="515"/>
      <c r="Z349" s="513"/>
      <c r="AA349" s="514"/>
      <c r="AE349" s="333"/>
    </row>
    <row r="350" spans="1:31" s="32" customFormat="1">
      <c r="A350" s="50">
        <f t="shared" si="85"/>
        <v>345</v>
      </c>
      <c r="B350" s="580"/>
      <c r="C350" s="23" t="s">
        <v>742</v>
      </c>
      <c r="D350" s="489" t="s">
        <v>1864</v>
      </c>
      <c r="E350" s="318" t="str">
        <f>IF(G350="","",VLOOKUP(G350,'Danh mục CODE'!$D$2:$J$20064,7,0))</f>
        <v/>
      </c>
      <c r="F350" s="28" t="str">
        <f>IF(E350="","",VLOOKUP(E350,'TONG HOP'!$E$8:$W$1883,19,0))</f>
        <v/>
      </c>
      <c r="G350" s="315"/>
      <c r="H350" s="226" t="str">
        <f>IF(E350="","",VLOOKUP(G350,'TONG HOP'!$C$8:$E$799,2,0))</f>
        <v/>
      </c>
      <c r="I350" s="226" t="str">
        <f>IF(B350="","",VLOOKUP(G350,'TONG HOP'!$C$8:$F$799,4,0))</f>
        <v/>
      </c>
      <c r="J350" s="63" t="str">
        <f t="shared" si="78"/>
        <v/>
      </c>
      <c r="K350" s="63" t="str">
        <f t="shared" si="79"/>
        <v/>
      </c>
      <c r="L350" s="63">
        <f t="shared" si="80"/>
        <v>0</v>
      </c>
      <c r="M350" s="392" t="str">
        <f>IF(Y350="","",VLOOKUP(G350,'Danh mục CODE'!$D$2:$I$1880,4,0))</f>
        <v/>
      </c>
      <c r="N350" s="484"/>
      <c r="O350" s="392" t="str">
        <f t="shared" si="75"/>
        <v/>
      </c>
      <c r="P350" s="392" t="str">
        <f>IF(Y350="","",VLOOKUP(G350,'Danh mục CODE'!$D$2:$I$1880,5,0))</f>
        <v/>
      </c>
      <c r="Q350" s="392"/>
      <c r="R350" s="392" t="str">
        <f t="shared" si="76"/>
        <v/>
      </c>
      <c r="S350" s="394" t="e">
        <f t="shared" si="84"/>
        <v>#VALUE!</v>
      </c>
      <c r="T350" s="394" t="str">
        <f t="shared" si="82"/>
        <v/>
      </c>
      <c r="U350" s="394" t="str">
        <f t="shared" si="83"/>
        <v/>
      </c>
      <c r="V350" s="424" t="str">
        <f t="shared" si="81"/>
        <v/>
      </c>
      <c r="W350" s="21"/>
      <c r="X350" s="515"/>
      <c r="Y350" s="515"/>
      <c r="Z350" s="513"/>
      <c r="AA350" s="514"/>
      <c r="AE350" s="333"/>
    </row>
    <row r="351" spans="1:31" s="32" customFormat="1">
      <c r="A351" s="50">
        <f t="shared" si="85"/>
        <v>346</v>
      </c>
      <c r="B351" s="580"/>
      <c r="C351" s="23" t="s">
        <v>742</v>
      </c>
      <c r="D351" s="489" t="s">
        <v>1864</v>
      </c>
      <c r="E351" s="318" t="str">
        <f>IF(G351="","",VLOOKUP(G351,'Danh mục CODE'!$D$2:$J$20064,7,0))</f>
        <v/>
      </c>
      <c r="F351" s="28" t="str">
        <f>IF(E351="","",VLOOKUP(E351,'TONG HOP'!$E$8:$W$1883,19,0))</f>
        <v/>
      </c>
      <c r="G351" s="315"/>
      <c r="H351" s="226" t="str">
        <f>IF(E351="","",VLOOKUP(G351,'TONG HOP'!$C$8:$E$799,2,0))</f>
        <v/>
      </c>
      <c r="I351" s="226" t="str">
        <f>IF(B351="","",VLOOKUP(G351,'TONG HOP'!$C$8:$F$799,4,0))</f>
        <v/>
      </c>
      <c r="J351" s="63" t="str">
        <f t="shared" si="78"/>
        <v/>
      </c>
      <c r="K351" s="63" t="str">
        <f t="shared" si="79"/>
        <v/>
      </c>
      <c r="L351" s="63">
        <f t="shared" si="80"/>
        <v>0</v>
      </c>
      <c r="M351" s="392" t="str">
        <f>IF(Y351="","",VLOOKUP(G351,'Danh mục CODE'!$D$2:$I$1880,4,0))</f>
        <v/>
      </c>
      <c r="N351" s="484"/>
      <c r="O351" s="392" t="str">
        <f t="shared" si="75"/>
        <v/>
      </c>
      <c r="P351" s="392" t="str">
        <f>IF(Y351="","",VLOOKUP(G351,'Danh mục CODE'!$D$2:$I$1880,5,0))</f>
        <v/>
      </c>
      <c r="Q351" s="392"/>
      <c r="R351" s="392" t="str">
        <f t="shared" si="76"/>
        <v/>
      </c>
      <c r="S351" s="394" t="e">
        <f t="shared" si="84"/>
        <v>#VALUE!</v>
      </c>
      <c r="T351" s="394" t="str">
        <f t="shared" si="82"/>
        <v/>
      </c>
      <c r="U351" s="394" t="str">
        <f t="shared" si="83"/>
        <v/>
      </c>
      <c r="V351" s="424" t="str">
        <f t="shared" si="81"/>
        <v/>
      </c>
      <c r="W351" s="21"/>
      <c r="X351" s="515"/>
      <c r="Y351" s="515"/>
      <c r="Z351" s="513"/>
      <c r="AA351" s="514"/>
      <c r="AE351" s="333"/>
    </row>
    <row r="352" spans="1:31" s="32" customFormat="1">
      <c r="A352" s="50">
        <f t="shared" si="85"/>
        <v>347</v>
      </c>
      <c r="B352" s="580"/>
      <c r="C352" s="23" t="s">
        <v>742</v>
      </c>
      <c r="D352" s="489" t="s">
        <v>1864</v>
      </c>
      <c r="E352" s="318" t="str">
        <f>IF(G352="","",VLOOKUP(G352,'Danh mục CODE'!$D$2:$J$20064,7,0))</f>
        <v/>
      </c>
      <c r="F352" s="28" t="str">
        <f>IF(E352="","",VLOOKUP(E352,'TONG HOP'!$E$8:$W$1883,19,0))</f>
        <v/>
      </c>
      <c r="G352" s="315"/>
      <c r="H352" s="226" t="str">
        <f>IF(E352="","",VLOOKUP(G352,'TONG HOP'!$C$8:$E$799,2,0))</f>
        <v/>
      </c>
      <c r="I352" s="226" t="str">
        <f>IF(B352="","",VLOOKUP(G352,'TONG HOP'!$C$8:$F$799,4,0))</f>
        <v/>
      </c>
      <c r="J352" s="63" t="str">
        <f t="shared" si="78"/>
        <v/>
      </c>
      <c r="K352" s="63" t="str">
        <f t="shared" si="79"/>
        <v/>
      </c>
      <c r="L352" s="63">
        <f t="shared" si="80"/>
        <v>0</v>
      </c>
      <c r="M352" s="392" t="str">
        <f>IF(Y352="","",VLOOKUP(G352,'Danh mục CODE'!$D$2:$I$1880,4,0))</f>
        <v/>
      </c>
      <c r="N352" s="484"/>
      <c r="O352" s="392" t="str">
        <f t="shared" si="75"/>
        <v/>
      </c>
      <c r="P352" s="392" t="str">
        <f>IF(Y352="","",VLOOKUP(G352,'Danh mục CODE'!$D$2:$I$1880,5,0))</f>
        <v/>
      </c>
      <c r="Q352" s="392"/>
      <c r="R352" s="392" t="str">
        <f t="shared" si="76"/>
        <v/>
      </c>
      <c r="S352" s="394" t="e">
        <f t="shared" si="84"/>
        <v>#VALUE!</v>
      </c>
      <c r="T352" s="394" t="str">
        <f t="shared" si="82"/>
        <v/>
      </c>
      <c r="U352" s="394" t="str">
        <f t="shared" si="83"/>
        <v/>
      </c>
      <c r="V352" s="424" t="str">
        <f t="shared" si="81"/>
        <v/>
      </c>
      <c r="W352" s="21"/>
      <c r="X352" s="515"/>
      <c r="Y352" s="515"/>
      <c r="Z352" s="513"/>
      <c r="AA352" s="514"/>
      <c r="AE352" s="333"/>
    </row>
    <row r="353" spans="1:31" s="32" customFormat="1">
      <c r="A353" s="50">
        <f t="shared" si="85"/>
        <v>348</v>
      </c>
      <c r="B353" s="580"/>
      <c r="C353" s="23" t="s">
        <v>742</v>
      </c>
      <c r="D353" s="489" t="s">
        <v>1864</v>
      </c>
      <c r="E353" s="318" t="str">
        <f>IF(G353="","",VLOOKUP(G353,'Danh mục CODE'!$D$2:$J$20064,7,0))</f>
        <v/>
      </c>
      <c r="F353" s="28" t="str">
        <f>IF(E353="","",VLOOKUP(E353,'TONG HOP'!$E$8:$W$1883,19,0))</f>
        <v/>
      </c>
      <c r="G353" s="17"/>
      <c r="H353" s="226" t="str">
        <f>IF(E353="","",VLOOKUP(G353,'TONG HOP'!$C$8:$E$799,2,0))</f>
        <v/>
      </c>
      <c r="I353" s="226" t="str">
        <f>IF(B353="","",VLOOKUP(G353,'TONG HOP'!$C$8:$F$799,4,0))</f>
        <v/>
      </c>
      <c r="J353" s="63" t="str">
        <f t="shared" si="78"/>
        <v/>
      </c>
      <c r="K353" s="63" t="str">
        <f t="shared" si="79"/>
        <v/>
      </c>
      <c r="L353" s="63">
        <f t="shared" si="80"/>
        <v>0</v>
      </c>
      <c r="M353" s="392" t="str">
        <f>IF(Y353="","",VLOOKUP(G353,'Danh mục CODE'!$D$2:$I$1880,4,0))</f>
        <v/>
      </c>
      <c r="N353" s="484"/>
      <c r="O353" s="392" t="str">
        <f t="shared" si="75"/>
        <v/>
      </c>
      <c r="P353" s="392" t="str">
        <f>IF(Y353="","",VLOOKUP(G353,'Danh mục CODE'!$D$2:$I$1880,5,0))</f>
        <v/>
      </c>
      <c r="Q353" s="392"/>
      <c r="R353" s="392" t="str">
        <f t="shared" si="76"/>
        <v/>
      </c>
      <c r="S353" s="394" t="e">
        <f t="shared" si="84"/>
        <v>#VALUE!</v>
      </c>
      <c r="T353" s="394" t="str">
        <f t="shared" si="82"/>
        <v/>
      </c>
      <c r="U353" s="394" t="str">
        <f t="shared" si="83"/>
        <v/>
      </c>
      <c r="V353" s="424" t="str">
        <f t="shared" si="81"/>
        <v/>
      </c>
      <c r="W353" s="21"/>
      <c r="X353" s="515"/>
      <c r="Y353" s="515"/>
      <c r="Z353" s="513"/>
      <c r="AA353" s="514"/>
      <c r="AE353" s="333"/>
    </row>
    <row r="354" spans="1:31" s="32" customFormat="1">
      <c r="A354" s="50">
        <f t="shared" si="85"/>
        <v>349</v>
      </c>
      <c r="B354" s="580"/>
      <c r="C354" s="23" t="s">
        <v>742</v>
      </c>
      <c r="D354" s="489" t="s">
        <v>1864</v>
      </c>
      <c r="E354" s="318" t="str">
        <f>IF(G354="","",VLOOKUP(G354,'Danh mục CODE'!$D$2:$J$20064,7,0))</f>
        <v/>
      </c>
      <c r="F354" s="28" t="str">
        <f>IF(E354="","",VLOOKUP(E354,'TONG HOP'!$E$8:$W$1883,19,0))</f>
        <v/>
      </c>
      <c r="G354" s="17"/>
      <c r="H354" s="226" t="str">
        <f>IF(E354="","",VLOOKUP(G354,'TONG HOP'!$C$8:$E$799,2,0))</f>
        <v/>
      </c>
      <c r="I354" s="226" t="str">
        <f>IF(B354="","",VLOOKUP(G354,'TONG HOP'!$C$8:$F$799,4,0))</f>
        <v/>
      </c>
      <c r="J354" s="63" t="str">
        <f t="shared" si="78"/>
        <v/>
      </c>
      <c r="K354" s="63" t="str">
        <f t="shared" si="79"/>
        <v/>
      </c>
      <c r="L354" s="63">
        <f t="shared" si="80"/>
        <v>0</v>
      </c>
      <c r="M354" s="392" t="str">
        <f>IF(Y354="","",VLOOKUP(G354,'Danh mục CODE'!$D$2:$I$1880,4,0))</f>
        <v/>
      </c>
      <c r="N354" s="484"/>
      <c r="O354" s="392" t="str">
        <f t="shared" si="75"/>
        <v/>
      </c>
      <c r="P354" s="392" t="str">
        <f>IF(Y354="","",VLOOKUP(G354,'Danh mục CODE'!$D$2:$I$1880,5,0))</f>
        <v/>
      </c>
      <c r="Q354" s="392"/>
      <c r="R354" s="392" t="str">
        <f t="shared" si="76"/>
        <v/>
      </c>
      <c r="S354" s="394" t="e">
        <f t="shared" si="84"/>
        <v>#VALUE!</v>
      </c>
      <c r="T354" s="394" t="str">
        <f t="shared" si="82"/>
        <v/>
      </c>
      <c r="U354" s="394" t="str">
        <f t="shared" si="83"/>
        <v/>
      </c>
      <c r="V354" s="424" t="str">
        <f t="shared" si="81"/>
        <v/>
      </c>
      <c r="W354" s="21"/>
      <c r="X354" s="515"/>
      <c r="Y354" s="515"/>
      <c r="Z354" s="513"/>
      <c r="AA354" s="581"/>
      <c r="AE354" s="333"/>
    </row>
    <row r="355" spans="1:31" s="32" customFormat="1">
      <c r="A355" s="50">
        <f t="shared" si="85"/>
        <v>350</v>
      </c>
      <c r="B355" s="580"/>
      <c r="C355" s="23" t="s">
        <v>742</v>
      </c>
      <c r="D355" s="489" t="s">
        <v>1864</v>
      </c>
      <c r="E355" s="318" t="str">
        <f>IF(G355="","",VLOOKUP(G355,'Danh mục CODE'!$D$2:$J$20064,7,0))</f>
        <v/>
      </c>
      <c r="F355" s="28" t="str">
        <f>IF(E355="","",VLOOKUP(E355,'TONG HOP'!$E$8:$W$1883,19,0))</f>
        <v/>
      </c>
      <c r="G355" s="17"/>
      <c r="H355" s="226" t="str">
        <f>IF(E355="","",VLOOKUP(G355,'TONG HOP'!$C$8:$E$799,2,0))</f>
        <v/>
      </c>
      <c r="I355" s="226" t="str">
        <f>IF(B355="","",VLOOKUP(G355,'TONG HOP'!$C$8:$F$799,4,0))</f>
        <v/>
      </c>
      <c r="J355" s="63" t="str">
        <f t="shared" si="78"/>
        <v/>
      </c>
      <c r="K355" s="63" t="str">
        <f t="shared" si="79"/>
        <v/>
      </c>
      <c r="L355" s="63">
        <f t="shared" si="80"/>
        <v>0</v>
      </c>
      <c r="M355" s="392" t="str">
        <f>IF(Y355="","",VLOOKUP(G355,'Danh mục CODE'!$D$2:$I$1880,4,0))</f>
        <v/>
      </c>
      <c r="N355" s="484"/>
      <c r="O355" s="392" t="str">
        <f t="shared" si="75"/>
        <v/>
      </c>
      <c r="P355" s="392" t="str">
        <f>IF(Y355="","",VLOOKUP(G355,'Danh mục CODE'!$D$2:$I$1880,5,0))</f>
        <v/>
      </c>
      <c r="Q355" s="392"/>
      <c r="R355" s="392" t="str">
        <f t="shared" si="76"/>
        <v/>
      </c>
      <c r="S355" s="394" t="e">
        <f t="shared" si="84"/>
        <v>#VALUE!</v>
      </c>
      <c r="T355" s="394" t="str">
        <f t="shared" si="82"/>
        <v/>
      </c>
      <c r="U355" s="394" t="str">
        <f t="shared" si="83"/>
        <v/>
      </c>
      <c r="V355" s="424" t="str">
        <f t="shared" si="81"/>
        <v/>
      </c>
      <c r="W355" s="21"/>
      <c r="X355" s="515"/>
      <c r="Y355" s="515"/>
      <c r="Z355" s="513"/>
      <c r="AA355" s="514"/>
      <c r="AE355" s="333"/>
    </row>
    <row r="356" spans="1:31" s="32" customFormat="1">
      <c r="A356" s="50">
        <f t="shared" si="85"/>
        <v>351</v>
      </c>
      <c r="B356" s="580"/>
      <c r="C356" s="23" t="s">
        <v>742</v>
      </c>
      <c r="D356" s="489" t="s">
        <v>1864</v>
      </c>
      <c r="E356" s="318" t="str">
        <f>IF(G356="","",VLOOKUP(G356,'Danh mục CODE'!$D$2:$J$20064,7,0))</f>
        <v/>
      </c>
      <c r="F356" s="28" t="str">
        <f>IF(E356="","",VLOOKUP(E356,'TONG HOP'!$E$8:$W$1883,19,0))</f>
        <v/>
      </c>
      <c r="G356" s="17"/>
      <c r="H356" s="226" t="str">
        <f>IF(E356="","",VLOOKUP(G356,'TONG HOP'!$C$8:$E$799,2,0))</f>
        <v/>
      </c>
      <c r="I356" s="226" t="str">
        <f>IF(B356="","",VLOOKUP(G356,'TONG HOP'!$C$8:$F$799,4,0))</f>
        <v/>
      </c>
      <c r="J356" s="63" t="str">
        <f t="shared" si="78"/>
        <v/>
      </c>
      <c r="K356" s="63" t="str">
        <f t="shared" si="79"/>
        <v/>
      </c>
      <c r="L356" s="63">
        <f t="shared" si="80"/>
        <v>0</v>
      </c>
      <c r="M356" s="392" t="str">
        <f>IF(Y356="","",VLOOKUP(G356,'Danh mục CODE'!$D$2:$I$1880,4,0))</f>
        <v/>
      </c>
      <c r="N356" s="484"/>
      <c r="O356" s="392" t="str">
        <f t="shared" si="75"/>
        <v/>
      </c>
      <c r="P356" s="392" t="str">
        <f>IF(Y356="","",VLOOKUP(G356,'Danh mục CODE'!$D$2:$I$1880,5,0))</f>
        <v/>
      </c>
      <c r="Q356" s="392"/>
      <c r="R356" s="392" t="str">
        <f t="shared" si="76"/>
        <v/>
      </c>
      <c r="S356" s="394" t="e">
        <f t="shared" si="84"/>
        <v>#VALUE!</v>
      </c>
      <c r="T356" s="394" t="str">
        <f t="shared" si="82"/>
        <v/>
      </c>
      <c r="U356" s="394" t="str">
        <f t="shared" si="83"/>
        <v/>
      </c>
      <c r="V356" s="424" t="str">
        <f t="shared" si="81"/>
        <v/>
      </c>
      <c r="W356" s="21"/>
      <c r="X356" s="515"/>
      <c r="Y356" s="515"/>
      <c r="Z356" s="513"/>
      <c r="AA356" s="514"/>
      <c r="AE356" s="333"/>
    </row>
    <row r="357" spans="1:31" s="32" customFormat="1">
      <c r="A357" s="50">
        <f t="shared" si="85"/>
        <v>352</v>
      </c>
      <c r="B357" s="580"/>
      <c r="C357" s="23" t="s">
        <v>742</v>
      </c>
      <c r="D357" s="489" t="s">
        <v>1864</v>
      </c>
      <c r="E357" s="318" t="str">
        <f>IF(G357="","",VLOOKUP(G357,'Danh mục CODE'!$D$2:$J$20064,7,0))</f>
        <v/>
      </c>
      <c r="F357" s="28" t="str">
        <f>IF(E357="","",VLOOKUP(E357,'TONG HOP'!$E$8:$W$1883,19,0))</f>
        <v/>
      </c>
      <c r="G357" s="17"/>
      <c r="H357" s="226" t="str">
        <f>IF(E357="","",VLOOKUP(G357,'TONG HOP'!$C$8:$E$799,2,0))</f>
        <v/>
      </c>
      <c r="I357" s="226" t="str">
        <f>IF(B357="","",VLOOKUP(G357,'TONG HOP'!$C$8:$F$799,4,0))</f>
        <v/>
      </c>
      <c r="J357" s="63" t="str">
        <f t="shared" si="78"/>
        <v/>
      </c>
      <c r="K357" s="63" t="str">
        <f t="shared" si="79"/>
        <v/>
      </c>
      <c r="L357" s="63">
        <f t="shared" si="80"/>
        <v>0</v>
      </c>
      <c r="M357" s="392" t="str">
        <f>IF(Y357="","",VLOOKUP(G357,'Danh mục CODE'!$D$2:$I$1880,4,0))</f>
        <v/>
      </c>
      <c r="N357" s="484"/>
      <c r="O357" s="392" t="str">
        <f t="shared" si="75"/>
        <v/>
      </c>
      <c r="P357" s="392" t="str">
        <f>IF(Y357="","",VLOOKUP(G357,'Danh mục CODE'!$D$2:$I$1880,5,0))</f>
        <v/>
      </c>
      <c r="Q357" s="392"/>
      <c r="R357" s="392" t="str">
        <f t="shared" si="76"/>
        <v/>
      </c>
      <c r="S357" s="394" t="e">
        <f t="shared" si="84"/>
        <v>#VALUE!</v>
      </c>
      <c r="T357" s="394" t="str">
        <f t="shared" si="82"/>
        <v/>
      </c>
      <c r="U357" s="394" t="str">
        <f t="shared" si="83"/>
        <v/>
      </c>
      <c r="V357" s="424" t="str">
        <f t="shared" si="81"/>
        <v/>
      </c>
      <c r="W357" s="21"/>
      <c r="X357" s="515"/>
      <c r="Y357" s="515"/>
      <c r="Z357" s="513"/>
      <c r="AA357" s="514"/>
      <c r="AE357" s="333"/>
    </row>
    <row r="358" spans="1:31" s="32" customFormat="1">
      <c r="A358" s="50">
        <f t="shared" si="85"/>
        <v>353</v>
      </c>
      <c r="B358" s="580"/>
      <c r="C358" s="23" t="s">
        <v>742</v>
      </c>
      <c r="D358" s="489" t="s">
        <v>1864</v>
      </c>
      <c r="E358" s="318" t="str">
        <f>IF(G358="","",VLOOKUP(G358,'Danh mục CODE'!$D$2:$J$20064,7,0))</f>
        <v/>
      </c>
      <c r="F358" s="28" t="str">
        <f>IF(E358="","",VLOOKUP(E358,'TONG HOP'!$E$8:$W$1883,19,0))</f>
        <v/>
      </c>
      <c r="G358" s="17"/>
      <c r="H358" s="226" t="str">
        <f>IF(E358="","",VLOOKUP(G358,'TONG HOP'!$C$8:$E$799,2,0))</f>
        <v/>
      </c>
      <c r="I358" s="226" t="str">
        <f>IF(B358="","",VLOOKUP(G358,'TONG HOP'!$C$8:$F$799,4,0))</f>
        <v/>
      </c>
      <c r="J358" s="63" t="str">
        <f t="shared" si="78"/>
        <v/>
      </c>
      <c r="K358" s="63" t="str">
        <f t="shared" si="79"/>
        <v/>
      </c>
      <c r="L358" s="63">
        <f t="shared" si="80"/>
        <v>0</v>
      </c>
      <c r="M358" s="392" t="str">
        <f>IF(Y358="","",VLOOKUP(G358,'Danh mục CODE'!$D$2:$I$1880,4,0))</f>
        <v/>
      </c>
      <c r="N358" s="484"/>
      <c r="O358" s="392" t="str">
        <f t="shared" si="75"/>
        <v/>
      </c>
      <c r="P358" s="392" t="str">
        <f>IF(Y358="","",VLOOKUP(G358,'Danh mục CODE'!$D$2:$I$1880,5,0))</f>
        <v/>
      </c>
      <c r="Q358" s="392"/>
      <c r="R358" s="392" t="str">
        <f t="shared" si="76"/>
        <v/>
      </c>
      <c r="S358" s="394" t="e">
        <f t="shared" si="84"/>
        <v>#VALUE!</v>
      </c>
      <c r="T358" s="394" t="str">
        <f t="shared" si="82"/>
        <v/>
      </c>
      <c r="U358" s="394" t="str">
        <f t="shared" si="83"/>
        <v/>
      </c>
      <c r="V358" s="424" t="str">
        <f t="shared" si="81"/>
        <v/>
      </c>
      <c r="W358" s="21"/>
      <c r="X358" s="515"/>
      <c r="Y358" s="515"/>
      <c r="Z358" s="513"/>
      <c r="AA358" s="581"/>
      <c r="AE358" s="333"/>
    </row>
    <row r="359" spans="1:31" s="32" customFormat="1">
      <c r="A359" s="50">
        <f t="shared" si="85"/>
        <v>354</v>
      </c>
      <c r="B359" s="580"/>
      <c r="C359" s="23" t="s">
        <v>742</v>
      </c>
      <c r="D359" s="489" t="s">
        <v>1864</v>
      </c>
      <c r="E359" s="318" t="str">
        <f>IF(G359="","",VLOOKUP(G359,'Danh mục CODE'!$D$2:$J$20064,7,0))</f>
        <v/>
      </c>
      <c r="F359" s="28" t="str">
        <f>IF(E359="","",VLOOKUP(E359,'TONG HOP'!$E$8:$W$1883,19,0))</f>
        <v/>
      </c>
      <c r="G359" s="17"/>
      <c r="H359" s="226" t="str">
        <f>IF(E359="","",VLOOKUP(G359,'TONG HOP'!$C$8:$E$799,2,0))</f>
        <v/>
      </c>
      <c r="I359" s="226" t="str">
        <f>IF(B359="","",VLOOKUP(G359,'TONG HOP'!$C$8:$F$799,4,0))</f>
        <v/>
      </c>
      <c r="J359" s="63" t="str">
        <f t="shared" si="78"/>
        <v/>
      </c>
      <c r="K359" s="63" t="str">
        <f t="shared" si="79"/>
        <v/>
      </c>
      <c r="L359" s="63">
        <f t="shared" si="80"/>
        <v>0</v>
      </c>
      <c r="M359" s="392" t="str">
        <f>IF(Y359="","",VLOOKUP(G359,'Danh mục CODE'!$D$2:$I$1880,4,0))</f>
        <v/>
      </c>
      <c r="N359" s="484"/>
      <c r="O359" s="392" t="str">
        <f t="shared" si="75"/>
        <v/>
      </c>
      <c r="P359" s="392" t="str">
        <f>IF(Y359="","",VLOOKUP(G359,'Danh mục CODE'!$D$2:$I$1880,5,0))</f>
        <v/>
      </c>
      <c r="Q359" s="392"/>
      <c r="R359" s="392" t="str">
        <f t="shared" si="76"/>
        <v/>
      </c>
      <c r="S359" s="394" t="e">
        <f t="shared" si="84"/>
        <v>#VALUE!</v>
      </c>
      <c r="T359" s="394" t="str">
        <f t="shared" si="82"/>
        <v/>
      </c>
      <c r="U359" s="394" t="str">
        <f t="shared" si="83"/>
        <v/>
      </c>
      <c r="V359" s="424" t="str">
        <f t="shared" si="81"/>
        <v/>
      </c>
      <c r="W359" s="21"/>
      <c r="X359" s="515"/>
      <c r="Y359" s="515"/>
      <c r="Z359" s="513"/>
      <c r="AA359" s="514"/>
      <c r="AE359" s="333"/>
    </row>
    <row r="360" spans="1:31" s="32" customFormat="1">
      <c r="A360" s="50">
        <f t="shared" si="85"/>
        <v>355</v>
      </c>
      <c r="B360" s="580"/>
      <c r="C360" s="23" t="s">
        <v>742</v>
      </c>
      <c r="D360" s="489" t="s">
        <v>1864</v>
      </c>
      <c r="E360" s="318" t="str">
        <f>IF(G360="","",VLOOKUP(G360,'Danh mục CODE'!$D$2:$J$20064,7,0))</f>
        <v/>
      </c>
      <c r="F360" s="28" t="str">
        <f>IF(E360="","",VLOOKUP(E360,'TONG HOP'!$E$8:$W$1883,19,0))</f>
        <v/>
      </c>
      <c r="G360" s="17"/>
      <c r="H360" s="226" t="str">
        <f>IF(E360="","",VLOOKUP(G360,'TONG HOP'!$C$8:$E$799,2,0))</f>
        <v/>
      </c>
      <c r="I360" s="226" t="str">
        <f>IF(B360="","",VLOOKUP(G360,'TONG HOP'!$C$8:$F$799,4,0))</f>
        <v/>
      </c>
      <c r="J360" s="63" t="str">
        <f t="shared" si="78"/>
        <v/>
      </c>
      <c r="K360" s="63" t="str">
        <f t="shared" si="79"/>
        <v/>
      </c>
      <c r="L360" s="63">
        <f t="shared" si="80"/>
        <v>0</v>
      </c>
      <c r="M360" s="392" t="str">
        <f>IF(Y360="","",VLOOKUP(G360,'Danh mục CODE'!$D$2:$I$1880,4,0))</f>
        <v/>
      </c>
      <c r="N360" s="484"/>
      <c r="O360" s="392" t="str">
        <f t="shared" si="75"/>
        <v/>
      </c>
      <c r="P360" s="392" t="str">
        <f>IF(Y360="","",VLOOKUP(G360,'Danh mục CODE'!$D$2:$I$1880,5,0))</f>
        <v/>
      </c>
      <c r="Q360" s="392"/>
      <c r="R360" s="392" t="str">
        <f t="shared" si="76"/>
        <v/>
      </c>
      <c r="S360" s="394" t="e">
        <f t="shared" si="84"/>
        <v>#VALUE!</v>
      </c>
      <c r="T360" s="394" t="str">
        <f t="shared" si="82"/>
        <v/>
      </c>
      <c r="U360" s="394" t="str">
        <f t="shared" si="83"/>
        <v/>
      </c>
      <c r="V360" s="424" t="str">
        <f t="shared" si="81"/>
        <v/>
      </c>
      <c r="W360" s="21"/>
      <c r="X360" s="515"/>
      <c r="Y360" s="515"/>
      <c r="Z360" s="513"/>
      <c r="AA360" s="514"/>
      <c r="AE360" s="333"/>
    </row>
    <row r="361" spans="1:31" s="32" customFormat="1">
      <c r="A361" s="50">
        <f t="shared" si="85"/>
        <v>356</v>
      </c>
      <c r="B361" s="580"/>
      <c r="C361" s="23" t="s">
        <v>742</v>
      </c>
      <c r="D361" s="489" t="s">
        <v>1864</v>
      </c>
      <c r="E361" s="318" t="str">
        <f>IF(G361="","",VLOOKUP(G361,'Danh mục CODE'!$D$2:$J$20064,7,0))</f>
        <v/>
      </c>
      <c r="F361" s="28" t="str">
        <f>IF(E361="","",VLOOKUP(E361,'TONG HOP'!$E$8:$W$1883,19,0))</f>
        <v/>
      </c>
      <c r="G361" s="17"/>
      <c r="H361" s="226" t="str">
        <f>IF(E361="","",VLOOKUP(G361,'TONG HOP'!$C$8:$E$799,2,0))</f>
        <v/>
      </c>
      <c r="I361" s="226" t="str">
        <f>IF(B361="","",VLOOKUP(G361,'TONG HOP'!$C$8:$F$799,4,0))</f>
        <v/>
      </c>
      <c r="J361" s="63" t="str">
        <f t="shared" si="78"/>
        <v/>
      </c>
      <c r="K361" s="63" t="str">
        <f t="shared" si="79"/>
        <v/>
      </c>
      <c r="L361" s="63">
        <f t="shared" si="80"/>
        <v>0</v>
      </c>
      <c r="M361" s="392" t="str">
        <f>IF(Y361="","",VLOOKUP(G361,'Danh mục CODE'!$D$2:$I$1880,4,0))</f>
        <v/>
      </c>
      <c r="N361" s="484"/>
      <c r="O361" s="392" t="str">
        <f t="shared" si="75"/>
        <v/>
      </c>
      <c r="P361" s="392" t="str">
        <f>IF(Y361="","",VLOOKUP(G361,'Danh mục CODE'!$D$2:$I$1880,5,0))</f>
        <v/>
      </c>
      <c r="Q361" s="392"/>
      <c r="R361" s="392" t="str">
        <f t="shared" si="76"/>
        <v/>
      </c>
      <c r="S361" s="394" t="e">
        <f t="shared" si="84"/>
        <v>#VALUE!</v>
      </c>
      <c r="T361" s="394" t="str">
        <f t="shared" si="82"/>
        <v/>
      </c>
      <c r="U361" s="394" t="str">
        <f t="shared" si="83"/>
        <v/>
      </c>
      <c r="V361" s="424" t="str">
        <f t="shared" si="81"/>
        <v/>
      </c>
      <c r="W361" s="21"/>
      <c r="X361" s="515"/>
      <c r="Y361" s="515"/>
      <c r="Z361" s="513"/>
      <c r="AA361" s="581"/>
      <c r="AE361" s="333"/>
    </row>
    <row r="362" spans="1:31" s="32" customFormat="1">
      <c r="A362" s="50">
        <f t="shared" si="85"/>
        <v>357</v>
      </c>
      <c r="B362" s="580"/>
      <c r="C362" s="23" t="s">
        <v>742</v>
      </c>
      <c r="D362" s="489" t="s">
        <v>1864</v>
      </c>
      <c r="E362" s="318" t="str">
        <f>IF(G362="","",VLOOKUP(G362,'Danh mục CODE'!$D$2:$J$20064,7,0))</f>
        <v/>
      </c>
      <c r="F362" s="28" t="str">
        <f>IF(E362="","",VLOOKUP(E362,'TONG HOP'!$E$8:$W$1883,19,0))</f>
        <v/>
      </c>
      <c r="G362" s="17"/>
      <c r="H362" s="226" t="str">
        <f>IF(E362="","",VLOOKUP(G362,'TONG HOP'!$C$8:$E$799,2,0))</f>
        <v/>
      </c>
      <c r="I362" s="226" t="str">
        <f>IF(B362="","",VLOOKUP(G362,'TONG HOP'!$C$8:$F$799,4,0))</f>
        <v/>
      </c>
      <c r="J362" s="63" t="str">
        <f t="shared" si="78"/>
        <v/>
      </c>
      <c r="K362" s="63" t="str">
        <f t="shared" si="79"/>
        <v/>
      </c>
      <c r="L362" s="63">
        <f t="shared" si="80"/>
        <v>0</v>
      </c>
      <c r="M362" s="392" t="str">
        <f>IF(Y362="","",VLOOKUP(G362,'Danh mục CODE'!$D$2:$I$1880,4,0))</f>
        <v/>
      </c>
      <c r="N362" s="484"/>
      <c r="O362" s="392" t="str">
        <f t="shared" si="75"/>
        <v/>
      </c>
      <c r="P362" s="392" t="str">
        <f>IF(Y362="","",VLOOKUP(G362,'Danh mục CODE'!$D$2:$I$1880,5,0))</f>
        <v/>
      </c>
      <c r="Q362" s="392"/>
      <c r="R362" s="392" t="str">
        <f t="shared" si="76"/>
        <v/>
      </c>
      <c r="S362" s="394" t="e">
        <f t="shared" si="84"/>
        <v>#VALUE!</v>
      </c>
      <c r="T362" s="394" t="str">
        <f t="shared" si="82"/>
        <v/>
      </c>
      <c r="U362" s="394" t="str">
        <f t="shared" si="83"/>
        <v/>
      </c>
      <c r="V362" s="424" t="str">
        <f t="shared" si="81"/>
        <v/>
      </c>
      <c r="W362" s="21"/>
      <c r="X362" s="515"/>
      <c r="Y362" s="515"/>
      <c r="Z362" s="513"/>
      <c r="AA362" s="514"/>
      <c r="AE362" s="333"/>
    </row>
    <row r="363" spans="1:31" s="32" customFormat="1">
      <c r="A363" s="50">
        <f t="shared" si="85"/>
        <v>358</v>
      </c>
      <c r="B363" s="580"/>
      <c r="C363" s="23" t="s">
        <v>742</v>
      </c>
      <c r="D363" s="489" t="s">
        <v>1864</v>
      </c>
      <c r="E363" s="318" t="str">
        <f>IF(G363="","",VLOOKUP(G363,'Danh mục CODE'!$D$2:$J$20064,7,0))</f>
        <v/>
      </c>
      <c r="F363" s="28" t="str">
        <f>IF(E363="","",VLOOKUP(E363,'TONG HOP'!$E$8:$W$1883,19,0))</f>
        <v/>
      </c>
      <c r="G363" s="17"/>
      <c r="H363" s="226" t="str">
        <f>IF(E363="","",VLOOKUP(G363,'TONG HOP'!$C$8:$E$799,2,0))</f>
        <v/>
      </c>
      <c r="I363" s="226" t="str">
        <f>IF(B363="","",VLOOKUP(G363,'TONG HOP'!$C$8:$F$799,4,0))</f>
        <v/>
      </c>
      <c r="J363" s="63" t="str">
        <f t="shared" si="78"/>
        <v/>
      </c>
      <c r="K363" s="63" t="str">
        <f t="shared" si="79"/>
        <v/>
      </c>
      <c r="L363" s="63">
        <f t="shared" si="80"/>
        <v>0</v>
      </c>
      <c r="M363" s="392" t="str">
        <f>IF(Y363="","",VLOOKUP(G363,'Danh mục CODE'!$D$2:$I$1880,4,0))</f>
        <v/>
      </c>
      <c r="N363" s="484"/>
      <c r="O363" s="392" t="str">
        <f t="shared" si="75"/>
        <v/>
      </c>
      <c r="P363" s="392" t="str">
        <f>IF(Y363="","",VLOOKUP(G363,'Danh mục CODE'!$D$2:$I$1880,5,0))</f>
        <v/>
      </c>
      <c r="Q363" s="392"/>
      <c r="R363" s="392" t="str">
        <f t="shared" si="76"/>
        <v/>
      </c>
      <c r="S363" s="394" t="e">
        <f t="shared" si="84"/>
        <v>#VALUE!</v>
      </c>
      <c r="T363" s="394" t="str">
        <f t="shared" si="82"/>
        <v/>
      </c>
      <c r="U363" s="394" t="str">
        <f t="shared" si="83"/>
        <v/>
      </c>
      <c r="V363" s="424" t="str">
        <f t="shared" si="81"/>
        <v/>
      </c>
      <c r="W363" s="21"/>
      <c r="X363" s="515"/>
      <c r="Y363" s="515"/>
      <c r="Z363" s="513"/>
      <c r="AA363" s="514"/>
      <c r="AE363" s="333"/>
    </row>
    <row r="364" spans="1:31" s="32" customFormat="1">
      <c r="A364" s="50">
        <f t="shared" si="85"/>
        <v>359</v>
      </c>
      <c r="B364" s="580"/>
      <c r="C364" s="23" t="s">
        <v>742</v>
      </c>
      <c r="D364" s="489" t="s">
        <v>1864</v>
      </c>
      <c r="E364" s="318" t="str">
        <f>IF(G364="","",VLOOKUP(G364,'Danh mục CODE'!$D$2:$J$20064,7,0))</f>
        <v/>
      </c>
      <c r="F364" s="28" t="str">
        <f>IF(E364="","",VLOOKUP(E364,'TONG HOP'!$E$8:$W$1883,19,0))</f>
        <v/>
      </c>
      <c r="G364" s="315"/>
      <c r="H364" s="226" t="str">
        <f>IF(E364="","",VLOOKUP(G364,'TONG HOP'!$C$8:$E$799,2,0))</f>
        <v/>
      </c>
      <c r="I364" s="226" t="str">
        <f>IF(B364="","",VLOOKUP(G364,'TONG HOP'!$C$8:$F$799,4,0))</f>
        <v/>
      </c>
      <c r="J364" s="63" t="str">
        <f t="shared" si="78"/>
        <v/>
      </c>
      <c r="K364" s="63" t="str">
        <f t="shared" si="79"/>
        <v/>
      </c>
      <c r="L364" s="63">
        <f t="shared" si="80"/>
        <v>0</v>
      </c>
      <c r="M364" s="392" t="str">
        <f>IF(Y364="","",VLOOKUP(G364,'Danh mục CODE'!$D$2:$I$1880,4,0))</f>
        <v/>
      </c>
      <c r="N364" s="484"/>
      <c r="O364" s="392" t="str">
        <f t="shared" si="75"/>
        <v/>
      </c>
      <c r="P364" s="392" t="str">
        <f>IF(Y364="","",VLOOKUP(G364,'Danh mục CODE'!$D$2:$I$1880,5,0))</f>
        <v/>
      </c>
      <c r="Q364" s="392"/>
      <c r="R364" s="392" t="str">
        <f t="shared" si="76"/>
        <v/>
      </c>
      <c r="S364" s="394" t="e">
        <f t="shared" si="84"/>
        <v>#VALUE!</v>
      </c>
      <c r="T364" s="394" t="str">
        <f t="shared" si="82"/>
        <v/>
      </c>
      <c r="U364" s="394" t="str">
        <f t="shared" si="83"/>
        <v/>
      </c>
      <c r="V364" s="424" t="str">
        <f t="shared" si="81"/>
        <v/>
      </c>
      <c r="W364" s="21"/>
      <c r="X364" s="515"/>
      <c r="Y364" s="515"/>
      <c r="Z364" s="513"/>
      <c r="AA364" s="514"/>
      <c r="AE364" s="333"/>
    </row>
    <row r="365" spans="1:31" s="32" customFormat="1">
      <c r="A365" s="50">
        <f t="shared" si="85"/>
        <v>360</v>
      </c>
      <c r="B365" s="580"/>
      <c r="C365" s="23" t="s">
        <v>742</v>
      </c>
      <c r="D365" s="489" t="s">
        <v>1864</v>
      </c>
      <c r="E365" s="318" t="str">
        <f>IF(G365="","",VLOOKUP(G365,'Danh mục CODE'!$D$2:$J$20064,7,0))</f>
        <v/>
      </c>
      <c r="F365" s="28" t="str">
        <f>IF(E365="","",VLOOKUP(E365,'TONG HOP'!$E$8:$W$1883,19,0))</f>
        <v/>
      </c>
      <c r="G365" s="315"/>
      <c r="H365" s="226" t="str">
        <f>IF(E365="","",VLOOKUP(G365,'TONG HOP'!$C$8:$E$799,2,0))</f>
        <v/>
      </c>
      <c r="I365" s="226" t="str">
        <f>IF(B365="","",VLOOKUP(G365,'TONG HOP'!$C$8:$F$799,4,0))</f>
        <v/>
      </c>
      <c r="J365" s="63" t="str">
        <f t="shared" si="78"/>
        <v/>
      </c>
      <c r="K365" s="63" t="str">
        <f t="shared" si="79"/>
        <v/>
      </c>
      <c r="L365" s="63">
        <f t="shared" si="80"/>
        <v>0</v>
      </c>
      <c r="M365" s="392" t="str">
        <f>IF(Y365="","",VLOOKUP(G365,'Danh mục CODE'!$D$2:$I$1880,4,0))</f>
        <v/>
      </c>
      <c r="N365" s="484"/>
      <c r="O365" s="392" t="str">
        <f t="shared" si="75"/>
        <v/>
      </c>
      <c r="P365" s="392" t="str">
        <f>IF(Y365="","",VLOOKUP(G365,'Danh mục CODE'!$D$2:$I$1880,5,0))</f>
        <v/>
      </c>
      <c r="Q365" s="392"/>
      <c r="R365" s="392" t="str">
        <f t="shared" si="76"/>
        <v/>
      </c>
      <c r="S365" s="394" t="e">
        <f t="shared" si="84"/>
        <v>#VALUE!</v>
      </c>
      <c r="T365" s="394" t="str">
        <f t="shared" si="82"/>
        <v/>
      </c>
      <c r="U365" s="394" t="str">
        <f t="shared" si="83"/>
        <v/>
      </c>
      <c r="V365" s="424" t="str">
        <f t="shared" si="81"/>
        <v/>
      </c>
      <c r="W365" s="21"/>
      <c r="X365" s="515"/>
      <c r="Y365" s="515"/>
      <c r="Z365" s="513"/>
      <c r="AA365" s="514"/>
      <c r="AE365" s="333"/>
    </row>
    <row r="366" spans="1:31" s="32" customFormat="1">
      <c r="A366" s="50">
        <f t="shared" si="85"/>
        <v>361</v>
      </c>
      <c r="B366" s="580"/>
      <c r="C366" s="23" t="s">
        <v>742</v>
      </c>
      <c r="D366" s="489" t="s">
        <v>1864</v>
      </c>
      <c r="E366" s="318" t="str">
        <f>IF(G366="","",VLOOKUP(G366,'Danh mục CODE'!$D$2:$J$20064,7,0))</f>
        <v/>
      </c>
      <c r="F366" s="28" t="str">
        <f>IF(E366="","",VLOOKUP(E366,'TONG HOP'!$E$8:$W$1883,19,0))</f>
        <v/>
      </c>
      <c r="G366" s="315"/>
      <c r="H366" s="226" t="str">
        <f>IF(E366="","",VLOOKUP(G366,'TONG HOP'!$C$8:$E$799,2,0))</f>
        <v/>
      </c>
      <c r="I366" s="226" t="str">
        <f>IF(B366="","",VLOOKUP(G366,'TONG HOP'!$C$8:$F$799,4,0))</f>
        <v/>
      </c>
      <c r="J366" s="63" t="str">
        <f t="shared" si="78"/>
        <v/>
      </c>
      <c r="K366" s="63" t="str">
        <f t="shared" si="79"/>
        <v/>
      </c>
      <c r="L366" s="63">
        <f t="shared" si="80"/>
        <v>0</v>
      </c>
      <c r="M366" s="392" t="str">
        <f>IF(Y366="","",VLOOKUP(G366,'Danh mục CODE'!$D$2:$I$1880,4,0))</f>
        <v/>
      </c>
      <c r="N366" s="484"/>
      <c r="O366" s="392" t="str">
        <f t="shared" si="75"/>
        <v/>
      </c>
      <c r="P366" s="392" t="str">
        <f>IF(Y366="","",VLOOKUP(G366,'Danh mục CODE'!$D$2:$I$1880,5,0))</f>
        <v/>
      </c>
      <c r="Q366" s="392"/>
      <c r="R366" s="392" t="str">
        <f t="shared" si="76"/>
        <v/>
      </c>
      <c r="S366" s="394" t="e">
        <f t="shared" si="84"/>
        <v>#VALUE!</v>
      </c>
      <c r="T366" s="394" t="str">
        <f t="shared" si="82"/>
        <v/>
      </c>
      <c r="U366" s="394" t="str">
        <f t="shared" si="83"/>
        <v/>
      </c>
      <c r="V366" s="424" t="str">
        <f t="shared" si="81"/>
        <v/>
      </c>
      <c r="W366" s="21"/>
      <c r="X366" s="515"/>
      <c r="Y366" s="515"/>
      <c r="Z366" s="513"/>
      <c r="AA366" s="514"/>
      <c r="AE366" s="333"/>
    </row>
    <row r="367" spans="1:31" s="32" customFormat="1">
      <c r="A367" s="50">
        <f t="shared" si="85"/>
        <v>362</v>
      </c>
      <c r="B367" s="580"/>
      <c r="C367" s="23" t="s">
        <v>742</v>
      </c>
      <c r="D367" s="489" t="s">
        <v>1864</v>
      </c>
      <c r="E367" s="318" t="str">
        <f>IF(G367="","",VLOOKUP(G367,'Danh mục CODE'!$D$2:$J$20064,7,0))</f>
        <v/>
      </c>
      <c r="F367" s="28" t="str">
        <f>IF(E367="","",VLOOKUP(E367,'TONG HOP'!$E$8:$W$1883,19,0))</f>
        <v/>
      </c>
      <c r="G367" s="315"/>
      <c r="H367" s="226" t="str">
        <f>IF(E367="","",VLOOKUP(G367,'TONG HOP'!$C$8:$E$799,2,0))</f>
        <v/>
      </c>
      <c r="I367" s="226" t="str">
        <f>IF(B367="","",VLOOKUP(G367,'TONG HOP'!$C$8:$F$799,4,0))</f>
        <v/>
      </c>
      <c r="J367" s="63" t="str">
        <f t="shared" si="78"/>
        <v/>
      </c>
      <c r="K367" s="63" t="str">
        <f t="shared" si="79"/>
        <v/>
      </c>
      <c r="L367" s="63">
        <f t="shared" si="80"/>
        <v>0</v>
      </c>
      <c r="M367" s="392" t="str">
        <f>IF(Y367="","",VLOOKUP(G367,'Danh mục CODE'!$D$2:$I$1880,4,0))</f>
        <v/>
      </c>
      <c r="N367" s="484"/>
      <c r="O367" s="392" t="str">
        <f t="shared" si="75"/>
        <v/>
      </c>
      <c r="P367" s="392" t="str">
        <f>IF(Y367="","",VLOOKUP(G367,'Danh mục CODE'!$D$2:$I$1880,5,0))</f>
        <v/>
      </c>
      <c r="Q367" s="392"/>
      <c r="R367" s="392" t="str">
        <f t="shared" si="76"/>
        <v/>
      </c>
      <c r="S367" s="394" t="e">
        <f t="shared" si="84"/>
        <v>#VALUE!</v>
      </c>
      <c r="T367" s="394" t="str">
        <f t="shared" si="82"/>
        <v/>
      </c>
      <c r="U367" s="394" t="str">
        <f t="shared" si="83"/>
        <v/>
      </c>
      <c r="V367" s="424" t="str">
        <f t="shared" si="81"/>
        <v/>
      </c>
      <c r="W367" s="21"/>
      <c r="X367" s="515"/>
      <c r="Y367" s="515"/>
      <c r="Z367" s="513"/>
      <c r="AA367" s="514"/>
      <c r="AE367" s="333"/>
    </row>
    <row r="368" spans="1:31" s="32" customFormat="1">
      <c r="A368" s="50">
        <f t="shared" si="85"/>
        <v>363</v>
      </c>
      <c r="B368" s="580"/>
      <c r="C368" s="23" t="s">
        <v>742</v>
      </c>
      <c r="D368" s="489" t="s">
        <v>1864</v>
      </c>
      <c r="E368" s="318" t="str">
        <f>IF(G368="","",VLOOKUP(G368,'Danh mục CODE'!$D$2:$J$20064,7,0))</f>
        <v/>
      </c>
      <c r="F368" s="28" t="str">
        <f>IF(E368="","",VLOOKUP(E368,'TONG HOP'!$E$8:$W$1883,19,0))</f>
        <v/>
      </c>
      <c r="G368" s="17"/>
      <c r="H368" s="226" t="str">
        <f>IF(E368="","",VLOOKUP(G368,'TONG HOP'!$C$8:$E$799,2,0))</f>
        <v/>
      </c>
      <c r="I368" s="226" t="str">
        <f>IF(B368="","",VLOOKUP(G368,'TONG HOP'!$C$8:$F$799,4,0))</f>
        <v/>
      </c>
      <c r="J368" s="63" t="str">
        <f t="shared" si="78"/>
        <v/>
      </c>
      <c r="K368" s="63" t="str">
        <f t="shared" si="79"/>
        <v/>
      </c>
      <c r="L368" s="63">
        <f t="shared" si="80"/>
        <v>0</v>
      </c>
      <c r="M368" s="392" t="str">
        <f>IF(Y368="","",VLOOKUP(G368,'Danh mục CODE'!$D$2:$I$1880,4,0))</f>
        <v/>
      </c>
      <c r="N368" s="484"/>
      <c r="O368" s="392" t="str">
        <f t="shared" si="75"/>
        <v/>
      </c>
      <c r="P368" s="392" t="str">
        <f>IF(Y368="","",VLOOKUP(G368,'Danh mục CODE'!$D$2:$I$1880,5,0))</f>
        <v/>
      </c>
      <c r="Q368" s="392"/>
      <c r="R368" s="392" t="str">
        <f t="shared" si="76"/>
        <v/>
      </c>
      <c r="S368" s="394" t="e">
        <f t="shared" si="84"/>
        <v>#VALUE!</v>
      </c>
      <c r="T368" s="394" t="str">
        <f t="shared" si="82"/>
        <v/>
      </c>
      <c r="U368" s="394" t="str">
        <f t="shared" si="83"/>
        <v/>
      </c>
      <c r="V368" s="424" t="str">
        <f t="shared" si="81"/>
        <v/>
      </c>
      <c r="W368" s="21"/>
      <c r="X368" s="515"/>
      <c r="Y368" s="515"/>
      <c r="Z368" s="513"/>
      <c r="AA368" s="514"/>
      <c r="AE368" s="333"/>
    </row>
    <row r="369" spans="1:31" s="32" customFormat="1">
      <c r="A369" s="50">
        <f t="shared" si="85"/>
        <v>364</v>
      </c>
      <c r="B369" s="580"/>
      <c r="C369" s="23" t="s">
        <v>742</v>
      </c>
      <c r="D369" s="489" t="s">
        <v>1864</v>
      </c>
      <c r="E369" s="318" t="str">
        <f>IF(G369="","",VLOOKUP(G369,'Danh mục CODE'!$D$2:$J$20064,7,0))</f>
        <v/>
      </c>
      <c r="F369" s="28" t="str">
        <f>IF(E369="","",VLOOKUP(E369,'TONG HOP'!$E$8:$W$1883,19,0))</f>
        <v/>
      </c>
      <c r="G369" s="315"/>
      <c r="H369" s="226" t="str">
        <f>IF(E369="","",VLOOKUP(G369,'TONG HOP'!$C$8:$E$799,2,0))</f>
        <v/>
      </c>
      <c r="I369" s="226" t="str">
        <f>IF(B369="","",VLOOKUP(G369,'TONG HOP'!$C$8:$F$799,4,0))</f>
        <v/>
      </c>
      <c r="J369" s="63" t="str">
        <f t="shared" si="78"/>
        <v/>
      </c>
      <c r="K369" s="63" t="str">
        <f t="shared" si="79"/>
        <v/>
      </c>
      <c r="L369" s="63">
        <f t="shared" si="80"/>
        <v>0</v>
      </c>
      <c r="M369" s="392" t="str">
        <f>IF(Y369="","",VLOOKUP(G369,'Danh mục CODE'!$D$2:$I$1880,4,0))</f>
        <v/>
      </c>
      <c r="N369" s="484"/>
      <c r="O369" s="392" t="str">
        <f t="shared" si="75"/>
        <v/>
      </c>
      <c r="P369" s="392" t="str">
        <f>IF(Y369="","",VLOOKUP(G369,'Danh mục CODE'!$D$2:$I$1880,5,0))</f>
        <v/>
      </c>
      <c r="Q369" s="392"/>
      <c r="R369" s="392" t="str">
        <f t="shared" si="76"/>
        <v/>
      </c>
      <c r="S369" s="394" t="e">
        <f t="shared" si="84"/>
        <v>#VALUE!</v>
      </c>
      <c r="T369" s="394" t="str">
        <f t="shared" si="82"/>
        <v/>
      </c>
      <c r="U369" s="394" t="str">
        <f t="shared" si="83"/>
        <v/>
      </c>
      <c r="V369" s="424" t="str">
        <f t="shared" si="81"/>
        <v/>
      </c>
      <c r="W369" s="21"/>
      <c r="X369" s="515"/>
      <c r="Y369" s="515"/>
      <c r="Z369" s="513"/>
      <c r="AA369" s="514"/>
      <c r="AE369" s="333"/>
    </row>
    <row r="370" spans="1:31" s="32" customFormat="1">
      <c r="A370" s="50">
        <f t="shared" si="85"/>
        <v>365</v>
      </c>
      <c r="B370" s="580"/>
      <c r="C370" s="23" t="s">
        <v>742</v>
      </c>
      <c r="D370" s="489"/>
      <c r="E370" s="318" t="str">
        <f>IF(G370="","",VLOOKUP(G370,'Danh mục CODE'!$D$2:$J$20064,7,0))</f>
        <v/>
      </c>
      <c r="F370" s="28" t="str">
        <f>IF(E370="","",VLOOKUP(E370,'TONG HOP'!$E$8:$W$1883,19,0))</f>
        <v/>
      </c>
      <c r="G370" s="315"/>
      <c r="H370" s="226" t="str">
        <f>IF(E370="","",VLOOKUP(G370,'TONG HOP'!$C$8:$E$799,2,0))</f>
        <v/>
      </c>
      <c r="I370" s="226" t="str">
        <f>IF(B370="","",VLOOKUP(G370,'TONG HOP'!$C$8:$F$799,4,0))</f>
        <v/>
      </c>
      <c r="J370" s="63" t="str">
        <f t="shared" si="78"/>
        <v/>
      </c>
      <c r="K370" s="63" t="str">
        <f t="shared" si="79"/>
        <v/>
      </c>
      <c r="L370" s="63">
        <f t="shared" si="80"/>
        <v>0</v>
      </c>
      <c r="M370" s="392" t="str">
        <f>IF(Y370="","",VLOOKUP(G370,'Danh mục CODE'!$D$2:$I$1880,4,0))</f>
        <v/>
      </c>
      <c r="N370" s="484"/>
      <c r="O370" s="392" t="str">
        <f t="shared" si="75"/>
        <v/>
      </c>
      <c r="P370" s="392" t="str">
        <f>IF(Y370="","",VLOOKUP(G370,'Danh mục CODE'!$D$2:$I$1880,5,0))</f>
        <v/>
      </c>
      <c r="Q370" s="392"/>
      <c r="R370" s="392" t="str">
        <f t="shared" si="76"/>
        <v/>
      </c>
      <c r="S370" s="394" t="e">
        <f t="shared" si="84"/>
        <v>#VALUE!</v>
      </c>
      <c r="T370" s="394" t="str">
        <f t="shared" si="82"/>
        <v/>
      </c>
      <c r="U370" s="394" t="str">
        <f t="shared" si="83"/>
        <v/>
      </c>
      <c r="V370" s="424" t="str">
        <f t="shared" si="81"/>
        <v/>
      </c>
      <c r="W370" s="21"/>
      <c r="X370" s="515"/>
      <c r="Y370" s="515"/>
      <c r="Z370" s="513"/>
      <c r="AA370" s="514"/>
      <c r="AE370" s="333"/>
    </row>
    <row r="371" spans="1:31" s="32" customFormat="1">
      <c r="A371" s="50">
        <f t="shared" si="85"/>
        <v>366</v>
      </c>
      <c r="B371" s="580"/>
      <c r="C371" s="23" t="s">
        <v>742</v>
      </c>
      <c r="D371" s="489"/>
      <c r="E371" s="318" t="str">
        <f>IF(G371="","",VLOOKUP(G371,'Danh mục CODE'!$D$2:$J$20064,7,0))</f>
        <v/>
      </c>
      <c r="F371" s="28" t="str">
        <f>IF(E371="","",VLOOKUP(E371,'TONG HOP'!$E$8:$W$1883,19,0))</f>
        <v/>
      </c>
      <c r="G371" s="315"/>
      <c r="H371" s="226" t="str">
        <f>IF(E371="","",VLOOKUP(G371,'TONG HOP'!$C$8:$E$799,2,0))</f>
        <v/>
      </c>
      <c r="I371" s="226" t="str">
        <f>IF(B371="","",VLOOKUP(G371,'TONG HOP'!$C$8:$F$799,4,0))</f>
        <v/>
      </c>
      <c r="J371" s="63" t="str">
        <f t="shared" si="78"/>
        <v/>
      </c>
      <c r="K371" s="63" t="str">
        <f t="shared" si="79"/>
        <v/>
      </c>
      <c r="L371" s="63">
        <f t="shared" si="80"/>
        <v>0</v>
      </c>
      <c r="M371" s="392" t="str">
        <f>IF(Y371="","",VLOOKUP(G371,'Danh mục CODE'!$D$2:$I$1880,4,0))</f>
        <v/>
      </c>
      <c r="N371" s="484"/>
      <c r="O371" s="392" t="str">
        <f t="shared" si="75"/>
        <v/>
      </c>
      <c r="P371" s="392" t="str">
        <f>IF(Y371="","",VLOOKUP(G371,'Danh mục CODE'!$D$2:$I$1880,5,0))</f>
        <v/>
      </c>
      <c r="Q371" s="392"/>
      <c r="R371" s="392" t="str">
        <f t="shared" si="76"/>
        <v/>
      </c>
      <c r="S371" s="394" t="e">
        <f t="shared" si="84"/>
        <v>#VALUE!</v>
      </c>
      <c r="T371" s="394" t="str">
        <f t="shared" si="82"/>
        <v/>
      </c>
      <c r="U371" s="394" t="str">
        <f t="shared" si="83"/>
        <v/>
      </c>
      <c r="V371" s="424" t="str">
        <f t="shared" si="81"/>
        <v/>
      </c>
      <c r="W371" s="21"/>
      <c r="X371" s="515"/>
      <c r="Y371" s="515"/>
      <c r="Z371" s="513"/>
      <c r="AA371" s="514"/>
      <c r="AE371" s="333"/>
    </row>
    <row r="372" spans="1:31" s="32" customFormat="1">
      <c r="A372" s="50">
        <f t="shared" si="85"/>
        <v>367</v>
      </c>
      <c r="B372" s="580"/>
      <c r="C372" s="23" t="s">
        <v>742</v>
      </c>
      <c r="D372" s="489"/>
      <c r="E372" s="318" t="str">
        <f>IF(G372="","",VLOOKUP(G372,'Danh mục CODE'!$D$2:$J$20064,7,0))</f>
        <v/>
      </c>
      <c r="F372" s="28" t="str">
        <f>IF(E372="","",VLOOKUP(E372,'TONG HOP'!$E$8:$W$1883,19,0))</f>
        <v/>
      </c>
      <c r="G372" s="315"/>
      <c r="H372" s="226" t="str">
        <f>IF(E372="","",VLOOKUP(G372,'TONG HOP'!$C$8:$E$799,2,0))</f>
        <v/>
      </c>
      <c r="I372" s="226" t="str">
        <f>IF(B372="","",VLOOKUP(G372,'TONG HOP'!$C$8:$F$799,4,0))</f>
        <v/>
      </c>
      <c r="J372" s="63" t="str">
        <f t="shared" si="78"/>
        <v/>
      </c>
      <c r="K372" s="63" t="str">
        <f t="shared" si="79"/>
        <v/>
      </c>
      <c r="L372" s="63">
        <f t="shared" si="80"/>
        <v>0</v>
      </c>
      <c r="M372" s="392" t="str">
        <f>IF(Y372="","",VLOOKUP(G372,'Danh mục CODE'!$D$2:$I$1880,4,0))</f>
        <v/>
      </c>
      <c r="N372" s="484"/>
      <c r="O372" s="392" t="str">
        <f t="shared" si="75"/>
        <v/>
      </c>
      <c r="P372" s="392" t="str">
        <f>IF(Y372="","",VLOOKUP(G372,'Danh mục CODE'!$D$2:$I$1880,5,0))</f>
        <v/>
      </c>
      <c r="Q372" s="392"/>
      <c r="R372" s="392" t="str">
        <f t="shared" si="76"/>
        <v/>
      </c>
      <c r="S372" s="394" t="e">
        <f t="shared" si="84"/>
        <v>#VALUE!</v>
      </c>
      <c r="T372" s="394" t="str">
        <f t="shared" si="82"/>
        <v/>
      </c>
      <c r="U372" s="394" t="str">
        <f t="shared" si="83"/>
        <v/>
      </c>
      <c r="V372" s="424" t="str">
        <f t="shared" si="81"/>
        <v/>
      </c>
      <c r="W372" s="21"/>
      <c r="X372" s="515"/>
      <c r="Y372" s="515"/>
      <c r="Z372" s="513"/>
      <c r="AA372" s="514"/>
      <c r="AE372" s="333"/>
    </row>
    <row r="373" spans="1:31" s="32" customFormat="1">
      <c r="A373" s="50">
        <f t="shared" si="85"/>
        <v>368</v>
      </c>
      <c r="B373" s="580"/>
      <c r="C373" s="23" t="s">
        <v>742</v>
      </c>
      <c r="D373" s="489"/>
      <c r="E373" s="318" t="str">
        <f>IF(G373="","",VLOOKUP(G373,'Danh mục CODE'!$D$2:$J$20064,7,0))</f>
        <v/>
      </c>
      <c r="F373" s="28" t="str">
        <f>IF(E373="","",VLOOKUP(E373,'TONG HOP'!$E$8:$W$1883,19,0))</f>
        <v/>
      </c>
      <c r="G373" s="315"/>
      <c r="H373" s="226" t="str">
        <f>IF(E373="","",VLOOKUP(G373,'TONG HOP'!$C$8:$E$799,2,0))</f>
        <v/>
      </c>
      <c r="I373" s="226" t="str">
        <f>IF(B373="","",VLOOKUP(G373,'TONG HOP'!$C$8:$F$799,4,0))</f>
        <v/>
      </c>
      <c r="J373" s="63" t="str">
        <f t="shared" si="78"/>
        <v/>
      </c>
      <c r="K373" s="63" t="str">
        <f t="shared" si="79"/>
        <v/>
      </c>
      <c r="L373" s="63">
        <f t="shared" si="80"/>
        <v>0</v>
      </c>
      <c r="M373" s="392" t="str">
        <f>IF(Y373="","",VLOOKUP(G373,'Danh mục CODE'!$D$2:$I$1880,4,0))</f>
        <v/>
      </c>
      <c r="N373" s="484"/>
      <c r="O373" s="392" t="str">
        <f t="shared" si="75"/>
        <v/>
      </c>
      <c r="P373" s="392" t="str">
        <f>IF(Y373="","",VLOOKUP(G373,'Danh mục CODE'!$D$2:$I$1880,5,0))</f>
        <v/>
      </c>
      <c r="Q373" s="392"/>
      <c r="R373" s="392" t="str">
        <f t="shared" si="76"/>
        <v/>
      </c>
      <c r="S373" s="394" t="e">
        <f t="shared" si="84"/>
        <v>#VALUE!</v>
      </c>
      <c r="T373" s="394" t="str">
        <f t="shared" si="82"/>
        <v/>
      </c>
      <c r="U373" s="394" t="str">
        <f t="shared" si="83"/>
        <v/>
      </c>
      <c r="V373" s="424" t="str">
        <f t="shared" si="81"/>
        <v/>
      </c>
      <c r="W373" s="21"/>
      <c r="X373" s="515"/>
      <c r="Y373" s="515"/>
      <c r="Z373" s="513"/>
      <c r="AA373" s="514"/>
      <c r="AE373" s="333"/>
    </row>
    <row r="374" spans="1:31" s="32" customFormat="1">
      <c r="A374" s="50">
        <f t="shared" si="85"/>
        <v>369</v>
      </c>
      <c r="B374" s="580"/>
      <c r="C374" s="23" t="s">
        <v>742</v>
      </c>
      <c r="D374" s="489"/>
      <c r="E374" s="318" t="str">
        <f>IF(G374="","",VLOOKUP(G374,'Danh mục CODE'!$D$2:$J$20064,7,0))</f>
        <v/>
      </c>
      <c r="F374" s="28" t="str">
        <f>IF(E374="","",VLOOKUP(E374,'TONG HOP'!$E$8:$W$1883,19,0))</f>
        <v/>
      </c>
      <c r="G374" s="17"/>
      <c r="H374" s="226" t="str">
        <f>IF(E374="","",VLOOKUP(G374,'TONG HOP'!$C$8:$E$799,2,0))</f>
        <v/>
      </c>
      <c r="I374" s="226" t="str">
        <f>IF(B374="","",VLOOKUP(G374,'TONG HOP'!$C$8:$F$799,4,0))</f>
        <v/>
      </c>
      <c r="J374" s="63" t="str">
        <f t="shared" si="78"/>
        <v/>
      </c>
      <c r="K374" s="63" t="str">
        <f t="shared" si="79"/>
        <v/>
      </c>
      <c r="L374" s="63">
        <f t="shared" si="80"/>
        <v>0</v>
      </c>
      <c r="M374" s="392" t="str">
        <f>IF(Y374="","",VLOOKUP(G374,'Danh mục CODE'!$D$2:$I$1880,4,0))</f>
        <v/>
      </c>
      <c r="N374" s="484"/>
      <c r="O374" s="392" t="str">
        <f t="shared" si="75"/>
        <v/>
      </c>
      <c r="P374" s="392" t="str">
        <f>IF(Y374="","",VLOOKUP(G374,'Danh mục CODE'!$D$2:$I$1880,5,0))</f>
        <v/>
      </c>
      <c r="Q374" s="392"/>
      <c r="R374" s="392" t="str">
        <f t="shared" si="76"/>
        <v/>
      </c>
      <c r="S374" s="394" t="e">
        <f t="shared" si="84"/>
        <v>#VALUE!</v>
      </c>
      <c r="T374" s="394" t="str">
        <f t="shared" si="82"/>
        <v/>
      </c>
      <c r="U374" s="394" t="str">
        <f t="shared" si="83"/>
        <v/>
      </c>
      <c r="V374" s="424" t="str">
        <f t="shared" si="81"/>
        <v/>
      </c>
      <c r="W374" s="21"/>
      <c r="X374" s="515"/>
      <c r="Y374" s="515"/>
      <c r="Z374" s="513"/>
      <c r="AA374" s="514"/>
      <c r="AE374" s="333"/>
    </row>
    <row r="375" spans="1:31" s="32" customFormat="1">
      <c r="A375" s="50">
        <f t="shared" si="85"/>
        <v>370</v>
      </c>
      <c r="B375" s="580"/>
      <c r="C375" s="23" t="s">
        <v>742</v>
      </c>
      <c r="D375" s="489"/>
      <c r="E375" s="318" t="str">
        <f>IF(G375="","",VLOOKUP(G375,'Danh mục CODE'!$D$2:$J$20064,7,0))</f>
        <v/>
      </c>
      <c r="F375" s="28" t="str">
        <f>IF(E375="","",VLOOKUP(E375,'TONG HOP'!$E$8:$W$1883,19,0))</f>
        <v/>
      </c>
      <c r="G375" s="17"/>
      <c r="H375" s="226" t="str">
        <f>IF(E375="","",VLOOKUP(G375,'TONG HOP'!$C$8:$E$799,2,0))</f>
        <v/>
      </c>
      <c r="I375" s="226" t="str">
        <f>IF(B375="","",VLOOKUP(G375,'TONG HOP'!$C$8:$F$799,4,0))</f>
        <v/>
      </c>
      <c r="J375" s="63" t="str">
        <f t="shared" si="78"/>
        <v/>
      </c>
      <c r="K375" s="63" t="str">
        <f t="shared" si="79"/>
        <v/>
      </c>
      <c r="L375" s="63">
        <f t="shared" si="80"/>
        <v>0</v>
      </c>
      <c r="M375" s="392" t="str">
        <f>IF(Y375="","",VLOOKUP(G375,'Danh mục CODE'!$D$2:$I$1880,4,0))</f>
        <v/>
      </c>
      <c r="N375" s="484"/>
      <c r="O375" s="392" t="str">
        <f t="shared" si="75"/>
        <v/>
      </c>
      <c r="P375" s="392" t="str">
        <f>IF(Y375="","",VLOOKUP(G375,'Danh mục CODE'!$D$2:$I$1880,5,0))</f>
        <v/>
      </c>
      <c r="Q375" s="392"/>
      <c r="R375" s="392" t="str">
        <f t="shared" si="76"/>
        <v/>
      </c>
      <c r="S375" s="394" t="e">
        <f t="shared" si="84"/>
        <v>#VALUE!</v>
      </c>
      <c r="T375" s="394" t="str">
        <f t="shared" si="82"/>
        <v/>
      </c>
      <c r="U375" s="394" t="str">
        <f t="shared" si="83"/>
        <v/>
      </c>
      <c r="V375" s="424" t="str">
        <f t="shared" si="81"/>
        <v/>
      </c>
      <c r="W375" s="21"/>
      <c r="X375" s="515"/>
      <c r="Y375" s="515"/>
      <c r="Z375" s="513"/>
      <c r="AA375" s="581"/>
      <c r="AE375" s="333"/>
    </row>
    <row r="376" spans="1:31" s="32" customFormat="1">
      <c r="A376" s="50">
        <f t="shared" si="85"/>
        <v>371</v>
      </c>
      <c r="B376" s="580"/>
      <c r="C376" s="23" t="s">
        <v>742</v>
      </c>
      <c r="D376" s="489"/>
      <c r="E376" s="318" t="str">
        <f>IF(G376="","",VLOOKUP(G376,'Danh mục CODE'!$D$2:$J$20064,7,0))</f>
        <v/>
      </c>
      <c r="F376" s="28" t="str">
        <f>IF(E376="","",VLOOKUP(E376,'TONG HOP'!$E$8:$W$1883,19,0))</f>
        <v/>
      </c>
      <c r="G376" s="315"/>
      <c r="H376" s="226" t="str">
        <f>IF(E376="","",VLOOKUP(G376,'TONG HOP'!$C$8:$E$799,2,0))</f>
        <v/>
      </c>
      <c r="I376" s="226" t="str">
        <f>IF(B376="","",VLOOKUP(G376,'TONG HOP'!$C$8:$F$799,4,0))</f>
        <v/>
      </c>
      <c r="J376" s="63" t="str">
        <f t="shared" si="78"/>
        <v/>
      </c>
      <c r="K376" s="63" t="str">
        <f t="shared" si="79"/>
        <v/>
      </c>
      <c r="L376" s="63">
        <f t="shared" si="80"/>
        <v>0</v>
      </c>
      <c r="M376" s="392" t="str">
        <f>IF(Y376="","",VLOOKUP(G376,'Danh mục CODE'!$D$2:$I$1880,4,0))</f>
        <v/>
      </c>
      <c r="N376" s="484"/>
      <c r="O376" s="392" t="str">
        <f t="shared" si="75"/>
        <v/>
      </c>
      <c r="P376" s="392" t="str">
        <f>IF(Y376="","",VLOOKUP(G376,'Danh mục CODE'!$D$2:$I$1880,5,0))</f>
        <v/>
      </c>
      <c r="Q376" s="392"/>
      <c r="R376" s="392" t="str">
        <f t="shared" si="76"/>
        <v/>
      </c>
      <c r="S376" s="394" t="e">
        <f t="shared" si="84"/>
        <v>#VALUE!</v>
      </c>
      <c r="T376" s="394" t="str">
        <f t="shared" si="82"/>
        <v/>
      </c>
      <c r="U376" s="394" t="str">
        <f t="shared" si="83"/>
        <v/>
      </c>
      <c r="V376" s="424" t="str">
        <f t="shared" si="81"/>
        <v/>
      </c>
      <c r="W376" s="21"/>
      <c r="X376" s="515"/>
      <c r="Y376" s="515"/>
      <c r="Z376" s="513"/>
      <c r="AA376" s="514"/>
      <c r="AE376" s="333"/>
    </row>
    <row r="377" spans="1:31" s="32" customFormat="1">
      <c r="A377" s="50">
        <f t="shared" si="85"/>
        <v>372</v>
      </c>
      <c r="B377" s="580"/>
      <c r="C377" s="23" t="s">
        <v>742</v>
      </c>
      <c r="D377" s="489"/>
      <c r="E377" s="318" t="str">
        <f>IF(G377="","",VLOOKUP(G377,'Danh mục CODE'!$D$2:$J$20064,7,0))</f>
        <v/>
      </c>
      <c r="F377" s="28" t="str">
        <f>IF(E377="","",VLOOKUP(E377,'TONG HOP'!$E$8:$W$1883,19,0))</f>
        <v/>
      </c>
      <c r="G377" s="315"/>
      <c r="H377" s="226" t="str">
        <f>IF(E377="","",VLOOKUP(G377,'TONG HOP'!$C$8:$E$799,2,0))</f>
        <v/>
      </c>
      <c r="I377" s="226" t="str">
        <f>IF(B377="","",VLOOKUP(G377,'TONG HOP'!$C$8:$F$799,4,0))</f>
        <v/>
      </c>
      <c r="J377" s="63" t="str">
        <f t="shared" si="78"/>
        <v/>
      </c>
      <c r="K377" s="63" t="str">
        <f t="shared" si="79"/>
        <v/>
      </c>
      <c r="L377" s="63">
        <f t="shared" si="80"/>
        <v>0</v>
      </c>
      <c r="M377" s="392" t="str">
        <f>IF(Y377="","",VLOOKUP(G377,'Danh mục CODE'!$D$2:$I$1880,4,0))</f>
        <v/>
      </c>
      <c r="N377" s="484"/>
      <c r="O377" s="392" t="str">
        <f t="shared" si="75"/>
        <v/>
      </c>
      <c r="P377" s="392" t="str">
        <f>IF(Y377="","",VLOOKUP(G377,'Danh mục CODE'!$D$2:$I$1880,5,0))</f>
        <v/>
      </c>
      <c r="Q377" s="392"/>
      <c r="R377" s="392" t="str">
        <f t="shared" si="76"/>
        <v/>
      </c>
      <c r="S377" s="394" t="e">
        <f t="shared" si="84"/>
        <v>#VALUE!</v>
      </c>
      <c r="T377" s="394" t="str">
        <f t="shared" si="82"/>
        <v/>
      </c>
      <c r="U377" s="394" t="str">
        <f t="shared" si="83"/>
        <v/>
      </c>
      <c r="V377" s="424" t="str">
        <f t="shared" si="81"/>
        <v/>
      </c>
      <c r="W377" s="21"/>
      <c r="X377" s="515"/>
      <c r="Y377" s="515"/>
      <c r="Z377" s="513"/>
      <c r="AA377" s="514"/>
      <c r="AE377" s="333"/>
    </row>
    <row r="378" spans="1:31" s="32" customFormat="1">
      <c r="A378" s="50">
        <f t="shared" si="85"/>
        <v>373</v>
      </c>
      <c r="B378" s="580"/>
      <c r="C378" s="23" t="s">
        <v>742</v>
      </c>
      <c r="D378" s="489"/>
      <c r="E378" s="318" t="str">
        <f>IF(G378="","",VLOOKUP(G378,'Danh mục CODE'!$D$2:$J$20064,7,0))</f>
        <v/>
      </c>
      <c r="F378" s="28" t="str">
        <f>IF(E378="","",VLOOKUP(E378,'TONG HOP'!$E$8:$W$1883,19,0))</f>
        <v/>
      </c>
      <c r="G378" s="315"/>
      <c r="H378" s="226" t="str">
        <f>IF(E378="","",VLOOKUP(G378,'TONG HOP'!$C$8:$E$799,2,0))</f>
        <v/>
      </c>
      <c r="I378" s="226" t="str">
        <f>IF(B378="","",VLOOKUP(G378,'TONG HOP'!$C$8:$F$799,4,0))</f>
        <v/>
      </c>
      <c r="J378" s="63" t="str">
        <f t="shared" si="78"/>
        <v/>
      </c>
      <c r="K378" s="63" t="str">
        <f t="shared" si="79"/>
        <v/>
      </c>
      <c r="L378" s="63">
        <f t="shared" ref="L378:L441" si="86">X378-Y378</f>
        <v>0</v>
      </c>
      <c r="M378" s="392" t="str">
        <f>IF(Y378="","",VLOOKUP(G378,'Danh mục CODE'!$D$2:$I$1880,4,0))</f>
        <v/>
      </c>
      <c r="N378" s="484"/>
      <c r="O378" s="392" t="str">
        <f t="shared" si="75"/>
        <v/>
      </c>
      <c r="P378" s="392" t="str">
        <f>IF(Y378="","",VLOOKUP(G378,'Danh mục CODE'!$D$2:$I$1880,5,0))</f>
        <v/>
      </c>
      <c r="Q378" s="392"/>
      <c r="R378" s="392" t="str">
        <f t="shared" si="76"/>
        <v/>
      </c>
      <c r="S378" s="394" t="e">
        <f t="shared" si="84"/>
        <v>#VALUE!</v>
      </c>
      <c r="T378" s="394" t="str">
        <f t="shared" si="82"/>
        <v/>
      </c>
      <c r="U378" s="394" t="str">
        <f t="shared" si="83"/>
        <v/>
      </c>
      <c r="V378" s="424" t="str">
        <f t="shared" ref="V378:V441" si="87">IF(X378="","",J378-S378-T378-U378)</f>
        <v/>
      </c>
      <c r="W378" s="21"/>
      <c r="X378" s="515"/>
      <c r="Y378" s="515"/>
      <c r="Z378" s="513"/>
      <c r="AA378" s="514"/>
      <c r="AE378" s="333"/>
    </row>
    <row r="379" spans="1:31" s="32" customFormat="1">
      <c r="A379" s="50">
        <f t="shared" si="85"/>
        <v>374</v>
      </c>
      <c r="B379" s="580"/>
      <c r="C379" s="23" t="s">
        <v>742</v>
      </c>
      <c r="D379" s="489"/>
      <c r="E379" s="318" t="str">
        <f>IF(G379="","",VLOOKUP(G379,'Danh mục CODE'!$D$2:$J$20064,7,0))</f>
        <v/>
      </c>
      <c r="F379" s="28" t="str">
        <f>IF(E379="","",VLOOKUP(E379,'TONG HOP'!$E$8:$W$1883,19,0))</f>
        <v/>
      </c>
      <c r="G379" s="315"/>
      <c r="H379" s="226" t="str">
        <f>IF(E379="","",VLOOKUP(G379,'TONG HOP'!$C$8:$E$799,2,0))</f>
        <v/>
      </c>
      <c r="I379" s="226" t="str">
        <f>IF(B379="","",VLOOKUP(G379,'TONG HOP'!$C$8:$F$799,4,0))</f>
        <v/>
      </c>
      <c r="J379" s="63" t="str">
        <f t="shared" si="78"/>
        <v/>
      </c>
      <c r="K379" s="63" t="str">
        <f t="shared" si="79"/>
        <v/>
      </c>
      <c r="L379" s="63">
        <f t="shared" si="86"/>
        <v>0</v>
      </c>
      <c r="M379" s="392" t="str">
        <f>IF(Y379="","",VLOOKUP(G379,'Danh mục CODE'!$D$2:$I$1880,4,0))</f>
        <v/>
      </c>
      <c r="N379" s="484"/>
      <c r="O379" s="392" t="str">
        <f t="shared" si="75"/>
        <v/>
      </c>
      <c r="P379" s="392" t="str">
        <f>IF(Y379="","",VLOOKUP(G379,'Danh mục CODE'!$D$2:$I$1880,5,0))</f>
        <v/>
      </c>
      <c r="Q379" s="392"/>
      <c r="R379" s="392" t="str">
        <f t="shared" si="76"/>
        <v/>
      </c>
      <c r="S379" s="394" t="e">
        <f t="shared" si="84"/>
        <v>#VALUE!</v>
      </c>
      <c r="T379" s="394" t="str">
        <f t="shared" si="82"/>
        <v/>
      </c>
      <c r="U379" s="394" t="str">
        <f t="shared" si="83"/>
        <v/>
      </c>
      <c r="V379" s="424" t="str">
        <f t="shared" si="87"/>
        <v/>
      </c>
      <c r="W379" s="21"/>
      <c r="X379" s="515"/>
      <c r="Y379" s="515"/>
      <c r="Z379" s="513"/>
      <c r="AA379" s="514"/>
      <c r="AE379" s="333"/>
    </row>
    <row r="380" spans="1:31" s="32" customFormat="1">
      <c r="A380" s="50">
        <f t="shared" si="85"/>
        <v>375</v>
      </c>
      <c r="B380" s="580"/>
      <c r="C380" s="23" t="s">
        <v>742</v>
      </c>
      <c r="D380" s="489"/>
      <c r="E380" s="318" t="str">
        <f>IF(G380="","",VLOOKUP(G380,'Danh mục CODE'!$D$2:$J$20064,7,0))</f>
        <v/>
      </c>
      <c r="F380" s="28" t="str">
        <f>IF(E380="","",VLOOKUP(E380,'TONG HOP'!$E$8:$W$1883,19,0))</f>
        <v/>
      </c>
      <c r="G380" s="315"/>
      <c r="H380" s="226" t="str">
        <f>IF(E380="","",VLOOKUP(G380,'TONG HOP'!$C$8:$E$799,2,0))</f>
        <v/>
      </c>
      <c r="I380" s="226" t="str">
        <f>IF(B380="","",VLOOKUP(G380,'TONG HOP'!$C$8:$F$799,4,0))</f>
        <v/>
      </c>
      <c r="J380" s="63" t="str">
        <f t="shared" si="78"/>
        <v/>
      </c>
      <c r="K380" s="63" t="str">
        <f t="shared" si="79"/>
        <v/>
      </c>
      <c r="L380" s="63">
        <f t="shared" si="86"/>
        <v>0</v>
      </c>
      <c r="M380" s="392" t="str">
        <f>IF(Y380="","",VLOOKUP(G380,'Danh mục CODE'!$D$2:$I$1880,4,0))</f>
        <v/>
      </c>
      <c r="N380" s="484"/>
      <c r="O380" s="392" t="str">
        <f t="shared" si="75"/>
        <v/>
      </c>
      <c r="P380" s="392" t="str">
        <f>IF(Y380="","",VLOOKUP(G380,'Danh mục CODE'!$D$2:$I$1880,5,0))</f>
        <v/>
      </c>
      <c r="Q380" s="392"/>
      <c r="R380" s="392" t="str">
        <f t="shared" si="76"/>
        <v/>
      </c>
      <c r="S380" s="394" t="e">
        <f t="shared" si="84"/>
        <v>#VALUE!</v>
      </c>
      <c r="T380" s="394" t="str">
        <f t="shared" si="82"/>
        <v/>
      </c>
      <c r="U380" s="394" t="str">
        <f t="shared" si="83"/>
        <v/>
      </c>
      <c r="V380" s="424" t="str">
        <f t="shared" si="87"/>
        <v/>
      </c>
      <c r="W380" s="21"/>
      <c r="X380" s="515"/>
      <c r="Y380" s="515"/>
      <c r="Z380" s="513"/>
      <c r="AA380" s="514"/>
      <c r="AE380" s="333"/>
    </row>
    <row r="381" spans="1:31" s="32" customFormat="1">
      <c r="A381" s="50">
        <f t="shared" si="85"/>
        <v>376</v>
      </c>
      <c r="B381" s="580"/>
      <c r="C381" s="23" t="s">
        <v>742</v>
      </c>
      <c r="D381" s="489"/>
      <c r="E381" s="318" t="str">
        <f>IF(G381="","",VLOOKUP(G381,'Danh mục CODE'!$D$2:$J$20064,7,0))</f>
        <v/>
      </c>
      <c r="F381" s="28" t="str">
        <f>IF(E381="","",VLOOKUP(E381,'TONG HOP'!$E$8:$W$1883,19,0))</f>
        <v/>
      </c>
      <c r="G381" s="315"/>
      <c r="H381" s="226" t="str">
        <f>IF(E381="","",VLOOKUP(G381,'TONG HOP'!$C$8:$E$799,2,0))</f>
        <v/>
      </c>
      <c r="I381" s="226" t="str">
        <f>IF(B381="","",VLOOKUP(G381,'TONG HOP'!$C$8:$F$799,4,0))</f>
        <v/>
      </c>
      <c r="J381" s="63" t="str">
        <f t="shared" si="78"/>
        <v/>
      </c>
      <c r="K381" s="63" t="str">
        <f t="shared" si="79"/>
        <v/>
      </c>
      <c r="L381" s="63">
        <f t="shared" si="86"/>
        <v>0</v>
      </c>
      <c r="M381" s="392" t="str">
        <f>IF(Y381="","",VLOOKUP(G381,'Danh mục CODE'!$D$2:$I$1880,4,0))</f>
        <v/>
      </c>
      <c r="N381" s="484"/>
      <c r="O381" s="392" t="str">
        <f t="shared" si="75"/>
        <v/>
      </c>
      <c r="P381" s="392" t="str">
        <f>IF(Y381="","",VLOOKUP(G381,'Danh mục CODE'!$D$2:$I$1880,5,0))</f>
        <v/>
      </c>
      <c r="Q381" s="392"/>
      <c r="R381" s="392" t="str">
        <f t="shared" si="76"/>
        <v/>
      </c>
      <c r="S381" s="394" t="e">
        <f t="shared" si="84"/>
        <v>#VALUE!</v>
      </c>
      <c r="T381" s="394" t="str">
        <f t="shared" si="82"/>
        <v/>
      </c>
      <c r="U381" s="394" t="str">
        <f t="shared" si="83"/>
        <v/>
      </c>
      <c r="V381" s="424" t="str">
        <f t="shared" si="87"/>
        <v/>
      </c>
      <c r="W381" s="21"/>
      <c r="X381" s="515"/>
      <c r="Y381" s="515"/>
      <c r="Z381" s="513"/>
      <c r="AA381" s="514"/>
      <c r="AE381" s="333"/>
    </row>
    <row r="382" spans="1:31" s="32" customFormat="1">
      <c r="A382" s="50">
        <f t="shared" si="85"/>
        <v>377</v>
      </c>
      <c r="B382" s="580"/>
      <c r="C382" s="23" t="s">
        <v>742</v>
      </c>
      <c r="D382" s="489"/>
      <c r="E382" s="318" t="str">
        <f>IF(G382="","",VLOOKUP(G382,'Danh mục CODE'!$D$2:$J$20064,7,0))</f>
        <v/>
      </c>
      <c r="F382" s="28" t="str">
        <f>IF(E382="","",VLOOKUP(E382,'TONG HOP'!$E$8:$W$1883,19,0))</f>
        <v/>
      </c>
      <c r="G382" s="17"/>
      <c r="H382" s="226" t="str">
        <f>IF(E382="","",VLOOKUP(G382,'TONG HOP'!$C$8:$E$799,2,0))</f>
        <v/>
      </c>
      <c r="I382" s="226" t="str">
        <f>IF(B382="","",VLOOKUP(G382,'TONG HOP'!$C$8:$F$799,4,0))</f>
        <v/>
      </c>
      <c r="J382" s="63" t="str">
        <f t="shared" si="78"/>
        <v/>
      </c>
      <c r="K382" s="63" t="str">
        <f t="shared" si="79"/>
        <v/>
      </c>
      <c r="L382" s="63">
        <f t="shared" si="86"/>
        <v>0</v>
      </c>
      <c r="M382" s="392" t="str">
        <f>IF(Y382="","",VLOOKUP(G382,'Danh mục CODE'!$D$2:$I$1880,4,0))</f>
        <v/>
      </c>
      <c r="N382" s="392"/>
      <c r="O382" s="392" t="str">
        <f t="shared" si="75"/>
        <v/>
      </c>
      <c r="P382" s="392" t="str">
        <f>IF(Y382="","",VLOOKUP(G382,'Danh mục CODE'!$D$2:$I$1880,5,0))</f>
        <v/>
      </c>
      <c r="Q382" s="392"/>
      <c r="R382" s="392" t="str">
        <f t="shared" si="76"/>
        <v/>
      </c>
      <c r="S382" s="394" t="e">
        <f t="shared" si="84"/>
        <v>#VALUE!</v>
      </c>
      <c r="T382" s="394" t="str">
        <f t="shared" si="82"/>
        <v/>
      </c>
      <c r="U382" s="394" t="str">
        <f t="shared" si="83"/>
        <v/>
      </c>
      <c r="V382" s="424" t="str">
        <f t="shared" si="87"/>
        <v/>
      </c>
      <c r="W382" s="21"/>
      <c r="X382" s="515"/>
      <c r="Y382" s="515"/>
      <c r="Z382" s="513"/>
      <c r="AA382" s="514"/>
      <c r="AE382" s="333"/>
    </row>
    <row r="383" spans="1:31" s="32" customFormat="1">
      <c r="A383" s="50">
        <f t="shared" si="85"/>
        <v>378</v>
      </c>
      <c r="B383" s="580"/>
      <c r="C383" s="23" t="s">
        <v>742</v>
      </c>
      <c r="D383" s="489"/>
      <c r="E383" s="318" t="str">
        <f>IF(G383="","",VLOOKUP(G383,'Danh mục CODE'!$D$2:$J$20064,7,0))</f>
        <v/>
      </c>
      <c r="F383" s="28" t="str">
        <f>IF(E383="","",VLOOKUP(E383,'TONG HOP'!$E$8:$W$1883,19,0))</f>
        <v/>
      </c>
      <c r="G383" s="17"/>
      <c r="H383" s="226" t="str">
        <f>IF(E383="","",VLOOKUP(G383,'TONG HOP'!$C$8:$E$799,2,0))</f>
        <v/>
      </c>
      <c r="I383" s="226" t="str">
        <f>IF(B383="","",VLOOKUP(G383,'TONG HOP'!$C$8:$F$799,4,0))</f>
        <v/>
      </c>
      <c r="J383" s="63" t="str">
        <f t="shared" si="78"/>
        <v/>
      </c>
      <c r="K383" s="63" t="str">
        <f t="shared" si="79"/>
        <v/>
      </c>
      <c r="L383" s="63">
        <f t="shared" si="86"/>
        <v>0</v>
      </c>
      <c r="M383" s="392" t="str">
        <f>IF(Y383="","",VLOOKUP(G383,'Danh mục CODE'!$D$2:$I$1880,4,0))</f>
        <v/>
      </c>
      <c r="N383" s="392"/>
      <c r="O383" s="392" t="str">
        <f t="shared" si="75"/>
        <v/>
      </c>
      <c r="P383" s="392" t="str">
        <f>IF(Y383="","",VLOOKUP(G383,'Danh mục CODE'!$D$2:$I$1880,5,0))</f>
        <v/>
      </c>
      <c r="Q383" s="392"/>
      <c r="R383" s="392" t="str">
        <f t="shared" si="76"/>
        <v/>
      </c>
      <c r="S383" s="394" t="e">
        <f t="shared" si="84"/>
        <v>#VALUE!</v>
      </c>
      <c r="T383" s="394" t="str">
        <f t="shared" si="82"/>
        <v/>
      </c>
      <c r="U383" s="394" t="str">
        <f t="shared" si="83"/>
        <v/>
      </c>
      <c r="V383" s="424" t="str">
        <f t="shared" si="87"/>
        <v/>
      </c>
      <c r="W383" s="21"/>
      <c r="X383" s="515"/>
      <c r="Y383" s="515"/>
      <c r="Z383" s="513"/>
      <c r="AA383" s="514"/>
      <c r="AE383" s="333"/>
    </row>
    <row r="384" spans="1:31" s="32" customFormat="1">
      <c r="A384" s="50">
        <f t="shared" si="85"/>
        <v>379</v>
      </c>
      <c r="B384" s="580"/>
      <c r="C384" s="23" t="s">
        <v>742</v>
      </c>
      <c r="D384" s="489"/>
      <c r="E384" s="318" t="str">
        <f>IF(G384="","",VLOOKUP(G384,'Danh mục CODE'!$D$2:$J$20064,7,0))</f>
        <v/>
      </c>
      <c r="F384" s="28" t="str">
        <f>IF(E384="","",VLOOKUP(E384,'TONG HOP'!$E$8:$W$1883,19,0))</f>
        <v/>
      </c>
      <c r="G384" s="17"/>
      <c r="H384" s="226" t="str">
        <f>IF(E384="","",VLOOKUP(G384,'TONG HOP'!$C$8:$E$799,2,0))</f>
        <v/>
      </c>
      <c r="I384" s="226" t="str">
        <f>IF(B384="","",VLOOKUP(G384,'TONG HOP'!$C$8:$F$799,4,0))</f>
        <v/>
      </c>
      <c r="J384" s="63" t="str">
        <f t="shared" si="78"/>
        <v/>
      </c>
      <c r="K384" s="63" t="str">
        <f t="shared" si="79"/>
        <v/>
      </c>
      <c r="L384" s="63">
        <f t="shared" si="86"/>
        <v>0</v>
      </c>
      <c r="M384" s="392" t="str">
        <f>IF(Y384="","",VLOOKUP(G384,'Danh mục CODE'!$D$2:$I$1880,4,0))</f>
        <v/>
      </c>
      <c r="N384" s="392"/>
      <c r="O384" s="392" t="str">
        <f t="shared" si="75"/>
        <v/>
      </c>
      <c r="P384" s="392" t="str">
        <f>IF(Y384="","",VLOOKUP(G384,'Danh mục CODE'!$D$2:$I$1880,5,0))</f>
        <v/>
      </c>
      <c r="Q384" s="392"/>
      <c r="R384" s="392" t="str">
        <f t="shared" si="76"/>
        <v/>
      </c>
      <c r="S384" s="394" t="e">
        <f t="shared" si="84"/>
        <v>#VALUE!</v>
      </c>
      <c r="T384" s="394" t="str">
        <f t="shared" si="82"/>
        <v/>
      </c>
      <c r="U384" s="394" t="str">
        <f t="shared" si="83"/>
        <v/>
      </c>
      <c r="V384" s="424" t="str">
        <f t="shared" si="87"/>
        <v/>
      </c>
      <c r="W384" s="21"/>
      <c r="X384" s="515"/>
      <c r="Y384" s="515"/>
      <c r="Z384" s="513"/>
      <c r="AA384" s="581"/>
      <c r="AE384" s="333"/>
    </row>
    <row r="385" spans="1:31" s="32" customFormat="1">
      <c r="A385" s="50">
        <f t="shared" si="85"/>
        <v>380</v>
      </c>
      <c r="B385" s="580"/>
      <c r="C385" s="23" t="s">
        <v>742</v>
      </c>
      <c r="D385" s="489"/>
      <c r="E385" s="318" t="str">
        <f>IF(G385="","",VLOOKUP(G385,'Danh mục CODE'!$D$2:$J$20064,7,0))</f>
        <v/>
      </c>
      <c r="F385" s="28" t="str">
        <f>IF(E385="","",VLOOKUP(E385,'TONG HOP'!$E$8:$W$1883,19,0))</f>
        <v/>
      </c>
      <c r="G385" s="17"/>
      <c r="H385" s="226" t="str">
        <f>IF(E385="","",VLOOKUP(G385,'TONG HOP'!$C$8:$E$799,2,0))</f>
        <v/>
      </c>
      <c r="I385" s="226" t="str">
        <f>IF(B385="","",VLOOKUP(G385,'TONG HOP'!$C$8:$F$799,4,0))</f>
        <v/>
      </c>
      <c r="J385" s="63" t="str">
        <f t="shared" si="78"/>
        <v/>
      </c>
      <c r="K385" s="63" t="str">
        <f t="shared" si="79"/>
        <v/>
      </c>
      <c r="L385" s="63">
        <f t="shared" si="86"/>
        <v>0</v>
      </c>
      <c r="M385" s="392" t="str">
        <f>IF(Y385="","",VLOOKUP(G385,'Danh mục CODE'!$D$2:$I$1880,4,0))</f>
        <v/>
      </c>
      <c r="N385" s="392"/>
      <c r="O385" s="392" t="str">
        <f t="shared" si="75"/>
        <v/>
      </c>
      <c r="P385" s="392" t="str">
        <f>IF(Y385="","",VLOOKUP(G385,'Danh mục CODE'!$D$2:$I$1880,5,0))</f>
        <v/>
      </c>
      <c r="Q385" s="392"/>
      <c r="R385" s="392" t="str">
        <f t="shared" si="76"/>
        <v/>
      </c>
      <c r="S385" s="394" t="e">
        <f t="shared" si="84"/>
        <v>#VALUE!</v>
      </c>
      <c r="T385" s="394" t="str">
        <f t="shared" si="82"/>
        <v/>
      </c>
      <c r="U385" s="394" t="str">
        <f t="shared" si="83"/>
        <v/>
      </c>
      <c r="V385" s="424" t="str">
        <f t="shared" si="87"/>
        <v/>
      </c>
      <c r="W385" s="21"/>
      <c r="X385" s="515"/>
      <c r="Y385" s="515"/>
      <c r="Z385" s="513"/>
      <c r="AA385" s="514"/>
      <c r="AE385" s="333"/>
    </row>
    <row r="386" spans="1:31" s="32" customFormat="1">
      <c r="A386" s="50">
        <f t="shared" si="85"/>
        <v>381</v>
      </c>
      <c r="B386" s="580"/>
      <c r="C386" s="23" t="s">
        <v>742</v>
      </c>
      <c r="D386" s="489"/>
      <c r="E386" s="318" t="str">
        <f>IF(G386="","",VLOOKUP(G386,'Danh mục CODE'!$D$2:$J$20064,7,0))</f>
        <v/>
      </c>
      <c r="F386" s="28" t="str">
        <f>IF(E386="","",VLOOKUP(E386,'TONG HOP'!$E$8:$W$1883,19,0))</f>
        <v/>
      </c>
      <c r="G386" s="17"/>
      <c r="H386" s="226" t="str">
        <f>IF(E386="","",VLOOKUP(G386,'TONG HOP'!$C$8:$E$799,2,0))</f>
        <v/>
      </c>
      <c r="I386" s="226" t="str">
        <f>IF(B386="","",VLOOKUP(G386,'TONG HOP'!$C$8:$F$799,4,0))</f>
        <v/>
      </c>
      <c r="J386" s="63" t="str">
        <f t="shared" si="78"/>
        <v/>
      </c>
      <c r="K386" s="63" t="str">
        <f t="shared" si="79"/>
        <v/>
      </c>
      <c r="L386" s="63">
        <f t="shared" si="86"/>
        <v>0</v>
      </c>
      <c r="M386" s="392" t="str">
        <f>IF(Y386="","",VLOOKUP(G386,'Danh mục CODE'!$D$2:$I$1880,4,0))</f>
        <v/>
      </c>
      <c r="N386" s="392"/>
      <c r="O386" s="392" t="str">
        <f t="shared" si="75"/>
        <v/>
      </c>
      <c r="P386" s="392" t="str">
        <f>IF(Y386="","",VLOOKUP(G386,'Danh mục CODE'!$D$2:$I$1880,5,0))</f>
        <v/>
      </c>
      <c r="Q386" s="392"/>
      <c r="R386" s="392" t="str">
        <f t="shared" si="76"/>
        <v/>
      </c>
      <c r="S386" s="394" t="e">
        <f t="shared" si="84"/>
        <v>#VALUE!</v>
      </c>
      <c r="T386" s="394" t="str">
        <f t="shared" si="82"/>
        <v/>
      </c>
      <c r="U386" s="394" t="str">
        <f t="shared" si="83"/>
        <v/>
      </c>
      <c r="V386" s="424" t="str">
        <f t="shared" si="87"/>
        <v/>
      </c>
      <c r="W386" s="21"/>
      <c r="X386" s="515"/>
      <c r="Y386" s="515"/>
      <c r="Z386" s="513"/>
      <c r="AA386" s="514"/>
      <c r="AE386" s="333"/>
    </row>
    <row r="387" spans="1:31" s="32" customFormat="1">
      <c r="A387" s="50">
        <f t="shared" si="85"/>
        <v>382</v>
      </c>
      <c r="B387" s="580"/>
      <c r="C387" s="23" t="s">
        <v>742</v>
      </c>
      <c r="D387" s="489"/>
      <c r="E387" s="318" t="str">
        <f>IF(G387="","",VLOOKUP(G387,'Danh mục CODE'!$D$2:$J$20064,7,0))</f>
        <v/>
      </c>
      <c r="F387" s="28" t="str">
        <f>IF(E387="","",VLOOKUP(E387,'TONG HOP'!$E$8:$W$1883,19,0))</f>
        <v/>
      </c>
      <c r="G387" s="17"/>
      <c r="H387" s="226" t="str">
        <f>IF(E387="","",VLOOKUP(G387,'TONG HOP'!$C$8:$E$799,2,0))</f>
        <v/>
      </c>
      <c r="I387" s="226" t="str">
        <f>IF(B387="","",VLOOKUP(G387,'TONG HOP'!$C$8:$F$799,4,0))</f>
        <v/>
      </c>
      <c r="J387" s="63" t="str">
        <f t="shared" si="78"/>
        <v/>
      </c>
      <c r="K387" s="63" t="str">
        <f t="shared" si="79"/>
        <v/>
      </c>
      <c r="L387" s="63">
        <f t="shared" si="86"/>
        <v>0</v>
      </c>
      <c r="M387" s="392" t="str">
        <f>IF(Y387="","",VLOOKUP(G387,'Danh mục CODE'!$D$2:$I$1880,4,0))</f>
        <v/>
      </c>
      <c r="N387" s="392"/>
      <c r="O387" s="392" t="str">
        <f t="shared" si="75"/>
        <v/>
      </c>
      <c r="P387" s="392" t="str">
        <f>IF(Y387="","",VLOOKUP(G387,'Danh mục CODE'!$D$2:$I$1880,5,0))</f>
        <v/>
      </c>
      <c r="Q387" s="392"/>
      <c r="R387" s="392" t="str">
        <f t="shared" si="76"/>
        <v/>
      </c>
      <c r="S387" s="394" t="e">
        <f t="shared" si="84"/>
        <v>#VALUE!</v>
      </c>
      <c r="T387" s="394" t="str">
        <f t="shared" si="82"/>
        <v/>
      </c>
      <c r="U387" s="394" t="str">
        <f t="shared" si="83"/>
        <v/>
      </c>
      <c r="V387" s="424" t="str">
        <f t="shared" si="87"/>
        <v/>
      </c>
      <c r="W387" s="21"/>
      <c r="X387" s="515"/>
      <c r="Y387" s="515"/>
      <c r="Z387" s="513"/>
      <c r="AA387" s="514"/>
      <c r="AE387" s="333"/>
    </row>
    <row r="388" spans="1:31" s="32" customFormat="1">
      <c r="A388" s="50">
        <f t="shared" si="85"/>
        <v>383</v>
      </c>
      <c r="B388" s="580"/>
      <c r="C388" s="23" t="s">
        <v>742</v>
      </c>
      <c r="D388" s="489"/>
      <c r="E388" s="318" t="str">
        <f>IF(G388="","",VLOOKUP(G388,'Danh mục CODE'!$D$2:$J$20064,7,0))</f>
        <v/>
      </c>
      <c r="F388" s="28" t="str">
        <f>IF(E388="","",VLOOKUP(E388,'TONG HOP'!$E$8:$W$1883,19,0))</f>
        <v/>
      </c>
      <c r="G388" s="17"/>
      <c r="H388" s="226" t="str">
        <f>IF(E388="","",VLOOKUP(G388,'TONG HOP'!$C$8:$E$799,2,0))</f>
        <v/>
      </c>
      <c r="I388" s="226" t="str">
        <f>IF(B388="","",VLOOKUP(G388,'TONG HOP'!$C$8:$F$799,4,0))</f>
        <v/>
      </c>
      <c r="J388" s="63" t="str">
        <f t="shared" si="78"/>
        <v/>
      </c>
      <c r="K388" s="63" t="str">
        <f t="shared" si="79"/>
        <v/>
      </c>
      <c r="L388" s="63">
        <f t="shared" si="86"/>
        <v>0</v>
      </c>
      <c r="M388" s="392" t="str">
        <f>IF(Y388="","",VLOOKUP(G388,'Danh mục CODE'!$D$2:$I$1880,4,0))</f>
        <v/>
      </c>
      <c r="N388" s="392"/>
      <c r="O388" s="392" t="str">
        <f t="shared" si="75"/>
        <v/>
      </c>
      <c r="P388" s="392" t="str">
        <f>IF(Y388="","",VLOOKUP(G388,'Danh mục CODE'!$D$2:$I$1880,5,0))</f>
        <v/>
      </c>
      <c r="Q388" s="392"/>
      <c r="R388" s="392" t="str">
        <f t="shared" si="76"/>
        <v/>
      </c>
      <c r="S388" s="394" t="e">
        <f t="shared" si="84"/>
        <v>#VALUE!</v>
      </c>
      <c r="T388" s="394" t="str">
        <f t="shared" si="82"/>
        <v/>
      </c>
      <c r="U388" s="394" t="str">
        <f t="shared" si="83"/>
        <v/>
      </c>
      <c r="V388" s="424" t="str">
        <f t="shared" si="87"/>
        <v/>
      </c>
      <c r="W388" s="21"/>
      <c r="X388" s="515"/>
      <c r="Y388" s="515"/>
      <c r="Z388" s="513"/>
      <c r="AA388" s="514"/>
      <c r="AE388" s="333"/>
    </row>
    <row r="389" spans="1:31" s="32" customFormat="1">
      <c r="A389" s="50">
        <f t="shared" si="85"/>
        <v>384</v>
      </c>
      <c r="B389" s="580"/>
      <c r="C389" s="23" t="s">
        <v>742</v>
      </c>
      <c r="D389" s="489"/>
      <c r="E389" s="318" t="str">
        <f>IF(G389="","",VLOOKUP(G389,'Danh mục CODE'!$D$2:$J$20064,7,0))</f>
        <v/>
      </c>
      <c r="F389" s="28" t="str">
        <f>IF(E389="","",VLOOKUP(E389,'TONG HOP'!$E$8:$W$1883,19,0))</f>
        <v/>
      </c>
      <c r="G389" s="17"/>
      <c r="H389" s="226" t="str">
        <f>IF(E389="","",VLOOKUP(G389,'TONG HOP'!$C$8:$E$799,2,0))</f>
        <v/>
      </c>
      <c r="I389" s="226" t="str">
        <f>IF(B389="","",VLOOKUP(G389,'TONG HOP'!$C$8:$F$799,4,0))</f>
        <v/>
      </c>
      <c r="J389" s="63" t="str">
        <f t="shared" si="78"/>
        <v/>
      </c>
      <c r="K389" s="63" t="str">
        <f t="shared" si="79"/>
        <v/>
      </c>
      <c r="L389" s="63">
        <f t="shared" si="86"/>
        <v>0</v>
      </c>
      <c r="M389" s="392" t="str">
        <f>IF(Y389="","",VLOOKUP(G389,'Danh mục CODE'!$D$2:$I$1880,4,0))</f>
        <v/>
      </c>
      <c r="N389" s="392"/>
      <c r="O389" s="392" t="str">
        <f t="shared" si="75"/>
        <v/>
      </c>
      <c r="P389" s="392" t="str">
        <f>IF(Y389="","",VLOOKUP(G389,'Danh mục CODE'!$D$2:$I$1880,5,0))</f>
        <v/>
      </c>
      <c r="Q389" s="392"/>
      <c r="R389" s="392" t="str">
        <f t="shared" si="76"/>
        <v/>
      </c>
      <c r="S389" s="394" t="e">
        <f t="shared" si="84"/>
        <v>#VALUE!</v>
      </c>
      <c r="T389" s="394" t="str">
        <f t="shared" si="82"/>
        <v/>
      </c>
      <c r="U389" s="394" t="str">
        <f t="shared" si="83"/>
        <v/>
      </c>
      <c r="V389" s="424" t="str">
        <f t="shared" si="87"/>
        <v/>
      </c>
      <c r="W389" s="21"/>
      <c r="X389" s="515"/>
      <c r="Y389" s="515"/>
      <c r="Z389" s="513"/>
      <c r="AA389" s="581"/>
      <c r="AE389" s="333"/>
    </row>
    <row r="390" spans="1:31" s="32" customFormat="1">
      <c r="A390" s="50">
        <f t="shared" si="85"/>
        <v>385</v>
      </c>
      <c r="B390" s="580"/>
      <c r="C390" s="23" t="s">
        <v>742</v>
      </c>
      <c r="D390" s="489"/>
      <c r="E390" s="318" t="str">
        <f>IF(G390="","",VLOOKUP(G390,'Danh mục CODE'!$D$2:$J$20064,7,0))</f>
        <v/>
      </c>
      <c r="F390" s="28" t="str">
        <f>IF(E390="","",VLOOKUP(E390,'TONG HOP'!$E$8:$W$1883,19,0))</f>
        <v/>
      </c>
      <c r="G390" s="17"/>
      <c r="H390" s="226" t="str">
        <f>IF(E390="","",VLOOKUP(G390,'TONG HOP'!$C$8:$E$799,2,0))</f>
        <v/>
      </c>
      <c r="I390" s="226" t="str">
        <f>IF(B390="","",VLOOKUP(G390,'TONG HOP'!$C$8:$F$799,4,0))</f>
        <v/>
      </c>
      <c r="J390" s="63" t="str">
        <f t="shared" si="78"/>
        <v/>
      </c>
      <c r="K390" s="63" t="str">
        <f t="shared" si="79"/>
        <v/>
      </c>
      <c r="L390" s="63">
        <f t="shared" si="86"/>
        <v>0</v>
      </c>
      <c r="M390" s="392" t="str">
        <f>IF(Y390="","",VLOOKUP(G390,'Danh mục CODE'!$D$2:$I$1880,4,0))</f>
        <v/>
      </c>
      <c r="N390" s="392"/>
      <c r="O390" s="392" t="str">
        <f t="shared" ref="O390:O453" si="88">IF(X390="","",IF(M390-N390&lt;0,-(M390-N390),0))</f>
        <v/>
      </c>
      <c r="P390" s="392" t="str">
        <f>IF(Y390="","",VLOOKUP(G390,'Danh mục CODE'!$D$2:$I$1880,5,0))</f>
        <v/>
      </c>
      <c r="Q390" s="392"/>
      <c r="R390" s="392" t="str">
        <f t="shared" ref="R390:R453" si="89">IF(X390="","",IF(P390-Q390&lt;0,-(P390-Q390),0))</f>
        <v/>
      </c>
      <c r="S390" s="394" t="e">
        <f t="shared" ref="S390:S453" si="90">IF(T390=0,"",J390-T390-U390)</f>
        <v>#VALUE!</v>
      </c>
      <c r="T390" s="394" t="str">
        <f t="shared" si="82"/>
        <v/>
      </c>
      <c r="U390" s="394" t="str">
        <f t="shared" si="83"/>
        <v/>
      </c>
      <c r="V390" s="424" t="str">
        <f t="shared" si="87"/>
        <v/>
      </c>
      <c r="W390" s="21"/>
      <c r="X390" s="515"/>
      <c r="Y390" s="515"/>
      <c r="Z390" s="513"/>
      <c r="AA390" s="514"/>
      <c r="AE390" s="333"/>
    </row>
    <row r="391" spans="1:31" s="32" customFormat="1">
      <c r="A391" s="50">
        <f t="shared" si="85"/>
        <v>386</v>
      </c>
      <c r="B391" s="580"/>
      <c r="C391" s="23" t="s">
        <v>742</v>
      </c>
      <c r="D391" s="489"/>
      <c r="E391" s="318" t="str">
        <f>IF(G391="","",VLOOKUP(G391,'Danh mục CODE'!$D$2:$J$20064,7,0))</f>
        <v/>
      </c>
      <c r="F391" s="28" t="str">
        <f>IF(E391="","",VLOOKUP(E391,'TONG HOP'!$E$8:$W$1883,19,0))</f>
        <v/>
      </c>
      <c r="G391" s="17"/>
      <c r="H391" s="226" t="str">
        <f>IF(E391="","",VLOOKUP(G391,'TONG HOP'!$C$8:$E$799,2,0))</f>
        <v/>
      </c>
      <c r="I391" s="226" t="str">
        <f>IF(B391="","",VLOOKUP(G391,'TONG HOP'!$C$8:$F$799,4,0))</f>
        <v/>
      </c>
      <c r="J391" s="63" t="str">
        <f t="shared" ref="J391:J454" si="91">IF(X391="","",K391-K391*M391)</f>
        <v/>
      </c>
      <c r="K391" s="63" t="str">
        <f t="shared" ref="K391:K454" si="92">IF(AND(X391="",N391="",Q391="",R391=""),"",L391-L391*O391-(L391-L391*O391)*R391)</f>
        <v/>
      </c>
      <c r="L391" s="63">
        <f t="shared" si="86"/>
        <v>0</v>
      </c>
      <c r="M391" s="392" t="str">
        <f>IF(Y391="","",VLOOKUP(G391,'Danh mục CODE'!$D$2:$I$1880,4,0))</f>
        <v/>
      </c>
      <c r="N391" s="392"/>
      <c r="O391" s="392" t="str">
        <f t="shared" si="88"/>
        <v/>
      </c>
      <c r="P391" s="392" t="str">
        <f>IF(Y391="","",VLOOKUP(G391,'Danh mục CODE'!$D$2:$I$1880,5,0))</f>
        <v/>
      </c>
      <c r="Q391" s="392"/>
      <c r="R391" s="392" t="str">
        <f t="shared" si="89"/>
        <v/>
      </c>
      <c r="S391" s="394" t="e">
        <f t="shared" si="90"/>
        <v>#VALUE!</v>
      </c>
      <c r="T391" s="394" t="str">
        <f t="shared" si="82"/>
        <v/>
      </c>
      <c r="U391" s="394" t="str">
        <f t="shared" si="83"/>
        <v/>
      </c>
      <c r="V391" s="424" t="str">
        <f t="shared" si="87"/>
        <v/>
      </c>
      <c r="W391" s="21"/>
      <c r="X391" s="515"/>
      <c r="Y391" s="515"/>
      <c r="Z391" s="513"/>
      <c r="AA391" s="514"/>
      <c r="AE391" s="333"/>
    </row>
    <row r="392" spans="1:31" s="32" customFormat="1">
      <c r="A392" s="50">
        <f t="shared" si="85"/>
        <v>387</v>
      </c>
      <c r="B392" s="580"/>
      <c r="C392" s="23" t="s">
        <v>742</v>
      </c>
      <c r="D392" s="489"/>
      <c r="E392" s="318" t="str">
        <f>IF(G392="","",VLOOKUP(G392,'Danh mục CODE'!$D$2:$J$20064,7,0))</f>
        <v/>
      </c>
      <c r="F392" s="28" t="str">
        <f>IF(E392="","",VLOOKUP(E392,'TONG HOP'!$E$8:$W$1883,19,0))</f>
        <v/>
      </c>
      <c r="G392" s="17"/>
      <c r="H392" s="226" t="str">
        <f>IF(E392="","",VLOOKUP(G392,'TONG HOP'!$C$8:$E$799,2,0))</f>
        <v/>
      </c>
      <c r="I392" s="226" t="str">
        <f>IF(B392="","",VLOOKUP(G392,'TONG HOP'!$C$8:$F$799,4,0))</f>
        <v/>
      </c>
      <c r="J392" s="63" t="str">
        <f t="shared" si="91"/>
        <v/>
      </c>
      <c r="K392" s="63" t="str">
        <f>IF(AND(X392="",N392="",Q392="",R392=""),"",L392-L392*O392-(L392-L392*O392)*R392)</f>
        <v/>
      </c>
      <c r="L392" s="63">
        <f t="shared" si="86"/>
        <v>0</v>
      </c>
      <c r="M392" s="392" t="str">
        <f>IF(Y392="","",VLOOKUP(G392,'Danh mục CODE'!$D$2:$I$1880,4,0))</f>
        <v/>
      </c>
      <c r="N392" s="392"/>
      <c r="O392" s="392" t="str">
        <f>IF(X392="","",IF(M392-N392&lt;0,-(M392-N392),0))</f>
        <v/>
      </c>
      <c r="P392" s="392" t="str">
        <f>IF(Y392="","",VLOOKUP(G392,'Danh mục CODE'!$D$2:$I$1880,5,0))</f>
        <v/>
      </c>
      <c r="Q392" s="392"/>
      <c r="R392" s="392" t="str">
        <f t="shared" si="89"/>
        <v/>
      </c>
      <c r="S392" s="394" t="e">
        <f t="shared" si="90"/>
        <v>#VALUE!</v>
      </c>
      <c r="T392" s="394" t="str">
        <f t="shared" si="82"/>
        <v/>
      </c>
      <c r="U392" s="394" t="str">
        <f t="shared" si="83"/>
        <v/>
      </c>
      <c r="V392" s="424" t="str">
        <f t="shared" si="87"/>
        <v/>
      </c>
      <c r="W392" s="21"/>
      <c r="X392" s="515"/>
      <c r="Y392" s="515"/>
      <c r="Z392" s="513"/>
      <c r="AA392" s="514"/>
      <c r="AE392" s="333"/>
    </row>
    <row r="393" spans="1:31" s="32" customFormat="1">
      <c r="A393" s="50">
        <f t="shared" si="85"/>
        <v>388</v>
      </c>
      <c r="B393" s="580"/>
      <c r="C393" s="23" t="s">
        <v>742</v>
      </c>
      <c r="D393" s="489"/>
      <c r="E393" s="318" t="str">
        <f>IF(G393="","",VLOOKUP(G393,'Danh mục CODE'!$D$2:$J$20064,7,0))</f>
        <v/>
      </c>
      <c r="F393" s="28" t="str">
        <f>IF(E393="","",VLOOKUP(E393,'TONG HOP'!$E$8:$W$1883,19,0))</f>
        <v/>
      </c>
      <c r="G393" s="315"/>
      <c r="H393" s="226" t="str">
        <f>IF(E393="","",VLOOKUP(G393,'TONG HOP'!$C$8:$E$799,2,0))</f>
        <v/>
      </c>
      <c r="I393" s="226" t="str">
        <f>IF(B393="","",VLOOKUP(G393,'TONG HOP'!$C$8:$F$799,4,0))</f>
        <v/>
      </c>
      <c r="J393" s="63" t="str">
        <f t="shared" si="91"/>
        <v/>
      </c>
      <c r="K393" s="63" t="str">
        <f>IF(AND(X393="",N393="",Q393="",R393=""),"",L393-L393*O393-(L393-L393*O393)*R393)</f>
        <v/>
      </c>
      <c r="L393" s="63">
        <f t="shared" si="86"/>
        <v>0</v>
      </c>
      <c r="M393" s="392" t="str">
        <f>IF(Y393="","",VLOOKUP(G393,'Danh mục CODE'!$D$2:$I$1880,4,0))</f>
        <v/>
      </c>
      <c r="N393" s="392"/>
      <c r="O393" s="392" t="str">
        <f>IF(X393="","",IF(M393-N393&lt;0,-(M393-N393),0))</f>
        <v/>
      </c>
      <c r="P393" s="392" t="str">
        <f>IF(Y393="","",VLOOKUP(G393,'Danh mục CODE'!$D$2:$I$1880,5,0))</f>
        <v/>
      </c>
      <c r="Q393" s="392"/>
      <c r="R393" s="392" t="str">
        <f t="shared" si="89"/>
        <v/>
      </c>
      <c r="S393" s="394" t="e">
        <f t="shared" si="90"/>
        <v>#VALUE!</v>
      </c>
      <c r="T393" s="394" t="str">
        <f t="shared" ref="T393:T456" si="93">IF(X393="","",IF(Q393&lt;P393,K393*Q393,K393*P393))</f>
        <v/>
      </c>
      <c r="U393" s="394" t="str">
        <f t="shared" ref="U393:U456" si="94">IF(X393="","",K393*R393)</f>
        <v/>
      </c>
      <c r="V393" s="424" t="str">
        <f t="shared" si="87"/>
        <v/>
      </c>
      <c r="W393" s="21"/>
      <c r="X393" s="515"/>
      <c r="Y393" s="515"/>
      <c r="Z393" s="513"/>
      <c r="AA393" s="514"/>
      <c r="AE393" s="333"/>
    </row>
    <row r="394" spans="1:31">
      <c r="A394" s="50">
        <f t="shared" si="85"/>
        <v>389</v>
      </c>
      <c r="B394" s="580"/>
      <c r="C394" s="23" t="s">
        <v>742</v>
      </c>
      <c r="D394" s="489"/>
      <c r="E394" s="318" t="str">
        <f>IF(G394="","",VLOOKUP(G394,'Danh mục CODE'!$D$2:$J$20064,7,0))</f>
        <v/>
      </c>
      <c r="F394" s="28" t="str">
        <f>IF(E394="","",VLOOKUP(E394,'TONG HOP'!$E$8:$W$1883,19,0))</f>
        <v/>
      </c>
      <c r="G394" s="17"/>
      <c r="H394" s="226" t="str">
        <f>IF(E394="","",VLOOKUP(G394,'TONG HOP'!$C$8:$E$799,2,0))</f>
        <v/>
      </c>
      <c r="I394" s="226" t="str">
        <f>IF(B394="","",VLOOKUP(G394,'TONG HOP'!$C$8:$F$799,4,0))</f>
        <v/>
      </c>
      <c r="J394" s="63" t="str">
        <f t="shared" si="91"/>
        <v/>
      </c>
      <c r="K394" s="63" t="str">
        <f t="shared" si="92"/>
        <v/>
      </c>
      <c r="L394" s="63">
        <f t="shared" si="86"/>
        <v>0</v>
      </c>
      <c r="M394" s="392" t="str">
        <f>IF(Y394="","",VLOOKUP(G394,'Danh mục CODE'!$D$2:$I$1880,4,0))</f>
        <v/>
      </c>
      <c r="N394" s="392"/>
      <c r="O394" s="392" t="str">
        <f t="shared" si="88"/>
        <v/>
      </c>
      <c r="P394" s="392" t="str">
        <f>IF(Y394="","",VLOOKUP(G394,'Danh mục CODE'!$D$2:$I$1880,5,0))</f>
        <v/>
      </c>
      <c r="Q394" s="392"/>
      <c r="R394" s="392" t="str">
        <f t="shared" si="89"/>
        <v/>
      </c>
      <c r="S394" s="394" t="e">
        <f t="shared" si="90"/>
        <v>#VALUE!</v>
      </c>
      <c r="T394" s="394" t="str">
        <f t="shared" si="93"/>
        <v/>
      </c>
      <c r="U394" s="394" t="str">
        <f t="shared" si="94"/>
        <v/>
      </c>
      <c r="V394" s="424" t="str">
        <f t="shared" si="87"/>
        <v/>
      </c>
      <c r="W394" s="21"/>
      <c r="X394" s="515"/>
      <c r="Y394" s="515"/>
      <c r="Z394" s="513"/>
      <c r="AA394" s="514"/>
    </row>
    <row r="395" spans="1:31">
      <c r="A395" s="50">
        <f t="shared" si="85"/>
        <v>390</v>
      </c>
      <c r="B395" s="580"/>
      <c r="C395" s="23" t="s">
        <v>742</v>
      </c>
      <c r="D395" s="489"/>
      <c r="E395" s="318" t="str">
        <f>IF(G395="","",VLOOKUP(G395,'Danh mục CODE'!$D$2:$J$20064,7,0))</f>
        <v/>
      </c>
      <c r="F395" s="28" t="str">
        <f>IF(E395="","",VLOOKUP(E395,'TONG HOP'!$E$8:$W$1883,19,0))</f>
        <v/>
      </c>
      <c r="G395" s="17"/>
      <c r="H395" s="226" t="str">
        <f>IF(E395="","",VLOOKUP(G395,'TONG HOP'!$C$8:$E$799,2,0))</f>
        <v/>
      </c>
      <c r="I395" s="226" t="str">
        <f>IF(B395="","",VLOOKUP(G395,'TONG HOP'!$C$8:$F$799,4,0))</f>
        <v/>
      </c>
      <c r="J395" s="63" t="str">
        <f t="shared" si="91"/>
        <v/>
      </c>
      <c r="K395" s="63" t="str">
        <f t="shared" si="92"/>
        <v/>
      </c>
      <c r="L395" s="63">
        <f t="shared" si="86"/>
        <v>0</v>
      </c>
      <c r="M395" s="392" t="str">
        <f>IF(Y395="","",VLOOKUP(G395,'Danh mục CODE'!$D$2:$I$1880,4,0))</f>
        <v/>
      </c>
      <c r="N395" s="392"/>
      <c r="O395" s="392" t="str">
        <f t="shared" si="88"/>
        <v/>
      </c>
      <c r="P395" s="392" t="str">
        <f>IF(Y395="","",VLOOKUP(G395,'Danh mục CODE'!$D$2:$I$1880,5,0))</f>
        <v/>
      </c>
      <c r="Q395" s="392"/>
      <c r="R395" s="392" t="str">
        <f t="shared" si="89"/>
        <v/>
      </c>
      <c r="S395" s="394" t="e">
        <f t="shared" si="90"/>
        <v>#VALUE!</v>
      </c>
      <c r="T395" s="394" t="str">
        <f t="shared" si="93"/>
        <v/>
      </c>
      <c r="U395" s="394" t="str">
        <f t="shared" si="94"/>
        <v/>
      </c>
      <c r="V395" s="424" t="str">
        <f t="shared" si="87"/>
        <v/>
      </c>
      <c r="W395" s="21"/>
      <c r="X395" s="515"/>
      <c r="Y395" s="515"/>
      <c r="Z395" s="513"/>
      <c r="AA395" s="514"/>
    </row>
    <row r="396" spans="1:31">
      <c r="A396" s="50">
        <f t="shared" si="85"/>
        <v>391</v>
      </c>
      <c r="B396" s="580"/>
      <c r="C396" s="23" t="s">
        <v>742</v>
      </c>
      <c r="D396" s="489"/>
      <c r="E396" s="318" t="str">
        <f>IF(G396="","",VLOOKUP(G396,'Danh mục CODE'!$D$2:$J$20064,7,0))</f>
        <v/>
      </c>
      <c r="F396" s="28" t="str">
        <f>IF(E396="","",VLOOKUP(E396,'TONG HOP'!$E$8:$W$1883,19,0))</f>
        <v/>
      </c>
      <c r="G396" s="17"/>
      <c r="H396" s="226" t="str">
        <f>IF(E396="","",VLOOKUP(G396,'TONG HOP'!$C$8:$E$799,2,0))</f>
        <v/>
      </c>
      <c r="I396" s="226" t="str">
        <f>IF(B396="","",VLOOKUP(G396,'TONG HOP'!$C$8:$F$799,4,0))</f>
        <v/>
      </c>
      <c r="J396" s="63" t="str">
        <f t="shared" si="91"/>
        <v/>
      </c>
      <c r="K396" s="63" t="str">
        <f t="shared" si="92"/>
        <v/>
      </c>
      <c r="L396" s="63">
        <f t="shared" si="86"/>
        <v>0</v>
      </c>
      <c r="M396" s="392" t="str">
        <f>IF(Y396="","",VLOOKUP(G396,'Danh mục CODE'!$D$2:$I$1880,4,0))</f>
        <v/>
      </c>
      <c r="N396" s="392"/>
      <c r="O396" s="392" t="str">
        <f t="shared" si="88"/>
        <v/>
      </c>
      <c r="P396" s="392" t="str">
        <f>IF(Y396="","",VLOOKUP(G396,'Danh mục CODE'!$D$2:$I$1880,5,0))</f>
        <v/>
      </c>
      <c r="Q396" s="392"/>
      <c r="R396" s="392" t="str">
        <f t="shared" si="89"/>
        <v/>
      </c>
      <c r="S396" s="394" t="e">
        <f t="shared" si="90"/>
        <v>#VALUE!</v>
      </c>
      <c r="T396" s="394" t="str">
        <f t="shared" si="93"/>
        <v/>
      </c>
      <c r="U396" s="394" t="str">
        <f t="shared" si="94"/>
        <v/>
      </c>
      <c r="V396" s="424" t="str">
        <f t="shared" si="87"/>
        <v/>
      </c>
      <c r="W396" s="21"/>
      <c r="X396" s="515"/>
      <c r="Y396" s="515"/>
      <c r="Z396" s="513"/>
      <c r="AA396" s="514"/>
    </row>
    <row r="397" spans="1:31">
      <c r="A397" s="50">
        <f t="shared" si="85"/>
        <v>392</v>
      </c>
      <c r="B397" s="580"/>
      <c r="C397" s="23" t="s">
        <v>742</v>
      </c>
      <c r="D397" s="489"/>
      <c r="E397" s="318" t="str">
        <f>IF(G397="","",VLOOKUP(G397,'Danh mục CODE'!$D$2:$J$20064,7,0))</f>
        <v/>
      </c>
      <c r="F397" s="28" t="str">
        <f>IF(E397="","",VLOOKUP(E397,'TONG HOP'!$E$8:$W$1883,19,0))</f>
        <v/>
      </c>
      <c r="G397" s="17"/>
      <c r="H397" s="226" t="str">
        <f>IF(E397="","",VLOOKUP(G397,'TONG HOP'!$C$8:$E$799,2,0))</f>
        <v/>
      </c>
      <c r="I397" s="226" t="str">
        <f>IF(B397="","",VLOOKUP(G397,'TONG HOP'!$C$8:$F$799,4,0))</f>
        <v/>
      </c>
      <c r="J397" s="63" t="str">
        <f t="shared" si="91"/>
        <v/>
      </c>
      <c r="K397" s="63" t="str">
        <f t="shared" si="92"/>
        <v/>
      </c>
      <c r="L397" s="63">
        <f t="shared" si="86"/>
        <v>0</v>
      </c>
      <c r="M397" s="392" t="str">
        <f>IF(Y397="","",VLOOKUP(G397,'Danh mục CODE'!$D$2:$I$1880,4,0))</f>
        <v/>
      </c>
      <c r="N397" s="392"/>
      <c r="O397" s="392" t="str">
        <f t="shared" si="88"/>
        <v/>
      </c>
      <c r="P397" s="392" t="str">
        <f>IF(Y397="","",VLOOKUP(G397,'Danh mục CODE'!$D$2:$I$1880,5,0))</f>
        <v/>
      </c>
      <c r="Q397" s="392"/>
      <c r="R397" s="392" t="str">
        <f t="shared" si="89"/>
        <v/>
      </c>
      <c r="S397" s="394" t="e">
        <f t="shared" si="90"/>
        <v>#VALUE!</v>
      </c>
      <c r="T397" s="394" t="str">
        <f t="shared" si="93"/>
        <v/>
      </c>
      <c r="U397" s="394" t="str">
        <f t="shared" si="94"/>
        <v/>
      </c>
      <c r="V397" s="424" t="str">
        <f t="shared" si="87"/>
        <v/>
      </c>
      <c r="W397" s="21"/>
      <c r="X397" s="515"/>
      <c r="Y397" s="515"/>
      <c r="Z397" s="513"/>
      <c r="AA397" s="514"/>
    </row>
    <row r="398" spans="1:31">
      <c r="A398" s="50">
        <f t="shared" si="85"/>
        <v>393</v>
      </c>
      <c r="B398" s="580"/>
      <c r="C398" s="23" t="s">
        <v>742</v>
      </c>
      <c r="D398" s="489"/>
      <c r="E398" s="318" t="str">
        <f>IF(G398="","",VLOOKUP(G398,'Danh mục CODE'!$D$2:$J$20064,7,0))</f>
        <v/>
      </c>
      <c r="F398" s="28" t="str">
        <f>IF(E398="","",VLOOKUP(E398,'TONG HOP'!$E$8:$W$1883,19,0))</f>
        <v/>
      </c>
      <c r="G398" s="17"/>
      <c r="H398" s="226" t="str">
        <f>IF(E398="","",VLOOKUP(G398,'TONG HOP'!$C$8:$E$799,2,0))</f>
        <v/>
      </c>
      <c r="I398" s="226" t="str">
        <f>IF(B398="","",VLOOKUP(G398,'TONG HOP'!$C$8:$F$799,4,0))</f>
        <v/>
      </c>
      <c r="J398" s="63" t="str">
        <f t="shared" si="91"/>
        <v/>
      </c>
      <c r="K398" s="63" t="str">
        <f t="shared" si="92"/>
        <v/>
      </c>
      <c r="L398" s="63">
        <f t="shared" si="86"/>
        <v>0</v>
      </c>
      <c r="M398" s="392" t="str">
        <f>IF(Y398="","",VLOOKUP(G398,'Danh mục CODE'!$D$2:$I$1880,4,0))</f>
        <v/>
      </c>
      <c r="N398" s="392"/>
      <c r="O398" s="392" t="str">
        <f t="shared" si="88"/>
        <v/>
      </c>
      <c r="P398" s="392" t="str">
        <f>IF(Y398="","",VLOOKUP(G398,'Danh mục CODE'!$D$2:$I$1880,5,0))</f>
        <v/>
      </c>
      <c r="Q398" s="392"/>
      <c r="R398" s="392" t="str">
        <f t="shared" si="89"/>
        <v/>
      </c>
      <c r="S398" s="394" t="e">
        <f t="shared" si="90"/>
        <v>#VALUE!</v>
      </c>
      <c r="T398" s="394" t="str">
        <f t="shared" si="93"/>
        <v/>
      </c>
      <c r="U398" s="394" t="str">
        <f t="shared" si="94"/>
        <v/>
      </c>
      <c r="V398" s="424" t="str">
        <f t="shared" si="87"/>
        <v/>
      </c>
      <c r="W398" s="21"/>
      <c r="X398" s="515"/>
      <c r="Y398" s="515"/>
      <c r="Z398" s="513"/>
      <c r="AA398" s="514"/>
    </row>
    <row r="399" spans="1:31">
      <c r="A399" s="50">
        <f t="shared" si="85"/>
        <v>394</v>
      </c>
      <c r="B399" s="580"/>
      <c r="C399" s="23" t="s">
        <v>742</v>
      </c>
      <c r="D399" s="489"/>
      <c r="E399" s="318" t="str">
        <f>IF(G399="","",VLOOKUP(G399,'Danh mục CODE'!$D$2:$J$20064,7,0))</f>
        <v/>
      </c>
      <c r="F399" s="28" t="str">
        <f>IF(E399="","",VLOOKUP(E399,'TONG HOP'!$E$8:$W$1883,19,0))</f>
        <v/>
      </c>
      <c r="G399" s="17"/>
      <c r="H399" s="226" t="str">
        <f>IF(E399="","",VLOOKUP(G399,'TONG HOP'!$C$8:$E$799,2,0))</f>
        <v/>
      </c>
      <c r="I399" s="226" t="str">
        <f>IF(B399="","",VLOOKUP(G399,'TONG HOP'!$C$8:$F$799,4,0))</f>
        <v/>
      </c>
      <c r="J399" s="63" t="str">
        <f t="shared" si="91"/>
        <v/>
      </c>
      <c r="K399" s="63" t="str">
        <f t="shared" si="92"/>
        <v/>
      </c>
      <c r="L399" s="63">
        <f t="shared" si="86"/>
        <v>0</v>
      </c>
      <c r="M399" s="392" t="str">
        <f>IF(Y399="","",VLOOKUP(G399,'Danh mục CODE'!$D$2:$I$1880,4,0))</f>
        <v/>
      </c>
      <c r="N399" s="392"/>
      <c r="O399" s="392" t="str">
        <f t="shared" si="88"/>
        <v/>
      </c>
      <c r="P399" s="392" t="str">
        <f>IF(Y399="","",VLOOKUP(G399,'Danh mục CODE'!$D$2:$I$1880,5,0))</f>
        <v/>
      </c>
      <c r="Q399" s="392"/>
      <c r="R399" s="392" t="str">
        <f t="shared" si="89"/>
        <v/>
      </c>
      <c r="S399" s="394" t="e">
        <f t="shared" si="90"/>
        <v>#VALUE!</v>
      </c>
      <c r="T399" s="394" t="str">
        <f t="shared" si="93"/>
        <v/>
      </c>
      <c r="U399" s="394" t="str">
        <f t="shared" si="94"/>
        <v/>
      </c>
      <c r="V399" s="424" t="str">
        <f t="shared" si="87"/>
        <v/>
      </c>
      <c r="W399" s="21"/>
      <c r="X399" s="515"/>
      <c r="Y399" s="515"/>
      <c r="Z399" s="513"/>
      <c r="AA399" s="581"/>
    </row>
    <row r="400" spans="1:31">
      <c r="A400" s="50">
        <f t="shared" si="85"/>
        <v>395</v>
      </c>
      <c r="B400" s="580"/>
      <c r="C400" s="23" t="s">
        <v>742</v>
      </c>
      <c r="D400" s="489"/>
      <c r="E400" s="318" t="str">
        <f>IF(G400="","",VLOOKUP(G400,'Danh mục CODE'!$D$2:$J$20064,7,0))</f>
        <v/>
      </c>
      <c r="F400" s="28" t="str">
        <f>IF(E400="","",VLOOKUP(E400,'TONG HOP'!$E$8:$W$1883,19,0))</f>
        <v/>
      </c>
      <c r="G400" s="17"/>
      <c r="H400" s="226" t="str">
        <f>IF(E400="","",VLOOKUP(G400,'TONG HOP'!$C$8:$E$799,2,0))</f>
        <v/>
      </c>
      <c r="I400" s="226" t="str">
        <f>IF(B400="","",VLOOKUP(G400,'TONG HOP'!$C$8:$F$799,4,0))</f>
        <v/>
      </c>
      <c r="J400" s="63" t="str">
        <f t="shared" si="91"/>
        <v/>
      </c>
      <c r="K400" s="63" t="str">
        <f t="shared" si="92"/>
        <v/>
      </c>
      <c r="L400" s="63">
        <f t="shared" si="86"/>
        <v>0</v>
      </c>
      <c r="M400" s="392" t="str">
        <f>IF(Y400="","",VLOOKUP(G400,'Danh mục CODE'!$D$2:$I$1880,4,0))</f>
        <v/>
      </c>
      <c r="N400" s="392"/>
      <c r="O400" s="392" t="str">
        <f t="shared" si="88"/>
        <v/>
      </c>
      <c r="P400" s="392" t="str">
        <f>IF(Y400="","",VLOOKUP(G400,'Danh mục CODE'!$D$2:$I$1880,5,0))</f>
        <v/>
      </c>
      <c r="Q400" s="392"/>
      <c r="R400" s="392" t="str">
        <f t="shared" si="89"/>
        <v/>
      </c>
      <c r="S400" s="394" t="e">
        <f t="shared" si="90"/>
        <v>#VALUE!</v>
      </c>
      <c r="T400" s="394" t="str">
        <f t="shared" si="93"/>
        <v/>
      </c>
      <c r="U400" s="394" t="str">
        <f t="shared" si="94"/>
        <v/>
      </c>
      <c r="V400" s="424" t="str">
        <f t="shared" si="87"/>
        <v/>
      </c>
      <c r="W400" s="21"/>
      <c r="X400" s="515"/>
      <c r="Y400" s="515"/>
      <c r="Z400" s="513"/>
      <c r="AA400" s="514"/>
    </row>
    <row r="401" spans="1:27">
      <c r="A401" s="50">
        <f t="shared" si="85"/>
        <v>396</v>
      </c>
      <c r="B401" s="580"/>
      <c r="C401" s="23" t="s">
        <v>742</v>
      </c>
      <c r="D401" s="489"/>
      <c r="E401" s="318" t="str">
        <f>IF(G401="","",VLOOKUP(G401,'Danh mục CODE'!$D$2:$J$20064,7,0))</f>
        <v/>
      </c>
      <c r="F401" s="28" t="str">
        <f>IF(E401="","",VLOOKUP(E401,'TONG HOP'!$E$8:$W$1883,19,0))</f>
        <v/>
      </c>
      <c r="G401" s="17"/>
      <c r="H401" s="226" t="str">
        <f>IF(E401="","",VLOOKUP(G401,'TONG HOP'!$C$8:$E$799,2,0))</f>
        <v/>
      </c>
      <c r="I401" s="226" t="str">
        <f>IF(B401="","",VLOOKUP(G401,'TONG HOP'!$C$8:$F$799,4,0))</f>
        <v/>
      </c>
      <c r="J401" s="63" t="str">
        <f t="shared" si="91"/>
        <v/>
      </c>
      <c r="K401" s="63" t="str">
        <f t="shared" si="92"/>
        <v/>
      </c>
      <c r="L401" s="63">
        <f t="shared" si="86"/>
        <v>0</v>
      </c>
      <c r="M401" s="392" t="str">
        <f>IF(Y401="","",VLOOKUP(G401,'Danh mục CODE'!$D$2:$I$1880,4,0))</f>
        <v/>
      </c>
      <c r="N401" s="392"/>
      <c r="O401" s="392" t="str">
        <f t="shared" si="88"/>
        <v/>
      </c>
      <c r="P401" s="392" t="str">
        <f>IF(Y401="","",VLOOKUP(G401,'Danh mục CODE'!$D$2:$I$1880,5,0))</f>
        <v/>
      </c>
      <c r="Q401" s="392"/>
      <c r="R401" s="392" t="str">
        <f t="shared" si="89"/>
        <v/>
      </c>
      <c r="S401" s="394" t="e">
        <f t="shared" si="90"/>
        <v>#VALUE!</v>
      </c>
      <c r="T401" s="394" t="str">
        <f t="shared" si="93"/>
        <v/>
      </c>
      <c r="U401" s="394" t="str">
        <f t="shared" si="94"/>
        <v/>
      </c>
      <c r="V401" s="424" t="str">
        <f t="shared" si="87"/>
        <v/>
      </c>
      <c r="W401" s="21"/>
      <c r="X401" s="515"/>
      <c r="Y401" s="515"/>
      <c r="Z401" s="513"/>
      <c r="AA401" s="514"/>
    </row>
    <row r="402" spans="1:27">
      <c r="A402" s="50">
        <f t="shared" ref="A402:A465" si="95">A401+1</f>
        <v>397</v>
      </c>
      <c r="B402" s="580"/>
      <c r="C402" s="23" t="s">
        <v>742</v>
      </c>
      <c r="D402" s="489"/>
      <c r="E402" s="318" t="str">
        <f>IF(G402="","",VLOOKUP(G402,'Danh mục CODE'!$D$2:$J$20064,7,0))</f>
        <v/>
      </c>
      <c r="F402" s="28" t="str">
        <f>IF(E402="","",VLOOKUP(E402,'TONG HOP'!$E$8:$W$1883,19,0))</f>
        <v/>
      </c>
      <c r="G402" s="17"/>
      <c r="H402" s="226" t="str">
        <f>IF(E402="","",VLOOKUP(G402,'TONG HOP'!$C$8:$E$799,2,0))</f>
        <v/>
      </c>
      <c r="I402" s="226" t="str">
        <f>IF(B402="","",VLOOKUP(G402,'TONG HOP'!$C$8:$F$799,4,0))</f>
        <v/>
      </c>
      <c r="J402" s="63" t="str">
        <f t="shared" si="91"/>
        <v/>
      </c>
      <c r="K402" s="63" t="str">
        <f t="shared" si="92"/>
        <v/>
      </c>
      <c r="L402" s="63">
        <f t="shared" si="86"/>
        <v>0</v>
      </c>
      <c r="M402" s="392" t="str">
        <f>IF(Y402="","",VLOOKUP(G402,'Danh mục CODE'!$D$2:$I$1880,4,0))</f>
        <v/>
      </c>
      <c r="N402" s="392"/>
      <c r="O402" s="392" t="str">
        <f t="shared" si="88"/>
        <v/>
      </c>
      <c r="P402" s="392" t="str">
        <f>IF(Y402="","",VLOOKUP(G402,'Danh mục CODE'!$D$2:$I$1880,5,0))</f>
        <v/>
      </c>
      <c r="Q402" s="392"/>
      <c r="R402" s="392" t="str">
        <f t="shared" si="89"/>
        <v/>
      </c>
      <c r="S402" s="394" t="e">
        <f t="shared" si="90"/>
        <v>#VALUE!</v>
      </c>
      <c r="T402" s="394" t="str">
        <f t="shared" si="93"/>
        <v/>
      </c>
      <c r="U402" s="394" t="str">
        <f t="shared" si="94"/>
        <v/>
      </c>
      <c r="V402" s="424" t="str">
        <f t="shared" si="87"/>
        <v/>
      </c>
      <c r="W402" s="21"/>
      <c r="X402" s="515"/>
      <c r="Y402" s="515"/>
      <c r="Z402" s="513"/>
      <c r="AA402" s="581"/>
    </row>
    <row r="403" spans="1:27">
      <c r="A403" s="50">
        <f t="shared" si="95"/>
        <v>398</v>
      </c>
      <c r="B403" s="580"/>
      <c r="C403" s="23" t="s">
        <v>742</v>
      </c>
      <c r="D403" s="489"/>
      <c r="E403" s="318" t="str">
        <f>IF(G403="","",VLOOKUP(G403,'Danh mục CODE'!$D$2:$J$20064,7,0))</f>
        <v/>
      </c>
      <c r="F403" s="28" t="str">
        <f>IF(E403="","",VLOOKUP(E403,'TONG HOP'!$E$8:$W$1883,19,0))</f>
        <v/>
      </c>
      <c r="G403" s="17"/>
      <c r="H403" s="226" t="str">
        <f>IF(E403="","",VLOOKUP(G403,'TONG HOP'!$C$8:$E$799,2,0))</f>
        <v/>
      </c>
      <c r="I403" s="226" t="str">
        <f>IF(B403="","",VLOOKUP(G403,'TONG HOP'!$C$8:$F$799,4,0))</f>
        <v/>
      </c>
      <c r="J403" s="63" t="str">
        <f t="shared" si="91"/>
        <v/>
      </c>
      <c r="K403" s="63" t="str">
        <f t="shared" si="92"/>
        <v/>
      </c>
      <c r="L403" s="63">
        <f t="shared" si="86"/>
        <v>0</v>
      </c>
      <c r="M403" s="392" t="str">
        <f>IF(Y403="","",VLOOKUP(G403,'Danh mục CODE'!$D$2:$I$1880,4,0))</f>
        <v/>
      </c>
      <c r="N403" s="392"/>
      <c r="O403" s="392" t="str">
        <f t="shared" si="88"/>
        <v/>
      </c>
      <c r="P403" s="392" t="str">
        <f>IF(Y403="","",VLOOKUP(G403,'Danh mục CODE'!$D$2:$I$1880,5,0))</f>
        <v/>
      </c>
      <c r="Q403" s="392"/>
      <c r="R403" s="392" t="str">
        <f t="shared" si="89"/>
        <v/>
      </c>
      <c r="S403" s="394" t="e">
        <f t="shared" si="90"/>
        <v>#VALUE!</v>
      </c>
      <c r="T403" s="394" t="str">
        <f t="shared" si="93"/>
        <v/>
      </c>
      <c r="U403" s="394" t="str">
        <f t="shared" si="94"/>
        <v/>
      </c>
      <c r="V403" s="424" t="str">
        <f t="shared" si="87"/>
        <v/>
      </c>
      <c r="W403" s="21"/>
      <c r="X403" s="515"/>
      <c r="Y403" s="515"/>
      <c r="Z403" s="513"/>
      <c r="AA403" s="514"/>
    </row>
    <row r="404" spans="1:27">
      <c r="A404" s="50">
        <f t="shared" si="95"/>
        <v>399</v>
      </c>
      <c r="B404" s="580"/>
      <c r="C404" s="23" t="s">
        <v>742</v>
      </c>
      <c r="D404" s="489"/>
      <c r="E404" s="318" t="str">
        <f>IF(G404="","",VLOOKUP(G404,'Danh mục CODE'!$D$2:$J$20064,7,0))</f>
        <v/>
      </c>
      <c r="F404" s="28" t="str">
        <f>IF(E404="","",VLOOKUP(E404,'TONG HOP'!$E$8:$W$1883,19,0))</f>
        <v/>
      </c>
      <c r="G404" s="17"/>
      <c r="H404" s="226" t="str">
        <f>IF(E404="","",VLOOKUP(G404,'TONG HOP'!$C$8:$E$799,2,0))</f>
        <v/>
      </c>
      <c r="I404" s="226" t="str">
        <f>IF(B404="","",VLOOKUP(G404,'TONG HOP'!$C$8:$F$799,4,0))</f>
        <v/>
      </c>
      <c r="J404" s="63" t="str">
        <f t="shared" si="91"/>
        <v/>
      </c>
      <c r="K404" s="63" t="str">
        <f t="shared" si="92"/>
        <v/>
      </c>
      <c r="L404" s="63">
        <f t="shared" si="86"/>
        <v>0</v>
      </c>
      <c r="M404" s="392" t="str">
        <f>IF(Y404="","",VLOOKUP(G404,'Danh mục CODE'!$D$2:$I$1880,4,0))</f>
        <v/>
      </c>
      <c r="N404" s="392"/>
      <c r="O404" s="392" t="str">
        <f t="shared" si="88"/>
        <v/>
      </c>
      <c r="P404" s="392" t="str">
        <f>IF(Y404="","",VLOOKUP(G404,'Danh mục CODE'!$D$2:$I$1880,5,0))</f>
        <v/>
      </c>
      <c r="Q404" s="392"/>
      <c r="R404" s="392" t="str">
        <f t="shared" si="89"/>
        <v/>
      </c>
      <c r="S404" s="394" t="e">
        <f t="shared" si="90"/>
        <v>#VALUE!</v>
      </c>
      <c r="T404" s="394" t="str">
        <f t="shared" si="93"/>
        <v/>
      </c>
      <c r="U404" s="394" t="str">
        <f t="shared" si="94"/>
        <v/>
      </c>
      <c r="V404" s="424" t="str">
        <f t="shared" si="87"/>
        <v/>
      </c>
      <c r="W404" s="21"/>
      <c r="X404" s="515"/>
      <c r="Y404" s="515"/>
      <c r="Z404" s="513"/>
      <c r="AA404" s="514"/>
    </row>
    <row r="405" spans="1:27">
      <c r="A405" s="50">
        <f t="shared" si="95"/>
        <v>400</v>
      </c>
      <c r="B405" s="580"/>
      <c r="C405" s="23" t="s">
        <v>742</v>
      </c>
      <c r="D405" s="489"/>
      <c r="E405" s="318" t="str">
        <f>IF(G405="","",VLOOKUP(G405,'Danh mục CODE'!$D$2:$J$20064,7,0))</f>
        <v/>
      </c>
      <c r="F405" s="28" t="str">
        <f>IF(E405="","",VLOOKUP(E405,'TONG HOP'!$E$8:$W$1883,19,0))</f>
        <v/>
      </c>
      <c r="G405" s="17"/>
      <c r="H405" s="226" t="str">
        <f>IF(E405="","",VLOOKUP(G405,'TONG HOP'!$C$8:$E$799,2,0))</f>
        <v/>
      </c>
      <c r="I405" s="226" t="str">
        <f>IF(B405="","",VLOOKUP(G405,'TONG HOP'!$C$8:$F$799,4,0))</f>
        <v/>
      </c>
      <c r="J405" s="63" t="str">
        <f t="shared" si="91"/>
        <v/>
      </c>
      <c r="K405" s="63" t="str">
        <f t="shared" si="92"/>
        <v/>
      </c>
      <c r="L405" s="63">
        <f t="shared" si="86"/>
        <v>0</v>
      </c>
      <c r="M405" s="392" t="str">
        <f>IF(Y405="","",VLOOKUP(G405,'Danh mục CODE'!$D$2:$I$1880,4,0))</f>
        <v/>
      </c>
      <c r="N405" s="392"/>
      <c r="O405" s="392" t="str">
        <f t="shared" si="88"/>
        <v/>
      </c>
      <c r="P405" s="392" t="str">
        <f>IF(Y405="","",VLOOKUP(G405,'Danh mục CODE'!$D$2:$I$1880,5,0))</f>
        <v/>
      </c>
      <c r="Q405" s="392"/>
      <c r="R405" s="392" t="str">
        <f t="shared" si="89"/>
        <v/>
      </c>
      <c r="S405" s="394" t="e">
        <f t="shared" si="90"/>
        <v>#VALUE!</v>
      </c>
      <c r="T405" s="394" t="str">
        <f t="shared" si="93"/>
        <v/>
      </c>
      <c r="U405" s="394" t="str">
        <f t="shared" si="94"/>
        <v/>
      </c>
      <c r="V405" s="424" t="str">
        <f t="shared" si="87"/>
        <v/>
      </c>
      <c r="W405" s="21"/>
      <c r="X405" s="515"/>
      <c r="Y405" s="515"/>
      <c r="Z405" s="513"/>
      <c r="AA405" s="514"/>
    </row>
    <row r="406" spans="1:27">
      <c r="A406" s="50">
        <f t="shared" si="95"/>
        <v>401</v>
      </c>
      <c r="B406" s="580"/>
      <c r="C406" s="23" t="s">
        <v>742</v>
      </c>
      <c r="D406" s="489"/>
      <c r="E406" s="318" t="str">
        <f>IF(G406="","",VLOOKUP(G406,'Danh mục CODE'!$D$2:$J$20064,7,0))</f>
        <v/>
      </c>
      <c r="F406" s="28" t="str">
        <f>IF(E406="","",VLOOKUP(E406,'TONG HOP'!$E$8:$W$1883,19,0))</f>
        <v/>
      </c>
      <c r="G406" s="17"/>
      <c r="H406" s="226" t="str">
        <f>IF(E406="","",VLOOKUP(G406,'TONG HOP'!$C$8:$E$799,2,0))</f>
        <v/>
      </c>
      <c r="I406" s="226" t="str">
        <f>IF(B406="","",VLOOKUP(G406,'TONG HOP'!$C$8:$F$799,4,0))</f>
        <v/>
      </c>
      <c r="J406" s="63" t="str">
        <f t="shared" si="91"/>
        <v/>
      </c>
      <c r="K406" s="63" t="str">
        <f t="shared" si="92"/>
        <v/>
      </c>
      <c r="L406" s="63">
        <f t="shared" si="86"/>
        <v>0</v>
      </c>
      <c r="M406" s="392" t="str">
        <f>IF(Y406="","",VLOOKUP(G406,'Danh mục CODE'!$D$2:$I$1880,4,0))</f>
        <v/>
      </c>
      <c r="N406" s="392"/>
      <c r="O406" s="392" t="str">
        <f t="shared" si="88"/>
        <v/>
      </c>
      <c r="P406" s="392" t="str">
        <f>IF(Y406="","",VLOOKUP(G406,'Danh mục CODE'!$D$2:$I$1880,5,0))</f>
        <v/>
      </c>
      <c r="Q406" s="392"/>
      <c r="R406" s="392" t="str">
        <f t="shared" si="89"/>
        <v/>
      </c>
      <c r="S406" s="394" t="e">
        <f t="shared" si="90"/>
        <v>#VALUE!</v>
      </c>
      <c r="T406" s="394" t="str">
        <f t="shared" si="93"/>
        <v/>
      </c>
      <c r="U406" s="394" t="str">
        <f t="shared" si="94"/>
        <v/>
      </c>
      <c r="V406" s="424" t="str">
        <f t="shared" si="87"/>
        <v/>
      </c>
      <c r="W406" s="21"/>
      <c r="X406" s="515"/>
      <c r="Y406" s="515"/>
      <c r="Z406" s="513"/>
      <c r="AA406" s="581"/>
    </row>
    <row r="407" spans="1:27">
      <c r="A407" s="50">
        <f t="shared" si="95"/>
        <v>402</v>
      </c>
      <c r="B407" s="580"/>
      <c r="C407" s="23" t="s">
        <v>742</v>
      </c>
      <c r="D407" s="489"/>
      <c r="E407" s="318" t="str">
        <f>IF(G407="","",VLOOKUP(G407,'Danh mục CODE'!$D$2:$J$20064,7,0))</f>
        <v/>
      </c>
      <c r="F407" s="28" t="str">
        <f>IF(E407="","",VLOOKUP(E407,'TONG HOP'!$E$8:$W$1883,19,0))</f>
        <v/>
      </c>
      <c r="G407" s="17"/>
      <c r="H407" s="226" t="str">
        <f>IF(E407="","",VLOOKUP(G407,'TONG HOP'!$C$8:$E$799,2,0))</f>
        <v/>
      </c>
      <c r="I407" s="226" t="str">
        <f>IF(B407="","",VLOOKUP(G407,'TONG HOP'!$C$8:$F$799,4,0))</f>
        <v/>
      </c>
      <c r="J407" s="63" t="str">
        <f t="shared" si="91"/>
        <v/>
      </c>
      <c r="K407" s="63" t="str">
        <f t="shared" si="92"/>
        <v/>
      </c>
      <c r="L407" s="63">
        <f t="shared" si="86"/>
        <v>0</v>
      </c>
      <c r="M407" s="392" t="str">
        <f>IF(Y407="","",VLOOKUP(G407,'Danh mục CODE'!$D$2:$I$1880,4,0))</f>
        <v/>
      </c>
      <c r="N407" s="392"/>
      <c r="O407" s="392" t="str">
        <f t="shared" si="88"/>
        <v/>
      </c>
      <c r="P407" s="392" t="str">
        <f>IF(Y407="","",VLOOKUP(G407,'Danh mục CODE'!$D$2:$I$1880,5,0))</f>
        <v/>
      </c>
      <c r="Q407" s="392"/>
      <c r="R407" s="392" t="str">
        <f t="shared" si="89"/>
        <v/>
      </c>
      <c r="S407" s="394" t="e">
        <f t="shared" si="90"/>
        <v>#VALUE!</v>
      </c>
      <c r="T407" s="394" t="str">
        <f t="shared" si="93"/>
        <v/>
      </c>
      <c r="U407" s="394" t="str">
        <f t="shared" si="94"/>
        <v/>
      </c>
      <c r="V407" s="424" t="str">
        <f t="shared" si="87"/>
        <v/>
      </c>
      <c r="W407" s="21"/>
      <c r="X407" s="515"/>
      <c r="Y407" s="515"/>
      <c r="Z407" s="513"/>
      <c r="AA407" s="581"/>
    </row>
    <row r="408" spans="1:27">
      <c r="A408" s="50">
        <f t="shared" si="95"/>
        <v>403</v>
      </c>
      <c r="B408" s="580"/>
      <c r="C408" s="23" t="s">
        <v>742</v>
      </c>
      <c r="D408" s="489"/>
      <c r="E408" s="318" t="str">
        <f>IF(G408="","",VLOOKUP(G408,'Danh mục CODE'!$D$2:$J$20064,7,0))</f>
        <v/>
      </c>
      <c r="F408" s="28" t="str">
        <f>IF(E408="","",VLOOKUP(E408,'TONG HOP'!$E$8:$W$1883,19,0))</f>
        <v/>
      </c>
      <c r="G408" s="17"/>
      <c r="H408" s="226" t="str">
        <f>IF(E408="","",VLOOKUP(G408,'TONG HOP'!$C$8:$E$799,2,0))</f>
        <v/>
      </c>
      <c r="I408" s="226" t="str">
        <f>IF(B408="","",VLOOKUP(G408,'TONG HOP'!$C$8:$F$799,4,0))</f>
        <v/>
      </c>
      <c r="J408" s="63" t="str">
        <f t="shared" si="91"/>
        <v/>
      </c>
      <c r="K408" s="63" t="str">
        <f t="shared" si="92"/>
        <v/>
      </c>
      <c r="L408" s="63">
        <f t="shared" si="86"/>
        <v>0</v>
      </c>
      <c r="M408" s="392" t="str">
        <f>IF(Y408="","",VLOOKUP(G408,'Danh mục CODE'!$D$2:$I$1880,4,0))</f>
        <v/>
      </c>
      <c r="N408" s="392"/>
      <c r="O408" s="392" t="str">
        <f t="shared" si="88"/>
        <v/>
      </c>
      <c r="P408" s="392" t="str">
        <f>IF(Y408="","",VLOOKUP(G408,'Danh mục CODE'!$D$2:$I$1880,5,0))</f>
        <v/>
      </c>
      <c r="Q408" s="392"/>
      <c r="R408" s="392" t="str">
        <f t="shared" si="89"/>
        <v/>
      </c>
      <c r="S408" s="394" t="e">
        <f t="shared" si="90"/>
        <v>#VALUE!</v>
      </c>
      <c r="T408" s="394" t="str">
        <f t="shared" si="93"/>
        <v/>
      </c>
      <c r="U408" s="394" t="str">
        <f t="shared" si="94"/>
        <v/>
      </c>
      <c r="V408" s="424" t="str">
        <f t="shared" si="87"/>
        <v/>
      </c>
      <c r="W408" s="21"/>
      <c r="X408" s="515"/>
      <c r="Y408" s="515"/>
      <c r="Z408" s="513"/>
      <c r="AA408" s="514"/>
    </row>
    <row r="409" spans="1:27">
      <c r="A409" s="50">
        <f t="shared" si="95"/>
        <v>404</v>
      </c>
      <c r="B409" s="580"/>
      <c r="C409" s="23" t="s">
        <v>742</v>
      </c>
      <c r="D409" s="489"/>
      <c r="E409" s="318" t="str">
        <f>IF(G409="","",VLOOKUP(G409,'Danh mục CODE'!$D$2:$J$20064,7,0))</f>
        <v/>
      </c>
      <c r="F409" s="28" t="str">
        <f>IF(E409="","",VLOOKUP(E409,'TONG HOP'!$E$8:$W$1883,19,0))</f>
        <v/>
      </c>
      <c r="G409" s="17"/>
      <c r="H409" s="226" t="str">
        <f>IF(E409="","",VLOOKUP(G409,'TONG HOP'!$C$8:$E$799,2,0))</f>
        <v/>
      </c>
      <c r="I409" s="226" t="str">
        <f>IF(B409="","",VLOOKUP(G409,'TONG HOP'!$C$8:$F$799,4,0))</f>
        <v/>
      </c>
      <c r="J409" s="63" t="str">
        <f t="shared" si="91"/>
        <v/>
      </c>
      <c r="K409" s="63" t="str">
        <f t="shared" si="92"/>
        <v/>
      </c>
      <c r="L409" s="63">
        <f t="shared" si="86"/>
        <v>0</v>
      </c>
      <c r="M409" s="392" t="str">
        <f>IF(Y409="","",VLOOKUP(G409,'Danh mục CODE'!$D$2:$I$1880,4,0))</f>
        <v/>
      </c>
      <c r="N409" s="392"/>
      <c r="O409" s="392" t="str">
        <f t="shared" si="88"/>
        <v/>
      </c>
      <c r="P409" s="392" t="str">
        <f>IF(Y409="","",VLOOKUP(G409,'Danh mục CODE'!$D$2:$I$1880,5,0))</f>
        <v/>
      </c>
      <c r="Q409" s="392"/>
      <c r="R409" s="392" t="str">
        <f t="shared" si="89"/>
        <v/>
      </c>
      <c r="S409" s="394" t="e">
        <f t="shared" si="90"/>
        <v>#VALUE!</v>
      </c>
      <c r="T409" s="394" t="str">
        <f t="shared" si="93"/>
        <v/>
      </c>
      <c r="U409" s="394" t="str">
        <f t="shared" si="94"/>
        <v/>
      </c>
      <c r="V409" s="424" t="str">
        <f t="shared" si="87"/>
        <v/>
      </c>
      <c r="W409" s="21"/>
      <c r="X409" s="515"/>
      <c r="Y409" s="515"/>
      <c r="Z409" s="513"/>
      <c r="AA409" s="514"/>
    </row>
    <row r="410" spans="1:27">
      <c r="A410" s="50">
        <f t="shared" si="95"/>
        <v>405</v>
      </c>
      <c r="B410" s="580"/>
      <c r="C410" s="23" t="s">
        <v>742</v>
      </c>
      <c r="D410" s="489"/>
      <c r="E410" s="318" t="str">
        <f>IF(G410="","",VLOOKUP(G410,'Danh mục CODE'!$D$2:$J$20064,7,0))</f>
        <v/>
      </c>
      <c r="F410" s="28" t="str">
        <f>IF(E410="","",VLOOKUP(E410,'TONG HOP'!$E$8:$W$1883,19,0))</f>
        <v/>
      </c>
      <c r="G410" s="315"/>
      <c r="H410" s="226" t="str">
        <f>IF(E410="","",VLOOKUP(G410,'TONG HOP'!$C$8:$E$799,2,0))</f>
        <v/>
      </c>
      <c r="I410" s="226" t="str">
        <f>IF(B410="","",VLOOKUP(G410,'TONG HOP'!$C$8:$F$799,4,0))</f>
        <v/>
      </c>
      <c r="J410" s="63" t="str">
        <f t="shared" si="91"/>
        <v/>
      </c>
      <c r="K410" s="63" t="str">
        <f t="shared" si="92"/>
        <v/>
      </c>
      <c r="L410" s="63">
        <f t="shared" si="86"/>
        <v>0</v>
      </c>
      <c r="M410" s="392" t="str">
        <f>IF(Y410="","",VLOOKUP(G410,'Danh mục CODE'!$D$2:$I$1880,4,0))</f>
        <v/>
      </c>
      <c r="N410" s="392"/>
      <c r="O410" s="392" t="str">
        <f t="shared" si="88"/>
        <v/>
      </c>
      <c r="P410" s="392" t="str">
        <f>IF(Y410="","",VLOOKUP(G410,'Danh mục CODE'!$D$2:$I$1880,5,0))</f>
        <v/>
      </c>
      <c r="Q410" s="392"/>
      <c r="R410" s="392" t="str">
        <f t="shared" si="89"/>
        <v/>
      </c>
      <c r="S410" s="394" t="e">
        <f t="shared" si="90"/>
        <v>#VALUE!</v>
      </c>
      <c r="T410" s="394" t="str">
        <f t="shared" si="93"/>
        <v/>
      </c>
      <c r="U410" s="394" t="str">
        <f t="shared" si="94"/>
        <v/>
      </c>
      <c r="V410" s="424" t="str">
        <f t="shared" si="87"/>
        <v/>
      </c>
      <c r="W410" s="21"/>
      <c r="X410" s="515"/>
      <c r="Y410" s="515"/>
      <c r="Z410" s="513"/>
      <c r="AA410" s="514"/>
    </row>
    <row r="411" spans="1:27">
      <c r="A411" s="50">
        <f t="shared" si="95"/>
        <v>406</v>
      </c>
      <c r="B411" s="580"/>
      <c r="C411" s="23" t="s">
        <v>742</v>
      </c>
      <c r="D411" s="489"/>
      <c r="E411" s="318" t="str">
        <f>IF(G411="","",VLOOKUP(G411,'Danh mục CODE'!$D$2:$J$20064,7,0))</f>
        <v/>
      </c>
      <c r="F411" s="28" t="str">
        <f>IF(E411="","",VLOOKUP(E411,'TONG HOP'!$E$8:$W$1883,19,0))</f>
        <v/>
      </c>
      <c r="G411" s="315"/>
      <c r="H411" s="226" t="str">
        <f>IF(E411="","",VLOOKUP(G411,'TONG HOP'!$C$8:$E$799,2,0))</f>
        <v/>
      </c>
      <c r="I411" s="226" t="str">
        <f>IF(B411="","",VLOOKUP(G411,'TONG HOP'!$C$8:$F$799,4,0))</f>
        <v/>
      </c>
      <c r="J411" s="63" t="str">
        <f t="shared" si="91"/>
        <v/>
      </c>
      <c r="K411" s="63" t="str">
        <f t="shared" si="92"/>
        <v/>
      </c>
      <c r="L411" s="63">
        <f t="shared" si="86"/>
        <v>0</v>
      </c>
      <c r="M411" s="392" t="str">
        <f>IF(Y411="","",VLOOKUP(G411,'Danh mục CODE'!$D$2:$I$1880,4,0))</f>
        <v/>
      </c>
      <c r="N411" s="392"/>
      <c r="O411" s="392" t="str">
        <f t="shared" si="88"/>
        <v/>
      </c>
      <c r="P411" s="392" t="str">
        <f>IF(Y411="","",VLOOKUP(G411,'Danh mục CODE'!$D$2:$I$1880,5,0))</f>
        <v/>
      </c>
      <c r="Q411" s="392"/>
      <c r="R411" s="392" t="str">
        <f t="shared" si="89"/>
        <v/>
      </c>
      <c r="S411" s="394" t="e">
        <f t="shared" si="90"/>
        <v>#VALUE!</v>
      </c>
      <c r="T411" s="394" t="str">
        <f t="shared" si="93"/>
        <v/>
      </c>
      <c r="U411" s="394" t="str">
        <f t="shared" si="94"/>
        <v/>
      </c>
      <c r="V411" s="424" t="str">
        <f t="shared" si="87"/>
        <v/>
      </c>
      <c r="W411" s="21"/>
      <c r="X411" s="515"/>
      <c r="Y411" s="515"/>
      <c r="Z411" s="513"/>
      <c r="AA411" s="514"/>
    </row>
    <row r="412" spans="1:27">
      <c r="A412" s="50">
        <f t="shared" si="95"/>
        <v>407</v>
      </c>
      <c r="B412" s="580"/>
      <c r="C412" s="23" t="s">
        <v>742</v>
      </c>
      <c r="D412" s="489"/>
      <c r="E412" s="318" t="str">
        <f>IF(G412="","",VLOOKUP(G412,'Danh mục CODE'!$D$2:$J$20064,7,0))</f>
        <v/>
      </c>
      <c r="F412" s="28" t="str">
        <f>IF(E412="","",VLOOKUP(E412,'TONG HOP'!$E$8:$W$1883,19,0))</f>
        <v/>
      </c>
      <c r="G412" s="315"/>
      <c r="H412" s="226" t="str">
        <f>IF(E412="","",VLOOKUP(G412,'TONG HOP'!$C$8:$E$799,2,0))</f>
        <v/>
      </c>
      <c r="I412" s="226" t="str">
        <f>IF(B412="","",VLOOKUP(G412,'TONG HOP'!$C$8:$F$799,4,0))</f>
        <v/>
      </c>
      <c r="J412" s="63" t="str">
        <f t="shared" si="91"/>
        <v/>
      </c>
      <c r="K412" s="63" t="str">
        <f t="shared" si="92"/>
        <v/>
      </c>
      <c r="L412" s="63">
        <f t="shared" si="86"/>
        <v>0</v>
      </c>
      <c r="M412" s="392" t="str">
        <f>IF(Y412="","",VLOOKUP(G412,'Danh mục CODE'!$D$2:$I$1880,4,0))</f>
        <v/>
      </c>
      <c r="N412" s="392"/>
      <c r="O412" s="392" t="str">
        <f t="shared" si="88"/>
        <v/>
      </c>
      <c r="P412" s="392" t="str">
        <f>IF(Y412="","",VLOOKUP(G412,'Danh mục CODE'!$D$2:$I$1880,5,0))</f>
        <v/>
      </c>
      <c r="Q412" s="392"/>
      <c r="R412" s="392" t="str">
        <f t="shared" si="89"/>
        <v/>
      </c>
      <c r="S412" s="394" t="e">
        <f t="shared" si="90"/>
        <v>#VALUE!</v>
      </c>
      <c r="T412" s="394" t="str">
        <f t="shared" si="93"/>
        <v/>
      </c>
      <c r="U412" s="394" t="str">
        <f t="shared" si="94"/>
        <v/>
      </c>
      <c r="V412" s="424" t="str">
        <f t="shared" si="87"/>
        <v/>
      </c>
      <c r="W412" s="21"/>
      <c r="X412" s="515"/>
      <c r="Y412" s="515"/>
      <c r="Z412" s="513"/>
      <c r="AA412" s="514"/>
    </row>
    <row r="413" spans="1:27">
      <c r="A413" s="50">
        <f t="shared" si="95"/>
        <v>408</v>
      </c>
      <c r="B413" s="580"/>
      <c r="C413" s="23" t="s">
        <v>742</v>
      </c>
      <c r="D413" s="489"/>
      <c r="E413" s="318" t="str">
        <f>IF(G413="","",VLOOKUP(G413,'Danh mục CODE'!$D$2:$J$20064,7,0))</f>
        <v/>
      </c>
      <c r="F413" s="28" t="str">
        <f>IF(E413="","",VLOOKUP(E413,'TONG HOP'!$E$8:$W$1883,19,0))</f>
        <v/>
      </c>
      <c r="G413" s="315"/>
      <c r="H413" s="226" t="str">
        <f>IF(E413="","",VLOOKUP(G413,'TONG HOP'!$C$8:$E$799,2,0))</f>
        <v/>
      </c>
      <c r="I413" s="226" t="str">
        <f>IF(B413="","",VLOOKUP(G413,'TONG HOP'!$C$8:$F$799,4,0))</f>
        <v/>
      </c>
      <c r="J413" s="63" t="str">
        <f t="shared" si="91"/>
        <v/>
      </c>
      <c r="K413" s="63" t="str">
        <f t="shared" si="92"/>
        <v/>
      </c>
      <c r="L413" s="63">
        <f t="shared" si="86"/>
        <v>0</v>
      </c>
      <c r="M413" s="392" t="str">
        <f>IF(Y413="","",VLOOKUP(G413,'Danh mục CODE'!$D$2:$I$1880,4,0))</f>
        <v/>
      </c>
      <c r="N413" s="392"/>
      <c r="O413" s="392" t="str">
        <f t="shared" si="88"/>
        <v/>
      </c>
      <c r="P413" s="392" t="str">
        <f>IF(Y413="","",VLOOKUP(G413,'Danh mục CODE'!$D$2:$I$1880,5,0))</f>
        <v/>
      </c>
      <c r="Q413" s="392"/>
      <c r="R413" s="392" t="str">
        <f t="shared" si="89"/>
        <v/>
      </c>
      <c r="S413" s="394" t="e">
        <f t="shared" si="90"/>
        <v>#VALUE!</v>
      </c>
      <c r="T413" s="394" t="str">
        <f t="shared" si="93"/>
        <v/>
      </c>
      <c r="U413" s="394" t="str">
        <f t="shared" si="94"/>
        <v/>
      </c>
      <c r="V413" s="424" t="str">
        <f t="shared" si="87"/>
        <v/>
      </c>
      <c r="W413" s="21"/>
      <c r="X413" s="515"/>
      <c r="Y413" s="515"/>
      <c r="Z413" s="513"/>
      <c r="AA413" s="514"/>
    </row>
    <row r="414" spans="1:27">
      <c r="A414" s="50">
        <f t="shared" si="95"/>
        <v>409</v>
      </c>
      <c r="B414" s="580"/>
      <c r="C414" s="23" t="s">
        <v>742</v>
      </c>
      <c r="D414" s="489"/>
      <c r="E414" s="318" t="str">
        <f>IF(G414="","",VLOOKUP(G414,'Danh mục CODE'!$D$2:$J$20064,7,0))</f>
        <v/>
      </c>
      <c r="F414" s="28" t="str">
        <f>IF(E414="","",VLOOKUP(E414,'TONG HOP'!$E$8:$W$1883,19,0))</f>
        <v/>
      </c>
      <c r="G414" s="315"/>
      <c r="H414" s="226" t="str">
        <f>IF(E414="","",VLOOKUP(G414,'TONG HOP'!$C$8:$E$799,2,0))</f>
        <v/>
      </c>
      <c r="I414" s="226" t="str">
        <f>IF(B414="","",VLOOKUP(G414,'TONG HOP'!$C$8:$F$799,4,0))</f>
        <v/>
      </c>
      <c r="J414" s="63" t="str">
        <f t="shared" si="91"/>
        <v/>
      </c>
      <c r="K414" s="63" t="str">
        <f t="shared" si="92"/>
        <v/>
      </c>
      <c r="L414" s="63">
        <f t="shared" si="86"/>
        <v>0</v>
      </c>
      <c r="M414" s="392" t="str">
        <f>IF(Y414="","",VLOOKUP(G414,'Danh mục CODE'!$D$2:$I$1880,4,0))</f>
        <v/>
      </c>
      <c r="N414" s="392"/>
      <c r="O414" s="392" t="str">
        <f t="shared" si="88"/>
        <v/>
      </c>
      <c r="P414" s="392" t="str">
        <f>IF(Y414="","",VLOOKUP(G414,'Danh mục CODE'!$D$2:$I$1880,5,0))</f>
        <v/>
      </c>
      <c r="Q414" s="392"/>
      <c r="R414" s="392" t="str">
        <f t="shared" si="89"/>
        <v/>
      </c>
      <c r="S414" s="394" t="e">
        <f t="shared" si="90"/>
        <v>#VALUE!</v>
      </c>
      <c r="T414" s="394" t="str">
        <f t="shared" si="93"/>
        <v/>
      </c>
      <c r="U414" s="394" t="str">
        <f t="shared" si="94"/>
        <v/>
      </c>
      <c r="V414" s="424" t="str">
        <f t="shared" si="87"/>
        <v/>
      </c>
      <c r="W414" s="21"/>
      <c r="X414" s="515"/>
      <c r="Y414" s="515"/>
      <c r="Z414" s="513"/>
      <c r="AA414" s="514"/>
    </row>
    <row r="415" spans="1:27">
      <c r="A415" s="50">
        <f t="shared" si="95"/>
        <v>410</v>
      </c>
      <c r="B415" s="580"/>
      <c r="C415" s="23" t="s">
        <v>742</v>
      </c>
      <c r="D415" s="489"/>
      <c r="E415" s="318" t="str">
        <f>IF(G415="","",VLOOKUP(G415,'Danh mục CODE'!$D$2:$J$20064,7,0))</f>
        <v/>
      </c>
      <c r="F415" s="28" t="str">
        <f>IF(E415="","",VLOOKUP(E415,'TONG HOP'!$E$8:$W$1883,19,0))</f>
        <v/>
      </c>
      <c r="G415" s="315"/>
      <c r="H415" s="226" t="str">
        <f>IF(E415="","",VLOOKUP(G415,'TONG HOP'!$C$8:$E$799,2,0))</f>
        <v/>
      </c>
      <c r="I415" s="226" t="str">
        <f>IF(B415="","",VLOOKUP(G415,'TONG HOP'!$C$8:$F$799,4,0))</f>
        <v/>
      </c>
      <c r="J415" s="63" t="str">
        <f t="shared" si="91"/>
        <v/>
      </c>
      <c r="K415" s="63" t="str">
        <f t="shared" si="92"/>
        <v/>
      </c>
      <c r="L415" s="63">
        <f t="shared" si="86"/>
        <v>0</v>
      </c>
      <c r="M415" s="392" t="str">
        <f>IF(Y415="","",VLOOKUP(G415,'Danh mục CODE'!$D$2:$I$1880,4,0))</f>
        <v/>
      </c>
      <c r="N415" s="392"/>
      <c r="O415" s="392" t="str">
        <f t="shared" si="88"/>
        <v/>
      </c>
      <c r="P415" s="392" t="str">
        <f>IF(Y415="","",VLOOKUP(G415,'Danh mục CODE'!$D$2:$I$1880,5,0))</f>
        <v/>
      </c>
      <c r="Q415" s="392"/>
      <c r="R415" s="392" t="str">
        <f t="shared" si="89"/>
        <v/>
      </c>
      <c r="S415" s="394" t="e">
        <f t="shared" si="90"/>
        <v>#VALUE!</v>
      </c>
      <c r="T415" s="394" t="str">
        <f t="shared" si="93"/>
        <v/>
      </c>
      <c r="U415" s="394" t="str">
        <f t="shared" si="94"/>
        <v/>
      </c>
      <c r="V415" s="424" t="str">
        <f t="shared" si="87"/>
        <v/>
      </c>
      <c r="W415" s="21"/>
      <c r="X415" s="515"/>
      <c r="Y415" s="515"/>
      <c r="Z415" s="513"/>
      <c r="AA415" s="514"/>
    </row>
    <row r="416" spans="1:27">
      <c r="A416" s="50">
        <f t="shared" si="95"/>
        <v>411</v>
      </c>
      <c r="B416" s="580"/>
      <c r="C416" s="23" t="s">
        <v>742</v>
      </c>
      <c r="D416" s="489"/>
      <c r="E416" s="318" t="str">
        <f>IF(G416="","",VLOOKUP(G416,'Danh mục CODE'!$D$2:$J$20064,7,0))</f>
        <v/>
      </c>
      <c r="F416" s="28" t="str">
        <f>IF(E416="","",VLOOKUP(E416,'TONG HOP'!$E$8:$W$1883,19,0))</f>
        <v/>
      </c>
      <c r="G416" s="17"/>
      <c r="H416" s="226" t="str">
        <f>IF(E416="","",VLOOKUP(G416,'TONG HOP'!$C$8:$E$799,2,0))</f>
        <v/>
      </c>
      <c r="I416" s="226" t="str">
        <f>IF(B416="","",VLOOKUP(G416,'TONG HOP'!$C$8:$F$799,4,0))</f>
        <v/>
      </c>
      <c r="J416" s="63" t="str">
        <f t="shared" si="91"/>
        <v/>
      </c>
      <c r="K416" s="63" t="str">
        <f t="shared" si="92"/>
        <v/>
      </c>
      <c r="L416" s="63">
        <f t="shared" si="86"/>
        <v>0</v>
      </c>
      <c r="M416" s="392" t="str">
        <f>IF(Y416="","",VLOOKUP(G416,'Danh mục CODE'!$D$2:$I$1880,4,0))</f>
        <v/>
      </c>
      <c r="N416" s="392"/>
      <c r="O416" s="392" t="str">
        <f t="shared" si="88"/>
        <v/>
      </c>
      <c r="P416" s="392" t="str">
        <f>IF(Y416="","",VLOOKUP(G416,'Danh mục CODE'!$D$2:$I$1880,5,0))</f>
        <v/>
      </c>
      <c r="Q416" s="392"/>
      <c r="R416" s="392" t="str">
        <f t="shared" si="89"/>
        <v/>
      </c>
      <c r="S416" s="394" t="e">
        <f t="shared" si="90"/>
        <v>#VALUE!</v>
      </c>
      <c r="T416" s="394" t="str">
        <f t="shared" si="93"/>
        <v/>
      </c>
      <c r="U416" s="394" t="str">
        <f t="shared" si="94"/>
        <v/>
      </c>
      <c r="V416" s="424" t="str">
        <f t="shared" si="87"/>
        <v/>
      </c>
      <c r="W416" s="21"/>
      <c r="X416" s="515"/>
      <c r="Y416" s="515"/>
      <c r="Z416" s="513"/>
      <c r="AA416" s="514"/>
    </row>
    <row r="417" spans="1:27">
      <c r="A417" s="50">
        <f t="shared" si="95"/>
        <v>412</v>
      </c>
      <c r="B417" s="580"/>
      <c r="C417" s="23" t="s">
        <v>742</v>
      </c>
      <c r="D417" s="489"/>
      <c r="E417" s="318" t="str">
        <f>IF(G417="","",VLOOKUP(G417,'Danh mục CODE'!$D$2:$J$20064,7,0))</f>
        <v/>
      </c>
      <c r="F417" s="28" t="str">
        <f>IF(E417="","",VLOOKUP(E417,'TONG HOP'!$E$8:$W$1883,19,0))</f>
        <v/>
      </c>
      <c r="G417" s="315"/>
      <c r="H417" s="226" t="str">
        <f>IF(E417="","",VLOOKUP(G417,'TONG HOP'!$C$8:$E$799,2,0))</f>
        <v/>
      </c>
      <c r="I417" s="226" t="str">
        <f>IF(B417="","",VLOOKUP(G417,'TONG HOP'!$C$8:$F$799,4,0))</f>
        <v/>
      </c>
      <c r="J417" s="63" t="str">
        <f t="shared" si="91"/>
        <v/>
      </c>
      <c r="K417" s="63" t="str">
        <f t="shared" si="92"/>
        <v/>
      </c>
      <c r="L417" s="63">
        <f t="shared" si="86"/>
        <v>0</v>
      </c>
      <c r="M417" s="392" t="str">
        <f>IF(Y417="","",VLOOKUP(G417,'Danh mục CODE'!$D$2:$I$1880,4,0))</f>
        <v/>
      </c>
      <c r="N417" s="392"/>
      <c r="O417" s="392" t="str">
        <f t="shared" si="88"/>
        <v/>
      </c>
      <c r="P417" s="392" t="str">
        <f>IF(Y417="","",VLOOKUP(G417,'Danh mục CODE'!$D$2:$I$1880,5,0))</f>
        <v/>
      </c>
      <c r="Q417" s="392"/>
      <c r="R417" s="392" t="str">
        <f t="shared" si="89"/>
        <v/>
      </c>
      <c r="S417" s="394" t="e">
        <f t="shared" si="90"/>
        <v>#VALUE!</v>
      </c>
      <c r="T417" s="394" t="str">
        <f t="shared" si="93"/>
        <v/>
      </c>
      <c r="U417" s="394" t="str">
        <f t="shared" si="94"/>
        <v/>
      </c>
      <c r="V417" s="424" t="str">
        <f t="shared" si="87"/>
        <v/>
      </c>
      <c r="W417" s="21"/>
      <c r="X417" s="515"/>
      <c r="Y417" s="515"/>
      <c r="Z417" s="513"/>
      <c r="AA417" s="514"/>
    </row>
    <row r="418" spans="1:27">
      <c r="A418" s="50">
        <f t="shared" si="95"/>
        <v>413</v>
      </c>
      <c r="B418" s="580"/>
      <c r="C418" s="23" t="s">
        <v>742</v>
      </c>
      <c r="D418" s="489"/>
      <c r="E418" s="318" t="str">
        <f>IF(G418="","",VLOOKUP(G418,'Danh mục CODE'!$D$2:$J$20064,7,0))</f>
        <v/>
      </c>
      <c r="F418" s="28" t="str">
        <f>IF(E418="","",VLOOKUP(E418,'TONG HOP'!$E$8:$W$1883,19,0))</f>
        <v/>
      </c>
      <c r="G418" s="315"/>
      <c r="H418" s="226" t="str">
        <f>IF(E418="","",VLOOKUP(G418,'TONG HOP'!$C$8:$E$799,2,0))</f>
        <v/>
      </c>
      <c r="I418" s="226" t="str">
        <f>IF(B418="","",VLOOKUP(G418,'TONG HOP'!$C$8:$F$799,4,0))</f>
        <v/>
      </c>
      <c r="J418" s="63" t="str">
        <f t="shared" si="91"/>
        <v/>
      </c>
      <c r="K418" s="63" t="str">
        <f t="shared" si="92"/>
        <v/>
      </c>
      <c r="L418" s="63">
        <f t="shared" si="86"/>
        <v>0</v>
      </c>
      <c r="M418" s="392" t="str">
        <f>IF(Y418="","",VLOOKUP(G418,'Danh mục CODE'!$D$2:$I$1880,4,0))</f>
        <v/>
      </c>
      <c r="N418" s="392"/>
      <c r="O418" s="392" t="str">
        <f t="shared" si="88"/>
        <v/>
      </c>
      <c r="P418" s="392" t="str">
        <f>IF(Y418="","",VLOOKUP(G418,'Danh mục CODE'!$D$2:$I$1880,5,0))</f>
        <v/>
      </c>
      <c r="Q418" s="392"/>
      <c r="R418" s="392" t="str">
        <f t="shared" si="89"/>
        <v/>
      </c>
      <c r="S418" s="394" t="e">
        <f t="shared" si="90"/>
        <v>#VALUE!</v>
      </c>
      <c r="T418" s="394" t="str">
        <f t="shared" si="93"/>
        <v/>
      </c>
      <c r="U418" s="394" t="str">
        <f t="shared" si="94"/>
        <v/>
      </c>
      <c r="V418" s="424" t="str">
        <f t="shared" si="87"/>
        <v/>
      </c>
      <c r="W418" s="21"/>
      <c r="X418" s="515"/>
      <c r="Y418" s="515"/>
      <c r="Z418" s="513"/>
      <c r="AA418" s="514"/>
    </row>
    <row r="419" spans="1:27">
      <c r="A419" s="50">
        <f t="shared" si="95"/>
        <v>414</v>
      </c>
      <c r="B419" s="580"/>
      <c r="C419" s="23" t="s">
        <v>742</v>
      </c>
      <c r="D419" s="489"/>
      <c r="E419" s="318" t="str">
        <f>IF(G419="","",VLOOKUP(G419,'Danh mục CODE'!$D$2:$J$20064,7,0))</f>
        <v/>
      </c>
      <c r="F419" s="28" t="str">
        <f>IF(E419="","",VLOOKUP(E419,'TONG HOP'!$E$8:$W$1883,19,0))</f>
        <v/>
      </c>
      <c r="G419" s="315"/>
      <c r="H419" s="226" t="str">
        <f>IF(E419="","",VLOOKUP(G419,'TONG HOP'!$C$8:$E$799,2,0))</f>
        <v/>
      </c>
      <c r="I419" s="226" t="str">
        <f>IF(B419="","",VLOOKUP(G419,'TONG HOP'!$C$8:$F$799,4,0))</f>
        <v/>
      </c>
      <c r="J419" s="63" t="str">
        <f t="shared" si="91"/>
        <v/>
      </c>
      <c r="K419" s="63" t="str">
        <f t="shared" si="92"/>
        <v/>
      </c>
      <c r="L419" s="63">
        <f t="shared" si="86"/>
        <v>0</v>
      </c>
      <c r="M419" s="392" t="str">
        <f>IF(Y419="","",VLOOKUP(G419,'Danh mục CODE'!$D$2:$I$1880,4,0))</f>
        <v/>
      </c>
      <c r="N419" s="392"/>
      <c r="O419" s="392" t="str">
        <f t="shared" si="88"/>
        <v/>
      </c>
      <c r="P419" s="392" t="str">
        <f>IF(Y419="","",VLOOKUP(G419,'Danh mục CODE'!$D$2:$I$1880,5,0))</f>
        <v/>
      </c>
      <c r="Q419" s="392"/>
      <c r="R419" s="392" t="str">
        <f t="shared" si="89"/>
        <v/>
      </c>
      <c r="S419" s="394" t="e">
        <f t="shared" si="90"/>
        <v>#VALUE!</v>
      </c>
      <c r="T419" s="394" t="str">
        <f t="shared" si="93"/>
        <v/>
      </c>
      <c r="U419" s="394" t="str">
        <f t="shared" si="94"/>
        <v/>
      </c>
      <c r="V419" s="424" t="str">
        <f t="shared" si="87"/>
        <v/>
      </c>
      <c r="W419" s="21"/>
      <c r="X419" s="515"/>
      <c r="Y419" s="515"/>
      <c r="Z419" s="513"/>
      <c r="AA419" s="514"/>
    </row>
    <row r="420" spans="1:27">
      <c r="A420" s="50">
        <f t="shared" si="95"/>
        <v>415</v>
      </c>
      <c r="B420" s="580"/>
      <c r="C420" s="23" t="s">
        <v>742</v>
      </c>
      <c r="D420" s="489"/>
      <c r="E420" s="318" t="str">
        <f>IF(G420="","",VLOOKUP(G420,'Danh mục CODE'!$D$2:$J$20064,7,0))</f>
        <v/>
      </c>
      <c r="F420" s="28" t="str">
        <f>IF(E420="","",VLOOKUP(E420,'TONG HOP'!$E$8:$W$1883,19,0))</f>
        <v/>
      </c>
      <c r="G420" s="17"/>
      <c r="H420" s="226" t="str">
        <f>IF(E420="","",VLOOKUP(G420,'TONG HOP'!$C$8:$E$799,2,0))</f>
        <v/>
      </c>
      <c r="I420" s="226" t="str">
        <f>IF(B420="","",VLOOKUP(G420,'TONG HOP'!$C$8:$F$799,4,0))</f>
        <v/>
      </c>
      <c r="J420" s="63" t="str">
        <f t="shared" si="91"/>
        <v/>
      </c>
      <c r="K420" s="63" t="str">
        <f t="shared" si="92"/>
        <v/>
      </c>
      <c r="L420" s="63">
        <f t="shared" si="86"/>
        <v>0</v>
      </c>
      <c r="M420" s="392" t="str">
        <f>IF(Y420="","",VLOOKUP(G420,'Danh mục CODE'!$D$2:$I$1880,4,0))</f>
        <v/>
      </c>
      <c r="N420" s="392"/>
      <c r="O420" s="392" t="str">
        <f t="shared" si="88"/>
        <v/>
      </c>
      <c r="P420" s="392" t="str">
        <f>IF(Y420="","",VLOOKUP(G420,'Danh mục CODE'!$D$2:$I$1880,5,0))</f>
        <v/>
      </c>
      <c r="Q420" s="392"/>
      <c r="R420" s="392" t="str">
        <f t="shared" si="89"/>
        <v/>
      </c>
      <c r="S420" s="394" t="e">
        <f t="shared" si="90"/>
        <v>#VALUE!</v>
      </c>
      <c r="T420" s="394" t="str">
        <f t="shared" si="93"/>
        <v/>
      </c>
      <c r="U420" s="394" t="str">
        <f t="shared" si="94"/>
        <v/>
      </c>
      <c r="V420" s="424" t="str">
        <f t="shared" si="87"/>
        <v/>
      </c>
      <c r="W420" s="21"/>
      <c r="X420" s="515"/>
      <c r="Y420" s="515"/>
      <c r="Z420" s="513"/>
      <c r="AA420" s="514"/>
    </row>
    <row r="421" spans="1:27">
      <c r="A421" s="50">
        <f t="shared" si="95"/>
        <v>416</v>
      </c>
      <c r="B421" s="580"/>
      <c r="C421" s="23" t="s">
        <v>742</v>
      </c>
      <c r="D421" s="489"/>
      <c r="E421" s="318" t="str">
        <f>IF(G421="","",VLOOKUP(G421,'Danh mục CODE'!$D$2:$J$20064,7,0))</f>
        <v/>
      </c>
      <c r="F421" s="28" t="str">
        <f>IF(E421="","",VLOOKUP(E421,'TONG HOP'!$E$8:$W$1883,19,0))</f>
        <v/>
      </c>
      <c r="G421" s="17"/>
      <c r="H421" s="226" t="str">
        <f>IF(E421="","",VLOOKUP(G421,'TONG HOP'!$C$8:$E$799,2,0))</f>
        <v/>
      </c>
      <c r="I421" s="226" t="str">
        <f>IF(B421="","",VLOOKUP(G421,'TONG HOP'!$C$8:$F$799,4,0))</f>
        <v/>
      </c>
      <c r="J421" s="63" t="str">
        <f t="shared" si="91"/>
        <v/>
      </c>
      <c r="K421" s="63" t="str">
        <f t="shared" si="92"/>
        <v/>
      </c>
      <c r="L421" s="63">
        <f t="shared" si="86"/>
        <v>0</v>
      </c>
      <c r="M421" s="392" t="str">
        <f>IF(Y421="","",VLOOKUP(G421,'Danh mục CODE'!$D$2:$I$1880,4,0))</f>
        <v/>
      </c>
      <c r="N421" s="392"/>
      <c r="O421" s="392" t="str">
        <f t="shared" si="88"/>
        <v/>
      </c>
      <c r="P421" s="392" t="str">
        <f>IF(Y421="","",VLOOKUP(G421,'Danh mục CODE'!$D$2:$I$1880,5,0))</f>
        <v/>
      </c>
      <c r="Q421" s="392"/>
      <c r="R421" s="392" t="str">
        <f t="shared" si="89"/>
        <v/>
      </c>
      <c r="S421" s="394" t="e">
        <f t="shared" si="90"/>
        <v>#VALUE!</v>
      </c>
      <c r="T421" s="394" t="str">
        <f t="shared" si="93"/>
        <v/>
      </c>
      <c r="U421" s="394" t="str">
        <f t="shared" si="94"/>
        <v/>
      </c>
      <c r="V421" s="424" t="str">
        <f t="shared" si="87"/>
        <v/>
      </c>
      <c r="W421" s="21"/>
      <c r="X421" s="515"/>
      <c r="Y421" s="515"/>
      <c r="Z421" s="513"/>
      <c r="AA421" s="514"/>
    </row>
    <row r="422" spans="1:27">
      <c r="A422" s="50">
        <f t="shared" si="95"/>
        <v>417</v>
      </c>
      <c r="B422" s="580"/>
      <c r="C422" s="23" t="s">
        <v>742</v>
      </c>
      <c r="D422" s="489"/>
      <c r="E422" s="318" t="str">
        <f>IF(G422="","",VLOOKUP(G422,'Danh mục CODE'!$D$2:$J$20064,7,0))</f>
        <v/>
      </c>
      <c r="F422" s="28" t="str">
        <f>IF(E422="","",VLOOKUP(E422,'TONG HOP'!$E$8:$W$1883,19,0))</f>
        <v/>
      </c>
      <c r="G422" s="17"/>
      <c r="H422" s="226" t="str">
        <f>IF(E422="","",VLOOKUP(G422,'TONG HOP'!$C$8:$E$799,2,0))</f>
        <v/>
      </c>
      <c r="I422" s="226" t="str">
        <f>IF(B422="","",VLOOKUP(G422,'TONG HOP'!$C$8:$F$799,4,0))</f>
        <v/>
      </c>
      <c r="J422" s="63" t="str">
        <f t="shared" si="91"/>
        <v/>
      </c>
      <c r="K422" s="63" t="str">
        <f t="shared" si="92"/>
        <v/>
      </c>
      <c r="L422" s="63">
        <f t="shared" si="86"/>
        <v>0</v>
      </c>
      <c r="M422" s="392" t="str">
        <f>IF(Y422="","",VLOOKUP(G422,'Danh mục CODE'!$D$2:$I$1880,4,0))</f>
        <v/>
      </c>
      <c r="N422" s="392"/>
      <c r="O422" s="392" t="str">
        <f t="shared" si="88"/>
        <v/>
      </c>
      <c r="P422" s="392" t="str">
        <f>IF(Y422="","",VLOOKUP(G422,'Danh mục CODE'!$D$2:$I$1880,5,0))</f>
        <v/>
      </c>
      <c r="Q422" s="392"/>
      <c r="R422" s="392" t="str">
        <f t="shared" si="89"/>
        <v/>
      </c>
      <c r="S422" s="394" t="e">
        <f t="shared" si="90"/>
        <v>#VALUE!</v>
      </c>
      <c r="T422" s="394" t="str">
        <f t="shared" si="93"/>
        <v/>
      </c>
      <c r="U422" s="394" t="str">
        <f t="shared" si="94"/>
        <v/>
      </c>
      <c r="V422" s="424" t="str">
        <f t="shared" si="87"/>
        <v/>
      </c>
      <c r="W422" s="21"/>
      <c r="X422" s="515"/>
      <c r="Y422" s="515"/>
      <c r="Z422" s="513"/>
      <c r="AA422" s="514"/>
    </row>
    <row r="423" spans="1:27">
      <c r="A423" s="50">
        <f t="shared" si="95"/>
        <v>418</v>
      </c>
      <c r="B423" s="580"/>
      <c r="C423" s="23" t="s">
        <v>742</v>
      </c>
      <c r="D423" s="489"/>
      <c r="E423" s="318" t="str">
        <f>IF(G423="","",VLOOKUP(G423,'Danh mục CODE'!$D$2:$J$20064,7,0))</f>
        <v/>
      </c>
      <c r="F423" s="28" t="str">
        <f>IF(E423="","",VLOOKUP(E423,'TONG HOP'!$E$8:$W$1883,19,0))</f>
        <v/>
      </c>
      <c r="G423" s="17"/>
      <c r="H423" s="226" t="str">
        <f>IF(E423="","",VLOOKUP(G423,'TONG HOP'!$C$8:$E$799,2,0))</f>
        <v/>
      </c>
      <c r="I423" s="226" t="str">
        <f>IF(B423="","",VLOOKUP(G423,'TONG HOP'!$C$8:$F$799,4,0))</f>
        <v/>
      </c>
      <c r="J423" s="63" t="str">
        <f t="shared" si="91"/>
        <v/>
      </c>
      <c r="K423" s="63" t="str">
        <f t="shared" si="92"/>
        <v/>
      </c>
      <c r="L423" s="63">
        <f t="shared" si="86"/>
        <v>0</v>
      </c>
      <c r="M423" s="392" t="str">
        <f>IF(Y423="","",VLOOKUP(G423,'Danh mục CODE'!$D$2:$I$1880,4,0))</f>
        <v/>
      </c>
      <c r="N423" s="392"/>
      <c r="O423" s="392" t="str">
        <f t="shared" si="88"/>
        <v/>
      </c>
      <c r="P423" s="392" t="str">
        <f>IF(Y423="","",VLOOKUP(G423,'Danh mục CODE'!$D$2:$I$1880,5,0))</f>
        <v/>
      </c>
      <c r="Q423" s="392"/>
      <c r="R423" s="392" t="str">
        <f t="shared" si="89"/>
        <v/>
      </c>
      <c r="S423" s="394" t="e">
        <f t="shared" si="90"/>
        <v>#VALUE!</v>
      </c>
      <c r="T423" s="394" t="str">
        <f t="shared" si="93"/>
        <v/>
      </c>
      <c r="U423" s="394" t="str">
        <f t="shared" si="94"/>
        <v/>
      </c>
      <c r="V423" s="424" t="str">
        <f t="shared" si="87"/>
        <v/>
      </c>
      <c r="W423" s="21"/>
      <c r="X423" s="515"/>
      <c r="Y423" s="515"/>
      <c r="Z423" s="513"/>
      <c r="AA423" s="514"/>
    </row>
    <row r="424" spans="1:27">
      <c r="A424" s="50">
        <f t="shared" si="95"/>
        <v>419</v>
      </c>
      <c r="B424" s="580"/>
      <c r="C424" s="23" t="s">
        <v>742</v>
      </c>
      <c r="D424" s="489"/>
      <c r="E424" s="318" t="str">
        <f>IF(G424="","",VLOOKUP(G424,'Danh mục CODE'!$D$2:$J$20064,7,0))</f>
        <v/>
      </c>
      <c r="F424" s="28" t="str">
        <f>IF(E424="","",VLOOKUP(E424,'TONG HOP'!$E$8:$W$1883,19,0))</f>
        <v/>
      </c>
      <c r="G424" s="17"/>
      <c r="H424" s="226" t="str">
        <f>IF(E424="","",VLOOKUP(G424,'TONG HOP'!$C$8:$E$799,2,0))</f>
        <v/>
      </c>
      <c r="I424" s="226" t="str">
        <f>IF(B424="","",VLOOKUP(G424,'TONG HOP'!$C$8:$F$799,4,0))</f>
        <v/>
      </c>
      <c r="J424" s="63" t="str">
        <f t="shared" si="91"/>
        <v/>
      </c>
      <c r="K424" s="63" t="str">
        <f t="shared" si="92"/>
        <v/>
      </c>
      <c r="L424" s="63">
        <f t="shared" si="86"/>
        <v>0</v>
      </c>
      <c r="M424" s="392" t="str">
        <f>IF(Y424="","",VLOOKUP(G424,'Danh mục CODE'!$D$2:$I$1880,4,0))</f>
        <v/>
      </c>
      <c r="N424" s="392"/>
      <c r="O424" s="392" t="str">
        <f t="shared" si="88"/>
        <v/>
      </c>
      <c r="P424" s="392" t="str">
        <f>IF(Y424="","",VLOOKUP(G424,'Danh mục CODE'!$D$2:$I$1880,5,0))</f>
        <v/>
      </c>
      <c r="Q424" s="392"/>
      <c r="R424" s="392" t="str">
        <f t="shared" si="89"/>
        <v/>
      </c>
      <c r="S424" s="394" t="e">
        <f t="shared" si="90"/>
        <v>#VALUE!</v>
      </c>
      <c r="T424" s="394" t="str">
        <f t="shared" si="93"/>
        <v/>
      </c>
      <c r="U424" s="394" t="str">
        <f t="shared" si="94"/>
        <v/>
      </c>
      <c r="V424" s="424" t="str">
        <f t="shared" si="87"/>
        <v/>
      </c>
      <c r="W424" s="21"/>
      <c r="X424" s="515"/>
      <c r="Y424" s="515"/>
      <c r="Z424" s="513"/>
      <c r="AA424" s="514"/>
    </row>
    <row r="425" spans="1:27">
      <c r="A425" s="50">
        <f t="shared" si="95"/>
        <v>420</v>
      </c>
      <c r="B425" s="580"/>
      <c r="C425" s="23" t="s">
        <v>742</v>
      </c>
      <c r="D425" s="489"/>
      <c r="E425" s="318" t="str">
        <f>IF(G425="","",VLOOKUP(G425,'Danh mục CODE'!$D$2:$J$20064,7,0))</f>
        <v/>
      </c>
      <c r="F425" s="28" t="str">
        <f>IF(E425="","",VLOOKUP(E425,'TONG HOP'!$E$8:$W$1883,19,0))</f>
        <v/>
      </c>
      <c r="G425" s="17"/>
      <c r="H425" s="226" t="str">
        <f>IF(E425="","",VLOOKUP(G425,'TONG HOP'!$C$8:$E$799,2,0))</f>
        <v/>
      </c>
      <c r="I425" s="226" t="str">
        <f>IF(B425="","",VLOOKUP(G425,'TONG HOP'!$C$8:$F$799,4,0))</f>
        <v/>
      </c>
      <c r="J425" s="63" t="str">
        <f t="shared" si="91"/>
        <v/>
      </c>
      <c r="K425" s="63" t="str">
        <f t="shared" si="92"/>
        <v/>
      </c>
      <c r="L425" s="63">
        <f t="shared" si="86"/>
        <v>0</v>
      </c>
      <c r="M425" s="392" t="str">
        <f>IF(Y425="","",VLOOKUP(G425,'Danh mục CODE'!$D$2:$I$1880,4,0))</f>
        <v/>
      </c>
      <c r="N425" s="392"/>
      <c r="O425" s="392" t="str">
        <f t="shared" si="88"/>
        <v/>
      </c>
      <c r="P425" s="392" t="str">
        <f>IF(Y425="","",VLOOKUP(G425,'Danh mục CODE'!$D$2:$I$1880,5,0))</f>
        <v/>
      </c>
      <c r="Q425" s="392"/>
      <c r="R425" s="392" t="str">
        <f t="shared" si="89"/>
        <v/>
      </c>
      <c r="S425" s="394" t="e">
        <f t="shared" si="90"/>
        <v>#VALUE!</v>
      </c>
      <c r="T425" s="394" t="str">
        <f t="shared" si="93"/>
        <v/>
      </c>
      <c r="U425" s="394" t="str">
        <f t="shared" si="94"/>
        <v/>
      </c>
      <c r="V425" s="424" t="str">
        <f t="shared" si="87"/>
        <v/>
      </c>
      <c r="W425" s="21"/>
      <c r="X425" s="515"/>
      <c r="Y425" s="515"/>
      <c r="Z425" s="513"/>
      <c r="AA425" s="514"/>
    </row>
    <row r="426" spans="1:27">
      <c r="A426" s="50">
        <f t="shared" si="95"/>
        <v>421</v>
      </c>
      <c r="B426" s="580"/>
      <c r="C426" s="23" t="s">
        <v>742</v>
      </c>
      <c r="D426" s="489"/>
      <c r="E426" s="318" t="str">
        <f>IF(G426="","",VLOOKUP(G426,'Danh mục CODE'!$D$2:$J$20064,7,0))</f>
        <v/>
      </c>
      <c r="F426" s="28" t="str">
        <f>IF(E426="","",VLOOKUP(E426,'TONG HOP'!$E$8:$W$1883,19,0))</f>
        <v/>
      </c>
      <c r="G426" s="315"/>
      <c r="H426" s="226" t="str">
        <f>IF(E426="","",VLOOKUP(G426,'TONG HOP'!$C$8:$E$799,2,0))</f>
        <v/>
      </c>
      <c r="I426" s="226" t="str">
        <f>IF(B426="","",VLOOKUP(G426,'TONG HOP'!$C$8:$F$799,4,0))</f>
        <v/>
      </c>
      <c r="J426" s="63" t="str">
        <f t="shared" si="91"/>
        <v/>
      </c>
      <c r="K426" s="63" t="str">
        <f t="shared" si="92"/>
        <v/>
      </c>
      <c r="L426" s="63">
        <f t="shared" si="86"/>
        <v>0</v>
      </c>
      <c r="M426" s="392" t="str">
        <f>IF(Y426="","",VLOOKUP(G426,'Danh mục CODE'!$D$2:$I$1880,4,0))</f>
        <v/>
      </c>
      <c r="N426" s="392"/>
      <c r="O426" s="392" t="str">
        <f t="shared" si="88"/>
        <v/>
      </c>
      <c r="P426" s="392" t="str">
        <f>IF(Y426="","",VLOOKUP(G426,'Danh mục CODE'!$D$2:$I$1880,5,0))</f>
        <v/>
      </c>
      <c r="Q426" s="392"/>
      <c r="R426" s="392" t="str">
        <f t="shared" si="89"/>
        <v/>
      </c>
      <c r="S426" s="394" t="e">
        <f t="shared" si="90"/>
        <v>#VALUE!</v>
      </c>
      <c r="T426" s="394" t="str">
        <f t="shared" si="93"/>
        <v/>
      </c>
      <c r="U426" s="394" t="str">
        <f t="shared" si="94"/>
        <v/>
      </c>
      <c r="V426" s="424" t="str">
        <f t="shared" si="87"/>
        <v/>
      </c>
      <c r="W426" s="21"/>
      <c r="X426" s="515"/>
      <c r="Y426" s="515"/>
      <c r="Z426" s="513"/>
      <c r="AA426" s="514"/>
    </row>
    <row r="427" spans="1:27">
      <c r="A427" s="50">
        <f t="shared" si="95"/>
        <v>422</v>
      </c>
      <c r="B427" s="580"/>
      <c r="C427" s="23" t="s">
        <v>742</v>
      </c>
      <c r="D427" s="489"/>
      <c r="E427" s="318" t="str">
        <f>IF(G427="","",VLOOKUP(G427,'Danh mục CODE'!$D$2:$J$20064,7,0))</f>
        <v/>
      </c>
      <c r="F427" s="28" t="str">
        <f>IF(E427="","",VLOOKUP(E427,'TONG HOP'!$E$8:$W$1883,19,0))</f>
        <v/>
      </c>
      <c r="G427" s="315"/>
      <c r="H427" s="226" t="str">
        <f>IF(E427="","",VLOOKUP(G427,'TONG HOP'!$C$8:$E$799,2,0))</f>
        <v/>
      </c>
      <c r="I427" s="226" t="str">
        <f>IF(B427="","",VLOOKUP(G427,'TONG HOP'!$C$8:$F$799,4,0))</f>
        <v/>
      </c>
      <c r="J427" s="63" t="str">
        <f t="shared" si="91"/>
        <v/>
      </c>
      <c r="K427" s="63" t="str">
        <f t="shared" si="92"/>
        <v/>
      </c>
      <c r="L427" s="63">
        <f t="shared" si="86"/>
        <v>0</v>
      </c>
      <c r="M427" s="392" t="str">
        <f>IF(Y427="","",VLOOKUP(G427,'Danh mục CODE'!$D$2:$I$1880,4,0))</f>
        <v/>
      </c>
      <c r="N427" s="392"/>
      <c r="O427" s="392" t="str">
        <f t="shared" si="88"/>
        <v/>
      </c>
      <c r="P427" s="392" t="str">
        <f>IF(Y427="","",VLOOKUP(G427,'Danh mục CODE'!$D$2:$I$1880,5,0))</f>
        <v/>
      </c>
      <c r="Q427" s="392"/>
      <c r="R427" s="392" t="str">
        <f t="shared" si="89"/>
        <v/>
      </c>
      <c r="S427" s="394" t="e">
        <f t="shared" si="90"/>
        <v>#VALUE!</v>
      </c>
      <c r="T427" s="394" t="str">
        <f t="shared" si="93"/>
        <v/>
      </c>
      <c r="U427" s="394" t="str">
        <f t="shared" si="94"/>
        <v/>
      </c>
      <c r="V427" s="424" t="str">
        <f t="shared" si="87"/>
        <v/>
      </c>
      <c r="W427" s="21"/>
      <c r="X427" s="515"/>
      <c r="Y427" s="515"/>
      <c r="Z427" s="513"/>
      <c r="AA427" s="514"/>
    </row>
    <row r="428" spans="1:27">
      <c r="A428" s="50">
        <f t="shared" si="95"/>
        <v>423</v>
      </c>
      <c r="B428" s="580"/>
      <c r="C428" s="23" t="s">
        <v>742</v>
      </c>
      <c r="D428" s="489"/>
      <c r="E428" s="318" t="str">
        <f>IF(G428="","",VLOOKUP(G428,'Danh mục CODE'!$D$2:$J$20064,7,0))</f>
        <v/>
      </c>
      <c r="F428" s="28" t="str">
        <f>IF(E428="","",VLOOKUP(E428,'TONG HOP'!$E$8:$W$1883,19,0))</f>
        <v/>
      </c>
      <c r="G428" s="315"/>
      <c r="H428" s="226" t="str">
        <f>IF(E428="","",VLOOKUP(G428,'TONG HOP'!$C$8:$E$799,2,0))</f>
        <v/>
      </c>
      <c r="I428" s="226" t="str">
        <f>IF(B428="","",VLOOKUP(G428,'TONG HOP'!$C$8:$F$799,4,0))</f>
        <v/>
      </c>
      <c r="J428" s="63" t="str">
        <f t="shared" si="91"/>
        <v/>
      </c>
      <c r="K428" s="63" t="str">
        <f t="shared" si="92"/>
        <v/>
      </c>
      <c r="L428" s="63">
        <f t="shared" si="86"/>
        <v>0</v>
      </c>
      <c r="M428" s="392" t="str">
        <f>IF(Y428="","",VLOOKUP(G428,'Danh mục CODE'!$D$2:$I$1880,4,0))</f>
        <v/>
      </c>
      <c r="N428" s="392"/>
      <c r="O428" s="392" t="str">
        <f t="shared" si="88"/>
        <v/>
      </c>
      <c r="P428" s="392" t="str">
        <f>IF(Y428="","",VLOOKUP(G428,'Danh mục CODE'!$D$2:$I$1880,5,0))</f>
        <v/>
      </c>
      <c r="Q428" s="392"/>
      <c r="R428" s="392" t="str">
        <f t="shared" si="89"/>
        <v/>
      </c>
      <c r="S428" s="394" t="e">
        <f t="shared" si="90"/>
        <v>#VALUE!</v>
      </c>
      <c r="T428" s="394" t="str">
        <f t="shared" si="93"/>
        <v/>
      </c>
      <c r="U428" s="394" t="str">
        <f t="shared" si="94"/>
        <v/>
      </c>
      <c r="V428" s="424" t="str">
        <f t="shared" si="87"/>
        <v/>
      </c>
      <c r="W428" s="21"/>
      <c r="X428" s="515"/>
      <c r="Y428" s="515"/>
      <c r="Z428" s="513"/>
      <c r="AA428" s="514"/>
    </row>
    <row r="429" spans="1:27">
      <c r="A429" s="50">
        <f t="shared" si="95"/>
        <v>424</v>
      </c>
      <c r="B429" s="580"/>
      <c r="C429" s="23" t="s">
        <v>742</v>
      </c>
      <c r="D429" s="489"/>
      <c r="E429" s="318" t="str">
        <f>IF(G429="","",VLOOKUP(G429,'Danh mục CODE'!$D$2:$J$20064,7,0))</f>
        <v/>
      </c>
      <c r="F429" s="28" t="str">
        <f>IF(E429="","",VLOOKUP(E429,'TONG HOP'!$E$8:$W$1883,19,0))</f>
        <v/>
      </c>
      <c r="G429" s="315"/>
      <c r="H429" s="226" t="str">
        <f>IF(E429="","",VLOOKUP(G429,'TONG HOP'!$C$8:$E$799,2,0))</f>
        <v/>
      </c>
      <c r="I429" s="226" t="str">
        <f>IF(B429="","",VLOOKUP(G429,'TONG HOP'!$C$8:$F$799,4,0))</f>
        <v/>
      </c>
      <c r="J429" s="63" t="str">
        <f t="shared" si="91"/>
        <v/>
      </c>
      <c r="K429" s="63" t="str">
        <f t="shared" si="92"/>
        <v/>
      </c>
      <c r="L429" s="63">
        <f t="shared" si="86"/>
        <v>0</v>
      </c>
      <c r="M429" s="392" t="str">
        <f>IF(Y429="","",VLOOKUP(G429,'Danh mục CODE'!$D$2:$I$1880,4,0))</f>
        <v/>
      </c>
      <c r="N429" s="392"/>
      <c r="O429" s="392" t="str">
        <f t="shared" si="88"/>
        <v/>
      </c>
      <c r="P429" s="392" t="str">
        <f>IF(Y429="","",VLOOKUP(G429,'Danh mục CODE'!$D$2:$I$1880,5,0))</f>
        <v/>
      </c>
      <c r="Q429" s="392"/>
      <c r="R429" s="392" t="str">
        <f t="shared" si="89"/>
        <v/>
      </c>
      <c r="S429" s="394" t="e">
        <f t="shared" si="90"/>
        <v>#VALUE!</v>
      </c>
      <c r="T429" s="394" t="str">
        <f t="shared" si="93"/>
        <v/>
      </c>
      <c r="U429" s="394" t="str">
        <f t="shared" si="94"/>
        <v/>
      </c>
      <c r="V429" s="424" t="str">
        <f t="shared" si="87"/>
        <v/>
      </c>
      <c r="W429" s="21"/>
      <c r="X429" s="515"/>
      <c r="Y429" s="515"/>
      <c r="Z429" s="513"/>
      <c r="AA429" s="514"/>
    </row>
    <row r="430" spans="1:27">
      <c r="A430" s="50">
        <f t="shared" si="95"/>
        <v>425</v>
      </c>
      <c r="B430" s="580"/>
      <c r="C430" s="23" t="s">
        <v>742</v>
      </c>
      <c r="D430" s="489"/>
      <c r="E430" s="318" t="str">
        <f>IF(G430="","",VLOOKUP(G430,'Danh mục CODE'!$D$2:$J$20064,7,0))</f>
        <v/>
      </c>
      <c r="F430" s="28" t="str">
        <f>IF(E430="","",VLOOKUP(E430,'TONG HOP'!$E$8:$W$1883,19,0))</f>
        <v/>
      </c>
      <c r="G430" s="315"/>
      <c r="H430" s="226" t="str">
        <f>IF(E430="","",VLOOKUP(G430,'TONG HOP'!$C$8:$E$799,2,0))</f>
        <v/>
      </c>
      <c r="I430" s="226" t="str">
        <f>IF(B430="","",VLOOKUP(G430,'TONG HOP'!$C$8:$F$799,4,0))</f>
        <v/>
      </c>
      <c r="J430" s="63" t="str">
        <f t="shared" si="91"/>
        <v/>
      </c>
      <c r="K430" s="63" t="str">
        <f t="shared" si="92"/>
        <v/>
      </c>
      <c r="L430" s="63">
        <f t="shared" si="86"/>
        <v>0</v>
      </c>
      <c r="M430" s="392" t="str">
        <f>IF(Y430="","",VLOOKUP(G430,'Danh mục CODE'!$D$2:$I$1880,4,0))</f>
        <v/>
      </c>
      <c r="N430" s="392"/>
      <c r="O430" s="392" t="str">
        <f t="shared" si="88"/>
        <v/>
      </c>
      <c r="P430" s="392" t="str">
        <f>IF(Y430="","",VLOOKUP(G430,'Danh mục CODE'!$D$2:$I$1880,5,0))</f>
        <v/>
      </c>
      <c r="Q430" s="392"/>
      <c r="R430" s="392" t="str">
        <f t="shared" si="89"/>
        <v/>
      </c>
      <c r="S430" s="394" t="e">
        <f t="shared" si="90"/>
        <v>#VALUE!</v>
      </c>
      <c r="T430" s="394" t="str">
        <f t="shared" si="93"/>
        <v/>
      </c>
      <c r="U430" s="394" t="str">
        <f t="shared" si="94"/>
        <v/>
      </c>
      <c r="V430" s="424" t="str">
        <f t="shared" si="87"/>
        <v/>
      </c>
      <c r="W430" s="21"/>
      <c r="X430" s="515"/>
      <c r="Y430" s="515"/>
      <c r="Z430" s="513"/>
      <c r="AA430" s="514"/>
    </row>
    <row r="431" spans="1:27">
      <c r="A431" s="50">
        <f t="shared" si="95"/>
        <v>426</v>
      </c>
      <c r="B431" s="580"/>
      <c r="C431" s="23" t="s">
        <v>742</v>
      </c>
      <c r="D431" s="489"/>
      <c r="E431" s="318" t="str">
        <f>IF(G431="","",VLOOKUP(G431,'Danh mục CODE'!$D$2:$J$20064,7,0))</f>
        <v/>
      </c>
      <c r="F431" s="28" t="str">
        <f>IF(E431="","",VLOOKUP(E431,'TONG HOP'!$E$8:$W$1883,19,0))</f>
        <v/>
      </c>
      <c r="G431" s="315"/>
      <c r="H431" s="226" t="str">
        <f>IF(E431="","",VLOOKUP(G431,'TONG HOP'!$C$8:$E$799,2,0))</f>
        <v/>
      </c>
      <c r="I431" s="226" t="str">
        <f>IF(B431="","",VLOOKUP(G431,'TONG HOP'!$C$8:$F$799,4,0))</f>
        <v/>
      </c>
      <c r="J431" s="63" t="str">
        <f t="shared" si="91"/>
        <v/>
      </c>
      <c r="K431" s="63" t="str">
        <f t="shared" si="92"/>
        <v/>
      </c>
      <c r="L431" s="63">
        <f t="shared" si="86"/>
        <v>0</v>
      </c>
      <c r="M431" s="392" t="str">
        <f>IF(Y431="","",VLOOKUP(G431,'Danh mục CODE'!$D$2:$I$1880,4,0))</f>
        <v/>
      </c>
      <c r="N431" s="392"/>
      <c r="O431" s="392" t="str">
        <f t="shared" si="88"/>
        <v/>
      </c>
      <c r="P431" s="392" t="str">
        <f>IF(Y431="","",VLOOKUP(G431,'Danh mục CODE'!$D$2:$I$1880,5,0))</f>
        <v/>
      </c>
      <c r="Q431" s="392"/>
      <c r="R431" s="392" t="str">
        <f t="shared" si="89"/>
        <v/>
      </c>
      <c r="S431" s="394" t="e">
        <f t="shared" si="90"/>
        <v>#VALUE!</v>
      </c>
      <c r="T431" s="394" t="str">
        <f t="shared" si="93"/>
        <v/>
      </c>
      <c r="U431" s="394" t="str">
        <f t="shared" si="94"/>
        <v/>
      </c>
      <c r="V431" s="424" t="str">
        <f t="shared" si="87"/>
        <v/>
      </c>
      <c r="W431" s="21"/>
      <c r="X431" s="515"/>
      <c r="Y431" s="515"/>
      <c r="Z431" s="513"/>
      <c r="AA431" s="514"/>
    </row>
    <row r="432" spans="1:27">
      <c r="A432" s="50">
        <f t="shared" si="95"/>
        <v>427</v>
      </c>
      <c r="B432" s="580"/>
      <c r="C432" s="23" t="s">
        <v>742</v>
      </c>
      <c r="D432" s="489"/>
      <c r="E432" s="318" t="str">
        <f>IF(G432="","",VLOOKUP(G432,'Danh mục CODE'!$D$2:$J$20064,7,0))</f>
        <v/>
      </c>
      <c r="F432" s="28" t="str">
        <f>IF(E432="","",VLOOKUP(E432,'TONG HOP'!$E$8:$W$1883,19,0))</f>
        <v/>
      </c>
      <c r="G432" s="315"/>
      <c r="H432" s="226" t="str">
        <f>IF(E432="","",VLOOKUP(G432,'TONG HOP'!$C$8:$E$799,2,0))</f>
        <v/>
      </c>
      <c r="I432" s="226" t="str">
        <f>IF(B432="","",VLOOKUP(G432,'TONG HOP'!$C$8:$F$799,4,0))</f>
        <v/>
      </c>
      <c r="J432" s="63" t="str">
        <f t="shared" si="91"/>
        <v/>
      </c>
      <c r="K432" s="63" t="str">
        <f t="shared" si="92"/>
        <v/>
      </c>
      <c r="L432" s="63">
        <f t="shared" si="86"/>
        <v>0</v>
      </c>
      <c r="M432" s="392" t="str">
        <f>IF(Y432="","",VLOOKUP(G432,'Danh mục CODE'!$D$2:$I$1880,4,0))</f>
        <v/>
      </c>
      <c r="N432" s="392"/>
      <c r="O432" s="392" t="str">
        <f t="shared" si="88"/>
        <v/>
      </c>
      <c r="P432" s="392" t="str">
        <f>IF(Y432="","",VLOOKUP(G432,'Danh mục CODE'!$D$2:$I$1880,5,0))</f>
        <v/>
      </c>
      <c r="Q432" s="392"/>
      <c r="R432" s="392" t="str">
        <f t="shared" si="89"/>
        <v/>
      </c>
      <c r="S432" s="394" t="e">
        <f t="shared" si="90"/>
        <v>#VALUE!</v>
      </c>
      <c r="T432" s="394" t="str">
        <f t="shared" si="93"/>
        <v/>
      </c>
      <c r="U432" s="394" t="str">
        <f t="shared" si="94"/>
        <v/>
      </c>
      <c r="V432" s="424" t="str">
        <f t="shared" si="87"/>
        <v/>
      </c>
      <c r="W432" s="21"/>
      <c r="X432" s="515"/>
      <c r="Y432" s="515"/>
      <c r="Z432" s="513"/>
      <c r="AA432" s="514"/>
    </row>
    <row r="433" spans="1:27">
      <c r="A433" s="50">
        <f t="shared" si="95"/>
        <v>428</v>
      </c>
      <c r="B433" s="580"/>
      <c r="C433" s="23" t="s">
        <v>742</v>
      </c>
      <c r="D433" s="489"/>
      <c r="E433" s="318" t="str">
        <f>IF(G433="","",VLOOKUP(G433,'Danh mục CODE'!$D$2:$J$20064,7,0))</f>
        <v/>
      </c>
      <c r="F433" s="28" t="str">
        <f>IF(E433="","",VLOOKUP(E433,'TONG HOP'!$E$8:$W$1883,19,0))</f>
        <v/>
      </c>
      <c r="G433" s="315"/>
      <c r="H433" s="226" t="str">
        <f>IF(E433="","",VLOOKUP(G433,'TONG HOP'!$C$8:$E$799,2,0))</f>
        <v/>
      </c>
      <c r="I433" s="226" t="str">
        <f>IF(B433="","",VLOOKUP(G433,'TONG HOP'!$C$8:$F$799,4,0))</f>
        <v/>
      </c>
      <c r="J433" s="63" t="str">
        <f t="shared" si="91"/>
        <v/>
      </c>
      <c r="K433" s="63" t="str">
        <f t="shared" si="92"/>
        <v/>
      </c>
      <c r="L433" s="63">
        <f t="shared" si="86"/>
        <v>0</v>
      </c>
      <c r="M433" s="392" t="str">
        <f>IF(Y433="","",VLOOKUP(G433,'Danh mục CODE'!$D$2:$I$1880,4,0))</f>
        <v/>
      </c>
      <c r="N433" s="392"/>
      <c r="O433" s="392" t="str">
        <f t="shared" si="88"/>
        <v/>
      </c>
      <c r="P433" s="392" t="str">
        <f>IF(Y433="","",VLOOKUP(G433,'Danh mục CODE'!$D$2:$I$1880,5,0))</f>
        <v/>
      </c>
      <c r="Q433" s="392"/>
      <c r="R433" s="392" t="str">
        <f t="shared" si="89"/>
        <v/>
      </c>
      <c r="S433" s="394" t="e">
        <f t="shared" si="90"/>
        <v>#VALUE!</v>
      </c>
      <c r="T433" s="394" t="str">
        <f t="shared" si="93"/>
        <v/>
      </c>
      <c r="U433" s="394" t="str">
        <f t="shared" si="94"/>
        <v/>
      </c>
      <c r="V433" s="424" t="str">
        <f t="shared" si="87"/>
        <v/>
      </c>
      <c r="W433" s="21"/>
      <c r="X433" s="515"/>
      <c r="Y433" s="515"/>
      <c r="Z433" s="513"/>
      <c r="AA433" s="514"/>
    </row>
    <row r="434" spans="1:27">
      <c r="A434" s="50">
        <f t="shared" si="95"/>
        <v>429</v>
      </c>
      <c r="B434" s="580"/>
      <c r="C434" s="23" t="s">
        <v>742</v>
      </c>
      <c r="D434" s="489"/>
      <c r="E434" s="318" t="str">
        <f>IF(G434="","",VLOOKUP(G434,'Danh mục CODE'!$D$2:$J$20064,7,0))</f>
        <v/>
      </c>
      <c r="F434" s="28" t="str">
        <f>IF(E434="","",VLOOKUP(E434,'TONG HOP'!$E$8:$W$1883,19,0))</f>
        <v/>
      </c>
      <c r="G434" s="315"/>
      <c r="H434" s="226" t="str">
        <f>IF(E434="","",VLOOKUP(G434,'TONG HOP'!$C$8:$E$799,2,0))</f>
        <v/>
      </c>
      <c r="I434" s="226" t="str">
        <f>IF(B434="","",VLOOKUP(G434,'TONG HOP'!$C$8:$F$799,4,0))</f>
        <v/>
      </c>
      <c r="J434" s="63" t="str">
        <f t="shared" si="91"/>
        <v/>
      </c>
      <c r="K434" s="63" t="str">
        <f t="shared" si="92"/>
        <v/>
      </c>
      <c r="L434" s="63">
        <f t="shared" si="86"/>
        <v>0</v>
      </c>
      <c r="M434" s="392" t="str">
        <f>IF(Y434="","",VLOOKUP(G434,'Danh mục CODE'!$D$2:$I$1880,4,0))</f>
        <v/>
      </c>
      <c r="N434" s="392"/>
      <c r="O434" s="392" t="str">
        <f t="shared" si="88"/>
        <v/>
      </c>
      <c r="P434" s="392" t="str">
        <f>IF(Y434="","",VLOOKUP(G434,'Danh mục CODE'!$D$2:$I$1880,5,0))</f>
        <v/>
      </c>
      <c r="Q434" s="392"/>
      <c r="R434" s="392" t="str">
        <f t="shared" si="89"/>
        <v/>
      </c>
      <c r="S434" s="394" t="e">
        <f t="shared" si="90"/>
        <v>#VALUE!</v>
      </c>
      <c r="T434" s="394" t="str">
        <f t="shared" si="93"/>
        <v/>
      </c>
      <c r="U434" s="394" t="str">
        <f t="shared" si="94"/>
        <v/>
      </c>
      <c r="V434" s="424" t="str">
        <f t="shared" si="87"/>
        <v/>
      </c>
      <c r="W434" s="21"/>
      <c r="X434" s="515"/>
      <c r="Y434" s="515"/>
      <c r="Z434" s="513"/>
      <c r="AA434" s="514"/>
    </row>
    <row r="435" spans="1:27">
      <c r="A435" s="50">
        <f t="shared" si="95"/>
        <v>430</v>
      </c>
      <c r="B435" s="580"/>
      <c r="C435" s="23" t="s">
        <v>742</v>
      </c>
      <c r="D435" s="489"/>
      <c r="E435" s="318" t="str">
        <f>IF(G435="","",VLOOKUP(G435,'Danh mục CODE'!$D$2:$J$20064,7,0))</f>
        <v/>
      </c>
      <c r="F435" s="28" t="str">
        <f>IF(E435="","",VLOOKUP(E435,'TONG HOP'!$E$8:$W$1883,19,0))</f>
        <v/>
      </c>
      <c r="G435" s="315"/>
      <c r="H435" s="226" t="str">
        <f>IF(E435="","",VLOOKUP(G435,'TONG HOP'!$C$8:$E$799,2,0))</f>
        <v/>
      </c>
      <c r="I435" s="226" t="str">
        <f>IF(B435="","",VLOOKUP(G435,'TONG HOP'!$C$8:$F$799,4,0))</f>
        <v/>
      </c>
      <c r="J435" s="63" t="str">
        <f t="shared" si="91"/>
        <v/>
      </c>
      <c r="K435" s="63" t="str">
        <f t="shared" si="92"/>
        <v/>
      </c>
      <c r="L435" s="63">
        <f t="shared" si="86"/>
        <v>0</v>
      </c>
      <c r="M435" s="392" t="str">
        <f>IF(Y435="","",VLOOKUP(G435,'Danh mục CODE'!$D$2:$I$1880,4,0))</f>
        <v/>
      </c>
      <c r="N435" s="392"/>
      <c r="O435" s="392" t="str">
        <f t="shared" si="88"/>
        <v/>
      </c>
      <c r="P435" s="392" t="str">
        <f>IF(Y435="","",VLOOKUP(G435,'Danh mục CODE'!$D$2:$I$1880,5,0))</f>
        <v/>
      </c>
      <c r="Q435" s="392"/>
      <c r="R435" s="392" t="str">
        <f t="shared" si="89"/>
        <v/>
      </c>
      <c r="S435" s="394" t="e">
        <f t="shared" si="90"/>
        <v>#VALUE!</v>
      </c>
      <c r="T435" s="394" t="str">
        <f t="shared" si="93"/>
        <v/>
      </c>
      <c r="U435" s="394" t="str">
        <f t="shared" si="94"/>
        <v/>
      </c>
      <c r="V435" s="424" t="str">
        <f t="shared" si="87"/>
        <v/>
      </c>
      <c r="W435" s="21"/>
      <c r="X435" s="515"/>
      <c r="Y435" s="515"/>
      <c r="Z435" s="513"/>
      <c r="AA435" s="514"/>
    </row>
    <row r="436" spans="1:27">
      <c r="A436" s="50">
        <f t="shared" si="95"/>
        <v>431</v>
      </c>
      <c r="B436" s="580"/>
      <c r="C436" s="23" t="s">
        <v>742</v>
      </c>
      <c r="D436" s="489"/>
      <c r="E436" s="318" t="str">
        <f>IF(G436="","",VLOOKUP(G436,'Danh mục CODE'!$D$2:$J$20064,7,0))</f>
        <v/>
      </c>
      <c r="F436" s="28" t="str">
        <f>IF(E436="","",VLOOKUP(E436,'TONG HOP'!$E$8:$W$1883,19,0))</f>
        <v/>
      </c>
      <c r="G436" s="315"/>
      <c r="H436" s="226" t="str">
        <f>IF(E436="","",VLOOKUP(G436,'TONG HOP'!$C$8:$E$799,2,0))</f>
        <v/>
      </c>
      <c r="I436" s="226" t="str">
        <f>IF(B436="","",VLOOKUP(G436,'TONG HOP'!$C$8:$F$799,4,0))</f>
        <v/>
      </c>
      <c r="J436" s="63" t="str">
        <f t="shared" si="91"/>
        <v/>
      </c>
      <c r="K436" s="63" t="str">
        <f t="shared" si="92"/>
        <v/>
      </c>
      <c r="L436" s="63">
        <f t="shared" si="86"/>
        <v>0</v>
      </c>
      <c r="M436" s="392" t="str">
        <f>IF(Y436="","",VLOOKUP(G436,'Danh mục CODE'!$D$2:$I$1880,4,0))</f>
        <v/>
      </c>
      <c r="N436" s="392"/>
      <c r="O436" s="392" t="str">
        <f t="shared" si="88"/>
        <v/>
      </c>
      <c r="P436" s="392" t="str">
        <f>IF(Y436="","",VLOOKUP(G436,'Danh mục CODE'!$D$2:$I$1880,5,0))</f>
        <v/>
      </c>
      <c r="Q436" s="392"/>
      <c r="R436" s="392" t="str">
        <f t="shared" si="89"/>
        <v/>
      </c>
      <c r="S436" s="394" t="e">
        <f t="shared" si="90"/>
        <v>#VALUE!</v>
      </c>
      <c r="T436" s="394" t="str">
        <f t="shared" si="93"/>
        <v/>
      </c>
      <c r="U436" s="394" t="str">
        <f t="shared" si="94"/>
        <v/>
      </c>
      <c r="V436" s="424" t="str">
        <f t="shared" si="87"/>
        <v/>
      </c>
      <c r="W436" s="21"/>
      <c r="X436" s="515"/>
      <c r="Y436" s="515"/>
      <c r="Z436" s="513"/>
      <c r="AA436" s="514"/>
    </row>
    <row r="437" spans="1:27">
      <c r="A437" s="50">
        <f t="shared" si="95"/>
        <v>432</v>
      </c>
      <c r="B437" s="580"/>
      <c r="C437" s="23" t="s">
        <v>742</v>
      </c>
      <c r="D437" s="489"/>
      <c r="E437" s="318" t="str">
        <f>IF(G437="","",VLOOKUP(G437,'Danh mục CODE'!$D$2:$J$20064,7,0))</f>
        <v/>
      </c>
      <c r="F437" s="28" t="str">
        <f>IF(E437="","",VLOOKUP(E437,'TONG HOP'!$E$8:$W$1883,19,0))</f>
        <v/>
      </c>
      <c r="G437" s="17"/>
      <c r="H437" s="226" t="str">
        <f>IF(E437="","",VLOOKUP(G437,'TONG HOP'!$C$8:$E$799,2,0))</f>
        <v/>
      </c>
      <c r="I437" s="226" t="str">
        <f>IF(B437="","",VLOOKUP(G437,'TONG HOP'!$C$8:$F$799,4,0))</f>
        <v/>
      </c>
      <c r="J437" s="63" t="str">
        <f t="shared" si="91"/>
        <v/>
      </c>
      <c r="K437" s="63" t="str">
        <f t="shared" si="92"/>
        <v/>
      </c>
      <c r="L437" s="63">
        <f t="shared" si="86"/>
        <v>0</v>
      </c>
      <c r="M437" s="392" t="str">
        <f>IF(Y437="","",VLOOKUP(G437,'Danh mục CODE'!$D$2:$I$1880,4,0))</f>
        <v/>
      </c>
      <c r="N437" s="392"/>
      <c r="O437" s="392" t="str">
        <f t="shared" si="88"/>
        <v/>
      </c>
      <c r="P437" s="392" t="str">
        <f>IF(Y437="","",VLOOKUP(G437,'Danh mục CODE'!$D$2:$I$1880,5,0))</f>
        <v/>
      </c>
      <c r="Q437" s="392"/>
      <c r="R437" s="392" t="str">
        <f t="shared" si="89"/>
        <v/>
      </c>
      <c r="S437" s="394" t="e">
        <f t="shared" si="90"/>
        <v>#VALUE!</v>
      </c>
      <c r="T437" s="394" t="str">
        <f t="shared" si="93"/>
        <v/>
      </c>
      <c r="U437" s="394" t="str">
        <f t="shared" si="94"/>
        <v/>
      </c>
      <c r="V437" s="424" t="str">
        <f t="shared" si="87"/>
        <v/>
      </c>
      <c r="W437" s="21"/>
      <c r="X437" s="515"/>
      <c r="Y437" s="515"/>
      <c r="Z437" s="513"/>
      <c r="AA437" s="514"/>
    </row>
    <row r="438" spans="1:27">
      <c r="A438" s="50">
        <f t="shared" si="95"/>
        <v>433</v>
      </c>
      <c r="B438" s="580"/>
      <c r="C438" s="23" t="s">
        <v>742</v>
      </c>
      <c r="D438" s="489"/>
      <c r="E438" s="318" t="str">
        <f>IF(G438="","",VLOOKUP(G438,'Danh mục CODE'!$D$2:$J$20064,7,0))</f>
        <v/>
      </c>
      <c r="F438" s="28" t="str">
        <f>IF(E438="","",VLOOKUP(E438,'TONG HOP'!$E$8:$W$1883,19,0))</f>
        <v/>
      </c>
      <c r="G438" s="17"/>
      <c r="H438" s="226" t="str">
        <f>IF(E438="","",VLOOKUP(G438,'TONG HOP'!$C$8:$E$799,2,0))</f>
        <v/>
      </c>
      <c r="I438" s="226" t="str">
        <f>IF(B438="","",VLOOKUP(G438,'TONG HOP'!$C$8:$F$799,4,0))</f>
        <v/>
      </c>
      <c r="J438" s="63" t="str">
        <f t="shared" si="91"/>
        <v/>
      </c>
      <c r="K438" s="63" t="str">
        <f t="shared" si="92"/>
        <v/>
      </c>
      <c r="L438" s="63">
        <f t="shared" si="86"/>
        <v>0</v>
      </c>
      <c r="M438" s="392" t="str">
        <f>IF(Y438="","",VLOOKUP(G438,'Danh mục CODE'!$D$2:$I$1880,4,0))</f>
        <v/>
      </c>
      <c r="N438" s="392"/>
      <c r="O438" s="392" t="str">
        <f t="shared" si="88"/>
        <v/>
      </c>
      <c r="P438" s="392" t="str">
        <f>IF(Y438="","",VLOOKUP(G438,'Danh mục CODE'!$D$2:$I$1880,5,0))</f>
        <v/>
      </c>
      <c r="Q438" s="392"/>
      <c r="R438" s="392" t="str">
        <f t="shared" si="89"/>
        <v/>
      </c>
      <c r="S438" s="394" t="e">
        <f t="shared" si="90"/>
        <v>#VALUE!</v>
      </c>
      <c r="T438" s="394" t="str">
        <f t="shared" si="93"/>
        <v/>
      </c>
      <c r="U438" s="394" t="str">
        <f t="shared" si="94"/>
        <v/>
      </c>
      <c r="V438" s="424" t="str">
        <f t="shared" si="87"/>
        <v/>
      </c>
      <c r="W438" s="21"/>
      <c r="X438" s="515"/>
      <c r="Y438" s="515"/>
      <c r="Z438" s="513"/>
      <c r="AA438" s="514"/>
    </row>
    <row r="439" spans="1:27">
      <c r="A439" s="50">
        <f t="shared" si="95"/>
        <v>434</v>
      </c>
      <c r="B439" s="580"/>
      <c r="C439" s="23" t="s">
        <v>742</v>
      </c>
      <c r="D439" s="489"/>
      <c r="E439" s="318" t="str">
        <f>IF(G439="","",VLOOKUP(G439,'Danh mục CODE'!$D$2:$J$20064,7,0))</f>
        <v/>
      </c>
      <c r="F439" s="28" t="str">
        <f>IF(E439="","",VLOOKUP(E439,'TONG HOP'!$E$8:$W$1883,19,0))</f>
        <v/>
      </c>
      <c r="G439" s="17"/>
      <c r="H439" s="226" t="str">
        <f>IF(E439="","",VLOOKUP(G439,'TONG HOP'!$C$8:$E$799,2,0))</f>
        <v/>
      </c>
      <c r="I439" s="226" t="str">
        <f>IF(B439="","",VLOOKUP(G439,'TONG HOP'!$C$8:$F$799,4,0))</f>
        <v/>
      </c>
      <c r="J439" s="63" t="str">
        <f t="shared" si="91"/>
        <v/>
      </c>
      <c r="K439" s="63" t="str">
        <f t="shared" si="92"/>
        <v/>
      </c>
      <c r="L439" s="63">
        <f t="shared" si="86"/>
        <v>0</v>
      </c>
      <c r="M439" s="392" t="str">
        <f>IF(Y439="","",VLOOKUP(G439,'Danh mục CODE'!$D$2:$I$1880,4,0))</f>
        <v/>
      </c>
      <c r="N439" s="392"/>
      <c r="O439" s="392" t="str">
        <f t="shared" si="88"/>
        <v/>
      </c>
      <c r="P439" s="392" t="str">
        <f>IF(Y439="","",VLOOKUP(G439,'Danh mục CODE'!$D$2:$I$1880,5,0))</f>
        <v/>
      </c>
      <c r="Q439" s="392"/>
      <c r="R439" s="392" t="str">
        <f t="shared" si="89"/>
        <v/>
      </c>
      <c r="S439" s="394" t="e">
        <f t="shared" si="90"/>
        <v>#VALUE!</v>
      </c>
      <c r="T439" s="394" t="str">
        <f t="shared" si="93"/>
        <v/>
      </c>
      <c r="U439" s="394" t="str">
        <f t="shared" si="94"/>
        <v/>
      </c>
      <c r="V439" s="424" t="str">
        <f t="shared" si="87"/>
        <v/>
      </c>
      <c r="W439" s="21"/>
      <c r="X439" s="515"/>
      <c r="Y439" s="515"/>
      <c r="Z439" s="513"/>
      <c r="AA439" s="514"/>
    </row>
    <row r="440" spans="1:27">
      <c r="A440" s="50">
        <f t="shared" si="95"/>
        <v>435</v>
      </c>
      <c r="B440" s="580"/>
      <c r="C440" s="23" t="s">
        <v>742</v>
      </c>
      <c r="D440" s="489"/>
      <c r="E440" s="318" t="str">
        <f>IF(G440="","",VLOOKUP(G440,'Danh mục CODE'!$D$2:$J$20064,7,0))</f>
        <v/>
      </c>
      <c r="F440" s="28" t="str">
        <f>IF(E440="","",VLOOKUP(E440,'TONG HOP'!$E$8:$W$1883,19,0))</f>
        <v/>
      </c>
      <c r="G440" s="17"/>
      <c r="H440" s="226" t="str">
        <f>IF(E440="","",VLOOKUP(G440,'TONG HOP'!$C$8:$E$799,2,0))</f>
        <v/>
      </c>
      <c r="I440" s="226" t="str">
        <f>IF(B440="","",VLOOKUP(G440,'TONG HOP'!$C$8:$F$799,4,0))</f>
        <v/>
      </c>
      <c r="J440" s="63" t="str">
        <f t="shared" si="91"/>
        <v/>
      </c>
      <c r="K440" s="63" t="str">
        <f t="shared" si="92"/>
        <v/>
      </c>
      <c r="L440" s="63">
        <f t="shared" si="86"/>
        <v>0</v>
      </c>
      <c r="M440" s="392" t="str">
        <f>IF(Y440="","",VLOOKUP(G440,'Danh mục CODE'!$D$2:$I$1880,4,0))</f>
        <v/>
      </c>
      <c r="N440" s="392"/>
      <c r="O440" s="392" t="str">
        <f t="shared" si="88"/>
        <v/>
      </c>
      <c r="P440" s="392" t="str">
        <f>IF(Y440="","",VLOOKUP(G440,'Danh mục CODE'!$D$2:$I$1880,5,0))</f>
        <v/>
      </c>
      <c r="Q440" s="392"/>
      <c r="R440" s="392" t="str">
        <f t="shared" si="89"/>
        <v/>
      </c>
      <c r="S440" s="394" t="e">
        <f t="shared" si="90"/>
        <v>#VALUE!</v>
      </c>
      <c r="T440" s="394" t="str">
        <f t="shared" si="93"/>
        <v/>
      </c>
      <c r="U440" s="394" t="str">
        <f t="shared" si="94"/>
        <v/>
      </c>
      <c r="V440" s="424" t="str">
        <f t="shared" si="87"/>
        <v/>
      </c>
      <c r="W440" s="21"/>
      <c r="X440" s="515"/>
      <c r="Y440" s="515"/>
      <c r="Z440" s="513"/>
      <c r="AA440" s="514"/>
    </row>
    <row r="441" spans="1:27">
      <c r="A441" s="50">
        <f t="shared" si="95"/>
        <v>436</v>
      </c>
      <c r="B441" s="580"/>
      <c r="C441" s="23" t="s">
        <v>742</v>
      </c>
      <c r="D441" s="489"/>
      <c r="E441" s="318" t="str">
        <f>IF(G441="","",VLOOKUP(G441,'Danh mục CODE'!$D$2:$J$20064,7,0))</f>
        <v/>
      </c>
      <c r="F441" s="28" t="str">
        <f>IF(E441="","",VLOOKUP(E441,'TONG HOP'!$E$8:$W$1883,19,0))</f>
        <v/>
      </c>
      <c r="G441" s="17"/>
      <c r="H441" s="226" t="str">
        <f>IF(E441="","",VLOOKUP(G441,'TONG HOP'!$C$8:$E$799,2,0))</f>
        <v/>
      </c>
      <c r="I441" s="226" t="str">
        <f>IF(B441="","",VLOOKUP(G441,'TONG HOP'!$C$8:$F$799,4,0))</f>
        <v/>
      </c>
      <c r="J441" s="63" t="str">
        <f t="shared" si="91"/>
        <v/>
      </c>
      <c r="K441" s="63" t="str">
        <f t="shared" si="92"/>
        <v/>
      </c>
      <c r="L441" s="63">
        <f t="shared" si="86"/>
        <v>0</v>
      </c>
      <c r="M441" s="392" t="str">
        <f>IF(Y441="","",VLOOKUP(G441,'Danh mục CODE'!$D$2:$I$1880,4,0))</f>
        <v/>
      </c>
      <c r="N441" s="392"/>
      <c r="O441" s="392" t="str">
        <f t="shared" si="88"/>
        <v/>
      </c>
      <c r="P441" s="392" t="str">
        <f>IF(Y441="","",VLOOKUP(G441,'Danh mục CODE'!$D$2:$I$1880,5,0))</f>
        <v/>
      </c>
      <c r="Q441" s="392"/>
      <c r="R441" s="392" t="str">
        <f t="shared" si="89"/>
        <v/>
      </c>
      <c r="S441" s="394" t="e">
        <f t="shared" si="90"/>
        <v>#VALUE!</v>
      </c>
      <c r="T441" s="394" t="str">
        <f t="shared" si="93"/>
        <v/>
      </c>
      <c r="U441" s="394" t="str">
        <f t="shared" si="94"/>
        <v/>
      </c>
      <c r="V441" s="424" t="str">
        <f t="shared" si="87"/>
        <v/>
      </c>
      <c r="W441" s="21"/>
      <c r="X441" s="515"/>
      <c r="Y441" s="515"/>
      <c r="Z441" s="513"/>
      <c r="AA441" s="514"/>
    </row>
    <row r="442" spans="1:27">
      <c r="A442" s="50">
        <f t="shared" si="95"/>
        <v>437</v>
      </c>
      <c r="B442" s="580"/>
      <c r="C442" s="23" t="s">
        <v>742</v>
      </c>
      <c r="D442" s="489"/>
      <c r="E442" s="318" t="str">
        <f>IF(G442="","",VLOOKUP(G442,'Danh mục CODE'!$D$2:$J$20064,7,0))</f>
        <v/>
      </c>
      <c r="F442" s="28" t="str">
        <f>IF(E442="","",VLOOKUP(E442,'TONG HOP'!$E$8:$W$1883,19,0))</f>
        <v/>
      </c>
      <c r="G442" s="17"/>
      <c r="H442" s="226" t="str">
        <f>IF(E442="","",VLOOKUP(G442,'TONG HOP'!$C$8:$E$799,2,0))</f>
        <v/>
      </c>
      <c r="I442" s="226" t="str">
        <f>IF(B442="","",VLOOKUP(G442,'TONG HOP'!$C$8:$F$799,4,0))</f>
        <v/>
      </c>
      <c r="J442" s="63" t="str">
        <f t="shared" si="91"/>
        <v/>
      </c>
      <c r="K442" s="63" t="str">
        <f t="shared" si="92"/>
        <v/>
      </c>
      <c r="L442" s="63">
        <f t="shared" ref="L442:L505" si="96">X442-Y442</f>
        <v>0</v>
      </c>
      <c r="M442" s="392" t="str">
        <f>IF(Y442="","",VLOOKUP(G442,'Danh mục CODE'!$D$2:$I$1880,4,0))</f>
        <v/>
      </c>
      <c r="N442" s="392"/>
      <c r="O442" s="392" t="str">
        <f t="shared" si="88"/>
        <v/>
      </c>
      <c r="P442" s="392" t="str">
        <f>IF(Y442="","",VLOOKUP(G442,'Danh mục CODE'!$D$2:$I$1880,5,0))</f>
        <v/>
      </c>
      <c r="Q442" s="392"/>
      <c r="R442" s="392" t="str">
        <f t="shared" si="89"/>
        <v/>
      </c>
      <c r="S442" s="394" t="e">
        <f t="shared" si="90"/>
        <v>#VALUE!</v>
      </c>
      <c r="T442" s="394" t="str">
        <f t="shared" si="93"/>
        <v/>
      </c>
      <c r="U442" s="394" t="str">
        <f t="shared" si="94"/>
        <v/>
      </c>
      <c r="V442" s="424" t="str">
        <f t="shared" ref="V442:V505" si="97">IF(X442="","",J442-S442-T442-U442)</f>
        <v/>
      </c>
      <c r="W442" s="21"/>
      <c r="X442" s="515"/>
      <c r="Y442" s="515"/>
      <c r="Z442" s="513"/>
      <c r="AA442" s="514"/>
    </row>
    <row r="443" spans="1:27">
      <c r="A443" s="50">
        <f t="shared" si="95"/>
        <v>438</v>
      </c>
      <c r="B443" s="580"/>
      <c r="C443" s="23" t="s">
        <v>742</v>
      </c>
      <c r="D443" s="489"/>
      <c r="E443" s="318" t="str">
        <f>IF(G443="","",VLOOKUP(G443,'Danh mục CODE'!$D$2:$J$20064,7,0))</f>
        <v/>
      </c>
      <c r="F443" s="28" t="str">
        <f>IF(E443="","",VLOOKUP(E443,'TONG HOP'!$E$8:$W$1883,19,0))</f>
        <v/>
      </c>
      <c r="G443" s="17"/>
      <c r="H443" s="226" t="str">
        <f>IF(E443="","",VLOOKUP(G443,'TONG HOP'!$C$8:$E$799,2,0))</f>
        <v/>
      </c>
      <c r="I443" s="226" t="str">
        <f>IF(B443="","",VLOOKUP(G443,'TONG HOP'!$C$8:$F$799,4,0))</f>
        <v/>
      </c>
      <c r="J443" s="63" t="str">
        <f t="shared" si="91"/>
        <v/>
      </c>
      <c r="K443" s="63" t="str">
        <f t="shared" si="92"/>
        <v/>
      </c>
      <c r="L443" s="63">
        <f t="shared" si="96"/>
        <v>0</v>
      </c>
      <c r="M443" s="392" t="str">
        <f>IF(Y443="","",VLOOKUP(G443,'Danh mục CODE'!$D$2:$I$1880,4,0))</f>
        <v/>
      </c>
      <c r="N443" s="392"/>
      <c r="O443" s="392" t="str">
        <f t="shared" si="88"/>
        <v/>
      </c>
      <c r="P443" s="392" t="str">
        <f>IF(Y443="","",VLOOKUP(G443,'Danh mục CODE'!$D$2:$I$1880,5,0))</f>
        <v/>
      </c>
      <c r="Q443" s="392"/>
      <c r="R443" s="392" t="str">
        <f t="shared" si="89"/>
        <v/>
      </c>
      <c r="S443" s="394" t="e">
        <f t="shared" si="90"/>
        <v>#VALUE!</v>
      </c>
      <c r="T443" s="394" t="str">
        <f t="shared" si="93"/>
        <v/>
      </c>
      <c r="U443" s="394" t="str">
        <f t="shared" si="94"/>
        <v/>
      </c>
      <c r="V443" s="424" t="str">
        <f t="shared" si="97"/>
        <v/>
      </c>
      <c r="W443" s="21"/>
      <c r="X443" s="515"/>
      <c r="Y443" s="515"/>
      <c r="Z443" s="513"/>
      <c r="AA443" s="514"/>
    </row>
    <row r="444" spans="1:27">
      <c r="A444" s="50">
        <f t="shared" si="95"/>
        <v>439</v>
      </c>
      <c r="B444" s="580"/>
      <c r="C444" s="23" t="s">
        <v>742</v>
      </c>
      <c r="D444" s="489"/>
      <c r="E444" s="318" t="str">
        <f>IF(G444="","",VLOOKUP(G444,'Danh mục CODE'!$D$2:$J$20064,7,0))</f>
        <v/>
      </c>
      <c r="F444" s="28" t="str">
        <f>IF(E444="","",VLOOKUP(E444,'TONG HOP'!$E$8:$W$1883,19,0))</f>
        <v/>
      </c>
      <c r="G444" s="17"/>
      <c r="H444" s="226" t="str">
        <f>IF(E444="","",VLOOKUP(G444,'TONG HOP'!$C$8:$E$799,2,0))</f>
        <v/>
      </c>
      <c r="I444" s="226" t="str">
        <f>IF(B444="","",VLOOKUP(G444,'TONG HOP'!$C$8:$F$799,4,0))</f>
        <v/>
      </c>
      <c r="J444" s="63" t="str">
        <f t="shared" si="91"/>
        <v/>
      </c>
      <c r="K444" s="63" t="str">
        <f t="shared" si="92"/>
        <v/>
      </c>
      <c r="L444" s="63">
        <f t="shared" si="96"/>
        <v>0</v>
      </c>
      <c r="M444" s="392" t="str">
        <f>IF(Y444="","",VLOOKUP(G444,'Danh mục CODE'!$D$2:$I$1880,4,0))</f>
        <v/>
      </c>
      <c r="N444" s="392"/>
      <c r="O444" s="392" t="str">
        <f t="shared" si="88"/>
        <v/>
      </c>
      <c r="P444" s="392" t="str">
        <f>IF(Y444="","",VLOOKUP(G444,'Danh mục CODE'!$D$2:$I$1880,5,0))</f>
        <v/>
      </c>
      <c r="Q444" s="392"/>
      <c r="R444" s="392" t="str">
        <f t="shared" si="89"/>
        <v/>
      </c>
      <c r="S444" s="394" t="e">
        <f t="shared" si="90"/>
        <v>#VALUE!</v>
      </c>
      <c r="T444" s="394" t="str">
        <f t="shared" si="93"/>
        <v/>
      </c>
      <c r="U444" s="394" t="str">
        <f t="shared" si="94"/>
        <v/>
      </c>
      <c r="V444" s="424" t="str">
        <f t="shared" si="97"/>
        <v/>
      </c>
      <c r="W444" s="21"/>
      <c r="X444" s="515"/>
      <c r="Y444" s="515"/>
      <c r="Z444" s="513"/>
      <c r="AA444" s="514"/>
    </row>
    <row r="445" spans="1:27">
      <c r="A445" s="50">
        <f t="shared" si="95"/>
        <v>440</v>
      </c>
      <c r="B445" s="580"/>
      <c r="C445" s="23" t="s">
        <v>742</v>
      </c>
      <c r="D445" s="489"/>
      <c r="E445" s="318" t="str">
        <f>IF(G445="","",VLOOKUP(G445,'Danh mục CODE'!$D$2:$J$20064,7,0))</f>
        <v/>
      </c>
      <c r="F445" s="28" t="str">
        <f>IF(E445="","",VLOOKUP(E445,'TONG HOP'!$E$8:$W$1883,19,0))</f>
        <v/>
      </c>
      <c r="G445" s="17"/>
      <c r="H445" s="226" t="str">
        <f>IF(E445="","",VLOOKUP(G445,'TONG HOP'!$C$8:$E$799,2,0))</f>
        <v/>
      </c>
      <c r="I445" s="226" t="str">
        <f>IF(B445="","",VLOOKUP(G445,'TONG HOP'!$C$8:$F$799,4,0))</f>
        <v/>
      </c>
      <c r="J445" s="63" t="str">
        <f t="shared" si="91"/>
        <v/>
      </c>
      <c r="K445" s="63" t="str">
        <f t="shared" si="92"/>
        <v/>
      </c>
      <c r="L445" s="63">
        <f t="shared" si="96"/>
        <v>0</v>
      </c>
      <c r="M445" s="392" t="str">
        <f>IF(Y445="","",VLOOKUP(G445,'Danh mục CODE'!$D$2:$I$1880,4,0))</f>
        <v/>
      </c>
      <c r="N445" s="392"/>
      <c r="O445" s="392" t="str">
        <f t="shared" si="88"/>
        <v/>
      </c>
      <c r="P445" s="392" t="str">
        <f>IF(Y445="","",VLOOKUP(G445,'Danh mục CODE'!$D$2:$I$1880,5,0))</f>
        <v/>
      </c>
      <c r="Q445" s="392"/>
      <c r="R445" s="392" t="str">
        <f t="shared" si="89"/>
        <v/>
      </c>
      <c r="S445" s="394" t="e">
        <f t="shared" si="90"/>
        <v>#VALUE!</v>
      </c>
      <c r="T445" s="394" t="str">
        <f t="shared" si="93"/>
        <v/>
      </c>
      <c r="U445" s="394" t="str">
        <f t="shared" si="94"/>
        <v/>
      </c>
      <c r="V445" s="424" t="str">
        <f t="shared" si="97"/>
        <v/>
      </c>
      <c r="W445" s="21"/>
      <c r="X445" s="515"/>
      <c r="Y445" s="515"/>
      <c r="Z445" s="513"/>
      <c r="AA445" s="514"/>
    </row>
    <row r="446" spans="1:27">
      <c r="A446" s="50">
        <f t="shared" si="95"/>
        <v>441</v>
      </c>
      <c r="B446" s="580"/>
      <c r="C446" s="23" t="s">
        <v>742</v>
      </c>
      <c r="D446" s="489"/>
      <c r="E446" s="318" t="str">
        <f>IF(G446="","",VLOOKUP(G446,'Danh mục CODE'!$D$2:$J$20064,7,0))</f>
        <v/>
      </c>
      <c r="F446" s="28" t="str">
        <f>IF(E446="","",VLOOKUP(E446,'TONG HOP'!$E$8:$W$1883,19,0))</f>
        <v/>
      </c>
      <c r="G446" s="17"/>
      <c r="H446" s="226" t="str">
        <f>IF(E446="","",VLOOKUP(G446,'TONG HOP'!$C$8:$E$799,2,0))</f>
        <v/>
      </c>
      <c r="I446" s="226" t="str">
        <f>IF(B446="","",VLOOKUP(G446,'TONG HOP'!$C$8:$F$799,4,0))</f>
        <v/>
      </c>
      <c r="J446" s="63" t="str">
        <f t="shared" si="91"/>
        <v/>
      </c>
      <c r="K446" s="63" t="str">
        <f t="shared" si="92"/>
        <v/>
      </c>
      <c r="L446" s="63">
        <f t="shared" si="96"/>
        <v>0</v>
      </c>
      <c r="M446" s="392" t="str">
        <f>IF(Y446="","",VLOOKUP(G446,'Danh mục CODE'!$D$2:$I$1880,4,0))</f>
        <v/>
      </c>
      <c r="N446" s="392"/>
      <c r="O446" s="392" t="str">
        <f t="shared" si="88"/>
        <v/>
      </c>
      <c r="P446" s="392" t="str">
        <f>IF(Y446="","",VLOOKUP(G446,'Danh mục CODE'!$D$2:$I$1880,5,0))</f>
        <v/>
      </c>
      <c r="Q446" s="392"/>
      <c r="R446" s="392" t="str">
        <f t="shared" si="89"/>
        <v/>
      </c>
      <c r="S446" s="394" t="e">
        <f t="shared" si="90"/>
        <v>#VALUE!</v>
      </c>
      <c r="T446" s="394" t="str">
        <f t="shared" si="93"/>
        <v/>
      </c>
      <c r="U446" s="394" t="str">
        <f t="shared" si="94"/>
        <v/>
      </c>
      <c r="V446" s="424" t="str">
        <f t="shared" si="97"/>
        <v/>
      </c>
      <c r="W446" s="21"/>
      <c r="X446" s="515"/>
      <c r="Y446" s="515"/>
      <c r="Z446" s="513"/>
      <c r="AA446" s="514"/>
    </row>
    <row r="447" spans="1:27">
      <c r="A447" s="50">
        <f t="shared" si="95"/>
        <v>442</v>
      </c>
      <c r="B447" s="580"/>
      <c r="C447" s="23" t="s">
        <v>742</v>
      </c>
      <c r="D447" s="489"/>
      <c r="E447" s="318" t="str">
        <f>IF(G447="","",VLOOKUP(G447,'Danh mục CODE'!$D$2:$J$20064,7,0))</f>
        <v/>
      </c>
      <c r="F447" s="28" t="str">
        <f>IF(E447="","",VLOOKUP(E447,'TONG HOP'!$E$8:$W$1883,19,0))</f>
        <v/>
      </c>
      <c r="G447" s="315"/>
      <c r="H447" s="226" t="str">
        <f>IF(E447="","",VLOOKUP(G447,'TONG HOP'!$C$8:$E$799,2,0))</f>
        <v/>
      </c>
      <c r="I447" s="226" t="str">
        <f>IF(B447="","",VLOOKUP(G447,'TONG HOP'!$C$8:$F$799,4,0))</f>
        <v/>
      </c>
      <c r="J447" s="63" t="str">
        <f t="shared" si="91"/>
        <v/>
      </c>
      <c r="K447" s="63" t="str">
        <f t="shared" si="92"/>
        <v/>
      </c>
      <c r="L447" s="63">
        <f t="shared" si="96"/>
        <v>0</v>
      </c>
      <c r="M447" s="392" t="str">
        <f>IF(Y447="","",VLOOKUP(G447,'Danh mục CODE'!$D$2:$I$1880,4,0))</f>
        <v/>
      </c>
      <c r="N447" s="392"/>
      <c r="O447" s="392" t="str">
        <f t="shared" si="88"/>
        <v/>
      </c>
      <c r="P447" s="392" t="str">
        <f>IF(Y447="","",VLOOKUP(G447,'Danh mục CODE'!$D$2:$I$1880,5,0))</f>
        <v/>
      </c>
      <c r="Q447" s="392"/>
      <c r="R447" s="392" t="str">
        <f t="shared" si="89"/>
        <v/>
      </c>
      <c r="S447" s="394" t="e">
        <f t="shared" si="90"/>
        <v>#VALUE!</v>
      </c>
      <c r="T447" s="394" t="str">
        <f t="shared" si="93"/>
        <v/>
      </c>
      <c r="U447" s="394" t="str">
        <f t="shared" si="94"/>
        <v/>
      </c>
      <c r="V447" s="424" t="str">
        <f t="shared" si="97"/>
        <v/>
      </c>
      <c r="W447" s="21"/>
      <c r="X447" s="515"/>
      <c r="Y447" s="515"/>
      <c r="Z447" s="513"/>
      <c r="AA447" s="514"/>
    </row>
    <row r="448" spans="1:27">
      <c r="A448" s="50">
        <f t="shared" si="95"/>
        <v>443</v>
      </c>
      <c r="B448" s="580"/>
      <c r="C448" s="23" t="s">
        <v>742</v>
      </c>
      <c r="D448" s="489"/>
      <c r="E448" s="318" t="str">
        <f>IF(G448="","",VLOOKUP(G448,'Danh mục CODE'!$D$2:$J$20064,7,0))</f>
        <v/>
      </c>
      <c r="F448" s="28" t="str">
        <f>IF(E448="","",VLOOKUP(E448,'TONG HOP'!$E$8:$W$1883,19,0))</f>
        <v/>
      </c>
      <c r="G448" s="315"/>
      <c r="H448" s="226" t="str">
        <f>IF(E448="","",VLOOKUP(G448,'TONG HOP'!$C$8:$E$799,2,0))</f>
        <v/>
      </c>
      <c r="I448" s="226" t="str">
        <f>IF(B448="","",VLOOKUP(G448,'TONG HOP'!$C$8:$F$799,4,0))</f>
        <v/>
      </c>
      <c r="J448" s="63" t="str">
        <f t="shared" si="91"/>
        <v/>
      </c>
      <c r="K448" s="63" t="str">
        <f t="shared" si="92"/>
        <v/>
      </c>
      <c r="L448" s="63">
        <f t="shared" si="96"/>
        <v>0</v>
      </c>
      <c r="M448" s="392" t="str">
        <f>IF(Y448="","",VLOOKUP(G448,'Danh mục CODE'!$D$2:$I$1880,4,0))</f>
        <v/>
      </c>
      <c r="N448" s="392"/>
      <c r="O448" s="392" t="str">
        <f t="shared" si="88"/>
        <v/>
      </c>
      <c r="P448" s="392" t="str">
        <f>IF(Y448="","",VLOOKUP(G448,'Danh mục CODE'!$D$2:$I$1880,5,0))</f>
        <v/>
      </c>
      <c r="Q448" s="392"/>
      <c r="R448" s="392" t="str">
        <f t="shared" si="89"/>
        <v/>
      </c>
      <c r="S448" s="394" t="e">
        <f t="shared" si="90"/>
        <v>#VALUE!</v>
      </c>
      <c r="T448" s="394" t="str">
        <f t="shared" si="93"/>
        <v/>
      </c>
      <c r="U448" s="394" t="str">
        <f t="shared" si="94"/>
        <v/>
      </c>
      <c r="V448" s="424" t="str">
        <f t="shared" si="97"/>
        <v/>
      </c>
      <c r="W448" s="21"/>
      <c r="X448" s="515"/>
      <c r="Y448" s="515"/>
      <c r="Z448" s="513"/>
      <c r="AA448" s="514"/>
    </row>
    <row r="449" spans="1:27">
      <c r="A449" s="50">
        <f t="shared" si="95"/>
        <v>444</v>
      </c>
      <c r="B449" s="580"/>
      <c r="C449" s="23" t="s">
        <v>742</v>
      </c>
      <c r="D449" s="489"/>
      <c r="E449" s="318" t="str">
        <f>IF(G449="","",VLOOKUP(G449,'Danh mục CODE'!$D$2:$J$20064,7,0))</f>
        <v/>
      </c>
      <c r="F449" s="28" t="str">
        <f>IF(E449="","",VLOOKUP(E449,'TONG HOP'!$E$8:$W$1883,19,0))</f>
        <v/>
      </c>
      <c r="G449" s="17"/>
      <c r="H449" s="226" t="str">
        <f>IF(E449="","",VLOOKUP(G449,'TONG HOP'!$C$8:$E$799,2,0))</f>
        <v/>
      </c>
      <c r="I449" s="226" t="str">
        <f>IF(B449="","",VLOOKUP(G449,'TONG HOP'!$C$8:$F$799,4,0))</f>
        <v/>
      </c>
      <c r="J449" s="63" t="str">
        <f t="shared" si="91"/>
        <v/>
      </c>
      <c r="K449" s="63" t="str">
        <f t="shared" si="92"/>
        <v/>
      </c>
      <c r="L449" s="63">
        <f t="shared" si="96"/>
        <v>0</v>
      </c>
      <c r="M449" s="392" t="str">
        <f>IF(Y449="","",VLOOKUP(G449,'Danh mục CODE'!$D$2:$I$1880,4,0))</f>
        <v/>
      </c>
      <c r="N449" s="392"/>
      <c r="O449" s="392" t="str">
        <f t="shared" si="88"/>
        <v/>
      </c>
      <c r="P449" s="392" t="str">
        <f>IF(Y449="","",VLOOKUP(G449,'Danh mục CODE'!$D$2:$I$1880,5,0))</f>
        <v/>
      </c>
      <c r="Q449" s="392"/>
      <c r="R449" s="392" t="str">
        <f t="shared" si="89"/>
        <v/>
      </c>
      <c r="S449" s="394" t="e">
        <f t="shared" si="90"/>
        <v>#VALUE!</v>
      </c>
      <c r="T449" s="394" t="str">
        <f t="shared" si="93"/>
        <v/>
      </c>
      <c r="U449" s="394" t="str">
        <f t="shared" si="94"/>
        <v/>
      </c>
      <c r="V449" s="424" t="str">
        <f t="shared" si="97"/>
        <v/>
      </c>
      <c r="W449" s="21"/>
      <c r="X449" s="515"/>
      <c r="Y449" s="515"/>
      <c r="Z449" s="513"/>
      <c r="AA449" s="514"/>
    </row>
    <row r="450" spans="1:27">
      <c r="A450" s="50">
        <f t="shared" si="95"/>
        <v>445</v>
      </c>
      <c r="B450" s="580"/>
      <c r="C450" s="23" t="s">
        <v>742</v>
      </c>
      <c r="D450" s="489"/>
      <c r="E450" s="318" t="str">
        <f>IF(G450="","",VLOOKUP(G450,'Danh mục CODE'!$D$2:$J$20064,7,0))</f>
        <v/>
      </c>
      <c r="F450" s="28" t="str">
        <f>IF(E450="","",VLOOKUP(E450,'TONG HOP'!$E$8:$W$1883,19,0))</f>
        <v/>
      </c>
      <c r="G450" s="315"/>
      <c r="H450" s="226" t="str">
        <f>IF(E450="","",VLOOKUP(G450,'TONG HOP'!$C$8:$E$799,2,0))</f>
        <v/>
      </c>
      <c r="I450" s="226" t="str">
        <f>IF(B450="","",VLOOKUP(G450,'TONG HOP'!$C$8:$F$799,4,0))</f>
        <v/>
      </c>
      <c r="J450" s="63" t="str">
        <f t="shared" si="91"/>
        <v/>
      </c>
      <c r="K450" s="63" t="str">
        <f t="shared" si="92"/>
        <v/>
      </c>
      <c r="L450" s="63">
        <f t="shared" si="96"/>
        <v>0</v>
      </c>
      <c r="M450" s="392" t="str">
        <f>IF(Y450="","",VLOOKUP(G450,'Danh mục CODE'!$D$2:$I$1880,4,0))</f>
        <v/>
      </c>
      <c r="N450" s="392"/>
      <c r="O450" s="392" t="str">
        <f t="shared" si="88"/>
        <v/>
      </c>
      <c r="P450" s="392" t="str">
        <f>IF(Y450="","",VLOOKUP(G450,'Danh mục CODE'!$D$2:$I$1880,5,0))</f>
        <v/>
      </c>
      <c r="Q450" s="392"/>
      <c r="R450" s="392" t="str">
        <f t="shared" si="89"/>
        <v/>
      </c>
      <c r="S450" s="394" t="e">
        <f t="shared" si="90"/>
        <v>#VALUE!</v>
      </c>
      <c r="T450" s="394" t="str">
        <f t="shared" si="93"/>
        <v/>
      </c>
      <c r="U450" s="394" t="str">
        <f t="shared" si="94"/>
        <v/>
      </c>
      <c r="V450" s="424" t="str">
        <f t="shared" si="97"/>
        <v/>
      </c>
      <c r="W450" s="21"/>
      <c r="X450" s="515"/>
      <c r="Y450" s="515"/>
      <c r="Z450" s="513"/>
      <c r="AA450" s="514"/>
    </row>
    <row r="451" spans="1:27">
      <c r="A451" s="50">
        <f t="shared" si="95"/>
        <v>446</v>
      </c>
      <c r="B451" s="580"/>
      <c r="C451" s="23" t="s">
        <v>742</v>
      </c>
      <c r="D451" s="489"/>
      <c r="E451" s="318" t="str">
        <f>IF(G451="","",VLOOKUP(G451,'Danh mục CODE'!$D$2:$J$20064,7,0))</f>
        <v/>
      </c>
      <c r="F451" s="28" t="str">
        <f>IF(E451="","",VLOOKUP(E451,'TONG HOP'!$E$8:$W$1883,19,0))</f>
        <v/>
      </c>
      <c r="G451" s="17"/>
      <c r="H451" s="226" t="str">
        <f>IF(E451="","",VLOOKUP(G451,'TONG HOP'!$C$8:$E$799,2,0))</f>
        <v/>
      </c>
      <c r="I451" s="226" t="str">
        <f>IF(B451="","",VLOOKUP(G451,'TONG HOP'!$C$8:$F$799,4,0))</f>
        <v/>
      </c>
      <c r="J451" s="63" t="str">
        <f t="shared" si="91"/>
        <v/>
      </c>
      <c r="K451" s="63" t="str">
        <f t="shared" si="92"/>
        <v/>
      </c>
      <c r="L451" s="63">
        <f t="shared" si="96"/>
        <v>0</v>
      </c>
      <c r="M451" s="392" t="str">
        <f>IF(Y451="","",VLOOKUP(G451,'Danh mục CODE'!$D$2:$I$1880,4,0))</f>
        <v/>
      </c>
      <c r="N451" s="392"/>
      <c r="O451" s="392" t="str">
        <f t="shared" si="88"/>
        <v/>
      </c>
      <c r="P451" s="392" t="str">
        <f>IF(Y451="","",VLOOKUP(G451,'Danh mục CODE'!$D$2:$I$1880,5,0))</f>
        <v/>
      </c>
      <c r="Q451" s="392"/>
      <c r="R451" s="392" t="str">
        <f t="shared" si="89"/>
        <v/>
      </c>
      <c r="S451" s="394" t="e">
        <f t="shared" si="90"/>
        <v>#VALUE!</v>
      </c>
      <c r="T451" s="394" t="str">
        <f t="shared" si="93"/>
        <v/>
      </c>
      <c r="U451" s="394" t="str">
        <f t="shared" si="94"/>
        <v/>
      </c>
      <c r="V451" s="424" t="str">
        <f t="shared" si="97"/>
        <v/>
      </c>
      <c r="W451" s="21"/>
      <c r="X451" s="515"/>
      <c r="Y451" s="515"/>
      <c r="Z451" s="513"/>
      <c r="AA451" s="514"/>
    </row>
    <row r="452" spans="1:27">
      <c r="A452" s="50">
        <f t="shared" si="95"/>
        <v>447</v>
      </c>
      <c r="B452" s="580"/>
      <c r="C452" s="23" t="s">
        <v>742</v>
      </c>
      <c r="D452" s="489"/>
      <c r="E452" s="318" t="str">
        <f>IF(G452="","",VLOOKUP(G452,'Danh mục CODE'!$D$2:$J$20064,7,0))</f>
        <v/>
      </c>
      <c r="F452" s="28" t="str">
        <f>IF(E452="","",VLOOKUP(E452,'TONG HOP'!$E$8:$W$1883,19,0))</f>
        <v/>
      </c>
      <c r="G452" s="17"/>
      <c r="H452" s="226" t="str">
        <f>IF(E452="","",VLOOKUP(G452,'TONG HOP'!$C$8:$E$799,2,0))</f>
        <v/>
      </c>
      <c r="I452" s="226" t="str">
        <f>IF(B452="","",VLOOKUP(G452,'TONG HOP'!$C$8:$F$799,4,0))</f>
        <v/>
      </c>
      <c r="J452" s="63" t="str">
        <f t="shared" si="91"/>
        <v/>
      </c>
      <c r="K452" s="63" t="str">
        <f t="shared" si="92"/>
        <v/>
      </c>
      <c r="L452" s="63">
        <f t="shared" si="96"/>
        <v>0</v>
      </c>
      <c r="M452" s="392" t="str">
        <f>IF(Y452="","",VLOOKUP(G452,'Danh mục CODE'!$D$2:$I$1880,4,0))</f>
        <v/>
      </c>
      <c r="N452" s="392"/>
      <c r="O452" s="392" t="str">
        <f t="shared" si="88"/>
        <v/>
      </c>
      <c r="P452" s="392" t="str">
        <f>IF(Y452="","",VLOOKUP(G452,'Danh mục CODE'!$D$2:$I$1880,5,0))</f>
        <v/>
      </c>
      <c r="Q452" s="392"/>
      <c r="R452" s="392" t="str">
        <f t="shared" si="89"/>
        <v/>
      </c>
      <c r="S452" s="394" t="e">
        <f t="shared" si="90"/>
        <v>#VALUE!</v>
      </c>
      <c r="T452" s="394" t="str">
        <f t="shared" si="93"/>
        <v/>
      </c>
      <c r="U452" s="394" t="str">
        <f t="shared" si="94"/>
        <v/>
      </c>
      <c r="V452" s="424" t="str">
        <f t="shared" si="97"/>
        <v/>
      </c>
      <c r="W452" s="21"/>
      <c r="X452" s="515"/>
      <c r="Y452" s="515"/>
      <c r="Z452" s="513"/>
      <c r="AA452" s="514"/>
    </row>
    <row r="453" spans="1:27">
      <c r="A453" s="50">
        <f t="shared" si="95"/>
        <v>448</v>
      </c>
      <c r="B453" s="580"/>
      <c r="C453" s="23" t="s">
        <v>742</v>
      </c>
      <c r="D453" s="489"/>
      <c r="E453" s="318" t="str">
        <f>IF(G453="","",VLOOKUP(G453,'Danh mục CODE'!$D$2:$J$20064,7,0))</f>
        <v/>
      </c>
      <c r="F453" s="28" t="str">
        <f>IF(E453="","",VLOOKUP(E453,'TONG HOP'!$E$8:$W$1883,19,0))</f>
        <v/>
      </c>
      <c r="G453" s="17"/>
      <c r="H453" s="226" t="str">
        <f>IF(E453="","",VLOOKUP(G453,'TONG HOP'!$C$8:$E$799,2,0))</f>
        <v/>
      </c>
      <c r="I453" s="226" t="str">
        <f>IF(B453="","",VLOOKUP(G453,'TONG HOP'!$C$8:$F$799,4,0))</f>
        <v/>
      </c>
      <c r="J453" s="63" t="str">
        <f t="shared" si="91"/>
        <v/>
      </c>
      <c r="K453" s="63" t="str">
        <f t="shared" si="92"/>
        <v/>
      </c>
      <c r="L453" s="63">
        <f t="shared" si="96"/>
        <v>0</v>
      </c>
      <c r="M453" s="392" t="str">
        <f>IF(Y453="","",VLOOKUP(G453,'Danh mục CODE'!$D$2:$I$1880,4,0))</f>
        <v/>
      </c>
      <c r="N453" s="392"/>
      <c r="O453" s="392" t="str">
        <f t="shared" si="88"/>
        <v/>
      </c>
      <c r="P453" s="392" t="str">
        <f>IF(Y453="","",VLOOKUP(G453,'Danh mục CODE'!$D$2:$I$1880,5,0))</f>
        <v/>
      </c>
      <c r="Q453" s="392"/>
      <c r="R453" s="392" t="str">
        <f t="shared" si="89"/>
        <v/>
      </c>
      <c r="S453" s="394" t="e">
        <f t="shared" si="90"/>
        <v>#VALUE!</v>
      </c>
      <c r="T453" s="394" t="str">
        <f t="shared" si="93"/>
        <v/>
      </c>
      <c r="U453" s="394" t="str">
        <f t="shared" si="94"/>
        <v/>
      </c>
      <c r="V453" s="424" t="str">
        <f t="shared" si="97"/>
        <v/>
      </c>
      <c r="W453" s="21"/>
      <c r="X453" s="515"/>
      <c r="Y453" s="515"/>
      <c r="Z453" s="513"/>
      <c r="AA453" s="514"/>
    </row>
    <row r="454" spans="1:27">
      <c r="A454" s="50">
        <f t="shared" si="95"/>
        <v>449</v>
      </c>
      <c r="B454" s="580"/>
      <c r="C454" s="23" t="s">
        <v>742</v>
      </c>
      <c r="D454" s="489"/>
      <c r="E454" s="318" t="str">
        <f>IF(G454="","",VLOOKUP(G454,'Danh mục CODE'!$D$2:$J$20064,7,0))</f>
        <v/>
      </c>
      <c r="F454" s="28" t="str">
        <f>IF(E454="","",VLOOKUP(E454,'TONG HOP'!$E$8:$W$1883,19,0))</f>
        <v/>
      </c>
      <c r="G454" s="17"/>
      <c r="H454" s="226" t="str">
        <f>IF(E454="","",VLOOKUP(G454,'TONG HOP'!$C$8:$E$799,2,0))</f>
        <v/>
      </c>
      <c r="I454" s="226" t="str">
        <f>IF(B454="","",VLOOKUP(G454,'TONG HOP'!$C$8:$F$799,4,0))</f>
        <v/>
      </c>
      <c r="J454" s="63" t="str">
        <f t="shared" si="91"/>
        <v/>
      </c>
      <c r="K454" s="63" t="str">
        <f t="shared" si="92"/>
        <v/>
      </c>
      <c r="L454" s="63">
        <f t="shared" si="96"/>
        <v>0</v>
      </c>
      <c r="M454" s="392" t="str">
        <f>IF(Y454="","",VLOOKUP(G454,'Danh mục CODE'!$D$2:$I$1880,4,0))</f>
        <v/>
      </c>
      <c r="N454" s="392"/>
      <c r="O454" s="392" t="str">
        <f t="shared" ref="O454:O517" si="98">IF(X454="","",IF(M454-N454&lt;0,-(M454-N454),0))</f>
        <v/>
      </c>
      <c r="P454" s="392" t="str">
        <f>IF(Y454="","",VLOOKUP(G454,'Danh mục CODE'!$D$2:$I$1880,5,0))</f>
        <v/>
      </c>
      <c r="Q454" s="392"/>
      <c r="R454" s="392" t="str">
        <f t="shared" ref="R454:R517" si="99">IF(X454="","",IF(P454-Q454&lt;0,-(P454-Q454),0))</f>
        <v/>
      </c>
      <c r="S454" s="394" t="e">
        <f t="shared" ref="S454:S457" si="100">IF(T454=0,"",J454-T454-U454)</f>
        <v>#VALUE!</v>
      </c>
      <c r="T454" s="394" t="str">
        <f t="shared" si="93"/>
        <v/>
      </c>
      <c r="U454" s="394" t="str">
        <f t="shared" si="94"/>
        <v/>
      </c>
      <c r="V454" s="424" t="str">
        <f t="shared" si="97"/>
        <v/>
      </c>
      <c r="W454" s="21"/>
      <c r="X454" s="515"/>
      <c r="Y454" s="515"/>
      <c r="Z454" s="513"/>
      <c r="AA454" s="514"/>
    </row>
    <row r="455" spans="1:27">
      <c r="A455" s="50">
        <f t="shared" si="95"/>
        <v>450</v>
      </c>
      <c r="B455" s="580"/>
      <c r="C455" s="23" t="s">
        <v>742</v>
      </c>
      <c r="D455" s="489"/>
      <c r="E455" s="318" t="str">
        <f>IF(G455="","",VLOOKUP(G455,'Danh mục CODE'!$D$2:$J$20064,7,0))</f>
        <v/>
      </c>
      <c r="F455" s="28" t="str">
        <f>IF(E455="","",VLOOKUP(E455,'TONG HOP'!$E$8:$W$1883,19,0))</f>
        <v/>
      </c>
      <c r="G455" s="17"/>
      <c r="H455" s="226" t="str">
        <f>IF(E455="","",VLOOKUP(G455,'TONG HOP'!$C$8:$E$799,2,0))</f>
        <v/>
      </c>
      <c r="I455" s="226" t="str">
        <f>IF(B455="","",VLOOKUP(G455,'TONG HOP'!$C$8:$F$799,4,0))</f>
        <v/>
      </c>
      <c r="J455" s="63" t="str">
        <f t="shared" ref="J455:J518" si="101">IF(X455="","",K455-K455*M455)</f>
        <v/>
      </c>
      <c r="K455" s="63" t="str">
        <f t="shared" ref="K455:K518" si="102">IF(AND(X455="",N455="",Q455="",R455=""),"",L455-L455*O455-(L455-L455*O455)*R455)</f>
        <v/>
      </c>
      <c r="L455" s="63">
        <f t="shared" si="96"/>
        <v>0</v>
      </c>
      <c r="M455" s="392" t="str">
        <f>IF(Y455="","",VLOOKUP(G455,'Danh mục CODE'!$D$2:$I$1880,4,0))</f>
        <v/>
      </c>
      <c r="N455" s="392"/>
      <c r="O455" s="392" t="str">
        <f t="shared" si="98"/>
        <v/>
      </c>
      <c r="P455" s="392" t="str">
        <f>IF(Y455="","",VLOOKUP(G455,'Danh mục CODE'!$D$2:$I$1880,5,0))</f>
        <v/>
      </c>
      <c r="Q455" s="392"/>
      <c r="R455" s="392" t="str">
        <f t="shared" si="99"/>
        <v/>
      </c>
      <c r="S455" s="394" t="e">
        <f t="shared" si="100"/>
        <v>#VALUE!</v>
      </c>
      <c r="T455" s="394" t="str">
        <f t="shared" si="93"/>
        <v/>
      </c>
      <c r="U455" s="394" t="str">
        <f t="shared" si="94"/>
        <v/>
      </c>
      <c r="V455" s="424" t="str">
        <f t="shared" si="97"/>
        <v/>
      </c>
      <c r="W455" s="21"/>
      <c r="X455" s="515"/>
      <c r="Y455" s="515"/>
      <c r="Z455" s="513"/>
      <c r="AA455" s="514"/>
    </row>
    <row r="456" spans="1:27">
      <c r="A456" s="50">
        <f t="shared" si="95"/>
        <v>451</v>
      </c>
      <c r="B456" s="580"/>
      <c r="C456" s="23" t="s">
        <v>742</v>
      </c>
      <c r="D456" s="489"/>
      <c r="E456" s="318" t="str">
        <f>IF(G456="","",VLOOKUP(G456,'Danh mục CODE'!$D$2:$J$20064,7,0))</f>
        <v/>
      </c>
      <c r="F456" s="28" t="str">
        <f>IF(E456="","",VLOOKUP(E456,'TONG HOP'!$E$8:$W$1883,19,0))</f>
        <v/>
      </c>
      <c r="G456" s="17"/>
      <c r="H456" s="226" t="str">
        <f>IF(E456="","",VLOOKUP(G456,'TONG HOP'!$C$8:$E$799,2,0))</f>
        <v/>
      </c>
      <c r="I456" s="226" t="str">
        <f>IF(B456="","",VLOOKUP(G456,'TONG HOP'!$C$8:$F$799,4,0))</f>
        <v/>
      </c>
      <c r="J456" s="63" t="str">
        <f t="shared" si="101"/>
        <v/>
      </c>
      <c r="K456" s="63" t="str">
        <f t="shared" si="102"/>
        <v/>
      </c>
      <c r="L456" s="63">
        <f t="shared" si="96"/>
        <v>0</v>
      </c>
      <c r="M456" s="392" t="str">
        <f>IF(Y456="","",VLOOKUP(G456,'Danh mục CODE'!$D$2:$I$1880,4,0))</f>
        <v/>
      </c>
      <c r="N456" s="392"/>
      <c r="O456" s="392" t="str">
        <f t="shared" si="98"/>
        <v/>
      </c>
      <c r="P456" s="392" t="str">
        <f>IF(Y456="","",VLOOKUP(G456,'Danh mục CODE'!$D$2:$I$1880,5,0))</f>
        <v/>
      </c>
      <c r="Q456" s="392"/>
      <c r="R456" s="392" t="str">
        <f t="shared" si="99"/>
        <v/>
      </c>
      <c r="S456" s="394" t="e">
        <f t="shared" si="100"/>
        <v>#VALUE!</v>
      </c>
      <c r="T456" s="394" t="str">
        <f t="shared" si="93"/>
        <v/>
      </c>
      <c r="U456" s="394" t="str">
        <f t="shared" si="94"/>
        <v/>
      </c>
      <c r="V456" s="424" t="str">
        <f t="shared" si="97"/>
        <v/>
      </c>
      <c r="W456" s="21"/>
      <c r="X456" s="515"/>
      <c r="Y456" s="515"/>
      <c r="Z456" s="513"/>
      <c r="AA456" s="514"/>
    </row>
    <row r="457" spans="1:27">
      <c r="A457" s="50">
        <f t="shared" si="95"/>
        <v>452</v>
      </c>
      <c r="B457" s="580"/>
      <c r="C457" s="23" t="s">
        <v>742</v>
      </c>
      <c r="D457" s="489"/>
      <c r="E457" s="318" t="str">
        <f>IF(G457="","",VLOOKUP(G457,'Danh mục CODE'!$D$2:$J$20064,7,0))</f>
        <v/>
      </c>
      <c r="F457" s="28" t="str">
        <f>IF(E457="","",VLOOKUP(E457,'TONG HOP'!$E$8:$W$1883,19,0))</f>
        <v/>
      </c>
      <c r="G457" s="17"/>
      <c r="H457" s="226" t="str">
        <f>IF(E457="","",VLOOKUP(G457,'TONG HOP'!$C$8:$E$799,2,0))</f>
        <v/>
      </c>
      <c r="I457" s="226" t="str">
        <f>IF(B457="","",VLOOKUP(G457,'TONG HOP'!$C$8:$F$799,4,0))</f>
        <v/>
      </c>
      <c r="J457" s="63" t="str">
        <f t="shared" si="101"/>
        <v/>
      </c>
      <c r="K457" s="63" t="str">
        <f t="shared" si="102"/>
        <v/>
      </c>
      <c r="L457" s="63">
        <f t="shared" si="96"/>
        <v>0</v>
      </c>
      <c r="M457" s="392" t="str">
        <f>IF(Y457="","",VLOOKUP(G457,'Danh mục CODE'!$D$2:$I$1880,4,0))</f>
        <v/>
      </c>
      <c r="N457" s="392"/>
      <c r="O457" s="392" t="str">
        <f t="shared" si="98"/>
        <v/>
      </c>
      <c r="P457" s="392" t="str">
        <f>IF(Y457="","",VLOOKUP(G457,'Danh mục CODE'!$D$2:$I$1880,5,0))</f>
        <v/>
      </c>
      <c r="Q457" s="392"/>
      <c r="R457" s="392" t="str">
        <f t="shared" si="99"/>
        <v/>
      </c>
      <c r="S457" s="394" t="e">
        <f t="shared" si="100"/>
        <v>#VALUE!</v>
      </c>
      <c r="T457" s="394" t="str">
        <f t="shared" ref="T457:T520" si="103">IF(X457="","",IF(Q457&lt;P457,K457*Q457,K457*P457))</f>
        <v/>
      </c>
      <c r="U457" s="394" t="str">
        <f t="shared" ref="U457:U520" si="104">IF(X457="","",K457*R457)</f>
        <v/>
      </c>
      <c r="V457" s="424" t="str">
        <f t="shared" si="97"/>
        <v/>
      </c>
      <c r="W457" s="21"/>
      <c r="X457" s="515"/>
      <c r="Y457" s="515"/>
      <c r="Z457" s="513"/>
      <c r="AA457" s="514"/>
    </row>
    <row r="458" spans="1:27">
      <c r="A458" s="50">
        <f t="shared" si="95"/>
        <v>453</v>
      </c>
      <c r="B458" s="580"/>
      <c r="C458" s="23" t="s">
        <v>742</v>
      </c>
      <c r="D458" s="489"/>
      <c r="E458" s="318" t="str">
        <f>IF(G458="","",VLOOKUP(G458,'Danh mục CODE'!$D$2:$J$20064,7,0))</f>
        <v/>
      </c>
      <c r="F458" s="28" t="str">
        <f>IF(E458="","",VLOOKUP(E458,'TONG HOP'!$E$8:$W$1883,19,0))</f>
        <v/>
      </c>
      <c r="G458" s="17"/>
      <c r="H458" s="226" t="str">
        <f>IF(E458="","",VLOOKUP(G458,'TONG HOP'!$C$8:$E$799,2,0))</f>
        <v/>
      </c>
      <c r="I458" s="226" t="str">
        <f>IF(B458="","",VLOOKUP(G458,'TONG HOP'!$C$8:$F$799,4,0))</f>
        <v/>
      </c>
      <c r="J458" s="63" t="str">
        <f t="shared" si="101"/>
        <v/>
      </c>
      <c r="K458" s="63" t="str">
        <f t="shared" si="102"/>
        <v/>
      </c>
      <c r="L458" s="63">
        <f t="shared" si="96"/>
        <v>0</v>
      </c>
      <c r="M458" s="392" t="str">
        <f>IF(Y458="","",VLOOKUP(G458,'Danh mục CODE'!$D$2:$I$1880,4,0))</f>
        <v/>
      </c>
      <c r="N458" s="392"/>
      <c r="O458" s="392" t="str">
        <f t="shared" si="98"/>
        <v/>
      </c>
      <c r="P458" s="392" t="str">
        <f>IF(Y458="","",VLOOKUP(G458,'Danh mục CODE'!$D$2:$I$1880,5,0))</f>
        <v/>
      </c>
      <c r="Q458" s="392"/>
      <c r="R458" s="392" t="str">
        <f t="shared" si="99"/>
        <v/>
      </c>
      <c r="S458" s="394" t="e">
        <f t="shared" ref="S458:S517" si="105">IF(T458=0,"",J458-T458-U458)</f>
        <v>#VALUE!</v>
      </c>
      <c r="T458" s="394" t="str">
        <f t="shared" si="103"/>
        <v/>
      </c>
      <c r="U458" s="394" t="str">
        <f t="shared" si="104"/>
        <v/>
      </c>
      <c r="V458" s="424" t="str">
        <f t="shared" si="97"/>
        <v/>
      </c>
      <c r="W458" s="21"/>
      <c r="X458" s="515"/>
      <c r="Y458" s="515"/>
      <c r="Z458" s="513"/>
      <c r="AA458" s="514"/>
    </row>
    <row r="459" spans="1:27">
      <c r="A459" s="50">
        <f t="shared" si="95"/>
        <v>454</v>
      </c>
      <c r="B459" s="580"/>
      <c r="C459" s="23" t="s">
        <v>742</v>
      </c>
      <c r="D459" s="489"/>
      <c r="E459" s="318" t="str">
        <f>IF(G459="","",VLOOKUP(G459,'Danh mục CODE'!$D$2:$J$20064,7,0))</f>
        <v/>
      </c>
      <c r="F459" s="28" t="str">
        <f>IF(E459="","",VLOOKUP(E459,'TONG HOP'!$E$8:$W$1883,19,0))</f>
        <v/>
      </c>
      <c r="G459" s="17"/>
      <c r="H459" s="226" t="str">
        <f>IF(E459="","",VLOOKUP(G459,'TONG HOP'!$C$8:$E$799,2,0))</f>
        <v/>
      </c>
      <c r="I459" s="226" t="str">
        <f>IF(B459="","",VLOOKUP(G459,'TONG HOP'!$C$8:$F$799,4,0))</f>
        <v/>
      </c>
      <c r="J459" s="63" t="str">
        <f t="shared" si="101"/>
        <v/>
      </c>
      <c r="K459" s="63" t="str">
        <f t="shared" si="102"/>
        <v/>
      </c>
      <c r="L459" s="63">
        <f t="shared" si="96"/>
        <v>0</v>
      </c>
      <c r="M459" s="392" t="str">
        <f>IF(Y459="","",VLOOKUP(G459,'Danh mục CODE'!$D$2:$I$1880,4,0))</f>
        <v/>
      </c>
      <c r="N459" s="392"/>
      <c r="O459" s="392" t="str">
        <f t="shared" si="98"/>
        <v/>
      </c>
      <c r="P459" s="392" t="str">
        <f>IF(Y459="","",VLOOKUP(G459,'Danh mục CODE'!$D$2:$I$1880,5,0))</f>
        <v/>
      </c>
      <c r="Q459" s="392"/>
      <c r="R459" s="392" t="str">
        <f t="shared" si="99"/>
        <v/>
      </c>
      <c r="S459" s="394" t="e">
        <f t="shared" si="105"/>
        <v>#VALUE!</v>
      </c>
      <c r="T459" s="394" t="str">
        <f t="shared" si="103"/>
        <v/>
      </c>
      <c r="U459" s="394" t="str">
        <f t="shared" si="104"/>
        <v/>
      </c>
      <c r="V459" s="424" t="str">
        <f t="shared" si="97"/>
        <v/>
      </c>
      <c r="W459" s="21"/>
      <c r="X459" s="515"/>
      <c r="Y459" s="515"/>
      <c r="Z459" s="513"/>
      <c r="AA459" s="514"/>
    </row>
    <row r="460" spans="1:27">
      <c r="A460" s="50">
        <f t="shared" si="95"/>
        <v>455</v>
      </c>
      <c r="B460" s="580"/>
      <c r="C460" s="23" t="s">
        <v>742</v>
      </c>
      <c r="D460" s="489"/>
      <c r="E460" s="318" t="str">
        <f>IF(G460="","",VLOOKUP(G460,'Danh mục CODE'!$D$2:$J$20064,7,0))</f>
        <v/>
      </c>
      <c r="F460" s="28" t="str">
        <f>IF(E460="","",VLOOKUP(E460,'TONG HOP'!$E$8:$W$1883,19,0))</f>
        <v/>
      </c>
      <c r="G460" s="17"/>
      <c r="H460" s="226" t="str">
        <f>IF(E460="","",VLOOKUP(G460,'TONG HOP'!$C$8:$E$799,2,0))</f>
        <v/>
      </c>
      <c r="I460" s="226" t="str">
        <f>IF(B460="","",VLOOKUP(G460,'TONG HOP'!$C$8:$F$799,4,0))</f>
        <v/>
      </c>
      <c r="J460" s="63" t="str">
        <f t="shared" si="101"/>
        <v/>
      </c>
      <c r="K460" s="63" t="str">
        <f t="shared" si="102"/>
        <v/>
      </c>
      <c r="L460" s="63">
        <f t="shared" si="96"/>
        <v>0</v>
      </c>
      <c r="M460" s="392" t="str">
        <f>IF(Y460="","",VLOOKUP(G460,'Danh mục CODE'!$D$2:$I$1880,4,0))</f>
        <v/>
      </c>
      <c r="N460" s="392"/>
      <c r="O460" s="392" t="str">
        <f t="shared" si="98"/>
        <v/>
      </c>
      <c r="P460" s="392" t="str">
        <f>IF(Y460="","",VLOOKUP(G460,'Danh mục CODE'!$D$2:$I$1880,5,0))</f>
        <v/>
      </c>
      <c r="Q460" s="392"/>
      <c r="R460" s="392" t="str">
        <f t="shared" si="99"/>
        <v/>
      </c>
      <c r="S460" s="394" t="e">
        <f t="shared" si="105"/>
        <v>#VALUE!</v>
      </c>
      <c r="T460" s="394" t="str">
        <f t="shared" si="103"/>
        <v/>
      </c>
      <c r="U460" s="394" t="str">
        <f t="shared" si="104"/>
        <v/>
      </c>
      <c r="V460" s="424" t="str">
        <f t="shared" si="97"/>
        <v/>
      </c>
      <c r="W460" s="21"/>
      <c r="X460" s="515"/>
      <c r="Y460" s="515"/>
      <c r="Z460" s="513"/>
      <c r="AA460" s="514"/>
    </row>
    <row r="461" spans="1:27">
      <c r="A461" s="50">
        <f t="shared" si="95"/>
        <v>456</v>
      </c>
      <c r="B461" s="580"/>
      <c r="C461" s="23" t="s">
        <v>742</v>
      </c>
      <c r="D461" s="489"/>
      <c r="E461" s="318" t="str">
        <f>IF(G461="","",VLOOKUP(G461,'Danh mục CODE'!$D$2:$J$20064,7,0))</f>
        <v/>
      </c>
      <c r="F461" s="28" t="str">
        <f>IF(E461="","",VLOOKUP(E461,'TONG HOP'!$E$8:$W$1883,19,0))</f>
        <v/>
      </c>
      <c r="G461" s="17"/>
      <c r="H461" s="226" t="str">
        <f>IF(E461="","",VLOOKUP(G461,'TONG HOP'!$C$8:$E$799,2,0))</f>
        <v/>
      </c>
      <c r="I461" s="226" t="str">
        <f>IF(B461="","",VLOOKUP(G461,'TONG HOP'!$C$8:$F$799,4,0))</f>
        <v/>
      </c>
      <c r="J461" s="63" t="str">
        <f t="shared" si="101"/>
        <v/>
      </c>
      <c r="K461" s="63" t="str">
        <f t="shared" si="102"/>
        <v/>
      </c>
      <c r="L461" s="63">
        <f t="shared" si="96"/>
        <v>0</v>
      </c>
      <c r="M461" s="392" t="str">
        <f>IF(Y461="","",VLOOKUP(G461,'Danh mục CODE'!$D$2:$I$1880,4,0))</f>
        <v/>
      </c>
      <c r="N461" s="392"/>
      <c r="O461" s="392" t="str">
        <f t="shared" si="98"/>
        <v/>
      </c>
      <c r="P461" s="392" t="str">
        <f>IF(Y461="","",VLOOKUP(G461,'Danh mục CODE'!$D$2:$I$1880,5,0))</f>
        <v/>
      </c>
      <c r="Q461" s="392"/>
      <c r="R461" s="392" t="str">
        <f t="shared" si="99"/>
        <v/>
      </c>
      <c r="S461" s="394" t="e">
        <f t="shared" si="105"/>
        <v>#VALUE!</v>
      </c>
      <c r="T461" s="394" t="str">
        <f t="shared" si="103"/>
        <v/>
      </c>
      <c r="U461" s="394" t="str">
        <f t="shared" si="104"/>
        <v/>
      </c>
      <c r="V461" s="424" t="str">
        <f t="shared" si="97"/>
        <v/>
      </c>
      <c r="W461" s="21"/>
      <c r="X461" s="515"/>
      <c r="Y461" s="515"/>
      <c r="Z461" s="513"/>
      <c r="AA461" s="514"/>
    </row>
    <row r="462" spans="1:27">
      <c r="A462" s="50">
        <f t="shared" si="95"/>
        <v>457</v>
      </c>
      <c r="B462" s="580"/>
      <c r="C462" s="23" t="s">
        <v>742</v>
      </c>
      <c r="D462" s="489"/>
      <c r="E462" s="318" t="str">
        <f>IF(G462="","",VLOOKUP(G462,'Danh mục CODE'!$D$2:$J$20064,7,0))</f>
        <v/>
      </c>
      <c r="F462" s="28" t="str">
        <f>IF(E462="","",VLOOKUP(E462,'TONG HOP'!$E$8:$W$1883,19,0))</f>
        <v/>
      </c>
      <c r="G462" s="315"/>
      <c r="H462" s="226" t="str">
        <f>IF(E462="","",VLOOKUP(G462,'TONG HOP'!$C$8:$E$799,2,0))</f>
        <v/>
      </c>
      <c r="I462" s="226" t="str">
        <f>IF(B462="","",VLOOKUP(G462,'TONG HOP'!$C$8:$F$799,4,0))</f>
        <v/>
      </c>
      <c r="J462" s="63" t="str">
        <f t="shared" si="101"/>
        <v/>
      </c>
      <c r="K462" s="63" t="str">
        <f t="shared" si="102"/>
        <v/>
      </c>
      <c r="L462" s="63">
        <f t="shared" si="96"/>
        <v>0</v>
      </c>
      <c r="M462" s="392" t="str">
        <f>IF(Y462="","",VLOOKUP(G462,'Danh mục CODE'!$D$2:$I$1880,4,0))</f>
        <v/>
      </c>
      <c r="N462" s="392"/>
      <c r="O462" s="392" t="str">
        <f t="shared" si="98"/>
        <v/>
      </c>
      <c r="P462" s="392" t="str">
        <f>IF(Y462="","",VLOOKUP(G462,'Danh mục CODE'!$D$2:$I$1880,5,0))</f>
        <v/>
      </c>
      <c r="Q462" s="392"/>
      <c r="R462" s="392" t="str">
        <f t="shared" si="99"/>
        <v/>
      </c>
      <c r="S462" s="394" t="e">
        <f t="shared" si="105"/>
        <v>#VALUE!</v>
      </c>
      <c r="T462" s="394" t="str">
        <f t="shared" si="103"/>
        <v/>
      </c>
      <c r="U462" s="394" t="str">
        <f t="shared" si="104"/>
        <v/>
      </c>
      <c r="V462" s="424" t="str">
        <f t="shared" si="97"/>
        <v/>
      </c>
      <c r="W462" s="21"/>
      <c r="X462" s="515"/>
      <c r="Y462" s="515"/>
      <c r="Z462" s="513"/>
      <c r="AA462" s="514"/>
    </row>
    <row r="463" spans="1:27">
      <c r="A463" s="50">
        <f t="shared" si="95"/>
        <v>458</v>
      </c>
      <c r="B463" s="580"/>
      <c r="C463" s="23" t="s">
        <v>742</v>
      </c>
      <c r="D463" s="489"/>
      <c r="E463" s="318" t="str">
        <f>IF(G463="","",VLOOKUP(G463,'Danh mục CODE'!$D$2:$J$20064,7,0))</f>
        <v/>
      </c>
      <c r="F463" s="28" t="str">
        <f>IF(E463="","",VLOOKUP(E463,'TONG HOP'!$E$8:$W$1883,19,0))</f>
        <v/>
      </c>
      <c r="G463" s="315"/>
      <c r="H463" s="226" t="str">
        <f>IF(E463="","",VLOOKUP(G463,'TONG HOP'!$C$8:$E$799,2,0))</f>
        <v/>
      </c>
      <c r="I463" s="226" t="str">
        <f>IF(B463="","",VLOOKUP(G463,'TONG HOP'!$C$8:$F$799,4,0))</f>
        <v/>
      </c>
      <c r="J463" s="63" t="str">
        <f t="shared" si="101"/>
        <v/>
      </c>
      <c r="K463" s="63" t="str">
        <f t="shared" si="102"/>
        <v/>
      </c>
      <c r="L463" s="63">
        <f t="shared" si="96"/>
        <v>0</v>
      </c>
      <c r="M463" s="392" t="str">
        <f>IF(Y463="","",VLOOKUP(G463,'Danh mục CODE'!$D$2:$I$1880,4,0))</f>
        <v/>
      </c>
      <c r="N463" s="392"/>
      <c r="O463" s="392" t="str">
        <f t="shared" si="98"/>
        <v/>
      </c>
      <c r="P463" s="392" t="str">
        <f>IF(Y463="","",VLOOKUP(G463,'Danh mục CODE'!$D$2:$I$1880,5,0))</f>
        <v/>
      </c>
      <c r="Q463" s="392"/>
      <c r="R463" s="392" t="str">
        <f t="shared" si="99"/>
        <v/>
      </c>
      <c r="S463" s="394" t="e">
        <f t="shared" si="105"/>
        <v>#VALUE!</v>
      </c>
      <c r="T463" s="394" t="str">
        <f t="shared" si="103"/>
        <v/>
      </c>
      <c r="U463" s="394" t="str">
        <f t="shared" si="104"/>
        <v/>
      </c>
      <c r="V463" s="424" t="str">
        <f t="shared" si="97"/>
        <v/>
      </c>
      <c r="W463" s="21"/>
      <c r="X463" s="515"/>
      <c r="Y463" s="515"/>
      <c r="Z463" s="513"/>
      <c r="AA463" s="514"/>
    </row>
    <row r="464" spans="1:27">
      <c r="A464" s="50">
        <f t="shared" si="95"/>
        <v>459</v>
      </c>
      <c r="B464" s="580"/>
      <c r="C464" s="23" t="s">
        <v>742</v>
      </c>
      <c r="D464" s="489"/>
      <c r="E464" s="318" t="str">
        <f>IF(G464="","",VLOOKUP(G464,'Danh mục CODE'!$D$2:$J$20064,7,0))</f>
        <v/>
      </c>
      <c r="F464" s="28" t="str">
        <f>IF(E464="","",VLOOKUP(E464,'TONG HOP'!$E$8:$W$1883,19,0))</f>
        <v/>
      </c>
      <c r="G464" s="315"/>
      <c r="H464" s="226" t="str">
        <f>IF(E464="","",VLOOKUP(G464,'TONG HOP'!$C$8:$E$799,2,0))</f>
        <v/>
      </c>
      <c r="I464" s="226" t="str">
        <f>IF(B464="","",VLOOKUP(G464,'TONG HOP'!$C$8:$F$799,4,0))</f>
        <v/>
      </c>
      <c r="J464" s="63" t="str">
        <f t="shared" si="101"/>
        <v/>
      </c>
      <c r="K464" s="63" t="str">
        <f t="shared" si="102"/>
        <v/>
      </c>
      <c r="L464" s="63">
        <f t="shared" si="96"/>
        <v>0</v>
      </c>
      <c r="M464" s="392" t="str">
        <f>IF(Y464="","",VLOOKUP(G464,'Danh mục CODE'!$D$2:$I$1880,4,0))</f>
        <v/>
      </c>
      <c r="N464" s="392"/>
      <c r="O464" s="392" t="str">
        <f t="shared" si="98"/>
        <v/>
      </c>
      <c r="P464" s="392" t="str">
        <f>IF(Y464="","",VLOOKUP(G464,'Danh mục CODE'!$D$2:$I$1880,5,0))</f>
        <v/>
      </c>
      <c r="Q464" s="392"/>
      <c r="R464" s="392" t="str">
        <f t="shared" si="99"/>
        <v/>
      </c>
      <c r="S464" s="394" t="e">
        <f t="shared" si="105"/>
        <v>#VALUE!</v>
      </c>
      <c r="T464" s="394" t="str">
        <f t="shared" si="103"/>
        <v/>
      </c>
      <c r="U464" s="394" t="str">
        <f t="shared" si="104"/>
        <v/>
      </c>
      <c r="V464" s="424" t="str">
        <f t="shared" si="97"/>
        <v/>
      </c>
      <c r="W464" s="21"/>
      <c r="X464" s="515"/>
      <c r="Y464" s="515"/>
      <c r="Z464" s="513"/>
      <c r="AA464" s="514"/>
    </row>
    <row r="465" spans="1:27">
      <c r="A465" s="50">
        <f t="shared" si="95"/>
        <v>460</v>
      </c>
      <c r="B465" s="580"/>
      <c r="C465" s="23" t="s">
        <v>742</v>
      </c>
      <c r="D465" s="489"/>
      <c r="E465" s="318" t="str">
        <f>IF(G465="","",VLOOKUP(G465,'Danh mục CODE'!$D$2:$J$20064,7,0))</f>
        <v/>
      </c>
      <c r="F465" s="28" t="str">
        <f>IF(E465="","",VLOOKUP(E465,'TONG HOP'!$E$8:$W$1883,19,0))</f>
        <v/>
      </c>
      <c r="G465" s="315"/>
      <c r="H465" s="226" t="str">
        <f>IF(E465="","",VLOOKUP(G465,'TONG HOP'!$C$8:$E$799,2,0))</f>
        <v/>
      </c>
      <c r="I465" s="226" t="str">
        <f>IF(B465="","",VLOOKUP(G465,'TONG HOP'!$C$8:$F$799,4,0))</f>
        <v/>
      </c>
      <c r="J465" s="63" t="str">
        <f t="shared" si="101"/>
        <v/>
      </c>
      <c r="K465" s="63" t="str">
        <f t="shared" si="102"/>
        <v/>
      </c>
      <c r="L465" s="63">
        <f t="shared" si="96"/>
        <v>0</v>
      </c>
      <c r="M465" s="392" t="str">
        <f>IF(Y465="","",VLOOKUP(G465,'Danh mục CODE'!$D$2:$I$1880,4,0))</f>
        <v/>
      </c>
      <c r="N465" s="392"/>
      <c r="O465" s="392" t="str">
        <f t="shared" si="98"/>
        <v/>
      </c>
      <c r="P465" s="392" t="str">
        <f>IF(Y465="","",VLOOKUP(G465,'Danh mục CODE'!$D$2:$I$1880,5,0))</f>
        <v/>
      </c>
      <c r="Q465" s="392"/>
      <c r="R465" s="392" t="str">
        <f t="shared" si="99"/>
        <v/>
      </c>
      <c r="S465" s="394" t="e">
        <f t="shared" si="105"/>
        <v>#VALUE!</v>
      </c>
      <c r="T465" s="394" t="str">
        <f t="shared" si="103"/>
        <v/>
      </c>
      <c r="U465" s="394" t="str">
        <f t="shared" si="104"/>
        <v/>
      </c>
      <c r="V465" s="424" t="str">
        <f t="shared" si="97"/>
        <v/>
      </c>
      <c r="W465" s="21"/>
      <c r="X465" s="515"/>
      <c r="Y465" s="515"/>
      <c r="Z465" s="513"/>
      <c r="AA465" s="514"/>
    </row>
    <row r="466" spans="1:27">
      <c r="A466" s="50">
        <f t="shared" ref="A466:A520" si="106">A465+1</f>
        <v>461</v>
      </c>
      <c r="B466" s="580"/>
      <c r="C466" s="23" t="s">
        <v>742</v>
      </c>
      <c r="D466" s="489"/>
      <c r="E466" s="318" t="str">
        <f>IF(G466="","",VLOOKUP(G466,'Danh mục CODE'!$D$2:$J$20064,7,0))</f>
        <v/>
      </c>
      <c r="F466" s="28" t="str">
        <f>IF(E466="","",VLOOKUP(E466,'TONG HOP'!$E$8:$W$1883,19,0))</f>
        <v/>
      </c>
      <c r="G466" s="315"/>
      <c r="H466" s="226" t="str">
        <f>IF(E466="","",VLOOKUP(G466,'TONG HOP'!$C$8:$E$799,2,0))</f>
        <v/>
      </c>
      <c r="I466" s="226" t="str">
        <f>IF(B466="","",VLOOKUP(G466,'TONG HOP'!$C$8:$F$799,4,0))</f>
        <v/>
      </c>
      <c r="J466" s="63" t="str">
        <f t="shared" si="101"/>
        <v/>
      </c>
      <c r="K466" s="63" t="str">
        <f t="shared" si="102"/>
        <v/>
      </c>
      <c r="L466" s="63">
        <f t="shared" si="96"/>
        <v>0</v>
      </c>
      <c r="M466" s="392" t="str">
        <f>IF(Y466="","",VLOOKUP(G466,'Danh mục CODE'!$D$2:$I$1880,4,0))</f>
        <v/>
      </c>
      <c r="N466" s="392"/>
      <c r="O466" s="392" t="str">
        <f t="shared" si="98"/>
        <v/>
      </c>
      <c r="P466" s="392" t="str">
        <f>IF(Y466="","",VLOOKUP(G466,'Danh mục CODE'!$D$2:$I$1880,5,0))</f>
        <v/>
      </c>
      <c r="Q466" s="392"/>
      <c r="R466" s="392" t="str">
        <f t="shared" si="99"/>
        <v/>
      </c>
      <c r="S466" s="394" t="e">
        <f t="shared" si="105"/>
        <v>#VALUE!</v>
      </c>
      <c r="T466" s="394" t="str">
        <f t="shared" si="103"/>
        <v/>
      </c>
      <c r="U466" s="394" t="str">
        <f t="shared" si="104"/>
        <v/>
      </c>
      <c r="V466" s="424" t="str">
        <f t="shared" si="97"/>
        <v/>
      </c>
      <c r="W466" s="21"/>
      <c r="X466" s="515"/>
      <c r="Y466" s="515"/>
      <c r="Z466" s="513"/>
      <c r="AA466" s="514"/>
    </row>
    <row r="467" spans="1:27">
      <c r="A467" s="50">
        <f t="shared" si="106"/>
        <v>462</v>
      </c>
      <c r="B467" s="580"/>
      <c r="C467" s="23" t="s">
        <v>742</v>
      </c>
      <c r="D467" s="489"/>
      <c r="E467" s="318" t="str">
        <f>IF(G467="","",VLOOKUP(G467,'Danh mục CODE'!$D$2:$J$20064,7,0))</f>
        <v/>
      </c>
      <c r="F467" s="28" t="str">
        <f>IF(E467="","",VLOOKUP(E467,'TONG HOP'!$E$8:$W$1883,19,0))</f>
        <v/>
      </c>
      <c r="G467" s="17"/>
      <c r="H467" s="226" t="str">
        <f>IF(E467="","",VLOOKUP(G467,'TONG HOP'!$C$8:$E$799,2,0))</f>
        <v/>
      </c>
      <c r="I467" s="226" t="str">
        <f>IF(B467="","",VLOOKUP(G467,'TONG HOP'!$C$8:$F$799,4,0))</f>
        <v/>
      </c>
      <c r="J467" s="63" t="str">
        <f t="shared" si="101"/>
        <v/>
      </c>
      <c r="K467" s="63" t="str">
        <f t="shared" si="102"/>
        <v/>
      </c>
      <c r="L467" s="63">
        <f t="shared" si="96"/>
        <v>0</v>
      </c>
      <c r="M467" s="392" t="str">
        <f>IF(Y467="","",VLOOKUP(G467,'Danh mục CODE'!$D$2:$I$1880,4,0))</f>
        <v/>
      </c>
      <c r="N467" s="392"/>
      <c r="O467" s="392" t="str">
        <f t="shared" si="98"/>
        <v/>
      </c>
      <c r="P467" s="392" t="str">
        <f>IF(Y467="","",VLOOKUP(G467,'Danh mục CODE'!$D$2:$I$1880,5,0))</f>
        <v/>
      </c>
      <c r="Q467" s="392"/>
      <c r="R467" s="392" t="str">
        <f t="shared" si="99"/>
        <v/>
      </c>
      <c r="S467" s="394" t="e">
        <f t="shared" si="105"/>
        <v>#VALUE!</v>
      </c>
      <c r="T467" s="394" t="str">
        <f t="shared" si="103"/>
        <v/>
      </c>
      <c r="U467" s="394" t="str">
        <f t="shared" si="104"/>
        <v/>
      </c>
      <c r="V467" s="424" t="str">
        <f t="shared" si="97"/>
        <v/>
      </c>
      <c r="W467" s="21"/>
      <c r="X467" s="515"/>
      <c r="Y467" s="515"/>
      <c r="Z467" s="513"/>
      <c r="AA467" s="514"/>
    </row>
    <row r="468" spans="1:27">
      <c r="A468" s="50">
        <f t="shared" si="106"/>
        <v>463</v>
      </c>
      <c r="B468" s="580"/>
      <c r="C468" s="23" t="s">
        <v>742</v>
      </c>
      <c r="D468" s="489"/>
      <c r="E468" s="318" t="str">
        <f>IF(G468="","",VLOOKUP(G468,'Danh mục CODE'!$D$2:$J$20064,7,0))</f>
        <v/>
      </c>
      <c r="F468" s="28" t="str">
        <f>IF(E468="","",VLOOKUP(E468,'TONG HOP'!$E$8:$W$1883,19,0))</f>
        <v/>
      </c>
      <c r="G468" s="17"/>
      <c r="H468" s="226" t="str">
        <f>IF(E468="","",VLOOKUP(G468,'TONG HOP'!$C$8:$E$799,2,0))</f>
        <v/>
      </c>
      <c r="I468" s="226" t="str">
        <f>IF(B468="","",VLOOKUP(G468,'TONG HOP'!$C$8:$F$799,4,0))</f>
        <v/>
      </c>
      <c r="J468" s="63" t="str">
        <f t="shared" si="101"/>
        <v/>
      </c>
      <c r="K468" s="63" t="str">
        <f t="shared" si="102"/>
        <v/>
      </c>
      <c r="L468" s="63">
        <f t="shared" si="96"/>
        <v>0</v>
      </c>
      <c r="M468" s="392" t="str">
        <f>IF(Y468="","",VLOOKUP(G468,'Danh mục CODE'!$D$2:$I$1880,4,0))</f>
        <v/>
      </c>
      <c r="N468" s="392"/>
      <c r="O468" s="392" t="str">
        <f t="shared" si="98"/>
        <v/>
      </c>
      <c r="P468" s="392" t="str">
        <f>IF(Y468="","",VLOOKUP(G468,'Danh mục CODE'!$D$2:$I$1880,5,0))</f>
        <v/>
      </c>
      <c r="Q468" s="392"/>
      <c r="R468" s="392" t="str">
        <f t="shared" si="99"/>
        <v/>
      </c>
      <c r="S468" s="394" t="e">
        <f t="shared" si="105"/>
        <v>#VALUE!</v>
      </c>
      <c r="T468" s="394" t="str">
        <f t="shared" si="103"/>
        <v/>
      </c>
      <c r="U468" s="394" t="str">
        <f t="shared" si="104"/>
        <v/>
      </c>
      <c r="V468" s="424" t="str">
        <f t="shared" si="97"/>
        <v/>
      </c>
      <c r="W468" s="21"/>
      <c r="X468" s="515"/>
      <c r="Y468" s="515"/>
      <c r="Z468" s="513"/>
      <c r="AA468" s="514"/>
    </row>
    <row r="469" spans="1:27">
      <c r="A469" s="50">
        <f t="shared" si="106"/>
        <v>464</v>
      </c>
      <c r="B469" s="580"/>
      <c r="C469" s="23" t="s">
        <v>742</v>
      </c>
      <c r="D469" s="489"/>
      <c r="E469" s="318" t="str">
        <f>IF(G469="","",VLOOKUP(G469,'Danh mục CODE'!$D$2:$J$20064,7,0))</f>
        <v/>
      </c>
      <c r="F469" s="28" t="str">
        <f>IF(E469="","",VLOOKUP(E469,'TONG HOP'!$E$8:$W$1883,19,0))</f>
        <v/>
      </c>
      <c r="G469" s="17"/>
      <c r="H469" s="226" t="str">
        <f>IF(E469="","",VLOOKUP(G469,'TONG HOP'!$C$8:$E$799,2,0))</f>
        <v/>
      </c>
      <c r="I469" s="226" t="str">
        <f>IF(B469="","",VLOOKUP(G469,'TONG HOP'!$C$8:$F$799,4,0))</f>
        <v/>
      </c>
      <c r="J469" s="63" t="str">
        <f t="shared" si="101"/>
        <v/>
      </c>
      <c r="K469" s="63" t="str">
        <f t="shared" si="102"/>
        <v/>
      </c>
      <c r="L469" s="63">
        <f t="shared" si="96"/>
        <v>0</v>
      </c>
      <c r="M469" s="392" t="str">
        <f>IF(Y469="","",VLOOKUP(G469,'Danh mục CODE'!$D$2:$I$1880,4,0))</f>
        <v/>
      </c>
      <c r="N469" s="392"/>
      <c r="O469" s="392" t="str">
        <f t="shared" si="98"/>
        <v/>
      </c>
      <c r="P469" s="392" t="str">
        <f>IF(Y469="","",VLOOKUP(G469,'Danh mục CODE'!$D$2:$I$1880,5,0))</f>
        <v/>
      </c>
      <c r="Q469" s="392"/>
      <c r="R469" s="392" t="str">
        <f t="shared" si="99"/>
        <v/>
      </c>
      <c r="S469" s="394" t="e">
        <f t="shared" si="105"/>
        <v>#VALUE!</v>
      </c>
      <c r="T469" s="394" t="str">
        <f t="shared" si="103"/>
        <v/>
      </c>
      <c r="U469" s="394" t="str">
        <f t="shared" si="104"/>
        <v/>
      </c>
      <c r="V469" s="424" t="str">
        <f t="shared" si="97"/>
        <v/>
      </c>
      <c r="W469" s="21"/>
      <c r="X469" s="515"/>
      <c r="Y469" s="515"/>
      <c r="Z469" s="513"/>
      <c r="AA469" s="514"/>
    </row>
    <row r="470" spans="1:27">
      <c r="A470" s="50">
        <f t="shared" si="106"/>
        <v>465</v>
      </c>
      <c r="B470" s="580"/>
      <c r="C470" s="23" t="s">
        <v>742</v>
      </c>
      <c r="D470" s="489"/>
      <c r="E470" s="318" t="str">
        <f>IF(G470="","",VLOOKUP(G470,'Danh mục CODE'!$D$2:$J$20064,7,0))</f>
        <v/>
      </c>
      <c r="F470" s="28" t="str">
        <f>IF(E470="","",VLOOKUP(E470,'TONG HOP'!$E$8:$W$1883,19,0))</f>
        <v/>
      </c>
      <c r="G470" s="17"/>
      <c r="H470" s="226" t="str">
        <f>IF(E470="","",VLOOKUP(G470,'TONG HOP'!$C$8:$E$799,2,0))</f>
        <v/>
      </c>
      <c r="I470" s="226" t="str">
        <f>IF(B470="","",VLOOKUP(G470,'TONG HOP'!$C$8:$F$799,4,0))</f>
        <v/>
      </c>
      <c r="J470" s="63" t="str">
        <f t="shared" si="101"/>
        <v/>
      </c>
      <c r="K470" s="63" t="str">
        <f t="shared" si="102"/>
        <v/>
      </c>
      <c r="L470" s="63">
        <f t="shared" si="96"/>
        <v>0</v>
      </c>
      <c r="M470" s="392" t="str">
        <f>IF(Y470="","",VLOOKUP(G470,'Danh mục CODE'!$D$2:$I$1880,4,0))</f>
        <v/>
      </c>
      <c r="N470" s="392"/>
      <c r="O470" s="392" t="str">
        <f t="shared" si="98"/>
        <v/>
      </c>
      <c r="P470" s="392" t="str">
        <f>IF(Y470="","",VLOOKUP(G470,'Danh mục CODE'!$D$2:$I$1880,5,0))</f>
        <v/>
      </c>
      <c r="Q470" s="392"/>
      <c r="R470" s="392" t="str">
        <f t="shared" si="99"/>
        <v/>
      </c>
      <c r="S470" s="394" t="e">
        <f t="shared" si="105"/>
        <v>#VALUE!</v>
      </c>
      <c r="T470" s="394" t="str">
        <f t="shared" si="103"/>
        <v/>
      </c>
      <c r="U470" s="394" t="str">
        <f t="shared" si="104"/>
        <v/>
      </c>
      <c r="V470" s="424" t="str">
        <f t="shared" si="97"/>
        <v/>
      </c>
      <c r="W470" s="21"/>
      <c r="X470" s="515"/>
      <c r="Y470" s="515"/>
      <c r="Z470" s="513"/>
      <c r="AA470" s="581"/>
    </row>
    <row r="471" spans="1:27">
      <c r="A471" s="50">
        <f t="shared" si="106"/>
        <v>466</v>
      </c>
      <c r="B471" s="580"/>
      <c r="C471" s="23" t="s">
        <v>742</v>
      </c>
      <c r="D471" s="489"/>
      <c r="E471" s="318" t="str">
        <f>IF(G471="","",VLOOKUP(G471,'Danh mục CODE'!$D$2:$J$20064,7,0))</f>
        <v/>
      </c>
      <c r="F471" s="28" t="str">
        <f>IF(E471="","",VLOOKUP(E471,'TONG HOP'!$E$8:$W$1883,19,0))</f>
        <v/>
      </c>
      <c r="G471" s="17"/>
      <c r="H471" s="226" t="str">
        <f>IF(E471="","",VLOOKUP(G471,'TONG HOP'!$C$8:$E$799,2,0))</f>
        <v/>
      </c>
      <c r="I471" s="226" t="str">
        <f>IF(B471="","",VLOOKUP(G471,'TONG HOP'!$C$8:$F$799,4,0))</f>
        <v/>
      </c>
      <c r="J471" s="63" t="str">
        <f t="shared" si="101"/>
        <v/>
      </c>
      <c r="K471" s="63" t="str">
        <f t="shared" si="102"/>
        <v/>
      </c>
      <c r="L471" s="63">
        <f t="shared" si="96"/>
        <v>0</v>
      </c>
      <c r="M471" s="392" t="str">
        <f>IF(Y471="","",VLOOKUP(G471,'Danh mục CODE'!$D$2:$I$1880,4,0))</f>
        <v/>
      </c>
      <c r="N471" s="392"/>
      <c r="O471" s="392" t="str">
        <f t="shared" si="98"/>
        <v/>
      </c>
      <c r="P471" s="392" t="str">
        <f>IF(Y471="","",VLOOKUP(G471,'Danh mục CODE'!$D$2:$I$1880,5,0))</f>
        <v/>
      </c>
      <c r="Q471" s="392"/>
      <c r="R471" s="392" t="str">
        <f t="shared" si="99"/>
        <v/>
      </c>
      <c r="S471" s="394" t="e">
        <f t="shared" si="105"/>
        <v>#VALUE!</v>
      </c>
      <c r="T471" s="394" t="str">
        <f t="shared" si="103"/>
        <v/>
      </c>
      <c r="U471" s="394" t="str">
        <f t="shared" si="104"/>
        <v/>
      </c>
      <c r="V471" s="424" t="str">
        <f t="shared" si="97"/>
        <v/>
      </c>
      <c r="W471" s="21"/>
      <c r="X471" s="515"/>
      <c r="Y471" s="515"/>
      <c r="Z471" s="513"/>
      <c r="AA471" s="581"/>
    </row>
    <row r="472" spans="1:27">
      <c r="A472" s="50">
        <f t="shared" si="106"/>
        <v>467</v>
      </c>
      <c r="B472" s="580"/>
      <c r="C472" s="23" t="s">
        <v>742</v>
      </c>
      <c r="D472" s="489"/>
      <c r="E472" s="318" t="str">
        <f>IF(G472="","",VLOOKUP(G472,'Danh mục CODE'!$D$2:$J$20064,7,0))</f>
        <v/>
      </c>
      <c r="F472" s="28" t="str">
        <f>IF(E472="","",VLOOKUP(E472,'TONG HOP'!$E$8:$W$1883,19,0))</f>
        <v/>
      </c>
      <c r="G472" s="17"/>
      <c r="H472" s="226" t="str">
        <f>IF(E472="","",VLOOKUP(G472,'TONG HOP'!$C$8:$E$799,2,0))</f>
        <v/>
      </c>
      <c r="I472" s="226" t="str">
        <f>IF(B472="","",VLOOKUP(G472,'TONG HOP'!$C$8:$F$799,4,0))</f>
        <v/>
      </c>
      <c r="J472" s="63" t="str">
        <f t="shared" si="101"/>
        <v/>
      </c>
      <c r="K472" s="63" t="str">
        <f t="shared" si="102"/>
        <v/>
      </c>
      <c r="L472" s="63">
        <f t="shared" si="96"/>
        <v>0</v>
      </c>
      <c r="M472" s="392" t="str">
        <f>IF(Y472="","",VLOOKUP(G472,'Danh mục CODE'!$D$2:$I$1880,4,0))</f>
        <v/>
      </c>
      <c r="N472" s="392"/>
      <c r="O472" s="392" t="str">
        <f t="shared" si="98"/>
        <v/>
      </c>
      <c r="P472" s="392" t="str">
        <f>IF(Y472="","",VLOOKUP(G472,'Danh mục CODE'!$D$2:$I$1880,5,0))</f>
        <v/>
      </c>
      <c r="Q472" s="392"/>
      <c r="R472" s="392" t="str">
        <f t="shared" si="99"/>
        <v/>
      </c>
      <c r="S472" s="394" t="e">
        <f t="shared" si="105"/>
        <v>#VALUE!</v>
      </c>
      <c r="T472" s="394" t="str">
        <f t="shared" si="103"/>
        <v/>
      </c>
      <c r="U472" s="394" t="str">
        <f t="shared" si="104"/>
        <v/>
      </c>
      <c r="V472" s="424" t="str">
        <f t="shared" si="97"/>
        <v/>
      </c>
      <c r="W472" s="21"/>
      <c r="X472" s="515"/>
      <c r="Y472" s="515"/>
      <c r="Z472" s="513"/>
      <c r="AA472" s="514"/>
    </row>
    <row r="473" spans="1:27">
      <c r="A473" s="50">
        <f t="shared" si="106"/>
        <v>468</v>
      </c>
      <c r="B473" s="580"/>
      <c r="C473" s="23" t="s">
        <v>742</v>
      </c>
      <c r="D473" s="489"/>
      <c r="E473" s="318" t="str">
        <f>IF(G473="","",VLOOKUP(G473,'Danh mục CODE'!$D$2:$J$20064,7,0))</f>
        <v/>
      </c>
      <c r="F473" s="28" t="str">
        <f>IF(E473="","",VLOOKUP(E473,'TONG HOP'!$E$8:$W$1883,19,0))</f>
        <v/>
      </c>
      <c r="G473" s="17"/>
      <c r="H473" s="226" t="str">
        <f>IF(E473="","",VLOOKUP(G473,'TONG HOP'!$C$8:$E$799,2,0))</f>
        <v/>
      </c>
      <c r="I473" s="226" t="str">
        <f>IF(B473="","",VLOOKUP(G473,'TONG HOP'!$C$8:$F$799,4,0))</f>
        <v/>
      </c>
      <c r="J473" s="63" t="str">
        <f t="shared" si="101"/>
        <v/>
      </c>
      <c r="K473" s="63" t="str">
        <f t="shared" si="102"/>
        <v/>
      </c>
      <c r="L473" s="63">
        <f t="shared" si="96"/>
        <v>0</v>
      </c>
      <c r="M473" s="392" t="str">
        <f>IF(Y473="","",VLOOKUP(G473,'Danh mục CODE'!$D$2:$I$1880,4,0))</f>
        <v/>
      </c>
      <c r="N473" s="392"/>
      <c r="O473" s="392" t="str">
        <f t="shared" si="98"/>
        <v/>
      </c>
      <c r="P473" s="392" t="str">
        <f>IF(Y473="","",VLOOKUP(G473,'Danh mục CODE'!$D$2:$I$1880,5,0))</f>
        <v/>
      </c>
      <c r="Q473" s="392"/>
      <c r="R473" s="392" t="str">
        <f t="shared" si="99"/>
        <v/>
      </c>
      <c r="S473" s="394" t="e">
        <f t="shared" si="105"/>
        <v>#VALUE!</v>
      </c>
      <c r="T473" s="394" t="str">
        <f t="shared" si="103"/>
        <v/>
      </c>
      <c r="U473" s="394" t="str">
        <f t="shared" si="104"/>
        <v/>
      </c>
      <c r="V473" s="424" t="str">
        <f t="shared" si="97"/>
        <v/>
      </c>
      <c r="W473" s="21"/>
      <c r="X473" s="515"/>
      <c r="Y473" s="515"/>
      <c r="Z473" s="513"/>
      <c r="AA473" s="514"/>
    </row>
    <row r="474" spans="1:27">
      <c r="A474" s="50">
        <f t="shared" si="106"/>
        <v>469</v>
      </c>
      <c r="B474" s="580"/>
      <c r="C474" s="23" t="s">
        <v>742</v>
      </c>
      <c r="D474" s="489"/>
      <c r="E474" s="318" t="str">
        <f>IF(G474="","",VLOOKUP(G474,'Danh mục CODE'!$D$2:$J$20064,7,0))</f>
        <v/>
      </c>
      <c r="F474" s="28" t="str">
        <f>IF(E474="","",VLOOKUP(E474,'TONG HOP'!$E$8:$W$1883,19,0))</f>
        <v/>
      </c>
      <c r="G474" s="17"/>
      <c r="H474" s="226" t="str">
        <f>IF(E474="","",VLOOKUP(G474,'TONG HOP'!$C$8:$E$799,2,0))</f>
        <v/>
      </c>
      <c r="I474" s="226" t="str">
        <f>IF(B474="","",VLOOKUP(G474,'TONG HOP'!$C$8:$F$799,4,0))</f>
        <v/>
      </c>
      <c r="J474" s="63" t="str">
        <f t="shared" si="101"/>
        <v/>
      </c>
      <c r="K474" s="63" t="str">
        <f t="shared" si="102"/>
        <v/>
      </c>
      <c r="L474" s="63">
        <f t="shared" si="96"/>
        <v>0</v>
      </c>
      <c r="M474" s="392" t="str">
        <f>IF(Y474="","",VLOOKUP(G474,'Danh mục CODE'!$D$2:$I$1880,4,0))</f>
        <v/>
      </c>
      <c r="N474" s="392"/>
      <c r="O474" s="392" t="str">
        <f t="shared" si="98"/>
        <v/>
      </c>
      <c r="P474" s="392" t="str">
        <f>IF(Y474="","",VLOOKUP(G474,'Danh mục CODE'!$D$2:$I$1880,5,0))</f>
        <v/>
      </c>
      <c r="Q474" s="392"/>
      <c r="R474" s="392" t="str">
        <f t="shared" si="99"/>
        <v/>
      </c>
      <c r="S474" s="394" t="e">
        <f t="shared" si="105"/>
        <v>#VALUE!</v>
      </c>
      <c r="T474" s="394" t="str">
        <f t="shared" si="103"/>
        <v/>
      </c>
      <c r="U474" s="394" t="str">
        <f t="shared" si="104"/>
        <v/>
      </c>
      <c r="V474" s="424" t="str">
        <f t="shared" si="97"/>
        <v/>
      </c>
      <c r="W474" s="21"/>
      <c r="X474" s="515"/>
      <c r="Y474" s="515"/>
      <c r="Z474" s="513"/>
      <c r="AA474" s="581"/>
    </row>
    <row r="475" spans="1:27">
      <c r="A475" s="50">
        <f t="shared" si="106"/>
        <v>470</v>
      </c>
      <c r="B475" s="580"/>
      <c r="C475" s="23" t="s">
        <v>742</v>
      </c>
      <c r="D475" s="489"/>
      <c r="E475" s="318" t="str">
        <f>IF(G475="","",VLOOKUP(G475,'Danh mục CODE'!$D$2:$J$20064,7,0))</f>
        <v/>
      </c>
      <c r="F475" s="28" t="str">
        <f>IF(E475="","",VLOOKUP(E475,'TONG HOP'!$E$8:$W$1883,19,0))</f>
        <v/>
      </c>
      <c r="G475" s="17"/>
      <c r="H475" s="226" t="str">
        <f>IF(E475="","",VLOOKUP(G475,'TONG HOP'!$C$8:$E$799,2,0))</f>
        <v/>
      </c>
      <c r="I475" s="226" t="str">
        <f>IF(B475="","",VLOOKUP(G475,'TONG HOP'!$C$8:$F$799,4,0))</f>
        <v/>
      </c>
      <c r="J475" s="63" t="str">
        <f t="shared" si="101"/>
        <v/>
      </c>
      <c r="K475" s="63" t="str">
        <f t="shared" si="102"/>
        <v/>
      </c>
      <c r="L475" s="63">
        <f t="shared" si="96"/>
        <v>0</v>
      </c>
      <c r="M475" s="392" t="str">
        <f>IF(Y475="","",VLOOKUP(G475,'Danh mục CODE'!$D$2:$I$1880,4,0))</f>
        <v/>
      </c>
      <c r="N475" s="392"/>
      <c r="O475" s="392" t="str">
        <f t="shared" si="98"/>
        <v/>
      </c>
      <c r="P475" s="392" t="str">
        <f>IF(Y475="","",VLOOKUP(G475,'Danh mục CODE'!$D$2:$I$1880,5,0))</f>
        <v/>
      </c>
      <c r="Q475" s="392"/>
      <c r="R475" s="392" t="str">
        <f t="shared" si="99"/>
        <v/>
      </c>
      <c r="S475" s="394" t="e">
        <f t="shared" si="105"/>
        <v>#VALUE!</v>
      </c>
      <c r="T475" s="394" t="str">
        <f t="shared" si="103"/>
        <v/>
      </c>
      <c r="U475" s="394" t="str">
        <f t="shared" si="104"/>
        <v/>
      </c>
      <c r="V475" s="424" t="str">
        <f t="shared" si="97"/>
        <v/>
      </c>
      <c r="W475" s="21"/>
      <c r="X475" s="515"/>
      <c r="Y475" s="515"/>
      <c r="Z475" s="513"/>
      <c r="AA475" s="581"/>
    </row>
    <row r="476" spans="1:27">
      <c r="A476" s="50">
        <f t="shared" si="106"/>
        <v>471</v>
      </c>
      <c r="B476" s="580"/>
      <c r="C476" s="23" t="s">
        <v>742</v>
      </c>
      <c r="D476" s="489"/>
      <c r="E476" s="318" t="str">
        <f>IF(G476="","",VLOOKUP(G476,'Danh mục CODE'!$D$2:$J$20064,7,0))</f>
        <v/>
      </c>
      <c r="F476" s="28" t="str">
        <f>IF(E476="","",VLOOKUP(E476,'TONG HOP'!$E$8:$W$1883,19,0))</f>
        <v/>
      </c>
      <c r="G476" s="315"/>
      <c r="H476" s="226" t="str">
        <f>IF(E476="","",VLOOKUP(G476,'TONG HOP'!$C$8:$E$799,2,0))</f>
        <v/>
      </c>
      <c r="I476" s="226" t="str">
        <f>IF(B476="","",VLOOKUP(G476,'TONG HOP'!$C$8:$F$799,4,0))</f>
        <v/>
      </c>
      <c r="J476" s="63" t="str">
        <f t="shared" si="101"/>
        <v/>
      </c>
      <c r="K476" s="63" t="str">
        <f t="shared" si="102"/>
        <v/>
      </c>
      <c r="L476" s="63">
        <f t="shared" si="96"/>
        <v>0</v>
      </c>
      <c r="M476" s="392" t="str">
        <f>IF(Y476="","",VLOOKUP(G476,'Danh mục CODE'!$D$2:$I$1880,4,0))</f>
        <v/>
      </c>
      <c r="N476" s="392"/>
      <c r="O476" s="392" t="str">
        <f t="shared" si="98"/>
        <v/>
      </c>
      <c r="P476" s="392" t="str">
        <f>IF(Y476="","",VLOOKUP(G476,'Danh mục CODE'!$D$2:$I$1880,5,0))</f>
        <v/>
      </c>
      <c r="Q476" s="392"/>
      <c r="R476" s="392" t="str">
        <f t="shared" si="99"/>
        <v/>
      </c>
      <c r="S476" s="394" t="e">
        <f t="shared" si="105"/>
        <v>#VALUE!</v>
      </c>
      <c r="T476" s="394" t="str">
        <f t="shared" si="103"/>
        <v/>
      </c>
      <c r="U476" s="394" t="str">
        <f t="shared" si="104"/>
        <v/>
      </c>
      <c r="V476" s="424" t="str">
        <f t="shared" si="97"/>
        <v/>
      </c>
      <c r="W476" s="21"/>
      <c r="X476" s="515"/>
      <c r="Y476" s="515"/>
      <c r="Z476" s="513"/>
      <c r="AA476" s="514"/>
    </row>
    <row r="477" spans="1:27">
      <c r="A477" s="50">
        <f t="shared" si="106"/>
        <v>472</v>
      </c>
      <c r="B477" s="580"/>
      <c r="C477" s="23" t="s">
        <v>742</v>
      </c>
      <c r="D477" s="489"/>
      <c r="E477" s="318" t="str">
        <f>IF(G477="","",VLOOKUP(G477,'Danh mục CODE'!$D$2:$J$20064,7,0))</f>
        <v/>
      </c>
      <c r="F477" s="28" t="str">
        <f>IF(E477="","",VLOOKUP(E477,'TONG HOP'!$E$8:$W$1883,19,0))</f>
        <v/>
      </c>
      <c r="G477" s="315"/>
      <c r="H477" s="226" t="str">
        <f>IF(E477="","",VLOOKUP(G477,'TONG HOP'!$C$8:$E$799,2,0))</f>
        <v/>
      </c>
      <c r="I477" s="226" t="str">
        <f>IF(B477="","",VLOOKUP(G477,'TONG HOP'!$C$8:$F$799,4,0))</f>
        <v/>
      </c>
      <c r="J477" s="63" t="str">
        <f t="shared" si="101"/>
        <v/>
      </c>
      <c r="K477" s="63" t="str">
        <f t="shared" si="102"/>
        <v/>
      </c>
      <c r="L477" s="63">
        <f t="shared" si="96"/>
        <v>0</v>
      </c>
      <c r="M477" s="392" t="str">
        <f>IF(Y477="","",VLOOKUP(G477,'Danh mục CODE'!$D$2:$I$1880,4,0))</f>
        <v/>
      </c>
      <c r="N477" s="392"/>
      <c r="O477" s="392" t="str">
        <f t="shared" si="98"/>
        <v/>
      </c>
      <c r="P477" s="392" t="str">
        <f>IF(Y477="","",VLOOKUP(G477,'Danh mục CODE'!$D$2:$I$1880,5,0))</f>
        <v/>
      </c>
      <c r="Q477" s="392"/>
      <c r="R477" s="392" t="str">
        <f t="shared" si="99"/>
        <v/>
      </c>
      <c r="S477" s="394" t="e">
        <f t="shared" si="105"/>
        <v>#VALUE!</v>
      </c>
      <c r="T477" s="394" t="str">
        <f t="shared" si="103"/>
        <v/>
      </c>
      <c r="U477" s="394" t="str">
        <f t="shared" si="104"/>
        <v/>
      </c>
      <c r="V477" s="424" t="str">
        <f t="shared" si="97"/>
        <v/>
      </c>
      <c r="W477" s="21"/>
      <c r="X477" s="515"/>
      <c r="Y477" s="515"/>
      <c r="Z477" s="513"/>
      <c r="AA477" s="514"/>
    </row>
    <row r="478" spans="1:27">
      <c r="A478" s="50">
        <f t="shared" si="106"/>
        <v>473</v>
      </c>
      <c r="B478" s="580"/>
      <c r="C478" s="23" t="s">
        <v>742</v>
      </c>
      <c r="D478" s="489"/>
      <c r="E478" s="318" t="str">
        <f>IF(G478="","",VLOOKUP(G478,'Danh mục CODE'!$D$2:$J$20064,7,0))</f>
        <v/>
      </c>
      <c r="F478" s="28" t="str">
        <f>IF(E478="","",VLOOKUP(E478,'TONG HOP'!$E$8:$W$1883,19,0))</f>
        <v/>
      </c>
      <c r="G478" s="315"/>
      <c r="H478" s="226" t="str">
        <f>IF(E478="","",VLOOKUP(G478,'TONG HOP'!$C$8:$E$799,2,0))</f>
        <v/>
      </c>
      <c r="I478" s="226" t="str">
        <f>IF(B478="","",VLOOKUP(G478,'TONG HOP'!$C$8:$F$799,4,0))</f>
        <v/>
      </c>
      <c r="J478" s="63" t="str">
        <f t="shared" si="101"/>
        <v/>
      </c>
      <c r="K478" s="63" t="str">
        <f t="shared" si="102"/>
        <v/>
      </c>
      <c r="L478" s="63">
        <f t="shared" si="96"/>
        <v>0</v>
      </c>
      <c r="M478" s="392" t="str">
        <f>IF(Y478="","",VLOOKUP(G478,'Danh mục CODE'!$D$2:$I$1880,4,0))</f>
        <v/>
      </c>
      <c r="N478" s="392"/>
      <c r="O478" s="392" t="str">
        <f t="shared" si="98"/>
        <v/>
      </c>
      <c r="P478" s="392" t="str">
        <f>IF(Y478="","",VLOOKUP(G478,'Danh mục CODE'!$D$2:$I$1880,5,0))</f>
        <v/>
      </c>
      <c r="Q478" s="392"/>
      <c r="R478" s="392" t="str">
        <f t="shared" si="99"/>
        <v/>
      </c>
      <c r="S478" s="394" t="e">
        <f t="shared" si="105"/>
        <v>#VALUE!</v>
      </c>
      <c r="T478" s="394" t="str">
        <f t="shared" si="103"/>
        <v/>
      </c>
      <c r="U478" s="394" t="str">
        <f t="shared" si="104"/>
        <v/>
      </c>
      <c r="V478" s="424" t="str">
        <f t="shared" si="97"/>
        <v/>
      </c>
      <c r="W478" s="21"/>
      <c r="X478" s="515"/>
      <c r="Y478" s="515"/>
      <c r="Z478" s="513"/>
      <c r="AA478" s="514"/>
    </row>
    <row r="479" spans="1:27">
      <c r="A479" s="50">
        <f t="shared" si="106"/>
        <v>474</v>
      </c>
      <c r="B479" s="580"/>
      <c r="C479" s="23" t="s">
        <v>742</v>
      </c>
      <c r="D479" s="489"/>
      <c r="E479" s="318" t="str">
        <f>IF(G479="","",VLOOKUP(G479,'Danh mục CODE'!$D$2:$J$20064,7,0))</f>
        <v/>
      </c>
      <c r="F479" s="28" t="str">
        <f>IF(E479="","",VLOOKUP(E479,'TONG HOP'!$E$8:$W$1883,19,0))</f>
        <v/>
      </c>
      <c r="G479" s="315"/>
      <c r="H479" s="226" t="str">
        <f>IF(E479="","",VLOOKUP(G479,'TONG HOP'!$C$8:$E$799,2,0))</f>
        <v/>
      </c>
      <c r="I479" s="226" t="str">
        <f>IF(B479="","",VLOOKUP(G479,'TONG HOP'!$C$8:$F$799,4,0))</f>
        <v/>
      </c>
      <c r="J479" s="63" t="str">
        <f t="shared" si="101"/>
        <v/>
      </c>
      <c r="K479" s="63" t="str">
        <f t="shared" si="102"/>
        <v/>
      </c>
      <c r="L479" s="63">
        <f t="shared" si="96"/>
        <v>0</v>
      </c>
      <c r="M479" s="392" t="str">
        <f>IF(Y479="","",VLOOKUP(G479,'Danh mục CODE'!$D$2:$I$1880,4,0))</f>
        <v/>
      </c>
      <c r="N479" s="392"/>
      <c r="O479" s="392" t="str">
        <f t="shared" si="98"/>
        <v/>
      </c>
      <c r="P479" s="392" t="str">
        <f>IF(Y479="","",VLOOKUP(G479,'Danh mục CODE'!$D$2:$I$1880,5,0))</f>
        <v/>
      </c>
      <c r="Q479" s="392"/>
      <c r="R479" s="392" t="str">
        <f t="shared" si="99"/>
        <v/>
      </c>
      <c r="S479" s="394" t="e">
        <f t="shared" si="105"/>
        <v>#VALUE!</v>
      </c>
      <c r="T479" s="394" t="str">
        <f t="shared" si="103"/>
        <v/>
      </c>
      <c r="U479" s="394" t="str">
        <f t="shared" si="104"/>
        <v/>
      </c>
      <c r="V479" s="424" t="str">
        <f t="shared" si="97"/>
        <v/>
      </c>
      <c r="W479" s="21"/>
      <c r="X479" s="515"/>
      <c r="Y479" s="515"/>
      <c r="Z479" s="513"/>
      <c r="AA479" s="514"/>
    </row>
    <row r="480" spans="1:27">
      <c r="A480" s="50">
        <f t="shared" si="106"/>
        <v>475</v>
      </c>
      <c r="B480" s="580"/>
      <c r="C480" s="23" t="s">
        <v>742</v>
      </c>
      <c r="D480" s="489"/>
      <c r="E480" s="318" t="str">
        <f>IF(G480="","",VLOOKUP(G480,'Danh mục CODE'!$D$2:$J$20064,7,0))</f>
        <v/>
      </c>
      <c r="F480" s="28" t="str">
        <f>IF(E480="","",VLOOKUP(E480,'TONG HOP'!$E$8:$W$1883,19,0))</f>
        <v/>
      </c>
      <c r="G480" s="315"/>
      <c r="H480" s="226" t="str">
        <f>IF(E480="","",VLOOKUP(G480,'TONG HOP'!$C$8:$E$799,2,0))</f>
        <v/>
      </c>
      <c r="I480" s="226" t="str">
        <f>IF(B480="","",VLOOKUP(G480,'TONG HOP'!$C$8:$F$799,4,0))</f>
        <v/>
      </c>
      <c r="J480" s="63" t="str">
        <f t="shared" si="101"/>
        <v/>
      </c>
      <c r="K480" s="63" t="str">
        <f t="shared" si="102"/>
        <v/>
      </c>
      <c r="L480" s="63">
        <f t="shared" si="96"/>
        <v>0</v>
      </c>
      <c r="M480" s="392" t="str">
        <f>IF(Y480="","",VLOOKUP(G480,'Danh mục CODE'!$D$2:$I$1880,4,0))</f>
        <v/>
      </c>
      <c r="N480" s="392"/>
      <c r="O480" s="392" t="str">
        <f t="shared" si="98"/>
        <v/>
      </c>
      <c r="P480" s="392" t="str">
        <f>IF(Y480="","",VLOOKUP(G480,'Danh mục CODE'!$D$2:$I$1880,5,0))</f>
        <v/>
      </c>
      <c r="Q480" s="392"/>
      <c r="R480" s="392" t="str">
        <f t="shared" si="99"/>
        <v/>
      </c>
      <c r="S480" s="394" t="e">
        <f t="shared" si="105"/>
        <v>#VALUE!</v>
      </c>
      <c r="T480" s="394" t="str">
        <f t="shared" si="103"/>
        <v/>
      </c>
      <c r="U480" s="394" t="str">
        <f t="shared" si="104"/>
        <v/>
      </c>
      <c r="V480" s="424" t="str">
        <f t="shared" si="97"/>
        <v/>
      </c>
      <c r="W480" s="21"/>
      <c r="X480" s="515"/>
      <c r="Y480" s="515"/>
      <c r="Z480" s="513"/>
      <c r="AA480" s="514"/>
    </row>
    <row r="481" spans="1:27">
      <c r="A481" s="50">
        <f t="shared" si="106"/>
        <v>476</v>
      </c>
      <c r="B481" s="580"/>
      <c r="C481" s="23" t="s">
        <v>742</v>
      </c>
      <c r="D481" s="489"/>
      <c r="E481" s="318" t="str">
        <f>IF(G481="","",VLOOKUP(G481,'Danh mục CODE'!$D$2:$J$20064,7,0))</f>
        <v/>
      </c>
      <c r="F481" s="28" t="str">
        <f>IF(E481="","",VLOOKUP(E481,'TONG HOP'!$E$8:$W$1883,19,0))</f>
        <v/>
      </c>
      <c r="G481" s="315"/>
      <c r="H481" s="226" t="str">
        <f>IF(E481="","",VLOOKUP(G481,'TONG HOP'!$C$8:$E$799,2,0))</f>
        <v/>
      </c>
      <c r="I481" s="226" t="str">
        <f>IF(B481="","",VLOOKUP(G481,'TONG HOP'!$C$8:$F$799,4,0))</f>
        <v/>
      </c>
      <c r="J481" s="63" t="str">
        <f t="shared" si="101"/>
        <v/>
      </c>
      <c r="K481" s="63" t="str">
        <f t="shared" si="102"/>
        <v/>
      </c>
      <c r="L481" s="63">
        <f t="shared" si="96"/>
        <v>0</v>
      </c>
      <c r="M481" s="392" t="str">
        <f>IF(Y481="","",VLOOKUP(G481,'Danh mục CODE'!$D$2:$I$1880,4,0))</f>
        <v/>
      </c>
      <c r="N481" s="392"/>
      <c r="O481" s="392" t="str">
        <f t="shared" si="98"/>
        <v/>
      </c>
      <c r="P481" s="392" t="str">
        <f>IF(Y481="","",VLOOKUP(G481,'Danh mục CODE'!$D$2:$I$1880,5,0))</f>
        <v/>
      </c>
      <c r="Q481" s="392"/>
      <c r="R481" s="392" t="str">
        <f t="shared" si="99"/>
        <v/>
      </c>
      <c r="S481" s="394" t="e">
        <f t="shared" si="105"/>
        <v>#VALUE!</v>
      </c>
      <c r="T481" s="394" t="str">
        <f t="shared" si="103"/>
        <v/>
      </c>
      <c r="U481" s="394" t="str">
        <f t="shared" si="104"/>
        <v/>
      </c>
      <c r="V481" s="424" t="str">
        <f t="shared" si="97"/>
        <v/>
      </c>
      <c r="W481" s="21"/>
      <c r="X481" s="515"/>
      <c r="Y481" s="515"/>
      <c r="Z481" s="513"/>
      <c r="AA481" s="514"/>
    </row>
    <row r="482" spans="1:27">
      <c r="A482" s="50">
        <f t="shared" si="106"/>
        <v>477</v>
      </c>
      <c r="B482" s="580"/>
      <c r="C482" s="23" t="s">
        <v>742</v>
      </c>
      <c r="D482" s="489"/>
      <c r="E482" s="318" t="str">
        <f>IF(G482="","",VLOOKUP(G482,'Danh mục CODE'!$D$2:$J$20064,7,0))</f>
        <v/>
      </c>
      <c r="F482" s="28" t="str">
        <f>IF(E482="","",VLOOKUP(E482,'TONG HOP'!$E$8:$W$1883,19,0))</f>
        <v/>
      </c>
      <c r="G482" s="315"/>
      <c r="H482" s="226" t="str">
        <f>IF(E482="","",VLOOKUP(G482,'TONG HOP'!$C$8:$E$799,2,0))</f>
        <v/>
      </c>
      <c r="I482" s="226" t="str">
        <f>IF(B482="","",VLOOKUP(G482,'TONG HOP'!$C$8:$F$799,4,0))</f>
        <v/>
      </c>
      <c r="J482" s="63" t="str">
        <f t="shared" si="101"/>
        <v/>
      </c>
      <c r="K482" s="63" t="str">
        <f t="shared" si="102"/>
        <v/>
      </c>
      <c r="L482" s="63">
        <f t="shared" si="96"/>
        <v>0</v>
      </c>
      <c r="M482" s="392" t="str">
        <f>IF(Y482="","",VLOOKUP(G482,'Danh mục CODE'!$D$2:$I$1880,4,0))</f>
        <v/>
      </c>
      <c r="N482" s="392"/>
      <c r="O482" s="392" t="str">
        <f t="shared" si="98"/>
        <v/>
      </c>
      <c r="P482" s="392" t="str">
        <f>IF(Y482="","",VLOOKUP(G482,'Danh mục CODE'!$D$2:$I$1880,5,0))</f>
        <v/>
      </c>
      <c r="Q482" s="392"/>
      <c r="R482" s="392" t="str">
        <f t="shared" si="99"/>
        <v/>
      </c>
      <c r="S482" s="394" t="e">
        <f t="shared" si="105"/>
        <v>#VALUE!</v>
      </c>
      <c r="T482" s="394" t="str">
        <f t="shared" si="103"/>
        <v/>
      </c>
      <c r="U482" s="394" t="str">
        <f t="shared" si="104"/>
        <v/>
      </c>
      <c r="V482" s="424" t="str">
        <f t="shared" si="97"/>
        <v/>
      </c>
      <c r="W482" s="21"/>
      <c r="X482" s="515"/>
      <c r="Y482" s="515"/>
      <c r="Z482" s="513"/>
      <c r="AA482" s="514"/>
    </row>
    <row r="483" spans="1:27">
      <c r="A483" s="50">
        <f t="shared" si="106"/>
        <v>478</v>
      </c>
      <c r="B483" s="580"/>
      <c r="C483" s="23" t="s">
        <v>742</v>
      </c>
      <c r="D483" s="489"/>
      <c r="E483" s="318" t="str">
        <f>IF(G483="","",VLOOKUP(G483,'Danh mục CODE'!$D$2:$J$20064,7,0))</f>
        <v/>
      </c>
      <c r="F483" s="28" t="str">
        <f>IF(E483="","",VLOOKUP(E483,'TONG HOP'!$E$8:$W$1883,19,0))</f>
        <v/>
      </c>
      <c r="G483" s="315"/>
      <c r="H483" s="226" t="str">
        <f>IF(E483="","",VLOOKUP(G483,'TONG HOP'!$C$8:$E$799,2,0))</f>
        <v/>
      </c>
      <c r="I483" s="226" t="str">
        <f>IF(B483="","",VLOOKUP(G483,'TONG HOP'!$C$8:$F$799,4,0))</f>
        <v/>
      </c>
      <c r="J483" s="63" t="str">
        <f t="shared" si="101"/>
        <v/>
      </c>
      <c r="K483" s="63" t="str">
        <f t="shared" si="102"/>
        <v/>
      </c>
      <c r="L483" s="63">
        <f t="shared" si="96"/>
        <v>0</v>
      </c>
      <c r="M483" s="392" t="str">
        <f>IF(Y483="","",VLOOKUP(G483,'Danh mục CODE'!$D$2:$I$1880,4,0))</f>
        <v/>
      </c>
      <c r="N483" s="392"/>
      <c r="O483" s="392" t="str">
        <f t="shared" si="98"/>
        <v/>
      </c>
      <c r="P483" s="392" t="str">
        <f>IF(Y483="","",VLOOKUP(G483,'Danh mục CODE'!$D$2:$I$1880,5,0))</f>
        <v/>
      </c>
      <c r="Q483" s="392"/>
      <c r="R483" s="392" t="str">
        <f t="shared" si="99"/>
        <v/>
      </c>
      <c r="S483" s="394" t="e">
        <f t="shared" si="105"/>
        <v>#VALUE!</v>
      </c>
      <c r="T483" s="394" t="str">
        <f t="shared" si="103"/>
        <v/>
      </c>
      <c r="U483" s="394" t="str">
        <f t="shared" si="104"/>
        <v/>
      </c>
      <c r="V483" s="424" t="str">
        <f t="shared" si="97"/>
        <v/>
      </c>
      <c r="W483" s="21"/>
      <c r="X483" s="515"/>
      <c r="Y483" s="515"/>
      <c r="Z483" s="513"/>
      <c r="AA483" s="514"/>
    </row>
    <row r="484" spans="1:27">
      <c r="A484" s="50">
        <f t="shared" si="106"/>
        <v>479</v>
      </c>
      <c r="B484" s="580"/>
      <c r="C484" s="23" t="s">
        <v>742</v>
      </c>
      <c r="D484" s="489"/>
      <c r="E484" s="318" t="str">
        <f>IF(G484="","",VLOOKUP(G484,'Danh mục CODE'!$D$2:$J$20064,7,0))</f>
        <v/>
      </c>
      <c r="F484" s="28" t="str">
        <f>IF(E484="","",VLOOKUP(E484,'TONG HOP'!$E$8:$W$1883,19,0))</f>
        <v/>
      </c>
      <c r="G484" s="17"/>
      <c r="H484" s="226" t="str">
        <f>IF(E484="","",VLOOKUP(G484,'TONG HOP'!$C$8:$E$799,2,0))</f>
        <v/>
      </c>
      <c r="I484" s="226" t="str">
        <f>IF(B484="","",VLOOKUP(G484,'TONG HOP'!$C$8:$F$799,4,0))</f>
        <v/>
      </c>
      <c r="J484" s="63" t="str">
        <f t="shared" si="101"/>
        <v/>
      </c>
      <c r="K484" s="63" t="str">
        <f t="shared" si="102"/>
        <v/>
      </c>
      <c r="L484" s="63">
        <f t="shared" si="96"/>
        <v>0</v>
      </c>
      <c r="M484" s="392" t="str">
        <f>IF(Y484="","",VLOOKUP(G484,'Danh mục CODE'!$D$2:$I$1880,4,0))</f>
        <v/>
      </c>
      <c r="N484" s="392"/>
      <c r="O484" s="392" t="str">
        <f t="shared" si="98"/>
        <v/>
      </c>
      <c r="P484" s="392" t="str">
        <f>IF(Y484="","",VLOOKUP(G484,'Danh mục CODE'!$D$2:$I$1880,5,0))</f>
        <v/>
      </c>
      <c r="Q484" s="392"/>
      <c r="R484" s="392" t="str">
        <f t="shared" si="99"/>
        <v/>
      </c>
      <c r="S484" s="394" t="e">
        <f t="shared" si="105"/>
        <v>#VALUE!</v>
      </c>
      <c r="T484" s="394" t="str">
        <f t="shared" si="103"/>
        <v/>
      </c>
      <c r="U484" s="394" t="str">
        <f t="shared" si="104"/>
        <v/>
      </c>
      <c r="V484" s="424" t="str">
        <f t="shared" si="97"/>
        <v/>
      </c>
      <c r="W484" s="21"/>
      <c r="X484" s="515"/>
      <c r="Y484" s="515"/>
      <c r="Z484" s="513"/>
      <c r="AA484" s="514"/>
    </row>
    <row r="485" spans="1:27">
      <c r="A485" s="50">
        <f t="shared" si="106"/>
        <v>480</v>
      </c>
      <c r="B485" s="580"/>
      <c r="C485" s="23" t="s">
        <v>742</v>
      </c>
      <c r="D485" s="489"/>
      <c r="E485" s="318" t="str">
        <f>IF(G485="","",VLOOKUP(G485,'Danh mục CODE'!$D$2:$J$20064,7,0))</f>
        <v/>
      </c>
      <c r="F485" s="28" t="str">
        <f>IF(E485="","",VLOOKUP(E485,'TONG HOP'!$E$8:$W$1883,19,0))</f>
        <v/>
      </c>
      <c r="G485" s="17"/>
      <c r="H485" s="226" t="str">
        <f>IF(E485="","",VLOOKUP(G485,'TONG HOP'!$C$8:$E$799,2,0))</f>
        <v/>
      </c>
      <c r="I485" s="226" t="str">
        <f>IF(B485="","",VLOOKUP(G485,'TONG HOP'!$C$8:$F$799,4,0))</f>
        <v/>
      </c>
      <c r="J485" s="63" t="str">
        <f t="shared" si="101"/>
        <v/>
      </c>
      <c r="K485" s="63" t="str">
        <f t="shared" si="102"/>
        <v/>
      </c>
      <c r="L485" s="63">
        <f t="shared" si="96"/>
        <v>0</v>
      </c>
      <c r="M485" s="392" t="str">
        <f>IF(Y485="","",VLOOKUP(G485,'Danh mục CODE'!$D$2:$I$1880,4,0))</f>
        <v/>
      </c>
      <c r="N485" s="392"/>
      <c r="O485" s="392" t="str">
        <f t="shared" si="98"/>
        <v/>
      </c>
      <c r="P485" s="392" t="str">
        <f>IF(Y485="","",VLOOKUP(G485,'Danh mục CODE'!$D$2:$I$1880,5,0))</f>
        <v/>
      </c>
      <c r="Q485" s="392"/>
      <c r="R485" s="392" t="str">
        <f t="shared" si="99"/>
        <v/>
      </c>
      <c r="S485" s="394" t="e">
        <f t="shared" si="105"/>
        <v>#VALUE!</v>
      </c>
      <c r="T485" s="394" t="str">
        <f t="shared" si="103"/>
        <v/>
      </c>
      <c r="U485" s="394" t="str">
        <f t="shared" si="104"/>
        <v/>
      </c>
      <c r="V485" s="424" t="str">
        <f t="shared" si="97"/>
        <v/>
      </c>
      <c r="W485" s="21"/>
      <c r="X485" s="515"/>
      <c r="Y485" s="515"/>
      <c r="Z485" s="513"/>
      <c r="AA485" s="514"/>
    </row>
    <row r="486" spans="1:27">
      <c r="A486" s="50">
        <f t="shared" si="106"/>
        <v>481</v>
      </c>
      <c r="B486" s="580"/>
      <c r="C486" s="23" t="s">
        <v>742</v>
      </c>
      <c r="D486" s="489"/>
      <c r="E486" s="318" t="str">
        <f>IF(G486="","",VLOOKUP(G486,'Danh mục CODE'!$D$2:$J$20064,7,0))</f>
        <v/>
      </c>
      <c r="F486" s="28" t="str">
        <f>IF(E486="","",VLOOKUP(E486,'TONG HOP'!$E$8:$W$1883,19,0))</f>
        <v/>
      </c>
      <c r="G486" s="17"/>
      <c r="H486" s="226" t="str">
        <f>IF(E486="","",VLOOKUP(G486,'TONG HOP'!$C$8:$E$799,2,0))</f>
        <v/>
      </c>
      <c r="I486" s="226" t="str">
        <f>IF(B486="","",VLOOKUP(G486,'TONG HOP'!$C$8:$F$799,4,0))</f>
        <v/>
      </c>
      <c r="J486" s="63" t="str">
        <f t="shared" si="101"/>
        <v/>
      </c>
      <c r="K486" s="63" t="str">
        <f t="shared" si="102"/>
        <v/>
      </c>
      <c r="L486" s="63">
        <f t="shared" si="96"/>
        <v>0</v>
      </c>
      <c r="M486" s="392" t="str">
        <f>IF(Y486="","",VLOOKUP(G486,'Danh mục CODE'!$D$2:$I$1880,4,0))</f>
        <v/>
      </c>
      <c r="N486" s="392"/>
      <c r="O486" s="392" t="str">
        <f t="shared" si="98"/>
        <v/>
      </c>
      <c r="P486" s="392" t="str">
        <f>IF(Y486="","",VLOOKUP(G486,'Danh mục CODE'!$D$2:$I$1880,5,0))</f>
        <v/>
      </c>
      <c r="Q486" s="392"/>
      <c r="R486" s="392" t="str">
        <f t="shared" si="99"/>
        <v/>
      </c>
      <c r="S486" s="394" t="e">
        <f t="shared" si="105"/>
        <v>#VALUE!</v>
      </c>
      <c r="T486" s="394" t="str">
        <f t="shared" si="103"/>
        <v/>
      </c>
      <c r="U486" s="394" t="str">
        <f t="shared" si="104"/>
        <v/>
      </c>
      <c r="V486" s="424" t="str">
        <f t="shared" si="97"/>
        <v/>
      </c>
      <c r="W486" s="21"/>
      <c r="X486" s="515"/>
      <c r="Y486" s="515"/>
      <c r="Z486" s="513"/>
      <c r="AA486" s="514"/>
    </row>
    <row r="487" spans="1:27">
      <c r="A487" s="50">
        <f t="shared" si="106"/>
        <v>482</v>
      </c>
      <c r="B487" s="580"/>
      <c r="C487" s="23" t="s">
        <v>742</v>
      </c>
      <c r="D487" s="489"/>
      <c r="E487" s="318" t="str">
        <f>IF(G487="","",VLOOKUP(G487,'Danh mục CODE'!$D$2:$J$20064,7,0))</f>
        <v/>
      </c>
      <c r="F487" s="28" t="str">
        <f>IF(E487="","",VLOOKUP(E487,'TONG HOP'!$E$8:$W$1883,19,0))</f>
        <v/>
      </c>
      <c r="G487" s="17"/>
      <c r="H487" s="226" t="str">
        <f>IF(E487="","",VLOOKUP(G487,'TONG HOP'!$C$8:$E$799,2,0))</f>
        <v/>
      </c>
      <c r="I487" s="226" t="str">
        <f>IF(B487="","",VLOOKUP(G487,'TONG HOP'!$C$8:$F$799,4,0))</f>
        <v/>
      </c>
      <c r="J487" s="63" t="str">
        <f t="shared" si="101"/>
        <v/>
      </c>
      <c r="K487" s="63" t="str">
        <f t="shared" si="102"/>
        <v/>
      </c>
      <c r="L487" s="63">
        <f t="shared" si="96"/>
        <v>0</v>
      </c>
      <c r="M487" s="392" t="str">
        <f>IF(Y487="","",VLOOKUP(G487,'Danh mục CODE'!$D$2:$I$1880,4,0))</f>
        <v/>
      </c>
      <c r="N487" s="392"/>
      <c r="O487" s="392" t="str">
        <f t="shared" si="98"/>
        <v/>
      </c>
      <c r="P487" s="392" t="str">
        <f>IF(Y487="","",VLOOKUP(G487,'Danh mục CODE'!$D$2:$I$1880,5,0))</f>
        <v/>
      </c>
      <c r="Q487" s="392"/>
      <c r="R487" s="392" t="str">
        <f t="shared" si="99"/>
        <v/>
      </c>
      <c r="S487" s="394" t="e">
        <f t="shared" si="105"/>
        <v>#VALUE!</v>
      </c>
      <c r="T487" s="394" t="str">
        <f t="shared" si="103"/>
        <v/>
      </c>
      <c r="U487" s="394" t="str">
        <f t="shared" si="104"/>
        <v/>
      </c>
      <c r="V487" s="424" t="str">
        <f t="shared" si="97"/>
        <v/>
      </c>
      <c r="W487" s="21"/>
      <c r="X487" s="515"/>
      <c r="Y487" s="515"/>
      <c r="Z487" s="513"/>
      <c r="AA487" s="514"/>
    </row>
    <row r="488" spans="1:27">
      <c r="A488" s="50">
        <f t="shared" si="106"/>
        <v>483</v>
      </c>
      <c r="B488" s="580"/>
      <c r="C488" s="23" t="s">
        <v>742</v>
      </c>
      <c r="D488" s="489"/>
      <c r="E488" s="318" t="str">
        <f>IF(G488="","",VLOOKUP(G488,'Danh mục CODE'!$D$2:$J$20064,7,0))</f>
        <v/>
      </c>
      <c r="F488" s="28" t="str">
        <f>IF(E488="","",VLOOKUP(E488,'TONG HOP'!$E$8:$W$1883,19,0))</f>
        <v/>
      </c>
      <c r="G488" s="17"/>
      <c r="H488" s="226" t="str">
        <f>IF(E488="","",VLOOKUP(G488,'TONG HOP'!$C$8:$E$799,2,0))</f>
        <v/>
      </c>
      <c r="I488" s="226" t="str">
        <f>IF(B488="","",VLOOKUP(G488,'TONG HOP'!$C$8:$F$799,4,0))</f>
        <v/>
      </c>
      <c r="J488" s="63" t="str">
        <f t="shared" si="101"/>
        <v/>
      </c>
      <c r="K488" s="63" t="str">
        <f t="shared" si="102"/>
        <v/>
      </c>
      <c r="L488" s="63">
        <f t="shared" si="96"/>
        <v>0</v>
      </c>
      <c r="M488" s="392" t="str">
        <f>IF(Y488="","",VLOOKUP(G488,'Danh mục CODE'!$D$2:$I$1880,4,0))</f>
        <v/>
      </c>
      <c r="N488" s="392"/>
      <c r="O488" s="392" t="str">
        <f t="shared" si="98"/>
        <v/>
      </c>
      <c r="P488" s="392" t="str">
        <f>IF(Y488="","",VLOOKUP(G488,'Danh mục CODE'!$D$2:$I$1880,5,0))</f>
        <v/>
      </c>
      <c r="Q488" s="392"/>
      <c r="R488" s="392" t="str">
        <f t="shared" si="99"/>
        <v/>
      </c>
      <c r="S488" s="394" t="e">
        <f t="shared" si="105"/>
        <v>#VALUE!</v>
      </c>
      <c r="T488" s="394" t="str">
        <f t="shared" si="103"/>
        <v/>
      </c>
      <c r="U488" s="394" t="str">
        <f t="shared" si="104"/>
        <v/>
      </c>
      <c r="V488" s="424" t="str">
        <f t="shared" si="97"/>
        <v/>
      </c>
      <c r="W488" s="21"/>
      <c r="X488" s="515"/>
      <c r="Y488" s="515"/>
      <c r="Z488" s="513"/>
      <c r="AA488" s="514"/>
    </row>
    <row r="489" spans="1:27">
      <c r="A489" s="50">
        <f t="shared" si="106"/>
        <v>484</v>
      </c>
      <c r="B489" s="580"/>
      <c r="C489" s="23" t="s">
        <v>742</v>
      </c>
      <c r="D489" s="489"/>
      <c r="E489" s="318" t="str">
        <f>IF(G489="","",VLOOKUP(G489,'Danh mục CODE'!$D$2:$J$20064,7,0))</f>
        <v/>
      </c>
      <c r="F489" s="28" t="str">
        <f>IF(E489="","",VLOOKUP(E489,'TONG HOP'!$E$8:$W$1883,19,0))</f>
        <v/>
      </c>
      <c r="G489" s="17"/>
      <c r="H489" s="226" t="str">
        <f>IF(E489="","",VLOOKUP(G489,'TONG HOP'!$C$8:$E$799,2,0))</f>
        <v/>
      </c>
      <c r="I489" s="226" t="str">
        <f>IF(B489="","",VLOOKUP(G489,'TONG HOP'!$C$8:$F$799,4,0))</f>
        <v/>
      </c>
      <c r="J489" s="63" t="str">
        <f t="shared" si="101"/>
        <v/>
      </c>
      <c r="K489" s="63" t="str">
        <f t="shared" si="102"/>
        <v/>
      </c>
      <c r="L489" s="63">
        <f t="shared" si="96"/>
        <v>0</v>
      </c>
      <c r="M489" s="392" t="str">
        <f>IF(Y489="","",VLOOKUP(G489,'Danh mục CODE'!$D$2:$I$1880,4,0))</f>
        <v/>
      </c>
      <c r="N489" s="392"/>
      <c r="O489" s="392" t="str">
        <f t="shared" si="98"/>
        <v/>
      </c>
      <c r="P489" s="392" t="str">
        <f>IF(Y489="","",VLOOKUP(G489,'Danh mục CODE'!$D$2:$I$1880,5,0))</f>
        <v/>
      </c>
      <c r="Q489" s="392"/>
      <c r="R489" s="392" t="str">
        <f t="shared" si="99"/>
        <v/>
      </c>
      <c r="S489" s="394" t="e">
        <f t="shared" si="105"/>
        <v>#VALUE!</v>
      </c>
      <c r="T489" s="394" t="str">
        <f t="shared" si="103"/>
        <v/>
      </c>
      <c r="U489" s="394" t="str">
        <f t="shared" si="104"/>
        <v/>
      </c>
      <c r="V489" s="424" t="str">
        <f t="shared" si="97"/>
        <v/>
      </c>
      <c r="W489" s="21"/>
      <c r="X489" s="515"/>
      <c r="Y489" s="515"/>
      <c r="Z489" s="513"/>
      <c r="AA489" s="581"/>
    </row>
    <row r="490" spans="1:27">
      <c r="A490" s="50">
        <f t="shared" si="106"/>
        <v>485</v>
      </c>
      <c r="B490" s="580"/>
      <c r="C490" s="23" t="s">
        <v>742</v>
      </c>
      <c r="D490" s="489"/>
      <c r="E490" s="318" t="str">
        <f>IF(G490="","",VLOOKUP(G490,'Danh mục CODE'!$D$2:$J$20064,7,0))</f>
        <v/>
      </c>
      <c r="F490" s="28" t="str">
        <f>IF(E490="","",VLOOKUP(E490,'TONG HOP'!$E$8:$W$1883,19,0))</f>
        <v/>
      </c>
      <c r="G490" s="17"/>
      <c r="H490" s="226" t="str">
        <f>IF(E490="","",VLOOKUP(G490,'TONG HOP'!$C$8:$E$799,2,0))</f>
        <v/>
      </c>
      <c r="I490" s="226" t="str">
        <f>IF(B490="","",VLOOKUP(G490,'TONG HOP'!$C$8:$F$799,4,0))</f>
        <v/>
      </c>
      <c r="J490" s="63" t="str">
        <f t="shared" si="101"/>
        <v/>
      </c>
      <c r="K490" s="63" t="str">
        <f t="shared" si="102"/>
        <v/>
      </c>
      <c r="L490" s="63">
        <f t="shared" si="96"/>
        <v>0</v>
      </c>
      <c r="M490" s="392" t="str">
        <f>IF(Y490="","",VLOOKUP(G490,'Danh mục CODE'!$D$2:$I$1880,4,0))</f>
        <v/>
      </c>
      <c r="N490" s="392"/>
      <c r="O490" s="392" t="str">
        <f t="shared" si="98"/>
        <v/>
      </c>
      <c r="P490" s="392" t="str">
        <f>IF(Y490="","",VLOOKUP(G490,'Danh mục CODE'!$D$2:$I$1880,5,0))</f>
        <v/>
      </c>
      <c r="Q490" s="392"/>
      <c r="R490" s="392" t="str">
        <f t="shared" si="99"/>
        <v/>
      </c>
      <c r="S490" s="394" t="e">
        <f t="shared" si="105"/>
        <v>#VALUE!</v>
      </c>
      <c r="T490" s="394" t="str">
        <f t="shared" si="103"/>
        <v/>
      </c>
      <c r="U490" s="394" t="str">
        <f t="shared" si="104"/>
        <v/>
      </c>
      <c r="V490" s="424" t="str">
        <f t="shared" si="97"/>
        <v/>
      </c>
      <c r="W490" s="21"/>
      <c r="X490" s="515"/>
      <c r="Y490" s="515"/>
      <c r="Z490" s="513"/>
      <c r="AA490" s="581"/>
    </row>
    <row r="491" spans="1:27">
      <c r="A491" s="50">
        <f t="shared" si="106"/>
        <v>486</v>
      </c>
      <c r="B491" s="580"/>
      <c r="C491" s="23" t="s">
        <v>742</v>
      </c>
      <c r="D491" s="489"/>
      <c r="E491" s="318" t="str">
        <f>IF(G491="","",VLOOKUP(G491,'Danh mục CODE'!$D$2:$J$20064,7,0))</f>
        <v/>
      </c>
      <c r="F491" s="28" t="str">
        <f>IF(E491="","",VLOOKUP(E491,'TONG HOP'!$E$8:$W$1883,19,0))</f>
        <v/>
      </c>
      <c r="G491" s="17"/>
      <c r="H491" s="226" t="str">
        <f>IF(E491="","",VLOOKUP(G491,'TONG HOP'!$C$8:$E$799,2,0))</f>
        <v/>
      </c>
      <c r="I491" s="226" t="str">
        <f>IF(B491="","",VLOOKUP(G491,'TONG HOP'!$C$8:$F$799,4,0))</f>
        <v/>
      </c>
      <c r="J491" s="63" t="str">
        <f t="shared" si="101"/>
        <v/>
      </c>
      <c r="K491" s="63" t="str">
        <f t="shared" si="102"/>
        <v/>
      </c>
      <c r="L491" s="63">
        <f t="shared" si="96"/>
        <v>0</v>
      </c>
      <c r="M491" s="392" t="str">
        <f>IF(Y491="","",VLOOKUP(G491,'Danh mục CODE'!$D$2:$I$1880,4,0))</f>
        <v/>
      </c>
      <c r="N491" s="392"/>
      <c r="O491" s="392" t="str">
        <f t="shared" si="98"/>
        <v/>
      </c>
      <c r="P491" s="392" t="str">
        <f>IF(Y491="","",VLOOKUP(G491,'Danh mục CODE'!$D$2:$I$1880,5,0))</f>
        <v/>
      </c>
      <c r="Q491" s="392"/>
      <c r="R491" s="392" t="str">
        <f t="shared" si="99"/>
        <v/>
      </c>
      <c r="S491" s="394" t="e">
        <f t="shared" si="105"/>
        <v>#VALUE!</v>
      </c>
      <c r="T491" s="394" t="str">
        <f t="shared" si="103"/>
        <v/>
      </c>
      <c r="U491" s="394" t="str">
        <f t="shared" si="104"/>
        <v/>
      </c>
      <c r="V491" s="424" t="str">
        <f t="shared" si="97"/>
        <v/>
      </c>
      <c r="W491" s="21"/>
      <c r="X491" s="515"/>
      <c r="Y491" s="515"/>
      <c r="Z491" s="513"/>
      <c r="AA491" s="514"/>
    </row>
    <row r="492" spans="1:27">
      <c r="A492" s="50">
        <f t="shared" si="106"/>
        <v>487</v>
      </c>
      <c r="B492" s="580"/>
      <c r="C492" s="23" t="s">
        <v>742</v>
      </c>
      <c r="D492" s="489"/>
      <c r="E492" s="318" t="str">
        <f>IF(G492="","",VLOOKUP(G492,'Danh mục CODE'!$D$2:$J$20064,7,0))</f>
        <v/>
      </c>
      <c r="F492" s="28" t="str">
        <f>IF(E492="","",VLOOKUP(E492,'TONG HOP'!$E$8:$W$1883,19,0))</f>
        <v/>
      </c>
      <c r="G492" s="17"/>
      <c r="H492" s="226" t="str">
        <f>IF(E492="","",VLOOKUP(G492,'TONG HOP'!$C$8:$E$799,2,0))</f>
        <v/>
      </c>
      <c r="I492" s="226" t="str">
        <f>IF(B492="","",VLOOKUP(G492,'TONG HOP'!$C$8:$F$799,4,0))</f>
        <v/>
      </c>
      <c r="J492" s="63" t="str">
        <f t="shared" si="101"/>
        <v/>
      </c>
      <c r="K492" s="63" t="str">
        <f t="shared" si="102"/>
        <v/>
      </c>
      <c r="L492" s="63">
        <f t="shared" si="96"/>
        <v>0</v>
      </c>
      <c r="M492" s="392" t="str">
        <f>IF(Y492="","",VLOOKUP(G492,'Danh mục CODE'!$D$2:$I$1880,4,0))</f>
        <v/>
      </c>
      <c r="N492" s="392"/>
      <c r="O492" s="392" t="str">
        <f t="shared" si="98"/>
        <v/>
      </c>
      <c r="P492" s="392" t="str">
        <f>IF(Y492="","",VLOOKUP(G492,'Danh mục CODE'!$D$2:$I$1880,5,0))</f>
        <v/>
      </c>
      <c r="Q492" s="392"/>
      <c r="R492" s="392" t="str">
        <f t="shared" si="99"/>
        <v/>
      </c>
      <c r="S492" s="394" t="e">
        <f t="shared" si="105"/>
        <v>#VALUE!</v>
      </c>
      <c r="T492" s="394" t="str">
        <f t="shared" si="103"/>
        <v/>
      </c>
      <c r="U492" s="394" t="str">
        <f t="shared" si="104"/>
        <v/>
      </c>
      <c r="V492" s="424" t="str">
        <f t="shared" si="97"/>
        <v/>
      </c>
      <c r="W492" s="21"/>
      <c r="X492" s="515"/>
      <c r="Y492" s="515"/>
      <c r="Z492" s="513"/>
      <c r="AA492" s="581"/>
    </row>
    <row r="493" spans="1:27">
      <c r="A493" s="50">
        <f t="shared" si="106"/>
        <v>488</v>
      </c>
      <c r="B493" s="580"/>
      <c r="C493" s="23" t="s">
        <v>742</v>
      </c>
      <c r="D493" s="489"/>
      <c r="E493" s="318" t="str">
        <f>IF(G493="","",VLOOKUP(G493,'Danh mục CODE'!$D$2:$J$20064,7,0))</f>
        <v/>
      </c>
      <c r="F493" s="28" t="str">
        <f>IF(E493="","",VLOOKUP(E493,'TONG HOP'!$E$8:$W$1883,19,0))</f>
        <v/>
      </c>
      <c r="G493" s="17"/>
      <c r="H493" s="226" t="str">
        <f>IF(E493="","",VLOOKUP(G493,'TONG HOP'!$C$8:$E$799,2,0))</f>
        <v/>
      </c>
      <c r="I493" s="226" t="str">
        <f>IF(B493="","",VLOOKUP(G493,'TONG HOP'!$C$8:$F$799,4,0))</f>
        <v/>
      </c>
      <c r="J493" s="63" t="str">
        <f t="shared" si="101"/>
        <v/>
      </c>
      <c r="K493" s="63" t="str">
        <f t="shared" si="102"/>
        <v/>
      </c>
      <c r="L493" s="63">
        <f t="shared" si="96"/>
        <v>0</v>
      </c>
      <c r="M493" s="392" t="str">
        <f>IF(Y493="","",VLOOKUP(G493,'Danh mục CODE'!$D$2:$I$1880,4,0))</f>
        <v/>
      </c>
      <c r="N493" s="392"/>
      <c r="O493" s="392" t="str">
        <f t="shared" si="98"/>
        <v/>
      </c>
      <c r="P493" s="392" t="str">
        <f>IF(Y493="","",VLOOKUP(G493,'Danh mục CODE'!$D$2:$I$1880,5,0))</f>
        <v/>
      </c>
      <c r="Q493" s="392"/>
      <c r="R493" s="392" t="str">
        <f t="shared" si="99"/>
        <v/>
      </c>
      <c r="S493" s="394" t="e">
        <f t="shared" si="105"/>
        <v>#VALUE!</v>
      </c>
      <c r="T493" s="394" t="str">
        <f t="shared" si="103"/>
        <v/>
      </c>
      <c r="U493" s="394" t="str">
        <f t="shared" si="104"/>
        <v/>
      </c>
      <c r="V493" s="424" t="str">
        <f t="shared" si="97"/>
        <v/>
      </c>
      <c r="W493" s="21"/>
      <c r="X493" s="515"/>
      <c r="Y493" s="515"/>
      <c r="Z493" s="513"/>
      <c r="AA493" s="514"/>
    </row>
    <row r="494" spans="1:27">
      <c r="A494" s="50">
        <f t="shared" si="106"/>
        <v>489</v>
      </c>
      <c r="B494" s="580"/>
      <c r="C494" s="23" t="s">
        <v>742</v>
      </c>
      <c r="D494" s="489"/>
      <c r="E494" s="318" t="str">
        <f>IF(G494="","",VLOOKUP(G494,'Danh mục CODE'!$D$2:$J$20064,7,0))</f>
        <v/>
      </c>
      <c r="F494" s="28" t="str">
        <f>IF(E494="","",VLOOKUP(E494,'TONG HOP'!$E$8:$W$1883,19,0))</f>
        <v/>
      </c>
      <c r="G494" s="17"/>
      <c r="H494" s="226" t="str">
        <f>IF(E494="","",VLOOKUP(G494,'TONG HOP'!$C$8:$E$799,2,0))</f>
        <v/>
      </c>
      <c r="I494" s="226" t="str">
        <f>IF(B494="","",VLOOKUP(G494,'TONG HOP'!$C$8:$F$799,4,0))</f>
        <v/>
      </c>
      <c r="J494" s="63" t="str">
        <f t="shared" si="101"/>
        <v/>
      </c>
      <c r="K494" s="63" t="str">
        <f t="shared" si="102"/>
        <v/>
      </c>
      <c r="L494" s="63">
        <f t="shared" si="96"/>
        <v>0</v>
      </c>
      <c r="M494" s="392" t="str">
        <f>IF(Y494="","",VLOOKUP(G494,'Danh mục CODE'!$D$2:$I$1880,4,0))</f>
        <v/>
      </c>
      <c r="N494" s="392"/>
      <c r="O494" s="392" t="str">
        <f t="shared" si="98"/>
        <v/>
      </c>
      <c r="P494" s="392" t="str">
        <f>IF(Y494="","",VLOOKUP(G494,'Danh mục CODE'!$D$2:$I$1880,5,0))</f>
        <v/>
      </c>
      <c r="Q494" s="392"/>
      <c r="R494" s="392" t="str">
        <f t="shared" si="99"/>
        <v/>
      </c>
      <c r="S494" s="394" t="e">
        <f t="shared" si="105"/>
        <v>#VALUE!</v>
      </c>
      <c r="T494" s="394" t="str">
        <f t="shared" si="103"/>
        <v/>
      </c>
      <c r="U494" s="394" t="str">
        <f t="shared" si="104"/>
        <v/>
      </c>
      <c r="V494" s="424" t="str">
        <f t="shared" si="97"/>
        <v/>
      </c>
      <c r="W494" s="21"/>
      <c r="X494" s="515"/>
      <c r="Y494" s="515"/>
      <c r="Z494" s="513"/>
      <c r="AA494" s="514"/>
    </row>
    <row r="495" spans="1:27">
      <c r="A495" s="50">
        <f t="shared" si="106"/>
        <v>490</v>
      </c>
      <c r="B495" s="580"/>
      <c r="C495" s="23" t="s">
        <v>742</v>
      </c>
      <c r="D495" s="489"/>
      <c r="E495" s="318" t="str">
        <f>IF(G495="","",VLOOKUP(G495,'Danh mục CODE'!$D$2:$J$20064,7,0))</f>
        <v/>
      </c>
      <c r="F495" s="28" t="str">
        <f>IF(E495="","",VLOOKUP(E495,'TONG HOP'!$E$8:$W$1883,19,0))</f>
        <v/>
      </c>
      <c r="G495" s="17"/>
      <c r="H495" s="226" t="str">
        <f>IF(E495="","",VLOOKUP(G495,'TONG HOP'!$C$8:$E$799,2,0))</f>
        <v/>
      </c>
      <c r="I495" s="226" t="str">
        <f>IF(B495="","",VLOOKUP(G495,'TONG HOP'!$C$8:$F$799,4,0))</f>
        <v/>
      </c>
      <c r="J495" s="63" t="str">
        <f t="shared" si="101"/>
        <v/>
      </c>
      <c r="K495" s="63" t="str">
        <f t="shared" si="102"/>
        <v/>
      </c>
      <c r="L495" s="63">
        <f t="shared" si="96"/>
        <v>0</v>
      </c>
      <c r="M495" s="392" t="str">
        <f>IF(Y495="","",VLOOKUP(G495,'Danh mục CODE'!$D$2:$I$1880,4,0))</f>
        <v/>
      </c>
      <c r="N495" s="392"/>
      <c r="O495" s="392" t="str">
        <f t="shared" si="98"/>
        <v/>
      </c>
      <c r="P495" s="392" t="str">
        <f>IF(Y495="","",VLOOKUP(G495,'Danh mục CODE'!$D$2:$I$1880,5,0))</f>
        <v/>
      </c>
      <c r="Q495" s="392"/>
      <c r="R495" s="392" t="str">
        <f t="shared" si="99"/>
        <v/>
      </c>
      <c r="S495" s="394" t="e">
        <f t="shared" si="105"/>
        <v>#VALUE!</v>
      </c>
      <c r="T495" s="394" t="str">
        <f t="shared" si="103"/>
        <v/>
      </c>
      <c r="U495" s="394" t="str">
        <f t="shared" si="104"/>
        <v/>
      </c>
      <c r="V495" s="424" t="str">
        <f t="shared" si="97"/>
        <v/>
      </c>
      <c r="W495" s="21"/>
      <c r="X495" s="515"/>
      <c r="Y495" s="515"/>
      <c r="Z495" s="513"/>
      <c r="AA495" s="514"/>
    </row>
    <row r="496" spans="1:27">
      <c r="A496" s="50">
        <f t="shared" si="106"/>
        <v>491</v>
      </c>
      <c r="B496" s="580"/>
      <c r="C496" s="23" t="s">
        <v>742</v>
      </c>
      <c r="D496" s="489"/>
      <c r="E496" s="318" t="str">
        <f>IF(G496="","",VLOOKUP(G496,'Danh mục CODE'!$D$2:$J$20064,7,0))</f>
        <v/>
      </c>
      <c r="F496" s="28" t="str">
        <f>IF(E496="","",VLOOKUP(E496,'TONG HOP'!$E$8:$W$1883,19,0))</f>
        <v/>
      </c>
      <c r="G496" s="17"/>
      <c r="H496" s="226" t="str">
        <f>IF(E496="","",VLOOKUP(G496,'TONG HOP'!$C$8:$E$799,2,0))</f>
        <v/>
      </c>
      <c r="I496" s="226" t="str">
        <f>IF(B496="","",VLOOKUP(G496,'TONG HOP'!$C$8:$F$799,4,0))</f>
        <v/>
      </c>
      <c r="J496" s="63" t="str">
        <f t="shared" si="101"/>
        <v/>
      </c>
      <c r="K496" s="63" t="str">
        <f t="shared" si="102"/>
        <v/>
      </c>
      <c r="L496" s="63">
        <f t="shared" si="96"/>
        <v>0</v>
      </c>
      <c r="M496" s="392" t="str">
        <f>IF(Y496="","",VLOOKUP(G496,'Danh mục CODE'!$D$2:$I$1880,4,0))</f>
        <v/>
      </c>
      <c r="N496" s="392"/>
      <c r="O496" s="392" t="str">
        <f t="shared" si="98"/>
        <v/>
      </c>
      <c r="P496" s="392" t="str">
        <f>IF(Y496="","",VLOOKUP(G496,'Danh mục CODE'!$D$2:$I$1880,5,0))</f>
        <v/>
      </c>
      <c r="Q496" s="392"/>
      <c r="R496" s="392" t="str">
        <f t="shared" si="99"/>
        <v/>
      </c>
      <c r="S496" s="394" t="e">
        <f t="shared" si="105"/>
        <v>#VALUE!</v>
      </c>
      <c r="T496" s="394" t="str">
        <f t="shared" si="103"/>
        <v/>
      </c>
      <c r="U496" s="394" t="str">
        <f t="shared" si="104"/>
        <v/>
      </c>
      <c r="V496" s="424" t="str">
        <f t="shared" si="97"/>
        <v/>
      </c>
      <c r="W496" s="21"/>
      <c r="X496" s="515"/>
      <c r="Y496" s="515"/>
      <c r="Z496" s="513"/>
      <c r="AA496" s="581"/>
    </row>
    <row r="497" spans="1:27">
      <c r="A497" s="50">
        <f t="shared" si="106"/>
        <v>492</v>
      </c>
      <c r="B497" s="580"/>
      <c r="C497" s="23" t="s">
        <v>742</v>
      </c>
      <c r="D497" s="489"/>
      <c r="E497" s="318" t="str">
        <f>IF(G497="","",VLOOKUP(G497,'Danh mục CODE'!$D$2:$J$20064,7,0))</f>
        <v/>
      </c>
      <c r="F497" s="28" t="str">
        <f>IF(E497="","",VLOOKUP(E497,'TONG HOP'!$E$8:$W$1883,19,0))</f>
        <v/>
      </c>
      <c r="G497" s="17"/>
      <c r="H497" s="226" t="str">
        <f>IF(E497="","",VLOOKUP(G497,'TONG HOP'!$C$8:$E$799,2,0))</f>
        <v/>
      </c>
      <c r="I497" s="226" t="str">
        <f>IF(B497="","",VLOOKUP(G497,'TONG HOP'!$C$8:$F$799,4,0))</f>
        <v/>
      </c>
      <c r="J497" s="63" t="str">
        <f t="shared" si="101"/>
        <v/>
      </c>
      <c r="K497" s="63" t="str">
        <f t="shared" si="102"/>
        <v/>
      </c>
      <c r="L497" s="63">
        <f t="shared" si="96"/>
        <v>0</v>
      </c>
      <c r="M497" s="392" t="str">
        <f>IF(Y497="","",VLOOKUP(G497,'Danh mục CODE'!$D$2:$I$1880,4,0))</f>
        <v/>
      </c>
      <c r="N497" s="392"/>
      <c r="O497" s="392" t="str">
        <f t="shared" si="98"/>
        <v/>
      </c>
      <c r="P497" s="392" t="str">
        <f>IF(Y497="","",VLOOKUP(G497,'Danh mục CODE'!$D$2:$I$1880,5,0))</f>
        <v/>
      </c>
      <c r="Q497" s="392"/>
      <c r="R497" s="392" t="str">
        <f t="shared" si="99"/>
        <v/>
      </c>
      <c r="S497" s="394" t="e">
        <f t="shared" si="105"/>
        <v>#VALUE!</v>
      </c>
      <c r="T497" s="394" t="str">
        <f t="shared" si="103"/>
        <v/>
      </c>
      <c r="U497" s="394" t="str">
        <f t="shared" si="104"/>
        <v/>
      </c>
      <c r="V497" s="424" t="str">
        <f t="shared" si="97"/>
        <v/>
      </c>
      <c r="W497" s="21"/>
      <c r="X497" s="515"/>
      <c r="Y497" s="515"/>
      <c r="Z497" s="513"/>
      <c r="AA497" s="514"/>
    </row>
    <row r="498" spans="1:27">
      <c r="A498" s="50">
        <f t="shared" si="106"/>
        <v>493</v>
      </c>
      <c r="B498" s="580"/>
      <c r="C498" s="23" t="s">
        <v>742</v>
      </c>
      <c r="D498" s="489"/>
      <c r="E498" s="318" t="str">
        <f>IF(G498="","",VLOOKUP(G498,'Danh mục CODE'!$D$2:$J$20064,7,0))</f>
        <v/>
      </c>
      <c r="F498" s="28" t="str">
        <f>IF(E498="","",VLOOKUP(E498,'TONG HOP'!$E$8:$W$1883,19,0))</f>
        <v/>
      </c>
      <c r="G498" s="17"/>
      <c r="H498" s="226" t="str">
        <f>IF(E498="","",VLOOKUP(G498,'TONG HOP'!$C$8:$E$799,2,0))</f>
        <v/>
      </c>
      <c r="I498" s="226" t="str">
        <f>IF(B498="","",VLOOKUP(G498,'TONG HOP'!$C$8:$F$799,4,0))</f>
        <v/>
      </c>
      <c r="J498" s="63" t="str">
        <f t="shared" si="101"/>
        <v/>
      </c>
      <c r="K498" s="63" t="str">
        <f t="shared" si="102"/>
        <v/>
      </c>
      <c r="L498" s="63">
        <f t="shared" si="96"/>
        <v>0</v>
      </c>
      <c r="M498" s="392" t="str">
        <f>IF(Y498="","",VLOOKUP(G498,'Danh mục CODE'!$D$2:$I$1880,4,0))</f>
        <v/>
      </c>
      <c r="N498" s="392"/>
      <c r="O498" s="392" t="str">
        <f t="shared" si="98"/>
        <v/>
      </c>
      <c r="P498" s="392" t="str">
        <f>IF(Y498="","",VLOOKUP(G498,'Danh mục CODE'!$D$2:$I$1880,5,0))</f>
        <v/>
      </c>
      <c r="Q498" s="392"/>
      <c r="R498" s="392" t="str">
        <f t="shared" si="99"/>
        <v/>
      </c>
      <c r="S498" s="394" t="e">
        <f t="shared" si="105"/>
        <v>#VALUE!</v>
      </c>
      <c r="T498" s="394" t="str">
        <f t="shared" si="103"/>
        <v/>
      </c>
      <c r="U498" s="394" t="str">
        <f t="shared" si="104"/>
        <v/>
      </c>
      <c r="V498" s="424" t="str">
        <f t="shared" si="97"/>
        <v/>
      </c>
      <c r="W498" s="21"/>
      <c r="X498" s="515"/>
      <c r="Y498" s="515"/>
      <c r="Z498" s="513"/>
      <c r="AA498" s="514"/>
    </row>
    <row r="499" spans="1:27">
      <c r="A499" s="50">
        <f t="shared" si="106"/>
        <v>494</v>
      </c>
      <c r="B499" s="580"/>
      <c r="C499" s="23" t="s">
        <v>742</v>
      </c>
      <c r="D499" s="489"/>
      <c r="E499" s="318" t="str">
        <f>IF(G499="","",VLOOKUP(G499,'Danh mục CODE'!$D$2:$J$20064,7,0))</f>
        <v/>
      </c>
      <c r="F499" s="28" t="str">
        <f>IF(E499="","",VLOOKUP(E499,'TONG HOP'!$E$8:$W$1883,19,0))</f>
        <v/>
      </c>
      <c r="G499" s="17"/>
      <c r="H499" s="226" t="str">
        <f>IF(E499="","",VLOOKUP(G499,'TONG HOP'!$C$8:$E$799,2,0))</f>
        <v/>
      </c>
      <c r="I499" s="226" t="str">
        <f>IF(B499="","",VLOOKUP(G499,'TONG HOP'!$C$8:$F$799,4,0))</f>
        <v/>
      </c>
      <c r="J499" s="63" t="str">
        <f t="shared" si="101"/>
        <v/>
      </c>
      <c r="K499" s="63" t="str">
        <f t="shared" si="102"/>
        <v/>
      </c>
      <c r="L499" s="63">
        <f t="shared" si="96"/>
        <v>0</v>
      </c>
      <c r="M499" s="392" t="str">
        <f>IF(Y499="","",VLOOKUP(G499,'Danh mục CODE'!$D$2:$I$1880,4,0))</f>
        <v/>
      </c>
      <c r="N499" s="392"/>
      <c r="O499" s="392" t="str">
        <f t="shared" si="98"/>
        <v/>
      </c>
      <c r="P499" s="392" t="str">
        <f>IF(Y499="","",VLOOKUP(G499,'Danh mục CODE'!$D$2:$I$1880,5,0))</f>
        <v/>
      </c>
      <c r="Q499" s="392"/>
      <c r="R499" s="392" t="str">
        <f t="shared" si="99"/>
        <v/>
      </c>
      <c r="S499" s="394" t="e">
        <f t="shared" si="105"/>
        <v>#VALUE!</v>
      </c>
      <c r="T499" s="394" t="str">
        <f t="shared" si="103"/>
        <v/>
      </c>
      <c r="U499" s="394" t="str">
        <f t="shared" si="104"/>
        <v/>
      </c>
      <c r="V499" s="424" t="str">
        <f t="shared" si="97"/>
        <v/>
      </c>
      <c r="W499" s="21"/>
      <c r="X499" s="515"/>
      <c r="Y499" s="515"/>
      <c r="Z499" s="513"/>
      <c r="AA499" s="581"/>
    </row>
    <row r="500" spans="1:27">
      <c r="A500" s="50">
        <f t="shared" si="106"/>
        <v>495</v>
      </c>
      <c r="B500" s="580"/>
      <c r="C500" s="23" t="s">
        <v>742</v>
      </c>
      <c r="D500" s="489"/>
      <c r="E500" s="318" t="str">
        <f>IF(G500="","",VLOOKUP(G500,'Danh mục CODE'!$D$2:$J$20064,7,0))</f>
        <v/>
      </c>
      <c r="F500" s="28" t="str">
        <f>IF(E500="","",VLOOKUP(E500,'TONG HOP'!$E$8:$W$1883,19,0))</f>
        <v/>
      </c>
      <c r="G500" s="17"/>
      <c r="H500" s="226" t="str">
        <f>IF(E500="","",VLOOKUP(G500,'TONG HOP'!$C$8:$E$799,2,0))</f>
        <v/>
      </c>
      <c r="I500" s="226" t="str">
        <f>IF(B500="","",VLOOKUP(G500,'TONG HOP'!$C$8:$F$799,4,0))</f>
        <v/>
      </c>
      <c r="J500" s="63" t="str">
        <f t="shared" si="101"/>
        <v/>
      </c>
      <c r="K500" s="63" t="str">
        <f t="shared" si="102"/>
        <v/>
      </c>
      <c r="L500" s="63">
        <f t="shared" si="96"/>
        <v>0</v>
      </c>
      <c r="M500" s="392" t="str">
        <f>IF(Y500="","",VLOOKUP(G500,'Danh mục CODE'!$D$2:$I$1880,4,0))</f>
        <v/>
      </c>
      <c r="N500" s="392"/>
      <c r="O500" s="392" t="str">
        <f t="shared" si="98"/>
        <v/>
      </c>
      <c r="P500" s="392" t="str">
        <f>IF(Y500="","",VLOOKUP(G500,'Danh mục CODE'!$D$2:$I$1880,5,0))</f>
        <v/>
      </c>
      <c r="Q500" s="392"/>
      <c r="R500" s="392" t="str">
        <f t="shared" si="99"/>
        <v/>
      </c>
      <c r="S500" s="394" t="e">
        <f t="shared" si="105"/>
        <v>#VALUE!</v>
      </c>
      <c r="T500" s="394" t="str">
        <f t="shared" si="103"/>
        <v/>
      </c>
      <c r="U500" s="394" t="str">
        <f t="shared" si="104"/>
        <v/>
      </c>
      <c r="V500" s="424" t="str">
        <f t="shared" si="97"/>
        <v/>
      </c>
      <c r="W500" s="21"/>
      <c r="X500" s="515"/>
      <c r="Y500" s="515"/>
      <c r="Z500" s="513"/>
      <c r="AA500" s="514"/>
    </row>
    <row r="501" spans="1:27">
      <c r="A501" s="50">
        <f t="shared" si="106"/>
        <v>496</v>
      </c>
      <c r="B501" s="580"/>
      <c r="C501" s="23" t="s">
        <v>742</v>
      </c>
      <c r="D501" s="489"/>
      <c r="E501" s="318" t="str">
        <f>IF(G501="","",VLOOKUP(G501,'Danh mục CODE'!$D$2:$J$20064,7,0))</f>
        <v/>
      </c>
      <c r="F501" s="28" t="str">
        <f>IF(E501="","",VLOOKUP(E501,'TONG HOP'!$E$8:$W$1883,19,0))</f>
        <v/>
      </c>
      <c r="G501" s="315"/>
      <c r="H501" s="226" t="str">
        <f>IF(E501="","",VLOOKUP(G501,'TONG HOP'!$C$8:$E$799,2,0))</f>
        <v/>
      </c>
      <c r="I501" s="226" t="str">
        <f>IF(B501="","",VLOOKUP(G501,'TONG HOP'!$C$8:$F$799,4,0))</f>
        <v/>
      </c>
      <c r="J501" s="63" t="str">
        <f t="shared" si="101"/>
        <v/>
      </c>
      <c r="K501" s="63" t="str">
        <f t="shared" si="102"/>
        <v/>
      </c>
      <c r="L501" s="63">
        <f t="shared" si="96"/>
        <v>0</v>
      </c>
      <c r="M501" s="392" t="str">
        <f>IF(Y501="","",VLOOKUP(G501,'Danh mục CODE'!$D$2:$I$1880,4,0))</f>
        <v/>
      </c>
      <c r="N501" s="392"/>
      <c r="O501" s="392" t="str">
        <f t="shared" si="98"/>
        <v/>
      </c>
      <c r="P501" s="392" t="str">
        <f>IF(Y501="","",VLOOKUP(G501,'Danh mục CODE'!$D$2:$I$1880,5,0))</f>
        <v/>
      </c>
      <c r="Q501" s="392"/>
      <c r="R501" s="392" t="str">
        <f t="shared" si="99"/>
        <v/>
      </c>
      <c r="S501" s="394" t="e">
        <f t="shared" si="105"/>
        <v>#VALUE!</v>
      </c>
      <c r="T501" s="394" t="str">
        <f t="shared" si="103"/>
        <v/>
      </c>
      <c r="U501" s="394" t="str">
        <f t="shared" si="104"/>
        <v/>
      </c>
      <c r="V501" s="424" t="str">
        <f t="shared" si="97"/>
        <v/>
      </c>
      <c r="W501" s="21"/>
      <c r="X501" s="515"/>
      <c r="Y501" s="515"/>
      <c r="Z501" s="513"/>
      <c r="AA501" s="514"/>
    </row>
    <row r="502" spans="1:27">
      <c r="A502" s="50">
        <f t="shared" si="106"/>
        <v>497</v>
      </c>
      <c r="B502" s="580"/>
      <c r="C502" s="23" t="s">
        <v>742</v>
      </c>
      <c r="D502" s="489"/>
      <c r="E502" s="318" t="str">
        <f>IF(G502="","",VLOOKUP(G502,'Danh mục CODE'!$D$2:$J$20064,7,0))</f>
        <v/>
      </c>
      <c r="F502" s="28" t="str">
        <f>IF(E502="","",VLOOKUP(E502,'TONG HOP'!$E$8:$W$1883,19,0))</f>
        <v/>
      </c>
      <c r="G502" s="315"/>
      <c r="H502" s="226" t="str">
        <f>IF(E502="","",VLOOKUP(G502,'TONG HOP'!$C$8:$E$799,2,0))</f>
        <v/>
      </c>
      <c r="I502" s="226" t="str">
        <f>IF(B502="","",VLOOKUP(G502,'TONG HOP'!$C$8:$F$799,4,0))</f>
        <v/>
      </c>
      <c r="J502" s="63" t="str">
        <f t="shared" si="101"/>
        <v/>
      </c>
      <c r="K502" s="63" t="str">
        <f t="shared" si="102"/>
        <v/>
      </c>
      <c r="L502" s="63">
        <f t="shared" si="96"/>
        <v>0</v>
      </c>
      <c r="M502" s="392" t="str">
        <f>IF(Y502="","",VLOOKUP(G502,'Danh mục CODE'!$D$2:$I$1880,4,0))</f>
        <v/>
      </c>
      <c r="N502" s="392"/>
      <c r="O502" s="392" t="str">
        <f t="shared" si="98"/>
        <v/>
      </c>
      <c r="P502" s="392" t="str">
        <f>IF(Y502="","",VLOOKUP(G502,'Danh mục CODE'!$D$2:$I$1880,5,0))</f>
        <v/>
      </c>
      <c r="Q502" s="392"/>
      <c r="R502" s="392" t="str">
        <f t="shared" si="99"/>
        <v/>
      </c>
      <c r="S502" s="394" t="e">
        <f t="shared" si="105"/>
        <v>#VALUE!</v>
      </c>
      <c r="T502" s="394" t="str">
        <f t="shared" si="103"/>
        <v/>
      </c>
      <c r="U502" s="394" t="str">
        <f t="shared" si="104"/>
        <v/>
      </c>
      <c r="V502" s="424" t="str">
        <f t="shared" si="97"/>
        <v/>
      </c>
      <c r="W502" s="21"/>
      <c r="X502" s="515"/>
      <c r="Y502" s="515"/>
      <c r="Z502" s="513"/>
      <c r="AA502" s="514"/>
    </row>
    <row r="503" spans="1:27">
      <c r="A503" s="50">
        <f t="shared" si="106"/>
        <v>498</v>
      </c>
      <c r="B503" s="580"/>
      <c r="C503" s="23" t="s">
        <v>742</v>
      </c>
      <c r="D503" s="489"/>
      <c r="E503" s="318" t="str">
        <f>IF(G503="","",VLOOKUP(G503,'Danh mục CODE'!$D$2:$J$20064,7,0))</f>
        <v/>
      </c>
      <c r="F503" s="28" t="str">
        <f>IF(E503="","",VLOOKUP(E503,'TONG HOP'!$E$8:$W$1883,19,0))</f>
        <v/>
      </c>
      <c r="G503" s="17"/>
      <c r="H503" s="226" t="str">
        <f>IF(E503="","",VLOOKUP(G503,'TONG HOP'!$C$8:$E$799,2,0))</f>
        <v/>
      </c>
      <c r="I503" s="226" t="str">
        <f>IF(B503="","",VLOOKUP(G503,'TONG HOP'!$C$8:$F$799,4,0))</f>
        <v/>
      </c>
      <c r="J503" s="63" t="str">
        <f t="shared" si="101"/>
        <v/>
      </c>
      <c r="K503" s="63" t="str">
        <f t="shared" si="102"/>
        <v/>
      </c>
      <c r="L503" s="63">
        <f t="shared" si="96"/>
        <v>0</v>
      </c>
      <c r="M503" s="392" t="str">
        <f>IF(Y503="","",VLOOKUP(G503,'Danh mục CODE'!$D$2:$I$1880,4,0))</f>
        <v/>
      </c>
      <c r="N503" s="392"/>
      <c r="O503" s="392" t="str">
        <f t="shared" si="98"/>
        <v/>
      </c>
      <c r="P503" s="392" t="str">
        <f>IF(Y503="","",VLOOKUP(G503,'Danh mục CODE'!$D$2:$I$1880,5,0))</f>
        <v/>
      </c>
      <c r="Q503" s="392"/>
      <c r="R503" s="392" t="str">
        <f t="shared" si="99"/>
        <v/>
      </c>
      <c r="S503" s="394" t="e">
        <f t="shared" si="105"/>
        <v>#VALUE!</v>
      </c>
      <c r="T503" s="394" t="str">
        <f t="shared" si="103"/>
        <v/>
      </c>
      <c r="U503" s="394" t="str">
        <f t="shared" si="104"/>
        <v/>
      </c>
      <c r="V503" s="424" t="str">
        <f t="shared" si="97"/>
        <v/>
      </c>
      <c r="W503" s="21"/>
      <c r="X503" s="515"/>
      <c r="Y503" s="515"/>
      <c r="Z503" s="513"/>
      <c r="AA503" s="514"/>
    </row>
    <row r="504" spans="1:27">
      <c r="A504" s="50">
        <f t="shared" si="106"/>
        <v>499</v>
      </c>
      <c r="B504" s="580"/>
      <c r="C504" s="23" t="s">
        <v>742</v>
      </c>
      <c r="D504" s="489"/>
      <c r="E504" s="318" t="str">
        <f>IF(G504="","",VLOOKUP(G504,'Danh mục CODE'!$D$2:$J$20064,7,0))</f>
        <v/>
      </c>
      <c r="F504" s="28" t="str">
        <f>IF(E504="","",VLOOKUP(E504,'TONG HOP'!$E$8:$W$1883,19,0))</f>
        <v/>
      </c>
      <c r="G504" s="315"/>
      <c r="H504" s="226" t="str">
        <f>IF(E504="","",VLOOKUP(G504,'TONG HOP'!$C$8:$E$799,2,0))</f>
        <v/>
      </c>
      <c r="I504" s="226" t="str">
        <f>IF(B504="","",VLOOKUP(G504,'TONG HOP'!$C$8:$F$799,4,0))</f>
        <v/>
      </c>
      <c r="J504" s="63" t="str">
        <f t="shared" si="101"/>
        <v/>
      </c>
      <c r="K504" s="63" t="str">
        <f t="shared" si="102"/>
        <v/>
      </c>
      <c r="L504" s="63">
        <f t="shared" si="96"/>
        <v>0</v>
      </c>
      <c r="M504" s="392" t="str">
        <f>IF(Y504="","",VLOOKUP(G504,'Danh mục CODE'!$D$2:$I$1880,4,0))</f>
        <v/>
      </c>
      <c r="N504" s="392"/>
      <c r="O504" s="392" t="str">
        <f t="shared" si="98"/>
        <v/>
      </c>
      <c r="P504" s="392" t="str">
        <f>IF(Y504="","",VLOOKUP(G504,'Danh mục CODE'!$D$2:$I$1880,5,0))</f>
        <v/>
      </c>
      <c r="Q504" s="392"/>
      <c r="R504" s="392" t="str">
        <f t="shared" si="99"/>
        <v/>
      </c>
      <c r="S504" s="394" t="e">
        <f t="shared" si="105"/>
        <v>#VALUE!</v>
      </c>
      <c r="T504" s="394" t="str">
        <f t="shared" si="103"/>
        <v/>
      </c>
      <c r="U504" s="394" t="str">
        <f t="shared" si="104"/>
        <v/>
      </c>
      <c r="V504" s="424" t="str">
        <f t="shared" si="97"/>
        <v/>
      </c>
      <c r="W504" s="21"/>
      <c r="X504" s="515"/>
      <c r="Y504" s="515"/>
      <c r="Z504" s="513"/>
      <c r="AA504" s="514"/>
    </row>
    <row r="505" spans="1:27">
      <c r="A505" s="50">
        <f t="shared" si="106"/>
        <v>500</v>
      </c>
      <c r="B505" s="580"/>
      <c r="C505" s="23" t="s">
        <v>742</v>
      </c>
      <c r="D505" s="489"/>
      <c r="E505" s="318" t="str">
        <f>IF(G505="","",VLOOKUP(G505,'Danh mục CODE'!$D$2:$J$20064,7,0))</f>
        <v/>
      </c>
      <c r="F505" s="28" t="str">
        <f>IF(E505="","",VLOOKUP(E505,'TONG HOP'!$E$8:$W$1883,19,0))</f>
        <v/>
      </c>
      <c r="G505" s="315"/>
      <c r="H505" s="226" t="str">
        <f>IF(E505="","",VLOOKUP(G505,'TONG HOP'!$C$8:$E$799,2,0))</f>
        <v/>
      </c>
      <c r="I505" s="226" t="str">
        <f>IF(B505="","",VLOOKUP(G505,'TONG HOP'!$C$8:$F$799,4,0))</f>
        <v/>
      </c>
      <c r="J505" s="63" t="str">
        <f t="shared" si="101"/>
        <v/>
      </c>
      <c r="K505" s="63" t="str">
        <f t="shared" si="102"/>
        <v/>
      </c>
      <c r="L505" s="63">
        <f t="shared" si="96"/>
        <v>0</v>
      </c>
      <c r="M505" s="392" t="str">
        <f>IF(Y505="","",VLOOKUP(G505,'Danh mục CODE'!$D$2:$I$1880,4,0))</f>
        <v/>
      </c>
      <c r="N505" s="392"/>
      <c r="O505" s="392" t="str">
        <f t="shared" si="98"/>
        <v/>
      </c>
      <c r="P505" s="392" t="str">
        <f>IF(Y505="","",VLOOKUP(G505,'Danh mục CODE'!$D$2:$I$1880,5,0))</f>
        <v/>
      </c>
      <c r="Q505" s="392"/>
      <c r="R505" s="392" t="str">
        <f t="shared" si="99"/>
        <v/>
      </c>
      <c r="S505" s="394" t="e">
        <f t="shared" si="105"/>
        <v>#VALUE!</v>
      </c>
      <c r="T505" s="394" t="str">
        <f t="shared" si="103"/>
        <v/>
      </c>
      <c r="U505" s="394" t="str">
        <f t="shared" si="104"/>
        <v/>
      </c>
      <c r="V505" s="424" t="str">
        <f t="shared" si="97"/>
        <v/>
      </c>
      <c r="W505" s="21"/>
      <c r="X505" s="515"/>
      <c r="Y505" s="515"/>
      <c r="Z505" s="513"/>
      <c r="AA505" s="514"/>
    </row>
    <row r="506" spans="1:27">
      <c r="A506" s="50">
        <f t="shared" si="106"/>
        <v>501</v>
      </c>
      <c r="B506" s="580"/>
      <c r="C506" s="23" t="s">
        <v>742</v>
      </c>
      <c r="D506" s="489"/>
      <c r="E506" s="318" t="str">
        <f>IF(G506="","",VLOOKUP(G506,'Danh mục CODE'!$D$2:$J$20064,7,0))</f>
        <v/>
      </c>
      <c r="F506" s="28" t="str">
        <f>IF(E506="","",VLOOKUP(E506,'TONG HOP'!$E$8:$W$1883,19,0))</f>
        <v/>
      </c>
      <c r="G506" s="315"/>
      <c r="H506" s="226" t="str">
        <f>IF(E506="","",VLOOKUP(G506,'TONG HOP'!$C$8:$E$799,2,0))</f>
        <v/>
      </c>
      <c r="I506" s="226" t="str">
        <f>IF(B506="","",VLOOKUP(G506,'TONG HOP'!$C$8:$F$799,4,0))</f>
        <v/>
      </c>
      <c r="J506" s="63" t="str">
        <f t="shared" si="101"/>
        <v/>
      </c>
      <c r="K506" s="63" t="str">
        <f t="shared" si="102"/>
        <v/>
      </c>
      <c r="L506" s="63">
        <f t="shared" ref="L506:L569" si="107">X506-Y506</f>
        <v>0</v>
      </c>
      <c r="M506" s="392" t="str">
        <f>IF(Y506="","",VLOOKUP(G506,'Danh mục CODE'!$D$2:$I$1880,4,0))</f>
        <v/>
      </c>
      <c r="N506" s="392"/>
      <c r="O506" s="392" t="str">
        <f t="shared" si="98"/>
        <v/>
      </c>
      <c r="P506" s="392" t="str">
        <f>IF(Y506="","",VLOOKUP(G506,'Danh mục CODE'!$D$2:$I$1880,5,0))</f>
        <v/>
      </c>
      <c r="Q506" s="392"/>
      <c r="R506" s="392" t="str">
        <f t="shared" si="99"/>
        <v/>
      </c>
      <c r="S506" s="394" t="e">
        <f t="shared" si="105"/>
        <v>#VALUE!</v>
      </c>
      <c r="T506" s="394" t="str">
        <f t="shared" si="103"/>
        <v/>
      </c>
      <c r="U506" s="394" t="str">
        <f t="shared" si="104"/>
        <v/>
      </c>
      <c r="V506" s="424" t="str">
        <f t="shared" ref="V506:V569" si="108">IF(X506="","",J506-S506-T506-U506)</f>
        <v/>
      </c>
      <c r="W506" s="21"/>
      <c r="X506" s="515"/>
      <c r="Y506" s="515"/>
      <c r="Z506" s="513"/>
      <c r="AA506" s="514"/>
    </row>
    <row r="507" spans="1:27">
      <c r="A507" s="50">
        <f t="shared" si="106"/>
        <v>502</v>
      </c>
      <c r="B507" s="580"/>
      <c r="C507" s="23" t="s">
        <v>742</v>
      </c>
      <c r="D507" s="489"/>
      <c r="E507" s="318" t="str">
        <f>IF(G507="","",VLOOKUP(G507,'Danh mục CODE'!$D$2:$J$20064,7,0))</f>
        <v/>
      </c>
      <c r="F507" s="28" t="str">
        <f>IF(E507="","",VLOOKUP(E507,'TONG HOP'!$E$8:$W$1883,19,0))</f>
        <v/>
      </c>
      <c r="G507" s="315"/>
      <c r="H507" s="226" t="str">
        <f>IF(E507="","",VLOOKUP(G507,'TONG HOP'!$C$8:$E$799,2,0))</f>
        <v/>
      </c>
      <c r="I507" s="226" t="str">
        <f>IF(B507="","",VLOOKUP(G507,'TONG HOP'!$C$8:$F$799,4,0))</f>
        <v/>
      </c>
      <c r="J507" s="63" t="str">
        <f t="shared" si="101"/>
        <v/>
      </c>
      <c r="K507" s="63" t="str">
        <f t="shared" si="102"/>
        <v/>
      </c>
      <c r="L507" s="63">
        <f t="shared" si="107"/>
        <v>0</v>
      </c>
      <c r="M507" s="392" t="str">
        <f>IF(Y507="","",VLOOKUP(G507,'Danh mục CODE'!$D$2:$I$1880,4,0))</f>
        <v/>
      </c>
      <c r="N507" s="392"/>
      <c r="O507" s="392" t="str">
        <f t="shared" si="98"/>
        <v/>
      </c>
      <c r="P507" s="392" t="str">
        <f>IF(Y507="","",VLOOKUP(G507,'Danh mục CODE'!$D$2:$I$1880,5,0))</f>
        <v/>
      </c>
      <c r="Q507" s="392"/>
      <c r="R507" s="392" t="str">
        <f t="shared" si="99"/>
        <v/>
      </c>
      <c r="S507" s="394" t="e">
        <f t="shared" si="105"/>
        <v>#VALUE!</v>
      </c>
      <c r="T507" s="394" t="str">
        <f t="shared" si="103"/>
        <v/>
      </c>
      <c r="U507" s="394" t="str">
        <f t="shared" si="104"/>
        <v/>
      </c>
      <c r="V507" s="424" t="str">
        <f t="shared" si="108"/>
        <v/>
      </c>
      <c r="W507" s="21"/>
      <c r="X507" s="515"/>
      <c r="Y507" s="515"/>
      <c r="Z507" s="513"/>
      <c r="AA507" s="514"/>
    </row>
    <row r="508" spans="1:27">
      <c r="A508" s="50">
        <f t="shared" si="106"/>
        <v>503</v>
      </c>
      <c r="B508" s="580"/>
      <c r="C508" s="23" t="s">
        <v>742</v>
      </c>
      <c r="D508" s="489"/>
      <c r="E508" s="318" t="str">
        <f>IF(G508="","",VLOOKUP(G508,'Danh mục CODE'!$D$2:$J$20064,7,0))</f>
        <v/>
      </c>
      <c r="F508" s="28" t="str">
        <f>IF(E508="","",VLOOKUP(E508,'TONG HOP'!$E$8:$W$1883,19,0))</f>
        <v/>
      </c>
      <c r="G508" s="315"/>
      <c r="H508" s="226" t="str">
        <f>IF(E508="","",VLOOKUP(G508,'TONG HOP'!$C$8:$E$799,2,0))</f>
        <v/>
      </c>
      <c r="I508" s="226" t="str">
        <f>IF(B508="","",VLOOKUP(G508,'TONG HOP'!$C$8:$F$799,4,0))</f>
        <v/>
      </c>
      <c r="J508" s="63" t="str">
        <f t="shared" si="101"/>
        <v/>
      </c>
      <c r="K508" s="63" t="str">
        <f t="shared" si="102"/>
        <v/>
      </c>
      <c r="L508" s="63">
        <f t="shared" si="107"/>
        <v>0</v>
      </c>
      <c r="M508" s="392" t="str">
        <f>IF(Y508="","",VLOOKUP(G508,'Danh mục CODE'!$D$2:$I$1880,4,0))</f>
        <v/>
      </c>
      <c r="N508" s="392"/>
      <c r="O508" s="392" t="str">
        <f t="shared" si="98"/>
        <v/>
      </c>
      <c r="P508" s="392" t="str">
        <f>IF(Y508="","",VLOOKUP(G508,'Danh mục CODE'!$D$2:$I$1880,5,0))</f>
        <v/>
      </c>
      <c r="Q508" s="392"/>
      <c r="R508" s="392" t="str">
        <f t="shared" si="99"/>
        <v/>
      </c>
      <c r="S508" s="394" t="e">
        <f t="shared" si="105"/>
        <v>#VALUE!</v>
      </c>
      <c r="T508" s="394" t="str">
        <f t="shared" si="103"/>
        <v/>
      </c>
      <c r="U508" s="394" t="str">
        <f t="shared" si="104"/>
        <v/>
      </c>
      <c r="V508" s="424" t="str">
        <f t="shared" si="108"/>
        <v/>
      </c>
      <c r="W508" s="21"/>
      <c r="X508" s="515"/>
      <c r="Y508" s="515"/>
      <c r="Z508" s="513"/>
      <c r="AA508" s="514"/>
    </row>
    <row r="509" spans="1:27">
      <c r="A509" s="50">
        <f t="shared" si="106"/>
        <v>504</v>
      </c>
      <c r="B509" s="580"/>
      <c r="C509" s="23" t="s">
        <v>742</v>
      </c>
      <c r="D509" s="489"/>
      <c r="E509" s="318" t="str">
        <f>IF(G509="","",VLOOKUP(G509,'Danh mục CODE'!$D$2:$J$20064,7,0))</f>
        <v/>
      </c>
      <c r="F509" s="28" t="str">
        <f>IF(E509="","",VLOOKUP(E509,'TONG HOP'!$E$8:$W$1883,19,0))</f>
        <v/>
      </c>
      <c r="G509" s="315"/>
      <c r="H509" s="226" t="str">
        <f>IF(E509="","",VLOOKUP(G509,'TONG HOP'!$C$8:$E$799,2,0))</f>
        <v/>
      </c>
      <c r="I509" s="226" t="str">
        <f>IF(B509="","",VLOOKUP(G509,'TONG HOP'!$C$8:$F$799,4,0))</f>
        <v/>
      </c>
      <c r="J509" s="63" t="str">
        <f t="shared" si="101"/>
        <v/>
      </c>
      <c r="K509" s="63" t="str">
        <f t="shared" si="102"/>
        <v/>
      </c>
      <c r="L509" s="63">
        <f t="shared" si="107"/>
        <v>0</v>
      </c>
      <c r="M509" s="392" t="str">
        <f>IF(Y509="","",VLOOKUP(G509,'Danh mục CODE'!$D$2:$I$1880,4,0))</f>
        <v/>
      </c>
      <c r="N509" s="392"/>
      <c r="O509" s="392" t="str">
        <f t="shared" si="98"/>
        <v/>
      </c>
      <c r="P509" s="392" t="str">
        <f>IF(Y509="","",VLOOKUP(G509,'Danh mục CODE'!$D$2:$I$1880,5,0))</f>
        <v/>
      </c>
      <c r="Q509" s="392"/>
      <c r="R509" s="392" t="str">
        <f t="shared" si="99"/>
        <v/>
      </c>
      <c r="S509" s="394" t="e">
        <f t="shared" si="105"/>
        <v>#VALUE!</v>
      </c>
      <c r="T509" s="394" t="str">
        <f t="shared" si="103"/>
        <v/>
      </c>
      <c r="U509" s="394" t="str">
        <f t="shared" si="104"/>
        <v/>
      </c>
      <c r="V509" s="424" t="str">
        <f t="shared" si="108"/>
        <v/>
      </c>
      <c r="W509" s="21"/>
      <c r="X509" s="515"/>
      <c r="Y509" s="515"/>
      <c r="Z509" s="513"/>
      <c r="AA509" s="514"/>
    </row>
    <row r="510" spans="1:27">
      <c r="A510" s="50">
        <f t="shared" si="106"/>
        <v>505</v>
      </c>
      <c r="B510" s="580"/>
      <c r="C510" s="23" t="s">
        <v>742</v>
      </c>
      <c r="D510" s="489"/>
      <c r="E510" s="318" t="str">
        <f>IF(G510="","",VLOOKUP(G510,'Danh mục CODE'!$D$2:$J$20064,7,0))</f>
        <v/>
      </c>
      <c r="F510" s="28" t="str">
        <f>IF(E510="","",VLOOKUP(E510,'TONG HOP'!$E$8:$W$1883,19,0))</f>
        <v/>
      </c>
      <c r="G510" s="315"/>
      <c r="H510" s="226" t="str">
        <f>IF(E510="","",VLOOKUP(G510,'TONG HOP'!$C$8:$E$799,2,0))</f>
        <v/>
      </c>
      <c r="I510" s="226" t="str">
        <f>IF(B510="","",VLOOKUP(G510,'TONG HOP'!$C$8:$F$799,4,0))</f>
        <v/>
      </c>
      <c r="J510" s="63" t="str">
        <f t="shared" si="101"/>
        <v/>
      </c>
      <c r="K510" s="63" t="str">
        <f t="shared" si="102"/>
        <v/>
      </c>
      <c r="L510" s="63">
        <f t="shared" si="107"/>
        <v>0</v>
      </c>
      <c r="M510" s="392" t="str">
        <f>IF(Y510="","",VLOOKUP(G510,'Danh mục CODE'!$D$2:$I$1880,4,0))</f>
        <v/>
      </c>
      <c r="N510" s="392"/>
      <c r="O510" s="392" t="str">
        <f t="shared" si="98"/>
        <v/>
      </c>
      <c r="P510" s="392" t="str">
        <f>IF(Y510="","",VLOOKUP(G510,'Danh mục CODE'!$D$2:$I$1880,5,0))</f>
        <v/>
      </c>
      <c r="Q510" s="392"/>
      <c r="R510" s="392" t="str">
        <f t="shared" si="99"/>
        <v/>
      </c>
      <c r="S510" s="394" t="e">
        <f t="shared" si="105"/>
        <v>#VALUE!</v>
      </c>
      <c r="T510" s="394" t="str">
        <f t="shared" si="103"/>
        <v/>
      </c>
      <c r="U510" s="394" t="str">
        <f t="shared" si="104"/>
        <v/>
      </c>
      <c r="V510" s="424" t="str">
        <f t="shared" si="108"/>
        <v/>
      </c>
      <c r="W510" s="21"/>
      <c r="X510" s="515"/>
      <c r="Y510" s="515"/>
      <c r="Z510" s="513"/>
      <c r="AA510" s="514"/>
    </row>
    <row r="511" spans="1:27">
      <c r="A511" s="50">
        <f t="shared" si="106"/>
        <v>506</v>
      </c>
      <c r="B511" s="580"/>
      <c r="C511" s="23" t="s">
        <v>742</v>
      </c>
      <c r="D511" s="489"/>
      <c r="E511" s="318" t="str">
        <f>IF(G511="","",VLOOKUP(G511,'Danh mục CODE'!$D$2:$J$20064,7,0))</f>
        <v/>
      </c>
      <c r="F511" s="28" t="str">
        <f>IF(E511="","",VLOOKUP(E511,'TONG HOP'!$E$8:$W$1883,19,0))</f>
        <v/>
      </c>
      <c r="G511" s="315"/>
      <c r="H511" s="226" t="str">
        <f>IF(E511="","",VLOOKUP(G511,'TONG HOP'!$C$8:$E$799,2,0))</f>
        <v/>
      </c>
      <c r="I511" s="226" t="str">
        <f>IF(B511="","",VLOOKUP(G511,'TONG HOP'!$C$8:$F$799,4,0))</f>
        <v/>
      </c>
      <c r="J511" s="63" t="str">
        <f t="shared" si="101"/>
        <v/>
      </c>
      <c r="K511" s="63" t="str">
        <f t="shared" si="102"/>
        <v/>
      </c>
      <c r="L511" s="63">
        <f t="shared" si="107"/>
        <v>0</v>
      </c>
      <c r="M511" s="392" t="str">
        <f>IF(Y511="","",VLOOKUP(G511,'Danh mục CODE'!$D$2:$I$1880,4,0))</f>
        <v/>
      </c>
      <c r="N511" s="392"/>
      <c r="O511" s="392" t="str">
        <f t="shared" si="98"/>
        <v/>
      </c>
      <c r="P511" s="392" t="str">
        <f>IF(Y511="","",VLOOKUP(G511,'Danh mục CODE'!$D$2:$I$1880,5,0))</f>
        <v/>
      </c>
      <c r="Q511" s="392"/>
      <c r="R511" s="392" t="str">
        <f t="shared" si="99"/>
        <v/>
      </c>
      <c r="S511" s="394" t="e">
        <f t="shared" si="105"/>
        <v>#VALUE!</v>
      </c>
      <c r="T511" s="394" t="str">
        <f t="shared" si="103"/>
        <v/>
      </c>
      <c r="U511" s="394" t="str">
        <f t="shared" si="104"/>
        <v/>
      </c>
      <c r="V511" s="424" t="str">
        <f t="shared" si="108"/>
        <v/>
      </c>
      <c r="W511" s="21"/>
      <c r="X511" s="515"/>
      <c r="Y511" s="515"/>
      <c r="Z511" s="513"/>
      <c r="AA511" s="514"/>
    </row>
    <row r="512" spans="1:27">
      <c r="A512" s="50">
        <f t="shared" si="106"/>
        <v>507</v>
      </c>
      <c r="B512" s="580"/>
      <c r="C512" s="23" t="s">
        <v>742</v>
      </c>
      <c r="D512" s="489"/>
      <c r="E512" s="318" t="str">
        <f>IF(G512="","",VLOOKUP(G512,'Danh mục CODE'!$D$2:$J$20064,7,0))</f>
        <v/>
      </c>
      <c r="F512" s="28" t="str">
        <f>IF(E512="","",VLOOKUP(E512,'TONG HOP'!$E$8:$W$1883,19,0))</f>
        <v/>
      </c>
      <c r="G512" s="17"/>
      <c r="H512" s="226" t="str">
        <f>IF(E512="","",VLOOKUP(G512,'TONG HOP'!$C$8:$E$799,2,0))</f>
        <v/>
      </c>
      <c r="I512" s="226" t="str">
        <f>IF(B512="","",VLOOKUP(G512,'TONG HOP'!$C$8:$F$799,4,0))</f>
        <v/>
      </c>
      <c r="J512" s="63" t="str">
        <f t="shared" si="101"/>
        <v/>
      </c>
      <c r="K512" s="63" t="str">
        <f t="shared" si="102"/>
        <v/>
      </c>
      <c r="L512" s="63">
        <f t="shared" si="107"/>
        <v>0</v>
      </c>
      <c r="M512" s="392" t="str">
        <f>IF(Y512="","",VLOOKUP(G512,'Danh mục CODE'!$D$2:$I$1880,4,0))</f>
        <v/>
      </c>
      <c r="N512" s="392"/>
      <c r="O512" s="392" t="str">
        <f t="shared" si="98"/>
        <v/>
      </c>
      <c r="P512" s="392" t="str">
        <f>IF(Y512="","",VLOOKUP(G512,'Danh mục CODE'!$D$2:$I$1880,5,0))</f>
        <v/>
      </c>
      <c r="Q512" s="392"/>
      <c r="R512" s="392" t="str">
        <f t="shared" si="99"/>
        <v/>
      </c>
      <c r="S512" s="394" t="e">
        <f t="shared" si="105"/>
        <v>#VALUE!</v>
      </c>
      <c r="T512" s="394" t="str">
        <f t="shared" si="103"/>
        <v/>
      </c>
      <c r="U512" s="394" t="str">
        <f t="shared" si="104"/>
        <v/>
      </c>
      <c r="V512" s="424" t="str">
        <f t="shared" si="108"/>
        <v/>
      </c>
      <c r="W512" s="21"/>
      <c r="X512" s="515"/>
      <c r="Y512" s="515"/>
      <c r="Z512" s="513"/>
      <c r="AA512" s="581"/>
    </row>
    <row r="513" spans="1:27">
      <c r="A513" s="50">
        <f t="shared" si="106"/>
        <v>508</v>
      </c>
      <c r="B513" s="580"/>
      <c r="C513" s="23" t="s">
        <v>742</v>
      </c>
      <c r="D513" s="489"/>
      <c r="E513" s="318" t="str">
        <f>IF(G513="","",VLOOKUP(G513,'Danh mục CODE'!$D$2:$J$20064,7,0))</f>
        <v/>
      </c>
      <c r="F513" s="28" t="str">
        <f>IF(E513="","",VLOOKUP(E513,'TONG HOP'!$E$8:$W$1883,19,0))</f>
        <v/>
      </c>
      <c r="G513" s="17"/>
      <c r="H513" s="226" t="str">
        <f>IF(E513="","",VLOOKUP(G513,'TONG HOP'!$C$8:$E$799,2,0))</f>
        <v/>
      </c>
      <c r="I513" s="226" t="str">
        <f>IF(B513="","",VLOOKUP(G513,'TONG HOP'!$C$8:$F$799,4,0))</f>
        <v/>
      </c>
      <c r="J513" s="63" t="str">
        <f t="shared" si="101"/>
        <v/>
      </c>
      <c r="K513" s="63" t="str">
        <f t="shared" si="102"/>
        <v/>
      </c>
      <c r="L513" s="63">
        <f t="shared" si="107"/>
        <v>0</v>
      </c>
      <c r="M513" s="392" t="str">
        <f>IF(Y513="","",VLOOKUP(G513,'Danh mục CODE'!$D$2:$I$1880,4,0))</f>
        <v/>
      </c>
      <c r="N513" s="392"/>
      <c r="O513" s="392" t="str">
        <f t="shared" si="98"/>
        <v/>
      </c>
      <c r="P513" s="392" t="str">
        <f>IF(Y513="","",VLOOKUP(G513,'Danh mục CODE'!$D$2:$I$1880,5,0))</f>
        <v/>
      </c>
      <c r="Q513" s="392"/>
      <c r="R513" s="392" t="str">
        <f t="shared" si="99"/>
        <v/>
      </c>
      <c r="S513" s="394" t="e">
        <f t="shared" si="105"/>
        <v>#VALUE!</v>
      </c>
      <c r="T513" s="394" t="str">
        <f t="shared" si="103"/>
        <v/>
      </c>
      <c r="U513" s="394" t="str">
        <f t="shared" si="104"/>
        <v/>
      </c>
      <c r="V513" s="424" t="str">
        <f t="shared" si="108"/>
        <v/>
      </c>
      <c r="W513" s="21"/>
      <c r="X513" s="515"/>
      <c r="Y513" s="515"/>
      <c r="Z513" s="513"/>
      <c r="AA513" s="514"/>
    </row>
    <row r="514" spans="1:27">
      <c r="A514" s="50">
        <f t="shared" si="106"/>
        <v>509</v>
      </c>
      <c r="B514" s="580"/>
      <c r="C514" s="23" t="s">
        <v>742</v>
      </c>
      <c r="D514" s="489"/>
      <c r="E514" s="318" t="str">
        <f>IF(G514="","",VLOOKUP(G514,'Danh mục CODE'!$D$2:$J$20064,7,0))</f>
        <v/>
      </c>
      <c r="F514" s="28" t="str">
        <f>IF(E514="","",VLOOKUP(E514,'TONG HOP'!$E$8:$W$1883,19,0))</f>
        <v/>
      </c>
      <c r="G514" s="17"/>
      <c r="H514" s="226" t="str">
        <f>IF(E514="","",VLOOKUP(G514,'TONG HOP'!$C$8:$E$799,2,0))</f>
        <v/>
      </c>
      <c r="I514" s="226" t="str">
        <f>IF(B514="","",VLOOKUP(G514,'TONG HOP'!$C$8:$F$799,4,0))</f>
        <v/>
      </c>
      <c r="J514" s="63" t="str">
        <f t="shared" si="101"/>
        <v/>
      </c>
      <c r="K514" s="63" t="str">
        <f t="shared" si="102"/>
        <v/>
      </c>
      <c r="L514" s="63">
        <f t="shared" si="107"/>
        <v>0</v>
      </c>
      <c r="M514" s="392" t="str">
        <f>IF(Y514="","",VLOOKUP(G514,'Danh mục CODE'!$D$2:$I$1880,4,0))</f>
        <v/>
      </c>
      <c r="N514" s="392"/>
      <c r="O514" s="392" t="str">
        <f t="shared" si="98"/>
        <v/>
      </c>
      <c r="P514" s="392" t="str">
        <f>IF(Y514="","",VLOOKUP(G514,'Danh mục CODE'!$D$2:$I$1880,5,0))</f>
        <v/>
      </c>
      <c r="Q514" s="392"/>
      <c r="R514" s="392" t="str">
        <f t="shared" si="99"/>
        <v/>
      </c>
      <c r="S514" s="394" t="e">
        <f t="shared" si="105"/>
        <v>#VALUE!</v>
      </c>
      <c r="T514" s="394" t="str">
        <f t="shared" si="103"/>
        <v/>
      </c>
      <c r="U514" s="394" t="str">
        <f t="shared" si="104"/>
        <v/>
      </c>
      <c r="V514" s="424" t="str">
        <f t="shared" si="108"/>
        <v/>
      </c>
      <c r="W514" s="21"/>
      <c r="X514" s="515"/>
      <c r="Y514" s="515"/>
      <c r="Z514" s="513"/>
      <c r="AA514" s="581"/>
    </row>
    <row r="515" spans="1:27">
      <c r="A515" s="50">
        <f t="shared" si="106"/>
        <v>510</v>
      </c>
      <c r="B515" s="580"/>
      <c r="C515" s="23" t="s">
        <v>742</v>
      </c>
      <c r="D515" s="489"/>
      <c r="E515" s="318" t="str">
        <f>IF(G515="","",VLOOKUP(G515,'Danh mục CODE'!$D$2:$J$20064,7,0))</f>
        <v/>
      </c>
      <c r="F515" s="28" t="str">
        <f>IF(E515="","",VLOOKUP(E515,'TONG HOP'!$E$8:$W$1883,19,0))</f>
        <v/>
      </c>
      <c r="G515" s="17"/>
      <c r="H515" s="226" t="str">
        <f>IF(E515="","",VLOOKUP(G515,'TONG HOP'!$C$8:$E$799,2,0))</f>
        <v/>
      </c>
      <c r="I515" s="226" t="str">
        <f>IF(B515="","",VLOOKUP(G515,'TONG HOP'!$C$8:$F$799,4,0))</f>
        <v/>
      </c>
      <c r="J515" s="63" t="str">
        <f t="shared" si="101"/>
        <v/>
      </c>
      <c r="K515" s="63" t="str">
        <f t="shared" si="102"/>
        <v/>
      </c>
      <c r="L515" s="63">
        <f t="shared" si="107"/>
        <v>0</v>
      </c>
      <c r="M515" s="392" t="str">
        <f>IF(Y515="","",VLOOKUP(G515,'Danh mục CODE'!$D$2:$I$1880,4,0))</f>
        <v/>
      </c>
      <c r="N515" s="392"/>
      <c r="O515" s="392" t="str">
        <f t="shared" si="98"/>
        <v/>
      </c>
      <c r="P515" s="392" t="str">
        <f>IF(Y515="","",VLOOKUP(G515,'Danh mục CODE'!$D$2:$I$1880,5,0))</f>
        <v/>
      </c>
      <c r="Q515" s="392"/>
      <c r="R515" s="392" t="str">
        <f t="shared" si="99"/>
        <v/>
      </c>
      <c r="S515" s="394" t="e">
        <f t="shared" si="105"/>
        <v>#VALUE!</v>
      </c>
      <c r="T515" s="394" t="str">
        <f t="shared" si="103"/>
        <v/>
      </c>
      <c r="U515" s="394" t="str">
        <f t="shared" si="104"/>
        <v/>
      </c>
      <c r="V515" s="424" t="str">
        <f t="shared" si="108"/>
        <v/>
      </c>
      <c r="W515" s="21"/>
      <c r="X515" s="515"/>
      <c r="Y515" s="515"/>
      <c r="Z515" s="513"/>
      <c r="AA515" s="514"/>
    </row>
    <row r="516" spans="1:27">
      <c r="A516" s="50">
        <f t="shared" si="106"/>
        <v>511</v>
      </c>
      <c r="B516" s="580"/>
      <c r="C516" s="23" t="s">
        <v>742</v>
      </c>
      <c r="D516" s="489"/>
      <c r="E516" s="318" t="str">
        <f>IF(G516="","",VLOOKUP(G516,'Danh mục CODE'!$D$2:$J$20064,7,0))</f>
        <v/>
      </c>
      <c r="F516" s="28" t="str">
        <f>IF(E516="","",VLOOKUP(E516,'TONG HOP'!$E$8:$W$1883,19,0))</f>
        <v/>
      </c>
      <c r="G516" s="17"/>
      <c r="H516" s="226" t="str">
        <f>IF(E516="","",VLOOKUP(G516,'TONG HOP'!$C$8:$E$799,2,0))</f>
        <v/>
      </c>
      <c r="I516" s="226" t="str">
        <f>IF(B516="","",VLOOKUP(G516,'TONG HOP'!$C$8:$F$799,4,0))</f>
        <v/>
      </c>
      <c r="J516" s="63" t="str">
        <f t="shared" si="101"/>
        <v/>
      </c>
      <c r="K516" s="63" t="str">
        <f t="shared" si="102"/>
        <v/>
      </c>
      <c r="L516" s="63">
        <f t="shared" si="107"/>
        <v>0</v>
      </c>
      <c r="M516" s="392" t="str">
        <f>IF(Y516="","",VLOOKUP(G516,'Danh mục CODE'!$D$2:$I$1880,4,0))</f>
        <v/>
      </c>
      <c r="N516" s="392"/>
      <c r="O516" s="392" t="str">
        <f t="shared" si="98"/>
        <v/>
      </c>
      <c r="P516" s="392" t="str">
        <f>IF(Y516="","",VLOOKUP(G516,'Danh mục CODE'!$D$2:$I$1880,5,0))</f>
        <v/>
      </c>
      <c r="Q516" s="392"/>
      <c r="R516" s="392" t="str">
        <f t="shared" si="99"/>
        <v/>
      </c>
      <c r="S516" s="394" t="e">
        <f t="shared" si="105"/>
        <v>#VALUE!</v>
      </c>
      <c r="T516" s="394" t="str">
        <f t="shared" si="103"/>
        <v/>
      </c>
      <c r="U516" s="394" t="str">
        <f t="shared" si="104"/>
        <v/>
      </c>
      <c r="V516" s="424" t="str">
        <f t="shared" si="108"/>
        <v/>
      </c>
      <c r="W516" s="21"/>
      <c r="X516" s="515"/>
      <c r="Y516" s="515"/>
      <c r="Z516" s="513"/>
      <c r="AA516" s="581"/>
    </row>
    <row r="517" spans="1:27">
      <c r="A517" s="50">
        <f t="shared" si="106"/>
        <v>512</v>
      </c>
      <c r="B517" s="580"/>
      <c r="C517" s="23" t="s">
        <v>742</v>
      </c>
      <c r="D517" s="489"/>
      <c r="E517" s="318" t="str">
        <f>IF(G517="","",VLOOKUP(G517,'Danh mục CODE'!$D$2:$J$20064,7,0))</f>
        <v/>
      </c>
      <c r="F517" s="28" t="str">
        <f>IF(E517="","",VLOOKUP(E517,'TONG HOP'!$E$8:$W$1883,19,0))</f>
        <v/>
      </c>
      <c r="G517" s="17"/>
      <c r="H517" s="226" t="str">
        <f>IF(E517="","",VLOOKUP(G517,'TONG HOP'!$C$8:$E$799,2,0))</f>
        <v/>
      </c>
      <c r="I517" s="226" t="str">
        <f>IF(B517="","",VLOOKUP(G517,'TONG HOP'!$C$8:$F$799,4,0))</f>
        <v/>
      </c>
      <c r="J517" s="63" t="str">
        <f t="shared" si="101"/>
        <v/>
      </c>
      <c r="K517" s="63" t="str">
        <f t="shared" si="102"/>
        <v/>
      </c>
      <c r="L517" s="63">
        <f t="shared" si="107"/>
        <v>0</v>
      </c>
      <c r="M517" s="392" t="str">
        <f>IF(Y517="","",VLOOKUP(G517,'Danh mục CODE'!$D$2:$I$1880,4,0))</f>
        <v/>
      </c>
      <c r="N517" s="392"/>
      <c r="O517" s="392" t="str">
        <f t="shared" si="98"/>
        <v/>
      </c>
      <c r="P517" s="392" t="str">
        <f>IF(Y517="","",VLOOKUP(G517,'Danh mục CODE'!$D$2:$I$1880,5,0))</f>
        <v/>
      </c>
      <c r="Q517" s="392"/>
      <c r="R517" s="392" t="str">
        <f t="shared" si="99"/>
        <v/>
      </c>
      <c r="S517" s="394" t="e">
        <f t="shared" si="105"/>
        <v>#VALUE!</v>
      </c>
      <c r="T517" s="394" t="str">
        <f t="shared" si="103"/>
        <v/>
      </c>
      <c r="U517" s="394" t="str">
        <f t="shared" si="104"/>
        <v/>
      </c>
      <c r="V517" s="424" t="str">
        <f t="shared" si="108"/>
        <v/>
      </c>
      <c r="W517" s="21"/>
      <c r="X517" s="515"/>
      <c r="Y517" s="515"/>
      <c r="Z517" s="513"/>
      <c r="AA517" s="514"/>
    </row>
    <row r="518" spans="1:27">
      <c r="A518" s="50">
        <f t="shared" si="106"/>
        <v>513</v>
      </c>
      <c r="B518" s="580"/>
      <c r="C518" s="23" t="s">
        <v>742</v>
      </c>
      <c r="D518" s="489"/>
      <c r="E518" s="318" t="str">
        <f>IF(G518="","",VLOOKUP(G518,'Danh mục CODE'!$D$2:$J$20064,7,0))</f>
        <v/>
      </c>
      <c r="F518" s="28" t="str">
        <f>IF(E518="","",VLOOKUP(E518,'TONG HOP'!$E$8:$W$1883,19,0))</f>
        <v/>
      </c>
      <c r="G518" s="17"/>
      <c r="H518" s="226" t="str">
        <f>IF(E518="","",VLOOKUP(G518,'TONG HOP'!$C$8:$E$799,2,0))</f>
        <v/>
      </c>
      <c r="I518" s="226" t="str">
        <f>IF(B518="","",VLOOKUP(G518,'TONG HOP'!$C$8:$F$799,4,0))</f>
        <v/>
      </c>
      <c r="J518" s="63" t="str">
        <f t="shared" si="101"/>
        <v/>
      </c>
      <c r="K518" s="63" t="str">
        <f t="shared" si="102"/>
        <v/>
      </c>
      <c r="L518" s="63">
        <f t="shared" si="107"/>
        <v>0</v>
      </c>
      <c r="M518" s="392" t="str">
        <f>IF(Y518="","",VLOOKUP(G518,'Danh mục CODE'!$D$2:$I$1880,4,0))</f>
        <v/>
      </c>
      <c r="N518" s="392"/>
      <c r="O518" s="392" t="str">
        <f t="shared" ref="O518:O581" si="109">IF(X518="","",IF(M518-N518&lt;0,-(M518-N518),0))</f>
        <v/>
      </c>
      <c r="P518" s="392" t="str">
        <f>IF(Y518="","",VLOOKUP(G518,'Danh mục CODE'!$D$2:$I$1880,5,0))</f>
        <v/>
      </c>
      <c r="Q518" s="392"/>
      <c r="R518" s="392" t="str">
        <f t="shared" ref="R518:R581" si="110">IF(X518="","",IF(P518-Q518&lt;0,-(P518-Q518),0))</f>
        <v/>
      </c>
      <c r="S518" s="394" t="e">
        <f t="shared" ref="S518:S581" si="111">IF(T518=0,"",J518-T518-U518)</f>
        <v>#VALUE!</v>
      </c>
      <c r="T518" s="394" t="str">
        <f t="shared" si="103"/>
        <v/>
      </c>
      <c r="U518" s="394" t="str">
        <f t="shared" si="104"/>
        <v/>
      </c>
      <c r="V518" s="424" t="str">
        <f t="shared" si="108"/>
        <v/>
      </c>
      <c r="W518" s="21"/>
      <c r="X518" s="515"/>
      <c r="Y518" s="515"/>
      <c r="Z518" s="513"/>
      <c r="AA518" s="514"/>
    </row>
    <row r="519" spans="1:27">
      <c r="A519" s="50">
        <f t="shared" si="106"/>
        <v>514</v>
      </c>
      <c r="B519" s="580"/>
      <c r="C519" s="23" t="s">
        <v>742</v>
      </c>
      <c r="D519" s="489"/>
      <c r="E519" s="318" t="str">
        <f>IF(G519="","",VLOOKUP(G519,'Danh mục CODE'!$D$2:$J$20064,7,0))</f>
        <v/>
      </c>
      <c r="F519" s="28" t="str">
        <f>IF(E519="","",VLOOKUP(E519,'TONG HOP'!$E$8:$W$1883,19,0))</f>
        <v/>
      </c>
      <c r="G519" s="17"/>
      <c r="H519" s="226" t="str">
        <f>IF(E519="","",VLOOKUP(G519,'TONG HOP'!$C$8:$E$799,2,0))</f>
        <v/>
      </c>
      <c r="I519" s="226" t="str">
        <f>IF(B519="","",VLOOKUP(G519,'TONG HOP'!$C$8:$F$799,4,0))</f>
        <v/>
      </c>
      <c r="J519" s="63" t="str">
        <f t="shared" ref="J519:J582" si="112">IF(X519="","",K519-K519*M519)</f>
        <v/>
      </c>
      <c r="K519" s="63" t="str">
        <f t="shared" ref="K519:K582" si="113">IF(AND(X519="",N519="",Q519="",R519=""),"",L519-L519*O519-(L519-L519*O519)*R519)</f>
        <v/>
      </c>
      <c r="L519" s="63">
        <f t="shared" si="107"/>
        <v>0</v>
      </c>
      <c r="M519" s="392" t="str">
        <f>IF(Y519="","",VLOOKUP(G519,'Danh mục CODE'!$D$2:$I$1880,4,0))</f>
        <v/>
      </c>
      <c r="N519" s="392"/>
      <c r="O519" s="392" t="str">
        <f t="shared" si="109"/>
        <v/>
      </c>
      <c r="P519" s="392" t="str">
        <f>IF(Y519="","",VLOOKUP(G519,'Danh mục CODE'!$D$2:$I$1880,5,0))</f>
        <v/>
      </c>
      <c r="Q519" s="392"/>
      <c r="R519" s="392" t="str">
        <f t="shared" si="110"/>
        <v/>
      </c>
      <c r="S519" s="394" t="e">
        <f t="shared" si="111"/>
        <v>#VALUE!</v>
      </c>
      <c r="T519" s="394" t="str">
        <f t="shared" si="103"/>
        <v/>
      </c>
      <c r="U519" s="394" t="str">
        <f t="shared" si="104"/>
        <v/>
      </c>
      <c r="V519" s="424" t="str">
        <f t="shared" si="108"/>
        <v/>
      </c>
      <c r="W519" s="21"/>
      <c r="X519" s="515"/>
      <c r="Y519" s="515"/>
      <c r="Z519" s="513"/>
      <c r="AA519" s="581"/>
    </row>
    <row r="520" spans="1:27">
      <c r="A520" s="50">
        <f t="shared" si="106"/>
        <v>515</v>
      </c>
      <c r="B520" s="580"/>
      <c r="C520" s="23" t="s">
        <v>742</v>
      </c>
      <c r="D520" s="489"/>
      <c r="E520" s="318" t="str">
        <f>IF(G520="","",VLOOKUP(G520,'Danh mục CODE'!$D$2:$J$20064,7,0))</f>
        <v/>
      </c>
      <c r="F520" s="28" t="str">
        <f>IF(E520="","",VLOOKUP(E520,'TONG HOP'!$E$8:$W$1883,19,0))</f>
        <v/>
      </c>
      <c r="G520" s="17"/>
      <c r="H520" s="226" t="str">
        <f>IF(E520="","",VLOOKUP(G520,'TONG HOP'!$C$8:$E$799,2,0))</f>
        <v/>
      </c>
      <c r="I520" s="226" t="str">
        <f>IF(B520="","",VLOOKUP(G520,'TONG HOP'!$C$8:$F$799,4,0))</f>
        <v/>
      </c>
      <c r="J520" s="63" t="str">
        <f t="shared" si="112"/>
        <v/>
      </c>
      <c r="K520" s="63" t="str">
        <f t="shared" si="113"/>
        <v/>
      </c>
      <c r="L520" s="63">
        <f t="shared" si="107"/>
        <v>0</v>
      </c>
      <c r="M520" s="392" t="str">
        <f>IF(Y520="","",VLOOKUP(G520,'Danh mục CODE'!$D$2:$I$1880,4,0))</f>
        <v/>
      </c>
      <c r="N520" s="392"/>
      <c r="O520" s="392" t="str">
        <f t="shared" si="109"/>
        <v/>
      </c>
      <c r="P520" s="392" t="str">
        <f>IF(Y520="","",VLOOKUP(G520,'Danh mục CODE'!$D$2:$I$1880,5,0))</f>
        <v/>
      </c>
      <c r="Q520" s="392"/>
      <c r="R520" s="392" t="str">
        <f t="shared" si="110"/>
        <v/>
      </c>
      <c r="S520" s="394" t="e">
        <f t="shared" si="111"/>
        <v>#VALUE!</v>
      </c>
      <c r="T520" s="394" t="str">
        <f t="shared" si="103"/>
        <v/>
      </c>
      <c r="U520" s="394" t="str">
        <f t="shared" si="104"/>
        <v/>
      </c>
      <c r="V520" s="424" t="str">
        <f t="shared" si="108"/>
        <v/>
      </c>
      <c r="W520" s="21"/>
      <c r="X520" s="515"/>
      <c r="Y520" s="515"/>
      <c r="Z520" s="513"/>
      <c r="AA520" s="514"/>
    </row>
    <row r="521" spans="1:27">
      <c r="A521" s="50">
        <f t="shared" ref="A521:A530" si="114">A520+1</f>
        <v>516</v>
      </c>
      <c r="B521" s="580"/>
      <c r="C521" s="23" t="s">
        <v>742</v>
      </c>
      <c r="D521" s="489"/>
      <c r="E521" s="318" t="str">
        <f>IF(G521="","",VLOOKUP(G521,'Danh mục CODE'!$D$2:$J$20064,7,0))</f>
        <v/>
      </c>
      <c r="F521" s="28" t="str">
        <f>IF(E521="","",VLOOKUP(E521,'TONG HOP'!$E$8:$W$1883,19,0))</f>
        <v/>
      </c>
      <c r="G521" s="17"/>
      <c r="H521" s="226" t="str">
        <f>IF(E521="","",VLOOKUP(G521,'TONG HOP'!$C$8:$E$799,2,0))</f>
        <v/>
      </c>
      <c r="I521" s="226" t="str">
        <f>IF(B521="","",VLOOKUP(G521,'TONG HOP'!$C$8:$F$799,4,0))</f>
        <v/>
      </c>
      <c r="J521" s="63" t="str">
        <f t="shared" si="112"/>
        <v/>
      </c>
      <c r="K521" s="63" t="str">
        <f t="shared" si="113"/>
        <v/>
      </c>
      <c r="L521" s="63">
        <f t="shared" si="107"/>
        <v>0</v>
      </c>
      <c r="M521" s="392" t="str">
        <f>IF(Y521="","",VLOOKUP(G521,'Danh mục CODE'!$D$2:$I$1880,4,0))</f>
        <v/>
      </c>
      <c r="N521" s="392"/>
      <c r="O521" s="392" t="str">
        <f t="shared" si="109"/>
        <v/>
      </c>
      <c r="P521" s="392" t="str">
        <f>IF(Y521="","",VLOOKUP(G521,'Danh mục CODE'!$D$2:$I$1880,5,0))</f>
        <v/>
      </c>
      <c r="Q521" s="392"/>
      <c r="R521" s="392" t="str">
        <f t="shared" si="110"/>
        <v/>
      </c>
      <c r="S521" s="394" t="e">
        <f t="shared" si="111"/>
        <v>#VALUE!</v>
      </c>
      <c r="T521" s="394" t="str">
        <f t="shared" ref="T521:T584" si="115">IF(X521="","",IF(Q521&lt;P521,K521*Q521,K521*P521))</f>
        <v/>
      </c>
      <c r="U521" s="394" t="str">
        <f t="shared" ref="U521:U584" si="116">IF(X521="","",K521*R521)</f>
        <v/>
      </c>
      <c r="V521" s="424" t="str">
        <f t="shared" si="108"/>
        <v/>
      </c>
      <c r="W521" s="21"/>
      <c r="X521" s="515"/>
      <c r="Y521" s="515"/>
      <c r="Z521" s="513"/>
      <c r="AA521" s="581"/>
    </row>
    <row r="522" spans="1:27">
      <c r="A522" s="50">
        <f t="shared" si="114"/>
        <v>517</v>
      </c>
      <c r="B522" s="580"/>
      <c r="C522" s="23" t="s">
        <v>742</v>
      </c>
      <c r="D522" s="489"/>
      <c r="E522" s="318" t="str">
        <f>IF(G522="","",VLOOKUP(G522,'Danh mục CODE'!$D$2:$J$20064,7,0))</f>
        <v/>
      </c>
      <c r="F522" s="28" t="str">
        <f>IF(E522="","",VLOOKUP(E522,'TONG HOP'!$E$8:$W$1883,19,0))</f>
        <v/>
      </c>
      <c r="G522" s="17"/>
      <c r="H522" s="226" t="str">
        <f>IF(E522="","",VLOOKUP(G522,'TONG HOP'!$C$8:$E$799,2,0))</f>
        <v/>
      </c>
      <c r="I522" s="226" t="str">
        <f>IF(B522="","",VLOOKUP(G522,'TONG HOP'!$C$8:$F$799,4,0))</f>
        <v/>
      </c>
      <c r="J522" s="63" t="str">
        <f t="shared" si="112"/>
        <v/>
      </c>
      <c r="K522" s="63" t="str">
        <f t="shared" si="113"/>
        <v/>
      </c>
      <c r="L522" s="63">
        <f t="shared" si="107"/>
        <v>0</v>
      </c>
      <c r="M522" s="392" t="str">
        <f>IF(Y522="","",VLOOKUP(G522,'Danh mục CODE'!$D$2:$I$1880,4,0))</f>
        <v/>
      </c>
      <c r="N522" s="392"/>
      <c r="O522" s="392" t="str">
        <f t="shared" si="109"/>
        <v/>
      </c>
      <c r="P522" s="392" t="str">
        <f>IF(Y522="","",VLOOKUP(G522,'Danh mục CODE'!$D$2:$I$1880,5,0))</f>
        <v/>
      </c>
      <c r="Q522" s="392"/>
      <c r="R522" s="392" t="str">
        <f t="shared" si="110"/>
        <v/>
      </c>
      <c r="S522" s="394" t="e">
        <f t="shared" si="111"/>
        <v>#VALUE!</v>
      </c>
      <c r="T522" s="394" t="str">
        <f t="shared" si="115"/>
        <v/>
      </c>
      <c r="U522" s="394" t="str">
        <f t="shared" si="116"/>
        <v/>
      </c>
      <c r="V522" s="424" t="str">
        <f t="shared" si="108"/>
        <v/>
      </c>
      <c r="W522" s="21"/>
      <c r="X522" s="515"/>
      <c r="Y522" s="515"/>
      <c r="Z522" s="513"/>
      <c r="AA522" s="514"/>
    </row>
    <row r="523" spans="1:27">
      <c r="A523" s="50">
        <f t="shared" si="114"/>
        <v>518</v>
      </c>
      <c r="B523" s="580"/>
      <c r="C523" s="23" t="s">
        <v>742</v>
      </c>
      <c r="D523" s="489"/>
      <c r="E523" s="318" t="str">
        <f>IF(G523="","",VLOOKUP(G523,'Danh mục CODE'!$D$2:$J$20064,7,0))</f>
        <v/>
      </c>
      <c r="F523" s="28" t="str">
        <f>IF(E523="","",VLOOKUP(E523,'TONG HOP'!$E$8:$W$1883,19,0))</f>
        <v/>
      </c>
      <c r="G523" s="17"/>
      <c r="H523" s="226" t="str">
        <f>IF(E523="","",VLOOKUP(G523,'TONG HOP'!$C$8:$E$799,2,0))</f>
        <v/>
      </c>
      <c r="I523" s="226" t="str">
        <f>IF(B523="","",VLOOKUP(G523,'TONG HOP'!$C$8:$F$799,4,0))</f>
        <v/>
      </c>
      <c r="J523" s="63" t="str">
        <f t="shared" si="112"/>
        <v/>
      </c>
      <c r="K523" s="63" t="str">
        <f t="shared" si="113"/>
        <v/>
      </c>
      <c r="L523" s="63">
        <f t="shared" si="107"/>
        <v>0</v>
      </c>
      <c r="M523" s="392" t="str">
        <f>IF(Y523="","",VLOOKUP(G523,'Danh mục CODE'!$D$2:$I$1880,4,0))</f>
        <v/>
      </c>
      <c r="N523" s="392"/>
      <c r="O523" s="392" t="str">
        <f t="shared" si="109"/>
        <v/>
      </c>
      <c r="P523" s="392" t="str">
        <f>IF(Y523="","",VLOOKUP(G523,'Danh mục CODE'!$D$2:$I$1880,5,0))</f>
        <v/>
      </c>
      <c r="Q523" s="392"/>
      <c r="R523" s="392" t="str">
        <f t="shared" si="110"/>
        <v/>
      </c>
      <c r="S523" s="394" t="e">
        <f t="shared" si="111"/>
        <v>#VALUE!</v>
      </c>
      <c r="T523" s="394" t="str">
        <f t="shared" si="115"/>
        <v/>
      </c>
      <c r="U523" s="394" t="str">
        <f t="shared" si="116"/>
        <v/>
      </c>
      <c r="V523" s="424" t="str">
        <f t="shared" si="108"/>
        <v/>
      </c>
      <c r="W523" s="21"/>
      <c r="X523" s="515"/>
      <c r="Y523" s="515"/>
      <c r="Z523" s="513"/>
      <c r="AA523" s="581"/>
    </row>
    <row r="524" spans="1:27">
      <c r="A524" s="50">
        <f t="shared" si="114"/>
        <v>519</v>
      </c>
      <c r="B524" s="580"/>
      <c r="C524" s="23" t="s">
        <v>742</v>
      </c>
      <c r="D524" s="489"/>
      <c r="E524" s="318" t="str">
        <f>IF(G524="","",VLOOKUP(G524,'Danh mục CODE'!$D$2:$J$20064,7,0))</f>
        <v/>
      </c>
      <c r="F524" s="28" t="str">
        <f>IF(E524="","",VLOOKUP(E524,'TONG HOP'!$E$8:$W$1883,19,0))</f>
        <v/>
      </c>
      <c r="G524" s="315"/>
      <c r="H524" s="226" t="str">
        <f>IF(E524="","",VLOOKUP(G524,'TONG HOP'!$C$8:$E$799,2,0))</f>
        <v/>
      </c>
      <c r="I524" s="226" t="str">
        <f>IF(B524="","",VLOOKUP(G524,'TONG HOP'!$C$8:$F$799,4,0))</f>
        <v/>
      </c>
      <c r="J524" s="63" t="str">
        <f t="shared" si="112"/>
        <v/>
      </c>
      <c r="K524" s="63" t="str">
        <f t="shared" si="113"/>
        <v/>
      </c>
      <c r="L524" s="63">
        <f t="shared" si="107"/>
        <v>0</v>
      </c>
      <c r="M524" s="392" t="str">
        <f>IF(Y524="","",VLOOKUP(G524,'Danh mục CODE'!$D$2:$I$1880,4,0))</f>
        <v/>
      </c>
      <c r="N524" s="392"/>
      <c r="O524" s="392" t="str">
        <f t="shared" si="109"/>
        <v/>
      </c>
      <c r="P524" s="392" t="str">
        <f>IF(Y524="","",VLOOKUP(G524,'Danh mục CODE'!$D$2:$I$1880,5,0))</f>
        <v/>
      </c>
      <c r="Q524" s="392"/>
      <c r="R524" s="392" t="str">
        <f t="shared" si="110"/>
        <v/>
      </c>
      <c r="S524" s="394" t="e">
        <f t="shared" si="111"/>
        <v>#VALUE!</v>
      </c>
      <c r="T524" s="394" t="str">
        <f t="shared" si="115"/>
        <v/>
      </c>
      <c r="U524" s="394" t="str">
        <f t="shared" si="116"/>
        <v/>
      </c>
      <c r="V524" s="424" t="str">
        <f t="shared" si="108"/>
        <v/>
      </c>
      <c r="W524" s="21"/>
      <c r="X524" s="515"/>
      <c r="Y524" s="515"/>
      <c r="Z524" s="513"/>
      <c r="AA524" s="514"/>
    </row>
    <row r="525" spans="1:27">
      <c r="A525" s="50">
        <f t="shared" si="114"/>
        <v>520</v>
      </c>
      <c r="B525" s="580"/>
      <c r="C525" s="23" t="s">
        <v>742</v>
      </c>
      <c r="D525" s="489"/>
      <c r="E525" s="318" t="str">
        <f>IF(G525="","",VLOOKUP(G525,'Danh mục CODE'!$D$2:$J$20064,7,0))</f>
        <v/>
      </c>
      <c r="F525" s="28" t="str">
        <f>IF(E525="","",VLOOKUP(E525,'TONG HOP'!$E$8:$W$1883,19,0))</f>
        <v/>
      </c>
      <c r="G525" s="315"/>
      <c r="H525" s="226" t="str">
        <f>IF(E525="","",VLOOKUP(G525,'TONG HOP'!$C$8:$E$799,2,0))</f>
        <v/>
      </c>
      <c r="I525" s="226" t="str">
        <f>IF(B525="","",VLOOKUP(G525,'TONG HOP'!$C$8:$F$799,4,0))</f>
        <v/>
      </c>
      <c r="J525" s="63" t="str">
        <f t="shared" si="112"/>
        <v/>
      </c>
      <c r="K525" s="63" t="str">
        <f t="shared" si="113"/>
        <v/>
      </c>
      <c r="L525" s="63">
        <f t="shared" si="107"/>
        <v>0</v>
      </c>
      <c r="M525" s="392" t="str">
        <f>IF(Y525="","",VLOOKUP(G525,'Danh mục CODE'!$D$2:$I$1880,4,0))</f>
        <v/>
      </c>
      <c r="N525" s="392"/>
      <c r="O525" s="392" t="str">
        <f t="shared" si="109"/>
        <v/>
      </c>
      <c r="P525" s="392" t="str">
        <f>IF(Y525="","",VLOOKUP(G525,'Danh mục CODE'!$D$2:$I$1880,5,0))</f>
        <v/>
      </c>
      <c r="Q525" s="392"/>
      <c r="R525" s="392" t="str">
        <f t="shared" si="110"/>
        <v/>
      </c>
      <c r="S525" s="394" t="e">
        <f t="shared" si="111"/>
        <v>#VALUE!</v>
      </c>
      <c r="T525" s="394" t="str">
        <f t="shared" si="115"/>
        <v/>
      </c>
      <c r="U525" s="394" t="str">
        <f t="shared" si="116"/>
        <v/>
      </c>
      <c r="V525" s="424" t="str">
        <f t="shared" si="108"/>
        <v/>
      </c>
      <c r="W525" s="21"/>
      <c r="X525" s="515"/>
      <c r="Y525" s="515"/>
      <c r="Z525" s="513"/>
      <c r="AA525" s="514"/>
    </row>
    <row r="526" spans="1:27">
      <c r="A526" s="50">
        <f t="shared" si="114"/>
        <v>521</v>
      </c>
      <c r="B526" s="580"/>
      <c r="C526" s="23" t="s">
        <v>742</v>
      </c>
      <c r="D526" s="489"/>
      <c r="E526" s="318" t="str">
        <f>IF(G526="","",VLOOKUP(G526,'Danh mục CODE'!$D$2:$J$20064,7,0))</f>
        <v/>
      </c>
      <c r="F526" s="28" t="str">
        <f>IF(E526="","",VLOOKUP(E526,'TONG HOP'!$E$8:$W$1883,19,0))</f>
        <v/>
      </c>
      <c r="G526" s="315"/>
      <c r="H526" s="226" t="str">
        <f>IF(E526="","",VLOOKUP(G526,'TONG HOP'!$C$8:$E$799,2,0))</f>
        <v/>
      </c>
      <c r="I526" s="226" t="str">
        <f>IF(B526="","",VLOOKUP(G526,'TONG HOP'!$C$8:$F$799,4,0))</f>
        <v/>
      </c>
      <c r="J526" s="63" t="str">
        <f t="shared" si="112"/>
        <v/>
      </c>
      <c r="K526" s="63" t="str">
        <f t="shared" si="113"/>
        <v/>
      </c>
      <c r="L526" s="63">
        <f t="shared" si="107"/>
        <v>0</v>
      </c>
      <c r="M526" s="392" t="str">
        <f>IF(Y526="","",VLOOKUP(G526,'Danh mục CODE'!$D$2:$I$1880,4,0))</f>
        <v/>
      </c>
      <c r="N526" s="392"/>
      <c r="O526" s="392" t="str">
        <f t="shared" si="109"/>
        <v/>
      </c>
      <c r="P526" s="392" t="str">
        <f>IF(Y526="","",VLOOKUP(G526,'Danh mục CODE'!$D$2:$I$1880,5,0))</f>
        <v/>
      </c>
      <c r="Q526" s="392"/>
      <c r="R526" s="392" t="str">
        <f t="shared" si="110"/>
        <v/>
      </c>
      <c r="S526" s="394" t="e">
        <f t="shared" si="111"/>
        <v>#VALUE!</v>
      </c>
      <c r="T526" s="394" t="str">
        <f t="shared" si="115"/>
        <v/>
      </c>
      <c r="U526" s="394" t="str">
        <f t="shared" si="116"/>
        <v/>
      </c>
      <c r="V526" s="424" t="str">
        <f t="shared" si="108"/>
        <v/>
      </c>
      <c r="W526" s="21"/>
      <c r="X526" s="515"/>
      <c r="Y526" s="515"/>
      <c r="Z526" s="513"/>
      <c r="AA526" s="514"/>
    </row>
    <row r="527" spans="1:27">
      <c r="A527" s="50">
        <f t="shared" si="114"/>
        <v>522</v>
      </c>
      <c r="B527" s="580"/>
      <c r="C527" s="23" t="s">
        <v>742</v>
      </c>
      <c r="D527" s="489"/>
      <c r="E527" s="318" t="str">
        <f>IF(G527="","",VLOOKUP(G527,'Danh mục CODE'!$D$2:$J$20064,7,0))</f>
        <v/>
      </c>
      <c r="F527" s="28" t="str">
        <f>IF(E527="","",VLOOKUP(E527,'TONG HOP'!$E$8:$W$1883,19,0))</f>
        <v/>
      </c>
      <c r="G527" s="315"/>
      <c r="H527" s="226" t="str">
        <f>IF(E527="","",VLOOKUP(G527,'TONG HOP'!$C$8:$E$799,2,0))</f>
        <v/>
      </c>
      <c r="I527" s="226" t="str">
        <f>IF(B527="","",VLOOKUP(G527,'TONG HOP'!$C$8:$F$799,4,0))</f>
        <v/>
      </c>
      <c r="J527" s="63" t="str">
        <f t="shared" si="112"/>
        <v/>
      </c>
      <c r="K527" s="63" t="str">
        <f t="shared" si="113"/>
        <v/>
      </c>
      <c r="L527" s="63">
        <f t="shared" si="107"/>
        <v>0</v>
      </c>
      <c r="M527" s="392" t="str">
        <f>IF(Y527="","",VLOOKUP(G527,'Danh mục CODE'!$D$2:$I$1880,4,0))</f>
        <v/>
      </c>
      <c r="N527" s="392"/>
      <c r="O527" s="392" t="str">
        <f t="shared" si="109"/>
        <v/>
      </c>
      <c r="P527" s="392" t="str">
        <f>IF(Y527="","",VLOOKUP(G527,'Danh mục CODE'!$D$2:$I$1880,5,0))</f>
        <v/>
      </c>
      <c r="Q527" s="392"/>
      <c r="R527" s="392" t="str">
        <f t="shared" si="110"/>
        <v/>
      </c>
      <c r="S527" s="394" t="e">
        <f t="shared" si="111"/>
        <v>#VALUE!</v>
      </c>
      <c r="T527" s="394" t="str">
        <f t="shared" si="115"/>
        <v/>
      </c>
      <c r="U527" s="394" t="str">
        <f t="shared" si="116"/>
        <v/>
      </c>
      <c r="V527" s="424" t="str">
        <f t="shared" si="108"/>
        <v/>
      </c>
      <c r="W527" s="21"/>
      <c r="X527" s="515"/>
      <c r="Y527" s="515"/>
      <c r="Z527" s="513"/>
      <c r="AA527" s="514"/>
    </row>
    <row r="528" spans="1:27">
      <c r="A528" s="50">
        <f t="shared" si="114"/>
        <v>523</v>
      </c>
      <c r="B528" s="580"/>
      <c r="C528" s="23" t="s">
        <v>742</v>
      </c>
      <c r="D528" s="489"/>
      <c r="E528" s="318" t="str">
        <f>IF(G528="","",VLOOKUP(G528,'Danh mục CODE'!$D$2:$J$20064,7,0))</f>
        <v/>
      </c>
      <c r="F528" s="28" t="str">
        <f>IF(E528="","",VLOOKUP(E528,'TONG HOP'!$E$8:$W$1883,19,0))</f>
        <v/>
      </c>
      <c r="G528" s="315"/>
      <c r="H528" s="226" t="str">
        <f>IF(E528="","",VLOOKUP(G528,'TONG HOP'!$C$8:$E$799,2,0))</f>
        <v/>
      </c>
      <c r="I528" s="226" t="str">
        <f>IF(B528="","",VLOOKUP(G528,'TONG HOP'!$C$8:$F$799,4,0))</f>
        <v/>
      </c>
      <c r="J528" s="63" t="str">
        <f t="shared" si="112"/>
        <v/>
      </c>
      <c r="K528" s="63" t="str">
        <f t="shared" si="113"/>
        <v/>
      </c>
      <c r="L528" s="63">
        <f t="shared" si="107"/>
        <v>0</v>
      </c>
      <c r="M528" s="392" t="str">
        <f>IF(Y528="","",VLOOKUP(G528,'Danh mục CODE'!$D$2:$I$1880,4,0))</f>
        <v/>
      </c>
      <c r="N528" s="392"/>
      <c r="O528" s="392" t="str">
        <f t="shared" si="109"/>
        <v/>
      </c>
      <c r="P528" s="392" t="str">
        <f>IF(Y528="","",VLOOKUP(G528,'Danh mục CODE'!$D$2:$I$1880,5,0))</f>
        <v/>
      </c>
      <c r="Q528" s="392"/>
      <c r="R528" s="392" t="str">
        <f t="shared" si="110"/>
        <v/>
      </c>
      <c r="S528" s="394" t="e">
        <f t="shared" si="111"/>
        <v>#VALUE!</v>
      </c>
      <c r="T528" s="394" t="str">
        <f t="shared" si="115"/>
        <v/>
      </c>
      <c r="U528" s="394" t="str">
        <f t="shared" si="116"/>
        <v/>
      </c>
      <c r="V528" s="424" t="str">
        <f t="shared" si="108"/>
        <v/>
      </c>
      <c r="W528" s="21"/>
      <c r="X528" s="515"/>
      <c r="Y528" s="515"/>
      <c r="Z528" s="513"/>
      <c r="AA528" s="514"/>
    </row>
    <row r="529" spans="1:27">
      <c r="A529" s="50">
        <f t="shared" si="114"/>
        <v>524</v>
      </c>
      <c r="B529" s="580"/>
      <c r="C529" s="23" t="s">
        <v>742</v>
      </c>
      <c r="D529" s="489"/>
      <c r="E529" s="318" t="str">
        <f>IF(G529="","",VLOOKUP(G529,'Danh mục CODE'!$D$2:$J$20064,7,0))</f>
        <v/>
      </c>
      <c r="F529" s="28" t="str">
        <f>IF(E529="","",VLOOKUP(E529,'TONG HOP'!$E$8:$W$1883,19,0))</f>
        <v/>
      </c>
      <c r="G529" s="315"/>
      <c r="H529" s="226" t="str">
        <f>IF(E529="","",VLOOKUP(G529,'TONG HOP'!$C$8:$E$799,2,0))</f>
        <v/>
      </c>
      <c r="I529" s="226" t="str">
        <f>IF(B529="","",VLOOKUP(G529,'TONG HOP'!$C$8:$F$799,4,0))</f>
        <v/>
      </c>
      <c r="J529" s="63" t="str">
        <f t="shared" si="112"/>
        <v/>
      </c>
      <c r="K529" s="63" t="str">
        <f t="shared" si="113"/>
        <v/>
      </c>
      <c r="L529" s="63">
        <f t="shared" si="107"/>
        <v>0</v>
      </c>
      <c r="M529" s="392" t="str">
        <f>IF(Y529="","",VLOOKUP(G529,'Danh mục CODE'!$D$2:$I$1880,4,0))</f>
        <v/>
      </c>
      <c r="N529" s="392"/>
      <c r="O529" s="392" t="str">
        <f t="shared" si="109"/>
        <v/>
      </c>
      <c r="P529" s="392" t="str">
        <f>IF(Y529="","",VLOOKUP(G529,'Danh mục CODE'!$D$2:$I$1880,5,0))</f>
        <v/>
      </c>
      <c r="Q529" s="392"/>
      <c r="R529" s="392" t="str">
        <f t="shared" si="110"/>
        <v/>
      </c>
      <c r="S529" s="394" t="e">
        <f t="shared" si="111"/>
        <v>#VALUE!</v>
      </c>
      <c r="T529" s="394" t="str">
        <f t="shared" si="115"/>
        <v/>
      </c>
      <c r="U529" s="394" t="str">
        <f t="shared" si="116"/>
        <v/>
      </c>
      <c r="V529" s="424" t="str">
        <f t="shared" si="108"/>
        <v/>
      </c>
      <c r="W529" s="21"/>
      <c r="X529" s="515"/>
      <c r="Y529" s="515"/>
      <c r="Z529" s="513"/>
      <c r="AA529" s="514"/>
    </row>
    <row r="530" spans="1:27">
      <c r="A530" s="50">
        <f t="shared" si="114"/>
        <v>525</v>
      </c>
      <c r="B530" s="580"/>
      <c r="C530" s="23" t="s">
        <v>742</v>
      </c>
      <c r="D530" s="489"/>
      <c r="E530" s="318" t="str">
        <f>IF(G530="","",VLOOKUP(G530,'Danh mục CODE'!$D$2:$J$20064,7,0))</f>
        <v/>
      </c>
      <c r="F530" s="28" t="str">
        <f>IF(E530="","",VLOOKUP(E530,'TONG HOP'!$E$8:$W$1883,19,0))</f>
        <v/>
      </c>
      <c r="G530" s="315"/>
      <c r="H530" s="226" t="str">
        <f>IF(E530="","",VLOOKUP(G530,'TONG HOP'!$C$8:$E$799,2,0))</f>
        <v/>
      </c>
      <c r="I530" s="226" t="str">
        <f>IF(B530="","",VLOOKUP(G530,'TONG HOP'!$C$8:$F$799,4,0))</f>
        <v/>
      </c>
      <c r="J530" s="63" t="str">
        <f t="shared" si="112"/>
        <v/>
      </c>
      <c r="K530" s="63" t="str">
        <f t="shared" si="113"/>
        <v/>
      </c>
      <c r="L530" s="63">
        <f t="shared" si="107"/>
        <v>0</v>
      </c>
      <c r="M530" s="392" t="str">
        <f>IF(Y530="","",VLOOKUP(G530,'Danh mục CODE'!$D$2:$I$1880,4,0))</f>
        <v/>
      </c>
      <c r="N530" s="392"/>
      <c r="O530" s="392" t="str">
        <f t="shared" si="109"/>
        <v/>
      </c>
      <c r="P530" s="392" t="str">
        <f>IF(Y530="","",VLOOKUP(G530,'Danh mục CODE'!$D$2:$I$1880,5,0))</f>
        <v/>
      </c>
      <c r="Q530" s="392"/>
      <c r="R530" s="392" t="str">
        <f t="shared" si="110"/>
        <v/>
      </c>
      <c r="S530" s="394" t="e">
        <f t="shared" si="111"/>
        <v>#VALUE!</v>
      </c>
      <c r="T530" s="394" t="str">
        <f t="shared" si="115"/>
        <v/>
      </c>
      <c r="U530" s="394" t="str">
        <f t="shared" si="116"/>
        <v/>
      </c>
      <c r="V530" s="424" t="str">
        <f t="shared" si="108"/>
        <v/>
      </c>
      <c r="W530" s="21"/>
      <c r="X530" s="515"/>
      <c r="Y530" s="515"/>
      <c r="Z530" s="513"/>
      <c r="AA530" s="514"/>
    </row>
    <row r="531" spans="1:27">
      <c r="A531" s="50">
        <f t="shared" ref="A531:A594" si="117">A530+1</f>
        <v>526</v>
      </c>
      <c r="B531" s="580"/>
      <c r="C531" s="23" t="s">
        <v>742</v>
      </c>
      <c r="D531" s="489"/>
      <c r="E531" s="318" t="str">
        <f>IF(G531="","",VLOOKUP(G531,'Danh mục CODE'!$D$2:$J$20064,7,0))</f>
        <v/>
      </c>
      <c r="F531" s="28" t="str">
        <f>IF(E531="","",VLOOKUP(E531,'TONG HOP'!$E$8:$W$1883,19,0))</f>
        <v/>
      </c>
      <c r="G531" s="315"/>
      <c r="H531" s="226" t="str">
        <f>IF(E531="","",VLOOKUP(G531,'TONG HOP'!$C$8:$E$799,2,0))</f>
        <v/>
      </c>
      <c r="I531" s="226" t="str">
        <f>IF(B531="","",VLOOKUP(G531,'TONG HOP'!$C$8:$F$799,4,0))</f>
        <v/>
      </c>
      <c r="J531" s="63" t="str">
        <f t="shared" si="112"/>
        <v/>
      </c>
      <c r="K531" s="63" t="str">
        <f t="shared" si="113"/>
        <v/>
      </c>
      <c r="L531" s="63">
        <f t="shared" si="107"/>
        <v>0</v>
      </c>
      <c r="M531" s="392" t="str">
        <f>IF(Y531="","",VLOOKUP(G531,'Danh mục CODE'!$D$2:$I$1880,4,0))</f>
        <v/>
      </c>
      <c r="N531" s="392"/>
      <c r="O531" s="392" t="str">
        <f t="shared" si="109"/>
        <v/>
      </c>
      <c r="P531" s="392" t="str">
        <f>IF(Y531="","",VLOOKUP(G531,'Danh mục CODE'!$D$2:$I$1880,5,0))</f>
        <v/>
      </c>
      <c r="Q531" s="392"/>
      <c r="R531" s="392" t="str">
        <f t="shared" si="110"/>
        <v/>
      </c>
      <c r="S531" s="394" t="e">
        <f t="shared" si="111"/>
        <v>#VALUE!</v>
      </c>
      <c r="T531" s="394" t="str">
        <f t="shared" si="115"/>
        <v/>
      </c>
      <c r="U531" s="394" t="str">
        <f t="shared" si="116"/>
        <v/>
      </c>
      <c r="V531" s="424" t="str">
        <f t="shared" si="108"/>
        <v/>
      </c>
      <c r="W531" s="21"/>
      <c r="X531" s="515"/>
      <c r="Y531" s="515"/>
      <c r="Z531" s="513"/>
      <c r="AA531" s="514"/>
    </row>
    <row r="532" spans="1:27">
      <c r="A532" s="50">
        <f t="shared" si="117"/>
        <v>527</v>
      </c>
      <c r="B532" s="580"/>
      <c r="C532" s="23" t="s">
        <v>742</v>
      </c>
      <c r="D532" s="489"/>
      <c r="E532" s="318" t="str">
        <f>IF(G532="","",VLOOKUP(G532,'Danh mục CODE'!$D$2:$J$20064,7,0))</f>
        <v/>
      </c>
      <c r="F532" s="28" t="str">
        <f>IF(E532="","",VLOOKUP(E532,'TONG HOP'!$E$8:$W$1883,19,0))</f>
        <v/>
      </c>
      <c r="G532" s="315"/>
      <c r="H532" s="226" t="str">
        <f>IF(E532="","",VLOOKUP(G532,'TONG HOP'!$C$8:$E$799,2,0))</f>
        <v/>
      </c>
      <c r="I532" s="226" t="str">
        <f>IF(B532="","",VLOOKUP(G532,'TONG HOP'!$C$8:$F$799,4,0))</f>
        <v/>
      </c>
      <c r="J532" s="63" t="str">
        <f t="shared" si="112"/>
        <v/>
      </c>
      <c r="K532" s="63" t="str">
        <f t="shared" si="113"/>
        <v/>
      </c>
      <c r="L532" s="63">
        <f t="shared" si="107"/>
        <v>0</v>
      </c>
      <c r="M532" s="392" t="str">
        <f>IF(Y532="","",VLOOKUP(G532,'Danh mục CODE'!$D$2:$I$1880,4,0))</f>
        <v/>
      </c>
      <c r="N532" s="392"/>
      <c r="O532" s="392" t="str">
        <f t="shared" si="109"/>
        <v/>
      </c>
      <c r="P532" s="392" t="str">
        <f>IF(Y532="","",VLOOKUP(G532,'Danh mục CODE'!$D$2:$I$1880,5,0))</f>
        <v/>
      </c>
      <c r="Q532" s="392"/>
      <c r="R532" s="392" t="str">
        <f t="shared" si="110"/>
        <v/>
      </c>
      <c r="S532" s="394" t="e">
        <f t="shared" si="111"/>
        <v>#VALUE!</v>
      </c>
      <c r="T532" s="394" t="str">
        <f t="shared" si="115"/>
        <v/>
      </c>
      <c r="U532" s="394" t="str">
        <f t="shared" si="116"/>
        <v/>
      </c>
      <c r="V532" s="424" t="str">
        <f t="shared" si="108"/>
        <v/>
      </c>
      <c r="W532" s="21"/>
      <c r="X532" s="515"/>
      <c r="Y532" s="515"/>
      <c r="Z532" s="513"/>
      <c r="AA532" s="514"/>
    </row>
    <row r="533" spans="1:27">
      <c r="A533" s="50">
        <f t="shared" si="117"/>
        <v>528</v>
      </c>
      <c r="B533" s="580"/>
      <c r="C533" s="23" t="s">
        <v>742</v>
      </c>
      <c r="D533" s="489"/>
      <c r="E533" s="318" t="str">
        <f>IF(G533="","",VLOOKUP(G533,'Danh mục CODE'!$D$2:$J$20064,7,0))</f>
        <v/>
      </c>
      <c r="F533" s="28" t="str">
        <f>IF(E533="","",VLOOKUP(E533,'TONG HOP'!$E$8:$W$1883,19,0))</f>
        <v/>
      </c>
      <c r="G533" s="17"/>
      <c r="H533" s="226" t="str">
        <f>IF(E533="","",VLOOKUP(G533,'TONG HOP'!$C$8:$E$799,2,0))</f>
        <v/>
      </c>
      <c r="I533" s="226" t="str">
        <f>IF(B533="","",VLOOKUP(G533,'TONG HOP'!$C$8:$F$799,4,0))</f>
        <v/>
      </c>
      <c r="J533" s="63" t="str">
        <f t="shared" si="112"/>
        <v/>
      </c>
      <c r="K533" s="63" t="str">
        <f t="shared" si="113"/>
        <v/>
      </c>
      <c r="L533" s="63">
        <f t="shared" si="107"/>
        <v>0</v>
      </c>
      <c r="M533" s="392" t="str">
        <f>IF(Y533="","",VLOOKUP(G533,'Danh mục CODE'!$D$2:$I$1880,4,0))</f>
        <v/>
      </c>
      <c r="N533" s="392"/>
      <c r="O533" s="392" t="str">
        <f t="shared" si="109"/>
        <v/>
      </c>
      <c r="P533" s="392" t="str">
        <f>IF(Y533="","",VLOOKUP(G533,'Danh mục CODE'!$D$2:$I$1880,5,0))</f>
        <v/>
      </c>
      <c r="Q533" s="392"/>
      <c r="R533" s="392" t="str">
        <f t="shared" si="110"/>
        <v/>
      </c>
      <c r="S533" s="394" t="e">
        <f t="shared" si="111"/>
        <v>#VALUE!</v>
      </c>
      <c r="T533" s="394" t="str">
        <f t="shared" si="115"/>
        <v/>
      </c>
      <c r="U533" s="394" t="str">
        <f t="shared" si="116"/>
        <v/>
      </c>
      <c r="V533" s="424" t="str">
        <f t="shared" si="108"/>
        <v/>
      </c>
      <c r="W533" s="21"/>
      <c r="X533" s="515"/>
      <c r="Y533" s="515"/>
      <c r="Z533" s="513"/>
      <c r="AA533" s="514"/>
    </row>
    <row r="534" spans="1:27">
      <c r="A534" s="50">
        <f t="shared" si="117"/>
        <v>529</v>
      </c>
      <c r="B534" s="580"/>
      <c r="C534" s="23" t="s">
        <v>742</v>
      </c>
      <c r="D534" s="489"/>
      <c r="E534" s="318" t="str">
        <f>IF(G534="","",VLOOKUP(G534,'Danh mục CODE'!$D$2:$J$20064,7,0))</f>
        <v/>
      </c>
      <c r="F534" s="28" t="str">
        <f>IF(E534="","",VLOOKUP(E534,'TONG HOP'!$E$8:$W$1883,19,0))</f>
        <v/>
      </c>
      <c r="G534" s="17"/>
      <c r="H534" s="226" t="str">
        <f>IF(E534="","",VLOOKUP(G534,'TONG HOP'!$C$8:$E$799,2,0))</f>
        <v/>
      </c>
      <c r="I534" s="226" t="str">
        <f>IF(B534="","",VLOOKUP(G534,'TONG HOP'!$C$8:$F$799,4,0))</f>
        <v/>
      </c>
      <c r="J534" s="63" t="str">
        <f t="shared" si="112"/>
        <v/>
      </c>
      <c r="K534" s="63" t="str">
        <f t="shared" si="113"/>
        <v/>
      </c>
      <c r="L534" s="63">
        <f t="shared" si="107"/>
        <v>0</v>
      </c>
      <c r="M534" s="392" t="str">
        <f>IF(Y534="","",VLOOKUP(G534,'Danh mục CODE'!$D$2:$I$1880,4,0))</f>
        <v/>
      </c>
      <c r="N534" s="392"/>
      <c r="O534" s="392" t="str">
        <f t="shared" si="109"/>
        <v/>
      </c>
      <c r="P534" s="392" t="str">
        <f>IF(Y534="","",VLOOKUP(G534,'Danh mục CODE'!$D$2:$I$1880,5,0))</f>
        <v/>
      </c>
      <c r="Q534" s="392"/>
      <c r="R534" s="392" t="str">
        <f t="shared" si="110"/>
        <v/>
      </c>
      <c r="S534" s="394" t="e">
        <f t="shared" si="111"/>
        <v>#VALUE!</v>
      </c>
      <c r="T534" s="394" t="str">
        <f t="shared" si="115"/>
        <v/>
      </c>
      <c r="U534" s="394" t="str">
        <f t="shared" si="116"/>
        <v/>
      </c>
      <c r="V534" s="424" t="str">
        <f t="shared" si="108"/>
        <v/>
      </c>
      <c r="W534" s="21"/>
      <c r="X534" s="515"/>
      <c r="Y534" s="515"/>
      <c r="Z534" s="513"/>
      <c r="AA534" s="514"/>
    </row>
    <row r="535" spans="1:27">
      <c r="A535" s="50">
        <f t="shared" si="117"/>
        <v>530</v>
      </c>
      <c r="B535" s="580"/>
      <c r="C535" s="23" t="s">
        <v>742</v>
      </c>
      <c r="D535" s="489"/>
      <c r="E535" s="318" t="str">
        <f>IF(G535="","",VLOOKUP(G535,'Danh mục CODE'!$D$2:$J$20064,7,0))</f>
        <v/>
      </c>
      <c r="F535" s="28" t="str">
        <f>IF(E535="","",VLOOKUP(E535,'TONG HOP'!$E$8:$W$1883,19,0))</f>
        <v/>
      </c>
      <c r="G535" s="17"/>
      <c r="H535" s="226" t="str">
        <f>IF(E535="","",VLOOKUP(G535,'TONG HOP'!$C$8:$E$799,2,0))</f>
        <v/>
      </c>
      <c r="I535" s="226" t="str">
        <f>IF(B535="","",VLOOKUP(G535,'TONG HOP'!$C$8:$F$799,4,0))</f>
        <v/>
      </c>
      <c r="J535" s="63" t="str">
        <f t="shared" si="112"/>
        <v/>
      </c>
      <c r="K535" s="63" t="str">
        <f t="shared" si="113"/>
        <v/>
      </c>
      <c r="L535" s="63">
        <f t="shared" si="107"/>
        <v>0</v>
      </c>
      <c r="M535" s="392" t="str">
        <f>IF(Y535="","",VLOOKUP(G535,'Danh mục CODE'!$D$2:$I$1880,4,0))</f>
        <v/>
      </c>
      <c r="N535" s="392"/>
      <c r="O535" s="392" t="str">
        <f t="shared" si="109"/>
        <v/>
      </c>
      <c r="P535" s="392" t="str">
        <f>IF(Y535="","",VLOOKUP(G535,'Danh mục CODE'!$D$2:$I$1880,5,0))</f>
        <v/>
      </c>
      <c r="Q535" s="392"/>
      <c r="R535" s="392" t="str">
        <f t="shared" si="110"/>
        <v/>
      </c>
      <c r="S535" s="394" t="e">
        <f t="shared" si="111"/>
        <v>#VALUE!</v>
      </c>
      <c r="T535" s="394" t="str">
        <f t="shared" si="115"/>
        <v/>
      </c>
      <c r="U535" s="394" t="str">
        <f t="shared" si="116"/>
        <v/>
      </c>
      <c r="V535" s="424" t="str">
        <f t="shared" si="108"/>
        <v/>
      </c>
      <c r="W535" s="21"/>
      <c r="X535" s="515"/>
      <c r="Y535" s="515"/>
      <c r="Z535" s="513"/>
      <c r="AA535" s="581"/>
    </row>
    <row r="536" spans="1:27">
      <c r="A536" s="50">
        <f t="shared" si="117"/>
        <v>531</v>
      </c>
      <c r="B536" s="580"/>
      <c r="C536" s="23" t="s">
        <v>742</v>
      </c>
      <c r="D536" s="489"/>
      <c r="E536" s="318" t="str">
        <f>IF(G536="","",VLOOKUP(G536,'Danh mục CODE'!$D$2:$J$20064,7,0))</f>
        <v/>
      </c>
      <c r="F536" s="28" t="str">
        <f>IF(E536="","",VLOOKUP(E536,'TONG HOP'!$E$8:$W$1883,19,0))</f>
        <v/>
      </c>
      <c r="G536" s="17"/>
      <c r="H536" s="226" t="str">
        <f>IF(E536="","",VLOOKUP(G536,'TONG HOP'!$C$8:$E$799,2,0))</f>
        <v/>
      </c>
      <c r="I536" s="226" t="str">
        <f>IF(B536="","",VLOOKUP(G536,'TONG HOP'!$C$8:$F$799,4,0))</f>
        <v/>
      </c>
      <c r="J536" s="63" t="str">
        <f t="shared" si="112"/>
        <v/>
      </c>
      <c r="K536" s="63" t="str">
        <f t="shared" si="113"/>
        <v/>
      </c>
      <c r="L536" s="63">
        <f t="shared" si="107"/>
        <v>0</v>
      </c>
      <c r="M536" s="392" t="str">
        <f>IF(Y536="","",VLOOKUP(G536,'Danh mục CODE'!$D$2:$I$1880,4,0))</f>
        <v/>
      </c>
      <c r="N536" s="392"/>
      <c r="O536" s="392" t="str">
        <f t="shared" si="109"/>
        <v/>
      </c>
      <c r="P536" s="392" t="str">
        <f>IF(Y536="","",VLOOKUP(G536,'Danh mục CODE'!$D$2:$I$1880,5,0))</f>
        <v/>
      </c>
      <c r="Q536" s="392"/>
      <c r="R536" s="392" t="str">
        <f t="shared" si="110"/>
        <v/>
      </c>
      <c r="S536" s="394" t="e">
        <f t="shared" si="111"/>
        <v>#VALUE!</v>
      </c>
      <c r="T536" s="394" t="str">
        <f t="shared" si="115"/>
        <v/>
      </c>
      <c r="U536" s="394" t="str">
        <f t="shared" si="116"/>
        <v/>
      </c>
      <c r="V536" s="424" t="str">
        <f t="shared" si="108"/>
        <v/>
      </c>
      <c r="W536" s="21"/>
      <c r="X536" s="515"/>
      <c r="Y536" s="515"/>
      <c r="Z536" s="513"/>
      <c r="AA536" s="581"/>
    </row>
    <row r="537" spans="1:27">
      <c r="A537" s="50">
        <f t="shared" si="117"/>
        <v>532</v>
      </c>
      <c r="B537" s="580"/>
      <c r="C537" s="23" t="s">
        <v>742</v>
      </c>
      <c r="D537" s="489"/>
      <c r="E537" s="318" t="str">
        <f>IF(G537="","",VLOOKUP(G537,'Danh mục CODE'!$D$2:$J$20064,7,0))</f>
        <v/>
      </c>
      <c r="F537" s="28" t="str">
        <f>IF(E537="","",VLOOKUP(E537,'TONG HOP'!$E$8:$W$1883,19,0))</f>
        <v/>
      </c>
      <c r="G537" s="17"/>
      <c r="H537" s="226" t="str">
        <f>IF(E537="","",VLOOKUP(G537,'TONG HOP'!$C$8:$E$799,2,0))</f>
        <v/>
      </c>
      <c r="I537" s="226" t="str">
        <f>IF(B537="","",VLOOKUP(G537,'TONG HOP'!$C$8:$F$799,4,0))</f>
        <v/>
      </c>
      <c r="J537" s="63" t="str">
        <f t="shared" si="112"/>
        <v/>
      </c>
      <c r="K537" s="63" t="str">
        <f t="shared" si="113"/>
        <v/>
      </c>
      <c r="L537" s="63">
        <f t="shared" si="107"/>
        <v>0</v>
      </c>
      <c r="M537" s="392" t="str">
        <f>IF(Y537="","",VLOOKUP(G537,'Danh mục CODE'!$D$2:$I$1880,4,0))</f>
        <v/>
      </c>
      <c r="N537" s="392"/>
      <c r="O537" s="392" t="str">
        <f t="shared" si="109"/>
        <v/>
      </c>
      <c r="P537" s="392" t="str">
        <f>IF(Y537="","",VLOOKUP(G537,'Danh mục CODE'!$D$2:$I$1880,5,0))</f>
        <v/>
      </c>
      <c r="Q537" s="392"/>
      <c r="R537" s="392" t="str">
        <f t="shared" si="110"/>
        <v/>
      </c>
      <c r="S537" s="394" t="e">
        <f t="shared" si="111"/>
        <v>#VALUE!</v>
      </c>
      <c r="T537" s="394" t="str">
        <f t="shared" si="115"/>
        <v/>
      </c>
      <c r="U537" s="394" t="str">
        <f t="shared" si="116"/>
        <v/>
      </c>
      <c r="V537" s="424" t="str">
        <f t="shared" si="108"/>
        <v/>
      </c>
      <c r="W537" s="21"/>
      <c r="X537" s="515"/>
      <c r="Y537" s="515"/>
      <c r="Z537" s="513"/>
      <c r="AA537" s="581"/>
    </row>
    <row r="538" spans="1:27">
      <c r="A538" s="50">
        <f t="shared" si="117"/>
        <v>533</v>
      </c>
      <c r="B538" s="580"/>
      <c r="C538" s="23" t="s">
        <v>742</v>
      </c>
      <c r="D538" s="489"/>
      <c r="E538" s="318" t="str">
        <f>IF(G538="","",VLOOKUP(G538,'Danh mục CODE'!$D$2:$J$20064,7,0))</f>
        <v/>
      </c>
      <c r="F538" s="28" t="str">
        <f>IF(E538="","",VLOOKUP(E538,'TONG HOP'!$E$8:$W$1883,19,0))</f>
        <v/>
      </c>
      <c r="G538" s="17"/>
      <c r="H538" s="226" t="str">
        <f>IF(E538="","",VLOOKUP(G538,'TONG HOP'!$C$8:$E$799,2,0))</f>
        <v/>
      </c>
      <c r="I538" s="226" t="str">
        <f>IF(B538="","",VLOOKUP(G538,'TONG HOP'!$C$8:$F$799,4,0))</f>
        <v/>
      </c>
      <c r="J538" s="63" t="str">
        <f t="shared" si="112"/>
        <v/>
      </c>
      <c r="K538" s="63" t="str">
        <f t="shared" si="113"/>
        <v/>
      </c>
      <c r="L538" s="63">
        <f t="shared" si="107"/>
        <v>0</v>
      </c>
      <c r="M538" s="392" t="str">
        <f>IF(Y538="","",VLOOKUP(G538,'Danh mục CODE'!$D$2:$I$1880,4,0))</f>
        <v/>
      </c>
      <c r="N538" s="392"/>
      <c r="O538" s="392" t="str">
        <f t="shared" si="109"/>
        <v/>
      </c>
      <c r="P538" s="392" t="str">
        <f>IF(Y538="","",VLOOKUP(G538,'Danh mục CODE'!$D$2:$I$1880,5,0))</f>
        <v/>
      </c>
      <c r="Q538" s="392"/>
      <c r="R538" s="392" t="str">
        <f t="shared" si="110"/>
        <v/>
      </c>
      <c r="S538" s="394" t="e">
        <f t="shared" si="111"/>
        <v>#VALUE!</v>
      </c>
      <c r="T538" s="394" t="str">
        <f t="shared" si="115"/>
        <v/>
      </c>
      <c r="U538" s="394" t="str">
        <f t="shared" si="116"/>
        <v/>
      </c>
      <c r="V538" s="424" t="str">
        <f t="shared" si="108"/>
        <v/>
      </c>
      <c r="W538" s="21"/>
      <c r="X538" s="515"/>
      <c r="Y538" s="515"/>
      <c r="Z538" s="513"/>
      <c r="AA538" s="581"/>
    </row>
    <row r="539" spans="1:27">
      <c r="A539" s="50">
        <f t="shared" si="117"/>
        <v>534</v>
      </c>
      <c r="B539" s="580"/>
      <c r="C539" s="23" t="s">
        <v>742</v>
      </c>
      <c r="D539" s="489"/>
      <c r="E539" s="318" t="str">
        <f>IF(G539="","",VLOOKUP(G539,'Danh mục CODE'!$D$2:$J$20064,7,0))</f>
        <v/>
      </c>
      <c r="F539" s="28" t="str">
        <f>IF(E539="","",VLOOKUP(E539,'TONG HOP'!$E$8:$W$1883,19,0))</f>
        <v/>
      </c>
      <c r="G539" s="17"/>
      <c r="H539" s="226" t="str">
        <f>IF(E539="","",VLOOKUP(G539,'TONG HOP'!$C$8:$E$799,2,0))</f>
        <v/>
      </c>
      <c r="I539" s="226" t="str">
        <f>IF(B539="","",VLOOKUP(G539,'TONG HOP'!$C$8:$F$799,4,0))</f>
        <v/>
      </c>
      <c r="J539" s="63" t="str">
        <f t="shared" si="112"/>
        <v/>
      </c>
      <c r="K539" s="63" t="str">
        <f t="shared" si="113"/>
        <v/>
      </c>
      <c r="L539" s="63">
        <f t="shared" si="107"/>
        <v>0</v>
      </c>
      <c r="M539" s="392" t="str">
        <f>IF(Y539="","",VLOOKUP(G539,'Danh mục CODE'!$D$2:$I$1880,4,0))</f>
        <v/>
      </c>
      <c r="N539" s="392"/>
      <c r="O539" s="392" t="str">
        <f t="shared" si="109"/>
        <v/>
      </c>
      <c r="P539" s="392" t="str">
        <f>IF(Y539="","",VLOOKUP(G539,'Danh mục CODE'!$D$2:$I$1880,5,0))</f>
        <v/>
      </c>
      <c r="Q539" s="392"/>
      <c r="R539" s="392" t="str">
        <f t="shared" si="110"/>
        <v/>
      </c>
      <c r="S539" s="394" t="e">
        <f t="shared" si="111"/>
        <v>#VALUE!</v>
      </c>
      <c r="T539" s="394" t="str">
        <f t="shared" si="115"/>
        <v/>
      </c>
      <c r="U539" s="394" t="str">
        <f t="shared" si="116"/>
        <v/>
      </c>
      <c r="V539" s="424" t="str">
        <f t="shared" si="108"/>
        <v/>
      </c>
      <c r="W539" s="21"/>
      <c r="X539" s="515"/>
      <c r="Y539" s="515"/>
      <c r="Z539" s="513"/>
      <c r="AA539" s="581"/>
    </row>
    <row r="540" spans="1:27">
      <c r="A540" s="50">
        <f t="shared" si="117"/>
        <v>535</v>
      </c>
      <c r="B540" s="580"/>
      <c r="C540" s="23" t="s">
        <v>742</v>
      </c>
      <c r="D540" s="489"/>
      <c r="E540" s="318" t="str">
        <f>IF(G540="","",VLOOKUP(G540,'Danh mục CODE'!$D$2:$J$20064,7,0))</f>
        <v/>
      </c>
      <c r="F540" s="28" t="str">
        <f>IF(E540="","",VLOOKUP(E540,'TONG HOP'!$E$8:$W$1883,19,0))</f>
        <v/>
      </c>
      <c r="G540" s="17"/>
      <c r="H540" s="226" t="str">
        <f>IF(E540="","",VLOOKUP(G540,'TONG HOP'!$C$8:$E$799,2,0))</f>
        <v/>
      </c>
      <c r="I540" s="226" t="str">
        <f>IF(B540="","",VLOOKUP(G540,'TONG HOP'!$C$8:$F$799,4,0))</f>
        <v/>
      </c>
      <c r="J540" s="63" t="str">
        <f t="shared" si="112"/>
        <v/>
      </c>
      <c r="K540" s="63" t="str">
        <f t="shared" si="113"/>
        <v/>
      </c>
      <c r="L540" s="63">
        <f t="shared" si="107"/>
        <v>0</v>
      </c>
      <c r="M540" s="392" t="str">
        <f>IF(Y540="","",VLOOKUP(G540,'Danh mục CODE'!$D$2:$I$1880,4,0))</f>
        <v/>
      </c>
      <c r="N540" s="392"/>
      <c r="O540" s="392" t="str">
        <f t="shared" si="109"/>
        <v/>
      </c>
      <c r="P540" s="392" t="str">
        <f>IF(Y540="","",VLOOKUP(G540,'Danh mục CODE'!$D$2:$I$1880,5,0))</f>
        <v/>
      </c>
      <c r="Q540" s="392"/>
      <c r="R540" s="392" t="str">
        <f t="shared" si="110"/>
        <v/>
      </c>
      <c r="S540" s="394" t="e">
        <f t="shared" si="111"/>
        <v>#VALUE!</v>
      </c>
      <c r="T540" s="394" t="str">
        <f t="shared" si="115"/>
        <v/>
      </c>
      <c r="U540" s="394" t="str">
        <f t="shared" si="116"/>
        <v/>
      </c>
      <c r="V540" s="424" t="str">
        <f t="shared" si="108"/>
        <v/>
      </c>
      <c r="W540" s="21"/>
      <c r="X540" s="515"/>
      <c r="Y540" s="515"/>
      <c r="Z540" s="513"/>
      <c r="AA540" s="581"/>
    </row>
    <row r="541" spans="1:27">
      <c r="A541" s="50">
        <f t="shared" si="117"/>
        <v>536</v>
      </c>
      <c r="B541" s="580"/>
      <c r="C541" s="23" t="s">
        <v>742</v>
      </c>
      <c r="D541" s="489"/>
      <c r="E541" s="318" t="str">
        <f>IF(G541="","",VLOOKUP(G541,'Danh mục CODE'!$D$2:$J$20064,7,0))</f>
        <v/>
      </c>
      <c r="F541" s="28" t="str">
        <f>IF(E541="","",VLOOKUP(E541,'TONG HOP'!$E$8:$W$1883,19,0))</f>
        <v/>
      </c>
      <c r="G541" s="315"/>
      <c r="H541" s="226" t="str">
        <f>IF(E541="","",VLOOKUP(G541,'TONG HOP'!$C$8:$E$799,2,0))</f>
        <v/>
      </c>
      <c r="I541" s="226" t="str">
        <f>IF(B541="","",VLOOKUP(G541,'TONG HOP'!$C$8:$F$799,4,0))</f>
        <v/>
      </c>
      <c r="J541" s="63" t="str">
        <f t="shared" si="112"/>
        <v/>
      </c>
      <c r="K541" s="63" t="str">
        <f t="shared" si="113"/>
        <v/>
      </c>
      <c r="L541" s="63">
        <f t="shared" si="107"/>
        <v>0</v>
      </c>
      <c r="M541" s="392" t="str">
        <f>IF(Y541="","",VLOOKUP(G541,'Danh mục CODE'!$D$2:$I$1880,4,0))</f>
        <v/>
      </c>
      <c r="N541" s="392"/>
      <c r="O541" s="392" t="str">
        <f t="shared" si="109"/>
        <v/>
      </c>
      <c r="P541" s="392" t="str">
        <f>IF(Y541="","",VLOOKUP(G541,'Danh mục CODE'!$D$2:$I$1880,5,0))</f>
        <v/>
      </c>
      <c r="Q541" s="392"/>
      <c r="R541" s="392" t="str">
        <f t="shared" si="110"/>
        <v/>
      </c>
      <c r="S541" s="394" t="e">
        <f t="shared" si="111"/>
        <v>#VALUE!</v>
      </c>
      <c r="T541" s="394" t="str">
        <f t="shared" si="115"/>
        <v/>
      </c>
      <c r="U541" s="394" t="str">
        <f t="shared" si="116"/>
        <v/>
      </c>
      <c r="V541" s="424" t="str">
        <f t="shared" si="108"/>
        <v/>
      </c>
      <c r="W541" s="21"/>
      <c r="X541" s="515"/>
      <c r="Y541" s="515"/>
      <c r="Z541" s="513"/>
      <c r="AA541" s="514"/>
    </row>
    <row r="542" spans="1:27">
      <c r="A542" s="50">
        <f t="shared" si="117"/>
        <v>537</v>
      </c>
      <c r="B542" s="580"/>
      <c r="C542" s="23" t="s">
        <v>742</v>
      </c>
      <c r="D542" s="489"/>
      <c r="E542" s="318" t="str">
        <f>IF(G542="","",VLOOKUP(G542,'Danh mục CODE'!$D$2:$J$20064,7,0))</f>
        <v/>
      </c>
      <c r="F542" s="28" t="str">
        <f>IF(E542="","",VLOOKUP(E542,'TONG HOP'!$E$8:$W$1883,19,0))</f>
        <v/>
      </c>
      <c r="G542" s="315"/>
      <c r="H542" s="226" t="str">
        <f>IF(E542="","",VLOOKUP(G542,'TONG HOP'!$C$8:$E$799,2,0))</f>
        <v/>
      </c>
      <c r="I542" s="226" t="str">
        <f>IF(B542="","",VLOOKUP(G542,'TONG HOP'!$C$8:$F$799,4,0))</f>
        <v/>
      </c>
      <c r="J542" s="63" t="str">
        <f t="shared" si="112"/>
        <v/>
      </c>
      <c r="K542" s="63" t="str">
        <f t="shared" si="113"/>
        <v/>
      </c>
      <c r="L542" s="63">
        <f t="shared" si="107"/>
        <v>0</v>
      </c>
      <c r="M542" s="392" t="str">
        <f>IF(Y542="","",VLOOKUP(G542,'Danh mục CODE'!$D$2:$I$1880,4,0))</f>
        <v/>
      </c>
      <c r="N542" s="392"/>
      <c r="O542" s="392" t="str">
        <f t="shared" si="109"/>
        <v/>
      </c>
      <c r="P542" s="392" t="str">
        <f>IF(Y542="","",VLOOKUP(G542,'Danh mục CODE'!$D$2:$I$1880,5,0))</f>
        <v/>
      </c>
      <c r="Q542" s="392"/>
      <c r="R542" s="392" t="str">
        <f t="shared" si="110"/>
        <v/>
      </c>
      <c r="S542" s="394" t="e">
        <f t="shared" si="111"/>
        <v>#VALUE!</v>
      </c>
      <c r="T542" s="394" t="str">
        <f t="shared" si="115"/>
        <v/>
      </c>
      <c r="U542" s="394" t="str">
        <f t="shared" si="116"/>
        <v/>
      </c>
      <c r="V542" s="424" t="str">
        <f t="shared" si="108"/>
        <v/>
      </c>
      <c r="W542" s="21"/>
      <c r="X542" s="515"/>
      <c r="Y542" s="515"/>
      <c r="Z542" s="513"/>
      <c r="AA542" s="514"/>
    </row>
    <row r="543" spans="1:27">
      <c r="A543" s="50">
        <f t="shared" si="117"/>
        <v>538</v>
      </c>
      <c r="B543" s="580"/>
      <c r="C543" s="23" t="s">
        <v>742</v>
      </c>
      <c r="D543" s="489"/>
      <c r="E543" s="318" t="str">
        <f>IF(G543="","",VLOOKUP(G543,'Danh mục CODE'!$D$2:$J$20064,7,0))</f>
        <v/>
      </c>
      <c r="F543" s="28" t="str">
        <f>IF(E543="","",VLOOKUP(E543,'TONG HOP'!$E$8:$W$1883,19,0))</f>
        <v/>
      </c>
      <c r="G543" s="17"/>
      <c r="H543" s="226" t="str">
        <f>IF(E543="","",VLOOKUP(G543,'TONG HOP'!$C$8:$E$799,2,0))</f>
        <v/>
      </c>
      <c r="I543" s="226" t="str">
        <f>IF(B543="","",VLOOKUP(G543,'TONG HOP'!$C$8:$F$799,4,0))</f>
        <v/>
      </c>
      <c r="J543" s="63" t="str">
        <f t="shared" si="112"/>
        <v/>
      </c>
      <c r="K543" s="63" t="str">
        <f t="shared" si="113"/>
        <v/>
      </c>
      <c r="L543" s="63">
        <f t="shared" si="107"/>
        <v>0</v>
      </c>
      <c r="M543" s="392" t="str">
        <f>IF(Y543="","",VLOOKUP(G543,'Danh mục CODE'!$D$2:$I$1880,4,0))</f>
        <v/>
      </c>
      <c r="N543" s="392"/>
      <c r="O543" s="392" t="str">
        <f t="shared" si="109"/>
        <v/>
      </c>
      <c r="P543" s="392" t="str">
        <f>IF(Y543="","",VLOOKUP(G543,'Danh mục CODE'!$D$2:$I$1880,5,0))</f>
        <v/>
      </c>
      <c r="Q543" s="392"/>
      <c r="R543" s="392" t="str">
        <f t="shared" si="110"/>
        <v/>
      </c>
      <c r="S543" s="394" t="e">
        <f t="shared" si="111"/>
        <v>#VALUE!</v>
      </c>
      <c r="T543" s="394" t="str">
        <f t="shared" si="115"/>
        <v/>
      </c>
      <c r="U543" s="394" t="str">
        <f t="shared" si="116"/>
        <v/>
      </c>
      <c r="V543" s="424" t="str">
        <f t="shared" si="108"/>
        <v/>
      </c>
      <c r="W543" s="21"/>
      <c r="X543" s="515"/>
      <c r="Y543" s="515"/>
      <c r="Z543" s="513"/>
      <c r="AA543" s="581"/>
    </row>
    <row r="544" spans="1:27">
      <c r="A544" s="50">
        <f t="shared" si="117"/>
        <v>539</v>
      </c>
      <c r="B544" s="580"/>
      <c r="C544" s="23" t="s">
        <v>742</v>
      </c>
      <c r="D544" s="489"/>
      <c r="E544" s="318" t="str">
        <f>IF(G544="","",VLOOKUP(G544,'Danh mục CODE'!$D$2:$J$20064,7,0))</f>
        <v/>
      </c>
      <c r="F544" s="28" t="str">
        <f>IF(E544="","",VLOOKUP(E544,'TONG HOP'!$E$8:$W$1883,19,0))</f>
        <v/>
      </c>
      <c r="G544" s="17"/>
      <c r="H544" s="226" t="str">
        <f>IF(E544="","",VLOOKUP(G544,'TONG HOP'!$C$8:$E$799,2,0))</f>
        <v/>
      </c>
      <c r="I544" s="226" t="str">
        <f>IF(B544="","",VLOOKUP(G544,'TONG HOP'!$C$8:$F$799,4,0))</f>
        <v/>
      </c>
      <c r="J544" s="63" t="str">
        <f t="shared" si="112"/>
        <v/>
      </c>
      <c r="K544" s="63" t="str">
        <f t="shared" si="113"/>
        <v/>
      </c>
      <c r="L544" s="63">
        <f t="shared" si="107"/>
        <v>0</v>
      </c>
      <c r="M544" s="392" t="str">
        <f>IF(Y544="","",VLOOKUP(G544,'Danh mục CODE'!$D$2:$I$1880,4,0))</f>
        <v/>
      </c>
      <c r="N544" s="392"/>
      <c r="O544" s="392" t="str">
        <f t="shared" si="109"/>
        <v/>
      </c>
      <c r="P544" s="392" t="str">
        <f>IF(Y544="","",VLOOKUP(G544,'Danh mục CODE'!$D$2:$I$1880,5,0))</f>
        <v/>
      </c>
      <c r="Q544" s="392"/>
      <c r="R544" s="392" t="str">
        <f t="shared" si="110"/>
        <v/>
      </c>
      <c r="S544" s="394" t="e">
        <f t="shared" si="111"/>
        <v>#VALUE!</v>
      </c>
      <c r="T544" s="394" t="str">
        <f t="shared" si="115"/>
        <v/>
      </c>
      <c r="U544" s="394" t="str">
        <f t="shared" si="116"/>
        <v/>
      </c>
      <c r="V544" s="424" t="str">
        <f t="shared" si="108"/>
        <v/>
      </c>
      <c r="W544" s="21"/>
      <c r="X544" s="515"/>
      <c r="Y544" s="515"/>
      <c r="Z544" s="513"/>
      <c r="AA544" s="514"/>
    </row>
    <row r="545" spans="1:27">
      <c r="A545" s="50">
        <f t="shared" si="117"/>
        <v>540</v>
      </c>
      <c r="B545" s="580"/>
      <c r="C545" s="23" t="s">
        <v>742</v>
      </c>
      <c r="D545" s="489"/>
      <c r="E545" s="318" t="str">
        <f>IF(G545="","",VLOOKUP(G545,'Danh mục CODE'!$D$2:$J$20064,7,0))</f>
        <v/>
      </c>
      <c r="F545" s="28" t="str">
        <f>IF(E545="","",VLOOKUP(E545,'TONG HOP'!$E$8:$W$1883,19,0))</f>
        <v/>
      </c>
      <c r="G545" s="17"/>
      <c r="H545" s="226" t="str">
        <f>IF(E545="","",VLOOKUP(G545,'TONG HOP'!$C$8:$E$799,2,0))</f>
        <v/>
      </c>
      <c r="I545" s="226" t="str">
        <f>IF(B545="","",VLOOKUP(G545,'TONG HOP'!$C$8:$F$799,4,0))</f>
        <v/>
      </c>
      <c r="J545" s="63" t="str">
        <f t="shared" si="112"/>
        <v/>
      </c>
      <c r="K545" s="63" t="str">
        <f t="shared" si="113"/>
        <v/>
      </c>
      <c r="L545" s="63">
        <f t="shared" si="107"/>
        <v>0</v>
      </c>
      <c r="M545" s="392" t="str">
        <f>IF(Y545="","",VLOOKUP(G545,'Danh mục CODE'!$D$2:$I$1880,4,0))</f>
        <v/>
      </c>
      <c r="N545" s="392"/>
      <c r="O545" s="392" t="str">
        <f t="shared" si="109"/>
        <v/>
      </c>
      <c r="P545" s="392" t="str">
        <f>IF(Y545="","",VLOOKUP(G545,'Danh mục CODE'!$D$2:$I$1880,5,0))</f>
        <v/>
      </c>
      <c r="Q545" s="392"/>
      <c r="R545" s="392" t="str">
        <f t="shared" si="110"/>
        <v/>
      </c>
      <c r="S545" s="394" t="e">
        <f t="shared" si="111"/>
        <v>#VALUE!</v>
      </c>
      <c r="T545" s="394" t="str">
        <f t="shared" si="115"/>
        <v/>
      </c>
      <c r="U545" s="394" t="str">
        <f t="shared" si="116"/>
        <v/>
      </c>
      <c r="V545" s="424" t="str">
        <f t="shared" si="108"/>
        <v/>
      </c>
      <c r="W545" s="21"/>
      <c r="X545" s="515"/>
      <c r="Y545" s="515"/>
      <c r="Z545" s="513"/>
      <c r="AA545" s="581"/>
    </row>
    <row r="546" spans="1:27">
      <c r="A546" s="50">
        <f t="shared" si="117"/>
        <v>541</v>
      </c>
      <c r="B546" s="580"/>
      <c r="C546" s="23" t="s">
        <v>742</v>
      </c>
      <c r="D546" s="489"/>
      <c r="E546" s="318" t="str">
        <f>IF(G546="","",VLOOKUP(G546,'Danh mục CODE'!$D$2:$J$20064,7,0))</f>
        <v/>
      </c>
      <c r="F546" s="28" t="str">
        <f>IF(E546="","",VLOOKUP(E546,'TONG HOP'!$E$8:$W$1883,19,0))</f>
        <v/>
      </c>
      <c r="G546" s="17"/>
      <c r="H546" s="226" t="str">
        <f>IF(E546="","",VLOOKUP(G546,'TONG HOP'!$C$8:$E$799,2,0))</f>
        <v/>
      </c>
      <c r="I546" s="226" t="str">
        <f>IF(B546="","",VLOOKUP(G546,'TONG HOP'!$C$8:$F$799,4,0))</f>
        <v/>
      </c>
      <c r="J546" s="63" t="str">
        <f t="shared" si="112"/>
        <v/>
      </c>
      <c r="K546" s="63" t="str">
        <f t="shared" si="113"/>
        <v/>
      </c>
      <c r="L546" s="63">
        <f t="shared" si="107"/>
        <v>0</v>
      </c>
      <c r="M546" s="392" t="str">
        <f>IF(Y546="","",VLOOKUP(G546,'Danh mục CODE'!$D$2:$I$1880,4,0))</f>
        <v/>
      </c>
      <c r="N546" s="392"/>
      <c r="O546" s="392" t="str">
        <f t="shared" si="109"/>
        <v/>
      </c>
      <c r="P546" s="392" t="str">
        <f>IF(Y546="","",VLOOKUP(G546,'Danh mục CODE'!$D$2:$I$1880,5,0))</f>
        <v/>
      </c>
      <c r="Q546" s="392"/>
      <c r="R546" s="392" t="str">
        <f t="shared" si="110"/>
        <v/>
      </c>
      <c r="S546" s="394" t="e">
        <f t="shared" si="111"/>
        <v>#VALUE!</v>
      </c>
      <c r="T546" s="394" t="str">
        <f t="shared" si="115"/>
        <v/>
      </c>
      <c r="U546" s="394" t="str">
        <f t="shared" si="116"/>
        <v/>
      </c>
      <c r="V546" s="424" t="str">
        <f t="shared" si="108"/>
        <v/>
      </c>
      <c r="W546" s="21"/>
      <c r="X546" s="515"/>
      <c r="Y546" s="515"/>
      <c r="Z546" s="513"/>
      <c r="AA546" s="514"/>
    </row>
    <row r="547" spans="1:27">
      <c r="A547" s="50">
        <f t="shared" si="117"/>
        <v>542</v>
      </c>
      <c r="B547" s="580"/>
      <c r="C547" s="23" t="s">
        <v>742</v>
      </c>
      <c r="D547" s="489"/>
      <c r="E547" s="318" t="str">
        <f>IF(G547="","",VLOOKUP(G547,'Danh mục CODE'!$D$2:$J$20064,7,0))</f>
        <v/>
      </c>
      <c r="F547" s="28" t="str">
        <f>IF(E547="","",VLOOKUP(E547,'TONG HOP'!$E$8:$W$1883,19,0))</f>
        <v/>
      </c>
      <c r="G547" s="17"/>
      <c r="H547" s="226" t="str">
        <f>IF(E547="","",VLOOKUP(G547,'TONG HOP'!$C$8:$E$799,2,0))</f>
        <v/>
      </c>
      <c r="I547" s="226" t="str">
        <f>IF(B547="","",VLOOKUP(G547,'TONG HOP'!$C$8:$F$799,4,0))</f>
        <v/>
      </c>
      <c r="J547" s="63" t="str">
        <f t="shared" si="112"/>
        <v/>
      </c>
      <c r="K547" s="63" t="str">
        <f t="shared" si="113"/>
        <v/>
      </c>
      <c r="L547" s="63">
        <f t="shared" si="107"/>
        <v>0</v>
      </c>
      <c r="M547" s="392" t="str">
        <f>IF(Y547="","",VLOOKUP(G547,'Danh mục CODE'!$D$2:$I$1880,4,0))</f>
        <v/>
      </c>
      <c r="N547" s="392"/>
      <c r="O547" s="392" t="str">
        <f t="shared" si="109"/>
        <v/>
      </c>
      <c r="P547" s="392" t="str">
        <f>IF(Y547="","",VLOOKUP(G547,'Danh mục CODE'!$D$2:$I$1880,5,0))</f>
        <v/>
      </c>
      <c r="Q547" s="392"/>
      <c r="R547" s="392" t="str">
        <f t="shared" si="110"/>
        <v/>
      </c>
      <c r="S547" s="394" t="e">
        <f t="shared" si="111"/>
        <v>#VALUE!</v>
      </c>
      <c r="T547" s="394" t="str">
        <f t="shared" si="115"/>
        <v/>
      </c>
      <c r="U547" s="394" t="str">
        <f t="shared" si="116"/>
        <v/>
      </c>
      <c r="V547" s="424" t="str">
        <f t="shared" si="108"/>
        <v/>
      </c>
      <c r="W547" s="21"/>
      <c r="X547" s="515"/>
      <c r="Y547" s="515"/>
      <c r="Z547" s="513"/>
      <c r="AA547" s="581"/>
    </row>
    <row r="548" spans="1:27">
      <c r="A548" s="50">
        <f t="shared" si="117"/>
        <v>543</v>
      </c>
      <c r="B548" s="580"/>
      <c r="C548" s="23" t="s">
        <v>742</v>
      </c>
      <c r="D548" s="489"/>
      <c r="E548" s="318" t="str">
        <f>IF(G548="","",VLOOKUP(G548,'Danh mục CODE'!$D$2:$J$20064,7,0))</f>
        <v/>
      </c>
      <c r="F548" s="28" t="str">
        <f>IF(E548="","",VLOOKUP(E548,'TONG HOP'!$E$8:$W$1883,19,0))</f>
        <v/>
      </c>
      <c r="G548" s="17"/>
      <c r="H548" s="226" t="str">
        <f>IF(E548="","",VLOOKUP(G548,'TONG HOP'!$C$8:$E$799,2,0))</f>
        <v/>
      </c>
      <c r="I548" s="226" t="str">
        <f>IF(B548="","",VLOOKUP(G548,'TONG HOP'!$C$8:$F$799,4,0))</f>
        <v/>
      </c>
      <c r="J548" s="63" t="str">
        <f t="shared" si="112"/>
        <v/>
      </c>
      <c r="K548" s="63" t="str">
        <f t="shared" si="113"/>
        <v/>
      </c>
      <c r="L548" s="63">
        <f t="shared" si="107"/>
        <v>0</v>
      </c>
      <c r="M548" s="392" t="str">
        <f>IF(Y548="","",VLOOKUP(G548,'Danh mục CODE'!$D$2:$I$1880,4,0))</f>
        <v/>
      </c>
      <c r="N548" s="392"/>
      <c r="O548" s="392" t="str">
        <f t="shared" si="109"/>
        <v/>
      </c>
      <c r="P548" s="392" t="str">
        <f>IF(Y548="","",VLOOKUP(G548,'Danh mục CODE'!$D$2:$I$1880,5,0))</f>
        <v/>
      </c>
      <c r="Q548" s="392"/>
      <c r="R548" s="392" t="str">
        <f t="shared" si="110"/>
        <v/>
      </c>
      <c r="S548" s="394" t="e">
        <f t="shared" si="111"/>
        <v>#VALUE!</v>
      </c>
      <c r="T548" s="394" t="str">
        <f t="shared" si="115"/>
        <v/>
      </c>
      <c r="U548" s="394" t="str">
        <f t="shared" si="116"/>
        <v/>
      </c>
      <c r="V548" s="424" t="str">
        <f t="shared" si="108"/>
        <v/>
      </c>
      <c r="W548" s="21"/>
      <c r="X548" s="515"/>
      <c r="Y548" s="515"/>
      <c r="Z548" s="513"/>
      <c r="AA548" s="514"/>
    </row>
    <row r="549" spans="1:27">
      <c r="A549" s="50">
        <f t="shared" si="117"/>
        <v>544</v>
      </c>
      <c r="B549" s="580"/>
      <c r="C549" s="23" t="s">
        <v>742</v>
      </c>
      <c r="D549" s="489"/>
      <c r="E549" s="318" t="str">
        <f>IF(G549="","",VLOOKUP(G549,'Danh mục CODE'!$D$2:$J$20064,7,0))</f>
        <v/>
      </c>
      <c r="F549" s="28" t="str">
        <f>IF(E549="","",VLOOKUP(E549,'TONG HOP'!$E$8:$W$1883,19,0))</f>
        <v/>
      </c>
      <c r="G549" s="17"/>
      <c r="H549" s="226" t="str">
        <f>IF(E549="","",VLOOKUP(G549,'TONG HOP'!$C$8:$E$799,2,0))</f>
        <v/>
      </c>
      <c r="I549" s="226" t="str">
        <f>IF(B549="","",VLOOKUP(G549,'TONG HOP'!$C$8:$F$799,4,0))</f>
        <v/>
      </c>
      <c r="J549" s="63" t="str">
        <f t="shared" si="112"/>
        <v/>
      </c>
      <c r="K549" s="63" t="str">
        <f t="shared" si="113"/>
        <v/>
      </c>
      <c r="L549" s="63">
        <f t="shared" si="107"/>
        <v>0</v>
      </c>
      <c r="M549" s="392" t="str">
        <f>IF(Y549="","",VLOOKUP(G549,'Danh mục CODE'!$D$2:$I$1880,4,0))</f>
        <v/>
      </c>
      <c r="N549" s="392"/>
      <c r="O549" s="392" t="str">
        <f t="shared" si="109"/>
        <v/>
      </c>
      <c r="P549" s="392" t="str">
        <f>IF(Y549="","",VLOOKUP(G549,'Danh mục CODE'!$D$2:$I$1880,5,0))</f>
        <v/>
      </c>
      <c r="Q549" s="392"/>
      <c r="R549" s="392" t="str">
        <f t="shared" si="110"/>
        <v/>
      </c>
      <c r="S549" s="394" t="e">
        <f t="shared" si="111"/>
        <v>#VALUE!</v>
      </c>
      <c r="T549" s="394" t="str">
        <f t="shared" si="115"/>
        <v/>
      </c>
      <c r="U549" s="394" t="str">
        <f t="shared" si="116"/>
        <v/>
      </c>
      <c r="V549" s="424" t="str">
        <f t="shared" si="108"/>
        <v/>
      </c>
      <c r="W549" s="21"/>
      <c r="X549" s="515"/>
      <c r="Y549" s="515"/>
      <c r="Z549" s="513"/>
      <c r="AA549" s="514"/>
    </row>
    <row r="550" spans="1:27">
      <c r="A550" s="50">
        <f t="shared" si="117"/>
        <v>545</v>
      </c>
      <c r="B550" s="580"/>
      <c r="C550" s="23" t="s">
        <v>742</v>
      </c>
      <c r="D550" s="489"/>
      <c r="E550" s="318" t="str">
        <f>IF(G550="","",VLOOKUP(G550,'Danh mục CODE'!$D$2:$J$20064,7,0))</f>
        <v/>
      </c>
      <c r="F550" s="28" t="str">
        <f>IF(E550="","",VLOOKUP(E550,'TONG HOP'!$E$8:$W$1883,19,0))</f>
        <v/>
      </c>
      <c r="G550" s="17"/>
      <c r="H550" s="226" t="str">
        <f>IF(E550="","",VLOOKUP(G550,'TONG HOP'!$C$8:$E$799,2,0))</f>
        <v/>
      </c>
      <c r="I550" s="226" t="str">
        <f>IF(B550="","",VLOOKUP(G550,'TONG HOP'!$C$8:$F$799,4,0))</f>
        <v/>
      </c>
      <c r="J550" s="63" t="str">
        <f t="shared" si="112"/>
        <v/>
      </c>
      <c r="K550" s="63" t="str">
        <f t="shared" si="113"/>
        <v/>
      </c>
      <c r="L550" s="63">
        <f t="shared" si="107"/>
        <v>0</v>
      </c>
      <c r="M550" s="392" t="str">
        <f>IF(Y550="","",VLOOKUP(G550,'Danh mục CODE'!$D$2:$I$1880,4,0))</f>
        <v/>
      </c>
      <c r="N550" s="392"/>
      <c r="O550" s="392" t="str">
        <f t="shared" si="109"/>
        <v/>
      </c>
      <c r="P550" s="392" t="str">
        <f>IF(Y550="","",VLOOKUP(G550,'Danh mục CODE'!$D$2:$I$1880,5,0))</f>
        <v/>
      </c>
      <c r="Q550" s="392"/>
      <c r="R550" s="392" t="str">
        <f t="shared" si="110"/>
        <v/>
      </c>
      <c r="S550" s="394" t="e">
        <f t="shared" si="111"/>
        <v>#VALUE!</v>
      </c>
      <c r="T550" s="394" t="str">
        <f t="shared" si="115"/>
        <v/>
      </c>
      <c r="U550" s="394" t="str">
        <f t="shared" si="116"/>
        <v/>
      </c>
      <c r="V550" s="424" t="str">
        <f t="shared" si="108"/>
        <v/>
      </c>
      <c r="W550" s="21"/>
      <c r="X550" s="515"/>
      <c r="Y550" s="515"/>
      <c r="Z550" s="513"/>
      <c r="AA550" s="581"/>
    </row>
    <row r="551" spans="1:27">
      <c r="A551" s="50">
        <f t="shared" si="117"/>
        <v>546</v>
      </c>
      <c r="B551" s="580"/>
      <c r="C551" s="23" t="s">
        <v>742</v>
      </c>
      <c r="D551" s="489"/>
      <c r="E551" s="318" t="str">
        <f>IF(G551="","",VLOOKUP(G551,'Danh mục CODE'!$D$2:$J$20064,7,0))</f>
        <v/>
      </c>
      <c r="F551" s="28" t="str">
        <f>IF(E551="","",VLOOKUP(E551,'TONG HOP'!$E$8:$W$1883,19,0))</f>
        <v/>
      </c>
      <c r="G551" s="17"/>
      <c r="H551" s="226" t="str">
        <f>IF(E551="","",VLOOKUP(G551,'TONG HOP'!$C$8:$E$799,2,0))</f>
        <v/>
      </c>
      <c r="I551" s="226" t="str">
        <f>IF(B551="","",VLOOKUP(G551,'TONG HOP'!$C$8:$F$799,4,0))</f>
        <v/>
      </c>
      <c r="J551" s="63" t="str">
        <f t="shared" si="112"/>
        <v/>
      </c>
      <c r="K551" s="63" t="str">
        <f t="shared" si="113"/>
        <v/>
      </c>
      <c r="L551" s="63">
        <f t="shared" si="107"/>
        <v>0</v>
      </c>
      <c r="M551" s="392" t="str">
        <f>IF(Y551="","",VLOOKUP(G551,'Danh mục CODE'!$D$2:$I$1880,4,0))</f>
        <v/>
      </c>
      <c r="N551" s="392"/>
      <c r="O551" s="392" t="str">
        <f t="shared" si="109"/>
        <v/>
      </c>
      <c r="P551" s="392" t="str">
        <f>IF(Y551="","",VLOOKUP(G551,'Danh mục CODE'!$D$2:$I$1880,5,0))</f>
        <v/>
      </c>
      <c r="Q551" s="392"/>
      <c r="R551" s="392" t="str">
        <f t="shared" si="110"/>
        <v/>
      </c>
      <c r="S551" s="394" t="e">
        <f t="shared" si="111"/>
        <v>#VALUE!</v>
      </c>
      <c r="T551" s="394" t="str">
        <f t="shared" si="115"/>
        <v/>
      </c>
      <c r="U551" s="394" t="str">
        <f t="shared" si="116"/>
        <v/>
      </c>
      <c r="V551" s="424" t="str">
        <f t="shared" si="108"/>
        <v/>
      </c>
      <c r="W551" s="21"/>
      <c r="X551" s="515"/>
      <c r="Y551" s="515"/>
      <c r="Z551" s="513"/>
      <c r="AA551" s="514"/>
    </row>
    <row r="552" spans="1:27">
      <c r="A552" s="50">
        <f t="shared" si="117"/>
        <v>547</v>
      </c>
      <c r="B552" s="580"/>
      <c r="C552" s="23" t="s">
        <v>742</v>
      </c>
      <c r="D552" s="489"/>
      <c r="E552" s="318" t="str">
        <f>IF(G552="","",VLOOKUP(G552,'Danh mục CODE'!$D$2:$J$20064,7,0))</f>
        <v/>
      </c>
      <c r="F552" s="28" t="str">
        <f>IF(E552="","",VLOOKUP(E552,'TONG HOP'!$E$8:$W$1883,19,0))</f>
        <v/>
      </c>
      <c r="G552" s="17"/>
      <c r="H552" s="226" t="str">
        <f>IF(E552="","",VLOOKUP(G552,'TONG HOP'!$C$8:$E$799,2,0))</f>
        <v/>
      </c>
      <c r="I552" s="226" t="str">
        <f>IF(B552="","",VLOOKUP(G552,'TONG HOP'!$C$8:$F$799,4,0))</f>
        <v/>
      </c>
      <c r="J552" s="63" t="str">
        <f t="shared" si="112"/>
        <v/>
      </c>
      <c r="K552" s="63" t="str">
        <f t="shared" si="113"/>
        <v/>
      </c>
      <c r="L552" s="63">
        <f t="shared" si="107"/>
        <v>0</v>
      </c>
      <c r="M552" s="392" t="str">
        <f>IF(Y552="","",VLOOKUP(G552,'Danh mục CODE'!$D$2:$I$1880,4,0))</f>
        <v/>
      </c>
      <c r="N552" s="392"/>
      <c r="O552" s="392" t="str">
        <f t="shared" si="109"/>
        <v/>
      </c>
      <c r="P552" s="392" t="str">
        <f>IF(Y552="","",VLOOKUP(G552,'Danh mục CODE'!$D$2:$I$1880,5,0))</f>
        <v/>
      </c>
      <c r="Q552" s="392"/>
      <c r="R552" s="392" t="str">
        <f t="shared" si="110"/>
        <v/>
      </c>
      <c r="S552" s="394" t="e">
        <f t="shared" si="111"/>
        <v>#VALUE!</v>
      </c>
      <c r="T552" s="394" t="str">
        <f t="shared" si="115"/>
        <v/>
      </c>
      <c r="U552" s="394" t="str">
        <f t="shared" si="116"/>
        <v/>
      </c>
      <c r="V552" s="424" t="str">
        <f t="shared" si="108"/>
        <v/>
      </c>
      <c r="W552" s="21"/>
      <c r="X552" s="515"/>
      <c r="Y552" s="515"/>
      <c r="Z552" s="513"/>
      <c r="AA552" s="514"/>
    </row>
    <row r="553" spans="1:27">
      <c r="A553" s="50">
        <f t="shared" si="117"/>
        <v>548</v>
      </c>
      <c r="B553" s="580"/>
      <c r="C553" s="23" t="s">
        <v>742</v>
      </c>
      <c r="D553" s="489"/>
      <c r="E553" s="318" t="str">
        <f>IF(G553="","",VLOOKUP(G553,'Danh mục CODE'!$D$2:$J$20064,7,0))</f>
        <v/>
      </c>
      <c r="F553" s="28" t="str">
        <f>IF(E553="","",VLOOKUP(E553,'TONG HOP'!$E$8:$W$1883,19,0))</f>
        <v/>
      </c>
      <c r="G553" s="17"/>
      <c r="H553" s="226" t="str">
        <f>IF(E553="","",VLOOKUP(G553,'TONG HOP'!$C$8:$E$799,2,0))</f>
        <v/>
      </c>
      <c r="I553" s="226" t="str">
        <f>IF(B553="","",VLOOKUP(G553,'TONG HOP'!$C$8:$F$799,4,0))</f>
        <v/>
      </c>
      <c r="J553" s="63" t="str">
        <f t="shared" si="112"/>
        <v/>
      </c>
      <c r="K553" s="63" t="str">
        <f t="shared" si="113"/>
        <v/>
      </c>
      <c r="L553" s="63">
        <f t="shared" si="107"/>
        <v>0</v>
      </c>
      <c r="M553" s="392" t="str">
        <f>IF(Y553="","",VLOOKUP(G553,'Danh mục CODE'!$D$2:$I$1880,4,0))</f>
        <v/>
      </c>
      <c r="N553" s="392"/>
      <c r="O553" s="392" t="str">
        <f t="shared" si="109"/>
        <v/>
      </c>
      <c r="P553" s="392" t="str">
        <f>IF(Y553="","",VLOOKUP(G553,'Danh mục CODE'!$D$2:$I$1880,5,0))</f>
        <v/>
      </c>
      <c r="Q553" s="392"/>
      <c r="R553" s="392" t="str">
        <f t="shared" si="110"/>
        <v/>
      </c>
      <c r="S553" s="394" t="e">
        <f>IF(T553=0,"",J553-T553-U553)</f>
        <v>#VALUE!</v>
      </c>
      <c r="T553" s="394" t="str">
        <f t="shared" si="115"/>
        <v/>
      </c>
      <c r="U553" s="394" t="str">
        <f t="shared" si="116"/>
        <v/>
      </c>
      <c r="V553" s="424" t="str">
        <f t="shared" si="108"/>
        <v/>
      </c>
      <c r="W553" s="21"/>
      <c r="X553" s="515"/>
      <c r="Y553" s="515"/>
      <c r="Z553" s="513"/>
      <c r="AA553" s="514"/>
    </row>
    <row r="554" spans="1:27">
      <c r="A554" s="50">
        <f t="shared" si="117"/>
        <v>549</v>
      </c>
      <c r="B554" s="580"/>
      <c r="C554" s="23" t="s">
        <v>742</v>
      </c>
      <c r="D554" s="489"/>
      <c r="E554" s="318" t="str">
        <f>IF(G554="","",VLOOKUP(G554,'Danh mục CODE'!$D$2:$J$20064,7,0))</f>
        <v/>
      </c>
      <c r="F554" s="28" t="str">
        <f>IF(E554="","",VLOOKUP(E554,'TONG HOP'!$E$8:$W$1883,19,0))</f>
        <v/>
      </c>
      <c r="G554" s="17"/>
      <c r="H554" s="226" t="str">
        <f>IF(E554="","",VLOOKUP(G554,'TONG HOP'!$C$8:$E$799,2,0))</f>
        <v/>
      </c>
      <c r="I554" s="226" t="str">
        <f>IF(B554="","",VLOOKUP(G554,'TONG HOP'!$C$8:$F$799,4,0))</f>
        <v/>
      </c>
      <c r="J554" s="63" t="str">
        <f t="shared" si="112"/>
        <v/>
      </c>
      <c r="K554" s="63" t="str">
        <f t="shared" si="113"/>
        <v/>
      </c>
      <c r="L554" s="63">
        <f t="shared" si="107"/>
        <v>0</v>
      </c>
      <c r="M554" s="392" t="str">
        <f>IF(Y554="","",VLOOKUP(G554,'Danh mục CODE'!$D$2:$I$1880,4,0))</f>
        <v/>
      </c>
      <c r="N554" s="392"/>
      <c r="O554" s="392" t="str">
        <f t="shared" si="109"/>
        <v/>
      </c>
      <c r="P554" s="392" t="str">
        <f>IF(Y554="","",VLOOKUP(G554,'Danh mục CODE'!$D$2:$I$1880,5,0))</f>
        <v/>
      </c>
      <c r="Q554" s="392"/>
      <c r="R554" s="392" t="str">
        <f t="shared" si="110"/>
        <v/>
      </c>
      <c r="S554" s="394" t="e">
        <f t="shared" si="111"/>
        <v>#VALUE!</v>
      </c>
      <c r="T554" s="394" t="str">
        <f t="shared" si="115"/>
        <v/>
      </c>
      <c r="U554" s="394" t="str">
        <f t="shared" si="116"/>
        <v/>
      </c>
      <c r="V554" s="424" t="str">
        <f t="shared" si="108"/>
        <v/>
      </c>
      <c r="W554" s="21"/>
      <c r="X554" s="515"/>
      <c r="Y554" s="515"/>
      <c r="Z554" s="513"/>
      <c r="AA554" s="514"/>
    </row>
    <row r="555" spans="1:27">
      <c r="A555" s="50">
        <f t="shared" si="117"/>
        <v>550</v>
      </c>
      <c r="B555" s="580"/>
      <c r="C555" s="23" t="s">
        <v>742</v>
      </c>
      <c r="D555" s="489"/>
      <c r="E555" s="318" t="str">
        <f>IF(G555="","",VLOOKUP(G555,'Danh mục CODE'!$D$2:$J$20064,7,0))</f>
        <v/>
      </c>
      <c r="F555" s="28" t="str">
        <f>IF(E555="","",VLOOKUP(E555,'TONG HOP'!$E$8:$W$1883,19,0))</f>
        <v/>
      </c>
      <c r="G555" s="17"/>
      <c r="H555" s="226" t="str">
        <f>IF(E555="","",VLOOKUP(G555,'TONG HOP'!$C$8:$E$799,2,0))</f>
        <v/>
      </c>
      <c r="I555" s="226" t="str">
        <f>IF(B555="","",VLOOKUP(G555,'TONG HOP'!$C$8:$F$799,4,0))</f>
        <v/>
      </c>
      <c r="J555" s="63" t="str">
        <f t="shared" si="112"/>
        <v/>
      </c>
      <c r="K555" s="63" t="str">
        <f t="shared" si="113"/>
        <v/>
      </c>
      <c r="L555" s="63">
        <f t="shared" si="107"/>
        <v>0</v>
      </c>
      <c r="M555" s="392" t="str">
        <f>IF(Y555="","",VLOOKUP(G555,'Danh mục CODE'!$D$2:$I$1880,4,0))</f>
        <v/>
      </c>
      <c r="N555" s="392"/>
      <c r="O555" s="392" t="str">
        <f t="shared" si="109"/>
        <v/>
      </c>
      <c r="P555" s="392" t="str">
        <f>IF(Y555="","",VLOOKUP(G555,'Danh mục CODE'!$D$2:$I$1880,5,0))</f>
        <v/>
      </c>
      <c r="Q555" s="392"/>
      <c r="R555" s="392" t="str">
        <f t="shared" si="110"/>
        <v/>
      </c>
      <c r="S555" s="394" t="e">
        <f t="shared" si="111"/>
        <v>#VALUE!</v>
      </c>
      <c r="T555" s="394" t="str">
        <f t="shared" si="115"/>
        <v/>
      </c>
      <c r="U555" s="394" t="str">
        <f t="shared" si="116"/>
        <v/>
      </c>
      <c r="V555" s="424" t="str">
        <f t="shared" si="108"/>
        <v/>
      </c>
      <c r="W555" s="21"/>
      <c r="X555" s="515"/>
      <c r="Y555" s="515"/>
      <c r="Z555" s="513"/>
      <c r="AA555" s="581"/>
    </row>
    <row r="556" spans="1:27">
      <c r="A556" s="50">
        <f t="shared" si="117"/>
        <v>551</v>
      </c>
      <c r="B556" s="580"/>
      <c r="C556" s="23" t="s">
        <v>742</v>
      </c>
      <c r="D556" s="489"/>
      <c r="E556" s="318" t="str">
        <f>IF(G556="","",VLOOKUP(G556,'Danh mục CODE'!$D$2:$J$20064,7,0))</f>
        <v/>
      </c>
      <c r="F556" s="28" t="str">
        <f>IF(E556="","",VLOOKUP(E556,'TONG HOP'!$E$8:$W$1883,19,0))</f>
        <v/>
      </c>
      <c r="G556" s="17"/>
      <c r="H556" s="226" t="str">
        <f>IF(E556="","",VLOOKUP(G556,'TONG HOP'!$C$8:$E$799,2,0))</f>
        <v/>
      </c>
      <c r="I556" s="226" t="str">
        <f>IF(B556="","",VLOOKUP(G556,'TONG HOP'!$C$8:$F$799,4,0))</f>
        <v/>
      </c>
      <c r="J556" s="63" t="str">
        <f t="shared" si="112"/>
        <v/>
      </c>
      <c r="K556" s="63" t="str">
        <f t="shared" si="113"/>
        <v/>
      </c>
      <c r="L556" s="63">
        <f t="shared" si="107"/>
        <v>0</v>
      </c>
      <c r="M556" s="392" t="str">
        <f>IF(Y556="","",VLOOKUP(G556,'Danh mục CODE'!$D$2:$I$1880,4,0))</f>
        <v/>
      </c>
      <c r="N556" s="392"/>
      <c r="O556" s="392" t="str">
        <f t="shared" si="109"/>
        <v/>
      </c>
      <c r="P556" s="392" t="str">
        <f>IF(Y556="","",VLOOKUP(G556,'Danh mục CODE'!$D$2:$I$1880,5,0))</f>
        <v/>
      </c>
      <c r="Q556" s="392"/>
      <c r="R556" s="392" t="str">
        <f t="shared" si="110"/>
        <v/>
      </c>
      <c r="S556" s="394" t="e">
        <f t="shared" si="111"/>
        <v>#VALUE!</v>
      </c>
      <c r="T556" s="394" t="str">
        <f t="shared" si="115"/>
        <v/>
      </c>
      <c r="U556" s="394" t="str">
        <f t="shared" si="116"/>
        <v/>
      </c>
      <c r="V556" s="424" t="str">
        <f t="shared" si="108"/>
        <v/>
      </c>
      <c r="W556" s="21"/>
      <c r="X556" s="515"/>
      <c r="Y556" s="515"/>
      <c r="Z556" s="513"/>
      <c r="AA556" s="514"/>
    </row>
    <row r="557" spans="1:27">
      <c r="A557" s="50">
        <f t="shared" si="117"/>
        <v>552</v>
      </c>
      <c r="B557" s="580"/>
      <c r="C557" s="23" t="s">
        <v>742</v>
      </c>
      <c r="D557" s="489"/>
      <c r="E557" s="318" t="str">
        <f>IF(G557="","",VLOOKUP(G557,'Danh mục CODE'!$D$2:$J$20064,7,0))</f>
        <v/>
      </c>
      <c r="F557" s="28" t="str">
        <f>IF(E557="","",VLOOKUP(E557,'TONG HOP'!$E$8:$W$1883,19,0))</f>
        <v/>
      </c>
      <c r="G557" s="315"/>
      <c r="H557" s="226" t="str">
        <f>IF(E557="","",VLOOKUP(G557,'TONG HOP'!$C$8:$E$799,2,0))</f>
        <v/>
      </c>
      <c r="I557" s="226" t="str">
        <f>IF(B557="","",VLOOKUP(G557,'TONG HOP'!$C$8:$F$799,4,0))</f>
        <v/>
      </c>
      <c r="J557" s="63" t="str">
        <f t="shared" si="112"/>
        <v/>
      </c>
      <c r="K557" s="63" t="str">
        <f t="shared" si="113"/>
        <v/>
      </c>
      <c r="L557" s="63">
        <f t="shared" si="107"/>
        <v>0</v>
      </c>
      <c r="M557" s="392" t="str">
        <f>IF(Y557="","",VLOOKUP(G557,'Danh mục CODE'!$D$2:$I$1880,4,0))</f>
        <v/>
      </c>
      <c r="N557" s="392"/>
      <c r="O557" s="392" t="str">
        <f t="shared" si="109"/>
        <v/>
      </c>
      <c r="P557" s="392" t="str">
        <f>IF(Y557="","",VLOOKUP(G557,'Danh mục CODE'!$D$2:$I$1880,5,0))</f>
        <v/>
      </c>
      <c r="Q557" s="392"/>
      <c r="R557" s="392" t="str">
        <f t="shared" si="110"/>
        <v/>
      </c>
      <c r="S557" s="394" t="e">
        <f t="shared" si="111"/>
        <v>#VALUE!</v>
      </c>
      <c r="T557" s="394" t="str">
        <f t="shared" si="115"/>
        <v/>
      </c>
      <c r="U557" s="394" t="str">
        <f t="shared" si="116"/>
        <v/>
      </c>
      <c r="V557" s="424" t="str">
        <f t="shared" si="108"/>
        <v/>
      </c>
      <c r="W557" s="21"/>
      <c r="X557" s="515"/>
      <c r="Y557" s="515"/>
      <c r="Z557" s="513"/>
      <c r="AA557" s="514"/>
    </row>
    <row r="558" spans="1:27">
      <c r="A558" s="50">
        <f t="shared" si="117"/>
        <v>553</v>
      </c>
      <c r="B558" s="580"/>
      <c r="C558" s="23" t="s">
        <v>742</v>
      </c>
      <c r="D558" s="489"/>
      <c r="E558" s="318" t="str">
        <f>IF(G558="","",VLOOKUP(G558,'Danh mục CODE'!$D$2:$J$20064,7,0))</f>
        <v/>
      </c>
      <c r="F558" s="28" t="str">
        <f>IF(E558="","",VLOOKUP(E558,'TONG HOP'!$E$8:$W$1883,19,0))</f>
        <v/>
      </c>
      <c r="G558" s="315"/>
      <c r="H558" s="226" t="str">
        <f>IF(E558="","",VLOOKUP(G558,'TONG HOP'!$C$8:$E$799,2,0))</f>
        <v/>
      </c>
      <c r="I558" s="226" t="str">
        <f>IF(B558="","",VLOOKUP(G558,'TONG HOP'!$C$8:$F$799,4,0))</f>
        <v/>
      </c>
      <c r="J558" s="63" t="str">
        <f t="shared" si="112"/>
        <v/>
      </c>
      <c r="K558" s="63" t="str">
        <f t="shared" si="113"/>
        <v/>
      </c>
      <c r="L558" s="63">
        <f t="shared" si="107"/>
        <v>0</v>
      </c>
      <c r="M558" s="392" t="str">
        <f>IF(Y558="","",VLOOKUP(G558,'Danh mục CODE'!$D$2:$I$1880,4,0))</f>
        <v/>
      </c>
      <c r="N558" s="392"/>
      <c r="O558" s="392" t="str">
        <f t="shared" si="109"/>
        <v/>
      </c>
      <c r="P558" s="392" t="str">
        <f>IF(Y558="","",VLOOKUP(G558,'Danh mục CODE'!$D$2:$I$1880,5,0))</f>
        <v/>
      </c>
      <c r="Q558" s="392"/>
      <c r="R558" s="392" t="str">
        <f t="shared" si="110"/>
        <v/>
      </c>
      <c r="S558" s="394" t="e">
        <f t="shared" si="111"/>
        <v>#VALUE!</v>
      </c>
      <c r="T558" s="394" t="str">
        <f t="shared" si="115"/>
        <v/>
      </c>
      <c r="U558" s="394" t="str">
        <f t="shared" si="116"/>
        <v/>
      </c>
      <c r="V558" s="424" t="str">
        <f t="shared" si="108"/>
        <v/>
      </c>
      <c r="W558" s="21"/>
      <c r="X558" s="515"/>
      <c r="Y558" s="515"/>
      <c r="Z558" s="513"/>
      <c r="AA558" s="514"/>
    </row>
    <row r="559" spans="1:27">
      <c r="A559" s="50">
        <f t="shared" si="117"/>
        <v>554</v>
      </c>
      <c r="B559" s="580"/>
      <c r="C559" s="23" t="s">
        <v>742</v>
      </c>
      <c r="D559" s="489"/>
      <c r="E559" s="318" t="str">
        <f>IF(G559="","",VLOOKUP(G559,'Danh mục CODE'!$D$2:$J$20064,7,0))</f>
        <v/>
      </c>
      <c r="F559" s="28" t="str">
        <f>IF(E559="","",VLOOKUP(E559,'TONG HOP'!$E$8:$W$1883,19,0))</f>
        <v/>
      </c>
      <c r="G559" s="17"/>
      <c r="H559" s="226" t="str">
        <f>IF(E559="","",VLOOKUP(G559,'TONG HOP'!$C$8:$E$799,2,0))</f>
        <v/>
      </c>
      <c r="I559" s="226" t="str">
        <f>IF(B559="","",VLOOKUP(G559,'TONG HOP'!$C$8:$F$799,4,0))</f>
        <v/>
      </c>
      <c r="J559" s="63" t="str">
        <f t="shared" si="112"/>
        <v/>
      </c>
      <c r="K559" s="63" t="str">
        <f t="shared" si="113"/>
        <v/>
      </c>
      <c r="L559" s="63">
        <f t="shared" si="107"/>
        <v>0</v>
      </c>
      <c r="M559" s="392" t="str">
        <f>IF(Y559="","",VLOOKUP(G559,'Danh mục CODE'!$D$2:$I$1880,4,0))</f>
        <v/>
      </c>
      <c r="N559" s="392"/>
      <c r="O559" s="392" t="str">
        <f t="shared" si="109"/>
        <v/>
      </c>
      <c r="P559" s="392" t="str">
        <f>IF(Y559="","",VLOOKUP(G559,'Danh mục CODE'!$D$2:$I$1880,5,0))</f>
        <v/>
      </c>
      <c r="Q559" s="392"/>
      <c r="R559" s="392" t="str">
        <f t="shared" si="110"/>
        <v/>
      </c>
      <c r="S559" s="394" t="e">
        <f t="shared" si="111"/>
        <v>#VALUE!</v>
      </c>
      <c r="T559" s="394" t="str">
        <f t="shared" si="115"/>
        <v/>
      </c>
      <c r="U559" s="394" t="str">
        <f t="shared" si="116"/>
        <v/>
      </c>
      <c r="V559" s="424" t="str">
        <f t="shared" si="108"/>
        <v/>
      </c>
      <c r="W559" s="21"/>
      <c r="X559" s="515"/>
      <c r="Y559" s="515"/>
      <c r="Z559" s="513"/>
      <c r="AA559" s="514"/>
    </row>
    <row r="560" spans="1:27">
      <c r="A560" s="50">
        <f t="shared" si="117"/>
        <v>555</v>
      </c>
      <c r="B560" s="580"/>
      <c r="C560" s="23" t="s">
        <v>742</v>
      </c>
      <c r="D560" s="489"/>
      <c r="E560" s="318" t="str">
        <f>IF(G560="","",VLOOKUP(G560,'Danh mục CODE'!$D$2:$J$20064,7,0))</f>
        <v/>
      </c>
      <c r="F560" s="28" t="str">
        <f>IF(E560="","",VLOOKUP(E560,'TONG HOP'!$E$8:$W$1883,19,0))</f>
        <v/>
      </c>
      <c r="G560" s="315"/>
      <c r="H560" s="226" t="str">
        <f>IF(E560="","",VLOOKUP(G560,'TONG HOP'!$C$8:$E$799,2,0))</f>
        <v/>
      </c>
      <c r="I560" s="226" t="str">
        <f>IF(B560="","",VLOOKUP(G560,'TONG HOP'!$C$8:$F$799,4,0))</f>
        <v/>
      </c>
      <c r="J560" s="63" t="str">
        <f t="shared" si="112"/>
        <v/>
      </c>
      <c r="K560" s="63" t="str">
        <f t="shared" si="113"/>
        <v/>
      </c>
      <c r="L560" s="63">
        <f t="shared" si="107"/>
        <v>0</v>
      </c>
      <c r="M560" s="392" t="str">
        <f>IF(Y560="","",VLOOKUP(G560,'Danh mục CODE'!$D$2:$I$1880,4,0))</f>
        <v/>
      </c>
      <c r="N560" s="392"/>
      <c r="O560" s="392" t="str">
        <f t="shared" si="109"/>
        <v/>
      </c>
      <c r="P560" s="392" t="str">
        <f>IF(Y560="","",VLOOKUP(G560,'Danh mục CODE'!$D$2:$I$1880,5,0))</f>
        <v/>
      </c>
      <c r="Q560" s="392"/>
      <c r="R560" s="392" t="str">
        <f t="shared" si="110"/>
        <v/>
      </c>
      <c r="S560" s="394" t="e">
        <f t="shared" si="111"/>
        <v>#VALUE!</v>
      </c>
      <c r="T560" s="394" t="str">
        <f t="shared" si="115"/>
        <v/>
      </c>
      <c r="U560" s="394" t="str">
        <f t="shared" si="116"/>
        <v/>
      </c>
      <c r="V560" s="424" t="str">
        <f t="shared" si="108"/>
        <v/>
      </c>
      <c r="W560" s="21"/>
      <c r="X560" s="515"/>
      <c r="Y560" s="515"/>
      <c r="Z560" s="513"/>
      <c r="AA560" s="514"/>
    </row>
    <row r="561" spans="1:27">
      <c r="A561" s="50">
        <f t="shared" si="117"/>
        <v>556</v>
      </c>
      <c r="B561" s="580"/>
      <c r="C561" s="23" t="s">
        <v>742</v>
      </c>
      <c r="D561" s="489"/>
      <c r="E561" s="318" t="str">
        <f>IF(G561="","",VLOOKUP(G561,'Danh mục CODE'!$D$2:$J$20064,7,0))</f>
        <v/>
      </c>
      <c r="F561" s="28" t="str">
        <f>IF(E561="","",VLOOKUP(E561,'TONG HOP'!$E$8:$W$1883,19,0))</f>
        <v/>
      </c>
      <c r="G561" s="315"/>
      <c r="H561" s="226" t="str">
        <f>IF(E561="","",VLOOKUP(G561,'TONG HOP'!$C$8:$E$799,2,0))</f>
        <v/>
      </c>
      <c r="I561" s="226" t="str">
        <f>IF(B561="","",VLOOKUP(G561,'TONG HOP'!$C$8:$F$799,4,0))</f>
        <v/>
      </c>
      <c r="J561" s="63" t="str">
        <f t="shared" si="112"/>
        <v/>
      </c>
      <c r="K561" s="63" t="str">
        <f t="shared" si="113"/>
        <v/>
      </c>
      <c r="L561" s="63">
        <f t="shared" si="107"/>
        <v>0</v>
      </c>
      <c r="M561" s="392" t="str">
        <f>IF(Y561="","",VLOOKUP(G561,'Danh mục CODE'!$D$2:$I$1880,4,0))</f>
        <v/>
      </c>
      <c r="N561" s="392"/>
      <c r="O561" s="392" t="str">
        <f t="shared" si="109"/>
        <v/>
      </c>
      <c r="P561" s="392" t="str">
        <f>IF(Y561="","",VLOOKUP(G561,'Danh mục CODE'!$D$2:$I$1880,5,0))</f>
        <v/>
      </c>
      <c r="Q561" s="392"/>
      <c r="R561" s="392" t="str">
        <f t="shared" si="110"/>
        <v/>
      </c>
      <c r="S561" s="394" t="e">
        <f t="shared" si="111"/>
        <v>#VALUE!</v>
      </c>
      <c r="T561" s="394" t="str">
        <f t="shared" si="115"/>
        <v/>
      </c>
      <c r="U561" s="394" t="str">
        <f t="shared" si="116"/>
        <v/>
      </c>
      <c r="V561" s="424" t="str">
        <f t="shared" si="108"/>
        <v/>
      </c>
      <c r="W561" s="21"/>
      <c r="X561" s="515"/>
      <c r="Y561" s="515"/>
      <c r="Z561" s="513"/>
      <c r="AA561" s="514"/>
    </row>
    <row r="562" spans="1:27">
      <c r="A562" s="50">
        <f t="shared" si="117"/>
        <v>557</v>
      </c>
      <c r="B562" s="580"/>
      <c r="C562" s="23" t="s">
        <v>742</v>
      </c>
      <c r="D562" s="489"/>
      <c r="E562" s="318" t="str">
        <f>IF(G562="","",VLOOKUP(G562,'Danh mục CODE'!$D$2:$J$20064,7,0))</f>
        <v/>
      </c>
      <c r="F562" s="28" t="str">
        <f>IF(E562="","",VLOOKUP(E562,'TONG HOP'!$E$8:$W$1883,19,0))</f>
        <v/>
      </c>
      <c r="G562" s="315"/>
      <c r="H562" s="226" t="str">
        <f>IF(E562="","",VLOOKUP(G562,'TONG HOP'!$C$8:$E$799,2,0))</f>
        <v/>
      </c>
      <c r="I562" s="226" t="str">
        <f>IF(B562="","",VLOOKUP(G562,'TONG HOP'!$C$8:$F$799,4,0))</f>
        <v/>
      </c>
      <c r="J562" s="63" t="str">
        <f t="shared" si="112"/>
        <v/>
      </c>
      <c r="K562" s="63" t="str">
        <f t="shared" si="113"/>
        <v/>
      </c>
      <c r="L562" s="63">
        <f t="shared" si="107"/>
        <v>0</v>
      </c>
      <c r="M562" s="392" t="str">
        <f>IF(Y562="","",VLOOKUP(G562,'Danh mục CODE'!$D$2:$I$1880,4,0))</f>
        <v/>
      </c>
      <c r="N562" s="392"/>
      <c r="O562" s="392" t="str">
        <f t="shared" si="109"/>
        <v/>
      </c>
      <c r="P562" s="392" t="str">
        <f>IF(Y562="","",VLOOKUP(G562,'Danh mục CODE'!$D$2:$I$1880,5,0))</f>
        <v/>
      </c>
      <c r="Q562" s="392"/>
      <c r="R562" s="392" t="str">
        <f t="shared" si="110"/>
        <v/>
      </c>
      <c r="S562" s="394" t="e">
        <f t="shared" si="111"/>
        <v>#VALUE!</v>
      </c>
      <c r="T562" s="394" t="str">
        <f t="shared" si="115"/>
        <v/>
      </c>
      <c r="U562" s="394" t="str">
        <f t="shared" si="116"/>
        <v/>
      </c>
      <c r="V562" s="424" t="str">
        <f t="shared" si="108"/>
        <v/>
      </c>
      <c r="W562" s="21"/>
      <c r="X562" s="515"/>
      <c r="Y562" s="515"/>
      <c r="Z562" s="513"/>
      <c r="AA562" s="581"/>
    </row>
    <row r="563" spans="1:27">
      <c r="A563" s="50">
        <f t="shared" si="117"/>
        <v>558</v>
      </c>
      <c r="B563" s="580"/>
      <c r="C563" s="23" t="s">
        <v>742</v>
      </c>
      <c r="D563" s="489"/>
      <c r="E563" s="318" t="str">
        <f>IF(G563="","",VLOOKUP(G563,'Danh mục CODE'!$D$2:$J$20064,7,0))</f>
        <v/>
      </c>
      <c r="F563" s="28" t="str">
        <f>IF(E563="","",VLOOKUP(E563,'TONG HOP'!$E$8:$W$1883,19,0))</f>
        <v/>
      </c>
      <c r="G563" s="315"/>
      <c r="H563" s="226" t="str">
        <f>IF(E563="","",VLOOKUP(G563,'TONG HOP'!$C$8:$E$799,2,0))</f>
        <v/>
      </c>
      <c r="I563" s="226" t="str">
        <f>IF(B563="","",VLOOKUP(G563,'TONG HOP'!$C$8:$F$799,4,0))</f>
        <v/>
      </c>
      <c r="J563" s="63" t="str">
        <f t="shared" si="112"/>
        <v/>
      </c>
      <c r="K563" s="63" t="str">
        <f t="shared" si="113"/>
        <v/>
      </c>
      <c r="L563" s="63">
        <f t="shared" si="107"/>
        <v>0</v>
      </c>
      <c r="M563" s="392" t="str">
        <f>IF(Y563="","",VLOOKUP(G563,'Danh mục CODE'!$D$2:$I$1880,4,0))</f>
        <v/>
      </c>
      <c r="N563" s="392"/>
      <c r="O563" s="392" t="str">
        <f t="shared" si="109"/>
        <v/>
      </c>
      <c r="P563" s="392" t="str">
        <f>IF(Y563="","",VLOOKUP(G563,'Danh mục CODE'!$D$2:$I$1880,5,0))</f>
        <v/>
      </c>
      <c r="Q563" s="392"/>
      <c r="R563" s="392" t="str">
        <f t="shared" si="110"/>
        <v/>
      </c>
      <c r="S563" s="394" t="e">
        <f t="shared" si="111"/>
        <v>#VALUE!</v>
      </c>
      <c r="T563" s="394" t="str">
        <f t="shared" si="115"/>
        <v/>
      </c>
      <c r="U563" s="394" t="str">
        <f t="shared" si="116"/>
        <v/>
      </c>
      <c r="V563" s="424" t="str">
        <f t="shared" si="108"/>
        <v/>
      </c>
      <c r="W563" s="21"/>
      <c r="X563" s="515"/>
      <c r="Y563" s="515"/>
      <c r="Z563" s="513"/>
      <c r="AA563" s="514"/>
    </row>
    <row r="564" spans="1:27">
      <c r="A564" s="50">
        <f t="shared" si="117"/>
        <v>559</v>
      </c>
      <c r="B564" s="580"/>
      <c r="C564" s="23" t="s">
        <v>742</v>
      </c>
      <c r="D564" s="489"/>
      <c r="E564" s="318" t="str">
        <f>IF(G564="","",VLOOKUP(G564,'Danh mục CODE'!$D$2:$J$20064,7,0))</f>
        <v/>
      </c>
      <c r="F564" s="28" t="str">
        <f>IF(E564="","",VLOOKUP(E564,'TONG HOP'!$E$8:$W$1883,19,0))</f>
        <v/>
      </c>
      <c r="G564" s="17"/>
      <c r="H564" s="226" t="str">
        <f>IF(E564="","",VLOOKUP(G564,'TONG HOP'!$C$8:$E$799,2,0))</f>
        <v/>
      </c>
      <c r="I564" s="226" t="str">
        <f>IF(B564="","",VLOOKUP(G564,'TONG HOP'!$C$8:$F$799,4,0))</f>
        <v/>
      </c>
      <c r="J564" s="63" t="str">
        <f t="shared" si="112"/>
        <v/>
      </c>
      <c r="K564" s="63" t="str">
        <f t="shared" si="113"/>
        <v/>
      </c>
      <c r="L564" s="63">
        <f t="shared" si="107"/>
        <v>0</v>
      </c>
      <c r="M564" s="392" t="str">
        <f>IF(Y564="","",VLOOKUP(G564,'Danh mục CODE'!$D$2:$I$1880,4,0))</f>
        <v/>
      </c>
      <c r="N564" s="392"/>
      <c r="O564" s="392" t="str">
        <f t="shared" si="109"/>
        <v/>
      </c>
      <c r="P564" s="392" t="str">
        <f>IF(Y564="","",VLOOKUP(G564,'Danh mục CODE'!$D$2:$I$1880,5,0))</f>
        <v/>
      </c>
      <c r="Q564" s="392"/>
      <c r="R564" s="392" t="str">
        <f t="shared" si="110"/>
        <v/>
      </c>
      <c r="S564" s="394" t="e">
        <f t="shared" si="111"/>
        <v>#VALUE!</v>
      </c>
      <c r="T564" s="394" t="str">
        <f t="shared" si="115"/>
        <v/>
      </c>
      <c r="U564" s="394" t="str">
        <f t="shared" si="116"/>
        <v/>
      </c>
      <c r="V564" s="424" t="str">
        <f t="shared" si="108"/>
        <v/>
      </c>
      <c r="W564" s="21"/>
      <c r="X564" s="515"/>
      <c r="Y564" s="515"/>
      <c r="Z564" s="513"/>
      <c r="AA564" s="581"/>
    </row>
    <row r="565" spans="1:27">
      <c r="A565" s="50">
        <f t="shared" si="117"/>
        <v>560</v>
      </c>
      <c r="B565" s="580"/>
      <c r="C565" s="23" t="s">
        <v>742</v>
      </c>
      <c r="D565" s="489"/>
      <c r="E565" s="318" t="str">
        <f>IF(G565="","",VLOOKUP(G565,'Danh mục CODE'!$D$2:$J$20064,7,0))</f>
        <v/>
      </c>
      <c r="F565" s="28" t="str">
        <f>IF(E565="","",VLOOKUP(E565,'TONG HOP'!$E$8:$W$1883,19,0))</f>
        <v/>
      </c>
      <c r="G565" s="17"/>
      <c r="H565" s="226" t="str">
        <f>IF(E565="","",VLOOKUP(G565,'TONG HOP'!$C$8:$E$799,2,0))</f>
        <v/>
      </c>
      <c r="I565" s="226" t="str">
        <f>IF(B565="","",VLOOKUP(G565,'TONG HOP'!$C$8:$F$799,4,0))</f>
        <v/>
      </c>
      <c r="J565" s="63" t="str">
        <f t="shared" si="112"/>
        <v/>
      </c>
      <c r="K565" s="63" t="str">
        <f t="shared" si="113"/>
        <v/>
      </c>
      <c r="L565" s="63">
        <f t="shared" si="107"/>
        <v>0</v>
      </c>
      <c r="M565" s="392" t="str">
        <f>IF(Y565="","",VLOOKUP(G565,'Danh mục CODE'!$D$2:$I$1880,4,0))</f>
        <v/>
      </c>
      <c r="N565" s="392"/>
      <c r="O565" s="392" t="str">
        <f t="shared" si="109"/>
        <v/>
      </c>
      <c r="P565" s="392" t="str">
        <f>IF(Y565="","",VLOOKUP(G565,'Danh mục CODE'!$D$2:$I$1880,5,0))</f>
        <v/>
      </c>
      <c r="Q565" s="392"/>
      <c r="R565" s="392" t="str">
        <f t="shared" si="110"/>
        <v/>
      </c>
      <c r="S565" s="394" t="e">
        <f t="shared" si="111"/>
        <v>#VALUE!</v>
      </c>
      <c r="T565" s="394" t="str">
        <f t="shared" si="115"/>
        <v/>
      </c>
      <c r="U565" s="394" t="str">
        <f t="shared" si="116"/>
        <v/>
      </c>
      <c r="V565" s="424" t="str">
        <f t="shared" si="108"/>
        <v/>
      </c>
      <c r="W565" s="21"/>
      <c r="X565" s="515"/>
      <c r="Y565" s="515"/>
      <c r="Z565" s="513"/>
      <c r="AA565" s="514"/>
    </row>
    <row r="566" spans="1:27">
      <c r="A566" s="50">
        <f t="shared" si="117"/>
        <v>561</v>
      </c>
      <c r="B566" s="580"/>
      <c r="C566" s="23" t="s">
        <v>742</v>
      </c>
      <c r="D566" s="489"/>
      <c r="E566" s="318" t="str">
        <f>IF(G566="","",VLOOKUP(G566,'Danh mục CODE'!$D$2:$J$20064,7,0))</f>
        <v/>
      </c>
      <c r="F566" s="28" t="str">
        <f>IF(E566="","",VLOOKUP(E566,'TONG HOP'!$E$8:$W$1883,19,0))</f>
        <v/>
      </c>
      <c r="G566" s="17"/>
      <c r="H566" s="226" t="str">
        <f>IF(E566="","",VLOOKUP(G566,'TONG HOP'!$C$8:$E$799,2,0))</f>
        <v/>
      </c>
      <c r="I566" s="226" t="str">
        <f>IF(B566="","",VLOOKUP(G566,'TONG HOP'!$C$8:$F$799,4,0))</f>
        <v/>
      </c>
      <c r="J566" s="63" t="str">
        <f t="shared" si="112"/>
        <v/>
      </c>
      <c r="K566" s="63" t="str">
        <f t="shared" si="113"/>
        <v/>
      </c>
      <c r="L566" s="63">
        <f t="shared" si="107"/>
        <v>0</v>
      </c>
      <c r="M566" s="392" t="str">
        <f>IF(Y566="","",VLOOKUP(G566,'Danh mục CODE'!$D$2:$I$1880,4,0))</f>
        <v/>
      </c>
      <c r="N566" s="392"/>
      <c r="O566" s="392" t="str">
        <f t="shared" si="109"/>
        <v/>
      </c>
      <c r="P566" s="392" t="str">
        <f>IF(Y566="","",VLOOKUP(G566,'Danh mục CODE'!$D$2:$I$1880,5,0))</f>
        <v/>
      </c>
      <c r="Q566" s="392"/>
      <c r="R566" s="392" t="str">
        <f t="shared" si="110"/>
        <v/>
      </c>
      <c r="S566" s="394" t="e">
        <f t="shared" si="111"/>
        <v>#VALUE!</v>
      </c>
      <c r="T566" s="394" t="str">
        <f t="shared" si="115"/>
        <v/>
      </c>
      <c r="U566" s="394" t="str">
        <f t="shared" si="116"/>
        <v/>
      </c>
      <c r="V566" s="424" t="str">
        <f t="shared" si="108"/>
        <v/>
      </c>
      <c r="W566" s="21"/>
      <c r="X566" s="515"/>
      <c r="Y566" s="515"/>
      <c r="Z566" s="513"/>
      <c r="AA566" s="581"/>
    </row>
    <row r="567" spans="1:27">
      <c r="A567" s="50">
        <f t="shared" si="117"/>
        <v>562</v>
      </c>
      <c r="B567" s="580"/>
      <c r="C567" s="23" t="s">
        <v>742</v>
      </c>
      <c r="D567" s="489"/>
      <c r="E567" s="318" t="str">
        <f>IF(G567="","",VLOOKUP(G567,'Danh mục CODE'!$D$2:$J$20064,7,0))</f>
        <v/>
      </c>
      <c r="F567" s="28" t="str">
        <f>IF(E567="","",VLOOKUP(E567,'TONG HOP'!$E$8:$W$1883,19,0))</f>
        <v/>
      </c>
      <c r="G567" s="17"/>
      <c r="H567" s="226" t="str">
        <f>IF(E567="","",VLOOKUP(G567,'TONG HOP'!$C$8:$E$799,2,0))</f>
        <v/>
      </c>
      <c r="I567" s="226" t="str">
        <f>IF(B567="","",VLOOKUP(G567,'TONG HOP'!$C$8:$F$799,4,0))</f>
        <v/>
      </c>
      <c r="J567" s="63" t="str">
        <f t="shared" si="112"/>
        <v/>
      </c>
      <c r="K567" s="63" t="str">
        <f t="shared" si="113"/>
        <v/>
      </c>
      <c r="L567" s="63">
        <f t="shared" si="107"/>
        <v>0</v>
      </c>
      <c r="M567" s="392" t="str">
        <f>IF(Y567="","",VLOOKUP(G567,'Danh mục CODE'!$D$2:$I$1880,4,0))</f>
        <v/>
      </c>
      <c r="N567" s="392"/>
      <c r="O567" s="392" t="str">
        <f t="shared" si="109"/>
        <v/>
      </c>
      <c r="P567" s="392" t="str">
        <f>IF(Y567="","",VLOOKUP(G567,'Danh mục CODE'!$D$2:$I$1880,5,0))</f>
        <v/>
      </c>
      <c r="Q567" s="392"/>
      <c r="R567" s="392" t="str">
        <f t="shared" si="110"/>
        <v/>
      </c>
      <c r="S567" s="394" t="e">
        <f t="shared" si="111"/>
        <v>#VALUE!</v>
      </c>
      <c r="T567" s="394" t="str">
        <f t="shared" si="115"/>
        <v/>
      </c>
      <c r="U567" s="394" t="str">
        <f t="shared" si="116"/>
        <v/>
      </c>
      <c r="V567" s="424" t="str">
        <f t="shared" si="108"/>
        <v/>
      </c>
      <c r="W567" s="21"/>
      <c r="X567" s="515"/>
      <c r="Y567" s="515"/>
      <c r="Z567" s="513"/>
      <c r="AA567" s="514"/>
    </row>
    <row r="568" spans="1:27">
      <c r="A568" s="50">
        <f t="shared" si="117"/>
        <v>563</v>
      </c>
      <c r="B568" s="580"/>
      <c r="C568" s="23" t="s">
        <v>742</v>
      </c>
      <c r="D568" s="489"/>
      <c r="E568" s="318" t="str">
        <f>IF(G568="","",VLOOKUP(G568,'Danh mục CODE'!$D$2:$J$20064,7,0))</f>
        <v/>
      </c>
      <c r="F568" s="28" t="str">
        <f>IF(E568="","",VLOOKUP(E568,'TONG HOP'!$E$8:$W$1883,19,0))</f>
        <v/>
      </c>
      <c r="G568" s="17"/>
      <c r="H568" s="226" t="str">
        <f>IF(E568="","",VLOOKUP(G568,'TONG HOP'!$C$8:$E$799,2,0))</f>
        <v/>
      </c>
      <c r="I568" s="226" t="str">
        <f>IF(B568="","",VLOOKUP(G568,'TONG HOP'!$C$8:$F$799,4,0))</f>
        <v/>
      </c>
      <c r="J568" s="63" t="str">
        <f t="shared" si="112"/>
        <v/>
      </c>
      <c r="K568" s="63" t="str">
        <f t="shared" si="113"/>
        <v/>
      </c>
      <c r="L568" s="63">
        <f t="shared" si="107"/>
        <v>0</v>
      </c>
      <c r="M568" s="392" t="str">
        <f>IF(Y568="","",VLOOKUP(G568,'Danh mục CODE'!$D$2:$I$1880,4,0))</f>
        <v/>
      </c>
      <c r="N568" s="392"/>
      <c r="O568" s="392" t="str">
        <f t="shared" si="109"/>
        <v/>
      </c>
      <c r="P568" s="392" t="str">
        <f>IF(Y568="","",VLOOKUP(G568,'Danh mục CODE'!$D$2:$I$1880,5,0))</f>
        <v/>
      </c>
      <c r="Q568" s="392"/>
      <c r="R568" s="392" t="str">
        <f t="shared" si="110"/>
        <v/>
      </c>
      <c r="S568" s="394" t="e">
        <f t="shared" si="111"/>
        <v>#VALUE!</v>
      </c>
      <c r="T568" s="394" t="str">
        <f t="shared" si="115"/>
        <v/>
      </c>
      <c r="U568" s="394" t="str">
        <f t="shared" si="116"/>
        <v/>
      </c>
      <c r="V568" s="424" t="str">
        <f t="shared" si="108"/>
        <v/>
      </c>
      <c r="W568" s="21"/>
      <c r="X568" s="515"/>
      <c r="Y568" s="515"/>
      <c r="Z568" s="513"/>
      <c r="AA568" s="514"/>
    </row>
    <row r="569" spans="1:27">
      <c r="A569" s="50">
        <f t="shared" si="117"/>
        <v>564</v>
      </c>
      <c r="B569" s="580"/>
      <c r="C569" s="23" t="s">
        <v>742</v>
      </c>
      <c r="D569" s="489"/>
      <c r="E569" s="318" t="str">
        <f>IF(G569="","",VLOOKUP(G569,'Danh mục CODE'!$D$2:$J$20064,7,0))</f>
        <v/>
      </c>
      <c r="F569" s="28" t="str">
        <f>IF(E569="","",VLOOKUP(E569,'TONG HOP'!$E$8:$W$1883,19,0))</f>
        <v/>
      </c>
      <c r="G569" s="17"/>
      <c r="H569" s="226" t="str">
        <f>IF(E569="","",VLOOKUP(G569,'TONG HOP'!$C$8:$E$799,2,0))</f>
        <v/>
      </c>
      <c r="I569" s="226" t="str">
        <f>IF(B569="","",VLOOKUP(G569,'TONG HOP'!$C$8:$F$799,4,0))</f>
        <v/>
      </c>
      <c r="J569" s="63" t="str">
        <f t="shared" si="112"/>
        <v/>
      </c>
      <c r="K569" s="63" t="str">
        <f t="shared" si="113"/>
        <v/>
      </c>
      <c r="L569" s="63">
        <f t="shared" si="107"/>
        <v>0</v>
      </c>
      <c r="M569" s="392" t="str">
        <f>IF(Y569="","",VLOOKUP(G569,'Danh mục CODE'!$D$2:$I$1880,4,0))</f>
        <v/>
      </c>
      <c r="N569" s="392"/>
      <c r="O569" s="392" t="str">
        <f t="shared" si="109"/>
        <v/>
      </c>
      <c r="P569" s="392" t="str">
        <f>IF(Y569="","",VLOOKUP(G569,'Danh mục CODE'!$D$2:$I$1880,5,0))</f>
        <v/>
      </c>
      <c r="Q569" s="392"/>
      <c r="R569" s="392" t="str">
        <f t="shared" si="110"/>
        <v/>
      </c>
      <c r="S569" s="394" t="e">
        <f t="shared" si="111"/>
        <v>#VALUE!</v>
      </c>
      <c r="T569" s="394" t="str">
        <f t="shared" si="115"/>
        <v/>
      </c>
      <c r="U569" s="394" t="str">
        <f t="shared" si="116"/>
        <v/>
      </c>
      <c r="V569" s="424" t="str">
        <f t="shared" si="108"/>
        <v/>
      </c>
      <c r="W569" s="21"/>
      <c r="X569" s="515"/>
      <c r="Y569" s="515"/>
      <c r="Z569" s="513"/>
      <c r="AA569" s="514"/>
    </row>
    <row r="570" spans="1:27">
      <c r="A570" s="50">
        <f t="shared" si="117"/>
        <v>565</v>
      </c>
      <c r="B570" s="580"/>
      <c r="C570" s="23" t="s">
        <v>742</v>
      </c>
      <c r="D570" s="489"/>
      <c r="E570" s="318" t="str">
        <f>IF(G570="","",VLOOKUP(G570,'Danh mục CODE'!$D$2:$J$20064,7,0))</f>
        <v/>
      </c>
      <c r="F570" s="28" t="str">
        <f>IF(E570="","",VLOOKUP(E570,'TONG HOP'!$E$8:$W$1883,19,0))</f>
        <v/>
      </c>
      <c r="G570" s="17"/>
      <c r="H570" s="226" t="str">
        <f>IF(E570="","",VLOOKUP(G570,'TONG HOP'!$C$8:$E$799,2,0))</f>
        <v/>
      </c>
      <c r="I570" s="226" t="str">
        <f>IF(B570="","",VLOOKUP(G570,'TONG HOP'!$C$8:$F$799,4,0))</f>
        <v/>
      </c>
      <c r="J570" s="63" t="str">
        <f t="shared" si="112"/>
        <v/>
      </c>
      <c r="K570" s="63" t="str">
        <f t="shared" si="113"/>
        <v/>
      </c>
      <c r="L570" s="63">
        <f t="shared" ref="L570:L633" si="118">X570-Y570</f>
        <v>0</v>
      </c>
      <c r="M570" s="392" t="str">
        <f>IF(Y570="","",VLOOKUP(G570,'Danh mục CODE'!$D$2:$I$1880,4,0))</f>
        <v/>
      </c>
      <c r="N570" s="392"/>
      <c r="O570" s="392" t="str">
        <f t="shared" si="109"/>
        <v/>
      </c>
      <c r="P570" s="392" t="str">
        <f>IF(Y570="","",VLOOKUP(G570,'Danh mục CODE'!$D$2:$I$1880,5,0))</f>
        <v/>
      </c>
      <c r="Q570" s="392"/>
      <c r="R570" s="392" t="str">
        <f t="shared" si="110"/>
        <v/>
      </c>
      <c r="S570" s="394" t="e">
        <f t="shared" si="111"/>
        <v>#VALUE!</v>
      </c>
      <c r="T570" s="394" t="str">
        <f t="shared" si="115"/>
        <v/>
      </c>
      <c r="U570" s="394" t="str">
        <f t="shared" si="116"/>
        <v/>
      </c>
      <c r="V570" s="424" t="str">
        <f t="shared" ref="V570:V633" si="119">IF(X570="","",J570-S570-T570-U570)</f>
        <v/>
      </c>
      <c r="W570" s="21"/>
      <c r="X570" s="515"/>
      <c r="Y570" s="515"/>
      <c r="Z570" s="513"/>
      <c r="AA570" s="514"/>
    </row>
    <row r="571" spans="1:27">
      <c r="A571" s="50">
        <f t="shared" si="117"/>
        <v>566</v>
      </c>
      <c r="B571" s="580"/>
      <c r="C571" s="23" t="s">
        <v>742</v>
      </c>
      <c r="D571" s="489"/>
      <c r="E571" s="318" t="str">
        <f>IF(G571="","",VLOOKUP(G571,'Danh mục CODE'!$D$2:$J$20064,7,0))</f>
        <v/>
      </c>
      <c r="F571" s="28" t="str">
        <f>IF(E571="","",VLOOKUP(E571,'TONG HOP'!$E$8:$W$1883,19,0))</f>
        <v/>
      </c>
      <c r="G571" s="17"/>
      <c r="H571" s="226" t="str">
        <f>IF(E571="","",VLOOKUP(G571,'TONG HOP'!$C$8:$E$799,2,0))</f>
        <v/>
      </c>
      <c r="I571" s="226" t="str">
        <f>IF(B571="","",VLOOKUP(G571,'TONG HOP'!$C$8:$F$799,4,0))</f>
        <v/>
      </c>
      <c r="J571" s="63" t="str">
        <f t="shared" si="112"/>
        <v/>
      </c>
      <c r="K571" s="63" t="str">
        <f t="shared" si="113"/>
        <v/>
      </c>
      <c r="L571" s="63">
        <f t="shared" si="118"/>
        <v>0</v>
      </c>
      <c r="M571" s="392" t="str">
        <f>IF(Y571="","",VLOOKUP(G571,'Danh mục CODE'!$D$2:$I$1880,4,0))</f>
        <v/>
      </c>
      <c r="N571" s="392"/>
      <c r="O571" s="392" t="str">
        <f t="shared" si="109"/>
        <v/>
      </c>
      <c r="P571" s="392" t="str">
        <f>IF(Y571="","",VLOOKUP(G571,'Danh mục CODE'!$D$2:$I$1880,5,0))</f>
        <v/>
      </c>
      <c r="Q571" s="392"/>
      <c r="R571" s="392" t="str">
        <f t="shared" si="110"/>
        <v/>
      </c>
      <c r="S571" s="394" t="e">
        <f t="shared" si="111"/>
        <v>#VALUE!</v>
      </c>
      <c r="T571" s="394" t="str">
        <f t="shared" si="115"/>
        <v/>
      </c>
      <c r="U571" s="394" t="str">
        <f t="shared" si="116"/>
        <v/>
      </c>
      <c r="V571" s="424" t="str">
        <f t="shared" si="119"/>
        <v/>
      </c>
      <c r="W571" s="21"/>
      <c r="X571" s="515"/>
      <c r="Y571" s="515"/>
      <c r="Z571" s="513"/>
      <c r="AA571" s="514"/>
    </row>
    <row r="572" spans="1:27">
      <c r="A572" s="50">
        <f t="shared" si="117"/>
        <v>567</v>
      </c>
      <c r="B572" s="580"/>
      <c r="C572" s="23" t="s">
        <v>742</v>
      </c>
      <c r="D572" s="489"/>
      <c r="E572" s="318" t="str">
        <f>IF(G572="","",VLOOKUP(G572,'Danh mục CODE'!$D$2:$J$20064,7,0))</f>
        <v/>
      </c>
      <c r="F572" s="28" t="str">
        <f>IF(E572="","",VLOOKUP(E572,'TONG HOP'!$E$8:$W$1883,19,0))</f>
        <v/>
      </c>
      <c r="G572" s="17"/>
      <c r="H572" s="226" t="str">
        <f>IF(E572="","",VLOOKUP(G572,'TONG HOP'!$C$8:$E$799,2,0))</f>
        <v/>
      </c>
      <c r="I572" s="226" t="str">
        <f>IF(B572="","",VLOOKUP(G572,'TONG HOP'!$C$8:$F$799,4,0))</f>
        <v/>
      </c>
      <c r="J572" s="63" t="str">
        <f t="shared" si="112"/>
        <v/>
      </c>
      <c r="K572" s="63" t="str">
        <f t="shared" si="113"/>
        <v/>
      </c>
      <c r="L572" s="63">
        <f t="shared" si="118"/>
        <v>0</v>
      </c>
      <c r="M572" s="392" t="str">
        <f>IF(Y572="","",VLOOKUP(G572,'Danh mục CODE'!$D$2:$I$1880,4,0))</f>
        <v/>
      </c>
      <c r="N572" s="392"/>
      <c r="O572" s="392" t="str">
        <f t="shared" si="109"/>
        <v/>
      </c>
      <c r="P572" s="392" t="str">
        <f>IF(Y572="","",VLOOKUP(G572,'Danh mục CODE'!$D$2:$I$1880,5,0))</f>
        <v/>
      </c>
      <c r="Q572" s="392"/>
      <c r="R572" s="392" t="str">
        <f t="shared" si="110"/>
        <v/>
      </c>
      <c r="S572" s="394" t="e">
        <f t="shared" si="111"/>
        <v>#VALUE!</v>
      </c>
      <c r="T572" s="394" t="str">
        <f t="shared" si="115"/>
        <v/>
      </c>
      <c r="U572" s="394" t="str">
        <f t="shared" si="116"/>
        <v/>
      </c>
      <c r="V572" s="424" t="str">
        <f t="shared" si="119"/>
        <v/>
      </c>
      <c r="W572" s="21"/>
      <c r="X572" s="515"/>
      <c r="Y572" s="515"/>
      <c r="Z572" s="513"/>
      <c r="AA572" s="514"/>
    </row>
    <row r="573" spans="1:27">
      <c r="A573" s="50">
        <f t="shared" si="117"/>
        <v>568</v>
      </c>
      <c r="B573" s="580"/>
      <c r="C573" s="23" t="s">
        <v>742</v>
      </c>
      <c r="D573" s="489"/>
      <c r="E573" s="318" t="str">
        <f>IF(G573="","",VLOOKUP(G573,'Danh mục CODE'!$D$2:$J$20064,7,0))</f>
        <v/>
      </c>
      <c r="F573" s="28" t="str">
        <f>IF(E573="","",VLOOKUP(E573,'TONG HOP'!$E$8:$W$1883,19,0))</f>
        <v/>
      </c>
      <c r="G573" s="17"/>
      <c r="H573" s="226" t="str">
        <f>IF(E573="","",VLOOKUP(G573,'TONG HOP'!$C$8:$E$799,2,0))</f>
        <v/>
      </c>
      <c r="I573" s="226" t="str">
        <f>IF(B573="","",VLOOKUP(G573,'TONG HOP'!$C$8:$F$799,4,0))</f>
        <v/>
      </c>
      <c r="J573" s="63" t="str">
        <f t="shared" si="112"/>
        <v/>
      </c>
      <c r="K573" s="63" t="str">
        <f t="shared" si="113"/>
        <v/>
      </c>
      <c r="L573" s="63">
        <f t="shared" si="118"/>
        <v>0</v>
      </c>
      <c r="M573" s="392" t="str">
        <f>IF(Y573="","",VLOOKUP(G573,'Danh mục CODE'!$D$2:$I$1880,4,0))</f>
        <v/>
      </c>
      <c r="N573" s="392"/>
      <c r="O573" s="392" t="str">
        <f t="shared" si="109"/>
        <v/>
      </c>
      <c r="P573" s="392" t="str">
        <f>IF(Y573="","",VLOOKUP(G573,'Danh mục CODE'!$D$2:$I$1880,5,0))</f>
        <v/>
      </c>
      <c r="Q573" s="392"/>
      <c r="R573" s="392" t="str">
        <f t="shared" si="110"/>
        <v/>
      </c>
      <c r="S573" s="394" t="e">
        <f t="shared" si="111"/>
        <v>#VALUE!</v>
      </c>
      <c r="T573" s="394" t="str">
        <f t="shared" si="115"/>
        <v/>
      </c>
      <c r="U573" s="394" t="str">
        <f t="shared" si="116"/>
        <v/>
      </c>
      <c r="V573" s="424" t="str">
        <f t="shared" si="119"/>
        <v/>
      </c>
      <c r="W573" s="21"/>
      <c r="X573" s="515"/>
      <c r="Y573" s="515"/>
      <c r="Z573" s="513"/>
      <c r="AA573" s="514"/>
    </row>
    <row r="574" spans="1:27">
      <c r="A574" s="50">
        <f t="shared" si="117"/>
        <v>569</v>
      </c>
      <c r="B574" s="580"/>
      <c r="C574" s="23" t="s">
        <v>742</v>
      </c>
      <c r="D574" s="489"/>
      <c r="E574" s="318" t="str">
        <f>IF(G574="","",VLOOKUP(G574,'Danh mục CODE'!$D$2:$J$20064,7,0))</f>
        <v/>
      </c>
      <c r="F574" s="28" t="str">
        <f>IF(E574="","",VLOOKUP(E574,'TONG HOP'!$E$8:$W$1883,19,0))</f>
        <v/>
      </c>
      <c r="G574" s="17"/>
      <c r="H574" s="226" t="str">
        <f>IF(E574="","",VLOOKUP(G574,'TONG HOP'!$C$8:$E$799,2,0))</f>
        <v/>
      </c>
      <c r="I574" s="226" t="str">
        <f>IF(B574="","",VLOOKUP(G574,'TONG HOP'!$C$8:$F$799,4,0))</f>
        <v/>
      </c>
      <c r="J574" s="63" t="str">
        <f t="shared" si="112"/>
        <v/>
      </c>
      <c r="K574" s="63" t="str">
        <f t="shared" si="113"/>
        <v/>
      </c>
      <c r="L574" s="63">
        <f t="shared" si="118"/>
        <v>0</v>
      </c>
      <c r="M574" s="392" t="str">
        <f>IF(Y574="","",VLOOKUP(G574,'Danh mục CODE'!$D$2:$I$1880,4,0))</f>
        <v/>
      </c>
      <c r="N574" s="392"/>
      <c r="O574" s="392" t="str">
        <f t="shared" si="109"/>
        <v/>
      </c>
      <c r="P574" s="392" t="str">
        <f>IF(Y574="","",VLOOKUP(G574,'Danh mục CODE'!$D$2:$I$1880,5,0))</f>
        <v/>
      </c>
      <c r="Q574" s="392"/>
      <c r="R574" s="392" t="str">
        <f t="shared" si="110"/>
        <v/>
      </c>
      <c r="S574" s="394" t="e">
        <f t="shared" si="111"/>
        <v>#VALUE!</v>
      </c>
      <c r="T574" s="394" t="str">
        <f t="shared" si="115"/>
        <v/>
      </c>
      <c r="U574" s="394" t="str">
        <f t="shared" si="116"/>
        <v/>
      </c>
      <c r="V574" s="424" t="str">
        <f t="shared" si="119"/>
        <v/>
      </c>
      <c r="W574" s="21"/>
      <c r="X574" s="515"/>
      <c r="Y574" s="515"/>
      <c r="Z574" s="513"/>
      <c r="AA574" s="514"/>
    </row>
    <row r="575" spans="1:27">
      <c r="A575" s="50">
        <f t="shared" si="117"/>
        <v>570</v>
      </c>
      <c r="B575" s="580"/>
      <c r="C575" s="23" t="s">
        <v>742</v>
      </c>
      <c r="D575" s="489"/>
      <c r="E575" s="318" t="str">
        <f>IF(G575="","",VLOOKUP(G575,'Danh mục CODE'!$D$2:$J$20064,7,0))</f>
        <v/>
      </c>
      <c r="F575" s="28" t="str">
        <f>IF(E575="","",VLOOKUP(E575,'TONG HOP'!$E$8:$W$1883,19,0))</f>
        <v/>
      </c>
      <c r="G575" s="17"/>
      <c r="H575" s="226" t="str">
        <f>IF(E575="","",VLOOKUP(G575,'TONG HOP'!$C$8:$E$799,2,0))</f>
        <v/>
      </c>
      <c r="I575" s="226" t="str">
        <f>IF(B575="","",VLOOKUP(G575,'TONG HOP'!$C$8:$F$799,4,0))</f>
        <v/>
      </c>
      <c r="J575" s="63" t="str">
        <f t="shared" si="112"/>
        <v/>
      </c>
      <c r="K575" s="63" t="str">
        <f t="shared" si="113"/>
        <v/>
      </c>
      <c r="L575" s="63">
        <f t="shared" si="118"/>
        <v>0</v>
      </c>
      <c r="M575" s="392" t="str">
        <f>IF(Y575="","",VLOOKUP(G575,'Danh mục CODE'!$D$2:$I$1880,4,0))</f>
        <v/>
      </c>
      <c r="N575" s="392"/>
      <c r="O575" s="392" t="str">
        <f t="shared" si="109"/>
        <v/>
      </c>
      <c r="P575" s="392" t="str">
        <f>IF(Y575="","",VLOOKUP(G575,'Danh mục CODE'!$D$2:$I$1880,5,0))</f>
        <v/>
      </c>
      <c r="Q575" s="392"/>
      <c r="R575" s="392" t="str">
        <f t="shared" si="110"/>
        <v/>
      </c>
      <c r="S575" s="394" t="e">
        <f t="shared" si="111"/>
        <v>#VALUE!</v>
      </c>
      <c r="T575" s="394" t="str">
        <f t="shared" si="115"/>
        <v/>
      </c>
      <c r="U575" s="394" t="str">
        <f t="shared" si="116"/>
        <v/>
      </c>
      <c r="V575" s="424" t="str">
        <f t="shared" si="119"/>
        <v/>
      </c>
      <c r="W575" s="21"/>
      <c r="X575" s="515"/>
      <c r="Y575" s="515"/>
      <c r="Z575" s="513"/>
      <c r="AA575" s="514"/>
    </row>
    <row r="576" spans="1:27">
      <c r="A576" s="50">
        <f t="shared" si="117"/>
        <v>571</v>
      </c>
      <c r="B576" s="580"/>
      <c r="C576" s="23" t="s">
        <v>742</v>
      </c>
      <c r="D576" s="489"/>
      <c r="E576" s="318" t="str">
        <f>IF(G576="","",VLOOKUP(G576,'Danh mục CODE'!$D$2:$J$20064,7,0))</f>
        <v/>
      </c>
      <c r="F576" s="28" t="str">
        <f>IF(E576="","",VLOOKUP(E576,'TONG HOP'!$E$8:$W$1883,19,0))</f>
        <v/>
      </c>
      <c r="G576" s="17"/>
      <c r="H576" s="226" t="str">
        <f>IF(E576="","",VLOOKUP(G576,'TONG HOP'!$C$8:$E$799,2,0))</f>
        <v/>
      </c>
      <c r="I576" s="226" t="str">
        <f>IF(B576="","",VLOOKUP(G576,'TONG HOP'!$C$8:$F$799,4,0))</f>
        <v/>
      </c>
      <c r="J576" s="63" t="str">
        <f t="shared" si="112"/>
        <v/>
      </c>
      <c r="K576" s="63" t="str">
        <f t="shared" si="113"/>
        <v/>
      </c>
      <c r="L576" s="63">
        <f t="shared" si="118"/>
        <v>0</v>
      </c>
      <c r="M576" s="392" t="str">
        <f>IF(Y576="","",VLOOKUP(G576,'Danh mục CODE'!$D$2:$I$1880,4,0))</f>
        <v/>
      </c>
      <c r="N576" s="392"/>
      <c r="O576" s="392" t="str">
        <f t="shared" si="109"/>
        <v/>
      </c>
      <c r="P576" s="392" t="str">
        <f>IF(Y576="","",VLOOKUP(G576,'Danh mục CODE'!$D$2:$I$1880,5,0))</f>
        <v/>
      </c>
      <c r="Q576" s="392"/>
      <c r="R576" s="392" t="str">
        <f t="shared" si="110"/>
        <v/>
      </c>
      <c r="S576" s="394" t="e">
        <f t="shared" si="111"/>
        <v>#VALUE!</v>
      </c>
      <c r="T576" s="394" t="str">
        <f t="shared" si="115"/>
        <v/>
      </c>
      <c r="U576" s="394" t="str">
        <f t="shared" si="116"/>
        <v/>
      </c>
      <c r="V576" s="424" t="str">
        <f t="shared" si="119"/>
        <v/>
      </c>
      <c r="W576" s="21"/>
      <c r="X576" s="515"/>
      <c r="Y576" s="515"/>
      <c r="Z576" s="513"/>
      <c r="AA576" s="514"/>
    </row>
    <row r="577" spans="1:27">
      <c r="A577" s="50">
        <f t="shared" si="117"/>
        <v>572</v>
      </c>
      <c r="B577" s="580"/>
      <c r="C577" s="23" t="s">
        <v>742</v>
      </c>
      <c r="D577" s="489"/>
      <c r="E577" s="318" t="str">
        <f>IF(G577="","",VLOOKUP(G577,'Danh mục CODE'!$D$2:$J$20064,7,0))</f>
        <v/>
      </c>
      <c r="F577" s="28" t="str">
        <f>IF(E577="","",VLOOKUP(E577,'TONG HOP'!$E$8:$W$1883,19,0))</f>
        <v/>
      </c>
      <c r="G577" s="17"/>
      <c r="H577" s="226" t="str">
        <f>IF(E577="","",VLOOKUP(G577,'TONG HOP'!$C$8:$E$799,2,0))</f>
        <v/>
      </c>
      <c r="I577" s="226" t="str">
        <f>IF(B577="","",VLOOKUP(G577,'TONG HOP'!$C$8:$F$799,4,0))</f>
        <v/>
      </c>
      <c r="J577" s="63" t="str">
        <f t="shared" si="112"/>
        <v/>
      </c>
      <c r="K577" s="63" t="str">
        <f t="shared" si="113"/>
        <v/>
      </c>
      <c r="L577" s="63">
        <f t="shared" si="118"/>
        <v>0</v>
      </c>
      <c r="M577" s="392" t="str">
        <f>IF(Y577="","",VLOOKUP(G577,'Danh mục CODE'!$D$2:$I$1880,4,0))</f>
        <v/>
      </c>
      <c r="N577" s="392"/>
      <c r="O577" s="392" t="str">
        <f t="shared" si="109"/>
        <v/>
      </c>
      <c r="P577" s="392" t="str">
        <f>IF(Y577="","",VLOOKUP(G577,'Danh mục CODE'!$D$2:$I$1880,5,0))</f>
        <v/>
      </c>
      <c r="Q577" s="392"/>
      <c r="R577" s="392" t="str">
        <f t="shared" si="110"/>
        <v/>
      </c>
      <c r="S577" s="394" t="e">
        <f t="shared" si="111"/>
        <v>#VALUE!</v>
      </c>
      <c r="T577" s="394" t="str">
        <f t="shared" si="115"/>
        <v/>
      </c>
      <c r="U577" s="394" t="str">
        <f t="shared" si="116"/>
        <v/>
      </c>
      <c r="V577" s="424" t="str">
        <f t="shared" si="119"/>
        <v/>
      </c>
      <c r="W577" s="21"/>
      <c r="X577" s="515"/>
      <c r="Y577" s="515"/>
      <c r="Z577" s="513"/>
      <c r="AA577" s="514"/>
    </row>
    <row r="578" spans="1:27">
      <c r="A578" s="50">
        <f t="shared" si="117"/>
        <v>573</v>
      </c>
      <c r="B578" s="580"/>
      <c r="C578" s="23" t="s">
        <v>742</v>
      </c>
      <c r="D578" s="489"/>
      <c r="E578" s="318" t="str">
        <f>IF(G578="","",VLOOKUP(G578,'Danh mục CODE'!$D$2:$J$20064,7,0))</f>
        <v/>
      </c>
      <c r="F578" s="28" t="str">
        <f>IF(E578="","",VLOOKUP(E578,'TONG HOP'!$E$8:$W$1883,19,0))</f>
        <v/>
      </c>
      <c r="G578" s="17"/>
      <c r="H578" s="226" t="str">
        <f>IF(E578="","",VLOOKUP(G578,'TONG HOP'!$C$8:$E$799,2,0))</f>
        <v/>
      </c>
      <c r="I578" s="226" t="str">
        <f>IF(B578="","",VLOOKUP(G578,'TONG HOP'!$C$8:$F$799,4,0))</f>
        <v/>
      </c>
      <c r="J578" s="63" t="str">
        <f t="shared" si="112"/>
        <v/>
      </c>
      <c r="K578" s="63" t="str">
        <f t="shared" si="113"/>
        <v/>
      </c>
      <c r="L578" s="63">
        <f t="shared" si="118"/>
        <v>0</v>
      </c>
      <c r="M578" s="392" t="str">
        <f>IF(Y578="","",VLOOKUP(G578,'Danh mục CODE'!$D$2:$I$1880,4,0))</f>
        <v/>
      </c>
      <c r="N578" s="392"/>
      <c r="O578" s="392" t="str">
        <f t="shared" si="109"/>
        <v/>
      </c>
      <c r="P578" s="392" t="str">
        <f>IF(Y578="","",VLOOKUP(G578,'Danh mục CODE'!$D$2:$I$1880,5,0))</f>
        <v/>
      </c>
      <c r="Q578" s="392"/>
      <c r="R578" s="392" t="str">
        <f t="shared" si="110"/>
        <v/>
      </c>
      <c r="S578" s="394" t="e">
        <f t="shared" si="111"/>
        <v>#VALUE!</v>
      </c>
      <c r="T578" s="394" t="str">
        <f t="shared" si="115"/>
        <v/>
      </c>
      <c r="U578" s="394" t="str">
        <f t="shared" si="116"/>
        <v/>
      </c>
      <c r="V578" s="424" t="str">
        <f t="shared" si="119"/>
        <v/>
      </c>
      <c r="W578" s="21"/>
      <c r="X578" s="515"/>
      <c r="Y578" s="515"/>
      <c r="Z578" s="513"/>
      <c r="AA578" s="514"/>
    </row>
    <row r="579" spans="1:27">
      <c r="A579" s="50">
        <f t="shared" si="117"/>
        <v>574</v>
      </c>
      <c r="B579" s="580"/>
      <c r="C579" s="23" t="s">
        <v>742</v>
      </c>
      <c r="D579" s="489"/>
      <c r="E579" s="318" t="str">
        <f>IF(G579="","",VLOOKUP(G579,'Danh mục CODE'!$D$2:$J$20064,7,0))</f>
        <v/>
      </c>
      <c r="F579" s="28" t="str">
        <f>IF(E579="","",VLOOKUP(E579,'TONG HOP'!$E$8:$W$1883,19,0))</f>
        <v/>
      </c>
      <c r="G579" s="17"/>
      <c r="H579" s="226" t="str">
        <f>IF(E579="","",VLOOKUP(G579,'TONG HOP'!$C$8:$E$799,2,0))</f>
        <v/>
      </c>
      <c r="I579" s="226" t="str">
        <f>IF(B579="","",VLOOKUP(G579,'TONG HOP'!$C$8:$F$799,4,0))</f>
        <v/>
      </c>
      <c r="J579" s="63" t="str">
        <f t="shared" si="112"/>
        <v/>
      </c>
      <c r="K579" s="63" t="str">
        <f t="shared" si="113"/>
        <v/>
      </c>
      <c r="L579" s="63">
        <f t="shared" si="118"/>
        <v>0</v>
      </c>
      <c r="M579" s="392" t="str">
        <f>IF(Y579="","",VLOOKUP(G579,'Danh mục CODE'!$D$2:$I$1880,4,0))</f>
        <v/>
      </c>
      <c r="N579" s="392"/>
      <c r="O579" s="392" t="str">
        <f t="shared" si="109"/>
        <v/>
      </c>
      <c r="P579" s="392" t="str">
        <f>IF(Y579="","",VLOOKUP(G579,'Danh mục CODE'!$D$2:$I$1880,5,0))</f>
        <v/>
      </c>
      <c r="Q579" s="392"/>
      <c r="R579" s="392" t="str">
        <f t="shared" si="110"/>
        <v/>
      </c>
      <c r="S579" s="394" t="e">
        <f t="shared" si="111"/>
        <v>#VALUE!</v>
      </c>
      <c r="T579" s="394" t="str">
        <f t="shared" si="115"/>
        <v/>
      </c>
      <c r="U579" s="394" t="str">
        <f t="shared" si="116"/>
        <v/>
      </c>
      <c r="V579" s="424" t="str">
        <f t="shared" si="119"/>
        <v/>
      </c>
      <c r="W579" s="21"/>
      <c r="X579" s="515"/>
      <c r="Y579" s="515"/>
      <c r="Z579" s="513"/>
      <c r="AA579" s="514"/>
    </row>
    <row r="580" spans="1:27">
      <c r="A580" s="50">
        <f t="shared" si="117"/>
        <v>575</v>
      </c>
      <c r="B580" s="580"/>
      <c r="C580" s="23" t="s">
        <v>742</v>
      </c>
      <c r="D580" s="489"/>
      <c r="E580" s="318" t="str">
        <f>IF(G580="","",VLOOKUP(G580,'Danh mục CODE'!$D$2:$J$20064,7,0))</f>
        <v/>
      </c>
      <c r="F580" s="28" t="str">
        <f>IF(E580="","",VLOOKUP(E580,'TONG HOP'!$E$8:$W$1883,19,0))</f>
        <v/>
      </c>
      <c r="G580" s="17"/>
      <c r="H580" s="226" t="str">
        <f>IF(E580="","",VLOOKUP(G580,'TONG HOP'!$C$8:$E$799,2,0))</f>
        <v/>
      </c>
      <c r="I580" s="226" t="str">
        <f>IF(B580="","",VLOOKUP(G580,'TONG HOP'!$C$8:$F$799,4,0))</f>
        <v/>
      </c>
      <c r="J580" s="63" t="str">
        <f t="shared" si="112"/>
        <v/>
      </c>
      <c r="K580" s="63" t="str">
        <f t="shared" si="113"/>
        <v/>
      </c>
      <c r="L580" s="63">
        <f t="shared" si="118"/>
        <v>0</v>
      </c>
      <c r="M580" s="392" t="str">
        <f>IF(Y580="","",VLOOKUP(G580,'Danh mục CODE'!$D$2:$I$1880,4,0))</f>
        <v/>
      </c>
      <c r="N580" s="392"/>
      <c r="O580" s="392" t="str">
        <f t="shared" si="109"/>
        <v/>
      </c>
      <c r="P580" s="392" t="str">
        <f>IF(Y580="","",VLOOKUP(G580,'Danh mục CODE'!$D$2:$I$1880,5,0))</f>
        <v/>
      </c>
      <c r="Q580" s="392"/>
      <c r="R580" s="392" t="str">
        <f t="shared" si="110"/>
        <v/>
      </c>
      <c r="S580" s="394" t="e">
        <f t="shared" si="111"/>
        <v>#VALUE!</v>
      </c>
      <c r="T580" s="394" t="str">
        <f t="shared" si="115"/>
        <v/>
      </c>
      <c r="U580" s="394" t="str">
        <f t="shared" si="116"/>
        <v/>
      </c>
      <c r="V580" s="424" t="str">
        <f t="shared" si="119"/>
        <v/>
      </c>
      <c r="W580" s="21"/>
      <c r="X580" s="515"/>
      <c r="Y580" s="515"/>
      <c r="Z580" s="513"/>
      <c r="AA580" s="514"/>
    </row>
    <row r="581" spans="1:27">
      <c r="A581" s="50">
        <f t="shared" si="117"/>
        <v>576</v>
      </c>
      <c r="B581" s="580"/>
      <c r="C581" s="23" t="s">
        <v>742</v>
      </c>
      <c r="D581" s="489"/>
      <c r="E581" s="318" t="str">
        <f>IF(G581="","",VLOOKUP(G581,'Danh mục CODE'!$D$2:$J$20064,7,0))</f>
        <v/>
      </c>
      <c r="F581" s="28" t="str">
        <f>IF(E581="","",VLOOKUP(E581,'TONG HOP'!$E$8:$W$1883,19,0))</f>
        <v/>
      </c>
      <c r="G581" s="17"/>
      <c r="H581" s="226" t="str">
        <f>IF(E581="","",VLOOKUP(G581,'TONG HOP'!$C$8:$E$799,2,0))</f>
        <v/>
      </c>
      <c r="I581" s="226" t="str">
        <f>IF(B581="","",VLOOKUP(G581,'TONG HOP'!$C$8:$F$799,4,0))</f>
        <v/>
      </c>
      <c r="J581" s="63" t="str">
        <f t="shared" si="112"/>
        <v/>
      </c>
      <c r="K581" s="63" t="str">
        <f t="shared" si="113"/>
        <v/>
      </c>
      <c r="L581" s="63">
        <f t="shared" si="118"/>
        <v>0</v>
      </c>
      <c r="M581" s="392" t="str">
        <f>IF(Y581="","",VLOOKUP(G581,'Danh mục CODE'!$D$2:$I$1880,4,0))</f>
        <v/>
      </c>
      <c r="N581" s="392"/>
      <c r="O581" s="392" t="str">
        <f t="shared" si="109"/>
        <v/>
      </c>
      <c r="P581" s="392" t="str">
        <f>IF(Y581="","",VLOOKUP(G581,'Danh mục CODE'!$D$2:$I$1880,5,0))</f>
        <v/>
      </c>
      <c r="Q581" s="392"/>
      <c r="R581" s="392" t="str">
        <f t="shared" si="110"/>
        <v/>
      </c>
      <c r="S581" s="394" t="e">
        <f t="shared" si="111"/>
        <v>#VALUE!</v>
      </c>
      <c r="T581" s="394" t="str">
        <f t="shared" si="115"/>
        <v/>
      </c>
      <c r="U581" s="394" t="str">
        <f t="shared" si="116"/>
        <v/>
      </c>
      <c r="V581" s="424" t="str">
        <f t="shared" si="119"/>
        <v/>
      </c>
      <c r="W581" s="21"/>
      <c r="X581" s="515"/>
      <c r="Y581" s="515"/>
      <c r="Z581" s="513"/>
      <c r="AA581" s="514"/>
    </row>
    <row r="582" spans="1:27">
      <c r="A582" s="50">
        <f t="shared" si="117"/>
        <v>577</v>
      </c>
      <c r="B582" s="580"/>
      <c r="C582" s="23" t="s">
        <v>742</v>
      </c>
      <c r="D582" s="489"/>
      <c r="E582" s="318" t="str">
        <f>IF(G582="","",VLOOKUP(G582,'Danh mục CODE'!$D$2:$J$20064,7,0))</f>
        <v/>
      </c>
      <c r="F582" s="28" t="str">
        <f>IF(E582="","",VLOOKUP(E582,'TONG HOP'!$E$8:$W$1883,19,0))</f>
        <v/>
      </c>
      <c r="G582" s="17"/>
      <c r="H582" s="226" t="str">
        <f>IF(E582="","",VLOOKUP(G582,'TONG HOP'!$C$8:$E$799,2,0))</f>
        <v/>
      </c>
      <c r="I582" s="226" t="str">
        <f>IF(B582="","",VLOOKUP(G582,'TONG HOP'!$C$8:$F$799,4,0))</f>
        <v/>
      </c>
      <c r="J582" s="63" t="str">
        <f t="shared" si="112"/>
        <v/>
      </c>
      <c r="K582" s="63" t="str">
        <f t="shared" si="113"/>
        <v/>
      </c>
      <c r="L582" s="63">
        <f t="shared" si="118"/>
        <v>0</v>
      </c>
      <c r="M582" s="392" t="str">
        <f>IF(Y582="","",VLOOKUP(G582,'Danh mục CODE'!$D$2:$I$1880,4,0))</f>
        <v/>
      </c>
      <c r="N582" s="392"/>
      <c r="O582" s="392" t="str">
        <f t="shared" ref="O582:O645" si="120">IF(X582="","",IF(M582-N582&lt;0,-(M582-N582),0))</f>
        <v/>
      </c>
      <c r="P582" s="392" t="str">
        <f>IF(Y582="","",VLOOKUP(G582,'Danh mục CODE'!$D$2:$I$1880,5,0))</f>
        <v/>
      </c>
      <c r="Q582" s="392"/>
      <c r="R582" s="392" t="str">
        <f t="shared" ref="R582:R645" si="121">IF(X582="","",IF(P582-Q582&lt;0,-(P582-Q582),0))</f>
        <v/>
      </c>
      <c r="S582" s="394" t="e">
        <f t="shared" ref="S582:S645" si="122">IF(T582=0,"",J582-T582-U582)</f>
        <v>#VALUE!</v>
      </c>
      <c r="T582" s="394" t="str">
        <f t="shared" si="115"/>
        <v/>
      </c>
      <c r="U582" s="394" t="str">
        <f t="shared" si="116"/>
        <v/>
      </c>
      <c r="V582" s="424" t="str">
        <f t="shared" si="119"/>
        <v/>
      </c>
      <c r="W582" s="21"/>
      <c r="X582" s="515"/>
      <c r="Y582" s="515"/>
      <c r="Z582" s="513"/>
      <c r="AA582" s="514"/>
    </row>
    <row r="583" spans="1:27">
      <c r="A583" s="50">
        <f t="shared" si="117"/>
        <v>578</v>
      </c>
      <c r="B583" s="580"/>
      <c r="C583" s="23" t="s">
        <v>742</v>
      </c>
      <c r="D583" s="489"/>
      <c r="E583" s="318" t="str">
        <f>IF(G583="","",VLOOKUP(G583,'Danh mục CODE'!$D$2:$J$20064,7,0))</f>
        <v/>
      </c>
      <c r="F583" s="28" t="str">
        <f>IF(E583="","",VLOOKUP(E583,'TONG HOP'!$E$8:$W$1883,19,0))</f>
        <v/>
      </c>
      <c r="G583" s="17"/>
      <c r="H583" s="226" t="str">
        <f>IF(E583="","",VLOOKUP(G583,'TONG HOP'!$C$8:$E$799,2,0))</f>
        <v/>
      </c>
      <c r="I583" s="226" t="str">
        <f>IF(B583="","",VLOOKUP(G583,'TONG HOP'!$C$8:$F$799,4,0))</f>
        <v/>
      </c>
      <c r="J583" s="63" t="str">
        <f t="shared" ref="J583:J646" si="123">IF(X583="","",K583-K583*M583)</f>
        <v/>
      </c>
      <c r="K583" s="63" t="str">
        <f t="shared" ref="K583:K646" si="124">IF(AND(X583="",N583="",Q583="",R583=""),"",L583-L583*O583-(L583-L583*O583)*R583)</f>
        <v/>
      </c>
      <c r="L583" s="63">
        <f t="shared" si="118"/>
        <v>0</v>
      </c>
      <c r="M583" s="392" t="str">
        <f>IF(Y583="","",VLOOKUP(G583,'Danh mục CODE'!$D$2:$I$1880,4,0))</f>
        <v/>
      </c>
      <c r="N583" s="392"/>
      <c r="O583" s="392" t="str">
        <f t="shared" si="120"/>
        <v/>
      </c>
      <c r="P583" s="392" t="str">
        <f>IF(Y583="","",VLOOKUP(G583,'Danh mục CODE'!$D$2:$I$1880,5,0))</f>
        <v/>
      </c>
      <c r="Q583" s="392"/>
      <c r="R583" s="392" t="str">
        <f t="shared" si="121"/>
        <v/>
      </c>
      <c r="S583" s="394" t="e">
        <f t="shared" si="122"/>
        <v>#VALUE!</v>
      </c>
      <c r="T583" s="394" t="str">
        <f t="shared" si="115"/>
        <v/>
      </c>
      <c r="U583" s="394" t="str">
        <f t="shared" si="116"/>
        <v/>
      </c>
      <c r="V583" s="424" t="str">
        <f t="shared" si="119"/>
        <v/>
      </c>
      <c r="W583" s="21"/>
      <c r="X583" s="515"/>
      <c r="Y583" s="515"/>
      <c r="Z583" s="513"/>
      <c r="AA583" s="514"/>
    </row>
    <row r="584" spans="1:27">
      <c r="A584" s="50">
        <f t="shared" si="117"/>
        <v>579</v>
      </c>
      <c r="B584" s="580"/>
      <c r="C584" s="23" t="s">
        <v>742</v>
      </c>
      <c r="D584" s="489"/>
      <c r="E584" s="318" t="str">
        <f>IF(G584="","",VLOOKUP(G584,'Danh mục CODE'!$D$2:$J$20064,7,0))</f>
        <v/>
      </c>
      <c r="F584" s="28" t="str">
        <f>IF(E584="","",VLOOKUP(E584,'TONG HOP'!$E$8:$W$1883,19,0))</f>
        <v/>
      </c>
      <c r="G584" s="17"/>
      <c r="H584" s="226" t="str">
        <f>IF(E584="","",VLOOKUP(G584,'TONG HOP'!$C$8:$E$799,2,0))</f>
        <v/>
      </c>
      <c r="I584" s="226" t="str">
        <f>IF(B584="","",VLOOKUP(G584,'TONG HOP'!$C$8:$F$799,4,0))</f>
        <v/>
      </c>
      <c r="J584" s="63" t="str">
        <f t="shared" si="123"/>
        <v/>
      </c>
      <c r="K584" s="63" t="str">
        <f t="shared" si="124"/>
        <v/>
      </c>
      <c r="L584" s="63">
        <f t="shared" si="118"/>
        <v>0</v>
      </c>
      <c r="M584" s="392" t="str">
        <f>IF(Y584="","",VLOOKUP(G584,'Danh mục CODE'!$D$2:$I$1880,4,0))</f>
        <v/>
      </c>
      <c r="N584" s="392"/>
      <c r="O584" s="392" t="str">
        <f t="shared" si="120"/>
        <v/>
      </c>
      <c r="P584" s="392" t="str">
        <f>IF(Y584="","",VLOOKUP(G584,'Danh mục CODE'!$D$2:$I$1880,5,0))</f>
        <v/>
      </c>
      <c r="Q584" s="392"/>
      <c r="R584" s="392" t="str">
        <f t="shared" si="121"/>
        <v/>
      </c>
      <c r="S584" s="394" t="e">
        <f t="shared" si="122"/>
        <v>#VALUE!</v>
      </c>
      <c r="T584" s="394" t="str">
        <f t="shared" si="115"/>
        <v/>
      </c>
      <c r="U584" s="394" t="str">
        <f t="shared" si="116"/>
        <v/>
      </c>
      <c r="V584" s="424" t="str">
        <f t="shared" si="119"/>
        <v/>
      </c>
      <c r="W584" s="21"/>
      <c r="X584" s="515"/>
      <c r="Y584" s="515"/>
      <c r="Z584" s="513"/>
      <c r="AA584" s="514"/>
    </row>
    <row r="585" spans="1:27">
      <c r="A585" s="50">
        <f t="shared" si="117"/>
        <v>580</v>
      </c>
      <c r="B585" s="580"/>
      <c r="C585" s="23" t="s">
        <v>742</v>
      </c>
      <c r="D585" s="489"/>
      <c r="E585" s="318" t="str">
        <f>IF(G585="","",VLOOKUP(G585,'Danh mục CODE'!$D$2:$J$20064,7,0))</f>
        <v/>
      </c>
      <c r="F585" s="28" t="str">
        <f>IF(E585="","",VLOOKUP(E585,'TONG HOP'!$E$8:$W$1883,19,0))</f>
        <v/>
      </c>
      <c r="G585" s="17"/>
      <c r="H585" s="226" t="str">
        <f>IF(E585="","",VLOOKUP(G585,'TONG HOP'!$C$8:$E$799,2,0))</f>
        <v/>
      </c>
      <c r="I585" s="226" t="str">
        <f>IF(B585="","",VLOOKUP(G585,'TONG HOP'!$C$8:$F$799,4,0))</f>
        <v/>
      </c>
      <c r="J585" s="63" t="str">
        <f t="shared" si="123"/>
        <v/>
      </c>
      <c r="K585" s="63" t="str">
        <f t="shared" si="124"/>
        <v/>
      </c>
      <c r="L585" s="63">
        <f t="shared" si="118"/>
        <v>0</v>
      </c>
      <c r="M585" s="392" t="str">
        <f>IF(Y585="","",VLOOKUP(G585,'Danh mục CODE'!$D$2:$I$1880,4,0))</f>
        <v/>
      </c>
      <c r="N585" s="392"/>
      <c r="O585" s="392" t="str">
        <f t="shared" si="120"/>
        <v/>
      </c>
      <c r="P585" s="392" t="str">
        <f>IF(Y585="","",VLOOKUP(G585,'Danh mục CODE'!$D$2:$I$1880,5,0))</f>
        <v/>
      </c>
      <c r="Q585" s="392"/>
      <c r="R585" s="392" t="str">
        <f t="shared" si="121"/>
        <v/>
      </c>
      <c r="S585" s="394" t="e">
        <f t="shared" si="122"/>
        <v>#VALUE!</v>
      </c>
      <c r="T585" s="394" t="str">
        <f t="shared" ref="T585:T648" si="125">IF(X585="","",IF(Q585&lt;P585,K585*Q585,K585*P585))</f>
        <v/>
      </c>
      <c r="U585" s="394" t="str">
        <f t="shared" ref="U585:U648" si="126">IF(X585="","",K585*R585)</f>
        <v/>
      </c>
      <c r="V585" s="424" t="str">
        <f t="shared" si="119"/>
        <v/>
      </c>
      <c r="W585" s="21"/>
      <c r="X585" s="515"/>
      <c r="Y585" s="515"/>
      <c r="Z585" s="513"/>
      <c r="AA585" s="514"/>
    </row>
    <row r="586" spans="1:27">
      <c r="A586" s="50">
        <f t="shared" si="117"/>
        <v>581</v>
      </c>
      <c r="B586" s="580"/>
      <c r="C586" s="23" t="s">
        <v>742</v>
      </c>
      <c r="D586" s="489"/>
      <c r="E586" s="318" t="str">
        <f>IF(G586="","",VLOOKUP(G586,'Danh mục CODE'!$D$2:$J$20064,7,0))</f>
        <v/>
      </c>
      <c r="F586" s="28" t="str">
        <f>IF(E586="","",VLOOKUP(E586,'TONG HOP'!$E$8:$W$1883,19,0))</f>
        <v/>
      </c>
      <c r="G586" s="17"/>
      <c r="H586" s="226" t="str">
        <f>IF(E586="","",VLOOKUP(G586,'TONG HOP'!$C$8:$E$799,2,0))</f>
        <v/>
      </c>
      <c r="I586" s="226" t="str">
        <f>IF(B586="","",VLOOKUP(G586,'TONG HOP'!$C$8:$F$799,4,0))</f>
        <v/>
      </c>
      <c r="J586" s="63" t="str">
        <f t="shared" si="123"/>
        <v/>
      </c>
      <c r="K586" s="63" t="str">
        <f t="shared" si="124"/>
        <v/>
      </c>
      <c r="L586" s="63">
        <f t="shared" si="118"/>
        <v>0</v>
      </c>
      <c r="M586" s="392" t="str">
        <f>IF(Y586="","",VLOOKUP(G586,'Danh mục CODE'!$D$2:$I$1880,4,0))</f>
        <v/>
      </c>
      <c r="N586" s="392"/>
      <c r="O586" s="392" t="str">
        <f t="shared" si="120"/>
        <v/>
      </c>
      <c r="P586" s="392" t="str">
        <f>IF(Y586="","",VLOOKUP(G586,'Danh mục CODE'!$D$2:$I$1880,5,0))</f>
        <v/>
      </c>
      <c r="Q586" s="392"/>
      <c r="R586" s="392" t="str">
        <f t="shared" si="121"/>
        <v/>
      </c>
      <c r="S586" s="394" t="e">
        <f t="shared" ref="S586:S601" si="127">IF(T586=0,"",J586-T586-U586)</f>
        <v>#VALUE!</v>
      </c>
      <c r="T586" s="394" t="str">
        <f t="shared" si="125"/>
        <v/>
      </c>
      <c r="U586" s="394" t="str">
        <f t="shared" si="126"/>
        <v/>
      </c>
      <c r="V586" s="424" t="str">
        <f t="shared" si="119"/>
        <v/>
      </c>
      <c r="W586" s="21"/>
      <c r="X586" s="515"/>
      <c r="Y586" s="515"/>
      <c r="Z586" s="513"/>
      <c r="AA586" s="514"/>
    </row>
    <row r="587" spans="1:27">
      <c r="A587" s="50">
        <f t="shared" si="117"/>
        <v>582</v>
      </c>
      <c r="B587" s="580"/>
      <c r="C587" s="23" t="s">
        <v>742</v>
      </c>
      <c r="D587" s="489"/>
      <c r="E587" s="318" t="str">
        <f>IF(G587="","",VLOOKUP(G587,'Danh mục CODE'!$D$2:$J$20064,7,0))</f>
        <v/>
      </c>
      <c r="F587" s="28" t="str">
        <f>IF(E587="","",VLOOKUP(E587,'TONG HOP'!$E$8:$W$1883,19,0))</f>
        <v/>
      </c>
      <c r="G587" s="17"/>
      <c r="H587" s="226" t="str">
        <f>IF(E587="","",VLOOKUP(G587,'TONG HOP'!$C$8:$E$799,2,0))</f>
        <v/>
      </c>
      <c r="I587" s="226" t="str">
        <f>IF(B587="","",VLOOKUP(G587,'TONG HOP'!$C$8:$F$799,4,0))</f>
        <v/>
      </c>
      <c r="J587" s="63" t="str">
        <f t="shared" si="123"/>
        <v/>
      </c>
      <c r="K587" s="63" t="str">
        <f t="shared" si="124"/>
        <v/>
      </c>
      <c r="L587" s="63">
        <f t="shared" si="118"/>
        <v>0</v>
      </c>
      <c r="M587" s="392" t="str">
        <f>IF(Y587="","",VLOOKUP(G587,'Danh mục CODE'!$D$2:$I$1880,4,0))</f>
        <v/>
      </c>
      <c r="N587" s="392"/>
      <c r="O587" s="392" t="str">
        <f t="shared" si="120"/>
        <v/>
      </c>
      <c r="P587" s="392" t="str">
        <f>IF(Y587="","",VLOOKUP(G587,'Danh mục CODE'!$D$2:$I$1880,5,0))</f>
        <v/>
      </c>
      <c r="Q587" s="392"/>
      <c r="R587" s="392" t="str">
        <f t="shared" si="121"/>
        <v/>
      </c>
      <c r="S587" s="394" t="e">
        <f t="shared" si="127"/>
        <v>#VALUE!</v>
      </c>
      <c r="T587" s="394" t="str">
        <f t="shared" si="125"/>
        <v/>
      </c>
      <c r="U587" s="394" t="str">
        <f t="shared" si="126"/>
        <v/>
      </c>
      <c r="V587" s="424" t="str">
        <f t="shared" si="119"/>
        <v/>
      </c>
      <c r="W587" s="21"/>
      <c r="X587" s="515"/>
      <c r="Y587" s="515"/>
      <c r="Z587" s="513"/>
      <c r="AA587" s="514"/>
    </row>
    <row r="588" spans="1:27">
      <c r="A588" s="50">
        <f t="shared" si="117"/>
        <v>583</v>
      </c>
      <c r="B588" s="580"/>
      <c r="C588" s="23" t="s">
        <v>742</v>
      </c>
      <c r="D588" s="489"/>
      <c r="E588" s="318" t="str">
        <f>IF(G588="","",VLOOKUP(G588,'Danh mục CODE'!$D$2:$J$20064,7,0))</f>
        <v/>
      </c>
      <c r="F588" s="28" t="str">
        <f>IF(E588="","",VLOOKUP(E588,'TONG HOP'!$E$8:$W$1883,19,0))</f>
        <v/>
      </c>
      <c r="G588" s="17"/>
      <c r="H588" s="226" t="str">
        <f>IF(E588="","",VLOOKUP(G588,'TONG HOP'!$C$8:$E$799,2,0))</f>
        <v/>
      </c>
      <c r="I588" s="226" t="str">
        <f>IF(B588="","",VLOOKUP(G588,'TONG HOP'!$C$8:$F$799,4,0))</f>
        <v/>
      </c>
      <c r="J588" s="63" t="str">
        <f t="shared" si="123"/>
        <v/>
      </c>
      <c r="K588" s="63" t="str">
        <f t="shared" si="124"/>
        <v/>
      </c>
      <c r="L588" s="63">
        <f t="shared" si="118"/>
        <v>0</v>
      </c>
      <c r="M588" s="392" t="str">
        <f>IF(Y588="","",VLOOKUP(G588,'Danh mục CODE'!$D$2:$I$1880,4,0))</f>
        <v/>
      </c>
      <c r="N588" s="392"/>
      <c r="O588" s="392" t="str">
        <f t="shared" si="120"/>
        <v/>
      </c>
      <c r="P588" s="392" t="str">
        <f>IF(Y588="","",VLOOKUP(G588,'Danh mục CODE'!$D$2:$I$1880,5,0))</f>
        <v/>
      </c>
      <c r="Q588" s="392"/>
      <c r="R588" s="392" t="str">
        <f t="shared" si="121"/>
        <v/>
      </c>
      <c r="S588" s="394" t="e">
        <f t="shared" si="127"/>
        <v>#VALUE!</v>
      </c>
      <c r="T588" s="394" t="str">
        <f t="shared" si="125"/>
        <v/>
      </c>
      <c r="U588" s="394" t="str">
        <f t="shared" si="126"/>
        <v/>
      </c>
      <c r="V588" s="424" t="str">
        <f t="shared" si="119"/>
        <v/>
      </c>
      <c r="W588" s="21"/>
      <c r="X588" s="515"/>
      <c r="Y588" s="515"/>
      <c r="Z588" s="513"/>
      <c r="AA588" s="514"/>
    </row>
    <row r="589" spans="1:27">
      <c r="A589" s="50">
        <f t="shared" si="117"/>
        <v>584</v>
      </c>
      <c r="B589" s="580"/>
      <c r="C589" s="23" t="s">
        <v>742</v>
      </c>
      <c r="D589" s="489"/>
      <c r="E589" s="318" t="str">
        <f>IF(G589="","",VLOOKUP(G589,'Danh mục CODE'!$D$2:$J$20064,7,0))</f>
        <v/>
      </c>
      <c r="F589" s="28" t="str">
        <f>IF(E589="","",VLOOKUP(E589,'TONG HOP'!$E$8:$W$1883,19,0))</f>
        <v/>
      </c>
      <c r="G589" s="17"/>
      <c r="H589" s="226" t="str">
        <f>IF(E589="","",VLOOKUP(G589,'TONG HOP'!$C$8:$E$799,2,0))</f>
        <v/>
      </c>
      <c r="I589" s="226" t="str">
        <f>IF(B589="","",VLOOKUP(G589,'TONG HOP'!$C$8:$F$799,4,0))</f>
        <v/>
      </c>
      <c r="J589" s="63" t="str">
        <f t="shared" si="123"/>
        <v/>
      </c>
      <c r="K589" s="63" t="str">
        <f t="shared" si="124"/>
        <v/>
      </c>
      <c r="L589" s="63">
        <f t="shared" si="118"/>
        <v>0</v>
      </c>
      <c r="M589" s="392" t="str">
        <f>IF(Y589="","",VLOOKUP(G589,'Danh mục CODE'!$D$2:$I$1880,4,0))</f>
        <v/>
      </c>
      <c r="N589" s="392"/>
      <c r="O589" s="392" t="str">
        <f t="shared" si="120"/>
        <v/>
      </c>
      <c r="P589" s="392" t="str">
        <f>IF(Y589="","",VLOOKUP(G589,'Danh mục CODE'!$D$2:$I$1880,5,0))</f>
        <v/>
      </c>
      <c r="Q589" s="392"/>
      <c r="R589" s="392" t="str">
        <f t="shared" si="121"/>
        <v/>
      </c>
      <c r="S589" s="394" t="e">
        <f t="shared" si="127"/>
        <v>#VALUE!</v>
      </c>
      <c r="T589" s="394" t="str">
        <f t="shared" si="125"/>
        <v/>
      </c>
      <c r="U589" s="394" t="str">
        <f t="shared" si="126"/>
        <v/>
      </c>
      <c r="V589" s="424" t="str">
        <f t="shared" si="119"/>
        <v/>
      </c>
      <c r="W589" s="21"/>
      <c r="X589" s="515"/>
      <c r="Y589" s="515"/>
      <c r="Z589" s="513"/>
      <c r="AA589" s="514"/>
    </row>
    <row r="590" spans="1:27">
      <c r="A590" s="50">
        <f t="shared" si="117"/>
        <v>585</v>
      </c>
      <c r="B590" s="580"/>
      <c r="C590" s="23" t="s">
        <v>742</v>
      </c>
      <c r="D590" s="489"/>
      <c r="E590" s="318" t="str">
        <f>IF(G590="","",VLOOKUP(G590,'Danh mục CODE'!$D$2:$J$20064,7,0))</f>
        <v/>
      </c>
      <c r="F590" s="28" t="str">
        <f>IF(E590="","",VLOOKUP(E590,'TONG HOP'!$E$8:$W$1883,19,0))</f>
        <v/>
      </c>
      <c r="G590" s="17"/>
      <c r="H590" s="226" t="str">
        <f>IF(E590="","",VLOOKUP(G590,'TONG HOP'!$C$8:$E$799,2,0))</f>
        <v/>
      </c>
      <c r="I590" s="226" t="str">
        <f>IF(B590="","",VLOOKUP(G590,'TONG HOP'!$C$8:$F$799,4,0))</f>
        <v/>
      </c>
      <c r="J590" s="63" t="str">
        <f t="shared" si="123"/>
        <v/>
      </c>
      <c r="K590" s="63" t="str">
        <f t="shared" si="124"/>
        <v/>
      </c>
      <c r="L590" s="63">
        <f t="shared" si="118"/>
        <v>0</v>
      </c>
      <c r="M590" s="392" t="str">
        <f>IF(Y590="","",VLOOKUP(G590,'Danh mục CODE'!$D$2:$I$1880,4,0))</f>
        <v/>
      </c>
      <c r="N590" s="392"/>
      <c r="O590" s="392" t="str">
        <f t="shared" si="120"/>
        <v/>
      </c>
      <c r="P590" s="392" t="str">
        <f>IF(Y590="","",VLOOKUP(G590,'Danh mục CODE'!$D$2:$I$1880,5,0))</f>
        <v/>
      </c>
      <c r="Q590" s="392"/>
      <c r="R590" s="392" t="str">
        <f t="shared" si="121"/>
        <v/>
      </c>
      <c r="S590" s="394" t="e">
        <f t="shared" ref="S590:S598" si="128">IF(T590=0,"",J590-T590-U590)</f>
        <v>#VALUE!</v>
      </c>
      <c r="T590" s="394" t="str">
        <f t="shared" si="125"/>
        <v/>
      </c>
      <c r="U590" s="394" t="str">
        <f t="shared" si="126"/>
        <v/>
      </c>
      <c r="V590" s="424" t="str">
        <f t="shared" si="119"/>
        <v/>
      </c>
      <c r="W590" s="21"/>
      <c r="X590" s="515"/>
      <c r="Y590" s="515"/>
      <c r="Z590" s="513"/>
      <c r="AA590" s="514"/>
    </row>
    <row r="591" spans="1:27">
      <c r="A591" s="50">
        <f t="shared" si="117"/>
        <v>586</v>
      </c>
      <c r="B591" s="580"/>
      <c r="C591" s="23" t="s">
        <v>742</v>
      </c>
      <c r="D591" s="489"/>
      <c r="E591" s="318" t="str">
        <f>IF(G591="","",VLOOKUP(G591,'Danh mục CODE'!$D$2:$J$20064,7,0))</f>
        <v/>
      </c>
      <c r="F591" s="28" t="str">
        <f>IF(E591="","",VLOOKUP(E591,'TONG HOP'!$E$8:$W$1883,19,0))</f>
        <v/>
      </c>
      <c r="G591" s="17"/>
      <c r="H591" s="226" t="str">
        <f>IF(E591="","",VLOOKUP(G591,'TONG HOP'!$C$8:$E$799,2,0))</f>
        <v/>
      </c>
      <c r="I591" s="226" t="str">
        <f>IF(B591="","",VLOOKUP(G591,'TONG HOP'!$C$8:$F$799,4,0))</f>
        <v/>
      </c>
      <c r="J591" s="63" t="str">
        <f t="shared" si="123"/>
        <v/>
      </c>
      <c r="K591" s="63" t="str">
        <f t="shared" si="124"/>
        <v/>
      </c>
      <c r="L591" s="63">
        <f t="shared" si="118"/>
        <v>0</v>
      </c>
      <c r="M591" s="392" t="str">
        <f>IF(Y591="","",VLOOKUP(G591,'Danh mục CODE'!$D$2:$I$1880,4,0))</f>
        <v/>
      </c>
      <c r="N591" s="392"/>
      <c r="O591" s="392" t="str">
        <f t="shared" si="120"/>
        <v/>
      </c>
      <c r="P591" s="392" t="str">
        <f>IF(Y591="","",VLOOKUP(G591,'Danh mục CODE'!$D$2:$I$1880,5,0))</f>
        <v/>
      </c>
      <c r="Q591" s="392"/>
      <c r="R591" s="392" t="str">
        <f t="shared" si="121"/>
        <v/>
      </c>
      <c r="S591" s="394" t="e">
        <f t="shared" si="128"/>
        <v>#VALUE!</v>
      </c>
      <c r="T591" s="394" t="str">
        <f t="shared" si="125"/>
        <v/>
      </c>
      <c r="U591" s="394" t="str">
        <f t="shared" si="126"/>
        <v/>
      </c>
      <c r="V591" s="424" t="str">
        <f t="shared" si="119"/>
        <v/>
      </c>
      <c r="W591" s="21"/>
      <c r="X591" s="515"/>
      <c r="Y591" s="515"/>
      <c r="Z591" s="513"/>
      <c r="AA591" s="514"/>
    </row>
    <row r="592" spans="1:27">
      <c r="A592" s="50">
        <f t="shared" si="117"/>
        <v>587</v>
      </c>
      <c r="B592" s="580"/>
      <c r="C592" s="23" t="s">
        <v>742</v>
      </c>
      <c r="D592" s="489"/>
      <c r="E592" s="318" t="str">
        <f>IF(G592="","",VLOOKUP(G592,'Danh mục CODE'!$D$2:$J$20064,7,0))</f>
        <v/>
      </c>
      <c r="F592" s="28" t="str">
        <f>IF(E592="","",VLOOKUP(E592,'TONG HOP'!$E$8:$W$1883,19,0))</f>
        <v/>
      </c>
      <c r="G592" s="17"/>
      <c r="H592" s="226" t="str">
        <f>IF(E592="","",VLOOKUP(G592,'TONG HOP'!$C$8:$E$799,2,0))</f>
        <v/>
      </c>
      <c r="I592" s="226" t="str">
        <f>IF(B592="","",VLOOKUP(G592,'TONG HOP'!$C$8:$F$799,4,0))</f>
        <v/>
      </c>
      <c r="J592" s="63" t="str">
        <f t="shared" si="123"/>
        <v/>
      </c>
      <c r="K592" s="63" t="str">
        <f t="shared" si="124"/>
        <v/>
      </c>
      <c r="L592" s="63">
        <f t="shared" si="118"/>
        <v>0</v>
      </c>
      <c r="M592" s="392" t="str">
        <f>IF(Y592="","",VLOOKUP(G592,'Danh mục CODE'!$D$2:$I$1880,4,0))</f>
        <v/>
      </c>
      <c r="N592" s="392"/>
      <c r="O592" s="392" t="str">
        <f t="shared" si="120"/>
        <v/>
      </c>
      <c r="P592" s="392" t="str">
        <f>IF(Y592="","",VLOOKUP(G592,'Danh mục CODE'!$D$2:$I$1880,5,0))</f>
        <v/>
      </c>
      <c r="Q592" s="392"/>
      <c r="R592" s="392" t="str">
        <f t="shared" si="121"/>
        <v/>
      </c>
      <c r="S592" s="394" t="e">
        <f t="shared" si="128"/>
        <v>#VALUE!</v>
      </c>
      <c r="T592" s="394" t="str">
        <f t="shared" si="125"/>
        <v/>
      </c>
      <c r="U592" s="394" t="str">
        <f t="shared" si="126"/>
        <v/>
      </c>
      <c r="V592" s="424" t="str">
        <f t="shared" si="119"/>
        <v/>
      </c>
      <c r="W592" s="21"/>
      <c r="X592" s="515"/>
      <c r="Y592" s="515"/>
      <c r="Z592" s="513"/>
      <c r="AA592" s="514"/>
    </row>
    <row r="593" spans="1:27">
      <c r="A593" s="50">
        <f t="shared" si="117"/>
        <v>588</v>
      </c>
      <c r="B593" s="580"/>
      <c r="C593" s="23" t="s">
        <v>742</v>
      </c>
      <c r="D593" s="489"/>
      <c r="E593" s="318" t="str">
        <f>IF(G593="","",VLOOKUP(G593,'Danh mục CODE'!$D$2:$J$20064,7,0))</f>
        <v/>
      </c>
      <c r="F593" s="28" t="str">
        <f>IF(E593="","",VLOOKUP(E593,'TONG HOP'!$E$8:$W$1883,19,0))</f>
        <v/>
      </c>
      <c r="G593" s="17"/>
      <c r="H593" s="226" t="str">
        <f>IF(E593="","",VLOOKUP(G593,'TONG HOP'!$C$8:$E$799,2,0))</f>
        <v/>
      </c>
      <c r="I593" s="226" t="str">
        <f>IF(B593="","",VLOOKUP(G593,'TONG HOP'!$C$8:$F$799,4,0))</f>
        <v/>
      </c>
      <c r="J593" s="63" t="str">
        <f t="shared" si="123"/>
        <v/>
      </c>
      <c r="K593" s="63" t="str">
        <f t="shared" si="124"/>
        <v/>
      </c>
      <c r="L593" s="63">
        <f t="shared" si="118"/>
        <v>0</v>
      </c>
      <c r="M593" s="392" t="str">
        <f>IF(Y593="","",VLOOKUP(G593,'Danh mục CODE'!$D$2:$I$1880,4,0))</f>
        <v/>
      </c>
      <c r="N593" s="392"/>
      <c r="O593" s="392" t="str">
        <f t="shared" si="120"/>
        <v/>
      </c>
      <c r="P593" s="392" t="str">
        <f>IF(Y593="","",VLOOKUP(G593,'Danh mục CODE'!$D$2:$I$1880,5,0))</f>
        <v/>
      </c>
      <c r="Q593" s="392"/>
      <c r="R593" s="392" t="str">
        <f t="shared" si="121"/>
        <v/>
      </c>
      <c r="S593" s="394" t="e">
        <f t="shared" si="128"/>
        <v>#VALUE!</v>
      </c>
      <c r="T593" s="394" t="str">
        <f t="shared" si="125"/>
        <v/>
      </c>
      <c r="U593" s="394" t="str">
        <f t="shared" si="126"/>
        <v/>
      </c>
      <c r="V593" s="424" t="str">
        <f t="shared" si="119"/>
        <v/>
      </c>
      <c r="W593" s="21"/>
      <c r="X593" s="515"/>
      <c r="Y593" s="515"/>
      <c r="Z593" s="513"/>
      <c r="AA593" s="514"/>
    </row>
    <row r="594" spans="1:27">
      <c r="A594" s="50">
        <f t="shared" si="117"/>
        <v>589</v>
      </c>
      <c r="B594" s="580"/>
      <c r="C594" s="23" t="s">
        <v>742</v>
      </c>
      <c r="D594" s="489"/>
      <c r="E594" s="318" t="str">
        <f>IF(G594="","",VLOOKUP(G594,'Danh mục CODE'!$D$2:$J$20064,7,0))</f>
        <v/>
      </c>
      <c r="F594" s="28" t="str">
        <f>IF(E594="","",VLOOKUP(E594,'TONG HOP'!$E$8:$W$1883,19,0))</f>
        <v/>
      </c>
      <c r="G594" s="17"/>
      <c r="H594" s="226" t="str">
        <f>IF(E594="","",VLOOKUP(G594,'TONG HOP'!$C$8:$E$799,2,0))</f>
        <v/>
      </c>
      <c r="I594" s="226" t="str">
        <f>IF(B594="","",VLOOKUP(G594,'TONG HOP'!$C$8:$F$799,4,0))</f>
        <v/>
      </c>
      <c r="J594" s="63" t="str">
        <f t="shared" si="123"/>
        <v/>
      </c>
      <c r="K594" s="63" t="str">
        <f t="shared" si="124"/>
        <v/>
      </c>
      <c r="L594" s="63">
        <f t="shared" si="118"/>
        <v>0</v>
      </c>
      <c r="M594" s="392" t="str">
        <f>IF(Y594="","",VLOOKUP(G594,'Danh mục CODE'!$D$2:$I$1880,4,0))</f>
        <v/>
      </c>
      <c r="N594" s="392"/>
      <c r="O594" s="392" t="str">
        <f t="shared" si="120"/>
        <v/>
      </c>
      <c r="P594" s="392" t="str">
        <f>IF(Y594="","",VLOOKUP(G594,'Danh mục CODE'!$D$2:$I$1880,5,0))</f>
        <v/>
      </c>
      <c r="Q594" s="392"/>
      <c r="R594" s="392" t="str">
        <f t="shared" si="121"/>
        <v/>
      </c>
      <c r="S594" s="394" t="e">
        <f t="shared" si="128"/>
        <v>#VALUE!</v>
      </c>
      <c r="T594" s="394" t="str">
        <f t="shared" si="125"/>
        <v/>
      </c>
      <c r="U594" s="394" t="str">
        <f t="shared" si="126"/>
        <v/>
      </c>
      <c r="V594" s="424" t="str">
        <f t="shared" si="119"/>
        <v/>
      </c>
      <c r="W594" s="21"/>
      <c r="X594" s="515"/>
      <c r="Y594" s="515"/>
      <c r="Z594" s="513"/>
      <c r="AA594" s="514"/>
    </row>
    <row r="595" spans="1:27">
      <c r="A595" s="50">
        <f t="shared" ref="A595:A658" si="129">A594+1</f>
        <v>590</v>
      </c>
      <c r="B595" s="580"/>
      <c r="C595" s="23" t="s">
        <v>742</v>
      </c>
      <c r="D595" s="489"/>
      <c r="E595" s="318" t="str">
        <f>IF(G595="","",VLOOKUP(G595,'Danh mục CODE'!$D$2:$J$20064,7,0))</f>
        <v/>
      </c>
      <c r="F595" s="28" t="str">
        <f>IF(E595="","",VLOOKUP(E595,'TONG HOP'!$E$8:$W$1883,19,0))</f>
        <v/>
      </c>
      <c r="G595" s="17"/>
      <c r="H595" s="226" t="str">
        <f>IF(E595="","",VLOOKUP(G595,'TONG HOP'!$C$8:$E$799,2,0))</f>
        <v/>
      </c>
      <c r="I595" s="226" t="str">
        <f>IF(B595="","",VLOOKUP(G595,'TONG HOP'!$C$8:$F$799,4,0))</f>
        <v/>
      </c>
      <c r="J595" s="63" t="str">
        <f t="shared" si="123"/>
        <v/>
      </c>
      <c r="K595" s="63" t="str">
        <f t="shared" si="124"/>
        <v/>
      </c>
      <c r="L595" s="63">
        <f t="shared" si="118"/>
        <v>0</v>
      </c>
      <c r="M595" s="392" t="str">
        <f>IF(Y595="","",VLOOKUP(G595,'Danh mục CODE'!$D$2:$I$1880,4,0))</f>
        <v/>
      </c>
      <c r="N595" s="392"/>
      <c r="O595" s="392" t="str">
        <f t="shared" si="120"/>
        <v/>
      </c>
      <c r="P595" s="392" t="str">
        <f>IF(Y595="","",VLOOKUP(G595,'Danh mục CODE'!$D$2:$I$1880,5,0))</f>
        <v/>
      </c>
      <c r="Q595" s="392"/>
      <c r="R595" s="392" t="str">
        <f t="shared" si="121"/>
        <v/>
      </c>
      <c r="S595" s="394" t="e">
        <f t="shared" si="128"/>
        <v>#VALUE!</v>
      </c>
      <c r="T595" s="394" t="str">
        <f t="shared" si="125"/>
        <v/>
      </c>
      <c r="U595" s="394" t="str">
        <f t="shared" si="126"/>
        <v/>
      </c>
      <c r="V595" s="424" t="str">
        <f t="shared" si="119"/>
        <v/>
      </c>
      <c r="W595" s="21"/>
      <c r="X595" s="515"/>
      <c r="Y595" s="515"/>
      <c r="Z595" s="513"/>
      <c r="AA595" s="514"/>
    </row>
    <row r="596" spans="1:27">
      <c r="A596" s="50">
        <f t="shared" si="129"/>
        <v>591</v>
      </c>
      <c r="B596" s="580"/>
      <c r="C596" s="23" t="s">
        <v>742</v>
      </c>
      <c r="D596" s="489"/>
      <c r="E596" s="318" t="str">
        <f>IF(G596="","",VLOOKUP(G596,'Danh mục CODE'!$D$2:$J$20064,7,0))</f>
        <v/>
      </c>
      <c r="F596" s="28" t="str">
        <f>IF(E596="","",VLOOKUP(E596,'TONG HOP'!$E$8:$W$1883,19,0))</f>
        <v/>
      </c>
      <c r="G596" s="17"/>
      <c r="H596" s="226" t="str">
        <f>IF(E596="","",VLOOKUP(G596,'TONG HOP'!$C$8:$E$799,2,0))</f>
        <v/>
      </c>
      <c r="I596" s="226" t="str">
        <f>IF(B596="","",VLOOKUP(G596,'TONG HOP'!$C$8:$F$799,4,0))</f>
        <v/>
      </c>
      <c r="J596" s="63" t="str">
        <f t="shared" si="123"/>
        <v/>
      </c>
      <c r="K596" s="63" t="str">
        <f t="shared" si="124"/>
        <v/>
      </c>
      <c r="L596" s="63">
        <f t="shared" si="118"/>
        <v>0</v>
      </c>
      <c r="M596" s="392" t="str">
        <f>IF(Y596="","",VLOOKUP(G596,'Danh mục CODE'!$D$2:$I$1880,4,0))</f>
        <v/>
      </c>
      <c r="N596" s="392"/>
      <c r="O596" s="392" t="str">
        <f t="shared" si="120"/>
        <v/>
      </c>
      <c r="P596" s="392" t="str">
        <f>IF(Y596="","",VLOOKUP(G596,'Danh mục CODE'!$D$2:$I$1880,5,0))</f>
        <v/>
      </c>
      <c r="Q596" s="392"/>
      <c r="R596" s="392" t="str">
        <f t="shared" si="121"/>
        <v/>
      </c>
      <c r="S596" s="394" t="e">
        <f t="shared" si="128"/>
        <v>#VALUE!</v>
      </c>
      <c r="T596" s="394" t="str">
        <f t="shared" si="125"/>
        <v/>
      </c>
      <c r="U596" s="394" t="str">
        <f t="shared" si="126"/>
        <v/>
      </c>
      <c r="V596" s="424" t="str">
        <f t="shared" si="119"/>
        <v/>
      </c>
      <c r="W596" s="21"/>
      <c r="X596" s="515"/>
      <c r="Y596" s="515"/>
      <c r="Z596" s="513"/>
      <c r="AA596" s="514"/>
    </row>
    <row r="597" spans="1:27">
      <c r="A597" s="50">
        <f t="shared" si="129"/>
        <v>592</v>
      </c>
      <c r="B597" s="580"/>
      <c r="C597" s="23" t="s">
        <v>742</v>
      </c>
      <c r="D597" s="489"/>
      <c r="E597" s="318" t="str">
        <f>IF(G597="","",VLOOKUP(G597,'Danh mục CODE'!$D$2:$J$20064,7,0))</f>
        <v/>
      </c>
      <c r="F597" s="28" t="str">
        <f>IF(E597="","",VLOOKUP(E597,'TONG HOP'!$E$8:$W$1883,19,0))</f>
        <v/>
      </c>
      <c r="G597" s="17"/>
      <c r="H597" s="226" t="str">
        <f>IF(E597="","",VLOOKUP(G597,'TONG HOP'!$C$8:$E$799,2,0))</f>
        <v/>
      </c>
      <c r="I597" s="226" t="str">
        <f>IF(B597="","",VLOOKUP(G597,'TONG HOP'!$C$8:$F$799,4,0))</f>
        <v/>
      </c>
      <c r="J597" s="63" t="str">
        <f t="shared" si="123"/>
        <v/>
      </c>
      <c r="K597" s="63" t="str">
        <f t="shared" si="124"/>
        <v/>
      </c>
      <c r="L597" s="63">
        <f t="shared" si="118"/>
        <v>0</v>
      </c>
      <c r="M597" s="392" t="str">
        <f>IF(Y597="","",VLOOKUP(G597,'Danh mục CODE'!$D$2:$I$1880,4,0))</f>
        <v/>
      </c>
      <c r="N597" s="392"/>
      <c r="O597" s="392" t="str">
        <f t="shared" si="120"/>
        <v/>
      </c>
      <c r="P597" s="392" t="str">
        <f>IF(Y597="","",VLOOKUP(G597,'Danh mục CODE'!$D$2:$I$1880,5,0))</f>
        <v/>
      </c>
      <c r="Q597" s="392"/>
      <c r="R597" s="392" t="str">
        <f t="shared" si="121"/>
        <v/>
      </c>
      <c r="S597" s="394" t="e">
        <f t="shared" si="128"/>
        <v>#VALUE!</v>
      </c>
      <c r="T597" s="394" t="str">
        <f t="shared" si="125"/>
        <v/>
      </c>
      <c r="U597" s="394" t="str">
        <f t="shared" si="126"/>
        <v/>
      </c>
      <c r="V597" s="424" t="str">
        <f t="shared" si="119"/>
        <v/>
      </c>
      <c r="W597" s="21"/>
      <c r="X597" s="515"/>
      <c r="Y597" s="515"/>
      <c r="Z597" s="513"/>
      <c r="AA597" s="514"/>
    </row>
    <row r="598" spans="1:27">
      <c r="A598" s="50">
        <f t="shared" si="129"/>
        <v>593</v>
      </c>
      <c r="B598" s="580"/>
      <c r="C598" s="23" t="s">
        <v>742</v>
      </c>
      <c r="D598" s="489"/>
      <c r="E598" s="318" t="str">
        <f>IF(G598="","",VLOOKUP(G598,'Danh mục CODE'!$D$2:$J$20064,7,0))</f>
        <v/>
      </c>
      <c r="F598" s="28" t="str">
        <f>IF(E598="","",VLOOKUP(E598,'TONG HOP'!$E$8:$W$1883,19,0))</f>
        <v/>
      </c>
      <c r="G598" s="17"/>
      <c r="H598" s="226" t="str">
        <f>IF(E598="","",VLOOKUP(G598,'TONG HOP'!$C$8:$E$799,2,0))</f>
        <v/>
      </c>
      <c r="I598" s="226" t="str">
        <f>IF(B598="","",VLOOKUP(G598,'TONG HOP'!$C$8:$F$799,4,0))</f>
        <v/>
      </c>
      <c r="J598" s="63" t="str">
        <f t="shared" si="123"/>
        <v/>
      </c>
      <c r="K598" s="63" t="str">
        <f t="shared" si="124"/>
        <v/>
      </c>
      <c r="L598" s="63">
        <f t="shared" si="118"/>
        <v>0</v>
      </c>
      <c r="M598" s="392" t="str">
        <f>IF(Y598="","",VLOOKUP(G598,'Danh mục CODE'!$D$2:$I$1880,4,0))</f>
        <v/>
      </c>
      <c r="N598" s="392"/>
      <c r="O598" s="392" t="str">
        <f t="shared" si="120"/>
        <v/>
      </c>
      <c r="P598" s="392" t="str">
        <f>IF(Y598="","",VLOOKUP(G598,'Danh mục CODE'!$D$2:$I$1880,5,0))</f>
        <v/>
      </c>
      <c r="Q598" s="392"/>
      <c r="R598" s="392" t="str">
        <f t="shared" si="121"/>
        <v/>
      </c>
      <c r="S598" s="394" t="e">
        <f t="shared" si="128"/>
        <v>#VALUE!</v>
      </c>
      <c r="T598" s="394" t="str">
        <f t="shared" si="125"/>
        <v/>
      </c>
      <c r="U598" s="394" t="str">
        <f t="shared" si="126"/>
        <v/>
      </c>
      <c r="V598" s="424" t="str">
        <f t="shared" si="119"/>
        <v/>
      </c>
      <c r="W598" s="21"/>
      <c r="X598" s="515"/>
      <c r="Y598" s="515"/>
      <c r="Z598" s="513"/>
      <c r="AA598" s="514"/>
    </row>
    <row r="599" spans="1:27">
      <c r="A599" s="50">
        <f t="shared" si="129"/>
        <v>594</v>
      </c>
      <c r="B599" s="580"/>
      <c r="C599" s="23" t="s">
        <v>742</v>
      </c>
      <c r="D599" s="489"/>
      <c r="E599" s="318" t="str">
        <f>IF(G599="","",VLOOKUP(G599,'Danh mục CODE'!$D$2:$J$20064,7,0))</f>
        <v/>
      </c>
      <c r="F599" s="28" t="str">
        <f>IF(E599="","",VLOOKUP(E599,'TONG HOP'!$E$8:$W$1883,19,0))</f>
        <v/>
      </c>
      <c r="G599" s="17"/>
      <c r="H599" s="226" t="str">
        <f>IF(E599="","",VLOOKUP(G599,'TONG HOP'!$C$8:$E$799,2,0))</f>
        <v/>
      </c>
      <c r="I599" s="226" t="str">
        <f>IF(B599="","",VLOOKUP(G599,'TONG HOP'!$C$8:$F$799,4,0))</f>
        <v/>
      </c>
      <c r="J599" s="63" t="str">
        <f t="shared" si="123"/>
        <v/>
      </c>
      <c r="K599" s="63" t="str">
        <f t="shared" si="124"/>
        <v/>
      </c>
      <c r="L599" s="63">
        <f t="shared" si="118"/>
        <v>0</v>
      </c>
      <c r="M599" s="392" t="str">
        <f>IF(Y599="","",VLOOKUP(G599,'Danh mục CODE'!$D$2:$I$1880,4,0))</f>
        <v/>
      </c>
      <c r="N599" s="392"/>
      <c r="O599" s="392" t="str">
        <f t="shared" si="120"/>
        <v/>
      </c>
      <c r="P599" s="392" t="str">
        <f>IF(Y599="","",VLOOKUP(G599,'Danh mục CODE'!$D$2:$I$1880,5,0))</f>
        <v/>
      </c>
      <c r="Q599" s="392"/>
      <c r="R599" s="392" t="str">
        <f t="shared" si="121"/>
        <v/>
      </c>
      <c r="S599" s="394" t="e">
        <f t="shared" si="127"/>
        <v>#VALUE!</v>
      </c>
      <c r="T599" s="394" t="str">
        <f t="shared" si="125"/>
        <v/>
      </c>
      <c r="U599" s="394" t="str">
        <f t="shared" si="126"/>
        <v/>
      </c>
      <c r="V599" s="424" t="str">
        <f t="shared" si="119"/>
        <v/>
      </c>
      <c r="W599" s="21"/>
      <c r="X599" s="515"/>
      <c r="Y599" s="515"/>
      <c r="Z599" s="513"/>
      <c r="AA599" s="514"/>
    </row>
    <row r="600" spans="1:27">
      <c r="A600" s="50">
        <f t="shared" si="129"/>
        <v>595</v>
      </c>
      <c r="B600" s="580"/>
      <c r="C600" s="23" t="s">
        <v>742</v>
      </c>
      <c r="D600" s="489"/>
      <c r="E600" s="318" t="str">
        <f>IF(G600="","",VLOOKUP(G600,'Danh mục CODE'!$D$2:$J$20064,7,0))</f>
        <v/>
      </c>
      <c r="F600" s="28" t="str">
        <f>IF(E600="","",VLOOKUP(E600,'TONG HOP'!$E$8:$W$1883,19,0))</f>
        <v/>
      </c>
      <c r="G600" s="17"/>
      <c r="H600" s="226" t="str">
        <f>IF(E600="","",VLOOKUP(G600,'TONG HOP'!$C$8:$E$799,2,0))</f>
        <v/>
      </c>
      <c r="I600" s="226" t="str">
        <f>IF(B600="","",VLOOKUP(G600,'TONG HOP'!$C$8:$F$799,4,0))</f>
        <v/>
      </c>
      <c r="J600" s="63" t="str">
        <f t="shared" si="123"/>
        <v/>
      </c>
      <c r="K600" s="63" t="str">
        <f t="shared" si="124"/>
        <v/>
      </c>
      <c r="L600" s="63">
        <f t="shared" si="118"/>
        <v>0</v>
      </c>
      <c r="M600" s="392" t="str">
        <f>IF(Y600="","",VLOOKUP(G600,'Danh mục CODE'!$D$2:$I$1880,4,0))</f>
        <v/>
      </c>
      <c r="N600" s="392"/>
      <c r="O600" s="392" t="str">
        <f t="shared" si="120"/>
        <v/>
      </c>
      <c r="P600" s="392" t="str">
        <f>IF(Y600="","",VLOOKUP(G600,'Danh mục CODE'!$D$2:$I$1880,5,0))</f>
        <v/>
      </c>
      <c r="Q600" s="392"/>
      <c r="R600" s="392" t="str">
        <f t="shared" si="121"/>
        <v/>
      </c>
      <c r="S600" s="394" t="e">
        <f t="shared" si="127"/>
        <v>#VALUE!</v>
      </c>
      <c r="T600" s="394" t="str">
        <f t="shared" si="125"/>
        <v/>
      </c>
      <c r="U600" s="394" t="str">
        <f t="shared" si="126"/>
        <v/>
      </c>
      <c r="V600" s="424" t="str">
        <f t="shared" si="119"/>
        <v/>
      </c>
      <c r="W600" s="21"/>
      <c r="X600" s="515"/>
      <c r="Y600" s="515"/>
      <c r="Z600" s="513"/>
      <c r="AA600" s="514"/>
    </row>
    <row r="601" spans="1:27">
      <c r="A601" s="50">
        <f t="shared" si="129"/>
        <v>596</v>
      </c>
      <c r="B601" s="580"/>
      <c r="C601" s="23" t="s">
        <v>742</v>
      </c>
      <c r="D601" s="489"/>
      <c r="E601" s="318" t="str">
        <f>IF(G601="","",VLOOKUP(G601,'Danh mục CODE'!$D$2:$J$20064,7,0))</f>
        <v/>
      </c>
      <c r="F601" s="28" t="str">
        <f>IF(E601="","",VLOOKUP(E601,'TONG HOP'!$E$8:$W$1883,19,0))</f>
        <v/>
      </c>
      <c r="G601" s="17"/>
      <c r="H601" s="226" t="str">
        <f>IF(E601="","",VLOOKUP(G601,'TONG HOP'!$C$8:$E$799,2,0))</f>
        <v/>
      </c>
      <c r="I601" s="226" t="str">
        <f>IF(B601="","",VLOOKUP(G601,'TONG HOP'!$C$8:$F$799,4,0))</f>
        <v/>
      </c>
      <c r="J601" s="63" t="str">
        <f t="shared" si="123"/>
        <v/>
      </c>
      <c r="K601" s="63" t="str">
        <f t="shared" si="124"/>
        <v/>
      </c>
      <c r="L601" s="63">
        <f t="shared" si="118"/>
        <v>0</v>
      </c>
      <c r="M601" s="392" t="str">
        <f>IF(Y601="","",VLOOKUP(G601,'Danh mục CODE'!$D$2:$I$1880,4,0))</f>
        <v/>
      </c>
      <c r="N601" s="392"/>
      <c r="O601" s="392" t="str">
        <f t="shared" si="120"/>
        <v/>
      </c>
      <c r="P601" s="392" t="str">
        <f>IF(Y601="","",VLOOKUP(G601,'Danh mục CODE'!$D$2:$I$1880,5,0))</f>
        <v/>
      </c>
      <c r="Q601" s="392"/>
      <c r="R601" s="392" t="str">
        <f t="shared" si="121"/>
        <v/>
      </c>
      <c r="S601" s="394" t="e">
        <f t="shared" si="127"/>
        <v>#VALUE!</v>
      </c>
      <c r="T601" s="394" t="str">
        <f t="shared" si="125"/>
        <v/>
      </c>
      <c r="U601" s="394" t="str">
        <f t="shared" si="126"/>
        <v/>
      </c>
      <c r="V601" s="424" t="str">
        <f t="shared" si="119"/>
        <v/>
      </c>
      <c r="W601" s="21"/>
      <c r="X601" s="515"/>
      <c r="Y601" s="515"/>
      <c r="Z601" s="513"/>
      <c r="AA601" s="514"/>
    </row>
    <row r="602" spans="1:27">
      <c r="A602" s="50">
        <f t="shared" si="129"/>
        <v>597</v>
      </c>
      <c r="B602" s="580"/>
      <c r="C602" s="23" t="s">
        <v>742</v>
      </c>
      <c r="D602" s="489"/>
      <c r="E602" s="318" t="str">
        <f>IF(G602="","",VLOOKUP(G602,'Danh mục CODE'!$D$2:$J$20064,7,0))</f>
        <v/>
      </c>
      <c r="F602" s="28" t="str">
        <f>IF(E602="","",VLOOKUP(E602,'TONG HOP'!$E$8:$W$1883,19,0))</f>
        <v/>
      </c>
      <c r="G602" s="17"/>
      <c r="H602" s="226" t="str">
        <f>IF(E602="","",VLOOKUP(G602,'TONG HOP'!$C$8:$E$799,2,0))</f>
        <v/>
      </c>
      <c r="I602" s="226" t="str">
        <f>IF(B602="","",VLOOKUP(G602,'TONG HOP'!$C$8:$F$799,4,0))</f>
        <v/>
      </c>
      <c r="J602" s="63" t="str">
        <f t="shared" si="123"/>
        <v/>
      </c>
      <c r="K602" s="63" t="str">
        <f t="shared" si="124"/>
        <v/>
      </c>
      <c r="L602" s="63">
        <f t="shared" si="118"/>
        <v>0</v>
      </c>
      <c r="M602" s="392" t="str">
        <f>IF(Y602="","",VLOOKUP(G602,'Danh mục CODE'!$D$2:$I$1880,4,0))</f>
        <v/>
      </c>
      <c r="N602" s="392"/>
      <c r="O602" s="392" t="str">
        <f t="shared" si="120"/>
        <v/>
      </c>
      <c r="P602" s="392" t="str">
        <f>IF(Y602="","",VLOOKUP(G602,'Danh mục CODE'!$D$2:$I$1880,5,0))</f>
        <v/>
      </c>
      <c r="Q602" s="392"/>
      <c r="R602" s="392" t="str">
        <f t="shared" si="121"/>
        <v/>
      </c>
      <c r="S602" s="394" t="e">
        <f t="shared" si="122"/>
        <v>#VALUE!</v>
      </c>
      <c r="T602" s="394" t="str">
        <f t="shared" si="125"/>
        <v/>
      </c>
      <c r="U602" s="394" t="str">
        <f t="shared" si="126"/>
        <v/>
      </c>
      <c r="V602" s="424" t="str">
        <f t="shared" si="119"/>
        <v/>
      </c>
      <c r="W602" s="21"/>
      <c r="X602" s="515"/>
      <c r="Y602" s="515"/>
      <c r="Z602" s="513"/>
      <c r="AA602" s="514"/>
    </row>
    <row r="603" spans="1:27">
      <c r="A603" s="50">
        <f t="shared" si="129"/>
        <v>598</v>
      </c>
      <c r="B603" s="580"/>
      <c r="C603" s="23" t="s">
        <v>742</v>
      </c>
      <c r="D603" s="489"/>
      <c r="E603" s="318" t="str">
        <f>IF(G603="","",VLOOKUP(G603,'Danh mục CODE'!$D$2:$J$20064,7,0))</f>
        <v/>
      </c>
      <c r="F603" s="28" t="str">
        <f>IF(E603="","",VLOOKUP(E603,'TONG HOP'!$E$8:$W$1883,19,0))</f>
        <v/>
      </c>
      <c r="G603" s="17"/>
      <c r="H603" s="226" t="str">
        <f>IF(E603="","",VLOOKUP(G603,'TONG HOP'!$C$8:$E$799,2,0))</f>
        <v/>
      </c>
      <c r="I603" s="226" t="str">
        <f>IF(B603="","",VLOOKUP(G603,'TONG HOP'!$C$8:$F$799,4,0))</f>
        <v/>
      </c>
      <c r="J603" s="63" t="str">
        <f t="shared" si="123"/>
        <v/>
      </c>
      <c r="K603" s="63" t="str">
        <f t="shared" si="124"/>
        <v/>
      </c>
      <c r="L603" s="63">
        <f t="shared" si="118"/>
        <v>0</v>
      </c>
      <c r="M603" s="392" t="str">
        <f>IF(Y603="","",VLOOKUP(G603,'Danh mục CODE'!$D$2:$I$1880,4,0))</f>
        <v/>
      </c>
      <c r="N603" s="392"/>
      <c r="O603" s="392" t="str">
        <f t="shared" si="120"/>
        <v/>
      </c>
      <c r="P603" s="392" t="str">
        <f>IF(Y603="","",VLOOKUP(G603,'Danh mục CODE'!$D$2:$I$1880,5,0))</f>
        <v/>
      </c>
      <c r="Q603" s="392"/>
      <c r="R603" s="392" t="str">
        <f t="shared" si="121"/>
        <v/>
      </c>
      <c r="S603" s="394" t="e">
        <f t="shared" si="122"/>
        <v>#VALUE!</v>
      </c>
      <c r="T603" s="394" t="str">
        <f t="shared" si="125"/>
        <v/>
      </c>
      <c r="U603" s="394" t="str">
        <f t="shared" si="126"/>
        <v/>
      </c>
      <c r="V603" s="424" t="str">
        <f t="shared" si="119"/>
        <v/>
      </c>
      <c r="W603" s="21"/>
      <c r="X603" s="515"/>
      <c r="Y603" s="515"/>
      <c r="Z603" s="513"/>
      <c r="AA603" s="514"/>
    </row>
    <row r="604" spans="1:27">
      <c r="A604" s="50">
        <f t="shared" si="129"/>
        <v>599</v>
      </c>
      <c r="B604" s="580"/>
      <c r="C604" s="23" t="s">
        <v>742</v>
      </c>
      <c r="D604" s="489"/>
      <c r="E604" s="318" t="str">
        <f>IF(G604="","",VLOOKUP(G604,'Danh mục CODE'!$D$2:$J$20064,7,0))</f>
        <v/>
      </c>
      <c r="F604" s="28" t="str">
        <f>IF(E604="","",VLOOKUP(E604,'TONG HOP'!$E$8:$W$1883,19,0))</f>
        <v/>
      </c>
      <c r="G604" s="17"/>
      <c r="H604" s="226" t="str">
        <f>IF(E604="","",VLOOKUP(G604,'TONG HOP'!$C$8:$E$799,2,0))</f>
        <v/>
      </c>
      <c r="I604" s="226" t="str">
        <f>IF(B604="","",VLOOKUP(G604,'TONG HOP'!$C$8:$F$799,4,0))</f>
        <v/>
      </c>
      <c r="J604" s="63" t="str">
        <f t="shared" si="123"/>
        <v/>
      </c>
      <c r="K604" s="63" t="str">
        <f t="shared" si="124"/>
        <v/>
      </c>
      <c r="L604" s="63">
        <f t="shared" si="118"/>
        <v>0</v>
      </c>
      <c r="M604" s="392" t="str">
        <f>IF(Y604="","",VLOOKUP(G604,'Danh mục CODE'!$D$2:$I$1880,4,0))</f>
        <v/>
      </c>
      <c r="N604" s="392"/>
      <c r="O604" s="392" t="str">
        <f t="shared" si="120"/>
        <v/>
      </c>
      <c r="P604" s="392" t="str">
        <f>IF(Y604="","",VLOOKUP(G604,'Danh mục CODE'!$D$2:$I$1880,5,0))</f>
        <v/>
      </c>
      <c r="Q604" s="392"/>
      <c r="R604" s="392" t="str">
        <f t="shared" si="121"/>
        <v/>
      </c>
      <c r="S604" s="394" t="e">
        <f t="shared" si="122"/>
        <v>#VALUE!</v>
      </c>
      <c r="T604" s="394" t="str">
        <f t="shared" si="125"/>
        <v/>
      </c>
      <c r="U604" s="394" t="str">
        <f t="shared" si="126"/>
        <v/>
      </c>
      <c r="V604" s="424" t="str">
        <f t="shared" si="119"/>
        <v/>
      </c>
      <c r="W604" s="21"/>
      <c r="X604" s="515"/>
      <c r="Y604" s="515"/>
      <c r="Z604" s="513"/>
      <c r="AA604" s="514"/>
    </row>
    <row r="605" spans="1:27">
      <c r="A605" s="50">
        <f t="shared" si="129"/>
        <v>600</v>
      </c>
      <c r="B605" s="580"/>
      <c r="C605" s="23" t="s">
        <v>742</v>
      </c>
      <c r="D605" s="489"/>
      <c r="E605" s="318" t="str">
        <f>IF(G605="","",VLOOKUP(G605,'Danh mục CODE'!$D$2:$J$20064,7,0))</f>
        <v/>
      </c>
      <c r="F605" s="28" t="str">
        <f>IF(E605="","",VLOOKUP(E605,'TONG HOP'!$E$8:$W$1883,19,0))</f>
        <v/>
      </c>
      <c r="G605" s="17"/>
      <c r="H605" s="226" t="str">
        <f>IF(E605="","",VLOOKUP(G605,'TONG HOP'!$C$8:$E$799,2,0))</f>
        <v/>
      </c>
      <c r="I605" s="226" t="str">
        <f>IF(B605="","",VLOOKUP(G605,'TONG HOP'!$C$8:$F$799,4,0))</f>
        <v/>
      </c>
      <c r="J605" s="63" t="str">
        <f t="shared" si="123"/>
        <v/>
      </c>
      <c r="K605" s="63" t="str">
        <f t="shared" si="124"/>
        <v/>
      </c>
      <c r="L605" s="63">
        <f t="shared" si="118"/>
        <v>0</v>
      </c>
      <c r="M605" s="392" t="str">
        <f>IF(Y605="","",VLOOKUP(G605,'Danh mục CODE'!$D$2:$I$1880,4,0))</f>
        <v/>
      </c>
      <c r="N605" s="392"/>
      <c r="O605" s="392" t="str">
        <f t="shared" si="120"/>
        <v/>
      </c>
      <c r="P605" s="392" t="str">
        <f>IF(Y605="","",VLOOKUP(G605,'Danh mục CODE'!$D$2:$I$1880,5,0))</f>
        <v/>
      </c>
      <c r="Q605" s="392"/>
      <c r="R605" s="392" t="str">
        <f t="shared" si="121"/>
        <v/>
      </c>
      <c r="S605" s="394" t="e">
        <f t="shared" si="122"/>
        <v>#VALUE!</v>
      </c>
      <c r="T605" s="394" t="str">
        <f t="shared" si="125"/>
        <v/>
      </c>
      <c r="U605" s="394" t="str">
        <f t="shared" si="126"/>
        <v/>
      </c>
      <c r="V605" s="424" t="str">
        <f t="shared" si="119"/>
        <v/>
      </c>
      <c r="W605" s="21"/>
      <c r="X605" s="515"/>
      <c r="Y605" s="515"/>
      <c r="Z605" s="513"/>
      <c r="AA605" s="514"/>
    </row>
    <row r="606" spans="1:27">
      <c r="A606" s="50">
        <f t="shared" si="129"/>
        <v>601</v>
      </c>
      <c r="B606" s="580"/>
      <c r="C606" s="23" t="s">
        <v>742</v>
      </c>
      <c r="D606" s="489"/>
      <c r="E606" s="318" t="str">
        <f>IF(G606="","",VLOOKUP(G606,'Danh mục CODE'!$D$2:$J$20064,7,0))</f>
        <v/>
      </c>
      <c r="F606" s="28" t="str">
        <f>IF(E606="","",VLOOKUP(E606,'TONG HOP'!$E$8:$W$1883,19,0))</f>
        <v/>
      </c>
      <c r="G606" s="17"/>
      <c r="H606" s="226" t="str">
        <f>IF(E606="","",VLOOKUP(G606,'TONG HOP'!$C$8:$E$799,2,0))</f>
        <v/>
      </c>
      <c r="I606" s="226" t="str">
        <f>IF(B606="","",VLOOKUP(G606,'TONG HOP'!$C$8:$F$799,4,0))</f>
        <v/>
      </c>
      <c r="J606" s="63" t="str">
        <f t="shared" si="123"/>
        <v/>
      </c>
      <c r="K606" s="63" t="str">
        <f t="shared" si="124"/>
        <v/>
      </c>
      <c r="L606" s="63">
        <f t="shared" si="118"/>
        <v>0</v>
      </c>
      <c r="M606" s="392" t="str">
        <f>IF(Y606="","",VLOOKUP(G606,'Danh mục CODE'!$D$2:$I$1880,4,0))</f>
        <v/>
      </c>
      <c r="N606" s="392"/>
      <c r="O606" s="392" t="str">
        <f t="shared" si="120"/>
        <v/>
      </c>
      <c r="P606" s="392" t="str">
        <f>IF(Y606="","",VLOOKUP(G606,'Danh mục CODE'!$D$2:$I$1880,5,0))</f>
        <v/>
      </c>
      <c r="Q606" s="392"/>
      <c r="R606" s="392" t="str">
        <f t="shared" si="121"/>
        <v/>
      </c>
      <c r="S606" s="394" t="e">
        <f t="shared" si="122"/>
        <v>#VALUE!</v>
      </c>
      <c r="T606" s="394" t="str">
        <f t="shared" si="125"/>
        <v/>
      </c>
      <c r="U606" s="394" t="str">
        <f t="shared" si="126"/>
        <v/>
      </c>
      <c r="V606" s="424" t="str">
        <f t="shared" si="119"/>
        <v/>
      </c>
      <c r="W606" s="21"/>
      <c r="X606" s="515"/>
      <c r="Y606" s="515"/>
      <c r="Z606" s="513"/>
      <c r="AA606" s="514"/>
    </row>
    <row r="607" spans="1:27">
      <c r="A607" s="50">
        <f t="shared" si="129"/>
        <v>602</v>
      </c>
      <c r="B607" s="580"/>
      <c r="C607" s="23" t="s">
        <v>742</v>
      </c>
      <c r="D607" s="489"/>
      <c r="E607" s="318" t="str">
        <f>IF(G607="","",VLOOKUP(G607,'Danh mục CODE'!$D$2:$J$20064,7,0))</f>
        <v/>
      </c>
      <c r="F607" s="28" t="str">
        <f>IF(E607="","",VLOOKUP(E607,'TONG HOP'!$E$8:$W$1883,19,0))</f>
        <v/>
      </c>
      <c r="G607" s="17"/>
      <c r="H607" s="226" t="str">
        <f>IF(E607="","",VLOOKUP(G607,'TONG HOP'!$C$8:$E$799,2,0))</f>
        <v/>
      </c>
      <c r="I607" s="226" t="str">
        <f>IF(B607="","",VLOOKUP(G607,'TONG HOP'!$C$8:$F$799,4,0))</f>
        <v/>
      </c>
      <c r="J607" s="63" t="str">
        <f t="shared" si="123"/>
        <v/>
      </c>
      <c r="K607" s="63" t="str">
        <f t="shared" si="124"/>
        <v/>
      </c>
      <c r="L607" s="63">
        <f t="shared" si="118"/>
        <v>0</v>
      </c>
      <c r="M607" s="392" t="str">
        <f>IF(Y607="","",VLOOKUP(G607,'Danh mục CODE'!$D$2:$I$1880,4,0))</f>
        <v/>
      </c>
      <c r="N607" s="392"/>
      <c r="O607" s="392" t="str">
        <f t="shared" si="120"/>
        <v/>
      </c>
      <c r="P607" s="392" t="str">
        <f>IF(Y607="","",VLOOKUP(G607,'Danh mục CODE'!$D$2:$I$1880,5,0))</f>
        <v/>
      </c>
      <c r="Q607" s="392"/>
      <c r="R607" s="392" t="str">
        <f t="shared" si="121"/>
        <v/>
      </c>
      <c r="S607" s="394" t="e">
        <f t="shared" si="122"/>
        <v>#VALUE!</v>
      </c>
      <c r="T607" s="394" t="str">
        <f t="shared" si="125"/>
        <v/>
      </c>
      <c r="U607" s="394" t="str">
        <f t="shared" si="126"/>
        <v/>
      </c>
      <c r="V607" s="424" t="str">
        <f t="shared" si="119"/>
        <v/>
      </c>
      <c r="W607" s="21"/>
      <c r="X607" s="515"/>
      <c r="Y607" s="515"/>
      <c r="Z607" s="513"/>
      <c r="AA607" s="514"/>
    </row>
    <row r="608" spans="1:27">
      <c r="A608" s="50">
        <f t="shared" si="129"/>
        <v>603</v>
      </c>
      <c r="B608" s="580"/>
      <c r="C608" s="23" t="s">
        <v>742</v>
      </c>
      <c r="D608" s="489"/>
      <c r="E608" s="318" t="str">
        <f>IF(G608="","",VLOOKUP(G608,'Danh mục CODE'!$D$2:$J$20064,7,0))</f>
        <v/>
      </c>
      <c r="F608" s="28" t="str">
        <f>IF(E608="","",VLOOKUP(E608,'TONG HOP'!$E$8:$W$1883,19,0))</f>
        <v/>
      </c>
      <c r="G608" s="17"/>
      <c r="H608" s="226" t="str">
        <f>IF(E608="","",VLOOKUP(G608,'TONG HOP'!$C$8:$E$799,2,0))</f>
        <v/>
      </c>
      <c r="I608" s="226" t="str">
        <f>IF(B608="","",VLOOKUP(G608,'TONG HOP'!$C$8:$F$799,4,0))</f>
        <v/>
      </c>
      <c r="J608" s="63" t="str">
        <f t="shared" si="123"/>
        <v/>
      </c>
      <c r="K608" s="63" t="str">
        <f t="shared" si="124"/>
        <v/>
      </c>
      <c r="L608" s="63">
        <f t="shared" si="118"/>
        <v>0</v>
      </c>
      <c r="M608" s="392" t="str">
        <f>IF(Y608="","",VLOOKUP(G608,'Danh mục CODE'!$D$2:$I$1880,4,0))</f>
        <v/>
      </c>
      <c r="N608" s="392"/>
      <c r="O608" s="392" t="str">
        <f t="shared" si="120"/>
        <v/>
      </c>
      <c r="P608" s="392" t="str">
        <f>IF(Y608="","",VLOOKUP(G608,'Danh mục CODE'!$D$2:$I$1880,5,0))</f>
        <v/>
      </c>
      <c r="Q608" s="392"/>
      <c r="R608" s="392" t="str">
        <f t="shared" si="121"/>
        <v/>
      </c>
      <c r="S608" s="394" t="e">
        <f t="shared" si="122"/>
        <v>#VALUE!</v>
      </c>
      <c r="T608" s="394" t="str">
        <f t="shared" si="125"/>
        <v/>
      </c>
      <c r="U608" s="394" t="str">
        <f t="shared" si="126"/>
        <v/>
      </c>
      <c r="V608" s="424" t="str">
        <f t="shared" si="119"/>
        <v/>
      </c>
      <c r="W608" s="21"/>
      <c r="X608" s="515"/>
      <c r="Y608" s="515"/>
      <c r="Z608" s="513"/>
      <c r="AA608" s="514"/>
    </row>
    <row r="609" spans="1:27">
      <c r="A609" s="50">
        <f t="shared" si="129"/>
        <v>604</v>
      </c>
      <c r="B609" s="580"/>
      <c r="C609" s="23" t="s">
        <v>742</v>
      </c>
      <c r="D609" s="489"/>
      <c r="E609" s="318" t="str">
        <f>IF(G609="","",VLOOKUP(G609,'Danh mục CODE'!$D$2:$J$20064,7,0))</f>
        <v/>
      </c>
      <c r="F609" s="28" t="str">
        <f>IF(E609="","",VLOOKUP(E609,'TONG HOP'!$E$8:$W$1883,19,0))</f>
        <v/>
      </c>
      <c r="G609" s="17"/>
      <c r="H609" s="226" t="str">
        <f>IF(E609="","",VLOOKUP(G609,'TONG HOP'!$C$8:$E$799,2,0))</f>
        <v/>
      </c>
      <c r="I609" s="226" t="str">
        <f>IF(B609="","",VLOOKUP(G609,'TONG HOP'!$C$8:$F$799,4,0))</f>
        <v/>
      </c>
      <c r="J609" s="63" t="str">
        <f t="shared" si="123"/>
        <v/>
      </c>
      <c r="K609" s="63" t="str">
        <f t="shared" si="124"/>
        <v/>
      </c>
      <c r="L609" s="63">
        <f t="shared" si="118"/>
        <v>0</v>
      </c>
      <c r="M609" s="392" t="str">
        <f>IF(Y609="","",VLOOKUP(G609,'Danh mục CODE'!$D$2:$I$1880,4,0))</f>
        <v/>
      </c>
      <c r="N609" s="392"/>
      <c r="O609" s="392" t="str">
        <f t="shared" si="120"/>
        <v/>
      </c>
      <c r="P609" s="392" t="str">
        <f>IF(Y609="","",VLOOKUP(G609,'Danh mục CODE'!$D$2:$I$1880,5,0))</f>
        <v/>
      </c>
      <c r="Q609" s="392"/>
      <c r="R609" s="392" t="str">
        <f t="shared" si="121"/>
        <v/>
      </c>
      <c r="S609" s="394" t="e">
        <f t="shared" si="122"/>
        <v>#VALUE!</v>
      </c>
      <c r="T609" s="394" t="str">
        <f t="shared" si="125"/>
        <v/>
      </c>
      <c r="U609" s="394" t="str">
        <f t="shared" si="126"/>
        <v/>
      </c>
      <c r="V609" s="424" t="str">
        <f t="shared" si="119"/>
        <v/>
      </c>
      <c r="W609" s="21"/>
      <c r="X609" s="515"/>
      <c r="Y609" s="515"/>
      <c r="Z609" s="513"/>
      <c r="AA609" s="514"/>
    </row>
    <row r="610" spans="1:27">
      <c r="A610" s="50">
        <f t="shared" si="129"/>
        <v>605</v>
      </c>
      <c r="B610" s="580"/>
      <c r="C610" s="23" t="s">
        <v>742</v>
      </c>
      <c r="D610" s="489"/>
      <c r="E610" s="318" t="str">
        <f>IF(G610="","",VLOOKUP(G610,'Danh mục CODE'!$D$2:$J$20064,7,0))</f>
        <v/>
      </c>
      <c r="F610" s="28" t="str">
        <f>IF(E610="","",VLOOKUP(E610,'TONG HOP'!$E$8:$W$1883,19,0))</f>
        <v/>
      </c>
      <c r="G610" s="17"/>
      <c r="H610" s="226" t="str">
        <f>IF(E610="","",VLOOKUP(G610,'TONG HOP'!$C$8:$E$799,2,0))</f>
        <v/>
      </c>
      <c r="I610" s="226" t="str">
        <f>IF(B610="","",VLOOKUP(G610,'TONG HOP'!$C$8:$F$799,4,0))</f>
        <v/>
      </c>
      <c r="J610" s="63" t="str">
        <f t="shared" si="123"/>
        <v/>
      </c>
      <c r="K610" s="63" t="str">
        <f t="shared" si="124"/>
        <v/>
      </c>
      <c r="L610" s="63">
        <f t="shared" si="118"/>
        <v>0</v>
      </c>
      <c r="M610" s="392" t="str">
        <f>IF(Y610="","",VLOOKUP(G610,'Danh mục CODE'!$D$2:$I$1880,4,0))</f>
        <v/>
      </c>
      <c r="N610" s="392"/>
      <c r="O610" s="392" t="str">
        <f t="shared" si="120"/>
        <v/>
      </c>
      <c r="P610" s="392" t="str">
        <f>IF(Y610="","",VLOOKUP(G610,'Danh mục CODE'!$D$2:$I$1880,5,0))</f>
        <v/>
      </c>
      <c r="Q610" s="392"/>
      <c r="R610" s="392" t="str">
        <f t="shared" si="121"/>
        <v/>
      </c>
      <c r="S610" s="394" t="e">
        <f t="shared" si="122"/>
        <v>#VALUE!</v>
      </c>
      <c r="T610" s="394" t="str">
        <f t="shared" si="125"/>
        <v/>
      </c>
      <c r="U610" s="394" t="str">
        <f t="shared" si="126"/>
        <v/>
      </c>
      <c r="V610" s="424" t="str">
        <f t="shared" si="119"/>
        <v/>
      </c>
      <c r="W610" s="21"/>
      <c r="X610" s="515"/>
      <c r="Y610" s="515"/>
      <c r="Z610" s="513"/>
      <c r="AA610" s="514"/>
    </row>
    <row r="611" spans="1:27">
      <c r="A611" s="50">
        <f t="shared" si="129"/>
        <v>606</v>
      </c>
      <c r="B611" s="580"/>
      <c r="C611" s="23" t="s">
        <v>742</v>
      </c>
      <c r="D611" s="489"/>
      <c r="E611" s="318" t="str">
        <f>IF(G611="","",VLOOKUP(G611,'Danh mục CODE'!$D$2:$J$20064,7,0))</f>
        <v/>
      </c>
      <c r="F611" s="28" t="str">
        <f>IF(E611="","",VLOOKUP(E611,'TONG HOP'!$E$8:$W$1883,19,0))</f>
        <v/>
      </c>
      <c r="G611" s="17"/>
      <c r="H611" s="226" t="str">
        <f>IF(E611="","",VLOOKUP(G611,'TONG HOP'!$C$8:$E$799,2,0))</f>
        <v/>
      </c>
      <c r="I611" s="226" t="str">
        <f>IF(B611="","",VLOOKUP(G611,'TONG HOP'!$C$8:$F$799,4,0))</f>
        <v/>
      </c>
      <c r="J611" s="63" t="str">
        <f t="shared" si="123"/>
        <v/>
      </c>
      <c r="K611" s="63" t="str">
        <f t="shared" si="124"/>
        <v/>
      </c>
      <c r="L611" s="63">
        <f t="shared" si="118"/>
        <v>0</v>
      </c>
      <c r="M611" s="392" t="str">
        <f>IF(Y611="","",VLOOKUP(G611,'Danh mục CODE'!$D$2:$I$1880,4,0))</f>
        <v/>
      </c>
      <c r="N611" s="392"/>
      <c r="O611" s="392" t="str">
        <f t="shared" si="120"/>
        <v/>
      </c>
      <c r="P611" s="392" t="str">
        <f>IF(Y611="","",VLOOKUP(G611,'Danh mục CODE'!$D$2:$I$1880,5,0))</f>
        <v/>
      </c>
      <c r="Q611" s="392"/>
      <c r="R611" s="392" t="str">
        <f t="shared" si="121"/>
        <v/>
      </c>
      <c r="S611" s="394" t="e">
        <f t="shared" si="122"/>
        <v>#VALUE!</v>
      </c>
      <c r="T611" s="394" t="str">
        <f t="shared" si="125"/>
        <v/>
      </c>
      <c r="U611" s="394" t="str">
        <f t="shared" si="126"/>
        <v/>
      </c>
      <c r="V611" s="424" t="str">
        <f t="shared" si="119"/>
        <v/>
      </c>
      <c r="W611" s="21"/>
      <c r="X611" s="515"/>
      <c r="Y611" s="515"/>
      <c r="Z611" s="513"/>
      <c r="AA611" s="514"/>
    </row>
    <row r="612" spans="1:27">
      <c r="A612" s="50">
        <f t="shared" si="129"/>
        <v>607</v>
      </c>
      <c r="B612" s="580"/>
      <c r="C612" s="23" t="s">
        <v>742</v>
      </c>
      <c r="D612" s="489"/>
      <c r="E612" s="318" t="str">
        <f>IF(G612="","",VLOOKUP(G612,'Danh mục CODE'!$D$2:$J$20064,7,0))</f>
        <v/>
      </c>
      <c r="F612" s="28" t="str">
        <f>IF(E612="","",VLOOKUP(E612,'TONG HOP'!$E$8:$W$1883,19,0))</f>
        <v/>
      </c>
      <c r="G612" s="17"/>
      <c r="H612" s="226" t="str">
        <f>IF(E612="","",VLOOKUP(G612,'TONG HOP'!$C$8:$E$799,2,0))</f>
        <v/>
      </c>
      <c r="I612" s="226" t="str">
        <f>IF(B612="","",VLOOKUP(G612,'TONG HOP'!$C$8:$F$799,4,0))</f>
        <v/>
      </c>
      <c r="J612" s="63" t="str">
        <f t="shared" si="123"/>
        <v/>
      </c>
      <c r="K612" s="63" t="str">
        <f t="shared" si="124"/>
        <v/>
      </c>
      <c r="L612" s="63">
        <f t="shared" si="118"/>
        <v>0</v>
      </c>
      <c r="M612" s="392" t="str">
        <f>IF(Y612="","",VLOOKUP(G612,'Danh mục CODE'!$D$2:$I$1880,4,0))</f>
        <v/>
      </c>
      <c r="N612" s="392"/>
      <c r="O612" s="392" t="str">
        <f t="shared" si="120"/>
        <v/>
      </c>
      <c r="P612" s="392" t="str">
        <f>IF(Y612="","",VLOOKUP(G612,'Danh mục CODE'!$D$2:$I$1880,5,0))</f>
        <v/>
      </c>
      <c r="Q612" s="392"/>
      <c r="R612" s="392" t="str">
        <f t="shared" si="121"/>
        <v/>
      </c>
      <c r="S612" s="394" t="e">
        <f t="shared" si="122"/>
        <v>#VALUE!</v>
      </c>
      <c r="T612" s="394" t="str">
        <f t="shared" si="125"/>
        <v/>
      </c>
      <c r="U612" s="394" t="str">
        <f t="shared" si="126"/>
        <v/>
      </c>
      <c r="V612" s="424" t="str">
        <f t="shared" si="119"/>
        <v/>
      </c>
      <c r="W612" s="21"/>
      <c r="X612" s="515"/>
      <c r="Y612" s="515"/>
      <c r="Z612" s="513"/>
      <c r="AA612" s="514"/>
    </row>
    <row r="613" spans="1:27">
      <c r="A613" s="50">
        <f t="shared" si="129"/>
        <v>608</v>
      </c>
      <c r="B613" s="580"/>
      <c r="C613" s="23" t="s">
        <v>742</v>
      </c>
      <c r="D613" s="489"/>
      <c r="E613" s="318" t="str">
        <f>IF(G613="","",VLOOKUP(G613,'Danh mục CODE'!$D$2:$J$20064,7,0))</f>
        <v/>
      </c>
      <c r="F613" s="28" t="str">
        <f>IF(E613="","",VLOOKUP(E613,'TONG HOP'!$E$8:$W$1883,19,0))</f>
        <v/>
      </c>
      <c r="G613" s="17"/>
      <c r="H613" s="226" t="str">
        <f>IF(E613="","",VLOOKUP(G613,'TONG HOP'!$C$8:$E$799,2,0))</f>
        <v/>
      </c>
      <c r="I613" s="226" t="str">
        <f>IF(B613="","",VLOOKUP(G613,'TONG HOP'!$C$8:$F$799,4,0))</f>
        <v/>
      </c>
      <c r="J613" s="63" t="str">
        <f t="shared" si="123"/>
        <v/>
      </c>
      <c r="K613" s="63" t="str">
        <f t="shared" si="124"/>
        <v/>
      </c>
      <c r="L613" s="63">
        <f t="shared" si="118"/>
        <v>0</v>
      </c>
      <c r="M613" s="392" t="str">
        <f>IF(Y613="","",VLOOKUP(G613,'Danh mục CODE'!$D$2:$I$1880,4,0))</f>
        <v/>
      </c>
      <c r="N613" s="392"/>
      <c r="O613" s="392" t="str">
        <f t="shared" si="120"/>
        <v/>
      </c>
      <c r="P613" s="392" t="str">
        <f>IF(Y613="","",VLOOKUP(G613,'Danh mục CODE'!$D$2:$I$1880,5,0))</f>
        <v/>
      </c>
      <c r="Q613" s="392"/>
      <c r="R613" s="392" t="str">
        <f t="shared" si="121"/>
        <v/>
      </c>
      <c r="S613" s="394" t="e">
        <f t="shared" si="122"/>
        <v>#VALUE!</v>
      </c>
      <c r="T613" s="394" t="str">
        <f t="shared" si="125"/>
        <v/>
      </c>
      <c r="U613" s="394" t="str">
        <f t="shared" si="126"/>
        <v/>
      </c>
      <c r="V613" s="424" t="str">
        <f t="shared" si="119"/>
        <v/>
      </c>
      <c r="W613" s="21"/>
      <c r="X613" s="515"/>
      <c r="Y613" s="515"/>
      <c r="Z613" s="513"/>
      <c r="AA613" s="514"/>
    </row>
    <row r="614" spans="1:27">
      <c r="A614" s="50">
        <f t="shared" si="129"/>
        <v>609</v>
      </c>
      <c r="B614" s="580"/>
      <c r="C614" s="23" t="s">
        <v>742</v>
      </c>
      <c r="D614" s="489"/>
      <c r="E614" s="318" t="str">
        <f>IF(G614="","",VLOOKUP(G614,'Danh mục CODE'!$D$2:$J$20064,7,0))</f>
        <v/>
      </c>
      <c r="F614" s="28" t="str">
        <f>IF(E614="","",VLOOKUP(E614,'TONG HOP'!$E$8:$W$1883,19,0))</f>
        <v/>
      </c>
      <c r="G614" s="17"/>
      <c r="H614" s="226" t="str">
        <f>IF(E614="","",VLOOKUP(G614,'TONG HOP'!$C$8:$E$799,2,0))</f>
        <v/>
      </c>
      <c r="I614" s="226" t="str">
        <f>IF(B614="","",VLOOKUP(G614,'TONG HOP'!$C$8:$F$799,4,0))</f>
        <v/>
      </c>
      <c r="J614" s="63" t="str">
        <f t="shared" si="123"/>
        <v/>
      </c>
      <c r="K614" s="63" t="str">
        <f t="shared" si="124"/>
        <v/>
      </c>
      <c r="L614" s="63">
        <f t="shared" si="118"/>
        <v>0</v>
      </c>
      <c r="M614" s="392" t="str">
        <f>IF(Y614="","",VLOOKUP(G614,'Danh mục CODE'!$D$2:$I$1880,4,0))</f>
        <v/>
      </c>
      <c r="N614" s="392"/>
      <c r="O614" s="392" t="str">
        <f t="shared" si="120"/>
        <v/>
      </c>
      <c r="P614" s="392" t="str">
        <f>IF(Y614="","",VLOOKUP(G614,'Danh mục CODE'!$D$2:$I$1880,5,0))</f>
        <v/>
      </c>
      <c r="Q614" s="392"/>
      <c r="R614" s="392" t="str">
        <f t="shared" si="121"/>
        <v/>
      </c>
      <c r="S614" s="394" t="e">
        <f t="shared" si="122"/>
        <v>#VALUE!</v>
      </c>
      <c r="T614" s="394" t="str">
        <f t="shared" si="125"/>
        <v/>
      </c>
      <c r="U614" s="394" t="str">
        <f t="shared" si="126"/>
        <v/>
      </c>
      <c r="V614" s="424" t="str">
        <f t="shared" si="119"/>
        <v/>
      </c>
      <c r="W614" s="21"/>
      <c r="X614" s="515"/>
      <c r="Y614" s="515"/>
      <c r="Z614" s="513"/>
      <c r="AA614" s="514"/>
    </row>
    <row r="615" spans="1:27">
      <c r="A615" s="50">
        <f t="shared" si="129"/>
        <v>610</v>
      </c>
      <c r="B615" s="580"/>
      <c r="C615" s="23" t="s">
        <v>742</v>
      </c>
      <c r="D615" s="489"/>
      <c r="E615" s="318" t="str">
        <f>IF(G615="","",VLOOKUP(G615,'Danh mục CODE'!$D$2:$J$20064,7,0))</f>
        <v/>
      </c>
      <c r="F615" s="28" t="str">
        <f>IF(E615="","",VLOOKUP(E615,'TONG HOP'!$E$8:$W$1883,19,0))</f>
        <v/>
      </c>
      <c r="G615" s="17"/>
      <c r="H615" s="226" t="str">
        <f>IF(E615="","",VLOOKUP(G615,'TONG HOP'!$C$8:$E$799,2,0))</f>
        <v/>
      </c>
      <c r="I615" s="226" t="str">
        <f>IF(B615="","",VLOOKUP(G615,'TONG HOP'!$C$8:$F$799,4,0))</f>
        <v/>
      </c>
      <c r="J615" s="63" t="str">
        <f t="shared" si="123"/>
        <v/>
      </c>
      <c r="K615" s="63" t="str">
        <f t="shared" si="124"/>
        <v/>
      </c>
      <c r="L615" s="63">
        <f t="shared" si="118"/>
        <v>0</v>
      </c>
      <c r="M615" s="392" t="str">
        <f>IF(Y615="","",VLOOKUP(G615,'Danh mục CODE'!$D$2:$I$1880,4,0))</f>
        <v/>
      </c>
      <c r="N615" s="392"/>
      <c r="O615" s="392" t="str">
        <f t="shared" si="120"/>
        <v/>
      </c>
      <c r="P615" s="392" t="str">
        <f>IF(Y615="","",VLOOKUP(G615,'Danh mục CODE'!$D$2:$I$1880,5,0))</f>
        <v/>
      </c>
      <c r="Q615" s="392"/>
      <c r="R615" s="392" t="str">
        <f t="shared" si="121"/>
        <v/>
      </c>
      <c r="S615" s="394" t="e">
        <f t="shared" si="122"/>
        <v>#VALUE!</v>
      </c>
      <c r="T615" s="394" t="str">
        <f t="shared" si="125"/>
        <v/>
      </c>
      <c r="U615" s="394" t="str">
        <f t="shared" si="126"/>
        <v/>
      </c>
      <c r="V615" s="424" t="str">
        <f t="shared" si="119"/>
        <v/>
      </c>
      <c r="W615" s="21"/>
      <c r="X615" s="515"/>
      <c r="Y615" s="515"/>
      <c r="Z615" s="513"/>
      <c r="AA615" s="514"/>
    </row>
    <row r="616" spans="1:27">
      <c r="A616" s="50">
        <f t="shared" si="129"/>
        <v>611</v>
      </c>
      <c r="B616" s="580"/>
      <c r="C616" s="23" t="s">
        <v>742</v>
      </c>
      <c r="D616" s="489"/>
      <c r="E616" s="318" t="str">
        <f>IF(G616="","",VLOOKUP(G616,'Danh mục CODE'!$D$2:$J$20064,7,0))</f>
        <v/>
      </c>
      <c r="F616" s="28" t="str">
        <f>IF(E616="","",VLOOKUP(E616,'TONG HOP'!$E$8:$W$1883,19,0))</f>
        <v/>
      </c>
      <c r="G616" s="17"/>
      <c r="H616" s="226" t="str">
        <f>IF(E616="","",VLOOKUP(G616,'TONG HOP'!$C$8:$E$799,2,0))</f>
        <v/>
      </c>
      <c r="I616" s="226" t="str">
        <f>IF(B616="","",VLOOKUP(G616,'TONG HOP'!$C$8:$F$799,4,0))</f>
        <v/>
      </c>
      <c r="J616" s="63" t="str">
        <f t="shared" si="123"/>
        <v/>
      </c>
      <c r="K616" s="63" t="str">
        <f t="shared" si="124"/>
        <v/>
      </c>
      <c r="L616" s="63">
        <f t="shared" si="118"/>
        <v>0</v>
      </c>
      <c r="M616" s="392" t="str">
        <f>IF(Y616="","",VLOOKUP(G616,'Danh mục CODE'!$D$2:$I$1880,4,0))</f>
        <v/>
      </c>
      <c r="N616" s="392"/>
      <c r="O616" s="392" t="str">
        <f t="shared" si="120"/>
        <v/>
      </c>
      <c r="P616" s="392" t="str">
        <f>IF(Y616="","",VLOOKUP(G616,'Danh mục CODE'!$D$2:$I$1880,5,0))</f>
        <v/>
      </c>
      <c r="Q616" s="392"/>
      <c r="R616" s="392" t="str">
        <f t="shared" si="121"/>
        <v/>
      </c>
      <c r="S616" s="394" t="e">
        <f t="shared" si="122"/>
        <v>#VALUE!</v>
      </c>
      <c r="T616" s="394" t="str">
        <f t="shared" si="125"/>
        <v/>
      </c>
      <c r="U616" s="394" t="str">
        <f t="shared" si="126"/>
        <v/>
      </c>
      <c r="V616" s="424" t="str">
        <f t="shared" si="119"/>
        <v/>
      </c>
      <c r="W616" s="21"/>
      <c r="X616" s="515"/>
      <c r="Y616" s="515"/>
      <c r="Z616" s="513"/>
      <c r="AA616" s="514"/>
    </row>
    <row r="617" spans="1:27">
      <c r="A617" s="50">
        <f t="shared" si="129"/>
        <v>612</v>
      </c>
      <c r="B617" s="580"/>
      <c r="C617" s="23" t="s">
        <v>742</v>
      </c>
      <c r="D617" s="489"/>
      <c r="E617" s="318" t="str">
        <f>IF(G617="","",VLOOKUP(G617,'Danh mục CODE'!$D$2:$J$20064,7,0))</f>
        <v/>
      </c>
      <c r="F617" s="28" t="str">
        <f>IF(E617="","",VLOOKUP(E617,'TONG HOP'!$E$8:$W$1883,19,0))</f>
        <v/>
      </c>
      <c r="G617" s="315"/>
      <c r="H617" s="226" t="str">
        <f>IF(E617="","",VLOOKUP(G617,'TONG HOP'!$C$8:$E$799,2,0))</f>
        <v/>
      </c>
      <c r="I617" s="226" t="str">
        <f>IF(B617="","",VLOOKUP(G617,'TONG HOP'!$C$8:$F$799,4,0))</f>
        <v/>
      </c>
      <c r="J617" s="63" t="str">
        <f t="shared" si="123"/>
        <v/>
      </c>
      <c r="K617" s="63" t="str">
        <f t="shared" si="124"/>
        <v/>
      </c>
      <c r="L617" s="63">
        <f t="shared" si="118"/>
        <v>0</v>
      </c>
      <c r="M617" s="392" t="str">
        <f>IF(Y617="","",VLOOKUP(G617,'Danh mục CODE'!$D$2:$I$1880,4,0))</f>
        <v/>
      </c>
      <c r="N617" s="392"/>
      <c r="O617" s="392" t="str">
        <f t="shared" si="120"/>
        <v/>
      </c>
      <c r="P617" s="392" t="str">
        <f>IF(Y617="","",VLOOKUP(G617,'Danh mục CODE'!$D$2:$I$1880,5,0))</f>
        <v/>
      </c>
      <c r="Q617" s="392"/>
      <c r="R617" s="392" t="str">
        <f t="shared" si="121"/>
        <v/>
      </c>
      <c r="S617" s="394" t="e">
        <f t="shared" si="122"/>
        <v>#VALUE!</v>
      </c>
      <c r="T617" s="394" t="str">
        <f t="shared" si="125"/>
        <v/>
      </c>
      <c r="U617" s="394" t="str">
        <f t="shared" si="126"/>
        <v/>
      </c>
      <c r="V617" s="424" t="str">
        <f t="shared" si="119"/>
        <v/>
      </c>
      <c r="W617" s="21"/>
      <c r="X617" s="515"/>
      <c r="Y617" s="515"/>
      <c r="Z617" s="513"/>
      <c r="AA617" s="514"/>
    </row>
    <row r="618" spans="1:27">
      <c r="A618" s="50">
        <f t="shared" si="129"/>
        <v>613</v>
      </c>
      <c r="B618" s="580"/>
      <c r="C618" s="23" t="s">
        <v>742</v>
      </c>
      <c r="D618" s="489"/>
      <c r="E618" s="318" t="str">
        <f>IF(G618="","",VLOOKUP(G618,'Danh mục CODE'!$D$2:$J$20064,7,0))</f>
        <v/>
      </c>
      <c r="F618" s="28" t="str">
        <f>IF(E618="","",VLOOKUP(E618,'TONG HOP'!$E$8:$W$1883,19,0))</f>
        <v/>
      </c>
      <c r="G618" s="17"/>
      <c r="H618" s="226" t="str">
        <f>IF(E618="","",VLOOKUP(G618,'TONG HOP'!$C$8:$E$799,2,0))</f>
        <v/>
      </c>
      <c r="I618" s="226" t="str">
        <f>IF(B618="","",VLOOKUP(G618,'TONG HOP'!$C$8:$F$799,4,0))</f>
        <v/>
      </c>
      <c r="J618" s="63" t="str">
        <f t="shared" si="123"/>
        <v/>
      </c>
      <c r="K618" s="63" t="str">
        <f t="shared" si="124"/>
        <v/>
      </c>
      <c r="L618" s="63">
        <f t="shared" si="118"/>
        <v>0</v>
      </c>
      <c r="M618" s="392" t="str">
        <f>IF(Y618="","",VLOOKUP(G618,'Danh mục CODE'!$D$2:$I$1880,4,0))</f>
        <v/>
      </c>
      <c r="N618" s="392"/>
      <c r="O618" s="392" t="str">
        <f t="shared" si="120"/>
        <v/>
      </c>
      <c r="P618" s="392" t="str">
        <f>IF(Y618="","",VLOOKUP(G618,'Danh mục CODE'!$D$2:$I$1880,5,0))</f>
        <v/>
      </c>
      <c r="Q618" s="392"/>
      <c r="R618" s="392" t="str">
        <f t="shared" si="121"/>
        <v/>
      </c>
      <c r="S618" s="394" t="e">
        <f t="shared" si="122"/>
        <v>#VALUE!</v>
      </c>
      <c r="T618" s="394" t="str">
        <f t="shared" si="125"/>
        <v/>
      </c>
      <c r="U618" s="394" t="str">
        <f t="shared" si="126"/>
        <v/>
      </c>
      <c r="V618" s="424" t="str">
        <f t="shared" si="119"/>
        <v/>
      </c>
      <c r="W618" s="21"/>
      <c r="X618" s="515"/>
      <c r="Y618" s="515"/>
      <c r="Z618" s="513"/>
      <c r="AA618" s="514"/>
    </row>
    <row r="619" spans="1:27">
      <c r="A619" s="50">
        <f t="shared" si="129"/>
        <v>614</v>
      </c>
      <c r="B619" s="580"/>
      <c r="C619" s="23" t="s">
        <v>742</v>
      </c>
      <c r="D619" s="489"/>
      <c r="E619" s="318" t="str">
        <f>IF(G619="","",VLOOKUP(G619,'Danh mục CODE'!$D$2:$J$20064,7,0))</f>
        <v/>
      </c>
      <c r="F619" s="28" t="str">
        <f>IF(E619="","",VLOOKUP(E619,'TONG HOP'!$E$8:$W$1883,19,0))</f>
        <v/>
      </c>
      <c r="G619" s="17"/>
      <c r="H619" s="226" t="str">
        <f>IF(E619="","",VLOOKUP(G619,'TONG HOP'!$C$8:$E$799,2,0))</f>
        <v/>
      </c>
      <c r="I619" s="226" t="str">
        <f>IF(B619="","",VLOOKUP(G619,'TONG HOP'!$C$8:$F$799,4,0))</f>
        <v/>
      </c>
      <c r="J619" s="63" t="str">
        <f t="shared" si="123"/>
        <v/>
      </c>
      <c r="K619" s="63" t="str">
        <f t="shared" si="124"/>
        <v/>
      </c>
      <c r="L619" s="63">
        <f t="shared" si="118"/>
        <v>0</v>
      </c>
      <c r="M619" s="392" t="str">
        <f>IF(Y619="","",VLOOKUP(G619,'Danh mục CODE'!$D$2:$I$1880,4,0))</f>
        <v/>
      </c>
      <c r="N619" s="392"/>
      <c r="O619" s="392" t="str">
        <f t="shared" si="120"/>
        <v/>
      </c>
      <c r="P619" s="392" t="str">
        <f>IF(Y619="","",VLOOKUP(G619,'Danh mục CODE'!$D$2:$I$1880,5,0))</f>
        <v/>
      </c>
      <c r="Q619" s="392"/>
      <c r="R619" s="392" t="str">
        <f t="shared" si="121"/>
        <v/>
      </c>
      <c r="S619" s="394" t="e">
        <f t="shared" si="122"/>
        <v>#VALUE!</v>
      </c>
      <c r="T619" s="394" t="str">
        <f t="shared" si="125"/>
        <v/>
      </c>
      <c r="U619" s="394" t="str">
        <f t="shared" si="126"/>
        <v/>
      </c>
      <c r="V619" s="424" t="str">
        <f t="shared" si="119"/>
        <v/>
      </c>
      <c r="W619" s="21"/>
      <c r="X619" s="515"/>
      <c r="Y619" s="515"/>
      <c r="Z619" s="513"/>
      <c r="AA619" s="514"/>
    </row>
    <row r="620" spans="1:27">
      <c r="A620" s="50">
        <f t="shared" si="129"/>
        <v>615</v>
      </c>
      <c r="B620" s="580"/>
      <c r="C620" s="23" t="s">
        <v>742</v>
      </c>
      <c r="D620" s="489"/>
      <c r="E620" s="318" t="str">
        <f>IF(G620="","",VLOOKUP(G620,'Danh mục CODE'!$D$2:$J$20064,7,0))</f>
        <v/>
      </c>
      <c r="F620" s="28" t="str">
        <f>IF(E620="","",VLOOKUP(E620,'TONG HOP'!$E$8:$W$1883,19,0))</f>
        <v/>
      </c>
      <c r="G620" s="17"/>
      <c r="H620" s="226" t="str">
        <f>IF(E620="","",VLOOKUP(G620,'TONG HOP'!$C$8:$E$799,2,0))</f>
        <v/>
      </c>
      <c r="I620" s="226" t="str">
        <f>IF(B620="","",VLOOKUP(G620,'TONG HOP'!$C$8:$F$799,4,0))</f>
        <v/>
      </c>
      <c r="J620" s="63" t="str">
        <f t="shared" si="123"/>
        <v/>
      </c>
      <c r="K620" s="63" t="str">
        <f t="shared" si="124"/>
        <v/>
      </c>
      <c r="L620" s="63">
        <f t="shared" si="118"/>
        <v>0</v>
      </c>
      <c r="M620" s="392" t="str">
        <f>IF(Y620="","",VLOOKUP(G620,'Danh mục CODE'!$D$2:$I$1880,4,0))</f>
        <v/>
      </c>
      <c r="N620" s="392"/>
      <c r="O620" s="392" t="str">
        <f t="shared" si="120"/>
        <v/>
      </c>
      <c r="P620" s="392" t="str">
        <f>IF(Y620="","",VLOOKUP(G620,'Danh mục CODE'!$D$2:$I$1880,5,0))</f>
        <v/>
      </c>
      <c r="Q620" s="392"/>
      <c r="R620" s="392" t="str">
        <f t="shared" si="121"/>
        <v/>
      </c>
      <c r="S620" s="394" t="e">
        <f t="shared" si="122"/>
        <v>#VALUE!</v>
      </c>
      <c r="T620" s="394" t="str">
        <f t="shared" si="125"/>
        <v/>
      </c>
      <c r="U620" s="394" t="str">
        <f t="shared" si="126"/>
        <v/>
      </c>
      <c r="V620" s="424" t="str">
        <f t="shared" si="119"/>
        <v/>
      </c>
      <c r="W620" s="21"/>
      <c r="X620" s="515"/>
      <c r="Y620" s="515"/>
      <c r="Z620" s="513"/>
      <c r="AA620" s="514"/>
    </row>
    <row r="621" spans="1:27">
      <c r="A621" s="50">
        <f t="shared" si="129"/>
        <v>616</v>
      </c>
      <c r="B621" s="580"/>
      <c r="C621" s="23" t="s">
        <v>742</v>
      </c>
      <c r="D621" s="489"/>
      <c r="E621" s="318" t="str">
        <f>IF(G621="","",VLOOKUP(G621,'Danh mục CODE'!$D$2:$J$20064,7,0))</f>
        <v/>
      </c>
      <c r="F621" s="28" t="str">
        <f>IF(E621="","",VLOOKUP(E621,'TONG HOP'!$E$8:$W$1883,19,0))</f>
        <v/>
      </c>
      <c r="G621" s="17"/>
      <c r="H621" s="226" t="str">
        <f>IF(E621="","",VLOOKUP(G621,'TONG HOP'!$C$8:$E$799,2,0))</f>
        <v/>
      </c>
      <c r="I621" s="226" t="str">
        <f>IF(B621="","",VLOOKUP(G621,'TONG HOP'!$C$8:$F$799,4,0))</f>
        <v/>
      </c>
      <c r="J621" s="63" t="str">
        <f t="shared" si="123"/>
        <v/>
      </c>
      <c r="K621" s="63" t="str">
        <f t="shared" si="124"/>
        <v/>
      </c>
      <c r="L621" s="63">
        <f t="shared" si="118"/>
        <v>0</v>
      </c>
      <c r="M621" s="392" t="str">
        <f>IF(Y621="","",VLOOKUP(G621,'Danh mục CODE'!$D$2:$I$1880,4,0))</f>
        <v/>
      </c>
      <c r="N621" s="392"/>
      <c r="O621" s="392" t="str">
        <f t="shared" si="120"/>
        <v/>
      </c>
      <c r="P621" s="392" t="str">
        <f>IF(Y621="","",VLOOKUP(G621,'Danh mục CODE'!$D$2:$I$1880,5,0))</f>
        <v/>
      </c>
      <c r="Q621" s="392"/>
      <c r="R621" s="392" t="str">
        <f t="shared" si="121"/>
        <v/>
      </c>
      <c r="S621" s="394" t="e">
        <f t="shared" si="122"/>
        <v>#VALUE!</v>
      </c>
      <c r="T621" s="394" t="str">
        <f t="shared" si="125"/>
        <v/>
      </c>
      <c r="U621" s="394" t="str">
        <f t="shared" si="126"/>
        <v/>
      </c>
      <c r="V621" s="424" t="str">
        <f t="shared" si="119"/>
        <v/>
      </c>
      <c r="W621" s="21"/>
      <c r="X621" s="515"/>
      <c r="Y621" s="515"/>
      <c r="Z621" s="513"/>
      <c r="AA621" s="514"/>
    </row>
    <row r="622" spans="1:27">
      <c r="A622" s="50">
        <f t="shared" si="129"/>
        <v>617</v>
      </c>
      <c r="B622" s="580"/>
      <c r="C622" s="23" t="s">
        <v>742</v>
      </c>
      <c r="D622" s="489"/>
      <c r="E622" s="318" t="str">
        <f>IF(G622="","",VLOOKUP(G622,'Danh mục CODE'!$D$2:$J$20064,7,0))</f>
        <v/>
      </c>
      <c r="F622" s="28" t="str">
        <f>IF(E622="","",VLOOKUP(E622,'TONG HOP'!$E$8:$W$1883,19,0))</f>
        <v/>
      </c>
      <c r="G622" s="17"/>
      <c r="H622" s="226" t="str">
        <f>IF(E622="","",VLOOKUP(G622,'TONG HOP'!$C$8:$E$799,2,0))</f>
        <v/>
      </c>
      <c r="I622" s="226" t="str">
        <f>IF(B622="","",VLOOKUP(G622,'TONG HOP'!$C$8:$F$799,4,0))</f>
        <v/>
      </c>
      <c r="J622" s="63" t="str">
        <f t="shared" si="123"/>
        <v/>
      </c>
      <c r="K622" s="63" t="str">
        <f t="shared" si="124"/>
        <v/>
      </c>
      <c r="L622" s="63">
        <f t="shared" si="118"/>
        <v>0</v>
      </c>
      <c r="M622" s="392" t="str">
        <f>IF(Y622="","",VLOOKUP(G622,'Danh mục CODE'!$D$2:$I$1880,4,0))</f>
        <v/>
      </c>
      <c r="N622" s="392"/>
      <c r="O622" s="392" t="str">
        <f t="shared" si="120"/>
        <v/>
      </c>
      <c r="P622" s="392" t="str">
        <f>IF(Y622="","",VLOOKUP(G622,'Danh mục CODE'!$D$2:$I$1880,5,0))</f>
        <v/>
      </c>
      <c r="Q622" s="392"/>
      <c r="R622" s="392" t="str">
        <f t="shared" si="121"/>
        <v/>
      </c>
      <c r="S622" s="394" t="e">
        <f t="shared" si="122"/>
        <v>#VALUE!</v>
      </c>
      <c r="T622" s="394" t="str">
        <f t="shared" si="125"/>
        <v/>
      </c>
      <c r="U622" s="394" t="str">
        <f t="shared" si="126"/>
        <v/>
      </c>
      <c r="V622" s="424" t="str">
        <f t="shared" si="119"/>
        <v/>
      </c>
      <c r="W622" s="21"/>
      <c r="X622" s="515"/>
      <c r="Y622" s="515"/>
      <c r="Z622" s="513"/>
      <c r="AA622" s="514"/>
    </row>
    <row r="623" spans="1:27">
      <c r="A623" s="50">
        <f t="shared" si="129"/>
        <v>618</v>
      </c>
      <c r="B623" s="580"/>
      <c r="C623" s="23" t="s">
        <v>742</v>
      </c>
      <c r="D623" s="489"/>
      <c r="E623" s="318" t="str">
        <f>IF(G623="","",VLOOKUP(G623,'Danh mục CODE'!$D$2:$J$20064,7,0))</f>
        <v/>
      </c>
      <c r="F623" s="28" t="str">
        <f>IF(E623="","",VLOOKUP(E623,'TONG HOP'!$E$8:$W$1883,19,0))</f>
        <v/>
      </c>
      <c r="G623" s="17"/>
      <c r="H623" s="226" t="str">
        <f>IF(E623="","",VLOOKUP(G623,'TONG HOP'!$C$8:$E$799,2,0))</f>
        <v/>
      </c>
      <c r="I623" s="226" t="str">
        <f>IF(B623="","",VLOOKUP(G623,'TONG HOP'!$C$8:$F$799,4,0))</f>
        <v/>
      </c>
      <c r="J623" s="63" t="str">
        <f t="shared" si="123"/>
        <v/>
      </c>
      <c r="K623" s="63" t="str">
        <f t="shared" si="124"/>
        <v/>
      </c>
      <c r="L623" s="63">
        <f t="shared" si="118"/>
        <v>0</v>
      </c>
      <c r="M623" s="392" t="str">
        <f>IF(Y623="","",VLOOKUP(G623,'Danh mục CODE'!$D$2:$I$1880,4,0))</f>
        <v/>
      </c>
      <c r="N623" s="392"/>
      <c r="O623" s="392" t="str">
        <f t="shared" si="120"/>
        <v/>
      </c>
      <c r="P623" s="392" t="str">
        <f>IF(Y623="","",VLOOKUP(G623,'Danh mục CODE'!$D$2:$I$1880,5,0))</f>
        <v/>
      </c>
      <c r="Q623" s="392"/>
      <c r="R623" s="392" t="str">
        <f t="shared" si="121"/>
        <v/>
      </c>
      <c r="S623" s="394" t="e">
        <f t="shared" si="122"/>
        <v>#VALUE!</v>
      </c>
      <c r="T623" s="394" t="str">
        <f t="shared" si="125"/>
        <v/>
      </c>
      <c r="U623" s="394" t="str">
        <f t="shared" si="126"/>
        <v/>
      </c>
      <c r="V623" s="424" t="str">
        <f t="shared" si="119"/>
        <v/>
      </c>
      <c r="W623" s="21"/>
      <c r="X623" s="515"/>
      <c r="Y623" s="515"/>
      <c r="Z623" s="513"/>
      <c r="AA623" s="514"/>
    </row>
    <row r="624" spans="1:27">
      <c r="A624" s="50">
        <f t="shared" si="129"/>
        <v>619</v>
      </c>
      <c r="B624" s="580"/>
      <c r="C624" s="23" t="s">
        <v>742</v>
      </c>
      <c r="D624" s="489"/>
      <c r="E624" s="318" t="str">
        <f>IF(G624="","",VLOOKUP(G624,'Danh mục CODE'!$D$2:$J$20064,7,0))</f>
        <v/>
      </c>
      <c r="F624" s="28" t="str">
        <f>IF(E624="","",VLOOKUP(E624,'TONG HOP'!$E$8:$W$1883,19,0))</f>
        <v/>
      </c>
      <c r="G624" s="17"/>
      <c r="H624" s="226" t="str">
        <f>IF(E624="","",VLOOKUP(G624,'TONG HOP'!$C$8:$E$799,2,0))</f>
        <v/>
      </c>
      <c r="I624" s="226" t="str">
        <f>IF(B624="","",VLOOKUP(G624,'TONG HOP'!$C$8:$F$799,4,0))</f>
        <v/>
      </c>
      <c r="J624" s="63" t="str">
        <f t="shared" si="123"/>
        <v/>
      </c>
      <c r="K624" s="63" t="str">
        <f t="shared" si="124"/>
        <v/>
      </c>
      <c r="L624" s="63">
        <f t="shared" si="118"/>
        <v>0</v>
      </c>
      <c r="M624" s="392" t="str">
        <f>IF(Y624="","",VLOOKUP(G624,'Danh mục CODE'!$D$2:$I$1880,4,0))</f>
        <v/>
      </c>
      <c r="N624" s="392"/>
      <c r="O624" s="392" t="str">
        <f t="shared" si="120"/>
        <v/>
      </c>
      <c r="P624" s="392" t="str">
        <f>IF(Y624="","",VLOOKUP(G624,'Danh mục CODE'!$D$2:$I$1880,5,0))</f>
        <v/>
      </c>
      <c r="Q624" s="392"/>
      <c r="R624" s="392" t="str">
        <f t="shared" si="121"/>
        <v/>
      </c>
      <c r="S624" s="394" t="e">
        <f t="shared" si="122"/>
        <v>#VALUE!</v>
      </c>
      <c r="T624" s="394" t="str">
        <f t="shared" si="125"/>
        <v/>
      </c>
      <c r="U624" s="394" t="str">
        <f t="shared" si="126"/>
        <v/>
      </c>
      <c r="V624" s="424" t="str">
        <f t="shared" si="119"/>
        <v/>
      </c>
      <c r="W624" s="21"/>
      <c r="X624" s="515"/>
      <c r="Y624" s="515"/>
      <c r="Z624" s="513"/>
      <c r="AA624" s="514"/>
    </row>
    <row r="625" spans="1:27">
      <c r="A625" s="50">
        <f t="shared" si="129"/>
        <v>620</v>
      </c>
      <c r="B625" s="580"/>
      <c r="C625" s="23" t="s">
        <v>742</v>
      </c>
      <c r="D625" s="489"/>
      <c r="E625" s="318" t="str">
        <f>IF(G625="","",VLOOKUP(G625,'Danh mục CODE'!$D$2:$J$20064,7,0))</f>
        <v/>
      </c>
      <c r="F625" s="28" t="str">
        <f>IF(E625="","",VLOOKUP(E625,'TONG HOP'!$E$8:$W$1883,19,0))</f>
        <v/>
      </c>
      <c r="G625" s="17"/>
      <c r="H625" s="226" t="str">
        <f>IF(E625="","",VLOOKUP(G625,'TONG HOP'!$C$8:$E$799,2,0))</f>
        <v/>
      </c>
      <c r="I625" s="226" t="str">
        <f>IF(B625="","",VLOOKUP(G625,'TONG HOP'!$C$8:$F$799,4,0))</f>
        <v/>
      </c>
      <c r="J625" s="63" t="str">
        <f t="shared" si="123"/>
        <v/>
      </c>
      <c r="K625" s="63" t="str">
        <f t="shared" si="124"/>
        <v/>
      </c>
      <c r="L625" s="63">
        <f t="shared" si="118"/>
        <v>0</v>
      </c>
      <c r="M625" s="392" t="str">
        <f>IF(Y625="","",VLOOKUP(G625,'Danh mục CODE'!$D$2:$I$1880,4,0))</f>
        <v/>
      </c>
      <c r="N625" s="392"/>
      <c r="O625" s="392" t="str">
        <f t="shared" si="120"/>
        <v/>
      </c>
      <c r="P625" s="392" t="str">
        <f>IF(Y625="","",VLOOKUP(G625,'Danh mục CODE'!$D$2:$I$1880,5,0))</f>
        <v/>
      </c>
      <c r="Q625" s="392"/>
      <c r="R625" s="392" t="str">
        <f t="shared" si="121"/>
        <v/>
      </c>
      <c r="S625" s="394" t="e">
        <f t="shared" si="122"/>
        <v>#VALUE!</v>
      </c>
      <c r="T625" s="394" t="str">
        <f t="shared" si="125"/>
        <v/>
      </c>
      <c r="U625" s="394" t="str">
        <f t="shared" si="126"/>
        <v/>
      </c>
      <c r="V625" s="424" t="str">
        <f t="shared" si="119"/>
        <v/>
      </c>
      <c r="W625" s="21"/>
      <c r="X625" s="515"/>
      <c r="Y625" s="515"/>
      <c r="Z625" s="513"/>
      <c r="AA625" s="514"/>
    </row>
    <row r="626" spans="1:27">
      <c r="A626" s="50">
        <f t="shared" si="129"/>
        <v>621</v>
      </c>
      <c r="B626" s="580"/>
      <c r="C626" s="23" t="s">
        <v>742</v>
      </c>
      <c r="D626" s="489"/>
      <c r="E626" s="318" t="str">
        <f>IF(G626="","",VLOOKUP(G626,'Danh mục CODE'!$D$2:$J$20064,7,0))</f>
        <v/>
      </c>
      <c r="F626" s="28" t="str">
        <f>IF(E626="","",VLOOKUP(E626,'TONG HOP'!$E$8:$W$1883,19,0))</f>
        <v/>
      </c>
      <c r="G626" s="17"/>
      <c r="H626" s="226" t="str">
        <f>IF(E626="","",VLOOKUP(G626,'TONG HOP'!$C$8:$E$799,2,0))</f>
        <v/>
      </c>
      <c r="I626" s="226" t="str">
        <f>IF(B626="","",VLOOKUP(G626,'TONG HOP'!$C$8:$F$799,4,0))</f>
        <v/>
      </c>
      <c r="J626" s="63" t="str">
        <f t="shared" si="123"/>
        <v/>
      </c>
      <c r="K626" s="63" t="str">
        <f t="shared" si="124"/>
        <v/>
      </c>
      <c r="L626" s="63">
        <f t="shared" si="118"/>
        <v>0</v>
      </c>
      <c r="M626" s="392" t="str">
        <f>IF(Y626="","",VLOOKUP(G626,'Danh mục CODE'!$D$2:$I$1880,4,0))</f>
        <v/>
      </c>
      <c r="N626" s="392"/>
      <c r="O626" s="392" t="str">
        <f t="shared" si="120"/>
        <v/>
      </c>
      <c r="P626" s="392" t="str">
        <f>IF(Y626="","",VLOOKUP(G626,'Danh mục CODE'!$D$2:$I$1880,5,0))</f>
        <v/>
      </c>
      <c r="Q626" s="392"/>
      <c r="R626" s="392" t="str">
        <f t="shared" si="121"/>
        <v/>
      </c>
      <c r="S626" s="394" t="e">
        <f t="shared" si="122"/>
        <v>#VALUE!</v>
      </c>
      <c r="T626" s="394" t="str">
        <f t="shared" si="125"/>
        <v/>
      </c>
      <c r="U626" s="394" t="str">
        <f t="shared" si="126"/>
        <v/>
      </c>
      <c r="V626" s="424" t="str">
        <f t="shared" si="119"/>
        <v/>
      </c>
      <c r="W626" s="21"/>
      <c r="X626" s="515"/>
      <c r="Y626" s="515"/>
      <c r="Z626" s="513"/>
      <c r="AA626" s="514"/>
    </row>
    <row r="627" spans="1:27">
      <c r="A627" s="50">
        <f t="shared" si="129"/>
        <v>622</v>
      </c>
      <c r="B627" s="580"/>
      <c r="C627" s="23" t="s">
        <v>742</v>
      </c>
      <c r="D627" s="489"/>
      <c r="E627" s="318" t="str">
        <f>IF(G627="","",VLOOKUP(G627,'Danh mục CODE'!$D$2:$J$20064,7,0))</f>
        <v/>
      </c>
      <c r="F627" s="28" t="str">
        <f>IF(E627="","",VLOOKUP(E627,'TONG HOP'!$E$8:$W$1883,19,0))</f>
        <v/>
      </c>
      <c r="G627" s="17"/>
      <c r="H627" s="226" t="str">
        <f>IF(E627="","",VLOOKUP(G627,'TONG HOP'!$C$8:$E$799,2,0))</f>
        <v/>
      </c>
      <c r="I627" s="226" t="str">
        <f>IF(B627="","",VLOOKUP(G627,'TONG HOP'!$C$8:$F$799,4,0))</f>
        <v/>
      </c>
      <c r="J627" s="63" t="str">
        <f t="shared" si="123"/>
        <v/>
      </c>
      <c r="K627" s="63" t="str">
        <f t="shared" si="124"/>
        <v/>
      </c>
      <c r="L627" s="63">
        <f t="shared" si="118"/>
        <v>0</v>
      </c>
      <c r="M627" s="392" t="str">
        <f>IF(Y627="","",VLOOKUP(G627,'Danh mục CODE'!$D$2:$I$1880,4,0))</f>
        <v/>
      </c>
      <c r="N627" s="392"/>
      <c r="O627" s="392" t="str">
        <f t="shared" si="120"/>
        <v/>
      </c>
      <c r="P627" s="392" t="str">
        <f>IF(Y627="","",VLOOKUP(G627,'Danh mục CODE'!$D$2:$I$1880,5,0))</f>
        <v/>
      </c>
      <c r="Q627" s="392"/>
      <c r="R627" s="392" t="str">
        <f t="shared" si="121"/>
        <v/>
      </c>
      <c r="S627" s="394" t="e">
        <f t="shared" si="122"/>
        <v>#VALUE!</v>
      </c>
      <c r="T627" s="394" t="str">
        <f t="shared" si="125"/>
        <v/>
      </c>
      <c r="U627" s="394" t="str">
        <f t="shared" si="126"/>
        <v/>
      </c>
      <c r="V627" s="424" t="str">
        <f t="shared" si="119"/>
        <v/>
      </c>
      <c r="W627" s="21"/>
      <c r="X627" s="515"/>
      <c r="Y627" s="515"/>
      <c r="Z627" s="513"/>
      <c r="AA627" s="514"/>
    </row>
    <row r="628" spans="1:27">
      <c r="A628" s="50">
        <f t="shared" si="129"/>
        <v>623</v>
      </c>
      <c r="B628" s="580"/>
      <c r="C628" s="23" t="s">
        <v>742</v>
      </c>
      <c r="D628" s="489"/>
      <c r="E628" s="318" t="str">
        <f>IF(G628="","",VLOOKUP(G628,'Danh mục CODE'!$D$2:$J$20064,7,0))</f>
        <v/>
      </c>
      <c r="F628" s="28" t="str">
        <f>IF(E628="","",VLOOKUP(E628,'TONG HOP'!$E$8:$W$1883,19,0))</f>
        <v/>
      </c>
      <c r="G628" s="17"/>
      <c r="H628" s="226" t="str">
        <f>IF(E628="","",VLOOKUP(G628,'TONG HOP'!$C$8:$E$799,2,0))</f>
        <v/>
      </c>
      <c r="I628" s="226" t="str">
        <f>IF(B628="","",VLOOKUP(G628,'TONG HOP'!$C$8:$F$799,4,0))</f>
        <v/>
      </c>
      <c r="J628" s="63" t="str">
        <f t="shared" si="123"/>
        <v/>
      </c>
      <c r="K628" s="63" t="str">
        <f t="shared" si="124"/>
        <v/>
      </c>
      <c r="L628" s="63">
        <f t="shared" si="118"/>
        <v>0</v>
      </c>
      <c r="M628" s="392" t="str">
        <f>IF(Y628="","",VLOOKUP(G628,'Danh mục CODE'!$D$2:$I$1880,4,0))</f>
        <v/>
      </c>
      <c r="N628" s="392"/>
      <c r="O628" s="392" t="str">
        <f t="shared" si="120"/>
        <v/>
      </c>
      <c r="P628" s="392" t="str">
        <f>IF(Y628="","",VLOOKUP(G628,'Danh mục CODE'!$D$2:$I$1880,5,0))</f>
        <v/>
      </c>
      <c r="Q628" s="392"/>
      <c r="R628" s="392" t="str">
        <f t="shared" si="121"/>
        <v/>
      </c>
      <c r="S628" s="394" t="e">
        <f t="shared" si="122"/>
        <v>#VALUE!</v>
      </c>
      <c r="T628" s="394" t="str">
        <f t="shared" si="125"/>
        <v/>
      </c>
      <c r="U628" s="394" t="str">
        <f t="shared" si="126"/>
        <v/>
      </c>
      <c r="V628" s="424" t="str">
        <f t="shared" si="119"/>
        <v/>
      </c>
      <c r="W628" s="21"/>
      <c r="X628" s="515"/>
      <c r="Y628" s="515"/>
      <c r="Z628" s="513"/>
      <c r="AA628" s="514"/>
    </row>
    <row r="629" spans="1:27">
      <c r="A629" s="50">
        <f t="shared" si="129"/>
        <v>624</v>
      </c>
      <c r="B629" s="580"/>
      <c r="C629" s="23" t="s">
        <v>742</v>
      </c>
      <c r="D629" s="489"/>
      <c r="E629" s="318" t="str">
        <f>IF(G629="","",VLOOKUP(G629,'Danh mục CODE'!$D$2:$J$20064,7,0))</f>
        <v/>
      </c>
      <c r="F629" s="28" t="str">
        <f>IF(E629="","",VLOOKUP(E629,'TONG HOP'!$E$8:$W$1883,19,0))</f>
        <v/>
      </c>
      <c r="G629" s="17"/>
      <c r="H629" s="226" t="str">
        <f>IF(E629="","",VLOOKUP(G629,'TONG HOP'!$C$8:$E$799,2,0))</f>
        <v/>
      </c>
      <c r="I629" s="226" t="str">
        <f>IF(B629="","",VLOOKUP(G629,'TONG HOP'!$C$8:$F$799,4,0))</f>
        <v/>
      </c>
      <c r="J629" s="63" t="str">
        <f t="shared" si="123"/>
        <v/>
      </c>
      <c r="K629" s="63" t="str">
        <f t="shared" si="124"/>
        <v/>
      </c>
      <c r="L629" s="63">
        <f t="shared" si="118"/>
        <v>0</v>
      </c>
      <c r="M629" s="392" t="str">
        <f>IF(Y629="","",VLOOKUP(G629,'Danh mục CODE'!$D$2:$I$1880,4,0))</f>
        <v/>
      </c>
      <c r="N629" s="392"/>
      <c r="O629" s="392" t="str">
        <f t="shared" si="120"/>
        <v/>
      </c>
      <c r="P629" s="392" t="str">
        <f>IF(Y629="","",VLOOKUP(G629,'Danh mục CODE'!$D$2:$I$1880,5,0))</f>
        <v/>
      </c>
      <c r="Q629" s="392"/>
      <c r="R629" s="392" t="str">
        <f t="shared" si="121"/>
        <v/>
      </c>
      <c r="S629" s="394" t="e">
        <f t="shared" si="122"/>
        <v>#VALUE!</v>
      </c>
      <c r="T629" s="394" t="str">
        <f t="shared" si="125"/>
        <v/>
      </c>
      <c r="U629" s="394" t="str">
        <f t="shared" si="126"/>
        <v/>
      </c>
      <c r="V629" s="424" t="str">
        <f t="shared" si="119"/>
        <v/>
      </c>
      <c r="W629" s="21"/>
      <c r="X629" s="515"/>
      <c r="Y629" s="515"/>
      <c r="Z629" s="513"/>
      <c r="AA629" s="514"/>
    </row>
    <row r="630" spans="1:27">
      <c r="A630" s="50">
        <f t="shared" si="129"/>
        <v>625</v>
      </c>
      <c r="B630" s="580"/>
      <c r="C630" s="23" t="s">
        <v>742</v>
      </c>
      <c r="D630" s="489"/>
      <c r="E630" s="318" t="str">
        <f>IF(G630="","",VLOOKUP(G630,'Danh mục CODE'!$D$2:$J$20064,7,0))</f>
        <v/>
      </c>
      <c r="F630" s="28" t="str">
        <f>IF(E630="","",VLOOKUP(E630,'TONG HOP'!$E$8:$W$1883,19,0))</f>
        <v/>
      </c>
      <c r="G630" s="17"/>
      <c r="H630" s="226" t="str">
        <f>IF(E630="","",VLOOKUP(G630,'TONG HOP'!$C$8:$E$799,2,0))</f>
        <v/>
      </c>
      <c r="I630" s="226" t="str">
        <f>IF(B630="","",VLOOKUP(G630,'TONG HOP'!$C$8:$F$799,4,0))</f>
        <v/>
      </c>
      <c r="J630" s="63" t="str">
        <f t="shared" si="123"/>
        <v/>
      </c>
      <c r="K630" s="63" t="str">
        <f t="shared" si="124"/>
        <v/>
      </c>
      <c r="L630" s="63">
        <f t="shared" si="118"/>
        <v>0</v>
      </c>
      <c r="M630" s="392" t="str">
        <f>IF(Y630="","",VLOOKUP(G630,'Danh mục CODE'!$D$2:$I$1880,4,0))</f>
        <v/>
      </c>
      <c r="N630" s="392"/>
      <c r="O630" s="392" t="str">
        <f t="shared" si="120"/>
        <v/>
      </c>
      <c r="P630" s="392" t="str">
        <f>IF(Y630="","",VLOOKUP(G630,'Danh mục CODE'!$D$2:$I$1880,5,0))</f>
        <v/>
      </c>
      <c r="Q630" s="392"/>
      <c r="R630" s="392" t="str">
        <f t="shared" si="121"/>
        <v/>
      </c>
      <c r="S630" s="394" t="e">
        <f t="shared" si="122"/>
        <v>#VALUE!</v>
      </c>
      <c r="T630" s="394" t="str">
        <f t="shared" si="125"/>
        <v/>
      </c>
      <c r="U630" s="394" t="str">
        <f t="shared" si="126"/>
        <v/>
      </c>
      <c r="V630" s="424" t="str">
        <f t="shared" si="119"/>
        <v/>
      </c>
      <c r="W630" s="21"/>
      <c r="X630" s="515"/>
      <c r="Y630" s="515"/>
      <c r="Z630" s="513"/>
      <c r="AA630" s="514"/>
    </row>
    <row r="631" spans="1:27">
      <c r="A631" s="50">
        <f t="shared" si="129"/>
        <v>626</v>
      </c>
      <c r="B631" s="580"/>
      <c r="C631" s="23" t="s">
        <v>742</v>
      </c>
      <c r="D631" s="489"/>
      <c r="E631" s="318" t="str">
        <f>IF(G631="","",VLOOKUP(G631,'Danh mục CODE'!$D$2:$J$20064,7,0))</f>
        <v/>
      </c>
      <c r="F631" s="28" t="str">
        <f>IF(E631="","",VLOOKUP(E631,'TONG HOP'!$E$8:$W$1883,19,0))</f>
        <v/>
      </c>
      <c r="G631" s="17"/>
      <c r="H631" s="226" t="str">
        <f>IF(E631="","",VLOOKUP(G631,'TONG HOP'!$C$8:$E$799,2,0))</f>
        <v/>
      </c>
      <c r="I631" s="226" t="str">
        <f>IF(B631="","",VLOOKUP(G631,'TONG HOP'!$C$8:$F$799,4,0))</f>
        <v/>
      </c>
      <c r="J631" s="63" t="str">
        <f t="shared" si="123"/>
        <v/>
      </c>
      <c r="K631" s="63" t="str">
        <f t="shared" si="124"/>
        <v/>
      </c>
      <c r="L631" s="63">
        <f t="shared" si="118"/>
        <v>0</v>
      </c>
      <c r="M631" s="392" t="str">
        <f>IF(Y631="","",VLOOKUP(G631,'Danh mục CODE'!$D$2:$I$1880,4,0))</f>
        <v/>
      </c>
      <c r="N631" s="392"/>
      <c r="O631" s="392" t="str">
        <f t="shared" si="120"/>
        <v/>
      </c>
      <c r="P631" s="392" t="str">
        <f>IF(Y631="","",VLOOKUP(G631,'Danh mục CODE'!$D$2:$I$1880,5,0))</f>
        <v/>
      </c>
      <c r="Q631" s="392"/>
      <c r="R631" s="392" t="str">
        <f t="shared" si="121"/>
        <v/>
      </c>
      <c r="S631" s="394" t="e">
        <f t="shared" si="122"/>
        <v>#VALUE!</v>
      </c>
      <c r="T631" s="394" t="str">
        <f t="shared" si="125"/>
        <v/>
      </c>
      <c r="U631" s="394" t="str">
        <f t="shared" si="126"/>
        <v/>
      </c>
      <c r="V631" s="424" t="str">
        <f t="shared" si="119"/>
        <v/>
      </c>
      <c r="W631" s="21"/>
      <c r="X631" s="515"/>
      <c r="Y631" s="515"/>
      <c r="Z631" s="513"/>
      <c r="AA631" s="514"/>
    </row>
    <row r="632" spans="1:27">
      <c r="A632" s="50">
        <f t="shared" si="129"/>
        <v>627</v>
      </c>
      <c r="B632" s="580"/>
      <c r="C632" s="23" t="s">
        <v>742</v>
      </c>
      <c r="D632" s="489"/>
      <c r="E632" s="318" t="str">
        <f>IF(G632="","",VLOOKUP(G632,'Danh mục CODE'!$D$2:$J$20064,7,0))</f>
        <v/>
      </c>
      <c r="F632" s="28" t="str">
        <f>IF(E632="","",VLOOKUP(E632,'TONG HOP'!$E$8:$W$1883,19,0))</f>
        <v/>
      </c>
      <c r="G632" s="17"/>
      <c r="H632" s="226" t="str">
        <f>IF(E632="","",VLOOKUP(G632,'TONG HOP'!$C$8:$E$799,2,0))</f>
        <v/>
      </c>
      <c r="I632" s="226" t="str">
        <f>IF(B632="","",VLOOKUP(G632,'TONG HOP'!$C$8:$F$799,4,0))</f>
        <v/>
      </c>
      <c r="J632" s="63" t="str">
        <f t="shared" si="123"/>
        <v/>
      </c>
      <c r="K632" s="63" t="str">
        <f t="shared" si="124"/>
        <v/>
      </c>
      <c r="L632" s="63">
        <f t="shared" si="118"/>
        <v>0</v>
      </c>
      <c r="M632" s="392" t="str">
        <f>IF(Y632="","",VLOOKUP(G632,'Danh mục CODE'!$D$2:$I$1880,4,0))</f>
        <v/>
      </c>
      <c r="N632" s="392"/>
      <c r="O632" s="392" t="str">
        <f t="shared" si="120"/>
        <v/>
      </c>
      <c r="P632" s="392" t="str">
        <f>IF(Y632="","",VLOOKUP(G632,'Danh mục CODE'!$D$2:$I$1880,5,0))</f>
        <v/>
      </c>
      <c r="Q632" s="392"/>
      <c r="R632" s="392" t="str">
        <f t="shared" si="121"/>
        <v/>
      </c>
      <c r="S632" s="394" t="e">
        <f t="shared" si="122"/>
        <v>#VALUE!</v>
      </c>
      <c r="T632" s="394" t="str">
        <f t="shared" si="125"/>
        <v/>
      </c>
      <c r="U632" s="394" t="str">
        <f t="shared" si="126"/>
        <v/>
      </c>
      <c r="V632" s="424" t="str">
        <f t="shared" si="119"/>
        <v/>
      </c>
      <c r="W632" s="21"/>
      <c r="X632" s="515"/>
      <c r="Y632" s="515"/>
      <c r="Z632" s="513"/>
      <c r="AA632" s="514"/>
    </row>
    <row r="633" spans="1:27">
      <c r="A633" s="50">
        <f t="shared" si="129"/>
        <v>628</v>
      </c>
      <c r="B633" s="580"/>
      <c r="C633" s="23" t="s">
        <v>742</v>
      </c>
      <c r="D633" s="489"/>
      <c r="E633" s="318" t="str">
        <f>IF(G633="","",VLOOKUP(G633,'Danh mục CODE'!$D$2:$J$20064,7,0))</f>
        <v/>
      </c>
      <c r="F633" s="28" t="str">
        <f>IF(E633="","",VLOOKUP(E633,'TONG HOP'!$E$8:$W$1883,19,0))</f>
        <v/>
      </c>
      <c r="G633" s="17"/>
      <c r="H633" s="226" t="str">
        <f>IF(E633="","",VLOOKUP(G633,'TONG HOP'!$C$8:$E$799,2,0))</f>
        <v/>
      </c>
      <c r="I633" s="226" t="str">
        <f>IF(B633="","",VLOOKUP(G633,'TONG HOP'!$C$8:$F$799,4,0))</f>
        <v/>
      </c>
      <c r="J633" s="63" t="str">
        <f t="shared" si="123"/>
        <v/>
      </c>
      <c r="K633" s="63" t="str">
        <f t="shared" si="124"/>
        <v/>
      </c>
      <c r="L633" s="63">
        <f t="shared" si="118"/>
        <v>0</v>
      </c>
      <c r="M633" s="392" t="str">
        <f>IF(Y633="","",VLOOKUP(G633,'Danh mục CODE'!$D$2:$I$1880,4,0))</f>
        <v/>
      </c>
      <c r="N633" s="392"/>
      <c r="O633" s="392" t="str">
        <f t="shared" si="120"/>
        <v/>
      </c>
      <c r="P633" s="392" t="str">
        <f>IF(Y633="","",VLOOKUP(G633,'Danh mục CODE'!$D$2:$I$1880,5,0))</f>
        <v/>
      </c>
      <c r="Q633" s="392"/>
      <c r="R633" s="392" t="str">
        <f t="shared" si="121"/>
        <v/>
      </c>
      <c r="S633" s="394" t="e">
        <f t="shared" si="122"/>
        <v>#VALUE!</v>
      </c>
      <c r="T633" s="394" t="str">
        <f t="shared" si="125"/>
        <v/>
      </c>
      <c r="U633" s="394" t="str">
        <f t="shared" si="126"/>
        <v/>
      </c>
      <c r="V633" s="424" t="str">
        <f t="shared" si="119"/>
        <v/>
      </c>
      <c r="W633" s="21"/>
      <c r="X633" s="515"/>
      <c r="Y633" s="515"/>
      <c r="Z633" s="513"/>
      <c r="AA633" s="514"/>
    </row>
    <row r="634" spans="1:27">
      <c r="A634" s="50">
        <f t="shared" si="129"/>
        <v>629</v>
      </c>
      <c r="B634" s="580"/>
      <c r="C634" s="23" t="s">
        <v>742</v>
      </c>
      <c r="D634" s="489"/>
      <c r="E634" s="318" t="str">
        <f>IF(G634="","",VLOOKUP(G634,'Danh mục CODE'!$D$2:$J$20064,7,0))</f>
        <v/>
      </c>
      <c r="F634" s="28" t="str">
        <f>IF(E634="","",VLOOKUP(E634,'TONG HOP'!$E$8:$W$1883,19,0))</f>
        <v/>
      </c>
      <c r="G634" s="17"/>
      <c r="H634" s="226" t="str">
        <f>IF(E634="","",VLOOKUP(G634,'TONG HOP'!$C$8:$E$799,2,0))</f>
        <v/>
      </c>
      <c r="I634" s="226" t="str">
        <f>IF(B634="","",VLOOKUP(G634,'TONG HOP'!$C$8:$F$799,4,0))</f>
        <v/>
      </c>
      <c r="J634" s="63" t="str">
        <f t="shared" si="123"/>
        <v/>
      </c>
      <c r="K634" s="63" t="str">
        <f t="shared" si="124"/>
        <v/>
      </c>
      <c r="L634" s="63">
        <f t="shared" ref="L634:L697" si="130">X634-Y634</f>
        <v>0</v>
      </c>
      <c r="M634" s="392" t="str">
        <f>IF(Y634="","",VLOOKUP(G634,'Danh mục CODE'!$D$2:$I$1880,4,0))</f>
        <v/>
      </c>
      <c r="N634" s="392"/>
      <c r="O634" s="392" t="str">
        <f t="shared" si="120"/>
        <v/>
      </c>
      <c r="P634" s="392" t="str">
        <f>IF(Y634="","",VLOOKUP(G634,'Danh mục CODE'!$D$2:$I$1880,5,0))</f>
        <v/>
      </c>
      <c r="Q634" s="392"/>
      <c r="R634" s="392" t="str">
        <f t="shared" si="121"/>
        <v/>
      </c>
      <c r="S634" s="394" t="e">
        <f t="shared" si="122"/>
        <v>#VALUE!</v>
      </c>
      <c r="T634" s="394" t="str">
        <f t="shared" si="125"/>
        <v/>
      </c>
      <c r="U634" s="394" t="str">
        <f t="shared" si="126"/>
        <v/>
      </c>
      <c r="V634" s="424" t="str">
        <f t="shared" ref="V634:V697" si="131">IF(X634="","",J634-S634-T634-U634)</f>
        <v/>
      </c>
      <c r="W634" s="21"/>
      <c r="X634" s="515"/>
      <c r="Y634" s="515"/>
      <c r="Z634" s="513"/>
      <c r="AA634" s="514"/>
    </row>
    <row r="635" spans="1:27">
      <c r="A635" s="50">
        <f t="shared" si="129"/>
        <v>630</v>
      </c>
      <c r="B635" s="580"/>
      <c r="C635" s="23" t="s">
        <v>742</v>
      </c>
      <c r="D635" s="489"/>
      <c r="E635" s="318" t="str">
        <f>IF(G635="","",VLOOKUP(G635,'Danh mục CODE'!$D$2:$J$20064,7,0))</f>
        <v/>
      </c>
      <c r="F635" s="28" t="str">
        <f>IF(E635="","",VLOOKUP(E635,'TONG HOP'!$E$8:$W$1883,19,0))</f>
        <v/>
      </c>
      <c r="G635" s="17"/>
      <c r="H635" s="226" t="str">
        <f>IF(E635="","",VLOOKUP(G635,'TONG HOP'!$C$8:$E$799,2,0))</f>
        <v/>
      </c>
      <c r="I635" s="226" t="str">
        <f>IF(B635="","",VLOOKUP(G635,'TONG HOP'!$C$8:$F$799,4,0))</f>
        <v/>
      </c>
      <c r="J635" s="63" t="str">
        <f t="shared" si="123"/>
        <v/>
      </c>
      <c r="K635" s="63" t="str">
        <f t="shared" si="124"/>
        <v/>
      </c>
      <c r="L635" s="63">
        <f t="shared" si="130"/>
        <v>0</v>
      </c>
      <c r="M635" s="392" t="str">
        <f>IF(Y635="","",VLOOKUP(G635,'Danh mục CODE'!$D$2:$I$1880,4,0))</f>
        <v/>
      </c>
      <c r="N635" s="392"/>
      <c r="O635" s="392" t="str">
        <f t="shared" si="120"/>
        <v/>
      </c>
      <c r="P635" s="392" t="str">
        <f>IF(Y635="","",VLOOKUP(G635,'Danh mục CODE'!$D$2:$I$1880,5,0))</f>
        <v/>
      </c>
      <c r="Q635" s="392"/>
      <c r="R635" s="392" t="str">
        <f t="shared" si="121"/>
        <v/>
      </c>
      <c r="S635" s="394" t="e">
        <f t="shared" si="122"/>
        <v>#VALUE!</v>
      </c>
      <c r="T635" s="394" t="str">
        <f t="shared" si="125"/>
        <v/>
      </c>
      <c r="U635" s="394" t="str">
        <f t="shared" si="126"/>
        <v/>
      </c>
      <c r="V635" s="424" t="str">
        <f t="shared" si="131"/>
        <v/>
      </c>
      <c r="W635" s="21"/>
      <c r="X635" s="515"/>
      <c r="Y635" s="515"/>
      <c r="Z635" s="513"/>
      <c r="AA635" s="514"/>
    </row>
    <row r="636" spans="1:27">
      <c r="A636" s="50">
        <f t="shared" si="129"/>
        <v>631</v>
      </c>
      <c r="B636" s="580"/>
      <c r="C636" s="23" t="s">
        <v>742</v>
      </c>
      <c r="D636" s="489"/>
      <c r="E636" s="318" t="str">
        <f>IF(G636="","",VLOOKUP(G636,'Danh mục CODE'!$D$2:$J$20064,7,0))</f>
        <v/>
      </c>
      <c r="F636" s="28" t="str">
        <f>IF(E636="","",VLOOKUP(E636,'TONG HOP'!$E$8:$W$1883,19,0))</f>
        <v/>
      </c>
      <c r="G636" s="17"/>
      <c r="H636" s="226" t="str">
        <f>IF(E636="","",VLOOKUP(G636,'TONG HOP'!$C$8:$E$799,2,0))</f>
        <v/>
      </c>
      <c r="I636" s="226" t="str">
        <f>IF(B636="","",VLOOKUP(G636,'TONG HOP'!$C$8:$F$799,4,0))</f>
        <v/>
      </c>
      <c r="J636" s="63" t="str">
        <f t="shared" si="123"/>
        <v/>
      </c>
      <c r="K636" s="63" t="str">
        <f t="shared" si="124"/>
        <v/>
      </c>
      <c r="L636" s="63">
        <f t="shared" si="130"/>
        <v>0</v>
      </c>
      <c r="M636" s="392" t="str">
        <f>IF(Y636="","",VLOOKUP(G636,'Danh mục CODE'!$D$2:$I$1880,4,0))</f>
        <v/>
      </c>
      <c r="N636" s="392"/>
      <c r="O636" s="392" t="str">
        <f t="shared" si="120"/>
        <v/>
      </c>
      <c r="P636" s="392" t="str">
        <f>IF(Y636="","",VLOOKUP(G636,'Danh mục CODE'!$D$2:$I$1880,5,0))</f>
        <v/>
      </c>
      <c r="Q636" s="392"/>
      <c r="R636" s="392" t="str">
        <f t="shared" si="121"/>
        <v/>
      </c>
      <c r="S636" s="394" t="e">
        <f t="shared" si="122"/>
        <v>#VALUE!</v>
      </c>
      <c r="T636" s="394" t="str">
        <f t="shared" si="125"/>
        <v/>
      </c>
      <c r="U636" s="394" t="str">
        <f t="shared" si="126"/>
        <v/>
      </c>
      <c r="V636" s="424" t="str">
        <f t="shared" si="131"/>
        <v/>
      </c>
      <c r="W636" s="21"/>
      <c r="X636" s="515"/>
      <c r="Y636" s="515"/>
      <c r="Z636" s="513"/>
      <c r="AA636" s="514"/>
    </row>
    <row r="637" spans="1:27">
      <c r="A637" s="50">
        <f t="shared" si="129"/>
        <v>632</v>
      </c>
      <c r="B637" s="580"/>
      <c r="C637" s="23" t="s">
        <v>742</v>
      </c>
      <c r="D637" s="489"/>
      <c r="E637" s="318" t="str">
        <f>IF(G637="","",VLOOKUP(G637,'Danh mục CODE'!$D$2:$J$20064,7,0))</f>
        <v/>
      </c>
      <c r="F637" s="28" t="str">
        <f>IF(E637="","",VLOOKUP(E637,'TONG HOP'!$E$8:$W$1883,19,0))</f>
        <v/>
      </c>
      <c r="G637" s="17"/>
      <c r="H637" s="226" t="str">
        <f>IF(E637="","",VLOOKUP(G637,'TONG HOP'!$C$8:$E$799,2,0))</f>
        <v/>
      </c>
      <c r="I637" s="226" t="str">
        <f>IF(B637="","",VLOOKUP(G637,'TONG HOP'!$C$8:$F$799,4,0))</f>
        <v/>
      </c>
      <c r="J637" s="63" t="str">
        <f t="shared" si="123"/>
        <v/>
      </c>
      <c r="K637" s="63" t="str">
        <f t="shared" si="124"/>
        <v/>
      </c>
      <c r="L637" s="63">
        <f t="shared" si="130"/>
        <v>0</v>
      </c>
      <c r="M637" s="392" t="str">
        <f>IF(Y637="","",VLOOKUP(G637,'Danh mục CODE'!$D$2:$I$1880,4,0))</f>
        <v/>
      </c>
      <c r="N637" s="392"/>
      <c r="O637" s="392" t="str">
        <f t="shared" si="120"/>
        <v/>
      </c>
      <c r="P637" s="392" t="str">
        <f>IF(Y637="","",VLOOKUP(G637,'Danh mục CODE'!$D$2:$I$1880,5,0))</f>
        <v/>
      </c>
      <c r="Q637" s="392"/>
      <c r="R637" s="392" t="str">
        <f t="shared" si="121"/>
        <v/>
      </c>
      <c r="S637" s="394" t="e">
        <f t="shared" si="122"/>
        <v>#VALUE!</v>
      </c>
      <c r="T637" s="394" t="str">
        <f t="shared" si="125"/>
        <v/>
      </c>
      <c r="U637" s="394" t="str">
        <f t="shared" si="126"/>
        <v/>
      </c>
      <c r="V637" s="424" t="str">
        <f t="shared" si="131"/>
        <v/>
      </c>
      <c r="W637" s="21"/>
      <c r="X637" s="515"/>
      <c r="Y637" s="515"/>
      <c r="Z637" s="513"/>
      <c r="AA637" s="514"/>
    </row>
    <row r="638" spans="1:27">
      <c r="A638" s="50">
        <f t="shared" si="129"/>
        <v>633</v>
      </c>
      <c r="B638" s="580"/>
      <c r="C638" s="23" t="s">
        <v>742</v>
      </c>
      <c r="D638" s="489"/>
      <c r="E638" s="318" t="str">
        <f>IF(G638="","",VLOOKUP(G638,'Danh mục CODE'!$D$2:$J$20064,7,0))</f>
        <v/>
      </c>
      <c r="F638" s="28" t="str">
        <f>IF(E638="","",VLOOKUP(E638,'TONG HOP'!$E$8:$W$1883,19,0))</f>
        <v/>
      </c>
      <c r="G638" s="17"/>
      <c r="H638" s="226" t="str">
        <f>IF(E638="","",VLOOKUP(G638,'TONG HOP'!$C$8:$E$799,2,0))</f>
        <v/>
      </c>
      <c r="I638" s="226" t="str">
        <f>IF(B638="","",VLOOKUP(G638,'TONG HOP'!$C$8:$F$799,4,0))</f>
        <v/>
      </c>
      <c r="J638" s="63" t="str">
        <f t="shared" si="123"/>
        <v/>
      </c>
      <c r="K638" s="63" t="str">
        <f t="shared" si="124"/>
        <v/>
      </c>
      <c r="L638" s="63">
        <f t="shared" si="130"/>
        <v>0</v>
      </c>
      <c r="M638" s="392" t="str">
        <f>IF(Y638="","",VLOOKUP(G638,'Danh mục CODE'!$D$2:$I$1880,4,0))</f>
        <v/>
      </c>
      <c r="N638" s="392"/>
      <c r="O638" s="392" t="str">
        <f t="shared" si="120"/>
        <v/>
      </c>
      <c r="P638" s="392" t="str">
        <f>IF(Y638="","",VLOOKUP(G638,'Danh mục CODE'!$D$2:$I$1880,5,0))</f>
        <v/>
      </c>
      <c r="Q638" s="392"/>
      <c r="R638" s="392" t="str">
        <f t="shared" si="121"/>
        <v/>
      </c>
      <c r="S638" s="394" t="e">
        <f t="shared" si="122"/>
        <v>#VALUE!</v>
      </c>
      <c r="T638" s="394" t="str">
        <f t="shared" si="125"/>
        <v/>
      </c>
      <c r="U638" s="394" t="str">
        <f t="shared" si="126"/>
        <v/>
      </c>
      <c r="V638" s="424" t="str">
        <f t="shared" si="131"/>
        <v/>
      </c>
      <c r="W638" s="21"/>
      <c r="X638" s="515"/>
      <c r="Y638" s="515"/>
      <c r="Z638" s="513"/>
      <c r="AA638" s="514"/>
    </row>
    <row r="639" spans="1:27">
      <c r="A639" s="50">
        <f t="shared" si="129"/>
        <v>634</v>
      </c>
      <c r="B639" s="580"/>
      <c r="C639" s="23" t="s">
        <v>742</v>
      </c>
      <c r="D639" s="489"/>
      <c r="E639" s="318" t="str">
        <f>IF(G639="","",VLOOKUP(G639,'Danh mục CODE'!$D$2:$J$20064,7,0))</f>
        <v/>
      </c>
      <c r="F639" s="28" t="str">
        <f>IF(E639="","",VLOOKUP(E639,'TONG HOP'!$E$8:$W$1883,19,0))</f>
        <v/>
      </c>
      <c r="G639" s="17"/>
      <c r="H639" s="226" t="str">
        <f>IF(E639="","",VLOOKUP(G639,'TONG HOP'!$C$8:$E$799,2,0))</f>
        <v/>
      </c>
      <c r="I639" s="226" t="str">
        <f>IF(B639="","",VLOOKUP(G639,'TONG HOP'!$C$8:$F$799,4,0))</f>
        <v/>
      </c>
      <c r="J639" s="63" t="str">
        <f t="shared" si="123"/>
        <v/>
      </c>
      <c r="K639" s="63" t="str">
        <f t="shared" si="124"/>
        <v/>
      </c>
      <c r="L639" s="63">
        <f t="shared" si="130"/>
        <v>0</v>
      </c>
      <c r="M639" s="392" t="str">
        <f>IF(Y639="","",VLOOKUP(G639,'Danh mục CODE'!$D$2:$I$1880,4,0))</f>
        <v/>
      </c>
      <c r="N639" s="392"/>
      <c r="O639" s="392" t="str">
        <f t="shared" si="120"/>
        <v/>
      </c>
      <c r="P639" s="392" t="str">
        <f>IF(Y639="","",VLOOKUP(G639,'Danh mục CODE'!$D$2:$I$1880,5,0))</f>
        <v/>
      </c>
      <c r="Q639" s="392"/>
      <c r="R639" s="392" t="str">
        <f t="shared" si="121"/>
        <v/>
      </c>
      <c r="S639" s="394" t="e">
        <f t="shared" si="122"/>
        <v>#VALUE!</v>
      </c>
      <c r="T639" s="394" t="str">
        <f t="shared" si="125"/>
        <v/>
      </c>
      <c r="U639" s="394" t="str">
        <f t="shared" si="126"/>
        <v/>
      </c>
      <c r="V639" s="424" t="str">
        <f t="shared" si="131"/>
        <v/>
      </c>
      <c r="W639" s="21"/>
      <c r="X639" s="515"/>
      <c r="Y639" s="515"/>
      <c r="Z639" s="513"/>
      <c r="AA639" s="514"/>
    </row>
    <row r="640" spans="1:27">
      <c r="A640" s="50">
        <f t="shared" si="129"/>
        <v>635</v>
      </c>
      <c r="B640" s="580"/>
      <c r="C640" s="23" t="s">
        <v>742</v>
      </c>
      <c r="D640" s="489"/>
      <c r="E640" s="318" t="str">
        <f>IF(G640="","",VLOOKUP(G640,'Danh mục CODE'!$D$2:$J$20064,7,0))</f>
        <v/>
      </c>
      <c r="F640" s="28" t="str">
        <f>IF(E640="","",VLOOKUP(E640,'TONG HOP'!$E$8:$W$1883,19,0))</f>
        <v/>
      </c>
      <c r="G640" s="17"/>
      <c r="H640" s="226" t="str">
        <f>IF(E640="","",VLOOKUP(G640,'TONG HOP'!$C$8:$E$799,2,0))</f>
        <v/>
      </c>
      <c r="I640" s="226" t="str">
        <f>IF(B640="","",VLOOKUP(G640,'TONG HOP'!$C$8:$F$799,4,0))</f>
        <v/>
      </c>
      <c r="J640" s="63" t="str">
        <f t="shared" si="123"/>
        <v/>
      </c>
      <c r="K640" s="63" t="str">
        <f t="shared" si="124"/>
        <v/>
      </c>
      <c r="L640" s="63">
        <f t="shared" si="130"/>
        <v>0</v>
      </c>
      <c r="M640" s="392" t="str">
        <f>IF(Y640="","",VLOOKUP(G640,'Danh mục CODE'!$D$2:$I$1880,4,0))</f>
        <v/>
      </c>
      <c r="N640" s="392"/>
      <c r="O640" s="392" t="str">
        <f t="shared" si="120"/>
        <v/>
      </c>
      <c r="P640" s="392" t="str">
        <f>IF(Y640="","",VLOOKUP(G640,'Danh mục CODE'!$D$2:$I$1880,5,0))</f>
        <v/>
      </c>
      <c r="Q640" s="392"/>
      <c r="R640" s="392" t="str">
        <f t="shared" si="121"/>
        <v/>
      </c>
      <c r="S640" s="394" t="e">
        <f t="shared" si="122"/>
        <v>#VALUE!</v>
      </c>
      <c r="T640" s="394" t="str">
        <f t="shared" si="125"/>
        <v/>
      </c>
      <c r="U640" s="394" t="str">
        <f t="shared" si="126"/>
        <v/>
      </c>
      <c r="V640" s="424" t="str">
        <f t="shared" si="131"/>
        <v/>
      </c>
      <c r="W640" s="21"/>
      <c r="X640" s="515"/>
      <c r="Y640" s="515"/>
      <c r="Z640" s="513"/>
      <c r="AA640" s="514"/>
    </row>
    <row r="641" spans="1:27">
      <c r="A641" s="50">
        <f t="shared" si="129"/>
        <v>636</v>
      </c>
      <c r="B641" s="580"/>
      <c r="C641" s="23" t="s">
        <v>742</v>
      </c>
      <c r="D641" s="489"/>
      <c r="E641" s="318" t="str">
        <f>IF(G641="","",VLOOKUP(G641,'Danh mục CODE'!$D$2:$J$20064,7,0))</f>
        <v/>
      </c>
      <c r="F641" s="28" t="str">
        <f>IF(E641="","",VLOOKUP(E641,'TONG HOP'!$E$8:$W$1883,19,0))</f>
        <v/>
      </c>
      <c r="G641" s="17"/>
      <c r="H641" s="226" t="str">
        <f>IF(E641="","",VLOOKUP(G641,'TONG HOP'!$C$8:$E$799,2,0))</f>
        <v/>
      </c>
      <c r="I641" s="226" t="str">
        <f>IF(B641="","",VLOOKUP(G641,'TONG HOP'!$C$8:$F$799,4,0))</f>
        <v/>
      </c>
      <c r="J641" s="63" t="str">
        <f t="shared" si="123"/>
        <v/>
      </c>
      <c r="K641" s="63" t="str">
        <f t="shared" si="124"/>
        <v/>
      </c>
      <c r="L641" s="63">
        <f t="shared" si="130"/>
        <v>0</v>
      </c>
      <c r="M641" s="392" t="str">
        <f>IF(Y641="","",VLOOKUP(G641,'Danh mục CODE'!$D$2:$I$1880,4,0))</f>
        <v/>
      </c>
      <c r="N641" s="392"/>
      <c r="O641" s="392" t="str">
        <f t="shared" si="120"/>
        <v/>
      </c>
      <c r="P641" s="392" t="str">
        <f>IF(Y641="","",VLOOKUP(G641,'Danh mục CODE'!$D$2:$I$1880,5,0))</f>
        <v/>
      </c>
      <c r="Q641" s="392"/>
      <c r="R641" s="392" t="str">
        <f t="shared" si="121"/>
        <v/>
      </c>
      <c r="S641" s="394" t="e">
        <f t="shared" si="122"/>
        <v>#VALUE!</v>
      </c>
      <c r="T641" s="394" t="str">
        <f t="shared" si="125"/>
        <v/>
      </c>
      <c r="U641" s="394" t="str">
        <f t="shared" si="126"/>
        <v/>
      </c>
      <c r="V641" s="424" t="str">
        <f t="shared" si="131"/>
        <v/>
      </c>
      <c r="W641" s="21"/>
      <c r="X641" s="515"/>
      <c r="Y641" s="515"/>
      <c r="Z641" s="513"/>
      <c r="AA641" s="514"/>
    </row>
    <row r="642" spans="1:27">
      <c r="A642" s="50">
        <f t="shared" si="129"/>
        <v>637</v>
      </c>
      <c r="B642" s="580"/>
      <c r="C642" s="23" t="s">
        <v>742</v>
      </c>
      <c r="D642" s="489"/>
      <c r="E642" s="318" t="str">
        <f>IF(G642="","",VLOOKUP(G642,'Danh mục CODE'!$D$2:$J$20064,7,0))</f>
        <v/>
      </c>
      <c r="F642" s="28" t="str">
        <f>IF(E642="","",VLOOKUP(E642,'TONG HOP'!$E$8:$W$1883,19,0))</f>
        <v/>
      </c>
      <c r="G642" s="315"/>
      <c r="H642" s="226" t="str">
        <f>IF(E642="","",VLOOKUP(G642,'TONG HOP'!$C$8:$E$799,2,0))</f>
        <v/>
      </c>
      <c r="I642" s="226" t="str">
        <f>IF(B642="","",VLOOKUP(G642,'TONG HOP'!$C$8:$F$799,4,0))</f>
        <v/>
      </c>
      <c r="J642" s="63" t="str">
        <f t="shared" si="123"/>
        <v/>
      </c>
      <c r="K642" s="63" t="str">
        <f t="shared" si="124"/>
        <v/>
      </c>
      <c r="L642" s="63">
        <f t="shared" si="130"/>
        <v>0</v>
      </c>
      <c r="M642" s="392" t="str">
        <f>IF(Y642="","",VLOOKUP(G642,'Danh mục CODE'!$D$2:$I$1880,4,0))</f>
        <v/>
      </c>
      <c r="N642" s="484"/>
      <c r="O642" s="392" t="str">
        <f t="shared" si="120"/>
        <v/>
      </c>
      <c r="P642" s="392" t="str">
        <f>IF(Y642="","",VLOOKUP(G642,'Danh mục CODE'!$D$2:$I$1880,5,0))</f>
        <v/>
      </c>
      <c r="Q642" s="392"/>
      <c r="R642" s="392" t="str">
        <f t="shared" si="121"/>
        <v/>
      </c>
      <c r="S642" s="394" t="e">
        <f t="shared" si="122"/>
        <v>#VALUE!</v>
      </c>
      <c r="T642" s="394" t="str">
        <f t="shared" si="125"/>
        <v/>
      </c>
      <c r="U642" s="394" t="str">
        <f t="shared" si="126"/>
        <v/>
      </c>
      <c r="V642" s="424" t="str">
        <f t="shared" si="131"/>
        <v/>
      </c>
      <c r="W642" s="21"/>
      <c r="X642" s="515"/>
      <c r="Y642" s="515"/>
      <c r="Z642" s="513"/>
      <c r="AA642" s="514"/>
    </row>
    <row r="643" spans="1:27">
      <c r="A643" s="50">
        <f t="shared" si="129"/>
        <v>638</v>
      </c>
      <c r="B643" s="580"/>
      <c r="C643" s="23" t="s">
        <v>742</v>
      </c>
      <c r="D643" s="489"/>
      <c r="E643" s="318" t="str">
        <f>IF(G643="","",VLOOKUP(G643,'Danh mục CODE'!$D$2:$J$20064,7,0))</f>
        <v/>
      </c>
      <c r="F643" s="28" t="str">
        <f>IF(E643="","",VLOOKUP(E643,'TONG HOP'!$E$8:$W$1883,19,0))</f>
        <v/>
      </c>
      <c r="G643" s="315"/>
      <c r="H643" s="226" t="str">
        <f>IF(E643="","",VLOOKUP(G643,'TONG HOP'!$C$8:$E$799,2,0))</f>
        <v/>
      </c>
      <c r="I643" s="226" t="str">
        <f>IF(B643="","",VLOOKUP(G643,'TONG HOP'!$C$8:$F$799,4,0))</f>
        <v/>
      </c>
      <c r="J643" s="63" t="str">
        <f t="shared" si="123"/>
        <v/>
      </c>
      <c r="K643" s="63" t="str">
        <f t="shared" si="124"/>
        <v/>
      </c>
      <c r="L643" s="63">
        <f t="shared" si="130"/>
        <v>0</v>
      </c>
      <c r="M643" s="392" t="str">
        <f>IF(Y643="","",VLOOKUP(G643,'Danh mục CODE'!$D$2:$I$1880,4,0))</f>
        <v/>
      </c>
      <c r="N643" s="484"/>
      <c r="O643" s="392" t="str">
        <f t="shared" si="120"/>
        <v/>
      </c>
      <c r="P643" s="392" t="str">
        <f>IF(Y643="","",VLOOKUP(G643,'Danh mục CODE'!$D$2:$I$1880,5,0))</f>
        <v/>
      </c>
      <c r="Q643" s="392"/>
      <c r="R643" s="392" t="str">
        <f t="shared" si="121"/>
        <v/>
      </c>
      <c r="S643" s="394" t="e">
        <f t="shared" si="122"/>
        <v>#VALUE!</v>
      </c>
      <c r="T643" s="394" t="str">
        <f t="shared" si="125"/>
        <v/>
      </c>
      <c r="U643" s="394" t="str">
        <f t="shared" si="126"/>
        <v/>
      </c>
      <c r="V643" s="424" t="str">
        <f t="shared" si="131"/>
        <v/>
      </c>
      <c r="W643" s="21"/>
      <c r="X643" s="515"/>
      <c r="Y643" s="515"/>
      <c r="Z643" s="513"/>
      <c r="AA643" s="514"/>
    </row>
    <row r="644" spans="1:27">
      <c r="A644" s="50">
        <f t="shared" si="129"/>
        <v>639</v>
      </c>
      <c r="B644" s="580"/>
      <c r="C644" s="23" t="s">
        <v>742</v>
      </c>
      <c r="D644" s="489"/>
      <c r="E644" s="318" t="str">
        <f>IF(G644="","",VLOOKUP(G644,'Danh mục CODE'!$D$2:$J$20064,7,0))</f>
        <v/>
      </c>
      <c r="F644" s="28" t="str">
        <f>IF(E644="","",VLOOKUP(E644,'TONG HOP'!$E$8:$W$1883,19,0))</f>
        <v/>
      </c>
      <c r="G644" s="315"/>
      <c r="H644" s="226" t="str">
        <f>IF(E644="","",VLOOKUP(G644,'TONG HOP'!$C$8:$E$799,2,0))</f>
        <v/>
      </c>
      <c r="I644" s="226" t="str">
        <f>IF(B644="","",VLOOKUP(G644,'TONG HOP'!$C$8:$F$799,4,0))</f>
        <v/>
      </c>
      <c r="J644" s="63" t="str">
        <f t="shared" si="123"/>
        <v/>
      </c>
      <c r="K644" s="63" t="str">
        <f t="shared" si="124"/>
        <v/>
      </c>
      <c r="L644" s="63">
        <f t="shared" si="130"/>
        <v>0</v>
      </c>
      <c r="M644" s="392" t="str">
        <f>IF(Y644="","",VLOOKUP(G644,'Danh mục CODE'!$D$2:$I$1880,4,0))</f>
        <v/>
      </c>
      <c r="N644" s="484"/>
      <c r="O644" s="392" t="str">
        <f t="shared" si="120"/>
        <v/>
      </c>
      <c r="P644" s="392" t="str">
        <f>IF(Y644="","",VLOOKUP(G644,'Danh mục CODE'!$D$2:$I$1880,5,0))</f>
        <v/>
      </c>
      <c r="Q644" s="392"/>
      <c r="R644" s="392" t="str">
        <f t="shared" si="121"/>
        <v/>
      </c>
      <c r="S644" s="394" t="e">
        <f t="shared" si="122"/>
        <v>#VALUE!</v>
      </c>
      <c r="T644" s="394" t="str">
        <f t="shared" si="125"/>
        <v/>
      </c>
      <c r="U644" s="394" t="str">
        <f t="shared" si="126"/>
        <v/>
      </c>
      <c r="V644" s="424" t="str">
        <f t="shared" si="131"/>
        <v/>
      </c>
      <c r="W644" s="21"/>
      <c r="X644" s="515"/>
      <c r="Y644" s="515"/>
      <c r="Z644" s="513"/>
      <c r="AA644" s="514"/>
    </row>
    <row r="645" spans="1:27">
      <c r="A645" s="50">
        <f t="shared" si="129"/>
        <v>640</v>
      </c>
      <c r="B645" s="580"/>
      <c r="C645" s="23" t="s">
        <v>742</v>
      </c>
      <c r="D645" s="489"/>
      <c r="E645" s="318" t="str">
        <f>IF(G645="","",VLOOKUP(G645,'Danh mục CODE'!$D$2:$J$20064,7,0))</f>
        <v/>
      </c>
      <c r="F645" s="28" t="str">
        <f>IF(E645="","",VLOOKUP(E645,'TONG HOP'!$E$8:$W$1883,19,0))</f>
        <v/>
      </c>
      <c r="G645" s="315"/>
      <c r="H645" s="226" t="str">
        <f>IF(E645="","",VLOOKUP(G645,'TONG HOP'!$C$8:$E$799,2,0))</f>
        <v/>
      </c>
      <c r="I645" s="226" t="str">
        <f>IF(B645="","",VLOOKUP(G645,'TONG HOP'!$C$8:$F$799,4,0))</f>
        <v/>
      </c>
      <c r="J645" s="63" t="str">
        <f t="shared" si="123"/>
        <v/>
      </c>
      <c r="K645" s="63" t="str">
        <f t="shared" si="124"/>
        <v/>
      </c>
      <c r="L645" s="63">
        <f t="shared" si="130"/>
        <v>0</v>
      </c>
      <c r="M645" s="392" t="str">
        <f>IF(Y645="","",VLOOKUP(G645,'Danh mục CODE'!$D$2:$I$1880,4,0))</f>
        <v/>
      </c>
      <c r="N645" s="484"/>
      <c r="O645" s="392" t="str">
        <f t="shared" si="120"/>
        <v/>
      </c>
      <c r="P645" s="392" t="str">
        <f>IF(Y645="","",VLOOKUP(G645,'Danh mục CODE'!$D$2:$I$1880,5,0))</f>
        <v/>
      </c>
      <c r="Q645" s="392"/>
      <c r="R645" s="392" t="str">
        <f t="shared" si="121"/>
        <v/>
      </c>
      <c r="S645" s="394" t="e">
        <f t="shared" si="122"/>
        <v>#VALUE!</v>
      </c>
      <c r="T645" s="394" t="str">
        <f t="shared" si="125"/>
        <v/>
      </c>
      <c r="U645" s="394" t="str">
        <f t="shared" si="126"/>
        <v/>
      </c>
      <c r="V645" s="424" t="str">
        <f t="shared" si="131"/>
        <v/>
      </c>
      <c r="W645" s="21"/>
      <c r="X645" s="515"/>
      <c r="Y645" s="515"/>
      <c r="Z645" s="513"/>
      <c r="AA645" s="514"/>
    </row>
    <row r="646" spans="1:27">
      <c r="A646" s="50">
        <f t="shared" si="129"/>
        <v>641</v>
      </c>
      <c r="B646" s="580"/>
      <c r="C646" s="23" t="s">
        <v>742</v>
      </c>
      <c r="D646" s="489"/>
      <c r="E646" s="318" t="str">
        <f>IF(G646="","",VLOOKUP(G646,'Danh mục CODE'!$D$2:$J$20064,7,0))</f>
        <v/>
      </c>
      <c r="F646" s="28" t="str">
        <f>IF(E646="","",VLOOKUP(E646,'TONG HOP'!$E$8:$W$1883,19,0))</f>
        <v/>
      </c>
      <c r="G646" s="315"/>
      <c r="H646" s="226" t="str">
        <f>IF(E646="","",VLOOKUP(G646,'TONG HOP'!$C$8:$E$799,2,0))</f>
        <v/>
      </c>
      <c r="I646" s="226" t="str">
        <f>IF(B646="","",VLOOKUP(G646,'TONG HOP'!$C$8:$F$799,4,0))</f>
        <v/>
      </c>
      <c r="J646" s="63" t="str">
        <f t="shared" si="123"/>
        <v/>
      </c>
      <c r="K646" s="63" t="str">
        <f t="shared" si="124"/>
        <v/>
      </c>
      <c r="L646" s="63">
        <f t="shared" si="130"/>
        <v>0</v>
      </c>
      <c r="M646" s="392" t="str">
        <f>IF(Y646="","",VLOOKUP(G646,'Danh mục CODE'!$D$2:$I$1880,4,0))</f>
        <v/>
      </c>
      <c r="N646" s="484"/>
      <c r="O646" s="392" t="str">
        <f t="shared" ref="O646:O709" si="132">IF(X646="","",IF(M646-N646&lt;0,-(M646-N646),0))</f>
        <v/>
      </c>
      <c r="P646" s="392" t="str">
        <f>IF(Y646="","",VLOOKUP(G646,'Danh mục CODE'!$D$2:$I$1880,5,0))</f>
        <v/>
      </c>
      <c r="Q646" s="392"/>
      <c r="R646" s="392" t="str">
        <f t="shared" ref="R646:R709" si="133">IF(X646="","",IF(P646-Q646&lt;0,-(P646-Q646),0))</f>
        <v/>
      </c>
      <c r="S646" s="394" t="e">
        <f t="shared" ref="S646:S709" si="134">IF(T646=0,"",J646-T646-U646)</f>
        <v>#VALUE!</v>
      </c>
      <c r="T646" s="394" t="str">
        <f t="shared" si="125"/>
        <v/>
      </c>
      <c r="U646" s="394" t="str">
        <f t="shared" si="126"/>
        <v/>
      </c>
      <c r="V646" s="424" t="str">
        <f t="shared" si="131"/>
        <v/>
      </c>
      <c r="W646" s="21"/>
      <c r="X646" s="515"/>
      <c r="Y646" s="515"/>
      <c r="Z646" s="513"/>
      <c r="AA646" s="514"/>
    </row>
    <row r="647" spans="1:27">
      <c r="A647" s="50">
        <f t="shared" si="129"/>
        <v>642</v>
      </c>
      <c r="B647" s="580"/>
      <c r="C647" s="23" t="s">
        <v>742</v>
      </c>
      <c r="D647" s="489"/>
      <c r="E647" s="318" t="str">
        <f>IF(G647="","",VLOOKUP(G647,'Danh mục CODE'!$D$2:$J$20064,7,0))</f>
        <v/>
      </c>
      <c r="F647" s="28" t="str">
        <f>IF(E647="","",VLOOKUP(E647,'TONG HOP'!$E$8:$W$1883,19,0))</f>
        <v/>
      </c>
      <c r="G647" s="17"/>
      <c r="H647" s="226" t="str">
        <f>IF(E647="","",VLOOKUP(G647,'TONG HOP'!$C$8:$E$799,2,0))</f>
        <v/>
      </c>
      <c r="I647" s="226" t="str">
        <f>IF(B647="","",VLOOKUP(G647,'TONG HOP'!$C$8:$F$799,4,0))</f>
        <v/>
      </c>
      <c r="J647" s="63" t="str">
        <f t="shared" ref="J647:J710" si="135">IF(X647="","",K647-K647*M647)</f>
        <v/>
      </c>
      <c r="K647" s="63" t="str">
        <f t="shared" ref="K647:K710" si="136">IF(AND(X647="",N647="",Q647="",R647=""),"",L647-L647*O647-(L647-L647*O647)*R647)</f>
        <v/>
      </c>
      <c r="L647" s="63">
        <f t="shared" si="130"/>
        <v>0</v>
      </c>
      <c r="M647" s="392" t="str">
        <f>IF(Y647="","",VLOOKUP(G647,'Danh mục CODE'!$D$2:$I$1880,4,0))</f>
        <v/>
      </c>
      <c r="N647" s="484"/>
      <c r="O647" s="392" t="str">
        <f t="shared" si="132"/>
        <v/>
      </c>
      <c r="P647" s="392" t="str">
        <f>IF(Y647="","",VLOOKUP(G647,'Danh mục CODE'!$D$2:$I$1880,5,0))</f>
        <v/>
      </c>
      <c r="Q647" s="392"/>
      <c r="R647" s="392" t="str">
        <f t="shared" si="133"/>
        <v/>
      </c>
      <c r="S647" s="394" t="e">
        <f t="shared" si="134"/>
        <v>#VALUE!</v>
      </c>
      <c r="T647" s="394" t="str">
        <f t="shared" si="125"/>
        <v/>
      </c>
      <c r="U647" s="394" t="str">
        <f t="shared" si="126"/>
        <v/>
      </c>
      <c r="V647" s="424" t="str">
        <f t="shared" si="131"/>
        <v/>
      </c>
      <c r="W647" s="21"/>
      <c r="X647" s="515"/>
      <c r="Y647" s="515"/>
      <c r="Z647" s="513"/>
      <c r="AA647" s="514"/>
    </row>
    <row r="648" spans="1:27">
      <c r="A648" s="50">
        <f t="shared" si="129"/>
        <v>643</v>
      </c>
      <c r="B648" s="580"/>
      <c r="C648" s="23" t="s">
        <v>742</v>
      </c>
      <c r="D648" s="489"/>
      <c r="E648" s="318" t="str">
        <f>IF(G648="","",VLOOKUP(G648,'Danh mục CODE'!$D$2:$J$20064,7,0))</f>
        <v/>
      </c>
      <c r="F648" s="28" t="str">
        <f>IF(E648="","",VLOOKUP(E648,'TONG HOP'!$E$8:$W$1883,19,0))</f>
        <v/>
      </c>
      <c r="G648" s="315"/>
      <c r="H648" s="226" t="str">
        <f>IF(E648="","",VLOOKUP(G648,'TONG HOP'!$C$8:$E$799,2,0))</f>
        <v/>
      </c>
      <c r="I648" s="226" t="str">
        <f>IF(B648="","",VLOOKUP(G648,'TONG HOP'!$C$8:$F$799,4,0))</f>
        <v/>
      </c>
      <c r="J648" s="63" t="str">
        <f t="shared" si="135"/>
        <v/>
      </c>
      <c r="K648" s="63" t="str">
        <f t="shared" si="136"/>
        <v/>
      </c>
      <c r="L648" s="63">
        <f t="shared" si="130"/>
        <v>0</v>
      </c>
      <c r="M648" s="392" t="str">
        <f>IF(Y648="","",VLOOKUP(G648,'Danh mục CODE'!$D$2:$I$1880,4,0))</f>
        <v/>
      </c>
      <c r="N648" s="484"/>
      <c r="O648" s="392" t="str">
        <f t="shared" si="132"/>
        <v/>
      </c>
      <c r="P648" s="392" t="str">
        <f>IF(Y648="","",VLOOKUP(G648,'Danh mục CODE'!$D$2:$I$1880,5,0))</f>
        <v/>
      </c>
      <c r="Q648" s="392"/>
      <c r="R648" s="392" t="str">
        <f t="shared" si="133"/>
        <v/>
      </c>
      <c r="S648" s="394" t="e">
        <f t="shared" si="134"/>
        <v>#VALUE!</v>
      </c>
      <c r="T648" s="394" t="str">
        <f t="shared" si="125"/>
        <v/>
      </c>
      <c r="U648" s="394" t="str">
        <f t="shared" si="126"/>
        <v/>
      </c>
      <c r="V648" s="424" t="str">
        <f t="shared" si="131"/>
        <v/>
      </c>
      <c r="W648" s="21"/>
      <c r="X648" s="515"/>
      <c r="Y648" s="515"/>
      <c r="Z648" s="513"/>
      <c r="AA648" s="514"/>
    </row>
    <row r="649" spans="1:27">
      <c r="A649" s="50">
        <f t="shared" si="129"/>
        <v>644</v>
      </c>
      <c r="B649" s="580"/>
      <c r="C649" s="23" t="s">
        <v>742</v>
      </c>
      <c r="D649" s="489"/>
      <c r="E649" s="318" t="str">
        <f>IF(G649="","",VLOOKUP(G649,'Danh mục CODE'!$D$2:$J$20064,7,0))</f>
        <v/>
      </c>
      <c r="F649" s="28" t="str">
        <f>IF(E649="","",VLOOKUP(E649,'TONG HOP'!$E$8:$W$1883,19,0))</f>
        <v/>
      </c>
      <c r="G649" s="315"/>
      <c r="H649" s="226" t="str">
        <f>IF(E649="","",VLOOKUP(G649,'TONG HOP'!$C$8:$E$799,2,0))</f>
        <v/>
      </c>
      <c r="I649" s="226" t="str">
        <f>IF(B649="","",VLOOKUP(G649,'TONG HOP'!$C$8:$F$799,4,0))</f>
        <v/>
      </c>
      <c r="J649" s="63" t="str">
        <f t="shared" si="135"/>
        <v/>
      </c>
      <c r="K649" s="63" t="str">
        <f t="shared" si="136"/>
        <v/>
      </c>
      <c r="L649" s="63">
        <f t="shared" si="130"/>
        <v>0</v>
      </c>
      <c r="M649" s="392" t="str">
        <f>IF(Y649="","",VLOOKUP(G649,'Danh mục CODE'!$D$2:$I$1880,4,0))</f>
        <v/>
      </c>
      <c r="N649" s="484"/>
      <c r="O649" s="392" t="str">
        <f t="shared" si="132"/>
        <v/>
      </c>
      <c r="P649" s="392" t="str">
        <f>IF(Y649="","",VLOOKUP(G649,'Danh mục CODE'!$D$2:$I$1880,5,0))</f>
        <v/>
      </c>
      <c r="Q649" s="392"/>
      <c r="R649" s="392" t="str">
        <f t="shared" si="133"/>
        <v/>
      </c>
      <c r="S649" s="394" t="e">
        <f t="shared" si="134"/>
        <v>#VALUE!</v>
      </c>
      <c r="T649" s="394" t="str">
        <f t="shared" ref="T649:T712" si="137">IF(X649="","",IF(Q649&lt;P649,K649*Q649,K649*P649))</f>
        <v/>
      </c>
      <c r="U649" s="394" t="str">
        <f t="shared" ref="U649:U712" si="138">IF(X649="","",K649*R649)</f>
        <v/>
      </c>
      <c r="V649" s="424" t="str">
        <f t="shared" si="131"/>
        <v/>
      </c>
      <c r="W649" s="21"/>
      <c r="X649" s="515"/>
      <c r="Y649" s="515"/>
      <c r="Z649" s="513"/>
      <c r="AA649" s="514"/>
    </row>
    <row r="650" spans="1:27">
      <c r="A650" s="50">
        <f t="shared" si="129"/>
        <v>645</v>
      </c>
      <c r="B650" s="580"/>
      <c r="C650" s="23" t="s">
        <v>742</v>
      </c>
      <c r="D650" s="489"/>
      <c r="E650" s="318" t="str">
        <f>IF(G650="","",VLOOKUP(G650,'Danh mục CODE'!$D$2:$J$20064,7,0))</f>
        <v/>
      </c>
      <c r="F650" s="28" t="str">
        <f>IF(E650="","",VLOOKUP(E650,'TONG HOP'!$E$8:$W$1883,19,0))</f>
        <v/>
      </c>
      <c r="G650" s="315"/>
      <c r="H650" s="226" t="str">
        <f>IF(E650="","",VLOOKUP(G650,'TONG HOP'!$C$8:$E$799,2,0))</f>
        <v/>
      </c>
      <c r="I650" s="226" t="str">
        <f>IF(B650="","",VLOOKUP(G650,'TONG HOP'!$C$8:$F$799,4,0))</f>
        <v/>
      </c>
      <c r="J650" s="63" t="str">
        <f t="shared" si="135"/>
        <v/>
      </c>
      <c r="K650" s="63" t="str">
        <f t="shared" si="136"/>
        <v/>
      </c>
      <c r="L650" s="63">
        <f t="shared" si="130"/>
        <v>0</v>
      </c>
      <c r="M650" s="392" t="str">
        <f>IF(Y650="","",VLOOKUP(G650,'Danh mục CODE'!$D$2:$I$1880,4,0))</f>
        <v/>
      </c>
      <c r="N650" s="484"/>
      <c r="O650" s="392" t="str">
        <f t="shared" si="132"/>
        <v/>
      </c>
      <c r="P650" s="392" t="str">
        <f>IF(Y650="","",VLOOKUP(G650,'Danh mục CODE'!$D$2:$I$1880,5,0))</f>
        <v/>
      </c>
      <c r="Q650" s="392"/>
      <c r="R650" s="392" t="str">
        <f t="shared" si="133"/>
        <v/>
      </c>
      <c r="S650" s="394" t="e">
        <f t="shared" si="134"/>
        <v>#VALUE!</v>
      </c>
      <c r="T650" s="394" t="str">
        <f t="shared" si="137"/>
        <v/>
      </c>
      <c r="U650" s="394" t="str">
        <f t="shared" si="138"/>
        <v/>
      </c>
      <c r="V650" s="424" t="str">
        <f t="shared" si="131"/>
        <v/>
      </c>
      <c r="W650" s="21"/>
      <c r="X650" s="515"/>
      <c r="Y650" s="515"/>
      <c r="Z650" s="513"/>
      <c r="AA650" s="514"/>
    </row>
    <row r="651" spans="1:27">
      <c r="A651" s="50">
        <f t="shared" si="129"/>
        <v>646</v>
      </c>
      <c r="B651" s="580"/>
      <c r="C651" s="23" t="s">
        <v>742</v>
      </c>
      <c r="D651" s="489"/>
      <c r="E651" s="318" t="str">
        <f>IF(G651="","",VLOOKUP(G651,'Danh mục CODE'!$D$2:$J$20064,7,0))</f>
        <v/>
      </c>
      <c r="F651" s="28" t="str">
        <f>IF(E651="","",VLOOKUP(E651,'TONG HOP'!$E$8:$W$1883,19,0))</f>
        <v/>
      </c>
      <c r="G651" s="315"/>
      <c r="H651" s="226" t="str">
        <f>IF(E651="","",VLOOKUP(G651,'TONG HOP'!$C$8:$E$799,2,0))</f>
        <v/>
      </c>
      <c r="I651" s="226" t="str">
        <f>IF(B651="","",VLOOKUP(G651,'TONG HOP'!$C$8:$F$799,4,0))</f>
        <v/>
      </c>
      <c r="J651" s="63" t="str">
        <f t="shared" si="135"/>
        <v/>
      </c>
      <c r="K651" s="63" t="str">
        <f t="shared" si="136"/>
        <v/>
      </c>
      <c r="L651" s="63">
        <f t="shared" si="130"/>
        <v>0</v>
      </c>
      <c r="M651" s="392" t="str">
        <f>IF(Y651="","",VLOOKUP(G651,'Danh mục CODE'!$D$2:$I$1880,4,0))</f>
        <v/>
      </c>
      <c r="N651" s="484"/>
      <c r="O651" s="392" t="str">
        <f t="shared" si="132"/>
        <v/>
      </c>
      <c r="P651" s="392" t="str">
        <f>IF(Y651="","",VLOOKUP(G651,'Danh mục CODE'!$D$2:$I$1880,5,0))</f>
        <v/>
      </c>
      <c r="Q651" s="392"/>
      <c r="R651" s="392" t="str">
        <f t="shared" si="133"/>
        <v/>
      </c>
      <c r="S651" s="394" t="e">
        <f t="shared" si="134"/>
        <v>#VALUE!</v>
      </c>
      <c r="T651" s="394" t="str">
        <f t="shared" si="137"/>
        <v/>
      </c>
      <c r="U651" s="394" t="str">
        <f t="shared" si="138"/>
        <v/>
      </c>
      <c r="V651" s="424" t="str">
        <f t="shared" si="131"/>
        <v/>
      </c>
      <c r="W651" s="21"/>
      <c r="X651" s="515"/>
      <c r="Y651" s="515"/>
      <c r="Z651" s="513"/>
      <c r="AA651" s="514"/>
    </row>
    <row r="652" spans="1:27">
      <c r="A652" s="50">
        <f t="shared" si="129"/>
        <v>647</v>
      </c>
      <c r="B652" s="580"/>
      <c r="C652" s="23" t="s">
        <v>742</v>
      </c>
      <c r="D652" s="489"/>
      <c r="E652" s="318" t="str">
        <f>IF(G652="","",VLOOKUP(G652,'Danh mục CODE'!$D$2:$J$20064,7,0))</f>
        <v/>
      </c>
      <c r="F652" s="28" t="str">
        <f>IF(E652="","",VLOOKUP(E652,'TONG HOP'!$E$8:$W$1883,19,0))</f>
        <v/>
      </c>
      <c r="G652" s="315"/>
      <c r="H652" s="226" t="str">
        <f>IF(E652="","",VLOOKUP(G652,'TONG HOP'!$C$8:$E$799,2,0))</f>
        <v/>
      </c>
      <c r="I652" s="226" t="str">
        <f>IF(B652="","",VLOOKUP(G652,'TONG HOP'!$C$8:$F$799,4,0))</f>
        <v/>
      </c>
      <c r="J652" s="63" t="str">
        <f t="shared" si="135"/>
        <v/>
      </c>
      <c r="K652" s="63" t="str">
        <f t="shared" si="136"/>
        <v/>
      </c>
      <c r="L652" s="63">
        <f t="shared" si="130"/>
        <v>0</v>
      </c>
      <c r="M652" s="392" t="str">
        <f>IF(Y652="","",VLOOKUP(G652,'Danh mục CODE'!$D$2:$I$1880,4,0))</f>
        <v/>
      </c>
      <c r="N652" s="484"/>
      <c r="O652" s="392" t="str">
        <f t="shared" si="132"/>
        <v/>
      </c>
      <c r="P652" s="392" t="str">
        <f>IF(Y652="","",VLOOKUP(G652,'Danh mục CODE'!$D$2:$I$1880,5,0))</f>
        <v/>
      </c>
      <c r="Q652" s="392"/>
      <c r="R652" s="392" t="str">
        <f t="shared" si="133"/>
        <v/>
      </c>
      <c r="S652" s="394" t="e">
        <f t="shared" si="134"/>
        <v>#VALUE!</v>
      </c>
      <c r="T652" s="394" t="str">
        <f t="shared" si="137"/>
        <v/>
      </c>
      <c r="U652" s="394" t="str">
        <f t="shared" si="138"/>
        <v/>
      </c>
      <c r="V652" s="424" t="str">
        <f t="shared" si="131"/>
        <v/>
      </c>
      <c r="W652" s="21"/>
      <c r="X652" s="515"/>
      <c r="Y652" s="515"/>
      <c r="Z652" s="513"/>
      <c r="AA652" s="514"/>
    </row>
    <row r="653" spans="1:27">
      <c r="A653" s="50">
        <f t="shared" si="129"/>
        <v>648</v>
      </c>
      <c r="B653" s="580"/>
      <c r="C653" s="23" t="s">
        <v>742</v>
      </c>
      <c r="D653" s="489"/>
      <c r="E653" s="318" t="str">
        <f>IF(G653="","",VLOOKUP(G653,'Danh mục CODE'!$D$2:$J$20064,7,0))</f>
        <v/>
      </c>
      <c r="F653" s="28" t="str">
        <f>IF(E653="","",VLOOKUP(E653,'TONG HOP'!$E$8:$W$1883,19,0))</f>
        <v/>
      </c>
      <c r="G653" s="315"/>
      <c r="H653" s="226" t="str">
        <f>IF(E653="","",VLOOKUP(G653,'TONG HOP'!$C$8:$E$799,2,0))</f>
        <v/>
      </c>
      <c r="I653" s="226" t="str">
        <f>IF(B653="","",VLOOKUP(G653,'TONG HOP'!$C$8:$F$799,4,0))</f>
        <v/>
      </c>
      <c r="J653" s="63" t="str">
        <f t="shared" si="135"/>
        <v/>
      </c>
      <c r="K653" s="63" t="str">
        <f t="shared" si="136"/>
        <v/>
      </c>
      <c r="L653" s="63">
        <f t="shared" si="130"/>
        <v>0</v>
      </c>
      <c r="M653" s="392" t="str">
        <f>IF(Y653="","",VLOOKUP(G653,'Danh mục CODE'!$D$2:$I$1880,4,0))</f>
        <v/>
      </c>
      <c r="N653" s="484"/>
      <c r="O653" s="392" t="str">
        <f t="shared" si="132"/>
        <v/>
      </c>
      <c r="P653" s="392" t="str">
        <f>IF(Y653="","",VLOOKUP(G653,'Danh mục CODE'!$D$2:$I$1880,5,0))</f>
        <v/>
      </c>
      <c r="Q653" s="392"/>
      <c r="R653" s="392" t="str">
        <f t="shared" si="133"/>
        <v/>
      </c>
      <c r="S653" s="394" t="e">
        <f t="shared" si="134"/>
        <v>#VALUE!</v>
      </c>
      <c r="T653" s="394" t="str">
        <f t="shared" si="137"/>
        <v/>
      </c>
      <c r="U653" s="394" t="str">
        <f t="shared" si="138"/>
        <v/>
      </c>
      <c r="V653" s="424" t="str">
        <f t="shared" si="131"/>
        <v/>
      </c>
      <c r="W653" s="21"/>
      <c r="X653" s="515"/>
      <c r="Y653" s="515"/>
      <c r="Z653" s="513"/>
      <c r="AA653" s="514"/>
    </row>
    <row r="654" spans="1:27">
      <c r="A654" s="50">
        <f t="shared" si="129"/>
        <v>649</v>
      </c>
      <c r="B654" s="580"/>
      <c r="C654" s="23" t="s">
        <v>742</v>
      </c>
      <c r="D654" s="489"/>
      <c r="E654" s="318" t="str">
        <f>IF(G654="","",VLOOKUP(G654,'Danh mục CODE'!$D$2:$J$20064,7,0))</f>
        <v/>
      </c>
      <c r="F654" s="28" t="str">
        <f>IF(E654="","",VLOOKUP(E654,'TONG HOP'!$E$8:$W$1883,19,0))</f>
        <v/>
      </c>
      <c r="G654" s="315"/>
      <c r="H654" s="226" t="str">
        <f>IF(E654="","",VLOOKUP(G654,'TONG HOP'!$C$8:$E$799,2,0))</f>
        <v/>
      </c>
      <c r="I654" s="226" t="str">
        <f>IF(B654="","",VLOOKUP(G654,'TONG HOP'!$C$8:$F$799,4,0))</f>
        <v/>
      </c>
      <c r="J654" s="63" t="str">
        <f t="shared" si="135"/>
        <v/>
      </c>
      <c r="K654" s="63" t="str">
        <f t="shared" si="136"/>
        <v/>
      </c>
      <c r="L654" s="63">
        <f t="shared" si="130"/>
        <v>0</v>
      </c>
      <c r="M654" s="392" t="str">
        <f>IF(Y654="","",VLOOKUP(G654,'Danh mục CODE'!$D$2:$I$1880,4,0))</f>
        <v/>
      </c>
      <c r="N654" s="484"/>
      <c r="O654" s="392" t="str">
        <f t="shared" si="132"/>
        <v/>
      </c>
      <c r="P654" s="392" t="str">
        <f>IF(Y654="","",VLOOKUP(G654,'Danh mục CODE'!$D$2:$I$1880,5,0))</f>
        <v/>
      </c>
      <c r="Q654" s="392"/>
      <c r="R654" s="392" t="str">
        <f t="shared" si="133"/>
        <v/>
      </c>
      <c r="S654" s="394" t="e">
        <f t="shared" si="134"/>
        <v>#VALUE!</v>
      </c>
      <c r="T654" s="394" t="str">
        <f t="shared" si="137"/>
        <v/>
      </c>
      <c r="U654" s="394" t="str">
        <f t="shared" si="138"/>
        <v/>
      </c>
      <c r="V654" s="424" t="str">
        <f t="shared" si="131"/>
        <v/>
      </c>
      <c r="W654" s="21"/>
      <c r="X654" s="515"/>
      <c r="Y654" s="515"/>
      <c r="Z654" s="513"/>
      <c r="AA654" s="514"/>
    </row>
    <row r="655" spans="1:27">
      <c r="A655" s="50">
        <f t="shared" si="129"/>
        <v>650</v>
      </c>
      <c r="B655" s="580"/>
      <c r="C655" s="23" t="s">
        <v>742</v>
      </c>
      <c r="D655" s="489"/>
      <c r="E655" s="318" t="str">
        <f>IF(G655="","",VLOOKUP(G655,'Danh mục CODE'!$D$2:$J$20064,7,0))</f>
        <v/>
      </c>
      <c r="F655" s="28" t="str">
        <f>IF(E655="","",VLOOKUP(E655,'TONG HOP'!$E$8:$W$1883,19,0))</f>
        <v/>
      </c>
      <c r="G655" s="315"/>
      <c r="H655" s="226" t="str">
        <f>IF(E655="","",VLOOKUP(G655,'TONG HOP'!$C$8:$E$799,2,0))</f>
        <v/>
      </c>
      <c r="I655" s="226" t="str">
        <f>IF(B655="","",VLOOKUP(G655,'TONG HOP'!$C$8:$F$799,4,0))</f>
        <v/>
      </c>
      <c r="J655" s="63" t="str">
        <f t="shared" si="135"/>
        <v/>
      </c>
      <c r="K655" s="63" t="str">
        <f t="shared" si="136"/>
        <v/>
      </c>
      <c r="L655" s="63">
        <f t="shared" si="130"/>
        <v>0</v>
      </c>
      <c r="M655" s="392" t="str">
        <f>IF(Y655="","",VLOOKUP(G655,'Danh mục CODE'!$D$2:$I$1880,4,0))</f>
        <v/>
      </c>
      <c r="N655" s="484"/>
      <c r="O655" s="392" t="str">
        <f t="shared" si="132"/>
        <v/>
      </c>
      <c r="P655" s="392" t="str">
        <f>IF(Y655="","",VLOOKUP(G655,'Danh mục CODE'!$D$2:$I$1880,5,0))</f>
        <v/>
      </c>
      <c r="Q655" s="392"/>
      <c r="R655" s="392" t="str">
        <f t="shared" si="133"/>
        <v/>
      </c>
      <c r="S655" s="394" t="e">
        <f t="shared" si="134"/>
        <v>#VALUE!</v>
      </c>
      <c r="T655" s="394" t="str">
        <f t="shared" si="137"/>
        <v/>
      </c>
      <c r="U655" s="394" t="str">
        <f t="shared" si="138"/>
        <v/>
      </c>
      <c r="V655" s="424" t="str">
        <f t="shared" si="131"/>
        <v/>
      </c>
      <c r="W655" s="21"/>
      <c r="X655" s="515"/>
      <c r="Y655" s="515"/>
      <c r="Z655" s="513"/>
      <c r="AA655" s="514"/>
    </row>
    <row r="656" spans="1:27">
      <c r="A656" s="50">
        <f t="shared" si="129"/>
        <v>651</v>
      </c>
      <c r="B656" s="580"/>
      <c r="C656" s="23" t="s">
        <v>742</v>
      </c>
      <c r="D656" s="489"/>
      <c r="E656" s="318" t="str">
        <f>IF(G656="","",VLOOKUP(G656,'Danh mục CODE'!$D$2:$J$20064,7,0))</f>
        <v/>
      </c>
      <c r="F656" s="28" t="str">
        <f>IF(E656="","",VLOOKUP(E656,'TONG HOP'!$E$8:$W$1883,19,0))</f>
        <v/>
      </c>
      <c r="G656" s="315"/>
      <c r="H656" s="226" t="str">
        <f>IF(E656="","",VLOOKUP(G656,'TONG HOP'!$C$8:$E$799,2,0))</f>
        <v/>
      </c>
      <c r="I656" s="226" t="str">
        <f>IF(B656="","",VLOOKUP(G656,'TONG HOP'!$C$8:$F$799,4,0))</f>
        <v/>
      </c>
      <c r="J656" s="63" t="str">
        <f t="shared" si="135"/>
        <v/>
      </c>
      <c r="K656" s="63" t="str">
        <f t="shared" si="136"/>
        <v/>
      </c>
      <c r="L656" s="63">
        <f t="shared" si="130"/>
        <v>0</v>
      </c>
      <c r="M656" s="392" t="str">
        <f>IF(Y656="","",VLOOKUP(G656,'Danh mục CODE'!$D$2:$I$1880,4,0))</f>
        <v/>
      </c>
      <c r="N656" s="484"/>
      <c r="O656" s="392" t="str">
        <f t="shared" si="132"/>
        <v/>
      </c>
      <c r="P656" s="392" t="str">
        <f>IF(Y656="","",VLOOKUP(G656,'Danh mục CODE'!$D$2:$I$1880,5,0))</f>
        <v/>
      </c>
      <c r="Q656" s="392"/>
      <c r="R656" s="392" t="str">
        <f t="shared" si="133"/>
        <v/>
      </c>
      <c r="S656" s="394" t="e">
        <f t="shared" si="134"/>
        <v>#VALUE!</v>
      </c>
      <c r="T656" s="394" t="str">
        <f t="shared" si="137"/>
        <v/>
      </c>
      <c r="U656" s="394" t="str">
        <f t="shared" si="138"/>
        <v/>
      </c>
      <c r="V656" s="424" t="str">
        <f t="shared" si="131"/>
        <v/>
      </c>
      <c r="W656" s="21"/>
      <c r="X656" s="515"/>
      <c r="Y656" s="515"/>
      <c r="Z656" s="513"/>
      <c r="AA656" s="514"/>
    </row>
    <row r="657" spans="1:27">
      <c r="A657" s="50">
        <f t="shared" si="129"/>
        <v>652</v>
      </c>
      <c r="B657" s="580"/>
      <c r="C657" s="23" t="s">
        <v>742</v>
      </c>
      <c r="D657" s="489"/>
      <c r="E657" s="318" t="str">
        <f>IF(G657="","",VLOOKUP(G657,'Danh mục CODE'!$D$2:$J$20064,7,0))</f>
        <v/>
      </c>
      <c r="F657" s="28" t="str">
        <f>IF(E657="","",VLOOKUP(E657,'TONG HOP'!$E$8:$W$1883,19,0))</f>
        <v/>
      </c>
      <c r="G657" s="315"/>
      <c r="H657" s="226" t="str">
        <f>IF(E657="","",VLOOKUP(G657,'TONG HOP'!$C$8:$E$799,2,0))</f>
        <v/>
      </c>
      <c r="I657" s="226" t="str">
        <f>IF(B657="","",VLOOKUP(G657,'TONG HOP'!$C$8:$F$799,4,0))</f>
        <v/>
      </c>
      <c r="J657" s="63" t="str">
        <f t="shared" si="135"/>
        <v/>
      </c>
      <c r="K657" s="63" t="str">
        <f t="shared" si="136"/>
        <v/>
      </c>
      <c r="L657" s="63">
        <f t="shared" si="130"/>
        <v>0</v>
      </c>
      <c r="M657" s="392" t="str">
        <f>IF(Y657="","",VLOOKUP(G657,'Danh mục CODE'!$D$2:$I$1880,4,0))</f>
        <v/>
      </c>
      <c r="N657" s="484"/>
      <c r="O657" s="392" t="str">
        <f t="shared" si="132"/>
        <v/>
      </c>
      <c r="P657" s="392" t="str">
        <f>IF(Y657="","",VLOOKUP(G657,'Danh mục CODE'!$D$2:$I$1880,5,0))</f>
        <v/>
      </c>
      <c r="Q657" s="392"/>
      <c r="R657" s="392" t="str">
        <f t="shared" si="133"/>
        <v/>
      </c>
      <c r="S657" s="394" t="e">
        <f t="shared" si="134"/>
        <v>#VALUE!</v>
      </c>
      <c r="T657" s="394" t="str">
        <f t="shared" si="137"/>
        <v/>
      </c>
      <c r="U657" s="394" t="str">
        <f t="shared" si="138"/>
        <v/>
      </c>
      <c r="V657" s="424" t="str">
        <f t="shared" si="131"/>
        <v/>
      </c>
      <c r="W657" s="21"/>
      <c r="X657" s="515"/>
      <c r="Y657" s="515"/>
      <c r="Z657" s="513"/>
      <c r="AA657" s="514"/>
    </row>
    <row r="658" spans="1:27">
      <c r="A658" s="50">
        <f t="shared" si="129"/>
        <v>653</v>
      </c>
      <c r="B658" s="580"/>
      <c r="C658" s="23" t="s">
        <v>742</v>
      </c>
      <c r="D658" s="489"/>
      <c r="E658" s="318" t="str">
        <f>IF(G658="","",VLOOKUP(G658,'Danh mục CODE'!$D$2:$J$20064,7,0))</f>
        <v/>
      </c>
      <c r="F658" s="28" t="str">
        <f>IF(E658="","",VLOOKUP(E658,'TONG HOP'!$E$8:$W$1883,19,0))</f>
        <v/>
      </c>
      <c r="G658" s="315"/>
      <c r="H658" s="226" t="str">
        <f>IF(E658="","",VLOOKUP(G658,'TONG HOP'!$C$8:$E$799,2,0))</f>
        <v/>
      </c>
      <c r="I658" s="226" t="str">
        <f>IF(B658="","",VLOOKUP(G658,'TONG HOP'!$C$8:$F$799,4,0))</f>
        <v/>
      </c>
      <c r="J658" s="63" t="str">
        <f t="shared" si="135"/>
        <v/>
      </c>
      <c r="K658" s="63" t="str">
        <f t="shared" si="136"/>
        <v/>
      </c>
      <c r="L658" s="63">
        <f t="shared" si="130"/>
        <v>0</v>
      </c>
      <c r="M658" s="392" t="str">
        <f>IF(Y658="","",VLOOKUP(G658,'Danh mục CODE'!$D$2:$I$1880,4,0))</f>
        <v/>
      </c>
      <c r="N658" s="484"/>
      <c r="O658" s="392" t="str">
        <f t="shared" si="132"/>
        <v/>
      </c>
      <c r="P658" s="392" t="str">
        <f>IF(Y658="","",VLOOKUP(G658,'Danh mục CODE'!$D$2:$I$1880,5,0))</f>
        <v/>
      </c>
      <c r="Q658" s="392"/>
      <c r="R658" s="392" t="str">
        <f t="shared" si="133"/>
        <v/>
      </c>
      <c r="S658" s="394" t="e">
        <f t="shared" si="134"/>
        <v>#VALUE!</v>
      </c>
      <c r="T658" s="394" t="str">
        <f t="shared" si="137"/>
        <v/>
      </c>
      <c r="U658" s="394" t="str">
        <f t="shared" si="138"/>
        <v/>
      </c>
      <c r="V658" s="424" t="str">
        <f t="shared" si="131"/>
        <v/>
      </c>
      <c r="W658" s="21"/>
      <c r="X658" s="515"/>
      <c r="Y658" s="515"/>
      <c r="Z658" s="513"/>
      <c r="AA658" s="514"/>
    </row>
    <row r="659" spans="1:27">
      <c r="A659" s="50">
        <f t="shared" ref="A659:A722" si="139">A658+1</f>
        <v>654</v>
      </c>
      <c r="B659" s="580"/>
      <c r="C659" s="23" t="s">
        <v>742</v>
      </c>
      <c r="D659" s="489"/>
      <c r="E659" s="318" t="str">
        <f>IF(G659="","",VLOOKUP(G659,'Danh mục CODE'!$D$2:$J$20064,7,0))</f>
        <v/>
      </c>
      <c r="F659" s="28" t="str">
        <f>IF(E659="","",VLOOKUP(E659,'TONG HOP'!$E$8:$W$1883,19,0))</f>
        <v/>
      </c>
      <c r="G659" s="315"/>
      <c r="H659" s="226" t="str">
        <f>IF(E659="","",VLOOKUP(G659,'TONG HOP'!$C$8:$E$799,2,0))</f>
        <v/>
      </c>
      <c r="I659" s="226" t="str">
        <f>IF(B659="","",VLOOKUP(G659,'TONG HOP'!$C$8:$F$799,4,0))</f>
        <v/>
      </c>
      <c r="J659" s="63" t="str">
        <f t="shared" si="135"/>
        <v/>
      </c>
      <c r="K659" s="63" t="str">
        <f t="shared" si="136"/>
        <v/>
      </c>
      <c r="L659" s="63">
        <f t="shared" si="130"/>
        <v>0</v>
      </c>
      <c r="M659" s="392" t="str">
        <f>IF(Y659="","",VLOOKUP(G659,'Danh mục CODE'!$D$2:$I$1880,4,0))</f>
        <v/>
      </c>
      <c r="N659" s="484"/>
      <c r="O659" s="392" t="str">
        <f t="shared" si="132"/>
        <v/>
      </c>
      <c r="P659" s="392" t="str">
        <f>IF(Y659="","",VLOOKUP(G659,'Danh mục CODE'!$D$2:$I$1880,5,0))</f>
        <v/>
      </c>
      <c r="Q659" s="392"/>
      <c r="R659" s="392" t="str">
        <f t="shared" si="133"/>
        <v/>
      </c>
      <c r="S659" s="394" t="e">
        <f t="shared" si="134"/>
        <v>#VALUE!</v>
      </c>
      <c r="T659" s="394" t="str">
        <f t="shared" si="137"/>
        <v/>
      </c>
      <c r="U659" s="394" t="str">
        <f t="shared" si="138"/>
        <v/>
      </c>
      <c r="V659" s="424" t="str">
        <f t="shared" si="131"/>
        <v/>
      </c>
      <c r="W659" s="21"/>
      <c r="X659" s="515"/>
      <c r="Y659" s="515"/>
      <c r="Z659" s="513"/>
      <c r="AA659" s="514"/>
    </row>
    <row r="660" spans="1:27">
      <c r="A660" s="50">
        <f t="shared" si="139"/>
        <v>655</v>
      </c>
      <c r="B660" s="580"/>
      <c r="C660" s="23" t="s">
        <v>742</v>
      </c>
      <c r="D660" s="489"/>
      <c r="E660" s="318" t="str">
        <f>IF(G660="","",VLOOKUP(G660,'Danh mục CODE'!$D$2:$J$20064,7,0))</f>
        <v/>
      </c>
      <c r="F660" s="28" t="str">
        <f>IF(E660="","",VLOOKUP(E660,'TONG HOP'!$E$8:$W$1883,19,0))</f>
        <v/>
      </c>
      <c r="G660" s="315"/>
      <c r="H660" s="226" t="str">
        <f>IF(E660="","",VLOOKUP(G660,'TONG HOP'!$C$8:$E$799,2,0))</f>
        <v/>
      </c>
      <c r="I660" s="226" t="str">
        <f>IF(B660="","",VLOOKUP(G660,'TONG HOP'!$C$8:$F$799,4,0))</f>
        <v/>
      </c>
      <c r="J660" s="63" t="str">
        <f t="shared" si="135"/>
        <v/>
      </c>
      <c r="K660" s="63" t="str">
        <f t="shared" si="136"/>
        <v/>
      </c>
      <c r="L660" s="63">
        <f t="shared" si="130"/>
        <v>0</v>
      </c>
      <c r="M660" s="392" t="str">
        <f>IF(Y660="","",VLOOKUP(G660,'Danh mục CODE'!$D$2:$I$1880,4,0))</f>
        <v/>
      </c>
      <c r="N660" s="484"/>
      <c r="O660" s="392" t="str">
        <f t="shared" si="132"/>
        <v/>
      </c>
      <c r="P660" s="392" t="str">
        <f>IF(Y660="","",VLOOKUP(G660,'Danh mục CODE'!$D$2:$I$1880,5,0))</f>
        <v/>
      </c>
      <c r="Q660" s="392"/>
      <c r="R660" s="392" t="str">
        <f t="shared" si="133"/>
        <v/>
      </c>
      <c r="S660" s="394" t="e">
        <f t="shared" si="134"/>
        <v>#VALUE!</v>
      </c>
      <c r="T660" s="394" t="str">
        <f t="shared" si="137"/>
        <v/>
      </c>
      <c r="U660" s="394" t="str">
        <f t="shared" si="138"/>
        <v/>
      </c>
      <c r="V660" s="424" t="str">
        <f t="shared" si="131"/>
        <v/>
      </c>
      <c r="W660" s="21"/>
      <c r="X660" s="515"/>
      <c r="Y660" s="515"/>
      <c r="Z660" s="513"/>
      <c r="AA660" s="514"/>
    </row>
    <row r="661" spans="1:27">
      <c r="A661" s="50">
        <f t="shared" si="139"/>
        <v>656</v>
      </c>
      <c r="B661" s="580"/>
      <c r="C661" s="23" t="s">
        <v>742</v>
      </c>
      <c r="D661" s="489"/>
      <c r="E661" s="318" t="str">
        <f>IF(G661="","",VLOOKUP(G661,'Danh mục CODE'!$D$2:$J$20064,7,0))</f>
        <v/>
      </c>
      <c r="F661" s="28" t="str">
        <f>IF(E661="","",VLOOKUP(E661,'TONG HOP'!$E$8:$W$1883,19,0))</f>
        <v/>
      </c>
      <c r="G661" s="315"/>
      <c r="H661" s="226" t="str">
        <f>IF(E661="","",VLOOKUP(G661,'TONG HOP'!$C$8:$E$799,2,0))</f>
        <v/>
      </c>
      <c r="I661" s="226" t="str">
        <f>IF(B661="","",VLOOKUP(G661,'TONG HOP'!$C$8:$F$799,4,0))</f>
        <v/>
      </c>
      <c r="J661" s="63" t="str">
        <f t="shared" si="135"/>
        <v/>
      </c>
      <c r="K661" s="63" t="str">
        <f t="shared" si="136"/>
        <v/>
      </c>
      <c r="L661" s="63">
        <f t="shared" si="130"/>
        <v>0</v>
      </c>
      <c r="M661" s="392" t="str">
        <f>IF(Y661="","",VLOOKUP(G661,'Danh mục CODE'!$D$2:$I$1880,4,0))</f>
        <v/>
      </c>
      <c r="N661" s="484"/>
      <c r="O661" s="392" t="str">
        <f t="shared" si="132"/>
        <v/>
      </c>
      <c r="P661" s="392" t="str">
        <f>IF(Y661="","",VLOOKUP(G661,'Danh mục CODE'!$D$2:$I$1880,5,0))</f>
        <v/>
      </c>
      <c r="Q661" s="392"/>
      <c r="R661" s="392" t="str">
        <f t="shared" si="133"/>
        <v/>
      </c>
      <c r="S661" s="394" t="e">
        <f t="shared" si="134"/>
        <v>#VALUE!</v>
      </c>
      <c r="T661" s="394" t="str">
        <f t="shared" si="137"/>
        <v/>
      </c>
      <c r="U661" s="394" t="str">
        <f t="shared" si="138"/>
        <v/>
      </c>
      <c r="V661" s="424" t="str">
        <f t="shared" si="131"/>
        <v/>
      </c>
      <c r="W661" s="21"/>
      <c r="X661" s="515"/>
      <c r="Y661" s="515"/>
      <c r="Z661" s="513"/>
      <c r="AA661" s="514"/>
    </row>
    <row r="662" spans="1:27">
      <c r="A662" s="50">
        <f t="shared" si="139"/>
        <v>657</v>
      </c>
      <c r="B662" s="580"/>
      <c r="C662" s="23" t="s">
        <v>742</v>
      </c>
      <c r="D662" s="489"/>
      <c r="E662" s="318" t="str">
        <f>IF(G662="","",VLOOKUP(G662,'Danh mục CODE'!$D$2:$J$20064,7,0))</f>
        <v/>
      </c>
      <c r="F662" s="28" t="str">
        <f>IF(E662="","",VLOOKUP(E662,'TONG HOP'!$E$8:$W$1883,19,0))</f>
        <v/>
      </c>
      <c r="G662" s="17"/>
      <c r="H662" s="226" t="str">
        <f>IF(E662="","",VLOOKUP(G662,'TONG HOP'!$C$8:$E$799,2,0))</f>
        <v/>
      </c>
      <c r="I662" s="226" t="str">
        <f>IF(B662="","",VLOOKUP(G662,'TONG HOP'!$C$8:$F$799,4,0))</f>
        <v/>
      </c>
      <c r="J662" s="63" t="str">
        <f t="shared" si="135"/>
        <v/>
      </c>
      <c r="K662" s="63" t="str">
        <f t="shared" si="136"/>
        <v/>
      </c>
      <c r="L662" s="63">
        <f t="shared" si="130"/>
        <v>0</v>
      </c>
      <c r="M662" s="392" t="str">
        <f>IF(Y662="","",VLOOKUP(G662,'Danh mục CODE'!$D$2:$I$1880,4,0))</f>
        <v/>
      </c>
      <c r="N662" s="484"/>
      <c r="O662" s="392" t="str">
        <f t="shared" si="132"/>
        <v/>
      </c>
      <c r="P662" s="392" t="str">
        <f>IF(Y662="","",VLOOKUP(G662,'Danh mục CODE'!$D$2:$I$1880,5,0))</f>
        <v/>
      </c>
      <c r="Q662" s="392"/>
      <c r="R662" s="392" t="str">
        <f t="shared" si="133"/>
        <v/>
      </c>
      <c r="S662" s="394" t="e">
        <f t="shared" si="134"/>
        <v>#VALUE!</v>
      </c>
      <c r="T662" s="394" t="str">
        <f t="shared" si="137"/>
        <v/>
      </c>
      <c r="U662" s="394" t="str">
        <f t="shared" si="138"/>
        <v/>
      </c>
      <c r="V662" s="424" t="str">
        <f t="shared" si="131"/>
        <v/>
      </c>
      <c r="W662" s="21"/>
      <c r="X662" s="515"/>
      <c r="Y662" s="515"/>
      <c r="Z662" s="513"/>
      <c r="AA662" s="514"/>
    </row>
    <row r="663" spans="1:27">
      <c r="A663" s="50">
        <f t="shared" si="139"/>
        <v>658</v>
      </c>
      <c r="B663" s="580"/>
      <c r="C663" s="23" t="s">
        <v>742</v>
      </c>
      <c r="D663" s="489"/>
      <c r="E663" s="318" t="str">
        <f>IF(G663="","",VLOOKUP(G663,'Danh mục CODE'!$D$2:$J$20064,7,0))</f>
        <v/>
      </c>
      <c r="F663" s="28" t="str">
        <f>IF(E663="","",VLOOKUP(E663,'TONG HOP'!$E$8:$W$1883,19,0))</f>
        <v/>
      </c>
      <c r="G663" s="17"/>
      <c r="H663" s="226" t="str">
        <f>IF(E663="","",VLOOKUP(G663,'TONG HOP'!$C$8:$E$799,2,0))</f>
        <v/>
      </c>
      <c r="I663" s="226" t="str">
        <f>IF(B663="","",VLOOKUP(G663,'TONG HOP'!$C$8:$F$799,4,0))</f>
        <v/>
      </c>
      <c r="J663" s="63" t="str">
        <f t="shared" si="135"/>
        <v/>
      </c>
      <c r="K663" s="63" t="str">
        <f t="shared" si="136"/>
        <v/>
      </c>
      <c r="L663" s="63">
        <f t="shared" si="130"/>
        <v>0</v>
      </c>
      <c r="M663" s="392" t="str">
        <f>IF(Y663="","",VLOOKUP(G663,'Danh mục CODE'!$D$2:$I$1880,4,0))</f>
        <v/>
      </c>
      <c r="N663" s="484"/>
      <c r="O663" s="392" t="str">
        <f t="shared" si="132"/>
        <v/>
      </c>
      <c r="P663" s="392" t="str">
        <f>IF(Y663="","",VLOOKUP(G663,'Danh mục CODE'!$D$2:$I$1880,5,0))</f>
        <v/>
      </c>
      <c r="Q663" s="392"/>
      <c r="R663" s="392" t="str">
        <f t="shared" si="133"/>
        <v/>
      </c>
      <c r="S663" s="394" t="e">
        <f t="shared" si="134"/>
        <v>#VALUE!</v>
      </c>
      <c r="T663" s="394" t="str">
        <f t="shared" si="137"/>
        <v/>
      </c>
      <c r="U663" s="394" t="str">
        <f t="shared" si="138"/>
        <v/>
      </c>
      <c r="V663" s="424" t="str">
        <f t="shared" si="131"/>
        <v/>
      </c>
      <c r="W663" s="21"/>
      <c r="X663" s="515"/>
      <c r="Y663" s="515"/>
      <c r="Z663" s="513"/>
      <c r="AA663" s="514"/>
    </row>
    <row r="664" spans="1:27">
      <c r="A664" s="50">
        <f t="shared" si="139"/>
        <v>659</v>
      </c>
      <c r="B664" s="580"/>
      <c r="C664" s="23" t="s">
        <v>742</v>
      </c>
      <c r="D664" s="489"/>
      <c r="E664" s="318" t="str">
        <f>IF(G664="","",VLOOKUP(G664,'Danh mục CODE'!$D$2:$J$20064,7,0))</f>
        <v/>
      </c>
      <c r="F664" s="28" t="str">
        <f>IF(E664="","",VLOOKUP(E664,'TONG HOP'!$E$8:$W$1883,19,0))</f>
        <v/>
      </c>
      <c r="G664" s="17"/>
      <c r="H664" s="226" t="str">
        <f>IF(E664="","",VLOOKUP(G664,'TONG HOP'!$C$8:$E$799,2,0))</f>
        <v/>
      </c>
      <c r="I664" s="226" t="str">
        <f>IF(B664="","",VLOOKUP(G664,'TONG HOP'!$C$8:$F$799,4,0))</f>
        <v/>
      </c>
      <c r="J664" s="63" t="str">
        <f t="shared" si="135"/>
        <v/>
      </c>
      <c r="K664" s="63" t="str">
        <f t="shared" si="136"/>
        <v/>
      </c>
      <c r="L664" s="63">
        <f t="shared" si="130"/>
        <v>0</v>
      </c>
      <c r="M664" s="392" t="str">
        <f>IF(Y664="","",VLOOKUP(G664,'Danh mục CODE'!$D$2:$I$1880,4,0))</f>
        <v/>
      </c>
      <c r="N664" s="484"/>
      <c r="O664" s="392" t="str">
        <f t="shared" si="132"/>
        <v/>
      </c>
      <c r="P664" s="392" t="str">
        <f>IF(Y664="","",VLOOKUP(G664,'Danh mục CODE'!$D$2:$I$1880,5,0))</f>
        <v/>
      </c>
      <c r="Q664" s="392"/>
      <c r="R664" s="392" t="str">
        <f t="shared" si="133"/>
        <v/>
      </c>
      <c r="S664" s="394" t="e">
        <f t="shared" si="134"/>
        <v>#VALUE!</v>
      </c>
      <c r="T664" s="394" t="str">
        <f t="shared" si="137"/>
        <v/>
      </c>
      <c r="U664" s="394" t="str">
        <f t="shared" si="138"/>
        <v/>
      </c>
      <c r="V664" s="424" t="str">
        <f t="shared" si="131"/>
        <v/>
      </c>
      <c r="W664" s="21"/>
      <c r="X664" s="515"/>
      <c r="Y664" s="515"/>
      <c r="Z664" s="513"/>
      <c r="AA664" s="514"/>
    </row>
    <row r="665" spans="1:27">
      <c r="A665" s="50">
        <f t="shared" si="139"/>
        <v>660</v>
      </c>
      <c r="B665" s="580"/>
      <c r="C665" s="23" t="s">
        <v>742</v>
      </c>
      <c r="D665" s="489"/>
      <c r="E665" s="318" t="str">
        <f>IF(G665="","",VLOOKUP(G665,'Danh mục CODE'!$D$2:$J$20064,7,0))</f>
        <v/>
      </c>
      <c r="F665" s="28" t="str">
        <f>IF(E665="","",VLOOKUP(E665,'TONG HOP'!$E$8:$W$1883,19,0))</f>
        <v/>
      </c>
      <c r="G665" s="17"/>
      <c r="H665" s="226" t="str">
        <f>IF(E665="","",VLOOKUP(G665,'TONG HOP'!$C$8:$E$799,2,0))</f>
        <v/>
      </c>
      <c r="I665" s="226" t="str">
        <f>IF(B665="","",VLOOKUP(G665,'TONG HOP'!$C$8:$F$799,4,0))</f>
        <v/>
      </c>
      <c r="J665" s="63" t="str">
        <f t="shared" si="135"/>
        <v/>
      </c>
      <c r="K665" s="63" t="str">
        <f t="shared" si="136"/>
        <v/>
      </c>
      <c r="L665" s="63">
        <f t="shared" si="130"/>
        <v>0</v>
      </c>
      <c r="M665" s="392" t="str">
        <f>IF(Y665="","",VLOOKUP(G665,'Danh mục CODE'!$D$2:$I$1880,4,0))</f>
        <v/>
      </c>
      <c r="N665" s="484"/>
      <c r="O665" s="392" t="str">
        <f t="shared" si="132"/>
        <v/>
      </c>
      <c r="P665" s="392" t="str">
        <f>IF(Y665="","",VLOOKUP(G665,'Danh mục CODE'!$D$2:$I$1880,5,0))</f>
        <v/>
      </c>
      <c r="Q665" s="392"/>
      <c r="R665" s="392" t="str">
        <f t="shared" si="133"/>
        <v/>
      </c>
      <c r="S665" s="394" t="e">
        <f t="shared" si="134"/>
        <v>#VALUE!</v>
      </c>
      <c r="T665" s="394" t="str">
        <f t="shared" si="137"/>
        <v/>
      </c>
      <c r="U665" s="394" t="str">
        <f t="shared" si="138"/>
        <v/>
      </c>
      <c r="V665" s="424" t="str">
        <f t="shared" si="131"/>
        <v/>
      </c>
      <c r="W665" s="21"/>
      <c r="X665" s="515"/>
      <c r="Y665" s="515"/>
      <c r="Z665" s="513"/>
      <c r="AA665" s="514"/>
    </row>
    <row r="666" spans="1:27">
      <c r="A666" s="50">
        <f t="shared" si="139"/>
        <v>661</v>
      </c>
      <c r="B666" s="580"/>
      <c r="C666" s="23" t="s">
        <v>742</v>
      </c>
      <c r="D666" s="489"/>
      <c r="E666" s="318" t="str">
        <f>IF(G666="","",VLOOKUP(G666,'Danh mục CODE'!$D$2:$J$20064,7,0))</f>
        <v/>
      </c>
      <c r="F666" s="28" t="str">
        <f>IF(E666="","",VLOOKUP(E666,'TONG HOP'!$E$8:$W$1883,19,0))</f>
        <v/>
      </c>
      <c r="G666" s="17"/>
      <c r="H666" s="226" t="str">
        <f>IF(E666="","",VLOOKUP(G666,'TONG HOP'!$C$8:$E$799,2,0))</f>
        <v/>
      </c>
      <c r="I666" s="226" t="str">
        <f>IF(B666="","",VLOOKUP(G666,'TONG HOP'!$C$8:$F$799,4,0))</f>
        <v/>
      </c>
      <c r="J666" s="63" t="str">
        <f t="shared" si="135"/>
        <v/>
      </c>
      <c r="K666" s="63" t="str">
        <f t="shared" si="136"/>
        <v/>
      </c>
      <c r="L666" s="63">
        <f t="shared" si="130"/>
        <v>0</v>
      </c>
      <c r="M666" s="392" t="str">
        <f>IF(Y666="","",VLOOKUP(G666,'Danh mục CODE'!$D$2:$I$1880,4,0))</f>
        <v/>
      </c>
      <c r="N666" s="484"/>
      <c r="O666" s="392" t="str">
        <f t="shared" si="132"/>
        <v/>
      </c>
      <c r="P666" s="392" t="str">
        <f>IF(Y666="","",VLOOKUP(G666,'Danh mục CODE'!$D$2:$I$1880,5,0))</f>
        <v/>
      </c>
      <c r="Q666" s="392"/>
      <c r="R666" s="392" t="str">
        <f t="shared" si="133"/>
        <v/>
      </c>
      <c r="S666" s="394" t="e">
        <f t="shared" si="134"/>
        <v>#VALUE!</v>
      </c>
      <c r="T666" s="394" t="str">
        <f t="shared" si="137"/>
        <v/>
      </c>
      <c r="U666" s="394" t="str">
        <f t="shared" si="138"/>
        <v/>
      </c>
      <c r="V666" s="424" t="str">
        <f t="shared" si="131"/>
        <v/>
      </c>
      <c r="W666" s="21"/>
      <c r="X666" s="515"/>
      <c r="Y666" s="515"/>
      <c r="Z666" s="513"/>
      <c r="AA666" s="514"/>
    </row>
    <row r="667" spans="1:27">
      <c r="A667" s="50">
        <f t="shared" si="139"/>
        <v>662</v>
      </c>
      <c r="B667" s="580"/>
      <c r="C667" s="23" t="s">
        <v>742</v>
      </c>
      <c r="D667" s="489"/>
      <c r="E667" s="318" t="str">
        <f>IF(G667="","",VLOOKUP(G667,'Danh mục CODE'!$D$2:$J$20064,7,0))</f>
        <v/>
      </c>
      <c r="F667" s="28" t="str">
        <f>IF(E667="","",VLOOKUP(E667,'TONG HOP'!$E$8:$W$1883,19,0))</f>
        <v/>
      </c>
      <c r="G667" s="17"/>
      <c r="H667" s="226" t="str">
        <f>IF(E667="","",VLOOKUP(G667,'TONG HOP'!$C$8:$E$799,2,0))</f>
        <v/>
      </c>
      <c r="I667" s="226" t="str">
        <f>IF(B667="","",VLOOKUP(G667,'TONG HOP'!$C$8:$F$799,4,0))</f>
        <v/>
      </c>
      <c r="J667" s="63" t="str">
        <f t="shared" si="135"/>
        <v/>
      </c>
      <c r="K667" s="63" t="str">
        <f t="shared" si="136"/>
        <v/>
      </c>
      <c r="L667" s="63">
        <f t="shared" si="130"/>
        <v>0</v>
      </c>
      <c r="M667" s="392" t="str">
        <f>IF(Y667="","",VLOOKUP(G667,'Danh mục CODE'!$D$2:$I$1880,4,0))</f>
        <v/>
      </c>
      <c r="N667" s="484"/>
      <c r="O667" s="392" t="str">
        <f t="shared" si="132"/>
        <v/>
      </c>
      <c r="P667" s="392" t="str">
        <f>IF(Y667="","",VLOOKUP(G667,'Danh mục CODE'!$D$2:$I$1880,5,0))</f>
        <v/>
      </c>
      <c r="Q667" s="392"/>
      <c r="R667" s="392" t="str">
        <f t="shared" si="133"/>
        <v/>
      </c>
      <c r="S667" s="394" t="e">
        <f t="shared" si="134"/>
        <v>#VALUE!</v>
      </c>
      <c r="T667" s="394" t="str">
        <f t="shared" si="137"/>
        <v/>
      </c>
      <c r="U667" s="394" t="str">
        <f t="shared" si="138"/>
        <v/>
      </c>
      <c r="V667" s="424" t="str">
        <f t="shared" si="131"/>
        <v/>
      </c>
      <c r="W667" s="21"/>
      <c r="X667" s="515"/>
      <c r="Y667" s="515"/>
      <c r="Z667" s="513"/>
      <c r="AA667" s="514"/>
    </row>
    <row r="668" spans="1:27">
      <c r="A668" s="50">
        <f t="shared" si="139"/>
        <v>663</v>
      </c>
      <c r="B668" s="580"/>
      <c r="C668" s="23" t="s">
        <v>742</v>
      </c>
      <c r="D668" s="489"/>
      <c r="E668" s="318" t="str">
        <f>IF(G668="","",VLOOKUP(G668,'Danh mục CODE'!$D$2:$J$20064,7,0))</f>
        <v/>
      </c>
      <c r="F668" s="28" t="str">
        <f>IF(E668="","",VLOOKUP(E668,'TONG HOP'!$E$8:$W$1883,19,0))</f>
        <v/>
      </c>
      <c r="G668" s="17"/>
      <c r="H668" s="226" t="str">
        <f>IF(E668="","",VLOOKUP(G668,'TONG HOP'!$C$8:$E$799,2,0))</f>
        <v/>
      </c>
      <c r="I668" s="226" t="str">
        <f>IF(B668="","",VLOOKUP(G668,'TONG HOP'!$C$8:$F$799,4,0))</f>
        <v/>
      </c>
      <c r="J668" s="63" t="str">
        <f t="shared" si="135"/>
        <v/>
      </c>
      <c r="K668" s="63" t="str">
        <f t="shared" si="136"/>
        <v/>
      </c>
      <c r="L668" s="63">
        <f t="shared" si="130"/>
        <v>0</v>
      </c>
      <c r="M668" s="392" t="str">
        <f>IF(Y668="","",VLOOKUP(G668,'Danh mục CODE'!$D$2:$I$1880,4,0))</f>
        <v/>
      </c>
      <c r="N668" s="484"/>
      <c r="O668" s="392" t="str">
        <f t="shared" si="132"/>
        <v/>
      </c>
      <c r="P668" s="392" t="str">
        <f>IF(Y668="","",VLOOKUP(G668,'Danh mục CODE'!$D$2:$I$1880,5,0))</f>
        <v/>
      </c>
      <c r="Q668" s="392"/>
      <c r="R668" s="392" t="str">
        <f t="shared" si="133"/>
        <v/>
      </c>
      <c r="S668" s="394" t="e">
        <f t="shared" si="134"/>
        <v>#VALUE!</v>
      </c>
      <c r="T668" s="394" t="str">
        <f t="shared" si="137"/>
        <v/>
      </c>
      <c r="U668" s="394" t="str">
        <f t="shared" si="138"/>
        <v/>
      </c>
      <c r="V668" s="424" t="str">
        <f t="shared" si="131"/>
        <v/>
      </c>
      <c r="W668" s="21"/>
      <c r="X668" s="515"/>
      <c r="Y668" s="515"/>
      <c r="Z668" s="513"/>
      <c r="AA668" s="514"/>
    </row>
    <row r="669" spans="1:27">
      <c r="A669" s="50">
        <f t="shared" si="139"/>
        <v>664</v>
      </c>
      <c r="B669" s="580"/>
      <c r="C669" s="23" t="s">
        <v>742</v>
      </c>
      <c r="D669" s="489"/>
      <c r="E669" s="318" t="str">
        <f>IF(G669="","",VLOOKUP(G669,'Danh mục CODE'!$D$2:$J$20064,7,0))</f>
        <v/>
      </c>
      <c r="F669" s="28" t="str">
        <f>IF(E669="","",VLOOKUP(E669,'TONG HOP'!$E$8:$W$1883,19,0))</f>
        <v/>
      </c>
      <c r="G669" s="17"/>
      <c r="H669" s="226" t="str">
        <f>IF(E669="","",VLOOKUP(G669,'TONG HOP'!$C$8:$E$799,2,0))</f>
        <v/>
      </c>
      <c r="I669" s="226" t="str">
        <f>IF(B669="","",VLOOKUP(G669,'TONG HOP'!$C$8:$F$799,4,0))</f>
        <v/>
      </c>
      <c r="J669" s="63" t="str">
        <f t="shared" si="135"/>
        <v/>
      </c>
      <c r="K669" s="63" t="str">
        <f t="shared" si="136"/>
        <v/>
      </c>
      <c r="L669" s="63">
        <f t="shared" si="130"/>
        <v>0</v>
      </c>
      <c r="M669" s="392" t="str">
        <f>IF(Y669="","",VLOOKUP(G669,'Danh mục CODE'!$D$2:$I$1880,4,0))</f>
        <v/>
      </c>
      <c r="N669" s="484"/>
      <c r="O669" s="392" t="str">
        <f t="shared" si="132"/>
        <v/>
      </c>
      <c r="P669" s="392" t="str">
        <f>IF(Y669="","",VLOOKUP(G669,'Danh mục CODE'!$D$2:$I$1880,5,0))</f>
        <v/>
      </c>
      <c r="Q669" s="392"/>
      <c r="R669" s="392" t="str">
        <f t="shared" si="133"/>
        <v/>
      </c>
      <c r="S669" s="394" t="e">
        <f t="shared" si="134"/>
        <v>#VALUE!</v>
      </c>
      <c r="T669" s="394" t="str">
        <f t="shared" si="137"/>
        <v/>
      </c>
      <c r="U669" s="394" t="str">
        <f t="shared" si="138"/>
        <v/>
      </c>
      <c r="V669" s="424" t="str">
        <f t="shared" si="131"/>
        <v/>
      </c>
      <c r="W669" s="21"/>
      <c r="X669" s="515"/>
      <c r="Y669" s="515"/>
      <c r="Z669" s="513"/>
      <c r="AA669" s="581"/>
    </row>
    <row r="670" spans="1:27">
      <c r="A670" s="50">
        <f t="shared" si="139"/>
        <v>665</v>
      </c>
      <c r="B670" s="580"/>
      <c r="C670" s="23" t="s">
        <v>742</v>
      </c>
      <c r="D670" s="489"/>
      <c r="E670" s="318" t="str">
        <f>IF(G670="","",VLOOKUP(G670,'Danh mục CODE'!$D$2:$J$20064,7,0))</f>
        <v/>
      </c>
      <c r="F670" s="28" t="str">
        <f>IF(E670="","",VLOOKUP(E670,'TONG HOP'!$E$8:$W$1883,19,0))</f>
        <v/>
      </c>
      <c r="G670" s="17"/>
      <c r="H670" s="226" t="str">
        <f>IF(E670="","",VLOOKUP(G670,'TONG HOP'!$C$8:$E$799,2,0))</f>
        <v/>
      </c>
      <c r="I670" s="226" t="str">
        <f>IF(B670="","",VLOOKUP(G670,'TONG HOP'!$C$8:$F$799,4,0))</f>
        <v/>
      </c>
      <c r="J670" s="63" t="str">
        <f t="shared" si="135"/>
        <v/>
      </c>
      <c r="K670" s="63" t="str">
        <f t="shared" si="136"/>
        <v/>
      </c>
      <c r="L670" s="63">
        <f t="shared" si="130"/>
        <v>0</v>
      </c>
      <c r="M670" s="392" t="str">
        <f>IF(Y670="","",VLOOKUP(G670,'Danh mục CODE'!$D$2:$I$1880,4,0))</f>
        <v/>
      </c>
      <c r="N670" s="484"/>
      <c r="O670" s="392" t="str">
        <f t="shared" si="132"/>
        <v/>
      </c>
      <c r="P670" s="392" t="str">
        <f>IF(Y670="","",VLOOKUP(G670,'Danh mục CODE'!$D$2:$I$1880,5,0))</f>
        <v/>
      </c>
      <c r="Q670" s="392"/>
      <c r="R670" s="392" t="str">
        <f t="shared" si="133"/>
        <v/>
      </c>
      <c r="S670" s="394" t="e">
        <f t="shared" si="134"/>
        <v>#VALUE!</v>
      </c>
      <c r="T670" s="394" t="str">
        <f t="shared" si="137"/>
        <v/>
      </c>
      <c r="U670" s="394" t="str">
        <f t="shared" si="138"/>
        <v/>
      </c>
      <c r="V670" s="424" t="str">
        <f t="shared" si="131"/>
        <v/>
      </c>
      <c r="W670" s="21"/>
      <c r="X670" s="515"/>
      <c r="Y670" s="515"/>
      <c r="Z670" s="513"/>
      <c r="AA670" s="581"/>
    </row>
    <row r="671" spans="1:27">
      <c r="A671" s="50">
        <f t="shared" si="139"/>
        <v>666</v>
      </c>
      <c r="B671" s="580"/>
      <c r="C671" s="23" t="s">
        <v>742</v>
      </c>
      <c r="D671" s="489"/>
      <c r="E671" s="318" t="str">
        <f>IF(G671="","",VLOOKUP(G671,'Danh mục CODE'!$D$2:$J$20064,7,0))</f>
        <v/>
      </c>
      <c r="F671" s="28" t="str">
        <f>IF(E671="","",VLOOKUP(E671,'TONG HOP'!$E$8:$W$1883,19,0))</f>
        <v/>
      </c>
      <c r="G671" s="17"/>
      <c r="H671" s="226" t="str">
        <f>IF(E671="","",VLOOKUP(G671,'TONG HOP'!$C$8:$E$799,2,0))</f>
        <v/>
      </c>
      <c r="I671" s="226" t="str">
        <f>IF(B671="","",VLOOKUP(G671,'TONG HOP'!$C$8:$F$799,4,0))</f>
        <v/>
      </c>
      <c r="J671" s="63"/>
      <c r="K671" s="63" t="str">
        <f t="shared" si="136"/>
        <v/>
      </c>
      <c r="L671" s="63">
        <f t="shared" si="130"/>
        <v>0</v>
      </c>
      <c r="M671" s="392" t="str">
        <f>IF(Y671="","",VLOOKUP(G671,'Danh mục CODE'!$D$2:$I$1880,4,0))</f>
        <v/>
      </c>
      <c r="N671" s="484"/>
      <c r="O671" s="392" t="str">
        <f t="shared" si="132"/>
        <v/>
      </c>
      <c r="P671" s="392" t="str">
        <f>IF(Y671="","",VLOOKUP(G671,'Danh mục CODE'!$D$2:$I$1880,5,0))</f>
        <v/>
      </c>
      <c r="Q671" s="392"/>
      <c r="R671" s="392" t="str">
        <f t="shared" si="133"/>
        <v/>
      </c>
      <c r="S671" s="394" t="e">
        <f t="shared" si="134"/>
        <v>#VALUE!</v>
      </c>
      <c r="T671" s="394" t="str">
        <f t="shared" si="137"/>
        <v/>
      </c>
      <c r="U671" s="394" t="str">
        <f t="shared" si="138"/>
        <v/>
      </c>
      <c r="V671" s="424" t="str">
        <f t="shared" si="131"/>
        <v/>
      </c>
      <c r="W671" s="21"/>
      <c r="X671" s="515"/>
      <c r="Y671" s="515"/>
      <c r="Z671" s="513"/>
      <c r="AA671" s="514"/>
    </row>
    <row r="672" spans="1:27">
      <c r="A672" s="50">
        <f t="shared" si="139"/>
        <v>667</v>
      </c>
      <c r="B672" s="580"/>
      <c r="C672" s="23" t="s">
        <v>742</v>
      </c>
      <c r="D672" s="489"/>
      <c r="E672" s="318" t="str">
        <f>IF(G672="","",VLOOKUP(G672,'Danh mục CODE'!$D$2:$J$20064,7,0))</f>
        <v/>
      </c>
      <c r="F672" s="28" t="str">
        <f>IF(E672="","",VLOOKUP(E672,'TONG HOP'!$E$8:$W$1883,19,0))</f>
        <v/>
      </c>
      <c r="G672" s="17"/>
      <c r="H672" s="226" t="str">
        <f>IF(E672="","",VLOOKUP(G672,'TONG HOP'!$C$8:$E$799,2,0))</f>
        <v/>
      </c>
      <c r="I672" s="226" t="str">
        <f>IF(B672="","",VLOOKUP(G672,'TONG HOP'!$C$8:$F$799,4,0))</f>
        <v/>
      </c>
      <c r="J672" s="63"/>
      <c r="K672" s="63" t="str">
        <f t="shared" si="136"/>
        <v/>
      </c>
      <c r="L672" s="63">
        <f t="shared" si="130"/>
        <v>0</v>
      </c>
      <c r="M672" s="392" t="str">
        <f>IF(Y672="","",VLOOKUP(G672,'Danh mục CODE'!$D$2:$I$1880,4,0))</f>
        <v/>
      </c>
      <c r="N672" s="484"/>
      <c r="O672" s="392" t="str">
        <f t="shared" si="132"/>
        <v/>
      </c>
      <c r="P672" s="392" t="str">
        <f>IF(Y672="","",VLOOKUP(G672,'Danh mục CODE'!$D$2:$I$1880,5,0))</f>
        <v/>
      </c>
      <c r="Q672" s="392"/>
      <c r="R672" s="392" t="str">
        <f t="shared" si="133"/>
        <v/>
      </c>
      <c r="S672" s="394" t="e">
        <f t="shared" si="134"/>
        <v>#VALUE!</v>
      </c>
      <c r="T672" s="394" t="str">
        <f t="shared" si="137"/>
        <v/>
      </c>
      <c r="U672" s="394" t="str">
        <f t="shared" si="138"/>
        <v/>
      </c>
      <c r="V672" s="424" t="str">
        <f t="shared" si="131"/>
        <v/>
      </c>
      <c r="W672" s="21"/>
      <c r="X672" s="515"/>
      <c r="Y672" s="515"/>
      <c r="Z672" s="513"/>
      <c r="AA672" s="514"/>
    </row>
    <row r="673" spans="1:27">
      <c r="A673" s="50">
        <f t="shared" si="139"/>
        <v>668</v>
      </c>
      <c r="B673" s="580"/>
      <c r="C673" s="23" t="s">
        <v>742</v>
      </c>
      <c r="D673" s="489"/>
      <c r="E673" s="318" t="str">
        <f>IF(G673="","",VLOOKUP(G673,'Danh mục CODE'!$D$2:$J$20064,7,0))</f>
        <v/>
      </c>
      <c r="F673" s="28" t="str">
        <f>IF(E673="","",VLOOKUP(E673,'TONG HOP'!$E$8:$W$1883,19,0))</f>
        <v/>
      </c>
      <c r="G673" s="17"/>
      <c r="H673" s="226" t="str">
        <f>IF(E673="","",VLOOKUP(G673,'TONG HOP'!$C$8:$E$799,2,0))</f>
        <v/>
      </c>
      <c r="I673" s="226" t="str">
        <f>IF(B673="","",VLOOKUP(G673,'TONG HOP'!$C$8:$F$799,4,0))</f>
        <v/>
      </c>
      <c r="J673" s="63"/>
      <c r="K673" s="63" t="str">
        <f t="shared" si="136"/>
        <v/>
      </c>
      <c r="L673" s="63">
        <f t="shared" si="130"/>
        <v>0</v>
      </c>
      <c r="M673" s="392" t="str">
        <f>IF(Y673="","",VLOOKUP(G673,'Danh mục CODE'!$D$2:$I$1880,4,0))</f>
        <v/>
      </c>
      <c r="N673" s="484"/>
      <c r="O673" s="392" t="str">
        <f t="shared" si="132"/>
        <v/>
      </c>
      <c r="P673" s="392" t="str">
        <f>IF(Y673="","",VLOOKUP(G673,'Danh mục CODE'!$D$2:$I$1880,5,0))</f>
        <v/>
      </c>
      <c r="Q673" s="392"/>
      <c r="R673" s="392" t="str">
        <f t="shared" si="133"/>
        <v/>
      </c>
      <c r="S673" s="394" t="e">
        <f t="shared" si="134"/>
        <v>#VALUE!</v>
      </c>
      <c r="T673" s="394" t="str">
        <f t="shared" si="137"/>
        <v/>
      </c>
      <c r="U673" s="394" t="str">
        <f t="shared" si="138"/>
        <v/>
      </c>
      <c r="V673" s="424" t="str">
        <f t="shared" si="131"/>
        <v/>
      </c>
      <c r="W673" s="21"/>
      <c r="X673" s="515"/>
      <c r="Y673" s="515"/>
      <c r="Z673" s="513"/>
      <c r="AA673" s="514"/>
    </row>
    <row r="674" spans="1:27">
      <c r="A674" s="50">
        <f t="shared" si="139"/>
        <v>669</v>
      </c>
      <c r="B674" s="580"/>
      <c r="C674" s="23" t="s">
        <v>742</v>
      </c>
      <c r="D674" s="489"/>
      <c r="E674" s="318" t="str">
        <f>IF(G674="","",VLOOKUP(G674,'Danh mục CODE'!$D$2:$J$20064,7,0))</f>
        <v/>
      </c>
      <c r="F674" s="28" t="str">
        <f>IF(E674="","",VLOOKUP(E674,'TONG HOP'!$E$8:$W$1883,19,0))</f>
        <v/>
      </c>
      <c r="G674" s="17"/>
      <c r="H674" s="226" t="str">
        <f>IF(E674="","",VLOOKUP(G674,'TONG HOP'!$C$8:$E$799,2,0))</f>
        <v/>
      </c>
      <c r="I674" s="226" t="str">
        <f>IF(B674="","",VLOOKUP(G674,'TONG HOP'!$C$8:$F$799,4,0))</f>
        <v/>
      </c>
      <c r="J674" s="63"/>
      <c r="K674" s="63" t="str">
        <f t="shared" si="136"/>
        <v/>
      </c>
      <c r="L674" s="63">
        <f t="shared" si="130"/>
        <v>0</v>
      </c>
      <c r="M674" s="392" t="str">
        <f>IF(Y674="","",VLOOKUP(G674,'Danh mục CODE'!$D$2:$I$1880,4,0))</f>
        <v/>
      </c>
      <c r="N674" s="484"/>
      <c r="O674" s="392" t="str">
        <f t="shared" si="132"/>
        <v/>
      </c>
      <c r="P674" s="392" t="str">
        <f>IF(Y674="","",VLOOKUP(G674,'Danh mục CODE'!$D$2:$I$1880,5,0))</f>
        <v/>
      </c>
      <c r="Q674" s="392"/>
      <c r="R674" s="392" t="str">
        <f t="shared" si="133"/>
        <v/>
      </c>
      <c r="S674" s="394" t="e">
        <f t="shared" si="134"/>
        <v>#VALUE!</v>
      </c>
      <c r="T674" s="394" t="str">
        <f t="shared" si="137"/>
        <v/>
      </c>
      <c r="U674" s="394" t="str">
        <f t="shared" si="138"/>
        <v/>
      </c>
      <c r="V674" s="424" t="str">
        <f t="shared" si="131"/>
        <v/>
      </c>
      <c r="W674" s="21"/>
      <c r="X674" s="515"/>
      <c r="Y674" s="515"/>
      <c r="Z674" s="513"/>
      <c r="AA674" s="514"/>
    </row>
    <row r="675" spans="1:27">
      <c r="A675" s="50">
        <f t="shared" si="139"/>
        <v>670</v>
      </c>
      <c r="B675" s="580"/>
      <c r="C675" s="23" t="s">
        <v>742</v>
      </c>
      <c r="D675" s="489"/>
      <c r="E675" s="318" t="str">
        <f>IF(G675="","",VLOOKUP(G675,'Danh mục CODE'!$D$2:$J$20064,7,0))</f>
        <v/>
      </c>
      <c r="F675" s="28" t="str">
        <f>IF(E675="","",VLOOKUP(E675,'TONG HOP'!$E$8:$W$1883,19,0))</f>
        <v/>
      </c>
      <c r="G675" s="17"/>
      <c r="H675" s="226" t="str">
        <f>IF(E675="","",VLOOKUP(G675,'TONG HOP'!$C$8:$E$799,2,0))</f>
        <v/>
      </c>
      <c r="I675" s="226" t="str">
        <f>IF(B675="","",VLOOKUP(G675,'TONG HOP'!$C$8:$F$799,4,0))</f>
        <v/>
      </c>
      <c r="J675" s="63" t="str">
        <f t="shared" si="135"/>
        <v/>
      </c>
      <c r="K675" s="63" t="str">
        <f t="shared" si="136"/>
        <v/>
      </c>
      <c r="L675" s="63">
        <f t="shared" si="130"/>
        <v>0</v>
      </c>
      <c r="M675" s="392" t="str">
        <f>IF(Y675="","",VLOOKUP(G675,'Danh mục CODE'!$D$2:$I$1880,4,0))</f>
        <v/>
      </c>
      <c r="N675" s="484"/>
      <c r="O675" s="392" t="str">
        <f t="shared" si="132"/>
        <v/>
      </c>
      <c r="P675" s="392" t="str">
        <f>IF(Y675="","",VLOOKUP(G675,'Danh mục CODE'!$D$2:$I$1880,5,0))</f>
        <v/>
      </c>
      <c r="Q675" s="392"/>
      <c r="R675" s="392" t="str">
        <f t="shared" si="133"/>
        <v/>
      </c>
      <c r="S675" s="394" t="e">
        <f t="shared" si="134"/>
        <v>#VALUE!</v>
      </c>
      <c r="T675" s="394" t="str">
        <f t="shared" si="137"/>
        <v/>
      </c>
      <c r="U675" s="394" t="str">
        <f t="shared" si="138"/>
        <v/>
      </c>
      <c r="V675" s="424" t="str">
        <f t="shared" si="131"/>
        <v/>
      </c>
      <c r="W675" s="21"/>
      <c r="X675" s="515"/>
      <c r="Y675" s="515"/>
      <c r="Z675" s="513"/>
      <c r="AA675" s="514"/>
    </row>
    <row r="676" spans="1:27">
      <c r="A676" s="50">
        <f t="shared" si="139"/>
        <v>671</v>
      </c>
      <c r="B676" s="580"/>
      <c r="C676" s="23" t="s">
        <v>742</v>
      </c>
      <c r="D676" s="489"/>
      <c r="E676" s="318" t="str">
        <f>IF(G676="","",VLOOKUP(G676,'Danh mục CODE'!$D$2:$J$20064,7,0))</f>
        <v/>
      </c>
      <c r="F676" s="28" t="str">
        <f>IF(E676="","",VLOOKUP(E676,'TONG HOP'!$E$8:$W$1883,19,0))</f>
        <v/>
      </c>
      <c r="G676" s="17"/>
      <c r="H676" s="226" t="str">
        <f>IF(E676="","",VLOOKUP(G676,'TONG HOP'!$C$8:$E$799,2,0))</f>
        <v/>
      </c>
      <c r="I676" s="226" t="str">
        <f>IF(B676="","",VLOOKUP(G676,'TONG HOP'!$C$8:$F$799,4,0))</f>
        <v/>
      </c>
      <c r="J676" s="63" t="str">
        <f t="shared" si="135"/>
        <v/>
      </c>
      <c r="K676" s="63" t="str">
        <f t="shared" si="136"/>
        <v/>
      </c>
      <c r="L676" s="63">
        <f t="shared" si="130"/>
        <v>0</v>
      </c>
      <c r="M676" s="392" t="str">
        <f>IF(Y676="","",VLOOKUP(G676,'Danh mục CODE'!$D$2:$I$1880,4,0))</f>
        <v/>
      </c>
      <c r="N676" s="484"/>
      <c r="O676" s="392" t="str">
        <f t="shared" si="132"/>
        <v/>
      </c>
      <c r="P676" s="392" t="str">
        <f>IF(Y676="","",VLOOKUP(G676,'Danh mục CODE'!$D$2:$I$1880,5,0))</f>
        <v/>
      </c>
      <c r="Q676" s="392"/>
      <c r="R676" s="392" t="str">
        <f t="shared" si="133"/>
        <v/>
      </c>
      <c r="S676" s="394" t="e">
        <f t="shared" si="134"/>
        <v>#VALUE!</v>
      </c>
      <c r="T676" s="394" t="str">
        <f t="shared" si="137"/>
        <v/>
      </c>
      <c r="U676" s="394" t="str">
        <f t="shared" si="138"/>
        <v/>
      </c>
      <c r="V676" s="424" t="str">
        <f t="shared" si="131"/>
        <v/>
      </c>
      <c r="W676" s="21"/>
      <c r="X676" s="515"/>
      <c r="Y676" s="515"/>
      <c r="Z676" s="513"/>
      <c r="AA676" s="514"/>
    </row>
    <row r="677" spans="1:27">
      <c r="A677" s="50">
        <f t="shared" si="139"/>
        <v>672</v>
      </c>
      <c r="B677" s="580"/>
      <c r="C677" s="23" t="s">
        <v>742</v>
      </c>
      <c r="D677" s="489"/>
      <c r="E677" s="318" t="str">
        <f>IF(G677="","",VLOOKUP(G677,'Danh mục CODE'!$D$2:$J$20064,7,0))</f>
        <v/>
      </c>
      <c r="F677" s="28" t="str">
        <f>IF(E677="","",VLOOKUP(E677,'TONG HOP'!$E$8:$W$1883,19,0))</f>
        <v/>
      </c>
      <c r="G677" s="17"/>
      <c r="H677" s="226" t="str">
        <f>IF(E677="","",VLOOKUP(G677,'TONG HOP'!$C$8:$E$799,2,0))</f>
        <v/>
      </c>
      <c r="I677" s="226" t="str">
        <f>IF(B677="","",VLOOKUP(G677,'TONG HOP'!$C$8:$F$799,4,0))</f>
        <v/>
      </c>
      <c r="J677" s="63" t="str">
        <f t="shared" si="135"/>
        <v/>
      </c>
      <c r="K677" s="63" t="str">
        <f t="shared" si="136"/>
        <v/>
      </c>
      <c r="L677" s="63">
        <f t="shared" si="130"/>
        <v>0</v>
      </c>
      <c r="M677" s="392" t="str">
        <f>IF(Y677="","",VLOOKUP(G677,'Danh mục CODE'!$D$2:$I$1880,4,0))</f>
        <v/>
      </c>
      <c r="N677" s="484"/>
      <c r="O677" s="392" t="str">
        <f t="shared" si="132"/>
        <v/>
      </c>
      <c r="P677" s="392" t="str">
        <f>IF(Y677="","",VLOOKUP(G677,'Danh mục CODE'!$D$2:$I$1880,5,0))</f>
        <v/>
      </c>
      <c r="Q677" s="392"/>
      <c r="R677" s="392" t="str">
        <f t="shared" si="133"/>
        <v/>
      </c>
      <c r="S677" s="394" t="e">
        <f t="shared" si="134"/>
        <v>#VALUE!</v>
      </c>
      <c r="T677" s="394" t="str">
        <f t="shared" si="137"/>
        <v/>
      </c>
      <c r="U677" s="394" t="str">
        <f t="shared" si="138"/>
        <v/>
      </c>
      <c r="V677" s="424" t="str">
        <f t="shared" si="131"/>
        <v/>
      </c>
      <c r="W677" s="21"/>
      <c r="X677" s="515"/>
      <c r="Y677" s="515"/>
      <c r="Z677" s="513"/>
      <c r="AA677" s="514"/>
    </row>
    <row r="678" spans="1:27">
      <c r="A678" s="50">
        <f t="shared" si="139"/>
        <v>673</v>
      </c>
      <c r="B678" s="580"/>
      <c r="C678" s="23" t="s">
        <v>742</v>
      </c>
      <c r="D678" s="489"/>
      <c r="E678" s="318" t="str">
        <f>IF(G678="","",VLOOKUP(G678,'Danh mục CODE'!$D$2:$J$20064,7,0))</f>
        <v/>
      </c>
      <c r="F678" s="28" t="str">
        <f>IF(E678="","",VLOOKUP(E678,'TONG HOP'!$E$8:$W$1883,19,0))</f>
        <v/>
      </c>
      <c r="G678" s="17"/>
      <c r="H678" s="226" t="str">
        <f>IF(E678="","",VLOOKUP(G678,'TONG HOP'!$C$8:$E$799,2,0))</f>
        <v/>
      </c>
      <c r="I678" s="226" t="str">
        <f>IF(B678="","",VLOOKUP(G678,'TONG HOP'!$C$8:$F$799,4,0))</f>
        <v/>
      </c>
      <c r="J678" s="63" t="str">
        <f t="shared" si="135"/>
        <v/>
      </c>
      <c r="K678" s="63" t="str">
        <f t="shared" si="136"/>
        <v/>
      </c>
      <c r="L678" s="63">
        <f t="shared" si="130"/>
        <v>0</v>
      </c>
      <c r="M678" s="392" t="str">
        <f>IF(Y678="","",VLOOKUP(G678,'Danh mục CODE'!$D$2:$I$1880,4,0))</f>
        <v/>
      </c>
      <c r="N678" s="484"/>
      <c r="O678" s="392" t="str">
        <f t="shared" si="132"/>
        <v/>
      </c>
      <c r="P678" s="392" t="str">
        <f>IF(Y678="","",VLOOKUP(G678,'Danh mục CODE'!$D$2:$I$1880,5,0))</f>
        <v/>
      </c>
      <c r="Q678" s="392"/>
      <c r="R678" s="392" t="str">
        <f t="shared" si="133"/>
        <v/>
      </c>
      <c r="S678" s="394" t="e">
        <f t="shared" si="134"/>
        <v>#VALUE!</v>
      </c>
      <c r="T678" s="394" t="str">
        <f t="shared" si="137"/>
        <v/>
      </c>
      <c r="U678" s="394" t="str">
        <f t="shared" si="138"/>
        <v/>
      </c>
      <c r="V678" s="424" t="str">
        <f t="shared" si="131"/>
        <v/>
      </c>
      <c r="W678" s="21"/>
      <c r="X678" s="515"/>
      <c r="Y678" s="515"/>
      <c r="Z678" s="513"/>
      <c r="AA678" s="514"/>
    </row>
    <row r="679" spans="1:27">
      <c r="A679" s="50">
        <f t="shared" si="139"/>
        <v>674</v>
      </c>
      <c r="B679" s="580"/>
      <c r="C679" s="23" t="s">
        <v>742</v>
      </c>
      <c r="D679" s="489"/>
      <c r="E679" s="318" t="str">
        <f>IF(G679="","",VLOOKUP(G679,'Danh mục CODE'!$D$2:$J$20064,7,0))</f>
        <v/>
      </c>
      <c r="F679" s="28" t="str">
        <f>IF(E679="","",VLOOKUP(E679,'TONG HOP'!$E$8:$W$1883,19,0))</f>
        <v/>
      </c>
      <c r="G679" s="315"/>
      <c r="H679" s="226" t="str">
        <f>IF(E679="","",VLOOKUP(G679,'TONG HOP'!$C$8:$E$799,2,0))</f>
        <v/>
      </c>
      <c r="I679" s="226" t="str">
        <f>IF(B679="","",VLOOKUP(G679,'TONG HOP'!$C$8:$F$799,4,0))</f>
        <v/>
      </c>
      <c r="J679" s="63" t="str">
        <f t="shared" si="135"/>
        <v/>
      </c>
      <c r="K679" s="63" t="str">
        <f t="shared" si="136"/>
        <v/>
      </c>
      <c r="L679" s="63">
        <f t="shared" si="130"/>
        <v>0</v>
      </c>
      <c r="M679" s="392" t="str">
        <f>IF(Y679="","",VLOOKUP(G679,'Danh mục CODE'!$D$2:$I$1880,4,0))</f>
        <v/>
      </c>
      <c r="N679" s="484"/>
      <c r="O679" s="392" t="str">
        <f t="shared" si="132"/>
        <v/>
      </c>
      <c r="P679" s="392" t="str">
        <f>IF(Y679="","",VLOOKUP(G679,'Danh mục CODE'!$D$2:$I$1880,5,0))</f>
        <v/>
      </c>
      <c r="Q679" s="392"/>
      <c r="R679" s="392" t="str">
        <f t="shared" si="133"/>
        <v/>
      </c>
      <c r="S679" s="394" t="e">
        <f t="shared" si="134"/>
        <v>#VALUE!</v>
      </c>
      <c r="T679" s="394" t="str">
        <f t="shared" si="137"/>
        <v/>
      </c>
      <c r="U679" s="394" t="str">
        <f t="shared" si="138"/>
        <v/>
      </c>
      <c r="V679" s="424" t="str">
        <f t="shared" si="131"/>
        <v/>
      </c>
      <c r="W679" s="21"/>
      <c r="X679" s="515"/>
      <c r="Y679" s="515"/>
      <c r="Z679" s="513"/>
      <c r="AA679" s="514"/>
    </row>
    <row r="680" spans="1:27">
      <c r="A680" s="50">
        <f t="shared" si="139"/>
        <v>675</v>
      </c>
      <c r="B680" s="580"/>
      <c r="C680" s="23" t="s">
        <v>742</v>
      </c>
      <c r="D680" s="489"/>
      <c r="E680" s="318" t="str">
        <f>IF(G680="","",VLOOKUP(G680,'Danh mục CODE'!$D$2:$J$20064,7,0))</f>
        <v/>
      </c>
      <c r="F680" s="28" t="str">
        <f>IF(E680="","",VLOOKUP(E680,'TONG HOP'!$E$8:$W$1883,19,0))</f>
        <v/>
      </c>
      <c r="G680" s="315"/>
      <c r="H680" s="226" t="str">
        <f>IF(E680="","",VLOOKUP(G680,'TONG HOP'!$C$8:$E$799,2,0))</f>
        <v/>
      </c>
      <c r="I680" s="226" t="str">
        <f>IF(B680="","",VLOOKUP(G680,'TONG HOP'!$C$8:$F$799,4,0))</f>
        <v/>
      </c>
      <c r="J680" s="63" t="str">
        <f t="shared" si="135"/>
        <v/>
      </c>
      <c r="K680" s="63" t="str">
        <f t="shared" si="136"/>
        <v/>
      </c>
      <c r="L680" s="63">
        <f t="shared" si="130"/>
        <v>0</v>
      </c>
      <c r="M680" s="392" t="str">
        <f>IF(Y680="","",VLOOKUP(G680,'Danh mục CODE'!$D$2:$I$1880,4,0))</f>
        <v/>
      </c>
      <c r="N680" s="484"/>
      <c r="O680" s="392" t="str">
        <f t="shared" si="132"/>
        <v/>
      </c>
      <c r="P680" s="392" t="str">
        <f>IF(Y680="","",VLOOKUP(G680,'Danh mục CODE'!$D$2:$I$1880,5,0))</f>
        <v/>
      </c>
      <c r="Q680" s="392"/>
      <c r="R680" s="392" t="str">
        <f t="shared" si="133"/>
        <v/>
      </c>
      <c r="S680" s="394" t="e">
        <f t="shared" si="134"/>
        <v>#VALUE!</v>
      </c>
      <c r="T680" s="394" t="str">
        <f t="shared" si="137"/>
        <v/>
      </c>
      <c r="U680" s="394" t="str">
        <f t="shared" si="138"/>
        <v/>
      </c>
      <c r="V680" s="424" t="str">
        <f t="shared" si="131"/>
        <v/>
      </c>
      <c r="W680" s="21"/>
      <c r="X680" s="515"/>
      <c r="Y680" s="515"/>
      <c r="Z680" s="513"/>
      <c r="AA680" s="514"/>
    </row>
    <row r="681" spans="1:27">
      <c r="A681" s="50">
        <f t="shared" si="139"/>
        <v>676</v>
      </c>
      <c r="B681" s="580"/>
      <c r="C681" s="23" t="s">
        <v>742</v>
      </c>
      <c r="D681" s="489"/>
      <c r="E681" s="318" t="str">
        <f>IF(G681="","",VLOOKUP(G681,'Danh mục CODE'!$D$2:$J$20064,7,0))</f>
        <v/>
      </c>
      <c r="F681" s="28" t="str">
        <f>IF(E681="","",VLOOKUP(E681,'TONG HOP'!$E$8:$W$1883,19,0))</f>
        <v/>
      </c>
      <c r="G681" s="315"/>
      <c r="H681" s="226" t="str">
        <f>IF(E681="","",VLOOKUP(G681,'TONG HOP'!$C$8:$E$799,2,0))</f>
        <v/>
      </c>
      <c r="I681" s="226" t="str">
        <f>IF(B681="","",VLOOKUP(G681,'TONG HOP'!$C$8:$F$799,4,0))</f>
        <v/>
      </c>
      <c r="J681" s="63" t="str">
        <f t="shared" si="135"/>
        <v/>
      </c>
      <c r="K681" s="63" t="str">
        <f t="shared" si="136"/>
        <v/>
      </c>
      <c r="L681" s="63">
        <f t="shared" si="130"/>
        <v>0</v>
      </c>
      <c r="M681" s="392" t="str">
        <f>IF(Y681="","",VLOOKUP(G681,'Danh mục CODE'!$D$2:$I$1880,4,0))</f>
        <v/>
      </c>
      <c r="N681" s="484"/>
      <c r="O681" s="392" t="str">
        <f t="shared" si="132"/>
        <v/>
      </c>
      <c r="P681" s="392" t="str">
        <f>IF(Y681="","",VLOOKUP(G681,'Danh mục CODE'!$D$2:$I$1880,5,0))</f>
        <v/>
      </c>
      <c r="Q681" s="392"/>
      <c r="R681" s="392" t="str">
        <f t="shared" si="133"/>
        <v/>
      </c>
      <c r="S681" s="394" t="e">
        <f t="shared" si="134"/>
        <v>#VALUE!</v>
      </c>
      <c r="T681" s="394" t="str">
        <f t="shared" si="137"/>
        <v/>
      </c>
      <c r="U681" s="394" t="str">
        <f t="shared" si="138"/>
        <v/>
      </c>
      <c r="V681" s="424" t="str">
        <f t="shared" si="131"/>
        <v/>
      </c>
      <c r="W681" s="21"/>
      <c r="X681" s="515"/>
      <c r="Y681" s="515"/>
      <c r="Z681" s="513"/>
      <c r="AA681" s="514"/>
    </row>
    <row r="682" spans="1:27">
      <c r="A682" s="50">
        <f t="shared" si="139"/>
        <v>677</v>
      </c>
      <c r="B682" s="580"/>
      <c r="C682" s="23" t="s">
        <v>742</v>
      </c>
      <c r="D682" s="489"/>
      <c r="E682" s="318" t="str">
        <f>IF(G682="","",VLOOKUP(G682,'Danh mục CODE'!$D$2:$J$20064,7,0))</f>
        <v/>
      </c>
      <c r="F682" s="28" t="str">
        <f>IF(E682="","",VLOOKUP(E682,'TONG HOP'!$E$8:$W$1883,19,0))</f>
        <v/>
      </c>
      <c r="G682" s="315"/>
      <c r="H682" s="226" t="str">
        <f>IF(E682="","",VLOOKUP(G682,'TONG HOP'!$C$8:$E$799,2,0))</f>
        <v/>
      </c>
      <c r="I682" s="226" t="str">
        <f>IF(B682="","",VLOOKUP(G682,'TONG HOP'!$C$8:$F$799,4,0))</f>
        <v/>
      </c>
      <c r="J682" s="63" t="str">
        <f t="shared" si="135"/>
        <v/>
      </c>
      <c r="K682" s="63" t="str">
        <f t="shared" si="136"/>
        <v/>
      </c>
      <c r="L682" s="63">
        <f t="shared" si="130"/>
        <v>0</v>
      </c>
      <c r="M682" s="392" t="str">
        <f>IF(Y682="","",VLOOKUP(G682,'Danh mục CODE'!$D$2:$I$1880,4,0))</f>
        <v/>
      </c>
      <c r="N682" s="484"/>
      <c r="O682" s="392" t="str">
        <f t="shared" si="132"/>
        <v/>
      </c>
      <c r="P682" s="392" t="str">
        <f>IF(Y682="","",VLOOKUP(G682,'Danh mục CODE'!$D$2:$I$1880,5,0))</f>
        <v/>
      </c>
      <c r="Q682" s="392"/>
      <c r="R682" s="392" t="str">
        <f t="shared" si="133"/>
        <v/>
      </c>
      <c r="S682" s="394" t="e">
        <f t="shared" si="134"/>
        <v>#VALUE!</v>
      </c>
      <c r="T682" s="394" t="str">
        <f t="shared" si="137"/>
        <v/>
      </c>
      <c r="U682" s="394" t="str">
        <f t="shared" si="138"/>
        <v/>
      </c>
      <c r="V682" s="424" t="str">
        <f t="shared" si="131"/>
        <v/>
      </c>
      <c r="W682" s="21"/>
      <c r="X682" s="515"/>
      <c r="Y682" s="515"/>
      <c r="Z682" s="513"/>
      <c r="AA682" s="514"/>
    </row>
    <row r="683" spans="1:27">
      <c r="A683" s="50">
        <f t="shared" si="139"/>
        <v>678</v>
      </c>
      <c r="B683" s="580"/>
      <c r="C683" s="23" t="s">
        <v>742</v>
      </c>
      <c r="D683" s="489"/>
      <c r="E683" s="318" t="str">
        <f>IF(G683="","",VLOOKUP(G683,'Danh mục CODE'!$D$2:$J$20064,7,0))</f>
        <v/>
      </c>
      <c r="F683" s="28" t="str">
        <f>IF(E683="","",VLOOKUP(E683,'TONG HOP'!$E$8:$W$1883,19,0))</f>
        <v/>
      </c>
      <c r="G683" s="315"/>
      <c r="H683" s="226" t="str">
        <f>IF(E683="","",VLOOKUP(G683,'TONG HOP'!$C$8:$E$799,2,0))</f>
        <v/>
      </c>
      <c r="I683" s="226" t="str">
        <f>IF(B683="","",VLOOKUP(G683,'TONG HOP'!$C$8:$F$799,4,0))</f>
        <v/>
      </c>
      <c r="J683" s="63" t="str">
        <f t="shared" si="135"/>
        <v/>
      </c>
      <c r="K683" s="63" t="str">
        <f t="shared" si="136"/>
        <v/>
      </c>
      <c r="L683" s="63">
        <f t="shared" si="130"/>
        <v>0</v>
      </c>
      <c r="M683" s="392" t="str">
        <f>IF(Y683="","",VLOOKUP(G683,'Danh mục CODE'!$D$2:$I$1880,4,0))</f>
        <v/>
      </c>
      <c r="N683" s="484"/>
      <c r="O683" s="392" t="str">
        <f t="shared" si="132"/>
        <v/>
      </c>
      <c r="P683" s="392" t="str">
        <f>IF(Y683="","",VLOOKUP(G683,'Danh mục CODE'!$D$2:$I$1880,5,0))</f>
        <v/>
      </c>
      <c r="Q683" s="392"/>
      <c r="R683" s="392" t="str">
        <f t="shared" si="133"/>
        <v/>
      </c>
      <c r="S683" s="394" t="e">
        <f t="shared" si="134"/>
        <v>#VALUE!</v>
      </c>
      <c r="T683" s="394" t="str">
        <f t="shared" si="137"/>
        <v/>
      </c>
      <c r="U683" s="394" t="str">
        <f t="shared" si="138"/>
        <v/>
      </c>
      <c r="V683" s="424" t="str">
        <f t="shared" si="131"/>
        <v/>
      </c>
      <c r="W683" s="21"/>
      <c r="X683" s="515"/>
      <c r="Y683" s="515"/>
      <c r="Z683" s="513"/>
      <c r="AA683" s="514"/>
    </row>
    <row r="684" spans="1:27">
      <c r="A684" s="50">
        <f t="shared" si="139"/>
        <v>679</v>
      </c>
      <c r="B684" s="580"/>
      <c r="C684" s="23" t="s">
        <v>742</v>
      </c>
      <c r="D684" s="489"/>
      <c r="E684" s="318" t="str">
        <f>IF(G684="","",VLOOKUP(G684,'Danh mục CODE'!$D$2:$J$20064,7,0))</f>
        <v/>
      </c>
      <c r="F684" s="28" t="str">
        <f>IF(E684="","",VLOOKUP(E684,'TONG HOP'!$E$8:$W$1883,19,0))</f>
        <v/>
      </c>
      <c r="G684" s="315"/>
      <c r="H684" s="226" t="str">
        <f>IF(E684="","",VLOOKUP(G684,'TONG HOP'!$C$8:$E$799,2,0))</f>
        <v/>
      </c>
      <c r="I684" s="226" t="str">
        <f>IF(B684="","",VLOOKUP(G684,'TONG HOP'!$C$8:$F$799,4,0))</f>
        <v/>
      </c>
      <c r="J684" s="63" t="str">
        <f t="shared" si="135"/>
        <v/>
      </c>
      <c r="K684" s="63" t="str">
        <f t="shared" si="136"/>
        <v/>
      </c>
      <c r="L684" s="63">
        <f t="shared" si="130"/>
        <v>0</v>
      </c>
      <c r="M684" s="392" t="str">
        <f>IF(Y684="","",VLOOKUP(G684,'Danh mục CODE'!$D$2:$I$1880,4,0))</f>
        <v/>
      </c>
      <c r="N684" s="484"/>
      <c r="O684" s="392" t="str">
        <f t="shared" si="132"/>
        <v/>
      </c>
      <c r="P684" s="392" t="str">
        <f>IF(Y684="","",VLOOKUP(G684,'Danh mục CODE'!$D$2:$I$1880,5,0))</f>
        <v/>
      </c>
      <c r="Q684" s="392"/>
      <c r="R684" s="392" t="str">
        <f t="shared" si="133"/>
        <v/>
      </c>
      <c r="S684" s="394" t="e">
        <f t="shared" si="134"/>
        <v>#VALUE!</v>
      </c>
      <c r="T684" s="394" t="str">
        <f t="shared" si="137"/>
        <v/>
      </c>
      <c r="U684" s="394" t="str">
        <f t="shared" si="138"/>
        <v/>
      </c>
      <c r="V684" s="424" t="str">
        <f t="shared" si="131"/>
        <v/>
      </c>
      <c r="W684" s="21"/>
      <c r="X684" s="515"/>
      <c r="Y684" s="515"/>
      <c r="Z684" s="513"/>
      <c r="AA684" s="514"/>
    </row>
    <row r="685" spans="1:27">
      <c r="A685" s="50">
        <f t="shared" si="139"/>
        <v>680</v>
      </c>
      <c r="B685" s="580"/>
      <c r="C685" s="23" t="s">
        <v>742</v>
      </c>
      <c r="D685" s="489"/>
      <c r="E685" s="318" t="str">
        <f>IF(G685="","",VLOOKUP(G685,'Danh mục CODE'!$D$2:$J$20064,7,0))</f>
        <v/>
      </c>
      <c r="F685" s="28" t="str">
        <f>IF(E685="","",VLOOKUP(E685,'TONG HOP'!$E$8:$W$1883,19,0))</f>
        <v/>
      </c>
      <c r="G685" s="315"/>
      <c r="H685" s="226" t="str">
        <f>IF(E685="","",VLOOKUP(G685,'TONG HOP'!$C$8:$E$799,2,0))</f>
        <v/>
      </c>
      <c r="I685" s="226" t="str">
        <f>IF(B685="","",VLOOKUP(G685,'TONG HOP'!$C$8:$F$799,4,0))</f>
        <v/>
      </c>
      <c r="J685" s="63" t="str">
        <f t="shared" si="135"/>
        <v/>
      </c>
      <c r="K685" s="63" t="str">
        <f t="shared" si="136"/>
        <v/>
      </c>
      <c r="L685" s="63">
        <f t="shared" si="130"/>
        <v>0</v>
      </c>
      <c r="M685" s="392" t="str">
        <f>IF(Y685="","",VLOOKUP(G685,'Danh mục CODE'!$D$2:$I$1880,4,0))</f>
        <v/>
      </c>
      <c r="N685" s="484"/>
      <c r="O685" s="392" t="str">
        <f t="shared" si="132"/>
        <v/>
      </c>
      <c r="P685" s="392" t="str">
        <f>IF(Y685="","",VLOOKUP(G685,'Danh mục CODE'!$D$2:$I$1880,5,0))</f>
        <v/>
      </c>
      <c r="Q685" s="392"/>
      <c r="R685" s="392" t="str">
        <f t="shared" si="133"/>
        <v/>
      </c>
      <c r="S685" s="394" t="e">
        <f t="shared" si="134"/>
        <v>#VALUE!</v>
      </c>
      <c r="T685" s="394" t="str">
        <f t="shared" si="137"/>
        <v/>
      </c>
      <c r="U685" s="394" t="str">
        <f t="shared" si="138"/>
        <v/>
      </c>
      <c r="V685" s="424" t="str">
        <f t="shared" si="131"/>
        <v/>
      </c>
      <c r="W685" s="21"/>
      <c r="X685" s="515"/>
      <c r="Y685" s="515"/>
      <c r="Z685" s="513"/>
      <c r="AA685" s="514"/>
    </row>
    <row r="686" spans="1:27">
      <c r="A686" s="50">
        <f t="shared" si="139"/>
        <v>681</v>
      </c>
      <c r="B686" s="580"/>
      <c r="C686" s="23" t="s">
        <v>742</v>
      </c>
      <c r="D686" s="489"/>
      <c r="E686" s="318" t="str">
        <f>IF(G686="","",VLOOKUP(G686,'Danh mục CODE'!$D$2:$J$20064,7,0))</f>
        <v/>
      </c>
      <c r="F686" s="28" t="str">
        <f>IF(E686="","",VLOOKUP(E686,'TONG HOP'!$E$8:$W$1883,19,0))</f>
        <v/>
      </c>
      <c r="G686" s="315"/>
      <c r="H686" s="226" t="str">
        <f>IF(E686="","",VLOOKUP(G686,'TONG HOP'!$C$8:$E$799,2,0))</f>
        <v/>
      </c>
      <c r="I686" s="226" t="str">
        <f>IF(B686="","",VLOOKUP(G686,'TONG HOP'!$C$8:$F$799,4,0))</f>
        <v/>
      </c>
      <c r="J686" s="63" t="str">
        <f t="shared" si="135"/>
        <v/>
      </c>
      <c r="K686" s="63" t="str">
        <f t="shared" si="136"/>
        <v/>
      </c>
      <c r="L686" s="63">
        <f t="shared" si="130"/>
        <v>0</v>
      </c>
      <c r="M686" s="392" t="str">
        <f>IF(Y686="","",VLOOKUP(G686,'Danh mục CODE'!$D$2:$I$1880,4,0))</f>
        <v/>
      </c>
      <c r="N686" s="484"/>
      <c r="O686" s="392" t="str">
        <f t="shared" si="132"/>
        <v/>
      </c>
      <c r="P686" s="392" t="str">
        <f>IF(Y686="","",VLOOKUP(G686,'Danh mục CODE'!$D$2:$I$1880,5,0))</f>
        <v/>
      </c>
      <c r="Q686" s="392"/>
      <c r="R686" s="392" t="str">
        <f t="shared" si="133"/>
        <v/>
      </c>
      <c r="S686" s="394" t="e">
        <f t="shared" si="134"/>
        <v>#VALUE!</v>
      </c>
      <c r="T686" s="394" t="str">
        <f t="shared" si="137"/>
        <v/>
      </c>
      <c r="U686" s="394" t="str">
        <f t="shared" si="138"/>
        <v/>
      </c>
      <c r="V686" s="424" t="str">
        <f t="shared" si="131"/>
        <v/>
      </c>
      <c r="W686" s="21"/>
      <c r="X686" s="515"/>
      <c r="Y686" s="515"/>
      <c r="Z686" s="513"/>
      <c r="AA686" s="514"/>
    </row>
    <row r="687" spans="1:27">
      <c r="A687" s="50">
        <f t="shared" si="139"/>
        <v>682</v>
      </c>
      <c r="B687" s="580"/>
      <c r="C687" s="23" t="s">
        <v>742</v>
      </c>
      <c r="D687" s="489"/>
      <c r="E687" s="318" t="str">
        <f>IF(G687="","",VLOOKUP(G687,'Danh mục CODE'!$D$2:$J$20064,7,0))</f>
        <v/>
      </c>
      <c r="F687" s="28" t="str">
        <f>IF(E687="","",VLOOKUP(E687,'TONG HOP'!$E$8:$W$1883,19,0))</f>
        <v/>
      </c>
      <c r="G687" s="315"/>
      <c r="H687" s="226" t="str">
        <f>IF(E687="","",VLOOKUP(G687,'TONG HOP'!$C$8:$E$799,2,0))</f>
        <v/>
      </c>
      <c r="I687" s="226" t="str">
        <f>IF(B687="","",VLOOKUP(G687,'TONG HOP'!$C$8:$F$799,4,0))</f>
        <v/>
      </c>
      <c r="J687" s="63" t="str">
        <f t="shared" si="135"/>
        <v/>
      </c>
      <c r="K687" s="63" t="str">
        <f t="shared" si="136"/>
        <v/>
      </c>
      <c r="L687" s="63">
        <f t="shared" si="130"/>
        <v>0</v>
      </c>
      <c r="M687" s="392" t="str">
        <f>IF(Y687="","",VLOOKUP(G687,'Danh mục CODE'!$D$2:$I$1880,4,0))</f>
        <v/>
      </c>
      <c r="N687" s="484"/>
      <c r="O687" s="392" t="str">
        <f t="shared" si="132"/>
        <v/>
      </c>
      <c r="P687" s="392" t="str">
        <f>IF(Y687="","",VLOOKUP(G687,'Danh mục CODE'!$D$2:$I$1880,5,0))</f>
        <v/>
      </c>
      <c r="Q687" s="392"/>
      <c r="R687" s="392" t="str">
        <f t="shared" si="133"/>
        <v/>
      </c>
      <c r="S687" s="394" t="e">
        <f t="shared" si="134"/>
        <v>#VALUE!</v>
      </c>
      <c r="T687" s="394" t="str">
        <f t="shared" si="137"/>
        <v/>
      </c>
      <c r="U687" s="394" t="str">
        <f t="shared" si="138"/>
        <v/>
      </c>
      <c r="V687" s="424" t="str">
        <f t="shared" si="131"/>
        <v/>
      </c>
      <c r="W687" s="21"/>
      <c r="X687" s="515"/>
      <c r="Y687" s="515"/>
      <c r="Z687" s="513"/>
      <c r="AA687" s="514"/>
    </row>
    <row r="688" spans="1:27">
      <c r="A688" s="50">
        <f t="shared" si="139"/>
        <v>683</v>
      </c>
      <c r="B688" s="580"/>
      <c r="C688" s="23" t="s">
        <v>742</v>
      </c>
      <c r="D688" s="489"/>
      <c r="E688" s="318" t="str">
        <f>IF(G688="","",VLOOKUP(G688,'Danh mục CODE'!$D$2:$J$20064,7,0))</f>
        <v/>
      </c>
      <c r="F688" s="28" t="str">
        <f>IF(E688="","",VLOOKUP(E688,'TONG HOP'!$E$8:$W$1883,19,0))</f>
        <v/>
      </c>
      <c r="G688" s="315"/>
      <c r="H688" s="226" t="str">
        <f>IF(E688="","",VLOOKUP(G688,'TONG HOP'!$C$8:$E$799,2,0))</f>
        <v/>
      </c>
      <c r="I688" s="226" t="str">
        <f>IF(B688="","",VLOOKUP(G688,'TONG HOP'!$C$8:$F$799,4,0))</f>
        <v/>
      </c>
      <c r="J688" s="63" t="str">
        <f t="shared" si="135"/>
        <v/>
      </c>
      <c r="K688" s="63" t="str">
        <f t="shared" si="136"/>
        <v/>
      </c>
      <c r="L688" s="63">
        <f t="shared" si="130"/>
        <v>0</v>
      </c>
      <c r="M688" s="392" t="str">
        <f>IF(Y688="","",VLOOKUP(G688,'Danh mục CODE'!$D$2:$I$1880,4,0))</f>
        <v/>
      </c>
      <c r="N688" s="484"/>
      <c r="O688" s="392" t="str">
        <f t="shared" si="132"/>
        <v/>
      </c>
      <c r="P688" s="392" t="str">
        <f>IF(Y688="","",VLOOKUP(G688,'Danh mục CODE'!$D$2:$I$1880,5,0))</f>
        <v/>
      </c>
      <c r="Q688" s="392"/>
      <c r="R688" s="392" t="str">
        <f t="shared" si="133"/>
        <v/>
      </c>
      <c r="S688" s="394" t="e">
        <f t="shared" si="134"/>
        <v>#VALUE!</v>
      </c>
      <c r="T688" s="394" t="str">
        <f t="shared" si="137"/>
        <v/>
      </c>
      <c r="U688" s="394" t="str">
        <f t="shared" si="138"/>
        <v/>
      </c>
      <c r="V688" s="424" t="str">
        <f t="shared" si="131"/>
        <v/>
      </c>
      <c r="W688" s="21"/>
      <c r="X688" s="515"/>
      <c r="Y688" s="515"/>
      <c r="Z688" s="513"/>
      <c r="AA688" s="581"/>
    </row>
    <row r="689" spans="1:27">
      <c r="A689" s="50">
        <f t="shared" si="139"/>
        <v>684</v>
      </c>
      <c r="B689" s="580"/>
      <c r="C689" s="23" t="s">
        <v>742</v>
      </c>
      <c r="D689" s="489"/>
      <c r="E689" s="318" t="str">
        <f>IF(G689="","",VLOOKUP(G689,'Danh mục CODE'!$D$2:$J$20064,7,0))</f>
        <v/>
      </c>
      <c r="F689" s="28" t="str">
        <f>IF(E689="","",VLOOKUP(E689,'TONG HOP'!$E$8:$W$1883,19,0))</f>
        <v/>
      </c>
      <c r="G689" s="315"/>
      <c r="H689" s="226" t="str">
        <f>IF(E689="","",VLOOKUP(G689,'TONG HOP'!$C$8:$E$799,2,0))</f>
        <v/>
      </c>
      <c r="I689" s="226" t="str">
        <f>IF(B689="","",VLOOKUP(G689,'TONG HOP'!$C$8:$F$799,4,0))</f>
        <v/>
      </c>
      <c r="J689" s="63" t="str">
        <f t="shared" si="135"/>
        <v/>
      </c>
      <c r="K689" s="63" t="str">
        <f t="shared" si="136"/>
        <v/>
      </c>
      <c r="L689" s="63">
        <f t="shared" si="130"/>
        <v>0</v>
      </c>
      <c r="M689" s="392" t="str">
        <f>IF(Y689="","",VLOOKUP(G689,'Danh mục CODE'!$D$2:$I$1880,4,0))</f>
        <v/>
      </c>
      <c r="N689" s="484"/>
      <c r="O689" s="392" t="str">
        <f t="shared" si="132"/>
        <v/>
      </c>
      <c r="P689" s="392" t="str">
        <f>IF(Y689="","",VLOOKUP(G689,'Danh mục CODE'!$D$2:$I$1880,5,0))</f>
        <v/>
      </c>
      <c r="Q689" s="392"/>
      <c r="R689" s="392" t="str">
        <f t="shared" si="133"/>
        <v/>
      </c>
      <c r="S689" s="394" t="e">
        <f t="shared" si="134"/>
        <v>#VALUE!</v>
      </c>
      <c r="T689" s="394" t="str">
        <f t="shared" si="137"/>
        <v/>
      </c>
      <c r="U689" s="394" t="str">
        <f t="shared" si="138"/>
        <v/>
      </c>
      <c r="V689" s="424" t="str">
        <f t="shared" si="131"/>
        <v/>
      </c>
      <c r="W689" s="21"/>
      <c r="X689" s="515"/>
      <c r="Y689" s="515"/>
      <c r="Z689" s="513"/>
      <c r="AA689" s="514"/>
    </row>
    <row r="690" spans="1:27">
      <c r="A690" s="50">
        <f t="shared" si="139"/>
        <v>685</v>
      </c>
      <c r="B690" s="580"/>
      <c r="C690" s="23" t="s">
        <v>742</v>
      </c>
      <c r="D690" s="489"/>
      <c r="E690" s="318" t="str">
        <f>IF(G690="","",VLOOKUP(G690,'Danh mục CODE'!$D$2:$J$20064,7,0))</f>
        <v/>
      </c>
      <c r="F690" s="28" t="str">
        <f>IF(E690="","",VLOOKUP(E690,'TONG HOP'!$E$8:$W$1883,19,0))</f>
        <v/>
      </c>
      <c r="G690" s="315"/>
      <c r="H690" s="226" t="str">
        <f>IF(E690="","",VLOOKUP(G690,'TONG HOP'!$C$8:$E$799,2,0))</f>
        <v/>
      </c>
      <c r="I690" s="226" t="str">
        <f>IF(B690="","",VLOOKUP(G690,'TONG HOP'!$C$8:$F$799,4,0))</f>
        <v/>
      </c>
      <c r="J690" s="63" t="str">
        <f t="shared" si="135"/>
        <v/>
      </c>
      <c r="K690" s="63" t="str">
        <f t="shared" si="136"/>
        <v/>
      </c>
      <c r="L690" s="63">
        <f t="shared" si="130"/>
        <v>0</v>
      </c>
      <c r="M690" s="392" t="str">
        <f>IF(Y690="","",VLOOKUP(G690,'Danh mục CODE'!$D$2:$I$1880,4,0))</f>
        <v/>
      </c>
      <c r="N690" s="484"/>
      <c r="O690" s="392" t="str">
        <f t="shared" si="132"/>
        <v/>
      </c>
      <c r="P690" s="392" t="str">
        <f>IF(Y690="","",VLOOKUP(G690,'Danh mục CODE'!$D$2:$I$1880,5,0))</f>
        <v/>
      </c>
      <c r="Q690" s="392"/>
      <c r="R690" s="392" t="str">
        <f t="shared" si="133"/>
        <v/>
      </c>
      <c r="S690" s="394" t="e">
        <f t="shared" si="134"/>
        <v>#VALUE!</v>
      </c>
      <c r="T690" s="394" t="str">
        <f t="shared" si="137"/>
        <v/>
      </c>
      <c r="U690" s="394" t="str">
        <f t="shared" si="138"/>
        <v/>
      </c>
      <c r="V690" s="424" t="str">
        <f t="shared" si="131"/>
        <v/>
      </c>
      <c r="W690" s="21"/>
      <c r="X690" s="515"/>
      <c r="Y690" s="515"/>
      <c r="Z690" s="513"/>
      <c r="AA690" s="514"/>
    </row>
    <row r="691" spans="1:27">
      <c r="A691" s="50">
        <f t="shared" si="139"/>
        <v>686</v>
      </c>
      <c r="B691" s="580"/>
      <c r="C691" s="23" t="s">
        <v>742</v>
      </c>
      <c r="D691" s="489"/>
      <c r="E691" s="318" t="str">
        <f>IF(G691="","",VLOOKUP(G691,'Danh mục CODE'!$D$2:$J$20064,7,0))</f>
        <v/>
      </c>
      <c r="F691" s="28" t="str">
        <f>IF(E691="","",VLOOKUP(E691,'TONG HOP'!$E$8:$W$1883,19,0))</f>
        <v/>
      </c>
      <c r="G691" s="315"/>
      <c r="H691" s="226" t="str">
        <f>IF(E691="","",VLOOKUP(G691,'TONG HOP'!$C$8:$E$799,2,0))</f>
        <v/>
      </c>
      <c r="I691" s="226" t="str">
        <f>IF(B691="","",VLOOKUP(G691,'TONG HOP'!$C$8:$F$799,4,0))</f>
        <v/>
      </c>
      <c r="J691" s="63" t="str">
        <f t="shared" si="135"/>
        <v/>
      </c>
      <c r="K691" s="63" t="str">
        <f t="shared" si="136"/>
        <v/>
      </c>
      <c r="L691" s="63">
        <f t="shared" si="130"/>
        <v>0</v>
      </c>
      <c r="M691" s="392" t="str">
        <f>IF(Y691="","",VLOOKUP(G691,'Danh mục CODE'!$D$2:$I$1880,4,0))</f>
        <v/>
      </c>
      <c r="N691" s="484"/>
      <c r="O691" s="392" t="str">
        <f t="shared" si="132"/>
        <v/>
      </c>
      <c r="P691" s="392" t="str">
        <f>IF(Y691="","",VLOOKUP(G691,'Danh mục CODE'!$D$2:$I$1880,5,0))</f>
        <v/>
      </c>
      <c r="Q691" s="392"/>
      <c r="R691" s="392" t="str">
        <f t="shared" si="133"/>
        <v/>
      </c>
      <c r="S691" s="394" t="e">
        <f t="shared" si="134"/>
        <v>#VALUE!</v>
      </c>
      <c r="T691" s="394" t="str">
        <f t="shared" si="137"/>
        <v/>
      </c>
      <c r="U691" s="394" t="str">
        <f t="shared" si="138"/>
        <v/>
      </c>
      <c r="V691" s="424" t="str">
        <f t="shared" si="131"/>
        <v/>
      </c>
      <c r="W691" s="21"/>
      <c r="X691" s="515"/>
      <c r="Y691" s="515"/>
      <c r="Z691" s="513"/>
      <c r="AA691" s="514"/>
    </row>
    <row r="692" spans="1:27">
      <c r="A692" s="50">
        <f t="shared" si="139"/>
        <v>687</v>
      </c>
      <c r="B692" s="580"/>
      <c r="C692" s="23" t="s">
        <v>742</v>
      </c>
      <c r="D692" s="489"/>
      <c r="E692" s="318" t="str">
        <f>IF(G692="","",VLOOKUP(G692,'Danh mục CODE'!$D$2:$J$20064,7,0))</f>
        <v/>
      </c>
      <c r="F692" s="28" t="str">
        <f>IF(E692="","",VLOOKUP(E692,'TONG HOP'!$E$8:$W$1883,19,0))</f>
        <v/>
      </c>
      <c r="G692" s="315"/>
      <c r="H692" s="226" t="str">
        <f>IF(E692="","",VLOOKUP(G692,'TONG HOP'!$C$8:$E$799,2,0))</f>
        <v/>
      </c>
      <c r="I692" s="226" t="str">
        <f>IF(B692="","",VLOOKUP(G692,'TONG HOP'!$C$8:$F$799,4,0))</f>
        <v/>
      </c>
      <c r="J692" s="63" t="str">
        <f t="shared" si="135"/>
        <v/>
      </c>
      <c r="K692" s="63" t="str">
        <f t="shared" si="136"/>
        <v/>
      </c>
      <c r="L692" s="63">
        <f t="shared" si="130"/>
        <v>0</v>
      </c>
      <c r="M692" s="392" t="str">
        <f>IF(Y692="","",VLOOKUP(G692,'Danh mục CODE'!$D$2:$I$1880,4,0))</f>
        <v/>
      </c>
      <c r="N692" s="484"/>
      <c r="O692" s="392" t="str">
        <f t="shared" si="132"/>
        <v/>
      </c>
      <c r="P692" s="392" t="str">
        <f>IF(Y692="","",VLOOKUP(G692,'Danh mục CODE'!$D$2:$I$1880,5,0))</f>
        <v/>
      </c>
      <c r="Q692" s="392"/>
      <c r="R692" s="392" t="str">
        <f t="shared" si="133"/>
        <v/>
      </c>
      <c r="S692" s="394" t="e">
        <f t="shared" si="134"/>
        <v>#VALUE!</v>
      </c>
      <c r="T692" s="394" t="str">
        <f t="shared" si="137"/>
        <v/>
      </c>
      <c r="U692" s="394" t="str">
        <f t="shared" si="138"/>
        <v/>
      </c>
      <c r="V692" s="424" t="str">
        <f t="shared" si="131"/>
        <v/>
      </c>
      <c r="W692" s="21"/>
      <c r="X692" s="515"/>
      <c r="Y692" s="515"/>
      <c r="Z692" s="513"/>
      <c r="AA692" s="514"/>
    </row>
    <row r="693" spans="1:27">
      <c r="A693" s="50">
        <f t="shared" si="139"/>
        <v>688</v>
      </c>
      <c r="B693" s="580"/>
      <c r="C693" s="23" t="s">
        <v>742</v>
      </c>
      <c r="D693" s="489"/>
      <c r="E693" s="318" t="str">
        <f>IF(G693="","",VLOOKUP(G693,'Danh mục CODE'!$D$2:$J$20064,7,0))</f>
        <v/>
      </c>
      <c r="F693" s="28" t="str">
        <f>IF(E693="","",VLOOKUP(E693,'TONG HOP'!$E$8:$W$1883,19,0))</f>
        <v/>
      </c>
      <c r="G693" s="315"/>
      <c r="H693" s="226" t="str">
        <f>IF(E693="","",VLOOKUP(G693,'TONG HOP'!$C$8:$E$799,2,0))</f>
        <v/>
      </c>
      <c r="I693" s="226" t="str">
        <f>IF(B693="","",VLOOKUP(G693,'TONG HOP'!$C$8:$F$799,4,0))</f>
        <v/>
      </c>
      <c r="J693" s="63" t="str">
        <f t="shared" si="135"/>
        <v/>
      </c>
      <c r="K693" s="63" t="str">
        <f t="shared" si="136"/>
        <v/>
      </c>
      <c r="L693" s="63">
        <f t="shared" si="130"/>
        <v>0</v>
      </c>
      <c r="M693" s="392" t="str">
        <f>IF(Y693="","",VLOOKUP(G693,'Danh mục CODE'!$D$2:$I$1880,4,0))</f>
        <v/>
      </c>
      <c r="N693" s="484"/>
      <c r="O693" s="392" t="str">
        <f t="shared" si="132"/>
        <v/>
      </c>
      <c r="P693" s="392" t="str">
        <f>IF(Y693="","",VLOOKUP(G693,'Danh mục CODE'!$D$2:$I$1880,5,0))</f>
        <v/>
      </c>
      <c r="Q693" s="392"/>
      <c r="R693" s="392" t="str">
        <f t="shared" si="133"/>
        <v/>
      </c>
      <c r="S693" s="394" t="e">
        <f t="shared" si="134"/>
        <v>#VALUE!</v>
      </c>
      <c r="T693" s="394" t="str">
        <f t="shared" si="137"/>
        <v/>
      </c>
      <c r="U693" s="394" t="str">
        <f t="shared" si="138"/>
        <v/>
      </c>
      <c r="V693" s="424" t="str">
        <f t="shared" si="131"/>
        <v/>
      </c>
      <c r="W693" s="21"/>
      <c r="X693" s="515"/>
      <c r="Y693" s="515"/>
      <c r="Z693" s="513"/>
      <c r="AA693" s="514"/>
    </row>
    <row r="694" spans="1:27">
      <c r="A694" s="50">
        <f t="shared" si="139"/>
        <v>689</v>
      </c>
      <c r="B694" s="580"/>
      <c r="C694" s="23" t="s">
        <v>742</v>
      </c>
      <c r="D694" s="489"/>
      <c r="E694" s="318" t="str">
        <f>IF(G694="","",VLOOKUP(G694,'Danh mục CODE'!$D$2:$J$20064,7,0))</f>
        <v/>
      </c>
      <c r="F694" s="28" t="str">
        <f>IF(E694="","",VLOOKUP(E694,'TONG HOP'!$E$8:$W$1883,19,0))</f>
        <v/>
      </c>
      <c r="G694" s="17"/>
      <c r="H694" s="226" t="str">
        <f>IF(E694="","",VLOOKUP(G694,'TONG HOP'!$C$8:$E$799,2,0))</f>
        <v/>
      </c>
      <c r="I694" s="226" t="str">
        <f>IF(B694="","",VLOOKUP(G694,'TONG HOP'!$C$8:$F$799,4,0))</f>
        <v/>
      </c>
      <c r="J694" s="63" t="str">
        <f t="shared" si="135"/>
        <v/>
      </c>
      <c r="K694" s="63" t="str">
        <f t="shared" si="136"/>
        <v/>
      </c>
      <c r="L694" s="63">
        <f t="shared" si="130"/>
        <v>0</v>
      </c>
      <c r="M694" s="392" t="str">
        <f>IF(Y694="","",VLOOKUP(G694,'Danh mục CODE'!$D$2:$I$1880,4,0))</f>
        <v/>
      </c>
      <c r="N694" s="484"/>
      <c r="O694" s="392" t="str">
        <f t="shared" si="132"/>
        <v/>
      </c>
      <c r="P694" s="392" t="str">
        <f>IF(Y694="","",VLOOKUP(G694,'Danh mục CODE'!$D$2:$I$1880,5,0))</f>
        <v/>
      </c>
      <c r="Q694" s="392"/>
      <c r="R694" s="392" t="str">
        <f t="shared" si="133"/>
        <v/>
      </c>
      <c r="S694" s="394" t="e">
        <f t="shared" si="134"/>
        <v>#VALUE!</v>
      </c>
      <c r="T694" s="394" t="str">
        <f t="shared" si="137"/>
        <v/>
      </c>
      <c r="U694" s="394" t="str">
        <f t="shared" si="138"/>
        <v/>
      </c>
      <c r="V694" s="424" t="str">
        <f t="shared" si="131"/>
        <v/>
      </c>
      <c r="W694" s="21"/>
      <c r="X694" s="515"/>
      <c r="Y694" s="515"/>
      <c r="Z694" s="513"/>
      <c r="AA694" s="514"/>
    </row>
    <row r="695" spans="1:27">
      <c r="A695" s="50">
        <f t="shared" si="139"/>
        <v>690</v>
      </c>
      <c r="B695" s="580"/>
      <c r="C695" s="23" t="s">
        <v>742</v>
      </c>
      <c r="D695" s="489"/>
      <c r="E695" s="318" t="str">
        <f>IF(G695="","",VLOOKUP(G695,'Danh mục CODE'!$D$2:$J$20064,7,0))</f>
        <v/>
      </c>
      <c r="F695" s="28" t="str">
        <f>IF(E695="","",VLOOKUP(E695,'TONG HOP'!$E$8:$W$1883,19,0))</f>
        <v/>
      </c>
      <c r="G695" s="17"/>
      <c r="H695" s="226" t="str">
        <f>IF(E695="","",VLOOKUP(G695,'TONG HOP'!$C$8:$E$799,2,0))</f>
        <v/>
      </c>
      <c r="I695" s="226" t="str">
        <f>IF(B695="","",VLOOKUP(G695,'TONG HOP'!$C$8:$F$799,4,0))</f>
        <v/>
      </c>
      <c r="J695" s="63" t="str">
        <f t="shared" si="135"/>
        <v/>
      </c>
      <c r="K695" s="63" t="str">
        <f t="shared" si="136"/>
        <v/>
      </c>
      <c r="L695" s="63">
        <f t="shared" si="130"/>
        <v>0</v>
      </c>
      <c r="M695" s="392" t="str">
        <f>IF(Y695="","",VLOOKUP(G695,'Danh mục CODE'!$D$2:$I$1880,4,0))</f>
        <v/>
      </c>
      <c r="N695" s="484"/>
      <c r="O695" s="392" t="str">
        <f t="shared" si="132"/>
        <v/>
      </c>
      <c r="P695" s="392" t="str">
        <f>IF(Y695="","",VLOOKUP(G695,'Danh mục CODE'!$D$2:$I$1880,5,0))</f>
        <v/>
      </c>
      <c r="Q695" s="392"/>
      <c r="R695" s="392" t="str">
        <f t="shared" si="133"/>
        <v/>
      </c>
      <c r="S695" s="394" t="e">
        <f t="shared" si="134"/>
        <v>#VALUE!</v>
      </c>
      <c r="T695" s="394" t="str">
        <f t="shared" si="137"/>
        <v/>
      </c>
      <c r="U695" s="394" t="str">
        <f t="shared" si="138"/>
        <v/>
      </c>
      <c r="V695" s="424" t="str">
        <f t="shared" si="131"/>
        <v/>
      </c>
      <c r="W695" s="21"/>
      <c r="X695" s="515"/>
      <c r="Y695" s="515"/>
      <c r="Z695" s="513"/>
      <c r="AA695" s="514"/>
    </row>
    <row r="696" spans="1:27">
      <c r="A696" s="50">
        <f t="shared" si="139"/>
        <v>691</v>
      </c>
      <c r="B696" s="580"/>
      <c r="C696" s="23" t="s">
        <v>742</v>
      </c>
      <c r="D696" s="489"/>
      <c r="E696" s="318" t="str">
        <f>IF(G696="","",VLOOKUP(G696,'Danh mục CODE'!$D$2:$J$20064,7,0))</f>
        <v/>
      </c>
      <c r="F696" s="28" t="str">
        <f>IF(E696="","",VLOOKUP(E696,'TONG HOP'!$E$8:$W$1883,19,0))</f>
        <v/>
      </c>
      <c r="G696" s="17"/>
      <c r="H696" s="226" t="str">
        <f>IF(E696="","",VLOOKUP(G696,'TONG HOP'!$C$8:$E$799,2,0))</f>
        <v/>
      </c>
      <c r="I696" s="226" t="str">
        <f>IF(B696="","",VLOOKUP(G696,'TONG HOP'!$C$8:$F$799,4,0))</f>
        <v/>
      </c>
      <c r="J696" s="63" t="str">
        <f t="shared" si="135"/>
        <v/>
      </c>
      <c r="K696" s="63" t="str">
        <f t="shared" si="136"/>
        <v/>
      </c>
      <c r="L696" s="63">
        <f t="shared" si="130"/>
        <v>0</v>
      </c>
      <c r="M696" s="392" t="str">
        <f>IF(Y696="","",VLOOKUP(G696,'Danh mục CODE'!$D$2:$I$1880,4,0))</f>
        <v/>
      </c>
      <c r="N696" s="484"/>
      <c r="O696" s="392" t="str">
        <f t="shared" si="132"/>
        <v/>
      </c>
      <c r="P696" s="392" t="str">
        <f>IF(Y696="","",VLOOKUP(G696,'Danh mục CODE'!$D$2:$I$1880,5,0))</f>
        <v/>
      </c>
      <c r="Q696" s="392"/>
      <c r="R696" s="392" t="str">
        <f t="shared" si="133"/>
        <v/>
      </c>
      <c r="S696" s="394" t="e">
        <f t="shared" si="134"/>
        <v>#VALUE!</v>
      </c>
      <c r="T696" s="394" t="str">
        <f t="shared" si="137"/>
        <v/>
      </c>
      <c r="U696" s="394" t="str">
        <f t="shared" si="138"/>
        <v/>
      </c>
      <c r="V696" s="424" t="str">
        <f t="shared" si="131"/>
        <v/>
      </c>
      <c r="W696" s="21"/>
      <c r="X696" s="515"/>
      <c r="Y696" s="515"/>
      <c r="Z696" s="513"/>
      <c r="AA696" s="514"/>
    </row>
    <row r="697" spans="1:27">
      <c r="A697" s="50">
        <f t="shared" si="139"/>
        <v>692</v>
      </c>
      <c r="B697" s="580"/>
      <c r="C697" s="23" t="s">
        <v>742</v>
      </c>
      <c r="D697" s="489"/>
      <c r="E697" s="318" t="str">
        <f>IF(G697="","",VLOOKUP(G697,'Danh mục CODE'!$D$2:$J$20064,7,0))</f>
        <v/>
      </c>
      <c r="F697" s="28" t="str">
        <f>IF(E697="","",VLOOKUP(E697,'TONG HOP'!$E$8:$W$1883,19,0))</f>
        <v/>
      </c>
      <c r="G697" s="17"/>
      <c r="H697" s="226" t="str">
        <f>IF(E697="","",VLOOKUP(G697,'TONG HOP'!$C$8:$E$799,2,0))</f>
        <v/>
      </c>
      <c r="I697" s="226" t="str">
        <f>IF(B697="","",VLOOKUP(G697,'TONG HOP'!$C$8:$F$799,4,0))</f>
        <v/>
      </c>
      <c r="J697" s="63" t="str">
        <f t="shared" si="135"/>
        <v/>
      </c>
      <c r="K697" s="63" t="str">
        <f t="shared" si="136"/>
        <v/>
      </c>
      <c r="L697" s="63">
        <f t="shared" si="130"/>
        <v>0</v>
      </c>
      <c r="M697" s="392" t="str">
        <f>IF(Y697="","",VLOOKUP(G697,'Danh mục CODE'!$D$2:$I$1880,4,0))</f>
        <v/>
      </c>
      <c r="N697" s="484"/>
      <c r="O697" s="392" t="str">
        <f t="shared" si="132"/>
        <v/>
      </c>
      <c r="P697" s="392" t="str">
        <f>IF(Y697="","",VLOOKUP(G697,'Danh mục CODE'!$D$2:$I$1880,5,0))</f>
        <v/>
      </c>
      <c r="Q697" s="392"/>
      <c r="R697" s="392" t="str">
        <f t="shared" si="133"/>
        <v/>
      </c>
      <c r="S697" s="394" t="e">
        <f t="shared" si="134"/>
        <v>#VALUE!</v>
      </c>
      <c r="T697" s="394" t="str">
        <f t="shared" si="137"/>
        <v/>
      </c>
      <c r="U697" s="394" t="str">
        <f t="shared" si="138"/>
        <v/>
      </c>
      <c r="V697" s="424" t="str">
        <f t="shared" si="131"/>
        <v/>
      </c>
      <c r="W697" s="21"/>
      <c r="X697" s="515"/>
      <c r="Y697" s="515"/>
      <c r="Z697" s="513"/>
      <c r="AA697" s="514"/>
    </row>
    <row r="698" spans="1:27">
      <c r="A698" s="50">
        <f t="shared" si="139"/>
        <v>693</v>
      </c>
      <c r="B698" s="580"/>
      <c r="C698" s="23" t="s">
        <v>742</v>
      </c>
      <c r="D698" s="489"/>
      <c r="E698" s="318" t="str">
        <f>IF(G698="","",VLOOKUP(G698,'Danh mục CODE'!$D$2:$J$20064,7,0))</f>
        <v/>
      </c>
      <c r="F698" s="28" t="str">
        <f>IF(E698="","",VLOOKUP(E698,'TONG HOP'!$E$8:$W$1883,19,0))</f>
        <v/>
      </c>
      <c r="G698" s="17"/>
      <c r="H698" s="226" t="str">
        <f>IF(E698="","",VLOOKUP(G698,'TONG HOP'!$C$8:$E$799,2,0))</f>
        <v/>
      </c>
      <c r="I698" s="226" t="str">
        <f>IF(B698="","",VLOOKUP(G698,'TONG HOP'!$C$8:$F$799,4,0))</f>
        <v/>
      </c>
      <c r="J698" s="63" t="str">
        <f t="shared" si="135"/>
        <v/>
      </c>
      <c r="K698" s="63" t="str">
        <f t="shared" si="136"/>
        <v/>
      </c>
      <c r="L698" s="63">
        <f t="shared" ref="L698:L761" si="140">X698-Y698</f>
        <v>0</v>
      </c>
      <c r="M698" s="392" t="str">
        <f>IF(Y698="","",VLOOKUP(G698,'Danh mục CODE'!$D$2:$I$1880,4,0))</f>
        <v/>
      </c>
      <c r="N698" s="484"/>
      <c r="O698" s="392" t="str">
        <f t="shared" si="132"/>
        <v/>
      </c>
      <c r="P698" s="392" t="str">
        <f>IF(Y698="","",VLOOKUP(G698,'Danh mục CODE'!$D$2:$I$1880,5,0))</f>
        <v/>
      </c>
      <c r="Q698" s="392"/>
      <c r="R698" s="392" t="str">
        <f t="shared" si="133"/>
        <v/>
      </c>
      <c r="S698" s="394" t="e">
        <f t="shared" si="134"/>
        <v>#VALUE!</v>
      </c>
      <c r="T698" s="394" t="str">
        <f t="shared" si="137"/>
        <v/>
      </c>
      <c r="U698" s="394" t="str">
        <f t="shared" si="138"/>
        <v/>
      </c>
      <c r="V698" s="424" t="str">
        <f t="shared" ref="V698:V761" si="141">IF(X698="","",J698-S698-T698-U698)</f>
        <v/>
      </c>
      <c r="W698" s="21"/>
      <c r="X698" s="515"/>
      <c r="Y698" s="515"/>
      <c r="Z698" s="513"/>
      <c r="AA698" s="514"/>
    </row>
    <row r="699" spans="1:27">
      <c r="A699" s="50">
        <f t="shared" si="139"/>
        <v>694</v>
      </c>
      <c r="B699" s="580"/>
      <c r="C699" s="23" t="s">
        <v>742</v>
      </c>
      <c r="D699" s="489"/>
      <c r="E699" s="318" t="str">
        <f>IF(G699="","",VLOOKUP(G699,'Danh mục CODE'!$D$2:$J$20064,7,0))</f>
        <v/>
      </c>
      <c r="F699" s="28" t="str">
        <f>IF(E699="","",VLOOKUP(E699,'TONG HOP'!$E$8:$W$1883,19,0))</f>
        <v/>
      </c>
      <c r="G699" s="17"/>
      <c r="H699" s="226" t="str">
        <f>IF(E699="","",VLOOKUP(G699,'TONG HOP'!$C$8:$E$799,2,0))</f>
        <v/>
      </c>
      <c r="I699" s="226" t="str">
        <f>IF(B699="","",VLOOKUP(G699,'TONG HOP'!$C$8:$F$799,4,0))</f>
        <v/>
      </c>
      <c r="J699" s="63" t="str">
        <f t="shared" si="135"/>
        <v/>
      </c>
      <c r="K699" s="63" t="str">
        <f t="shared" si="136"/>
        <v/>
      </c>
      <c r="L699" s="63">
        <f t="shared" si="140"/>
        <v>0</v>
      </c>
      <c r="M699" s="392" t="str">
        <f>IF(Y699="","",VLOOKUP(G699,'Danh mục CODE'!$D$2:$I$1880,4,0))</f>
        <v/>
      </c>
      <c r="N699" s="484"/>
      <c r="O699" s="392" t="str">
        <f t="shared" si="132"/>
        <v/>
      </c>
      <c r="P699" s="392" t="str">
        <f>IF(Y699="","",VLOOKUP(G699,'Danh mục CODE'!$D$2:$I$1880,5,0))</f>
        <v/>
      </c>
      <c r="Q699" s="392"/>
      <c r="R699" s="392" t="str">
        <f t="shared" si="133"/>
        <v/>
      </c>
      <c r="S699" s="394" t="e">
        <f t="shared" si="134"/>
        <v>#VALUE!</v>
      </c>
      <c r="T699" s="394" t="str">
        <f t="shared" si="137"/>
        <v/>
      </c>
      <c r="U699" s="394" t="str">
        <f t="shared" si="138"/>
        <v/>
      </c>
      <c r="V699" s="424" t="str">
        <f t="shared" si="141"/>
        <v/>
      </c>
      <c r="W699" s="21"/>
      <c r="X699" s="515"/>
      <c r="Y699" s="515"/>
      <c r="Z699" s="513"/>
      <c r="AA699" s="514"/>
    </row>
    <row r="700" spans="1:27">
      <c r="A700" s="50">
        <f t="shared" si="139"/>
        <v>695</v>
      </c>
      <c r="B700" s="580"/>
      <c r="C700" s="23" t="s">
        <v>742</v>
      </c>
      <c r="D700" s="489"/>
      <c r="E700" s="318" t="str">
        <f>IF(G700="","",VLOOKUP(G700,'Danh mục CODE'!$D$2:$J$20064,7,0))</f>
        <v/>
      </c>
      <c r="F700" s="28" t="str">
        <f>IF(E700="","",VLOOKUP(E700,'TONG HOP'!$E$8:$W$1883,19,0))</f>
        <v/>
      </c>
      <c r="G700" s="17"/>
      <c r="H700" s="226" t="str">
        <f>IF(E700="","",VLOOKUP(G700,'TONG HOP'!$C$8:$E$799,2,0))</f>
        <v/>
      </c>
      <c r="I700" s="226" t="str">
        <f>IF(B700="","",VLOOKUP(G700,'TONG HOP'!$C$8:$F$799,4,0))</f>
        <v/>
      </c>
      <c r="J700" s="63" t="str">
        <f t="shared" si="135"/>
        <v/>
      </c>
      <c r="K700" s="63" t="str">
        <f t="shared" si="136"/>
        <v/>
      </c>
      <c r="L700" s="63">
        <f t="shared" si="140"/>
        <v>0</v>
      </c>
      <c r="M700" s="392" t="str">
        <f>IF(Y700="","",VLOOKUP(G700,'Danh mục CODE'!$D$2:$I$1880,4,0))</f>
        <v/>
      </c>
      <c r="N700" s="484"/>
      <c r="O700" s="392" t="str">
        <f t="shared" si="132"/>
        <v/>
      </c>
      <c r="P700" s="392" t="str">
        <f>IF(Y700="","",VLOOKUP(G700,'Danh mục CODE'!$D$2:$I$1880,5,0))</f>
        <v/>
      </c>
      <c r="Q700" s="392"/>
      <c r="R700" s="392" t="str">
        <f t="shared" si="133"/>
        <v/>
      </c>
      <c r="S700" s="394" t="e">
        <f t="shared" si="134"/>
        <v>#VALUE!</v>
      </c>
      <c r="T700" s="394" t="str">
        <f t="shared" si="137"/>
        <v/>
      </c>
      <c r="U700" s="394" t="str">
        <f t="shared" si="138"/>
        <v/>
      </c>
      <c r="V700" s="424" t="str">
        <f t="shared" si="141"/>
        <v/>
      </c>
      <c r="W700" s="21"/>
      <c r="X700" s="515"/>
      <c r="Y700" s="515"/>
      <c r="Z700" s="513"/>
      <c r="AA700" s="514"/>
    </row>
    <row r="701" spans="1:27">
      <c r="A701" s="50">
        <f t="shared" si="139"/>
        <v>696</v>
      </c>
      <c r="B701" s="580"/>
      <c r="C701" s="23" t="s">
        <v>742</v>
      </c>
      <c r="D701" s="489"/>
      <c r="E701" s="318" t="str">
        <f>IF(G701="","",VLOOKUP(G701,'Danh mục CODE'!$D$2:$J$20064,7,0))</f>
        <v/>
      </c>
      <c r="F701" s="28" t="str">
        <f>IF(E701="","",VLOOKUP(E701,'TONG HOP'!$E$8:$W$1883,19,0))</f>
        <v/>
      </c>
      <c r="G701" s="17"/>
      <c r="H701" s="226" t="str">
        <f>IF(E701="","",VLOOKUP(G701,'TONG HOP'!$C$8:$E$799,2,0))</f>
        <v/>
      </c>
      <c r="I701" s="226" t="str">
        <f>IF(B701="","",VLOOKUP(G701,'TONG HOP'!$C$8:$F$799,4,0))</f>
        <v/>
      </c>
      <c r="J701" s="63" t="str">
        <f t="shared" si="135"/>
        <v/>
      </c>
      <c r="K701" s="63" t="str">
        <f t="shared" si="136"/>
        <v/>
      </c>
      <c r="L701" s="63">
        <f t="shared" si="140"/>
        <v>0</v>
      </c>
      <c r="M701" s="392" t="str">
        <f>IF(Y701="","",VLOOKUP(G701,'Danh mục CODE'!$D$2:$I$1880,4,0))</f>
        <v/>
      </c>
      <c r="N701" s="484"/>
      <c r="O701" s="392" t="str">
        <f t="shared" si="132"/>
        <v/>
      </c>
      <c r="P701" s="392" t="str">
        <f>IF(Y701="","",VLOOKUP(G701,'Danh mục CODE'!$D$2:$I$1880,5,0))</f>
        <v/>
      </c>
      <c r="Q701" s="392"/>
      <c r="R701" s="392" t="str">
        <f t="shared" si="133"/>
        <v/>
      </c>
      <c r="S701" s="394" t="e">
        <f t="shared" si="134"/>
        <v>#VALUE!</v>
      </c>
      <c r="T701" s="394" t="str">
        <f t="shared" si="137"/>
        <v/>
      </c>
      <c r="U701" s="394" t="str">
        <f t="shared" si="138"/>
        <v/>
      </c>
      <c r="V701" s="424" t="str">
        <f t="shared" si="141"/>
        <v/>
      </c>
      <c r="W701" s="21"/>
      <c r="X701" s="515"/>
      <c r="Y701" s="515"/>
      <c r="Z701" s="513"/>
      <c r="AA701" s="514"/>
    </row>
    <row r="702" spans="1:27">
      <c r="A702" s="50">
        <f t="shared" si="139"/>
        <v>697</v>
      </c>
      <c r="B702" s="580"/>
      <c r="C702" s="23" t="s">
        <v>742</v>
      </c>
      <c r="D702" s="489"/>
      <c r="E702" s="318" t="str">
        <f>IF(G702="","",VLOOKUP(G702,'Danh mục CODE'!$D$2:$J$20064,7,0))</f>
        <v/>
      </c>
      <c r="F702" s="28" t="str">
        <f>IF(E702="","",VLOOKUP(E702,'TONG HOP'!$E$8:$W$1883,19,0))</f>
        <v/>
      </c>
      <c r="G702" s="315"/>
      <c r="H702" s="226" t="str">
        <f>IF(E702="","",VLOOKUP(G702,'TONG HOP'!$C$8:$E$799,2,0))</f>
        <v/>
      </c>
      <c r="I702" s="226" t="str">
        <f>IF(B702="","",VLOOKUP(G702,'TONG HOP'!$C$8:$F$799,4,0))</f>
        <v/>
      </c>
      <c r="J702" s="63" t="str">
        <f t="shared" si="135"/>
        <v/>
      </c>
      <c r="K702" s="63" t="str">
        <f t="shared" si="136"/>
        <v/>
      </c>
      <c r="L702" s="63">
        <f t="shared" si="140"/>
        <v>0</v>
      </c>
      <c r="M702" s="392" t="str">
        <f>IF(Y702="","",VLOOKUP(G702,'Danh mục CODE'!$D$2:$I$1880,4,0))</f>
        <v/>
      </c>
      <c r="N702" s="484"/>
      <c r="O702" s="392" t="str">
        <f t="shared" si="132"/>
        <v/>
      </c>
      <c r="P702" s="392" t="str">
        <f>IF(Y702="","",VLOOKUP(G702,'Danh mục CODE'!$D$2:$I$1880,5,0))</f>
        <v/>
      </c>
      <c r="Q702" s="392"/>
      <c r="R702" s="392" t="str">
        <f t="shared" si="133"/>
        <v/>
      </c>
      <c r="S702" s="394" t="e">
        <f t="shared" si="134"/>
        <v>#VALUE!</v>
      </c>
      <c r="T702" s="394" t="str">
        <f t="shared" si="137"/>
        <v/>
      </c>
      <c r="U702" s="394" t="str">
        <f t="shared" si="138"/>
        <v/>
      </c>
      <c r="V702" s="424" t="str">
        <f t="shared" si="141"/>
        <v/>
      </c>
      <c r="W702" s="21"/>
      <c r="X702" s="515"/>
      <c r="Y702" s="515"/>
      <c r="Z702" s="513"/>
      <c r="AA702" s="514"/>
    </row>
    <row r="703" spans="1:27">
      <c r="A703" s="50">
        <f t="shared" si="139"/>
        <v>698</v>
      </c>
      <c r="B703" s="580"/>
      <c r="C703" s="23" t="s">
        <v>742</v>
      </c>
      <c r="D703" s="489"/>
      <c r="E703" s="318" t="str">
        <f>IF(G703="","",VLOOKUP(G703,'Danh mục CODE'!$D$2:$J$20064,7,0))</f>
        <v/>
      </c>
      <c r="F703" s="28" t="str">
        <f>IF(E703="","",VLOOKUP(E703,'TONG HOP'!$E$8:$W$1883,19,0))</f>
        <v/>
      </c>
      <c r="G703" s="315"/>
      <c r="H703" s="226" t="str">
        <f>IF(E703="","",VLOOKUP(G703,'TONG HOP'!$C$8:$E$799,2,0))</f>
        <v/>
      </c>
      <c r="I703" s="226" t="str">
        <f>IF(B703="","",VLOOKUP(G703,'TONG HOP'!$C$8:$F$799,4,0))</f>
        <v/>
      </c>
      <c r="J703" s="63" t="str">
        <f t="shared" si="135"/>
        <v/>
      </c>
      <c r="K703" s="63" t="str">
        <f t="shared" si="136"/>
        <v/>
      </c>
      <c r="L703" s="63">
        <f t="shared" si="140"/>
        <v>0</v>
      </c>
      <c r="M703" s="392" t="str">
        <f>IF(Y703="","",VLOOKUP(G703,'Danh mục CODE'!$D$2:$I$1880,4,0))</f>
        <v/>
      </c>
      <c r="N703" s="484"/>
      <c r="O703" s="392" t="str">
        <f t="shared" si="132"/>
        <v/>
      </c>
      <c r="P703" s="392" t="str">
        <f>IF(Y703="","",VLOOKUP(G703,'Danh mục CODE'!$D$2:$I$1880,5,0))</f>
        <v/>
      </c>
      <c r="Q703" s="392"/>
      <c r="R703" s="392" t="str">
        <f t="shared" si="133"/>
        <v/>
      </c>
      <c r="S703" s="394" t="e">
        <f t="shared" si="134"/>
        <v>#VALUE!</v>
      </c>
      <c r="T703" s="394" t="str">
        <f t="shared" si="137"/>
        <v/>
      </c>
      <c r="U703" s="394" t="str">
        <f t="shared" si="138"/>
        <v/>
      </c>
      <c r="V703" s="424" t="str">
        <f t="shared" si="141"/>
        <v/>
      </c>
      <c r="W703" s="21"/>
      <c r="X703" s="515"/>
      <c r="Y703" s="515"/>
      <c r="Z703" s="513"/>
      <c r="AA703" s="514"/>
    </row>
    <row r="704" spans="1:27">
      <c r="A704" s="50">
        <f t="shared" si="139"/>
        <v>699</v>
      </c>
      <c r="B704" s="580"/>
      <c r="C704" s="23" t="s">
        <v>742</v>
      </c>
      <c r="D704" s="489"/>
      <c r="E704" s="318" t="str">
        <f>IF(G704="","",VLOOKUP(G704,'Danh mục CODE'!$D$2:$J$20064,7,0))</f>
        <v/>
      </c>
      <c r="F704" s="28" t="str">
        <f>IF(E704="","",VLOOKUP(E704,'TONG HOP'!$E$8:$W$1883,19,0))</f>
        <v/>
      </c>
      <c r="G704" s="315"/>
      <c r="H704" s="226" t="str">
        <f>IF(E704="","",VLOOKUP(G704,'TONG HOP'!$C$8:$E$799,2,0))</f>
        <v/>
      </c>
      <c r="I704" s="226" t="str">
        <f>IF(B704="","",VLOOKUP(G704,'TONG HOP'!$C$8:$F$799,4,0))</f>
        <v/>
      </c>
      <c r="J704" s="63" t="str">
        <f t="shared" si="135"/>
        <v/>
      </c>
      <c r="K704" s="63" t="str">
        <f t="shared" si="136"/>
        <v/>
      </c>
      <c r="L704" s="63">
        <f t="shared" si="140"/>
        <v>0</v>
      </c>
      <c r="M704" s="392" t="str">
        <f>IF(Y704="","",VLOOKUP(G704,'Danh mục CODE'!$D$2:$I$1880,4,0))</f>
        <v/>
      </c>
      <c r="N704" s="484"/>
      <c r="O704" s="392" t="str">
        <f t="shared" si="132"/>
        <v/>
      </c>
      <c r="P704" s="392" t="str">
        <f>IF(Y704="","",VLOOKUP(G704,'Danh mục CODE'!$D$2:$I$1880,5,0))</f>
        <v/>
      </c>
      <c r="Q704" s="392"/>
      <c r="R704" s="392" t="str">
        <f t="shared" si="133"/>
        <v/>
      </c>
      <c r="S704" s="394" t="e">
        <f t="shared" si="134"/>
        <v>#VALUE!</v>
      </c>
      <c r="T704" s="394" t="str">
        <f t="shared" si="137"/>
        <v/>
      </c>
      <c r="U704" s="394" t="str">
        <f t="shared" si="138"/>
        <v/>
      </c>
      <c r="V704" s="424" t="str">
        <f t="shared" si="141"/>
        <v/>
      </c>
      <c r="W704" s="21"/>
      <c r="X704" s="515"/>
      <c r="Y704" s="515"/>
      <c r="Z704" s="513"/>
      <c r="AA704" s="514"/>
    </row>
    <row r="705" spans="1:27">
      <c r="A705" s="50">
        <f t="shared" si="139"/>
        <v>700</v>
      </c>
      <c r="B705" s="580"/>
      <c r="C705" s="23" t="s">
        <v>742</v>
      </c>
      <c r="D705" s="489"/>
      <c r="E705" s="318" t="str">
        <f>IF(G705="","",VLOOKUP(G705,'Danh mục CODE'!$D$2:$J$20064,7,0))</f>
        <v/>
      </c>
      <c r="F705" s="28" t="str">
        <f>IF(E705="","",VLOOKUP(E705,'TONG HOP'!$E$8:$W$1883,19,0))</f>
        <v/>
      </c>
      <c r="G705" s="315"/>
      <c r="H705" s="226" t="str">
        <f>IF(E705="","",VLOOKUP(G705,'TONG HOP'!$C$8:$E$799,2,0))</f>
        <v/>
      </c>
      <c r="I705" s="226" t="str">
        <f>IF(B705="","",VLOOKUP(G705,'TONG HOP'!$C$8:$F$799,4,0))</f>
        <v/>
      </c>
      <c r="J705" s="63" t="str">
        <f t="shared" si="135"/>
        <v/>
      </c>
      <c r="K705" s="63" t="str">
        <f t="shared" si="136"/>
        <v/>
      </c>
      <c r="L705" s="63">
        <f t="shared" si="140"/>
        <v>0</v>
      </c>
      <c r="M705" s="392" t="str">
        <f>IF(Y705="","",VLOOKUP(G705,'Danh mục CODE'!$D$2:$I$1880,4,0))</f>
        <v/>
      </c>
      <c r="N705" s="484"/>
      <c r="O705" s="392" t="str">
        <f t="shared" si="132"/>
        <v/>
      </c>
      <c r="P705" s="392" t="str">
        <f>IF(Y705="","",VLOOKUP(G705,'Danh mục CODE'!$D$2:$I$1880,5,0))</f>
        <v/>
      </c>
      <c r="Q705" s="392"/>
      <c r="R705" s="392" t="str">
        <f t="shared" si="133"/>
        <v/>
      </c>
      <c r="S705" s="394" t="e">
        <f t="shared" si="134"/>
        <v>#VALUE!</v>
      </c>
      <c r="T705" s="394" t="str">
        <f t="shared" si="137"/>
        <v/>
      </c>
      <c r="U705" s="394" t="str">
        <f t="shared" si="138"/>
        <v/>
      </c>
      <c r="V705" s="424" t="str">
        <f t="shared" si="141"/>
        <v/>
      </c>
      <c r="W705" s="21"/>
      <c r="X705" s="515"/>
      <c r="Y705" s="515"/>
      <c r="Z705" s="513"/>
      <c r="AA705" s="514"/>
    </row>
    <row r="706" spans="1:27">
      <c r="A706" s="50">
        <f t="shared" si="139"/>
        <v>701</v>
      </c>
      <c r="B706" s="580"/>
      <c r="C706" s="23" t="s">
        <v>742</v>
      </c>
      <c r="D706" s="489"/>
      <c r="E706" s="318" t="str">
        <f>IF(G706="","",VLOOKUP(G706,'Danh mục CODE'!$D$2:$J$20064,7,0))</f>
        <v/>
      </c>
      <c r="F706" s="28" t="str">
        <f>IF(E706="","",VLOOKUP(E706,'TONG HOP'!$E$8:$W$1883,19,0))</f>
        <v/>
      </c>
      <c r="G706" s="315"/>
      <c r="H706" s="226" t="str">
        <f>IF(E706="","",VLOOKUP(G706,'TONG HOP'!$C$8:$E$799,2,0))</f>
        <v/>
      </c>
      <c r="I706" s="226" t="str">
        <f>IF(B706="","",VLOOKUP(G706,'TONG HOP'!$C$8:$F$799,4,0))</f>
        <v/>
      </c>
      <c r="J706" s="63" t="str">
        <f t="shared" si="135"/>
        <v/>
      </c>
      <c r="K706" s="63" t="str">
        <f t="shared" si="136"/>
        <v/>
      </c>
      <c r="L706" s="63">
        <f t="shared" si="140"/>
        <v>0</v>
      </c>
      <c r="M706" s="392" t="str">
        <f>IF(Y706="","",VLOOKUP(G706,'Danh mục CODE'!$D$2:$I$1880,4,0))</f>
        <v/>
      </c>
      <c r="N706" s="484"/>
      <c r="O706" s="392" t="str">
        <f t="shared" si="132"/>
        <v/>
      </c>
      <c r="P706" s="392" t="str">
        <f>IF(Y706="","",VLOOKUP(G706,'Danh mục CODE'!$D$2:$I$1880,5,0))</f>
        <v/>
      </c>
      <c r="Q706" s="392"/>
      <c r="R706" s="392" t="str">
        <f t="shared" si="133"/>
        <v/>
      </c>
      <c r="S706" s="394" t="e">
        <f t="shared" si="134"/>
        <v>#VALUE!</v>
      </c>
      <c r="T706" s="394" t="str">
        <f t="shared" si="137"/>
        <v/>
      </c>
      <c r="U706" s="394" t="str">
        <f t="shared" si="138"/>
        <v/>
      </c>
      <c r="V706" s="424" t="str">
        <f t="shared" si="141"/>
        <v/>
      </c>
      <c r="W706" s="21"/>
      <c r="X706" s="515"/>
      <c r="Y706" s="515"/>
      <c r="Z706" s="513"/>
      <c r="AA706" s="514"/>
    </row>
    <row r="707" spans="1:27">
      <c r="A707" s="50">
        <f t="shared" si="139"/>
        <v>702</v>
      </c>
      <c r="B707" s="580"/>
      <c r="C707" s="23" t="s">
        <v>742</v>
      </c>
      <c r="D707" s="489"/>
      <c r="E707" s="318" t="str">
        <f>IF(G707="","",VLOOKUP(G707,'Danh mục CODE'!$D$2:$J$20064,7,0))</f>
        <v/>
      </c>
      <c r="F707" s="28" t="str">
        <f>IF(E707="","",VLOOKUP(E707,'TONG HOP'!$E$8:$W$1883,19,0))</f>
        <v/>
      </c>
      <c r="G707" s="315"/>
      <c r="H707" s="226" t="str">
        <f>IF(E707="","",VLOOKUP(G707,'TONG HOP'!$C$8:$E$799,2,0))</f>
        <v/>
      </c>
      <c r="I707" s="226" t="str">
        <f>IF(B707="","",VLOOKUP(G707,'TONG HOP'!$C$8:$F$799,4,0))</f>
        <v/>
      </c>
      <c r="J707" s="63" t="str">
        <f t="shared" si="135"/>
        <v/>
      </c>
      <c r="K707" s="63" t="str">
        <f t="shared" si="136"/>
        <v/>
      </c>
      <c r="L707" s="63">
        <f t="shared" si="140"/>
        <v>0</v>
      </c>
      <c r="M707" s="392" t="str">
        <f>IF(Y707="","",VLOOKUP(G707,'Danh mục CODE'!$D$2:$I$1880,4,0))</f>
        <v/>
      </c>
      <c r="N707" s="484"/>
      <c r="O707" s="392" t="str">
        <f t="shared" si="132"/>
        <v/>
      </c>
      <c r="P707" s="392" t="str">
        <f>IF(Y707="","",VLOOKUP(G707,'Danh mục CODE'!$D$2:$I$1880,5,0))</f>
        <v/>
      </c>
      <c r="Q707" s="392"/>
      <c r="R707" s="392" t="str">
        <f t="shared" si="133"/>
        <v/>
      </c>
      <c r="S707" s="394" t="e">
        <f t="shared" si="134"/>
        <v>#VALUE!</v>
      </c>
      <c r="T707" s="394" t="str">
        <f t="shared" si="137"/>
        <v/>
      </c>
      <c r="U707" s="394" t="str">
        <f t="shared" si="138"/>
        <v/>
      </c>
      <c r="V707" s="424" t="str">
        <f t="shared" si="141"/>
        <v/>
      </c>
      <c r="W707" s="21"/>
      <c r="X707" s="515"/>
      <c r="Y707" s="515"/>
      <c r="Z707" s="513"/>
      <c r="AA707" s="514"/>
    </row>
    <row r="708" spans="1:27">
      <c r="A708" s="50">
        <f t="shared" si="139"/>
        <v>703</v>
      </c>
      <c r="B708" s="580"/>
      <c r="C708" s="23" t="s">
        <v>742</v>
      </c>
      <c r="D708" s="489"/>
      <c r="E708" s="318" t="str">
        <f>IF(G708="","",VLOOKUP(G708,'Danh mục CODE'!$D$2:$J$20064,7,0))</f>
        <v/>
      </c>
      <c r="F708" s="28" t="str">
        <f>IF(E708="","",VLOOKUP(E708,'TONG HOP'!$E$8:$W$1883,19,0))</f>
        <v/>
      </c>
      <c r="G708" s="17"/>
      <c r="H708" s="226" t="str">
        <f>IF(E708="","",VLOOKUP(G708,'TONG HOP'!$C$8:$E$799,2,0))</f>
        <v/>
      </c>
      <c r="I708" s="226" t="str">
        <f>IF(B708="","",VLOOKUP(G708,'TONG HOP'!$C$8:$F$799,4,0))</f>
        <v/>
      </c>
      <c r="J708" s="63" t="str">
        <f t="shared" si="135"/>
        <v/>
      </c>
      <c r="K708" s="63" t="str">
        <f t="shared" si="136"/>
        <v/>
      </c>
      <c r="L708" s="63">
        <f t="shared" si="140"/>
        <v>0</v>
      </c>
      <c r="M708" s="392" t="str">
        <f>IF(Y708="","",VLOOKUP(G708,'Danh mục CODE'!$D$2:$I$1880,4,0))</f>
        <v/>
      </c>
      <c r="N708" s="484"/>
      <c r="O708" s="392" t="str">
        <f t="shared" si="132"/>
        <v/>
      </c>
      <c r="P708" s="392" t="str">
        <f>IF(Y708="","",VLOOKUP(G708,'Danh mục CODE'!$D$2:$I$1880,5,0))</f>
        <v/>
      </c>
      <c r="Q708" s="392"/>
      <c r="R708" s="392" t="str">
        <f t="shared" si="133"/>
        <v/>
      </c>
      <c r="S708" s="394" t="e">
        <f t="shared" si="134"/>
        <v>#VALUE!</v>
      </c>
      <c r="T708" s="394" t="str">
        <f t="shared" si="137"/>
        <v/>
      </c>
      <c r="U708" s="394" t="str">
        <f t="shared" si="138"/>
        <v/>
      </c>
      <c r="V708" s="424" t="str">
        <f t="shared" si="141"/>
        <v/>
      </c>
      <c r="W708" s="21"/>
      <c r="X708" s="515"/>
      <c r="Y708" s="515"/>
      <c r="Z708" s="513"/>
      <c r="AA708" s="581"/>
    </row>
    <row r="709" spans="1:27">
      <c r="A709" s="50">
        <f t="shared" si="139"/>
        <v>704</v>
      </c>
      <c r="B709" s="580"/>
      <c r="C709" s="23" t="s">
        <v>742</v>
      </c>
      <c r="D709" s="489"/>
      <c r="E709" s="318" t="str">
        <f>IF(G709="","",VLOOKUP(G709,'Danh mục CODE'!$D$2:$J$20064,7,0))</f>
        <v/>
      </c>
      <c r="F709" s="28" t="str">
        <f>IF(E709="","",VLOOKUP(E709,'TONG HOP'!$E$8:$W$1883,19,0))</f>
        <v/>
      </c>
      <c r="G709" s="17"/>
      <c r="H709" s="226" t="str">
        <f>IF(E709="","",VLOOKUP(G709,'TONG HOP'!$C$8:$E$799,2,0))</f>
        <v/>
      </c>
      <c r="I709" s="226" t="str">
        <f>IF(B709="","",VLOOKUP(G709,'TONG HOP'!$C$8:$F$799,4,0))</f>
        <v/>
      </c>
      <c r="J709" s="63" t="str">
        <f t="shared" si="135"/>
        <v/>
      </c>
      <c r="K709" s="63" t="str">
        <f t="shared" si="136"/>
        <v/>
      </c>
      <c r="L709" s="63">
        <f t="shared" si="140"/>
        <v>0</v>
      </c>
      <c r="M709" s="392" t="str">
        <f>IF(Y709="","",VLOOKUP(G709,'Danh mục CODE'!$D$2:$I$1880,4,0))</f>
        <v/>
      </c>
      <c r="N709" s="484"/>
      <c r="O709" s="392" t="str">
        <f t="shared" si="132"/>
        <v/>
      </c>
      <c r="P709" s="392" t="str">
        <f>IF(Y709="","",VLOOKUP(G709,'Danh mục CODE'!$D$2:$I$1880,5,0))</f>
        <v/>
      </c>
      <c r="Q709" s="392"/>
      <c r="R709" s="392" t="str">
        <f t="shared" si="133"/>
        <v/>
      </c>
      <c r="S709" s="394" t="e">
        <f t="shared" si="134"/>
        <v>#VALUE!</v>
      </c>
      <c r="T709" s="394" t="str">
        <f t="shared" si="137"/>
        <v/>
      </c>
      <c r="U709" s="394" t="str">
        <f t="shared" si="138"/>
        <v/>
      </c>
      <c r="V709" s="424" t="str">
        <f t="shared" si="141"/>
        <v/>
      </c>
      <c r="W709" s="21"/>
      <c r="X709" s="515"/>
      <c r="Y709" s="515"/>
      <c r="Z709" s="513"/>
      <c r="AA709" s="581"/>
    </row>
    <row r="710" spans="1:27">
      <c r="A710" s="50">
        <f t="shared" si="139"/>
        <v>705</v>
      </c>
      <c r="B710" s="580"/>
      <c r="C710" s="23" t="s">
        <v>742</v>
      </c>
      <c r="D710" s="489"/>
      <c r="E710" s="318" t="str">
        <f>IF(G710="","",VLOOKUP(G710,'Danh mục CODE'!$D$2:$J$20064,7,0))</f>
        <v/>
      </c>
      <c r="F710" s="28" t="str">
        <f>IF(E710="","",VLOOKUP(E710,'TONG HOP'!$E$8:$W$1883,19,0))</f>
        <v/>
      </c>
      <c r="G710" s="315"/>
      <c r="H710" s="226" t="str">
        <f>IF(E710="","",VLOOKUP(G710,'TONG HOP'!$C$8:$E$799,2,0))</f>
        <v/>
      </c>
      <c r="I710" s="226" t="str">
        <f>IF(B710="","",VLOOKUP(G710,'TONG HOP'!$C$8:$F$799,4,0))</f>
        <v/>
      </c>
      <c r="J710" s="63" t="str">
        <f t="shared" si="135"/>
        <v/>
      </c>
      <c r="K710" s="63" t="str">
        <f t="shared" si="136"/>
        <v/>
      </c>
      <c r="L710" s="63">
        <f t="shared" si="140"/>
        <v>0</v>
      </c>
      <c r="M710" s="392" t="str">
        <f>IF(Y710="","",VLOOKUP(G710,'Danh mục CODE'!$D$2:$I$1880,4,0))</f>
        <v/>
      </c>
      <c r="N710" s="484"/>
      <c r="O710" s="392" t="str">
        <f t="shared" ref="O710:O773" si="142">IF(X710="","",IF(M710-N710&lt;0,-(M710-N710),0))</f>
        <v/>
      </c>
      <c r="P710" s="392" t="str">
        <f>IF(Y710="","",VLOOKUP(G710,'Danh mục CODE'!$D$2:$I$1880,5,0))</f>
        <v/>
      </c>
      <c r="Q710" s="392"/>
      <c r="R710" s="392" t="str">
        <f t="shared" ref="R710:R773" si="143">IF(X710="","",IF(P710-Q710&lt;0,-(P710-Q710),0))</f>
        <v/>
      </c>
      <c r="S710" s="394" t="e">
        <f t="shared" ref="S710:S773" si="144">IF(T710=0,"",J710-T710-U710)</f>
        <v>#VALUE!</v>
      </c>
      <c r="T710" s="394" t="str">
        <f t="shared" si="137"/>
        <v/>
      </c>
      <c r="U710" s="394" t="str">
        <f t="shared" si="138"/>
        <v/>
      </c>
      <c r="V710" s="424" t="str">
        <f t="shared" si="141"/>
        <v/>
      </c>
      <c r="W710" s="21"/>
      <c r="X710" s="515"/>
      <c r="Y710" s="515"/>
      <c r="Z710" s="513"/>
      <c r="AA710" s="514"/>
    </row>
    <row r="711" spans="1:27">
      <c r="A711" s="50">
        <f t="shared" si="139"/>
        <v>706</v>
      </c>
      <c r="B711" s="580"/>
      <c r="C711" s="23" t="s">
        <v>742</v>
      </c>
      <c r="D711" s="489"/>
      <c r="E711" s="318" t="str">
        <f>IF(G711="","",VLOOKUP(G711,'Danh mục CODE'!$D$2:$J$20064,7,0))</f>
        <v/>
      </c>
      <c r="F711" s="28" t="str">
        <f>IF(E711="","",VLOOKUP(E711,'TONG HOP'!$E$8:$W$1883,19,0))</f>
        <v/>
      </c>
      <c r="G711" s="315"/>
      <c r="H711" s="226" t="str">
        <f>IF(E711="","",VLOOKUP(G711,'TONG HOP'!$C$8:$E$799,2,0))</f>
        <v/>
      </c>
      <c r="I711" s="226" t="str">
        <f>IF(B711="","",VLOOKUP(G711,'TONG HOP'!$C$8:$F$799,4,0))</f>
        <v/>
      </c>
      <c r="J711" s="63" t="str">
        <f t="shared" ref="J711:J774" si="145">IF(X711="","",K711-K711*M711)</f>
        <v/>
      </c>
      <c r="K711" s="63" t="str">
        <f t="shared" ref="K711:K774" si="146">IF(AND(X711="",N711="",Q711="",R711=""),"",L711-L711*O711-(L711-L711*O711)*R711)</f>
        <v/>
      </c>
      <c r="L711" s="63">
        <f t="shared" si="140"/>
        <v>0</v>
      </c>
      <c r="M711" s="392" t="str">
        <f>IF(Y711="","",VLOOKUP(G711,'Danh mục CODE'!$D$2:$I$1880,4,0))</f>
        <v/>
      </c>
      <c r="N711" s="484"/>
      <c r="O711" s="392" t="str">
        <f t="shared" si="142"/>
        <v/>
      </c>
      <c r="P711" s="392" t="str">
        <f>IF(Y711="","",VLOOKUP(G711,'Danh mục CODE'!$D$2:$I$1880,5,0))</f>
        <v/>
      </c>
      <c r="Q711" s="392"/>
      <c r="R711" s="392" t="str">
        <f t="shared" si="143"/>
        <v/>
      </c>
      <c r="S711" s="394" t="e">
        <f t="shared" si="144"/>
        <v>#VALUE!</v>
      </c>
      <c r="T711" s="394" t="str">
        <f t="shared" si="137"/>
        <v/>
      </c>
      <c r="U711" s="394" t="str">
        <f t="shared" si="138"/>
        <v/>
      </c>
      <c r="V711" s="424" t="str">
        <f t="shared" si="141"/>
        <v/>
      </c>
      <c r="W711" s="21"/>
      <c r="X711" s="515"/>
      <c r="Y711" s="515"/>
      <c r="Z711" s="513"/>
      <c r="AA711" s="514"/>
    </row>
    <row r="712" spans="1:27">
      <c r="A712" s="50">
        <f t="shared" si="139"/>
        <v>707</v>
      </c>
      <c r="B712" s="580"/>
      <c r="C712" s="23" t="s">
        <v>742</v>
      </c>
      <c r="D712" s="489"/>
      <c r="E712" s="318" t="str">
        <f>IF(G712="","",VLOOKUP(G712,'Danh mục CODE'!$D$2:$J$20064,7,0))</f>
        <v/>
      </c>
      <c r="F712" s="28" t="str">
        <f>IF(E712="","",VLOOKUP(E712,'TONG HOP'!$E$8:$W$1883,19,0))</f>
        <v/>
      </c>
      <c r="G712" s="315"/>
      <c r="H712" s="226" t="str">
        <f>IF(E712="","",VLOOKUP(G712,'TONG HOP'!$C$8:$E$799,2,0))</f>
        <v/>
      </c>
      <c r="I712" s="226" t="str">
        <f>IF(B712="","",VLOOKUP(G712,'TONG HOP'!$C$8:$F$799,4,0))</f>
        <v/>
      </c>
      <c r="J712" s="63" t="str">
        <f t="shared" si="145"/>
        <v/>
      </c>
      <c r="K712" s="63" t="str">
        <f t="shared" si="146"/>
        <v/>
      </c>
      <c r="L712" s="63">
        <f t="shared" si="140"/>
        <v>0</v>
      </c>
      <c r="M712" s="392" t="str">
        <f>IF(Y712="","",VLOOKUP(G712,'Danh mục CODE'!$D$2:$I$1880,4,0))</f>
        <v/>
      </c>
      <c r="N712" s="484"/>
      <c r="O712" s="392" t="str">
        <f t="shared" si="142"/>
        <v/>
      </c>
      <c r="P712" s="392" t="str">
        <f>IF(Y712="","",VLOOKUP(G712,'Danh mục CODE'!$D$2:$I$1880,5,0))</f>
        <v/>
      </c>
      <c r="Q712" s="392"/>
      <c r="R712" s="392" t="str">
        <f t="shared" si="143"/>
        <v/>
      </c>
      <c r="S712" s="394" t="e">
        <f t="shared" si="144"/>
        <v>#VALUE!</v>
      </c>
      <c r="T712" s="394" t="str">
        <f t="shared" si="137"/>
        <v/>
      </c>
      <c r="U712" s="394" t="str">
        <f t="shared" si="138"/>
        <v/>
      </c>
      <c r="V712" s="424" t="str">
        <f t="shared" si="141"/>
        <v/>
      </c>
      <c r="W712" s="21"/>
      <c r="X712" s="515"/>
      <c r="Y712" s="515"/>
      <c r="Z712" s="513"/>
      <c r="AA712" s="514"/>
    </row>
    <row r="713" spans="1:27">
      <c r="A713" s="50">
        <f t="shared" si="139"/>
        <v>708</v>
      </c>
      <c r="B713" s="580"/>
      <c r="C713" s="23" t="s">
        <v>742</v>
      </c>
      <c r="D713" s="489"/>
      <c r="E713" s="318" t="str">
        <f>IF(G713="","",VLOOKUP(G713,'Danh mục CODE'!$D$2:$J$20064,7,0))</f>
        <v/>
      </c>
      <c r="F713" s="28" t="str">
        <f>IF(E713="","",VLOOKUP(E713,'TONG HOP'!$E$8:$W$1883,19,0))</f>
        <v/>
      </c>
      <c r="G713" s="315"/>
      <c r="H713" s="226" t="str">
        <f>IF(E713="","",VLOOKUP(G713,'TONG HOP'!$C$8:$E$799,2,0))</f>
        <v/>
      </c>
      <c r="I713" s="226" t="str">
        <f>IF(B713="","",VLOOKUP(G713,'TONG HOP'!$C$8:$F$799,4,0))</f>
        <v/>
      </c>
      <c r="J713" s="63" t="str">
        <f t="shared" si="145"/>
        <v/>
      </c>
      <c r="K713" s="63" t="str">
        <f t="shared" si="146"/>
        <v/>
      </c>
      <c r="L713" s="63">
        <f t="shared" si="140"/>
        <v>0</v>
      </c>
      <c r="M713" s="392" t="str">
        <f>IF(Y713="","",VLOOKUP(G713,'Danh mục CODE'!$D$2:$I$1880,4,0))</f>
        <v/>
      </c>
      <c r="N713" s="484"/>
      <c r="O713" s="392" t="str">
        <f t="shared" si="142"/>
        <v/>
      </c>
      <c r="P713" s="392" t="str">
        <f>IF(Y713="","",VLOOKUP(G713,'Danh mục CODE'!$D$2:$I$1880,5,0))</f>
        <v/>
      </c>
      <c r="Q713" s="392"/>
      <c r="R713" s="392" t="str">
        <f t="shared" si="143"/>
        <v/>
      </c>
      <c r="S713" s="394" t="e">
        <f t="shared" si="144"/>
        <v>#VALUE!</v>
      </c>
      <c r="T713" s="394" t="str">
        <f t="shared" ref="T713:T776" si="147">IF(X713="","",IF(Q713&lt;P713,K713*Q713,K713*P713))</f>
        <v/>
      </c>
      <c r="U713" s="394" t="str">
        <f t="shared" ref="U713:U776" si="148">IF(X713="","",K713*R713)</f>
        <v/>
      </c>
      <c r="V713" s="424" t="str">
        <f t="shared" si="141"/>
        <v/>
      </c>
      <c r="W713" s="21"/>
      <c r="X713" s="515"/>
      <c r="Y713" s="515"/>
      <c r="Z713" s="513"/>
      <c r="AA713" s="514"/>
    </row>
    <row r="714" spans="1:27">
      <c r="A714" s="50">
        <f t="shared" si="139"/>
        <v>709</v>
      </c>
      <c r="B714" s="580"/>
      <c r="C714" s="23" t="s">
        <v>742</v>
      </c>
      <c r="D714" s="489"/>
      <c r="E714" s="318" t="str">
        <f>IF(G714="","",VLOOKUP(G714,'Danh mục CODE'!$D$2:$J$20064,7,0))</f>
        <v/>
      </c>
      <c r="F714" s="28" t="str">
        <f>IF(E714="","",VLOOKUP(E714,'TONG HOP'!$E$8:$W$1883,19,0))</f>
        <v/>
      </c>
      <c r="G714" s="315"/>
      <c r="H714" s="226" t="str">
        <f>IF(E714="","",VLOOKUP(G714,'TONG HOP'!$C$8:$E$799,2,0))</f>
        <v/>
      </c>
      <c r="I714" s="226" t="str">
        <f>IF(B714="","",VLOOKUP(G714,'TONG HOP'!$C$8:$F$799,4,0))</f>
        <v/>
      </c>
      <c r="J714" s="63" t="str">
        <f t="shared" si="145"/>
        <v/>
      </c>
      <c r="K714" s="63" t="str">
        <f t="shared" si="146"/>
        <v/>
      </c>
      <c r="L714" s="63">
        <f t="shared" si="140"/>
        <v>0</v>
      </c>
      <c r="M714" s="392" t="str">
        <f>IF(Y714="","",VLOOKUP(G714,'Danh mục CODE'!$D$2:$I$1880,4,0))</f>
        <v/>
      </c>
      <c r="N714" s="484"/>
      <c r="O714" s="392" t="str">
        <f t="shared" si="142"/>
        <v/>
      </c>
      <c r="P714" s="392" t="str">
        <f>IF(Y714="","",VLOOKUP(G714,'Danh mục CODE'!$D$2:$I$1880,5,0))</f>
        <v/>
      </c>
      <c r="Q714" s="392"/>
      <c r="R714" s="392" t="str">
        <f t="shared" si="143"/>
        <v/>
      </c>
      <c r="S714" s="394" t="e">
        <f t="shared" si="144"/>
        <v>#VALUE!</v>
      </c>
      <c r="T714" s="394" t="str">
        <f t="shared" si="147"/>
        <v/>
      </c>
      <c r="U714" s="394" t="str">
        <f t="shared" si="148"/>
        <v/>
      </c>
      <c r="V714" s="424" t="str">
        <f t="shared" si="141"/>
        <v/>
      </c>
      <c r="W714" s="21"/>
      <c r="X714" s="515"/>
      <c r="Y714" s="515"/>
      <c r="Z714" s="513"/>
      <c r="AA714" s="514"/>
    </row>
    <row r="715" spans="1:27">
      <c r="A715" s="50">
        <f t="shared" si="139"/>
        <v>710</v>
      </c>
      <c r="B715" s="580"/>
      <c r="C715" s="23" t="s">
        <v>742</v>
      </c>
      <c r="D715" s="489"/>
      <c r="E715" s="318" t="str">
        <f>IF(G715="","",VLOOKUP(G715,'Danh mục CODE'!$D$2:$J$20064,7,0))</f>
        <v/>
      </c>
      <c r="F715" s="28" t="str">
        <f>IF(E715="","",VLOOKUP(E715,'TONG HOP'!$E$8:$W$1883,19,0))</f>
        <v/>
      </c>
      <c r="G715" s="17"/>
      <c r="H715" s="226" t="str">
        <f>IF(E715="","",VLOOKUP(G715,'TONG HOP'!$C$8:$E$799,2,0))</f>
        <v/>
      </c>
      <c r="I715" s="226" t="str">
        <f>IF(B715="","",VLOOKUP(G715,'TONG HOP'!$C$8:$F$799,4,0))</f>
        <v/>
      </c>
      <c r="J715" s="63" t="str">
        <f t="shared" si="145"/>
        <v/>
      </c>
      <c r="K715" s="63" t="str">
        <f t="shared" si="146"/>
        <v/>
      </c>
      <c r="L715" s="63">
        <f t="shared" si="140"/>
        <v>0</v>
      </c>
      <c r="M715" s="392" t="str">
        <f>IF(Y715="","",VLOOKUP(G715,'Danh mục CODE'!$D$2:$I$1880,4,0))</f>
        <v/>
      </c>
      <c r="N715" s="484"/>
      <c r="O715" s="392" t="str">
        <f t="shared" si="142"/>
        <v/>
      </c>
      <c r="P715" s="392" t="str">
        <f>IF(Y715="","",VLOOKUP(G715,'Danh mục CODE'!$D$2:$I$1880,5,0))</f>
        <v/>
      </c>
      <c r="Q715" s="392"/>
      <c r="R715" s="392" t="str">
        <f t="shared" si="143"/>
        <v/>
      </c>
      <c r="S715" s="394" t="e">
        <f t="shared" si="144"/>
        <v>#VALUE!</v>
      </c>
      <c r="T715" s="394" t="str">
        <f t="shared" si="147"/>
        <v/>
      </c>
      <c r="U715" s="394" t="str">
        <f t="shared" si="148"/>
        <v/>
      </c>
      <c r="V715" s="424" t="str">
        <f t="shared" si="141"/>
        <v/>
      </c>
      <c r="W715" s="21"/>
      <c r="X715" s="515"/>
      <c r="Y715" s="515"/>
      <c r="Z715" s="513"/>
      <c r="AA715" s="514"/>
    </row>
    <row r="716" spans="1:27">
      <c r="A716" s="50">
        <f t="shared" si="139"/>
        <v>711</v>
      </c>
      <c r="B716" s="580"/>
      <c r="C716" s="23" t="s">
        <v>742</v>
      </c>
      <c r="D716" s="489"/>
      <c r="E716" s="318" t="str">
        <f>IF(G716="","",VLOOKUP(G716,'Danh mục CODE'!$D$2:$J$20064,7,0))</f>
        <v/>
      </c>
      <c r="F716" s="28" t="str">
        <f>IF(E716="","",VLOOKUP(E716,'TONG HOP'!$E$8:$W$1883,19,0))</f>
        <v/>
      </c>
      <c r="G716" s="315"/>
      <c r="H716" s="226" t="str">
        <f>IF(E716="","",VLOOKUP(G716,'TONG HOP'!$C$8:$E$799,2,0))</f>
        <v/>
      </c>
      <c r="I716" s="226" t="str">
        <f>IF(B716="","",VLOOKUP(G716,'TONG HOP'!$C$8:$F$799,4,0))</f>
        <v/>
      </c>
      <c r="J716" s="63" t="str">
        <f t="shared" si="145"/>
        <v/>
      </c>
      <c r="K716" s="63" t="str">
        <f t="shared" si="146"/>
        <v/>
      </c>
      <c r="L716" s="63">
        <f t="shared" si="140"/>
        <v>0</v>
      </c>
      <c r="M716" s="392" t="str">
        <f>IF(Y716="","",VLOOKUP(G716,'Danh mục CODE'!$D$2:$I$1880,4,0))</f>
        <v/>
      </c>
      <c r="N716" s="484"/>
      <c r="O716" s="392" t="str">
        <f t="shared" si="142"/>
        <v/>
      </c>
      <c r="P716" s="392" t="str">
        <f>IF(Y716="","",VLOOKUP(G716,'Danh mục CODE'!$D$2:$I$1880,5,0))</f>
        <v/>
      </c>
      <c r="Q716" s="392"/>
      <c r="R716" s="392" t="str">
        <f t="shared" si="143"/>
        <v/>
      </c>
      <c r="S716" s="394" t="e">
        <f t="shared" si="144"/>
        <v>#VALUE!</v>
      </c>
      <c r="T716" s="394" t="str">
        <f t="shared" si="147"/>
        <v/>
      </c>
      <c r="U716" s="394" t="str">
        <f t="shared" si="148"/>
        <v/>
      </c>
      <c r="V716" s="424" t="str">
        <f t="shared" si="141"/>
        <v/>
      </c>
      <c r="W716" s="21"/>
      <c r="X716" s="515"/>
      <c r="Y716" s="515"/>
      <c r="Z716" s="513"/>
      <c r="AA716" s="514"/>
    </row>
    <row r="717" spans="1:27">
      <c r="A717" s="50">
        <f t="shared" si="139"/>
        <v>712</v>
      </c>
      <c r="B717" s="580"/>
      <c r="C717" s="23" t="s">
        <v>742</v>
      </c>
      <c r="D717" s="489"/>
      <c r="E717" s="318" t="str">
        <f>IF(G717="","",VLOOKUP(G717,'Danh mục CODE'!$D$2:$J$20064,7,0))</f>
        <v/>
      </c>
      <c r="F717" s="28" t="str">
        <f>IF(E717="","",VLOOKUP(E717,'TONG HOP'!$E$8:$W$1883,19,0))</f>
        <v/>
      </c>
      <c r="G717" s="315"/>
      <c r="H717" s="226" t="str">
        <f>IF(E717="","",VLOOKUP(G717,'TONG HOP'!$C$8:$E$799,2,0))</f>
        <v/>
      </c>
      <c r="I717" s="226" t="str">
        <f>IF(B717="","",VLOOKUP(G717,'TONG HOP'!$C$8:$F$799,4,0))</f>
        <v/>
      </c>
      <c r="J717" s="63" t="str">
        <f t="shared" si="145"/>
        <v/>
      </c>
      <c r="K717" s="63" t="str">
        <f t="shared" si="146"/>
        <v/>
      </c>
      <c r="L717" s="63">
        <f t="shared" si="140"/>
        <v>0</v>
      </c>
      <c r="M717" s="392" t="str">
        <f>IF(Y717="","",VLOOKUP(G717,'Danh mục CODE'!$D$2:$I$1880,4,0))</f>
        <v/>
      </c>
      <c r="N717" s="484"/>
      <c r="O717" s="392" t="str">
        <f t="shared" si="142"/>
        <v/>
      </c>
      <c r="P717" s="392" t="str">
        <f>IF(Y717="","",VLOOKUP(G717,'Danh mục CODE'!$D$2:$I$1880,5,0))</f>
        <v/>
      </c>
      <c r="Q717" s="392"/>
      <c r="R717" s="392" t="str">
        <f t="shared" si="143"/>
        <v/>
      </c>
      <c r="S717" s="394" t="e">
        <f t="shared" si="144"/>
        <v>#VALUE!</v>
      </c>
      <c r="T717" s="394" t="str">
        <f t="shared" si="147"/>
        <v/>
      </c>
      <c r="U717" s="394" t="str">
        <f t="shared" si="148"/>
        <v/>
      </c>
      <c r="V717" s="424" t="str">
        <f t="shared" si="141"/>
        <v/>
      </c>
      <c r="W717" s="21"/>
      <c r="X717" s="515"/>
      <c r="Y717" s="515"/>
      <c r="Z717" s="513"/>
      <c r="AA717" s="514"/>
    </row>
    <row r="718" spans="1:27">
      <c r="A718" s="50">
        <f t="shared" si="139"/>
        <v>713</v>
      </c>
      <c r="B718" s="580"/>
      <c r="C718" s="23" t="s">
        <v>742</v>
      </c>
      <c r="D718" s="489"/>
      <c r="E718" s="318" t="str">
        <f>IF(G718="","",VLOOKUP(G718,'Danh mục CODE'!$D$2:$J$20064,7,0))</f>
        <v/>
      </c>
      <c r="F718" s="28" t="str">
        <f>IF(E718="","",VLOOKUP(E718,'TONG HOP'!$E$8:$W$1883,19,0))</f>
        <v/>
      </c>
      <c r="G718" s="315"/>
      <c r="H718" s="226" t="str">
        <f>IF(E718="","",VLOOKUP(G718,'TONG HOP'!$C$8:$E$799,2,0))</f>
        <v/>
      </c>
      <c r="I718" s="226" t="str">
        <f>IF(B718="","",VLOOKUP(G718,'TONG HOP'!$C$8:$F$799,4,0))</f>
        <v/>
      </c>
      <c r="J718" s="63" t="str">
        <f t="shared" si="145"/>
        <v/>
      </c>
      <c r="K718" s="63" t="str">
        <f t="shared" si="146"/>
        <v/>
      </c>
      <c r="L718" s="63">
        <f t="shared" si="140"/>
        <v>0</v>
      </c>
      <c r="M718" s="392" t="str">
        <f>IF(Y718="","",VLOOKUP(G718,'Danh mục CODE'!$D$2:$I$1880,4,0))</f>
        <v/>
      </c>
      <c r="N718" s="484"/>
      <c r="O718" s="392" t="str">
        <f t="shared" si="142"/>
        <v/>
      </c>
      <c r="P718" s="392" t="str">
        <f>IF(Y718="","",VLOOKUP(G718,'Danh mục CODE'!$D$2:$I$1880,5,0))</f>
        <v/>
      </c>
      <c r="Q718" s="392"/>
      <c r="R718" s="392" t="str">
        <f t="shared" si="143"/>
        <v/>
      </c>
      <c r="S718" s="394" t="e">
        <f t="shared" si="144"/>
        <v>#VALUE!</v>
      </c>
      <c r="T718" s="394" t="str">
        <f t="shared" si="147"/>
        <v/>
      </c>
      <c r="U718" s="394" t="str">
        <f t="shared" si="148"/>
        <v/>
      </c>
      <c r="V718" s="424" t="str">
        <f t="shared" si="141"/>
        <v/>
      </c>
      <c r="W718" s="21"/>
      <c r="X718" s="515"/>
      <c r="Y718" s="515"/>
      <c r="Z718" s="513"/>
      <c r="AA718" s="514"/>
    </row>
    <row r="719" spans="1:27">
      <c r="A719" s="50">
        <f t="shared" si="139"/>
        <v>714</v>
      </c>
      <c r="B719" s="580"/>
      <c r="C719" s="23" t="s">
        <v>742</v>
      </c>
      <c r="D719" s="489"/>
      <c r="E719" s="318" t="str">
        <f>IF(G719="","",VLOOKUP(G719,'Danh mục CODE'!$D$2:$J$20064,7,0))</f>
        <v/>
      </c>
      <c r="F719" s="28" t="str">
        <f>IF(E719="","",VLOOKUP(E719,'TONG HOP'!$E$8:$W$1883,19,0))</f>
        <v/>
      </c>
      <c r="G719" s="315"/>
      <c r="H719" s="226" t="str">
        <f>IF(E719="","",VLOOKUP(G719,'TONG HOP'!$C$8:$E$799,2,0))</f>
        <v/>
      </c>
      <c r="I719" s="226" t="str">
        <f>IF(B719="","",VLOOKUP(G719,'TONG HOP'!$C$8:$F$799,4,0))</f>
        <v/>
      </c>
      <c r="J719" s="63" t="str">
        <f t="shared" si="145"/>
        <v/>
      </c>
      <c r="K719" s="63" t="str">
        <f t="shared" si="146"/>
        <v/>
      </c>
      <c r="L719" s="63">
        <f t="shared" si="140"/>
        <v>0</v>
      </c>
      <c r="M719" s="392" t="str">
        <f>IF(Y719="","",VLOOKUP(G719,'Danh mục CODE'!$D$2:$I$1880,4,0))</f>
        <v/>
      </c>
      <c r="N719" s="484"/>
      <c r="O719" s="392" t="str">
        <f t="shared" si="142"/>
        <v/>
      </c>
      <c r="P719" s="392" t="str">
        <f>IF(Y719="","",VLOOKUP(G719,'Danh mục CODE'!$D$2:$I$1880,5,0))</f>
        <v/>
      </c>
      <c r="Q719" s="392"/>
      <c r="R719" s="392" t="str">
        <f t="shared" si="143"/>
        <v/>
      </c>
      <c r="S719" s="394" t="e">
        <f t="shared" si="144"/>
        <v>#VALUE!</v>
      </c>
      <c r="T719" s="394" t="str">
        <f t="shared" si="147"/>
        <v/>
      </c>
      <c r="U719" s="394" t="str">
        <f t="shared" si="148"/>
        <v/>
      </c>
      <c r="V719" s="424" t="str">
        <f t="shared" si="141"/>
        <v/>
      </c>
      <c r="W719" s="21"/>
      <c r="X719" s="515"/>
      <c r="Y719" s="515"/>
      <c r="Z719" s="513"/>
      <c r="AA719" s="514"/>
    </row>
    <row r="720" spans="1:27">
      <c r="A720" s="50">
        <f t="shared" si="139"/>
        <v>715</v>
      </c>
      <c r="B720" s="580"/>
      <c r="C720" s="23" t="s">
        <v>742</v>
      </c>
      <c r="D720" s="489"/>
      <c r="E720" s="318" t="str">
        <f>IF(G720="","",VLOOKUP(G720,'Danh mục CODE'!$D$2:$J$20064,7,0))</f>
        <v/>
      </c>
      <c r="F720" s="28" t="str">
        <f>IF(E720="","",VLOOKUP(E720,'TONG HOP'!$E$8:$W$1883,19,0))</f>
        <v/>
      </c>
      <c r="G720" s="315"/>
      <c r="H720" s="226" t="str">
        <f>IF(E720="","",VLOOKUP(G720,'TONG HOP'!$C$8:$E$799,2,0))</f>
        <v/>
      </c>
      <c r="I720" s="226" t="str">
        <f>IF(B720="","",VLOOKUP(G720,'TONG HOP'!$C$8:$F$799,4,0))</f>
        <v/>
      </c>
      <c r="J720" s="63" t="str">
        <f t="shared" si="145"/>
        <v/>
      </c>
      <c r="K720" s="63" t="str">
        <f t="shared" si="146"/>
        <v/>
      </c>
      <c r="L720" s="63">
        <f t="shared" si="140"/>
        <v>0</v>
      </c>
      <c r="M720" s="392" t="str">
        <f>IF(Y720="","",VLOOKUP(G720,'Danh mục CODE'!$D$2:$I$1880,4,0))</f>
        <v/>
      </c>
      <c r="N720" s="484"/>
      <c r="O720" s="392" t="str">
        <f t="shared" si="142"/>
        <v/>
      </c>
      <c r="P720" s="392" t="str">
        <f>IF(Y720="","",VLOOKUP(G720,'Danh mục CODE'!$D$2:$I$1880,5,0))</f>
        <v/>
      </c>
      <c r="Q720" s="392"/>
      <c r="R720" s="392" t="str">
        <f t="shared" si="143"/>
        <v/>
      </c>
      <c r="S720" s="394" t="e">
        <f t="shared" si="144"/>
        <v>#VALUE!</v>
      </c>
      <c r="T720" s="394" t="str">
        <f t="shared" si="147"/>
        <v/>
      </c>
      <c r="U720" s="394" t="str">
        <f t="shared" si="148"/>
        <v/>
      </c>
      <c r="V720" s="424" t="str">
        <f t="shared" si="141"/>
        <v/>
      </c>
      <c r="W720" s="21"/>
      <c r="X720" s="515"/>
      <c r="Y720" s="515"/>
      <c r="Z720" s="513"/>
      <c r="AA720" s="514"/>
    </row>
    <row r="721" spans="1:27">
      <c r="A721" s="50">
        <f t="shared" si="139"/>
        <v>716</v>
      </c>
      <c r="B721" s="580"/>
      <c r="C721" s="23" t="s">
        <v>742</v>
      </c>
      <c r="D721" s="489"/>
      <c r="E721" s="318" t="str">
        <f>IF(G721="","",VLOOKUP(G721,'Danh mục CODE'!$D$2:$J$20064,7,0))</f>
        <v/>
      </c>
      <c r="F721" s="28" t="str">
        <f>IF(E721="","",VLOOKUP(E721,'TONG HOP'!$E$8:$W$1883,19,0))</f>
        <v/>
      </c>
      <c r="G721" s="315"/>
      <c r="H721" s="226" t="str">
        <f>IF(E721="","",VLOOKUP(G721,'TONG HOP'!$C$8:$E$799,2,0))</f>
        <v/>
      </c>
      <c r="I721" s="226" t="str">
        <f>IF(B721="","",VLOOKUP(G721,'TONG HOP'!$C$8:$F$799,4,0))</f>
        <v/>
      </c>
      <c r="J721" s="63" t="str">
        <f t="shared" si="145"/>
        <v/>
      </c>
      <c r="K721" s="63" t="str">
        <f t="shared" si="146"/>
        <v/>
      </c>
      <c r="L721" s="63">
        <f t="shared" si="140"/>
        <v>0</v>
      </c>
      <c r="M721" s="392" t="str">
        <f>IF(Y721="","",VLOOKUP(G721,'Danh mục CODE'!$D$2:$I$1880,4,0))</f>
        <v/>
      </c>
      <c r="N721" s="484"/>
      <c r="O721" s="392" t="str">
        <f t="shared" si="142"/>
        <v/>
      </c>
      <c r="P721" s="392" t="str">
        <f>IF(Y721="","",VLOOKUP(G721,'Danh mục CODE'!$D$2:$I$1880,5,0))</f>
        <v/>
      </c>
      <c r="Q721" s="392"/>
      <c r="R721" s="392" t="str">
        <f t="shared" si="143"/>
        <v/>
      </c>
      <c r="S721" s="394" t="e">
        <f t="shared" si="144"/>
        <v>#VALUE!</v>
      </c>
      <c r="T721" s="394" t="str">
        <f t="shared" si="147"/>
        <v/>
      </c>
      <c r="U721" s="394" t="str">
        <f t="shared" si="148"/>
        <v/>
      </c>
      <c r="V721" s="424" t="str">
        <f t="shared" si="141"/>
        <v/>
      </c>
      <c r="W721" s="21"/>
      <c r="X721" s="515"/>
      <c r="Y721" s="515"/>
      <c r="Z721" s="513"/>
      <c r="AA721" s="514"/>
    </row>
    <row r="722" spans="1:27">
      <c r="A722" s="50">
        <f t="shared" si="139"/>
        <v>717</v>
      </c>
      <c r="B722" s="580"/>
      <c r="C722" s="23" t="s">
        <v>742</v>
      </c>
      <c r="D722" s="489"/>
      <c r="E722" s="318" t="str">
        <f>IF(G722="","",VLOOKUP(G722,'Danh mục CODE'!$D$2:$J$20064,7,0))</f>
        <v/>
      </c>
      <c r="F722" s="28" t="str">
        <f>IF(E722="","",VLOOKUP(E722,'TONG HOP'!$E$8:$W$1883,19,0))</f>
        <v/>
      </c>
      <c r="G722" s="17"/>
      <c r="H722" s="226" t="str">
        <f>IF(E722="","",VLOOKUP(G722,'TONG HOP'!$C$8:$E$799,2,0))</f>
        <v/>
      </c>
      <c r="I722" s="226" t="str">
        <f>IF(B722="","",VLOOKUP(G722,'TONG HOP'!$C$8:$F$799,4,0))</f>
        <v/>
      </c>
      <c r="J722" s="63" t="str">
        <f t="shared" si="145"/>
        <v/>
      </c>
      <c r="K722" s="63" t="str">
        <f t="shared" si="146"/>
        <v/>
      </c>
      <c r="L722" s="63">
        <f t="shared" si="140"/>
        <v>0</v>
      </c>
      <c r="M722" s="392" t="str">
        <f>IF(Y722="","",VLOOKUP(G722,'Danh mục CODE'!$D$2:$I$1880,4,0))</f>
        <v/>
      </c>
      <c r="N722" s="484"/>
      <c r="O722" s="392" t="str">
        <f t="shared" si="142"/>
        <v/>
      </c>
      <c r="P722" s="392" t="str">
        <f>IF(Y722="","",VLOOKUP(G722,'Danh mục CODE'!$D$2:$I$1880,5,0))</f>
        <v/>
      </c>
      <c r="Q722" s="392"/>
      <c r="R722" s="392" t="str">
        <f t="shared" si="143"/>
        <v/>
      </c>
      <c r="S722" s="394" t="e">
        <f t="shared" si="144"/>
        <v>#VALUE!</v>
      </c>
      <c r="T722" s="394" t="str">
        <f t="shared" si="147"/>
        <v/>
      </c>
      <c r="U722" s="394" t="str">
        <f t="shared" si="148"/>
        <v/>
      </c>
      <c r="V722" s="424" t="str">
        <f t="shared" si="141"/>
        <v/>
      </c>
      <c r="W722" s="21"/>
      <c r="X722" s="515"/>
      <c r="Y722" s="515"/>
      <c r="Z722" s="513"/>
      <c r="AA722" s="514"/>
    </row>
    <row r="723" spans="1:27">
      <c r="A723" s="50">
        <f t="shared" ref="A723:A786" si="149">A722+1</f>
        <v>718</v>
      </c>
      <c r="B723" s="580"/>
      <c r="C723" s="23" t="s">
        <v>742</v>
      </c>
      <c r="D723" s="489"/>
      <c r="E723" s="318" t="str">
        <f>IF(G723="","",VLOOKUP(G723,'Danh mục CODE'!$D$2:$J$20064,7,0))</f>
        <v/>
      </c>
      <c r="F723" s="28" t="str">
        <f>IF(E723="","",VLOOKUP(E723,'TONG HOP'!$E$8:$W$1883,19,0))</f>
        <v/>
      </c>
      <c r="G723" s="17"/>
      <c r="H723" s="226" t="str">
        <f>IF(E723="","",VLOOKUP(G723,'TONG HOP'!$C$8:$E$799,2,0))</f>
        <v/>
      </c>
      <c r="I723" s="226" t="str">
        <f>IF(B723="","",VLOOKUP(G723,'TONG HOP'!$C$8:$F$799,4,0))</f>
        <v/>
      </c>
      <c r="J723" s="63" t="str">
        <f t="shared" si="145"/>
        <v/>
      </c>
      <c r="K723" s="63" t="str">
        <f t="shared" si="146"/>
        <v/>
      </c>
      <c r="L723" s="63">
        <f t="shared" si="140"/>
        <v>0</v>
      </c>
      <c r="M723" s="392" t="str">
        <f>IF(Y723="","",VLOOKUP(G723,'Danh mục CODE'!$D$2:$I$1880,4,0))</f>
        <v/>
      </c>
      <c r="N723" s="484"/>
      <c r="O723" s="392" t="str">
        <f t="shared" si="142"/>
        <v/>
      </c>
      <c r="P723" s="392" t="str">
        <f>IF(Y723="","",VLOOKUP(G723,'Danh mục CODE'!$D$2:$I$1880,5,0))</f>
        <v/>
      </c>
      <c r="Q723" s="392"/>
      <c r="R723" s="392" t="str">
        <f t="shared" si="143"/>
        <v/>
      </c>
      <c r="S723" s="394" t="e">
        <f t="shared" si="144"/>
        <v>#VALUE!</v>
      </c>
      <c r="T723" s="394" t="str">
        <f t="shared" si="147"/>
        <v/>
      </c>
      <c r="U723" s="394" t="str">
        <f t="shared" si="148"/>
        <v/>
      </c>
      <c r="V723" s="424" t="str">
        <f t="shared" si="141"/>
        <v/>
      </c>
      <c r="W723" s="21"/>
      <c r="X723" s="515"/>
      <c r="Y723" s="515"/>
      <c r="Z723" s="513"/>
      <c r="AA723" s="514"/>
    </row>
    <row r="724" spans="1:27">
      <c r="A724" s="50">
        <f t="shared" si="149"/>
        <v>719</v>
      </c>
      <c r="B724" s="580"/>
      <c r="C724" s="23" t="s">
        <v>742</v>
      </c>
      <c r="D724" s="489"/>
      <c r="E724" s="318" t="str">
        <f>IF(G724="","",VLOOKUP(G724,'Danh mục CODE'!$D$2:$J$20064,7,0))</f>
        <v/>
      </c>
      <c r="F724" s="28" t="str">
        <f>IF(E724="","",VLOOKUP(E724,'TONG HOP'!$E$8:$W$1883,19,0))</f>
        <v/>
      </c>
      <c r="G724" s="17"/>
      <c r="H724" s="226" t="str">
        <f>IF(E724="","",VLOOKUP(G724,'TONG HOP'!$C$8:$E$799,2,0))</f>
        <v/>
      </c>
      <c r="I724" s="226" t="str">
        <f>IF(B724="","",VLOOKUP(G724,'TONG HOP'!$C$8:$F$799,4,0))</f>
        <v/>
      </c>
      <c r="J724" s="63" t="str">
        <f t="shared" si="145"/>
        <v/>
      </c>
      <c r="K724" s="63" t="str">
        <f t="shared" si="146"/>
        <v/>
      </c>
      <c r="L724" s="63">
        <f t="shared" si="140"/>
        <v>0</v>
      </c>
      <c r="M724" s="392" t="str">
        <f>IF(Y724="","",VLOOKUP(G724,'Danh mục CODE'!$D$2:$I$1880,4,0))</f>
        <v/>
      </c>
      <c r="N724" s="484"/>
      <c r="O724" s="392" t="str">
        <f t="shared" si="142"/>
        <v/>
      </c>
      <c r="P724" s="392" t="str">
        <f>IF(Y724="","",VLOOKUP(G724,'Danh mục CODE'!$D$2:$I$1880,5,0))</f>
        <v/>
      </c>
      <c r="Q724" s="392"/>
      <c r="R724" s="392" t="str">
        <f t="shared" si="143"/>
        <v/>
      </c>
      <c r="S724" s="394" t="e">
        <f t="shared" si="144"/>
        <v>#VALUE!</v>
      </c>
      <c r="T724" s="394" t="str">
        <f t="shared" si="147"/>
        <v/>
      </c>
      <c r="U724" s="394" t="str">
        <f t="shared" si="148"/>
        <v/>
      </c>
      <c r="V724" s="424" t="str">
        <f t="shared" si="141"/>
        <v/>
      </c>
      <c r="W724" s="21"/>
      <c r="X724" s="515"/>
      <c r="Y724" s="515"/>
      <c r="Z724" s="513"/>
      <c r="AA724" s="514"/>
    </row>
    <row r="725" spans="1:27">
      <c r="A725" s="50">
        <f t="shared" si="149"/>
        <v>720</v>
      </c>
      <c r="B725" s="580"/>
      <c r="C725" s="23" t="s">
        <v>742</v>
      </c>
      <c r="D725" s="489"/>
      <c r="E725" s="318" t="str">
        <f>IF(G725="","",VLOOKUP(G725,'Danh mục CODE'!$D$2:$J$20064,7,0))</f>
        <v/>
      </c>
      <c r="F725" s="28" t="str">
        <f>IF(E725="","",VLOOKUP(E725,'TONG HOP'!$E$8:$W$1883,19,0))</f>
        <v/>
      </c>
      <c r="G725" s="17"/>
      <c r="H725" s="226" t="str">
        <f>IF(E725="","",VLOOKUP(G725,'TONG HOP'!$C$8:$E$799,2,0))</f>
        <v/>
      </c>
      <c r="I725" s="226" t="str">
        <f>IF(B725="","",VLOOKUP(G725,'TONG HOP'!$C$8:$F$799,4,0))</f>
        <v/>
      </c>
      <c r="J725" s="63" t="str">
        <f t="shared" si="145"/>
        <v/>
      </c>
      <c r="K725" s="63" t="str">
        <f t="shared" si="146"/>
        <v/>
      </c>
      <c r="L725" s="63">
        <f t="shared" si="140"/>
        <v>0</v>
      </c>
      <c r="M725" s="392" t="str">
        <f>IF(Y725="","",VLOOKUP(G725,'Danh mục CODE'!$D$2:$I$1880,4,0))</f>
        <v/>
      </c>
      <c r="N725" s="484"/>
      <c r="O725" s="392" t="str">
        <f t="shared" si="142"/>
        <v/>
      </c>
      <c r="P725" s="392" t="str">
        <f>IF(Y725="","",VLOOKUP(G725,'Danh mục CODE'!$D$2:$I$1880,5,0))</f>
        <v/>
      </c>
      <c r="Q725" s="392"/>
      <c r="R725" s="392" t="str">
        <f t="shared" si="143"/>
        <v/>
      </c>
      <c r="S725" s="394" t="e">
        <f t="shared" si="144"/>
        <v>#VALUE!</v>
      </c>
      <c r="T725" s="394" t="str">
        <f t="shared" si="147"/>
        <v/>
      </c>
      <c r="U725" s="394" t="str">
        <f t="shared" si="148"/>
        <v/>
      </c>
      <c r="V725" s="424" t="str">
        <f t="shared" si="141"/>
        <v/>
      </c>
      <c r="W725" s="21"/>
      <c r="X725" s="515"/>
      <c r="Y725" s="515"/>
      <c r="Z725" s="513"/>
      <c r="AA725" s="514"/>
    </row>
    <row r="726" spans="1:27">
      <c r="A726" s="50">
        <f t="shared" si="149"/>
        <v>721</v>
      </c>
      <c r="B726" s="580"/>
      <c r="C726" s="23" t="s">
        <v>742</v>
      </c>
      <c r="D726" s="489"/>
      <c r="E726" s="318" t="str">
        <f>IF(G726="","",VLOOKUP(G726,'Danh mục CODE'!$D$2:$J$20064,7,0))</f>
        <v/>
      </c>
      <c r="F726" s="28" t="str">
        <f>IF(E726="","",VLOOKUP(E726,'TONG HOP'!$E$8:$W$1883,19,0))</f>
        <v/>
      </c>
      <c r="G726" s="17"/>
      <c r="H726" s="226" t="str">
        <f>IF(E726="","",VLOOKUP(G726,'TONG HOP'!$C$8:$E$799,2,0))</f>
        <v/>
      </c>
      <c r="I726" s="226" t="str">
        <f>IF(B726="","",VLOOKUP(G726,'TONG HOP'!$C$8:$F$799,4,0))</f>
        <v/>
      </c>
      <c r="J726" s="63" t="str">
        <f t="shared" si="145"/>
        <v/>
      </c>
      <c r="K726" s="63" t="str">
        <f t="shared" si="146"/>
        <v/>
      </c>
      <c r="L726" s="63">
        <f t="shared" si="140"/>
        <v>0</v>
      </c>
      <c r="M726" s="392" t="str">
        <f>IF(Y726="","",VLOOKUP(G726,'Danh mục CODE'!$D$2:$I$1880,4,0))</f>
        <v/>
      </c>
      <c r="N726" s="484"/>
      <c r="O726" s="392" t="str">
        <f t="shared" si="142"/>
        <v/>
      </c>
      <c r="P726" s="392" t="str">
        <f>IF(Y726="","",VLOOKUP(G726,'Danh mục CODE'!$D$2:$I$1880,5,0))</f>
        <v/>
      </c>
      <c r="Q726" s="392"/>
      <c r="R726" s="392" t="str">
        <f t="shared" si="143"/>
        <v/>
      </c>
      <c r="S726" s="394" t="e">
        <f t="shared" si="144"/>
        <v>#VALUE!</v>
      </c>
      <c r="T726" s="394" t="str">
        <f t="shared" si="147"/>
        <v/>
      </c>
      <c r="U726" s="394" t="str">
        <f t="shared" si="148"/>
        <v/>
      </c>
      <c r="V726" s="424" t="str">
        <f t="shared" si="141"/>
        <v/>
      </c>
      <c r="W726" s="21"/>
      <c r="X726" s="515"/>
      <c r="Y726" s="515"/>
      <c r="Z726" s="513"/>
      <c r="AA726" s="514"/>
    </row>
    <row r="727" spans="1:27">
      <c r="A727" s="50">
        <f t="shared" si="149"/>
        <v>722</v>
      </c>
      <c r="B727" s="580"/>
      <c r="C727" s="23" t="s">
        <v>742</v>
      </c>
      <c r="D727" s="489"/>
      <c r="E727" s="318" t="str">
        <f>IF(G727="","",VLOOKUP(G727,'Danh mục CODE'!$D$2:$J$20064,7,0))</f>
        <v/>
      </c>
      <c r="F727" s="28" t="str">
        <f>IF(E727="","",VLOOKUP(E727,'TONG HOP'!$E$8:$W$1883,19,0))</f>
        <v/>
      </c>
      <c r="G727" s="17"/>
      <c r="H727" s="226" t="str">
        <f>IF(E727="","",VLOOKUP(G727,'TONG HOP'!$C$8:$E$799,2,0))</f>
        <v/>
      </c>
      <c r="I727" s="226" t="str">
        <f>IF(B727="","",VLOOKUP(G727,'TONG HOP'!$C$8:$F$799,4,0))</f>
        <v/>
      </c>
      <c r="J727" s="63" t="str">
        <f t="shared" si="145"/>
        <v/>
      </c>
      <c r="K727" s="63" t="str">
        <f t="shared" si="146"/>
        <v/>
      </c>
      <c r="L727" s="63">
        <f t="shared" si="140"/>
        <v>0</v>
      </c>
      <c r="M727" s="392" t="str">
        <f>IF(Y727="","",VLOOKUP(G727,'Danh mục CODE'!$D$2:$I$1880,4,0))</f>
        <v/>
      </c>
      <c r="N727" s="484"/>
      <c r="O727" s="392" t="str">
        <f t="shared" si="142"/>
        <v/>
      </c>
      <c r="P727" s="392" t="str">
        <f>IF(Y727="","",VLOOKUP(G727,'Danh mục CODE'!$D$2:$I$1880,5,0))</f>
        <v/>
      </c>
      <c r="Q727" s="392"/>
      <c r="R727" s="392" t="str">
        <f t="shared" si="143"/>
        <v/>
      </c>
      <c r="S727" s="394" t="e">
        <f t="shared" si="144"/>
        <v>#VALUE!</v>
      </c>
      <c r="T727" s="394" t="str">
        <f t="shared" si="147"/>
        <v/>
      </c>
      <c r="U727" s="394" t="str">
        <f t="shared" si="148"/>
        <v/>
      </c>
      <c r="V727" s="424" t="str">
        <f t="shared" si="141"/>
        <v/>
      </c>
      <c r="W727" s="21"/>
      <c r="X727" s="515"/>
      <c r="Y727" s="515"/>
      <c r="Z727" s="513"/>
      <c r="AA727" s="514"/>
    </row>
    <row r="728" spans="1:27">
      <c r="A728" s="50">
        <f t="shared" si="149"/>
        <v>723</v>
      </c>
      <c r="B728" s="580"/>
      <c r="C728" s="23" t="s">
        <v>742</v>
      </c>
      <c r="D728" s="489"/>
      <c r="E728" s="318" t="str">
        <f>IF(G728="","",VLOOKUP(G728,'Danh mục CODE'!$D$2:$J$20064,7,0))</f>
        <v/>
      </c>
      <c r="F728" s="28" t="str">
        <f>IF(E728="","",VLOOKUP(E728,'TONG HOP'!$E$8:$W$1883,19,0))</f>
        <v/>
      </c>
      <c r="G728" s="17"/>
      <c r="H728" s="226" t="str">
        <f>IF(E728="","",VLOOKUP(G728,'TONG HOP'!$C$8:$E$799,2,0))</f>
        <v/>
      </c>
      <c r="I728" s="226" t="str">
        <f>IF(B728="","",VLOOKUP(G728,'TONG HOP'!$C$8:$F$799,4,0))</f>
        <v/>
      </c>
      <c r="J728" s="63" t="str">
        <f t="shared" si="145"/>
        <v/>
      </c>
      <c r="K728" s="63" t="str">
        <f t="shared" si="146"/>
        <v/>
      </c>
      <c r="L728" s="63">
        <f t="shared" si="140"/>
        <v>0</v>
      </c>
      <c r="M728" s="392" t="str">
        <f>IF(Y728="","",VLOOKUP(G728,'Danh mục CODE'!$D$2:$I$1880,4,0))</f>
        <v/>
      </c>
      <c r="N728" s="484"/>
      <c r="O728" s="392" t="str">
        <f t="shared" si="142"/>
        <v/>
      </c>
      <c r="P728" s="392" t="str">
        <f>IF(Y728="","",VLOOKUP(G728,'Danh mục CODE'!$D$2:$I$1880,5,0))</f>
        <v/>
      </c>
      <c r="Q728" s="392"/>
      <c r="R728" s="392" t="str">
        <f t="shared" si="143"/>
        <v/>
      </c>
      <c r="S728" s="394" t="e">
        <f t="shared" si="144"/>
        <v>#VALUE!</v>
      </c>
      <c r="T728" s="394" t="str">
        <f t="shared" si="147"/>
        <v/>
      </c>
      <c r="U728" s="394" t="str">
        <f t="shared" si="148"/>
        <v/>
      </c>
      <c r="V728" s="424" t="str">
        <f t="shared" si="141"/>
        <v/>
      </c>
      <c r="W728" s="21"/>
      <c r="X728" s="515"/>
      <c r="Y728" s="515"/>
      <c r="Z728" s="513"/>
      <c r="AA728" s="514"/>
    </row>
    <row r="729" spans="1:27">
      <c r="A729" s="50">
        <f t="shared" si="149"/>
        <v>724</v>
      </c>
      <c r="B729" s="580"/>
      <c r="C729" s="23" t="s">
        <v>742</v>
      </c>
      <c r="D729" s="489"/>
      <c r="E729" s="318" t="str">
        <f>IF(G729="","",VLOOKUP(G729,'Danh mục CODE'!$D$2:$J$20064,7,0))</f>
        <v/>
      </c>
      <c r="F729" s="28" t="str">
        <f>IF(E729="","",VLOOKUP(E729,'TONG HOP'!$E$8:$W$1883,19,0))</f>
        <v/>
      </c>
      <c r="G729" s="17"/>
      <c r="H729" s="226" t="str">
        <f>IF(E729="","",VLOOKUP(G729,'TONG HOP'!$C$8:$E$799,2,0))</f>
        <v/>
      </c>
      <c r="I729" s="226" t="str">
        <f>IF(B729="","",VLOOKUP(G729,'TONG HOP'!$C$8:$F$799,4,0))</f>
        <v/>
      </c>
      <c r="J729" s="63" t="str">
        <f t="shared" si="145"/>
        <v/>
      </c>
      <c r="K729" s="63" t="str">
        <f t="shared" si="146"/>
        <v/>
      </c>
      <c r="L729" s="63">
        <f t="shared" si="140"/>
        <v>0</v>
      </c>
      <c r="M729" s="392" t="str">
        <f>IF(Y729="","",VLOOKUP(G729,'Danh mục CODE'!$D$2:$I$1880,4,0))</f>
        <v/>
      </c>
      <c r="N729" s="484"/>
      <c r="O729" s="392" t="str">
        <f t="shared" si="142"/>
        <v/>
      </c>
      <c r="P729" s="392" t="str">
        <f>IF(Y729="","",VLOOKUP(G729,'Danh mục CODE'!$D$2:$I$1880,5,0))</f>
        <v/>
      </c>
      <c r="Q729" s="392"/>
      <c r="R729" s="392" t="str">
        <f t="shared" si="143"/>
        <v/>
      </c>
      <c r="S729" s="394" t="e">
        <f t="shared" si="144"/>
        <v>#VALUE!</v>
      </c>
      <c r="T729" s="394" t="str">
        <f t="shared" si="147"/>
        <v/>
      </c>
      <c r="U729" s="394" t="str">
        <f t="shared" si="148"/>
        <v/>
      </c>
      <c r="V729" s="424" t="str">
        <f t="shared" si="141"/>
        <v/>
      </c>
      <c r="W729" s="21"/>
      <c r="X729" s="515"/>
      <c r="Y729" s="515"/>
      <c r="Z729" s="513"/>
      <c r="AA729" s="514"/>
    </row>
    <row r="730" spans="1:27">
      <c r="A730" s="50">
        <f t="shared" si="149"/>
        <v>725</v>
      </c>
      <c r="B730" s="580"/>
      <c r="C730" s="23" t="s">
        <v>742</v>
      </c>
      <c r="D730" s="489"/>
      <c r="E730" s="318" t="str">
        <f>IF(G730="","",VLOOKUP(G730,'Danh mục CODE'!$D$2:$J$20064,7,0))</f>
        <v/>
      </c>
      <c r="F730" s="28" t="str">
        <f>IF(E730="","",VLOOKUP(E730,'TONG HOP'!$E$8:$W$1883,19,0))</f>
        <v/>
      </c>
      <c r="G730" s="17"/>
      <c r="H730" s="226" t="str">
        <f>IF(E730="","",VLOOKUP(G730,'TONG HOP'!$C$8:$E$799,2,0))</f>
        <v/>
      </c>
      <c r="I730" s="226" t="str">
        <f>IF(B730="","",VLOOKUP(G730,'TONG HOP'!$C$8:$F$799,4,0))</f>
        <v/>
      </c>
      <c r="J730" s="63" t="str">
        <f t="shared" si="145"/>
        <v/>
      </c>
      <c r="K730" s="63" t="str">
        <f t="shared" si="146"/>
        <v/>
      </c>
      <c r="L730" s="63">
        <f t="shared" si="140"/>
        <v>0</v>
      </c>
      <c r="M730" s="392" t="str">
        <f>IF(Y730="","",VLOOKUP(G730,'Danh mục CODE'!$D$2:$I$1880,4,0))</f>
        <v/>
      </c>
      <c r="N730" s="484"/>
      <c r="O730" s="392" t="str">
        <f t="shared" si="142"/>
        <v/>
      </c>
      <c r="P730" s="392" t="str">
        <f>IF(Y730="","",VLOOKUP(G730,'Danh mục CODE'!$D$2:$I$1880,5,0))</f>
        <v/>
      </c>
      <c r="Q730" s="392"/>
      <c r="R730" s="392" t="str">
        <f t="shared" si="143"/>
        <v/>
      </c>
      <c r="S730" s="394" t="e">
        <f t="shared" si="144"/>
        <v>#VALUE!</v>
      </c>
      <c r="T730" s="394" t="str">
        <f t="shared" si="147"/>
        <v/>
      </c>
      <c r="U730" s="394" t="str">
        <f t="shared" si="148"/>
        <v/>
      </c>
      <c r="V730" s="424" t="str">
        <f t="shared" si="141"/>
        <v/>
      </c>
      <c r="W730" s="21"/>
      <c r="X730" s="515"/>
      <c r="Y730" s="515"/>
      <c r="Z730" s="513"/>
      <c r="AA730" s="514"/>
    </row>
    <row r="731" spans="1:27">
      <c r="A731" s="50">
        <f t="shared" si="149"/>
        <v>726</v>
      </c>
      <c r="B731" s="580"/>
      <c r="C731" s="23" t="s">
        <v>742</v>
      </c>
      <c r="D731" s="489"/>
      <c r="E731" s="318" t="str">
        <f>IF(G731="","",VLOOKUP(G731,'Danh mục CODE'!$D$2:$J$20064,7,0))</f>
        <v/>
      </c>
      <c r="F731" s="28" t="str">
        <f>IF(E731="","",VLOOKUP(E731,'TONG HOP'!$E$8:$W$1883,19,0))</f>
        <v/>
      </c>
      <c r="G731" s="17"/>
      <c r="H731" s="226" t="str">
        <f>IF(E731="","",VLOOKUP(G731,'TONG HOP'!$C$8:$E$799,2,0))</f>
        <v/>
      </c>
      <c r="I731" s="226" t="str">
        <f>IF(B731="","",VLOOKUP(G731,'TONG HOP'!$C$8:$F$799,4,0))</f>
        <v/>
      </c>
      <c r="J731" s="63" t="str">
        <f t="shared" si="145"/>
        <v/>
      </c>
      <c r="K731" s="63" t="str">
        <f t="shared" si="146"/>
        <v/>
      </c>
      <c r="L731" s="63">
        <f t="shared" si="140"/>
        <v>0</v>
      </c>
      <c r="M731" s="392" t="str">
        <f>IF(Y731="","",VLOOKUP(G731,'Danh mục CODE'!$D$2:$I$1880,4,0))</f>
        <v/>
      </c>
      <c r="N731" s="484"/>
      <c r="O731" s="392" t="str">
        <f t="shared" si="142"/>
        <v/>
      </c>
      <c r="P731" s="392" t="str">
        <f>IF(Y731="","",VLOOKUP(G731,'Danh mục CODE'!$D$2:$I$1880,5,0))</f>
        <v/>
      </c>
      <c r="Q731" s="392"/>
      <c r="R731" s="392" t="str">
        <f t="shared" si="143"/>
        <v/>
      </c>
      <c r="S731" s="394" t="e">
        <f t="shared" si="144"/>
        <v>#VALUE!</v>
      </c>
      <c r="T731" s="394" t="str">
        <f t="shared" si="147"/>
        <v/>
      </c>
      <c r="U731" s="394" t="str">
        <f t="shared" si="148"/>
        <v/>
      </c>
      <c r="V731" s="424" t="str">
        <f t="shared" si="141"/>
        <v/>
      </c>
      <c r="W731" s="21"/>
      <c r="X731" s="515"/>
      <c r="Y731" s="515"/>
      <c r="Z731" s="513"/>
      <c r="AA731" s="514"/>
    </row>
    <row r="732" spans="1:27">
      <c r="A732" s="50">
        <f t="shared" si="149"/>
        <v>727</v>
      </c>
      <c r="B732" s="580"/>
      <c r="C732" s="23" t="s">
        <v>742</v>
      </c>
      <c r="D732" s="489"/>
      <c r="E732" s="318" t="str">
        <f>IF(G732="","",VLOOKUP(G732,'Danh mục CODE'!$D$2:$J$20064,7,0))</f>
        <v/>
      </c>
      <c r="F732" s="28" t="str">
        <f>IF(E732="","",VLOOKUP(E732,'TONG HOP'!$E$8:$W$1883,19,0))</f>
        <v/>
      </c>
      <c r="G732" s="17"/>
      <c r="H732" s="226" t="str">
        <f>IF(E732="","",VLOOKUP(G732,'TONG HOP'!$C$8:$E$799,2,0))</f>
        <v/>
      </c>
      <c r="I732" s="226" t="str">
        <f>IF(B732="","",VLOOKUP(G732,'TONG HOP'!$C$8:$F$799,4,0))</f>
        <v/>
      </c>
      <c r="J732" s="63" t="str">
        <f t="shared" si="145"/>
        <v/>
      </c>
      <c r="K732" s="63" t="str">
        <f t="shared" si="146"/>
        <v/>
      </c>
      <c r="L732" s="63">
        <f t="shared" si="140"/>
        <v>0</v>
      </c>
      <c r="M732" s="392" t="str">
        <f>IF(Y732="","",VLOOKUP(G732,'Danh mục CODE'!$D$2:$I$1880,4,0))</f>
        <v/>
      </c>
      <c r="N732" s="484"/>
      <c r="O732" s="392" t="str">
        <f t="shared" si="142"/>
        <v/>
      </c>
      <c r="P732" s="392" t="str">
        <f>IF(Y732="","",VLOOKUP(G732,'Danh mục CODE'!$D$2:$I$1880,5,0))</f>
        <v/>
      </c>
      <c r="Q732" s="392"/>
      <c r="R732" s="392" t="str">
        <f t="shared" si="143"/>
        <v/>
      </c>
      <c r="S732" s="394" t="e">
        <f t="shared" si="144"/>
        <v>#VALUE!</v>
      </c>
      <c r="T732" s="394" t="str">
        <f t="shared" si="147"/>
        <v/>
      </c>
      <c r="U732" s="394" t="str">
        <f t="shared" si="148"/>
        <v/>
      </c>
      <c r="V732" s="424" t="str">
        <f t="shared" si="141"/>
        <v/>
      </c>
      <c r="W732" s="21"/>
      <c r="X732" s="515"/>
      <c r="Y732" s="515"/>
      <c r="Z732" s="513"/>
      <c r="AA732" s="581"/>
    </row>
    <row r="733" spans="1:27">
      <c r="A733" s="50">
        <f t="shared" si="149"/>
        <v>728</v>
      </c>
      <c r="B733" s="580"/>
      <c r="C733" s="23" t="s">
        <v>742</v>
      </c>
      <c r="D733" s="489"/>
      <c r="E733" s="318" t="str">
        <f>IF(G733="","",VLOOKUP(G733,'Danh mục CODE'!$D$2:$J$20064,7,0))</f>
        <v/>
      </c>
      <c r="F733" s="28" t="str">
        <f>IF(E733="","",VLOOKUP(E733,'TONG HOP'!$E$8:$W$1883,19,0))</f>
        <v/>
      </c>
      <c r="G733" s="17"/>
      <c r="H733" s="226" t="str">
        <f>IF(E733="","",VLOOKUP(G733,'TONG HOP'!$C$8:$E$799,2,0))</f>
        <v/>
      </c>
      <c r="I733" s="226" t="str">
        <f>IF(B733="","",VLOOKUP(G733,'TONG HOP'!$C$8:$F$799,4,0))</f>
        <v/>
      </c>
      <c r="J733" s="63" t="str">
        <f t="shared" si="145"/>
        <v/>
      </c>
      <c r="K733" s="63" t="str">
        <f t="shared" si="146"/>
        <v/>
      </c>
      <c r="L733" s="63">
        <f t="shared" si="140"/>
        <v>0</v>
      </c>
      <c r="M733" s="392" t="str">
        <f>IF(Y733="","",VLOOKUP(G733,'Danh mục CODE'!$D$2:$I$1880,4,0))</f>
        <v/>
      </c>
      <c r="N733" s="484"/>
      <c r="O733" s="392" t="str">
        <f t="shared" si="142"/>
        <v/>
      </c>
      <c r="P733" s="392" t="str">
        <f>IF(Y733="","",VLOOKUP(G733,'Danh mục CODE'!$D$2:$I$1880,5,0))</f>
        <v/>
      </c>
      <c r="Q733" s="392"/>
      <c r="R733" s="392" t="str">
        <f t="shared" si="143"/>
        <v/>
      </c>
      <c r="S733" s="394" t="e">
        <f t="shared" si="144"/>
        <v>#VALUE!</v>
      </c>
      <c r="T733" s="394" t="str">
        <f t="shared" si="147"/>
        <v/>
      </c>
      <c r="U733" s="394" t="str">
        <f t="shared" si="148"/>
        <v/>
      </c>
      <c r="V733" s="424" t="str">
        <f t="shared" si="141"/>
        <v/>
      </c>
      <c r="W733" s="21"/>
      <c r="X733" s="515"/>
      <c r="Y733" s="515"/>
      <c r="Z733" s="513"/>
      <c r="AA733" s="581"/>
    </row>
    <row r="734" spans="1:27">
      <c r="A734" s="50">
        <f t="shared" si="149"/>
        <v>729</v>
      </c>
      <c r="B734" s="580"/>
      <c r="C734" s="23" t="s">
        <v>742</v>
      </c>
      <c r="D734" s="489"/>
      <c r="E734" s="318" t="str">
        <f>IF(G734="","",VLOOKUP(G734,'Danh mục CODE'!$D$2:$J$20064,7,0))</f>
        <v/>
      </c>
      <c r="F734" s="28" t="str">
        <f>IF(E734="","",VLOOKUP(E734,'TONG HOP'!$E$8:$W$1883,19,0))</f>
        <v/>
      </c>
      <c r="G734" s="17"/>
      <c r="H734" s="226" t="str">
        <f>IF(E734="","",VLOOKUP(G734,'TONG HOP'!$C$8:$E$799,2,0))</f>
        <v/>
      </c>
      <c r="I734" s="226" t="str">
        <f>IF(B734="","",VLOOKUP(G734,'TONG HOP'!$C$8:$F$799,4,0))</f>
        <v/>
      </c>
      <c r="J734" s="63" t="str">
        <f t="shared" si="145"/>
        <v/>
      </c>
      <c r="K734" s="63" t="str">
        <f t="shared" si="146"/>
        <v/>
      </c>
      <c r="L734" s="63">
        <f t="shared" si="140"/>
        <v>0</v>
      </c>
      <c r="M734" s="392" t="str">
        <f>IF(Y734="","",VLOOKUP(G734,'Danh mục CODE'!$D$2:$I$1880,4,0))</f>
        <v/>
      </c>
      <c r="N734" s="484"/>
      <c r="O734" s="392" t="str">
        <f t="shared" si="142"/>
        <v/>
      </c>
      <c r="P734" s="392" t="str">
        <f>IF(Y734="","",VLOOKUP(G734,'Danh mục CODE'!$D$2:$I$1880,5,0))</f>
        <v/>
      </c>
      <c r="Q734" s="392"/>
      <c r="R734" s="392" t="str">
        <f t="shared" si="143"/>
        <v/>
      </c>
      <c r="S734" s="394" t="e">
        <f t="shared" si="144"/>
        <v>#VALUE!</v>
      </c>
      <c r="T734" s="394" t="str">
        <f t="shared" si="147"/>
        <v/>
      </c>
      <c r="U734" s="394" t="str">
        <f t="shared" si="148"/>
        <v/>
      </c>
      <c r="V734" s="424" t="str">
        <f t="shared" si="141"/>
        <v/>
      </c>
      <c r="W734" s="21"/>
      <c r="X734" s="515"/>
      <c r="Y734" s="515"/>
      <c r="Z734" s="513"/>
      <c r="AA734" s="514"/>
    </row>
    <row r="735" spans="1:27">
      <c r="A735" s="50">
        <f t="shared" si="149"/>
        <v>730</v>
      </c>
      <c r="B735" s="580"/>
      <c r="C735" s="23" t="s">
        <v>742</v>
      </c>
      <c r="D735" s="489"/>
      <c r="E735" s="318" t="str">
        <f>IF(G735="","",VLOOKUP(G735,'Danh mục CODE'!$D$2:$J$20064,7,0))</f>
        <v/>
      </c>
      <c r="F735" s="28" t="str">
        <f>IF(E735="","",VLOOKUP(E735,'TONG HOP'!$E$8:$W$1883,19,0))</f>
        <v/>
      </c>
      <c r="G735" s="17"/>
      <c r="H735" s="226" t="str">
        <f>IF(E735="","",VLOOKUP(G735,'TONG HOP'!$C$8:$E$799,2,0))</f>
        <v/>
      </c>
      <c r="I735" s="226" t="str">
        <f>IF(B735="","",VLOOKUP(G735,'TONG HOP'!$C$8:$F$799,4,0))</f>
        <v/>
      </c>
      <c r="J735" s="63" t="str">
        <f t="shared" si="145"/>
        <v/>
      </c>
      <c r="K735" s="63" t="str">
        <f t="shared" si="146"/>
        <v/>
      </c>
      <c r="L735" s="63">
        <f t="shared" si="140"/>
        <v>0</v>
      </c>
      <c r="M735" s="392" t="str">
        <f>IF(Y735="","",VLOOKUP(G735,'Danh mục CODE'!$D$2:$I$1880,4,0))</f>
        <v/>
      </c>
      <c r="N735" s="484"/>
      <c r="O735" s="392" t="str">
        <f t="shared" si="142"/>
        <v/>
      </c>
      <c r="P735" s="392" t="str">
        <f>IF(Y735="","",VLOOKUP(G735,'Danh mục CODE'!$D$2:$I$1880,5,0))</f>
        <v/>
      </c>
      <c r="Q735" s="392"/>
      <c r="R735" s="392" t="str">
        <f t="shared" si="143"/>
        <v/>
      </c>
      <c r="S735" s="394" t="e">
        <f t="shared" si="144"/>
        <v>#VALUE!</v>
      </c>
      <c r="T735" s="394" t="str">
        <f t="shared" si="147"/>
        <v/>
      </c>
      <c r="U735" s="394" t="str">
        <f t="shared" si="148"/>
        <v/>
      </c>
      <c r="V735" s="424" t="str">
        <f t="shared" si="141"/>
        <v/>
      </c>
      <c r="W735" s="21"/>
      <c r="X735" s="515"/>
      <c r="Y735" s="515"/>
      <c r="Z735" s="513"/>
      <c r="AA735" s="514"/>
    </row>
    <row r="736" spans="1:27">
      <c r="A736" s="50">
        <f t="shared" si="149"/>
        <v>731</v>
      </c>
      <c r="B736" s="580"/>
      <c r="C736" s="23" t="s">
        <v>742</v>
      </c>
      <c r="D736" s="489"/>
      <c r="E736" s="318" t="str">
        <f>IF(G736="","",VLOOKUP(G736,'Danh mục CODE'!$D$2:$J$20064,7,0))</f>
        <v/>
      </c>
      <c r="F736" s="28" t="str">
        <f>IF(E736="","",VLOOKUP(E736,'TONG HOP'!$E$8:$W$1883,19,0))</f>
        <v/>
      </c>
      <c r="G736" s="17"/>
      <c r="H736" s="226" t="str">
        <f>IF(E736="","",VLOOKUP(G736,'TONG HOP'!$C$8:$E$799,2,0))</f>
        <v/>
      </c>
      <c r="I736" s="226" t="str">
        <f>IF(B736="","",VLOOKUP(G736,'TONG HOP'!$C$8:$F$799,4,0))</f>
        <v/>
      </c>
      <c r="J736" s="63" t="str">
        <f t="shared" si="145"/>
        <v/>
      </c>
      <c r="K736" s="63" t="str">
        <f t="shared" si="146"/>
        <v/>
      </c>
      <c r="L736" s="63">
        <f t="shared" si="140"/>
        <v>0</v>
      </c>
      <c r="M736" s="392" t="str">
        <f>IF(Y736="","",VLOOKUP(G736,'Danh mục CODE'!$D$2:$I$1880,4,0))</f>
        <v/>
      </c>
      <c r="N736" s="484"/>
      <c r="O736" s="392" t="str">
        <f t="shared" si="142"/>
        <v/>
      </c>
      <c r="P736" s="392" t="str">
        <f>IF(Y736="","",VLOOKUP(G736,'Danh mục CODE'!$D$2:$I$1880,5,0))</f>
        <v/>
      </c>
      <c r="Q736" s="392"/>
      <c r="R736" s="392" t="str">
        <f t="shared" si="143"/>
        <v/>
      </c>
      <c r="S736" s="394" t="e">
        <f t="shared" si="144"/>
        <v>#VALUE!</v>
      </c>
      <c r="T736" s="394" t="str">
        <f t="shared" si="147"/>
        <v/>
      </c>
      <c r="U736" s="394" t="str">
        <f t="shared" si="148"/>
        <v/>
      </c>
      <c r="V736" s="424" t="str">
        <f t="shared" si="141"/>
        <v/>
      </c>
      <c r="W736" s="21"/>
      <c r="X736" s="515"/>
      <c r="Y736" s="515"/>
      <c r="Z736" s="513"/>
      <c r="AA736" s="514"/>
    </row>
    <row r="737" spans="1:27">
      <c r="A737" s="50">
        <f t="shared" si="149"/>
        <v>732</v>
      </c>
      <c r="B737" s="580"/>
      <c r="C737" s="23" t="s">
        <v>742</v>
      </c>
      <c r="D737" s="489"/>
      <c r="E737" s="318" t="str">
        <f>IF(G737="","",VLOOKUP(G737,'Danh mục CODE'!$D$2:$J$20064,7,0))</f>
        <v/>
      </c>
      <c r="F737" s="28" t="str">
        <f>IF(E737="","",VLOOKUP(E737,'TONG HOP'!$E$8:$W$1883,19,0))</f>
        <v/>
      </c>
      <c r="G737" s="17"/>
      <c r="H737" s="226" t="str">
        <f>IF(E737="","",VLOOKUP(G737,'TONG HOP'!$C$8:$E$799,2,0))</f>
        <v/>
      </c>
      <c r="I737" s="226" t="str">
        <f>IF(B737="","",VLOOKUP(G737,'TONG HOP'!$C$8:$F$799,4,0))</f>
        <v/>
      </c>
      <c r="J737" s="63" t="str">
        <f t="shared" si="145"/>
        <v/>
      </c>
      <c r="K737" s="63" t="str">
        <f t="shared" si="146"/>
        <v/>
      </c>
      <c r="L737" s="63">
        <f t="shared" si="140"/>
        <v>0</v>
      </c>
      <c r="M737" s="392" t="str">
        <f>IF(Y737="","",VLOOKUP(G737,'Danh mục CODE'!$D$2:$I$1880,4,0))</f>
        <v/>
      </c>
      <c r="N737" s="484"/>
      <c r="O737" s="392" t="str">
        <f t="shared" si="142"/>
        <v/>
      </c>
      <c r="P737" s="392" t="str">
        <f>IF(Y737="","",VLOOKUP(G737,'Danh mục CODE'!$D$2:$I$1880,5,0))</f>
        <v/>
      </c>
      <c r="Q737" s="392"/>
      <c r="R737" s="392" t="str">
        <f t="shared" si="143"/>
        <v/>
      </c>
      <c r="S737" s="394" t="e">
        <f t="shared" si="144"/>
        <v>#VALUE!</v>
      </c>
      <c r="T737" s="394" t="str">
        <f t="shared" si="147"/>
        <v/>
      </c>
      <c r="U737" s="394" t="str">
        <f t="shared" si="148"/>
        <v/>
      </c>
      <c r="V737" s="424" t="str">
        <f t="shared" si="141"/>
        <v/>
      </c>
      <c r="W737" s="21"/>
      <c r="X737" s="515"/>
      <c r="Y737" s="515"/>
      <c r="Z737" s="513"/>
      <c r="AA737" s="514"/>
    </row>
    <row r="738" spans="1:27">
      <c r="A738" s="50">
        <f t="shared" si="149"/>
        <v>733</v>
      </c>
      <c r="B738" s="580"/>
      <c r="C738" s="23" t="s">
        <v>742</v>
      </c>
      <c r="D738" s="489"/>
      <c r="E738" s="318" t="str">
        <f>IF(G738="","",VLOOKUP(G738,'Danh mục CODE'!$D$2:$J$20064,7,0))</f>
        <v/>
      </c>
      <c r="F738" s="28" t="str">
        <f>IF(E738="","",VLOOKUP(E738,'TONG HOP'!$E$8:$W$1883,19,0))</f>
        <v/>
      </c>
      <c r="G738" s="17"/>
      <c r="H738" s="226" t="str">
        <f>IF(E738="","",VLOOKUP(G738,'TONG HOP'!$C$8:$E$799,2,0))</f>
        <v/>
      </c>
      <c r="I738" s="226" t="str">
        <f>IF(B738="","",VLOOKUP(G738,'TONG HOP'!$C$8:$F$799,4,0))</f>
        <v/>
      </c>
      <c r="J738" s="63" t="str">
        <f t="shared" si="145"/>
        <v/>
      </c>
      <c r="K738" s="63" t="str">
        <f t="shared" si="146"/>
        <v/>
      </c>
      <c r="L738" s="63">
        <f t="shared" si="140"/>
        <v>0</v>
      </c>
      <c r="M738" s="392" t="str">
        <f>IF(Y738="","",VLOOKUP(G738,'Danh mục CODE'!$D$2:$I$1880,4,0))</f>
        <v/>
      </c>
      <c r="N738" s="484"/>
      <c r="O738" s="392" t="str">
        <f t="shared" si="142"/>
        <v/>
      </c>
      <c r="P738" s="392" t="str">
        <f>IF(Y738="","",VLOOKUP(G738,'Danh mục CODE'!$D$2:$I$1880,5,0))</f>
        <v/>
      </c>
      <c r="Q738" s="392"/>
      <c r="R738" s="392" t="str">
        <f t="shared" si="143"/>
        <v/>
      </c>
      <c r="S738" s="394" t="e">
        <f t="shared" si="144"/>
        <v>#VALUE!</v>
      </c>
      <c r="T738" s="394" t="str">
        <f t="shared" si="147"/>
        <v/>
      </c>
      <c r="U738" s="394" t="str">
        <f t="shared" si="148"/>
        <v/>
      </c>
      <c r="V738" s="424" t="str">
        <f t="shared" si="141"/>
        <v/>
      </c>
      <c r="W738" s="21"/>
      <c r="X738" s="515"/>
      <c r="Y738" s="515"/>
      <c r="Z738" s="513"/>
      <c r="AA738" s="514"/>
    </row>
    <row r="739" spans="1:27">
      <c r="A739" s="50">
        <f t="shared" si="149"/>
        <v>734</v>
      </c>
      <c r="B739" s="580"/>
      <c r="C739" s="23" t="s">
        <v>742</v>
      </c>
      <c r="D739" s="489"/>
      <c r="E739" s="318" t="str">
        <f>IF(G739="","",VLOOKUP(G739,'Danh mục CODE'!$D$2:$J$20064,7,0))</f>
        <v/>
      </c>
      <c r="F739" s="28" t="str">
        <f>IF(E739="","",VLOOKUP(E739,'TONG HOP'!$E$8:$W$1883,19,0))</f>
        <v/>
      </c>
      <c r="G739" s="17"/>
      <c r="H739" s="226" t="str">
        <f>IF(E739="","",VLOOKUP(G739,'TONG HOP'!$C$8:$E$799,2,0))</f>
        <v/>
      </c>
      <c r="I739" s="226" t="str">
        <f>IF(B739="","",VLOOKUP(G739,'TONG HOP'!$C$8:$F$799,4,0))</f>
        <v/>
      </c>
      <c r="J739" s="63" t="str">
        <f t="shared" si="145"/>
        <v/>
      </c>
      <c r="K739" s="63" t="str">
        <f t="shared" si="146"/>
        <v/>
      </c>
      <c r="L739" s="63">
        <f t="shared" si="140"/>
        <v>0</v>
      </c>
      <c r="M739" s="392" t="str">
        <f>IF(Y739="","",VLOOKUP(G739,'Danh mục CODE'!$D$2:$I$1880,4,0))</f>
        <v/>
      </c>
      <c r="N739" s="484"/>
      <c r="O739" s="392" t="str">
        <f t="shared" si="142"/>
        <v/>
      </c>
      <c r="P739" s="392" t="str">
        <f>IF(Y739="","",VLOOKUP(G739,'Danh mục CODE'!$D$2:$I$1880,5,0))</f>
        <v/>
      </c>
      <c r="Q739" s="392"/>
      <c r="R739" s="392" t="str">
        <f t="shared" si="143"/>
        <v/>
      </c>
      <c r="S739" s="394" t="e">
        <f t="shared" si="144"/>
        <v>#VALUE!</v>
      </c>
      <c r="T739" s="394" t="str">
        <f t="shared" si="147"/>
        <v/>
      </c>
      <c r="U739" s="394" t="str">
        <f t="shared" si="148"/>
        <v/>
      </c>
      <c r="V739" s="424" t="str">
        <f t="shared" si="141"/>
        <v/>
      </c>
      <c r="W739" s="21"/>
      <c r="X739" s="515"/>
      <c r="Y739" s="515"/>
      <c r="Z739" s="513"/>
      <c r="AA739" s="514"/>
    </row>
    <row r="740" spans="1:27">
      <c r="A740" s="50">
        <f t="shared" si="149"/>
        <v>735</v>
      </c>
      <c r="B740" s="580"/>
      <c r="C740" s="23" t="s">
        <v>742</v>
      </c>
      <c r="D740" s="489"/>
      <c r="E740" s="318" t="str">
        <f>IF(G740="","",VLOOKUP(G740,'Danh mục CODE'!$D$2:$J$20064,7,0))</f>
        <v/>
      </c>
      <c r="F740" s="28" t="str">
        <f>IF(E740="","",VLOOKUP(E740,'TONG HOP'!$E$8:$W$1883,19,0))</f>
        <v/>
      </c>
      <c r="G740" s="17"/>
      <c r="H740" s="226" t="str">
        <f>IF(E740="","",VLOOKUP(G740,'TONG HOP'!$C$8:$E$799,2,0))</f>
        <v/>
      </c>
      <c r="I740" s="226" t="str">
        <f>IF(B740="","",VLOOKUP(G740,'TONG HOP'!$C$8:$F$799,4,0))</f>
        <v/>
      </c>
      <c r="J740" s="63" t="str">
        <f t="shared" si="145"/>
        <v/>
      </c>
      <c r="K740" s="63" t="str">
        <f t="shared" si="146"/>
        <v/>
      </c>
      <c r="L740" s="63">
        <f t="shared" si="140"/>
        <v>0</v>
      </c>
      <c r="M740" s="392" t="str">
        <f>IF(Y740="","",VLOOKUP(G740,'Danh mục CODE'!$D$2:$I$1880,4,0))</f>
        <v/>
      </c>
      <c r="N740" s="484"/>
      <c r="O740" s="392" t="str">
        <f t="shared" si="142"/>
        <v/>
      </c>
      <c r="P740" s="392" t="str">
        <f>IF(Y740="","",VLOOKUP(G740,'Danh mục CODE'!$D$2:$I$1880,5,0))</f>
        <v/>
      </c>
      <c r="Q740" s="392"/>
      <c r="R740" s="392" t="str">
        <f t="shared" si="143"/>
        <v/>
      </c>
      <c r="S740" s="394" t="e">
        <f t="shared" si="144"/>
        <v>#VALUE!</v>
      </c>
      <c r="T740" s="394" t="str">
        <f t="shared" si="147"/>
        <v/>
      </c>
      <c r="U740" s="394" t="str">
        <f t="shared" si="148"/>
        <v/>
      </c>
      <c r="V740" s="424" t="str">
        <f t="shared" si="141"/>
        <v/>
      </c>
      <c r="W740" s="21"/>
      <c r="X740" s="515"/>
      <c r="Y740" s="515"/>
      <c r="Z740" s="513"/>
      <c r="AA740" s="514"/>
    </row>
    <row r="741" spans="1:27">
      <c r="A741" s="50">
        <f t="shared" si="149"/>
        <v>736</v>
      </c>
      <c r="B741" s="580"/>
      <c r="C741" s="23" t="s">
        <v>742</v>
      </c>
      <c r="D741" s="489"/>
      <c r="E741" s="318" t="str">
        <f>IF(G741="","",VLOOKUP(G741,'Danh mục CODE'!$D$2:$J$20064,7,0))</f>
        <v/>
      </c>
      <c r="F741" s="28" t="str">
        <f>IF(E741="","",VLOOKUP(E741,'TONG HOP'!$E$8:$W$1883,19,0))</f>
        <v/>
      </c>
      <c r="G741" s="17"/>
      <c r="H741" s="226" t="str">
        <f>IF(E741="","",VLOOKUP(G741,'TONG HOP'!$C$8:$E$799,2,0))</f>
        <v/>
      </c>
      <c r="I741" s="226" t="str">
        <f>IF(B741="","",VLOOKUP(G741,'TONG HOP'!$C$8:$F$799,4,0))</f>
        <v/>
      </c>
      <c r="J741" s="63" t="str">
        <f t="shared" si="145"/>
        <v/>
      </c>
      <c r="K741" s="63" t="str">
        <f t="shared" si="146"/>
        <v/>
      </c>
      <c r="L741" s="63">
        <f t="shared" si="140"/>
        <v>0</v>
      </c>
      <c r="M741" s="392" t="str">
        <f>IF(Y741="","",VLOOKUP(G741,'Danh mục CODE'!$D$2:$I$1880,4,0))</f>
        <v/>
      </c>
      <c r="N741" s="484"/>
      <c r="O741" s="392" t="str">
        <f t="shared" si="142"/>
        <v/>
      </c>
      <c r="P741" s="392" t="str">
        <f>IF(Y741="","",VLOOKUP(G741,'Danh mục CODE'!$D$2:$I$1880,5,0))</f>
        <v/>
      </c>
      <c r="Q741" s="392"/>
      <c r="R741" s="392" t="str">
        <f t="shared" si="143"/>
        <v/>
      </c>
      <c r="S741" s="394" t="e">
        <f t="shared" si="144"/>
        <v>#VALUE!</v>
      </c>
      <c r="T741" s="394" t="str">
        <f t="shared" si="147"/>
        <v/>
      </c>
      <c r="U741" s="394" t="str">
        <f t="shared" si="148"/>
        <v/>
      </c>
      <c r="V741" s="424" t="str">
        <f t="shared" si="141"/>
        <v/>
      </c>
      <c r="W741" s="21"/>
      <c r="X741" s="515"/>
      <c r="Y741" s="515"/>
      <c r="Z741" s="513"/>
      <c r="AA741" s="514"/>
    </row>
    <row r="742" spans="1:27">
      <c r="A742" s="50">
        <f t="shared" si="149"/>
        <v>737</v>
      </c>
      <c r="B742" s="580"/>
      <c r="C742" s="23" t="s">
        <v>742</v>
      </c>
      <c r="D742" s="489"/>
      <c r="E742" s="318" t="str">
        <f>IF(G742="","",VLOOKUP(G742,'Danh mục CODE'!$D$2:$J$20064,7,0))</f>
        <v/>
      </c>
      <c r="F742" s="28" t="str">
        <f>IF(E742="","",VLOOKUP(E742,'TONG HOP'!$E$8:$W$1883,19,0))</f>
        <v/>
      </c>
      <c r="G742" s="17"/>
      <c r="H742" s="226" t="str">
        <f>IF(E742="","",VLOOKUP(G742,'TONG HOP'!$C$8:$E$799,2,0))</f>
        <v/>
      </c>
      <c r="I742" s="226" t="str">
        <f>IF(B742="","",VLOOKUP(G742,'TONG HOP'!$C$8:$F$799,4,0))</f>
        <v/>
      </c>
      <c r="J742" s="63" t="str">
        <f t="shared" si="145"/>
        <v/>
      </c>
      <c r="K742" s="63" t="str">
        <f t="shared" si="146"/>
        <v/>
      </c>
      <c r="L742" s="63">
        <f t="shared" si="140"/>
        <v>0</v>
      </c>
      <c r="M742" s="392" t="str">
        <f>IF(Y742="","",VLOOKUP(G742,'Danh mục CODE'!$D$2:$I$1880,4,0))</f>
        <v/>
      </c>
      <c r="N742" s="484"/>
      <c r="O742" s="392" t="str">
        <f t="shared" si="142"/>
        <v/>
      </c>
      <c r="P742" s="392" t="str">
        <f>IF(Y742="","",VLOOKUP(G742,'Danh mục CODE'!$D$2:$I$1880,5,0))</f>
        <v/>
      </c>
      <c r="Q742" s="392"/>
      <c r="R742" s="392" t="str">
        <f t="shared" si="143"/>
        <v/>
      </c>
      <c r="S742" s="394" t="e">
        <f t="shared" si="144"/>
        <v>#VALUE!</v>
      </c>
      <c r="T742" s="394" t="str">
        <f t="shared" si="147"/>
        <v/>
      </c>
      <c r="U742" s="394" t="str">
        <f t="shared" si="148"/>
        <v/>
      </c>
      <c r="V742" s="424" t="str">
        <f t="shared" si="141"/>
        <v/>
      </c>
      <c r="W742" s="21"/>
      <c r="X742" s="515"/>
      <c r="Y742" s="515"/>
      <c r="Z742" s="513"/>
      <c r="AA742" s="514"/>
    </row>
    <row r="743" spans="1:27">
      <c r="A743" s="50">
        <f t="shared" si="149"/>
        <v>738</v>
      </c>
      <c r="B743" s="580"/>
      <c r="C743" s="23" t="s">
        <v>742</v>
      </c>
      <c r="D743" s="489"/>
      <c r="E743" s="318" t="str">
        <f>IF(G743="","",VLOOKUP(G743,'Danh mục CODE'!$D$2:$J$20064,7,0))</f>
        <v/>
      </c>
      <c r="F743" s="28" t="str">
        <f>IF(E743="","",VLOOKUP(E743,'TONG HOP'!$E$8:$W$1883,19,0))</f>
        <v/>
      </c>
      <c r="G743" s="17"/>
      <c r="H743" s="226" t="str">
        <f>IF(E743="","",VLOOKUP(G743,'TONG HOP'!$C$8:$E$799,2,0))</f>
        <v/>
      </c>
      <c r="I743" s="226" t="str">
        <f>IF(B743="","",VLOOKUP(G743,'TONG HOP'!$C$8:$F$799,4,0))</f>
        <v/>
      </c>
      <c r="J743" s="63" t="str">
        <f t="shared" si="145"/>
        <v/>
      </c>
      <c r="K743" s="63" t="str">
        <f t="shared" si="146"/>
        <v/>
      </c>
      <c r="L743" s="63">
        <f t="shared" si="140"/>
        <v>0</v>
      </c>
      <c r="M743" s="392" t="str">
        <f>IF(Y743="","",VLOOKUP(G743,'Danh mục CODE'!$D$2:$I$1880,4,0))</f>
        <v/>
      </c>
      <c r="N743" s="484"/>
      <c r="O743" s="392" t="str">
        <f t="shared" si="142"/>
        <v/>
      </c>
      <c r="P743" s="392" t="str">
        <f>IF(Y743="","",VLOOKUP(G743,'Danh mục CODE'!$D$2:$I$1880,5,0))</f>
        <v/>
      </c>
      <c r="Q743" s="392"/>
      <c r="R743" s="392" t="str">
        <f t="shared" si="143"/>
        <v/>
      </c>
      <c r="S743" s="394" t="e">
        <f t="shared" si="144"/>
        <v>#VALUE!</v>
      </c>
      <c r="T743" s="394" t="str">
        <f t="shared" si="147"/>
        <v/>
      </c>
      <c r="U743" s="394" t="str">
        <f t="shared" si="148"/>
        <v/>
      </c>
      <c r="V743" s="424" t="str">
        <f t="shared" si="141"/>
        <v/>
      </c>
      <c r="W743" s="21"/>
      <c r="X743" s="515"/>
      <c r="Y743" s="515"/>
      <c r="Z743" s="513"/>
      <c r="AA743" s="514"/>
    </row>
    <row r="744" spans="1:27">
      <c r="A744" s="50">
        <f t="shared" si="149"/>
        <v>739</v>
      </c>
      <c r="B744" s="580"/>
      <c r="C744" s="23" t="s">
        <v>742</v>
      </c>
      <c r="D744" s="489"/>
      <c r="E744" s="318" t="str">
        <f>IF(G744="","",VLOOKUP(G744,'Danh mục CODE'!$D$2:$J$20064,7,0))</f>
        <v/>
      </c>
      <c r="F744" s="28" t="str">
        <f>IF(E744="","",VLOOKUP(E744,'TONG HOP'!$E$8:$W$1883,19,0))</f>
        <v/>
      </c>
      <c r="G744" s="17"/>
      <c r="H744" s="226" t="str">
        <f>IF(E744="","",VLOOKUP(G744,'TONG HOP'!$C$8:$E$799,2,0))</f>
        <v/>
      </c>
      <c r="I744" s="226" t="str">
        <f>IF(B744="","",VLOOKUP(G744,'TONG HOP'!$C$8:$F$799,4,0))</f>
        <v/>
      </c>
      <c r="J744" s="63" t="str">
        <f t="shared" si="145"/>
        <v/>
      </c>
      <c r="K744" s="63" t="str">
        <f t="shared" si="146"/>
        <v/>
      </c>
      <c r="L744" s="63">
        <f t="shared" si="140"/>
        <v>0</v>
      </c>
      <c r="M744" s="392" t="str">
        <f>IF(Y744="","",VLOOKUP(G744,'Danh mục CODE'!$D$2:$I$1880,4,0))</f>
        <v/>
      </c>
      <c r="N744" s="392"/>
      <c r="O744" s="392" t="str">
        <f t="shared" si="142"/>
        <v/>
      </c>
      <c r="P744" s="392" t="str">
        <f>IF(Y744="","",VLOOKUP(G744,'Danh mục CODE'!$D$2:$I$1880,5,0))</f>
        <v/>
      </c>
      <c r="Q744" s="392"/>
      <c r="R744" s="392" t="str">
        <f t="shared" si="143"/>
        <v/>
      </c>
      <c r="S744" s="394" t="e">
        <f t="shared" si="144"/>
        <v>#VALUE!</v>
      </c>
      <c r="T744" s="394" t="str">
        <f t="shared" si="147"/>
        <v/>
      </c>
      <c r="U744" s="394" t="str">
        <f t="shared" si="148"/>
        <v/>
      </c>
      <c r="V744" s="424" t="str">
        <f t="shared" si="141"/>
        <v/>
      </c>
      <c r="W744" s="21"/>
      <c r="X744" s="515"/>
      <c r="Y744" s="515"/>
      <c r="Z744" s="513"/>
      <c r="AA744" s="514"/>
    </row>
    <row r="745" spans="1:27">
      <c r="A745" s="50">
        <f t="shared" si="149"/>
        <v>740</v>
      </c>
      <c r="B745" s="580"/>
      <c r="C745" s="23" t="s">
        <v>742</v>
      </c>
      <c r="D745" s="489"/>
      <c r="E745" s="318" t="str">
        <f>IF(G745="","",VLOOKUP(G745,'Danh mục CODE'!$D$2:$J$20064,7,0))</f>
        <v/>
      </c>
      <c r="F745" s="28" t="str">
        <f>IF(E745="","",VLOOKUP(E745,'TONG HOP'!$E$8:$W$1883,19,0))</f>
        <v/>
      </c>
      <c r="G745" s="17"/>
      <c r="H745" s="226" t="str">
        <f>IF(E745="","",VLOOKUP(G745,'TONG HOP'!$C$8:$E$799,2,0))</f>
        <v/>
      </c>
      <c r="I745" s="226" t="str">
        <f>IF(B745="","",VLOOKUP(G745,'TONG HOP'!$C$8:$F$799,4,0))</f>
        <v/>
      </c>
      <c r="J745" s="63" t="str">
        <f t="shared" si="145"/>
        <v/>
      </c>
      <c r="K745" s="63" t="str">
        <f t="shared" si="146"/>
        <v/>
      </c>
      <c r="L745" s="63">
        <f t="shared" si="140"/>
        <v>0</v>
      </c>
      <c r="M745" s="392" t="str">
        <f>IF(Y745="","",VLOOKUP(G745,'Danh mục CODE'!$D$2:$I$1880,4,0))</f>
        <v/>
      </c>
      <c r="N745" s="392"/>
      <c r="O745" s="392" t="str">
        <f t="shared" si="142"/>
        <v/>
      </c>
      <c r="P745" s="392" t="str">
        <f>IF(Y745="","",VLOOKUP(G745,'Danh mục CODE'!$D$2:$I$1880,5,0))</f>
        <v/>
      </c>
      <c r="Q745" s="392"/>
      <c r="R745" s="392" t="str">
        <f t="shared" si="143"/>
        <v/>
      </c>
      <c r="S745" s="394" t="e">
        <f t="shared" si="144"/>
        <v>#VALUE!</v>
      </c>
      <c r="T745" s="394" t="str">
        <f t="shared" si="147"/>
        <v/>
      </c>
      <c r="U745" s="394" t="str">
        <f t="shared" si="148"/>
        <v/>
      </c>
      <c r="V745" s="424" t="str">
        <f t="shared" si="141"/>
        <v/>
      </c>
      <c r="W745" s="21"/>
      <c r="X745" s="515"/>
      <c r="Y745" s="515"/>
      <c r="Z745" s="513"/>
      <c r="AA745" s="581"/>
    </row>
    <row r="746" spans="1:27">
      <c r="A746" s="50">
        <f t="shared" si="149"/>
        <v>741</v>
      </c>
      <c r="B746" s="580"/>
      <c r="C746" s="23" t="s">
        <v>742</v>
      </c>
      <c r="D746" s="489"/>
      <c r="E746" s="318" t="str">
        <f>IF(G746="","",VLOOKUP(G746,'Danh mục CODE'!$D$2:$J$20064,7,0))</f>
        <v/>
      </c>
      <c r="F746" s="28" t="str">
        <f>IF(E746="","",VLOOKUP(E746,'TONG HOP'!$E$8:$W$1883,19,0))</f>
        <v/>
      </c>
      <c r="G746" s="17"/>
      <c r="H746" s="226" t="str">
        <f>IF(E746="","",VLOOKUP(G746,'TONG HOP'!$C$8:$E$799,2,0))</f>
        <v/>
      </c>
      <c r="I746" s="226" t="str">
        <f>IF(B746="","",VLOOKUP(G746,'TONG HOP'!$C$8:$F$799,4,0))</f>
        <v/>
      </c>
      <c r="J746" s="63" t="str">
        <f t="shared" si="145"/>
        <v/>
      </c>
      <c r="K746" s="63" t="str">
        <f t="shared" si="146"/>
        <v/>
      </c>
      <c r="L746" s="63">
        <f t="shared" si="140"/>
        <v>0</v>
      </c>
      <c r="M746" s="392" t="str">
        <f>IF(Y746="","",VLOOKUP(G746,'Danh mục CODE'!$D$2:$I$1880,4,0))</f>
        <v/>
      </c>
      <c r="N746" s="392"/>
      <c r="O746" s="392" t="str">
        <f t="shared" si="142"/>
        <v/>
      </c>
      <c r="P746" s="392" t="str">
        <f>IF(Y746="","",VLOOKUP(G746,'Danh mục CODE'!$D$2:$I$1880,5,0))</f>
        <v/>
      </c>
      <c r="Q746" s="392"/>
      <c r="R746" s="392" t="str">
        <f t="shared" si="143"/>
        <v/>
      </c>
      <c r="S746" s="394" t="e">
        <f t="shared" si="144"/>
        <v>#VALUE!</v>
      </c>
      <c r="T746" s="394" t="str">
        <f t="shared" si="147"/>
        <v/>
      </c>
      <c r="U746" s="394" t="str">
        <f t="shared" si="148"/>
        <v/>
      </c>
      <c r="V746" s="424" t="str">
        <f t="shared" si="141"/>
        <v/>
      </c>
      <c r="W746" s="21"/>
      <c r="X746" s="515"/>
      <c r="Y746" s="515"/>
      <c r="Z746" s="513"/>
      <c r="AA746" s="581"/>
    </row>
    <row r="747" spans="1:27">
      <c r="A747" s="50">
        <f t="shared" si="149"/>
        <v>742</v>
      </c>
      <c r="B747" s="580"/>
      <c r="C747" s="23" t="s">
        <v>742</v>
      </c>
      <c r="D747" s="489"/>
      <c r="E747" s="318" t="str">
        <f>IF(G747="","",VLOOKUP(G747,'Danh mục CODE'!$D$2:$J$20064,7,0))</f>
        <v/>
      </c>
      <c r="F747" s="28" t="str">
        <f>IF(E747="","",VLOOKUP(E747,'TONG HOP'!$E$8:$W$1883,19,0))</f>
        <v/>
      </c>
      <c r="G747" s="17"/>
      <c r="H747" s="226" t="str">
        <f>IF(E747="","",VLOOKUP(G747,'TONG HOP'!$C$8:$E$799,2,0))</f>
        <v/>
      </c>
      <c r="I747" s="226" t="str">
        <f>IF(B747="","",VLOOKUP(G747,'TONG HOP'!$C$8:$F$799,4,0))</f>
        <v/>
      </c>
      <c r="J747" s="63" t="str">
        <f t="shared" si="145"/>
        <v/>
      </c>
      <c r="K747" s="63" t="str">
        <f t="shared" si="146"/>
        <v/>
      </c>
      <c r="L747" s="63">
        <f t="shared" si="140"/>
        <v>0</v>
      </c>
      <c r="M747" s="392" t="str">
        <f>IF(Y747="","",VLOOKUP(G747,'Danh mục CODE'!$D$2:$I$1880,4,0))</f>
        <v/>
      </c>
      <c r="N747" s="392"/>
      <c r="O747" s="392" t="str">
        <f t="shared" si="142"/>
        <v/>
      </c>
      <c r="P747" s="392" t="str">
        <f>IF(Y747="","",VLOOKUP(G747,'Danh mục CODE'!$D$2:$I$1880,5,0))</f>
        <v/>
      </c>
      <c r="Q747" s="392"/>
      <c r="R747" s="392" t="str">
        <f t="shared" si="143"/>
        <v/>
      </c>
      <c r="S747" s="394" t="e">
        <f t="shared" si="144"/>
        <v>#VALUE!</v>
      </c>
      <c r="T747" s="394" t="str">
        <f t="shared" si="147"/>
        <v/>
      </c>
      <c r="U747" s="394" t="str">
        <f t="shared" si="148"/>
        <v/>
      </c>
      <c r="V747" s="424" t="str">
        <f t="shared" si="141"/>
        <v/>
      </c>
      <c r="W747" s="21"/>
      <c r="X747" s="515"/>
      <c r="Y747" s="515"/>
      <c r="Z747" s="513"/>
      <c r="AA747" s="514"/>
    </row>
    <row r="748" spans="1:27">
      <c r="A748" s="50">
        <f t="shared" si="149"/>
        <v>743</v>
      </c>
      <c r="B748" s="580"/>
      <c r="C748" s="23" t="s">
        <v>742</v>
      </c>
      <c r="D748" s="489"/>
      <c r="E748" s="318" t="str">
        <f>IF(G748="","",VLOOKUP(G748,'Danh mục CODE'!$D$2:$J$20064,7,0))</f>
        <v/>
      </c>
      <c r="F748" s="28" t="str">
        <f>IF(E748="","",VLOOKUP(E748,'TONG HOP'!$E$8:$W$1883,19,0))</f>
        <v/>
      </c>
      <c r="G748" s="17"/>
      <c r="H748" s="226" t="str">
        <f>IF(E748="","",VLOOKUP(G748,'TONG HOP'!$C$8:$E$799,2,0))</f>
        <v/>
      </c>
      <c r="I748" s="226" t="str">
        <f>IF(B748="","",VLOOKUP(G748,'TONG HOP'!$C$8:$F$799,4,0))</f>
        <v/>
      </c>
      <c r="J748" s="63" t="str">
        <f t="shared" si="145"/>
        <v/>
      </c>
      <c r="K748" s="63" t="str">
        <f t="shared" si="146"/>
        <v/>
      </c>
      <c r="L748" s="63">
        <f t="shared" si="140"/>
        <v>0</v>
      </c>
      <c r="M748" s="392" t="str">
        <f>IF(Y748="","",VLOOKUP(G748,'Danh mục CODE'!$D$2:$I$1880,4,0))</f>
        <v/>
      </c>
      <c r="N748" s="392"/>
      <c r="O748" s="392" t="str">
        <f t="shared" si="142"/>
        <v/>
      </c>
      <c r="P748" s="392" t="str">
        <f>IF(Y748="","",VLOOKUP(G748,'Danh mục CODE'!$D$2:$I$1880,5,0))</f>
        <v/>
      </c>
      <c r="Q748" s="392"/>
      <c r="R748" s="392" t="str">
        <f t="shared" si="143"/>
        <v/>
      </c>
      <c r="S748" s="394" t="e">
        <f t="shared" si="144"/>
        <v>#VALUE!</v>
      </c>
      <c r="T748" s="394" t="str">
        <f t="shared" si="147"/>
        <v/>
      </c>
      <c r="U748" s="394" t="str">
        <f t="shared" si="148"/>
        <v/>
      </c>
      <c r="V748" s="424" t="str">
        <f t="shared" si="141"/>
        <v/>
      </c>
      <c r="W748" s="21"/>
      <c r="X748" s="515"/>
      <c r="Y748" s="515"/>
      <c r="Z748" s="513"/>
      <c r="AA748" s="514"/>
    </row>
    <row r="749" spans="1:27">
      <c r="A749" s="50">
        <f t="shared" si="149"/>
        <v>744</v>
      </c>
      <c r="B749" s="580"/>
      <c r="C749" s="23" t="s">
        <v>742</v>
      </c>
      <c r="D749" s="489"/>
      <c r="E749" s="318" t="str">
        <f>IF(G749="","",VLOOKUP(G749,'Danh mục CODE'!$D$2:$J$20064,7,0))</f>
        <v/>
      </c>
      <c r="F749" s="28" t="str">
        <f>IF(E749="","",VLOOKUP(E749,'TONG HOP'!$E$8:$W$1883,19,0))</f>
        <v/>
      </c>
      <c r="G749" s="17"/>
      <c r="H749" s="226" t="str">
        <f>IF(E749="","",VLOOKUP(G749,'TONG HOP'!$C$8:$E$799,2,0))</f>
        <v/>
      </c>
      <c r="I749" s="226" t="str">
        <f>IF(B749="","",VLOOKUP(G749,'TONG HOP'!$C$8:$F$799,4,0))</f>
        <v/>
      </c>
      <c r="J749" s="63" t="str">
        <f t="shared" si="145"/>
        <v/>
      </c>
      <c r="K749" s="63" t="str">
        <f t="shared" si="146"/>
        <v/>
      </c>
      <c r="L749" s="63">
        <f t="shared" si="140"/>
        <v>0</v>
      </c>
      <c r="M749" s="392" t="str">
        <f>IF(Y749="","",VLOOKUP(G749,'Danh mục CODE'!$D$2:$I$1880,4,0))</f>
        <v/>
      </c>
      <c r="N749" s="392"/>
      <c r="O749" s="392" t="str">
        <f t="shared" si="142"/>
        <v/>
      </c>
      <c r="P749" s="392" t="str">
        <f>IF(Y749="","",VLOOKUP(G749,'Danh mục CODE'!$D$2:$I$1880,5,0))</f>
        <v/>
      </c>
      <c r="Q749" s="392"/>
      <c r="R749" s="392" t="str">
        <f t="shared" si="143"/>
        <v/>
      </c>
      <c r="S749" s="394" t="e">
        <f t="shared" si="144"/>
        <v>#VALUE!</v>
      </c>
      <c r="T749" s="394" t="str">
        <f t="shared" si="147"/>
        <v/>
      </c>
      <c r="U749" s="394" t="str">
        <f t="shared" si="148"/>
        <v/>
      </c>
      <c r="V749" s="424" t="str">
        <f t="shared" si="141"/>
        <v/>
      </c>
      <c r="W749" s="21"/>
      <c r="X749" s="515"/>
      <c r="Y749" s="515"/>
      <c r="Z749" s="513"/>
      <c r="AA749" s="514"/>
    </row>
    <row r="750" spans="1:27">
      <c r="A750" s="50">
        <f t="shared" si="149"/>
        <v>745</v>
      </c>
      <c r="B750" s="580"/>
      <c r="C750" s="23" t="s">
        <v>742</v>
      </c>
      <c r="D750" s="489"/>
      <c r="E750" s="318" t="str">
        <f>IF(G750="","",VLOOKUP(G750,'Danh mục CODE'!$D$2:$J$20064,7,0))</f>
        <v/>
      </c>
      <c r="F750" s="28" t="str">
        <f>IF(E750="","",VLOOKUP(E750,'TONG HOP'!$E$8:$W$1883,19,0))</f>
        <v/>
      </c>
      <c r="G750" s="17"/>
      <c r="H750" s="226" t="str">
        <f>IF(E750="","",VLOOKUP(G750,'TONG HOP'!$C$8:$E$799,2,0))</f>
        <v/>
      </c>
      <c r="I750" s="226" t="str">
        <f>IF(B750="","",VLOOKUP(G750,'TONG HOP'!$C$8:$F$799,4,0))</f>
        <v/>
      </c>
      <c r="J750" s="63" t="str">
        <f t="shared" si="145"/>
        <v/>
      </c>
      <c r="K750" s="63" t="str">
        <f t="shared" si="146"/>
        <v/>
      </c>
      <c r="L750" s="63">
        <f t="shared" si="140"/>
        <v>0</v>
      </c>
      <c r="M750" s="392" t="str">
        <f>IF(Y750="","",VLOOKUP(G750,'Danh mục CODE'!$D$2:$I$1880,4,0))</f>
        <v/>
      </c>
      <c r="N750" s="392"/>
      <c r="O750" s="392" t="str">
        <f t="shared" si="142"/>
        <v/>
      </c>
      <c r="P750" s="392" t="str">
        <f>IF(Y750="","",VLOOKUP(G750,'Danh mục CODE'!$D$2:$I$1880,5,0))</f>
        <v/>
      </c>
      <c r="Q750" s="392"/>
      <c r="R750" s="392" t="str">
        <f t="shared" si="143"/>
        <v/>
      </c>
      <c r="S750" s="394" t="e">
        <f t="shared" si="144"/>
        <v>#VALUE!</v>
      </c>
      <c r="T750" s="394" t="str">
        <f t="shared" si="147"/>
        <v/>
      </c>
      <c r="U750" s="394" t="str">
        <f t="shared" si="148"/>
        <v/>
      </c>
      <c r="V750" s="424" t="str">
        <f t="shared" si="141"/>
        <v/>
      </c>
      <c r="W750" s="21"/>
      <c r="X750" s="515"/>
      <c r="Y750" s="515"/>
      <c r="Z750" s="513"/>
      <c r="AA750" s="514"/>
    </row>
    <row r="751" spans="1:27">
      <c r="A751" s="50">
        <f t="shared" si="149"/>
        <v>746</v>
      </c>
      <c r="B751" s="580"/>
      <c r="C751" s="23" t="s">
        <v>742</v>
      </c>
      <c r="D751" s="489"/>
      <c r="E751" s="318" t="str">
        <f>IF(G751="","",VLOOKUP(G751,'Danh mục CODE'!$D$2:$J$20064,7,0))</f>
        <v/>
      </c>
      <c r="F751" s="28" t="str">
        <f>IF(E751="","",VLOOKUP(E751,'TONG HOP'!$E$8:$W$1883,19,0))</f>
        <v/>
      </c>
      <c r="G751" s="17"/>
      <c r="H751" s="226" t="str">
        <f>IF(E751="","",VLOOKUP(G751,'TONG HOP'!$C$8:$E$799,2,0))</f>
        <v/>
      </c>
      <c r="I751" s="226" t="str">
        <f>IF(B751="","",VLOOKUP(G751,'TONG HOP'!$C$8:$F$799,4,0))</f>
        <v/>
      </c>
      <c r="J751" s="63" t="str">
        <f t="shared" si="145"/>
        <v/>
      </c>
      <c r="K751" s="63" t="str">
        <f t="shared" si="146"/>
        <v/>
      </c>
      <c r="L751" s="63">
        <f t="shared" si="140"/>
        <v>0</v>
      </c>
      <c r="M751" s="392" t="str">
        <f>IF(Y751="","",VLOOKUP(G751,'Danh mục CODE'!$D$2:$I$1880,4,0))</f>
        <v/>
      </c>
      <c r="N751" s="392"/>
      <c r="O751" s="392" t="str">
        <f t="shared" si="142"/>
        <v/>
      </c>
      <c r="P751" s="392" t="str">
        <f>IF(Y751="","",VLOOKUP(G751,'Danh mục CODE'!$D$2:$I$1880,5,0))</f>
        <v/>
      </c>
      <c r="Q751" s="392"/>
      <c r="R751" s="392" t="str">
        <f t="shared" si="143"/>
        <v/>
      </c>
      <c r="S751" s="394" t="e">
        <f t="shared" si="144"/>
        <v>#VALUE!</v>
      </c>
      <c r="T751" s="394" t="str">
        <f t="shared" si="147"/>
        <v/>
      </c>
      <c r="U751" s="394" t="str">
        <f t="shared" si="148"/>
        <v/>
      </c>
      <c r="V751" s="424" t="str">
        <f t="shared" si="141"/>
        <v/>
      </c>
      <c r="W751" s="21"/>
      <c r="X751" s="515"/>
      <c r="Y751" s="515"/>
      <c r="Z751" s="513"/>
      <c r="AA751" s="514"/>
    </row>
    <row r="752" spans="1:27">
      <c r="A752" s="50">
        <f t="shared" si="149"/>
        <v>747</v>
      </c>
      <c r="B752" s="580"/>
      <c r="C752" s="23" t="s">
        <v>742</v>
      </c>
      <c r="D752" s="489"/>
      <c r="E752" s="318" t="str">
        <f>IF(G752="","",VLOOKUP(G752,'Danh mục CODE'!$D$2:$J$20064,7,0))</f>
        <v/>
      </c>
      <c r="F752" s="28" t="str">
        <f>IF(E752="","",VLOOKUP(E752,'TONG HOP'!$E$8:$W$1883,19,0))</f>
        <v/>
      </c>
      <c r="G752" s="17"/>
      <c r="H752" s="226" t="str">
        <f>IF(E752="","",VLOOKUP(G752,'TONG HOP'!$C$8:$E$799,2,0))</f>
        <v/>
      </c>
      <c r="I752" s="226" t="str">
        <f>IF(B752="","",VLOOKUP(G752,'TONG HOP'!$C$8:$F$799,4,0))</f>
        <v/>
      </c>
      <c r="J752" s="63" t="str">
        <f t="shared" si="145"/>
        <v/>
      </c>
      <c r="K752" s="63" t="str">
        <f t="shared" si="146"/>
        <v/>
      </c>
      <c r="L752" s="63">
        <f t="shared" si="140"/>
        <v>0</v>
      </c>
      <c r="M752" s="392" t="str">
        <f>IF(Y752="","",VLOOKUP(G752,'Danh mục CODE'!$D$2:$I$1880,4,0))</f>
        <v/>
      </c>
      <c r="N752" s="392"/>
      <c r="O752" s="392" t="str">
        <f t="shared" si="142"/>
        <v/>
      </c>
      <c r="P752" s="392" t="str">
        <f>IF(Y752="","",VLOOKUP(G752,'Danh mục CODE'!$D$2:$I$1880,5,0))</f>
        <v/>
      </c>
      <c r="Q752" s="392"/>
      <c r="R752" s="392" t="str">
        <f t="shared" si="143"/>
        <v/>
      </c>
      <c r="S752" s="394" t="e">
        <f t="shared" si="144"/>
        <v>#VALUE!</v>
      </c>
      <c r="T752" s="394" t="str">
        <f t="shared" si="147"/>
        <v/>
      </c>
      <c r="U752" s="394" t="str">
        <f t="shared" si="148"/>
        <v/>
      </c>
      <c r="V752" s="424" t="str">
        <f t="shared" si="141"/>
        <v/>
      </c>
      <c r="W752" s="21"/>
      <c r="X752" s="515"/>
      <c r="Y752" s="515"/>
      <c r="Z752" s="513"/>
      <c r="AA752" s="514"/>
    </row>
    <row r="753" spans="1:27">
      <c r="A753" s="50">
        <f t="shared" si="149"/>
        <v>748</v>
      </c>
      <c r="B753" s="580"/>
      <c r="C753" s="23" t="s">
        <v>742</v>
      </c>
      <c r="D753" s="489"/>
      <c r="E753" s="318" t="str">
        <f>IF(G753="","",VLOOKUP(G753,'Danh mục CODE'!$D$2:$J$20064,7,0))</f>
        <v/>
      </c>
      <c r="F753" s="28" t="str">
        <f>IF(E753="","",VLOOKUP(E753,'TONG HOP'!$E$8:$W$1883,19,0))</f>
        <v/>
      </c>
      <c r="G753" s="17"/>
      <c r="H753" s="226" t="str">
        <f>IF(E753="","",VLOOKUP(G753,'TONG HOP'!$C$8:$E$799,2,0))</f>
        <v/>
      </c>
      <c r="I753" s="226" t="str">
        <f>IF(B753="","",VLOOKUP(G753,'TONG HOP'!$C$8:$F$799,4,0))</f>
        <v/>
      </c>
      <c r="J753" s="63" t="str">
        <f t="shared" si="145"/>
        <v/>
      </c>
      <c r="K753" s="63" t="str">
        <f t="shared" si="146"/>
        <v/>
      </c>
      <c r="L753" s="63">
        <f t="shared" si="140"/>
        <v>0</v>
      </c>
      <c r="M753" s="392" t="str">
        <f>IF(Y753="","",VLOOKUP(G753,'Danh mục CODE'!$D$2:$I$1880,4,0))</f>
        <v/>
      </c>
      <c r="N753" s="392"/>
      <c r="O753" s="392" t="str">
        <f t="shared" si="142"/>
        <v/>
      </c>
      <c r="P753" s="392" t="str">
        <f>IF(Y753="","",VLOOKUP(G753,'Danh mục CODE'!$D$2:$I$1880,5,0))</f>
        <v/>
      </c>
      <c r="Q753" s="392"/>
      <c r="R753" s="392" t="str">
        <f t="shared" si="143"/>
        <v/>
      </c>
      <c r="S753" s="394" t="e">
        <f t="shared" si="144"/>
        <v>#VALUE!</v>
      </c>
      <c r="T753" s="394" t="str">
        <f t="shared" si="147"/>
        <v/>
      </c>
      <c r="U753" s="394" t="str">
        <f t="shared" si="148"/>
        <v/>
      </c>
      <c r="V753" s="424" t="str">
        <f t="shared" si="141"/>
        <v/>
      </c>
      <c r="W753" s="21"/>
      <c r="X753" s="515"/>
      <c r="Y753" s="515"/>
      <c r="Z753" s="513"/>
      <c r="AA753" s="514"/>
    </row>
    <row r="754" spans="1:27">
      <c r="A754" s="50">
        <f t="shared" si="149"/>
        <v>749</v>
      </c>
      <c r="B754" s="580"/>
      <c r="C754" s="23" t="s">
        <v>742</v>
      </c>
      <c r="D754" s="489"/>
      <c r="E754" s="318" t="str">
        <f>IF(G754="","",VLOOKUP(G754,'Danh mục CODE'!$D$2:$J$20064,7,0))</f>
        <v/>
      </c>
      <c r="F754" s="28" t="str">
        <f>IF(E754="","",VLOOKUP(E754,'TONG HOP'!$E$8:$W$1883,19,0))</f>
        <v/>
      </c>
      <c r="G754" s="17"/>
      <c r="H754" s="226" t="str">
        <f>IF(E754="","",VLOOKUP(G754,'TONG HOP'!$C$8:$E$799,2,0))</f>
        <v/>
      </c>
      <c r="I754" s="226" t="str">
        <f>IF(B754="","",VLOOKUP(G754,'TONG HOP'!$C$8:$F$799,4,0))</f>
        <v/>
      </c>
      <c r="J754" s="63" t="str">
        <f t="shared" si="145"/>
        <v/>
      </c>
      <c r="K754" s="63" t="str">
        <f t="shared" si="146"/>
        <v/>
      </c>
      <c r="L754" s="63">
        <f t="shared" si="140"/>
        <v>0</v>
      </c>
      <c r="M754" s="392" t="str">
        <f>IF(Y754="","",VLOOKUP(G754,'Danh mục CODE'!$D$2:$I$1880,4,0))</f>
        <v/>
      </c>
      <c r="N754" s="392"/>
      <c r="O754" s="392" t="str">
        <f t="shared" si="142"/>
        <v/>
      </c>
      <c r="P754" s="392" t="str">
        <f>IF(Y754="","",VLOOKUP(G754,'Danh mục CODE'!$D$2:$I$1880,5,0))</f>
        <v/>
      </c>
      <c r="Q754" s="392"/>
      <c r="R754" s="392" t="str">
        <f t="shared" si="143"/>
        <v/>
      </c>
      <c r="S754" s="394" t="e">
        <f t="shared" si="144"/>
        <v>#VALUE!</v>
      </c>
      <c r="T754" s="394" t="str">
        <f t="shared" si="147"/>
        <v/>
      </c>
      <c r="U754" s="394" t="str">
        <f t="shared" si="148"/>
        <v/>
      </c>
      <c r="V754" s="424" t="str">
        <f t="shared" si="141"/>
        <v/>
      </c>
      <c r="W754" s="21"/>
      <c r="X754" s="515"/>
      <c r="Y754" s="515"/>
      <c r="Z754" s="513"/>
      <c r="AA754" s="514"/>
    </row>
    <row r="755" spans="1:27">
      <c r="A755" s="50">
        <f t="shared" si="149"/>
        <v>750</v>
      </c>
      <c r="B755" s="580"/>
      <c r="C755" s="23" t="s">
        <v>742</v>
      </c>
      <c r="D755" s="489"/>
      <c r="E755" s="318" t="str">
        <f>IF(G755="","",VLOOKUP(G755,'Danh mục CODE'!$D$2:$J$20064,7,0))</f>
        <v/>
      </c>
      <c r="F755" s="28" t="str">
        <f>IF(E755="","",VLOOKUP(E755,'TONG HOP'!$E$8:$W$1883,19,0))</f>
        <v/>
      </c>
      <c r="G755" s="17"/>
      <c r="H755" s="226" t="str">
        <f>IF(E755="","",VLOOKUP(G755,'TONG HOP'!$C$8:$E$799,2,0))</f>
        <v/>
      </c>
      <c r="I755" s="226" t="str">
        <f>IF(B755="","",VLOOKUP(G755,'TONG HOP'!$C$8:$F$799,4,0))</f>
        <v/>
      </c>
      <c r="J755" s="63" t="str">
        <f t="shared" si="145"/>
        <v/>
      </c>
      <c r="K755" s="63" t="str">
        <f t="shared" si="146"/>
        <v/>
      </c>
      <c r="L755" s="63">
        <f t="shared" si="140"/>
        <v>0</v>
      </c>
      <c r="M755" s="392" t="str">
        <f>IF(Y755="","",VLOOKUP(G755,'Danh mục CODE'!$D$2:$I$1880,4,0))</f>
        <v/>
      </c>
      <c r="N755" s="392"/>
      <c r="O755" s="392" t="str">
        <f t="shared" si="142"/>
        <v/>
      </c>
      <c r="P755" s="392" t="str">
        <f>IF(Y755="","",VLOOKUP(G755,'Danh mục CODE'!$D$2:$I$1880,5,0))</f>
        <v/>
      </c>
      <c r="Q755" s="392"/>
      <c r="R755" s="392" t="str">
        <f t="shared" si="143"/>
        <v/>
      </c>
      <c r="S755" s="394" t="e">
        <f t="shared" si="144"/>
        <v>#VALUE!</v>
      </c>
      <c r="T755" s="394" t="str">
        <f t="shared" si="147"/>
        <v/>
      </c>
      <c r="U755" s="394" t="str">
        <f t="shared" si="148"/>
        <v/>
      </c>
      <c r="V755" s="424" t="str">
        <f t="shared" si="141"/>
        <v/>
      </c>
      <c r="W755" s="21"/>
      <c r="X755" s="515"/>
      <c r="Y755" s="515"/>
      <c r="Z755" s="513"/>
      <c r="AA755" s="514"/>
    </row>
    <row r="756" spans="1:27">
      <c r="A756" s="50">
        <f t="shared" si="149"/>
        <v>751</v>
      </c>
      <c r="B756" s="580"/>
      <c r="C756" s="23" t="s">
        <v>742</v>
      </c>
      <c r="D756" s="489"/>
      <c r="E756" s="318" t="str">
        <f>IF(G756="","",VLOOKUP(G756,'Danh mục CODE'!$D$2:$J$20064,7,0))</f>
        <v/>
      </c>
      <c r="F756" s="28" t="str">
        <f>IF(E756="","",VLOOKUP(E756,'TONG HOP'!$E$8:$W$1883,19,0))</f>
        <v/>
      </c>
      <c r="G756" s="17"/>
      <c r="H756" s="226" t="str">
        <f>IF(E756="","",VLOOKUP(G756,'TONG HOP'!$C$8:$E$799,2,0))</f>
        <v/>
      </c>
      <c r="I756" s="226" t="str">
        <f>IF(B756="","",VLOOKUP(G756,'TONG HOP'!$C$8:$F$799,4,0))</f>
        <v/>
      </c>
      <c r="J756" s="63" t="str">
        <f t="shared" si="145"/>
        <v/>
      </c>
      <c r="K756" s="63" t="str">
        <f t="shared" si="146"/>
        <v/>
      </c>
      <c r="L756" s="63">
        <f t="shared" si="140"/>
        <v>0</v>
      </c>
      <c r="M756" s="392" t="str">
        <f>IF(Y756="","",VLOOKUP(G756,'Danh mục CODE'!$D$2:$I$1880,4,0))</f>
        <v/>
      </c>
      <c r="N756" s="392"/>
      <c r="O756" s="392" t="str">
        <f t="shared" si="142"/>
        <v/>
      </c>
      <c r="P756" s="392" t="str">
        <f>IF(Y756="","",VLOOKUP(G756,'Danh mục CODE'!$D$2:$I$1880,5,0))</f>
        <v/>
      </c>
      <c r="Q756" s="392"/>
      <c r="R756" s="392" t="str">
        <f t="shared" si="143"/>
        <v/>
      </c>
      <c r="S756" s="394" t="e">
        <f t="shared" si="144"/>
        <v>#VALUE!</v>
      </c>
      <c r="T756" s="394" t="str">
        <f t="shared" si="147"/>
        <v/>
      </c>
      <c r="U756" s="394" t="str">
        <f t="shared" si="148"/>
        <v/>
      </c>
      <c r="V756" s="424" t="str">
        <f t="shared" si="141"/>
        <v/>
      </c>
      <c r="W756" s="21"/>
      <c r="X756" s="515"/>
      <c r="Y756" s="515"/>
      <c r="Z756" s="513"/>
      <c r="AA756" s="514"/>
    </row>
    <row r="757" spans="1:27">
      <c r="A757" s="50">
        <f t="shared" si="149"/>
        <v>752</v>
      </c>
      <c r="B757" s="580"/>
      <c r="C757" s="23" t="s">
        <v>742</v>
      </c>
      <c r="D757" s="489"/>
      <c r="E757" s="318" t="str">
        <f>IF(G757="","",VLOOKUP(G757,'Danh mục CODE'!$D$2:$J$20064,7,0))</f>
        <v/>
      </c>
      <c r="F757" s="28" t="str">
        <f>IF(E757="","",VLOOKUP(E757,'TONG HOP'!$E$8:$W$1883,19,0))</f>
        <v/>
      </c>
      <c r="G757" s="315"/>
      <c r="H757" s="226" t="str">
        <f>IF(E757="","",VLOOKUP(G757,'TONG HOP'!$C$8:$E$799,2,0))</f>
        <v/>
      </c>
      <c r="I757" s="226" t="str">
        <f>IF(B757="","",VLOOKUP(G757,'TONG HOP'!$C$8:$F$799,4,0))</f>
        <v/>
      </c>
      <c r="J757" s="63" t="str">
        <f t="shared" si="145"/>
        <v/>
      </c>
      <c r="K757" s="63" t="str">
        <f t="shared" si="146"/>
        <v/>
      </c>
      <c r="L757" s="63">
        <f t="shared" si="140"/>
        <v>0</v>
      </c>
      <c r="M757" s="392" t="str">
        <f>IF(Y757="","",VLOOKUP(G757,'Danh mục CODE'!$D$2:$I$1880,4,0))</f>
        <v/>
      </c>
      <c r="N757" s="392"/>
      <c r="O757" s="392" t="str">
        <f t="shared" si="142"/>
        <v/>
      </c>
      <c r="P757" s="392" t="str">
        <f>IF(Y757="","",VLOOKUP(G757,'Danh mục CODE'!$D$2:$I$1880,5,0))</f>
        <v/>
      </c>
      <c r="Q757" s="392"/>
      <c r="R757" s="392" t="str">
        <f t="shared" si="143"/>
        <v/>
      </c>
      <c r="S757" s="394" t="e">
        <f t="shared" si="144"/>
        <v>#VALUE!</v>
      </c>
      <c r="T757" s="394" t="str">
        <f t="shared" si="147"/>
        <v/>
      </c>
      <c r="U757" s="394" t="str">
        <f t="shared" si="148"/>
        <v/>
      </c>
      <c r="V757" s="424" t="str">
        <f t="shared" si="141"/>
        <v/>
      </c>
      <c r="W757" s="21"/>
      <c r="X757" s="515"/>
      <c r="Y757" s="515"/>
      <c r="Z757" s="513"/>
      <c r="AA757" s="514"/>
    </row>
    <row r="758" spans="1:27">
      <c r="A758" s="50">
        <f t="shared" si="149"/>
        <v>753</v>
      </c>
      <c r="B758" s="580"/>
      <c r="C758" s="23" t="s">
        <v>742</v>
      </c>
      <c r="D758" s="489"/>
      <c r="E758" s="318" t="str">
        <f>IF(G758="","",VLOOKUP(G758,'Danh mục CODE'!$D$2:$J$20064,7,0))</f>
        <v/>
      </c>
      <c r="F758" s="28" t="str">
        <f>IF(E758="","",VLOOKUP(E758,'TONG HOP'!$E$8:$W$1883,19,0))</f>
        <v/>
      </c>
      <c r="G758" s="315"/>
      <c r="H758" s="226" t="str">
        <f>IF(E758="","",VLOOKUP(G758,'TONG HOP'!$C$8:$E$799,2,0))</f>
        <v/>
      </c>
      <c r="I758" s="226" t="str">
        <f>IF(B758="","",VLOOKUP(G758,'TONG HOP'!$C$8:$F$799,4,0))</f>
        <v/>
      </c>
      <c r="J758" s="63" t="str">
        <f t="shared" si="145"/>
        <v/>
      </c>
      <c r="K758" s="63" t="str">
        <f t="shared" si="146"/>
        <v/>
      </c>
      <c r="L758" s="63">
        <f t="shared" si="140"/>
        <v>0</v>
      </c>
      <c r="M758" s="392" t="str">
        <f>IF(Y758="","",VLOOKUP(G758,'Danh mục CODE'!$D$2:$I$1880,4,0))</f>
        <v/>
      </c>
      <c r="N758" s="392"/>
      <c r="O758" s="392" t="str">
        <f t="shared" si="142"/>
        <v/>
      </c>
      <c r="P758" s="392" t="str">
        <f>IF(Y758="","",VLOOKUP(G758,'Danh mục CODE'!$D$2:$I$1880,5,0))</f>
        <v/>
      </c>
      <c r="Q758" s="392"/>
      <c r="R758" s="392" t="str">
        <f t="shared" si="143"/>
        <v/>
      </c>
      <c r="S758" s="394" t="e">
        <f t="shared" si="144"/>
        <v>#VALUE!</v>
      </c>
      <c r="T758" s="394" t="str">
        <f t="shared" si="147"/>
        <v/>
      </c>
      <c r="U758" s="394" t="str">
        <f t="shared" si="148"/>
        <v/>
      </c>
      <c r="V758" s="424" t="str">
        <f t="shared" si="141"/>
        <v/>
      </c>
      <c r="W758" s="21"/>
      <c r="X758" s="515"/>
      <c r="Y758" s="515"/>
      <c r="Z758" s="513"/>
      <c r="AA758" s="514"/>
    </row>
    <row r="759" spans="1:27">
      <c r="A759" s="50">
        <f t="shared" si="149"/>
        <v>754</v>
      </c>
      <c r="B759" s="580"/>
      <c r="C759" s="23" t="s">
        <v>742</v>
      </c>
      <c r="D759" s="489"/>
      <c r="E759" s="318" t="str">
        <f>IF(G759="","",VLOOKUP(G759,'Danh mục CODE'!$D$2:$J$20064,7,0))</f>
        <v/>
      </c>
      <c r="F759" s="28" t="str">
        <f>IF(E759="","",VLOOKUP(E759,'TONG HOP'!$E$8:$W$1883,19,0))</f>
        <v/>
      </c>
      <c r="G759" s="315"/>
      <c r="H759" s="226" t="str">
        <f>IF(E759="","",VLOOKUP(G759,'TONG HOP'!$C$8:$E$799,2,0))</f>
        <v/>
      </c>
      <c r="I759" s="226" t="str">
        <f>IF(B759="","",VLOOKUP(G759,'TONG HOP'!$C$8:$F$799,4,0))</f>
        <v/>
      </c>
      <c r="J759" s="63" t="str">
        <f t="shared" si="145"/>
        <v/>
      </c>
      <c r="K759" s="63" t="str">
        <f t="shared" si="146"/>
        <v/>
      </c>
      <c r="L759" s="63">
        <f t="shared" si="140"/>
        <v>0</v>
      </c>
      <c r="M759" s="392" t="str">
        <f>IF(Y759="","",VLOOKUP(G759,'Danh mục CODE'!$D$2:$I$1880,4,0))</f>
        <v/>
      </c>
      <c r="N759" s="392"/>
      <c r="O759" s="392" t="str">
        <f t="shared" si="142"/>
        <v/>
      </c>
      <c r="P759" s="392" t="str">
        <f>IF(Y759="","",VLOOKUP(G759,'Danh mục CODE'!$D$2:$I$1880,5,0))</f>
        <v/>
      </c>
      <c r="Q759" s="392"/>
      <c r="R759" s="392" t="str">
        <f t="shared" si="143"/>
        <v/>
      </c>
      <c r="S759" s="394" t="e">
        <f t="shared" si="144"/>
        <v>#VALUE!</v>
      </c>
      <c r="T759" s="394" t="str">
        <f t="shared" si="147"/>
        <v/>
      </c>
      <c r="U759" s="394" t="str">
        <f t="shared" si="148"/>
        <v/>
      </c>
      <c r="V759" s="424" t="str">
        <f t="shared" si="141"/>
        <v/>
      </c>
      <c r="W759" s="21"/>
      <c r="X759" s="515"/>
      <c r="Y759" s="515"/>
      <c r="Z759" s="513"/>
      <c r="AA759" s="514"/>
    </row>
    <row r="760" spans="1:27">
      <c r="A760" s="50">
        <f t="shared" si="149"/>
        <v>755</v>
      </c>
      <c r="B760" s="580"/>
      <c r="C760" s="23" t="s">
        <v>742</v>
      </c>
      <c r="D760" s="489"/>
      <c r="E760" s="318" t="str">
        <f>IF(G760="","",VLOOKUP(G760,'Danh mục CODE'!$D$2:$J$20064,7,0))</f>
        <v/>
      </c>
      <c r="F760" s="28" t="str">
        <f>IF(E760="","",VLOOKUP(E760,'TONG HOP'!$E$8:$W$1883,19,0))</f>
        <v/>
      </c>
      <c r="G760" s="315"/>
      <c r="H760" s="226" t="str">
        <f>IF(E760="","",VLOOKUP(G760,'TONG HOP'!$C$8:$E$799,2,0))</f>
        <v/>
      </c>
      <c r="I760" s="226" t="str">
        <f>IF(B760="","",VLOOKUP(G760,'TONG HOP'!$C$8:$F$799,4,0))</f>
        <v/>
      </c>
      <c r="J760" s="63" t="str">
        <f t="shared" si="145"/>
        <v/>
      </c>
      <c r="K760" s="63" t="str">
        <f t="shared" si="146"/>
        <v/>
      </c>
      <c r="L760" s="63">
        <f t="shared" si="140"/>
        <v>0</v>
      </c>
      <c r="M760" s="392" t="str">
        <f>IF(Y760="","",VLOOKUP(G760,'Danh mục CODE'!$D$2:$I$1880,4,0))</f>
        <v/>
      </c>
      <c r="N760" s="392"/>
      <c r="O760" s="392" t="str">
        <f t="shared" si="142"/>
        <v/>
      </c>
      <c r="P760" s="392" t="str">
        <f>IF(Y760="","",VLOOKUP(G760,'Danh mục CODE'!$D$2:$I$1880,5,0))</f>
        <v/>
      </c>
      <c r="Q760" s="392"/>
      <c r="R760" s="392" t="str">
        <f t="shared" si="143"/>
        <v/>
      </c>
      <c r="S760" s="394" t="e">
        <f t="shared" si="144"/>
        <v>#VALUE!</v>
      </c>
      <c r="T760" s="394" t="str">
        <f t="shared" si="147"/>
        <v/>
      </c>
      <c r="U760" s="394" t="str">
        <f t="shared" si="148"/>
        <v/>
      </c>
      <c r="V760" s="424" t="str">
        <f t="shared" si="141"/>
        <v/>
      </c>
      <c r="W760" s="21"/>
      <c r="X760" s="515"/>
      <c r="Y760" s="515"/>
      <c r="Z760" s="513"/>
      <c r="AA760" s="514"/>
    </row>
    <row r="761" spans="1:27">
      <c r="A761" s="50">
        <f t="shared" si="149"/>
        <v>756</v>
      </c>
      <c r="B761" s="580"/>
      <c r="C761" s="23" t="s">
        <v>742</v>
      </c>
      <c r="D761" s="489"/>
      <c r="E761" s="318" t="str">
        <f>IF(G761="","",VLOOKUP(G761,'Danh mục CODE'!$D$2:$J$20064,7,0))</f>
        <v/>
      </c>
      <c r="F761" s="28" t="str">
        <f>IF(E761="","",VLOOKUP(E761,'TONG HOP'!$E$8:$W$1883,19,0))</f>
        <v/>
      </c>
      <c r="G761" s="315"/>
      <c r="H761" s="226" t="str">
        <f>IF(E761="","",VLOOKUP(G761,'TONG HOP'!$C$8:$E$799,2,0))</f>
        <v/>
      </c>
      <c r="I761" s="226" t="str">
        <f>IF(B761="","",VLOOKUP(G761,'TONG HOP'!$C$8:$F$799,4,0))</f>
        <v/>
      </c>
      <c r="J761" s="63" t="str">
        <f t="shared" si="145"/>
        <v/>
      </c>
      <c r="K761" s="63" t="str">
        <f t="shared" si="146"/>
        <v/>
      </c>
      <c r="L761" s="63">
        <f t="shared" si="140"/>
        <v>0</v>
      </c>
      <c r="M761" s="392" t="str">
        <f>IF(Y761="","",VLOOKUP(G761,'Danh mục CODE'!$D$2:$I$1880,4,0))</f>
        <v/>
      </c>
      <c r="N761" s="392"/>
      <c r="O761" s="392" t="str">
        <f t="shared" si="142"/>
        <v/>
      </c>
      <c r="P761" s="392" t="str">
        <f>IF(Y761="","",VLOOKUP(G761,'Danh mục CODE'!$D$2:$I$1880,5,0))</f>
        <v/>
      </c>
      <c r="Q761" s="392"/>
      <c r="R761" s="392" t="str">
        <f t="shared" si="143"/>
        <v/>
      </c>
      <c r="S761" s="394" t="e">
        <f t="shared" si="144"/>
        <v>#VALUE!</v>
      </c>
      <c r="T761" s="394" t="str">
        <f t="shared" si="147"/>
        <v/>
      </c>
      <c r="U761" s="394" t="str">
        <f t="shared" si="148"/>
        <v/>
      </c>
      <c r="V761" s="424" t="str">
        <f t="shared" si="141"/>
        <v/>
      </c>
      <c r="W761" s="21"/>
      <c r="X761" s="515"/>
      <c r="Y761" s="515"/>
      <c r="Z761" s="513"/>
      <c r="AA761" s="514"/>
    </row>
    <row r="762" spans="1:27">
      <c r="A762" s="50">
        <f t="shared" si="149"/>
        <v>757</v>
      </c>
      <c r="B762" s="580"/>
      <c r="C762" s="23" t="s">
        <v>742</v>
      </c>
      <c r="D762" s="489"/>
      <c r="E762" s="318" t="str">
        <f>IF(G762="","",VLOOKUP(G762,'Danh mục CODE'!$D$2:$J$20064,7,0))</f>
        <v/>
      </c>
      <c r="F762" s="28" t="str">
        <f>IF(E762="","",VLOOKUP(E762,'TONG HOP'!$E$8:$W$1883,19,0))</f>
        <v/>
      </c>
      <c r="G762" s="315"/>
      <c r="H762" s="226" t="str">
        <f>IF(E762="","",VLOOKUP(G762,'TONG HOP'!$C$8:$E$799,2,0))</f>
        <v/>
      </c>
      <c r="I762" s="226" t="str">
        <f>IF(B762="","",VLOOKUP(G762,'TONG HOP'!$C$8:$F$799,4,0))</f>
        <v/>
      </c>
      <c r="J762" s="63" t="str">
        <f t="shared" si="145"/>
        <v/>
      </c>
      <c r="K762" s="63" t="str">
        <f t="shared" si="146"/>
        <v/>
      </c>
      <c r="L762" s="63">
        <f t="shared" ref="L762:L825" si="150">X762-Y762</f>
        <v>0</v>
      </c>
      <c r="M762" s="392" t="str">
        <f>IF(Y762="","",VLOOKUP(G762,'Danh mục CODE'!$D$2:$I$1880,4,0))</f>
        <v/>
      </c>
      <c r="N762" s="392"/>
      <c r="O762" s="392" t="str">
        <f t="shared" si="142"/>
        <v/>
      </c>
      <c r="P762" s="392" t="str">
        <f>IF(Y762="","",VLOOKUP(G762,'Danh mục CODE'!$D$2:$I$1880,5,0))</f>
        <v/>
      </c>
      <c r="Q762" s="392"/>
      <c r="R762" s="392" t="str">
        <f t="shared" si="143"/>
        <v/>
      </c>
      <c r="S762" s="394" t="e">
        <f t="shared" si="144"/>
        <v>#VALUE!</v>
      </c>
      <c r="T762" s="394" t="str">
        <f t="shared" si="147"/>
        <v/>
      </c>
      <c r="U762" s="394" t="str">
        <f t="shared" si="148"/>
        <v/>
      </c>
      <c r="V762" s="424" t="str">
        <f t="shared" ref="V762:V825" si="151">IF(X762="","",J762-S762-T762-U762)</f>
        <v/>
      </c>
      <c r="W762" s="21"/>
      <c r="X762" s="515"/>
      <c r="Y762" s="515"/>
      <c r="Z762" s="513"/>
      <c r="AA762" s="514"/>
    </row>
    <row r="763" spans="1:27">
      <c r="A763" s="50">
        <f t="shared" si="149"/>
        <v>758</v>
      </c>
      <c r="B763" s="580"/>
      <c r="C763" s="23" t="s">
        <v>742</v>
      </c>
      <c r="D763" s="489"/>
      <c r="E763" s="318" t="str">
        <f>IF(G763="","",VLOOKUP(G763,'Danh mục CODE'!$D$2:$J$20064,7,0))</f>
        <v/>
      </c>
      <c r="F763" s="28" t="str">
        <f>IF(E763="","",VLOOKUP(E763,'TONG HOP'!$E$8:$W$1883,19,0))</f>
        <v/>
      </c>
      <c r="G763" s="315"/>
      <c r="H763" s="226" t="str">
        <f>IF(E763="","",VLOOKUP(G763,'TONG HOP'!$C$8:$E$799,2,0))</f>
        <v/>
      </c>
      <c r="I763" s="226" t="str">
        <f>IF(B763="","",VLOOKUP(G763,'TONG HOP'!$C$8:$F$799,4,0))</f>
        <v/>
      </c>
      <c r="J763" s="63" t="str">
        <f t="shared" si="145"/>
        <v/>
      </c>
      <c r="K763" s="63" t="str">
        <f t="shared" si="146"/>
        <v/>
      </c>
      <c r="L763" s="63">
        <f t="shared" si="150"/>
        <v>0</v>
      </c>
      <c r="M763" s="392" t="str">
        <f>IF(Y763="","",VLOOKUP(G763,'Danh mục CODE'!$D$2:$I$1880,4,0))</f>
        <v/>
      </c>
      <c r="N763" s="392"/>
      <c r="O763" s="392" t="str">
        <f t="shared" si="142"/>
        <v/>
      </c>
      <c r="P763" s="392" t="str">
        <f>IF(Y763="","",VLOOKUP(G763,'Danh mục CODE'!$D$2:$I$1880,5,0))</f>
        <v/>
      </c>
      <c r="Q763" s="392"/>
      <c r="R763" s="392" t="str">
        <f t="shared" si="143"/>
        <v/>
      </c>
      <c r="S763" s="394" t="e">
        <f t="shared" si="144"/>
        <v>#VALUE!</v>
      </c>
      <c r="T763" s="394" t="str">
        <f t="shared" si="147"/>
        <v/>
      </c>
      <c r="U763" s="394" t="str">
        <f t="shared" si="148"/>
        <v/>
      </c>
      <c r="V763" s="424" t="str">
        <f t="shared" si="151"/>
        <v/>
      </c>
      <c r="W763" s="21"/>
      <c r="X763" s="515"/>
      <c r="Y763" s="515"/>
      <c r="Z763" s="513"/>
      <c r="AA763" s="514"/>
    </row>
    <row r="764" spans="1:27">
      <c r="A764" s="50">
        <f t="shared" si="149"/>
        <v>759</v>
      </c>
      <c r="B764" s="580"/>
      <c r="C764" s="23" t="s">
        <v>742</v>
      </c>
      <c r="D764" s="489"/>
      <c r="E764" s="318" t="str">
        <f>IF(G764="","",VLOOKUP(G764,'Danh mục CODE'!$D$2:$J$20064,7,0))</f>
        <v/>
      </c>
      <c r="F764" s="28" t="str">
        <f>IF(E764="","",VLOOKUP(E764,'TONG HOP'!$E$8:$W$1883,19,0))</f>
        <v/>
      </c>
      <c r="G764" s="17"/>
      <c r="H764" s="226" t="str">
        <f>IF(E764="","",VLOOKUP(G764,'TONG HOP'!$C$8:$E$799,2,0))</f>
        <v/>
      </c>
      <c r="I764" s="226" t="str">
        <f>IF(B764="","",VLOOKUP(G764,'TONG HOP'!$C$8:$F$799,4,0))</f>
        <v/>
      </c>
      <c r="J764" s="63" t="str">
        <f t="shared" si="145"/>
        <v/>
      </c>
      <c r="K764" s="63" t="str">
        <f t="shared" si="146"/>
        <v/>
      </c>
      <c r="L764" s="63">
        <f t="shared" si="150"/>
        <v>0</v>
      </c>
      <c r="M764" s="392" t="str">
        <f>IF(Y764="","",VLOOKUP(G764,'Danh mục CODE'!$D$2:$I$1880,4,0))</f>
        <v/>
      </c>
      <c r="N764" s="392"/>
      <c r="O764" s="392" t="str">
        <f t="shared" si="142"/>
        <v/>
      </c>
      <c r="P764" s="392" t="str">
        <f>IF(Y764="","",VLOOKUP(G764,'Danh mục CODE'!$D$2:$I$1880,5,0))</f>
        <v/>
      </c>
      <c r="Q764" s="392"/>
      <c r="R764" s="392" t="str">
        <f t="shared" si="143"/>
        <v/>
      </c>
      <c r="S764" s="394" t="e">
        <f t="shared" si="144"/>
        <v>#VALUE!</v>
      </c>
      <c r="T764" s="394" t="str">
        <f t="shared" si="147"/>
        <v/>
      </c>
      <c r="U764" s="394" t="str">
        <f t="shared" si="148"/>
        <v/>
      </c>
      <c r="V764" s="424" t="str">
        <f t="shared" si="151"/>
        <v/>
      </c>
      <c r="W764" s="21"/>
      <c r="X764" s="515"/>
      <c r="Y764" s="515"/>
      <c r="Z764" s="513"/>
      <c r="AA764" s="514"/>
    </row>
    <row r="765" spans="1:27">
      <c r="A765" s="50">
        <f t="shared" si="149"/>
        <v>760</v>
      </c>
      <c r="B765" s="580"/>
      <c r="C765" s="23" t="s">
        <v>742</v>
      </c>
      <c r="D765" s="489"/>
      <c r="E765" s="318" t="str">
        <f>IF(G765="","",VLOOKUP(G765,'Danh mục CODE'!$D$2:$J$20064,7,0))</f>
        <v/>
      </c>
      <c r="F765" s="28" t="str">
        <f>IF(E765="","",VLOOKUP(E765,'TONG HOP'!$E$8:$W$1883,19,0))</f>
        <v/>
      </c>
      <c r="G765" s="17"/>
      <c r="H765" s="226" t="str">
        <f>IF(E765="","",VLOOKUP(G765,'TONG HOP'!$C$8:$E$799,2,0))</f>
        <v/>
      </c>
      <c r="I765" s="226" t="str">
        <f>IF(B765="","",VLOOKUP(G765,'TONG HOP'!$C$8:$F$799,4,0))</f>
        <v/>
      </c>
      <c r="J765" s="63" t="str">
        <f t="shared" si="145"/>
        <v/>
      </c>
      <c r="K765" s="63" t="str">
        <f t="shared" si="146"/>
        <v/>
      </c>
      <c r="L765" s="63">
        <f t="shared" si="150"/>
        <v>0</v>
      </c>
      <c r="M765" s="392" t="str">
        <f>IF(Y765="","",VLOOKUP(G765,'Danh mục CODE'!$D$2:$I$1880,4,0))</f>
        <v/>
      </c>
      <c r="N765" s="392"/>
      <c r="O765" s="392" t="str">
        <f t="shared" si="142"/>
        <v/>
      </c>
      <c r="P765" s="392" t="str">
        <f>IF(Y765="","",VLOOKUP(G765,'Danh mục CODE'!$D$2:$I$1880,5,0))</f>
        <v/>
      </c>
      <c r="Q765" s="392"/>
      <c r="R765" s="392" t="str">
        <f t="shared" si="143"/>
        <v/>
      </c>
      <c r="S765" s="394" t="e">
        <f t="shared" si="144"/>
        <v>#VALUE!</v>
      </c>
      <c r="T765" s="394" t="str">
        <f t="shared" si="147"/>
        <v/>
      </c>
      <c r="U765" s="394" t="str">
        <f t="shared" si="148"/>
        <v/>
      </c>
      <c r="V765" s="424" t="str">
        <f t="shared" si="151"/>
        <v/>
      </c>
      <c r="W765" s="21"/>
      <c r="X765" s="515"/>
      <c r="Y765" s="515"/>
      <c r="Z765" s="513"/>
      <c r="AA765" s="514"/>
    </row>
    <row r="766" spans="1:27">
      <c r="A766" s="50">
        <f t="shared" si="149"/>
        <v>761</v>
      </c>
      <c r="B766" s="580"/>
      <c r="C766" s="23" t="s">
        <v>742</v>
      </c>
      <c r="D766" s="489"/>
      <c r="E766" s="318" t="str">
        <f>IF(G766="","",VLOOKUP(G766,'Danh mục CODE'!$D$2:$J$20064,7,0))</f>
        <v/>
      </c>
      <c r="F766" s="28" t="str">
        <f>IF(E766="","",VLOOKUP(E766,'TONG HOP'!$E$8:$W$1883,19,0))</f>
        <v/>
      </c>
      <c r="G766" s="17"/>
      <c r="H766" s="226" t="str">
        <f>IF(E766="","",VLOOKUP(G766,'TONG HOP'!$C$8:$E$799,2,0))</f>
        <v/>
      </c>
      <c r="I766" s="226" t="str">
        <f>IF(B766="","",VLOOKUP(G766,'TONG HOP'!$C$8:$F$799,4,0))</f>
        <v/>
      </c>
      <c r="J766" s="63" t="str">
        <f t="shared" si="145"/>
        <v/>
      </c>
      <c r="K766" s="63" t="str">
        <f t="shared" si="146"/>
        <v/>
      </c>
      <c r="L766" s="63">
        <f t="shared" si="150"/>
        <v>0</v>
      </c>
      <c r="M766" s="392" t="str">
        <f>IF(Y766="","",VLOOKUP(G766,'Danh mục CODE'!$D$2:$I$1880,4,0))</f>
        <v/>
      </c>
      <c r="N766" s="392"/>
      <c r="O766" s="392" t="str">
        <f t="shared" si="142"/>
        <v/>
      </c>
      <c r="P766" s="392" t="str">
        <f>IF(Y766="","",VLOOKUP(G766,'Danh mục CODE'!$D$2:$I$1880,5,0))</f>
        <v/>
      </c>
      <c r="Q766" s="392"/>
      <c r="R766" s="392" t="str">
        <f t="shared" si="143"/>
        <v/>
      </c>
      <c r="S766" s="394" t="e">
        <f t="shared" si="144"/>
        <v>#VALUE!</v>
      </c>
      <c r="T766" s="394" t="str">
        <f t="shared" si="147"/>
        <v/>
      </c>
      <c r="U766" s="394" t="str">
        <f t="shared" si="148"/>
        <v/>
      </c>
      <c r="V766" s="424" t="str">
        <f t="shared" si="151"/>
        <v/>
      </c>
      <c r="W766" s="21"/>
      <c r="X766" s="515"/>
      <c r="Y766" s="515"/>
      <c r="Z766" s="513"/>
      <c r="AA766" s="514"/>
    </row>
    <row r="767" spans="1:27">
      <c r="A767" s="50">
        <f t="shared" si="149"/>
        <v>762</v>
      </c>
      <c r="B767" s="580"/>
      <c r="C767" s="23" t="s">
        <v>742</v>
      </c>
      <c r="D767" s="489"/>
      <c r="E767" s="318" t="str">
        <f>IF(G767="","",VLOOKUP(G767,'Danh mục CODE'!$D$2:$J$20064,7,0))</f>
        <v/>
      </c>
      <c r="F767" s="28" t="str">
        <f>IF(E767="","",VLOOKUP(E767,'TONG HOP'!$E$8:$W$1883,19,0))</f>
        <v/>
      </c>
      <c r="G767" s="17"/>
      <c r="H767" s="226" t="str">
        <f>IF(E767="","",VLOOKUP(G767,'TONG HOP'!$C$8:$E$799,2,0))</f>
        <v/>
      </c>
      <c r="I767" s="226" t="str">
        <f>IF(B767="","",VLOOKUP(G767,'TONG HOP'!$C$8:$F$799,4,0))</f>
        <v/>
      </c>
      <c r="J767" s="63" t="str">
        <f t="shared" si="145"/>
        <v/>
      </c>
      <c r="K767" s="63" t="str">
        <f t="shared" si="146"/>
        <v/>
      </c>
      <c r="L767" s="63">
        <f t="shared" si="150"/>
        <v>0</v>
      </c>
      <c r="M767" s="392" t="str">
        <f>IF(Y767="","",VLOOKUP(G767,'Danh mục CODE'!$D$2:$I$1880,4,0))</f>
        <v/>
      </c>
      <c r="N767" s="392"/>
      <c r="O767" s="392" t="str">
        <f t="shared" si="142"/>
        <v/>
      </c>
      <c r="P767" s="392" t="str">
        <f>IF(Y767="","",VLOOKUP(G767,'Danh mục CODE'!$D$2:$I$1880,5,0))</f>
        <v/>
      </c>
      <c r="Q767" s="392"/>
      <c r="R767" s="392" t="str">
        <f t="shared" si="143"/>
        <v/>
      </c>
      <c r="S767" s="394" t="e">
        <f t="shared" si="144"/>
        <v>#VALUE!</v>
      </c>
      <c r="T767" s="394" t="str">
        <f t="shared" si="147"/>
        <v/>
      </c>
      <c r="U767" s="394" t="str">
        <f t="shared" si="148"/>
        <v/>
      </c>
      <c r="V767" s="424" t="str">
        <f t="shared" si="151"/>
        <v/>
      </c>
      <c r="W767" s="21"/>
      <c r="X767" s="515"/>
      <c r="Y767" s="515"/>
      <c r="Z767" s="513"/>
      <c r="AA767" s="514"/>
    </row>
    <row r="768" spans="1:27">
      <c r="A768" s="50">
        <f t="shared" si="149"/>
        <v>763</v>
      </c>
      <c r="B768" s="580"/>
      <c r="C768" s="23" t="s">
        <v>742</v>
      </c>
      <c r="D768" s="489"/>
      <c r="E768" s="318" t="str">
        <f>IF(G768="","",VLOOKUP(G768,'Danh mục CODE'!$D$2:$J$20064,7,0))</f>
        <v/>
      </c>
      <c r="F768" s="28" t="str">
        <f>IF(E768="","",VLOOKUP(E768,'TONG HOP'!$E$8:$W$1883,19,0))</f>
        <v/>
      </c>
      <c r="G768" s="17"/>
      <c r="H768" s="226" t="str">
        <f>IF(E768="","",VLOOKUP(G768,'TONG HOP'!$C$8:$E$799,2,0))</f>
        <v/>
      </c>
      <c r="I768" s="226" t="str">
        <f>IF(B768="","",VLOOKUP(G768,'TONG HOP'!$C$8:$F$799,4,0))</f>
        <v/>
      </c>
      <c r="J768" s="63" t="str">
        <f t="shared" si="145"/>
        <v/>
      </c>
      <c r="K768" s="63" t="str">
        <f t="shared" si="146"/>
        <v/>
      </c>
      <c r="L768" s="63">
        <f t="shared" si="150"/>
        <v>0</v>
      </c>
      <c r="M768" s="392" t="str">
        <f>IF(Y768="","",VLOOKUP(G768,'Danh mục CODE'!$D$2:$I$1880,4,0))</f>
        <v/>
      </c>
      <c r="N768" s="392"/>
      <c r="O768" s="392" t="str">
        <f t="shared" si="142"/>
        <v/>
      </c>
      <c r="P768" s="392" t="str">
        <f>IF(Y768="","",VLOOKUP(G768,'Danh mục CODE'!$D$2:$I$1880,5,0))</f>
        <v/>
      </c>
      <c r="Q768" s="392"/>
      <c r="R768" s="392" t="str">
        <f t="shared" si="143"/>
        <v/>
      </c>
      <c r="S768" s="394" t="e">
        <f t="shared" si="144"/>
        <v>#VALUE!</v>
      </c>
      <c r="T768" s="394" t="str">
        <f t="shared" si="147"/>
        <v/>
      </c>
      <c r="U768" s="394" t="str">
        <f t="shared" si="148"/>
        <v/>
      </c>
      <c r="V768" s="424" t="str">
        <f t="shared" si="151"/>
        <v/>
      </c>
      <c r="W768" s="21"/>
      <c r="X768" s="515"/>
      <c r="Y768" s="515"/>
      <c r="Z768" s="513"/>
      <c r="AA768" s="514"/>
    </row>
    <row r="769" spans="1:27">
      <c r="A769" s="50">
        <f t="shared" si="149"/>
        <v>764</v>
      </c>
      <c r="B769" s="580"/>
      <c r="C769" s="23" t="s">
        <v>742</v>
      </c>
      <c r="D769" s="489"/>
      <c r="E769" s="318" t="str">
        <f>IF(G769="","",VLOOKUP(G769,'Danh mục CODE'!$D$2:$J$20064,7,0))</f>
        <v/>
      </c>
      <c r="F769" s="28" t="str">
        <f>IF(E769="","",VLOOKUP(E769,'TONG HOP'!$E$8:$W$1883,19,0))</f>
        <v/>
      </c>
      <c r="G769" s="17"/>
      <c r="H769" s="226" t="str">
        <f>IF(E769="","",VLOOKUP(G769,'TONG HOP'!$C$8:$E$799,2,0))</f>
        <v/>
      </c>
      <c r="I769" s="226" t="str">
        <f>IF(B769="","",VLOOKUP(G769,'TONG HOP'!$C$8:$F$799,4,0))</f>
        <v/>
      </c>
      <c r="J769" s="63" t="str">
        <f t="shared" si="145"/>
        <v/>
      </c>
      <c r="K769" s="63" t="str">
        <f t="shared" si="146"/>
        <v/>
      </c>
      <c r="L769" s="63">
        <f t="shared" si="150"/>
        <v>0</v>
      </c>
      <c r="M769" s="392" t="str">
        <f>IF(Y769="","",VLOOKUP(G769,'Danh mục CODE'!$D$2:$I$1880,4,0))</f>
        <v/>
      </c>
      <c r="N769" s="392"/>
      <c r="O769" s="392" t="str">
        <f t="shared" si="142"/>
        <v/>
      </c>
      <c r="P769" s="392" t="str">
        <f>IF(Y769="","",VLOOKUP(G769,'Danh mục CODE'!$D$2:$I$1880,5,0))</f>
        <v/>
      </c>
      <c r="Q769" s="392"/>
      <c r="R769" s="392" t="str">
        <f t="shared" si="143"/>
        <v/>
      </c>
      <c r="S769" s="394" t="e">
        <f t="shared" si="144"/>
        <v>#VALUE!</v>
      </c>
      <c r="T769" s="394" t="str">
        <f t="shared" si="147"/>
        <v/>
      </c>
      <c r="U769" s="394" t="str">
        <f t="shared" si="148"/>
        <v/>
      </c>
      <c r="V769" s="424" t="str">
        <f t="shared" si="151"/>
        <v/>
      </c>
      <c r="W769" s="21"/>
      <c r="X769" s="515"/>
      <c r="Y769" s="515"/>
      <c r="Z769" s="513"/>
      <c r="AA769" s="514"/>
    </row>
    <row r="770" spans="1:27">
      <c r="A770" s="50">
        <f t="shared" si="149"/>
        <v>765</v>
      </c>
      <c r="B770" s="580"/>
      <c r="C770" s="23" t="s">
        <v>742</v>
      </c>
      <c r="D770" s="489"/>
      <c r="E770" s="318" t="str">
        <f>IF(G770="","",VLOOKUP(G770,'Danh mục CODE'!$D$2:$J$20064,7,0))</f>
        <v/>
      </c>
      <c r="F770" s="28" t="str">
        <f>IF(E770="","",VLOOKUP(E770,'TONG HOP'!$E$8:$W$1883,19,0))</f>
        <v/>
      </c>
      <c r="G770" s="17"/>
      <c r="H770" s="226" t="str">
        <f>IF(E770="","",VLOOKUP(G770,'TONG HOP'!$C$8:$E$799,2,0))</f>
        <v/>
      </c>
      <c r="I770" s="226" t="str">
        <f>IF(B770="","",VLOOKUP(G770,'TONG HOP'!$C$8:$F$799,4,0))</f>
        <v/>
      </c>
      <c r="J770" s="63" t="str">
        <f t="shared" si="145"/>
        <v/>
      </c>
      <c r="K770" s="63" t="str">
        <f t="shared" si="146"/>
        <v/>
      </c>
      <c r="L770" s="63">
        <f t="shared" si="150"/>
        <v>0</v>
      </c>
      <c r="M770" s="392" t="str">
        <f>IF(Y770="","",VLOOKUP(G770,'Danh mục CODE'!$D$2:$I$1880,4,0))</f>
        <v/>
      </c>
      <c r="N770" s="392"/>
      <c r="O770" s="392" t="str">
        <f t="shared" si="142"/>
        <v/>
      </c>
      <c r="P770" s="392" t="str">
        <f>IF(Y770="","",VLOOKUP(G770,'Danh mục CODE'!$D$2:$I$1880,5,0))</f>
        <v/>
      </c>
      <c r="Q770" s="392"/>
      <c r="R770" s="392" t="str">
        <f t="shared" si="143"/>
        <v/>
      </c>
      <c r="S770" s="394" t="e">
        <f t="shared" si="144"/>
        <v>#VALUE!</v>
      </c>
      <c r="T770" s="394" t="str">
        <f t="shared" si="147"/>
        <v/>
      </c>
      <c r="U770" s="394" t="str">
        <f t="shared" si="148"/>
        <v/>
      </c>
      <c r="V770" s="424" t="str">
        <f t="shared" si="151"/>
        <v/>
      </c>
      <c r="W770" s="21"/>
      <c r="X770" s="515"/>
      <c r="Y770" s="515"/>
      <c r="Z770" s="513"/>
      <c r="AA770" s="514"/>
    </row>
    <row r="771" spans="1:27">
      <c r="A771" s="50">
        <f t="shared" si="149"/>
        <v>766</v>
      </c>
      <c r="B771" s="580"/>
      <c r="C771" s="23" t="s">
        <v>742</v>
      </c>
      <c r="D771" s="489"/>
      <c r="E771" s="318" t="str">
        <f>IF(G771="","",VLOOKUP(G771,'Danh mục CODE'!$D$2:$J$20064,7,0))</f>
        <v/>
      </c>
      <c r="F771" s="28" t="str">
        <f>IF(E771="","",VLOOKUP(E771,'TONG HOP'!$E$8:$W$1883,19,0))</f>
        <v/>
      </c>
      <c r="G771" s="315"/>
      <c r="H771" s="226" t="str">
        <f>IF(E771="","",VLOOKUP(G771,'TONG HOP'!$C$8:$E$799,2,0))</f>
        <v/>
      </c>
      <c r="I771" s="226" t="str">
        <f>IF(B771="","",VLOOKUP(G771,'TONG HOP'!$C$8:$F$799,4,0))</f>
        <v/>
      </c>
      <c r="J771" s="63" t="str">
        <f t="shared" si="145"/>
        <v/>
      </c>
      <c r="K771" s="63" t="str">
        <f t="shared" si="146"/>
        <v/>
      </c>
      <c r="L771" s="63">
        <f t="shared" si="150"/>
        <v>0</v>
      </c>
      <c r="M771" s="392" t="str">
        <f>IF(Y771="","",VLOOKUP(G771,'Danh mục CODE'!$D$2:$I$1880,4,0))</f>
        <v/>
      </c>
      <c r="N771" s="392"/>
      <c r="O771" s="392" t="str">
        <f t="shared" si="142"/>
        <v/>
      </c>
      <c r="P771" s="392" t="str">
        <f>IF(Y771="","",VLOOKUP(G771,'Danh mục CODE'!$D$2:$I$1880,5,0))</f>
        <v/>
      </c>
      <c r="Q771" s="392"/>
      <c r="R771" s="392" t="str">
        <f t="shared" si="143"/>
        <v/>
      </c>
      <c r="S771" s="394" t="e">
        <f t="shared" si="144"/>
        <v>#VALUE!</v>
      </c>
      <c r="T771" s="394" t="str">
        <f t="shared" si="147"/>
        <v/>
      </c>
      <c r="U771" s="394" t="str">
        <f t="shared" si="148"/>
        <v/>
      </c>
      <c r="V771" s="424" t="str">
        <f t="shared" si="151"/>
        <v/>
      </c>
      <c r="W771" s="21"/>
      <c r="X771" s="515"/>
      <c r="Y771" s="515"/>
      <c r="Z771" s="513"/>
      <c r="AA771" s="514"/>
    </row>
    <row r="772" spans="1:27">
      <c r="A772" s="50">
        <f t="shared" si="149"/>
        <v>767</v>
      </c>
      <c r="B772" s="580"/>
      <c r="C772" s="23" t="s">
        <v>742</v>
      </c>
      <c r="D772" s="489"/>
      <c r="E772" s="318" t="str">
        <f>IF(G772="","",VLOOKUP(G772,'Danh mục CODE'!$D$2:$J$20064,7,0))</f>
        <v/>
      </c>
      <c r="F772" s="28" t="str">
        <f>IF(E772="","",VLOOKUP(E772,'TONG HOP'!$E$8:$W$1883,19,0))</f>
        <v/>
      </c>
      <c r="G772" s="315"/>
      <c r="H772" s="226" t="str">
        <f>IF(E772="","",VLOOKUP(G772,'TONG HOP'!$C$8:$E$799,2,0))</f>
        <v/>
      </c>
      <c r="I772" s="226" t="str">
        <f>IF(B772="","",VLOOKUP(G772,'TONG HOP'!$C$8:$F$799,4,0))</f>
        <v/>
      </c>
      <c r="J772" s="63" t="str">
        <f t="shared" si="145"/>
        <v/>
      </c>
      <c r="K772" s="63" t="str">
        <f t="shared" si="146"/>
        <v/>
      </c>
      <c r="L772" s="63">
        <f t="shared" si="150"/>
        <v>0</v>
      </c>
      <c r="M772" s="392" t="str">
        <f>IF(Y772="","",VLOOKUP(G772,'Danh mục CODE'!$D$2:$I$1880,4,0))</f>
        <v/>
      </c>
      <c r="N772" s="392"/>
      <c r="O772" s="392" t="str">
        <f t="shared" si="142"/>
        <v/>
      </c>
      <c r="P772" s="392" t="str">
        <f>IF(Y772="","",VLOOKUP(G772,'Danh mục CODE'!$D$2:$I$1880,5,0))</f>
        <v/>
      </c>
      <c r="Q772" s="392"/>
      <c r="R772" s="392" t="str">
        <f t="shared" si="143"/>
        <v/>
      </c>
      <c r="S772" s="394" t="e">
        <f t="shared" si="144"/>
        <v>#VALUE!</v>
      </c>
      <c r="T772" s="394" t="str">
        <f t="shared" si="147"/>
        <v/>
      </c>
      <c r="U772" s="394" t="str">
        <f t="shared" si="148"/>
        <v/>
      </c>
      <c r="V772" s="424" t="str">
        <f t="shared" si="151"/>
        <v/>
      </c>
      <c r="W772" s="21"/>
      <c r="X772" s="515"/>
      <c r="Y772" s="515"/>
      <c r="Z772" s="513"/>
      <c r="AA772" s="514"/>
    </row>
    <row r="773" spans="1:27">
      <c r="A773" s="50">
        <f t="shared" si="149"/>
        <v>768</v>
      </c>
      <c r="B773" s="580"/>
      <c r="C773" s="23" t="s">
        <v>742</v>
      </c>
      <c r="D773" s="489"/>
      <c r="E773" s="318" t="str">
        <f>IF(G773="","",VLOOKUP(G773,'Danh mục CODE'!$D$2:$J$20064,7,0))</f>
        <v/>
      </c>
      <c r="F773" s="28" t="str">
        <f>IF(E773="","",VLOOKUP(E773,'TONG HOP'!$E$8:$W$1883,19,0))</f>
        <v/>
      </c>
      <c r="G773" s="315"/>
      <c r="H773" s="226" t="str">
        <f>IF(E773="","",VLOOKUP(G773,'TONG HOP'!$C$8:$E$799,2,0))</f>
        <v/>
      </c>
      <c r="I773" s="226" t="str">
        <f>IF(B773="","",VLOOKUP(G773,'TONG HOP'!$C$8:$F$799,4,0))</f>
        <v/>
      </c>
      <c r="J773" s="63" t="str">
        <f t="shared" si="145"/>
        <v/>
      </c>
      <c r="K773" s="63" t="str">
        <f t="shared" si="146"/>
        <v/>
      </c>
      <c r="L773" s="63">
        <f t="shared" si="150"/>
        <v>0</v>
      </c>
      <c r="M773" s="392" t="str">
        <f>IF(Y773="","",VLOOKUP(G773,'Danh mục CODE'!$D$2:$I$1880,4,0))</f>
        <v/>
      </c>
      <c r="N773" s="392"/>
      <c r="O773" s="392" t="str">
        <f t="shared" si="142"/>
        <v/>
      </c>
      <c r="P773" s="392" t="str">
        <f>IF(Y773="","",VLOOKUP(G773,'Danh mục CODE'!$D$2:$I$1880,5,0))</f>
        <v/>
      </c>
      <c r="Q773" s="392"/>
      <c r="R773" s="392" t="str">
        <f t="shared" si="143"/>
        <v/>
      </c>
      <c r="S773" s="394" t="e">
        <f t="shared" si="144"/>
        <v>#VALUE!</v>
      </c>
      <c r="T773" s="394" t="str">
        <f t="shared" si="147"/>
        <v/>
      </c>
      <c r="U773" s="394" t="str">
        <f t="shared" si="148"/>
        <v/>
      </c>
      <c r="V773" s="424" t="str">
        <f t="shared" si="151"/>
        <v/>
      </c>
      <c r="W773" s="21"/>
      <c r="X773" s="515"/>
      <c r="Y773" s="515"/>
      <c r="Z773" s="513"/>
      <c r="AA773" s="514"/>
    </row>
    <row r="774" spans="1:27">
      <c r="A774" s="50">
        <f t="shared" si="149"/>
        <v>769</v>
      </c>
      <c r="B774" s="580"/>
      <c r="C774" s="23" t="s">
        <v>742</v>
      </c>
      <c r="D774" s="489"/>
      <c r="E774" s="318" t="str">
        <f>IF(G774="","",VLOOKUP(G774,'Danh mục CODE'!$D$2:$J$20064,7,0))</f>
        <v/>
      </c>
      <c r="F774" s="28" t="str">
        <f>IF(E774="","",VLOOKUP(E774,'TONG HOP'!$E$8:$W$1883,19,0))</f>
        <v/>
      </c>
      <c r="G774" s="17"/>
      <c r="H774" s="226" t="str">
        <f>IF(E774="","",VLOOKUP(G774,'TONG HOP'!$C$8:$E$799,2,0))</f>
        <v/>
      </c>
      <c r="I774" s="226" t="str">
        <f>IF(B774="","",VLOOKUP(G774,'TONG HOP'!$C$8:$F$799,4,0))</f>
        <v/>
      </c>
      <c r="J774" s="63" t="str">
        <f t="shared" si="145"/>
        <v/>
      </c>
      <c r="K774" s="63" t="str">
        <f t="shared" si="146"/>
        <v/>
      </c>
      <c r="L774" s="63">
        <f t="shared" si="150"/>
        <v>0</v>
      </c>
      <c r="M774" s="392" t="str">
        <f>IF(Y774="","",VLOOKUP(G774,'Danh mục CODE'!$D$2:$I$1880,4,0))</f>
        <v/>
      </c>
      <c r="N774" s="392"/>
      <c r="O774" s="392" t="str">
        <f t="shared" ref="O774:O837" si="152">IF(X774="","",IF(M774-N774&lt;0,-(M774-N774),0))</f>
        <v/>
      </c>
      <c r="P774" s="392" t="str">
        <f>IF(Y774="","",VLOOKUP(G774,'Danh mục CODE'!$D$2:$I$1880,5,0))</f>
        <v/>
      </c>
      <c r="Q774" s="392"/>
      <c r="R774" s="392" t="str">
        <f t="shared" ref="R774:R837" si="153">IF(X774="","",IF(P774-Q774&lt;0,-(P774-Q774),0))</f>
        <v/>
      </c>
      <c r="S774" s="394" t="e">
        <f t="shared" ref="S774:S837" si="154">IF(T774=0,"",J774-T774-U774)</f>
        <v>#VALUE!</v>
      </c>
      <c r="T774" s="394" t="str">
        <f t="shared" si="147"/>
        <v/>
      </c>
      <c r="U774" s="394" t="str">
        <f t="shared" si="148"/>
        <v/>
      </c>
      <c r="V774" s="424" t="str">
        <f t="shared" si="151"/>
        <v/>
      </c>
      <c r="W774" s="21"/>
      <c r="X774" s="515"/>
      <c r="Y774" s="515"/>
      <c r="Z774" s="513"/>
      <c r="AA774" s="514"/>
    </row>
    <row r="775" spans="1:27">
      <c r="A775" s="50">
        <f t="shared" si="149"/>
        <v>770</v>
      </c>
      <c r="B775" s="580"/>
      <c r="C775" s="23" t="s">
        <v>742</v>
      </c>
      <c r="D775" s="489"/>
      <c r="E775" s="318" t="str">
        <f>IF(G775="","",VLOOKUP(G775,'Danh mục CODE'!$D$2:$J$20064,7,0))</f>
        <v/>
      </c>
      <c r="F775" s="28" t="str">
        <f>IF(E775="","",VLOOKUP(E775,'TONG HOP'!$E$8:$W$1883,19,0))</f>
        <v/>
      </c>
      <c r="G775" s="315"/>
      <c r="H775" s="226" t="str">
        <f>IF(E775="","",VLOOKUP(G775,'TONG HOP'!$C$8:$E$799,2,0))</f>
        <v/>
      </c>
      <c r="I775" s="226" t="str">
        <f>IF(B775="","",VLOOKUP(G775,'TONG HOP'!$C$8:$F$799,4,0))</f>
        <v/>
      </c>
      <c r="J775" s="63" t="str">
        <f t="shared" ref="J775:J838" si="155">IF(X775="","",K775-K775*M775)</f>
        <v/>
      </c>
      <c r="K775" s="63" t="str">
        <f t="shared" ref="K775:K838" si="156">IF(AND(X775="",N775="",Q775="",R775=""),"",L775-L775*O775-(L775-L775*O775)*R775)</f>
        <v/>
      </c>
      <c r="L775" s="63">
        <f t="shared" si="150"/>
        <v>0</v>
      </c>
      <c r="M775" s="392" t="str">
        <f>IF(Y775="","",VLOOKUP(G775,'Danh mục CODE'!$D$2:$I$1880,4,0))</f>
        <v/>
      </c>
      <c r="N775" s="392"/>
      <c r="O775" s="392" t="str">
        <f t="shared" si="152"/>
        <v/>
      </c>
      <c r="P775" s="392" t="str">
        <f>IF(Y775="","",VLOOKUP(G775,'Danh mục CODE'!$D$2:$I$1880,5,0))</f>
        <v/>
      </c>
      <c r="Q775" s="392"/>
      <c r="R775" s="392" t="str">
        <f t="shared" si="153"/>
        <v/>
      </c>
      <c r="S775" s="394" t="e">
        <f t="shared" si="154"/>
        <v>#VALUE!</v>
      </c>
      <c r="T775" s="394" t="str">
        <f t="shared" si="147"/>
        <v/>
      </c>
      <c r="U775" s="394" t="str">
        <f t="shared" si="148"/>
        <v/>
      </c>
      <c r="V775" s="424" t="str">
        <f t="shared" si="151"/>
        <v/>
      </c>
      <c r="W775" s="21"/>
      <c r="X775" s="515"/>
      <c r="Y775" s="515"/>
      <c r="Z775" s="513"/>
      <c r="AA775" s="514"/>
    </row>
    <row r="776" spans="1:27">
      <c r="A776" s="50">
        <f t="shared" si="149"/>
        <v>771</v>
      </c>
      <c r="B776" s="580"/>
      <c r="C776" s="23" t="s">
        <v>742</v>
      </c>
      <c r="D776" s="489"/>
      <c r="E776" s="318" t="str">
        <f>IF(G776="","",VLOOKUP(G776,'Danh mục CODE'!$D$2:$J$20064,7,0))</f>
        <v/>
      </c>
      <c r="F776" s="28" t="str">
        <f>IF(E776="","",VLOOKUP(E776,'TONG HOP'!$E$8:$W$1883,19,0))</f>
        <v/>
      </c>
      <c r="G776" s="315"/>
      <c r="H776" s="226" t="str">
        <f>IF(E776="","",VLOOKUP(G776,'TONG HOP'!$C$8:$E$799,2,0))</f>
        <v/>
      </c>
      <c r="I776" s="226" t="str">
        <f>IF(B776="","",VLOOKUP(G776,'TONG HOP'!$C$8:$F$799,4,0))</f>
        <v/>
      </c>
      <c r="J776" s="63" t="str">
        <f t="shared" si="155"/>
        <v/>
      </c>
      <c r="K776" s="63" t="str">
        <f t="shared" si="156"/>
        <v/>
      </c>
      <c r="L776" s="63">
        <f t="shared" si="150"/>
        <v>0</v>
      </c>
      <c r="M776" s="392" t="str">
        <f>IF(Y776="","",VLOOKUP(G776,'Danh mục CODE'!$D$2:$I$1880,4,0))</f>
        <v/>
      </c>
      <c r="N776" s="392"/>
      <c r="O776" s="392" t="str">
        <f t="shared" si="152"/>
        <v/>
      </c>
      <c r="P776" s="392" t="str">
        <f>IF(Y776="","",VLOOKUP(G776,'Danh mục CODE'!$D$2:$I$1880,5,0))</f>
        <v/>
      </c>
      <c r="Q776" s="392"/>
      <c r="R776" s="392" t="str">
        <f t="shared" si="153"/>
        <v/>
      </c>
      <c r="S776" s="394" t="e">
        <f t="shared" si="154"/>
        <v>#VALUE!</v>
      </c>
      <c r="T776" s="394" t="str">
        <f t="shared" si="147"/>
        <v/>
      </c>
      <c r="U776" s="394" t="str">
        <f t="shared" si="148"/>
        <v/>
      </c>
      <c r="V776" s="424" t="str">
        <f t="shared" si="151"/>
        <v/>
      </c>
      <c r="W776" s="21"/>
      <c r="X776" s="515"/>
      <c r="Y776" s="515"/>
      <c r="Z776" s="513"/>
      <c r="AA776" s="514"/>
    </row>
    <row r="777" spans="1:27">
      <c r="A777" s="50">
        <f t="shared" si="149"/>
        <v>772</v>
      </c>
      <c r="B777" s="580"/>
      <c r="C777" s="23" t="s">
        <v>742</v>
      </c>
      <c r="D777" s="489"/>
      <c r="E777" s="318" t="str">
        <f>IF(G777="","",VLOOKUP(G777,'Danh mục CODE'!$D$2:$J$20064,7,0))</f>
        <v/>
      </c>
      <c r="F777" s="28" t="str">
        <f>IF(E777="","",VLOOKUP(E777,'TONG HOP'!$E$8:$W$1883,19,0))</f>
        <v/>
      </c>
      <c r="G777" s="17"/>
      <c r="H777" s="226" t="str">
        <f>IF(E777="","",VLOOKUP(G777,'TONG HOP'!$C$8:$E$799,2,0))</f>
        <v/>
      </c>
      <c r="I777" s="226" t="str">
        <f>IF(B777="","",VLOOKUP(G777,'TONG HOP'!$C$8:$F$799,4,0))</f>
        <v/>
      </c>
      <c r="J777" s="63" t="str">
        <f t="shared" si="155"/>
        <v/>
      </c>
      <c r="K777" s="63" t="str">
        <f t="shared" si="156"/>
        <v/>
      </c>
      <c r="L777" s="63">
        <f t="shared" si="150"/>
        <v>0</v>
      </c>
      <c r="M777" s="392" t="str">
        <f>IF(Y777="","",VLOOKUP(G777,'Danh mục CODE'!$D$2:$I$1880,4,0))</f>
        <v/>
      </c>
      <c r="N777" s="392"/>
      <c r="O777" s="392" t="str">
        <f t="shared" si="152"/>
        <v/>
      </c>
      <c r="P777" s="392" t="str">
        <f>IF(Y777="","",VLOOKUP(G777,'Danh mục CODE'!$D$2:$I$1880,5,0))</f>
        <v/>
      </c>
      <c r="Q777" s="392"/>
      <c r="R777" s="392" t="str">
        <f t="shared" si="153"/>
        <v/>
      </c>
      <c r="S777" s="394" t="e">
        <f t="shared" si="154"/>
        <v>#VALUE!</v>
      </c>
      <c r="T777" s="394" t="str">
        <f t="shared" ref="T777:T840" si="157">IF(X777="","",IF(Q777&lt;P777,K777*Q777,K777*P777))</f>
        <v/>
      </c>
      <c r="U777" s="394" t="str">
        <f t="shared" ref="U777:U840" si="158">IF(X777="","",K777*R777)</f>
        <v/>
      </c>
      <c r="V777" s="424" t="str">
        <f t="shared" si="151"/>
        <v/>
      </c>
      <c r="W777" s="21"/>
      <c r="X777" s="515"/>
      <c r="Y777" s="515"/>
      <c r="Z777" s="513"/>
      <c r="AA777" s="514"/>
    </row>
    <row r="778" spans="1:27">
      <c r="A778" s="50">
        <f t="shared" si="149"/>
        <v>773</v>
      </c>
      <c r="B778" s="580"/>
      <c r="C778" s="23" t="s">
        <v>742</v>
      </c>
      <c r="D778" s="489"/>
      <c r="E778" s="318" t="str">
        <f>IF(G778="","",VLOOKUP(G778,'Danh mục CODE'!$D$2:$J$20064,7,0))</f>
        <v/>
      </c>
      <c r="F778" s="28" t="str">
        <f>IF(E778="","",VLOOKUP(E778,'TONG HOP'!$E$8:$W$1883,19,0))</f>
        <v/>
      </c>
      <c r="G778" s="17"/>
      <c r="H778" s="226" t="str">
        <f>IF(E778="","",VLOOKUP(G778,'TONG HOP'!$C$8:$E$799,2,0))</f>
        <v/>
      </c>
      <c r="I778" s="226" t="str">
        <f>IF(B778="","",VLOOKUP(G778,'TONG HOP'!$C$8:$F$799,4,0))</f>
        <v/>
      </c>
      <c r="J778" s="63" t="str">
        <f t="shared" si="155"/>
        <v/>
      </c>
      <c r="K778" s="63" t="str">
        <f t="shared" si="156"/>
        <v/>
      </c>
      <c r="L778" s="63">
        <f t="shared" si="150"/>
        <v>0</v>
      </c>
      <c r="M778" s="392" t="str">
        <f>IF(Y778="","",VLOOKUP(G778,'Danh mục CODE'!$D$2:$I$1880,4,0))</f>
        <v/>
      </c>
      <c r="N778" s="392"/>
      <c r="O778" s="392" t="str">
        <f t="shared" si="152"/>
        <v/>
      </c>
      <c r="P778" s="392" t="str">
        <f>IF(Y778="","",VLOOKUP(G778,'Danh mục CODE'!$D$2:$I$1880,5,0))</f>
        <v/>
      </c>
      <c r="Q778" s="392"/>
      <c r="R778" s="392" t="str">
        <f t="shared" si="153"/>
        <v/>
      </c>
      <c r="S778" s="394" t="e">
        <f t="shared" si="154"/>
        <v>#VALUE!</v>
      </c>
      <c r="T778" s="394" t="str">
        <f t="shared" si="157"/>
        <v/>
      </c>
      <c r="U778" s="394" t="str">
        <f t="shared" si="158"/>
        <v/>
      </c>
      <c r="V778" s="424" t="str">
        <f t="shared" si="151"/>
        <v/>
      </c>
      <c r="W778" s="21"/>
      <c r="X778" s="515"/>
      <c r="Y778" s="515"/>
      <c r="Z778" s="513"/>
      <c r="AA778" s="514"/>
    </row>
    <row r="779" spans="1:27">
      <c r="A779" s="50">
        <f t="shared" si="149"/>
        <v>774</v>
      </c>
      <c r="B779" s="580"/>
      <c r="C779" s="23" t="s">
        <v>742</v>
      </c>
      <c r="D779" s="489"/>
      <c r="E779" s="318" t="str">
        <f>IF(G779="","",VLOOKUP(G779,'Danh mục CODE'!$D$2:$J$20064,7,0))</f>
        <v/>
      </c>
      <c r="F779" s="28" t="str">
        <f>IF(E779="","",VLOOKUP(E779,'TONG HOP'!$E$8:$W$1883,19,0))</f>
        <v/>
      </c>
      <c r="G779" s="17"/>
      <c r="H779" s="226" t="str">
        <f>IF(E779="","",VLOOKUP(G779,'TONG HOP'!$C$8:$E$799,2,0))</f>
        <v/>
      </c>
      <c r="I779" s="226" t="str">
        <f>IF(B779="","",VLOOKUP(G779,'TONG HOP'!$C$8:$F$799,4,0))</f>
        <v/>
      </c>
      <c r="J779" s="63" t="str">
        <f t="shared" si="155"/>
        <v/>
      </c>
      <c r="K779" s="63" t="str">
        <f t="shared" si="156"/>
        <v/>
      </c>
      <c r="L779" s="63">
        <f t="shared" si="150"/>
        <v>0</v>
      </c>
      <c r="M779" s="392" t="str">
        <f>IF(Y779="","",VLOOKUP(G779,'Danh mục CODE'!$D$2:$I$1880,4,0))</f>
        <v/>
      </c>
      <c r="N779" s="392"/>
      <c r="O779" s="392" t="str">
        <f t="shared" si="152"/>
        <v/>
      </c>
      <c r="P779" s="392" t="str">
        <f>IF(Y779="","",VLOOKUP(G779,'Danh mục CODE'!$D$2:$I$1880,5,0))</f>
        <v/>
      </c>
      <c r="Q779" s="392"/>
      <c r="R779" s="392" t="str">
        <f t="shared" si="153"/>
        <v/>
      </c>
      <c r="S779" s="394" t="e">
        <f t="shared" si="154"/>
        <v>#VALUE!</v>
      </c>
      <c r="T779" s="394" t="str">
        <f t="shared" si="157"/>
        <v/>
      </c>
      <c r="U779" s="394" t="str">
        <f t="shared" si="158"/>
        <v/>
      </c>
      <c r="V779" s="424" t="str">
        <f t="shared" si="151"/>
        <v/>
      </c>
      <c r="W779" s="21"/>
      <c r="X779" s="515"/>
      <c r="Y779" s="515"/>
      <c r="Z779" s="513"/>
      <c r="AA779" s="514"/>
    </row>
    <row r="780" spans="1:27">
      <c r="A780" s="50">
        <f t="shared" si="149"/>
        <v>775</v>
      </c>
      <c r="B780" s="580"/>
      <c r="C780" s="23" t="s">
        <v>742</v>
      </c>
      <c r="D780" s="489"/>
      <c r="E780" s="318" t="str">
        <f>IF(G780="","",VLOOKUP(G780,'Danh mục CODE'!$D$2:$J$20064,7,0))</f>
        <v/>
      </c>
      <c r="F780" s="28" t="str">
        <f>IF(E780="","",VLOOKUP(E780,'TONG HOP'!$E$8:$W$1883,19,0))</f>
        <v/>
      </c>
      <c r="G780" s="17"/>
      <c r="H780" s="226" t="str">
        <f>IF(E780="","",VLOOKUP(G780,'TONG HOP'!$C$8:$E$799,2,0))</f>
        <v/>
      </c>
      <c r="I780" s="226" t="str">
        <f>IF(B780="","",VLOOKUP(G780,'TONG HOP'!$C$8:$F$799,4,0))</f>
        <v/>
      </c>
      <c r="J780" s="63" t="str">
        <f t="shared" si="155"/>
        <v/>
      </c>
      <c r="K780" s="63" t="str">
        <f t="shared" si="156"/>
        <v/>
      </c>
      <c r="L780" s="63">
        <f t="shared" si="150"/>
        <v>0</v>
      </c>
      <c r="M780" s="392" t="str">
        <f>IF(Y780="","",VLOOKUP(G780,'Danh mục CODE'!$D$2:$I$1880,4,0))</f>
        <v/>
      </c>
      <c r="N780" s="392"/>
      <c r="O780" s="392" t="str">
        <f t="shared" si="152"/>
        <v/>
      </c>
      <c r="P780" s="392" t="str">
        <f>IF(Y780="","",VLOOKUP(G780,'Danh mục CODE'!$D$2:$I$1880,5,0))</f>
        <v/>
      </c>
      <c r="Q780" s="392"/>
      <c r="R780" s="392" t="str">
        <f t="shared" si="153"/>
        <v/>
      </c>
      <c r="S780" s="394" t="e">
        <f t="shared" si="154"/>
        <v>#VALUE!</v>
      </c>
      <c r="T780" s="394" t="str">
        <f t="shared" si="157"/>
        <v/>
      </c>
      <c r="U780" s="394" t="str">
        <f t="shared" si="158"/>
        <v/>
      </c>
      <c r="V780" s="424" t="str">
        <f t="shared" si="151"/>
        <v/>
      </c>
      <c r="W780" s="21"/>
      <c r="X780" s="515"/>
      <c r="Y780" s="515"/>
      <c r="Z780" s="513"/>
      <c r="AA780" s="514"/>
    </row>
    <row r="781" spans="1:27">
      <c r="A781" s="50">
        <f t="shared" si="149"/>
        <v>776</v>
      </c>
      <c r="B781" s="580"/>
      <c r="C781" s="23" t="s">
        <v>742</v>
      </c>
      <c r="D781" s="489"/>
      <c r="E781" s="318" t="str">
        <f>IF(G781="","",VLOOKUP(G781,'Danh mục CODE'!$D$2:$J$20064,7,0))</f>
        <v/>
      </c>
      <c r="F781" s="28" t="str">
        <f>IF(E781="","",VLOOKUP(E781,'TONG HOP'!$E$8:$W$1883,19,0))</f>
        <v/>
      </c>
      <c r="G781" s="17"/>
      <c r="H781" s="226" t="str">
        <f>IF(E781="","",VLOOKUP(G781,'TONG HOP'!$C$8:$E$799,2,0))</f>
        <v/>
      </c>
      <c r="I781" s="226" t="str">
        <f>IF(B781="","",VLOOKUP(G781,'TONG HOP'!$C$8:$F$799,4,0))</f>
        <v/>
      </c>
      <c r="J781" s="63" t="str">
        <f t="shared" si="155"/>
        <v/>
      </c>
      <c r="K781" s="63" t="str">
        <f t="shared" si="156"/>
        <v/>
      </c>
      <c r="L781" s="63">
        <f t="shared" si="150"/>
        <v>0</v>
      </c>
      <c r="M781" s="392" t="str">
        <f>IF(Y781="","",VLOOKUP(G781,'Danh mục CODE'!$D$2:$I$1880,4,0))</f>
        <v/>
      </c>
      <c r="N781" s="392"/>
      <c r="O781" s="392" t="str">
        <f t="shared" si="152"/>
        <v/>
      </c>
      <c r="P781" s="392" t="str">
        <f>IF(Y781="","",VLOOKUP(G781,'Danh mục CODE'!$D$2:$I$1880,5,0))</f>
        <v/>
      </c>
      <c r="Q781" s="392"/>
      <c r="R781" s="392" t="str">
        <f t="shared" si="153"/>
        <v/>
      </c>
      <c r="S781" s="394" t="e">
        <f t="shared" si="154"/>
        <v>#VALUE!</v>
      </c>
      <c r="T781" s="394" t="str">
        <f t="shared" si="157"/>
        <v/>
      </c>
      <c r="U781" s="394" t="str">
        <f t="shared" si="158"/>
        <v/>
      </c>
      <c r="V781" s="424" t="str">
        <f t="shared" si="151"/>
        <v/>
      </c>
      <c r="W781" s="21"/>
      <c r="X781" s="515"/>
      <c r="Y781" s="515"/>
      <c r="Z781" s="513"/>
      <c r="AA781" s="514"/>
    </row>
    <row r="782" spans="1:27">
      <c r="A782" s="50">
        <f t="shared" si="149"/>
        <v>777</v>
      </c>
      <c r="B782" s="580"/>
      <c r="C782" s="23" t="s">
        <v>742</v>
      </c>
      <c r="D782" s="489"/>
      <c r="E782" s="318" t="str">
        <f>IF(G782="","",VLOOKUP(G782,'Danh mục CODE'!$D$2:$J$20064,7,0))</f>
        <v/>
      </c>
      <c r="F782" s="28" t="str">
        <f>IF(E782="","",VLOOKUP(E782,'TONG HOP'!$E$8:$W$1883,19,0))</f>
        <v/>
      </c>
      <c r="G782" s="17"/>
      <c r="H782" s="226" t="str">
        <f>IF(E782="","",VLOOKUP(G782,'TONG HOP'!$C$8:$E$799,2,0))</f>
        <v/>
      </c>
      <c r="I782" s="226" t="str">
        <f>IF(B782="","",VLOOKUP(G782,'TONG HOP'!$C$8:$F$799,4,0))</f>
        <v/>
      </c>
      <c r="J782" s="63" t="str">
        <f t="shared" si="155"/>
        <v/>
      </c>
      <c r="K782" s="63" t="str">
        <f t="shared" si="156"/>
        <v/>
      </c>
      <c r="L782" s="63">
        <f t="shared" si="150"/>
        <v>0</v>
      </c>
      <c r="M782" s="392" t="str">
        <f>IF(Y782="","",VLOOKUP(G782,'Danh mục CODE'!$D$2:$I$1880,4,0))</f>
        <v/>
      </c>
      <c r="N782" s="392"/>
      <c r="O782" s="392" t="str">
        <f t="shared" si="152"/>
        <v/>
      </c>
      <c r="P782" s="392" t="str">
        <f>IF(Y782="","",VLOOKUP(G782,'Danh mục CODE'!$D$2:$I$1880,5,0))</f>
        <v/>
      </c>
      <c r="Q782" s="392"/>
      <c r="R782" s="392" t="str">
        <f t="shared" si="153"/>
        <v/>
      </c>
      <c r="S782" s="394" t="e">
        <f t="shared" si="154"/>
        <v>#VALUE!</v>
      </c>
      <c r="T782" s="394" t="str">
        <f t="shared" si="157"/>
        <v/>
      </c>
      <c r="U782" s="394" t="str">
        <f t="shared" si="158"/>
        <v/>
      </c>
      <c r="V782" s="424" t="str">
        <f t="shared" si="151"/>
        <v/>
      </c>
      <c r="W782" s="21"/>
      <c r="X782" s="515"/>
      <c r="Y782" s="515"/>
      <c r="Z782" s="513"/>
      <c r="AA782" s="514"/>
    </row>
    <row r="783" spans="1:27">
      <c r="A783" s="50">
        <f t="shared" si="149"/>
        <v>778</v>
      </c>
      <c r="B783" s="580"/>
      <c r="C783" s="23" t="s">
        <v>742</v>
      </c>
      <c r="D783" s="489"/>
      <c r="E783" s="318" t="str">
        <f>IF(G783="","",VLOOKUP(G783,'Danh mục CODE'!$D$2:$J$20064,7,0))</f>
        <v/>
      </c>
      <c r="F783" s="28" t="str">
        <f>IF(E783="","",VLOOKUP(E783,'TONG HOP'!$E$8:$W$1883,19,0))</f>
        <v/>
      </c>
      <c r="G783" s="17"/>
      <c r="H783" s="226" t="str">
        <f>IF(E783="","",VLOOKUP(G783,'TONG HOP'!$C$8:$E$799,2,0))</f>
        <v/>
      </c>
      <c r="I783" s="226" t="str">
        <f>IF(B783="","",VLOOKUP(G783,'TONG HOP'!$C$8:$F$799,4,0))</f>
        <v/>
      </c>
      <c r="J783" s="63" t="str">
        <f t="shared" si="155"/>
        <v/>
      </c>
      <c r="K783" s="63" t="str">
        <f t="shared" si="156"/>
        <v/>
      </c>
      <c r="L783" s="63">
        <f t="shared" si="150"/>
        <v>0</v>
      </c>
      <c r="M783" s="392" t="str">
        <f>IF(Y783="","",VLOOKUP(G783,'Danh mục CODE'!$D$2:$I$1880,4,0))</f>
        <v/>
      </c>
      <c r="N783" s="392"/>
      <c r="O783" s="392" t="str">
        <f t="shared" si="152"/>
        <v/>
      </c>
      <c r="P783" s="392" t="str">
        <f>IF(Y783="","",VLOOKUP(G783,'Danh mục CODE'!$D$2:$I$1880,5,0))</f>
        <v/>
      </c>
      <c r="Q783" s="392"/>
      <c r="R783" s="392" t="str">
        <f t="shared" si="153"/>
        <v/>
      </c>
      <c r="S783" s="394" t="e">
        <f t="shared" si="154"/>
        <v>#VALUE!</v>
      </c>
      <c r="T783" s="394" t="str">
        <f t="shared" si="157"/>
        <v/>
      </c>
      <c r="U783" s="394" t="str">
        <f t="shared" si="158"/>
        <v/>
      </c>
      <c r="V783" s="424" t="str">
        <f t="shared" si="151"/>
        <v/>
      </c>
      <c r="W783" s="21"/>
      <c r="X783" s="515"/>
      <c r="Y783" s="515"/>
      <c r="Z783" s="513"/>
      <c r="AA783" s="514"/>
    </row>
    <row r="784" spans="1:27">
      <c r="A784" s="50">
        <f t="shared" si="149"/>
        <v>779</v>
      </c>
      <c r="B784" s="580"/>
      <c r="C784" s="23" t="s">
        <v>742</v>
      </c>
      <c r="D784" s="489"/>
      <c r="E784" s="318" t="str">
        <f>IF(G784="","",VLOOKUP(G784,'Danh mục CODE'!$D$2:$J$20064,7,0))</f>
        <v/>
      </c>
      <c r="F784" s="28" t="str">
        <f>IF(E784="","",VLOOKUP(E784,'TONG HOP'!$E$8:$W$1883,19,0))</f>
        <v/>
      </c>
      <c r="G784" s="17"/>
      <c r="H784" s="226" t="str">
        <f>IF(E784="","",VLOOKUP(G784,'TONG HOP'!$C$8:$E$799,2,0))</f>
        <v/>
      </c>
      <c r="I784" s="226" t="str">
        <f>IF(B784="","",VLOOKUP(G784,'TONG HOP'!$C$8:$F$799,4,0))</f>
        <v/>
      </c>
      <c r="J784" s="63" t="str">
        <f t="shared" si="155"/>
        <v/>
      </c>
      <c r="K784" s="63" t="str">
        <f t="shared" si="156"/>
        <v/>
      </c>
      <c r="L784" s="63">
        <f t="shared" si="150"/>
        <v>0</v>
      </c>
      <c r="M784" s="392" t="str">
        <f>IF(Y784="","",VLOOKUP(G784,'Danh mục CODE'!$D$2:$I$1880,4,0))</f>
        <v/>
      </c>
      <c r="N784" s="392"/>
      <c r="O784" s="392" t="str">
        <f t="shared" si="152"/>
        <v/>
      </c>
      <c r="P784" s="392" t="str">
        <f>IF(Y784="","",VLOOKUP(G784,'Danh mục CODE'!$D$2:$I$1880,5,0))</f>
        <v/>
      </c>
      <c r="Q784" s="392"/>
      <c r="R784" s="392" t="str">
        <f t="shared" si="153"/>
        <v/>
      </c>
      <c r="S784" s="394" t="e">
        <f t="shared" si="154"/>
        <v>#VALUE!</v>
      </c>
      <c r="T784" s="394" t="str">
        <f t="shared" si="157"/>
        <v/>
      </c>
      <c r="U784" s="394" t="str">
        <f t="shared" si="158"/>
        <v/>
      </c>
      <c r="V784" s="424" t="str">
        <f t="shared" si="151"/>
        <v/>
      </c>
      <c r="W784" s="21"/>
      <c r="X784" s="515"/>
      <c r="Y784" s="515"/>
      <c r="Z784" s="513"/>
      <c r="AA784" s="514"/>
    </row>
    <row r="785" spans="1:27">
      <c r="A785" s="50">
        <f t="shared" si="149"/>
        <v>780</v>
      </c>
      <c r="B785" s="580"/>
      <c r="C785" s="23" t="s">
        <v>742</v>
      </c>
      <c r="D785" s="489"/>
      <c r="E785" s="318" t="str">
        <f>IF(G785="","",VLOOKUP(G785,'Danh mục CODE'!$D$2:$J$20064,7,0))</f>
        <v/>
      </c>
      <c r="F785" s="28" t="str">
        <f>IF(E785="","",VLOOKUP(E785,'TONG HOP'!$E$8:$W$1883,19,0))</f>
        <v/>
      </c>
      <c r="G785" s="17"/>
      <c r="H785" s="226" t="str">
        <f>IF(E785="","",VLOOKUP(G785,'TONG HOP'!$C$8:$E$799,2,0))</f>
        <v/>
      </c>
      <c r="I785" s="226" t="str">
        <f>IF(B785="","",VLOOKUP(G785,'TONG HOP'!$C$8:$F$799,4,0))</f>
        <v/>
      </c>
      <c r="J785" s="63" t="str">
        <f t="shared" si="155"/>
        <v/>
      </c>
      <c r="K785" s="63" t="str">
        <f t="shared" si="156"/>
        <v/>
      </c>
      <c r="L785" s="63">
        <f t="shared" si="150"/>
        <v>0</v>
      </c>
      <c r="M785" s="392" t="str">
        <f>IF(Y785="","",VLOOKUP(G785,'Danh mục CODE'!$D$2:$I$1880,4,0))</f>
        <v/>
      </c>
      <c r="N785" s="392"/>
      <c r="O785" s="392" t="str">
        <f t="shared" si="152"/>
        <v/>
      </c>
      <c r="P785" s="392" t="str">
        <f>IF(Y785="","",VLOOKUP(G785,'Danh mục CODE'!$D$2:$I$1880,5,0))</f>
        <v/>
      </c>
      <c r="Q785" s="392"/>
      <c r="R785" s="392" t="str">
        <f t="shared" si="153"/>
        <v/>
      </c>
      <c r="S785" s="394" t="e">
        <f t="shared" si="154"/>
        <v>#VALUE!</v>
      </c>
      <c r="T785" s="394" t="str">
        <f t="shared" si="157"/>
        <v/>
      </c>
      <c r="U785" s="394" t="str">
        <f t="shared" si="158"/>
        <v/>
      </c>
      <c r="V785" s="424" t="str">
        <f t="shared" si="151"/>
        <v/>
      </c>
      <c r="W785" s="21"/>
      <c r="X785" s="515"/>
      <c r="Y785" s="515"/>
      <c r="Z785" s="513"/>
      <c r="AA785" s="514"/>
    </row>
    <row r="786" spans="1:27">
      <c r="A786" s="50">
        <f t="shared" si="149"/>
        <v>781</v>
      </c>
      <c r="B786" s="580"/>
      <c r="C786" s="23" t="s">
        <v>742</v>
      </c>
      <c r="D786" s="489"/>
      <c r="E786" s="318" t="str">
        <f>IF(G786="","",VLOOKUP(G786,'Danh mục CODE'!$D$2:$J$20064,7,0))</f>
        <v/>
      </c>
      <c r="F786" s="28" t="str">
        <f>IF(E786="","",VLOOKUP(E786,'TONG HOP'!$E$8:$W$1883,19,0))</f>
        <v/>
      </c>
      <c r="G786" s="17"/>
      <c r="H786" s="226" t="str">
        <f>IF(E786="","",VLOOKUP(G786,'TONG HOP'!$C$8:$E$799,2,0))</f>
        <v/>
      </c>
      <c r="I786" s="226" t="str">
        <f>IF(B786="","",VLOOKUP(G786,'TONG HOP'!$C$8:$F$799,4,0))</f>
        <v/>
      </c>
      <c r="J786" s="63" t="str">
        <f t="shared" si="155"/>
        <v/>
      </c>
      <c r="K786" s="63" t="str">
        <f t="shared" si="156"/>
        <v/>
      </c>
      <c r="L786" s="63">
        <f t="shared" si="150"/>
        <v>0</v>
      </c>
      <c r="M786" s="392" t="str">
        <f>IF(Y786="","",VLOOKUP(G786,'Danh mục CODE'!$D$2:$I$1880,4,0))</f>
        <v/>
      </c>
      <c r="N786" s="392"/>
      <c r="O786" s="392" t="str">
        <f t="shared" si="152"/>
        <v/>
      </c>
      <c r="P786" s="392" t="str">
        <f>IF(Y786="","",VLOOKUP(G786,'Danh mục CODE'!$D$2:$I$1880,5,0))</f>
        <v/>
      </c>
      <c r="Q786" s="392"/>
      <c r="R786" s="392" t="str">
        <f t="shared" si="153"/>
        <v/>
      </c>
      <c r="S786" s="394" t="e">
        <f t="shared" si="154"/>
        <v>#VALUE!</v>
      </c>
      <c r="T786" s="394" t="str">
        <f t="shared" si="157"/>
        <v/>
      </c>
      <c r="U786" s="394" t="str">
        <f t="shared" si="158"/>
        <v/>
      </c>
      <c r="V786" s="424" t="str">
        <f t="shared" si="151"/>
        <v/>
      </c>
      <c r="W786" s="21"/>
      <c r="X786" s="515"/>
      <c r="Y786" s="515"/>
      <c r="Z786" s="513"/>
      <c r="AA786" s="514"/>
    </row>
    <row r="787" spans="1:27">
      <c r="A787" s="50">
        <f t="shared" ref="A787:A850" si="159">A786+1</f>
        <v>782</v>
      </c>
      <c r="B787" s="580"/>
      <c r="C787" s="23" t="s">
        <v>742</v>
      </c>
      <c r="D787" s="489"/>
      <c r="E787" s="318" t="str">
        <f>IF(G787="","",VLOOKUP(G787,'Danh mục CODE'!$D$2:$J$20064,7,0))</f>
        <v/>
      </c>
      <c r="F787" s="28" t="str">
        <f>IF(E787="","",VLOOKUP(E787,'TONG HOP'!$E$8:$W$1883,19,0))</f>
        <v/>
      </c>
      <c r="G787" s="17"/>
      <c r="H787" s="226" t="str">
        <f>IF(E787="","",VLOOKUP(G787,'TONG HOP'!$C$8:$E$799,2,0))</f>
        <v/>
      </c>
      <c r="I787" s="226" t="str">
        <f>IF(B787="","",VLOOKUP(G787,'TONG HOP'!$C$8:$F$799,4,0))</f>
        <v/>
      </c>
      <c r="J787" s="63" t="str">
        <f t="shared" si="155"/>
        <v/>
      </c>
      <c r="K787" s="63" t="str">
        <f t="shared" si="156"/>
        <v/>
      </c>
      <c r="L787" s="63">
        <f t="shared" si="150"/>
        <v>0</v>
      </c>
      <c r="M787" s="392" t="str">
        <f>IF(Y787="","",VLOOKUP(G787,'Danh mục CODE'!$D$2:$I$1880,4,0))</f>
        <v/>
      </c>
      <c r="N787" s="392"/>
      <c r="O787" s="392" t="str">
        <f t="shared" si="152"/>
        <v/>
      </c>
      <c r="P787" s="392" t="str">
        <f>IF(Y787="","",VLOOKUP(G787,'Danh mục CODE'!$D$2:$I$1880,5,0))</f>
        <v/>
      </c>
      <c r="Q787" s="392"/>
      <c r="R787" s="392" t="str">
        <f t="shared" si="153"/>
        <v/>
      </c>
      <c r="S787" s="394" t="e">
        <f t="shared" si="154"/>
        <v>#VALUE!</v>
      </c>
      <c r="T787" s="394" t="str">
        <f t="shared" si="157"/>
        <v/>
      </c>
      <c r="U787" s="394" t="str">
        <f t="shared" si="158"/>
        <v/>
      </c>
      <c r="V787" s="424" t="str">
        <f t="shared" si="151"/>
        <v/>
      </c>
      <c r="W787" s="21"/>
      <c r="X787" s="515"/>
      <c r="Y787" s="515"/>
      <c r="Z787" s="513"/>
      <c r="AA787" s="514"/>
    </row>
    <row r="788" spans="1:27">
      <c r="A788" s="50">
        <f t="shared" si="159"/>
        <v>783</v>
      </c>
      <c r="B788" s="580"/>
      <c r="C788" s="23" t="s">
        <v>742</v>
      </c>
      <c r="D788" s="489"/>
      <c r="E788" s="318" t="str">
        <f>IF(G788="","",VLOOKUP(G788,'Danh mục CODE'!$D$2:$J$20064,7,0))</f>
        <v/>
      </c>
      <c r="F788" s="28" t="str">
        <f>IF(E788="","",VLOOKUP(E788,'TONG HOP'!$E$8:$W$1883,19,0))</f>
        <v/>
      </c>
      <c r="G788" s="17"/>
      <c r="H788" s="226" t="str">
        <f>IF(E788="","",VLOOKUP(G788,'TONG HOP'!$C$8:$E$799,2,0))</f>
        <v/>
      </c>
      <c r="I788" s="226" t="str">
        <f>IF(B788="","",VLOOKUP(G788,'TONG HOP'!$C$8:$F$799,4,0))</f>
        <v/>
      </c>
      <c r="J788" s="63" t="str">
        <f t="shared" si="155"/>
        <v/>
      </c>
      <c r="K788" s="63" t="str">
        <f t="shared" si="156"/>
        <v/>
      </c>
      <c r="L788" s="63">
        <f t="shared" si="150"/>
        <v>0</v>
      </c>
      <c r="M788" s="392" t="str">
        <f>IF(Y788="","",VLOOKUP(G788,'Danh mục CODE'!$D$2:$I$1880,4,0))</f>
        <v/>
      </c>
      <c r="N788" s="392"/>
      <c r="O788" s="392" t="str">
        <f t="shared" si="152"/>
        <v/>
      </c>
      <c r="P788" s="392" t="str">
        <f>IF(Y788="","",VLOOKUP(G788,'Danh mục CODE'!$D$2:$I$1880,5,0))</f>
        <v/>
      </c>
      <c r="Q788" s="392"/>
      <c r="R788" s="392" t="str">
        <f t="shared" si="153"/>
        <v/>
      </c>
      <c r="S788" s="394" t="e">
        <f t="shared" si="154"/>
        <v>#VALUE!</v>
      </c>
      <c r="T788" s="394" t="str">
        <f t="shared" si="157"/>
        <v/>
      </c>
      <c r="U788" s="394" t="str">
        <f t="shared" si="158"/>
        <v/>
      </c>
      <c r="V788" s="424" t="str">
        <f t="shared" si="151"/>
        <v/>
      </c>
      <c r="W788" s="21"/>
      <c r="X788" s="515"/>
      <c r="Y788" s="515"/>
      <c r="Z788" s="513"/>
      <c r="AA788" s="514"/>
    </row>
    <row r="789" spans="1:27">
      <c r="A789" s="50">
        <f t="shared" si="159"/>
        <v>784</v>
      </c>
      <c r="B789" s="580"/>
      <c r="C789" s="23" t="s">
        <v>742</v>
      </c>
      <c r="D789" s="489"/>
      <c r="E789" s="318" t="str">
        <f>IF(G789="","",VLOOKUP(G789,'Danh mục CODE'!$D$2:$J$20064,7,0))</f>
        <v/>
      </c>
      <c r="F789" s="28" t="str">
        <f>IF(E789="","",VLOOKUP(E789,'TONG HOP'!$E$8:$W$1883,19,0))</f>
        <v/>
      </c>
      <c r="G789" s="17"/>
      <c r="H789" s="226" t="str">
        <f>IF(E789="","",VLOOKUP(G789,'TONG HOP'!$C$8:$E$799,2,0))</f>
        <v/>
      </c>
      <c r="I789" s="226" t="str">
        <f>IF(B789="","",VLOOKUP(G789,'TONG HOP'!$C$8:$F$799,4,0))</f>
        <v/>
      </c>
      <c r="J789" s="63" t="str">
        <f t="shared" si="155"/>
        <v/>
      </c>
      <c r="K789" s="63" t="str">
        <f t="shared" si="156"/>
        <v/>
      </c>
      <c r="L789" s="63">
        <f t="shared" si="150"/>
        <v>0</v>
      </c>
      <c r="M789" s="392" t="str">
        <f>IF(Y789="","",VLOOKUP(G789,'Danh mục CODE'!$D$2:$I$1880,4,0))</f>
        <v/>
      </c>
      <c r="N789" s="392"/>
      <c r="O789" s="392" t="str">
        <f t="shared" si="152"/>
        <v/>
      </c>
      <c r="P789" s="392" t="str">
        <f>IF(Y789="","",VLOOKUP(G789,'Danh mục CODE'!$D$2:$I$1880,5,0))</f>
        <v/>
      </c>
      <c r="Q789" s="392"/>
      <c r="R789" s="392" t="str">
        <f t="shared" si="153"/>
        <v/>
      </c>
      <c r="S789" s="394" t="e">
        <f t="shared" si="154"/>
        <v>#VALUE!</v>
      </c>
      <c r="T789" s="394" t="str">
        <f t="shared" si="157"/>
        <v/>
      </c>
      <c r="U789" s="394" t="str">
        <f t="shared" si="158"/>
        <v/>
      </c>
      <c r="V789" s="424" t="str">
        <f t="shared" si="151"/>
        <v/>
      </c>
      <c r="W789" s="21"/>
      <c r="X789" s="515"/>
      <c r="Y789" s="515"/>
      <c r="Z789" s="513"/>
      <c r="AA789" s="514"/>
    </row>
    <row r="790" spans="1:27">
      <c r="A790" s="50">
        <f t="shared" si="159"/>
        <v>785</v>
      </c>
      <c r="B790" s="580"/>
      <c r="C790" s="23" t="s">
        <v>742</v>
      </c>
      <c r="D790" s="489"/>
      <c r="E790" s="318" t="str">
        <f>IF(G790="","",VLOOKUP(G790,'Danh mục CODE'!$D$2:$J$20064,7,0))</f>
        <v/>
      </c>
      <c r="F790" s="28" t="str">
        <f>IF(E790="","",VLOOKUP(E790,'TONG HOP'!$E$8:$W$1883,19,0))</f>
        <v/>
      </c>
      <c r="G790" s="17"/>
      <c r="H790" s="226" t="str">
        <f>IF(E790="","",VLOOKUP(G790,'TONG HOP'!$C$8:$E$799,2,0))</f>
        <v/>
      </c>
      <c r="I790" s="226" t="str">
        <f>IF(B790="","",VLOOKUP(G790,'TONG HOP'!$C$8:$F$799,4,0))</f>
        <v/>
      </c>
      <c r="J790" s="63" t="str">
        <f t="shared" si="155"/>
        <v/>
      </c>
      <c r="K790" s="63" t="str">
        <f t="shared" si="156"/>
        <v/>
      </c>
      <c r="L790" s="63">
        <f t="shared" si="150"/>
        <v>0</v>
      </c>
      <c r="M790" s="392" t="str">
        <f>IF(Y790="","",VLOOKUP(G790,'Danh mục CODE'!$D$2:$I$1880,4,0))</f>
        <v/>
      </c>
      <c r="N790" s="392"/>
      <c r="O790" s="392" t="str">
        <f t="shared" si="152"/>
        <v/>
      </c>
      <c r="P790" s="392" t="str">
        <f>IF(Y790="","",VLOOKUP(G790,'Danh mục CODE'!$D$2:$I$1880,5,0))</f>
        <v/>
      </c>
      <c r="Q790" s="392"/>
      <c r="R790" s="392" t="str">
        <f t="shared" si="153"/>
        <v/>
      </c>
      <c r="S790" s="394" t="e">
        <f t="shared" si="154"/>
        <v>#VALUE!</v>
      </c>
      <c r="T790" s="394" t="str">
        <f t="shared" si="157"/>
        <v/>
      </c>
      <c r="U790" s="394" t="str">
        <f t="shared" si="158"/>
        <v/>
      </c>
      <c r="V790" s="424" t="str">
        <f t="shared" si="151"/>
        <v/>
      </c>
      <c r="W790" s="21"/>
      <c r="X790" s="515"/>
      <c r="Y790" s="515"/>
      <c r="Z790" s="513"/>
      <c r="AA790" s="514"/>
    </row>
    <row r="791" spans="1:27">
      <c r="A791" s="50">
        <f t="shared" si="159"/>
        <v>786</v>
      </c>
      <c r="B791" s="580"/>
      <c r="C791" s="23" t="s">
        <v>742</v>
      </c>
      <c r="D791" s="489"/>
      <c r="E791" s="318" t="str">
        <f>IF(G791="","",VLOOKUP(G791,'Danh mục CODE'!$D$2:$J$20064,7,0))</f>
        <v/>
      </c>
      <c r="F791" s="28" t="str">
        <f>IF(E791="","",VLOOKUP(E791,'TONG HOP'!$E$8:$W$1883,19,0))</f>
        <v/>
      </c>
      <c r="G791" s="17"/>
      <c r="H791" s="226" t="str">
        <f>IF(E791="","",VLOOKUP(G791,'TONG HOP'!$C$8:$E$799,2,0))</f>
        <v/>
      </c>
      <c r="I791" s="226" t="str">
        <f>IF(B791="","",VLOOKUP(G791,'TONG HOP'!$C$8:$F$799,4,0))</f>
        <v/>
      </c>
      <c r="J791" s="63" t="str">
        <f t="shared" si="155"/>
        <v/>
      </c>
      <c r="K791" s="63" t="str">
        <f t="shared" si="156"/>
        <v/>
      </c>
      <c r="L791" s="63">
        <f t="shared" si="150"/>
        <v>0</v>
      </c>
      <c r="M791" s="392" t="str">
        <f>IF(Y791="","",VLOOKUP(G791,'Danh mục CODE'!$D$2:$I$1880,4,0))</f>
        <v/>
      </c>
      <c r="N791" s="392"/>
      <c r="O791" s="392" t="str">
        <f t="shared" si="152"/>
        <v/>
      </c>
      <c r="P791" s="392" t="str">
        <f>IF(Y791="","",VLOOKUP(G791,'Danh mục CODE'!$D$2:$I$1880,5,0))</f>
        <v/>
      </c>
      <c r="Q791" s="392"/>
      <c r="R791" s="392" t="str">
        <f t="shared" si="153"/>
        <v/>
      </c>
      <c r="S791" s="394" t="e">
        <f t="shared" si="154"/>
        <v>#VALUE!</v>
      </c>
      <c r="T791" s="394" t="str">
        <f t="shared" si="157"/>
        <v/>
      </c>
      <c r="U791" s="394" t="str">
        <f t="shared" si="158"/>
        <v/>
      </c>
      <c r="V791" s="424" t="str">
        <f t="shared" si="151"/>
        <v/>
      </c>
      <c r="W791" s="21"/>
      <c r="X791" s="515"/>
      <c r="Y791" s="515"/>
      <c r="Z791" s="513"/>
      <c r="AA791" s="514"/>
    </row>
    <row r="792" spans="1:27">
      <c r="A792" s="50">
        <f t="shared" si="159"/>
        <v>787</v>
      </c>
      <c r="B792" s="580"/>
      <c r="C792" s="23" t="s">
        <v>742</v>
      </c>
      <c r="D792" s="489"/>
      <c r="E792" s="318" t="str">
        <f>IF(G792="","",VLOOKUP(G792,'Danh mục CODE'!$D$2:$J$20064,7,0))</f>
        <v/>
      </c>
      <c r="F792" s="28" t="str">
        <f>IF(E792="","",VLOOKUP(E792,'TONG HOP'!$E$8:$W$1883,19,0))</f>
        <v/>
      </c>
      <c r="G792" s="17"/>
      <c r="H792" s="226" t="str">
        <f>IF(E792="","",VLOOKUP(G792,'TONG HOP'!$C$8:$E$799,2,0))</f>
        <v/>
      </c>
      <c r="I792" s="226" t="str">
        <f>IF(B792="","",VLOOKUP(G792,'TONG HOP'!$C$8:$F$799,4,0))</f>
        <v/>
      </c>
      <c r="J792" s="63" t="str">
        <f t="shared" si="155"/>
        <v/>
      </c>
      <c r="K792" s="63" t="str">
        <f t="shared" si="156"/>
        <v/>
      </c>
      <c r="L792" s="63">
        <f t="shared" si="150"/>
        <v>0</v>
      </c>
      <c r="M792" s="392" t="str">
        <f>IF(Y792="","",VLOOKUP(G792,'Danh mục CODE'!$D$2:$I$1880,4,0))</f>
        <v/>
      </c>
      <c r="N792" s="392"/>
      <c r="O792" s="392" t="str">
        <f t="shared" si="152"/>
        <v/>
      </c>
      <c r="P792" s="392" t="str">
        <f>IF(Y792="","",VLOOKUP(G792,'Danh mục CODE'!$D$2:$I$1880,5,0))</f>
        <v/>
      </c>
      <c r="Q792" s="392"/>
      <c r="R792" s="392" t="str">
        <f t="shared" si="153"/>
        <v/>
      </c>
      <c r="S792" s="394" t="e">
        <f t="shared" si="154"/>
        <v>#VALUE!</v>
      </c>
      <c r="T792" s="394" t="str">
        <f t="shared" si="157"/>
        <v/>
      </c>
      <c r="U792" s="394" t="str">
        <f t="shared" si="158"/>
        <v/>
      </c>
      <c r="V792" s="424" t="str">
        <f t="shared" si="151"/>
        <v/>
      </c>
      <c r="W792" s="21"/>
      <c r="X792" s="515"/>
      <c r="Y792" s="515"/>
      <c r="Z792" s="513"/>
      <c r="AA792" s="514"/>
    </row>
    <row r="793" spans="1:27">
      <c r="A793" s="50">
        <f t="shared" si="159"/>
        <v>788</v>
      </c>
      <c r="B793" s="580"/>
      <c r="C793" s="23" t="s">
        <v>742</v>
      </c>
      <c r="D793" s="489"/>
      <c r="E793" s="318" t="str">
        <f>IF(G793="","",VLOOKUP(G793,'Danh mục CODE'!$D$2:$J$20064,7,0))</f>
        <v/>
      </c>
      <c r="F793" s="28" t="str">
        <f>IF(E793="","",VLOOKUP(E793,'TONG HOP'!$E$8:$W$1883,19,0))</f>
        <v/>
      </c>
      <c r="G793" s="17"/>
      <c r="H793" s="226" t="str">
        <f>IF(E793="","",VLOOKUP(G793,'TONG HOP'!$C$8:$E$799,2,0))</f>
        <v/>
      </c>
      <c r="I793" s="226" t="str">
        <f>IF(B793="","",VLOOKUP(G793,'TONG HOP'!$C$8:$F$799,4,0))</f>
        <v/>
      </c>
      <c r="J793" s="63" t="str">
        <f t="shared" si="155"/>
        <v/>
      </c>
      <c r="K793" s="63" t="str">
        <f t="shared" si="156"/>
        <v/>
      </c>
      <c r="L793" s="63">
        <f t="shared" si="150"/>
        <v>0</v>
      </c>
      <c r="M793" s="392" t="str">
        <f>IF(Y793="","",VLOOKUP(G793,'Danh mục CODE'!$D$2:$I$1880,4,0))</f>
        <v/>
      </c>
      <c r="N793" s="392"/>
      <c r="O793" s="392" t="str">
        <f t="shared" si="152"/>
        <v/>
      </c>
      <c r="P793" s="392" t="str">
        <f>IF(Y793="","",VLOOKUP(G793,'Danh mục CODE'!$D$2:$I$1880,5,0))</f>
        <v/>
      </c>
      <c r="Q793" s="392"/>
      <c r="R793" s="392" t="str">
        <f t="shared" si="153"/>
        <v/>
      </c>
      <c r="S793" s="394" t="e">
        <f t="shared" si="154"/>
        <v>#VALUE!</v>
      </c>
      <c r="T793" s="394" t="str">
        <f t="shared" si="157"/>
        <v/>
      </c>
      <c r="U793" s="394" t="str">
        <f t="shared" si="158"/>
        <v/>
      </c>
      <c r="V793" s="424" t="str">
        <f t="shared" si="151"/>
        <v/>
      </c>
      <c r="W793" s="21"/>
      <c r="X793" s="515"/>
      <c r="Y793" s="515"/>
      <c r="Z793" s="513"/>
      <c r="AA793" s="514"/>
    </row>
    <row r="794" spans="1:27">
      <c r="A794" s="50">
        <f t="shared" si="159"/>
        <v>789</v>
      </c>
      <c r="B794" s="580"/>
      <c r="C794" s="23" t="s">
        <v>742</v>
      </c>
      <c r="D794" s="489"/>
      <c r="E794" s="318" t="str">
        <f>IF(G794="","",VLOOKUP(G794,'Danh mục CODE'!$D$2:$J$20064,7,0))</f>
        <v/>
      </c>
      <c r="F794" s="28" t="str">
        <f>IF(E794="","",VLOOKUP(E794,'TONG HOP'!$E$8:$W$1883,19,0))</f>
        <v/>
      </c>
      <c r="G794" s="17"/>
      <c r="H794" s="226" t="str">
        <f>IF(E794="","",VLOOKUP(G794,'TONG HOP'!$C$8:$E$799,2,0))</f>
        <v/>
      </c>
      <c r="I794" s="226" t="str">
        <f>IF(B794="","",VLOOKUP(G794,'TONG HOP'!$C$8:$F$799,4,0))</f>
        <v/>
      </c>
      <c r="J794" s="63" t="str">
        <f t="shared" si="155"/>
        <v/>
      </c>
      <c r="K794" s="63" t="str">
        <f t="shared" si="156"/>
        <v/>
      </c>
      <c r="L794" s="63">
        <f t="shared" si="150"/>
        <v>0</v>
      </c>
      <c r="M794" s="392" t="str">
        <f>IF(Y794="","",VLOOKUP(G794,'Danh mục CODE'!$D$2:$I$1880,4,0))</f>
        <v/>
      </c>
      <c r="N794" s="392"/>
      <c r="O794" s="392" t="str">
        <f t="shared" si="152"/>
        <v/>
      </c>
      <c r="P794" s="392" t="str">
        <f>IF(Y794="","",VLOOKUP(G794,'Danh mục CODE'!$D$2:$I$1880,5,0))</f>
        <v/>
      </c>
      <c r="Q794" s="392"/>
      <c r="R794" s="392" t="str">
        <f t="shared" si="153"/>
        <v/>
      </c>
      <c r="S794" s="394" t="e">
        <f t="shared" si="154"/>
        <v>#VALUE!</v>
      </c>
      <c r="T794" s="394" t="str">
        <f t="shared" si="157"/>
        <v/>
      </c>
      <c r="U794" s="394" t="str">
        <f t="shared" si="158"/>
        <v/>
      </c>
      <c r="V794" s="424" t="str">
        <f t="shared" si="151"/>
        <v/>
      </c>
      <c r="W794" s="21"/>
      <c r="X794" s="515"/>
      <c r="Y794" s="515"/>
      <c r="Z794" s="513"/>
      <c r="AA794" s="514"/>
    </row>
    <row r="795" spans="1:27">
      <c r="A795" s="50">
        <f t="shared" si="159"/>
        <v>790</v>
      </c>
      <c r="B795" s="580"/>
      <c r="C795" s="23" t="s">
        <v>742</v>
      </c>
      <c r="D795" s="489"/>
      <c r="E795" s="318" t="str">
        <f>IF(G795="","",VLOOKUP(G795,'Danh mục CODE'!$D$2:$J$20064,7,0))</f>
        <v/>
      </c>
      <c r="F795" s="28" t="str">
        <f>IF(E795="","",VLOOKUP(E795,'TONG HOP'!$E$8:$W$1883,19,0))</f>
        <v/>
      </c>
      <c r="G795" s="17"/>
      <c r="H795" s="226" t="str">
        <f>IF(E795="","",VLOOKUP(G795,'TONG HOP'!$C$8:$E$799,2,0))</f>
        <v/>
      </c>
      <c r="I795" s="226" t="str">
        <f>IF(B795="","",VLOOKUP(G795,'TONG HOP'!$C$8:$F$799,4,0))</f>
        <v/>
      </c>
      <c r="J795" s="63" t="str">
        <f t="shared" si="155"/>
        <v/>
      </c>
      <c r="K795" s="63" t="str">
        <f t="shared" si="156"/>
        <v/>
      </c>
      <c r="L795" s="63">
        <f t="shared" si="150"/>
        <v>0</v>
      </c>
      <c r="M795" s="392" t="str">
        <f>IF(Y795="","",VLOOKUP(G795,'Danh mục CODE'!$D$2:$I$1880,4,0))</f>
        <v/>
      </c>
      <c r="N795" s="392"/>
      <c r="O795" s="392" t="str">
        <f t="shared" si="152"/>
        <v/>
      </c>
      <c r="P795" s="392" t="str">
        <f>IF(Y795="","",VLOOKUP(G795,'Danh mục CODE'!$D$2:$I$1880,5,0))</f>
        <v/>
      </c>
      <c r="Q795" s="392"/>
      <c r="R795" s="392" t="str">
        <f t="shared" si="153"/>
        <v/>
      </c>
      <c r="S795" s="394" t="e">
        <f t="shared" si="154"/>
        <v>#VALUE!</v>
      </c>
      <c r="T795" s="394" t="str">
        <f t="shared" si="157"/>
        <v/>
      </c>
      <c r="U795" s="394" t="str">
        <f t="shared" si="158"/>
        <v/>
      </c>
      <c r="V795" s="424" t="str">
        <f t="shared" si="151"/>
        <v/>
      </c>
      <c r="W795" s="21"/>
      <c r="X795" s="515"/>
      <c r="Y795" s="515"/>
      <c r="Z795" s="513"/>
      <c r="AA795" s="514"/>
    </row>
    <row r="796" spans="1:27">
      <c r="A796" s="50">
        <f t="shared" si="159"/>
        <v>791</v>
      </c>
      <c r="B796" s="580"/>
      <c r="C796" s="23" t="s">
        <v>742</v>
      </c>
      <c r="D796" s="489"/>
      <c r="E796" s="318" t="str">
        <f>IF(G796="","",VLOOKUP(G796,'Danh mục CODE'!$D$2:$J$20064,7,0))</f>
        <v/>
      </c>
      <c r="F796" s="28" t="str">
        <f>IF(E796="","",VLOOKUP(E796,'TONG HOP'!$E$8:$W$1883,19,0))</f>
        <v/>
      </c>
      <c r="G796" s="17"/>
      <c r="H796" s="226" t="str">
        <f>IF(E796="","",VLOOKUP(G796,'TONG HOP'!$C$8:$E$799,2,0))</f>
        <v/>
      </c>
      <c r="I796" s="226" t="str">
        <f>IF(B796="","",VLOOKUP(G796,'TONG HOP'!$C$8:$F$799,4,0))</f>
        <v/>
      </c>
      <c r="J796" s="63" t="str">
        <f t="shared" si="155"/>
        <v/>
      </c>
      <c r="K796" s="63" t="str">
        <f t="shared" si="156"/>
        <v/>
      </c>
      <c r="L796" s="63">
        <f t="shared" si="150"/>
        <v>0</v>
      </c>
      <c r="M796" s="392" t="str">
        <f>IF(Y796="","",VLOOKUP(G796,'Danh mục CODE'!$D$2:$I$1880,4,0))</f>
        <v/>
      </c>
      <c r="N796" s="392"/>
      <c r="O796" s="392" t="str">
        <f t="shared" si="152"/>
        <v/>
      </c>
      <c r="P796" s="392" t="str">
        <f>IF(Y796="","",VLOOKUP(G796,'Danh mục CODE'!$D$2:$I$1880,5,0))</f>
        <v/>
      </c>
      <c r="Q796" s="392"/>
      <c r="R796" s="392" t="str">
        <f t="shared" si="153"/>
        <v/>
      </c>
      <c r="S796" s="394" t="e">
        <f t="shared" si="154"/>
        <v>#VALUE!</v>
      </c>
      <c r="T796" s="394" t="str">
        <f t="shared" si="157"/>
        <v/>
      </c>
      <c r="U796" s="394" t="str">
        <f t="shared" si="158"/>
        <v/>
      </c>
      <c r="V796" s="424" t="str">
        <f t="shared" si="151"/>
        <v/>
      </c>
      <c r="W796" s="21"/>
      <c r="X796" s="515"/>
      <c r="Y796" s="515"/>
      <c r="Z796" s="513"/>
      <c r="AA796" s="514"/>
    </row>
    <row r="797" spans="1:27">
      <c r="A797" s="50">
        <f t="shared" si="159"/>
        <v>792</v>
      </c>
      <c r="B797" s="580"/>
      <c r="C797" s="23" t="s">
        <v>742</v>
      </c>
      <c r="D797" s="489"/>
      <c r="E797" s="318" t="str">
        <f>IF(G797="","",VLOOKUP(G797,'Danh mục CODE'!$D$2:$J$20064,7,0))</f>
        <v/>
      </c>
      <c r="F797" s="28" t="str">
        <f>IF(E797="","",VLOOKUP(E797,'TONG HOP'!$E$8:$W$1883,19,0))</f>
        <v/>
      </c>
      <c r="G797" s="17"/>
      <c r="H797" s="226" t="str">
        <f>IF(E797="","",VLOOKUP(G797,'TONG HOP'!$C$8:$E$799,2,0))</f>
        <v/>
      </c>
      <c r="I797" s="226" t="str">
        <f>IF(B797="","",VLOOKUP(G797,'TONG HOP'!$C$8:$F$799,4,0))</f>
        <v/>
      </c>
      <c r="J797" s="63" t="str">
        <f t="shared" si="155"/>
        <v/>
      </c>
      <c r="K797" s="63" t="str">
        <f t="shared" si="156"/>
        <v/>
      </c>
      <c r="L797" s="63">
        <f t="shared" si="150"/>
        <v>0</v>
      </c>
      <c r="M797" s="392" t="str">
        <f>IF(Y797="","",VLOOKUP(G797,'Danh mục CODE'!$D$2:$I$1880,4,0))</f>
        <v/>
      </c>
      <c r="N797" s="392"/>
      <c r="O797" s="392" t="str">
        <f t="shared" si="152"/>
        <v/>
      </c>
      <c r="P797" s="392" t="str">
        <f>IF(Y797="","",VLOOKUP(G797,'Danh mục CODE'!$D$2:$I$1880,5,0))</f>
        <v/>
      </c>
      <c r="Q797" s="392"/>
      <c r="R797" s="392" t="str">
        <f t="shared" si="153"/>
        <v/>
      </c>
      <c r="S797" s="394" t="e">
        <f t="shared" si="154"/>
        <v>#VALUE!</v>
      </c>
      <c r="T797" s="394" t="str">
        <f t="shared" si="157"/>
        <v/>
      </c>
      <c r="U797" s="394" t="str">
        <f t="shared" si="158"/>
        <v/>
      </c>
      <c r="V797" s="424" t="str">
        <f t="shared" si="151"/>
        <v/>
      </c>
      <c r="W797" s="21"/>
      <c r="X797" s="515"/>
      <c r="Y797" s="515"/>
      <c r="Z797" s="513"/>
      <c r="AA797" s="514"/>
    </row>
    <row r="798" spans="1:27">
      <c r="A798" s="50">
        <f t="shared" si="159"/>
        <v>793</v>
      </c>
      <c r="B798" s="580"/>
      <c r="C798" s="23" t="s">
        <v>742</v>
      </c>
      <c r="D798" s="489"/>
      <c r="E798" s="318" t="str">
        <f>IF(G798="","",VLOOKUP(G798,'Danh mục CODE'!$D$2:$J$20064,7,0))</f>
        <v/>
      </c>
      <c r="F798" s="28" t="str">
        <f>IF(E798="","",VLOOKUP(E798,'TONG HOP'!$E$8:$W$1883,19,0))</f>
        <v/>
      </c>
      <c r="G798" s="17"/>
      <c r="H798" s="226" t="str">
        <f>IF(E798="","",VLOOKUP(G798,'TONG HOP'!$C$8:$E$799,2,0))</f>
        <v/>
      </c>
      <c r="I798" s="226" t="str">
        <f>IF(B798="","",VLOOKUP(G798,'TONG HOP'!$C$8:$F$799,4,0))</f>
        <v/>
      </c>
      <c r="J798" s="63" t="str">
        <f t="shared" si="155"/>
        <v/>
      </c>
      <c r="K798" s="63" t="str">
        <f t="shared" si="156"/>
        <v/>
      </c>
      <c r="L798" s="63">
        <f t="shared" si="150"/>
        <v>0</v>
      </c>
      <c r="M798" s="392" t="str">
        <f>IF(Y798="","",VLOOKUP(G798,'Danh mục CODE'!$D$2:$I$1880,4,0))</f>
        <v/>
      </c>
      <c r="N798" s="392"/>
      <c r="O798" s="392" t="str">
        <f t="shared" si="152"/>
        <v/>
      </c>
      <c r="P798" s="392" t="str">
        <f>IF(Y798="","",VLOOKUP(G798,'Danh mục CODE'!$D$2:$I$1880,5,0))</f>
        <v/>
      </c>
      <c r="Q798" s="392"/>
      <c r="R798" s="392" t="str">
        <f t="shared" si="153"/>
        <v/>
      </c>
      <c r="S798" s="394" t="e">
        <f t="shared" si="154"/>
        <v>#VALUE!</v>
      </c>
      <c r="T798" s="394" t="str">
        <f t="shared" si="157"/>
        <v/>
      </c>
      <c r="U798" s="394" t="str">
        <f t="shared" si="158"/>
        <v/>
      </c>
      <c r="V798" s="424" t="str">
        <f t="shared" si="151"/>
        <v/>
      </c>
      <c r="W798" s="21"/>
      <c r="X798" s="515"/>
      <c r="Y798" s="515"/>
      <c r="Z798" s="513"/>
      <c r="AA798" s="514"/>
    </row>
    <row r="799" spans="1:27">
      <c r="A799" s="50">
        <f t="shared" si="159"/>
        <v>794</v>
      </c>
      <c r="B799" s="580"/>
      <c r="C799" s="23" t="s">
        <v>742</v>
      </c>
      <c r="D799" s="489"/>
      <c r="E799" s="318" t="str">
        <f>IF(G799="","",VLOOKUP(G799,'Danh mục CODE'!$D$2:$J$20064,7,0))</f>
        <v/>
      </c>
      <c r="F799" s="28" t="str">
        <f>IF(E799="","",VLOOKUP(E799,'TONG HOP'!$E$8:$W$1883,19,0))</f>
        <v/>
      </c>
      <c r="G799" s="17"/>
      <c r="H799" s="226" t="str">
        <f>IF(E799="","",VLOOKUP(G799,'TONG HOP'!$C$8:$E$799,2,0))</f>
        <v/>
      </c>
      <c r="I799" s="226" t="str">
        <f>IF(B799="","",VLOOKUP(G799,'TONG HOP'!$C$8:$F$799,4,0))</f>
        <v/>
      </c>
      <c r="J799" s="63" t="str">
        <f t="shared" si="155"/>
        <v/>
      </c>
      <c r="K799" s="63" t="str">
        <f t="shared" si="156"/>
        <v/>
      </c>
      <c r="L799" s="63">
        <f t="shared" si="150"/>
        <v>0</v>
      </c>
      <c r="M799" s="392" t="str">
        <f>IF(Y799="","",VLOOKUP(G799,'Danh mục CODE'!$D$2:$I$1880,4,0))</f>
        <v/>
      </c>
      <c r="N799" s="392"/>
      <c r="O799" s="392" t="str">
        <f t="shared" si="152"/>
        <v/>
      </c>
      <c r="P799" s="392" t="str">
        <f>IF(Y799="","",VLOOKUP(G799,'Danh mục CODE'!$D$2:$I$1880,5,0))</f>
        <v/>
      </c>
      <c r="Q799" s="392"/>
      <c r="R799" s="392" t="str">
        <f t="shared" si="153"/>
        <v/>
      </c>
      <c r="S799" s="394" t="e">
        <f t="shared" si="154"/>
        <v>#VALUE!</v>
      </c>
      <c r="T799" s="394" t="str">
        <f t="shared" si="157"/>
        <v/>
      </c>
      <c r="U799" s="394" t="str">
        <f t="shared" si="158"/>
        <v/>
      </c>
      <c r="V799" s="424" t="str">
        <f t="shared" si="151"/>
        <v/>
      </c>
      <c r="W799" s="21"/>
      <c r="X799" s="515"/>
      <c r="Y799" s="515"/>
      <c r="Z799" s="513"/>
      <c r="AA799" s="514"/>
    </row>
    <row r="800" spans="1:27">
      <c r="A800" s="50">
        <f t="shared" si="159"/>
        <v>795</v>
      </c>
      <c r="B800" s="580"/>
      <c r="C800" s="23" t="s">
        <v>742</v>
      </c>
      <c r="D800" s="489"/>
      <c r="E800" s="318" t="str">
        <f>IF(G800="","",VLOOKUP(G800,'Danh mục CODE'!$D$2:$J$20064,7,0))</f>
        <v/>
      </c>
      <c r="F800" s="28" t="str">
        <f>IF(E800="","",VLOOKUP(E800,'TONG HOP'!$E$8:$W$1883,19,0))</f>
        <v/>
      </c>
      <c r="G800" s="17"/>
      <c r="H800" s="226" t="str">
        <f>IF(E800="","",VLOOKUP(G800,'TONG HOP'!$C$8:$E$799,2,0))</f>
        <v/>
      </c>
      <c r="I800" s="226" t="str">
        <f>IF(B800="","",VLOOKUP(G800,'TONG HOP'!$C$8:$F$799,4,0))</f>
        <v/>
      </c>
      <c r="J800" s="63" t="str">
        <f t="shared" si="155"/>
        <v/>
      </c>
      <c r="K800" s="63" t="str">
        <f t="shared" si="156"/>
        <v/>
      </c>
      <c r="L800" s="63">
        <f t="shared" si="150"/>
        <v>0</v>
      </c>
      <c r="M800" s="392" t="str">
        <f>IF(Y800="","",VLOOKUP(G800,'Danh mục CODE'!$D$2:$I$1880,4,0))</f>
        <v/>
      </c>
      <c r="N800" s="392"/>
      <c r="O800" s="392" t="str">
        <f t="shared" si="152"/>
        <v/>
      </c>
      <c r="P800" s="392" t="str">
        <f>IF(Y800="","",VLOOKUP(G800,'Danh mục CODE'!$D$2:$I$1880,5,0))</f>
        <v/>
      </c>
      <c r="Q800" s="392"/>
      <c r="R800" s="392" t="str">
        <f t="shared" si="153"/>
        <v/>
      </c>
      <c r="S800" s="394" t="e">
        <f t="shared" si="154"/>
        <v>#VALUE!</v>
      </c>
      <c r="T800" s="394" t="str">
        <f t="shared" si="157"/>
        <v/>
      </c>
      <c r="U800" s="394" t="str">
        <f t="shared" si="158"/>
        <v/>
      </c>
      <c r="V800" s="424" t="str">
        <f t="shared" si="151"/>
        <v/>
      </c>
      <c r="W800" s="21"/>
      <c r="X800" s="515"/>
      <c r="Y800" s="515"/>
      <c r="Z800" s="513"/>
      <c r="AA800" s="514"/>
    </row>
    <row r="801" spans="1:27">
      <c r="A801" s="50">
        <f t="shared" si="159"/>
        <v>796</v>
      </c>
      <c r="B801" s="580"/>
      <c r="C801" s="23" t="s">
        <v>742</v>
      </c>
      <c r="D801" s="489"/>
      <c r="E801" s="318" t="str">
        <f>IF(G801="","",VLOOKUP(G801,'Danh mục CODE'!$D$2:$J$20064,7,0))</f>
        <v/>
      </c>
      <c r="F801" s="28" t="str">
        <f>IF(E801="","",VLOOKUP(E801,'TONG HOP'!$E$8:$W$1883,19,0))</f>
        <v/>
      </c>
      <c r="G801" s="17"/>
      <c r="H801" s="226" t="str">
        <f>IF(E801="","",VLOOKUP(G801,'TONG HOP'!$C$8:$E$799,2,0))</f>
        <v/>
      </c>
      <c r="I801" s="226" t="str">
        <f>IF(B801="","",VLOOKUP(G801,'TONG HOP'!$C$8:$F$799,4,0))</f>
        <v/>
      </c>
      <c r="J801" s="63" t="str">
        <f t="shared" si="155"/>
        <v/>
      </c>
      <c r="K801" s="63" t="str">
        <f t="shared" si="156"/>
        <v/>
      </c>
      <c r="L801" s="63">
        <f t="shared" si="150"/>
        <v>0</v>
      </c>
      <c r="M801" s="392" t="str">
        <f>IF(Y801="","",VLOOKUP(G801,'Danh mục CODE'!$D$2:$I$1880,4,0))</f>
        <v/>
      </c>
      <c r="N801" s="392"/>
      <c r="O801" s="392" t="str">
        <f t="shared" si="152"/>
        <v/>
      </c>
      <c r="P801" s="392" t="str">
        <f>IF(Y801="","",VLOOKUP(G801,'Danh mục CODE'!$D$2:$I$1880,5,0))</f>
        <v/>
      </c>
      <c r="Q801" s="392"/>
      <c r="R801" s="392" t="str">
        <f t="shared" si="153"/>
        <v/>
      </c>
      <c r="S801" s="394" t="e">
        <f t="shared" si="154"/>
        <v>#VALUE!</v>
      </c>
      <c r="T801" s="394" t="str">
        <f t="shared" si="157"/>
        <v/>
      </c>
      <c r="U801" s="394" t="str">
        <f t="shared" si="158"/>
        <v/>
      </c>
      <c r="V801" s="424" t="str">
        <f t="shared" si="151"/>
        <v/>
      </c>
      <c r="W801" s="21"/>
      <c r="X801" s="515"/>
      <c r="Y801" s="515"/>
      <c r="Z801" s="513"/>
      <c r="AA801" s="514"/>
    </row>
    <row r="802" spans="1:27">
      <c r="A802" s="50">
        <f t="shared" si="159"/>
        <v>797</v>
      </c>
      <c r="B802" s="580"/>
      <c r="C802" s="23" t="s">
        <v>742</v>
      </c>
      <c r="D802" s="489"/>
      <c r="E802" s="318" t="str">
        <f>IF(G802="","",VLOOKUP(G802,'Danh mục CODE'!$D$2:$J$20064,7,0))</f>
        <v/>
      </c>
      <c r="F802" s="28" t="str">
        <f>IF(E802="","",VLOOKUP(E802,'TONG HOP'!$E$8:$W$1883,19,0))</f>
        <v/>
      </c>
      <c r="G802" s="17"/>
      <c r="H802" s="226" t="str">
        <f>IF(E802="","",VLOOKUP(G802,'TONG HOP'!$C$8:$E$799,2,0))</f>
        <v/>
      </c>
      <c r="I802" s="226" t="str">
        <f>IF(B802="","",VLOOKUP(G802,'TONG HOP'!$C$8:$F$799,4,0))</f>
        <v/>
      </c>
      <c r="J802" s="63" t="str">
        <f t="shared" si="155"/>
        <v/>
      </c>
      <c r="K802" s="63" t="str">
        <f t="shared" si="156"/>
        <v/>
      </c>
      <c r="L802" s="63">
        <f t="shared" si="150"/>
        <v>0</v>
      </c>
      <c r="M802" s="392" t="str">
        <f>IF(Y802="","",VLOOKUP(G802,'Danh mục CODE'!$D$2:$I$1880,4,0))</f>
        <v/>
      </c>
      <c r="N802" s="392"/>
      <c r="O802" s="392" t="str">
        <f t="shared" si="152"/>
        <v/>
      </c>
      <c r="P802" s="392" t="str">
        <f>IF(Y802="","",VLOOKUP(G802,'Danh mục CODE'!$D$2:$I$1880,5,0))</f>
        <v/>
      </c>
      <c r="Q802" s="392"/>
      <c r="R802" s="392" t="str">
        <f t="shared" si="153"/>
        <v/>
      </c>
      <c r="S802" s="394" t="e">
        <f t="shared" si="154"/>
        <v>#VALUE!</v>
      </c>
      <c r="T802" s="394" t="str">
        <f t="shared" si="157"/>
        <v/>
      </c>
      <c r="U802" s="394" t="str">
        <f t="shared" si="158"/>
        <v/>
      </c>
      <c r="V802" s="424" t="str">
        <f t="shared" si="151"/>
        <v/>
      </c>
      <c r="W802" s="21"/>
      <c r="X802" s="515"/>
      <c r="Y802" s="515"/>
      <c r="Z802" s="513"/>
      <c r="AA802" s="514"/>
    </row>
    <row r="803" spans="1:27">
      <c r="A803" s="50">
        <f t="shared" si="159"/>
        <v>798</v>
      </c>
      <c r="B803" s="580"/>
      <c r="C803" s="23" t="s">
        <v>742</v>
      </c>
      <c r="D803" s="489"/>
      <c r="E803" s="318" t="str">
        <f>IF(G803="","",VLOOKUP(G803,'Danh mục CODE'!$D$2:$J$20064,7,0))</f>
        <v/>
      </c>
      <c r="F803" s="28" t="str">
        <f>IF(E803="","",VLOOKUP(E803,'TONG HOP'!$E$8:$W$1883,19,0))</f>
        <v/>
      </c>
      <c r="G803" s="17"/>
      <c r="H803" s="226" t="str">
        <f>IF(E803="","",VLOOKUP(G803,'TONG HOP'!$C$8:$E$799,2,0))</f>
        <v/>
      </c>
      <c r="I803" s="226" t="str">
        <f>IF(B803="","",VLOOKUP(G803,'TONG HOP'!$C$8:$F$799,4,0))</f>
        <v/>
      </c>
      <c r="J803" s="63" t="str">
        <f t="shared" si="155"/>
        <v/>
      </c>
      <c r="K803" s="63" t="str">
        <f t="shared" si="156"/>
        <v/>
      </c>
      <c r="L803" s="63">
        <f t="shared" si="150"/>
        <v>0</v>
      </c>
      <c r="M803" s="392" t="str">
        <f>IF(Y803="","",VLOOKUP(G803,'Danh mục CODE'!$D$2:$I$1880,4,0))</f>
        <v/>
      </c>
      <c r="N803" s="392"/>
      <c r="O803" s="392" t="str">
        <f t="shared" si="152"/>
        <v/>
      </c>
      <c r="P803" s="392" t="str">
        <f>IF(Y803="","",VLOOKUP(G803,'Danh mục CODE'!$D$2:$I$1880,5,0))</f>
        <v/>
      </c>
      <c r="Q803" s="392"/>
      <c r="R803" s="392" t="str">
        <f t="shared" si="153"/>
        <v/>
      </c>
      <c r="S803" s="394" t="e">
        <f t="shared" si="154"/>
        <v>#VALUE!</v>
      </c>
      <c r="T803" s="394" t="str">
        <f t="shared" si="157"/>
        <v/>
      </c>
      <c r="U803" s="394" t="str">
        <f t="shared" si="158"/>
        <v/>
      </c>
      <c r="V803" s="424" t="str">
        <f t="shared" si="151"/>
        <v/>
      </c>
      <c r="W803" s="21"/>
      <c r="X803" s="515"/>
      <c r="Y803" s="515"/>
      <c r="Z803" s="513"/>
      <c r="AA803" s="514"/>
    </row>
    <row r="804" spans="1:27">
      <c r="A804" s="50">
        <f t="shared" si="159"/>
        <v>799</v>
      </c>
      <c r="B804" s="580"/>
      <c r="C804" s="23" t="s">
        <v>742</v>
      </c>
      <c r="D804" s="489"/>
      <c r="E804" s="318" t="str">
        <f>IF(G804="","",VLOOKUP(G804,'Danh mục CODE'!$D$2:$J$20064,7,0))</f>
        <v/>
      </c>
      <c r="F804" s="28" t="str">
        <f>IF(E804="","",VLOOKUP(E804,'TONG HOP'!$E$8:$W$1883,19,0))</f>
        <v/>
      </c>
      <c r="G804" s="17"/>
      <c r="H804" s="226" t="str">
        <f>IF(E804="","",VLOOKUP(G804,'TONG HOP'!$C$8:$E$799,2,0))</f>
        <v/>
      </c>
      <c r="I804" s="226" t="str">
        <f>IF(B804="","",VLOOKUP(G804,'TONG HOP'!$C$8:$F$799,4,0))</f>
        <v/>
      </c>
      <c r="J804" s="63" t="str">
        <f t="shared" si="155"/>
        <v/>
      </c>
      <c r="K804" s="63" t="str">
        <f t="shared" si="156"/>
        <v/>
      </c>
      <c r="L804" s="63">
        <f t="shared" si="150"/>
        <v>0</v>
      </c>
      <c r="M804" s="392" t="str">
        <f>IF(Y804="","",VLOOKUP(G804,'Danh mục CODE'!$D$2:$I$1880,4,0))</f>
        <v/>
      </c>
      <c r="N804" s="392"/>
      <c r="O804" s="392" t="str">
        <f t="shared" si="152"/>
        <v/>
      </c>
      <c r="P804" s="392" t="str">
        <f>IF(Y804="","",VLOOKUP(G804,'Danh mục CODE'!$D$2:$I$1880,5,0))</f>
        <v/>
      </c>
      <c r="Q804" s="392"/>
      <c r="R804" s="392" t="str">
        <f t="shared" si="153"/>
        <v/>
      </c>
      <c r="S804" s="394" t="e">
        <f t="shared" si="154"/>
        <v>#VALUE!</v>
      </c>
      <c r="T804" s="394" t="str">
        <f t="shared" si="157"/>
        <v/>
      </c>
      <c r="U804" s="394" t="str">
        <f t="shared" si="158"/>
        <v/>
      </c>
      <c r="V804" s="424" t="str">
        <f t="shared" si="151"/>
        <v/>
      </c>
      <c r="W804" s="21"/>
      <c r="X804" s="515"/>
      <c r="Y804" s="515"/>
      <c r="Z804" s="513"/>
      <c r="AA804" s="514"/>
    </row>
    <row r="805" spans="1:27">
      <c r="A805" s="50">
        <f t="shared" si="159"/>
        <v>800</v>
      </c>
      <c r="B805" s="580"/>
      <c r="C805" s="23" t="s">
        <v>742</v>
      </c>
      <c r="D805" s="489"/>
      <c r="E805" s="318" t="str">
        <f>IF(G805="","",VLOOKUP(G805,'Danh mục CODE'!$D$2:$J$20064,7,0))</f>
        <v/>
      </c>
      <c r="F805" s="28" t="str">
        <f>IF(E805="","",VLOOKUP(E805,'TONG HOP'!$E$8:$W$1883,19,0))</f>
        <v/>
      </c>
      <c r="G805" s="17"/>
      <c r="H805" s="226" t="str">
        <f>IF(E805="","",VLOOKUP(G805,'TONG HOP'!$C$8:$E$799,2,0))</f>
        <v/>
      </c>
      <c r="I805" s="226" t="str">
        <f>IF(B805="","",VLOOKUP(G805,'TONG HOP'!$C$8:$F$799,4,0))</f>
        <v/>
      </c>
      <c r="J805" s="63" t="str">
        <f t="shared" si="155"/>
        <v/>
      </c>
      <c r="K805" s="63" t="str">
        <f t="shared" si="156"/>
        <v/>
      </c>
      <c r="L805" s="63">
        <f t="shared" si="150"/>
        <v>0</v>
      </c>
      <c r="M805" s="392" t="str">
        <f>IF(Y805="","",VLOOKUP(G805,'Danh mục CODE'!$D$2:$I$1880,4,0))</f>
        <v/>
      </c>
      <c r="N805" s="392"/>
      <c r="O805" s="392" t="str">
        <f t="shared" si="152"/>
        <v/>
      </c>
      <c r="P805" s="392" t="str">
        <f>IF(Y805="","",VLOOKUP(G805,'Danh mục CODE'!$D$2:$I$1880,5,0))</f>
        <v/>
      </c>
      <c r="Q805" s="392"/>
      <c r="R805" s="392" t="str">
        <f t="shared" si="153"/>
        <v/>
      </c>
      <c r="S805" s="394" t="e">
        <f t="shared" si="154"/>
        <v>#VALUE!</v>
      </c>
      <c r="T805" s="394" t="str">
        <f t="shared" si="157"/>
        <v/>
      </c>
      <c r="U805" s="394" t="str">
        <f t="shared" si="158"/>
        <v/>
      </c>
      <c r="V805" s="424" t="str">
        <f t="shared" si="151"/>
        <v/>
      </c>
      <c r="W805" s="21"/>
      <c r="X805" s="515"/>
      <c r="Y805" s="515"/>
      <c r="Z805" s="513"/>
      <c r="AA805" s="514"/>
    </row>
    <row r="806" spans="1:27">
      <c r="A806" s="50">
        <f t="shared" si="159"/>
        <v>801</v>
      </c>
      <c r="B806" s="580"/>
      <c r="C806" s="23" t="s">
        <v>742</v>
      </c>
      <c r="D806" s="489"/>
      <c r="E806" s="318" t="str">
        <f>IF(G806="","",VLOOKUP(G806,'Danh mục CODE'!$D$2:$J$20064,7,0))</f>
        <v/>
      </c>
      <c r="F806" s="28" t="str">
        <f>IF(E806="","",VLOOKUP(E806,'TONG HOP'!$E$8:$W$1883,19,0))</f>
        <v/>
      </c>
      <c r="G806" s="17"/>
      <c r="H806" s="226" t="str">
        <f>IF(E806="","",VLOOKUP(G806,'TONG HOP'!$C$8:$E$799,2,0))</f>
        <v/>
      </c>
      <c r="I806" s="226" t="str">
        <f>IF(B806="","",VLOOKUP(G806,'TONG HOP'!$C$8:$F$799,4,0))</f>
        <v/>
      </c>
      <c r="J806" s="63" t="str">
        <f t="shared" si="155"/>
        <v/>
      </c>
      <c r="K806" s="63" t="str">
        <f t="shared" si="156"/>
        <v/>
      </c>
      <c r="L806" s="63">
        <f t="shared" si="150"/>
        <v>0</v>
      </c>
      <c r="M806" s="392" t="str">
        <f>IF(Y806="","",VLOOKUP(G806,'Danh mục CODE'!$D$2:$I$1880,4,0))</f>
        <v/>
      </c>
      <c r="N806" s="392"/>
      <c r="O806" s="392" t="str">
        <f t="shared" si="152"/>
        <v/>
      </c>
      <c r="P806" s="392" t="str">
        <f>IF(Y806="","",VLOOKUP(G806,'Danh mục CODE'!$D$2:$I$1880,5,0))</f>
        <v/>
      </c>
      <c r="Q806" s="392"/>
      <c r="R806" s="392" t="str">
        <f t="shared" si="153"/>
        <v/>
      </c>
      <c r="S806" s="394" t="e">
        <f t="shared" si="154"/>
        <v>#VALUE!</v>
      </c>
      <c r="T806" s="394" t="str">
        <f t="shared" si="157"/>
        <v/>
      </c>
      <c r="U806" s="394" t="str">
        <f t="shared" si="158"/>
        <v/>
      </c>
      <c r="V806" s="424" t="str">
        <f t="shared" si="151"/>
        <v/>
      </c>
      <c r="W806" s="21"/>
      <c r="X806" s="515"/>
      <c r="Y806" s="515"/>
      <c r="Z806" s="513"/>
      <c r="AA806" s="514"/>
    </row>
    <row r="807" spans="1:27">
      <c r="A807" s="50">
        <f t="shared" si="159"/>
        <v>802</v>
      </c>
      <c r="B807" s="580"/>
      <c r="C807" s="23" t="s">
        <v>742</v>
      </c>
      <c r="D807" s="489"/>
      <c r="E807" s="318" t="str">
        <f>IF(G807="","",VLOOKUP(G807,'Danh mục CODE'!$D$2:$J$20064,7,0))</f>
        <v/>
      </c>
      <c r="F807" s="28" t="str">
        <f>IF(E807="","",VLOOKUP(E807,'TONG HOP'!$E$8:$W$1883,19,0))</f>
        <v/>
      </c>
      <c r="G807" s="17"/>
      <c r="H807" s="226" t="str">
        <f>IF(E807="","",VLOOKUP(G807,'TONG HOP'!$C$8:$E$799,2,0))</f>
        <v/>
      </c>
      <c r="I807" s="226" t="str">
        <f>IF(B807="","",VLOOKUP(G807,'TONG HOP'!$C$8:$F$799,4,0))</f>
        <v/>
      </c>
      <c r="J807" s="63" t="str">
        <f t="shared" si="155"/>
        <v/>
      </c>
      <c r="K807" s="63" t="str">
        <f t="shared" si="156"/>
        <v/>
      </c>
      <c r="L807" s="63">
        <f t="shared" si="150"/>
        <v>0</v>
      </c>
      <c r="M807" s="392" t="str">
        <f>IF(Y807="","",VLOOKUP(G807,'Danh mục CODE'!$D$2:$I$1880,4,0))</f>
        <v/>
      </c>
      <c r="N807" s="392"/>
      <c r="O807" s="392" t="str">
        <f t="shared" si="152"/>
        <v/>
      </c>
      <c r="P807" s="392" t="str">
        <f>IF(Y807="","",VLOOKUP(G807,'Danh mục CODE'!$D$2:$I$1880,5,0))</f>
        <v/>
      </c>
      <c r="Q807" s="392"/>
      <c r="R807" s="392" t="str">
        <f t="shared" si="153"/>
        <v/>
      </c>
      <c r="S807" s="394" t="e">
        <f t="shared" si="154"/>
        <v>#VALUE!</v>
      </c>
      <c r="T807" s="394" t="str">
        <f t="shared" si="157"/>
        <v/>
      </c>
      <c r="U807" s="394" t="str">
        <f t="shared" si="158"/>
        <v/>
      </c>
      <c r="V807" s="424" t="str">
        <f t="shared" si="151"/>
        <v/>
      </c>
      <c r="W807" s="21"/>
      <c r="X807" s="515"/>
      <c r="Y807" s="515"/>
      <c r="Z807" s="513"/>
      <c r="AA807" s="514"/>
    </row>
    <row r="808" spans="1:27">
      <c r="A808" s="50">
        <f t="shared" si="159"/>
        <v>803</v>
      </c>
      <c r="B808" s="580"/>
      <c r="C808" s="23" t="s">
        <v>742</v>
      </c>
      <c r="D808" s="489"/>
      <c r="E808" s="318" t="str">
        <f>IF(G808="","",VLOOKUP(G808,'Danh mục CODE'!$D$2:$J$20064,7,0))</f>
        <v/>
      </c>
      <c r="F808" s="28" t="str">
        <f>IF(E808="","",VLOOKUP(E808,'TONG HOP'!$E$8:$W$1883,19,0))</f>
        <v/>
      </c>
      <c r="G808" s="17"/>
      <c r="H808" s="226" t="str">
        <f>IF(E808="","",VLOOKUP(G808,'TONG HOP'!$C$8:$E$799,2,0))</f>
        <v/>
      </c>
      <c r="I808" s="226" t="str">
        <f>IF(B808="","",VLOOKUP(G808,'TONG HOP'!$C$8:$F$799,4,0))</f>
        <v/>
      </c>
      <c r="J808" s="63" t="str">
        <f t="shared" si="155"/>
        <v/>
      </c>
      <c r="K808" s="63" t="str">
        <f t="shared" si="156"/>
        <v/>
      </c>
      <c r="L808" s="63">
        <f t="shared" si="150"/>
        <v>0</v>
      </c>
      <c r="M808" s="392" t="str">
        <f>IF(Y808="","",VLOOKUP(G808,'Danh mục CODE'!$D$2:$I$1880,4,0))</f>
        <v/>
      </c>
      <c r="N808" s="392"/>
      <c r="O808" s="392" t="str">
        <f t="shared" si="152"/>
        <v/>
      </c>
      <c r="P808" s="392" t="str">
        <f>IF(Y808="","",VLOOKUP(G808,'Danh mục CODE'!$D$2:$I$1880,5,0))</f>
        <v/>
      </c>
      <c r="Q808" s="392"/>
      <c r="R808" s="392" t="str">
        <f t="shared" si="153"/>
        <v/>
      </c>
      <c r="S808" s="394" t="e">
        <f t="shared" si="154"/>
        <v>#VALUE!</v>
      </c>
      <c r="T808" s="394" t="str">
        <f t="shared" si="157"/>
        <v/>
      </c>
      <c r="U808" s="394" t="str">
        <f t="shared" si="158"/>
        <v/>
      </c>
      <c r="V808" s="424" t="str">
        <f t="shared" si="151"/>
        <v/>
      </c>
      <c r="W808" s="21"/>
      <c r="X808" s="515"/>
      <c r="Y808" s="515"/>
      <c r="Z808" s="513"/>
      <c r="AA808" s="514"/>
    </row>
    <row r="809" spans="1:27">
      <c r="A809" s="50">
        <f t="shared" si="159"/>
        <v>804</v>
      </c>
      <c r="B809" s="580"/>
      <c r="C809" s="23" t="s">
        <v>742</v>
      </c>
      <c r="D809" s="489"/>
      <c r="E809" s="318" t="str">
        <f>IF(G809="","",VLOOKUP(G809,'Danh mục CODE'!$D$2:$J$20064,7,0))</f>
        <v/>
      </c>
      <c r="F809" s="28" t="str">
        <f>IF(E809="","",VLOOKUP(E809,'TONG HOP'!$E$8:$W$1883,19,0))</f>
        <v/>
      </c>
      <c r="G809" s="17"/>
      <c r="H809" s="226" t="str">
        <f>IF(E809="","",VLOOKUP(G809,'TONG HOP'!$C$8:$E$799,2,0))</f>
        <v/>
      </c>
      <c r="I809" s="226" t="str">
        <f>IF(B809="","",VLOOKUP(G809,'TONG HOP'!$C$8:$F$799,4,0))</f>
        <v/>
      </c>
      <c r="J809" s="63" t="str">
        <f t="shared" si="155"/>
        <v/>
      </c>
      <c r="K809" s="63" t="str">
        <f t="shared" si="156"/>
        <v/>
      </c>
      <c r="L809" s="63">
        <f t="shared" si="150"/>
        <v>0</v>
      </c>
      <c r="M809" s="392" t="str">
        <f>IF(Y809="","",VLOOKUP(G809,'Danh mục CODE'!$D$2:$I$1880,4,0))</f>
        <v/>
      </c>
      <c r="N809" s="392"/>
      <c r="O809" s="392" t="str">
        <f t="shared" si="152"/>
        <v/>
      </c>
      <c r="P809" s="392" t="str">
        <f>IF(Y809="","",VLOOKUP(G809,'Danh mục CODE'!$D$2:$I$1880,5,0))</f>
        <v/>
      </c>
      <c r="Q809" s="392"/>
      <c r="R809" s="392" t="str">
        <f t="shared" si="153"/>
        <v/>
      </c>
      <c r="S809" s="394" t="e">
        <f t="shared" si="154"/>
        <v>#VALUE!</v>
      </c>
      <c r="T809" s="394" t="str">
        <f t="shared" si="157"/>
        <v/>
      </c>
      <c r="U809" s="394" t="str">
        <f t="shared" si="158"/>
        <v/>
      </c>
      <c r="V809" s="424" t="str">
        <f t="shared" si="151"/>
        <v/>
      </c>
      <c r="W809" s="21"/>
      <c r="X809" s="515"/>
      <c r="Y809" s="515"/>
      <c r="Z809" s="513"/>
      <c r="AA809" s="514"/>
    </row>
    <row r="810" spans="1:27">
      <c r="A810" s="50">
        <f t="shared" si="159"/>
        <v>805</v>
      </c>
      <c r="B810" s="580"/>
      <c r="C810" s="23" t="s">
        <v>742</v>
      </c>
      <c r="D810" s="489"/>
      <c r="E810" s="318" t="str">
        <f>IF(G810="","",VLOOKUP(G810,'Danh mục CODE'!$D$2:$J$20064,7,0))</f>
        <v/>
      </c>
      <c r="F810" s="28" t="str">
        <f>IF(E810="","",VLOOKUP(E810,'TONG HOP'!$E$8:$W$1883,19,0))</f>
        <v/>
      </c>
      <c r="G810" s="17"/>
      <c r="H810" s="226" t="str">
        <f>IF(E810="","",VLOOKUP(G810,'TONG HOP'!$C$8:$E$799,2,0))</f>
        <v/>
      </c>
      <c r="I810" s="226" t="str">
        <f>IF(B810="","",VLOOKUP(G810,'TONG HOP'!$C$8:$F$799,4,0))</f>
        <v/>
      </c>
      <c r="J810" s="63" t="str">
        <f t="shared" si="155"/>
        <v/>
      </c>
      <c r="K810" s="63" t="str">
        <f t="shared" si="156"/>
        <v/>
      </c>
      <c r="L810" s="63">
        <f t="shared" si="150"/>
        <v>0</v>
      </c>
      <c r="M810" s="392" t="str">
        <f>IF(Y810="","",VLOOKUP(G810,'Danh mục CODE'!$D$2:$I$1880,4,0))</f>
        <v/>
      </c>
      <c r="N810" s="392"/>
      <c r="O810" s="392" t="str">
        <f t="shared" si="152"/>
        <v/>
      </c>
      <c r="P810" s="392" t="str">
        <f>IF(Y810="","",VLOOKUP(G810,'Danh mục CODE'!$D$2:$I$1880,5,0))</f>
        <v/>
      </c>
      <c r="Q810" s="392"/>
      <c r="R810" s="392" t="str">
        <f t="shared" si="153"/>
        <v/>
      </c>
      <c r="S810" s="394" t="e">
        <f t="shared" si="154"/>
        <v>#VALUE!</v>
      </c>
      <c r="T810" s="394" t="str">
        <f t="shared" si="157"/>
        <v/>
      </c>
      <c r="U810" s="394" t="str">
        <f t="shared" si="158"/>
        <v/>
      </c>
      <c r="V810" s="424" t="str">
        <f t="shared" si="151"/>
        <v/>
      </c>
      <c r="W810" s="21"/>
      <c r="X810" s="515"/>
      <c r="Y810" s="515"/>
      <c r="Z810" s="513"/>
      <c r="AA810" s="514"/>
    </row>
    <row r="811" spans="1:27">
      <c r="A811" s="50">
        <f t="shared" si="159"/>
        <v>806</v>
      </c>
      <c r="B811" s="580"/>
      <c r="C811" s="23" t="s">
        <v>742</v>
      </c>
      <c r="D811" s="489"/>
      <c r="E811" s="318" t="str">
        <f>IF(G811="","",VLOOKUP(G811,'Danh mục CODE'!$D$2:$J$20064,7,0))</f>
        <v/>
      </c>
      <c r="F811" s="28" t="str">
        <f>IF(E811="","",VLOOKUP(E811,'TONG HOP'!$E$8:$W$1883,19,0))</f>
        <v/>
      </c>
      <c r="G811" s="17"/>
      <c r="H811" s="226" t="str">
        <f>IF(E811="","",VLOOKUP(G811,'TONG HOP'!$C$8:$E$799,2,0))</f>
        <v/>
      </c>
      <c r="I811" s="226" t="str">
        <f>IF(B811="","",VLOOKUP(G811,'TONG HOP'!$C$8:$F$799,4,0))</f>
        <v/>
      </c>
      <c r="J811" s="63" t="str">
        <f t="shared" si="155"/>
        <v/>
      </c>
      <c r="K811" s="63" t="str">
        <f t="shared" si="156"/>
        <v/>
      </c>
      <c r="L811" s="63">
        <f t="shared" si="150"/>
        <v>0</v>
      </c>
      <c r="M811" s="392" t="str">
        <f>IF(Y811="","",VLOOKUP(G811,'Danh mục CODE'!$D$2:$I$1880,4,0))</f>
        <v/>
      </c>
      <c r="N811" s="392"/>
      <c r="O811" s="392" t="str">
        <f t="shared" si="152"/>
        <v/>
      </c>
      <c r="P811" s="392" t="str">
        <f>IF(Y811="","",VLOOKUP(G811,'Danh mục CODE'!$D$2:$I$1880,5,0))</f>
        <v/>
      </c>
      <c r="Q811" s="392"/>
      <c r="R811" s="392" t="str">
        <f t="shared" si="153"/>
        <v/>
      </c>
      <c r="S811" s="394" t="e">
        <f t="shared" si="154"/>
        <v>#VALUE!</v>
      </c>
      <c r="T811" s="394" t="str">
        <f t="shared" si="157"/>
        <v/>
      </c>
      <c r="U811" s="394" t="str">
        <f t="shared" si="158"/>
        <v/>
      </c>
      <c r="V811" s="424" t="str">
        <f t="shared" si="151"/>
        <v/>
      </c>
      <c r="W811" s="21"/>
      <c r="X811" s="515"/>
      <c r="Y811" s="515"/>
      <c r="Z811" s="513"/>
      <c r="AA811" s="514"/>
    </row>
    <row r="812" spans="1:27">
      <c r="A812" s="50">
        <f t="shared" si="159"/>
        <v>807</v>
      </c>
      <c r="B812" s="580"/>
      <c r="C812" s="23" t="s">
        <v>742</v>
      </c>
      <c r="D812" s="489"/>
      <c r="E812" s="318" t="str">
        <f>IF(G812="","",VLOOKUP(G812,'Danh mục CODE'!$D$2:$J$20064,7,0))</f>
        <v/>
      </c>
      <c r="F812" s="28" t="str">
        <f>IF(E812="","",VLOOKUP(E812,'TONG HOP'!$E$8:$W$1883,19,0))</f>
        <v/>
      </c>
      <c r="G812" s="17"/>
      <c r="H812" s="226" t="str">
        <f>IF(E812="","",VLOOKUP(G812,'TONG HOP'!$C$8:$E$799,2,0))</f>
        <v/>
      </c>
      <c r="I812" s="226" t="str">
        <f>IF(B812="","",VLOOKUP(G812,'TONG HOP'!$C$8:$F$799,4,0))</f>
        <v/>
      </c>
      <c r="J812" s="63" t="str">
        <f t="shared" si="155"/>
        <v/>
      </c>
      <c r="K812" s="63" t="str">
        <f t="shared" si="156"/>
        <v/>
      </c>
      <c r="L812" s="63">
        <f t="shared" si="150"/>
        <v>0</v>
      </c>
      <c r="M812" s="392" t="str">
        <f>IF(Y812="","",VLOOKUP(G812,'Danh mục CODE'!$D$2:$I$1880,4,0))</f>
        <v/>
      </c>
      <c r="N812" s="392"/>
      <c r="O812" s="392" t="str">
        <f t="shared" si="152"/>
        <v/>
      </c>
      <c r="P812" s="392" t="str">
        <f>IF(Y812="","",VLOOKUP(G812,'Danh mục CODE'!$D$2:$I$1880,5,0))</f>
        <v/>
      </c>
      <c r="Q812" s="392"/>
      <c r="R812" s="392" t="str">
        <f t="shared" si="153"/>
        <v/>
      </c>
      <c r="S812" s="394" t="e">
        <f t="shared" si="154"/>
        <v>#VALUE!</v>
      </c>
      <c r="T812" s="394" t="str">
        <f t="shared" si="157"/>
        <v/>
      </c>
      <c r="U812" s="394" t="str">
        <f t="shared" si="158"/>
        <v/>
      </c>
      <c r="V812" s="424" t="str">
        <f t="shared" si="151"/>
        <v/>
      </c>
      <c r="W812" s="21"/>
      <c r="X812" s="515"/>
      <c r="Y812" s="515"/>
      <c r="Z812" s="513"/>
      <c r="AA812" s="514"/>
    </row>
    <row r="813" spans="1:27">
      <c r="A813" s="50">
        <f t="shared" si="159"/>
        <v>808</v>
      </c>
      <c r="B813" s="580"/>
      <c r="C813" s="23" t="s">
        <v>742</v>
      </c>
      <c r="D813" s="489"/>
      <c r="E813" s="318" t="str">
        <f>IF(G813="","",VLOOKUP(G813,'Danh mục CODE'!$D$2:$J$20064,7,0))</f>
        <v/>
      </c>
      <c r="F813" s="28" t="str">
        <f>IF(E813="","",VLOOKUP(E813,'TONG HOP'!$E$8:$W$1883,19,0))</f>
        <v/>
      </c>
      <c r="G813" s="17"/>
      <c r="H813" s="226" t="str">
        <f>IF(E813="","",VLOOKUP(G813,'TONG HOP'!$C$8:$E$799,2,0))</f>
        <v/>
      </c>
      <c r="I813" s="226" t="str">
        <f>IF(B813="","",VLOOKUP(G813,'TONG HOP'!$C$8:$F$799,4,0))</f>
        <v/>
      </c>
      <c r="J813" s="63" t="str">
        <f t="shared" si="155"/>
        <v/>
      </c>
      <c r="K813" s="63" t="str">
        <f t="shared" si="156"/>
        <v/>
      </c>
      <c r="L813" s="63">
        <f t="shared" si="150"/>
        <v>0</v>
      </c>
      <c r="M813" s="392" t="str">
        <f>IF(Y813="","",VLOOKUP(G813,'Danh mục CODE'!$D$2:$I$1880,4,0))</f>
        <v/>
      </c>
      <c r="N813" s="392"/>
      <c r="O813" s="392" t="str">
        <f t="shared" si="152"/>
        <v/>
      </c>
      <c r="P813" s="392" t="str">
        <f>IF(Y813="","",VLOOKUP(G813,'Danh mục CODE'!$D$2:$I$1880,5,0))</f>
        <v/>
      </c>
      <c r="Q813" s="392"/>
      <c r="R813" s="392" t="str">
        <f t="shared" si="153"/>
        <v/>
      </c>
      <c r="S813" s="394" t="e">
        <f t="shared" si="154"/>
        <v>#VALUE!</v>
      </c>
      <c r="T813" s="394" t="str">
        <f t="shared" si="157"/>
        <v/>
      </c>
      <c r="U813" s="394" t="str">
        <f t="shared" si="158"/>
        <v/>
      </c>
      <c r="V813" s="424" t="str">
        <f t="shared" si="151"/>
        <v/>
      </c>
      <c r="W813" s="21"/>
      <c r="X813" s="515"/>
      <c r="Y813" s="515"/>
      <c r="Z813" s="513"/>
      <c r="AA813" s="514"/>
    </row>
    <row r="814" spans="1:27">
      <c r="A814" s="50">
        <f t="shared" si="159"/>
        <v>809</v>
      </c>
      <c r="B814" s="580"/>
      <c r="C814" s="23" t="s">
        <v>742</v>
      </c>
      <c r="D814" s="489"/>
      <c r="E814" s="318" t="str">
        <f>IF(G814="","",VLOOKUP(G814,'Danh mục CODE'!$D$2:$J$20064,7,0))</f>
        <v/>
      </c>
      <c r="F814" s="28" t="str">
        <f>IF(E814="","",VLOOKUP(E814,'TONG HOP'!$E$8:$W$1883,19,0))</f>
        <v/>
      </c>
      <c r="G814" s="17"/>
      <c r="H814" s="226" t="str">
        <f>IF(E814="","",VLOOKUP(G814,'TONG HOP'!$C$8:$E$799,2,0))</f>
        <v/>
      </c>
      <c r="I814" s="226" t="str">
        <f>IF(B814="","",VLOOKUP(G814,'TONG HOP'!$C$8:$F$799,4,0))</f>
        <v/>
      </c>
      <c r="J814" s="63" t="str">
        <f t="shared" si="155"/>
        <v/>
      </c>
      <c r="K814" s="63" t="str">
        <f t="shared" si="156"/>
        <v/>
      </c>
      <c r="L814" s="63">
        <f t="shared" si="150"/>
        <v>0</v>
      </c>
      <c r="M814" s="392" t="str">
        <f>IF(Y814="","",VLOOKUP(G814,'Danh mục CODE'!$D$2:$I$1880,4,0))</f>
        <v/>
      </c>
      <c r="N814" s="392"/>
      <c r="O814" s="392" t="str">
        <f t="shared" si="152"/>
        <v/>
      </c>
      <c r="P814" s="392" t="str">
        <f>IF(Y814="","",VLOOKUP(G814,'Danh mục CODE'!$D$2:$I$1880,5,0))</f>
        <v/>
      </c>
      <c r="Q814" s="392"/>
      <c r="R814" s="392" t="str">
        <f t="shared" si="153"/>
        <v/>
      </c>
      <c r="S814" s="394" t="e">
        <f t="shared" si="154"/>
        <v>#VALUE!</v>
      </c>
      <c r="T814" s="394" t="str">
        <f t="shared" si="157"/>
        <v/>
      </c>
      <c r="U814" s="394" t="str">
        <f t="shared" si="158"/>
        <v/>
      </c>
      <c r="V814" s="424" t="str">
        <f t="shared" si="151"/>
        <v/>
      </c>
      <c r="W814" s="21"/>
      <c r="X814" s="515"/>
      <c r="Y814" s="515"/>
      <c r="Z814" s="513"/>
      <c r="AA814" s="514"/>
    </row>
    <row r="815" spans="1:27">
      <c r="A815" s="50">
        <f t="shared" si="159"/>
        <v>810</v>
      </c>
      <c r="B815" s="580"/>
      <c r="C815" s="23" t="s">
        <v>742</v>
      </c>
      <c r="D815" s="489"/>
      <c r="E815" s="318" t="str">
        <f>IF(G815="","",VLOOKUP(G815,'Danh mục CODE'!$D$2:$J$20064,7,0))</f>
        <v/>
      </c>
      <c r="F815" s="28" t="str">
        <f>IF(E815="","",VLOOKUP(E815,'TONG HOP'!$E$8:$W$1883,19,0))</f>
        <v/>
      </c>
      <c r="G815" s="17"/>
      <c r="H815" s="226" t="str">
        <f>IF(E815="","",VLOOKUP(G815,'TONG HOP'!$C$8:$E$799,2,0))</f>
        <v/>
      </c>
      <c r="I815" s="226" t="str">
        <f>IF(B815="","",VLOOKUP(G815,'TONG HOP'!$C$8:$F$799,4,0))</f>
        <v/>
      </c>
      <c r="J815" s="63" t="str">
        <f t="shared" si="155"/>
        <v/>
      </c>
      <c r="K815" s="63" t="str">
        <f t="shared" si="156"/>
        <v/>
      </c>
      <c r="L815" s="63">
        <f t="shared" si="150"/>
        <v>0</v>
      </c>
      <c r="M815" s="392" t="str">
        <f>IF(Y815="","",VLOOKUP(G815,'Danh mục CODE'!$D$2:$I$1880,4,0))</f>
        <v/>
      </c>
      <c r="N815" s="392"/>
      <c r="O815" s="392" t="str">
        <f t="shared" si="152"/>
        <v/>
      </c>
      <c r="P815" s="392" t="str">
        <f>IF(Y815="","",VLOOKUP(G815,'Danh mục CODE'!$D$2:$I$1880,5,0))</f>
        <v/>
      </c>
      <c r="Q815" s="392"/>
      <c r="R815" s="392" t="str">
        <f t="shared" si="153"/>
        <v/>
      </c>
      <c r="S815" s="394" t="e">
        <f t="shared" si="154"/>
        <v>#VALUE!</v>
      </c>
      <c r="T815" s="394" t="str">
        <f t="shared" si="157"/>
        <v/>
      </c>
      <c r="U815" s="394" t="str">
        <f t="shared" si="158"/>
        <v/>
      </c>
      <c r="V815" s="424" t="str">
        <f t="shared" si="151"/>
        <v/>
      </c>
      <c r="W815" s="21"/>
      <c r="X815" s="515"/>
      <c r="Y815" s="515"/>
      <c r="Z815" s="513"/>
      <c r="AA815" s="514"/>
    </row>
    <row r="816" spans="1:27">
      <c r="A816" s="50">
        <f t="shared" si="159"/>
        <v>811</v>
      </c>
      <c r="B816" s="580"/>
      <c r="C816" s="23" t="s">
        <v>742</v>
      </c>
      <c r="D816" s="489"/>
      <c r="E816" s="318" t="str">
        <f>IF(G816="","",VLOOKUP(G816,'Danh mục CODE'!$D$2:$J$20064,7,0))</f>
        <v/>
      </c>
      <c r="F816" s="28" t="str">
        <f>IF(E816="","",VLOOKUP(E816,'TONG HOP'!$E$8:$W$1883,19,0))</f>
        <v/>
      </c>
      <c r="G816" s="315"/>
      <c r="H816" s="226" t="str">
        <f>IF(E816="","",VLOOKUP(G816,'TONG HOP'!$C$8:$E$799,2,0))</f>
        <v/>
      </c>
      <c r="I816" s="226" t="str">
        <f>IF(B816="","",VLOOKUP(G816,'TONG HOP'!$C$8:$F$799,4,0))</f>
        <v/>
      </c>
      <c r="J816" s="63" t="str">
        <f t="shared" si="155"/>
        <v/>
      </c>
      <c r="K816" s="63" t="str">
        <f t="shared" si="156"/>
        <v/>
      </c>
      <c r="L816" s="63">
        <f t="shared" si="150"/>
        <v>0</v>
      </c>
      <c r="M816" s="392" t="str">
        <f>IF(Y816="","",VLOOKUP(G816,'Danh mục CODE'!$D$2:$I$1880,4,0))</f>
        <v/>
      </c>
      <c r="N816" s="484"/>
      <c r="O816" s="392" t="str">
        <f t="shared" si="152"/>
        <v/>
      </c>
      <c r="P816" s="392" t="str">
        <f>IF(Y816="","",VLOOKUP(G816,'Danh mục CODE'!$D$2:$I$1880,5,0))</f>
        <v/>
      </c>
      <c r="Q816" s="392"/>
      <c r="R816" s="392" t="str">
        <f t="shared" si="153"/>
        <v/>
      </c>
      <c r="S816" s="394" t="e">
        <f t="shared" si="154"/>
        <v>#VALUE!</v>
      </c>
      <c r="T816" s="394" t="str">
        <f t="shared" si="157"/>
        <v/>
      </c>
      <c r="U816" s="394" t="str">
        <f t="shared" si="158"/>
        <v/>
      </c>
      <c r="V816" s="424" t="str">
        <f t="shared" si="151"/>
        <v/>
      </c>
      <c r="W816" s="21"/>
      <c r="X816" s="515"/>
      <c r="Y816" s="515"/>
      <c r="Z816" s="513"/>
      <c r="AA816" s="514"/>
    </row>
    <row r="817" spans="1:27">
      <c r="A817" s="50">
        <f t="shared" si="159"/>
        <v>812</v>
      </c>
      <c r="B817" s="580"/>
      <c r="C817" s="23" t="s">
        <v>742</v>
      </c>
      <c r="D817" s="489"/>
      <c r="E817" s="318" t="str">
        <f>IF(G817="","",VLOOKUP(G817,'Danh mục CODE'!$D$2:$J$20064,7,0))</f>
        <v/>
      </c>
      <c r="F817" s="28" t="str">
        <f>IF(E817="","",VLOOKUP(E817,'TONG HOP'!$E$8:$W$1883,19,0))</f>
        <v/>
      </c>
      <c r="G817" s="315"/>
      <c r="H817" s="226" t="str">
        <f>IF(E817="","",VLOOKUP(G817,'TONG HOP'!$C$8:$E$799,2,0))</f>
        <v/>
      </c>
      <c r="I817" s="226" t="str">
        <f>IF(B817="","",VLOOKUP(G817,'TONG HOP'!$C$8:$F$799,4,0))</f>
        <v/>
      </c>
      <c r="J817" s="63" t="str">
        <f t="shared" si="155"/>
        <v/>
      </c>
      <c r="K817" s="63" t="str">
        <f t="shared" si="156"/>
        <v/>
      </c>
      <c r="L817" s="63">
        <f t="shared" si="150"/>
        <v>0</v>
      </c>
      <c r="M817" s="392" t="str">
        <f>IF(Y817="","",VLOOKUP(G817,'Danh mục CODE'!$D$2:$I$1880,4,0))</f>
        <v/>
      </c>
      <c r="N817" s="484"/>
      <c r="O817" s="392" t="str">
        <f t="shared" si="152"/>
        <v/>
      </c>
      <c r="P817" s="392" t="str">
        <f>IF(Y817="","",VLOOKUP(G817,'Danh mục CODE'!$D$2:$I$1880,5,0))</f>
        <v/>
      </c>
      <c r="Q817" s="392"/>
      <c r="R817" s="392" t="str">
        <f t="shared" si="153"/>
        <v/>
      </c>
      <c r="S817" s="394" t="e">
        <f t="shared" si="154"/>
        <v>#VALUE!</v>
      </c>
      <c r="T817" s="394" t="str">
        <f t="shared" si="157"/>
        <v/>
      </c>
      <c r="U817" s="394" t="str">
        <f t="shared" si="158"/>
        <v/>
      </c>
      <c r="V817" s="424" t="str">
        <f t="shared" si="151"/>
        <v/>
      </c>
      <c r="W817" s="21"/>
      <c r="X817" s="515"/>
      <c r="Y817" s="515"/>
      <c r="Z817" s="513"/>
      <c r="AA817" s="514"/>
    </row>
    <row r="818" spans="1:27">
      <c r="A818" s="50">
        <f t="shared" si="159"/>
        <v>813</v>
      </c>
      <c r="B818" s="580"/>
      <c r="C818" s="23" t="s">
        <v>742</v>
      </c>
      <c r="D818" s="489"/>
      <c r="E818" s="318" t="str">
        <f>IF(G818="","",VLOOKUP(G818,'Danh mục CODE'!$D$2:$J$20064,7,0))</f>
        <v/>
      </c>
      <c r="F818" s="28" t="str">
        <f>IF(E818="","",VLOOKUP(E818,'TONG HOP'!$E$8:$W$1883,19,0))</f>
        <v/>
      </c>
      <c r="G818" s="315"/>
      <c r="H818" s="226" t="str">
        <f>IF(E818="","",VLOOKUP(G818,'TONG HOP'!$C$8:$E$799,2,0))</f>
        <v/>
      </c>
      <c r="I818" s="226" t="str">
        <f>IF(B818="","",VLOOKUP(G818,'TONG HOP'!$C$8:$F$799,4,0))</f>
        <v/>
      </c>
      <c r="J818" s="63" t="str">
        <f t="shared" si="155"/>
        <v/>
      </c>
      <c r="K818" s="63" t="str">
        <f t="shared" si="156"/>
        <v/>
      </c>
      <c r="L818" s="63">
        <f t="shared" si="150"/>
        <v>0</v>
      </c>
      <c r="M818" s="392" t="str">
        <f>IF(Y818="","",VLOOKUP(G818,'Danh mục CODE'!$D$2:$I$1880,4,0))</f>
        <v/>
      </c>
      <c r="N818" s="484"/>
      <c r="O818" s="392" t="str">
        <f t="shared" si="152"/>
        <v/>
      </c>
      <c r="P818" s="392" t="str">
        <f>IF(Y818="","",VLOOKUP(G818,'Danh mục CODE'!$D$2:$I$1880,5,0))</f>
        <v/>
      </c>
      <c r="Q818" s="392"/>
      <c r="R818" s="392" t="str">
        <f t="shared" si="153"/>
        <v/>
      </c>
      <c r="S818" s="394" t="e">
        <f t="shared" si="154"/>
        <v>#VALUE!</v>
      </c>
      <c r="T818" s="394" t="str">
        <f t="shared" si="157"/>
        <v/>
      </c>
      <c r="U818" s="394" t="str">
        <f t="shared" si="158"/>
        <v/>
      </c>
      <c r="V818" s="424" t="str">
        <f t="shared" si="151"/>
        <v/>
      </c>
      <c r="W818" s="21"/>
      <c r="X818" s="515"/>
      <c r="Y818" s="515"/>
      <c r="Z818" s="513"/>
      <c r="AA818" s="514"/>
    </row>
    <row r="819" spans="1:27">
      <c r="A819" s="50">
        <f t="shared" si="159"/>
        <v>814</v>
      </c>
      <c r="B819" s="580"/>
      <c r="C819" s="23" t="s">
        <v>742</v>
      </c>
      <c r="D819" s="489"/>
      <c r="E819" s="318" t="str">
        <f>IF(G819="","",VLOOKUP(G819,'Danh mục CODE'!$D$2:$J$20064,7,0))</f>
        <v/>
      </c>
      <c r="F819" s="28" t="str">
        <f>IF(E819="","",VLOOKUP(E819,'TONG HOP'!$E$8:$W$1883,19,0))</f>
        <v/>
      </c>
      <c r="G819" s="315"/>
      <c r="H819" s="226" t="str">
        <f>IF(E819="","",VLOOKUP(G819,'TONG HOP'!$C$8:$E$799,2,0))</f>
        <v/>
      </c>
      <c r="I819" s="226" t="str">
        <f>IF(B819="","",VLOOKUP(G819,'TONG HOP'!$C$8:$F$799,4,0))</f>
        <v/>
      </c>
      <c r="J819" s="63" t="str">
        <f t="shared" si="155"/>
        <v/>
      </c>
      <c r="K819" s="63" t="str">
        <f t="shared" si="156"/>
        <v/>
      </c>
      <c r="L819" s="63">
        <f t="shared" si="150"/>
        <v>0</v>
      </c>
      <c r="M819" s="392" t="str">
        <f>IF(Y819="","",VLOOKUP(G819,'Danh mục CODE'!$D$2:$I$1880,4,0))</f>
        <v/>
      </c>
      <c r="N819" s="484"/>
      <c r="O819" s="392" t="str">
        <f t="shared" si="152"/>
        <v/>
      </c>
      <c r="P819" s="392" t="str">
        <f>IF(Y819="","",VLOOKUP(G819,'Danh mục CODE'!$D$2:$I$1880,5,0))</f>
        <v/>
      </c>
      <c r="Q819" s="392"/>
      <c r="R819" s="392" t="str">
        <f t="shared" si="153"/>
        <v/>
      </c>
      <c r="S819" s="394" t="e">
        <f t="shared" si="154"/>
        <v>#VALUE!</v>
      </c>
      <c r="T819" s="394" t="str">
        <f t="shared" si="157"/>
        <v/>
      </c>
      <c r="U819" s="394" t="str">
        <f t="shared" si="158"/>
        <v/>
      </c>
      <c r="V819" s="424" t="str">
        <f t="shared" si="151"/>
        <v/>
      </c>
      <c r="W819" s="21"/>
      <c r="X819" s="515"/>
      <c r="Y819" s="515"/>
      <c r="Z819" s="513"/>
      <c r="AA819" s="514"/>
    </row>
    <row r="820" spans="1:27">
      <c r="A820" s="50">
        <f t="shared" si="159"/>
        <v>815</v>
      </c>
      <c r="B820" s="580"/>
      <c r="C820" s="23" t="s">
        <v>742</v>
      </c>
      <c r="D820" s="489"/>
      <c r="E820" s="318" t="str">
        <f>IF(G820="","",VLOOKUP(G820,'Danh mục CODE'!$D$2:$J$20064,7,0))</f>
        <v/>
      </c>
      <c r="F820" s="28" t="str">
        <f>IF(E820="","",VLOOKUP(E820,'TONG HOP'!$E$8:$W$1883,19,0))</f>
        <v/>
      </c>
      <c r="G820" s="315"/>
      <c r="H820" s="226" t="str">
        <f>IF(E820="","",VLOOKUP(G820,'TONG HOP'!$C$8:$E$799,2,0))</f>
        <v/>
      </c>
      <c r="I820" s="226" t="str">
        <f>IF(B820="","",VLOOKUP(G820,'TONG HOP'!$C$8:$F$799,4,0))</f>
        <v/>
      </c>
      <c r="J820" s="63" t="str">
        <f t="shared" si="155"/>
        <v/>
      </c>
      <c r="K820" s="63" t="str">
        <f t="shared" si="156"/>
        <v/>
      </c>
      <c r="L820" s="63">
        <f t="shared" si="150"/>
        <v>0</v>
      </c>
      <c r="M820" s="392" t="str">
        <f>IF(Y820="","",VLOOKUP(G820,'Danh mục CODE'!$D$2:$I$1880,4,0))</f>
        <v/>
      </c>
      <c r="N820" s="484"/>
      <c r="O820" s="392" t="str">
        <f t="shared" si="152"/>
        <v/>
      </c>
      <c r="P820" s="392" t="str">
        <f>IF(Y820="","",VLOOKUP(G820,'Danh mục CODE'!$D$2:$I$1880,5,0))</f>
        <v/>
      </c>
      <c r="Q820" s="392"/>
      <c r="R820" s="392" t="str">
        <f t="shared" si="153"/>
        <v/>
      </c>
      <c r="S820" s="394" t="e">
        <f t="shared" si="154"/>
        <v>#VALUE!</v>
      </c>
      <c r="T820" s="394" t="str">
        <f t="shared" si="157"/>
        <v/>
      </c>
      <c r="U820" s="394" t="str">
        <f t="shared" si="158"/>
        <v/>
      </c>
      <c r="V820" s="424" t="str">
        <f t="shared" si="151"/>
        <v/>
      </c>
      <c r="W820" s="21"/>
      <c r="X820" s="515"/>
      <c r="Y820" s="515"/>
      <c r="Z820" s="513"/>
      <c r="AA820" s="514"/>
    </row>
    <row r="821" spans="1:27">
      <c r="A821" s="50">
        <f t="shared" si="159"/>
        <v>816</v>
      </c>
      <c r="B821" s="580"/>
      <c r="C821" s="23" t="s">
        <v>742</v>
      </c>
      <c r="D821" s="489"/>
      <c r="E821" s="318" t="str">
        <f>IF(G821="","",VLOOKUP(G821,'Danh mục CODE'!$D$2:$J$20064,7,0))</f>
        <v/>
      </c>
      <c r="F821" s="28" t="str">
        <f>IF(E821="","",VLOOKUP(E821,'TONG HOP'!$E$8:$W$1883,19,0))</f>
        <v/>
      </c>
      <c r="G821" s="315"/>
      <c r="H821" s="226" t="str">
        <f>IF(E821="","",VLOOKUP(G821,'TONG HOP'!$C$8:$E$799,2,0))</f>
        <v/>
      </c>
      <c r="I821" s="226" t="str">
        <f>IF(B821="","",VLOOKUP(G821,'TONG HOP'!$C$8:$F$799,4,0))</f>
        <v/>
      </c>
      <c r="J821" s="63" t="str">
        <f t="shared" si="155"/>
        <v/>
      </c>
      <c r="K821" s="63" t="str">
        <f t="shared" si="156"/>
        <v/>
      </c>
      <c r="L821" s="63">
        <f t="shared" si="150"/>
        <v>0</v>
      </c>
      <c r="M821" s="392" t="str">
        <f>IF(Y821="","",VLOOKUP(G821,'Danh mục CODE'!$D$2:$I$1880,4,0))</f>
        <v/>
      </c>
      <c r="N821" s="484"/>
      <c r="O821" s="392" t="str">
        <f t="shared" si="152"/>
        <v/>
      </c>
      <c r="P821" s="392" t="str">
        <f>IF(Y821="","",VLOOKUP(G821,'Danh mục CODE'!$D$2:$I$1880,5,0))</f>
        <v/>
      </c>
      <c r="Q821" s="392"/>
      <c r="R821" s="392" t="str">
        <f t="shared" si="153"/>
        <v/>
      </c>
      <c r="S821" s="394" t="e">
        <f t="shared" si="154"/>
        <v>#VALUE!</v>
      </c>
      <c r="T821" s="394" t="str">
        <f t="shared" si="157"/>
        <v/>
      </c>
      <c r="U821" s="394" t="str">
        <f t="shared" si="158"/>
        <v/>
      </c>
      <c r="V821" s="424" t="str">
        <f t="shared" si="151"/>
        <v/>
      </c>
      <c r="W821" s="21"/>
      <c r="X821" s="515"/>
      <c r="Y821" s="515"/>
      <c r="Z821" s="513"/>
      <c r="AA821" s="514"/>
    </row>
    <row r="822" spans="1:27">
      <c r="A822" s="50">
        <f t="shared" si="159"/>
        <v>817</v>
      </c>
      <c r="B822" s="580"/>
      <c r="C822" s="23" t="s">
        <v>742</v>
      </c>
      <c r="D822" s="489"/>
      <c r="E822" s="318" t="str">
        <f>IF(G822="","",VLOOKUP(G822,'Danh mục CODE'!$D$2:$J$20064,7,0))</f>
        <v/>
      </c>
      <c r="F822" s="28" t="str">
        <f>IF(E822="","",VLOOKUP(E822,'TONG HOP'!$E$8:$W$1883,19,0))</f>
        <v/>
      </c>
      <c r="G822" s="315"/>
      <c r="H822" s="226" t="str">
        <f>IF(E822="","",VLOOKUP(G822,'TONG HOP'!$C$8:$E$799,2,0))</f>
        <v/>
      </c>
      <c r="I822" s="226" t="str">
        <f>IF(B822="","",VLOOKUP(G822,'TONG HOP'!$C$8:$F$799,4,0))</f>
        <v/>
      </c>
      <c r="J822" s="63" t="str">
        <f t="shared" si="155"/>
        <v/>
      </c>
      <c r="K822" s="63" t="str">
        <f t="shared" si="156"/>
        <v/>
      </c>
      <c r="L822" s="63">
        <f t="shared" si="150"/>
        <v>0</v>
      </c>
      <c r="M822" s="392" t="str">
        <f>IF(Y822="","",VLOOKUP(G822,'Danh mục CODE'!$D$2:$I$1880,4,0))</f>
        <v/>
      </c>
      <c r="N822" s="484"/>
      <c r="O822" s="392" t="str">
        <f t="shared" si="152"/>
        <v/>
      </c>
      <c r="P822" s="392" t="str">
        <f>IF(Y822="","",VLOOKUP(G822,'Danh mục CODE'!$D$2:$I$1880,5,0))</f>
        <v/>
      </c>
      <c r="Q822" s="392"/>
      <c r="R822" s="392" t="str">
        <f t="shared" si="153"/>
        <v/>
      </c>
      <c r="S822" s="394" t="e">
        <f t="shared" si="154"/>
        <v>#VALUE!</v>
      </c>
      <c r="T822" s="394" t="str">
        <f t="shared" si="157"/>
        <v/>
      </c>
      <c r="U822" s="394" t="str">
        <f t="shared" si="158"/>
        <v/>
      </c>
      <c r="V822" s="424" t="str">
        <f t="shared" si="151"/>
        <v/>
      </c>
      <c r="W822" s="21"/>
      <c r="X822" s="515"/>
      <c r="Y822" s="515"/>
      <c r="Z822" s="513"/>
      <c r="AA822" s="514"/>
    </row>
    <row r="823" spans="1:27">
      <c r="A823" s="50">
        <f t="shared" si="159"/>
        <v>818</v>
      </c>
      <c r="B823" s="580"/>
      <c r="C823" s="23" t="s">
        <v>742</v>
      </c>
      <c r="D823" s="489"/>
      <c r="E823" s="318" t="str">
        <f>IF(G823="","",VLOOKUP(G823,'Danh mục CODE'!$D$2:$J$20064,7,0))</f>
        <v/>
      </c>
      <c r="F823" s="28" t="str">
        <f>IF(E823="","",VLOOKUP(E823,'TONG HOP'!$E$8:$W$1883,19,0))</f>
        <v/>
      </c>
      <c r="G823" s="315"/>
      <c r="H823" s="226" t="str">
        <f>IF(E823="","",VLOOKUP(G823,'TONG HOP'!$C$8:$E$799,2,0))</f>
        <v/>
      </c>
      <c r="I823" s="226" t="str">
        <f>IF(B823="","",VLOOKUP(G823,'TONG HOP'!$C$8:$F$799,4,0))</f>
        <v/>
      </c>
      <c r="J823" s="63" t="str">
        <f t="shared" si="155"/>
        <v/>
      </c>
      <c r="K823" s="63" t="str">
        <f t="shared" si="156"/>
        <v/>
      </c>
      <c r="L823" s="63">
        <f t="shared" si="150"/>
        <v>0</v>
      </c>
      <c r="M823" s="392" t="str">
        <f>IF(Y823="","",VLOOKUP(G823,'Danh mục CODE'!$D$2:$I$1880,4,0))</f>
        <v/>
      </c>
      <c r="N823" s="484"/>
      <c r="O823" s="392" t="str">
        <f t="shared" si="152"/>
        <v/>
      </c>
      <c r="P823" s="392" t="str">
        <f>IF(Y823="","",VLOOKUP(G823,'Danh mục CODE'!$D$2:$I$1880,5,0))</f>
        <v/>
      </c>
      <c r="Q823" s="392"/>
      <c r="R823" s="392" t="str">
        <f t="shared" si="153"/>
        <v/>
      </c>
      <c r="S823" s="394" t="e">
        <f t="shared" si="154"/>
        <v>#VALUE!</v>
      </c>
      <c r="T823" s="394" t="str">
        <f t="shared" si="157"/>
        <v/>
      </c>
      <c r="U823" s="394" t="str">
        <f t="shared" si="158"/>
        <v/>
      </c>
      <c r="V823" s="424" t="str">
        <f t="shared" si="151"/>
        <v/>
      </c>
      <c r="W823" s="21"/>
      <c r="X823" s="515"/>
      <c r="Y823" s="515"/>
      <c r="Z823" s="513"/>
      <c r="AA823" s="514"/>
    </row>
    <row r="824" spans="1:27">
      <c r="A824" s="50">
        <f t="shared" si="159"/>
        <v>819</v>
      </c>
      <c r="B824" s="580"/>
      <c r="C824" s="23" t="s">
        <v>742</v>
      </c>
      <c r="D824" s="489"/>
      <c r="E824" s="318" t="str">
        <f>IF(G824="","",VLOOKUP(G824,'Danh mục CODE'!$D$2:$J$20064,7,0))</f>
        <v/>
      </c>
      <c r="F824" s="28" t="str">
        <f>IF(E824="","",VLOOKUP(E824,'TONG HOP'!$E$8:$W$1883,19,0))</f>
        <v/>
      </c>
      <c r="G824" s="315"/>
      <c r="H824" s="226" t="str">
        <f>IF(E824="","",VLOOKUP(G824,'TONG HOP'!$C$8:$E$799,2,0))</f>
        <v/>
      </c>
      <c r="I824" s="226" t="str">
        <f>IF(B824="","",VLOOKUP(G824,'TONG HOP'!$C$8:$F$799,4,0))</f>
        <v/>
      </c>
      <c r="J824" s="63" t="str">
        <f t="shared" si="155"/>
        <v/>
      </c>
      <c r="K824" s="63" t="str">
        <f t="shared" si="156"/>
        <v/>
      </c>
      <c r="L824" s="63">
        <f t="shared" si="150"/>
        <v>0</v>
      </c>
      <c r="M824" s="392" t="str">
        <f>IF(Y824="","",VLOOKUP(G824,'Danh mục CODE'!$D$2:$I$1880,4,0))</f>
        <v/>
      </c>
      <c r="N824" s="484"/>
      <c r="O824" s="392" t="str">
        <f t="shared" si="152"/>
        <v/>
      </c>
      <c r="P824" s="392" t="str">
        <f>IF(Y824="","",VLOOKUP(G824,'Danh mục CODE'!$D$2:$I$1880,5,0))</f>
        <v/>
      </c>
      <c r="Q824" s="392"/>
      <c r="R824" s="392" t="str">
        <f t="shared" si="153"/>
        <v/>
      </c>
      <c r="S824" s="394" t="e">
        <f t="shared" si="154"/>
        <v>#VALUE!</v>
      </c>
      <c r="T824" s="394" t="str">
        <f t="shared" si="157"/>
        <v/>
      </c>
      <c r="U824" s="394" t="str">
        <f t="shared" si="158"/>
        <v/>
      </c>
      <c r="V824" s="424" t="str">
        <f t="shared" si="151"/>
        <v/>
      </c>
      <c r="W824" s="21"/>
      <c r="X824" s="515"/>
      <c r="Y824" s="515"/>
      <c r="Z824" s="513"/>
      <c r="AA824" s="514"/>
    </row>
    <row r="825" spans="1:27">
      <c r="A825" s="50">
        <f t="shared" si="159"/>
        <v>820</v>
      </c>
      <c r="B825" s="580"/>
      <c r="C825" s="23" t="s">
        <v>742</v>
      </c>
      <c r="D825" s="489"/>
      <c r="E825" s="318" t="str">
        <f>IF(G825="","",VLOOKUP(G825,'Danh mục CODE'!$D$2:$J$20064,7,0))</f>
        <v/>
      </c>
      <c r="F825" s="28" t="str">
        <f>IF(E825="","",VLOOKUP(E825,'TONG HOP'!$E$8:$W$1883,19,0))</f>
        <v/>
      </c>
      <c r="G825" s="315"/>
      <c r="H825" s="226" t="str">
        <f>IF(E825="","",VLOOKUP(G825,'TONG HOP'!$C$8:$E$799,2,0))</f>
        <v/>
      </c>
      <c r="I825" s="226" t="str">
        <f>IF(B825="","",VLOOKUP(G825,'TONG HOP'!$C$8:$F$799,4,0))</f>
        <v/>
      </c>
      <c r="J825" s="63" t="str">
        <f t="shared" si="155"/>
        <v/>
      </c>
      <c r="K825" s="63" t="str">
        <f t="shared" si="156"/>
        <v/>
      </c>
      <c r="L825" s="63">
        <f t="shared" si="150"/>
        <v>0</v>
      </c>
      <c r="M825" s="392" t="str">
        <f>IF(Y825="","",VLOOKUP(G825,'Danh mục CODE'!$D$2:$I$1880,4,0))</f>
        <v/>
      </c>
      <c r="N825" s="484"/>
      <c r="O825" s="392" t="str">
        <f t="shared" si="152"/>
        <v/>
      </c>
      <c r="P825" s="392" t="str">
        <f>IF(Y825="","",VLOOKUP(G825,'Danh mục CODE'!$D$2:$I$1880,5,0))</f>
        <v/>
      </c>
      <c r="Q825" s="392"/>
      <c r="R825" s="392" t="str">
        <f t="shared" si="153"/>
        <v/>
      </c>
      <c r="S825" s="394" t="e">
        <f t="shared" si="154"/>
        <v>#VALUE!</v>
      </c>
      <c r="T825" s="394" t="str">
        <f t="shared" si="157"/>
        <v/>
      </c>
      <c r="U825" s="394" t="str">
        <f t="shared" si="158"/>
        <v/>
      </c>
      <c r="V825" s="424" t="str">
        <f t="shared" si="151"/>
        <v/>
      </c>
      <c r="W825" s="21"/>
      <c r="X825" s="515"/>
      <c r="Y825" s="515"/>
      <c r="Z825" s="513"/>
      <c r="AA825" s="514"/>
    </row>
    <row r="826" spans="1:27">
      <c r="A826" s="50">
        <f t="shared" si="159"/>
        <v>821</v>
      </c>
      <c r="B826" s="580"/>
      <c r="C826" s="23" t="s">
        <v>742</v>
      </c>
      <c r="D826" s="489"/>
      <c r="E826" s="318" t="str">
        <f>IF(G826="","",VLOOKUP(G826,'Danh mục CODE'!$D$2:$J$20064,7,0))</f>
        <v/>
      </c>
      <c r="F826" s="28" t="str">
        <f>IF(E826="","",VLOOKUP(E826,'TONG HOP'!$E$8:$W$1883,19,0))</f>
        <v/>
      </c>
      <c r="G826" s="315"/>
      <c r="H826" s="226" t="str">
        <f>IF(E826="","",VLOOKUP(G826,'TONG HOP'!$C$8:$E$799,2,0))</f>
        <v/>
      </c>
      <c r="I826" s="226" t="str">
        <f>IF(B826="","",VLOOKUP(G826,'TONG HOP'!$C$8:$F$799,4,0))</f>
        <v/>
      </c>
      <c r="J826" s="63" t="str">
        <f t="shared" si="155"/>
        <v/>
      </c>
      <c r="K826" s="63" t="str">
        <f t="shared" si="156"/>
        <v/>
      </c>
      <c r="L826" s="63">
        <f t="shared" ref="L826:L852" si="160">X826-Y826</f>
        <v>0</v>
      </c>
      <c r="M826" s="392" t="str">
        <f>IF(Y826="","",VLOOKUP(G826,'Danh mục CODE'!$D$2:$I$1880,4,0))</f>
        <v/>
      </c>
      <c r="N826" s="484"/>
      <c r="O826" s="392" t="str">
        <f t="shared" si="152"/>
        <v/>
      </c>
      <c r="P826" s="392" t="str">
        <f>IF(Y826="","",VLOOKUP(G826,'Danh mục CODE'!$D$2:$I$1880,5,0))</f>
        <v/>
      </c>
      <c r="Q826" s="392"/>
      <c r="R826" s="392" t="str">
        <f t="shared" si="153"/>
        <v/>
      </c>
      <c r="S826" s="394" t="e">
        <f t="shared" si="154"/>
        <v>#VALUE!</v>
      </c>
      <c r="T826" s="394" t="str">
        <f t="shared" si="157"/>
        <v/>
      </c>
      <c r="U826" s="394" t="str">
        <f t="shared" si="158"/>
        <v/>
      </c>
      <c r="V826" s="424" t="str">
        <f t="shared" ref="V826:V852" si="161">IF(X826="","",J826-S826-T826-U826)</f>
        <v/>
      </c>
      <c r="W826" s="21"/>
      <c r="X826" s="515"/>
      <c r="Y826" s="515"/>
      <c r="Z826" s="513"/>
      <c r="AA826" s="514"/>
    </row>
    <row r="827" spans="1:27">
      <c r="A827" s="50">
        <f t="shared" si="159"/>
        <v>822</v>
      </c>
      <c r="B827" s="580"/>
      <c r="C827" s="23" t="s">
        <v>742</v>
      </c>
      <c r="D827" s="489"/>
      <c r="E827" s="318" t="str">
        <f>IF(G827="","",VLOOKUP(G827,'Danh mục CODE'!$D$2:$J$20064,7,0))</f>
        <v/>
      </c>
      <c r="F827" s="28" t="str">
        <f>IF(E827="","",VLOOKUP(E827,'TONG HOP'!$E$8:$W$1883,19,0))</f>
        <v/>
      </c>
      <c r="G827" s="315"/>
      <c r="H827" s="226" t="str">
        <f>IF(E827="","",VLOOKUP(G827,'TONG HOP'!$C$8:$E$799,2,0))</f>
        <v/>
      </c>
      <c r="I827" s="226" t="str">
        <f>IF(B827="","",VLOOKUP(G827,'TONG HOP'!$C$8:$F$799,4,0))</f>
        <v/>
      </c>
      <c r="J827" s="63" t="str">
        <f t="shared" si="155"/>
        <v/>
      </c>
      <c r="K827" s="63" t="str">
        <f t="shared" si="156"/>
        <v/>
      </c>
      <c r="L827" s="63">
        <f t="shared" si="160"/>
        <v>0</v>
      </c>
      <c r="M827" s="392" t="str">
        <f>IF(Y827="","",VLOOKUP(G827,'Danh mục CODE'!$D$2:$I$1880,4,0))</f>
        <v/>
      </c>
      <c r="N827" s="484"/>
      <c r="O827" s="392" t="str">
        <f t="shared" si="152"/>
        <v/>
      </c>
      <c r="P827" s="392" t="str">
        <f>IF(Y827="","",VLOOKUP(G827,'Danh mục CODE'!$D$2:$I$1880,5,0))</f>
        <v/>
      </c>
      <c r="Q827" s="392"/>
      <c r="R827" s="392" t="str">
        <f t="shared" si="153"/>
        <v/>
      </c>
      <c r="S827" s="394" t="e">
        <f t="shared" si="154"/>
        <v>#VALUE!</v>
      </c>
      <c r="T827" s="394" t="str">
        <f t="shared" si="157"/>
        <v/>
      </c>
      <c r="U827" s="394" t="str">
        <f t="shared" si="158"/>
        <v/>
      </c>
      <c r="V827" s="424" t="str">
        <f t="shared" si="161"/>
        <v/>
      </c>
      <c r="W827" s="21"/>
      <c r="X827" s="515"/>
      <c r="Y827" s="515"/>
      <c r="Z827" s="513"/>
      <c r="AA827" s="514"/>
    </row>
    <row r="828" spans="1:27">
      <c r="A828" s="50">
        <f t="shared" si="159"/>
        <v>823</v>
      </c>
      <c r="B828" s="580"/>
      <c r="C828" s="23" t="s">
        <v>742</v>
      </c>
      <c r="D828" s="489"/>
      <c r="E828" s="318" t="str">
        <f>IF(G828="","",VLOOKUP(G828,'Danh mục CODE'!$D$2:$J$20064,7,0))</f>
        <v/>
      </c>
      <c r="F828" s="28" t="str">
        <f>IF(E828="","",VLOOKUP(E828,'TONG HOP'!$E$8:$W$1883,19,0))</f>
        <v/>
      </c>
      <c r="G828" s="315"/>
      <c r="H828" s="226" t="str">
        <f>IF(E828="","",VLOOKUP(G828,'TONG HOP'!$C$8:$E$799,2,0))</f>
        <v/>
      </c>
      <c r="I828" s="226" t="str">
        <f>IF(B828="","",VLOOKUP(G828,'TONG HOP'!$C$8:$F$799,4,0))</f>
        <v/>
      </c>
      <c r="J828" s="63" t="str">
        <f t="shared" si="155"/>
        <v/>
      </c>
      <c r="K828" s="63" t="str">
        <f t="shared" si="156"/>
        <v/>
      </c>
      <c r="L828" s="63">
        <f t="shared" si="160"/>
        <v>0</v>
      </c>
      <c r="M828" s="392" t="str">
        <f>IF(Y828="","",VLOOKUP(G828,'Danh mục CODE'!$D$2:$I$1880,4,0))</f>
        <v/>
      </c>
      <c r="N828" s="484"/>
      <c r="O828" s="392" t="str">
        <f t="shared" si="152"/>
        <v/>
      </c>
      <c r="P828" s="392" t="str">
        <f>IF(Y828="","",VLOOKUP(G828,'Danh mục CODE'!$D$2:$I$1880,5,0))</f>
        <v/>
      </c>
      <c r="Q828" s="392"/>
      <c r="R828" s="392" t="str">
        <f t="shared" si="153"/>
        <v/>
      </c>
      <c r="S828" s="394" t="e">
        <f t="shared" si="154"/>
        <v>#VALUE!</v>
      </c>
      <c r="T828" s="394" t="str">
        <f t="shared" si="157"/>
        <v/>
      </c>
      <c r="U828" s="394" t="str">
        <f t="shared" si="158"/>
        <v/>
      </c>
      <c r="V828" s="424" t="str">
        <f t="shared" si="161"/>
        <v/>
      </c>
      <c r="W828" s="21"/>
      <c r="X828" s="515"/>
      <c r="Y828" s="515"/>
      <c r="Z828" s="513"/>
      <c r="AA828" s="514"/>
    </row>
    <row r="829" spans="1:27">
      <c r="A829" s="50">
        <f t="shared" si="159"/>
        <v>824</v>
      </c>
      <c r="B829" s="580"/>
      <c r="C829" s="23" t="s">
        <v>742</v>
      </c>
      <c r="D829" s="489"/>
      <c r="E829" s="318" t="str">
        <f>IF(G829="","",VLOOKUP(G829,'Danh mục CODE'!$D$2:$J$20064,7,0))</f>
        <v/>
      </c>
      <c r="F829" s="28" t="str">
        <f>IF(E829="","",VLOOKUP(E829,'TONG HOP'!$E$8:$W$1883,19,0))</f>
        <v/>
      </c>
      <c r="G829" s="315"/>
      <c r="H829" s="226" t="str">
        <f>IF(E829="","",VLOOKUP(G829,'TONG HOP'!$C$8:$E$799,2,0))</f>
        <v/>
      </c>
      <c r="I829" s="226" t="str">
        <f>IF(B829="","",VLOOKUP(G829,'TONG HOP'!$C$8:$F$799,4,0))</f>
        <v/>
      </c>
      <c r="J829" s="63" t="str">
        <f t="shared" si="155"/>
        <v/>
      </c>
      <c r="K829" s="63" t="str">
        <f t="shared" si="156"/>
        <v/>
      </c>
      <c r="L829" s="63">
        <f t="shared" si="160"/>
        <v>0</v>
      </c>
      <c r="M829" s="392" t="str">
        <f>IF(Y829="","",VLOOKUP(G829,'Danh mục CODE'!$D$2:$I$1880,4,0))</f>
        <v/>
      </c>
      <c r="N829" s="484"/>
      <c r="O829" s="392" t="str">
        <f t="shared" si="152"/>
        <v/>
      </c>
      <c r="P829" s="392" t="str">
        <f>IF(Y829="","",VLOOKUP(G829,'Danh mục CODE'!$D$2:$I$1880,5,0))</f>
        <v/>
      </c>
      <c r="Q829" s="392"/>
      <c r="R829" s="392" t="str">
        <f t="shared" si="153"/>
        <v/>
      </c>
      <c r="S829" s="394" t="e">
        <f t="shared" si="154"/>
        <v>#VALUE!</v>
      </c>
      <c r="T829" s="394" t="str">
        <f t="shared" si="157"/>
        <v/>
      </c>
      <c r="U829" s="394" t="str">
        <f t="shared" si="158"/>
        <v/>
      </c>
      <c r="V829" s="424" t="str">
        <f t="shared" si="161"/>
        <v/>
      </c>
      <c r="W829" s="21"/>
      <c r="X829" s="515"/>
      <c r="Y829" s="515"/>
      <c r="Z829" s="513"/>
      <c r="AA829" s="514"/>
    </row>
    <row r="830" spans="1:27">
      <c r="A830" s="50">
        <f t="shared" si="159"/>
        <v>825</v>
      </c>
      <c r="B830" s="580"/>
      <c r="C830" s="23" t="s">
        <v>742</v>
      </c>
      <c r="D830" s="489"/>
      <c r="E830" s="318" t="str">
        <f>IF(G830="","",VLOOKUP(G830,'Danh mục CODE'!$D$2:$J$20064,7,0))</f>
        <v/>
      </c>
      <c r="F830" s="28" t="str">
        <f>IF(E830="","",VLOOKUP(E830,'TONG HOP'!$E$8:$W$1883,19,0))</f>
        <v/>
      </c>
      <c r="G830" s="315"/>
      <c r="H830" s="226" t="str">
        <f>IF(E830="","",VLOOKUP(G830,'TONG HOP'!$C$8:$E$799,2,0))</f>
        <v/>
      </c>
      <c r="I830" s="226" t="str">
        <f>IF(B830="","",VLOOKUP(G830,'TONG HOP'!$C$8:$F$799,4,0))</f>
        <v/>
      </c>
      <c r="J830" s="63" t="str">
        <f t="shared" si="155"/>
        <v/>
      </c>
      <c r="K830" s="63" t="str">
        <f t="shared" si="156"/>
        <v/>
      </c>
      <c r="L830" s="63">
        <f t="shared" si="160"/>
        <v>0</v>
      </c>
      <c r="M830" s="392" t="str">
        <f>IF(Y830="","",VLOOKUP(G830,'Danh mục CODE'!$D$2:$I$1880,4,0))</f>
        <v/>
      </c>
      <c r="N830" s="484"/>
      <c r="O830" s="392" t="str">
        <f t="shared" si="152"/>
        <v/>
      </c>
      <c r="P830" s="392" t="str">
        <f>IF(Y830="","",VLOOKUP(G830,'Danh mục CODE'!$D$2:$I$1880,5,0))</f>
        <v/>
      </c>
      <c r="Q830" s="392"/>
      <c r="R830" s="392" t="str">
        <f t="shared" si="153"/>
        <v/>
      </c>
      <c r="S830" s="394" t="e">
        <f t="shared" si="154"/>
        <v>#VALUE!</v>
      </c>
      <c r="T830" s="394" t="str">
        <f t="shared" si="157"/>
        <v/>
      </c>
      <c r="U830" s="394" t="str">
        <f t="shared" si="158"/>
        <v/>
      </c>
      <c r="V830" s="424" t="str">
        <f t="shared" si="161"/>
        <v/>
      </c>
      <c r="W830" s="21"/>
      <c r="X830" s="515"/>
      <c r="Y830" s="515"/>
      <c r="Z830" s="513"/>
      <c r="AA830" s="514"/>
    </row>
    <row r="831" spans="1:27">
      <c r="A831" s="50">
        <f t="shared" si="159"/>
        <v>826</v>
      </c>
      <c r="B831" s="580"/>
      <c r="C831" s="23" t="s">
        <v>742</v>
      </c>
      <c r="D831" s="489"/>
      <c r="E831" s="318" t="str">
        <f>IF(G831="","",VLOOKUP(G831,'Danh mục CODE'!$D$2:$J$20064,7,0))</f>
        <v/>
      </c>
      <c r="F831" s="28" t="str">
        <f>IF(E831="","",VLOOKUP(E831,'TONG HOP'!$E$8:$W$1883,19,0))</f>
        <v/>
      </c>
      <c r="G831" s="315"/>
      <c r="H831" s="226" t="str">
        <f>IF(E831="","",VLOOKUP(G831,'TONG HOP'!$C$8:$E$799,2,0))</f>
        <v/>
      </c>
      <c r="I831" s="226" t="str">
        <f>IF(B831="","",VLOOKUP(G831,'TONG HOP'!$C$8:$F$799,4,0))</f>
        <v/>
      </c>
      <c r="J831" s="63" t="str">
        <f t="shared" si="155"/>
        <v/>
      </c>
      <c r="K831" s="63" t="str">
        <f t="shared" si="156"/>
        <v/>
      </c>
      <c r="L831" s="63">
        <f t="shared" si="160"/>
        <v>0</v>
      </c>
      <c r="M831" s="392" t="str">
        <f>IF(Y831="","",VLOOKUP(G831,'Danh mục CODE'!$D$2:$I$1880,4,0))</f>
        <v/>
      </c>
      <c r="N831" s="484"/>
      <c r="O831" s="392" t="str">
        <f t="shared" si="152"/>
        <v/>
      </c>
      <c r="P831" s="392" t="str">
        <f>IF(Y831="","",VLOOKUP(G831,'Danh mục CODE'!$D$2:$I$1880,5,0))</f>
        <v/>
      </c>
      <c r="Q831" s="392"/>
      <c r="R831" s="392" t="str">
        <f t="shared" si="153"/>
        <v/>
      </c>
      <c r="S831" s="394" t="e">
        <f t="shared" si="154"/>
        <v>#VALUE!</v>
      </c>
      <c r="T831" s="394" t="str">
        <f t="shared" si="157"/>
        <v/>
      </c>
      <c r="U831" s="394" t="str">
        <f t="shared" si="158"/>
        <v/>
      </c>
      <c r="V831" s="424" t="str">
        <f t="shared" si="161"/>
        <v/>
      </c>
      <c r="W831" s="21"/>
      <c r="X831" s="515"/>
      <c r="Y831" s="515"/>
      <c r="Z831" s="513"/>
      <c r="AA831" s="514"/>
    </row>
    <row r="832" spans="1:27">
      <c r="A832" s="50">
        <f t="shared" si="159"/>
        <v>827</v>
      </c>
      <c r="B832" s="580"/>
      <c r="C832" s="23" t="s">
        <v>742</v>
      </c>
      <c r="D832" s="489"/>
      <c r="E832" s="318" t="str">
        <f>IF(G832="","",VLOOKUP(G832,'Danh mục CODE'!$D$2:$J$20064,7,0))</f>
        <v/>
      </c>
      <c r="F832" s="28" t="str">
        <f>IF(E832="","",VLOOKUP(E832,'TONG HOP'!$E$8:$W$1883,19,0))</f>
        <v/>
      </c>
      <c r="G832" s="315"/>
      <c r="H832" s="226" t="str">
        <f>IF(E832="","",VLOOKUP(G832,'TONG HOP'!$C$8:$E$799,2,0))</f>
        <v/>
      </c>
      <c r="I832" s="226" t="str">
        <f>IF(B832="","",VLOOKUP(G832,'TONG HOP'!$C$8:$F$799,4,0))</f>
        <v/>
      </c>
      <c r="J832" s="63" t="str">
        <f t="shared" si="155"/>
        <v/>
      </c>
      <c r="K832" s="63" t="str">
        <f t="shared" si="156"/>
        <v/>
      </c>
      <c r="L832" s="63">
        <f t="shared" si="160"/>
        <v>0</v>
      </c>
      <c r="M832" s="392" t="str">
        <f>IF(Y832="","",VLOOKUP(G832,'Danh mục CODE'!$D$2:$I$1880,4,0))</f>
        <v/>
      </c>
      <c r="N832" s="484"/>
      <c r="O832" s="392" t="str">
        <f t="shared" si="152"/>
        <v/>
      </c>
      <c r="P832" s="392" t="str">
        <f>IF(Y832="","",VLOOKUP(G832,'Danh mục CODE'!$D$2:$I$1880,5,0))</f>
        <v/>
      </c>
      <c r="Q832" s="392"/>
      <c r="R832" s="392" t="str">
        <f t="shared" si="153"/>
        <v/>
      </c>
      <c r="S832" s="394" t="e">
        <f t="shared" si="154"/>
        <v>#VALUE!</v>
      </c>
      <c r="T832" s="394" t="str">
        <f t="shared" si="157"/>
        <v/>
      </c>
      <c r="U832" s="394" t="str">
        <f t="shared" si="158"/>
        <v/>
      </c>
      <c r="V832" s="424" t="str">
        <f t="shared" si="161"/>
        <v/>
      </c>
      <c r="W832" s="21"/>
      <c r="X832" s="515"/>
      <c r="Y832" s="515"/>
      <c r="Z832" s="513"/>
      <c r="AA832" s="514"/>
    </row>
    <row r="833" spans="1:27">
      <c r="A833" s="50">
        <f t="shared" si="159"/>
        <v>828</v>
      </c>
      <c r="B833" s="580"/>
      <c r="C833" s="23" t="s">
        <v>742</v>
      </c>
      <c r="D833" s="489"/>
      <c r="E833" s="318" t="str">
        <f>IF(G833="","",VLOOKUP(G833,'Danh mục CODE'!$D$2:$J$20064,7,0))</f>
        <v/>
      </c>
      <c r="F833" s="28" t="str">
        <f>IF(E833="","",VLOOKUP(E833,'TONG HOP'!$E$8:$W$1883,19,0))</f>
        <v/>
      </c>
      <c r="G833" s="315"/>
      <c r="H833" s="226" t="str">
        <f>IF(E833="","",VLOOKUP(G833,'TONG HOP'!$C$8:$E$799,2,0))</f>
        <v/>
      </c>
      <c r="I833" s="226" t="str">
        <f>IF(B833="","",VLOOKUP(G833,'TONG HOP'!$C$8:$F$799,4,0))</f>
        <v/>
      </c>
      <c r="J833" s="63" t="str">
        <f t="shared" si="155"/>
        <v/>
      </c>
      <c r="K833" s="63" t="str">
        <f t="shared" si="156"/>
        <v/>
      </c>
      <c r="L833" s="63">
        <f t="shared" si="160"/>
        <v>0</v>
      </c>
      <c r="M833" s="392" t="str">
        <f>IF(Y833="","",VLOOKUP(G833,'Danh mục CODE'!$D$2:$I$1880,4,0))</f>
        <v/>
      </c>
      <c r="N833" s="484"/>
      <c r="O833" s="392" t="str">
        <f t="shared" si="152"/>
        <v/>
      </c>
      <c r="P833" s="392" t="str">
        <f>IF(Y833="","",VLOOKUP(G833,'Danh mục CODE'!$D$2:$I$1880,5,0))</f>
        <v/>
      </c>
      <c r="Q833" s="392"/>
      <c r="R833" s="392" t="str">
        <f t="shared" si="153"/>
        <v/>
      </c>
      <c r="S833" s="394" t="e">
        <f t="shared" si="154"/>
        <v>#VALUE!</v>
      </c>
      <c r="T833" s="394" t="str">
        <f t="shared" si="157"/>
        <v/>
      </c>
      <c r="U833" s="394" t="str">
        <f t="shared" si="158"/>
        <v/>
      </c>
      <c r="V833" s="424" t="str">
        <f t="shared" si="161"/>
        <v/>
      </c>
      <c r="W833" s="21"/>
      <c r="X833" s="515"/>
      <c r="Y833" s="515"/>
      <c r="Z833" s="513"/>
      <c r="AA833" s="514"/>
    </row>
    <row r="834" spans="1:27">
      <c r="A834" s="50">
        <f t="shared" si="159"/>
        <v>829</v>
      </c>
      <c r="B834" s="580"/>
      <c r="C834" s="23" t="s">
        <v>742</v>
      </c>
      <c r="D834" s="489"/>
      <c r="E834" s="318" t="str">
        <f>IF(G834="","",VLOOKUP(G834,'Danh mục CODE'!$D$2:$J$20064,7,0))</f>
        <v/>
      </c>
      <c r="F834" s="28" t="str">
        <f>IF(E834="","",VLOOKUP(E834,'TONG HOP'!$E$8:$W$1883,19,0))</f>
        <v/>
      </c>
      <c r="G834" s="315"/>
      <c r="H834" s="226" t="str">
        <f>IF(E834="","",VLOOKUP(G834,'TONG HOP'!$C$8:$E$799,2,0))</f>
        <v/>
      </c>
      <c r="I834" s="226" t="str">
        <f>IF(B834="","",VLOOKUP(G834,'TONG HOP'!$C$8:$F$799,4,0))</f>
        <v/>
      </c>
      <c r="J834" s="63" t="str">
        <f t="shared" si="155"/>
        <v/>
      </c>
      <c r="K834" s="63" t="str">
        <f t="shared" si="156"/>
        <v/>
      </c>
      <c r="L834" s="63">
        <f t="shared" si="160"/>
        <v>0</v>
      </c>
      <c r="M834" s="392" t="str">
        <f>IF(Y834="","",VLOOKUP(G834,'Danh mục CODE'!$D$2:$I$1880,4,0))</f>
        <v/>
      </c>
      <c r="N834" s="484"/>
      <c r="O834" s="392" t="str">
        <f t="shared" si="152"/>
        <v/>
      </c>
      <c r="P834" s="392" t="str">
        <f>IF(Y834="","",VLOOKUP(G834,'Danh mục CODE'!$D$2:$I$1880,5,0))</f>
        <v/>
      </c>
      <c r="Q834" s="392"/>
      <c r="R834" s="392" t="str">
        <f t="shared" si="153"/>
        <v/>
      </c>
      <c r="S834" s="394" t="e">
        <f t="shared" si="154"/>
        <v>#VALUE!</v>
      </c>
      <c r="T834" s="394" t="str">
        <f t="shared" si="157"/>
        <v/>
      </c>
      <c r="U834" s="394" t="str">
        <f t="shared" si="158"/>
        <v/>
      </c>
      <c r="V834" s="424" t="str">
        <f t="shared" si="161"/>
        <v/>
      </c>
      <c r="W834" s="21"/>
      <c r="X834" s="515"/>
      <c r="Y834" s="515"/>
      <c r="Z834" s="513"/>
      <c r="AA834" s="514"/>
    </row>
    <row r="835" spans="1:27">
      <c r="A835" s="50">
        <f t="shared" si="159"/>
        <v>830</v>
      </c>
      <c r="B835" s="580"/>
      <c r="C835" s="23" t="s">
        <v>742</v>
      </c>
      <c r="D835" s="489"/>
      <c r="E835" s="318" t="str">
        <f>IF(G835="","",VLOOKUP(G835,'Danh mục CODE'!$D$2:$J$20064,7,0))</f>
        <v/>
      </c>
      <c r="F835" s="28" t="str">
        <f>IF(E835="","",VLOOKUP(E835,'TONG HOP'!$E$8:$W$1883,19,0))</f>
        <v/>
      </c>
      <c r="G835" s="315"/>
      <c r="H835" s="226" t="str">
        <f>IF(E835="","",VLOOKUP(G835,'TONG HOP'!$C$8:$E$799,2,0))</f>
        <v/>
      </c>
      <c r="I835" s="226" t="str">
        <f>IF(B835="","",VLOOKUP(G835,'TONG HOP'!$C$8:$F$799,4,0))</f>
        <v/>
      </c>
      <c r="J835" s="63" t="str">
        <f t="shared" si="155"/>
        <v/>
      </c>
      <c r="K835" s="63" t="str">
        <f t="shared" si="156"/>
        <v/>
      </c>
      <c r="L835" s="63">
        <f t="shared" si="160"/>
        <v>0</v>
      </c>
      <c r="M835" s="392" t="str">
        <f>IF(Y835="","",VLOOKUP(G835,'Danh mục CODE'!$D$2:$I$1880,4,0))</f>
        <v/>
      </c>
      <c r="N835" s="484"/>
      <c r="O835" s="392" t="str">
        <f t="shared" si="152"/>
        <v/>
      </c>
      <c r="P835" s="392" t="str">
        <f>IF(Y835="","",VLOOKUP(G835,'Danh mục CODE'!$D$2:$I$1880,5,0))</f>
        <v/>
      </c>
      <c r="Q835" s="392"/>
      <c r="R835" s="392" t="str">
        <f t="shared" si="153"/>
        <v/>
      </c>
      <c r="S835" s="394" t="e">
        <f t="shared" si="154"/>
        <v>#VALUE!</v>
      </c>
      <c r="T835" s="394" t="str">
        <f t="shared" si="157"/>
        <v/>
      </c>
      <c r="U835" s="394" t="str">
        <f t="shared" si="158"/>
        <v/>
      </c>
      <c r="V835" s="424" t="str">
        <f t="shared" si="161"/>
        <v/>
      </c>
      <c r="W835" s="21"/>
      <c r="X835" s="515"/>
      <c r="Y835" s="515"/>
      <c r="Z835" s="513"/>
      <c r="AA835" s="514"/>
    </row>
    <row r="836" spans="1:27">
      <c r="A836" s="50">
        <f t="shared" si="159"/>
        <v>831</v>
      </c>
      <c r="B836" s="580"/>
      <c r="C836" s="23" t="s">
        <v>742</v>
      </c>
      <c r="D836" s="489"/>
      <c r="E836" s="318" t="str">
        <f>IF(G836="","",VLOOKUP(G836,'Danh mục CODE'!$D$2:$J$20064,7,0))</f>
        <v/>
      </c>
      <c r="F836" s="28" t="str">
        <f>IF(E836="","",VLOOKUP(E836,'TONG HOP'!$E$8:$W$1883,19,0))</f>
        <v/>
      </c>
      <c r="G836" s="315"/>
      <c r="H836" s="226" t="str">
        <f>IF(E836="","",VLOOKUP(G836,'TONG HOP'!$C$8:$E$799,2,0))</f>
        <v/>
      </c>
      <c r="I836" s="226" t="str">
        <f>IF(B836="","",VLOOKUP(G836,'TONG HOP'!$C$8:$F$799,4,0))</f>
        <v/>
      </c>
      <c r="J836" s="63" t="str">
        <f t="shared" si="155"/>
        <v/>
      </c>
      <c r="K836" s="63" t="str">
        <f t="shared" si="156"/>
        <v/>
      </c>
      <c r="L836" s="63">
        <f t="shared" si="160"/>
        <v>0</v>
      </c>
      <c r="M836" s="392" t="str">
        <f>IF(Y836="","",VLOOKUP(G836,'Danh mục CODE'!$D$2:$I$1880,4,0))</f>
        <v/>
      </c>
      <c r="N836" s="484"/>
      <c r="O836" s="392" t="str">
        <f t="shared" si="152"/>
        <v/>
      </c>
      <c r="P836" s="392" t="str">
        <f>IF(Y836="","",VLOOKUP(G836,'Danh mục CODE'!$D$2:$I$1880,5,0))</f>
        <v/>
      </c>
      <c r="Q836" s="392"/>
      <c r="R836" s="392" t="str">
        <f t="shared" si="153"/>
        <v/>
      </c>
      <c r="S836" s="394" t="e">
        <f t="shared" si="154"/>
        <v>#VALUE!</v>
      </c>
      <c r="T836" s="394" t="str">
        <f t="shared" si="157"/>
        <v/>
      </c>
      <c r="U836" s="394" t="str">
        <f t="shared" si="158"/>
        <v/>
      </c>
      <c r="V836" s="424" t="str">
        <f t="shared" si="161"/>
        <v/>
      </c>
      <c r="W836" s="21"/>
      <c r="X836" s="515"/>
      <c r="Y836" s="515"/>
      <c r="Z836" s="513"/>
      <c r="AA836" s="514"/>
    </row>
    <row r="837" spans="1:27">
      <c r="A837" s="50">
        <f t="shared" si="159"/>
        <v>832</v>
      </c>
      <c r="B837" s="580"/>
      <c r="C837" s="23" t="s">
        <v>742</v>
      </c>
      <c r="D837" s="489"/>
      <c r="E837" s="318" t="str">
        <f>IF(G837="","",VLOOKUP(G837,'Danh mục CODE'!$D$2:$J$20064,7,0))</f>
        <v/>
      </c>
      <c r="F837" s="28" t="str">
        <f>IF(E837="","",VLOOKUP(E837,'TONG HOP'!$E$8:$W$1883,19,0))</f>
        <v/>
      </c>
      <c r="G837" s="315"/>
      <c r="H837" s="226" t="str">
        <f>IF(E837="","",VLOOKUP(G837,'TONG HOP'!$C$8:$E$799,2,0))</f>
        <v/>
      </c>
      <c r="I837" s="226" t="str">
        <f>IF(B837="","",VLOOKUP(G837,'TONG HOP'!$C$8:$F$799,4,0))</f>
        <v/>
      </c>
      <c r="J837" s="63" t="str">
        <f t="shared" si="155"/>
        <v/>
      </c>
      <c r="K837" s="63" t="str">
        <f t="shared" si="156"/>
        <v/>
      </c>
      <c r="L837" s="63">
        <f t="shared" si="160"/>
        <v>0</v>
      </c>
      <c r="M837" s="392" t="str">
        <f>IF(Y837="","",VLOOKUP(G837,'Danh mục CODE'!$D$2:$I$1880,4,0))</f>
        <v/>
      </c>
      <c r="N837" s="484"/>
      <c r="O837" s="392" t="str">
        <f t="shared" si="152"/>
        <v/>
      </c>
      <c r="P837" s="392" t="str">
        <f>IF(Y837="","",VLOOKUP(G837,'Danh mục CODE'!$D$2:$I$1880,5,0))</f>
        <v/>
      </c>
      <c r="Q837" s="392"/>
      <c r="R837" s="392" t="str">
        <f t="shared" si="153"/>
        <v/>
      </c>
      <c r="S837" s="394" t="e">
        <f t="shared" si="154"/>
        <v>#VALUE!</v>
      </c>
      <c r="T837" s="394" t="str">
        <f t="shared" si="157"/>
        <v/>
      </c>
      <c r="U837" s="394" t="str">
        <f t="shared" si="158"/>
        <v/>
      </c>
      <c r="V837" s="424" t="str">
        <f t="shared" si="161"/>
        <v/>
      </c>
      <c r="W837" s="21"/>
      <c r="X837" s="515"/>
      <c r="Y837" s="515"/>
      <c r="Z837" s="513"/>
      <c r="AA837" s="514"/>
    </row>
    <row r="838" spans="1:27">
      <c r="A838" s="50">
        <f t="shared" si="159"/>
        <v>833</v>
      </c>
      <c r="B838" s="580"/>
      <c r="C838" s="23" t="s">
        <v>742</v>
      </c>
      <c r="D838" s="489"/>
      <c r="E838" s="318" t="str">
        <f>IF(G838="","",VLOOKUP(G838,'Danh mục CODE'!$D$2:$J$20064,7,0))</f>
        <v/>
      </c>
      <c r="F838" s="28" t="str">
        <f>IF(E838="","",VLOOKUP(E838,'TONG HOP'!$E$8:$W$1883,19,0))</f>
        <v/>
      </c>
      <c r="G838" s="315"/>
      <c r="H838" s="226" t="str">
        <f>IF(E838="","",VLOOKUP(G838,'TONG HOP'!$C$8:$E$799,2,0))</f>
        <v/>
      </c>
      <c r="I838" s="226" t="str">
        <f>IF(B838="","",VLOOKUP(G838,'TONG HOP'!$C$8:$F$799,4,0))</f>
        <v/>
      </c>
      <c r="J838" s="63" t="str">
        <f t="shared" si="155"/>
        <v/>
      </c>
      <c r="K838" s="63" t="str">
        <f t="shared" si="156"/>
        <v/>
      </c>
      <c r="L838" s="63">
        <f t="shared" si="160"/>
        <v>0</v>
      </c>
      <c r="M838" s="392" t="str">
        <f>IF(Y838="","",VLOOKUP(G838,'Danh mục CODE'!$D$2:$I$1880,4,0))</f>
        <v/>
      </c>
      <c r="N838" s="484"/>
      <c r="O838" s="392" t="str">
        <f t="shared" ref="O838:O852" si="162">IF(X838="","",IF(M838-N838&lt;0,-(M838-N838),0))</f>
        <v/>
      </c>
      <c r="P838" s="392" t="str">
        <f>IF(Y838="","",VLOOKUP(G838,'Danh mục CODE'!$D$2:$I$1880,5,0))</f>
        <v/>
      </c>
      <c r="Q838" s="392"/>
      <c r="R838" s="392" t="str">
        <f t="shared" ref="R838:R852" si="163">IF(X838="","",IF(P838-Q838&lt;0,-(P838-Q838),0))</f>
        <v/>
      </c>
      <c r="S838" s="394" t="e">
        <f t="shared" ref="S838:S852" si="164">IF(T838=0,"",J838-T838-U838)</f>
        <v>#VALUE!</v>
      </c>
      <c r="T838" s="394" t="str">
        <f t="shared" si="157"/>
        <v/>
      </c>
      <c r="U838" s="394" t="str">
        <f t="shared" si="158"/>
        <v/>
      </c>
      <c r="V838" s="424" t="str">
        <f t="shared" si="161"/>
        <v/>
      </c>
      <c r="W838" s="21"/>
      <c r="X838" s="515"/>
      <c r="Y838" s="515"/>
      <c r="Z838" s="513"/>
      <c r="AA838" s="514"/>
    </row>
    <row r="839" spans="1:27">
      <c r="A839" s="50">
        <f t="shared" si="159"/>
        <v>834</v>
      </c>
      <c r="B839" s="580"/>
      <c r="C839" s="23" t="s">
        <v>742</v>
      </c>
      <c r="D839" s="489"/>
      <c r="E839" s="318" t="str">
        <f>IF(G839="","",VLOOKUP(G839,'Danh mục CODE'!$D$2:$J$20064,7,0))</f>
        <v/>
      </c>
      <c r="F839" s="28" t="str">
        <f>IF(E839="","",VLOOKUP(E839,'TONG HOP'!$E$8:$W$1883,19,0))</f>
        <v/>
      </c>
      <c r="G839" s="315"/>
      <c r="H839" s="226" t="str">
        <f>IF(E839="","",VLOOKUP(G839,'TONG HOP'!$C$8:$E$799,2,0))</f>
        <v/>
      </c>
      <c r="I839" s="226" t="str">
        <f>IF(B839="","",VLOOKUP(G839,'TONG HOP'!$C$8:$F$799,4,0))</f>
        <v/>
      </c>
      <c r="J839" s="63" t="str">
        <f t="shared" ref="J839:J902" si="165">IF(X839="","",K839-K839*M839)</f>
        <v/>
      </c>
      <c r="K839" s="63" t="str">
        <f t="shared" ref="K839:K902" si="166">IF(AND(X839="",N839="",Q839="",R839=""),"",L839-L839*O839-(L839-L839*O839)*R839)</f>
        <v/>
      </c>
      <c r="L839" s="63">
        <f t="shared" si="160"/>
        <v>0</v>
      </c>
      <c r="M839" s="392" t="str">
        <f>IF(Y839="","",VLOOKUP(G839,'Danh mục CODE'!$D$2:$I$1880,4,0))</f>
        <v/>
      </c>
      <c r="N839" s="484"/>
      <c r="O839" s="392" t="str">
        <f t="shared" si="162"/>
        <v/>
      </c>
      <c r="P839" s="392" t="str">
        <f>IF(Y839="","",VLOOKUP(G839,'Danh mục CODE'!$D$2:$I$1880,5,0))</f>
        <v/>
      </c>
      <c r="Q839" s="392"/>
      <c r="R839" s="392" t="str">
        <f t="shared" si="163"/>
        <v/>
      </c>
      <c r="S839" s="394" t="e">
        <f t="shared" si="164"/>
        <v>#VALUE!</v>
      </c>
      <c r="T839" s="394" t="str">
        <f t="shared" si="157"/>
        <v/>
      </c>
      <c r="U839" s="394" t="str">
        <f t="shared" si="158"/>
        <v/>
      </c>
      <c r="V839" s="424" t="str">
        <f t="shared" si="161"/>
        <v/>
      </c>
      <c r="W839" s="21"/>
      <c r="X839" s="515"/>
      <c r="Y839" s="515"/>
      <c r="Z839" s="513"/>
      <c r="AA839" s="514"/>
    </row>
    <row r="840" spans="1:27">
      <c r="A840" s="50">
        <f t="shared" si="159"/>
        <v>835</v>
      </c>
      <c r="B840" s="580"/>
      <c r="C840" s="23" t="s">
        <v>742</v>
      </c>
      <c r="D840" s="489"/>
      <c r="E840" s="318" t="str">
        <f>IF(G840="","",VLOOKUP(G840,'Danh mục CODE'!$D$2:$J$20064,7,0))</f>
        <v/>
      </c>
      <c r="F840" s="28" t="str">
        <f>IF(E840="","",VLOOKUP(E840,'TONG HOP'!$E$8:$W$1883,19,0))</f>
        <v/>
      </c>
      <c r="G840" s="315"/>
      <c r="H840" s="226" t="str">
        <f>IF(E840="","",VLOOKUP(G840,'TONG HOP'!$C$8:$E$799,2,0))</f>
        <v/>
      </c>
      <c r="I840" s="226" t="str">
        <f>IF(B840="","",VLOOKUP(G840,'TONG HOP'!$C$8:$F$799,4,0))</f>
        <v/>
      </c>
      <c r="J840" s="63" t="str">
        <f t="shared" si="165"/>
        <v/>
      </c>
      <c r="K840" s="63" t="str">
        <f t="shared" si="166"/>
        <v/>
      </c>
      <c r="L840" s="63">
        <f t="shared" si="160"/>
        <v>0</v>
      </c>
      <c r="M840" s="392" t="str">
        <f>IF(Y840="","",VLOOKUP(G840,'Danh mục CODE'!$D$2:$I$1880,4,0))</f>
        <v/>
      </c>
      <c r="N840" s="484"/>
      <c r="O840" s="392" t="str">
        <f t="shared" si="162"/>
        <v/>
      </c>
      <c r="P840" s="392" t="str">
        <f>IF(Y840="","",VLOOKUP(G840,'Danh mục CODE'!$D$2:$I$1880,5,0))</f>
        <v/>
      </c>
      <c r="Q840" s="392"/>
      <c r="R840" s="392" t="str">
        <f t="shared" si="163"/>
        <v/>
      </c>
      <c r="S840" s="394" t="e">
        <f t="shared" si="164"/>
        <v>#VALUE!</v>
      </c>
      <c r="T840" s="394" t="str">
        <f t="shared" si="157"/>
        <v/>
      </c>
      <c r="U840" s="394" t="str">
        <f t="shared" si="158"/>
        <v/>
      </c>
      <c r="V840" s="424" t="str">
        <f t="shared" si="161"/>
        <v/>
      </c>
      <c r="W840" s="21"/>
      <c r="X840" s="515"/>
      <c r="Y840" s="515"/>
      <c r="Z840" s="513"/>
      <c r="AA840" s="514"/>
    </row>
    <row r="841" spans="1:27">
      <c r="A841" s="50">
        <f t="shared" si="159"/>
        <v>836</v>
      </c>
      <c r="B841" s="580"/>
      <c r="C841" s="23" t="s">
        <v>742</v>
      </c>
      <c r="D841" s="489"/>
      <c r="E841" s="318" t="str">
        <f>IF(G841="","",VLOOKUP(G841,'Danh mục CODE'!$D$2:$J$20064,7,0))</f>
        <v/>
      </c>
      <c r="F841" s="28" t="str">
        <f>IF(E841="","",VLOOKUP(E841,'TONG HOP'!$E$8:$W$1883,19,0))</f>
        <v/>
      </c>
      <c r="G841" s="315"/>
      <c r="H841" s="226" t="str">
        <f>IF(E841="","",VLOOKUP(G841,'TONG HOP'!$C$8:$E$799,2,0))</f>
        <v/>
      </c>
      <c r="I841" s="226" t="str">
        <f>IF(B841="","",VLOOKUP(G841,'TONG HOP'!$C$8:$F$799,4,0))</f>
        <v/>
      </c>
      <c r="J841" s="63" t="str">
        <f t="shared" si="165"/>
        <v/>
      </c>
      <c r="K841" s="63" t="str">
        <f t="shared" si="166"/>
        <v/>
      </c>
      <c r="L841" s="63">
        <f t="shared" si="160"/>
        <v>0</v>
      </c>
      <c r="M841" s="392" t="str">
        <f>IF(Y841="","",VLOOKUP(G841,'Danh mục CODE'!$D$2:$I$1880,4,0))</f>
        <v/>
      </c>
      <c r="N841" s="484"/>
      <c r="O841" s="392" t="str">
        <f t="shared" si="162"/>
        <v/>
      </c>
      <c r="P841" s="392" t="str">
        <f>IF(Y841="","",VLOOKUP(G841,'Danh mục CODE'!$D$2:$I$1880,5,0))</f>
        <v/>
      </c>
      <c r="Q841" s="392"/>
      <c r="R841" s="392" t="str">
        <f t="shared" si="163"/>
        <v/>
      </c>
      <c r="S841" s="394" t="e">
        <f t="shared" si="164"/>
        <v>#VALUE!</v>
      </c>
      <c r="T841" s="394" t="str">
        <f t="shared" ref="T841:T904" si="167">IF(X841="","",IF(Q841&lt;P841,K841*Q841,K841*P841))</f>
        <v/>
      </c>
      <c r="U841" s="394" t="str">
        <f t="shared" ref="U841:U904" si="168">IF(X841="","",K841*R841)</f>
        <v/>
      </c>
      <c r="V841" s="424" t="str">
        <f t="shared" si="161"/>
        <v/>
      </c>
      <c r="W841" s="21"/>
      <c r="X841" s="515"/>
      <c r="Y841" s="515"/>
      <c r="Z841" s="513"/>
      <c r="AA841" s="514"/>
    </row>
    <row r="842" spans="1:27">
      <c r="A842" s="50">
        <f t="shared" si="159"/>
        <v>837</v>
      </c>
      <c r="B842" s="580"/>
      <c r="C842" s="23" t="s">
        <v>742</v>
      </c>
      <c r="D842" s="489"/>
      <c r="E842" s="318" t="str">
        <f>IF(G842="","",VLOOKUP(G842,'Danh mục CODE'!$D$2:$J$20064,7,0))</f>
        <v/>
      </c>
      <c r="F842" s="28" t="str">
        <f>IF(E842="","",VLOOKUP(E842,'TONG HOP'!$E$8:$W$1883,19,0))</f>
        <v/>
      </c>
      <c r="G842" s="315"/>
      <c r="H842" s="226" t="str">
        <f>IF(E842="","",VLOOKUP(G842,'TONG HOP'!$C$8:$E$799,2,0))</f>
        <v/>
      </c>
      <c r="I842" s="226" t="str">
        <f>IF(B842="","",VLOOKUP(G842,'TONG HOP'!$C$8:$F$799,4,0))</f>
        <v/>
      </c>
      <c r="J842" s="63" t="str">
        <f t="shared" si="165"/>
        <v/>
      </c>
      <c r="K842" s="63" t="str">
        <f t="shared" si="166"/>
        <v/>
      </c>
      <c r="L842" s="63">
        <f t="shared" si="160"/>
        <v>0</v>
      </c>
      <c r="M842" s="392" t="str">
        <f>IF(Y842="","",VLOOKUP(G842,'Danh mục CODE'!$D$2:$I$1880,4,0))</f>
        <v/>
      </c>
      <c r="N842" s="484"/>
      <c r="O842" s="392" t="str">
        <f t="shared" si="162"/>
        <v/>
      </c>
      <c r="P842" s="392" t="str">
        <f>IF(Y842="","",VLOOKUP(G842,'Danh mục CODE'!$D$2:$I$1880,5,0))</f>
        <v/>
      </c>
      <c r="Q842" s="392"/>
      <c r="R842" s="392" t="str">
        <f t="shared" si="163"/>
        <v/>
      </c>
      <c r="S842" s="394" t="e">
        <f t="shared" si="164"/>
        <v>#VALUE!</v>
      </c>
      <c r="T842" s="394" t="str">
        <f t="shared" si="167"/>
        <v/>
      </c>
      <c r="U842" s="394" t="str">
        <f t="shared" si="168"/>
        <v/>
      </c>
      <c r="V842" s="424" t="str">
        <f t="shared" si="161"/>
        <v/>
      </c>
      <c r="W842" s="21"/>
      <c r="X842" s="515"/>
      <c r="Y842" s="515"/>
      <c r="Z842" s="513"/>
      <c r="AA842" s="514"/>
    </row>
    <row r="843" spans="1:27">
      <c r="A843" s="50">
        <f t="shared" si="159"/>
        <v>838</v>
      </c>
      <c r="B843" s="580"/>
      <c r="C843" s="23" t="s">
        <v>742</v>
      </c>
      <c r="D843" s="489"/>
      <c r="E843" s="318" t="str">
        <f>IF(G843="","",VLOOKUP(G843,'Danh mục CODE'!$D$2:$J$20064,7,0))</f>
        <v/>
      </c>
      <c r="F843" s="28" t="str">
        <f>IF(E843="","",VLOOKUP(E843,'TONG HOP'!$E$8:$W$1883,19,0))</f>
        <v/>
      </c>
      <c r="G843" s="315"/>
      <c r="H843" s="226" t="str">
        <f>IF(E843="","",VLOOKUP(G843,'TONG HOP'!$C$8:$E$799,2,0))</f>
        <v/>
      </c>
      <c r="I843" s="226" t="str">
        <f>IF(B843="","",VLOOKUP(G843,'TONG HOP'!$C$8:$F$799,4,0))</f>
        <v/>
      </c>
      <c r="J843" s="63" t="str">
        <f t="shared" si="165"/>
        <v/>
      </c>
      <c r="K843" s="63" t="str">
        <f t="shared" si="166"/>
        <v/>
      </c>
      <c r="L843" s="63">
        <f t="shared" si="160"/>
        <v>0</v>
      </c>
      <c r="M843" s="392" t="str">
        <f>IF(Y843="","",VLOOKUP(G843,'Danh mục CODE'!$D$2:$I$1880,4,0))</f>
        <v/>
      </c>
      <c r="N843" s="484"/>
      <c r="O843" s="392" t="str">
        <f t="shared" si="162"/>
        <v/>
      </c>
      <c r="P843" s="392" t="str">
        <f>IF(Y843="","",VLOOKUP(G843,'Danh mục CODE'!$D$2:$I$1880,5,0))</f>
        <v/>
      </c>
      <c r="Q843" s="392"/>
      <c r="R843" s="392" t="str">
        <f t="shared" si="163"/>
        <v/>
      </c>
      <c r="S843" s="394" t="e">
        <f t="shared" si="164"/>
        <v>#VALUE!</v>
      </c>
      <c r="T843" s="394" t="str">
        <f t="shared" si="167"/>
        <v/>
      </c>
      <c r="U843" s="394" t="str">
        <f t="shared" si="168"/>
        <v/>
      </c>
      <c r="V843" s="424" t="str">
        <f t="shared" si="161"/>
        <v/>
      </c>
      <c r="W843" s="21"/>
      <c r="X843" s="515"/>
      <c r="Y843" s="515"/>
      <c r="Z843" s="513"/>
      <c r="AA843" s="514"/>
    </row>
    <row r="844" spans="1:27">
      <c r="A844" s="50">
        <f t="shared" si="159"/>
        <v>839</v>
      </c>
      <c r="B844" s="580"/>
      <c r="C844" s="23" t="s">
        <v>742</v>
      </c>
      <c r="D844" s="489"/>
      <c r="E844" s="318" t="str">
        <f>IF(G844="","",VLOOKUP(G844,'Danh mục CODE'!$D$2:$J$20064,7,0))</f>
        <v/>
      </c>
      <c r="F844" s="28" t="str">
        <f>IF(E844="","",VLOOKUP(E844,'TONG HOP'!$E$8:$W$1883,19,0))</f>
        <v/>
      </c>
      <c r="G844" s="315"/>
      <c r="H844" s="226" t="str">
        <f>IF(E844="","",VLOOKUP(G844,'TONG HOP'!$C$8:$E$799,2,0))</f>
        <v/>
      </c>
      <c r="I844" s="226" t="str">
        <f>IF(B844="","",VLOOKUP(G844,'TONG HOP'!$C$8:$F$799,4,0))</f>
        <v/>
      </c>
      <c r="J844" s="63" t="str">
        <f t="shared" si="165"/>
        <v/>
      </c>
      <c r="K844" s="63" t="str">
        <f t="shared" si="166"/>
        <v/>
      </c>
      <c r="L844" s="63">
        <f t="shared" si="160"/>
        <v>0</v>
      </c>
      <c r="M844" s="392" t="str">
        <f>IF(Y844="","",VLOOKUP(G844,'Danh mục CODE'!$D$2:$I$1880,4,0))</f>
        <v/>
      </c>
      <c r="N844" s="484"/>
      <c r="O844" s="392" t="str">
        <f t="shared" si="162"/>
        <v/>
      </c>
      <c r="P844" s="392" t="str">
        <f>IF(Y844="","",VLOOKUP(G844,'Danh mục CODE'!$D$2:$I$1880,5,0))</f>
        <v/>
      </c>
      <c r="Q844" s="392"/>
      <c r="R844" s="392" t="str">
        <f t="shared" si="163"/>
        <v/>
      </c>
      <c r="S844" s="394" t="e">
        <f t="shared" si="164"/>
        <v>#VALUE!</v>
      </c>
      <c r="T844" s="394" t="str">
        <f t="shared" si="167"/>
        <v/>
      </c>
      <c r="U844" s="394" t="str">
        <f t="shared" si="168"/>
        <v/>
      </c>
      <c r="V844" s="424" t="str">
        <f t="shared" si="161"/>
        <v/>
      </c>
      <c r="W844" s="21"/>
      <c r="X844" s="515"/>
      <c r="Y844" s="515"/>
      <c r="Z844" s="513"/>
      <c r="AA844" s="514"/>
    </row>
    <row r="845" spans="1:27">
      <c r="A845" s="50">
        <f t="shared" si="159"/>
        <v>840</v>
      </c>
      <c r="B845" s="580"/>
      <c r="C845" s="23" t="s">
        <v>742</v>
      </c>
      <c r="D845" s="489"/>
      <c r="E845" s="318" t="str">
        <f>IF(G845="","",VLOOKUP(G845,'Danh mục CODE'!$D$2:$J$20064,7,0))</f>
        <v/>
      </c>
      <c r="F845" s="28" t="str">
        <f>IF(E845="","",VLOOKUP(E845,'TONG HOP'!$E$8:$W$1883,19,0))</f>
        <v/>
      </c>
      <c r="G845" s="315"/>
      <c r="H845" s="226" t="str">
        <f>IF(E845="","",VLOOKUP(G845,'TONG HOP'!$C$8:$E$799,2,0))</f>
        <v/>
      </c>
      <c r="I845" s="226" t="str">
        <f>IF(B845="","",VLOOKUP(G845,'TONG HOP'!$C$8:$F$799,4,0))</f>
        <v/>
      </c>
      <c r="J845" s="63" t="str">
        <f t="shared" si="165"/>
        <v/>
      </c>
      <c r="K845" s="63" t="str">
        <f t="shared" si="166"/>
        <v/>
      </c>
      <c r="L845" s="63">
        <f t="shared" si="160"/>
        <v>0</v>
      </c>
      <c r="M845" s="392" t="str">
        <f>IF(Y845="","",VLOOKUP(G845,'Danh mục CODE'!$D$2:$I$1880,4,0))</f>
        <v/>
      </c>
      <c r="N845" s="484"/>
      <c r="O845" s="392" t="str">
        <f t="shared" si="162"/>
        <v/>
      </c>
      <c r="P845" s="392" t="str">
        <f>IF(Y845="","",VLOOKUP(G845,'Danh mục CODE'!$D$2:$I$1880,5,0))</f>
        <v/>
      </c>
      <c r="Q845" s="392"/>
      <c r="R845" s="392" t="str">
        <f t="shared" si="163"/>
        <v/>
      </c>
      <c r="S845" s="394" t="e">
        <f t="shared" si="164"/>
        <v>#VALUE!</v>
      </c>
      <c r="T845" s="394" t="str">
        <f t="shared" si="167"/>
        <v/>
      </c>
      <c r="U845" s="394" t="str">
        <f t="shared" si="168"/>
        <v/>
      </c>
      <c r="V845" s="424" t="str">
        <f t="shared" si="161"/>
        <v/>
      </c>
      <c r="W845" s="21"/>
      <c r="X845" s="515"/>
      <c r="Y845" s="515"/>
      <c r="Z845" s="513"/>
      <c r="AA845" s="514"/>
    </row>
    <row r="846" spans="1:27">
      <c r="A846" s="50">
        <f t="shared" si="159"/>
        <v>841</v>
      </c>
      <c r="B846" s="580"/>
      <c r="C846" s="23" t="s">
        <v>742</v>
      </c>
      <c r="D846" s="489"/>
      <c r="E846" s="318" t="str">
        <f>IF(G846="","",VLOOKUP(G846,'Danh mục CODE'!$D$2:$J$20064,7,0))</f>
        <v/>
      </c>
      <c r="F846" s="28" t="str">
        <f>IF(E846="","",VLOOKUP(E846,'TONG HOP'!$E$8:$W$1883,19,0))</f>
        <v/>
      </c>
      <c r="G846" s="315"/>
      <c r="H846" s="226" t="str">
        <f>IF(E846="","",VLOOKUP(G846,'TONG HOP'!$C$8:$E$799,2,0))</f>
        <v/>
      </c>
      <c r="I846" s="226" t="str">
        <f>IF(B846="","",VLOOKUP(G846,'TONG HOP'!$C$8:$F$799,4,0))</f>
        <v/>
      </c>
      <c r="J846" s="63" t="str">
        <f t="shared" si="165"/>
        <v/>
      </c>
      <c r="K846" s="63" t="str">
        <f t="shared" si="166"/>
        <v/>
      </c>
      <c r="L846" s="63">
        <f t="shared" si="160"/>
        <v>0</v>
      </c>
      <c r="M846" s="392" t="str">
        <f>IF(Y846="","",VLOOKUP(G846,'Danh mục CODE'!$D$2:$I$1880,4,0))</f>
        <v/>
      </c>
      <c r="N846" s="484"/>
      <c r="O846" s="392" t="str">
        <f t="shared" si="162"/>
        <v/>
      </c>
      <c r="P846" s="392" t="str">
        <f>IF(Y846="","",VLOOKUP(G846,'Danh mục CODE'!$D$2:$I$1880,5,0))</f>
        <v/>
      </c>
      <c r="Q846" s="392"/>
      <c r="R846" s="392" t="str">
        <f t="shared" si="163"/>
        <v/>
      </c>
      <c r="S846" s="394" t="e">
        <f t="shared" si="164"/>
        <v>#VALUE!</v>
      </c>
      <c r="T846" s="394" t="str">
        <f t="shared" si="167"/>
        <v/>
      </c>
      <c r="U846" s="394" t="str">
        <f t="shared" si="168"/>
        <v/>
      </c>
      <c r="V846" s="424" t="str">
        <f t="shared" si="161"/>
        <v/>
      </c>
      <c r="W846" s="21"/>
      <c r="X846" s="515"/>
      <c r="Y846" s="515"/>
      <c r="Z846" s="513"/>
      <c r="AA846" s="514"/>
    </row>
    <row r="847" spans="1:27">
      <c r="A847" s="50">
        <f t="shared" si="159"/>
        <v>842</v>
      </c>
      <c r="B847" s="580"/>
      <c r="C847" s="23" t="s">
        <v>742</v>
      </c>
      <c r="D847" s="489"/>
      <c r="E847" s="318" t="str">
        <f>IF(G847="","",VLOOKUP(G847,'Danh mục CODE'!$D$2:$J$20064,7,0))</f>
        <v/>
      </c>
      <c r="F847" s="28" t="str">
        <f>IF(E847="","",VLOOKUP(E847,'TONG HOP'!$E$8:$W$1883,19,0))</f>
        <v/>
      </c>
      <c r="G847" s="315"/>
      <c r="H847" s="226" t="str">
        <f>IF(E847="","",VLOOKUP(G847,'TONG HOP'!$C$8:$E$799,2,0))</f>
        <v/>
      </c>
      <c r="I847" s="226" t="str">
        <f>IF(B847="","",VLOOKUP(G847,'TONG HOP'!$C$8:$F$799,4,0))</f>
        <v/>
      </c>
      <c r="J847" s="63" t="str">
        <f t="shared" si="165"/>
        <v/>
      </c>
      <c r="K847" s="63" t="str">
        <f t="shared" si="166"/>
        <v/>
      </c>
      <c r="L847" s="63">
        <f t="shared" si="160"/>
        <v>0</v>
      </c>
      <c r="M847" s="392" t="str">
        <f>IF(Y847="","",VLOOKUP(G847,'Danh mục CODE'!$D$2:$I$1880,4,0))</f>
        <v/>
      </c>
      <c r="N847" s="484"/>
      <c r="O847" s="392" t="str">
        <f t="shared" si="162"/>
        <v/>
      </c>
      <c r="P847" s="392" t="str">
        <f>IF(Y847="","",VLOOKUP(G847,'Danh mục CODE'!$D$2:$I$1880,5,0))</f>
        <v/>
      </c>
      <c r="Q847" s="392"/>
      <c r="R847" s="392" t="str">
        <f t="shared" si="163"/>
        <v/>
      </c>
      <c r="S847" s="394" t="e">
        <f t="shared" si="164"/>
        <v>#VALUE!</v>
      </c>
      <c r="T847" s="394" t="str">
        <f t="shared" si="167"/>
        <v/>
      </c>
      <c r="U847" s="394" t="str">
        <f t="shared" si="168"/>
        <v/>
      </c>
      <c r="V847" s="424" t="str">
        <f t="shared" si="161"/>
        <v/>
      </c>
      <c r="W847" s="21"/>
      <c r="X847" s="515"/>
      <c r="Y847" s="515"/>
      <c r="Z847" s="513"/>
      <c r="AA847" s="514"/>
    </row>
    <row r="848" spans="1:27">
      <c r="A848" s="50">
        <f t="shared" si="159"/>
        <v>843</v>
      </c>
      <c r="B848" s="580"/>
      <c r="C848" s="23" t="s">
        <v>742</v>
      </c>
      <c r="D848" s="489"/>
      <c r="E848" s="318" t="str">
        <f>IF(G848="","",VLOOKUP(G848,'Danh mục CODE'!$D$2:$J$20064,7,0))</f>
        <v/>
      </c>
      <c r="F848" s="28" t="str">
        <f>IF(E848="","",VLOOKUP(E848,'TONG HOP'!$E$8:$W$1883,19,0))</f>
        <v/>
      </c>
      <c r="G848" s="315"/>
      <c r="H848" s="226" t="str">
        <f>IF(E848="","",VLOOKUP(G848,'TONG HOP'!$C$8:$E$799,2,0))</f>
        <v/>
      </c>
      <c r="I848" s="226" t="str">
        <f>IF(B848="","",VLOOKUP(G848,'TONG HOP'!$C$8:$F$799,4,0))</f>
        <v/>
      </c>
      <c r="J848" s="63" t="str">
        <f t="shared" si="165"/>
        <v/>
      </c>
      <c r="K848" s="63" t="str">
        <f t="shared" si="166"/>
        <v/>
      </c>
      <c r="L848" s="63">
        <f t="shared" si="160"/>
        <v>0</v>
      </c>
      <c r="M848" s="392" t="str">
        <f>IF(Y848="","",VLOOKUP(G848,'Danh mục CODE'!$D$2:$I$1880,4,0))</f>
        <v/>
      </c>
      <c r="N848" s="484"/>
      <c r="O848" s="392" t="str">
        <f t="shared" si="162"/>
        <v/>
      </c>
      <c r="P848" s="392" t="str">
        <f>IF(Y848="","",VLOOKUP(G848,'Danh mục CODE'!$D$2:$I$1880,5,0))</f>
        <v/>
      </c>
      <c r="Q848" s="392"/>
      <c r="R848" s="392" t="str">
        <f t="shared" si="163"/>
        <v/>
      </c>
      <c r="S848" s="394" t="e">
        <f t="shared" si="164"/>
        <v>#VALUE!</v>
      </c>
      <c r="T848" s="394" t="str">
        <f t="shared" si="167"/>
        <v/>
      </c>
      <c r="U848" s="394" t="str">
        <f t="shared" si="168"/>
        <v/>
      </c>
      <c r="V848" s="424" t="str">
        <f t="shared" si="161"/>
        <v/>
      </c>
      <c r="W848" s="21"/>
      <c r="X848" s="515"/>
      <c r="Y848" s="515"/>
      <c r="Z848" s="513"/>
      <c r="AA848" s="514"/>
    </row>
    <row r="849" spans="1:27">
      <c r="A849" s="50">
        <f t="shared" si="159"/>
        <v>844</v>
      </c>
      <c r="B849" s="580"/>
      <c r="C849" s="23" t="s">
        <v>742</v>
      </c>
      <c r="D849" s="489"/>
      <c r="E849" s="318" t="str">
        <f>IF(G849="","",VLOOKUP(G849,'Danh mục CODE'!$D$2:$J$20064,7,0))</f>
        <v/>
      </c>
      <c r="F849" s="28" t="str">
        <f>IF(E849="","",VLOOKUP(E849,'TONG HOP'!$E$8:$W$1883,19,0))</f>
        <v/>
      </c>
      <c r="G849" s="315"/>
      <c r="H849" s="226" t="str">
        <f>IF(E849="","",VLOOKUP(G849,'TONG HOP'!$C$8:$E$799,2,0))</f>
        <v/>
      </c>
      <c r="I849" s="226" t="str">
        <f>IF(B849="","",VLOOKUP(G849,'TONG HOP'!$C$8:$F$799,4,0))</f>
        <v/>
      </c>
      <c r="J849" s="63" t="str">
        <f t="shared" si="165"/>
        <v/>
      </c>
      <c r="K849" s="63" t="str">
        <f t="shared" si="166"/>
        <v/>
      </c>
      <c r="L849" s="63">
        <f t="shared" si="160"/>
        <v>0</v>
      </c>
      <c r="M849" s="392" t="str">
        <f>IF(Y849="","",VLOOKUP(G849,'Danh mục CODE'!$D$2:$I$1880,4,0))</f>
        <v/>
      </c>
      <c r="N849" s="484"/>
      <c r="O849" s="392" t="str">
        <f t="shared" si="162"/>
        <v/>
      </c>
      <c r="P849" s="392" t="str">
        <f>IF(Y849="","",VLOOKUP(G849,'Danh mục CODE'!$D$2:$I$1880,5,0))</f>
        <v/>
      </c>
      <c r="Q849" s="392"/>
      <c r="R849" s="392" t="str">
        <f t="shared" si="163"/>
        <v/>
      </c>
      <c r="S849" s="394" t="e">
        <f t="shared" si="164"/>
        <v>#VALUE!</v>
      </c>
      <c r="T849" s="394" t="str">
        <f t="shared" si="167"/>
        <v/>
      </c>
      <c r="U849" s="394" t="str">
        <f t="shared" si="168"/>
        <v/>
      </c>
      <c r="V849" s="424" t="str">
        <f t="shared" si="161"/>
        <v/>
      </c>
      <c r="W849" s="21"/>
      <c r="X849" s="515"/>
      <c r="Y849" s="515"/>
      <c r="Z849" s="513"/>
      <c r="AA849" s="514"/>
    </row>
    <row r="850" spans="1:27">
      <c r="A850" s="50">
        <f t="shared" si="159"/>
        <v>845</v>
      </c>
      <c r="B850" s="580"/>
      <c r="C850" s="23" t="s">
        <v>742</v>
      </c>
      <c r="D850" s="489"/>
      <c r="E850" s="318" t="str">
        <f>IF(G850="","",VLOOKUP(G850,'Danh mục CODE'!$D$2:$J$20064,7,0))</f>
        <v/>
      </c>
      <c r="F850" s="28" t="str">
        <f>IF(E850="","",VLOOKUP(E850,'TONG HOP'!$E$8:$W$1883,19,0))</f>
        <v/>
      </c>
      <c r="G850" s="315"/>
      <c r="H850" s="226" t="str">
        <f>IF(E850="","",VLOOKUP(G850,'TONG HOP'!$C$8:$E$799,2,0))</f>
        <v/>
      </c>
      <c r="I850" s="226" t="str">
        <f>IF(B850="","",VLOOKUP(G850,'TONG HOP'!$C$8:$F$799,4,0))</f>
        <v/>
      </c>
      <c r="J850" s="63" t="str">
        <f t="shared" si="165"/>
        <v/>
      </c>
      <c r="K850" s="63" t="str">
        <f t="shared" si="166"/>
        <v/>
      </c>
      <c r="L850" s="63">
        <f t="shared" si="160"/>
        <v>0</v>
      </c>
      <c r="M850" s="392" t="str">
        <f>IF(Y850="","",VLOOKUP(G850,'Danh mục CODE'!$D$2:$I$1880,4,0))</f>
        <v/>
      </c>
      <c r="N850" s="484"/>
      <c r="O850" s="392" t="str">
        <f t="shared" si="162"/>
        <v/>
      </c>
      <c r="P850" s="392" t="str">
        <f>IF(Y850="","",VLOOKUP(G850,'Danh mục CODE'!$D$2:$I$1880,5,0))</f>
        <v/>
      </c>
      <c r="Q850" s="392"/>
      <c r="R850" s="392" t="str">
        <f t="shared" si="163"/>
        <v/>
      </c>
      <c r="S850" s="394" t="e">
        <f t="shared" si="164"/>
        <v>#VALUE!</v>
      </c>
      <c r="T850" s="394" t="str">
        <f t="shared" si="167"/>
        <v/>
      </c>
      <c r="U850" s="394" t="str">
        <f t="shared" si="168"/>
        <v/>
      </c>
      <c r="V850" s="424" t="str">
        <f t="shared" si="161"/>
        <v/>
      </c>
      <c r="W850" s="21"/>
      <c r="X850" s="515"/>
      <c r="Y850" s="515"/>
      <c r="Z850" s="513"/>
      <c r="AA850" s="514"/>
    </row>
    <row r="851" spans="1:27">
      <c r="A851" s="50">
        <f t="shared" ref="A851:A914" si="169">A850+1</f>
        <v>846</v>
      </c>
      <c r="B851" s="580"/>
      <c r="C851" s="23" t="s">
        <v>742</v>
      </c>
      <c r="D851" s="489"/>
      <c r="E851" s="318" t="str">
        <f>IF(G851="","",VLOOKUP(G851,'Danh mục CODE'!$D$2:$J$20064,7,0))</f>
        <v/>
      </c>
      <c r="F851" s="28" t="str">
        <f>IF(E851="","",VLOOKUP(E851,'TONG HOP'!$E$8:$W$1883,19,0))</f>
        <v/>
      </c>
      <c r="G851" s="315"/>
      <c r="H851" s="226" t="str">
        <f>IF(E851="","",VLOOKUP(G851,'TONG HOP'!$C$8:$E$799,2,0))</f>
        <v/>
      </c>
      <c r="I851" s="226" t="str">
        <f>IF(B851="","",VLOOKUP(G851,'TONG HOP'!$C$8:$F$799,4,0))</f>
        <v/>
      </c>
      <c r="J851" s="63" t="str">
        <f t="shared" si="165"/>
        <v/>
      </c>
      <c r="K851" s="63" t="str">
        <f t="shared" si="166"/>
        <v/>
      </c>
      <c r="L851" s="63">
        <f t="shared" si="160"/>
        <v>0</v>
      </c>
      <c r="M851" s="392" t="str">
        <f>IF(Y851="","",VLOOKUP(G851,'Danh mục CODE'!$D$2:$I$1880,4,0))</f>
        <v/>
      </c>
      <c r="N851" s="484"/>
      <c r="O851" s="392" t="str">
        <f t="shared" si="162"/>
        <v/>
      </c>
      <c r="P851" s="392" t="str">
        <f>IF(Y851="","",VLOOKUP(G851,'Danh mục CODE'!$D$2:$I$1880,5,0))</f>
        <v/>
      </c>
      <c r="Q851" s="392"/>
      <c r="R851" s="392" t="str">
        <f t="shared" si="163"/>
        <v/>
      </c>
      <c r="S851" s="394" t="e">
        <f t="shared" si="164"/>
        <v>#VALUE!</v>
      </c>
      <c r="T851" s="394" t="str">
        <f t="shared" si="167"/>
        <v/>
      </c>
      <c r="U851" s="394" t="str">
        <f t="shared" si="168"/>
        <v/>
      </c>
      <c r="V851" s="424" t="str">
        <f t="shared" si="161"/>
        <v/>
      </c>
      <c r="W851" s="21"/>
      <c r="X851" s="515"/>
      <c r="Y851" s="515"/>
      <c r="Z851" s="513"/>
      <c r="AA851" s="514"/>
    </row>
    <row r="852" spans="1:27">
      <c r="A852" s="50">
        <f t="shared" si="169"/>
        <v>847</v>
      </c>
      <c r="B852" s="580"/>
      <c r="C852" s="23" t="s">
        <v>742</v>
      </c>
      <c r="D852" s="489"/>
      <c r="E852" s="318" t="str">
        <f>IF(G852="","",VLOOKUP(G852,'Danh mục CODE'!$D$2:$J$20064,7,0))</f>
        <v/>
      </c>
      <c r="F852" s="28" t="str">
        <f>IF(E852="","",VLOOKUP(E852,'TONG HOP'!$E$8:$W$1883,19,0))</f>
        <v/>
      </c>
      <c r="G852" s="315"/>
      <c r="H852" s="226" t="str">
        <f>IF(E852="","",VLOOKUP(G852,'TONG HOP'!$C$8:$E$799,2,0))</f>
        <v/>
      </c>
      <c r="I852" s="226" t="str">
        <f>IF(B852="","",VLOOKUP(G852,'TONG HOP'!$C$8:$F$799,4,0))</f>
        <v/>
      </c>
      <c r="J852" s="63" t="str">
        <f t="shared" si="165"/>
        <v/>
      </c>
      <c r="K852" s="63" t="str">
        <f t="shared" si="166"/>
        <v/>
      </c>
      <c r="L852" s="63">
        <f t="shared" si="160"/>
        <v>0</v>
      </c>
      <c r="M852" s="392" t="str">
        <f>IF(Y852="","",VLOOKUP(G852,'Danh mục CODE'!$D$2:$I$1880,4,0))</f>
        <v/>
      </c>
      <c r="N852" s="484"/>
      <c r="O852" s="392" t="str">
        <f t="shared" si="162"/>
        <v/>
      </c>
      <c r="P852" s="392" t="str">
        <f>IF(Y852="","",VLOOKUP(G852,'Danh mục CODE'!$D$2:$I$1880,5,0))</f>
        <v/>
      </c>
      <c r="Q852" s="392"/>
      <c r="R852" s="392" t="str">
        <f t="shared" si="163"/>
        <v/>
      </c>
      <c r="S852" s="394" t="e">
        <f t="shared" si="164"/>
        <v>#VALUE!</v>
      </c>
      <c r="T852" s="394" t="str">
        <f t="shared" si="167"/>
        <v/>
      </c>
      <c r="U852" s="394" t="str">
        <f t="shared" si="168"/>
        <v/>
      </c>
      <c r="V852" s="424" t="str">
        <f t="shared" si="161"/>
        <v/>
      </c>
      <c r="W852" s="21"/>
      <c r="X852" s="515"/>
      <c r="Y852" s="515"/>
      <c r="Z852" s="513"/>
      <c r="AA852" s="514"/>
    </row>
    <row r="853" spans="1:27">
      <c r="A853" s="50">
        <f t="shared" si="169"/>
        <v>848</v>
      </c>
      <c r="B853" s="580"/>
      <c r="C853" s="23" t="s">
        <v>742</v>
      </c>
      <c r="D853" s="489"/>
      <c r="E853" s="318" t="str">
        <f>IF(G853="","",VLOOKUP(G853,'Danh mục CODE'!$D$2:$J$20064,7,0))</f>
        <v/>
      </c>
      <c r="F853" s="28" t="str">
        <f>IF(E853="","",VLOOKUP(E853,'TONG HOP'!$E$8:$W$1883,19,0))</f>
        <v/>
      </c>
      <c r="G853" s="315"/>
      <c r="H853" s="226" t="str">
        <f>IF(E853="","",VLOOKUP(G853,'TONG HOP'!$C$8:$E$799,2,0))</f>
        <v/>
      </c>
      <c r="I853" s="226" t="str">
        <f>IF(B853="","",VLOOKUP(G853,'TONG HOP'!$C$8:$F$799,4,0))</f>
        <v/>
      </c>
      <c r="J853" s="63" t="str">
        <f t="shared" si="165"/>
        <v/>
      </c>
      <c r="K853" s="63" t="str">
        <f t="shared" si="166"/>
        <v/>
      </c>
      <c r="L853" s="63">
        <f t="shared" ref="L853:L916" si="170">X853-Y853</f>
        <v>0</v>
      </c>
      <c r="M853" s="392" t="str">
        <f>IF(Y853="","",VLOOKUP(G853,'Danh mục CODE'!$D$2:$I$1880,4,0))</f>
        <v/>
      </c>
      <c r="N853" s="484"/>
      <c r="O853" s="392" t="str">
        <f t="shared" ref="O853:O916" si="171">IF(X853="","",IF(M853-N853&lt;0,-(M853-N853),0))</f>
        <v/>
      </c>
      <c r="P853" s="392" t="str">
        <f>IF(Y853="","",VLOOKUP(G853,'Danh mục CODE'!$D$2:$I$1880,5,0))</f>
        <v/>
      </c>
      <c r="Q853" s="392"/>
      <c r="R853" s="392" t="str">
        <f t="shared" ref="R853:R916" si="172">IF(X853="","",IF(P853-Q853&lt;0,-(P853-Q853),0))</f>
        <v/>
      </c>
      <c r="S853" s="394" t="e">
        <f t="shared" ref="S853:S916" si="173">IF(T853=0,"",J853-T853-U853)</f>
        <v>#VALUE!</v>
      </c>
      <c r="T853" s="394" t="str">
        <f t="shared" si="167"/>
        <v/>
      </c>
      <c r="U853" s="394" t="str">
        <f t="shared" si="168"/>
        <v/>
      </c>
      <c r="V853" s="424" t="str">
        <f t="shared" ref="V853:V916" si="174">IF(X853="","",J853-S853-T853-U853)</f>
        <v/>
      </c>
      <c r="W853" s="21"/>
      <c r="X853" s="515"/>
      <c r="Y853" s="515"/>
      <c r="Z853" s="513"/>
      <c r="AA853" s="514"/>
    </row>
    <row r="854" spans="1:27">
      <c r="A854" s="50">
        <f t="shared" si="169"/>
        <v>849</v>
      </c>
      <c r="B854" s="580"/>
      <c r="C854" s="23" t="s">
        <v>742</v>
      </c>
      <c r="D854" s="489"/>
      <c r="E854" s="318" t="str">
        <f>IF(G854="","",VLOOKUP(G854,'Danh mục CODE'!$D$2:$J$20064,7,0))</f>
        <v/>
      </c>
      <c r="F854" s="28" t="str">
        <f>IF(E854="","",VLOOKUP(E854,'TONG HOP'!$E$8:$W$1883,19,0))</f>
        <v/>
      </c>
      <c r="G854" s="315"/>
      <c r="H854" s="226" t="str">
        <f>IF(E854="","",VLOOKUP(G854,'TONG HOP'!$C$8:$E$799,2,0))</f>
        <v/>
      </c>
      <c r="I854" s="226" t="str">
        <f>IF(B854="","",VLOOKUP(G854,'TONG HOP'!$C$8:$F$799,4,0))</f>
        <v/>
      </c>
      <c r="J854" s="63" t="str">
        <f t="shared" si="165"/>
        <v/>
      </c>
      <c r="K854" s="63" t="str">
        <f t="shared" si="166"/>
        <v/>
      </c>
      <c r="L854" s="63">
        <f t="shared" si="170"/>
        <v>0</v>
      </c>
      <c r="M854" s="392" t="str">
        <f>IF(Y854="","",VLOOKUP(G854,'Danh mục CODE'!$D$2:$I$1880,4,0))</f>
        <v/>
      </c>
      <c r="N854" s="484"/>
      <c r="O854" s="392" t="str">
        <f t="shared" si="171"/>
        <v/>
      </c>
      <c r="P854" s="392" t="str">
        <f>IF(Y854="","",VLOOKUP(G854,'Danh mục CODE'!$D$2:$I$1880,5,0))</f>
        <v/>
      </c>
      <c r="Q854" s="392"/>
      <c r="R854" s="392" t="str">
        <f t="shared" si="172"/>
        <v/>
      </c>
      <c r="S854" s="394" t="e">
        <f t="shared" si="173"/>
        <v>#VALUE!</v>
      </c>
      <c r="T854" s="394" t="str">
        <f t="shared" si="167"/>
        <v/>
      </c>
      <c r="U854" s="394" t="str">
        <f t="shared" si="168"/>
        <v/>
      </c>
      <c r="V854" s="424" t="str">
        <f t="shared" si="174"/>
        <v/>
      </c>
      <c r="W854" s="21"/>
      <c r="X854" s="515"/>
      <c r="Y854" s="515"/>
      <c r="Z854" s="513"/>
      <c r="AA854" s="514"/>
    </row>
    <row r="855" spans="1:27">
      <c r="A855" s="50">
        <f t="shared" si="169"/>
        <v>850</v>
      </c>
      <c r="B855" s="580"/>
      <c r="C855" s="23" t="s">
        <v>742</v>
      </c>
      <c r="D855" s="489"/>
      <c r="E855" s="318" t="str">
        <f>IF(G855="","",VLOOKUP(G855,'Danh mục CODE'!$D$2:$J$20064,7,0))</f>
        <v/>
      </c>
      <c r="F855" s="28" t="str">
        <f>IF(E855="","",VLOOKUP(E855,'TONG HOP'!$E$8:$W$1883,19,0))</f>
        <v/>
      </c>
      <c r="G855" s="315"/>
      <c r="H855" s="226" t="str">
        <f>IF(E855="","",VLOOKUP(G855,'TONG HOP'!$C$8:$E$799,2,0))</f>
        <v/>
      </c>
      <c r="I855" s="226" t="str">
        <f>IF(B855="","",VLOOKUP(G855,'TONG HOP'!$C$8:$F$799,4,0))</f>
        <v/>
      </c>
      <c r="J855" s="63" t="str">
        <f t="shared" si="165"/>
        <v/>
      </c>
      <c r="K855" s="63" t="str">
        <f t="shared" si="166"/>
        <v/>
      </c>
      <c r="L855" s="63">
        <f t="shared" si="170"/>
        <v>0</v>
      </c>
      <c r="M855" s="392" t="str">
        <f>IF(Y855="","",VLOOKUP(G855,'Danh mục CODE'!$D$2:$I$1880,4,0))</f>
        <v/>
      </c>
      <c r="N855" s="484"/>
      <c r="O855" s="392" t="str">
        <f t="shared" si="171"/>
        <v/>
      </c>
      <c r="P855" s="392" t="str">
        <f>IF(Y855="","",VLOOKUP(G855,'Danh mục CODE'!$D$2:$I$1880,5,0))</f>
        <v/>
      </c>
      <c r="Q855" s="392"/>
      <c r="R855" s="392" t="str">
        <f t="shared" si="172"/>
        <v/>
      </c>
      <c r="S855" s="394" t="e">
        <f t="shared" si="173"/>
        <v>#VALUE!</v>
      </c>
      <c r="T855" s="394" t="str">
        <f t="shared" si="167"/>
        <v/>
      </c>
      <c r="U855" s="394" t="str">
        <f t="shared" si="168"/>
        <v/>
      </c>
      <c r="V855" s="424" t="str">
        <f t="shared" si="174"/>
        <v/>
      </c>
      <c r="W855" s="21"/>
      <c r="X855" s="515"/>
      <c r="Y855" s="515"/>
      <c r="Z855" s="513"/>
      <c r="AA855" s="514"/>
    </row>
    <row r="856" spans="1:27">
      <c r="A856" s="50">
        <f t="shared" si="169"/>
        <v>851</v>
      </c>
      <c r="B856" s="580"/>
      <c r="C856" s="23" t="s">
        <v>742</v>
      </c>
      <c r="D856" s="489"/>
      <c r="E856" s="318" t="str">
        <f>IF(G856="","",VLOOKUP(G856,'Danh mục CODE'!$D$2:$J$20064,7,0))</f>
        <v/>
      </c>
      <c r="F856" s="28" t="str">
        <f>IF(E856="","",VLOOKUP(E856,'TONG HOP'!$E$8:$W$1883,19,0))</f>
        <v/>
      </c>
      <c r="G856" s="315"/>
      <c r="H856" s="226" t="str">
        <f>IF(E856="","",VLOOKUP(G856,'TONG HOP'!$C$8:$E$799,2,0))</f>
        <v/>
      </c>
      <c r="I856" s="226" t="str">
        <f>IF(B856="","",VLOOKUP(G856,'TONG HOP'!$C$8:$F$799,4,0))</f>
        <v/>
      </c>
      <c r="J856" s="63" t="str">
        <f t="shared" si="165"/>
        <v/>
      </c>
      <c r="K856" s="63" t="str">
        <f t="shared" si="166"/>
        <v/>
      </c>
      <c r="L856" s="63">
        <f t="shared" si="170"/>
        <v>0</v>
      </c>
      <c r="M856" s="392" t="str">
        <f>IF(Y856="","",VLOOKUP(G856,'Danh mục CODE'!$D$2:$I$1880,4,0))</f>
        <v/>
      </c>
      <c r="N856" s="484"/>
      <c r="O856" s="392" t="str">
        <f t="shared" si="171"/>
        <v/>
      </c>
      <c r="P856" s="392" t="str">
        <f>IF(Y856="","",VLOOKUP(G856,'Danh mục CODE'!$D$2:$I$1880,5,0))</f>
        <v/>
      </c>
      <c r="Q856" s="392"/>
      <c r="R856" s="392" t="str">
        <f t="shared" si="172"/>
        <v/>
      </c>
      <c r="S856" s="394" t="e">
        <f t="shared" si="173"/>
        <v>#VALUE!</v>
      </c>
      <c r="T856" s="394" t="str">
        <f t="shared" si="167"/>
        <v/>
      </c>
      <c r="U856" s="394" t="str">
        <f t="shared" si="168"/>
        <v/>
      </c>
      <c r="V856" s="424" t="str">
        <f t="shared" si="174"/>
        <v/>
      </c>
      <c r="W856" s="21"/>
      <c r="X856" s="515"/>
      <c r="Y856" s="515"/>
      <c r="Z856" s="513"/>
      <c r="AA856" s="514"/>
    </row>
    <row r="857" spans="1:27">
      <c r="A857" s="50">
        <f t="shared" si="169"/>
        <v>852</v>
      </c>
      <c r="B857" s="580"/>
      <c r="C857" s="23" t="s">
        <v>742</v>
      </c>
      <c r="D857" s="489"/>
      <c r="E857" s="318" t="str">
        <f>IF(G857="","",VLOOKUP(G857,'Danh mục CODE'!$D$2:$J$20064,7,0))</f>
        <v/>
      </c>
      <c r="F857" s="28" t="str">
        <f>IF(E857="","",VLOOKUP(E857,'TONG HOP'!$E$8:$W$1883,19,0))</f>
        <v/>
      </c>
      <c r="G857" s="315"/>
      <c r="H857" s="226" t="str">
        <f>IF(E857="","",VLOOKUP(G857,'TONG HOP'!$C$8:$E$799,2,0))</f>
        <v/>
      </c>
      <c r="I857" s="226" t="str">
        <f>IF(B857="","",VLOOKUP(G857,'TONG HOP'!$C$8:$F$799,4,0))</f>
        <v/>
      </c>
      <c r="J857" s="63" t="str">
        <f t="shared" si="165"/>
        <v/>
      </c>
      <c r="K857" s="63" t="str">
        <f t="shared" si="166"/>
        <v/>
      </c>
      <c r="L857" s="63">
        <f t="shared" si="170"/>
        <v>0</v>
      </c>
      <c r="M857" s="392" t="str">
        <f>IF(Y857="","",VLOOKUP(G857,'Danh mục CODE'!$D$2:$I$1880,4,0))</f>
        <v/>
      </c>
      <c r="N857" s="484"/>
      <c r="O857" s="392" t="str">
        <f t="shared" si="171"/>
        <v/>
      </c>
      <c r="P857" s="392" t="str">
        <f>IF(Y857="","",VLOOKUP(G857,'Danh mục CODE'!$D$2:$I$1880,5,0))</f>
        <v/>
      </c>
      <c r="Q857" s="392"/>
      <c r="R857" s="392" t="str">
        <f t="shared" si="172"/>
        <v/>
      </c>
      <c r="S857" s="394" t="e">
        <f t="shared" si="173"/>
        <v>#VALUE!</v>
      </c>
      <c r="T857" s="394" t="str">
        <f t="shared" si="167"/>
        <v/>
      </c>
      <c r="U857" s="394" t="str">
        <f t="shared" si="168"/>
        <v/>
      </c>
      <c r="V857" s="424" t="str">
        <f t="shared" si="174"/>
        <v/>
      </c>
      <c r="W857" s="21"/>
      <c r="X857" s="515"/>
      <c r="Y857" s="515"/>
      <c r="Z857" s="513"/>
      <c r="AA857" s="514"/>
    </row>
    <row r="858" spans="1:27">
      <c r="A858" s="50">
        <f t="shared" si="169"/>
        <v>853</v>
      </c>
      <c r="B858" s="580"/>
      <c r="C858" s="23" t="s">
        <v>742</v>
      </c>
      <c r="D858" s="489"/>
      <c r="E858" s="318" t="str">
        <f>IF(G858="","",VLOOKUP(G858,'Danh mục CODE'!$D$2:$J$20064,7,0))</f>
        <v/>
      </c>
      <c r="F858" s="28" t="str">
        <f>IF(E858="","",VLOOKUP(E858,'TONG HOP'!$E$8:$W$1883,19,0))</f>
        <v/>
      </c>
      <c r="G858" s="315"/>
      <c r="H858" s="226" t="str">
        <f>IF(E858="","",VLOOKUP(G858,'TONG HOP'!$C$8:$E$799,2,0))</f>
        <v/>
      </c>
      <c r="I858" s="226" t="str">
        <f>IF(B858="","",VLOOKUP(G858,'TONG HOP'!$C$8:$F$799,4,0))</f>
        <v/>
      </c>
      <c r="J858" s="63" t="str">
        <f t="shared" si="165"/>
        <v/>
      </c>
      <c r="K858" s="63" t="str">
        <f t="shared" si="166"/>
        <v/>
      </c>
      <c r="L858" s="63">
        <f t="shared" si="170"/>
        <v>0</v>
      </c>
      <c r="M858" s="392" t="str">
        <f>IF(Y858="","",VLOOKUP(G858,'Danh mục CODE'!$D$2:$I$1880,4,0))</f>
        <v/>
      </c>
      <c r="N858" s="484"/>
      <c r="O858" s="392" t="str">
        <f t="shared" si="171"/>
        <v/>
      </c>
      <c r="P858" s="392" t="str">
        <f>IF(Y858="","",VLOOKUP(G858,'Danh mục CODE'!$D$2:$I$1880,5,0))</f>
        <v/>
      </c>
      <c r="Q858" s="392"/>
      <c r="R858" s="392" t="str">
        <f t="shared" si="172"/>
        <v/>
      </c>
      <c r="S858" s="394" t="e">
        <f t="shared" si="173"/>
        <v>#VALUE!</v>
      </c>
      <c r="T858" s="394" t="str">
        <f t="shared" si="167"/>
        <v/>
      </c>
      <c r="U858" s="394" t="str">
        <f t="shared" si="168"/>
        <v/>
      </c>
      <c r="V858" s="424" t="str">
        <f t="shared" si="174"/>
        <v/>
      </c>
      <c r="W858" s="21"/>
      <c r="X858" s="515"/>
      <c r="Y858" s="515"/>
      <c r="Z858" s="513"/>
      <c r="AA858" s="514"/>
    </row>
    <row r="859" spans="1:27">
      <c r="A859" s="50">
        <f t="shared" si="169"/>
        <v>854</v>
      </c>
      <c r="B859" s="580"/>
      <c r="C859" s="23" t="s">
        <v>742</v>
      </c>
      <c r="D859" s="489"/>
      <c r="E859" s="318" t="str">
        <f>IF(G859="","",VLOOKUP(G859,'Danh mục CODE'!$D$2:$J$20064,7,0))</f>
        <v/>
      </c>
      <c r="F859" s="28" t="str">
        <f>IF(E859="","",VLOOKUP(E859,'TONG HOP'!$E$8:$W$1883,19,0))</f>
        <v/>
      </c>
      <c r="G859" s="315"/>
      <c r="H859" s="226" t="str">
        <f>IF(E859="","",VLOOKUP(G859,'TONG HOP'!$C$8:$E$799,2,0))</f>
        <v/>
      </c>
      <c r="I859" s="226" t="str">
        <f>IF(B859="","",VLOOKUP(G859,'TONG HOP'!$C$8:$F$799,4,0))</f>
        <v/>
      </c>
      <c r="J859" s="63" t="str">
        <f t="shared" si="165"/>
        <v/>
      </c>
      <c r="K859" s="63" t="str">
        <f t="shared" si="166"/>
        <v/>
      </c>
      <c r="L859" s="63">
        <f t="shared" si="170"/>
        <v>0</v>
      </c>
      <c r="M859" s="392" t="str">
        <f>IF(Y859="","",VLOOKUP(G859,'Danh mục CODE'!$D$2:$I$1880,4,0))</f>
        <v/>
      </c>
      <c r="N859" s="484"/>
      <c r="O859" s="392" t="str">
        <f t="shared" si="171"/>
        <v/>
      </c>
      <c r="P859" s="392" t="str">
        <f>IF(Y859="","",VLOOKUP(G859,'Danh mục CODE'!$D$2:$I$1880,5,0))</f>
        <v/>
      </c>
      <c r="Q859" s="392"/>
      <c r="R859" s="392" t="str">
        <f t="shared" si="172"/>
        <v/>
      </c>
      <c r="S859" s="394" t="e">
        <f t="shared" si="173"/>
        <v>#VALUE!</v>
      </c>
      <c r="T859" s="394" t="str">
        <f t="shared" si="167"/>
        <v/>
      </c>
      <c r="U859" s="394" t="str">
        <f t="shared" si="168"/>
        <v/>
      </c>
      <c r="V859" s="424" t="str">
        <f t="shared" si="174"/>
        <v/>
      </c>
      <c r="W859" s="21"/>
      <c r="X859" s="515"/>
      <c r="Y859" s="515"/>
      <c r="Z859" s="513"/>
      <c r="AA859" s="514"/>
    </row>
    <row r="860" spans="1:27">
      <c r="A860" s="50">
        <f t="shared" si="169"/>
        <v>855</v>
      </c>
      <c r="B860" s="580"/>
      <c r="C860" s="23" t="s">
        <v>742</v>
      </c>
      <c r="D860" s="489"/>
      <c r="E860" s="318" t="str">
        <f>IF(G860="","",VLOOKUP(G860,'Danh mục CODE'!$D$2:$J$20064,7,0))</f>
        <v/>
      </c>
      <c r="F860" s="28" t="str">
        <f>IF(E860="","",VLOOKUP(E860,'TONG HOP'!$E$8:$W$1883,19,0))</f>
        <v/>
      </c>
      <c r="G860" s="315"/>
      <c r="H860" s="226" t="str">
        <f>IF(E860="","",VLOOKUP(G860,'TONG HOP'!$C$8:$E$799,2,0))</f>
        <v/>
      </c>
      <c r="I860" s="226" t="str">
        <f>IF(B860="","",VLOOKUP(G860,'TONG HOP'!$C$8:$F$799,4,0))</f>
        <v/>
      </c>
      <c r="J860" s="63" t="str">
        <f t="shared" si="165"/>
        <v/>
      </c>
      <c r="K860" s="63" t="str">
        <f t="shared" si="166"/>
        <v/>
      </c>
      <c r="L860" s="63">
        <f t="shared" si="170"/>
        <v>0</v>
      </c>
      <c r="M860" s="392" t="str">
        <f>IF(Y860="","",VLOOKUP(G860,'Danh mục CODE'!$D$2:$I$1880,4,0))</f>
        <v/>
      </c>
      <c r="N860" s="484"/>
      <c r="O860" s="392" t="str">
        <f t="shared" si="171"/>
        <v/>
      </c>
      <c r="P860" s="392" t="str">
        <f>IF(Y860="","",VLOOKUP(G860,'Danh mục CODE'!$D$2:$I$1880,5,0))</f>
        <v/>
      </c>
      <c r="Q860" s="392"/>
      <c r="R860" s="392" t="str">
        <f t="shared" si="172"/>
        <v/>
      </c>
      <c r="S860" s="394" t="e">
        <f t="shared" si="173"/>
        <v>#VALUE!</v>
      </c>
      <c r="T860" s="394" t="str">
        <f t="shared" si="167"/>
        <v/>
      </c>
      <c r="U860" s="394" t="str">
        <f t="shared" si="168"/>
        <v/>
      </c>
      <c r="V860" s="424" t="str">
        <f t="shared" si="174"/>
        <v/>
      </c>
      <c r="W860" s="21"/>
      <c r="X860" s="515"/>
      <c r="Y860" s="515"/>
      <c r="Z860" s="513"/>
      <c r="AA860" s="514"/>
    </row>
    <row r="861" spans="1:27">
      <c r="A861" s="50">
        <f t="shared" si="169"/>
        <v>856</v>
      </c>
      <c r="B861" s="580"/>
      <c r="C861" s="23" t="s">
        <v>742</v>
      </c>
      <c r="D861" s="489"/>
      <c r="E861" s="318" t="str">
        <f>IF(G861="","",VLOOKUP(G861,'Danh mục CODE'!$D$2:$J$20064,7,0))</f>
        <v/>
      </c>
      <c r="F861" s="28" t="str">
        <f>IF(E861="","",VLOOKUP(E861,'TONG HOP'!$E$8:$W$1883,19,0))</f>
        <v/>
      </c>
      <c r="G861" s="315"/>
      <c r="H861" s="226" t="str">
        <f>IF(E861="","",VLOOKUP(G861,'TONG HOP'!$C$8:$E$799,2,0))</f>
        <v/>
      </c>
      <c r="I861" s="226" t="str">
        <f>IF(B861="","",VLOOKUP(G861,'TONG HOP'!$C$8:$F$799,4,0))</f>
        <v/>
      </c>
      <c r="J861" s="63" t="str">
        <f t="shared" si="165"/>
        <v/>
      </c>
      <c r="K861" s="63" t="str">
        <f t="shared" si="166"/>
        <v/>
      </c>
      <c r="L861" s="63">
        <f t="shared" si="170"/>
        <v>0</v>
      </c>
      <c r="M861" s="392" t="str">
        <f>IF(Y861="","",VLOOKUP(G861,'Danh mục CODE'!$D$2:$I$1880,4,0))</f>
        <v/>
      </c>
      <c r="N861" s="484"/>
      <c r="O861" s="392" t="str">
        <f t="shared" si="171"/>
        <v/>
      </c>
      <c r="P861" s="392" t="str">
        <f>IF(Y861="","",VLOOKUP(G861,'Danh mục CODE'!$D$2:$I$1880,5,0))</f>
        <v/>
      </c>
      <c r="Q861" s="392"/>
      <c r="R861" s="392" t="str">
        <f t="shared" si="172"/>
        <v/>
      </c>
      <c r="S861" s="394" t="e">
        <f t="shared" si="173"/>
        <v>#VALUE!</v>
      </c>
      <c r="T861" s="394" t="str">
        <f t="shared" si="167"/>
        <v/>
      </c>
      <c r="U861" s="394" t="str">
        <f t="shared" si="168"/>
        <v/>
      </c>
      <c r="V861" s="424" t="str">
        <f t="shared" si="174"/>
        <v/>
      </c>
      <c r="W861" s="21"/>
      <c r="X861" s="515"/>
      <c r="Y861" s="515"/>
      <c r="Z861" s="513"/>
      <c r="AA861" s="514"/>
    </row>
    <row r="862" spans="1:27">
      <c r="A862" s="50">
        <f t="shared" si="169"/>
        <v>857</v>
      </c>
      <c r="B862" s="580"/>
      <c r="C862" s="23" t="s">
        <v>742</v>
      </c>
      <c r="D862" s="489"/>
      <c r="E862" s="318" t="str">
        <f>IF(G862="","",VLOOKUP(G862,'Danh mục CODE'!$D$2:$J$20064,7,0))</f>
        <v/>
      </c>
      <c r="F862" s="28" t="str">
        <f>IF(E862="","",VLOOKUP(E862,'TONG HOP'!$E$8:$W$1883,19,0))</f>
        <v/>
      </c>
      <c r="G862" s="315"/>
      <c r="H862" s="226" t="str">
        <f>IF(E862="","",VLOOKUP(G862,'TONG HOP'!$C$8:$E$799,2,0))</f>
        <v/>
      </c>
      <c r="I862" s="226" t="str">
        <f>IF(B862="","",VLOOKUP(G862,'TONG HOP'!$C$8:$F$799,4,0))</f>
        <v/>
      </c>
      <c r="J862" s="63" t="str">
        <f t="shared" si="165"/>
        <v/>
      </c>
      <c r="K862" s="63" t="str">
        <f t="shared" si="166"/>
        <v/>
      </c>
      <c r="L862" s="63">
        <f t="shared" si="170"/>
        <v>0</v>
      </c>
      <c r="M862" s="392" t="str">
        <f>IF(Y862="","",VLOOKUP(G862,'Danh mục CODE'!$D$2:$I$1880,4,0))</f>
        <v/>
      </c>
      <c r="N862" s="484"/>
      <c r="O862" s="392" t="str">
        <f t="shared" si="171"/>
        <v/>
      </c>
      <c r="P862" s="392" t="str">
        <f>IF(Y862="","",VLOOKUP(G862,'Danh mục CODE'!$D$2:$I$1880,5,0))</f>
        <v/>
      </c>
      <c r="Q862" s="392"/>
      <c r="R862" s="392" t="str">
        <f t="shared" si="172"/>
        <v/>
      </c>
      <c r="S862" s="394" t="e">
        <f t="shared" si="173"/>
        <v>#VALUE!</v>
      </c>
      <c r="T862" s="394" t="str">
        <f t="shared" si="167"/>
        <v/>
      </c>
      <c r="U862" s="394" t="str">
        <f t="shared" si="168"/>
        <v/>
      </c>
      <c r="V862" s="424" t="str">
        <f t="shared" si="174"/>
        <v/>
      </c>
      <c r="W862" s="21"/>
      <c r="X862" s="515"/>
      <c r="Y862" s="515"/>
      <c r="Z862" s="513"/>
      <c r="AA862" s="514"/>
    </row>
    <row r="863" spans="1:27">
      <c r="A863" s="50">
        <f t="shared" si="169"/>
        <v>858</v>
      </c>
      <c r="B863" s="580"/>
      <c r="C863" s="23" t="s">
        <v>742</v>
      </c>
      <c r="D863" s="489"/>
      <c r="E863" s="318" t="str">
        <f>IF(G863="","",VLOOKUP(G863,'Danh mục CODE'!$D$2:$J$20064,7,0))</f>
        <v/>
      </c>
      <c r="F863" s="28" t="str">
        <f>IF(E863="","",VLOOKUP(E863,'TONG HOP'!$E$8:$W$1883,19,0))</f>
        <v/>
      </c>
      <c r="G863" s="315"/>
      <c r="H863" s="226" t="str">
        <f>IF(E863="","",VLOOKUP(G863,'TONG HOP'!$C$8:$E$799,2,0))</f>
        <v/>
      </c>
      <c r="I863" s="226" t="str">
        <f>IF(B863="","",VLOOKUP(G863,'TONG HOP'!$C$8:$F$799,4,0))</f>
        <v/>
      </c>
      <c r="J863" s="63" t="str">
        <f t="shared" si="165"/>
        <v/>
      </c>
      <c r="K863" s="63" t="str">
        <f t="shared" si="166"/>
        <v/>
      </c>
      <c r="L863" s="63">
        <f t="shared" si="170"/>
        <v>0</v>
      </c>
      <c r="M863" s="392" t="str">
        <f>IF(Y863="","",VLOOKUP(G863,'Danh mục CODE'!$D$2:$I$1880,4,0))</f>
        <v/>
      </c>
      <c r="N863" s="484"/>
      <c r="O863" s="392" t="str">
        <f t="shared" si="171"/>
        <v/>
      </c>
      <c r="P863" s="392" t="str">
        <f>IF(Y863="","",VLOOKUP(G863,'Danh mục CODE'!$D$2:$I$1880,5,0))</f>
        <v/>
      </c>
      <c r="Q863" s="392"/>
      <c r="R863" s="392" t="str">
        <f t="shared" si="172"/>
        <v/>
      </c>
      <c r="S863" s="394" t="e">
        <f t="shared" si="173"/>
        <v>#VALUE!</v>
      </c>
      <c r="T863" s="394" t="str">
        <f t="shared" si="167"/>
        <v/>
      </c>
      <c r="U863" s="394" t="str">
        <f t="shared" si="168"/>
        <v/>
      </c>
      <c r="V863" s="424" t="str">
        <f t="shared" si="174"/>
        <v/>
      </c>
      <c r="W863" s="21"/>
      <c r="X863" s="515"/>
      <c r="Y863" s="515"/>
      <c r="Z863" s="513"/>
      <c r="AA863" s="514"/>
    </row>
    <row r="864" spans="1:27">
      <c r="A864" s="50">
        <f t="shared" si="169"/>
        <v>859</v>
      </c>
      <c r="B864" s="580"/>
      <c r="C864" s="23" t="s">
        <v>742</v>
      </c>
      <c r="D864" s="489"/>
      <c r="E864" s="318" t="str">
        <f>IF(G864="","",VLOOKUP(G864,'Danh mục CODE'!$D$2:$J$20064,7,0))</f>
        <v/>
      </c>
      <c r="F864" s="28" t="str">
        <f>IF(E864="","",VLOOKUP(E864,'TONG HOP'!$E$8:$W$1883,19,0))</f>
        <v/>
      </c>
      <c r="G864" s="315"/>
      <c r="H864" s="226" t="str">
        <f>IF(E864="","",VLOOKUP(G864,'TONG HOP'!$C$8:$E$799,2,0))</f>
        <v/>
      </c>
      <c r="I864" s="226" t="str">
        <f>IF(B864="","",VLOOKUP(G864,'TONG HOP'!$C$8:$F$799,4,0))</f>
        <v/>
      </c>
      <c r="J864" s="63" t="str">
        <f t="shared" si="165"/>
        <v/>
      </c>
      <c r="K864" s="63" t="str">
        <f t="shared" si="166"/>
        <v/>
      </c>
      <c r="L864" s="63">
        <f t="shared" si="170"/>
        <v>0</v>
      </c>
      <c r="M864" s="392" t="str">
        <f>IF(Y864="","",VLOOKUP(G864,'Danh mục CODE'!$D$2:$I$1880,4,0))</f>
        <v/>
      </c>
      <c r="N864" s="484"/>
      <c r="O864" s="392" t="str">
        <f t="shared" si="171"/>
        <v/>
      </c>
      <c r="P864" s="392" t="str">
        <f>IF(Y864="","",VLOOKUP(G864,'Danh mục CODE'!$D$2:$I$1880,5,0))</f>
        <v/>
      </c>
      <c r="Q864" s="392"/>
      <c r="R864" s="392" t="str">
        <f t="shared" si="172"/>
        <v/>
      </c>
      <c r="S864" s="394" t="e">
        <f t="shared" si="173"/>
        <v>#VALUE!</v>
      </c>
      <c r="T864" s="394" t="str">
        <f t="shared" si="167"/>
        <v/>
      </c>
      <c r="U864" s="394" t="str">
        <f t="shared" si="168"/>
        <v/>
      </c>
      <c r="V864" s="424" t="str">
        <f t="shared" si="174"/>
        <v/>
      </c>
      <c r="W864" s="21"/>
      <c r="X864" s="515"/>
      <c r="Y864" s="515"/>
      <c r="Z864" s="513"/>
      <c r="AA864" s="514"/>
    </row>
    <row r="865" spans="1:27">
      <c r="A865" s="50">
        <f t="shared" si="169"/>
        <v>860</v>
      </c>
      <c r="B865" s="580"/>
      <c r="C865" s="23" t="s">
        <v>742</v>
      </c>
      <c r="D865" s="489"/>
      <c r="E865" s="318" t="str">
        <f>IF(G865="","",VLOOKUP(G865,'Danh mục CODE'!$D$2:$J$20064,7,0))</f>
        <v/>
      </c>
      <c r="F865" s="28" t="str">
        <f>IF(E865="","",VLOOKUP(E865,'TONG HOP'!$E$8:$W$1883,19,0))</f>
        <v/>
      </c>
      <c r="G865" s="315"/>
      <c r="H865" s="226" t="str">
        <f>IF(E865="","",VLOOKUP(G865,'TONG HOP'!$C$8:$E$799,2,0))</f>
        <v/>
      </c>
      <c r="I865" s="226" t="str">
        <f>IF(B865="","",VLOOKUP(G865,'TONG HOP'!$C$8:$F$799,4,0))</f>
        <v/>
      </c>
      <c r="J865" s="63" t="str">
        <f t="shared" si="165"/>
        <v/>
      </c>
      <c r="K865" s="63" t="str">
        <f t="shared" si="166"/>
        <v/>
      </c>
      <c r="L865" s="63">
        <f t="shared" si="170"/>
        <v>0</v>
      </c>
      <c r="M865" s="392" t="str">
        <f>IF(Y865="","",VLOOKUP(G865,'Danh mục CODE'!$D$2:$I$1880,4,0))</f>
        <v/>
      </c>
      <c r="N865" s="484"/>
      <c r="O865" s="392" t="str">
        <f t="shared" si="171"/>
        <v/>
      </c>
      <c r="P865" s="392" t="str">
        <f>IF(Y865="","",VLOOKUP(G865,'Danh mục CODE'!$D$2:$I$1880,5,0))</f>
        <v/>
      </c>
      <c r="Q865" s="392"/>
      <c r="R865" s="392" t="str">
        <f t="shared" si="172"/>
        <v/>
      </c>
      <c r="S865" s="394" t="e">
        <f t="shared" si="173"/>
        <v>#VALUE!</v>
      </c>
      <c r="T865" s="394" t="str">
        <f t="shared" si="167"/>
        <v/>
      </c>
      <c r="U865" s="394" t="str">
        <f t="shared" si="168"/>
        <v/>
      </c>
      <c r="V865" s="424" t="str">
        <f t="shared" si="174"/>
        <v/>
      </c>
      <c r="W865" s="21"/>
      <c r="X865" s="515"/>
      <c r="Y865" s="515"/>
      <c r="Z865" s="513"/>
      <c r="AA865" s="514"/>
    </row>
    <row r="866" spans="1:27">
      <c r="A866" s="50">
        <f t="shared" si="169"/>
        <v>861</v>
      </c>
      <c r="B866" s="580"/>
      <c r="C866" s="23" t="s">
        <v>742</v>
      </c>
      <c r="D866" s="489"/>
      <c r="E866" s="318" t="str">
        <f>IF(G866="","",VLOOKUP(G866,'Danh mục CODE'!$D$2:$J$20064,7,0))</f>
        <v/>
      </c>
      <c r="F866" s="28" t="str">
        <f>IF(E866="","",VLOOKUP(E866,'TONG HOP'!$E$8:$W$1883,19,0))</f>
        <v/>
      </c>
      <c r="G866" s="315"/>
      <c r="H866" s="226" t="str">
        <f>IF(E866="","",VLOOKUP(G866,'TONG HOP'!$C$8:$E$799,2,0))</f>
        <v/>
      </c>
      <c r="I866" s="226" t="str">
        <f>IF(B866="","",VLOOKUP(G866,'TONG HOP'!$C$8:$F$799,4,0))</f>
        <v/>
      </c>
      <c r="J866" s="63" t="str">
        <f t="shared" si="165"/>
        <v/>
      </c>
      <c r="K866" s="63" t="str">
        <f t="shared" si="166"/>
        <v/>
      </c>
      <c r="L866" s="63">
        <f t="shared" si="170"/>
        <v>0</v>
      </c>
      <c r="M866" s="392" t="str">
        <f>IF(Y866="","",VLOOKUP(G866,'Danh mục CODE'!$D$2:$I$1880,4,0))</f>
        <v/>
      </c>
      <c r="N866" s="484"/>
      <c r="O866" s="392" t="str">
        <f t="shared" si="171"/>
        <v/>
      </c>
      <c r="P866" s="392" t="str">
        <f>IF(Y866="","",VLOOKUP(G866,'Danh mục CODE'!$D$2:$I$1880,5,0))</f>
        <v/>
      </c>
      <c r="Q866" s="392"/>
      <c r="R866" s="392" t="str">
        <f t="shared" si="172"/>
        <v/>
      </c>
      <c r="S866" s="394" t="e">
        <f t="shared" si="173"/>
        <v>#VALUE!</v>
      </c>
      <c r="T866" s="394" t="str">
        <f t="shared" si="167"/>
        <v/>
      </c>
      <c r="U866" s="394" t="str">
        <f t="shared" si="168"/>
        <v/>
      </c>
      <c r="V866" s="424" t="str">
        <f t="shared" si="174"/>
        <v/>
      </c>
      <c r="W866" s="21"/>
      <c r="X866" s="515"/>
      <c r="Y866" s="515"/>
      <c r="Z866" s="513"/>
      <c r="AA866" s="514"/>
    </row>
    <row r="867" spans="1:27">
      <c r="A867" s="50">
        <f t="shared" si="169"/>
        <v>862</v>
      </c>
      <c r="B867" s="580"/>
      <c r="C867" s="23" t="s">
        <v>742</v>
      </c>
      <c r="D867" s="489"/>
      <c r="E867" s="318" t="str">
        <f>IF(G867="","",VLOOKUP(G867,'Danh mục CODE'!$D$2:$J$20064,7,0))</f>
        <v/>
      </c>
      <c r="F867" s="28" t="str">
        <f>IF(E867="","",VLOOKUP(E867,'TONG HOP'!$E$8:$W$1883,19,0))</f>
        <v/>
      </c>
      <c r="G867" s="315"/>
      <c r="H867" s="226" t="str">
        <f>IF(E867="","",VLOOKUP(G867,'TONG HOP'!$C$8:$E$799,2,0))</f>
        <v/>
      </c>
      <c r="I867" s="226" t="str">
        <f>IF(B867="","",VLOOKUP(G867,'TONG HOP'!$C$8:$F$799,4,0))</f>
        <v/>
      </c>
      <c r="J867" s="63" t="str">
        <f t="shared" si="165"/>
        <v/>
      </c>
      <c r="K867" s="63" t="str">
        <f t="shared" si="166"/>
        <v/>
      </c>
      <c r="L867" s="63">
        <f t="shared" si="170"/>
        <v>0</v>
      </c>
      <c r="M867" s="392" t="str">
        <f>IF(Y867="","",VLOOKUP(G867,'Danh mục CODE'!$D$2:$I$1880,4,0))</f>
        <v/>
      </c>
      <c r="N867" s="484"/>
      <c r="O867" s="392" t="str">
        <f t="shared" si="171"/>
        <v/>
      </c>
      <c r="P867" s="392" t="str">
        <f>IF(Y867="","",VLOOKUP(G867,'Danh mục CODE'!$D$2:$I$1880,5,0))</f>
        <v/>
      </c>
      <c r="Q867" s="392"/>
      <c r="R867" s="392" t="str">
        <f t="shared" si="172"/>
        <v/>
      </c>
      <c r="S867" s="394" t="e">
        <f t="shared" si="173"/>
        <v>#VALUE!</v>
      </c>
      <c r="T867" s="394" t="str">
        <f t="shared" si="167"/>
        <v/>
      </c>
      <c r="U867" s="394" t="str">
        <f t="shared" si="168"/>
        <v/>
      </c>
      <c r="V867" s="424" t="str">
        <f t="shared" si="174"/>
        <v/>
      </c>
      <c r="W867" s="21"/>
      <c r="X867" s="515"/>
      <c r="Y867" s="515"/>
      <c r="Z867" s="513"/>
      <c r="AA867" s="514"/>
    </row>
    <row r="868" spans="1:27">
      <c r="A868" s="50">
        <f t="shared" si="169"/>
        <v>863</v>
      </c>
      <c r="B868" s="580"/>
      <c r="C868" s="23" t="s">
        <v>742</v>
      </c>
      <c r="D868" s="489"/>
      <c r="E868" s="318" t="str">
        <f>IF(G868="","",VLOOKUP(G868,'Danh mục CODE'!$D$2:$J$20064,7,0))</f>
        <v/>
      </c>
      <c r="F868" s="28" t="str">
        <f>IF(E868="","",VLOOKUP(E868,'TONG HOP'!$E$8:$W$1883,19,0))</f>
        <v/>
      </c>
      <c r="G868" s="315"/>
      <c r="H868" s="226" t="str">
        <f>IF(E868="","",VLOOKUP(G868,'TONG HOP'!$C$8:$E$799,2,0))</f>
        <v/>
      </c>
      <c r="I868" s="226" t="str">
        <f>IF(B868="","",VLOOKUP(G868,'TONG HOP'!$C$8:$F$799,4,0))</f>
        <v/>
      </c>
      <c r="J868" s="63" t="str">
        <f t="shared" si="165"/>
        <v/>
      </c>
      <c r="K868" s="63" t="str">
        <f t="shared" si="166"/>
        <v/>
      </c>
      <c r="L868" s="63">
        <f t="shared" si="170"/>
        <v>0</v>
      </c>
      <c r="M868" s="392" t="str">
        <f>IF(Y868="","",VLOOKUP(G868,'Danh mục CODE'!$D$2:$I$1880,4,0))</f>
        <v/>
      </c>
      <c r="N868" s="484"/>
      <c r="O868" s="392" t="str">
        <f t="shared" si="171"/>
        <v/>
      </c>
      <c r="P868" s="392" t="str">
        <f>IF(Y868="","",VLOOKUP(G868,'Danh mục CODE'!$D$2:$I$1880,5,0))</f>
        <v/>
      </c>
      <c r="Q868" s="392"/>
      <c r="R868" s="392" t="str">
        <f t="shared" si="172"/>
        <v/>
      </c>
      <c r="S868" s="394" t="e">
        <f t="shared" si="173"/>
        <v>#VALUE!</v>
      </c>
      <c r="T868" s="394" t="str">
        <f t="shared" si="167"/>
        <v/>
      </c>
      <c r="U868" s="394" t="str">
        <f t="shared" si="168"/>
        <v/>
      </c>
      <c r="V868" s="424" t="str">
        <f t="shared" si="174"/>
        <v/>
      </c>
      <c r="W868" s="21"/>
      <c r="X868" s="515"/>
      <c r="Y868" s="515"/>
      <c r="Z868" s="513"/>
      <c r="AA868" s="514"/>
    </row>
    <row r="869" spans="1:27">
      <c r="A869" s="50">
        <f t="shared" si="169"/>
        <v>864</v>
      </c>
      <c r="B869" s="580"/>
      <c r="C869" s="23" t="s">
        <v>742</v>
      </c>
      <c r="D869" s="489"/>
      <c r="E869" s="318" t="str">
        <f>IF(G869="","",VLOOKUP(G869,'Danh mục CODE'!$D$2:$J$20064,7,0))</f>
        <v/>
      </c>
      <c r="F869" s="28" t="str">
        <f>IF(E869="","",VLOOKUP(E869,'TONG HOP'!$E$8:$W$1883,19,0))</f>
        <v/>
      </c>
      <c r="G869" s="315"/>
      <c r="H869" s="226" t="str">
        <f>IF(E869="","",VLOOKUP(G869,'TONG HOP'!$C$8:$E$799,2,0))</f>
        <v/>
      </c>
      <c r="I869" s="226" t="str">
        <f>IF(B869="","",VLOOKUP(G869,'TONG HOP'!$C$8:$F$799,4,0))</f>
        <v/>
      </c>
      <c r="J869" s="63" t="str">
        <f t="shared" si="165"/>
        <v/>
      </c>
      <c r="K869" s="63" t="str">
        <f t="shared" si="166"/>
        <v/>
      </c>
      <c r="L869" s="63">
        <f t="shared" si="170"/>
        <v>0</v>
      </c>
      <c r="M869" s="392" t="str">
        <f>IF(Y869="","",VLOOKUP(G869,'Danh mục CODE'!$D$2:$I$1880,4,0))</f>
        <v/>
      </c>
      <c r="N869" s="484"/>
      <c r="O869" s="392" t="str">
        <f t="shared" si="171"/>
        <v/>
      </c>
      <c r="P869" s="392" t="str">
        <f>IF(Y869="","",VLOOKUP(G869,'Danh mục CODE'!$D$2:$I$1880,5,0))</f>
        <v/>
      </c>
      <c r="Q869" s="392"/>
      <c r="R869" s="392" t="str">
        <f t="shared" si="172"/>
        <v/>
      </c>
      <c r="S869" s="394" t="e">
        <f t="shared" si="173"/>
        <v>#VALUE!</v>
      </c>
      <c r="T869" s="394" t="str">
        <f t="shared" si="167"/>
        <v/>
      </c>
      <c r="U869" s="394" t="str">
        <f t="shared" si="168"/>
        <v/>
      </c>
      <c r="V869" s="424" t="str">
        <f t="shared" si="174"/>
        <v/>
      </c>
      <c r="W869" s="21"/>
      <c r="X869" s="515"/>
      <c r="Y869" s="515"/>
      <c r="Z869" s="513"/>
      <c r="AA869" s="514"/>
    </row>
    <row r="870" spans="1:27">
      <c r="A870" s="50">
        <f t="shared" si="169"/>
        <v>865</v>
      </c>
      <c r="B870" s="580"/>
      <c r="C870" s="23" t="s">
        <v>742</v>
      </c>
      <c r="D870" s="489"/>
      <c r="E870" s="318" t="str">
        <f>IF(G870="","",VLOOKUP(G870,'Danh mục CODE'!$D$2:$J$20064,7,0))</f>
        <v/>
      </c>
      <c r="F870" s="28" t="str">
        <f>IF(E870="","",VLOOKUP(E870,'TONG HOP'!$E$8:$W$1883,19,0))</f>
        <v/>
      </c>
      <c r="G870" s="315"/>
      <c r="H870" s="226" t="str">
        <f>IF(E870="","",VLOOKUP(G870,'TONG HOP'!$C$8:$E$799,2,0))</f>
        <v/>
      </c>
      <c r="I870" s="226" t="str">
        <f>IF(B870="","",VLOOKUP(G870,'TONG HOP'!$C$8:$F$799,4,0))</f>
        <v/>
      </c>
      <c r="J870" s="63" t="str">
        <f t="shared" si="165"/>
        <v/>
      </c>
      <c r="K870" s="63" t="str">
        <f t="shared" si="166"/>
        <v/>
      </c>
      <c r="L870" s="63">
        <f t="shared" si="170"/>
        <v>0</v>
      </c>
      <c r="M870" s="392" t="str">
        <f>IF(Y870="","",VLOOKUP(G870,'Danh mục CODE'!$D$2:$I$1880,4,0))</f>
        <v/>
      </c>
      <c r="N870" s="484"/>
      <c r="O870" s="392" t="str">
        <f t="shared" si="171"/>
        <v/>
      </c>
      <c r="P870" s="392" t="str">
        <f>IF(Y870="","",VLOOKUP(G870,'Danh mục CODE'!$D$2:$I$1880,5,0))</f>
        <v/>
      </c>
      <c r="Q870" s="392"/>
      <c r="R870" s="392" t="str">
        <f t="shared" si="172"/>
        <v/>
      </c>
      <c r="S870" s="394" t="e">
        <f t="shared" si="173"/>
        <v>#VALUE!</v>
      </c>
      <c r="T870" s="394" t="str">
        <f t="shared" si="167"/>
        <v/>
      </c>
      <c r="U870" s="394" t="str">
        <f t="shared" si="168"/>
        <v/>
      </c>
      <c r="V870" s="424" t="str">
        <f t="shared" si="174"/>
        <v/>
      </c>
      <c r="W870" s="21"/>
      <c r="X870" s="515"/>
      <c r="Y870" s="515"/>
      <c r="Z870" s="513"/>
      <c r="AA870" s="514"/>
    </row>
    <row r="871" spans="1:27">
      <c r="A871" s="50">
        <f t="shared" si="169"/>
        <v>866</v>
      </c>
      <c r="B871" s="580"/>
      <c r="C871" s="23" t="s">
        <v>742</v>
      </c>
      <c r="D871" s="489"/>
      <c r="E871" s="318" t="str">
        <f>IF(G871="","",VLOOKUP(G871,'Danh mục CODE'!$D$2:$J$20064,7,0))</f>
        <v/>
      </c>
      <c r="F871" s="28" t="str">
        <f>IF(E871="","",VLOOKUP(E871,'TONG HOP'!$E$8:$W$1883,19,0))</f>
        <v/>
      </c>
      <c r="G871" s="315"/>
      <c r="H871" s="226" t="str">
        <f>IF(E871="","",VLOOKUP(G871,'TONG HOP'!$C$8:$E$799,2,0))</f>
        <v/>
      </c>
      <c r="I871" s="226" t="str">
        <f>IF(B871="","",VLOOKUP(G871,'TONG HOP'!$C$8:$F$799,4,0))</f>
        <v/>
      </c>
      <c r="J871" s="63" t="str">
        <f t="shared" si="165"/>
        <v/>
      </c>
      <c r="K871" s="63" t="str">
        <f t="shared" si="166"/>
        <v/>
      </c>
      <c r="L871" s="63">
        <f t="shared" si="170"/>
        <v>0</v>
      </c>
      <c r="M871" s="392" t="str">
        <f>IF(Y871="","",VLOOKUP(G871,'Danh mục CODE'!$D$2:$I$1880,4,0))</f>
        <v/>
      </c>
      <c r="N871" s="484"/>
      <c r="O871" s="392" t="str">
        <f t="shared" si="171"/>
        <v/>
      </c>
      <c r="P871" s="392" t="str">
        <f>IF(Y871="","",VLOOKUP(G871,'Danh mục CODE'!$D$2:$I$1880,5,0))</f>
        <v/>
      </c>
      <c r="Q871" s="392"/>
      <c r="R871" s="392" t="str">
        <f t="shared" si="172"/>
        <v/>
      </c>
      <c r="S871" s="394" t="e">
        <f t="shared" si="173"/>
        <v>#VALUE!</v>
      </c>
      <c r="T871" s="394" t="str">
        <f t="shared" si="167"/>
        <v/>
      </c>
      <c r="U871" s="394" t="str">
        <f t="shared" si="168"/>
        <v/>
      </c>
      <c r="V871" s="424" t="str">
        <f t="shared" si="174"/>
        <v/>
      </c>
      <c r="W871" s="21"/>
      <c r="X871" s="515"/>
      <c r="Y871" s="515"/>
      <c r="Z871" s="513"/>
      <c r="AA871" s="514"/>
    </row>
    <row r="872" spans="1:27">
      <c r="A872" s="50">
        <f t="shared" si="169"/>
        <v>867</v>
      </c>
      <c r="B872" s="580"/>
      <c r="C872" s="23" t="s">
        <v>742</v>
      </c>
      <c r="D872" s="489"/>
      <c r="E872" s="318" t="str">
        <f>IF(G872="","",VLOOKUP(G872,'Danh mục CODE'!$D$2:$J$20064,7,0))</f>
        <v/>
      </c>
      <c r="F872" s="28" t="str">
        <f>IF(E872="","",VLOOKUP(E872,'TONG HOP'!$E$8:$W$1883,19,0))</f>
        <v/>
      </c>
      <c r="G872" s="315"/>
      <c r="H872" s="226" t="str">
        <f>IF(E872="","",VLOOKUP(G872,'TONG HOP'!$C$8:$E$799,2,0))</f>
        <v/>
      </c>
      <c r="I872" s="226" t="str">
        <f>IF(B872="","",VLOOKUP(G872,'TONG HOP'!$C$8:$F$799,4,0))</f>
        <v/>
      </c>
      <c r="J872" s="63" t="str">
        <f t="shared" si="165"/>
        <v/>
      </c>
      <c r="K872" s="63" t="str">
        <f t="shared" si="166"/>
        <v/>
      </c>
      <c r="L872" s="63">
        <f t="shared" si="170"/>
        <v>0</v>
      </c>
      <c r="M872" s="392" t="str">
        <f>IF(Y872="","",VLOOKUP(G872,'Danh mục CODE'!$D$2:$I$1880,4,0))</f>
        <v/>
      </c>
      <c r="N872" s="484"/>
      <c r="O872" s="392" t="str">
        <f t="shared" si="171"/>
        <v/>
      </c>
      <c r="P872" s="392" t="str">
        <f>IF(Y872="","",VLOOKUP(G872,'Danh mục CODE'!$D$2:$I$1880,5,0))</f>
        <v/>
      </c>
      <c r="Q872" s="392"/>
      <c r="R872" s="392" t="str">
        <f t="shared" si="172"/>
        <v/>
      </c>
      <c r="S872" s="394" t="e">
        <f t="shared" si="173"/>
        <v>#VALUE!</v>
      </c>
      <c r="T872" s="394" t="str">
        <f t="shared" si="167"/>
        <v/>
      </c>
      <c r="U872" s="394" t="str">
        <f t="shared" si="168"/>
        <v/>
      </c>
      <c r="V872" s="424" t="str">
        <f t="shared" si="174"/>
        <v/>
      </c>
      <c r="W872" s="21"/>
      <c r="X872" s="515"/>
      <c r="Y872" s="515"/>
      <c r="Z872" s="513"/>
      <c r="AA872" s="514"/>
    </row>
    <row r="873" spans="1:27">
      <c r="A873" s="50">
        <f t="shared" si="169"/>
        <v>868</v>
      </c>
      <c r="B873" s="580"/>
      <c r="C873" s="23" t="s">
        <v>742</v>
      </c>
      <c r="D873" s="489"/>
      <c r="E873" s="318" t="str">
        <f>IF(G873="","",VLOOKUP(G873,'Danh mục CODE'!$D$2:$J$20064,7,0))</f>
        <v/>
      </c>
      <c r="F873" s="28" t="str">
        <f>IF(E873="","",VLOOKUP(E873,'TONG HOP'!$E$8:$W$1883,19,0))</f>
        <v/>
      </c>
      <c r="G873" s="315"/>
      <c r="H873" s="226" t="str">
        <f>IF(E873="","",VLOOKUP(G873,'TONG HOP'!$C$8:$E$799,2,0))</f>
        <v/>
      </c>
      <c r="I873" s="226" t="str">
        <f>IF(B873="","",VLOOKUP(G873,'TONG HOP'!$C$8:$F$799,4,0))</f>
        <v/>
      </c>
      <c r="J873" s="63" t="str">
        <f t="shared" si="165"/>
        <v/>
      </c>
      <c r="K873" s="63" t="str">
        <f t="shared" si="166"/>
        <v/>
      </c>
      <c r="L873" s="63">
        <f t="shared" si="170"/>
        <v>0</v>
      </c>
      <c r="M873" s="392" t="str">
        <f>IF(Y873="","",VLOOKUP(G873,'Danh mục CODE'!$D$2:$I$1880,4,0))</f>
        <v/>
      </c>
      <c r="N873" s="484"/>
      <c r="O873" s="392" t="str">
        <f t="shared" si="171"/>
        <v/>
      </c>
      <c r="P873" s="392" t="str">
        <f>IF(Y873="","",VLOOKUP(G873,'Danh mục CODE'!$D$2:$I$1880,5,0))</f>
        <v/>
      </c>
      <c r="Q873" s="392"/>
      <c r="R873" s="392" t="str">
        <f t="shared" si="172"/>
        <v/>
      </c>
      <c r="S873" s="394" t="e">
        <f t="shared" si="173"/>
        <v>#VALUE!</v>
      </c>
      <c r="T873" s="394" t="str">
        <f t="shared" si="167"/>
        <v/>
      </c>
      <c r="U873" s="394" t="str">
        <f t="shared" si="168"/>
        <v/>
      </c>
      <c r="V873" s="424" t="str">
        <f t="shared" si="174"/>
        <v/>
      </c>
      <c r="W873" s="21"/>
      <c r="X873" s="515"/>
      <c r="Y873" s="515"/>
      <c r="Z873" s="513"/>
      <c r="AA873" s="514"/>
    </row>
    <row r="874" spans="1:27">
      <c r="A874" s="50">
        <f t="shared" si="169"/>
        <v>869</v>
      </c>
      <c r="B874" s="580"/>
      <c r="C874" s="23" t="s">
        <v>742</v>
      </c>
      <c r="D874" s="489"/>
      <c r="E874" s="318" t="str">
        <f>IF(G874="","",VLOOKUP(G874,'Danh mục CODE'!$D$2:$J$20064,7,0))</f>
        <v/>
      </c>
      <c r="F874" s="28" t="str">
        <f>IF(E874="","",VLOOKUP(E874,'TONG HOP'!$E$8:$W$1883,19,0))</f>
        <v/>
      </c>
      <c r="G874" s="315"/>
      <c r="H874" s="226" t="str">
        <f>IF(E874="","",VLOOKUP(G874,'TONG HOP'!$C$8:$E$799,2,0))</f>
        <v/>
      </c>
      <c r="I874" s="226" t="str">
        <f>IF(B874="","",VLOOKUP(G874,'TONG HOP'!$C$8:$F$799,4,0))</f>
        <v/>
      </c>
      <c r="J874" s="63" t="str">
        <f t="shared" si="165"/>
        <v/>
      </c>
      <c r="K874" s="63" t="str">
        <f t="shared" si="166"/>
        <v/>
      </c>
      <c r="L874" s="63">
        <f t="shared" si="170"/>
        <v>0</v>
      </c>
      <c r="M874" s="392" t="str">
        <f>IF(Y874="","",VLOOKUP(G874,'Danh mục CODE'!$D$2:$I$1880,4,0))</f>
        <v/>
      </c>
      <c r="N874" s="484"/>
      <c r="O874" s="392" t="str">
        <f t="shared" si="171"/>
        <v/>
      </c>
      <c r="P874" s="392" t="str">
        <f>IF(Y874="","",VLOOKUP(G874,'Danh mục CODE'!$D$2:$I$1880,5,0))</f>
        <v/>
      </c>
      <c r="Q874" s="392"/>
      <c r="R874" s="392" t="str">
        <f t="shared" si="172"/>
        <v/>
      </c>
      <c r="S874" s="394" t="e">
        <f t="shared" si="173"/>
        <v>#VALUE!</v>
      </c>
      <c r="T874" s="394" t="str">
        <f t="shared" si="167"/>
        <v/>
      </c>
      <c r="U874" s="394" t="str">
        <f t="shared" si="168"/>
        <v/>
      </c>
      <c r="V874" s="424" t="str">
        <f t="shared" si="174"/>
        <v/>
      </c>
      <c r="W874" s="21"/>
      <c r="X874" s="515"/>
      <c r="Y874" s="515"/>
      <c r="Z874" s="513"/>
      <c r="AA874" s="514"/>
    </row>
    <row r="875" spans="1:27">
      <c r="A875" s="50">
        <f t="shared" si="169"/>
        <v>870</v>
      </c>
      <c r="B875" s="580"/>
      <c r="C875" s="23" t="s">
        <v>742</v>
      </c>
      <c r="D875" s="489"/>
      <c r="E875" s="318" t="str">
        <f>IF(G875="","",VLOOKUP(G875,'Danh mục CODE'!$D$2:$J$20064,7,0))</f>
        <v/>
      </c>
      <c r="F875" s="28" t="str">
        <f>IF(E875="","",VLOOKUP(E875,'TONG HOP'!$E$8:$W$1883,19,0))</f>
        <v/>
      </c>
      <c r="G875" s="315"/>
      <c r="H875" s="226" t="str">
        <f>IF(E875="","",VLOOKUP(G875,'TONG HOP'!$C$8:$E$799,2,0))</f>
        <v/>
      </c>
      <c r="I875" s="226" t="str">
        <f>IF(B875="","",VLOOKUP(G875,'TONG HOP'!$C$8:$F$799,4,0))</f>
        <v/>
      </c>
      <c r="J875" s="63" t="str">
        <f t="shared" si="165"/>
        <v/>
      </c>
      <c r="K875" s="63" t="str">
        <f t="shared" si="166"/>
        <v/>
      </c>
      <c r="L875" s="63">
        <f t="shared" si="170"/>
        <v>0</v>
      </c>
      <c r="M875" s="392" t="str">
        <f>IF(Y875="","",VLOOKUP(G875,'Danh mục CODE'!$D$2:$I$1880,4,0))</f>
        <v/>
      </c>
      <c r="N875" s="484"/>
      <c r="O875" s="392" t="str">
        <f t="shared" si="171"/>
        <v/>
      </c>
      <c r="P875" s="392" t="str">
        <f>IF(Y875="","",VLOOKUP(G875,'Danh mục CODE'!$D$2:$I$1880,5,0))</f>
        <v/>
      </c>
      <c r="Q875" s="392"/>
      <c r="R875" s="392" t="str">
        <f t="shared" si="172"/>
        <v/>
      </c>
      <c r="S875" s="394" t="e">
        <f t="shared" si="173"/>
        <v>#VALUE!</v>
      </c>
      <c r="T875" s="394" t="str">
        <f t="shared" si="167"/>
        <v/>
      </c>
      <c r="U875" s="394" t="str">
        <f t="shared" si="168"/>
        <v/>
      </c>
      <c r="V875" s="424" t="str">
        <f t="shared" si="174"/>
        <v/>
      </c>
      <c r="W875" s="21"/>
      <c r="X875" s="515"/>
      <c r="Y875" s="515"/>
      <c r="Z875" s="513"/>
      <c r="AA875" s="514"/>
    </row>
    <row r="876" spans="1:27">
      <c r="A876" s="50">
        <f t="shared" si="169"/>
        <v>871</v>
      </c>
      <c r="B876" s="580"/>
      <c r="C876" s="23" t="s">
        <v>742</v>
      </c>
      <c r="D876" s="489"/>
      <c r="E876" s="318" t="str">
        <f>IF(G876="","",VLOOKUP(G876,'Danh mục CODE'!$D$2:$J$20064,7,0))</f>
        <v/>
      </c>
      <c r="F876" s="28" t="str">
        <f>IF(E876="","",VLOOKUP(E876,'TONG HOP'!$E$8:$W$1883,19,0))</f>
        <v/>
      </c>
      <c r="G876" s="17"/>
      <c r="H876" s="226" t="str">
        <f>IF(E876="","",VLOOKUP(G876,'TONG HOP'!$C$8:$E$799,2,0))</f>
        <v/>
      </c>
      <c r="I876" s="226" t="str">
        <f>IF(B876="","",VLOOKUP(G876,'TONG HOP'!$C$8:$F$799,4,0))</f>
        <v/>
      </c>
      <c r="J876" s="63" t="str">
        <f t="shared" si="165"/>
        <v/>
      </c>
      <c r="K876" s="63" t="str">
        <f t="shared" si="166"/>
        <v/>
      </c>
      <c r="L876" s="63">
        <f t="shared" si="170"/>
        <v>0</v>
      </c>
      <c r="M876" s="392" t="str">
        <f>IF(Y876="","",VLOOKUP(G876,'Danh mục CODE'!$D$2:$I$1880,4,0))</f>
        <v/>
      </c>
      <c r="N876" s="484"/>
      <c r="O876" s="392" t="str">
        <f t="shared" si="171"/>
        <v/>
      </c>
      <c r="P876" s="392" t="str">
        <f>IF(Y876="","",VLOOKUP(G876,'Danh mục CODE'!$D$2:$I$1880,5,0))</f>
        <v/>
      </c>
      <c r="Q876" s="392"/>
      <c r="R876" s="392" t="str">
        <f t="shared" si="172"/>
        <v/>
      </c>
      <c r="S876" s="394" t="e">
        <f t="shared" si="173"/>
        <v>#VALUE!</v>
      </c>
      <c r="T876" s="394" t="str">
        <f t="shared" si="167"/>
        <v/>
      </c>
      <c r="U876" s="394" t="str">
        <f t="shared" si="168"/>
        <v/>
      </c>
      <c r="V876" s="424" t="str">
        <f t="shared" si="174"/>
        <v/>
      </c>
      <c r="W876" s="21"/>
      <c r="X876" s="515"/>
      <c r="Y876" s="515"/>
      <c r="Z876" s="513"/>
      <c r="AA876" s="514"/>
    </row>
    <row r="877" spans="1:27">
      <c r="A877" s="50">
        <f t="shared" si="169"/>
        <v>872</v>
      </c>
      <c r="B877" s="580"/>
      <c r="C877" s="23" t="s">
        <v>742</v>
      </c>
      <c r="D877" s="489"/>
      <c r="E877" s="318" t="str">
        <f>IF(G877="","",VLOOKUP(G877,'Danh mục CODE'!$D$2:$J$20064,7,0))</f>
        <v/>
      </c>
      <c r="F877" s="28" t="str">
        <f>IF(E877="","",VLOOKUP(E877,'TONG HOP'!$E$8:$W$1883,19,0))</f>
        <v/>
      </c>
      <c r="G877" s="17"/>
      <c r="H877" s="226" t="str">
        <f>IF(E877="","",VLOOKUP(G877,'TONG HOP'!$C$8:$E$799,2,0))</f>
        <v/>
      </c>
      <c r="I877" s="226" t="str">
        <f>IF(B877="","",VLOOKUP(G877,'TONG HOP'!$C$8:$F$799,4,0))</f>
        <v/>
      </c>
      <c r="J877" s="63" t="str">
        <f t="shared" si="165"/>
        <v/>
      </c>
      <c r="K877" s="63" t="str">
        <f t="shared" si="166"/>
        <v/>
      </c>
      <c r="L877" s="63">
        <f t="shared" si="170"/>
        <v>0</v>
      </c>
      <c r="M877" s="392" t="str">
        <f>IF(Y877="","",VLOOKUP(G877,'Danh mục CODE'!$D$2:$I$1880,4,0))</f>
        <v/>
      </c>
      <c r="N877" s="484"/>
      <c r="O877" s="392" t="str">
        <f t="shared" si="171"/>
        <v/>
      </c>
      <c r="P877" s="392" t="str">
        <f>IF(Y877="","",VLOOKUP(G877,'Danh mục CODE'!$D$2:$I$1880,5,0))</f>
        <v/>
      </c>
      <c r="Q877" s="392"/>
      <c r="R877" s="392" t="str">
        <f t="shared" si="172"/>
        <v/>
      </c>
      <c r="S877" s="394" t="e">
        <f t="shared" si="173"/>
        <v>#VALUE!</v>
      </c>
      <c r="T877" s="394" t="str">
        <f t="shared" si="167"/>
        <v/>
      </c>
      <c r="U877" s="394" t="str">
        <f t="shared" si="168"/>
        <v/>
      </c>
      <c r="V877" s="424" t="str">
        <f t="shared" si="174"/>
        <v/>
      </c>
      <c r="W877" s="21"/>
      <c r="X877" s="515"/>
      <c r="Y877" s="515"/>
      <c r="Z877" s="513"/>
      <c r="AA877" s="514"/>
    </row>
    <row r="878" spans="1:27">
      <c r="A878" s="50">
        <f t="shared" si="169"/>
        <v>873</v>
      </c>
      <c r="B878" s="580"/>
      <c r="C878" s="23" t="s">
        <v>742</v>
      </c>
      <c r="D878" s="489"/>
      <c r="E878" s="318" t="str">
        <f>IF(G878="","",VLOOKUP(G878,'Danh mục CODE'!$D$2:$J$20064,7,0))</f>
        <v/>
      </c>
      <c r="F878" s="28" t="str">
        <f>IF(E878="","",VLOOKUP(E878,'TONG HOP'!$E$8:$W$1883,19,0))</f>
        <v/>
      </c>
      <c r="G878" s="17"/>
      <c r="H878" s="226" t="str">
        <f>IF(E878="","",VLOOKUP(G878,'TONG HOP'!$C$8:$E$799,2,0))</f>
        <v/>
      </c>
      <c r="I878" s="226" t="str">
        <f>IF(B878="","",VLOOKUP(G878,'TONG HOP'!$C$8:$F$799,4,0))</f>
        <v/>
      </c>
      <c r="J878" s="63" t="str">
        <f t="shared" si="165"/>
        <v/>
      </c>
      <c r="K878" s="63" t="str">
        <f t="shared" si="166"/>
        <v/>
      </c>
      <c r="L878" s="63">
        <f t="shared" si="170"/>
        <v>0</v>
      </c>
      <c r="M878" s="392" t="str">
        <f>IF(Y878="","",VLOOKUP(G878,'Danh mục CODE'!$D$2:$I$1880,4,0))</f>
        <v/>
      </c>
      <c r="N878" s="484"/>
      <c r="O878" s="392" t="str">
        <f t="shared" si="171"/>
        <v/>
      </c>
      <c r="P878" s="392" t="str">
        <f>IF(Y878="","",VLOOKUP(G878,'Danh mục CODE'!$D$2:$I$1880,5,0))</f>
        <v/>
      </c>
      <c r="Q878" s="392"/>
      <c r="R878" s="392" t="str">
        <f t="shared" si="172"/>
        <v/>
      </c>
      <c r="S878" s="394" t="e">
        <f t="shared" si="173"/>
        <v>#VALUE!</v>
      </c>
      <c r="T878" s="394" t="str">
        <f t="shared" si="167"/>
        <v/>
      </c>
      <c r="U878" s="394" t="str">
        <f t="shared" si="168"/>
        <v/>
      </c>
      <c r="V878" s="424" t="str">
        <f t="shared" si="174"/>
        <v/>
      </c>
      <c r="W878" s="21"/>
      <c r="X878" s="515"/>
      <c r="Y878" s="515"/>
      <c r="Z878" s="513"/>
      <c r="AA878" s="514"/>
    </row>
    <row r="879" spans="1:27">
      <c r="A879" s="50">
        <f t="shared" si="169"/>
        <v>874</v>
      </c>
      <c r="B879" s="580"/>
      <c r="C879" s="23" t="s">
        <v>742</v>
      </c>
      <c r="D879" s="489"/>
      <c r="E879" s="318" t="str">
        <f>IF(G879="","",VLOOKUP(G879,'Danh mục CODE'!$D$2:$J$20064,7,0))</f>
        <v/>
      </c>
      <c r="F879" s="28" t="str">
        <f>IF(E879="","",VLOOKUP(E879,'TONG HOP'!$E$8:$W$1883,19,0))</f>
        <v/>
      </c>
      <c r="G879" s="17"/>
      <c r="H879" s="226" t="str">
        <f>IF(E879="","",VLOOKUP(G879,'TONG HOP'!$C$8:$E$799,2,0))</f>
        <v/>
      </c>
      <c r="I879" s="226" t="str">
        <f>IF(B879="","",VLOOKUP(G879,'TONG HOP'!$C$8:$F$799,4,0))</f>
        <v/>
      </c>
      <c r="J879" s="63" t="str">
        <f t="shared" si="165"/>
        <v/>
      </c>
      <c r="K879" s="63" t="str">
        <f t="shared" si="166"/>
        <v/>
      </c>
      <c r="L879" s="63">
        <f t="shared" si="170"/>
        <v>0</v>
      </c>
      <c r="M879" s="392" t="str">
        <f>IF(Y879="","",VLOOKUP(G879,'Danh mục CODE'!$D$2:$I$1880,4,0))</f>
        <v/>
      </c>
      <c r="N879" s="484"/>
      <c r="O879" s="392" t="str">
        <f t="shared" si="171"/>
        <v/>
      </c>
      <c r="P879" s="392" t="str">
        <f>IF(Y879="","",VLOOKUP(G879,'Danh mục CODE'!$D$2:$I$1880,5,0))</f>
        <v/>
      </c>
      <c r="Q879" s="392"/>
      <c r="R879" s="392" t="str">
        <f t="shared" si="172"/>
        <v/>
      </c>
      <c r="S879" s="394" t="e">
        <f t="shared" si="173"/>
        <v>#VALUE!</v>
      </c>
      <c r="T879" s="394" t="str">
        <f t="shared" si="167"/>
        <v/>
      </c>
      <c r="U879" s="394" t="str">
        <f t="shared" si="168"/>
        <v/>
      </c>
      <c r="V879" s="424" t="str">
        <f t="shared" si="174"/>
        <v/>
      </c>
      <c r="W879" s="21"/>
      <c r="X879" s="515"/>
      <c r="Y879" s="515"/>
      <c r="Z879" s="513"/>
      <c r="AA879" s="514"/>
    </row>
    <row r="880" spans="1:27">
      <c r="A880" s="50">
        <f t="shared" si="169"/>
        <v>875</v>
      </c>
      <c r="B880" s="580"/>
      <c r="C880" s="23" t="s">
        <v>742</v>
      </c>
      <c r="D880" s="489"/>
      <c r="E880" s="318" t="str">
        <f>IF(G880="","",VLOOKUP(G880,'Danh mục CODE'!$D$2:$J$20064,7,0))</f>
        <v/>
      </c>
      <c r="F880" s="28" t="str">
        <f>IF(E880="","",VLOOKUP(E880,'TONG HOP'!$E$8:$W$1883,19,0))</f>
        <v/>
      </c>
      <c r="G880" s="17"/>
      <c r="H880" s="226" t="str">
        <f>IF(E880="","",VLOOKUP(G880,'TONG HOP'!$C$8:$E$799,2,0))</f>
        <v/>
      </c>
      <c r="I880" s="226" t="str">
        <f>IF(B880="","",VLOOKUP(G880,'TONG HOP'!$C$8:$F$799,4,0))</f>
        <v/>
      </c>
      <c r="J880" s="63" t="str">
        <f t="shared" si="165"/>
        <v/>
      </c>
      <c r="K880" s="63" t="str">
        <f t="shared" si="166"/>
        <v/>
      </c>
      <c r="L880" s="63">
        <f t="shared" si="170"/>
        <v>0</v>
      </c>
      <c r="M880" s="392" t="str">
        <f>IF(Y880="","",VLOOKUP(G880,'Danh mục CODE'!$D$2:$I$1880,4,0))</f>
        <v/>
      </c>
      <c r="N880" s="484"/>
      <c r="O880" s="392" t="str">
        <f t="shared" si="171"/>
        <v/>
      </c>
      <c r="P880" s="392" t="str">
        <f>IF(Y880="","",VLOOKUP(G880,'Danh mục CODE'!$D$2:$I$1880,5,0))</f>
        <v/>
      </c>
      <c r="Q880" s="392"/>
      <c r="R880" s="392" t="str">
        <f t="shared" si="172"/>
        <v/>
      </c>
      <c r="S880" s="394" t="e">
        <f t="shared" si="173"/>
        <v>#VALUE!</v>
      </c>
      <c r="T880" s="394" t="str">
        <f t="shared" si="167"/>
        <v/>
      </c>
      <c r="U880" s="394" t="str">
        <f t="shared" si="168"/>
        <v/>
      </c>
      <c r="V880" s="424" t="str">
        <f t="shared" si="174"/>
        <v/>
      </c>
      <c r="W880" s="21"/>
      <c r="X880" s="515"/>
      <c r="Y880" s="515"/>
      <c r="Z880" s="513"/>
      <c r="AA880" s="514"/>
    </row>
    <row r="881" spans="1:27">
      <c r="A881" s="50">
        <f t="shared" si="169"/>
        <v>876</v>
      </c>
      <c r="B881" s="580"/>
      <c r="C881" s="23" t="s">
        <v>742</v>
      </c>
      <c r="D881" s="489"/>
      <c r="E881" s="318" t="str">
        <f>IF(G881="","",VLOOKUP(G881,'Danh mục CODE'!$D$2:$J$20064,7,0))</f>
        <v/>
      </c>
      <c r="F881" s="28" t="str">
        <f>IF(E881="","",VLOOKUP(E881,'TONG HOP'!$E$8:$W$1883,19,0))</f>
        <v/>
      </c>
      <c r="G881" s="17"/>
      <c r="H881" s="226" t="str">
        <f>IF(E881="","",VLOOKUP(G881,'TONG HOP'!$C$8:$E$799,2,0))</f>
        <v/>
      </c>
      <c r="I881" s="226" t="str">
        <f>IF(B881="","",VLOOKUP(G881,'TONG HOP'!$C$8:$F$799,4,0))</f>
        <v/>
      </c>
      <c r="J881" s="63" t="str">
        <f t="shared" si="165"/>
        <v/>
      </c>
      <c r="K881" s="63" t="str">
        <f t="shared" si="166"/>
        <v/>
      </c>
      <c r="L881" s="63">
        <f t="shared" si="170"/>
        <v>0</v>
      </c>
      <c r="M881" s="392" t="str">
        <f>IF(Y881="","",VLOOKUP(G881,'Danh mục CODE'!$D$2:$I$1880,4,0))</f>
        <v/>
      </c>
      <c r="N881" s="484"/>
      <c r="O881" s="392" t="str">
        <f t="shared" si="171"/>
        <v/>
      </c>
      <c r="P881" s="392" t="str">
        <f>IF(Y881="","",VLOOKUP(G881,'Danh mục CODE'!$D$2:$I$1880,5,0))</f>
        <v/>
      </c>
      <c r="Q881" s="392"/>
      <c r="R881" s="392" t="str">
        <f t="shared" si="172"/>
        <v/>
      </c>
      <c r="S881" s="394" t="e">
        <f t="shared" si="173"/>
        <v>#VALUE!</v>
      </c>
      <c r="T881" s="394" t="str">
        <f t="shared" si="167"/>
        <v/>
      </c>
      <c r="U881" s="394" t="str">
        <f t="shared" si="168"/>
        <v/>
      </c>
      <c r="V881" s="424" t="str">
        <f t="shared" si="174"/>
        <v/>
      </c>
      <c r="W881" s="21"/>
      <c r="X881" s="515"/>
      <c r="Y881" s="515"/>
      <c r="Z881" s="513"/>
      <c r="AA881" s="514"/>
    </row>
    <row r="882" spans="1:27">
      <c r="A882" s="50">
        <f t="shared" si="169"/>
        <v>877</v>
      </c>
      <c r="B882" s="580"/>
      <c r="C882" s="23" t="s">
        <v>742</v>
      </c>
      <c r="D882" s="489"/>
      <c r="E882" s="318" t="str">
        <f>IF(G882="","",VLOOKUP(G882,'Danh mục CODE'!$D$2:$J$20064,7,0))</f>
        <v/>
      </c>
      <c r="F882" s="28" t="str">
        <f>IF(E882="","",VLOOKUP(E882,'TONG HOP'!$E$8:$W$1883,19,0))</f>
        <v/>
      </c>
      <c r="G882" s="17"/>
      <c r="H882" s="226" t="str">
        <f>IF(E882="","",VLOOKUP(G882,'TONG HOP'!$C$8:$E$799,2,0))</f>
        <v/>
      </c>
      <c r="I882" s="226" t="str">
        <f>IF(B882="","",VLOOKUP(G882,'TONG HOP'!$C$8:$F$799,4,0))</f>
        <v/>
      </c>
      <c r="J882" s="63" t="str">
        <f t="shared" si="165"/>
        <v/>
      </c>
      <c r="K882" s="63" t="str">
        <f t="shared" si="166"/>
        <v/>
      </c>
      <c r="L882" s="63">
        <f t="shared" si="170"/>
        <v>0</v>
      </c>
      <c r="M882" s="392" t="str">
        <f>IF(Y882="","",VLOOKUP(G882,'Danh mục CODE'!$D$2:$I$1880,4,0))</f>
        <v/>
      </c>
      <c r="N882" s="484"/>
      <c r="O882" s="392" t="str">
        <f t="shared" si="171"/>
        <v/>
      </c>
      <c r="P882" s="392" t="str">
        <f>IF(Y882="","",VLOOKUP(G882,'Danh mục CODE'!$D$2:$I$1880,5,0))</f>
        <v/>
      </c>
      <c r="Q882" s="392"/>
      <c r="R882" s="392" t="str">
        <f t="shared" si="172"/>
        <v/>
      </c>
      <c r="S882" s="394" t="e">
        <f t="shared" si="173"/>
        <v>#VALUE!</v>
      </c>
      <c r="T882" s="394" t="str">
        <f t="shared" si="167"/>
        <v/>
      </c>
      <c r="U882" s="394" t="str">
        <f t="shared" si="168"/>
        <v/>
      </c>
      <c r="V882" s="424" t="str">
        <f t="shared" si="174"/>
        <v/>
      </c>
      <c r="W882" s="21"/>
      <c r="X882" s="515"/>
      <c r="Y882" s="515"/>
      <c r="Z882" s="513"/>
      <c r="AA882" s="514"/>
    </row>
    <row r="883" spans="1:27">
      <c r="A883" s="50">
        <f t="shared" si="169"/>
        <v>878</v>
      </c>
      <c r="B883" s="580"/>
      <c r="C883" s="23" t="s">
        <v>742</v>
      </c>
      <c r="D883" s="489"/>
      <c r="E883" s="318" t="str">
        <f>IF(G883="","",VLOOKUP(G883,'Danh mục CODE'!$D$2:$J$20064,7,0))</f>
        <v/>
      </c>
      <c r="F883" s="28" t="str">
        <f>IF(E883="","",VLOOKUP(E883,'TONG HOP'!$E$8:$W$1883,19,0))</f>
        <v/>
      </c>
      <c r="G883" s="17"/>
      <c r="H883" s="226" t="str">
        <f>IF(E883="","",VLOOKUP(G883,'TONG HOP'!$C$8:$E$799,2,0))</f>
        <v/>
      </c>
      <c r="I883" s="226" t="str">
        <f>IF(B883="","",VLOOKUP(G883,'TONG HOP'!$C$8:$F$799,4,0))</f>
        <v/>
      </c>
      <c r="J883" s="63" t="str">
        <f t="shared" si="165"/>
        <v/>
      </c>
      <c r="K883" s="63" t="str">
        <f t="shared" si="166"/>
        <v/>
      </c>
      <c r="L883" s="63">
        <f t="shared" si="170"/>
        <v>0</v>
      </c>
      <c r="M883" s="392" t="str">
        <f>IF(Y883="","",VLOOKUP(G883,'Danh mục CODE'!$D$2:$I$1880,4,0))</f>
        <v/>
      </c>
      <c r="N883" s="484"/>
      <c r="O883" s="392" t="str">
        <f t="shared" si="171"/>
        <v/>
      </c>
      <c r="P883" s="392" t="str">
        <f>IF(Y883="","",VLOOKUP(G883,'Danh mục CODE'!$D$2:$I$1880,5,0))</f>
        <v/>
      </c>
      <c r="Q883" s="392"/>
      <c r="R883" s="392" t="str">
        <f t="shared" si="172"/>
        <v/>
      </c>
      <c r="S883" s="394" t="e">
        <f t="shared" si="173"/>
        <v>#VALUE!</v>
      </c>
      <c r="T883" s="394" t="str">
        <f t="shared" si="167"/>
        <v/>
      </c>
      <c r="U883" s="394" t="str">
        <f t="shared" si="168"/>
        <v/>
      </c>
      <c r="V883" s="424" t="str">
        <f t="shared" si="174"/>
        <v/>
      </c>
      <c r="W883" s="21"/>
      <c r="X883" s="515"/>
      <c r="Y883" s="515"/>
      <c r="Z883" s="513"/>
      <c r="AA883" s="514"/>
    </row>
    <row r="884" spans="1:27">
      <c r="A884" s="50">
        <f t="shared" si="169"/>
        <v>879</v>
      </c>
      <c r="B884" s="580"/>
      <c r="C884" s="23" t="s">
        <v>742</v>
      </c>
      <c r="D884" s="489"/>
      <c r="E884" s="318" t="str">
        <f>IF(G884="","",VLOOKUP(G884,'Danh mục CODE'!$D$2:$J$20064,7,0))</f>
        <v/>
      </c>
      <c r="F884" s="28" t="str">
        <f>IF(E884="","",VLOOKUP(E884,'TONG HOP'!$E$8:$W$1883,19,0))</f>
        <v/>
      </c>
      <c r="G884" s="17"/>
      <c r="H884" s="226" t="str">
        <f>IF(E884="","",VLOOKUP(G884,'TONG HOP'!$C$8:$E$799,2,0))</f>
        <v/>
      </c>
      <c r="I884" s="226" t="str">
        <f>IF(B884="","",VLOOKUP(G884,'TONG HOP'!$C$8:$F$799,4,0))</f>
        <v/>
      </c>
      <c r="J884" s="63" t="str">
        <f t="shared" si="165"/>
        <v/>
      </c>
      <c r="K884" s="63" t="str">
        <f t="shared" si="166"/>
        <v/>
      </c>
      <c r="L884" s="63">
        <f t="shared" si="170"/>
        <v>0</v>
      </c>
      <c r="M884" s="392" t="str">
        <f>IF(Y884="","",VLOOKUP(G884,'Danh mục CODE'!$D$2:$I$1880,4,0))</f>
        <v/>
      </c>
      <c r="N884" s="484"/>
      <c r="O884" s="392" t="str">
        <f t="shared" si="171"/>
        <v/>
      </c>
      <c r="P884" s="392" t="str">
        <f>IF(Y884="","",VLOOKUP(G884,'Danh mục CODE'!$D$2:$I$1880,5,0))</f>
        <v/>
      </c>
      <c r="Q884" s="392"/>
      <c r="R884" s="392" t="str">
        <f t="shared" si="172"/>
        <v/>
      </c>
      <c r="S884" s="394" t="e">
        <f t="shared" si="173"/>
        <v>#VALUE!</v>
      </c>
      <c r="T884" s="394" t="str">
        <f t="shared" si="167"/>
        <v/>
      </c>
      <c r="U884" s="394" t="str">
        <f t="shared" si="168"/>
        <v/>
      </c>
      <c r="V884" s="424" t="str">
        <f t="shared" si="174"/>
        <v/>
      </c>
      <c r="W884" s="21"/>
      <c r="X884" s="515"/>
      <c r="Y884" s="515"/>
      <c r="Z884" s="513"/>
      <c r="AA884" s="514"/>
    </row>
    <row r="885" spans="1:27">
      <c r="A885" s="50">
        <f t="shared" si="169"/>
        <v>880</v>
      </c>
      <c r="B885" s="580"/>
      <c r="C885" s="23" t="s">
        <v>742</v>
      </c>
      <c r="D885" s="489"/>
      <c r="E885" s="318" t="str">
        <f>IF(G885="","",VLOOKUP(G885,'Danh mục CODE'!$D$2:$J$20064,7,0))</f>
        <v/>
      </c>
      <c r="F885" s="28" t="str">
        <f>IF(E885="","",VLOOKUP(E885,'TONG HOP'!$E$8:$W$1883,19,0))</f>
        <v/>
      </c>
      <c r="G885" s="17"/>
      <c r="H885" s="226" t="str">
        <f>IF(E885="","",VLOOKUP(G885,'TONG HOP'!$C$8:$E$799,2,0))</f>
        <v/>
      </c>
      <c r="I885" s="226" t="str">
        <f>IF(B885="","",VLOOKUP(G885,'TONG HOP'!$C$8:$F$799,4,0))</f>
        <v/>
      </c>
      <c r="J885" s="63" t="str">
        <f t="shared" si="165"/>
        <v/>
      </c>
      <c r="K885" s="63" t="str">
        <f t="shared" si="166"/>
        <v/>
      </c>
      <c r="L885" s="63">
        <f t="shared" si="170"/>
        <v>0</v>
      </c>
      <c r="M885" s="392" t="str">
        <f>IF(Y885="","",VLOOKUP(G885,'Danh mục CODE'!$D$2:$I$1880,4,0))</f>
        <v/>
      </c>
      <c r="N885" s="484"/>
      <c r="O885" s="392" t="str">
        <f t="shared" si="171"/>
        <v/>
      </c>
      <c r="P885" s="392" t="str">
        <f>IF(Y885="","",VLOOKUP(G885,'Danh mục CODE'!$D$2:$I$1880,5,0))</f>
        <v/>
      </c>
      <c r="Q885" s="392"/>
      <c r="R885" s="392" t="str">
        <f t="shared" si="172"/>
        <v/>
      </c>
      <c r="S885" s="394" t="e">
        <f t="shared" si="173"/>
        <v>#VALUE!</v>
      </c>
      <c r="T885" s="394" t="str">
        <f t="shared" si="167"/>
        <v/>
      </c>
      <c r="U885" s="394" t="str">
        <f t="shared" si="168"/>
        <v/>
      </c>
      <c r="V885" s="424" t="str">
        <f t="shared" si="174"/>
        <v/>
      </c>
      <c r="W885" s="21"/>
      <c r="X885" s="515"/>
      <c r="Y885" s="515"/>
      <c r="Z885" s="513"/>
      <c r="AA885" s="514"/>
    </row>
    <row r="886" spans="1:27">
      <c r="A886" s="50">
        <f t="shared" si="169"/>
        <v>881</v>
      </c>
      <c r="B886" s="580"/>
      <c r="C886" s="23" t="s">
        <v>742</v>
      </c>
      <c r="D886" s="489"/>
      <c r="E886" s="318" t="str">
        <f>IF(G886="","",VLOOKUP(G886,'Danh mục CODE'!$D$2:$J$20064,7,0))</f>
        <v/>
      </c>
      <c r="F886" s="28" t="str">
        <f>IF(E886="","",VLOOKUP(E886,'TONG HOP'!$E$8:$W$1883,19,0))</f>
        <v/>
      </c>
      <c r="G886" s="315"/>
      <c r="H886" s="226" t="str">
        <f>IF(E886="","",VLOOKUP(G886,'TONG HOP'!$C$8:$E$799,2,0))</f>
        <v/>
      </c>
      <c r="I886" s="226" t="str">
        <f>IF(B886="","",VLOOKUP(G886,'TONG HOP'!$C$8:$F$799,4,0))</f>
        <v/>
      </c>
      <c r="J886" s="63" t="str">
        <f t="shared" si="165"/>
        <v/>
      </c>
      <c r="K886" s="63" t="str">
        <f t="shared" si="166"/>
        <v/>
      </c>
      <c r="L886" s="63">
        <f t="shared" si="170"/>
        <v>0</v>
      </c>
      <c r="M886" s="392" t="str">
        <f>IF(Y886="","",VLOOKUP(G886,'Danh mục CODE'!$D$2:$I$1880,4,0))</f>
        <v/>
      </c>
      <c r="N886" s="484"/>
      <c r="O886" s="392" t="str">
        <f t="shared" si="171"/>
        <v/>
      </c>
      <c r="P886" s="392" t="str">
        <f>IF(Y886="","",VLOOKUP(G886,'Danh mục CODE'!$D$2:$I$1880,5,0))</f>
        <v/>
      </c>
      <c r="Q886" s="392"/>
      <c r="R886" s="392" t="str">
        <f t="shared" si="172"/>
        <v/>
      </c>
      <c r="S886" s="394" t="e">
        <f t="shared" si="173"/>
        <v>#VALUE!</v>
      </c>
      <c r="T886" s="394" t="str">
        <f t="shared" si="167"/>
        <v/>
      </c>
      <c r="U886" s="394" t="str">
        <f t="shared" si="168"/>
        <v/>
      </c>
      <c r="V886" s="424" t="str">
        <f t="shared" si="174"/>
        <v/>
      </c>
      <c r="W886" s="21"/>
      <c r="X886" s="515"/>
      <c r="Y886" s="515"/>
      <c r="Z886" s="513"/>
      <c r="AA886" s="514"/>
    </row>
    <row r="887" spans="1:27">
      <c r="A887" s="50">
        <f t="shared" si="169"/>
        <v>882</v>
      </c>
      <c r="B887" s="580"/>
      <c r="C887" s="23" t="s">
        <v>742</v>
      </c>
      <c r="D887" s="489"/>
      <c r="E887" s="318" t="str">
        <f>IF(G887="","",VLOOKUP(G887,'Danh mục CODE'!$D$2:$J$20064,7,0))</f>
        <v/>
      </c>
      <c r="F887" s="28" t="str">
        <f>IF(E887="","",VLOOKUP(E887,'TONG HOP'!$E$8:$W$1883,19,0))</f>
        <v/>
      </c>
      <c r="G887" s="315"/>
      <c r="H887" s="226" t="str">
        <f>IF(E887="","",VLOOKUP(G887,'TONG HOP'!$C$8:$E$799,2,0))</f>
        <v/>
      </c>
      <c r="I887" s="226" t="str">
        <f>IF(B887="","",VLOOKUP(G887,'TONG HOP'!$C$8:$F$799,4,0))</f>
        <v/>
      </c>
      <c r="J887" s="63" t="str">
        <f t="shared" si="165"/>
        <v/>
      </c>
      <c r="K887" s="63" t="str">
        <f t="shared" si="166"/>
        <v/>
      </c>
      <c r="L887" s="63">
        <f t="shared" si="170"/>
        <v>0</v>
      </c>
      <c r="M887" s="392" t="str">
        <f>IF(Y887="","",VLOOKUP(G887,'Danh mục CODE'!$D$2:$I$1880,4,0))</f>
        <v/>
      </c>
      <c r="N887" s="484"/>
      <c r="O887" s="392" t="str">
        <f t="shared" si="171"/>
        <v/>
      </c>
      <c r="P887" s="392" t="str">
        <f>IF(Y887="","",VLOOKUP(G887,'Danh mục CODE'!$D$2:$I$1880,5,0))</f>
        <v/>
      </c>
      <c r="Q887" s="392"/>
      <c r="R887" s="392" t="str">
        <f t="shared" si="172"/>
        <v/>
      </c>
      <c r="S887" s="394" t="e">
        <f t="shared" si="173"/>
        <v>#VALUE!</v>
      </c>
      <c r="T887" s="394" t="str">
        <f t="shared" si="167"/>
        <v/>
      </c>
      <c r="U887" s="394" t="str">
        <f t="shared" si="168"/>
        <v/>
      </c>
      <c r="V887" s="424" t="str">
        <f t="shared" si="174"/>
        <v/>
      </c>
      <c r="W887" s="21"/>
      <c r="X887" s="515"/>
      <c r="Y887" s="515"/>
      <c r="Z887" s="513"/>
      <c r="AA887" s="514"/>
    </row>
    <row r="888" spans="1:27">
      <c r="A888" s="50">
        <f t="shared" si="169"/>
        <v>883</v>
      </c>
      <c r="B888" s="580"/>
      <c r="C888" s="23" t="s">
        <v>742</v>
      </c>
      <c r="D888" s="489"/>
      <c r="E888" s="318" t="str">
        <f>IF(G888="","",VLOOKUP(G888,'Danh mục CODE'!$D$2:$J$20064,7,0))</f>
        <v/>
      </c>
      <c r="F888" s="28" t="str">
        <f>IF(E888="","",VLOOKUP(E888,'TONG HOP'!$E$8:$W$1883,19,0))</f>
        <v/>
      </c>
      <c r="G888" s="315"/>
      <c r="H888" s="226" t="str">
        <f>IF(E888="","",VLOOKUP(G888,'TONG HOP'!$C$8:$E$799,2,0))</f>
        <v/>
      </c>
      <c r="I888" s="226" t="str">
        <f>IF(B888="","",VLOOKUP(G888,'TONG HOP'!$C$8:$F$799,4,0))</f>
        <v/>
      </c>
      <c r="J888" s="63" t="str">
        <f t="shared" si="165"/>
        <v/>
      </c>
      <c r="K888" s="63" t="str">
        <f t="shared" si="166"/>
        <v/>
      </c>
      <c r="L888" s="63">
        <f t="shared" si="170"/>
        <v>0</v>
      </c>
      <c r="M888" s="392" t="str">
        <f>IF(Y888="","",VLOOKUP(G888,'Danh mục CODE'!$D$2:$I$1880,4,0))</f>
        <v/>
      </c>
      <c r="N888" s="484"/>
      <c r="O888" s="392" t="str">
        <f t="shared" si="171"/>
        <v/>
      </c>
      <c r="P888" s="392" t="str">
        <f>IF(Y888="","",VLOOKUP(G888,'Danh mục CODE'!$D$2:$I$1880,5,0))</f>
        <v/>
      </c>
      <c r="Q888" s="392"/>
      <c r="R888" s="392" t="str">
        <f t="shared" si="172"/>
        <v/>
      </c>
      <c r="S888" s="394" t="e">
        <f t="shared" si="173"/>
        <v>#VALUE!</v>
      </c>
      <c r="T888" s="394" t="str">
        <f t="shared" si="167"/>
        <v/>
      </c>
      <c r="U888" s="394" t="str">
        <f t="shared" si="168"/>
        <v/>
      </c>
      <c r="V888" s="424" t="str">
        <f t="shared" si="174"/>
        <v/>
      </c>
      <c r="W888" s="21"/>
      <c r="X888" s="515"/>
      <c r="Y888" s="515"/>
      <c r="Z888" s="513"/>
      <c r="AA888" s="514"/>
    </row>
    <row r="889" spans="1:27">
      <c r="A889" s="50">
        <f t="shared" si="169"/>
        <v>884</v>
      </c>
      <c r="B889" s="580"/>
      <c r="C889" s="23" t="s">
        <v>742</v>
      </c>
      <c r="D889" s="489"/>
      <c r="E889" s="318" t="str">
        <f>IF(G889="","",VLOOKUP(G889,'Danh mục CODE'!$D$2:$J$20064,7,0))</f>
        <v/>
      </c>
      <c r="F889" s="28" t="str">
        <f>IF(E889="","",VLOOKUP(E889,'TONG HOP'!$E$8:$W$1883,19,0))</f>
        <v/>
      </c>
      <c r="G889" s="315"/>
      <c r="H889" s="226" t="str">
        <f>IF(E889="","",VLOOKUP(G889,'TONG HOP'!$C$8:$E$799,2,0))</f>
        <v/>
      </c>
      <c r="I889" s="226" t="str">
        <f>IF(B889="","",VLOOKUP(G889,'TONG HOP'!$C$8:$F$799,4,0))</f>
        <v/>
      </c>
      <c r="J889" s="63" t="str">
        <f t="shared" si="165"/>
        <v/>
      </c>
      <c r="K889" s="63" t="str">
        <f t="shared" si="166"/>
        <v/>
      </c>
      <c r="L889" s="63">
        <f t="shared" si="170"/>
        <v>0</v>
      </c>
      <c r="M889" s="392" t="str">
        <f>IF(Y889="","",VLOOKUP(G889,'Danh mục CODE'!$D$2:$I$1880,4,0))</f>
        <v/>
      </c>
      <c r="N889" s="484"/>
      <c r="O889" s="392" t="str">
        <f t="shared" si="171"/>
        <v/>
      </c>
      <c r="P889" s="392" t="str">
        <f>IF(Y889="","",VLOOKUP(G889,'Danh mục CODE'!$D$2:$I$1880,5,0))</f>
        <v/>
      </c>
      <c r="Q889" s="392"/>
      <c r="R889" s="392" t="str">
        <f t="shared" si="172"/>
        <v/>
      </c>
      <c r="S889" s="394" t="e">
        <f t="shared" si="173"/>
        <v>#VALUE!</v>
      </c>
      <c r="T889" s="394" t="str">
        <f t="shared" si="167"/>
        <v/>
      </c>
      <c r="U889" s="394" t="str">
        <f t="shared" si="168"/>
        <v/>
      </c>
      <c r="V889" s="424" t="str">
        <f t="shared" si="174"/>
        <v/>
      </c>
      <c r="W889" s="21"/>
      <c r="X889" s="515"/>
      <c r="Y889" s="515"/>
      <c r="Z889" s="513"/>
      <c r="AA889" s="514"/>
    </row>
    <row r="890" spans="1:27">
      <c r="A890" s="50">
        <f t="shared" si="169"/>
        <v>885</v>
      </c>
      <c r="B890" s="580"/>
      <c r="C890" s="23" t="s">
        <v>742</v>
      </c>
      <c r="D890" s="489"/>
      <c r="E890" s="318" t="str">
        <f>IF(G890="","",VLOOKUP(G890,'Danh mục CODE'!$D$2:$J$20064,7,0))</f>
        <v/>
      </c>
      <c r="F890" s="28" t="str">
        <f>IF(E890="","",VLOOKUP(E890,'TONG HOP'!$E$8:$W$1883,19,0))</f>
        <v/>
      </c>
      <c r="G890" s="315"/>
      <c r="H890" s="226" t="str">
        <f>IF(E890="","",VLOOKUP(G890,'TONG HOP'!$C$8:$E$799,2,0))</f>
        <v/>
      </c>
      <c r="I890" s="226" t="str">
        <f>IF(B890="","",VLOOKUP(G890,'TONG HOP'!$C$8:$F$799,4,0))</f>
        <v/>
      </c>
      <c r="J890" s="63" t="str">
        <f t="shared" si="165"/>
        <v/>
      </c>
      <c r="K890" s="63" t="str">
        <f t="shared" si="166"/>
        <v/>
      </c>
      <c r="L890" s="63">
        <f t="shared" si="170"/>
        <v>0</v>
      </c>
      <c r="M890" s="392" t="str">
        <f>IF(Y890="","",VLOOKUP(G890,'Danh mục CODE'!$D$2:$I$1880,4,0))</f>
        <v/>
      </c>
      <c r="N890" s="484"/>
      <c r="O890" s="392" t="str">
        <f t="shared" si="171"/>
        <v/>
      </c>
      <c r="P890" s="392" t="str">
        <f>IF(Y890="","",VLOOKUP(G890,'Danh mục CODE'!$D$2:$I$1880,5,0))</f>
        <v/>
      </c>
      <c r="Q890" s="392"/>
      <c r="R890" s="392" t="str">
        <f t="shared" si="172"/>
        <v/>
      </c>
      <c r="S890" s="394" t="e">
        <f t="shared" si="173"/>
        <v>#VALUE!</v>
      </c>
      <c r="T890" s="394" t="str">
        <f t="shared" si="167"/>
        <v/>
      </c>
      <c r="U890" s="394" t="str">
        <f t="shared" si="168"/>
        <v/>
      </c>
      <c r="V890" s="424" t="str">
        <f t="shared" si="174"/>
        <v/>
      </c>
      <c r="W890" s="21"/>
      <c r="X890" s="515"/>
      <c r="Y890" s="515"/>
      <c r="Z890" s="513"/>
      <c r="AA890" s="514"/>
    </row>
    <row r="891" spans="1:27">
      <c r="A891" s="50">
        <f t="shared" si="169"/>
        <v>886</v>
      </c>
      <c r="B891" s="580"/>
      <c r="C891" s="23" t="s">
        <v>742</v>
      </c>
      <c r="D891" s="489"/>
      <c r="E891" s="318" t="str">
        <f>IF(G891="","",VLOOKUP(G891,'Danh mục CODE'!$D$2:$J$20064,7,0))</f>
        <v/>
      </c>
      <c r="F891" s="28" t="str">
        <f>IF(E891="","",VLOOKUP(E891,'TONG HOP'!$E$8:$W$1883,19,0))</f>
        <v/>
      </c>
      <c r="G891" s="315"/>
      <c r="H891" s="226" t="str">
        <f>IF(E891="","",VLOOKUP(G891,'TONG HOP'!$C$8:$E$799,2,0))</f>
        <v/>
      </c>
      <c r="I891" s="226" t="str">
        <f>IF(B891="","",VLOOKUP(G891,'TONG HOP'!$C$8:$F$799,4,0))</f>
        <v/>
      </c>
      <c r="J891" s="63" t="str">
        <f t="shared" si="165"/>
        <v/>
      </c>
      <c r="K891" s="63" t="str">
        <f t="shared" si="166"/>
        <v/>
      </c>
      <c r="L891" s="63">
        <f t="shared" si="170"/>
        <v>0</v>
      </c>
      <c r="M891" s="392" t="str">
        <f>IF(Y891="","",VLOOKUP(G891,'Danh mục CODE'!$D$2:$I$1880,4,0))</f>
        <v/>
      </c>
      <c r="N891" s="484"/>
      <c r="O891" s="392" t="str">
        <f t="shared" si="171"/>
        <v/>
      </c>
      <c r="P891" s="392" t="str">
        <f>IF(Y891="","",VLOOKUP(G891,'Danh mục CODE'!$D$2:$I$1880,5,0))</f>
        <v/>
      </c>
      <c r="Q891" s="392"/>
      <c r="R891" s="392" t="str">
        <f t="shared" si="172"/>
        <v/>
      </c>
      <c r="S891" s="394" t="e">
        <f t="shared" si="173"/>
        <v>#VALUE!</v>
      </c>
      <c r="T891" s="394" t="str">
        <f t="shared" si="167"/>
        <v/>
      </c>
      <c r="U891" s="394" t="str">
        <f t="shared" si="168"/>
        <v/>
      </c>
      <c r="V891" s="424" t="str">
        <f t="shared" si="174"/>
        <v/>
      </c>
      <c r="W891" s="21"/>
      <c r="X891" s="515"/>
      <c r="Y891" s="515"/>
      <c r="Z891" s="513"/>
      <c r="AA891" s="514"/>
    </row>
    <row r="892" spans="1:27">
      <c r="A892" s="50">
        <f t="shared" si="169"/>
        <v>887</v>
      </c>
      <c r="B892" s="580"/>
      <c r="C892" s="23" t="s">
        <v>742</v>
      </c>
      <c r="D892" s="489"/>
      <c r="E892" s="318" t="str">
        <f>IF(G892="","",VLOOKUP(G892,'Danh mục CODE'!$D$2:$J$20064,7,0))</f>
        <v/>
      </c>
      <c r="F892" s="28" t="str">
        <f>IF(E892="","",VLOOKUP(E892,'TONG HOP'!$E$8:$W$1883,19,0))</f>
        <v/>
      </c>
      <c r="G892" s="315"/>
      <c r="H892" s="226" t="str">
        <f>IF(E892="","",VLOOKUP(G892,'TONG HOP'!$C$8:$E$799,2,0))</f>
        <v/>
      </c>
      <c r="I892" s="226" t="str">
        <f>IF(B892="","",VLOOKUP(G892,'TONG HOP'!$C$8:$F$799,4,0))</f>
        <v/>
      </c>
      <c r="J892" s="63" t="str">
        <f t="shared" si="165"/>
        <v/>
      </c>
      <c r="K892" s="63" t="str">
        <f t="shared" si="166"/>
        <v/>
      </c>
      <c r="L892" s="63">
        <f t="shared" si="170"/>
        <v>0</v>
      </c>
      <c r="M892" s="392" t="str">
        <f>IF(Y892="","",VLOOKUP(G892,'Danh mục CODE'!$D$2:$I$1880,4,0))</f>
        <v/>
      </c>
      <c r="N892" s="484"/>
      <c r="O892" s="392" t="str">
        <f t="shared" si="171"/>
        <v/>
      </c>
      <c r="P892" s="392" t="str">
        <f>IF(Y892="","",VLOOKUP(G892,'Danh mục CODE'!$D$2:$I$1880,5,0))</f>
        <v/>
      </c>
      <c r="Q892" s="392"/>
      <c r="R892" s="392" t="str">
        <f t="shared" si="172"/>
        <v/>
      </c>
      <c r="S892" s="394" t="e">
        <f t="shared" si="173"/>
        <v>#VALUE!</v>
      </c>
      <c r="T892" s="394" t="str">
        <f t="shared" si="167"/>
        <v/>
      </c>
      <c r="U892" s="394" t="str">
        <f t="shared" si="168"/>
        <v/>
      </c>
      <c r="V892" s="424" t="str">
        <f t="shared" si="174"/>
        <v/>
      </c>
      <c r="W892" s="21"/>
      <c r="X892" s="515"/>
      <c r="Y892" s="515"/>
      <c r="Z892" s="513"/>
      <c r="AA892" s="514"/>
    </row>
    <row r="893" spans="1:27">
      <c r="A893" s="50">
        <f t="shared" si="169"/>
        <v>888</v>
      </c>
      <c r="B893" s="580"/>
      <c r="C893" s="23" t="s">
        <v>742</v>
      </c>
      <c r="D893" s="489"/>
      <c r="E893" s="318" t="str">
        <f>IF(G893="","",VLOOKUP(G893,'Danh mục CODE'!$D$2:$J$20064,7,0))</f>
        <v/>
      </c>
      <c r="F893" s="28" t="str">
        <f>IF(E893="","",VLOOKUP(E893,'TONG HOP'!$E$8:$W$1883,19,0))</f>
        <v/>
      </c>
      <c r="G893" s="315"/>
      <c r="H893" s="226" t="str">
        <f>IF(E893="","",VLOOKUP(G893,'TONG HOP'!$C$8:$E$799,2,0))</f>
        <v/>
      </c>
      <c r="I893" s="226" t="str">
        <f>IF(B893="","",VLOOKUP(G893,'TONG HOP'!$C$8:$F$799,4,0))</f>
        <v/>
      </c>
      <c r="J893" s="63" t="str">
        <f t="shared" si="165"/>
        <v/>
      </c>
      <c r="K893" s="63" t="str">
        <f t="shared" si="166"/>
        <v/>
      </c>
      <c r="L893" s="63">
        <f t="shared" si="170"/>
        <v>0</v>
      </c>
      <c r="M893" s="392" t="str">
        <f>IF(Y893="","",VLOOKUP(G893,'Danh mục CODE'!$D$2:$I$1880,4,0))</f>
        <v/>
      </c>
      <c r="N893" s="484"/>
      <c r="O893" s="392" t="str">
        <f t="shared" si="171"/>
        <v/>
      </c>
      <c r="P893" s="392" t="str">
        <f>IF(Y893="","",VLOOKUP(G893,'Danh mục CODE'!$D$2:$I$1880,5,0))</f>
        <v/>
      </c>
      <c r="Q893" s="392"/>
      <c r="R893" s="392" t="str">
        <f t="shared" si="172"/>
        <v/>
      </c>
      <c r="S893" s="394" t="e">
        <f t="shared" si="173"/>
        <v>#VALUE!</v>
      </c>
      <c r="T893" s="394" t="str">
        <f t="shared" si="167"/>
        <v/>
      </c>
      <c r="U893" s="394" t="str">
        <f t="shared" si="168"/>
        <v/>
      </c>
      <c r="V893" s="424" t="str">
        <f t="shared" si="174"/>
        <v/>
      </c>
      <c r="W893" s="21"/>
      <c r="X893" s="515"/>
      <c r="Y893" s="515"/>
      <c r="Z893" s="513"/>
      <c r="AA893" s="514"/>
    </row>
    <row r="894" spans="1:27">
      <c r="A894" s="50">
        <f t="shared" si="169"/>
        <v>889</v>
      </c>
      <c r="B894" s="580"/>
      <c r="C894" s="23" t="s">
        <v>742</v>
      </c>
      <c r="D894" s="489"/>
      <c r="E894" s="318" t="str">
        <f>IF(G894="","",VLOOKUP(G894,'Danh mục CODE'!$D$2:$J$20064,7,0))</f>
        <v/>
      </c>
      <c r="F894" s="28" t="str">
        <f>IF(E894="","",VLOOKUP(E894,'TONG HOP'!$E$8:$W$1883,19,0))</f>
        <v/>
      </c>
      <c r="G894" s="315"/>
      <c r="H894" s="226" t="str">
        <f>IF(E894="","",VLOOKUP(G894,'TONG HOP'!$C$8:$E$799,2,0))</f>
        <v/>
      </c>
      <c r="I894" s="226" t="str">
        <f>IF(B894="","",VLOOKUP(G894,'TONG HOP'!$C$8:$F$799,4,0))</f>
        <v/>
      </c>
      <c r="J894" s="63" t="str">
        <f t="shared" si="165"/>
        <v/>
      </c>
      <c r="K894" s="63" t="str">
        <f t="shared" si="166"/>
        <v/>
      </c>
      <c r="L894" s="63">
        <f t="shared" si="170"/>
        <v>0</v>
      </c>
      <c r="M894" s="392" t="str">
        <f>IF(Y894="","",VLOOKUP(G894,'Danh mục CODE'!$D$2:$I$1880,4,0))</f>
        <v/>
      </c>
      <c r="N894" s="484"/>
      <c r="O894" s="392" t="str">
        <f t="shared" si="171"/>
        <v/>
      </c>
      <c r="P894" s="392" t="str">
        <f>IF(Y894="","",VLOOKUP(G894,'Danh mục CODE'!$D$2:$I$1880,5,0))</f>
        <v/>
      </c>
      <c r="Q894" s="392"/>
      <c r="R894" s="392" t="str">
        <f t="shared" si="172"/>
        <v/>
      </c>
      <c r="S894" s="394" t="e">
        <f t="shared" si="173"/>
        <v>#VALUE!</v>
      </c>
      <c r="T894" s="394" t="str">
        <f t="shared" si="167"/>
        <v/>
      </c>
      <c r="U894" s="394" t="str">
        <f t="shared" si="168"/>
        <v/>
      </c>
      <c r="V894" s="424" t="str">
        <f t="shared" si="174"/>
        <v/>
      </c>
      <c r="W894" s="21"/>
      <c r="X894" s="515"/>
      <c r="Y894" s="515"/>
      <c r="Z894" s="513"/>
      <c r="AA894" s="514"/>
    </row>
    <row r="895" spans="1:27">
      <c r="A895" s="50">
        <f t="shared" si="169"/>
        <v>890</v>
      </c>
      <c r="B895" s="580"/>
      <c r="C895" s="23" t="s">
        <v>742</v>
      </c>
      <c r="D895" s="489"/>
      <c r="E895" s="318" t="str">
        <f>IF(G895="","",VLOOKUP(G895,'Danh mục CODE'!$D$2:$J$20064,7,0))</f>
        <v/>
      </c>
      <c r="F895" s="28" t="str">
        <f>IF(E895="","",VLOOKUP(E895,'TONG HOP'!$E$8:$W$1883,19,0))</f>
        <v/>
      </c>
      <c r="G895" s="315"/>
      <c r="H895" s="226" t="str">
        <f>IF(E895="","",VLOOKUP(G895,'TONG HOP'!$C$8:$E$799,2,0))</f>
        <v/>
      </c>
      <c r="I895" s="226" t="str">
        <f>IF(B895="","",VLOOKUP(G895,'TONG HOP'!$C$8:$F$799,4,0))</f>
        <v/>
      </c>
      <c r="J895" s="63" t="str">
        <f t="shared" si="165"/>
        <v/>
      </c>
      <c r="K895" s="63" t="str">
        <f t="shared" si="166"/>
        <v/>
      </c>
      <c r="L895" s="63">
        <f t="shared" si="170"/>
        <v>0</v>
      </c>
      <c r="M895" s="392" t="str">
        <f>IF(Y895="","",VLOOKUP(G895,'Danh mục CODE'!$D$2:$I$1880,4,0))</f>
        <v/>
      </c>
      <c r="N895" s="484"/>
      <c r="O895" s="392" t="str">
        <f t="shared" si="171"/>
        <v/>
      </c>
      <c r="P895" s="392" t="str">
        <f>IF(Y895="","",VLOOKUP(G895,'Danh mục CODE'!$D$2:$I$1880,5,0))</f>
        <v/>
      </c>
      <c r="Q895" s="392"/>
      <c r="R895" s="392" t="str">
        <f t="shared" si="172"/>
        <v/>
      </c>
      <c r="S895" s="394" t="e">
        <f t="shared" si="173"/>
        <v>#VALUE!</v>
      </c>
      <c r="T895" s="394" t="str">
        <f t="shared" si="167"/>
        <v/>
      </c>
      <c r="U895" s="394" t="str">
        <f t="shared" si="168"/>
        <v/>
      </c>
      <c r="V895" s="424" t="str">
        <f t="shared" si="174"/>
        <v/>
      </c>
      <c r="W895" s="21"/>
      <c r="X895" s="515"/>
      <c r="Y895" s="515"/>
      <c r="Z895" s="513"/>
      <c r="AA895" s="514"/>
    </row>
    <row r="896" spans="1:27">
      <c r="A896" s="50">
        <f t="shared" si="169"/>
        <v>891</v>
      </c>
      <c r="B896" s="580"/>
      <c r="C896" s="23" t="s">
        <v>742</v>
      </c>
      <c r="D896" s="489"/>
      <c r="E896" s="318" t="str">
        <f>IF(G896="","",VLOOKUP(G896,'Danh mục CODE'!$D$2:$J$20064,7,0))</f>
        <v/>
      </c>
      <c r="F896" s="28" t="str">
        <f>IF(E896="","",VLOOKUP(E896,'TONG HOP'!$E$8:$W$1883,19,0))</f>
        <v/>
      </c>
      <c r="G896" s="17"/>
      <c r="H896" s="226" t="str">
        <f>IF(E896="","",VLOOKUP(G896,'TONG HOP'!$C$8:$E$799,2,0))</f>
        <v/>
      </c>
      <c r="I896" s="226" t="str">
        <f>IF(B896="","",VLOOKUP(G896,'TONG HOP'!$C$8:$F$799,4,0))</f>
        <v/>
      </c>
      <c r="J896" s="63" t="str">
        <f t="shared" si="165"/>
        <v/>
      </c>
      <c r="K896" s="63" t="str">
        <f t="shared" si="166"/>
        <v/>
      </c>
      <c r="L896" s="63">
        <f t="shared" si="170"/>
        <v>0</v>
      </c>
      <c r="M896" s="392" t="str">
        <f>IF(Y896="","",VLOOKUP(G896,'Danh mục CODE'!$D$2:$I$1880,4,0))</f>
        <v/>
      </c>
      <c r="N896" s="484"/>
      <c r="O896" s="392" t="str">
        <f t="shared" si="171"/>
        <v/>
      </c>
      <c r="P896" s="392" t="str">
        <f>IF(Y896="","",VLOOKUP(G896,'Danh mục CODE'!$D$2:$I$1880,5,0))</f>
        <v/>
      </c>
      <c r="Q896" s="392"/>
      <c r="R896" s="392" t="str">
        <f t="shared" si="172"/>
        <v/>
      </c>
      <c r="S896" s="394" t="e">
        <f t="shared" si="173"/>
        <v>#VALUE!</v>
      </c>
      <c r="T896" s="394" t="str">
        <f t="shared" si="167"/>
        <v/>
      </c>
      <c r="U896" s="394" t="str">
        <f t="shared" si="168"/>
        <v/>
      </c>
      <c r="V896" s="424" t="str">
        <f t="shared" si="174"/>
        <v/>
      </c>
      <c r="W896" s="21"/>
      <c r="X896" s="515"/>
      <c r="Y896" s="515"/>
      <c r="Z896" s="513"/>
      <c r="AA896" s="514"/>
    </row>
    <row r="897" spans="1:27">
      <c r="A897" s="50">
        <f t="shared" si="169"/>
        <v>892</v>
      </c>
      <c r="B897" s="580"/>
      <c r="C897" s="23" t="s">
        <v>742</v>
      </c>
      <c r="D897" s="489"/>
      <c r="E897" s="318" t="str">
        <f>IF(G897="","",VLOOKUP(G897,'Danh mục CODE'!$D$2:$J$20064,7,0))</f>
        <v/>
      </c>
      <c r="F897" s="28" t="str">
        <f>IF(E897="","",VLOOKUP(E897,'TONG HOP'!$E$8:$W$1883,19,0))</f>
        <v/>
      </c>
      <c r="G897" s="315"/>
      <c r="H897" s="226" t="str">
        <f>IF(E897="","",VLOOKUP(G897,'TONG HOP'!$C$8:$E$799,2,0))</f>
        <v/>
      </c>
      <c r="I897" s="226" t="str">
        <f>IF(B897="","",VLOOKUP(G897,'TONG HOP'!$C$8:$F$799,4,0))</f>
        <v/>
      </c>
      <c r="J897" s="63" t="str">
        <f t="shared" si="165"/>
        <v/>
      </c>
      <c r="K897" s="63" t="str">
        <f t="shared" si="166"/>
        <v/>
      </c>
      <c r="L897" s="63">
        <f t="shared" si="170"/>
        <v>0</v>
      </c>
      <c r="M897" s="392" t="str">
        <f>IF(Y897="","",VLOOKUP(G897,'Danh mục CODE'!$D$2:$I$1880,4,0))</f>
        <v/>
      </c>
      <c r="N897" s="484"/>
      <c r="O897" s="392" t="str">
        <f t="shared" si="171"/>
        <v/>
      </c>
      <c r="P897" s="392" t="str">
        <f>IF(Y897="","",VLOOKUP(G897,'Danh mục CODE'!$D$2:$I$1880,5,0))</f>
        <v/>
      </c>
      <c r="Q897" s="392"/>
      <c r="R897" s="392" t="str">
        <f t="shared" si="172"/>
        <v/>
      </c>
      <c r="S897" s="394" t="e">
        <f t="shared" si="173"/>
        <v>#VALUE!</v>
      </c>
      <c r="T897" s="394" t="str">
        <f t="shared" si="167"/>
        <v/>
      </c>
      <c r="U897" s="394" t="str">
        <f t="shared" si="168"/>
        <v/>
      </c>
      <c r="V897" s="424" t="str">
        <f t="shared" si="174"/>
        <v/>
      </c>
      <c r="W897" s="21"/>
      <c r="X897" s="515"/>
      <c r="Y897" s="515"/>
      <c r="Z897" s="513"/>
      <c r="AA897" s="514"/>
    </row>
    <row r="898" spans="1:27">
      <c r="A898" s="50">
        <f t="shared" si="169"/>
        <v>893</v>
      </c>
      <c r="B898" s="580"/>
      <c r="C898" s="23" t="s">
        <v>742</v>
      </c>
      <c r="D898" s="489"/>
      <c r="E898" s="318" t="str">
        <f>IF(G898="","",VLOOKUP(G898,'Danh mục CODE'!$D$2:$J$20064,7,0))</f>
        <v/>
      </c>
      <c r="F898" s="28" t="str">
        <f>IF(E898="","",VLOOKUP(E898,'TONG HOP'!$E$8:$W$1883,19,0))</f>
        <v/>
      </c>
      <c r="G898" s="315"/>
      <c r="H898" s="226" t="str">
        <f>IF(E898="","",VLOOKUP(G898,'TONG HOP'!$C$8:$E$799,2,0))</f>
        <v/>
      </c>
      <c r="I898" s="226" t="str">
        <f>IF(B898="","",VLOOKUP(G898,'TONG HOP'!$C$8:$F$799,4,0))</f>
        <v/>
      </c>
      <c r="J898" s="63" t="str">
        <f t="shared" si="165"/>
        <v/>
      </c>
      <c r="K898" s="63" t="str">
        <f t="shared" si="166"/>
        <v/>
      </c>
      <c r="L898" s="63">
        <f t="shared" si="170"/>
        <v>0</v>
      </c>
      <c r="M898" s="392" t="str">
        <f>IF(Y898="","",VLOOKUP(G898,'Danh mục CODE'!$D$2:$I$1880,4,0))</f>
        <v/>
      </c>
      <c r="N898" s="484"/>
      <c r="O898" s="392" t="str">
        <f t="shared" si="171"/>
        <v/>
      </c>
      <c r="P898" s="392" t="str">
        <f>IF(Y898="","",VLOOKUP(G898,'Danh mục CODE'!$D$2:$I$1880,5,0))</f>
        <v/>
      </c>
      <c r="Q898" s="392"/>
      <c r="R898" s="392" t="str">
        <f t="shared" si="172"/>
        <v/>
      </c>
      <c r="S898" s="394" t="e">
        <f t="shared" si="173"/>
        <v>#VALUE!</v>
      </c>
      <c r="T898" s="394" t="str">
        <f t="shared" si="167"/>
        <v/>
      </c>
      <c r="U898" s="394" t="str">
        <f t="shared" si="168"/>
        <v/>
      </c>
      <c r="V898" s="424" t="str">
        <f t="shared" si="174"/>
        <v/>
      </c>
      <c r="W898" s="21"/>
      <c r="X898" s="515"/>
      <c r="Y898" s="515"/>
      <c r="Z898" s="513"/>
      <c r="AA898" s="514"/>
    </row>
    <row r="899" spans="1:27">
      <c r="A899" s="50">
        <f t="shared" si="169"/>
        <v>894</v>
      </c>
      <c r="B899" s="580"/>
      <c r="C899" s="23" t="s">
        <v>742</v>
      </c>
      <c r="D899" s="489"/>
      <c r="E899" s="318" t="str">
        <f>IF(G899="","",VLOOKUP(G899,'Danh mục CODE'!$D$2:$J$20064,7,0))</f>
        <v/>
      </c>
      <c r="F899" s="28" t="str">
        <f>IF(E899="","",VLOOKUP(E899,'TONG HOP'!$E$8:$W$1883,19,0))</f>
        <v/>
      </c>
      <c r="G899" s="315"/>
      <c r="H899" s="226" t="str">
        <f>IF(E899="","",VLOOKUP(G899,'TONG HOP'!$C$8:$E$799,2,0))</f>
        <v/>
      </c>
      <c r="I899" s="226" t="str">
        <f>IF(B899="","",VLOOKUP(G899,'TONG HOP'!$C$8:$F$799,4,0))</f>
        <v/>
      </c>
      <c r="J899" s="63" t="str">
        <f t="shared" si="165"/>
        <v/>
      </c>
      <c r="K899" s="63" t="str">
        <f t="shared" si="166"/>
        <v/>
      </c>
      <c r="L899" s="63">
        <f t="shared" si="170"/>
        <v>0</v>
      </c>
      <c r="M899" s="392" t="str">
        <f>IF(Y899="","",VLOOKUP(G899,'Danh mục CODE'!$D$2:$I$1880,4,0))</f>
        <v/>
      </c>
      <c r="N899" s="484"/>
      <c r="O899" s="392" t="str">
        <f t="shared" si="171"/>
        <v/>
      </c>
      <c r="P899" s="392" t="str">
        <f>IF(Y899="","",VLOOKUP(G899,'Danh mục CODE'!$D$2:$I$1880,5,0))</f>
        <v/>
      </c>
      <c r="Q899" s="392"/>
      <c r="R899" s="392" t="str">
        <f t="shared" si="172"/>
        <v/>
      </c>
      <c r="S899" s="394" t="e">
        <f t="shared" si="173"/>
        <v>#VALUE!</v>
      </c>
      <c r="T899" s="394" t="str">
        <f t="shared" si="167"/>
        <v/>
      </c>
      <c r="U899" s="394" t="str">
        <f t="shared" si="168"/>
        <v/>
      </c>
      <c r="V899" s="424" t="str">
        <f t="shared" si="174"/>
        <v/>
      </c>
      <c r="W899" s="21"/>
      <c r="X899" s="515"/>
      <c r="Y899" s="515"/>
      <c r="Z899" s="513"/>
      <c r="AA899" s="514"/>
    </row>
    <row r="900" spans="1:27">
      <c r="A900" s="50">
        <f t="shared" si="169"/>
        <v>895</v>
      </c>
      <c r="B900" s="580"/>
      <c r="C900" s="23" t="s">
        <v>742</v>
      </c>
      <c r="D900" s="489"/>
      <c r="E900" s="318" t="str">
        <f>IF(G900="","",VLOOKUP(G900,'Danh mục CODE'!$D$2:$J$20064,7,0))</f>
        <v/>
      </c>
      <c r="F900" s="28" t="str">
        <f>IF(E900="","",VLOOKUP(E900,'TONG HOP'!$E$8:$W$1883,19,0))</f>
        <v/>
      </c>
      <c r="G900" s="315"/>
      <c r="H900" s="226" t="str">
        <f>IF(E900="","",VLOOKUP(G900,'TONG HOP'!$C$8:$E$799,2,0))</f>
        <v/>
      </c>
      <c r="I900" s="226" t="str">
        <f>IF(B900="","",VLOOKUP(G900,'TONG HOP'!$C$8:$F$799,4,0))</f>
        <v/>
      </c>
      <c r="J900" s="63" t="str">
        <f t="shared" si="165"/>
        <v/>
      </c>
      <c r="K900" s="63" t="str">
        <f t="shared" si="166"/>
        <v/>
      </c>
      <c r="L900" s="63">
        <f t="shared" si="170"/>
        <v>0</v>
      </c>
      <c r="M900" s="392" t="str">
        <f>IF(Y900="","",VLOOKUP(G900,'Danh mục CODE'!$D$2:$I$1880,4,0))</f>
        <v/>
      </c>
      <c r="N900" s="484"/>
      <c r="O900" s="392" t="str">
        <f t="shared" si="171"/>
        <v/>
      </c>
      <c r="P900" s="392" t="str">
        <f>IF(Y900="","",VLOOKUP(G900,'Danh mục CODE'!$D$2:$I$1880,5,0))</f>
        <v/>
      </c>
      <c r="Q900" s="392"/>
      <c r="R900" s="392" t="str">
        <f t="shared" si="172"/>
        <v/>
      </c>
      <c r="S900" s="394" t="e">
        <f t="shared" si="173"/>
        <v>#VALUE!</v>
      </c>
      <c r="T900" s="394" t="str">
        <f t="shared" si="167"/>
        <v/>
      </c>
      <c r="U900" s="394" t="str">
        <f t="shared" si="168"/>
        <v/>
      </c>
      <c r="V900" s="424" t="str">
        <f t="shared" si="174"/>
        <v/>
      </c>
      <c r="W900" s="21"/>
      <c r="X900" s="515"/>
      <c r="Y900" s="515"/>
      <c r="Z900" s="513"/>
      <c r="AA900" s="514"/>
    </row>
    <row r="901" spans="1:27">
      <c r="A901" s="50">
        <f t="shared" si="169"/>
        <v>896</v>
      </c>
      <c r="B901" s="580"/>
      <c r="C901" s="23" t="s">
        <v>742</v>
      </c>
      <c r="D901" s="489"/>
      <c r="E901" s="318" t="str">
        <f>IF(G901="","",VLOOKUP(G901,'Danh mục CODE'!$D$2:$J$20064,7,0))</f>
        <v/>
      </c>
      <c r="F901" s="28" t="str">
        <f>IF(E901="","",VLOOKUP(E901,'TONG HOP'!$E$8:$W$1883,19,0))</f>
        <v/>
      </c>
      <c r="G901" s="315"/>
      <c r="H901" s="226" t="str">
        <f>IF(E901="","",VLOOKUP(G901,'TONG HOP'!$C$8:$E$799,2,0))</f>
        <v/>
      </c>
      <c r="I901" s="226" t="str">
        <f>IF(B901="","",VLOOKUP(G901,'TONG HOP'!$C$8:$F$799,4,0))</f>
        <v/>
      </c>
      <c r="J901" s="63" t="str">
        <f t="shared" si="165"/>
        <v/>
      </c>
      <c r="K901" s="63" t="str">
        <f t="shared" si="166"/>
        <v/>
      </c>
      <c r="L901" s="63">
        <f t="shared" si="170"/>
        <v>0</v>
      </c>
      <c r="M901" s="392" t="str">
        <f>IF(Y901="","",VLOOKUP(G901,'Danh mục CODE'!$D$2:$I$1880,4,0))</f>
        <v/>
      </c>
      <c r="N901" s="484"/>
      <c r="O901" s="392" t="str">
        <f t="shared" si="171"/>
        <v/>
      </c>
      <c r="P901" s="392" t="str">
        <f>IF(Y901="","",VLOOKUP(G901,'Danh mục CODE'!$D$2:$I$1880,5,0))</f>
        <v/>
      </c>
      <c r="Q901" s="392"/>
      <c r="R901" s="392" t="str">
        <f t="shared" si="172"/>
        <v/>
      </c>
      <c r="S901" s="394" t="e">
        <f t="shared" si="173"/>
        <v>#VALUE!</v>
      </c>
      <c r="T901" s="394" t="str">
        <f t="shared" si="167"/>
        <v/>
      </c>
      <c r="U901" s="394" t="str">
        <f t="shared" si="168"/>
        <v/>
      </c>
      <c r="V901" s="424" t="str">
        <f t="shared" si="174"/>
        <v/>
      </c>
      <c r="W901" s="21"/>
      <c r="X901" s="515"/>
      <c r="Y901" s="515"/>
      <c r="Z901" s="513"/>
      <c r="AA901" s="514"/>
    </row>
    <row r="902" spans="1:27">
      <c r="A902" s="50">
        <f t="shared" si="169"/>
        <v>897</v>
      </c>
      <c r="B902" s="580"/>
      <c r="C902" s="23" t="s">
        <v>742</v>
      </c>
      <c r="D902" s="489"/>
      <c r="E902" s="318" t="str">
        <f>IF(G902="","",VLOOKUP(G902,'Danh mục CODE'!$D$2:$J$20064,7,0))</f>
        <v/>
      </c>
      <c r="F902" s="28" t="str">
        <f>IF(E902="","",VLOOKUP(E902,'TONG HOP'!$E$8:$W$1883,19,0))</f>
        <v/>
      </c>
      <c r="G902" s="315"/>
      <c r="H902" s="226" t="str">
        <f>IF(E902="","",VLOOKUP(G902,'TONG HOP'!$C$8:$E$799,2,0))</f>
        <v/>
      </c>
      <c r="I902" s="226" t="str">
        <f>IF(B902="","",VLOOKUP(G902,'TONG HOP'!$C$8:$F$799,4,0))</f>
        <v/>
      </c>
      <c r="J902" s="63" t="str">
        <f t="shared" si="165"/>
        <v/>
      </c>
      <c r="K902" s="63" t="str">
        <f t="shared" si="166"/>
        <v/>
      </c>
      <c r="L902" s="63">
        <f t="shared" si="170"/>
        <v>0</v>
      </c>
      <c r="M902" s="392" t="str">
        <f>IF(Y902="","",VLOOKUP(G902,'Danh mục CODE'!$D$2:$I$1880,4,0))</f>
        <v/>
      </c>
      <c r="N902" s="484"/>
      <c r="O902" s="392" t="str">
        <f t="shared" si="171"/>
        <v/>
      </c>
      <c r="P902" s="392" t="str">
        <f>IF(Y902="","",VLOOKUP(G902,'Danh mục CODE'!$D$2:$I$1880,5,0))</f>
        <v/>
      </c>
      <c r="Q902" s="392"/>
      <c r="R902" s="392" t="str">
        <f t="shared" si="172"/>
        <v/>
      </c>
      <c r="S902" s="394" t="e">
        <f t="shared" si="173"/>
        <v>#VALUE!</v>
      </c>
      <c r="T902" s="394" t="str">
        <f t="shared" si="167"/>
        <v/>
      </c>
      <c r="U902" s="394" t="str">
        <f t="shared" si="168"/>
        <v/>
      </c>
      <c r="V902" s="424" t="str">
        <f t="shared" si="174"/>
        <v/>
      </c>
      <c r="W902" s="21"/>
      <c r="X902" s="515"/>
      <c r="Y902" s="515"/>
      <c r="Z902" s="513"/>
      <c r="AA902" s="514"/>
    </row>
    <row r="903" spans="1:27">
      <c r="A903" s="50">
        <f t="shared" si="169"/>
        <v>898</v>
      </c>
      <c r="B903" s="580"/>
      <c r="C903" s="23" t="s">
        <v>742</v>
      </c>
      <c r="D903" s="489"/>
      <c r="E903" s="318" t="str">
        <f>IF(G903="","",VLOOKUP(G903,'Danh mục CODE'!$D$2:$J$20064,7,0))</f>
        <v/>
      </c>
      <c r="F903" s="28" t="str">
        <f>IF(E903="","",VLOOKUP(E903,'TONG HOP'!$E$8:$W$1883,19,0))</f>
        <v/>
      </c>
      <c r="G903" s="315"/>
      <c r="H903" s="226" t="str">
        <f>IF(E903="","",VLOOKUP(G903,'TONG HOP'!$C$8:$E$799,2,0))</f>
        <v/>
      </c>
      <c r="I903" s="226" t="str">
        <f>IF(B903="","",VLOOKUP(G903,'TONG HOP'!$C$8:$F$799,4,0))</f>
        <v/>
      </c>
      <c r="J903" s="63" t="str">
        <f t="shared" ref="J903:J966" si="175">IF(X903="","",K903-K903*M903)</f>
        <v/>
      </c>
      <c r="K903" s="63" t="str">
        <f t="shared" ref="K903:K966" si="176">IF(AND(X903="",N903="",Q903="",R903=""),"",L903-L903*O903-(L903-L903*O903)*R903)</f>
        <v/>
      </c>
      <c r="L903" s="63">
        <f t="shared" si="170"/>
        <v>0</v>
      </c>
      <c r="M903" s="392" t="str">
        <f>IF(Y903="","",VLOOKUP(G903,'Danh mục CODE'!$D$2:$I$1880,4,0))</f>
        <v/>
      </c>
      <c r="N903" s="484"/>
      <c r="O903" s="392" t="str">
        <f t="shared" si="171"/>
        <v/>
      </c>
      <c r="P903" s="392" t="str">
        <f>IF(Y903="","",VLOOKUP(G903,'Danh mục CODE'!$D$2:$I$1880,5,0))</f>
        <v/>
      </c>
      <c r="Q903" s="392"/>
      <c r="R903" s="392" t="str">
        <f t="shared" si="172"/>
        <v/>
      </c>
      <c r="S903" s="394" t="e">
        <f t="shared" si="173"/>
        <v>#VALUE!</v>
      </c>
      <c r="T903" s="394" t="str">
        <f t="shared" si="167"/>
        <v/>
      </c>
      <c r="U903" s="394" t="str">
        <f t="shared" si="168"/>
        <v/>
      </c>
      <c r="V903" s="424" t="str">
        <f t="shared" si="174"/>
        <v/>
      </c>
      <c r="W903" s="21"/>
      <c r="X903" s="515"/>
      <c r="Y903" s="515"/>
      <c r="Z903" s="513"/>
      <c r="AA903" s="514"/>
    </row>
    <row r="904" spans="1:27">
      <c r="A904" s="50">
        <f t="shared" si="169"/>
        <v>899</v>
      </c>
      <c r="B904" s="580"/>
      <c r="C904" s="23" t="s">
        <v>742</v>
      </c>
      <c r="D904" s="489"/>
      <c r="E904" s="318" t="str">
        <f>IF(G904="","",VLOOKUP(G904,'Danh mục CODE'!$D$2:$J$20064,7,0))</f>
        <v/>
      </c>
      <c r="F904" s="28" t="str">
        <f>IF(E904="","",VLOOKUP(E904,'TONG HOP'!$E$8:$W$1883,19,0))</f>
        <v/>
      </c>
      <c r="G904" s="315"/>
      <c r="H904" s="226" t="str">
        <f>IF(E904="","",VLOOKUP(G904,'TONG HOP'!$C$8:$E$799,2,0))</f>
        <v/>
      </c>
      <c r="I904" s="226" t="str">
        <f>IF(B904="","",VLOOKUP(G904,'TONG HOP'!$C$8:$F$799,4,0))</f>
        <v/>
      </c>
      <c r="J904" s="63" t="str">
        <f t="shared" si="175"/>
        <v/>
      </c>
      <c r="K904" s="63" t="str">
        <f t="shared" si="176"/>
        <v/>
      </c>
      <c r="L904" s="63">
        <f t="shared" si="170"/>
        <v>0</v>
      </c>
      <c r="M904" s="392" t="str">
        <f>IF(Y904="","",VLOOKUP(G904,'Danh mục CODE'!$D$2:$I$1880,4,0))</f>
        <v/>
      </c>
      <c r="N904" s="484"/>
      <c r="O904" s="392" t="str">
        <f t="shared" si="171"/>
        <v/>
      </c>
      <c r="P904" s="392" t="str">
        <f>IF(Y904="","",VLOOKUP(G904,'Danh mục CODE'!$D$2:$I$1880,5,0))</f>
        <v/>
      </c>
      <c r="Q904" s="392"/>
      <c r="R904" s="392" t="str">
        <f t="shared" si="172"/>
        <v/>
      </c>
      <c r="S904" s="394" t="e">
        <f t="shared" si="173"/>
        <v>#VALUE!</v>
      </c>
      <c r="T904" s="394" t="str">
        <f t="shared" si="167"/>
        <v/>
      </c>
      <c r="U904" s="394" t="str">
        <f t="shared" si="168"/>
        <v/>
      </c>
      <c r="V904" s="424" t="str">
        <f t="shared" si="174"/>
        <v/>
      </c>
      <c r="W904" s="21"/>
      <c r="X904" s="515"/>
      <c r="Y904" s="515"/>
      <c r="Z904" s="513"/>
      <c r="AA904" s="514"/>
    </row>
    <row r="905" spans="1:27">
      <c r="A905" s="50">
        <f t="shared" si="169"/>
        <v>900</v>
      </c>
      <c r="B905" s="580"/>
      <c r="C905" s="23" t="s">
        <v>742</v>
      </c>
      <c r="D905" s="489"/>
      <c r="E905" s="318" t="str">
        <f>IF(G905="","",VLOOKUP(G905,'Danh mục CODE'!$D$2:$J$20064,7,0))</f>
        <v/>
      </c>
      <c r="F905" s="28" t="str">
        <f>IF(E905="","",VLOOKUP(E905,'TONG HOP'!$E$8:$W$1883,19,0))</f>
        <v/>
      </c>
      <c r="G905" s="315"/>
      <c r="H905" s="226" t="str">
        <f>IF(E905="","",VLOOKUP(G905,'TONG HOP'!$C$8:$E$799,2,0))</f>
        <v/>
      </c>
      <c r="I905" s="226" t="str">
        <f>IF(B905="","",VLOOKUP(G905,'TONG HOP'!$C$8:$F$799,4,0))</f>
        <v/>
      </c>
      <c r="J905" s="63" t="str">
        <f t="shared" si="175"/>
        <v/>
      </c>
      <c r="K905" s="63" t="str">
        <f t="shared" si="176"/>
        <v/>
      </c>
      <c r="L905" s="63">
        <f t="shared" si="170"/>
        <v>0</v>
      </c>
      <c r="M905" s="392" t="str">
        <f>IF(Y905="","",VLOOKUP(G905,'Danh mục CODE'!$D$2:$I$1880,4,0))</f>
        <v/>
      </c>
      <c r="N905" s="484"/>
      <c r="O905" s="392" t="str">
        <f t="shared" si="171"/>
        <v/>
      </c>
      <c r="P905" s="392" t="str">
        <f>IF(Y905="","",VLOOKUP(G905,'Danh mục CODE'!$D$2:$I$1880,5,0))</f>
        <v/>
      </c>
      <c r="Q905" s="392"/>
      <c r="R905" s="392" t="str">
        <f t="shared" si="172"/>
        <v/>
      </c>
      <c r="S905" s="394" t="e">
        <f t="shared" si="173"/>
        <v>#VALUE!</v>
      </c>
      <c r="T905" s="394" t="str">
        <f t="shared" ref="T905:T968" si="177">IF(X905="","",IF(Q905&lt;P905,K905*Q905,K905*P905))</f>
        <v/>
      </c>
      <c r="U905" s="394" t="str">
        <f t="shared" ref="U905:U968" si="178">IF(X905="","",K905*R905)</f>
        <v/>
      </c>
      <c r="V905" s="424" t="str">
        <f t="shared" si="174"/>
        <v/>
      </c>
      <c r="W905" s="21"/>
      <c r="X905" s="515"/>
      <c r="Y905" s="515"/>
      <c r="Z905" s="513"/>
      <c r="AA905" s="514"/>
    </row>
    <row r="906" spans="1:27">
      <c r="A906" s="50">
        <f t="shared" si="169"/>
        <v>901</v>
      </c>
      <c r="B906" s="580"/>
      <c r="C906" s="23" t="s">
        <v>742</v>
      </c>
      <c r="D906" s="489"/>
      <c r="E906" s="318" t="str">
        <f>IF(G906="","",VLOOKUP(G906,'Danh mục CODE'!$D$2:$J$20064,7,0))</f>
        <v/>
      </c>
      <c r="F906" s="28" t="str">
        <f>IF(E906="","",VLOOKUP(E906,'TONG HOP'!$E$8:$W$1883,19,0))</f>
        <v/>
      </c>
      <c r="G906" s="315"/>
      <c r="H906" s="226" t="str">
        <f>IF(E906="","",VLOOKUP(G906,'TONG HOP'!$C$8:$E$799,2,0))</f>
        <v/>
      </c>
      <c r="I906" s="226" t="str">
        <f>IF(B906="","",VLOOKUP(G906,'TONG HOP'!$C$8:$F$799,4,0))</f>
        <v/>
      </c>
      <c r="J906" s="63" t="str">
        <f t="shared" si="175"/>
        <v/>
      </c>
      <c r="K906" s="63" t="str">
        <f t="shared" si="176"/>
        <v/>
      </c>
      <c r="L906" s="63">
        <f t="shared" si="170"/>
        <v>0</v>
      </c>
      <c r="M906" s="392" t="str">
        <f>IF(Y906="","",VLOOKUP(G906,'Danh mục CODE'!$D$2:$I$1880,4,0))</f>
        <v/>
      </c>
      <c r="N906" s="484"/>
      <c r="O906" s="392" t="str">
        <f t="shared" si="171"/>
        <v/>
      </c>
      <c r="P906" s="392" t="str">
        <f>IF(Y906="","",VLOOKUP(G906,'Danh mục CODE'!$D$2:$I$1880,5,0))</f>
        <v/>
      </c>
      <c r="Q906" s="392"/>
      <c r="R906" s="392" t="str">
        <f t="shared" si="172"/>
        <v/>
      </c>
      <c r="S906" s="394" t="e">
        <f t="shared" si="173"/>
        <v>#VALUE!</v>
      </c>
      <c r="T906" s="394" t="str">
        <f t="shared" si="177"/>
        <v/>
      </c>
      <c r="U906" s="394" t="str">
        <f t="shared" si="178"/>
        <v/>
      </c>
      <c r="V906" s="424" t="str">
        <f t="shared" si="174"/>
        <v/>
      </c>
      <c r="W906" s="21"/>
      <c r="X906" s="515"/>
      <c r="Y906" s="515"/>
      <c r="Z906" s="513"/>
      <c r="AA906" s="514"/>
    </row>
    <row r="907" spans="1:27">
      <c r="A907" s="50">
        <f t="shared" si="169"/>
        <v>902</v>
      </c>
      <c r="B907" s="580"/>
      <c r="C907" s="23" t="s">
        <v>742</v>
      </c>
      <c r="D907" s="489"/>
      <c r="E907" s="318" t="str">
        <f>IF(G907="","",VLOOKUP(G907,'Danh mục CODE'!$D$2:$J$20064,7,0))</f>
        <v/>
      </c>
      <c r="F907" s="28" t="str">
        <f>IF(E907="","",VLOOKUP(E907,'TONG HOP'!$E$8:$W$1883,19,0))</f>
        <v/>
      </c>
      <c r="G907" s="315"/>
      <c r="H907" s="226" t="str">
        <f>IF(E907="","",VLOOKUP(G907,'TONG HOP'!$C$8:$E$799,2,0))</f>
        <v/>
      </c>
      <c r="I907" s="226" t="str">
        <f>IF(B907="","",VLOOKUP(G907,'TONG HOP'!$C$8:$F$799,4,0))</f>
        <v/>
      </c>
      <c r="J907" s="63" t="str">
        <f t="shared" si="175"/>
        <v/>
      </c>
      <c r="K907" s="63" t="str">
        <f t="shared" si="176"/>
        <v/>
      </c>
      <c r="L907" s="63">
        <f t="shared" si="170"/>
        <v>0</v>
      </c>
      <c r="M907" s="392" t="str">
        <f>IF(Y907="","",VLOOKUP(G907,'Danh mục CODE'!$D$2:$I$1880,4,0))</f>
        <v/>
      </c>
      <c r="N907" s="484"/>
      <c r="O907" s="392" t="str">
        <f t="shared" si="171"/>
        <v/>
      </c>
      <c r="P907" s="392" t="str">
        <f>IF(Y907="","",VLOOKUP(G907,'Danh mục CODE'!$D$2:$I$1880,5,0))</f>
        <v/>
      </c>
      <c r="Q907" s="392"/>
      <c r="R907" s="392" t="str">
        <f t="shared" si="172"/>
        <v/>
      </c>
      <c r="S907" s="394" t="e">
        <f t="shared" si="173"/>
        <v>#VALUE!</v>
      </c>
      <c r="T907" s="394" t="str">
        <f t="shared" si="177"/>
        <v/>
      </c>
      <c r="U907" s="394" t="str">
        <f t="shared" si="178"/>
        <v/>
      </c>
      <c r="V907" s="424" t="str">
        <f t="shared" si="174"/>
        <v/>
      </c>
      <c r="W907" s="21"/>
      <c r="X907" s="515"/>
      <c r="Y907" s="515"/>
      <c r="Z907" s="513"/>
      <c r="AA907" s="514"/>
    </row>
    <row r="908" spans="1:27">
      <c r="A908" s="50">
        <f t="shared" si="169"/>
        <v>903</v>
      </c>
      <c r="B908" s="580"/>
      <c r="C908" s="23" t="s">
        <v>742</v>
      </c>
      <c r="D908" s="489"/>
      <c r="E908" s="318" t="str">
        <f>IF(G908="","",VLOOKUP(G908,'Danh mục CODE'!$D$2:$J$20064,7,0))</f>
        <v/>
      </c>
      <c r="F908" s="28" t="str">
        <f>IF(E908="","",VLOOKUP(E908,'TONG HOP'!$E$8:$W$1883,19,0))</f>
        <v/>
      </c>
      <c r="G908" s="315"/>
      <c r="H908" s="226" t="str">
        <f>IF(E908="","",VLOOKUP(G908,'TONG HOP'!$C$8:$E$799,2,0))</f>
        <v/>
      </c>
      <c r="I908" s="226" t="str">
        <f>IF(B908="","",VLOOKUP(G908,'TONG HOP'!$C$8:$F$799,4,0))</f>
        <v/>
      </c>
      <c r="J908" s="63" t="str">
        <f t="shared" si="175"/>
        <v/>
      </c>
      <c r="K908" s="63" t="str">
        <f t="shared" si="176"/>
        <v/>
      </c>
      <c r="L908" s="63">
        <f t="shared" si="170"/>
        <v>0</v>
      </c>
      <c r="M908" s="392" t="str">
        <f>IF(Y908="","",VLOOKUP(G908,'Danh mục CODE'!$D$2:$I$1880,4,0))</f>
        <v/>
      </c>
      <c r="N908" s="484"/>
      <c r="O908" s="392" t="str">
        <f t="shared" si="171"/>
        <v/>
      </c>
      <c r="P908" s="392" t="str">
        <f>IF(Y908="","",VLOOKUP(G908,'Danh mục CODE'!$D$2:$I$1880,5,0))</f>
        <v/>
      </c>
      <c r="Q908" s="392"/>
      <c r="R908" s="392" t="str">
        <f t="shared" si="172"/>
        <v/>
      </c>
      <c r="S908" s="394" t="e">
        <f t="shared" si="173"/>
        <v>#VALUE!</v>
      </c>
      <c r="T908" s="394" t="str">
        <f t="shared" si="177"/>
        <v/>
      </c>
      <c r="U908" s="394" t="str">
        <f t="shared" si="178"/>
        <v/>
      </c>
      <c r="V908" s="424" t="str">
        <f t="shared" si="174"/>
        <v/>
      </c>
      <c r="W908" s="21"/>
      <c r="X908" s="515"/>
      <c r="Y908" s="515"/>
      <c r="Z908" s="513"/>
      <c r="AA908" s="514"/>
    </row>
    <row r="909" spans="1:27">
      <c r="A909" s="50">
        <f t="shared" si="169"/>
        <v>904</v>
      </c>
      <c r="B909" s="580"/>
      <c r="C909" s="23" t="s">
        <v>742</v>
      </c>
      <c r="D909" s="489"/>
      <c r="E909" s="318" t="str">
        <f>IF(G909="","",VLOOKUP(G909,'Danh mục CODE'!$D$2:$J$20064,7,0))</f>
        <v/>
      </c>
      <c r="F909" s="28" t="str">
        <f>IF(E909="","",VLOOKUP(E909,'TONG HOP'!$E$8:$W$1883,19,0))</f>
        <v/>
      </c>
      <c r="G909" s="315"/>
      <c r="H909" s="226" t="str">
        <f>IF(E909="","",VLOOKUP(G909,'TONG HOP'!$C$8:$E$799,2,0))</f>
        <v/>
      </c>
      <c r="I909" s="226" t="str">
        <f>IF(B909="","",VLOOKUP(G909,'TONG HOP'!$C$8:$F$799,4,0))</f>
        <v/>
      </c>
      <c r="J909" s="63" t="str">
        <f t="shared" si="175"/>
        <v/>
      </c>
      <c r="K909" s="63" t="str">
        <f t="shared" si="176"/>
        <v/>
      </c>
      <c r="L909" s="63">
        <f t="shared" si="170"/>
        <v>0</v>
      </c>
      <c r="M909" s="392" t="str">
        <f>IF(Y909="","",VLOOKUP(G909,'Danh mục CODE'!$D$2:$I$1880,4,0))</f>
        <v/>
      </c>
      <c r="N909" s="484"/>
      <c r="O909" s="392" t="str">
        <f t="shared" si="171"/>
        <v/>
      </c>
      <c r="P909" s="392" t="str">
        <f>IF(Y909="","",VLOOKUP(G909,'Danh mục CODE'!$D$2:$I$1880,5,0))</f>
        <v/>
      </c>
      <c r="Q909" s="392"/>
      <c r="R909" s="392" t="str">
        <f t="shared" si="172"/>
        <v/>
      </c>
      <c r="S909" s="394" t="e">
        <f t="shared" si="173"/>
        <v>#VALUE!</v>
      </c>
      <c r="T909" s="394" t="str">
        <f t="shared" si="177"/>
        <v/>
      </c>
      <c r="U909" s="394" t="str">
        <f t="shared" si="178"/>
        <v/>
      </c>
      <c r="V909" s="424" t="str">
        <f t="shared" si="174"/>
        <v/>
      </c>
      <c r="W909" s="21"/>
      <c r="X909" s="515"/>
      <c r="Y909" s="515"/>
      <c r="Z909" s="513"/>
      <c r="AA909" s="514"/>
    </row>
    <row r="910" spans="1:27">
      <c r="A910" s="50">
        <f t="shared" si="169"/>
        <v>905</v>
      </c>
      <c r="B910" s="580"/>
      <c r="C910" s="23" t="s">
        <v>742</v>
      </c>
      <c r="D910" s="489"/>
      <c r="E910" s="318" t="str">
        <f>IF(G910="","",VLOOKUP(G910,'Danh mục CODE'!$D$2:$J$20064,7,0))</f>
        <v/>
      </c>
      <c r="F910" s="28" t="str">
        <f>IF(E910="","",VLOOKUP(E910,'TONG HOP'!$E$8:$W$1883,19,0))</f>
        <v/>
      </c>
      <c r="G910" s="315"/>
      <c r="H910" s="226" t="str">
        <f>IF(E910="","",VLOOKUP(G910,'TONG HOP'!$C$8:$E$799,2,0))</f>
        <v/>
      </c>
      <c r="I910" s="226" t="str">
        <f>IF(B910="","",VLOOKUP(G910,'TONG HOP'!$C$8:$F$799,4,0))</f>
        <v/>
      </c>
      <c r="J910" s="63" t="str">
        <f t="shared" si="175"/>
        <v/>
      </c>
      <c r="K910" s="63" t="str">
        <f t="shared" si="176"/>
        <v/>
      </c>
      <c r="L910" s="63">
        <f t="shared" si="170"/>
        <v>0</v>
      </c>
      <c r="M910" s="392" t="str">
        <f>IF(Y910="","",VLOOKUP(G910,'Danh mục CODE'!$D$2:$I$1880,4,0))</f>
        <v/>
      </c>
      <c r="N910" s="484"/>
      <c r="O910" s="392" t="str">
        <f t="shared" si="171"/>
        <v/>
      </c>
      <c r="P910" s="392" t="str">
        <f>IF(Y910="","",VLOOKUP(G910,'Danh mục CODE'!$D$2:$I$1880,5,0))</f>
        <v/>
      </c>
      <c r="Q910" s="392"/>
      <c r="R910" s="392" t="str">
        <f t="shared" si="172"/>
        <v/>
      </c>
      <c r="S910" s="394" t="e">
        <f t="shared" si="173"/>
        <v>#VALUE!</v>
      </c>
      <c r="T910" s="394" t="str">
        <f t="shared" si="177"/>
        <v/>
      </c>
      <c r="U910" s="394" t="str">
        <f t="shared" si="178"/>
        <v/>
      </c>
      <c r="V910" s="424" t="str">
        <f t="shared" si="174"/>
        <v/>
      </c>
      <c r="W910" s="21"/>
      <c r="X910" s="515"/>
      <c r="Y910" s="515"/>
      <c r="Z910" s="513"/>
      <c r="AA910" s="514"/>
    </row>
    <row r="911" spans="1:27">
      <c r="A911" s="50">
        <f t="shared" si="169"/>
        <v>906</v>
      </c>
      <c r="B911" s="580"/>
      <c r="C911" s="23" t="s">
        <v>742</v>
      </c>
      <c r="D911" s="489"/>
      <c r="E911" s="318" t="str">
        <f>IF(G911="","",VLOOKUP(G911,'Danh mục CODE'!$D$2:$J$20064,7,0))</f>
        <v/>
      </c>
      <c r="F911" s="28" t="str">
        <f>IF(E911="","",VLOOKUP(E911,'TONG HOP'!$E$8:$W$1883,19,0))</f>
        <v/>
      </c>
      <c r="G911" s="315"/>
      <c r="H911" s="226" t="str">
        <f>IF(E911="","",VLOOKUP(G911,'TONG HOP'!$C$8:$E$799,2,0))</f>
        <v/>
      </c>
      <c r="I911" s="226" t="str">
        <f>IF(B911="","",VLOOKUP(G911,'TONG HOP'!$C$8:$F$799,4,0))</f>
        <v/>
      </c>
      <c r="J911" s="63" t="str">
        <f t="shared" si="175"/>
        <v/>
      </c>
      <c r="K911" s="63" t="str">
        <f t="shared" si="176"/>
        <v/>
      </c>
      <c r="L911" s="63">
        <f t="shared" si="170"/>
        <v>0</v>
      </c>
      <c r="M911" s="392" t="str">
        <f>IF(Y911="","",VLOOKUP(G911,'Danh mục CODE'!$D$2:$I$1880,4,0))</f>
        <v/>
      </c>
      <c r="N911" s="484"/>
      <c r="O911" s="392" t="str">
        <f t="shared" si="171"/>
        <v/>
      </c>
      <c r="P911" s="392" t="str">
        <f>IF(Y911="","",VLOOKUP(G911,'Danh mục CODE'!$D$2:$I$1880,5,0))</f>
        <v/>
      </c>
      <c r="Q911" s="392"/>
      <c r="R911" s="392" t="str">
        <f t="shared" si="172"/>
        <v/>
      </c>
      <c r="S911" s="394" t="e">
        <f t="shared" si="173"/>
        <v>#VALUE!</v>
      </c>
      <c r="T911" s="394" t="str">
        <f t="shared" si="177"/>
        <v/>
      </c>
      <c r="U911" s="394" t="str">
        <f t="shared" si="178"/>
        <v/>
      </c>
      <c r="V911" s="424" t="str">
        <f t="shared" si="174"/>
        <v/>
      </c>
      <c r="W911" s="21"/>
      <c r="X911" s="515"/>
      <c r="Y911" s="515"/>
      <c r="Z911" s="513"/>
      <c r="AA911" s="514"/>
    </row>
    <row r="912" spans="1:27">
      <c r="A912" s="50">
        <f t="shared" si="169"/>
        <v>907</v>
      </c>
      <c r="B912" s="580"/>
      <c r="C912" s="23" t="s">
        <v>742</v>
      </c>
      <c r="D912" s="489"/>
      <c r="E912" s="318" t="str">
        <f>IF(G912="","",VLOOKUP(G912,'Danh mục CODE'!$D$2:$J$20064,7,0))</f>
        <v/>
      </c>
      <c r="F912" s="28" t="str">
        <f>IF(E912="","",VLOOKUP(E912,'TONG HOP'!$E$8:$W$1883,19,0))</f>
        <v/>
      </c>
      <c r="G912" s="315"/>
      <c r="H912" s="226" t="str">
        <f>IF(E912="","",VLOOKUP(G912,'TONG HOP'!$C$8:$E$799,2,0))</f>
        <v/>
      </c>
      <c r="I912" s="226" t="str">
        <f>IF(B912="","",VLOOKUP(G912,'TONG HOP'!$C$8:$F$799,4,0))</f>
        <v/>
      </c>
      <c r="J912" s="63" t="str">
        <f t="shared" si="175"/>
        <v/>
      </c>
      <c r="K912" s="63" t="str">
        <f t="shared" si="176"/>
        <v/>
      </c>
      <c r="L912" s="63">
        <f t="shared" si="170"/>
        <v>0</v>
      </c>
      <c r="M912" s="392" t="str">
        <f>IF(Y912="","",VLOOKUP(G912,'Danh mục CODE'!$D$2:$I$1880,4,0))</f>
        <v/>
      </c>
      <c r="N912" s="484"/>
      <c r="O912" s="392" t="str">
        <f t="shared" si="171"/>
        <v/>
      </c>
      <c r="P912" s="392" t="str">
        <f>IF(Y912="","",VLOOKUP(G912,'Danh mục CODE'!$D$2:$I$1880,5,0))</f>
        <v/>
      </c>
      <c r="Q912" s="392"/>
      <c r="R912" s="392" t="str">
        <f t="shared" si="172"/>
        <v/>
      </c>
      <c r="S912" s="394" t="e">
        <f t="shared" si="173"/>
        <v>#VALUE!</v>
      </c>
      <c r="T912" s="394" t="str">
        <f t="shared" si="177"/>
        <v/>
      </c>
      <c r="U912" s="394" t="str">
        <f t="shared" si="178"/>
        <v/>
      </c>
      <c r="V912" s="424" t="str">
        <f t="shared" si="174"/>
        <v/>
      </c>
      <c r="W912" s="21"/>
      <c r="X912" s="515"/>
      <c r="Y912" s="515"/>
      <c r="Z912" s="513"/>
      <c r="AA912" s="514"/>
    </row>
    <row r="913" spans="1:27">
      <c r="A913" s="50">
        <f t="shared" si="169"/>
        <v>908</v>
      </c>
      <c r="B913" s="580"/>
      <c r="C913" s="23" t="s">
        <v>742</v>
      </c>
      <c r="D913" s="489"/>
      <c r="E913" s="318" t="str">
        <f>IF(G913="","",VLOOKUP(G913,'Danh mục CODE'!$D$2:$J$20064,7,0))</f>
        <v/>
      </c>
      <c r="F913" s="28" t="str">
        <f>IF(E913="","",VLOOKUP(E913,'TONG HOP'!$E$8:$W$1883,19,0))</f>
        <v/>
      </c>
      <c r="G913" s="315"/>
      <c r="H913" s="226" t="str">
        <f>IF(E913="","",VLOOKUP(G913,'TONG HOP'!$C$8:$E$799,2,0))</f>
        <v/>
      </c>
      <c r="I913" s="226" t="str">
        <f>IF(B913="","",VLOOKUP(G913,'TONG HOP'!$C$8:$F$799,4,0))</f>
        <v/>
      </c>
      <c r="J913" s="63" t="str">
        <f t="shared" si="175"/>
        <v/>
      </c>
      <c r="K913" s="63" t="str">
        <f t="shared" si="176"/>
        <v/>
      </c>
      <c r="L913" s="63">
        <f t="shared" si="170"/>
        <v>0</v>
      </c>
      <c r="M913" s="392" t="str">
        <f>IF(Y913="","",VLOOKUP(G913,'Danh mục CODE'!$D$2:$I$1880,4,0))</f>
        <v/>
      </c>
      <c r="N913" s="484"/>
      <c r="O913" s="392" t="str">
        <f t="shared" si="171"/>
        <v/>
      </c>
      <c r="P913" s="392" t="str">
        <f>IF(Y913="","",VLOOKUP(G913,'Danh mục CODE'!$D$2:$I$1880,5,0))</f>
        <v/>
      </c>
      <c r="Q913" s="392"/>
      <c r="R913" s="392" t="str">
        <f t="shared" si="172"/>
        <v/>
      </c>
      <c r="S913" s="394" t="e">
        <f t="shared" si="173"/>
        <v>#VALUE!</v>
      </c>
      <c r="T913" s="394" t="str">
        <f t="shared" si="177"/>
        <v/>
      </c>
      <c r="U913" s="394" t="str">
        <f t="shared" si="178"/>
        <v/>
      </c>
      <c r="V913" s="424" t="str">
        <f t="shared" si="174"/>
        <v/>
      </c>
      <c r="W913" s="21"/>
      <c r="X913" s="515"/>
      <c r="Y913" s="515"/>
      <c r="Z913" s="513"/>
      <c r="AA913" s="514"/>
    </row>
    <row r="914" spans="1:27">
      <c r="A914" s="50">
        <f t="shared" si="169"/>
        <v>909</v>
      </c>
      <c r="B914" s="580"/>
      <c r="C914" s="23" t="s">
        <v>742</v>
      </c>
      <c r="D914" s="489"/>
      <c r="E914" s="318" t="str">
        <f>IF(G914="","",VLOOKUP(G914,'Danh mục CODE'!$D$2:$J$20064,7,0))</f>
        <v/>
      </c>
      <c r="F914" s="28" t="str">
        <f>IF(E914="","",VLOOKUP(E914,'TONG HOP'!$E$8:$W$1883,19,0))</f>
        <v/>
      </c>
      <c r="G914" s="315"/>
      <c r="H914" s="226" t="str">
        <f>IF(E914="","",VLOOKUP(G914,'TONG HOP'!$C$8:$E$799,2,0))</f>
        <v/>
      </c>
      <c r="I914" s="226" t="str">
        <f>IF(B914="","",VLOOKUP(G914,'TONG HOP'!$C$8:$F$799,4,0))</f>
        <v/>
      </c>
      <c r="J914" s="63" t="str">
        <f t="shared" si="175"/>
        <v/>
      </c>
      <c r="K914" s="63" t="str">
        <f t="shared" si="176"/>
        <v/>
      </c>
      <c r="L914" s="63">
        <f t="shared" si="170"/>
        <v>0</v>
      </c>
      <c r="M914" s="392" t="str">
        <f>IF(Y914="","",VLOOKUP(G914,'Danh mục CODE'!$D$2:$I$1880,4,0))</f>
        <v/>
      </c>
      <c r="N914" s="484"/>
      <c r="O914" s="392" t="str">
        <f t="shared" si="171"/>
        <v/>
      </c>
      <c r="P914" s="392" t="str">
        <f>IF(Y914="","",VLOOKUP(G914,'Danh mục CODE'!$D$2:$I$1880,5,0))</f>
        <v/>
      </c>
      <c r="Q914" s="392"/>
      <c r="R914" s="392" t="str">
        <f t="shared" si="172"/>
        <v/>
      </c>
      <c r="S914" s="394" t="e">
        <f t="shared" si="173"/>
        <v>#VALUE!</v>
      </c>
      <c r="T914" s="394" t="str">
        <f t="shared" si="177"/>
        <v/>
      </c>
      <c r="U914" s="394" t="str">
        <f t="shared" si="178"/>
        <v/>
      </c>
      <c r="V914" s="424" t="str">
        <f t="shared" si="174"/>
        <v/>
      </c>
      <c r="W914" s="21"/>
      <c r="X914" s="515"/>
      <c r="Y914" s="515"/>
      <c r="Z914" s="513"/>
      <c r="AA914" s="514"/>
    </row>
    <row r="915" spans="1:27">
      <c r="A915" s="50">
        <f t="shared" ref="A915:A978" si="179">A914+1</f>
        <v>910</v>
      </c>
      <c r="B915" s="580"/>
      <c r="C915" s="23" t="s">
        <v>742</v>
      </c>
      <c r="D915" s="489"/>
      <c r="E915" s="318" t="str">
        <f>IF(G915="","",VLOOKUP(G915,'Danh mục CODE'!$D$2:$J$20064,7,0))</f>
        <v/>
      </c>
      <c r="F915" s="28" t="str">
        <f>IF(E915="","",VLOOKUP(E915,'TONG HOP'!$E$8:$W$1883,19,0))</f>
        <v/>
      </c>
      <c r="G915" s="315"/>
      <c r="H915" s="226" t="str">
        <f>IF(E915="","",VLOOKUP(G915,'TONG HOP'!$C$8:$E$799,2,0))</f>
        <v/>
      </c>
      <c r="I915" s="226" t="str">
        <f>IF(B915="","",VLOOKUP(G915,'TONG HOP'!$C$8:$F$799,4,0))</f>
        <v/>
      </c>
      <c r="J915" s="63" t="str">
        <f t="shared" si="175"/>
        <v/>
      </c>
      <c r="K915" s="63" t="str">
        <f t="shared" si="176"/>
        <v/>
      </c>
      <c r="L915" s="63">
        <f t="shared" si="170"/>
        <v>0</v>
      </c>
      <c r="M915" s="392" t="str">
        <f>IF(Y915="","",VLOOKUP(G915,'Danh mục CODE'!$D$2:$I$1880,4,0))</f>
        <v/>
      </c>
      <c r="N915" s="484"/>
      <c r="O915" s="392" t="str">
        <f t="shared" si="171"/>
        <v/>
      </c>
      <c r="P915" s="392" t="str">
        <f>IF(Y915="","",VLOOKUP(G915,'Danh mục CODE'!$D$2:$I$1880,5,0))</f>
        <v/>
      </c>
      <c r="Q915" s="392"/>
      <c r="R915" s="392" t="str">
        <f t="shared" si="172"/>
        <v/>
      </c>
      <c r="S915" s="394" t="e">
        <f t="shared" si="173"/>
        <v>#VALUE!</v>
      </c>
      <c r="T915" s="394" t="str">
        <f t="shared" si="177"/>
        <v/>
      </c>
      <c r="U915" s="394" t="str">
        <f t="shared" si="178"/>
        <v/>
      </c>
      <c r="V915" s="424" t="str">
        <f t="shared" si="174"/>
        <v/>
      </c>
      <c r="W915" s="21"/>
      <c r="X915" s="515"/>
      <c r="Y915" s="515"/>
      <c r="Z915" s="513"/>
      <c r="AA915" s="514"/>
    </row>
    <row r="916" spans="1:27">
      <c r="A916" s="50">
        <f t="shared" si="179"/>
        <v>911</v>
      </c>
      <c r="B916" s="580"/>
      <c r="C916" s="23" t="s">
        <v>742</v>
      </c>
      <c r="D916" s="489"/>
      <c r="E916" s="318" t="str">
        <f>IF(G916="","",VLOOKUP(G916,'Danh mục CODE'!$D$2:$J$20064,7,0))</f>
        <v/>
      </c>
      <c r="F916" s="28" t="str">
        <f>IF(E916="","",VLOOKUP(E916,'TONG HOP'!$E$8:$W$1883,19,0))</f>
        <v/>
      </c>
      <c r="G916" s="315"/>
      <c r="H916" s="226" t="str">
        <f>IF(E916="","",VLOOKUP(G916,'TONG HOP'!$C$8:$E$799,2,0))</f>
        <v/>
      </c>
      <c r="I916" s="226" t="str">
        <f>IF(B916="","",VLOOKUP(G916,'TONG HOP'!$C$8:$F$799,4,0))</f>
        <v/>
      </c>
      <c r="J916" s="63" t="str">
        <f t="shared" si="175"/>
        <v/>
      </c>
      <c r="K916" s="63" t="str">
        <f t="shared" si="176"/>
        <v/>
      </c>
      <c r="L916" s="63">
        <f t="shared" si="170"/>
        <v>0</v>
      </c>
      <c r="M916" s="392" t="str">
        <f>IF(Y916="","",VLOOKUP(G916,'Danh mục CODE'!$D$2:$I$1880,4,0))</f>
        <v/>
      </c>
      <c r="N916" s="484"/>
      <c r="O916" s="392" t="str">
        <f t="shared" si="171"/>
        <v/>
      </c>
      <c r="P916" s="392" t="str">
        <f>IF(Y916="","",VLOOKUP(G916,'Danh mục CODE'!$D$2:$I$1880,5,0))</f>
        <v/>
      </c>
      <c r="Q916" s="392"/>
      <c r="R916" s="392" t="str">
        <f t="shared" si="172"/>
        <v/>
      </c>
      <c r="S916" s="394" t="e">
        <f t="shared" si="173"/>
        <v>#VALUE!</v>
      </c>
      <c r="T916" s="394" t="str">
        <f t="shared" si="177"/>
        <v/>
      </c>
      <c r="U916" s="394" t="str">
        <f t="shared" si="178"/>
        <v/>
      </c>
      <c r="V916" s="424" t="str">
        <f t="shared" si="174"/>
        <v/>
      </c>
      <c r="W916" s="21"/>
      <c r="X916" s="515"/>
      <c r="Y916" s="515"/>
      <c r="Z916" s="513"/>
      <c r="AA916" s="514"/>
    </row>
    <row r="917" spans="1:27">
      <c r="A917" s="50">
        <f t="shared" si="179"/>
        <v>912</v>
      </c>
      <c r="B917" s="580"/>
      <c r="C917" s="23" t="s">
        <v>742</v>
      </c>
      <c r="D917" s="489"/>
      <c r="E917" s="318" t="str">
        <f>IF(G917="","",VLOOKUP(G917,'Danh mục CODE'!$D$2:$J$20064,7,0))</f>
        <v/>
      </c>
      <c r="F917" s="28" t="str">
        <f>IF(E917="","",VLOOKUP(E917,'TONG HOP'!$E$8:$W$1883,19,0))</f>
        <v/>
      </c>
      <c r="G917" s="315"/>
      <c r="H917" s="226" t="str">
        <f>IF(E917="","",VLOOKUP(G917,'TONG HOP'!$C$8:$E$799,2,0))</f>
        <v/>
      </c>
      <c r="I917" s="226" t="str">
        <f>IF(B917="","",VLOOKUP(G917,'TONG HOP'!$C$8:$F$799,4,0))</f>
        <v/>
      </c>
      <c r="J917" s="63" t="str">
        <f t="shared" si="175"/>
        <v/>
      </c>
      <c r="K917" s="63" t="str">
        <f t="shared" si="176"/>
        <v/>
      </c>
      <c r="L917" s="63">
        <f t="shared" ref="L917:L980" si="180">X917-Y917</f>
        <v>0</v>
      </c>
      <c r="M917" s="392" t="str">
        <f>IF(Y917="","",VLOOKUP(G917,'Danh mục CODE'!$D$2:$I$1880,4,0))</f>
        <v/>
      </c>
      <c r="N917" s="484"/>
      <c r="O917" s="392" t="str">
        <f t="shared" ref="O917:O980" si="181">IF(X917="","",IF(M917-N917&lt;0,-(M917-N917),0))</f>
        <v/>
      </c>
      <c r="P917" s="392" t="str">
        <f>IF(Y917="","",VLOOKUP(G917,'Danh mục CODE'!$D$2:$I$1880,5,0))</f>
        <v/>
      </c>
      <c r="Q917" s="392"/>
      <c r="R917" s="392" t="str">
        <f t="shared" ref="R917:R980" si="182">IF(X917="","",IF(P917-Q917&lt;0,-(P917-Q917),0))</f>
        <v/>
      </c>
      <c r="S917" s="394" t="e">
        <f t="shared" ref="S917:S980" si="183">IF(T917=0,"",J917-T917-U917)</f>
        <v>#VALUE!</v>
      </c>
      <c r="T917" s="394" t="str">
        <f t="shared" si="177"/>
        <v/>
      </c>
      <c r="U917" s="394" t="str">
        <f t="shared" si="178"/>
        <v/>
      </c>
      <c r="V917" s="424" t="str">
        <f t="shared" ref="V917:V980" si="184">IF(X917="","",J917-S917-T917-U917)</f>
        <v/>
      </c>
      <c r="W917" s="21"/>
      <c r="X917" s="515"/>
      <c r="Y917" s="515"/>
      <c r="Z917" s="513"/>
      <c r="AA917" s="514"/>
    </row>
    <row r="918" spans="1:27">
      <c r="A918" s="50">
        <f t="shared" si="179"/>
        <v>913</v>
      </c>
      <c r="B918" s="580"/>
      <c r="C918" s="23" t="s">
        <v>742</v>
      </c>
      <c r="D918" s="489"/>
      <c r="E918" s="318" t="str">
        <f>IF(G918="","",VLOOKUP(G918,'Danh mục CODE'!$D$2:$J$20064,7,0))</f>
        <v/>
      </c>
      <c r="F918" s="28" t="str">
        <f>IF(E918="","",VLOOKUP(E918,'TONG HOP'!$E$8:$W$1883,19,0))</f>
        <v/>
      </c>
      <c r="G918" s="315"/>
      <c r="H918" s="226" t="str">
        <f>IF(E918="","",VLOOKUP(G918,'TONG HOP'!$C$8:$E$799,2,0))</f>
        <v/>
      </c>
      <c r="I918" s="226" t="str">
        <f>IF(B918="","",VLOOKUP(G918,'TONG HOP'!$C$8:$F$799,4,0))</f>
        <v/>
      </c>
      <c r="J918" s="63" t="str">
        <f t="shared" si="175"/>
        <v/>
      </c>
      <c r="K918" s="63" t="str">
        <f t="shared" si="176"/>
        <v/>
      </c>
      <c r="L918" s="63">
        <f t="shared" si="180"/>
        <v>0</v>
      </c>
      <c r="M918" s="392" t="str">
        <f>IF(Y918="","",VLOOKUP(G918,'Danh mục CODE'!$D$2:$I$1880,4,0))</f>
        <v/>
      </c>
      <c r="N918" s="484"/>
      <c r="O918" s="392" t="str">
        <f t="shared" si="181"/>
        <v/>
      </c>
      <c r="P918" s="392" t="str">
        <f>IF(Y918="","",VLOOKUP(G918,'Danh mục CODE'!$D$2:$I$1880,5,0))</f>
        <v/>
      </c>
      <c r="Q918" s="392"/>
      <c r="R918" s="392" t="str">
        <f t="shared" si="182"/>
        <v/>
      </c>
      <c r="S918" s="394" t="e">
        <f t="shared" si="183"/>
        <v>#VALUE!</v>
      </c>
      <c r="T918" s="394" t="str">
        <f t="shared" si="177"/>
        <v/>
      </c>
      <c r="U918" s="394" t="str">
        <f t="shared" si="178"/>
        <v/>
      </c>
      <c r="V918" s="424" t="str">
        <f t="shared" si="184"/>
        <v/>
      </c>
      <c r="W918" s="21"/>
      <c r="X918" s="515"/>
      <c r="Y918" s="515"/>
      <c r="Z918" s="513"/>
      <c r="AA918" s="514"/>
    </row>
    <row r="919" spans="1:27">
      <c r="A919" s="50">
        <f t="shared" si="179"/>
        <v>914</v>
      </c>
      <c r="B919" s="580"/>
      <c r="C919" s="23" t="s">
        <v>742</v>
      </c>
      <c r="D919" s="489"/>
      <c r="E919" s="318" t="str">
        <f>IF(G919="","",VLOOKUP(G919,'Danh mục CODE'!$D$2:$J$20064,7,0))</f>
        <v/>
      </c>
      <c r="F919" s="28" t="str">
        <f>IF(E919="","",VLOOKUP(E919,'TONG HOP'!$E$8:$W$1883,19,0))</f>
        <v/>
      </c>
      <c r="G919" s="315"/>
      <c r="H919" s="226" t="str">
        <f>IF(E919="","",VLOOKUP(G919,'TONG HOP'!$C$8:$E$799,2,0))</f>
        <v/>
      </c>
      <c r="I919" s="226" t="str">
        <f>IF(B919="","",VLOOKUP(G919,'TONG HOP'!$C$8:$F$799,4,0))</f>
        <v/>
      </c>
      <c r="J919" s="63" t="str">
        <f t="shared" si="175"/>
        <v/>
      </c>
      <c r="K919" s="63" t="str">
        <f t="shared" si="176"/>
        <v/>
      </c>
      <c r="L919" s="63">
        <f t="shared" si="180"/>
        <v>0</v>
      </c>
      <c r="M919" s="392" t="str">
        <f>IF(Y919="","",VLOOKUP(G919,'Danh mục CODE'!$D$2:$I$1880,4,0))</f>
        <v/>
      </c>
      <c r="N919" s="484"/>
      <c r="O919" s="392" t="str">
        <f t="shared" si="181"/>
        <v/>
      </c>
      <c r="P919" s="392" t="str">
        <f>IF(Y919="","",VLOOKUP(G919,'Danh mục CODE'!$D$2:$I$1880,5,0))</f>
        <v/>
      </c>
      <c r="Q919" s="392"/>
      <c r="R919" s="392" t="str">
        <f t="shared" si="182"/>
        <v/>
      </c>
      <c r="S919" s="394" t="e">
        <f t="shared" si="183"/>
        <v>#VALUE!</v>
      </c>
      <c r="T919" s="394" t="str">
        <f t="shared" si="177"/>
        <v/>
      </c>
      <c r="U919" s="394" t="str">
        <f t="shared" si="178"/>
        <v/>
      </c>
      <c r="V919" s="424" t="str">
        <f t="shared" si="184"/>
        <v/>
      </c>
      <c r="W919" s="21"/>
      <c r="X919" s="515"/>
      <c r="Y919" s="515"/>
      <c r="Z919" s="513"/>
      <c r="AA919" s="514"/>
    </row>
    <row r="920" spans="1:27">
      <c r="A920" s="50">
        <f t="shared" si="179"/>
        <v>915</v>
      </c>
      <c r="B920" s="580"/>
      <c r="C920" s="23" t="s">
        <v>742</v>
      </c>
      <c r="D920" s="489"/>
      <c r="E920" s="318" t="str">
        <f>IF(G920="","",VLOOKUP(G920,'Danh mục CODE'!$D$2:$J$20064,7,0))</f>
        <v/>
      </c>
      <c r="F920" s="28" t="str">
        <f>IF(E920="","",VLOOKUP(E920,'TONG HOP'!$E$8:$W$1883,19,0))</f>
        <v/>
      </c>
      <c r="G920" s="315"/>
      <c r="H920" s="226" t="str">
        <f>IF(E920="","",VLOOKUP(G920,'TONG HOP'!$C$8:$E$799,2,0))</f>
        <v/>
      </c>
      <c r="I920" s="226" t="str">
        <f>IF(B920="","",VLOOKUP(G920,'TONG HOP'!$C$8:$F$799,4,0))</f>
        <v/>
      </c>
      <c r="J920" s="63" t="str">
        <f t="shared" si="175"/>
        <v/>
      </c>
      <c r="K920" s="63" t="str">
        <f t="shared" si="176"/>
        <v/>
      </c>
      <c r="L920" s="63">
        <f t="shared" si="180"/>
        <v>0</v>
      </c>
      <c r="M920" s="392" t="str">
        <f>IF(Y920="","",VLOOKUP(G920,'Danh mục CODE'!$D$2:$I$1880,4,0))</f>
        <v/>
      </c>
      <c r="N920" s="484"/>
      <c r="O920" s="392" t="str">
        <f t="shared" si="181"/>
        <v/>
      </c>
      <c r="P920" s="392" t="str">
        <f>IF(Y920="","",VLOOKUP(G920,'Danh mục CODE'!$D$2:$I$1880,5,0))</f>
        <v/>
      </c>
      <c r="Q920" s="392"/>
      <c r="R920" s="392" t="str">
        <f t="shared" si="182"/>
        <v/>
      </c>
      <c r="S920" s="394" t="e">
        <f t="shared" si="183"/>
        <v>#VALUE!</v>
      </c>
      <c r="T920" s="394" t="str">
        <f t="shared" si="177"/>
        <v/>
      </c>
      <c r="U920" s="394" t="str">
        <f t="shared" si="178"/>
        <v/>
      </c>
      <c r="V920" s="424" t="str">
        <f t="shared" si="184"/>
        <v/>
      </c>
      <c r="W920" s="21"/>
      <c r="X920" s="515"/>
      <c r="Y920" s="515"/>
      <c r="Z920" s="513"/>
      <c r="AA920" s="514"/>
    </row>
    <row r="921" spans="1:27">
      <c r="A921" s="50">
        <f t="shared" si="179"/>
        <v>916</v>
      </c>
      <c r="B921" s="580"/>
      <c r="C921" s="23" t="s">
        <v>742</v>
      </c>
      <c r="D921" s="489"/>
      <c r="E921" s="318" t="str">
        <f>IF(G921="","",VLOOKUP(G921,'Danh mục CODE'!$D$2:$J$20064,7,0))</f>
        <v/>
      </c>
      <c r="F921" s="28" t="str">
        <f>IF(E921="","",VLOOKUP(E921,'TONG HOP'!$E$8:$W$1883,19,0))</f>
        <v/>
      </c>
      <c r="G921" s="315"/>
      <c r="H921" s="226" t="str">
        <f>IF(E921="","",VLOOKUP(G921,'TONG HOP'!$C$8:$E$799,2,0))</f>
        <v/>
      </c>
      <c r="I921" s="226" t="str">
        <f>IF(B921="","",VLOOKUP(G921,'TONG HOP'!$C$8:$F$799,4,0))</f>
        <v/>
      </c>
      <c r="J921" s="63" t="str">
        <f t="shared" si="175"/>
        <v/>
      </c>
      <c r="K921" s="63" t="str">
        <f t="shared" si="176"/>
        <v/>
      </c>
      <c r="L921" s="63">
        <f t="shared" si="180"/>
        <v>0</v>
      </c>
      <c r="M921" s="392" t="str">
        <f>IF(Y921="","",VLOOKUP(G921,'Danh mục CODE'!$D$2:$I$1880,4,0))</f>
        <v/>
      </c>
      <c r="N921" s="484"/>
      <c r="O921" s="392" t="str">
        <f t="shared" si="181"/>
        <v/>
      </c>
      <c r="P921" s="392" t="str">
        <f>IF(Y921="","",VLOOKUP(G921,'Danh mục CODE'!$D$2:$I$1880,5,0))</f>
        <v/>
      </c>
      <c r="Q921" s="392"/>
      <c r="R921" s="392" t="str">
        <f t="shared" si="182"/>
        <v/>
      </c>
      <c r="S921" s="394" t="e">
        <f t="shared" si="183"/>
        <v>#VALUE!</v>
      </c>
      <c r="T921" s="394" t="str">
        <f t="shared" si="177"/>
        <v/>
      </c>
      <c r="U921" s="394" t="str">
        <f t="shared" si="178"/>
        <v/>
      </c>
      <c r="V921" s="424" t="str">
        <f t="shared" si="184"/>
        <v/>
      </c>
      <c r="W921" s="21"/>
      <c r="X921" s="515"/>
      <c r="Y921" s="515"/>
      <c r="Z921" s="513"/>
      <c r="AA921" s="514"/>
    </row>
    <row r="922" spans="1:27">
      <c r="A922" s="50">
        <f t="shared" si="179"/>
        <v>917</v>
      </c>
      <c r="B922" s="580"/>
      <c r="C922" s="23" t="s">
        <v>742</v>
      </c>
      <c r="D922" s="489"/>
      <c r="E922" s="318" t="str">
        <f>IF(G922="","",VLOOKUP(G922,'Danh mục CODE'!$D$2:$J$20064,7,0))</f>
        <v/>
      </c>
      <c r="F922" s="28" t="str">
        <f>IF(E922="","",VLOOKUP(E922,'TONG HOP'!$E$8:$W$1883,19,0))</f>
        <v/>
      </c>
      <c r="G922" s="315"/>
      <c r="H922" s="226" t="str">
        <f>IF(E922="","",VLOOKUP(G922,'TONG HOP'!$C$8:$E$799,2,0))</f>
        <v/>
      </c>
      <c r="I922" s="226" t="str">
        <f>IF(B922="","",VLOOKUP(G922,'TONG HOP'!$C$8:$F$799,4,0))</f>
        <v/>
      </c>
      <c r="J922" s="63" t="str">
        <f t="shared" si="175"/>
        <v/>
      </c>
      <c r="K922" s="63" t="str">
        <f t="shared" si="176"/>
        <v/>
      </c>
      <c r="L922" s="63">
        <f t="shared" si="180"/>
        <v>0</v>
      </c>
      <c r="M922" s="392" t="str">
        <f>IF(Y922="","",VLOOKUP(G922,'Danh mục CODE'!$D$2:$I$1880,4,0))</f>
        <v/>
      </c>
      <c r="N922" s="484"/>
      <c r="O922" s="392" t="str">
        <f t="shared" si="181"/>
        <v/>
      </c>
      <c r="P922" s="392" t="str">
        <f>IF(Y922="","",VLOOKUP(G922,'Danh mục CODE'!$D$2:$I$1880,5,0))</f>
        <v/>
      </c>
      <c r="Q922" s="392"/>
      <c r="R922" s="392" t="str">
        <f t="shared" si="182"/>
        <v/>
      </c>
      <c r="S922" s="394" t="e">
        <f t="shared" si="183"/>
        <v>#VALUE!</v>
      </c>
      <c r="T922" s="394" t="str">
        <f t="shared" si="177"/>
        <v/>
      </c>
      <c r="U922" s="394" t="str">
        <f t="shared" si="178"/>
        <v/>
      </c>
      <c r="V922" s="424" t="str">
        <f t="shared" si="184"/>
        <v/>
      </c>
      <c r="W922" s="21"/>
      <c r="X922" s="515"/>
      <c r="Y922" s="515"/>
      <c r="Z922" s="513"/>
      <c r="AA922" s="514"/>
    </row>
    <row r="923" spans="1:27">
      <c r="A923" s="50">
        <f t="shared" si="179"/>
        <v>918</v>
      </c>
      <c r="B923" s="580"/>
      <c r="C923" s="23" t="s">
        <v>742</v>
      </c>
      <c r="D923" s="489"/>
      <c r="E923" s="318" t="str">
        <f>IF(G923="","",VLOOKUP(G923,'Danh mục CODE'!$D$2:$J$20064,7,0))</f>
        <v/>
      </c>
      <c r="F923" s="28" t="str">
        <f>IF(E923="","",VLOOKUP(E923,'TONG HOP'!$E$8:$W$1883,19,0))</f>
        <v/>
      </c>
      <c r="G923" s="315"/>
      <c r="H923" s="226" t="str">
        <f>IF(E923="","",VLOOKUP(G923,'TONG HOP'!$C$8:$E$799,2,0))</f>
        <v/>
      </c>
      <c r="I923" s="226" t="str">
        <f>IF(B923="","",VLOOKUP(G923,'TONG HOP'!$C$8:$F$799,4,0))</f>
        <v/>
      </c>
      <c r="J923" s="63" t="str">
        <f t="shared" si="175"/>
        <v/>
      </c>
      <c r="K923" s="63" t="str">
        <f t="shared" si="176"/>
        <v/>
      </c>
      <c r="L923" s="63">
        <f t="shared" si="180"/>
        <v>0</v>
      </c>
      <c r="M923" s="392" t="str">
        <f>IF(Y923="","",VLOOKUP(G923,'Danh mục CODE'!$D$2:$I$1880,4,0))</f>
        <v/>
      </c>
      <c r="N923" s="484"/>
      <c r="O923" s="392" t="str">
        <f t="shared" si="181"/>
        <v/>
      </c>
      <c r="P923" s="392" t="str">
        <f>IF(Y923="","",VLOOKUP(G923,'Danh mục CODE'!$D$2:$I$1880,5,0))</f>
        <v/>
      </c>
      <c r="Q923" s="392"/>
      <c r="R923" s="392" t="str">
        <f t="shared" si="182"/>
        <v/>
      </c>
      <c r="S923" s="394" t="e">
        <f t="shared" si="183"/>
        <v>#VALUE!</v>
      </c>
      <c r="T923" s="394" t="str">
        <f t="shared" si="177"/>
        <v/>
      </c>
      <c r="U923" s="394" t="str">
        <f t="shared" si="178"/>
        <v/>
      </c>
      <c r="V923" s="424" t="str">
        <f t="shared" si="184"/>
        <v/>
      </c>
      <c r="W923" s="21"/>
      <c r="X923" s="515"/>
      <c r="Y923" s="515"/>
      <c r="Z923" s="513"/>
      <c r="AA923" s="514"/>
    </row>
    <row r="924" spans="1:27">
      <c r="A924" s="50">
        <f t="shared" si="179"/>
        <v>919</v>
      </c>
      <c r="B924" s="580"/>
      <c r="C924" s="23" t="s">
        <v>742</v>
      </c>
      <c r="D924" s="489"/>
      <c r="E924" s="318" t="str">
        <f>IF(G924="","",VLOOKUP(G924,'Danh mục CODE'!$D$2:$J$20064,7,0))</f>
        <v/>
      </c>
      <c r="F924" s="28" t="str">
        <f>IF(E924="","",VLOOKUP(E924,'TONG HOP'!$E$8:$W$1883,19,0))</f>
        <v/>
      </c>
      <c r="G924" s="315"/>
      <c r="H924" s="226" t="str">
        <f>IF(E924="","",VLOOKUP(G924,'TONG HOP'!$C$8:$E$799,2,0))</f>
        <v/>
      </c>
      <c r="I924" s="226" t="str">
        <f>IF(B924="","",VLOOKUP(G924,'TONG HOP'!$C$8:$F$799,4,0))</f>
        <v/>
      </c>
      <c r="J924" s="63" t="str">
        <f t="shared" si="175"/>
        <v/>
      </c>
      <c r="K924" s="63" t="str">
        <f t="shared" si="176"/>
        <v/>
      </c>
      <c r="L924" s="63">
        <f t="shared" si="180"/>
        <v>0</v>
      </c>
      <c r="M924" s="392" t="str">
        <f>IF(Y924="","",VLOOKUP(G924,'Danh mục CODE'!$D$2:$I$1880,4,0))</f>
        <v/>
      </c>
      <c r="N924" s="484"/>
      <c r="O924" s="392" t="str">
        <f t="shared" si="181"/>
        <v/>
      </c>
      <c r="P924" s="392" t="str">
        <f>IF(Y924="","",VLOOKUP(G924,'Danh mục CODE'!$D$2:$I$1880,5,0))</f>
        <v/>
      </c>
      <c r="Q924" s="392"/>
      <c r="R924" s="392" t="str">
        <f t="shared" si="182"/>
        <v/>
      </c>
      <c r="S924" s="394" t="e">
        <f t="shared" si="183"/>
        <v>#VALUE!</v>
      </c>
      <c r="T924" s="394" t="str">
        <f t="shared" si="177"/>
        <v/>
      </c>
      <c r="U924" s="394" t="str">
        <f t="shared" si="178"/>
        <v/>
      </c>
      <c r="V924" s="424" t="str">
        <f t="shared" si="184"/>
        <v/>
      </c>
      <c r="W924" s="21"/>
      <c r="X924" s="515"/>
      <c r="Y924" s="515"/>
      <c r="Z924" s="513"/>
      <c r="AA924" s="514"/>
    </row>
    <row r="925" spans="1:27">
      <c r="A925" s="50">
        <f t="shared" si="179"/>
        <v>920</v>
      </c>
      <c r="B925" s="580"/>
      <c r="C925" s="23" t="s">
        <v>742</v>
      </c>
      <c r="D925" s="489"/>
      <c r="E925" s="318" t="str">
        <f>IF(G925="","",VLOOKUP(G925,'Danh mục CODE'!$D$2:$J$20064,7,0))</f>
        <v/>
      </c>
      <c r="F925" s="28" t="str">
        <f>IF(E925="","",VLOOKUP(E925,'TONG HOP'!$E$8:$W$1883,19,0))</f>
        <v/>
      </c>
      <c r="G925" s="315"/>
      <c r="H925" s="226" t="str">
        <f>IF(E925="","",VLOOKUP(G925,'TONG HOP'!$C$8:$E$799,2,0))</f>
        <v/>
      </c>
      <c r="I925" s="226" t="str">
        <f>IF(B925="","",VLOOKUP(G925,'TONG HOP'!$C$8:$F$799,4,0))</f>
        <v/>
      </c>
      <c r="J925" s="63" t="str">
        <f t="shared" si="175"/>
        <v/>
      </c>
      <c r="K925" s="63" t="str">
        <f t="shared" si="176"/>
        <v/>
      </c>
      <c r="L925" s="63">
        <f t="shared" si="180"/>
        <v>0</v>
      </c>
      <c r="M925" s="392" t="str">
        <f>IF(Y925="","",VLOOKUP(G925,'Danh mục CODE'!$D$2:$I$1880,4,0))</f>
        <v/>
      </c>
      <c r="N925" s="484"/>
      <c r="O925" s="392" t="str">
        <f t="shared" si="181"/>
        <v/>
      </c>
      <c r="P925" s="392" t="str">
        <f>IF(Y925="","",VLOOKUP(G925,'Danh mục CODE'!$D$2:$I$1880,5,0))</f>
        <v/>
      </c>
      <c r="Q925" s="392"/>
      <c r="R925" s="392" t="str">
        <f t="shared" si="182"/>
        <v/>
      </c>
      <c r="S925" s="394" t="e">
        <f t="shared" si="183"/>
        <v>#VALUE!</v>
      </c>
      <c r="T925" s="394" t="str">
        <f t="shared" si="177"/>
        <v/>
      </c>
      <c r="U925" s="394" t="str">
        <f t="shared" si="178"/>
        <v/>
      </c>
      <c r="V925" s="424" t="str">
        <f t="shared" si="184"/>
        <v/>
      </c>
      <c r="W925" s="21"/>
      <c r="X925" s="515"/>
      <c r="Y925" s="515"/>
      <c r="Z925" s="513"/>
      <c r="AA925" s="514"/>
    </row>
    <row r="926" spans="1:27">
      <c r="A926" s="50">
        <f t="shared" si="179"/>
        <v>921</v>
      </c>
      <c r="B926" s="580"/>
      <c r="C926" s="23" t="s">
        <v>742</v>
      </c>
      <c r="D926" s="489"/>
      <c r="E926" s="318" t="str">
        <f>IF(G926="","",VLOOKUP(G926,'Danh mục CODE'!$D$2:$J$20064,7,0))</f>
        <v/>
      </c>
      <c r="F926" s="28" t="str">
        <f>IF(E926="","",VLOOKUP(E926,'TONG HOP'!$E$8:$W$1883,19,0))</f>
        <v/>
      </c>
      <c r="G926" s="315"/>
      <c r="H926" s="226" t="str">
        <f>IF(E926="","",VLOOKUP(G926,'TONG HOP'!$C$8:$E$799,2,0))</f>
        <v/>
      </c>
      <c r="I926" s="226" t="str">
        <f>IF(B926="","",VLOOKUP(G926,'TONG HOP'!$C$8:$F$799,4,0))</f>
        <v/>
      </c>
      <c r="J926" s="63" t="str">
        <f t="shared" si="175"/>
        <v/>
      </c>
      <c r="K926" s="63" t="str">
        <f t="shared" si="176"/>
        <v/>
      </c>
      <c r="L926" s="63">
        <f t="shared" si="180"/>
        <v>0</v>
      </c>
      <c r="M926" s="392" t="str">
        <f>IF(Y926="","",VLOOKUP(G926,'Danh mục CODE'!$D$2:$I$1880,4,0))</f>
        <v/>
      </c>
      <c r="N926" s="484"/>
      <c r="O926" s="392" t="str">
        <f t="shared" si="181"/>
        <v/>
      </c>
      <c r="P926" s="392" t="str">
        <f>IF(Y926="","",VLOOKUP(G926,'Danh mục CODE'!$D$2:$I$1880,5,0))</f>
        <v/>
      </c>
      <c r="Q926" s="392"/>
      <c r="R926" s="392" t="str">
        <f t="shared" si="182"/>
        <v/>
      </c>
      <c r="S926" s="394" t="e">
        <f t="shared" si="183"/>
        <v>#VALUE!</v>
      </c>
      <c r="T926" s="394" t="str">
        <f t="shared" si="177"/>
        <v/>
      </c>
      <c r="U926" s="394" t="str">
        <f t="shared" si="178"/>
        <v/>
      </c>
      <c r="V926" s="424" t="str">
        <f t="shared" si="184"/>
        <v/>
      </c>
      <c r="W926" s="21"/>
      <c r="X926" s="515"/>
      <c r="Y926" s="515"/>
      <c r="Z926" s="513"/>
      <c r="AA926" s="514"/>
    </row>
    <row r="927" spans="1:27">
      <c r="A927" s="50">
        <f t="shared" si="179"/>
        <v>922</v>
      </c>
      <c r="B927" s="580"/>
      <c r="C927" s="23" t="s">
        <v>742</v>
      </c>
      <c r="D927" s="489"/>
      <c r="E927" s="318" t="str">
        <f>IF(G927="","",VLOOKUP(G927,'Danh mục CODE'!$D$2:$J$20064,7,0))</f>
        <v/>
      </c>
      <c r="F927" s="28" t="str">
        <f>IF(E927="","",VLOOKUP(E927,'TONG HOP'!$E$8:$W$1883,19,0))</f>
        <v/>
      </c>
      <c r="G927" s="315"/>
      <c r="H927" s="226" t="str">
        <f>IF(E927="","",VLOOKUP(G927,'TONG HOP'!$C$8:$E$799,2,0))</f>
        <v/>
      </c>
      <c r="I927" s="226" t="str">
        <f>IF(B927="","",VLOOKUP(G927,'TONG HOP'!$C$8:$F$799,4,0))</f>
        <v/>
      </c>
      <c r="J927" s="63" t="str">
        <f t="shared" si="175"/>
        <v/>
      </c>
      <c r="K927" s="63" t="str">
        <f t="shared" si="176"/>
        <v/>
      </c>
      <c r="L927" s="63">
        <f t="shared" si="180"/>
        <v>0</v>
      </c>
      <c r="M927" s="392" t="str">
        <f>IF(Y927="","",VLOOKUP(G927,'Danh mục CODE'!$D$2:$I$1880,4,0))</f>
        <v/>
      </c>
      <c r="N927" s="484"/>
      <c r="O927" s="392" t="str">
        <f t="shared" si="181"/>
        <v/>
      </c>
      <c r="P927" s="392" t="str">
        <f>IF(Y927="","",VLOOKUP(G927,'Danh mục CODE'!$D$2:$I$1880,5,0))</f>
        <v/>
      </c>
      <c r="Q927" s="392"/>
      <c r="R927" s="392" t="str">
        <f t="shared" si="182"/>
        <v/>
      </c>
      <c r="S927" s="394" t="e">
        <f t="shared" si="183"/>
        <v>#VALUE!</v>
      </c>
      <c r="T927" s="394" t="str">
        <f t="shared" si="177"/>
        <v/>
      </c>
      <c r="U927" s="394" t="str">
        <f t="shared" si="178"/>
        <v/>
      </c>
      <c r="V927" s="424" t="str">
        <f t="shared" si="184"/>
        <v/>
      </c>
      <c r="W927" s="21"/>
      <c r="X927" s="515"/>
      <c r="Y927" s="515"/>
      <c r="Z927" s="513"/>
      <c r="AA927" s="514"/>
    </row>
    <row r="928" spans="1:27">
      <c r="A928" s="50">
        <f t="shared" si="179"/>
        <v>923</v>
      </c>
      <c r="B928" s="580"/>
      <c r="C928" s="23" t="s">
        <v>742</v>
      </c>
      <c r="D928" s="489"/>
      <c r="E928" s="318" t="str">
        <f>IF(G928="","",VLOOKUP(G928,'Danh mục CODE'!$D$2:$J$20064,7,0))</f>
        <v/>
      </c>
      <c r="F928" s="28" t="str">
        <f>IF(E928="","",VLOOKUP(E928,'TONG HOP'!$E$8:$W$1883,19,0))</f>
        <v/>
      </c>
      <c r="G928" s="315"/>
      <c r="H928" s="226" t="str">
        <f>IF(E928="","",VLOOKUP(G928,'TONG HOP'!$C$8:$E$799,2,0))</f>
        <v/>
      </c>
      <c r="I928" s="226" t="str">
        <f>IF(B928="","",VLOOKUP(G928,'TONG HOP'!$C$8:$F$799,4,0))</f>
        <v/>
      </c>
      <c r="J928" s="63" t="str">
        <f t="shared" si="175"/>
        <v/>
      </c>
      <c r="K928" s="63" t="str">
        <f t="shared" si="176"/>
        <v/>
      </c>
      <c r="L928" s="63">
        <f t="shared" si="180"/>
        <v>0</v>
      </c>
      <c r="M928" s="392" t="str">
        <f>IF(Y928="","",VLOOKUP(G928,'Danh mục CODE'!$D$2:$I$1880,4,0))</f>
        <v/>
      </c>
      <c r="N928" s="484"/>
      <c r="O928" s="392" t="str">
        <f t="shared" si="181"/>
        <v/>
      </c>
      <c r="P928" s="392" t="str">
        <f>IF(Y928="","",VLOOKUP(G928,'Danh mục CODE'!$D$2:$I$1880,5,0))</f>
        <v/>
      </c>
      <c r="Q928" s="392"/>
      <c r="R928" s="392" t="str">
        <f t="shared" si="182"/>
        <v/>
      </c>
      <c r="S928" s="394" t="e">
        <f t="shared" si="183"/>
        <v>#VALUE!</v>
      </c>
      <c r="T928" s="394" t="str">
        <f t="shared" si="177"/>
        <v/>
      </c>
      <c r="U928" s="394" t="str">
        <f t="shared" si="178"/>
        <v/>
      </c>
      <c r="V928" s="424" t="str">
        <f t="shared" si="184"/>
        <v/>
      </c>
      <c r="W928" s="21"/>
      <c r="X928" s="515"/>
      <c r="Y928" s="515"/>
      <c r="Z928" s="513"/>
      <c r="AA928" s="514"/>
    </row>
    <row r="929" spans="1:27">
      <c r="A929" s="50">
        <f t="shared" si="179"/>
        <v>924</v>
      </c>
      <c r="B929" s="580"/>
      <c r="C929" s="23" t="s">
        <v>742</v>
      </c>
      <c r="D929" s="489"/>
      <c r="E929" s="318" t="str">
        <f>IF(G929="","",VLOOKUP(G929,'Danh mục CODE'!$D$2:$J$20064,7,0))</f>
        <v/>
      </c>
      <c r="F929" s="28" t="str">
        <f>IF(E929="","",VLOOKUP(E929,'TONG HOP'!$E$8:$W$1883,19,0))</f>
        <v/>
      </c>
      <c r="G929" s="315"/>
      <c r="H929" s="226" t="str">
        <f>IF(E929="","",VLOOKUP(G929,'TONG HOP'!$C$8:$E$799,2,0))</f>
        <v/>
      </c>
      <c r="I929" s="226" t="str">
        <f>IF(B929="","",VLOOKUP(G929,'TONG HOP'!$C$8:$F$799,4,0))</f>
        <v/>
      </c>
      <c r="J929" s="63" t="str">
        <f t="shared" si="175"/>
        <v/>
      </c>
      <c r="K929" s="63" t="str">
        <f t="shared" si="176"/>
        <v/>
      </c>
      <c r="L929" s="63">
        <f t="shared" si="180"/>
        <v>0</v>
      </c>
      <c r="M929" s="392" t="str">
        <f>IF(Y929="","",VLOOKUP(G929,'Danh mục CODE'!$D$2:$I$1880,4,0))</f>
        <v/>
      </c>
      <c r="N929" s="484"/>
      <c r="O929" s="392" t="str">
        <f t="shared" si="181"/>
        <v/>
      </c>
      <c r="P929" s="392" t="str">
        <f>IF(Y929="","",VLOOKUP(G929,'Danh mục CODE'!$D$2:$I$1880,5,0))</f>
        <v/>
      </c>
      <c r="Q929" s="392"/>
      <c r="R929" s="392" t="str">
        <f t="shared" si="182"/>
        <v/>
      </c>
      <c r="S929" s="394" t="e">
        <f t="shared" si="183"/>
        <v>#VALUE!</v>
      </c>
      <c r="T929" s="394" t="str">
        <f t="shared" si="177"/>
        <v/>
      </c>
      <c r="U929" s="394" t="str">
        <f t="shared" si="178"/>
        <v/>
      </c>
      <c r="V929" s="424" t="str">
        <f t="shared" si="184"/>
        <v/>
      </c>
      <c r="W929" s="21"/>
      <c r="X929" s="515"/>
      <c r="Y929" s="515"/>
      <c r="Z929" s="513"/>
      <c r="AA929" s="514"/>
    </row>
    <row r="930" spans="1:27">
      <c r="A930" s="50">
        <f t="shared" si="179"/>
        <v>925</v>
      </c>
      <c r="B930" s="580"/>
      <c r="C930" s="23" t="s">
        <v>742</v>
      </c>
      <c r="D930" s="489"/>
      <c r="E930" s="318" t="str">
        <f>IF(G930="","",VLOOKUP(G930,'Danh mục CODE'!$D$2:$J$20064,7,0))</f>
        <v/>
      </c>
      <c r="F930" s="28" t="str">
        <f>IF(E930="","",VLOOKUP(E930,'TONG HOP'!$E$8:$W$1883,19,0))</f>
        <v/>
      </c>
      <c r="G930" s="315"/>
      <c r="H930" s="226" t="str">
        <f>IF(E930="","",VLOOKUP(G930,'TONG HOP'!$C$8:$E$799,2,0))</f>
        <v/>
      </c>
      <c r="I930" s="226" t="str">
        <f>IF(B930="","",VLOOKUP(G930,'TONG HOP'!$C$8:$F$799,4,0))</f>
        <v/>
      </c>
      <c r="J930" s="63" t="str">
        <f t="shared" si="175"/>
        <v/>
      </c>
      <c r="K930" s="63" t="str">
        <f t="shared" si="176"/>
        <v/>
      </c>
      <c r="L930" s="63">
        <f t="shared" si="180"/>
        <v>0</v>
      </c>
      <c r="M930" s="392" t="str">
        <f>IF(Y930="","",VLOOKUP(G930,'Danh mục CODE'!$D$2:$I$1880,4,0))</f>
        <v/>
      </c>
      <c r="N930" s="484"/>
      <c r="O930" s="392" t="str">
        <f t="shared" si="181"/>
        <v/>
      </c>
      <c r="P930" s="392" t="str">
        <f>IF(Y930="","",VLOOKUP(G930,'Danh mục CODE'!$D$2:$I$1880,5,0))</f>
        <v/>
      </c>
      <c r="Q930" s="392"/>
      <c r="R930" s="392" t="str">
        <f t="shared" si="182"/>
        <v/>
      </c>
      <c r="S930" s="394" t="e">
        <f t="shared" si="183"/>
        <v>#VALUE!</v>
      </c>
      <c r="T930" s="394" t="str">
        <f t="shared" si="177"/>
        <v/>
      </c>
      <c r="U930" s="394" t="str">
        <f t="shared" si="178"/>
        <v/>
      </c>
      <c r="V930" s="424" t="str">
        <f t="shared" si="184"/>
        <v/>
      </c>
      <c r="W930" s="21"/>
      <c r="X930" s="515"/>
      <c r="Y930" s="515"/>
      <c r="Z930" s="513"/>
      <c r="AA930" s="514"/>
    </row>
    <row r="931" spans="1:27">
      <c r="A931" s="50">
        <f t="shared" si="179"/>
        <v>926</v>
      </c>
      <c r="B931" s="580"/>
      <c r="C931" s="23" t="s">
        <v>742</v>
      </c>
      <c r="D931" s="489"/>
      <c r="E931" s="318" t="str">
        <f>IF(G931="","",VLOOKUP(G931,'Danh mục CODE'!$D$2:$J$20064,7,0))</f>
        <v/>
      </c>
      <c r="F931" s="28" t="str">
        <f>IF(E931="","",VLOOKUP(E931,'TONG HOP'!$E$8:$W$1883,19,0))</f>
        <v/>
      </c>
      <c r="G931" s="315"/>
      <c r="H931" s="226" t="str">
        <f>IF(E931="","",VLOOKUP(G931,'TONG HOP'!$C$8:$E$799,2,0))</f>
        <v/>
      </c>
      <c r="I931" s="226" t="str">
        <f>IF(B931="","",VLOOKUP(G931,'TONG HOP'!$C$8:$F$799,4,0))</f>
        <v/>
      </c>
      <c r="J931" s="63" t="str">
        <f t="shared" si="175"/>
        <v/>
      </c>
      <c r="K931" s="63" t="str">
        <f t="shared" si="176"/>
        <v/>
      </c>
      <c r="L931" s="63">
        <f t="shared" si="180"/>
        <v>0</v>
      </c>
      <c r="M931" s="392" t="str">
        <f>IF(Y931="","",VLOOKUP(G931,'Danh mục CODE'!$D$2:$I$1880,4,0))</f>
        <v/>
      </c>
      <c r="N931" s="484"/>
      <c r="O931" s="392" t="str">
        <f t="shared" si="181"/>
        <v/>
      </c>
      <c r="P931" s="392" t="str">
        <f>IF(Y931="","",VLOOKUP(G931,'Danh mục CODE'!$D$2:$I$1880,5,0))</f>
        <v/>
      </c>
      <c r="Q931" s="392"/>
      <c r="R931" s="392" t="str">
        <f t="shared" si="182"/>
        <v/>
      </c>
      <c r="S931" s="394" t="e">
        <f t="shared" si="183"/>
        <v>#VALUE!</v>
      </c>
      <c r="T931" s="394" t="str">
        <f t="shared" si="177"/>
        <v/>
      </c>
      <c r="U931" s="394" t="str">
        <f t="shared" si="178"/>
        <v/>
      </c>
      <c r="V931" s="424" t="str">
        <f t="shared" si="184"/>
        <v/>
      </c>
      <c r="W931" s="21"/>
      <c r="X931" s="515"/>
      <c r="Y931" s="515"/>
      <c r="Z931" s="513"/>
      <c r="AA931" s="514"/>
    </row>
    <row r="932" spans="1:27">
      <c r="A932" s="50">
        <f t="shared" si="179"/>
        <v>927</v>
      </c>
      <c r="B932" s="580"/>
      <c r="C932" s="23" t="s">
        <v>742</v>
      </c>
      <c r="D932" s="489"/>
      <c r="E932" s="318" t="str">
        <f>IF(G932="","",VLOOKUP(G932,'Danh mục CODE'!$D$2:$J$20064,7,0))</f>
        <v/>
      </c>
      <c r="F932" s="28" t="str">
        <f>IF(E932="","",VLOOKUP(E932,'TONG HOP'!$E$8:$W$1883,19,0))</f>
        <v/>
      </c>
      <c r="G932" s="315"/>
      <c r="H932" s="226" t="str">
        <f>IF(E932="","",VLOOKUP(G932,'TONG HOP'!$C$8:$E$799,2,0))</f>
        <v/>
      </c>
      <c r="I932" s="226" t="str">
        <f>IF(B932="","",VLOOKUP(G932,'TONG HOP'!$C$8:$F$799,4,0))</f>
        <v/>
      </c>
      <c r="J932" s="63" t="str">
        <f t="shared" si="175"/>
        <v/>
      </c>
      <c r="K932" s="63" t="str">
        <f t="shared" si="176"/>
        <v/>
      </c>
      <c r="L932" s="63">
        <f t="shared" si="180"/>
        <v>0</v>
      </c>
      <c r="M932" s="392" t="str">
        <f>IF(Y932="","",VLOOKUP(G932,'Danh mục CODE'!$D$2:$I$1880,4,0))</f>
        <v/>
      </c>
      <c r="N932" s="484"/>
      <c r="O932" s="392" t="str">
        <f t="shared" si="181"/>
        <v/>
      </c>
      <c r="P932" s="392" t="str">
        <f>IF(Y932="","",VLOOKUP(G932,'Danh mục CODE'!$D$2:$I$1880,5,0))</f>
        <v/>
      </c>
      <c r="Q932" s="392"/>
      <c r="R932" s="392" t="str">
        <f t="shared" si="182"/>
        <v/>
      </c>
      <c r="S932" s="394" t="e">
        <f t="shared" si="183"/>
        <v>#VALUE!</v>
      </c>
      <c r="T932" s="394" t="str">
        <f t="shared" si="177"/>
        <v/>
      </c>
      <c r="U932" s="394" t="str">
        <f t="shared" si="178"/>
        <v/>
      </c>
      <c r="V932" s="424" t="str">
        <f t="shared" si="184"/>
        <v/>
      </c>
      <c r="W932" s="21"/>
      <c r="X932" s="515"/>
      <c r="Y932" s="515"/>
      <c r="Z932" s="513"/>
      <c r="AA932" s="514"/>
    </row>
    <row r="933" spans="1:27">
      <c r="A933" s="50">
        <f t="shared" si="179"/>
        <v>928</v>
      </c>
      <c r="B933" s="580"/>
      <c r="C933" s="23" t="s">
        <v>742</v>
      </c>
      <c r="D933" s="489"/>
      <c r="E933" s="318" t="str">
        <f>IF(G933="","",VLOOKUP(G933,'Danh mục CODE'!$D$2:$J$20064,7,0))</f>
        <v/>
      </c>
      <c r="F933" s="28" t="str">
        <f>IF(E933="","",VLOOKUP(E933,'TONG HOP'!$E$8:$W$1883,19,0))</f>
        <v/>
      </c>
      <c r="G933" s="315"/>
      <c r="H933" s="226" t="str">
        <f>IF(E933="","",VLOOKUP(G933,'TONG HOP'!$C$8:$E$799,2,0))</f>
        <v/>
      </c>
      <c r="I933" s="226" t="str">
        <f>IF(B933="","",VLOOKUP(G933,'TONG HOP'!$C$8:$F$799,4,0))</f>
        <v/>
      </c>
      <c r="J933" s="63" t="str">
        <f t="shared" si="175"/>
        <v/>
      </c>
      <c r="K933" s="63" t="str">
        <f t="shared" si="176"/>
        <v/>
      </c>
      <c r="L933" s="63">
        <f t="shared" si="180"/>
        <v>0</v>
      </c>
      <c r="M933" s="392" t="str">
        <f>IF(Y933="","",VLOOKUP(G933,'Danh mục CODE'!$D$2:$I$1880,4,0))</f>
        <v/>
      </c>
      <c r="N933" s="484"/>
      <c r="O933" s="392" t="str">
        <f t="shared" si="181"/>
        <v/>
      </c>
      <c r="P933" s="392" t="str">
        <f>IF(Y933="","",VLOOKUP(G933,'Danh mục CODE'!$D$2:$I$1880,5,0))</f>
        <v/>
      </c>
      <c r="Q933" s="392"/>
      <c r="R933" s="392" t="str">
        <f t="shared" si="182"/>
        <v/>
      </c>
      <c r="S933" s="394" t="e">
        <f t="shared" si="183"/>
        <v>#VALUE!</v>
      </c>
      <c r="T933" s="394" t="str">
        <f t="shared" si="177"/>
        <v/>
      </c>
      <c r="U933" s="394" t="str">
        <f t="shared" si="178"/>
        <v/>
      </c>
      <c r="V933" s="424" t="str">
        <f t="shared" si="184"/>
        <v/>
      </c>
      <c r="W933" s="21"/>
      <c r="X933" s="515"/>
      <c r="Y933" s="515"/>
      <c r="Z933" s="513"/>
      <c r="AA933" s="514"/>
    </row>
    <row r="934" spans="1:27">
      <c r="A934" s="50">
        <f t="shared" si="179"/>
        <v>929</v>
      </c>
      <c r="B934" s="580"/>
      <c r="C934" s="23" t="s">
        <v>742</v>
      </c>
      <c r="D934" s="489"/>
      <c r="E934" s="318" t="str">
        <f>IF(G934="","",VLOOKUP(G934,'Danh mục CODE'!$D$2:$J$20064,7,0))</f>
        <v/>
      </c>
      <c r="F934" s="28" t="str">
        <f>IF(E934="","",VLOOKUP(E934,'TONG HOP'!$E$8:$W$1883,19,0))</f>
        <v/>
      </c>
      <c r="G934" s="315"/>
      <c r="H934" s="226" t="str">
        <f>IF(E934="","",VLOOKUP(G934,'TONG HOP'!$C$8:$E$799,2,0))</f>
        <v/>
      </c>
      <c r="I934" s="226" t="str">
        <f>IF(B934="","",VLOOKUP(G934,'TONG HOP'!$C$8:$F$799,4,0))</f>
        <v/>
      </c>
      <c r="J934" s="63" t="str">
        <f t="shared" si="175"/>
        <v/>
      </c>
      <c r="K934" s="63" t="str">
        <f t="shared" si="176"/>
        <v/>
      </c>
      <c r="L934" s="63">
        <f t="shared" si="180"/>
        <v>0</v>
      </c>
      <c r="M934" s="392" t="str">
        <f>IF(Y934="","",VLOOKUP(G934,'Danh mục CODE'!$D$2:$I$1880,4,0))</f>
        <v/>
      </c>
      <c r="N934" s="484"/>
      <c r="O934" s="392" t="str">
        <f t="shared" si="181"/>
        <v/>
      </c>
      <c r="P934" s="392" t="str">
        <f>IF(Y934="","",VLOOKUP(G934,'Danh mục CODE'!$D$2:$I$1880,5,0))</f>
        <v/>
      </c>
      <c r="Q934" s="392"/>
      <c r="R934" s="392" t="str">
        <f t="shared" si="182"/>
        <v/>
      </c>
      <c r="S934" s="394" t="e">
        <f t="shared" si="183"/>
        <v>#VALUE!</v>
      </c>
      <c r="T934" s="394" t="str">
        <f t="shared" si="177"/>
        <v/>
      </c>
      <c r="U934" s="394" t="str">
        <f t="shared" si="178"/>
        <v/>
      </c>
      <c r="V934" s="424" t="str">
        <f t="shared" si="184"/>
        <v/>
      </c>
      <c r="W934" s="21"/>
      <c r="X934" s="515"/>
      <c r="Y934" s="515"/>
      <c r="Z934" s="513"/>
      <c r="AA934" s="514"/>
    </row>
    <row r="935" spans="1:27">
      <c r="A935" s="50">
        <f t="shared" si="179"/>
        <v>930</v>
      </c>
      <c r="B935" s="580"/>
      <c r="C935" s="23" t="s">
        <v>742</v>
      </c>
      <c r="D935" s="489"/>
      <c r="E935" s="318" t="str">
        <f>IF(G935="","",VLOOKUP(G935,'Danh mục CODE'!$D$2:$J$20064,7,0))</f>
        <v/>
      </c>
      <c r="F935" s="28" t="str">
        <f>IF(E935="","",VLOOKUP(E935,'TONG HOP'!$E$8:$W$1883,19,0))</f>
        <v/>
      </c>
      <c r="G935" s="315"/>
      <c r="H935" s="226" t="str">
        <f>IF(E935="","",VLOOKUP(G935,'TONG HOP'!$C$8:$E$799,2,0))</f>
        <v/>
      </c>
      <c r="I935" s="226" t="str">
        <f>IF(B935="","",VLOOKUP(G935,'TONG HOP'!$C$8:$F$799,4,0))</f>
        <v/>
      </c>
      <c r="J935" s="63" t="str">
        <f t="shared" si="175"/>
        <v/>
      </c>
      <c r="K935" s="63" t="str">
        <f t="shared" si="176"/>
        <v/>
      </c>
      <c r="L935" s="63">
        <f t="shared" si="180"/>
        <v>0</v>
      </c>
      <c r="M935" s="392" t="str">
        <f>IF(Y935="","",VLOOKUP(G935,'Danh mục CODE'!$D$2:$I$1880,4,0))</f>
        <v/>
      </c>
      <c r="N935" s="484"/>
      <c r="O935" s="392" t="str">
        <f t="shared" si="181"/>
        <v/>
      </c>
      <c r="P935" s="392" t="str">
        <f>IF(Y935="","",VLOOKUP(G935,'Danh mục CODE'!$D$2:$I$1880,5,0))</f>
        <v/>
      </c>
      <c r="Q935" s="392"/>
      <c r="R935" s="392" t="str">
        <f t="shared" si="182"/>
        <v/>
      </c>
      <c r="S935" s="394" t="e">
        <f t="shared" si="183"/>
        <v>#VALUE!</v>
      </c>
      <c r="T935" s="394" t="str">
        <f t="shared" si="177"/>
        <v/>
      </c>
      <c r="U935" s="394" t="str">
        <f t="shared" si="178"/>
        <v/>
      </c>
      <c r="V935" s="424" t="str">
        <f t="shared" si="184"/>
        <v/>
      </c>
      <c r="W935" s="21"/>
      <c r="X935" s="515"/>
      <c r="Y935" s="515"/>
      <c r="Z935" s="513"/>
      <c r="AA935" s="514"/>
    </row>
    <row r="936" spans="1:27">
      <c r="A936" s="50">
        <f t="shared" si="179"/>
        <v>931</v>
      </c>
      <c r="B936" s="580"/>
      <c r="C936" s="23" t="s">
        <v>742</v>
      </c>
      <c r="D936" s="489"/>
      <c r="E936" s="318" t="str">
        <f>IF(G936="","",VLOOKUP(G936,'Danh mục CODE'!$D$2:$J$20064,7,0))</f>
        <v/>
      </c>
      <c r="F936" s="28" t="str">
        <f>IF(E936="","",VLOOKUP(E936,'TONG HOP'!$E$8:$W$1883,19,0))</f>
        <v/>
      </c>
      <c r="G936" s="315"/>
      <c r="H936" s="226" t="str">
        <f>IF(E936="","",VLOOKUP(G936,'TONG HOP'!$C$8:$E$799,2,0))</f>
        <v/>
      </c>
      <c r="I936" s="226" t="str">
        <f>IF(B936="","",VLOOKUP(G936,'TONG HOP'!$C$8:$F$799,4,0))</f>
        <v/>
      </c>
      <c r="J936" s="63" t="str">
        <f t="shared" si="175"/>
        <v/>
      </c>
      <c r="K936" s="63" t="str">
        <f t="shared" si="176"/>
        <v/>
      </c>
      <c r="L936" s="63">
        <f t="shared" si="180"/>
        <v>0</v>
      </c>
      <c r="M936" s="392" t="str">
        <f>IF(Y936="","",VLOOKUP(G936,'Danh mục CODE'!$D$2:$I$1880,4,0))</f>
        <v/>
      </c>
      <c r="N936" s="484"/>
      <c r="O936" s="392" t="str">
        <f t="shared" si="181"/>
        <v/>
      </c>
      <c r="P936" s="392" t="str">
        <f>IF(Y936="","",VLOOKUP(G936,'Danh mục CODE'!$D$2:$I$1880,5,0))</f>
        <v/>
      </c>
      <c r="Q936" s="392"/>
      <c r="R936" s="392" t="str">
        <f t="shared" si="182"/>
        <v/>
      </c>
      <c r="S936" s="394" t="e">
        <f t="shared" si="183"/>
        <v>#VALUE!</v>
      </c>
      <c r="T936" s="394" t="str">
        <f t="shared" si="177"/>
        <v/>
      </c>
      <c r="U936" s="394" t="str">
        <f t="shared" si="178"/>
        <v/>
      </c>
      <c r="V936" s="424" t="str">
        <f t="shared" si="184"/>
        <v/>
      </c>
      <c r="W936" s="21"/>
      <c r="X936" s="515"/>
      <c r="Y936" s="515"/>
      <c r="Z936" s="513"/>
      <c r="AA936" s="514"/>
    </row>
    <row r="937" spans="1:27">
      <c r="A937" s="50">
        <f t="shared" si="179"/>
        <v>932</v>
      </c>
      <c r="B937" s="580"/>
      <c r="C937" s="23" t="s">
        <v>742</v>
      </c>
      <c r="D937" s="489"/>
      <c r="E937" s="318" t="str">
        <f>IF(G937="","",VLOOKUP(G937,'Danh mục CODE'!$D$2:$J$20064,7,0))</f>
        <v/>
      </c>
      <c r="F937" s="28" t="str">
        <f>IF(E937="","",VLOOKUP(E937,'TONG HOP'!$E$8:$W$1883,19,0))</f>
        <v/>
      </c>
      <c r="G937" s="315"/>
      <c r="H937" s="226" t="str">
        <f>IF(E937="","",VLOOKUP(G937,'TONG HOP'!$C$8:$E$799,2,0))</f>
        <v/>
      </c>
      <c r="I937" s="226" t="str">
        <f>IF(B937="","",VLOOKUP(G937,'TONG HOP'!$C$8:$F$799,4,0))</f>
        <v/>
      </c>
      <c r="J937" s="63" t="str">
        <f t="shared" si="175"/>
        <v/>
      </c>
      <c r="K937" s="63" t="str">
        <f t="shared" si="176"/>
        <v/>
      </c>
      <c r="L937" s="63">
        <f t="shared" si="180"/>
        <v>0</v>
      </c>
      <c r="M937" s="392" t="str">
        <f>IF(Y937="","",VLOOKUP(G937,'Danh mục CODE'!$D$2:$I$1880,4,0))</f>
        <v/>
      </c>
      <c r="N937" s="484"/>
      <c r="O937" s="392" t="str">
        <f t="shared" si="181"/>
        <v/>
      </c>
      <c r="P937" s="392" t="str">
        <f>IF(Y937="","",VLOOKUP(G937,'Danh mục CODE'!$D$2:$I$1880,5,0))</f>
        <v/>
      </c>
      <c r="Q937" s="392"/>
      <c r="R937" s="392" t="str">
        <f t="shared" si="182"/>
        <v/>
      </c>
      <c r="S937" s="394" t="e">
        <f t="shared" si="183"/>
        <v>#VALUE!</v>
      </c>
      <c r="T937" s="394" t="str">
        <f t="shared" si="177"/>
        <v/>
      </c>
      <c r="U937" s="394" t="str">
        <f t="shared" si="178"/>
        <v/>
      </c>
      <c r="V937" s="424" t="str">
        <f t="shared" si="184"/>
        <v/>
      </c>
      <c r="W937" s="21"/>
      <c r="X937" s="515"/>
      <c r="Y937" s="515"/>
      <c r="Z937" s="513"/>
      <c r="AA937" s="514"/>
    </row>
    <row r="938" spans="1:27">
      <c r="A938" s="50">
        <f t="shared" si="179"/>
        <v>933</v>
      </c>
      <c r="B938" s="580"/>
      <c r="C938" s="23" t="s">
        <v>742</v>
      </c>
      <c r="D938" s="489"/>
      <c r="E938" s="318" t="str">
        <f>IF(G938="","",VLOOKUP(G938,'Danh mục CODE'!$D$2:$J$20064,7,0))</f>
        <v/>
      </c>
      <c r="F938" s="28" t="str">
        <f>IF(E938="","",VLOOKUP(E938,'TONG HOP'!$E$8:$W$1883,19,0))</f>
        <v/>
      </c>
      <c r="G938" s="315"/>
      <c r="H938" s="226" t="str">
        <f>IF(E938="","",VLOOKUP(G938,'TONG HOP'!$C$8:$E$799,2,0))</f>
        <v/>
      </c>
      <c r="I938" s="226" t="str">
        <f>IF(B938="","",VLOOKUP(G938,'TONG HOP'!$C$8:$F$799,4,0))</f>
        <v/>
      </c>
      <c r="J938" s="63" t="str">
        <f t="shared" si="175"/>
        <v/>
      </c>
      <c r="K938" s="63" t="str">
        <f t="shared" si="176"/>
        <v/>
      </c>
      <c r="L938" s="63">
        <f t="shared" si="180"/>
        <v>0</v>
      </c>
      <c r="M938" s="392" t="str">
        <f>IF(Y938="","",VLOOKUP(G938,'Danh mục CODE'!$D$2:$I$1880,4,0))</f>
        <v/>
      </c>
      <c r="N938" s="484"/>
      <c r="O938" s="392" t="str">
        <f t="shared" si="181"/>
        <v/>
      </c>
      <c r="P938" s="392" t="str">
        <f>IF(Y938="","",VLOOKUP(G938,'Danh mục CODE'!$D$2:$I$1880,5,0))</f>
        <v/>
      </c>
      <c r="Q938" s="392"/>
      <c r="R938" s="392" t="str">
        <f t="shared" si="182"/>
        <v/>
      </c>
      <c r="S938" s="394" t="e">
        <f t="shared" si="183"/>
        <v>#VALUE!</v>
      </c>
      <c r="T938" s="394" t="str">
        <f t="shared" si="177"/>
        <v/>
      </c>
      <c r="U938" s="394" t="str">
        <f t="shared" si="178"/>
        <v/>
      </c>
      <c r="V938" s="424" t="str">
        <f t="shared" si="184"/>
        <v/>
      </c>
      <c r="W938" s="21"/>
      <c r="X938" s="515"/>
      <c r="Y938" s="515"/>
      <c r="Z938" s="513"/>
      <c r="AA938" s="514"/>
    </row>
    <row r="939" spans="1:27">
      <c r="A939" s="50">
        <f t="shared" si="179"/>
        <v>934</v>
      </c>
      <c r="B939" s="580"/>
      <c r="C939" s="23" t="s">
        <v>742</v>
      </c>
      <c r="D939" s="489"/>
      <c r="E939" s="318" t="str">
        <f>IF(G939="","",VLOOKUP(G939,'Danh mục CODE'!$D$2:$J$20064,7,0))</f>
        <v/>
      </c>
      <c r="F939" s="28" t="str">
        <f>IF(E939="","",VLOOKUP(E939,'TONG HOP'!$E$8:$W$1883,19,0))</f>
        <v/>
      </c>
      <c r="G939" s="315"/>
      <c r="H939" s="226" t="str">
        <f>IF(E939="","",VLOOKUP(G939,'TONG HOP'!$C$8:$E$799,2,0))</f>
        <v/>
      </c>
      <c r="I939" s="226" t="str">
        <f>IF(B939="","",VLOOKUP(G939,'TONG HOP'!$C$8:$F$799,4,0))</f>
        <v/>
      </c>
      <c r="J939" s="63" t="str">
        <f t="shared" si="175"/>
        <v/>
      </c>
      <c r="K939" s="63" t="str">
        <f t="shared" si="176"/>
        <v/>
      </c>
      <c r="L939" s="63">
        <f t="shared" si="180"/>
        <v>0</v>
      </c>
      <c r="M939" s="392" t="str">
        <f>IF(Y939="","",VLOOKUP(G939,'Danh mục CODE'!$D$2:$I$1880,4,0))</f>
        <v/>
      </c>
      <c r="N939" s="484"/>
      <c r="O939" s="392" t="str">
        <f t="shared" si="181"/>
        <v/>
      </c>
      <c r="P939" s="392" t="str">
        <f>IF(Y939="","",VLOOKUP(G939,'Danh mục CODE'!$D$2:$I$1880,5,0))</f>
        <v/>
      </c>
      <c r="Q939" s="392"/>
      <c r="R939" s="392" t="str">
        <f t="shared" si="182"/>
        <v/>
      </c>
      <c r="S939" s="394" t="e">
        <f t="shared" si="183"/>
        <v>#VALUE!</v>
      </c>
      <c r="T939" s="394" t="str">
        <f t="shared" si="177"/>
        <v/>
      </c>
      <c r="U939" s="394" t="str">
        <f t="shared" si="178"/>
        <v/>
      </c>
      <c r="V939" s="424" t="str">
        <f t="shared" si="184"/>
        <v/>
      </c>
      <c r="W939" s="21"/>
      <c r="X939" s="515"/>
      <c r="Y939" s="515"/>
      <c r="Z939" s="513"/>
      <c r="AA939" s="514"/>
    </row>
    <row r="940" spans="1:27">
      <c r="A940" s="50">
        <f t="shared" si="179"/>
        <v>935</v>
      </c>
      <c r="B940" s="580"/>
      <c r="C940" s="23" t="s">
        <v>742</v>
      </c>
      <c r="D940" s="489"/>
      <c r="E940" s="318" t="str">
        <f>IF(G940="","",VLOOKUP(G940,'Danh mục CODE'!$D$2:$J$20064,7,0))</f>
        <v/>
      </c>
      <c r="F940" s="28" t="str">
        <f>IF(E940="","",VLOOKUP(E940,'TONG HOP'!$E$8:$W$1883,19,0))</f>
        <v/>
      </c>
      <c r="G940" s="315"/>
      <c r="H940" s="226" t="str">
        <f>IF(E940="","",VLOOKUP(G940,'TONG HOP'!$C$8:$E$799,2,0))</f>
        <v/>
      </c>
      <c r="I940" s="226" t="str">
        <f>IF(B940="","",VLOOKUP(G940,'TONG HOP'!$C$8:$F$799,4,0))</f>
        <v/>
      </c>
      <c r="J940" s="63" t="str">
        <f t="shared" si="175"/>
        <v/>
      </c>
      <c r="K940" s="63" t="str">
        <f t="shared" si="176"/>
        <v/>
      </c>
      <c r="L940" s="63">
        <f t="shared" si="180"/>
        <v>0</v>
      </c>
      <c r="M940" s="392" t="str">
        <f>IF(Y940="","",VLOOKUP(G940,'Danh mục CODE'!$D$2:$I$1880,4,0))</f>
        <v/>
      </c>
      <c r="N940" s="484"/>
      <c r="O940" s="392" t="str">
        <f t="shared" si="181"/>
        <v/>
      </c>
      <c r="P940" s="392" t="str">
        <f>IF(Y940="","",VLOOKUP(G940,'Danh mục CODE'!$D$2:$I$1880,5,0))</f>
        <v/>
      </c>
      <c r="Q940" s="392"/>
      <c r="R940" s="392" t="str">
        <f t="shared" si="182"/>
        <v/>
      </c>
      <c r="S940" s="394" t="e">
        <f t="shared" si="183"/>
        <v>#VALUE!</v>
      </c>
      <c r="T940" s="394" t="str">
        <f t="shared" si="177"/>
        <v/>
      </c>
      <c r="U940" s="394" t="str">
        <f t="shared" si="178"/>
        <v/>
      </c>
      <c r="V940" s="424" t="str">
        <f t="shared" si="184"/>
        <v/>
      </c>
      <c r="W940" s="21"/>
      <c r="X940" s="515"/>
      <c r="Y940" s="515"/>
      <c r="Z940" s="513"/>
      <c r="AA940" s="514"/>
    </row>
    <row r="941" spans="1:27">
      <c r="A941" s="50">
        <f t="shared" si="179"/>
        <v>936</v>
      </c>
      <c r="B941" s="580"/>
      <c r="C941" s="23" t="s">
        <v>742</v>
      </c>
      <c r="D941" s="489"/>
      <c r="E941" s="318" t="str">
        <f>IF(G941="","",VLOOKUP(G941,'Danh mục CODE'!$D$2:$J$20064,7,0))</f>
        <v/>
      </c>
      <c r="F941" s="28" t="str">
        <f>IF(E941="","",VLOOKUP(E941,'TONG HOP'!$E$8:$W$1883,19,0))</f>
        <v/>
      </c>
      <c r="G941" s="315"/>
      <c r="H941" s="226" t="str">
        <f>IF(E941="","",VLOOKUP(G941,'TONG HOP'!$C$8:$E$799,2,0))</f>
        <v/>
      </c>
      <c r="I941" s="226" t="str">
        <f>IF(B941="","",VLOOKUP(G941,'TONG HOP'!$C$8:$F$799,4,0))</f>
        <v/>
      </c>
      <c r="J941" s="63" t="str">
        <f t="shared" si="175"/>
        <v/>
      </c>
      <c r="K941" s="63" t="str">
        <f t="shared" si="176"/>
        <v/>
      </c>
      <c r="L941" s="63">
        <f t="shared" si="180"/>
        <v>0</v>
      </c>
      <c r="M941" s="392" t="str">
        <f>IF(Y941="","",VLOOKUP(G941,'Danh mục CODE'!$D$2:$I$1880,4,0))</f>
        <v/>
      </c>
      <c r="N941" s="484"/>
      <c r="O941" s="392" t="str">
        <f t="shared" si="181"/>
        <v/>
      </c>
      <c r="P941" s="392" t="str">
        <f>IF(Y941="","",VLOOKUP(G941,'Danh mục CODE'!$D$2:$I$1880,5,0))</f>
        <v/>
      </c>
      <c r="Q941" s="392"/>
      <c r="R941" s="392" t="str">
        <f t="shared" si="182"/>
        <v/>
      </c>
      <c r="S941" s="394" t="e">
        <f t="shared" si="183"/>
        <v>#VALUE!</v>
      </c>
      <c r="T941" s="394" t="str">
        <f t="shared" si="177"/>
        <v/>
      </c>
      <c r="U941" s="394" t="str">
        <f t="shared" si="178"/>
        <v/>
      </c>
      <c r="V941" s="424" t="str">
        <f t="shared" si="184"/>
        <v/>
      </c>
      <c r="W941" s="21"/>
      <c r="X941" s="515"/>
      <c r="Y941" s="515"/>
      <c r="Z941" s="513"/>
      <c r="AA941" s="514"/>
    </row>
    <row r="942" spans="1:27">
      <c r="A942" s="50">
        <f t="shared" si="179"/>
        <v>937</v>
      </c>
      <c r="B942" s="580"/>
      <c r="C942" s="23" t="s">
        <v>742</v>
      </c>
      <c r="D942" s="489"/>
      <c r="E942" s="318" t="str">
        <f>IF(G942="","",VLOOKUP(G942,'Danh mục CODE'!$D$2:$J$20064,7,0))</f>
        <v/>
      </c>
      <c r="F942" s="28" t="str">
        <f>IF(E942="","",VLOOKUP(E942,'TONG HOP'!$E$8:$W$1883,19,0))</f>
        <v/>
      </c>
      <c r="G942" s="315"/>
      <c r="H942" s="226" t="str">
        <f>IF(E942="","",VLOOKUP(G942,'TONG HOP'!$C$8:$E$799,2,0))</f>
        <v/>
      </c>
      <c r="I942" s="226" t="str">
        <f>IF(B942="","",VLOOKUP(G942,'TONG HOP'!$C$8:$F$799,4,0))</f>
        <v/>
      </c>
      <c r="J942" s="63" t="str">
        <f t="shared" si="175"/>
        <v/>
      </c>
      <c r="K942" s="63" t="str">
        <f t="shared" si="176"/>
        <v/>
      </c>
      <c r="L942" s="63">
        <f t="shared" si="180"/>
        <v>0</v>
      </c>
      <c r="M942" s="392" t="str">
        <f>IF(Y942="","",VLOOKUP(G942,'Danh mục CODE'!$D$2:$I$1880,4,0))</f>
        <v/>
      </c>
      <c r="N942" s="484"/>
      <c r="O942" s="392" t="str">
        <f t="shared" si="181"/>
        <v/>
      </c>
      <c r="P942" s="392" t="str">
        <f>IF(Y942="","",VLOOKUP(G942,'Danh mục CODE'!$D$2:$I$1880,5,0))</f>
        <v/>
      </c>
      <c r="Q942" s="392"/>
      <c r="R942" s="392" t="str">
        <f t="shared" si="182"/>
        <v/>
      </c>
      <c r="S942" s="394" t="e">
        <f t="shared" si="183"/>
        <v>#VALUE!</v>
      </c>
      <c r="T942" s="394" t="str">
        <f t="shared" si="177"/>
        <v/>
      </c>
      <c r="U942" s="394" t="str">
        <f t="shared" si="178"/>
        <v/>
      </c>
      <c r="V942" s="424" t="str">
        <f t="shared" si="184"/>
        <v/>
      </c>
      <c r="W942" s="21"/>
      <c r="X942" s="515"/>
      <c r="Y942" s="515"/>
      <c r="Z942" s="513"/>
      <c r="AA942" s="514"/>
    </row>
    <row r="943" spans="1:27">
      <c r="A943" s="50">
        <f t="shared" si="179"/>
        <v>938</v>
      </c>
      <c r="B943" s="580"/>
      <c r="C943" s="23" t="s">
        <v>742</v>
      </c>
      <c r="D943" s="489"/>
      <c r="E943" s="318" t="str">
        <f>IF(G943="","",VLOOKUP(G943,'Danh mục CODE'!$D$2:$J$20064,7,0))</f>
        <v/>
      </c>
      <c r="F943" s="28" t="str">
        <f>IF(E943="","",VLOOKUP(E943,'TONG HOP'!$E$8:$W$1883,19,0))</f>
        <v/>
      </c>
      <c r="G943" s="315"/>
      <c r="H943" s="226" t="str">
        <f>IF(E943="","",VLOOKUP(G943,'TONG HOP'!$C$8:$E$799,2,0))</f>
        <v/>
      </c>
      <c r="I943" s="226" t="str">
        <f>IF(B943="","",VLOOKUP(G943,'TONG HOP'!$C$8:$F$799,4,0))</f>
        <v/>
      </c>
      <c r="J943" s="63" t="str">
        <f t="shared" si="175"/>
        <v/>
      </c>
      <c r="K943" s="63" t="str">
        <f t="shared" si="176"/>
        <v/>
      </c>
      <c r="L943" s="63">
        <f t="shared" si="180"/>
        <v>0</v>
      </c>
      <c r="M943" s="392" t="str">
        <f>IF(Y943="","",VLOOKUP(G943,'Danh mục CODE'!$D$2:$I$1880,4,0))</f>
        <v/>
      </c>
      <c r="N943" s="484"/>
      <c r="O943" s="392" t="str">
        <f t="shared" si="181"/>
        <v/>
      </c>
      <c r="P943" s="392" t="str">
        <f>IF(Y943="","",VLOOKUP(G943,'Danh mục CODE'!$D$2:$I$1880,5,0))</f>
        <v/>
      </c>
      <c r="Q943" s="392"/>
      <c r="R943" s="392" t="str">
        <f t="shared" si="182"/>
        <v/>
      </c>
      <c r="S943" s="394" t="e">
        <f t="shared" si="183"/>
        <v>#VALUE!</v>
      </c>
      <c r="T943" s="394" t="str">
        <f t="shared" si="177"/>
        <v/>
      </c>
      <c r="U943" s="394" t="str">
        <f t="shared" si="178"/>
        <v/>
      </c>
      <c r="V943" s="424" t="str">
        <f t="shared" si="184"/>
        <v/>
      </c>
      <c r="W943" s="21"/>
      <c r="X943" s="515"/>
      <c r="Y943" s="515"/>
      <c r="Z943" s="513"/>
      <c r="AA943" s="514"/>
    </row>
    <row r="944" spans="1:27">
      <c r="A944" s="50">
        <f t="shared" si="179"/>
        <v>939</v>
      </c>
      <c r="B944" s="580"/>
      <c r="C944" s="23" t="s">
        <v>742</v>
      </c>
      <c r="D944" s="489"/>
      <c r="E944" s="318" t="str">
        <f>IF(G944="","",VLOOKUP(G944,'Danh mục CODE'!$D$2:$J$20064,7,0))</f>
        <v/>
      </c>
      <c r="F944" s="28" t="str">
        <f>IF(E944="","",VLOOKUP(E944,'TONG HOP'!$E$8:$W$1883,19,0))</f>
        <v/>
      </c>
      <c r="G944" s="315"/>
      <c r="H944" s="226" t="str">
        <f>IF(E944="","",VLOOKUP(G944,'TONG HOP'!$C$8:$E$799,2,0))</f>
        <v/>
      </c>
      <c r="I944" s="226" t="str">
        <f>IF(B944="","",VLOOKUP(G944,'TONG HOP'!$C$8:$F$799,4,0))</f>
        <v/>
      </c>
      <c r="J944" s="63" t="str">
        <f t="shared" si="175"/>
        <v/>
      </c>
      <c r="K944" s="63" t="str">
        <f t="shared" si="176"/>
        <v/>
      </c>
      <c r="L944" s="63">
        <f t="shared" si="180"/>
        <v>0</v>
      </c>
      <c r="M944" s="392" t="str">
        <f>IF(Y944="","",VLOOKUP(G944,'Danh mục CODE'!$D$2:$I$1880,4,0))</f>
        <v/>
      </c>
      <c r="N944" s="484"/>
      <c r="O944" s="392" t="str">
        <f t="shared" si="181"/>
        <v/>
      </c>
      <c r="P944" s="392" t="str">
        <f>IF(Y944="","",VLOOKUP(G944,'Danh mục CODE'!$D$2:$I$1880,5,0))</f>
        <v/>
      </c>
      <c r="Q944" s="392"/>
      <c r="R944" s="392" t="str">
        <f t="shared" si="182"/>
        <v/>
      </c>
      <c r="S944" s="394" t="e">
        <f t="shared" si="183"/>
        <v>#VALUE!</v>
      </c>
      <c r="T944" s="394" t="str">
        <f t="shared" si="177"/>
        <v/>
      </c>
      <c r="U944" s="394" t="str">
        <f t="shared" si="178"/>
        <v/>
      </c>
      <c r="V944" s="424" t="str">
        <f t="shared" si="184"/>
        <v/>
      </c>
      <c r="W944" s="21"/>
      <c r="X944" s="515"/>
      <c r="Y944" s="515"/>
      <c r="Z944" s="513"/>
      <c r="AA944" s="514"/>
    </row>
    <row r="945" spans="1:27">
      <c r="A945" s="50">
        <f t="shared" si="179"/>
        <v>940</v>
      </c>
      <c r="B945" s="580"/>
      <c r="C945" s="23" t="s">
        <v>742</v>
      </c>
      <c r="D945" s="489"/>
      <c r="E945" s="318" t="str">
        <f>IF(G945="","",VLOOKUP(G945,'Danh mục CODE'!$D$2:$J$20064,7,0))</f>
        <v/>
      </c>
      <c r="F945" s="28" t="str">
        <f>IF(E945="","",VLOOKUP(E945,'TONG HOP'!$E$8:$W$1883,19,0))</f>
        <v/>
      </c>
      <c r="G945" s="315"/>
      <c r="H945" s="226" t="str">
        <f>IF(E945="","",VLOOKUP(G945,'TONG HOP'!$C$8:$E$799,2,0))</f>
        <v/>
      </c>
      <c r="I945" s="226" t="str">
        <f>IF(B945="","",VLOOKUP(G945,'TONG HOP'!$C$8:$F$799,4,0))</f>
        <v/>
      </c>
      <c r="J945" s="63" t="str">
        <f t="shared" si="175"/>
        <v/>
      </c>
      <c r="K945" s="63" t="str">
        <f t="shared" si="176"/>
        <v/>
      </c>
      <c r="L945" s="63">
        <f t="shared" si="180"/>
        <v>0</v>
      </c>
      <c r="M945" s="392" t="str">
        <f>IF(Y945="","",VLOOKUP(G945,'Danh mục CODE'!$D$2:$I$1880,4,0))</f>
        <v/>
      </c>
      <c r="N945" s="484"/>
      <c r="O945" s="392" t="str">
        <f t="shared" si="181"/>
        <v/>
      </c>
      <c r="P945" s="392" t="str">
        <f>IF(Y945="","",VLOOKUP(G945,'Danh mục CODE'!$D$2:$I$1880,5,0))</f>
        <v/>
      </c>
      <c r="Q945" s="392"/>
      <c r="R945" s="392" t="str">
        <f t="shared" si="182"/>
        <v/>
      </c>
      <c r="S945" s="394" t="e">
        <f t="shared" si="183"/>
        <v>#VALUE!</v>
      </c>
      <c r="T945" s="394" t="str">
        <f t="shared" si="177"/>
        <v/>
      </c>
      <c r="U945" s="394" t="str">
        <f t="shared" si="178"/>
        <v/>
      </c>
      <c r="V945" s="424" t="str">
        <f t="shared" si="184"/>
        <v/>
      </c>
      <c r="W945" s="21"/>
      <c r="X945" s="515"/>
      <c r="Y945" s="515"/>
      <c r="Z945" s="513"/>
      <c r="AA945" s="514"/>
    </row>
    <row r="946" spans="1:27">
      <c r="A946" s="50">
        <f t="shared" si="179"/>
        <v>941</v>
      </c>
      <c r="B946" s="580"/>
      <c r="C946" s="23" t="s">
        <v>742</v>
      </c>
      <c r="D946" s="489"/>
      <c r="E946" s="318" t="str">
        <f>IF(G946="","",VLOOKUP(G946,'Danh mục CODE'!$D$2:$J$20064,7,0))</f>
        <v/>
      </c>
      <c r="F946" s="28" t="str">
        <f>IF(E946="","",VLOOKUP(E946,'TONG HOP'!$E$8:$W$1883,19,0))</f>
        <v/>
      </c>
      <c r="G946" s="315"/>
      <c r="H946" s="226" t="str">
        <f>IF(E946="","",VLOOKUP(G946,'TONG HOP'!$C$8:$E$799,2,0))</f>
        <v/>
      </c>
      <c r="I946" s="226" t="str">
        <f>IF(B946="","",VLOOKUP(G946,'TONG HOP'!$C$8:$F$799,4,0))</f>
        <v/>
      </c>
      <c r="J946" s="63" t="str">
        <f t="shared" si="175"/>
        <v/>
      </c>
      <c r="K946" s="63" t="str">
        <f t="shared" si="176"/>
        <v/>
      </c>
      <c r="L946" s="63">
        <f t="shared" si="180"/>
        <v>0</v>
      </c>
      <c r="M946" s="392" t="str">
        <f>IF(Y946="","",VLOOKUP(G946,'Danh mục CODE'!$D$2:$I$1880,4,0))</f>
        <v/>
      </c>
      <c r="N946" s="484"/>
      <c r="O946" s="392" t="str">
        <f t="shared" si="181"/>
        <v/>
      </c>
      <c r="P946" s="392" t="str">
        <f>IF(Y946="","",VLOOKUP(G946,'Danh mục CODE'!$D$2:$I$1880,5,0))</f>
        <v/>
      </c>
      <c r="Q946" s="392"/>
      <c r="R946" s="392" t="str">
        <f t="shared" si="182"/>
        <v/>
      </c>
      <c r="S946" s="394" t="e">
        <f t="shared" si="183"/>
        <v>#VALUE!</v>
      </c>
      <c r="T946" s="394" t="str">
        <f t="shared" si="177"/>
        <v/>
      </c>
      <c r="U946" s="394" t="str">
        <f t="shared" si="178"/>
        <v/>
      </c>
      <c r="V946" s="424" t="str">
        <f t="shared" si="184"/>
        <v/>
      </c>
      <c r="W946" s="21"/>
      <c r="X946" s="515"/>
      <c r="Y946" s="515"/>
      <c r="Z946" s="513"/>
      <c r="AA946" s="514"/>
    </row>
    <row r="947" spans="1:27">
      <c r="A947" s="50">
        <f t="shared" si="179"/>
        <v>942</v>
      </c>
      <c r="B947" s="580"/>
      <c r="C947" s="23" t="s">
        <v>742</v>
      </c>
      <c r="D947" s="489"/>
      <c r="E947" s="318" t="str">
        <f>IF(G947="","",VLOOKUP(G947,'Danh mục CODE'!$D$2:$J$20064,7,0))</f>
        <v/>
      </c>
      <c r="F947" s="28" t="str">
        <f>IF(E947="","",VLOOKUP(E947,'TONG HOP'!$E$8:$W$1883,19,0))</f>
        <v/>
      </c>
      <c r="G947" s="315"/>
      <c r="H947" s="226" t="str">
        <f>IF(E947="","",VLOOKUP(G947,'TONG HOP'!$C$8:$E$799,2,0))</f>
        <v/>
      </c>
      <c r="I947" s="226" t="str">
        <f>IF(B947="","",VLOOKUP(G947,'TONG HOP'!$C$8:$F$799,4,0))</f>
        <v/>
      </c>
      <c r="J947" s="63" t="str">
        <f t="shared" si="175"/>
        <v/>
      </c>
      <c r="K947" s="63" t="str">
        <f t="shared" si="176"/>
        <v/>
      </c>
      <c r="L947" s="63">
        <f t="shared" si="180"/>
        <v>0</v>
      </c>
      <c r="M947" s="392" t="str">
        <f>IF(Y947="","",VLOOKUP(G947,'Danh mục CODE'!$D$2:$I$1880,4,0))</f>
        <v/>
      </c>
      <c r="N947" s="484"/>
      <c r="O947" s="392" t="str">
        <f t="shared" si="181"/>
        <v/>
      </c>
      <c r="P947" s="392" t="str">
        <f>IF(Y947="","",VLOOKUP(G947,'Danh mục CODE'!$D$2:$I$1880,5,0))</f>
        <v/>
      </c>
      <c r="Q947" s="392"/>
      <c r="R947" s="392" t="str">
        <f t="shared" si="182"/>
        <v/>
      </c>
      <c r="S947" s="394" t="e">
        <f t="shared" si="183"/>
        <v>#VALUE!</v>
      </c>
      <c r="T947" s="394" t="str">
        <f t="shared" si="177"/>
        <v/>
      </c>
      <c r="U947" s="394" t="str">
        <f t="shared" si="178"/>
        <v/>
      </c>
      <c r="V947" s="424" t="str">
        <f t="shared" si="184"/>
        <v/>
      </c>
      <c r="W947" s="21"/>
      <c r="X947" s="515"/>
      <c r="Y947" s="515"/>
      <c r="Z947" s="513"/>
      <c r="AA947" s="514"/>
    </row>
    <row r="948" spans="1:27">
      <c r="A948" s="50">
        <f t="shared" si="179"/>
        <v>943</v>
      </c>
      <c r="B948" s="580"/>
      <c r="C948" s="23" t="s">
        <v>742</v>
      </c>
      <c r="D948" s="489"/>
      <c r="E948" s="318" t="str">
        <f>IF(G948="","",VLOOKUP(G948,'Danh mục CODE'!$D$2:$J$20064,7,0))</f>
        <v/>
      </c>
      <c r="F948" s="28" t="str">
        <f>IF(E948="","",VLOOKUP(E948,'TONG HOP'!$E$8:$W$1883,19,0))</f>
        <v/>
      </c>
      <c r="G948" s="315"/>
      <c r="H948" s="226" t="str">
        <f>IF(E948="","",VLOOKUP(G948,'TONG HOP'!$C$8:$E$799,2,0))</f>
        <v/>
      </c>
      <c r="I948" s="226" t="str">
        <f>IF(B948="","",VLOOKUP(G948,'TONG HOP'!$C$8:$F$799,4,0))</f>
        <v/>
      </c>
      <c r="J948" s="63" t="str">
        <f t="shared" si="175"/>
        <v/>
      </c>
      <c r="K948" s="63" t="str">
        <f t="shared" si="176"/>
        <v/>
      </c>
      <c r="L948" s="63">
        <f t="shared" si="180"/>
        <v>0</v>
      </c>
      <c r="M948" s="392" t="str">
        <f>IF(Y948="","",VLOOKUP(G948,'Danh mục CODE'!$D$2:$I$1880,4,0))</f>
        <v/>
      </c>
      <c r="N948" s="484"/>
      <c r="O948" s="392" t="str">
        <f t="shared" si="181"/>
        <v/>
      </c>
      <c r="P948" s="392" t="str">
        <f>IF(Y948="","",VLOOKUP(G948,'Danh mục CODE'!$D$2:$I$1880,5,0))</f>
        <v/>
      </c>
      <c r="Q948" s="392"/>
      <c r="R948" s="392" t="str">
        <f t="shared" si="182"/>
        <v/>
      </c>
      <c r="S948" s="394" t="e">
        <f t="shared" si="183"/>
        <v>#VALUE!</v>
      </c>
      <c r="T948" s="394" t="str">
        <f t="shared" si="177"/>
        <v/>
      </c>
      <c r="U948" s="394" t="str">
        <f t="shared" si="178"/>
        <v/>
      </c>
      <c r="V948" s="424" t="str">
        <f t="shared" si="184"/>
        <v/>
      </c>
      <c r="W948" s="21"/>
      <c r="X948" s="515"/>
      <c r="Y948" s="515"/>
      <c r="Z948" s="513"/>
      <c r="AA948" s="514"/>
    </row>
    <row r="949" spans="1:27">
      <c r="A949" s="50">
        <f t="shared" si="179"/>
        <v>944</v>
      </c>
      <c r="B949" s="580"/>
      <c r="C949" s="23" t="s">
        <v>742</v>
      </c>
      <c r="D949" s="489"/>
      <c r="E949" s="318" t="str">
        <f>IF(G949="","",VLOOKUP(G949,'Danh mục CODE'!$D$2:$J$20064,7,0))</f>
        <v/>
      </c>
      <c r="F949" s="28" t="str">
        <f>IF(E949="","",VLOOKUP(E949,'TONG HOP'!$E$8:$W$1883,19,0))</f>
        <v/>
      </c>
      <c r="G949" s="315"/>
      <c r="H949" s="226" t="str">
        <f>IF(E949="","",VLOOKUP(G949,'TONG HOP'!$C$8:$E$799,2,0))</f>
        <v/>
      </c>
      <c r="I949" s="226" t="str">
        <f>IF(B949="","",VLOOKUP(G949,'TONG HOP'!$C$8:$F$799,4,0))</f>
        <v/>
      </c>
      <c r="J949" s="63" t="str">
        <f t="shared" si="175"/>
        <v/>
      </c>
      <c r="K949" s="63" t="str">
        <f t="shared" si="176"/>
        <v/>
      </c>
      <c r="L949" s="63">
        <f t="shared" si="180"/>
        <v>0</v>
      </c>
      <c r="M949" s="392" t="str">
        <f>IF(Y949="","",VLOOKUP(G949,'Danh mục CODE'!$D$2:$I$1880,4,0))</f>
        <v/>
      </c>
      <c r="N949" s="484"/>
      <c r="O949" s="392" t="str">
        <f t="shared" si="181"/>
        <v/>
      </c>
      <c r="P949" s="392" t="str">
        <f>IF(Y949="","",VLOOKUP(G949,'Danh mục CODE'!$D$2:$I$1880,5,0))</f>
        <v/>
      </c>
      <c r="Q949" s="392"/>
      <c r="R949" s="392" t="str">
        <f t="shared" si="182"/>
        <v/>
      </c>
      <c r="S949" s="394" t="e">
        <f t="shared" si="183"/>
        <v>#VALUE!</v>
      </c>
      <c r="T949" s="394" t="str">
        <f t="shared" si="177"/>
        <v/>
      </c>
      <c r="U949" s="394" t="str">
        <f t="shared" si="178"/>
        <v/>
      </c>
      <c r="V949" s="424" t="str">
        <f t="shared" si="184"/>
        <v/>
      </c>
      <c r="W949" s="21"/>
      <c r="X949" s="515"/>
      <c r="Y949" s="515"/>
      <c r="Z949" s="513"/>
      <c r="AA949" s="514"/>
    </row>
    <row r="950" spans="1:27">
      <c r="A950" s="50">
        <f t="shared" si="179"/>
        <v>945</v>
      </c>
      <c r="B950" s="580"/>
      <c r="C950" s="23" t="s">
        <v>742</v>
      </c>
      <c r="D950" s="489"/>
      <c r="E950" s="318" t="str">
        <f>IF(G950="","",VLOOKUP(G950,'Danh mục CODE'!$D$2:$J$20064,7,0))</f>
        <v/>
      </c>
      <c r="F950" s="28" t="str">
        <f>IF(E950="","",VLOOKUP(E950,'TONG HOP'!$E$8:$W$1883,19,0))</f>
        <v/>
      </c>
      <c r="G950" s="315"/>
      <c r="H950" s="226" t="str">
        <f>IF(E950="","",VLOOKUP(G950,'TONG HOP'!$C$8:$E$799,2,0))</f>
        <v/>
      </c>
      <c r="I950" s="226" t="str">
        <f>IF(B950="","",VLOOKUP(G950,'TONG HOP'!$C$8:$F$799,4,0))</f>
        <v/>
      </c>
      <c r="J950" s="63" t="str">
        <f t="shared" si="175"/>
        <v/>
      </c>
      <c r="K950" s="63" t="str">
        <f t="shared" si="176"/>
        <v/>
      </c>
      <c r="L950" s="63">
        <f t="shared" si="180"/>
        <v>0</v>
      </c>
      <c r="M950" s="392" t="str">
        <f>IF(Y950="","",VLOOKUP(G950,'Danh mục CODE'!$D$2:$I$1880,4,0))</f>
        <v/>
      </c>
      <c r="N950" s="484"/>
      <c r="O950" s="392" t="str">
        <f t="shared" si="181"/>
        <v/>
      </c>
      <c r="P950" s="392" t="str">
        <f>IF(Y950="","",VLOOKUP(G950,'Danh mục CODE'!$D$2:$I$1880,5,0))</f>
        <v/>
      </c>
      <c r="Q950" s="392"/>
      <c r="R950" s="392" t="str">
        <f t="shared" si="182"/>
        <v/>
      </c>
      <c r="S950" s="394" t="e">
        <f t="shared" si="183"/>
        <v>#VALUE!</v>
      </c>
      <c r="T950" s="394" t="str">
        <f t="shared" si="177"/>
        <v/>
      </c>
      <c r="U950" s="394" t="str">
        <f t="shared" si="178"/>
        <v/>
      </c>
      <c r="V950" s="424" t="str">
        <f t="shared" si="184"/>
        <v/>
      </c>
      <c r="W950" s="21"/>
      <c r="X950" s="515"/>
      <c r="Y950" s="515"/>
      <c r="Z950" s="513"/>
      <c r="AA950" s="514"/>
    </row>
    <row r="951" spans="1:27">
      <c r="A951" s="50">
        <f t="shared" si="179"/>
        <v>946</v>
      </c>
      <c r="B951" s="580"/>
      <c r="C951" s="23" t="s">
        <v>742</v>
      </c>
      <c r="D951" s="489"/>
      <c r="E951" s="318" t="str">
        <f>IF(G951="","",VLOOKUP(G951,'Danh mục CODE'!$D$2:$J$20064,7,0))</f>
        <v/>
      </c>
      <c r="F951" s="28" t="str">
        <f>IF(E951="","",VLOOKUP(E951,'TONG HOP'!$E$8:$W$1883,19,0))</f>
        <v/>
      </c>
      <c r="G951" s="315"/>
      <c r="H951" s="226" t="str">
        <f>IF(E951="","",VLOOKUP(G951,'TONG HOP'!$C$8:$E$799,2,0))</f>
        <v/>
      </c>
      <c r="I951" s="226" t="str">
        <f>IF(B951="","",VLOOKUP(G951,'TONG HOP'!$C$8:$F$799,4,0))</f>
        <v/>
      </c>
      <c r="J951" s="63" t="str">
        <f t="shared" si="175"/>
        <v/>
      </c>
      <c r="K951" s="63" t="str">
        <f t="shared" si="176"/>
        <v/>
      </c>
      <c r="L951" s="63">
        <f t="shared" si="180"/>
        <v>0</v>
      </c>
      <c r="M951" s="392" t="str">
        <f>IF(Y951="","",VLOOKUP(G951,'Danh mục CODE'!$D$2:$I$1880,4,0))</f>
        <v/>
      </c>
      <c r="N951" s="484"/>
      <c r="O951" s="392" t="str">
        <f t="shared" si="181"/>
        <v/>
      </c>
      <c r="P951" s="392" t="str">
        <f>IF(Y951="","",VLOOKUP(G951,'Danh mục CODE'!$D$2:$I$1880,5,0))</f>
        <v/>
      </c>
      <c r="Q951" s="392"/>
      <c r="R951" s="392" t="str">
        <f t="shared" si="182"/>
        <v/>
      </c>
      <c r="S951" s="394" t="e">
        <f t="shared" si="183"/>
        <v>#VALUE!</v>
      </c>
      <c r="T951" s="394" t="str">
        <f t="shared" si="177"/>
        <v/>
      </c>
      <c r="U951" s="394" t="str">
        <f t="shared" si="178"/>
        <v/>
      </c>
      <c r="V951" s="424" t="str">
        <f t="shared" si="184"/>
        <v/>
      </c>
      <c r="W951" s="21"/>
      <c r="X951" s="515"/>
      <c r="Y951" s="515"/>
      <c r="Z951" s="513"/>
      <c r="AA951" s="514"/>
    </row>
    <row r="952" spans="1:27">
      <c r="A952" s="50">
        <f t="shared" si="179"/>
        <v>947</v>
      </c>
      <c r="B952" s="580"/>
      <c r="C952" s="23" t="s">
        <v>742</v>
      </c>
      <c r="D952" s="489"/>
      <c r="E952" s="318" t="str">
        <f>IF(G952="","",VLOOKUP(G952,'Danh mục CODE'!$D$2:$J$20064,7,0))</f>
        <v/>
      </c>
      <c r="F952" s="28" t="str">
        <f>IF(E952="","",VLOOKUP(E952,'TONG HOP'!$E$8:$W$1883,19,0))</f>
        <v/>
      </c>
      <c r="G952" s="315"/>
      <c r="H952" s="226" t="str">
        <f>IF(E952="","",VLOOKUP(G952,'TONG HOP'!$C$8:$E$799,2,0))</f>
        <v/>
      </c>
      <c r="I952" s="226" t="str">
        <f>IF(B952="","",VLOOKUP(G952,'TONG HOP'!$C$8:$F$799,4,0))</f>
        <v/>
      </c>
      <c r="J952" s="63" t="str">
        <f t="shared" si="175"/>
        <v/>
      </c>
      <c r="K952" s="63" t="str">
        <f t="shared" si="176"/>
        <v/>
      </c>
      <c r="L952" s="63">
        <f t="shared" si="180"/>
        <v>0</v>
      </c>
      <c r="M952" s="392" t="str">
        <f>IF(Y952="","",VLOOKUP(G952,'Danh mục CODE'!$D$2:$I$1880,4,0))</f>
        <v/>
      </c>
      <c r="N952" s="484"/>
      <c r="O952" s="392" t="str">
        <f t="shared" si="181"/>
        <v/>
      </c>
      <c r="P952" s="392" t="str">
        <f>IF(Y952="","",VLOOKUP(G952,'Danh mục CODE'!$D$2:$I$1880,5,0))</f>
        <v/>
      </c>
      <c r="Q952" s="392"/>
      <c r="R952" s="392" t="str">
        <f t="shared" si="182"/>
        <v/>
      </c>
      <c r="S952" s="394" t="e">
        <f t="shared" si="183"/>
        <v>#VALUE!</v>
      </c>
      <c r="T952" s="394" t="str">
        <f t="shared" si="177"/>
        <v/>
      </c>
      <c r="U952" s="394" t="str">
        <f t="shared" si="178"/>
        <v/>
      </c>
      <c r="V952" s="424" t="str">
        <f t="shared" si="184"/>
        <v/>
      </c>
      <c r="W952" s="21"/>
      <c r="X952" s="515"/>
      <c r="Y952" s="515"/>
      <c r="Z952" s="513"/>
      <c r="AA952" s="514"/>
    </row>
    <row r="953" spans="1:27">
      <c r="A953" s="50">
        <f t="shared" si="179"/>
        <v>948</v>
      </c>
      <c r="B953" s="580"/>
      <c r="C953" s="23" t="s">
        <v>742</v>
      </c>
      <c r="D953" s="489"/>
      <c r="E953" s="318" t="str">
        <f>IF(G953="","",VLOOKUP(G953,'Danh mục CODE'!$D$2:$J$20064,7,0))</f>
        <v/>
      </c>
      <c r="F953" s="28" t="str">
        <f>IF(E953="","",VLOOKUP(E953,'TONG HOP'!$E$8:$W$1883,19,0))</f>
        <v/>
      </c>
      <c r="G953" s="315"/>
      <c r="H953" s="226" t="str">
        <f>IF(E953="","",VLOOKUP(G953,'TONG HOP'!$C$8:$E$799,2,0))</f>
        <v/>
      </c>
      <c r="I953" s="226" t="str">
        <f>IF(B953="","",VLOOKUP(G953,'TONG HOP'!$C$8:$F$799,4,0))</f>
        <v/>
      </c>
      <c r="J953" s="63" t="str">
        <f t="shared" si="175"/>
        <v/>
      </c>
      <c r="K953" s="63" t="str">
        <f t="shared" si="176"/>
        <v/>
      </c>
      <c r="L953" s="63">
        <f t="shared" si="180"/>
        <v>0</v>
      </c>
      <c r="M953" s="392" t="str">
        <f>IF(Y953="","",VLOOKUP(G953,'Danh mục CODE'!$D$2:$I$1880,4,0))</f>
        <v/>
      </c>
      <c r="N953" s="484"/>
      <c r="O953" s="392" t="str">
        <f t="shared" si="181"/>
        <v/>
      </c>
      <c r="P953" s="392" t="str">
        <f>IF(Y953="","",VLOOKUP(G953,'Danh mục CODE'!$D$2:$I$1880,5,0))</f>
        <v/>
      </c>
      <c r="Q953" s="392"/>
      <c r="R953" s="392" t="str">
        <f t="shared" si="182"/>
        <v/>
      </c>
      <c r="S953" s="394" t="e">
        <f t="shared" si="183"/>
        <v>#VALUE!</v>
      </c>
      <c r="T953" s="394" t="str">
        <f t="shared" si="177"/>
        <v/>
      </c>
      <c r="U953" s="394" t="str">
        <f t="shared" si="178"/>
        <v/>
      </c>
      <c r="V953" s="424" t="str">
        <f t="shared" si="184"/>
        <v/>
      </c>
      <c r="W953" s="21"/>
      <c r="X953" s="515"/>
      <c r="Y953" s="515"/>
      <c r="Z953" s="513"/>
      <c r="AA953" s="514"/>
    </row>
    <row r="954" spans="1:27">
      <c r="A954" s="50">
        <f t="shared" si="179"/>
        <v>949</v>
      </c>
      <c r="B954" s="580"/>
      <c r="C954" s="23" t="s">
        <v>742</v>
      </c>
      <c r="D954" s="489"/>
      <c r="E954" s="318" t="str">
        <f>IF(G954="","",VLOOKUP(G954,'Danh mục CODE'!$D$2:$J$20064,7,0))</f>
        <v/>
      </c>
      <c r="F954" s="28" t="str">
        <f>IF(E954="","",VLOOKUP(E954,'TONG HOP'!$E$8:$W$1883,19,0))</f>
        <v/>
      </c>
      <c r="G954" s="315"/>
      <c r="H954" s="226" t="str">
        <f>IF(E954="","",VLOOKUP(G954,'TONG HOP'!$C$8:$E$799,2,0))</f>
        <v/>
      </c>
      <c r="I954" s="226" t="str">
        <f>IF(B954="","",VLOOKUP(G954,'TONG HOP'!$C$8:$F$799,4,0))</f>
        <v/>
      </c>
      <c r="J954" s="63" t="str">
        <f t="shared" si="175"/>
        <v/>
      </c>
      <c r="K954" s="63" t="str">
        <f t="shared" si="176"/>
        <v/>
      </c>
      <c r="L954" s="63">
        <f t="shared" si="180"/>
        <v>0</v>
      </c>
      <c r="M954" s="392" t="str">
        <f>IF(Y954="","",VLOOKUP(G954,'Danh mục CODE'!$D$2:$I$1880,4,0))</f>
        <v/>
      </c>
      <c r="N954" s="484"/>
      <c r="O954" s="392" t="str">
        <f t="shared" si="181"/>
        <v/>
      </c>
      <c r="P954" s="392" t="str">
        <f>IF(Y954="","",VLOOKUP(G954,'Danh mục CODE'!$D$2:$I$1880,5,0))</f>
        <v/>
      </c>
      <c r="Q954" s="392"/>
      <c r="R954" s="392" t="str">
        <f t="shared" si="182"/>
        <v/>
      </c>
      <c r="S954" s="394" t="e">
        <f t="shared" si="183"/>
        <v>#VALUE!</v>
      </c>
      <c r="T954" s="394" t="str">
        <f t="shared" si="177"/>
        <v/>
      </c>
      <c r="U954" s="394" t="str">
        <f t="shared" si="178"/>
        <v/>
      </c>
      <c r="V954" s="424" t="str">
        <f t="shared" si="184"/>
        <v/>
      </c>
      <c r="W954" s="21"/>
      <c r="X954" s="515"/>
      <c r="Y954" s="515"/>
      <c r="Z954" s="513"/>
      <c r="AA954" s="514"/>
    </row>
    <row r="955" spans="1:27">
      <c r="A955" s="50">
        <f t="shared" si="179"/>
        <v>950</v>
      </c>
      <c r="B955" s="580"/>
      <c r="C955" s="23" t="s">
        <v>742</v>
      </c>
      <c r="D955" s="489"/>
      <c r="E955" s="318" t="str">
        <f>IF(G955="","",VLOOKUP(G955,'Danh mục CODE'!$D$2:$J$20064,7,0))</f>
        <v/>
      </c>
      <c r="F955" s="28" t="str">
        <f>IF(E955="","",VLOOKUP(E955,'TONG HOP'!$E$8:$W$1883,19,0))</f>
        <v/>
      </c>
      <c r="G955" s="315"/>
      <c r="H955" s="226" t="str">
        <f>IF(E955="","",VLOOKUP(G955,'TONG HOP'!$C$8:$E$799,2,0))</f>
        <v/>
      </c>
      <c r="I955" s="226" t="str">
        <f>IF(B955="","",VLOOKUP(G955,'TONG HOP'!$C$8:$F$799,4,0))</f>
        <v/>
      </c>
      <c r="J955" s="63" t="str">
        <f t="shared" si="175"/>
        <v/>
      </c>
      <c r="K955" s="63" t="str">
        <f t="shared" si="176"/>
        <v/>
      </c>
      <c r="L955" s="63">
        <f t="shared" si="180"/>
        <v>0</v>
      </c>
      <c r="M955" s="392" t="str">
        <f>IF(Y955="","",VLOOKUP(G955,'Danh mục CODE'!$D$2:$I$1880,4,0))</f>
        <v/>
      </c>
      <c r="N955" s="484"/>
      <c r="O955" s="392" t="str">
        <f t="shared" si="181"/>
        <v/>
      </c>
      <c r="P955" s="392" t="str">
        <f>IF(Y955="","",VLOOKUP(G955,'Danh mục CODE'!$D$2:$I$1880,5,0))</f>
        <v/>
      </c>
      <c r="Q955" s="392"/>
      <c r="R955" s="392" t="str">
        <f t="shared" si="182"/>
        <v/>
      </c>
      <c r="S955" s="394" t="e">
        <f t="shared" si="183"/>
        <v>#VALUE!</v>
      </c>
      <c r="T955" s="394" t="str">
        <f t="shared" si="177"/>
        <v/>
      </c>
      <c r="U955" s="394" t="str">
        <f t="shared" si="178"/>
        <v/>
      </c>
      <c r="V955" s="424" t="str">
        <f t="shared" si="184"/>
        <v/>
      </c>
      <c r="W955" s="21"/>
      <c r="X955" s="515"/>
      <c r="Y955" s="515"/>
      <c r="Z955" s="513"/>
      <c r="AA955" s="514"/>
    </row>
    <row r="956" spans="1:27">
      <c r="A956" s="50">
        <f t="shared" si="179"/>
        <v>951</v>
      </c>
      <c r="B956" s="580"/>
      <c r="C956" s="23" t="s">
        <v>742</v>
      </c>
      <c r="D956" s="489"/>
      <c r="E956" s="318" t="str">
        <f>IF(G956="","",VLOOKUP(G956,'Danh mục CODE'!$D$2:$J$20064,7,0))</f>
        <v/>
      </c>
      <c r="F956" s="28" t="str">
        <f>IF(E956="","",VLOOKUP(E956,'TONG HOP'!$E$8:$W$1883,19,0))</f>
        <v/>
      </c>
      <c r="G956" s="315"/>
      <c r="H956" s="226" t="str">
        <f>IF(E956="","",VLOOKUP(G956,'TONG HOP'!$C$8:$E$799,2,0))</f>
        <v/>
      </c>
      <c r="I956" s="226" t="str">
        <f>IF(B956="","",VLOOKUP(G956,'TONG HOP'!$C$8:$F$799,4,0))</f>
        <v/>
      </c>
      <c r="J956" s="63" t="str">
        <f t="shared" si="175"/>
        <v/>
      </c>
      <c r="K956" s="63" t="str">
        <f t="shared" si="176"/>
        <v/>
      </c>
      <c r="L956" s="63">
        <f t="shared" si="180"/>
        <v>0</v>
      </c>
      <c r="M956" s="392" t="str">
        <f>IF(Y956="","",VLOOKUP(G956,'Danh mục CODE'!$D$2:$I$1880,4,0))</f>
        <v/>
      </c>
      <c r="N956" s="484"/>
      <c r="O956" s="392" t="str">
        <f t="shared" si="181"/>
        <v/>
      </c>
      <c r="P956" s="392" t="str">
        <f>IF(Y956="","",VLOOKUP(G956,'Danh mục CODE'!$D$2:$I$1880,5,0))</f>
        <v/>
      </c>
      <c r="Q956" s="392"/>
      <c r="R956" s="392" t="str">
        <f t="shared" si="182"/>
        <v/>
      </c>
      <c r="S956" s="394" t="e">
        <f t="shared" si="183"/>
        <v>#VALUE!</v>
      </c>
      <c r="T956" s="394" t="str">
        <f t="shared" si="177"/>
        <v/>
      </c>
      <c r="U956" s="394" t="str">
        <f t="shared" si="178"/>
        <v/>
      </c>
      <c r="V956" s="424" t="str">
        <f t="shared" si="184"/>
        <v/>
      </c>
      <c r="W956" s="21"/>
      <c r="X956" s="515"/>
      <c r="Y956" s="515"/>
      <c r="Z956" s="513"/>
      <c r="AA956" s="514"/>
    </row>
    <row r="957" spans="1:27">
      <c r="A957" s="50">
        <f t="shared" si="179"/>
        <v>952</v>
      </c>
      <c r="B957" s="580"/>
      <c r="C957" s="23" t="s">
        <v>742</v>
      </c>
      <c r="D957" s="489"/>
      <c r="E957" s="318" t="str">
        <f>IF(G957="","",VLOOKUP(G957,'Danh mục CODE'!$D$2:$J$20064,7,0))</f>
        <v/>
      </c>
      <c r="F957" s="28" t="str">
        <f>IF(E957="","",VLOOKUP(E957,'TONG HOP'!$E$8:$W$1883,19,0))</f>
        <v/>
      </c>
      <c r="G957" s="315"/>
      <c r="H957" s="226" t="str">
        <f>IF(E957="","",VLOOKUP(G957,'TONG HOP'!$C$8:$E$799,2,0))</f>
        <v/>
      </c>
      <c r="I957" s="226" t="str">
        <f>IF(B957="","",VLOOKUP(G957,'TONG HOP'!$C$8:$F$799,4,0))</f>
        <v/>
      </c>
      <c r="J957" s="63" t="str">
        <f t="shared" si="175"/>
        <v/>
      </c>
      <c r="K957" s="63" t="str">
        <f t="shared" si="176"/>
        <v/>
      </c>
      <c r="L957" s="63">
        <f t="shared" si="180"/>
        <v>0</v>
      </c>
      <c r="M957" s="392" t="str">
        <f>IF(Y957="","",VLOOKUP(G957,'Danh mục CODE'!$D$2:$I$1880,4,0))</f>
        <v/>
      </c>
      <c r="N957" s="484"/>
      <c r="O957" s="392" t="str">
        <f t="shared" si="181"/>
        <v/>
      </c>
      <c r="P957" s="392" t="str">
        <f>IF(Y957="","",VLOOKUP(G957,'Danh mục CODE'!$D$2:$I$1880,5,0))</f>
        <v/>
      </c>
      <c r="Q957" s="392"/>
      <c r="R957" s="392" t="str">
        <f t="shared" si="182"/>
        <v/>
      </c>
      <c r="S957" s="394" t="e">
        <f t="shared" si="183"/>
        <v>#VALUE!</v>
      </c>
      <c r="T957" s="394" t="str">
        <f t="shared" si="177"/>
        <v/>
      </c>
      <c r="U957" s="394" t="str">
        <f t="shared" si="178"/>
        <v/>
      </c>
      <c r="V957" s="424" t="str">
        <f t="shared" si="184"/>
        <v/>
      </c>
      <c r="W957" s="21"/>
      <c r="X957" s="515"/>
      <c r="Y957" s="515"/>
      <c r="Z957" s="513"/>
      <c r="AA957" s="514"/>
    </row>
    <row r="958" spans="1:27">
      <c r="A958" s="50">
        <f t="shared" si="179"/>
        <v>953</v>
      </c>
      <c r="B958" s="580"/>
      <c r="C958" s="23" t="s">
        <v>742</v>
      </c>
      <c r="D958" s="489"/>
      <c r="E958" s="318" t="str">
        <f>IF(G958="","",VLOOKUP(G958,'Danh mục CODE'!$D$2:$J$20064,7,0))</f>
        <v/>
      </c>
      <c r="F958" s="28" t="str">
        <f>IF(E958="","",VLOOKUP(E958,'TONG HOP'!$E$8:$W$1883,19,0))</f>
        <v/>
      </c>
      <c r="G958" s="315"/>
      <c r="H958" s="226" t="str">
        <f>IF(E958="","",VLOOKUP(G958,'TONG HOP'!$C$8:$E$799,2,0))</f>
        <v/>
      </c>
      <c r="I958" s="226" t="str">
        <f>IF(B958="","",VLOOKUP(G958,'TONG HOP'!$C$8:$F$799,4,0))</f>
        <v/>
      </c>
      <c r="J958" s="63" t="str">
        <f t="shared" si="175"/>
        <v/>
      </c>
      <c r="K958" s="63" t="str">
        <f t="shared" si="176"/>
        <v/>
      </c>
      <c r="L958" s="63">
        <f t="shared" si="180"/>
        <v>0</v>
      </c>
      <c r="M958" s="392" t="str">
        <f>IF(Y958="","",VLOOKUP(G958,'Danh mục CODE'!$D$2:$I$1880,4,0))</f>
        <v/>
      </c>
      <c r="N958" s="484"/>
      <c r="O958" s="392" t="str">
        <f t="shared" si="181"/>
        <v/>
      </c>
      <c r="P958" s="392" t="str">
        <f>IF(Y958="","",VLOOKUP(G958,'Danh mục CODE'!$D$2:$I$1880,5,0))</f>
        <v/>
      </c>
      <c r="Q958" s="392"/>
      <c r="R958" s="392" t="str">
        <f t="shared" si="182"/>
        <v/>
      </c>
      <c r="S958" s="394" t="e">
        <f t="shared" si="183"/>
        <v>#VALUE!</v>
      </c>
      <c r="T958" s="394" t="str">
        <f t="shared" si="177"/>
        <v/>
      </c>
      <c r="U958" s="394" t="str">
        <f t="shared" si="178"/>
        <v/>
      </c>
      <c r="V958" s="424" t="str">
        <f t="shared" si="184"/>
        <v/>
      </c>
      <c r="W958" s="21"/>
      <c r="X958" s="515"/>
      <c r="Y958" s="515"/>
      <c r="Z958" s="513"/>
      <c r="AA958" s="514"/>
    </row>
    <row r="959" spans="1:27">
      <c r="A959" s="50">
        <f t="shared" si="179"/>
        <v>954</v>
      </c>
      <c r="B959" s="580"/>
      <c r="C959" s="23" t="s">
        <v>742</v>
      </c>
      <c r="D959" s="489"/>
      <c r="E959" s="318" t="str">
        <f>IF(G959="","",VLOOKUP(G959,'Danh mục CODE'!$D$2:$J$20064,7,0))</f>
        <v/>
      </c>
      <c r="F959" s="28" t="str">
        <f>IF(E959="","",VLOOKUP(E959,'TONG HOP'!$E$8:$W$1883,19,0))</f>
        <v/>
      </c>
      <c r="G959" s="315"/>
      <c r="H959" s="226" t="str">
        <f>IF(E959="","",VLOOKUP(G959,'TONG HOP'!$C$8:$E$799,2,0))</f>
        <v/>
      </c>
      <c r="I959" s="226" t="str">
        <f>IF(B959="","",VLOOKUP(G959,'TONG HOP'!$C$8:$F$799,4,0))</f>
        <v/>
      </c>
      <c r="J959" s="63" t="str">
        <f t="shared" si="175"/>
        <v/>
      </c>
      <c r="K959" s="63" t="str">
        <f t="shared" si="176"/>
        <v/>
      </c>
      <c r="L959" s="63">
        <f t="shared" si="180"/>
        <v>0</v>
      </c>
      <c r="M959" s="392" t="str">
        <f>IF(Y959="","",VLOOKUP(G959,'Danh mục CODE'!$D$2:$I$1880,4,0))</f>
        <v/>
      </c>
      <c r="N959" s="484"/>
      <c r="O959" s="392" t="str">
        <f t="shared" si="181"/>
        <v/>
      </c>
      <c r="P959" s="392" t="str">
        <f>IF(Y959="","",VLOOKUP(G959,'Danh mục CODE'!$D$2:$I$1880,5,0))</f>
        <v/>
      </c>
      <c r="Q959" s="392"/>
      <c r="R959" s="392" t="str">
        <f t="shared" si="182"/>
        <v/>
      </c>
      <c r="S959" s="394" t="e">
        <f t="shared" si="183"/>
        <v>#VALUE!</v>
      </c>
      <c r="T959" s="394" t="str">
        <f t="shared" si="177"/>
        <v/>
      </c>
      <c r="U959" s="394" t="str">
        <f t="shared" si="178"/>
        <v/>
      </c>
      <c r="V959" s="424" t="str">
        <f t="shared" si="184"/>
        <v/>
      </c>
      <c r="W959" s="21"/>
      <c r="X959" s="515"/>
      <c r="Y959" s="515"/>
      <c r="Z959" s="513"/>
      <c r="AA959" s="514"/>
    </row>
    <row r="960" spans="1:27">
      <c r="A960" s="50">
        <f t="shared" si="179"/>
        <v>955</v>
      </c>
      <c r="B960" s="580"/>
      <c r="C960" s="23" t="s">
        <v>742</v>
      </c>
      <c r="D960" s="489"/>
      <c r="E960" s="318" t="str">
        <f>IF(G960="","",VLOOKUP(G960,'Danh mục CODE'!$D$2:$J$20064,7,0))</f>
        <v/>
      </c>
      <c r="F960" s="28" t="str">
        <f>IF(E960="","",VLOOKUP(E960,'TONG HOP'!$E$8:$W$1883,19,0))</f>
        <v/>
      </c>
      <c r="G960" s="315"/>
      <c r="H960" s="226" t="str">
        <f>IF(E960="","",VLOOKUP(G960,'TONG HOP'!$C$8:$E$799,2,0))</f>
        <v/>
      </c>
      <c r="I960" s="226" t="str">
        <f>IF(B960="","",VLOOKUP(G960,'TONG HOP'!$C$8:$F$799,4,0))</f>
        <v/>
      </c>
      <c r="J960" s="63" t="str">
        <f t="shared" si="175"/>
        <v/>
      </c>
      <c r="K960" s="63" t="str">
        <f t="shared" si="176"/>
        <v/>
      </c>
      <c r="L960" s="63">
        <f t="shared" si="180"/>
        <v>0</v>
      </c>
      <c r="M960" s="392" t="str">
        <f>IF(Y960="","",VLOOKUP(G960,'Danh mục CODE'!$D$2:$I$1880,4,0))</f>
        <v/>
      </c>
      <c r="N960" s="484"/>
      <c r="O960" s="392" t="str">
        <f t="shared" si="181"/>
        <v/>
      </c>
      <c r="P960" s="392" t="str">
        <f>IF(Y960="","",VLOOKUP(G960,'Danh mục CODE'!$D$2:$I$1880,5,0))</f>
        <v/>
      </c>
      <c r="Q960" s="392"/>
      <c r="R960" s="392" t="str">
        <f t="shared" si="182"/>
        <v/>
      </c>
      <c r="S960" s="394" t="e">
        <f t="shared" si="183"/>
        <v>#VALUE!</v>
      </c>
      <c r="T960" s="394" t="str">
        <f t="shared" si="177"/>
        <v/>
      </c>
      <c r="U960" s="394" t="str">
        <f t="shared" si="178"/>
        <v/>
      </c>
      <c r="V960" s="424" t="str">
        <f t="shared" si="184"/>
        <v/>
      </c>
      <c r="W960" s="21"/>
      <c r="X960" s="515"/>
      <c r="Y960" s="515"/>
      <c r="Z960" s="513"/>
      <c r="AA960" s="514"/>
    </row>
    <row r="961" spans="1:27">
      <c r="A961" s="50">
        <f t="shared" si="179"/>
        <v>956</v>
      </c>
      <c r="B961" s="580"/>
      <c r="C961" s="23" t="s">
        <v>742</v>
      </c>
      <c r="D961" s="489"/>
      <c r="E961" s="318" t="str">
        <f>IF(G961="","",VLOOKUP(G961,'Danh mục CODE'!$D$2:$J$20064,7,0))</f>
        <v/>
      </c>
      <c r="F961" s="28" t="str">
        <f>IF(E961="","",VLOOKUP(E961,'TONG HOP'!$E$8:$W$1883,19,0))</f>
        <v/>
      </c>
      <c r="G961" s="315"/>
      <c r="H961" s="226" t="str">
        <f>IF(E961="","",VLOOKUP(G961,'TONG HOP'!$C$8:$E$799,2,0))</f>
        <v/>
      </c>
      <c r="I961" s="226" t="str">
        <f>IF(B961="","",VLOOKUP(G961,'TONG HOP'!$C$8:$F$799,4,0))</f>
        <v/>
      </c>
      <c r="J961" s="63" t="str">
        <f t="shared" si="175"/>
        <v/>
      </c>
      <c r="K961" s="63" t="str">
        <f t="shared" si="176"/>
        <v/>
      </c>
      <c r="L961" s="63">
        <f t="shared" si="180"/>
        <v>0</v>
      </c>
      <c r="M961" s="392" t="str">
        <f>IF(Y961="","",VLOOKUP(G961,'Danh mục CODE'!$D$2:$I$1880,4,0))</f>
        <v/>
      </c>
      <c r="N961" s="484"/>
      <c r="O961" s="392" t="str">
        <f t="shared" si="181"/>
        <v/>
      </c>
      <c r="P961" s="392" t="str">
        <f>IF(Y961="","",VLOOKUP(G961,'Danh mục CODE'!$D$2:$I$1880,5,0))</f>
        <v/>
      </c>
      <c r="Q961" s="392"/>
      <c r="R961" s="392" t="str">
        <f t="shared" si="182"/>
        <v/>
      </c>
      <c r="S961" s="394" t="e">
        <f t="shared" si="183"/>
        <v>#VALUE!</v>
      </c>
      <c r="T961" s="394" t="str">
        <f t="shared" si="177"/>
        <v/>
      </c>
      <c r="U961" s="394" t="str">
        <f t="shared" si="178"/>
        <v/>
      </c>
      <c r="V961" s="424" t="str">
        <f t="shared" si="184"/>
        <v/>
      </c>
      <c r="W961" s="21"/>
      <c r="X961" s="515"/>
      <c r="Y961" s="515"/>
      <c r="Z961" s="513"/>
      <c r="AA961" s="514"/>
    </row>
    <row r="962" spans="1:27">
      <c r="A962" s="50">
        <f t="shared" si="179"/>
        <v>957</v>
      </c>
      <c r="B962" s="580"/>
      <c r="C962" s="23" t="s">
        <v>742</v>
      </c>
      <c r="D962" s="489"/>
      <c r="E962" s="318" t="str">
        <f>IF(G962="","",VLOOKUP(G962,'Danh mục CODE'!$D$2:$J$20064,7,0))</f>
        <v/>
      </c>
      <c r="F962" s="28" t="str">
        <f>IF(E962="","",VLOOKUP(E962,'TONG HOP'!$E$8:$W$1883,19,0))</f>
        <v/>
      </c>
      <c r="G962" s="315"/>
      <c r="H962" s="226" t="str">
        <f>IF(E962="","",VLOOKUP(G962,'TONG HOP'!$C$8:$E$799,2,0))</f>
        <v/>
      </c>
      <c r="I962" s="226" t="str">
        <f>IF(B962="","",VLOOKUP(G962,'TONG HOP'!$C$8:$F$799,4,0))</f>
        <v/>
      </c>
      <c r="J962" s="63" t="str">
        <f t="shared" si="175"/>
        <v/>
      </c>
      <c r="K962" s="63" t="str">
        <f t="shared" si="176"/>
        <v/>
      </c>
      <c r="L962" s="63">
        <f t="shared" si="180"/>
        <v>0</v>
      </c>
      <c r="M962" s="392" t="str">
        <f>IF(Y962="","",VLOOKUP(G962,'Danh mục CODE'!$D$2:$I$1880,4,0))</f>
        <v/>
      </c>
      <c r="N962" s="484"/>
      <c r="O962" s="392" t="str">
        <f t="shared" si="181"/>
        <v/>
      </c>
      <c r="P962" s="392" t="str">
        <f>IF(Y962="","",VLOOKUP(G962,'Danh mục CODE'!$D$2:$I$1880,5,0))</f>
        <v/>
      </c>
      <c r="Q962" s="392"/>
      <c r="R962" s="392" t="str">
        <f t="shared" si="182"/>
        <v/>
      </c>
      <c r="S962" s="394" t="e">
        <f t="shared" si="183"/>
        <v>#VALUE!</v>
      </c>
      <c r="T962" s="394" t="str">
        <f t="shared" si="177"/>
        <v/>
      </c>
      <c r="U962" s="394" t="str">
        <f t="shared" si="178"/>
        <v/>
      </c>
      <c r="V962" s="424" t="str">
        <f t="shared" si="184"/>
        <v/>
      </c>
      <c r="W962" s="21"/>
      <c r="X962" s="515"/>
      <c r="Y962" s="515"/>
      <c r="Z962" s="513"/>
      <c r="AA962" s="514"/>
    </row>
    <row r="963" spans="1:27">
      <c r="A963" s="50">
        <f t="shared" si="179"/>
        <v>958</v>
      </c>
      <c r="B963" s="580"/>
      <c r="C963" s="23" t="s">
        <v>742</v>
      </c>
      <c r="D963" s="489"/>
      <c r="E963" s="318" t="str">
        <f>IF(G963="","",VLOOKUP(G963,'Danh mục CODE'!$D$2:$J$20064,7,0))</f>
        <v/>
      </c>
      <c r="F963" s="28" t="str">
        <f>IF(E963="","",VLOOKUP(E963,'TONG HOP'!$E$8:$W$1883,19,0))</f>
        <v/>
      </c>
      <c r="G963" s="315"/>
      <c r="H963" s="226" t="str">
        <f>IF(E963="","",VLOOKUP(G963,'TONG HOP'!$C$8:$E$799,2,0))</f>
        <v/>
      </c>
      <c r="I963" s="226" t="str">
        <f>IF(B963="","",VLOOKUP(G963,'TONG HOP'!$C$8:$F$799,4,0))</f>
        <v/>
      </c>
      <c r="J963" s="63" t="str">
        <f t="shared" si="175"/>
        <v/>
      </c>
      <c r="K963" s="63" t="str">
        <f t="shared" si="176"/>
        <v/>
      </c>
      <c r="L963" s="63">
        <f t="shared" si="180"/>
        <v>0</v>
      </c>
      <c r="M963" s="392" t="str">
        <f>IF(Y963="","",VLOOKUP(G963,'Danh mục CODE'!$D$2:$I$1880,4,0))</f>
        <v/>
      </c>
      <c r="N963" s="484"/>
      <c r="O963" s="392" t="str">
        <f t="shared" si="181"/>
        <v/>
      </c>
      <c r="P963" s="392" t="str">
        <f>IF(Y963="","",VLOOKUP(G963,'Danh mục CODE'!$D$2:$I$1880,5,0))</f>
        <v/>
      </c>
      <c r="Q963" s="392"/>
      <c r="R963" s="392" t="str">
        <f t="shared" si="182"/>
        <v/>
      </c>
      <c r="S963" s="394" t="e">
        <f t="shared" si="183"/>
        <v>#VALUE!</v>
      </c>
      <c r="T963" s="394" t="str">
        <f t="shared" si="177"/>
        <v/>
      </c>
      <c r="U963" s="394" t="str">
        <f t="shared" si="178"/>
        <v/>
      </c>
      <c r="V963" s="424" t="str">
        <f t="shared" si="184"/>
        <v/>
      </c>
      <c r="W963" s="21"/>
      <c r="X963" s="515"/>
      <c r="Y963" s="515"/>
      <c r="Z963" s="513"/>
      <c r="AA963" s="514"/>
    </row>
    <row r="964" spans="1:27">
      <c r="A964" s="50">
        <f t="shared" si="179"/>
        <v>959</v>
      </c>
      <c r="B964" s="580"/>
      <c r="C964" s="23" t="s">
        <v>742</v>
      </c>
      <c r="D964" s="489"/>
      <c r="E964" s="318" t="str">
        <f>IF(G964="","",VLOOKUP(G964,'Danh mục CODE'!$D$2:$J$20064,7,0))</f>
        <v/>
      </c>
      <c r="F964" s="28" t="str">
        <f>IF(E964="","",VLOOKUP(E964,'TONG HOP'!$E$8:$W$1883,19,0))</f>
        <v/>
      </c>
      <c r="G964" s="315"/>
      <c r="H964" s="226" t="str">
        <f>IF(E964="","",VLOOKUP(G964,'TONG HOP'!$C$8:$E$799,2,0))</f>
        <v/>
      </c>
      <c r="I964" s="226" t="str">
        <f>IF(B964="","",VLOOKUP(G964,'TONG HOP'!$C$8:$F$799,4,0))</f>
        <v/>
      </c>
      <c r="J964" s="63" t="str">
        <f t="shared" si="175"/>
        <v/>
      </c>
      <c r="K964" s="63" t="str">
        <f t="shared" si="176"/>
        <v/>
      </c>
      <c r="L964" s="63">
        <f t="shared" si="180"/>
        <v>0</v>
      </c>
      <c r="M964" s="392" t="str">
        <f>IF(Y964="","",VLOOKUP(G964,'Danh mục CODE'!$D$2:$I$1880,4,0))</f>
        <v/>
      </c>
      <c r="N964" s="484"/>
      <c r="O964" s="392" t="str">
        <f t="shared" si="181"/>
        <v/>
      </c>
      <c r="P964" s="392" t="str">
        <f>IF(Y964="","",VLOOKUP(G964,'Danh mục CODE'!$D$2:$I$1880,5,0))</f>
        <v/>
      </c>
      <c r="Q964" s="392"/>
      <c r="R964" s="392" t="str">
        <f t="shared" si="182"/>
        <v/>
      </c>
      <c r="S964" s="394" t="e">
        <f t="shared" si="183"/>
        <v>#VALUE!</v>
      </c>
      <c r="T964" s="394" t="str">
        <f t="shared" si="177"/>
        <v/>
      </c>
      <c r="U964" s="394" t="str">
        <f t="shared" si="178"/>
        <v/>
      </c>
      <c r="V964" s="424" t="str">
        <f t="shared" si="184"/>
        <v/>
      </c>
      <c r="W964" s="21"/>
      <c r="X964" s="515"/>
      <c r="Y964" s="515"/>
      <c r="Z964" s="513"/>
      <c r="AA964" s="514"/>
    </row>
    <row r="965" spans="1:27">
      <c r="A965" s="50">
        <f t="shared" si="179"/>
        <v>960</v>
      </c>
      <c r="B965" s="580"/>
      <c r="C965" s="23" t="s">
        <v>742</v>
      </c>
      <c r="D965" s="489"/>
      <c r="E965" s="318" t="str">
        <f>IF(G965="","",VLOOKUP(G965,'Danh mục CODE'!$D$2:$J$20064,7,0))</f>
        <v/>
      </c>
      <c r="F965" s="28" t="str">
        <f>IF(E965="","",VLOOKUP(E965,'TONG HOP'!$E$8:$W$1883,19,0))</f>
        <v/>
      </c>
      <c r="G965" s="315"/>
      <c r="H965" s="226" t="str">
        <f>IF(E965="","",VLOOKUP(G965,'TONG HOP'!$C$8:$E$799,2,0))</f>
        <v/>
      </c>
      <c r="I965" s="226" t="str">
        <f>IF(B965="","",VLOOKUP(G965,'TONG HOP'!$C$8:$F$799,4,0))</f>
        <v/>
      </c>
      <c r="J965" s="63" t="str">
        <f t="shared" si="175"/>
        <v/>
      </c>
      <c r="K965" s="63" t="str">
        <f t="shared" si="176"/>
        <v/>
      </c>
      <c r="L965" s="63">
        <f t="shared" si="180"/>
        <v>0</v>
      </c>
      <c r="M965" s="392" t="str">
        <f>IF(Y965="","",VLOOKUP(G965,'Danh mục CODE'!$D$2:$I$1880,4,0))</f>
        <v/>
      </c>
      <c r="N965" s="484"/>
      <c r="O965" s="392" t="str">
        <f t="shared" si="181"/>
        <v/>
      </c>
      <c r="P965" s="392" t="str">
        <f>IF(Y965="","",VLOOKUP(G965,'Danh mục CODE'!$D$2:$I$1880,5,0))</f>
        <v/>
      </c>
      <c r="Q965" s="392"/>
      <c r="R965" s="392" t="str">
        <f t="shared" si="182"/>
        <v/>
      </c>
      <c r="S965" s="394" t="e">
        <f t="shared" si="183"/>
        <v>#VALUE!</v>
      </c>
      <c r="T965" s="394" t="str">
        <f t="shared" si="177"/>
        <v/>
      </c>
      <c r="U965" s="394" t="str">
        <f t="shared" si="178"/>
        <v/>
      </c>
      <c r="V965" s="424" t="str">
        <f t="shared" si="184"/>
        <v/>
      </c>
      <c r="W965" s="21"/>
      <c r="X965" s="515"/>
      <c r="Y965" s="515"/>
      <c r="Z965" s="513"/>
      <c r="AA965" s="514"/>
    </row>
    <row r="966" spans="1:27">
      <c r="A966" s="50">
        <f t="shared" si="179"/>
        <v>961</v>
      </c>
      <c r="B966" s="580"/>
      <c r="C966" s="23" t="s">
        <v>742</v>
      </c>
      <c r="D966" s="489"/>
      <c r="E966" s="318" t="str">
        <f>IF(G966="","",VLOOKUP(G966,'Danh mục CODE'!$D$2:$J$20064,7,0))</f>
        <v/>
      </c>
      <c r="F966" s="28" t="str">
        <f>IF(E966="","",VLOOKUP(E966,'TONG HOP'!$E$8:$W$1883,19,0))</f>
        <v/>
      </c>
      <c r="G966" s="315"/>
      <c r="H966" s="226" t="str">
        <f>IF(E966="","",VLOOKUP(G966,'TONG HOP'!$C$8:$E$799,2,0))</f>
        <v/>
      </c>
      <c r="I966" s="226" t="str">
        <f>IF(B966="","",VLOOKUP(G966,'TONG HOP'!$C$8:$F$799,4,0))</f>
        <v/>
      </c>
      <c r="J966" s="63" t="str">
        <f t="shared" si="175"/>
        <v/>
      </c>
      <c r="K966" s="63" t="str">
        <f t="shared" si="176"/>
        <v/>
      </c>
      <c r="L966" s="63">
        <f t="shared" si="180"/>
        <v>0</v>
      </c>
      <c r="M966" s="392" t="str">
        <f>IF(Y966="","",VLOOKUP(G966,'Danh mục CODE'!$D$2:$I$1880,4,0))</f>
        <v/>
      </c>
      <c r="N966" s="484"/>
      <c r="O966" s="392" t="str">
        <f t="shared" si="181"/>
        <v/>
      </c>
      <c r="P966" s="392" t="str">
        <f>IF(Y966="","",VLOOKUP(G966,'Danh mục CODE'!$D$2:$I$1880,5,0))</f>
        <v/>
      </c>
      <c r="Q966" s="392"/>
      <c r="R966" s="392" t="str">
        <f t="shared" si="182"/>
        <v/>
      </c>
      <c r="S966" s="394" t="e">
        <f t="shared" si="183"/>
        <v>#VALUE!</v>
      </c>
      <c r="T966" s="394" t="str">
        <f t="shared" si="177"/>
        <v/>
      </c>
      <c r="U966" s="394" t="str">
        <f t="shared" si="178"/>
        <v/>
      </c>
      <c r="V966" s="424" t="str">
        <f t="shared" si="184"/>
        <v/>
      </c>
      <c r="W966" s="21"/>
      <c r="X966" s="515"/>
      <c r="Y966" s="515"/>
      <c r="Z966" s="513"/>
      <c r="AA966" s="514"/>
    </row>
    <row r="967" spans="1:27">
      <c r="A967" s="50">
        <f t="shared" si="179"/>
        <v>962</v>
      </c>
      <c r="B967" s="580"/>
      <c r="C967" s="23" t="s">
        <v>742</v>
      </c>
      <c r="D967" s="489"/>
      <c r="E967" s="318" t="str">
        <f>IF(G967="","",VLOOKUP(G967,'Danh mục CODE'!$D$2:$J$20064,7,0))</f>
        <v/>
      </c>
      <c r="F967" s="28" t="str">
        <f>IF(E967="","",VLOOKUP(E967,'TONG HOP'!$E$8:$W$1883,19,0))</f>
        <v/>
      </c>
      <c r="G967" s="315"/>
      <c r="H967" s="226" t="str">
        <f>IF(E967="","",VLOOKUP(G967,'TONG HOP'!$C$8:$E$799,2,0))</f>
        <v/>
      </c>
      <c r="I967" s="226" t="str">
        <f>IF(B967="","",VLOOKUP(G967,'TONG HOP'!$C$8:$F$799,4,0))</f>
        <v/>
      </c>
      <c r="J967" s="63" t="str">
        <f t="shared" ref="J967:J1030" si="185">IF(X967="","",K967-K967*M967)</f>
        <v/>
      </c>
      <c r="K967" s="63" t="str">
        <f t="shared" ref="K967:K1030" si="186">IF(AND(X967="",N967="",Q967="",R967=""),"",L967-L967*O967-(L967-L967*O967)*R967)</f>
        <v/>
      </c>
      <c r="L967" s="63">
        <f t="shared" si="180"/>
        <v>0</v>
      </c>
      <c r="M967" s="392" t="str">
        <f>IF(Y967="","",VLOOKUP(G967,'Danh mục CODE'!$D$2:$I$1880,4,0))</f>
        <v/>
      </c>
      <c r="N967" s="484"/>
      <c r="O967" s="392" t="str">
        <f t="shared" si="181"/>
        <v/>
      </c>
      <c r="P967" s="392" t="str">
        <f>IF(Y967="","",VLOOKUP(G967,'Danh mục CODE'!$D$2:$I$1880,5,0))</f>
        <v/>
      </c>
      <c r="Q967" s="392"/>
      <c r="R967" s="392" t="str">
        <f t="shared" si="182"/>
        <v/>
      </c>
      <c r="S967" s="394" t="e">
        <f t="shared" si="183"/>
        <v>#VALUE!</v>
      </c>
      <c r="T967" s="394" t="str">
        <f t="shared" si="177"/>
        <v/>
      </c>
      <c r="U967" s="394" t="str">
        <f t="shared" si="178"/>
        <v/>
      </c>
      <c r="V967" s="424" t="str">
        <f t="shared" si="184"/>
        <v/>
      </c>
      <c r="W967" s="21"/>
      <c r="X967" s="515"/>
      <c r="Y967" s="515"/>
      <c r="Z967" s="513"/>
      <c r="AA967" s="514"/>
    </row>
    <row r="968" spans="1:27">
      <c r="A968" s="50">
        <f t="shared" si="179"/>
        <v>963</v>
      </c>
      <c r="B968" s="580"/>
      <c r="C968" s="23" t="s">
        <v>742</v>
      </c>
      <c r="D968" s="489"/>
      <c r="E968" s="318" t="str">
        <f>IF(G968="","",VLOOKUP(G968,'Danh mục CODE'!$D$2:$J$20064,7,0))</f>
        <v/>
      </c>
      <c r="F968" s="28" t="str">
        <f>IF(E968="","",VLOOKUP(E968,'TONG HOP'!$E$8:$W$1883,19,0))</f>
        <v/>
      </c>
      <c r="G968" s="315"/>
      <c r="H968" s="226" t="str">
        <f>IF(E968="","",VLOOKUP(G968,'TONG HOP'!$C$8:$E$799,2,0))</f>
        <v/>
      </c>
      <c r="I968" s="226" t="str">
        <f>IF(B968="","",VLOOKUP(G968,'TONG HOP'!$C$8:$F$799,4,0))</f>
        <v/>
      </c>
      <c r="J968" s="63" t="str">
        <f t="shared" si="185"/>
        <v/>
      </c>
      <c r="K968" s="63" t="str">
        <f t="shared" si="186"/>
        <v/>
      </c>
      <c r="L968" s="63">
        <f t="shared" si="180"/>
        <v>0</v>
      </c>
      <c r="M968" s="392" t="str">
        <f>IF(Y968="","",VLOOKUP(G968,'Danh mục CODE'!$D$2:$I$1880,4,0))</f>
        <v/>
      </c>
      <c r="N968" s="484"/>
      <c r="O968" s="392" t="str">
        <f t="shared" si="181"/>
        <v/>
      </c>
      <c r="P968" s="392" t="str">
        <f>IF(Y968="","",VLOOKUP(G968,'Danh mục CODE'!$D$2:$I$1880,5,0))</f>
        <v/>
      </c>
      <c r="Q968" s="392"/>
      <c r="R968" s="392" t="str">
        <f t="shared" si="182"/>
        <v/>
      </c>
      <c r="S968" s="394" t="e">
        <f t="shared" si="183"/>
        <v>#VALUE!</v>
      </c>
      <c r="T968" s="394" t="str">
        <f t="shared" si="177"/>
        <v/>
      </c>
      <c r="U968" s="394" t="str">
        <f t="shared" si="178"/>
        <v/>
      </c>
      <c r="V968" s="424" t="str">
        <f t="shared" si="184"/>
        <v/>
      </c>
      <c r="W968" s="21"/>
      <c r="X968" s="515"/>
      <c r="Y968" s="515"/>
      <c r="Z968" s="513"/>
      <c r="AA968" s="514"/>
    </row>
    <row r="969" spans="1:27">
      <c r="A969" s="50">
        <f t="shared" si="179"/>
        <v>964</v>
      </c>
      <c r="B969" s="580"/>
      <c r="C969" s="23" t="s">
        <v>742</v>
      </c>
      <c r="D969" s="489"/>
      <c r="E969" s="318" t="str">
        <f>IF(G969="","",VLOOKUP(G969,'Danh mục CODE'!$D$2:$J$20064,7,0))</f>
        <v/>
      </c>
      <c r="F969" s="28" t="str">
        <f>IF(E969="","",VLOOKUP(E969,'TONG HOP'!$E$8:$W$1883,19,0))</f>
        <v/>
      </c>
      <c r="G969" s="315"/>
      <c r="H969" s="226" t="str">
        <f>IF(E969="","",VLOOKUP(G969,'TONG HOP'!$C$8:$E$799,2,0))</f>
        <v/>
      </c>
      <c r="I969" s="226" t="str">
        <f>IF(B969="","",VLOOKUP(G969,'TONG HOP'!$C$8:$F$799,4,0))</f>
        <v/>
      </c>
      <c r="J969" s="63" t="str">
        <f t="shared" si="185"/>
        <v/>
      </c>
      <c r="K969" s="63" t="str">
        <f t="shared" si="186"/>
        <v/>
      </c>
      <c r="L969" s="63">
        <f t="shared" si="180"/>
        <v>0</v>
      </c>
      <c r="M969" s="392" t="str">
        <f>IF(Y969="","",VLOOKUP(G969,'Danh mục CODE'!$D$2:$I$1880,4,0))</f>
        <v/>
      </c>
      <c r="N969" s="484"/>
      <c r="O969" s="392" t="str">
        <f t="shared" si="181"/>
        <v/>
      </c>
      <c r="P969" s="392" t="str">
        <f>IF(Y969="","",VLOOKUP(G969,'Danh mục CODE'!$D$2:$I$1880,5,0))</f>
        <v/>
      </c>
      <c r="Q969" s="392"/>
      <c r="R969" s="392" t="str">
        <f t="shared" si="182"/>
        <v/>
      </c>
      <c r="S969" s="394" t="e">
        <f t="shared" si="183"/>
        <v>#VALUE!</v>
      </c>
      <c r="T969" s="394" t="str">
        <f t="shared" ref="T969:T1032" si="187">IF(X969="","",IF(Q969&lt;P969,K969*Q969,K969*P969))</f>
        <v/>
      </c>
      <c r="U969" s="394" t="str">
        <f t="shared" ref="U969:U1032" si="188">IF(X969="","",K969*R969)</f>
        <v/>
      </c>
      <c r="V969" s="424" t="str">
        <f t="shared" si="184"/>
        <v/>
      </c>
      <c r="W969" s="21"/>
      <c r="X969" s="515"/>
      <c r="Y969" s="515"/>
      <c r="Z969" s="513"/>
      <c r="AA969" s="514"/>
    </row>
    <row r="970" spans="1:27">
      <c r="A970" s="50">
        <f t="shared" si="179"/>
        <v>965</v>
      </c>
      <c r="B970" s="580"/>
      <c r="C970" s="23" t="s">
        <v>742</v>
      </c>
      <c r="D970" s="489"/>
      <c r="E970" s="318" t="str">
        <f>IF(G970="","",VLOOKUP(G970,'Danh mục CODE'!$D$2:$J$20064,7,0))</f>
        <v/>
      </c>
      <c r="F970" s="28" t="str">
        <f>IF(E970="","",VLOOKUP(E970,'TONG HOP'!$E$8:$W$1883,19,0))</f>
        <v/>
      </c>
      <c r="G970" s="315"/>
      <c r="H970" s="226" t="str">
        <f>IF(E970="","",VLOOKUP(G970,'TONG HOP'!$C$8:$E$799,2,0))</f>
        <v/>
      </c>
      <c r="I970" s="226" t="str">
        <f>IF(B970="","",VLOOKUP(G970,'TONG HOP'!$C$8:$F$799,4,0))</f>
        <v/>
      </c>
      <c r="J970" s="63" t="str">
        <f t="shared" si="185"/>
        <v/>
      </c>
      <c r="K970" s="63" t="str">
        <f t="shared" si="186"/>
        <v/>
      </c>
      <c r="L970" s="63">
        <f t="shared" si="180"/>
        <v>0</v>
      </c>
      <c r="M970" s="392" t="str">
        <f>IF(Y970="","",VLOOKUP(G970,'Danh mục CODE'!$D$2:$I$1880,4,0))</f>
        <v/>
      </c>
      <c r="N970" s="484"/>
      <c r="O970" s="392" t="str">
        <f t="shared" si="181"/>
        <v/>
      </c>
      <c r="P970" s="392" t="str">
        <f>IF(Y970="","",VLOOKUP(G970,'Danh mục CODE'!$D$2:$I$1880,5,0))</f>
        <v/>
      </c>
      <c r="Q970" s="392"/>
      <c r="R970" s="392" t="str">
        <f t="shared" si="182"/>
        <v/>
      </c>
      <c r="S970" s="394" t="e">
        <f t="shared" si="183"/>
        <v>#VALUE!</v>
      </c>
      <c r="T970" s="394" t="str">
        <f t="shared" si="187"/>
        <v/>
      </c>
      <c r="U970" s="394" t="str">
        <f t="shared" si="188"/>
        <v/>
      </c>
      <c r="V970" s="424" t="str">
        <f t="shared" si="184"/>
        <v/>
      </c>
      <c r="W970" s="21"/>
      <c r="X970" s="515"/>
      <c r="Y970" s="515"/>
      <c r="Z970" s="513"/>
      <c r="AA970" s="514"/>
    </row>
    <row r="971" spans="1:27">
      <c r="A971" s="50">
        <f t="shared" si="179"/>
        <v>966</v>
      </c>
      <c r="B971" s="580"/>
      <c r="C971" s="23" t="s">
        <v>742</v>
      </c>
      <c r="D971" s="489"/>
      <c r="E971" s="318" t="str">
        <f>IF(G971="","",VLOOKUP(G971,'Danh mục CODE'!$D$2:$J$20064,7,0))</f>
        <v/>
      </c>
      <c r="F971" s="28" t="str">
        <f>IF(E971="","",VLOOKUP(E971,'TONG HOP'!$E$8:$W$1883,19,0))</f>
        <v/>
      </c>
      <c r="G971" s="315"/>
      <c r="H971" s="226" t="str">
        <f>IF(E971="","",VLOOKUP(G971,'TONG HOP'!$C$8:$E$799,2,0))</f>
        <v/>
      </c>
      <c r="I971" s="226" t="str">
        <f>IF(B971="","",VLOOKUP(G971,'TONG HOP'!$C$8:$F$799,4,0))</f>
        <v/>
      </c>
      <c r="J971" s="63" t="str">
        <f t="shared" si="185"/>
        <v/>
      </c>
      <c r="K971" s="63" t="str">
        <f t="shared" si="186"/>
        <v/>
      </c>
      <c r="L971" s="63">
        <f t="shared" si="180"/>
        <v>0</v>
      </c>
      <c r="M971" s="392" t="str">
        <f>IF(Y971="","",VLOOKUP(G971,'Danh mục CODE'!$D$2:$I$1880,4,0))</f>
        <v/>
      </c>
      <c r="N971" s="484"/>
      <c r="O971" s="392" t="str">
        <f t="shared" si="181"/>
        <v/>
      </c>
      <c r="P971" s="392" t="str">
        <f>IF(Y971="","",VLOOKUP(G971,'Danh mục CODE'!$D$2:$I$1880,5,0))</f>
        <v/>
      </c>
      <c r="Q971" s="392"/>
      <c r="R971" s="392" t="str">
        <f t="shared" si="182"/>
        <v/>
      </c>
      <c r="S971" s="394" t="e">
        <f t="shared" si="183"/>
        <v>#VALUE!</v>
      </c>
      <c r="T971" s="394" t="str">
        <f t="shared" si="187"/>
        <v/>
      </c>
      <c r="U971" s="394" t="str">
        <f t="shared" si="188"/>
        <v/>
      </c>
      <c r="V971" s="424" t="str">
        <f t="shared" si="184"/>
        <v/>
      </c>
      <c r="W971" s="21"/>
      <c r="X971" s="515"/>
      <c r="Y971" s="515"/>
      <c r="Z971" s="513"/>
      <c r="AA971" s="514"/>
    </row>
    <row r="972" spans="1:27">
      <c r="A972" s="50">
        <f t="shared" si="179"/>
        <v>967</v>
      </c>
      <c r="B972" s="580"/>
      <c r="C972" s="23" t="s">
        <v>742</v>
      </c>
      <c r="D972" s="489"/>
      <c r="E972" s="318" t="str">
        <f>IF(G972="","",VLOOKUP(G972,'Danh mục CODE'!$D$2:$J$20064,7,0))</f>
        <v/>
      </c>
      <c r="F972" s="28" t="str">
        <f>IF(E972="","",VLOOKUP(E972,'TONG HOP'!$E$8:$W$1883,19,0))</f>
        <v/>
      </c>
      <c r="G972" s="315"/>
      <c r="H972" s="226" t="str">
        <f>IF(E972="","",VLOOKUP(G972,'TONG HOP'!$C$8:$E$799,2,0))</f>
        <v/>
      </c>
      <c r="I972" s="226" t="str">
        <f>IF(B972="","",VLOOKUP(G972,'TONG HOP'!$C$8:$F$799,4,0))</f>
        <v/>
      </c>
      <c r="J972" s="63" t="str">
        <f t="shared" si="185"/>
        <v/>
      </c>
      <c r="K972" s="63" t="str">
        <f t="shared" si="186"/>
        <v/>
      </c>
      <c r="L972" s="63">
        <f t="shared" si="180"/>
        <v>0</v>
      </c>
      <c r="M972" s="392" t="str">
        <f>IF(Y972="","",VLOOKUP(G972,'Danh mục CODE'!$D$2:$I$1880,4,0))</f>
        <v/>
      </c>
      <c r="N972" s="484"/>
      <c r="O972" s="392" t="str">
        <f t="shared" si="181"/>
        <v/>
      </c>
      <c r="P972" s="392" t="str">
        <f>IF(Y972="","",VLOOKUP(G972,'Danh mục CODE'!$D$2:$I$1880,5,0))</f>
        <v/>
      </c>
      <c r="Q972" s="392"/>
      <c r="R972" s="392" t="str">
        <f t="shared" si="182"/>
        <v/>
      </c>
      <c r="S972" s="394" t="e">
        <f t="shared" si="183"/>
        <v>#VALUE!</v>
      </c>
      <c r="T972" s="394" t="str">
        <f t="shared" si="187"/>
        <v/>
      </c>
      <c r="U972" s="394" t="str">
        <f t="shared" si="188"/>
        <v/>
      </c>
      <c r="V972" s="424" t="str">
        <f t="shared" si="184"/>
        <v/>
      </c>
      <c r="W972" s="21"/>
      <c r="X972" s="515"/>
      <c r="Y972" s="515"/>
      <c r="Z972" s="513"/>
      <c r="AA972" s="514"/>
    </row>
    <row r="973" spans="1:27">
      <c r="A973" s="50">
        <f t="shared" si="179"/>
        <v>968</v>
      </c>
      <c r="B973" s="580"/>
      <c r="C973" s="23" t="s">
        <v>742</v>
      </c>
      <c r="D973" s="489"/>
      <c r="E973" s="318" t="str">
        <f>IF(G973="","",VLOOKUP(G973,'Danh mục CODE'!$D$2:$J$20064,7,0))</f>
        <v/>
      </c>
      <c r="F973" s="28" t="str">
        <f>IF(E973="","",VLOOKUP(E973,'TONG HOP'!$E$8:$W$1883,19,0))</f>
        <v/>
      </c>
      <c r="G973" s="315"/>
      <c r="H973" s="226" t="str">
        <f>IF(E973="","",VLOOKUP(G973,'TONG HOP'!$C$8:$E$799,2,0))</f>
        <v/>
      </c>
      <c r="I973" s="226" t="str">
        <f>IF(B973="","",VLOOKUP(G973,'TONG HOP'!$C$8:$F$799,4,0))</f>
        <v/>
      </c>
      <c r="J973" s="63" t="str">
        <f t="shared" si="185"/>
        <v/>
      </c>
      <c r="K973" s="63" t="str">
        <f t="shared" si="186"/>
        <v/>
      </c>
      <c r="L973" s="63">
        <f t="shared" si="180"/>
        <v>0</v>
      </c>
      <c r="M973" s="392" t="str">
        <f>IF(Y973="","",VLOOKUP(G973,'Danh mục CODE'!$D$2:$I$1880,4,0))</f>
        <v/>
      </c>
      <c r="N973" s="484"/>
      <c r="O973" s="392" t="str">
        <f t="shared" si="181"/>
        <v/>
      </c>
      <c r="P973" s="392" t="str">
        <f>IF(Y973="","",VLOOKUP(G973,'Danh mục CODE'!$D$2:$I$1880,5,0))</f>
        <v/>
      </c>
      <c r="Q973" s="392"/>
      <c r="R973" s="392" t="str">
        <f t="shared" si="182"/>
        <v/>
      </c>
      <c r="S973" s="394" t="e">
        <f t="shared" si="183"/>
        <v>#VALUE!</v>
      </c>
      <c r="T973" s="394" t="str">
        <f t="shared" si="187"/>
        <v/>
      </c>
      <c r="U973" s="394" t="str">
        <f t="shared" si="188"/>
        <v/>
      </c>
      <c r="V973" s="424" t="str">
        <f t="shared" si="184"/>
        <v/>
      </c>
      <c r="W973" s="21"/>
      <c r="X973" s="515"/>
      <c r="Y973" s="515"/>
      <c r="Z973" s="513"/>
      <c r="AA973" s="514"/>
    </row>
    <row r="974" spans="1:27">
      <c r="A974" s="50">
        <f t="shared" si="179"/>
        <v>969</v>
      </c>
      <c r="B974" s="580"/>
      <c r="C974" s="23" t="s">
        <v>742</v>
      </c>
      <c r="D974" s="489"/>
      <c r="E974" s="318" t="str">
        <f>IF(G974="","",VLOOKUP(G974,'Danh mục CODE'!$D$2:$J$20064,7,0))</f>
        <v/>
      </c>
      <c r="F974" s="28" t="str">
        <f>IF(E974="","",VLOOKUP(E974,'TONG HOP'!$E$8:$W$1883,19,0))</f>
        <v/>
      </c>
      <c r="G974" s="17"/>
      <c r="H974" s="226" t="str">
        <f>IF(E974="","",VLOOKUP(G974,'TONG HOP'!$C$8:$E$799,2,0))</f>
        <v/>
      </c>
      <c r="I974" s="226" t="str">
        <f>IF(B974="","",VLOOKUP(G974,'TONG HOP'!$C$8:$F$799,4,0))</f>
        <v/>
      </c>
      <c r="J974" s="63" t="str">
        <f t="shared" si="185"/>
        <v/>
      </c>
      <c r="K974" s="63" t="str">
        <f t="shared" si="186"/>
        <v/>
      </c>
      <c r="L974" s="63">
        <f t="shared" si="180"/>
        <v>0</v>
      </c>
      <c r="M974" s="392" t="str">
        <f>IF(Y974="","",VLOOKUP(G974,'Danh mục CODE'!$D$2:$I$1880,4,0))</f>
        <v/>
      </c>
      <c r="N974" s="484"/>
      <c r="O974" s="392" t="str">
        <f t="shared" si="181"/>
        <v/>
      </c>
      <c r="P974" s="392" t="str">
        <f>IF(Y974="","",VLOOKUP(G974,'Danh mục CODE'!$D$2:$I$1880,5,0))</f>
        <v/>
      </c>
      <c r="Q974" s="392"/>
      <c r="R974" s="392" t="str">
        <f t="shared" si="182"/>
        <v/>
      </c>
      <c r="S974" s="394" t="e">
        <f t="shared" si="183"/>
        <v>#VALUE!</v>
      </c>
      <c r="T974" s="394" t="str">
        <f t="shared" si="187"/>
        <v/>
      </c>
      <c r="U974" s="394" t="str">
        <f t="shared" si="188"/>
        <v/>
      </c>
      <c r="V974" s="424" t="str">
        <f t="shared" si="184"/>
        <v/>
      </c>
      <c r="W974" s="21"/>
      <c r="X974" s="515"/>
      <c r="Y974" s="515"/>
      <c r="Z974" s="513"/>
      <c r="AA974" s="514"/>
    </row>
    <row r="975" spans="1:27">
      <c r="A975" s="50">
        <f t="shared" si="179"/>
        <v>970</v>
      </c>
      <c r="B975" s="580"/>
      <c r="C975" s="23" t="s">
        <v>742</v>
      </c>
      <c r="D975" s="489"/>
      <c r="E975" s="318" t="str">
        <f>IF(G975="","",VLOOKUP(G975,'Danh mục CODE'!$D$2:$J$20064,7,0))</f>
        <v/>
      </c>
      <c r="F975" s="28" t="str">
        <f>IF(E975="","",VLOOKUP(E975,'TONG HOP'!$E$8:$W$1883,19,0))</f>
        <v/>
      </c>
      <c r="G975" s="315"/>
      <c r="H975" s="226" t="str">
        <f>IF(E975="","",VLOOKUP(G975,'TONG HOP'!$C$8:$E$799,2,0))</f>
        <v/>
      </c>
      <c r="I975" s="226" t="str">
        <f>IF(B975="","",VLOOKUP(G975,'TONG HOP'!$C$8:$F$799,4,0))</f>
        <v/>
      </c>
      <c r="J975" s="63" t="str">
        <f t="shared" si="185"/>
        <v/>
      </c>
      <c r="K975" s="63" t="str">
        <f t="shared" si="186"/>
        <v/>
      </c>
      <c r="L975" s="63">
        <f t="shared" si="180"/>
        <v>0</v>
      </c>
      <c r="M975" s="392" t="str">
        <f>IF(Y975="","",VLOOKUP(G975,'Danh mục CODE'!$D$2:$I$1880,4,0))</f>
        <v/>
      </c>
      <c r="N975" s="484"/>
      <c r="O975" s="392" t="str">
        <f t="shared" si="181"/>
        <v/>
      </c>
      <c r="P975" s="392" t="str">
        <f>IF(Y975="","",VLOOKUP(G975,'Danh mục CODE'!$D$2:$I$1880,5,0))</f>
        <v/>
      </c>
      <c r="Q975" s="392"/>
      <c r="R975" s="392" t="str">
        <f t="shared" si="182"/>
        <v/>
      </c>
      <c r="S975" s="394" t="e">
        <f t="shared" si="183"/>
        <v>#VALUE!</v>
      </c>
      <c r="T975" s="394" t="str">
        <f t="shared" si="187"/>
        <v/>
      </c>
      <c r="U975" s="394" t="str">
        <f t="shared" si="188"/>
        <v/>
      </c>
      <c r="V975" s="424" t="str">
        <f t="shared" si="184"/>
        <v/>
      </c>
      <c r="W975" s="21"/>
      <c r="X975" s="515"/>
      <c r="Y975" s="515"/>
      <c r="Z975" s="513"/>
      <c r="AA975" s="514"/>
    </row>
    <row r="976" spans="1:27">
      <c r="A976" s="50">
        <f t="shared" si="179"/>
        <v>971</v>
      </c>
      <c r="B976" s="580"/>
      <c r="C976" s="23" t="s">
        <v>742</v>
      </c>
      <c r="D976" s="489"/>
      <c r="E976" s="318" t="str">
        <f>IF(G976="","",VLOOKUP(G976,'Danh mục CODE'!$D$2:$J$20064,7,0))</f>
        <v/>
      </c>
      <c r="F976" s="28" t="str">
        <f>IF(E976="","",VLOOKUP(E976,'TONG HOP'!$E$8:$W$1883,19,0))</f>
        <v/>
      </c>
      <c r="G976" s="315"/>
      <c r="H976" s="226" t="str">
        <f>IF(E976="","",VLOOKUP(G976,'TONG HOP'!$C$8:$E$799,2,0))</f>
        <v/>
      </c>
      <c r="I976" s="226" t="str">
        <f>IF(B976="","",VLOOKUP(G976,'TONG HOP'!$C$8:$F$799,4,0))</f>
        <v/>
      </c>
      <c r="J976" s="63" t="str">
        <f t="shared" si="185"/>
        <v/>
      </c>
      <c r="K976" s="63" t="str">
        <f t="shared" si="186"/>
        <v/>
      </c>
      <c r="L976" s="63">
        <f t="shared" si="180"/>
        <v>0</v>
      </c>
      <c r="M976" s="392" t="str">
        <f>IF(Y976="","",VLOOKUP(G976,'Danh mục CODE'!$D$2:$I$1880,4,0))</f>
        <v/>
      </c>
      <c r="N976" s="484"/>
      <c r="O976" s="392" t="str">
        <f t="shared" si="181"/>
        <v/>
      </c>
      <c r="P976" s="392" t="str">
        <f>IF(Y976="","",VLOOKUP(G976,'Danh mục CODE'!$D$2:$I$1880,5,0))</f>
        <v/>
      </c>
      <c r="Q976" s="392"/>
      <c r="R976" s="392" t="str">
        <f t="shared" si="182"/>
        <v/>
      </c>
      <c r="S976" s="394" t="e">
        <f t="shared" si="183"/>
        <v>#VALUE!</v>
      </c>
      <c r="T976" s="394" t="str">
        <f t="shared" si="187"/>
        <v/>
      </c>
      <c r="U976" s="394" t="str">
        <f t="shared" si="188"/>
        <v/>
      </c>
      <c r="V976" s="424" t="str">
        <f t="shared" si="184"/>
        <v/>
      </c>
      <c r="W976" s="21"/>
      <c r="X976" s="515"/>
      <c r="Y976" s="515"/>
      <c r="Z976" s="513"/>
      <c r="AA976" s="514"/>
    </row>
    <row r="977" spans="1:27">
      <c r="A977" s="50">
        <f t="shared" si="179"/>
        <v>972</v>
      </c>
      <c r="B977" s="580"/>
      <c r="C977" s="23" t="s">
        <v>742</v>
      </c>
      <c r="D977" s="489"/>
      <c r="E977" s="318" t="str">
        <f>IF(G977="","",VLOOKUP(G977,'Danh mục CODE'!$D$2:$J$20064,7,0))</f>
        <v/>
      </c>
      <c r="F977" s="28" t="str">
        <f>IF(E977="","",VLOOKUP(E977,'TONG HOP'!$E$8:$W$1883,19,0))</f>
        <v/>
      </c>
      <c r="G977" s="315"/>
      <c r="H977" s="226" t="str">
        <f>IF(E977="","",VLOOKUP(G977,'TONG HOP'!$C$8:$E$799,2,0))</f>
        <v/>
      </c>
      <c r="I977" s="226" t="str">
        <f>IF(B977="","",VLOOKUP(G977,'TONG HOP'!$C$8:$F$799,4,0))</f>
        <v/>
      </c>
      <c r="J977" s="63" t="str">
        <f t="shared" si="185"/>
        <v/>
      </c>
      <c r="K977" s="63" t="str">
        <f t="shared" si="186"/>
        <v/>
      </c>
      <c r="L977" s="63">
        <f t="shared" si="180"/>
        <v>0</v>
      </c>
      <c r="M977" s="392" t="str">
        <f>IF(Y977="","",VLOOKUP(G977,'Danh mục CODE'!$D$2:$I$1880,4,0))</f>
        <v/>
      </c>
      <c r="N977" s="484"/>
      <c r="O977" s="392" t="str">
        <f t="shared" si="181"/>
        <v/>
      </c>
      <c r="P977" s="392" t="str">
        <f>IF(Y977="","",VLOOKUP(G977,'Danh mục CODE'!$D$2:$I$1880,5,0))</f>
        <v/>
      </c>
      <c r="Q977" s="392"/>
      <c r="R977" s="392" t="str">
        <f t="shared" si="182"/>
        <v/>
      </c>
      <c r="S977" s="394" t="e">
        <f t="shared" si="183"/>
        <v>#VALUE!</v>
      </c>
      <c r="T977" s="394" t="str">
        <f t="shared" si="187"/>
        <v/>
      </c>
      <c r="U977" s="394" t="str">
        <f t="shared" si="188"/>
        <v/>
      </c>
      <c r="V977" s="424" t="str">
        <f t="shared" si="184"/>
        <v/>
      </c>
      <c r="W977" s="21"/>
      <c r="X977" s="515"/>
      <c r="Y977" s="515"/>
      <c r="Z977" s="513"/>
      <c r="AA977" s="514"/>
    </row>
    <row r="978" spans="1:27">
      <c r="A978" s="50">
        <f t="shared" si="179"/>
        <v>973</v>
      </c>
      <c r="B978" s="580"/>
      <c r="C978" s="23" t="s">
        <v>742</v>
      </c>
      <c r="D978" s="489"/>
      <c r="E978" s="318" t="str">
        <f>IF(G978="","",VLOOKUP(G978,'Danh mục CODE'!$D$2:$J$20064,7,0))</f>
        <v/>
      </c>
      <c r="F978" s="28" t="str">
        <f>IF(E978="","",VLOOKUP(E978,'TONG HOP'!$E$8:$W$1883,19,0))</f>
        <v/>
      </c>
      <c r="G978" s="315"/>
      <c r="H978" s="226" t="str">
        <f>IF(E978="","",VLOOKUP(G978,'TONG HOP'!$C$8:$E$799,2,0))</f>
        <v/>
      </c>
      <c r="I978" s="226" t="str">
        <f>IF(B978="","",VLOOKUP(G978,'TONG HOP'!$C$8:$F$799,4,0))</f>
        <v/>
      </c>
      <c r="J978" s="63" t="str">
        <f t="shared" si="185"/>
        <v/>
      </c>
      <c r="K978" s="63" t="str">
        <f t="shared" si="186"/>
        <v/>
      </c>
      <c r="L978" s="63">
        <f t="shared" si="180"/>
        <v>0</v>
      </c>
      <c r="M978" s="392" t="str">
        <f>IF(Y978="","",VLOOKUP(G978,'Danh mục CODE'!$D$2:$I$1880,4,0))</f>
        <v/>
      </c>
      <c r="N978" s="484"/>
      <c r="O978" s="392" t="str">
        <f t="shared" si="181"/>
        <v/>
      </c>
      <c r="P978" s="392" t="str">
        <f>IF(Y978="","",VLOOKUP(G978,'Danh mục CODE'!$D$2:$I$1880,5,0))</f>
        <v/>
      </c>
      <c r="Q978" s="392"/>
      <c r="R978" s="392" t="str">
        <f t="shared" si="182"/>
        <v/>
      </c>
      <c r="S978" s="394" t="e">
        <f t="shared" si="183"/>
        <v>#VALUE!</v>
      </c>
      <c r="T978" s="394" t="str">
        <f t="shared" si="187"/>
        <v/>
      </c>
      <c r="U978" s="394" t="str">
        <f t="shared" si="188"/>
        <v/>
      </c>
      <c r="V978" s="424" t="str">
        <f t="shared" si="184"/>
        <v/>
      </c>
      <c r="W978" s="21"/>
      <c r="X978" s="515"/>
      <c r="Y978" s="515"/>
      <c r="Z978" s="513"/>
      <c r="AA978" s="514"/>
    </row>
    <row r="979" spans="1:27">
      <c r="A979" s="50">
        <f t="shared" ref="A979:A1042" si="189">A978+1</f>
        <v>974</v>
      </c>
      <c r="B979" s="580"/>
      <c r="C979" s="23" t="s">
        <v>742</v>
      </c>
      <c r="D979" s="489"/>
      <c r="E979" s="318" t="str">
        <f>IF(G979="","",VLOOKUP(G979,'Danh mục CODE'!$D$2:$J$20064,7,0))</f>
        <v/>
      </c>
      <c r="F979" s="28" t="str">
        <f>IF(E979="","",VLOOKUP(E979,'TONG HOP'!$E$8:$W$1883,19,0))</f>
        <v/>
      </c>
      <c r="G979" s="315"/>
      <c r="H979" s="226" t="str">
        <f>IF(E979="","",VLOOKUP(G979,'TONG HOP'!$C$8:$E$799,2,0))</f>
        <v/>
      </c>
      <c r="I979" s="226" t="str">
        <f>IF(B979="","",VLOOKUP(G979,'TONG HOP'!$C$8:$F$799,4,0))</f>
        <v/>
      </c>
      <c r="J979" s="63" t="str">
        <f t="shared" si="185"/>
        <v/>
      </c>
      <c r="K979" s="63" t="str">
        <f t="shared" si="186"/>
        <v/>
      </c>
      <c r="L979" s="63">
        <f t="shared" si="180"/>
        <v>0</v>
      </c>
      <c r="M979" s="392" t="str">
        <f>IF(Y979="","",VLOOKUP(G979,'Danh mục CODE'!$D$2:$I$1880,4,0))</f>
        <v/>
      </c>
      <c r="N979" s="484"/>
      <c r="O979" s="392" t="str">
        <f t="shared" si="181"/>
        <v/>
      </c>
      <c r="P979" s="392" t="str">
        <f>IF(Y979="","",VLOOKUP(G979,'Danh mục CODE'!$D$2:$I$1880,5,0))</f>
        <v/>
      </c>
      <c r="Q979" s="392"/>
      <c r="R979" s="392" t="str">
        <f t="shared" si="182"/>
        <v/>
      </c>
      <c r="S979" s="394" t="e">
        <f t="shared" si="183"/>
        <v>#VALUE!</v>
      </c>
      <c r="T979" s="394" t="str">
        <f t="shared" si="187"/>
        <v/>
      </c>
      <c r="U979" s="394" t="str">
        <f t="shared" si="188"/>
        <v/>
      </c>
      <c r="V979" s="424" t="str">
        <f t="shared" si="184"/>
        <v/>
      </c>
      <c r="W979" s="21"/>
      <c r="X979" s="515"/>
      <c r="Y979" s="515"/>
      <c r="Z979" s="513"/>
      <c r="AA979" s="514"/>
    </row>
    <row r="980" spans="1:27">
      <c r="A980" s="50">
        <f t="shared" si="189"/>
        <v>975</v>
      </c>
      <c r="B980" s="580"/>
      <c r="C980" s="23" t="s">
        <v>742</v>
      </c>
      <c r="D980" s="489"/>
      <c r="E980" s="318" t="str">
        <f>IF(G980="","",VLOOKUP(G980,'Danh mục CODE'!$D$2:$J$20064,7,0))</f>
        <v/>
      </c>
      <c r="F980" s="28" t="str">
        <f>IF(E980="","",VLOOKUP(E980,'TONG HOP'!$E$8:$W$1883,19,0))</f>
        <v/>
      </c>
      <c r="G980" s="315"/>
      <c r="H980" s="226" t="str">
        <f>IF(E980="","",VLOOKUP(G980,'TONG HOP'!$C$8:$E$799,2,0))</f>
        <v/>
      </c>
      <c r="I980" s="226" t="str">
        <f>IF(B980="","",VLOOKUP(G980,'TONG HOP'!$C$8:$F$799,4,0))</f>
        <v/>
      </c>
      <c r="J980" s="63" t="str">
        <f t="shared" si="185"/>
        <v/>
      </c>
      <c r="K980" s="63" t="str">
        <f t="shared" si="186"/>
        <v/>
      </c>
      <c r="L980" s="63">
        <f t="shared" si="180"/>
        <v>0</v>
      </c>
      <c r="M980" s="392" t="str">
        <f>IF(Y980="","",VLOOKUP(G980,'Danh mục CODE'!$D$2:$I$1880,4,0))</f>
        <v/>
      </c>
      <c r="N980" s="484"/>
      <c r="O980" s="392" t="str">
        <f t="shared" si="181"/>
        <v/>
      </c>
      <c r="P980" s="392" t="str">
        <f>IF(Y980="","",VLOOKUP(G980,'Danh mục CODE'!$D$2:$I$1880,5,0))</f>
        <v/>
      </c>
      <c r="Q980" s="392"/>
      <c r="R980" s="392" t="str">
        <f t="shared" si="182"/>
        <v/>
      </c>
      <c r="S980" s="394" t="e">
        <f t="shared" si="183"/>
        <v>#VALUE!</v>
      </c>
      <c r="T980" s="394" t="str">
        <f t="shared" si="187"/>
        <v/>
      </c>
      <c r="U980" s="394" t="str">
        <f t="shared" si="188"/>
        <v/>
      </c>
      <c r="V980" s="424" t="str">
        <f t="shared" si="184"/>
        <v/>
      </c>
      <c r="W980" s="21"/>
      <c r="X980" s="515"/>
      <c r="Y980" s="515"/>
      <c r="Z980" s="513"/>
      <c r="AA980" s="514"/>
    </row>
    <row r="981" spans="1:27">
      <c r="A981" s="50">
        <f t="shared" si="189"/>
        <v>976</v>
      </c>
      <c r="B981" s="580"/>
      <c r="C981" s="23" t="s">
        <v>742</v>
      </c>
      <c r="D981" s="489"/>
      <c r="E981" s="318" t="str">
        <f>IF(G981="","",VLOOKUP(G981,'Danh mục CODE'!$D$2:$J$20064,7,0))</f>
        <v/>
      </c>
      <c r="F981" s="28" t="str">
        <f>IF(E981="","",VLOOKUP(E981,'TONG HOP'!$E$8:$W$1883,19,0))</f>
        <v/>
      </c>
      <c r="G981" s="315"/>
      <c r="H981" s="226" t="str">
        <f>IF(E981="","",VLOOKUP(G981,'TONG HOP'!$C$8:$E$799,2,0))</f>
        <v/>
      </c>
      <c r="I981" s="226" t="str">
        <f>IF(B981="","",VLOOKUP(G981,'TONG HOP'!$C$8:$F$799,4,0))</f>
        <v/>
      </c>
      <c r="J981" s="63" t="str">
        <f t="shared" si="185"/>
        <v/>
      </c>
      <c r="K981" s="63" t="str">
        <f t="shared" si="186"/>
        <v/>
      </c>
      <c r="L981" s="63">
        <f t="shared" ref="L981:L1008" si="190">X981-Y981</f>
        <v>0</v>
      </c>
      <c r="M981" s="392" t="str">
        <f>IF(Y981="","",VLOOKUP(G981,'Danh mục CODE'!$D$2:$I$1880,4,0))</f>
        <v/>
      </c>
      <c r="N981" s="484"/>
      <c r="O981" s="392" t="str">
        <f t="shared" ref="O981:O1008" si="191">IF(X981="","",IF(M981-N981&lt;0,-(M981-N981),0))</f>
        <v/>
      </c>
      <c r="P981" s="392" t="str">
        <f>IF(Y981="","",VLOOKUP(G981,'Danh mục CODE'!$D$2:$I$1880,5,0))</f>
        <v/>
      </c>
      <c r="Q981" s="392"/>
      <c r="R981" s="392" t="str">
        <f t="shared" ref="R981:R1008" si="192">IF(X981="","",IF(P981-Q981&lt;0,-(P981-Q981),0))</f>
        <v/>
      </c>
      <c r="S981" s="394" t="e">
        <f t="shared" ref="S981:S1008" si="193">IF(T981=0,"",J981-T981-U981)</f>
        <v>#VALUE!</v>
      </c>
      <c r="T981" s="394" t="str">
        <f t="shared" si="187"/>
        <v/>
      </c>
      <c r="U981" s="394" t="str">
        <f t="shared" si="188"/>
        <v/>
      </c>
      <c r="V981" s="424" t="str">
        <f t="shared" ref="V981:V1008" si="194">IF(X981="","",J981-S981-T981-U981)</f>
        <v/>
      </c>
      <c r="W981" s="21"/>
      <c r="X981" s="515"/>
      <c r="Y981" s="515"/>
      <c r="Z981" s="513"/>
      <c r="AA981" s="514"/>
    </row>
    <row r="982" spans="1:27">
      <c r="A982" s="50">
        <f t="shared" si="189"/>
        <v>977</v>
      </c>
      <c r="B982" s="580"/>
      <c r="C982" s="23" t="s">
        <v>742</v>
      </c>
      <c r="D982" s="489"/>
      <c r="E982" s="318" t="str">
        <f>IF(G982="","",VLOOKUP(G982,'Danh mục CODE'!$D$2:$J$20064,7,0))</f>
        <v/>
      </c>
      <c r="F982" s="28" t="str">
        <f>IF(E982="","",VLOOKUP(E982,'TONG HOP'!$E$8:$W$1883,19,0))</f>
        <v/>
      </c>
      <c r="G982" s="315"/>
      <c r="H982" s="226" t="str">
        <f>IF(E982="","",VLOOKUP(G982,'TONG HOP'!$C$8:$E$799,2,0))</f>
        <v/>
      </c>
      <c r="I982" s="226" t="str">
        <f>IF(B982="","",VLOOKUP(G982,'TONG HOP'!$C$8:$F$799,4,0))</f>
        <v/>
      </c>
      <c r="J982" s="63" t="str">
        <f t="shared" si="185"/>
        <v/>
      </c>
      <c r="K982" s="63" t="str">
        <f t="shared" si="186"/>
        <v/>
      </c>
      <c r="L982" s="63">
        <f t="shared" si="190"/>
        <v>0</v>
      </c>
      <c r="M982" s="392" t="str">
        <f>IF(Y982="","",VLOOKUP(G982,'Danh mục CODE'!$D$2:$I$1880,4,0))</f>
        <v/>
      </c>
      <c r="N982" s="484"/>
      <c r="O982" s="392" t="str">
        <f t="shared" si="191"/>
        <v/>
      </c>
      <c r="P982" s="392" t="str">
        <f>IF(Y982="","",VLOOKUP(G982,'Danh mục CODE'!$D$2:$I$1880,5,0))</f>
        <v/>
      </c>
      <c r="Q982" s="392"/>
      <c r="R982" s="392" t="str">
        <f t="shared" si="192"/>
        <v/>
      </c>
      <c r="S982" s="394" t="e">
        <f t="shared" si="193"/>
        <v>#VALUE!</v>
      </c>
      <c r="T982" s="394" t="str">
        <f t="shared" si="187"/>
        <v/>
      </c>
      <c r="U982" s="394" t="str">
        <f t="shared" si="188"/>
        <v/>
      </c>
      <c r="V982" s="424" t="str">
        <f t="shared" si="194"/>
        <v/>
      </c>
      <c r="W982" s="21"/>
      <c r="X982" s="515"/>
      <c r="Y982" s="515"/>
      <c r="Z982" s="513"/>
      <c r="AA982" s="514"/>
    </row>
    <row r="983" spans="1:27">
      <c r="A983" s="50">
        <f t="shared" si="189"/>
        <v>978</v>
      </c>
      <c r="B983" s="580"/>
      <c r="C983" s="23" t="s">
        <v>742</v>
      </c>
      <c r="D983" s="489"/>
      <c r="E983" s="318" t="str">
        <f>IF(G983="","",VLOOKUP(G983,'Danh mục CODE'!$D$2:$J$20064,7,0))</f>
        <v/>
      </c>
      <c r="F983" s="28" t="str">
        <f>IF(E983="","",VLOOKUP(E983,'TONG HOP'!$E$8:$W$1883,19,0))</f>
        <v/>
      </c>
      <c r="G983" s="315"/>
      <c r="H983" s="226" t="str">
        <f>IF(E983="","",VLOOKUP(G983,'TONG HOP'!$C$8:$E$799,2,0))</f>
        <v/>
      </c>
      <c r="I983" s="226" t="str">
        <f>IF(B983="","",VLOOKUP(G983,'TONG HOP'!$C$8:$F$799,4,0))</f>
        <v/>
      </c>
      <c r="J983" s="63" t="str">
        <f t="shared" si="185"/>
        <v/>
      </c>
      <c r="K983" s="63" t="str">
        <f t="shared" si="186"/>
        <v/>
      </c>
      <c r="L983" s="63">
        <f t="shared" si="190"/>
        <v>0</v>
      </c>
      <c r="M983" s="392" t="str">
        <f>IF(Y983="","",VLOOKUP(G983,'Danh mục CODE'!$D$2:$I$1880,4,0))</f>
        <v/>
      </c>
      <c r="N983" s="484"/>
      <c r="O983" s="392" t="str">
        <f t="shared" si="191"/>
        <v/>
      </c>
      <c r="P983" s="392" t="str">
        <f>IF(Y983="","",VLOOKUP(G983,'Danh mục CODE'!$D$2:$I$1880,5,0))</f>
        <v/>
      </c>
      <c r="Q983" s="392"/>
      <c r="R983" s="392" t="str">
        <f t="shared" si="192"/>
        <v/>
      </c>
      <c r="S983" s="394" t="e">
        <f t="shared" si="193"/>
        <v>#VALUE!</v>
      </c>
      <c r="T983" s="394" t="str">
        <f t="shared" si="187"/>
        <v/>
      </c>
      <c r="U983" s="394" t="str">
        <f t="shared" si="188"/>
        <v/>
      </c>
      <c r="V983" s="424" t="str">
        <f t="shared" si="194"/>
        <v/>
      </c>
      <c r="W983" s="21"/>
      <c r="X983" s="515"/>
      <c r="Y983" s="515"/>
      <c r="Z983" s="513"/>
      <c r="AA983" s="514"/>
    </row>
    <row r="984" spans="1:27">
      <c r="A984" s="50">
        <f t="shared" si="189"/>
        <v>979</v>
      </c>
      <c r="B984" s="580"/>
      <c r="C984" s="23" t="s">
        <v>742</v>
      </c>
      <c r="D984" s="489"/>
      <c r="E984" s="318" t="str">
        <f>IF(G984="","",VLOOKUP(G984,'Danh mục CODE'!$D$2:$J$20064,7,0))</f>
        <v/>
      </c>
      <c r="F984" s="28" t="str">
        <f>IF(E984="","",VLOOKUP(E984,'TONG HOP'!$E$8:$W$1883,19,0))</f>
        <v/>
      </c>
      <c r="G984" s="315"/>
      <c r="H984" s="226" t="str">
        <f>IF(E984="","",VLOOKUP(G984,'TONG HOP'!$C$8:$E$799,2,0))</f>
        <v/>
      </c>
      <c r="I984" s="226" t="str">
        <f>IF(B984="","",VLOOKUP(G984,'TONG HOP'!$C$8:$F$799,4,0))</f>
        <v/>
      </c>
      <c r="J984" s="63" t="str">
        <f t="shared" si="185"/>
        <v/>
      </c>
      <c r="K984" s="63" t="str">
        <f t="shared" si="186"/>
        <v/>
      </c>
      <c r="L984" s="63">
        <f t="shared" si="190"/>
        <v>0</v>
      </c>
      <c r="M984" s="392" t="str">
        <f>IF(Y984="","",VLOOKUP(G984,'Danh mục CODE'!$D$2:$I$1880,4,0))</f>
        <v/>
      </c>
      <c r="N984" s="484"/>
      <c r="O984" s="392" t="str">
        <f t="shared" si="191"/>
        <v/>
      </c>
      <c r="P984" s="392" t="str">
        <f>IF(Y984="","",VLOOKUP(G984,'Danh mục CODE'!$D$2:$I$1880,5,0))</f>
        <v/>
      </c>
      <c r="Q984" s="392"/>
      <c r="R984" s="392" t="str">
        <f t="shared" si="192"/>
        <v/>
      </c>
      <c r="S984" s="394" t="e">
        <f t="shared" si="193"/>
        <v>#VALUE!</v>
      </c>
      <c r="T984" s="394" t="str">
        <f t="shared" si="187"/>
        <v/>
      </c>
      <c r="U984" s="394" t="str">
        <f t="shared" si="188"/>
        <v/>
      </c>
      <c r="V984" s="424" t="str">
        <f t="shared" si="194"/>
        <v/>
      </c>
      <c r="W984" s="21"/>
      <c r="X984" s="515"/>
      <c r="Y984" s="515"/>
      <c r="Z984" s="513"/>
      <c r="AA984" s="514"/>
    </row>
    <row r="985" spans="1:27">
      <c r="A985" s="50">
        <f t="shared" si="189"/>
        <v>980</v>
      </c>
      <c r="B985" s="580"/>
      <c r="C985" s="23" t="s">
        <v>742</v>
      </c>
      <c r="D985" s="489"/>
      <c r="E985" s="318" t="str">
        <f>IF(G985="","",VLOOKUP(G985,'Danh mục CODE'!$D$2:$J$20064,7,0))</f>
        <v/>
      </c>
      <c r="F985" s="28" t="str">
        <f>IF(E985="","",VLOOKUP(E985,'TONG HOP'!$E$8:$W$1883,19,0))</f>
        <v/>
      </c>
      <c r="G985" s="315"/>
      <c r="H985" s="226" t="str">
        <f>IF(E985="","",VLOOKUP(G985,'TONG HOP'!$C$8:$E$799,2,0))</f>
        <v/>
      </c>
      <c r="I985" s="226" t="str">
        <f>IF(B985="","",VLOOKUP(G985,'TONG HOP'!$C$8:$F$799,4,0))</f>
        <v/>
      </c>
      <c r="J985" s="63" t="str">
        <f t="shared" si="185"/>
        <v/>
      </c>
      <c r="K985" s="63" t="str">
        <f t="shared" si="186"/>
        <v/>
      </c>
      <c r="L985" s="63">
        <f t="shared" si="190"/>
        <v>0</v>
      </c>
      <c r="M985" s="392" t="str">
        <f>IF(Y985="","",VLOOKUP(G985,'Danh mục CODE'!$D$2:$I$1880,4,0))</f>
        <v/>
      </c>
      <c r="N985" s="484"/>
      <c r="O985" s="392" t="str">
        <f t="shared" si="191"/>
        <v/>
      </c>
      <c r="P985" s="392" t="str">
        <f>IF(Y985="","",VLOOKUP(G985,'Danh mục CODE'!$D$2:$I$1880,5,0))</f>
        <v/>
      </c>
      <c r="Q985" s="392"/>
      <c r="R985" s="392" t="str">
        <f t="shared" si="192"/>
        <v/>
      </c>
      <c r="S985" s="394" t="e">
        <f t="shared" si="193"/>
        <v>#VALUE!</v>
      </c>
      <c r="T985" s="394" t="str">
        <f t="shared" si="187"/>
        <v/>
      </c>
      <c r="U985" s="394" t="str">
        <f t="shared" si="188"/>
        <v/>
      </c>
      <c r="V985" s="424" t="str">
        <f t="shared" si="194"/>
        <v/>
      </c>
      <c r="W985" s="21"/>
      <c r="X985" s="515"/>
      <c r="Y985" s="515"/>
      <c r="Z985" s="513"/>
      <c r="AA985" s="514"/>
    </row>
    <row r="986" spans="1:27">
      <c r="A986" s="50">
        <f t="shared" si="189"/>
        <v>981</v>
      </c>
      <c r="B986" s="580"/>
      <c r="C986" s="23" t="s">
        <v>742</v>
      </c>
      <c r="D986" s="489"/>
      <c r="E986" s="318" t="str">
        <f>IF(G986="","",VLOOKUP(G986,'Danh mục CODE'!$D$2:$J$20064,7,0))</f>
        <v/>
      </c>
      <c r="F986" s="28" t="str">
        <f>IF(E986="","",VLOOKUP(E986,'TONG HOP'!$E$8:$W$1883,19,0))</f>
        <v/>
      </c>
      <c r="G986" s="315"/>
      <c r="H986" s="226" t="str">
        <f>IF(E986="","",VLOOKUP(G986,'TONG HOP'!$C$8:$E$799,2,0))</f>
        <v/>
      </c>
      <c r="I986" s="226" t="str">
        <f>IF(B986="","",VLOOKUP(G986,'TONG HOP'!$C$8:$F$799,4,0))</f>
        <v/>
      </c>
      <c r="J986" s="63" t="str">
        <f t="shared" si="185"/>
        <v/>
      </c>
      <c r="K986" s="63" t="str">
        <f t="shared" si="186"/>
        <v/>
      </c>
      <c r="L986" s="63">
        <f t="shared" si="190"/>
        <v>0</v>
      </c>
      <c r="M986" s="392" t="str">
        <f>IF(Y986="","",VLOOKUP(G986,'Danh mục CODE'!$D$2:$I$1880,4,0))</f>
        <v/>
      </c>
      <c r="N986" s="484"/>
      <c r="O986" s="392" t="str">
        <f t="shared" si="191"/>
        <v/>
      </c>
      <c r="P986" s="392" t="str">
        <f>IF(Y986="","",VLOOKUP(G986,'Danh mục CODE'!$D$2:$I$1880,5,0))</f>
        <v/>
      </c>
      <c r="Q986" s="392"/>
      <c r="R986" s="392" t="str">
        <f t="shared" si="192"/>
        <v/>
      </c>
      <c r="S986" s="394" t="e">
        <f t="shared" si="193"/>
        <v>#VALUE!</v>
      </c>
      <c r="T986" s="394" t="str">
        <f t="shared" si="187"/>
        <v/>
      </c>
      <c r="U986" s="394" t="str">
        <f t="shared" si="188"/>
        <v/>
      </c>
      <c r="V986" s="424" t="str">
        <f t="shared" si="194"/>
        <v/>
      </c>
      <c r="W986" s="21"/>
      <c r="X986" s="515"/>
      <c r="Y986" s="515"/>
      <c r="Z986" s="513"/>
      <c r="AA986" s="514"/>
    </row>
    <row r="987" spans="1:27">
      <c r="A987" s="50">
        <f t="shared" si="189"/>
        <v>982</v>
      </c>
      <c r="B987" s="580"/>
      <c r="C987" s="23" t="s">
        <v>742</v>
      </c>
      <c r="D987" s="489"/>
      <c r="E987" s="318" t="str">
        <f>IF(G987="","",VLOOKUP(G987,'Danh mục CODE'!$D$2:$J$20064,7,0))</f>
        <v/>
      </c>
      <c r="F987" s="28" t="str">
        <f>IF(E987="","",VLOOKUP(E987,'TONG HOP'!$E$8:$W$1883,19,0))</f>
        <v/>
      </c>
      <c r="G987" s="315"/>
      <c r="H987" s="226" t="str">
        <f>IF(E987="","",VLOOKUP(G987,'TONG HOP'!$C$8:$E$799,2,0))</f>
        <v/>
      </c>
      <c r="I987" s="226" t="str">
        <f>IF(B987="","",VLOOKUP(G987,'TONG HOP'!$C$8:$F$799,4,0))</f>
        <v/>
      </c>
      <c r="J987" s="63" t="str">
        <f t="shared" si="185"/>
        <v/>
      </c>
      <c r="K987" s="63" t="str">
        <f t="shared" si="186"/>
        <v/>
      </c>
      <c r="L987" s="63">
        <f t="shared" si="190"/>
        <v>0</v>
      </c>
      <c r="M987" s="392" t="str">
        <f>IF(Y987="","",VLOOKUP(G987,'Danh mục CODE'!$D$2:$I$1880,4,0))</f>
        <v/>
      </c>
      <c r="N987" s="484"/>
      <c r="O987" s="392" t="str">
        <f t="shared" si="191"/>
        <v/>
      </c>
      <c r="P987" s="392" t="str">
        <f>IF(Y987="","",VLOOKUP(G987,'Danh mục CODE'!$D$2:$I$1880,5,0))</f>
        <v/>
      </c>
      <c r="Q987" s="392"/>
      <c r="R987" s="392" t="str">
        <f t="shared" si="192"/>
        <v/>
      </c>
      <c r="S987" s="394" t="e">
        <f t="shared" si="193"/>
        <v>#VALUE!</v>
      </c>
      <c r="T987" s="394" t="str">
        <f t="shared" si="187"/>
        <v/>
      </c>
      <c r="U987" s="394" t="str">
        <f t="shared" si="188"/>
        <v/>
      </c>
      <c r="V987" s="424" t="str">
        <f t="shared" si="194"/>
        <v/>
      </c>
      <c r="W987" s="21"/>
      <c r="X987" s="515"/>
      <c r="Y987" s="515"/>
      <c r="Z987" s="513"/>
      <c r="AA987" s="514"/>
    </row>
    <row r="988" spans="1:27">
      <c r="A988" s="50">
        <f t="shared" si="189"/>
        <v>983</v>
      </c>
      <c r="B988" s="580"/>
      <c r="C988" s="23" t="s">
        <v>742</v>
      </c>
      <c r="D988" s="489"/>
      <c r="E988" s="318" t="str">
        <f>IF(G988="","",VLOOKUP(G988,'Danh mục CODE'!$D$2:$J$20064,7,0))</f>
        <v/>
      </c>
      <c r="F988" s="28" t="str">
        <f>IF(E988="","",VLOOKUP(E988,'TONG HOP'!$E$8:$W$1883,19,0))</f>
        <v/>
      </c>
      <c r="G988" s="315"/>
      <c r="H988" s="226" t="str">
        <f>IF(E988="","",VLOOKUP(G988,'TONG HOP'!$C$8:$E$799,2,0))</f>
        <v/>
      </c>
      <c r="I988" s="226" t="str">
        <f>IF(B988="","",VLOOKUP(G988,'TONG HOP'!$C$8:$F$799,4,0))</f>
        <v/>
      </c>
      <c r="J988" s="63" t="str">
        <f t="shared" si="185"/>
        <v/>
      </c>
      <c r="K988" s="63" t="str">
        <f t="shared" si="186"/>
        <v/>
      </c>
      <c r="L988" s="63">
        <f t="shared" si="190"/>
        <v>0</v>
      </c>
      <c r="M988" s="392" t="str">
        <f>IF(Y988="","",VLOOKUP(G988,'Danh mục CODE'!$D$2:$I$1880,4,0))</f>
        <v/>
      </c>
      <c r="N988" s="484"/>
      <c r="O988" s="392" t="str">
        <f t="shared" si="191"/>
        <v/>
      </c>
      <c r="P988" s="392" t="str">
        <f>IF(Y988="","",VLOOKUP(G988,'Danh mục CODE'!$D$2:$I$1880,5,0))</f>
        <v/>
      </c>
      <c r="Q988" s="392"/>
      <c r="R988" s="392" t="str">
        <f t="shared" si="192"/>
        <v/>
      </c>
      <c r="S988" s="394" t="e">
        <f t="shared" si="193"/>
        <v>#VALUE!</v>
      </c>
      <c r="T988" s="394" t="str">
        <f t="shared" si="187"/>
        <v/>
      </c>
      <c r="U988" s="394" t="str">
        <f t="shared" si="188"/>
        <v/>
      </c>
      <c r="V988" s="424" t="str">
        <f t="shared" si="194"/>
        <v/>
      </c>
      <c r="W988" s="21"/>
      <c r="X988" s="515"/>
      <c r="Y988" s="515"/>
      <c r="Z988" s="513"/>
      <c r="AA988" s="514"/>
    </row>
    <row r="989" spans="1:27">
      <c r="A989" s="50">
        <f t="shared" si="189"/>
        <v>984</v>
      </c>
      <c r="B989" s="580"/>
      <c r="C989" s="23" t="s">
        <v>742</v>
      </c>
      <c r="D989" s="489"/>
      <c r="E989" s="318" t="str">
        <f>IF(G989="","",VLOOKUP(G989,'Danh mục CODE'!$D$2:$J$20064,7,0))</f>
        <v/>
      </c>
      <c r="F989" s="28" t="str">
        <f>IF(E989="","",VLOOKUP(E989,'TONG HOP'!$E$8:$W$1883,19,0))</f>
        <v/>
      </c>
      <c r="G989" s="315"/>
      <c r="H989" s="226" t="str">
        <f>IF(E989="","",VLOOKUP(G989,'TONG HOP'!$C$8:$E$799,2,0))</f>
        <v/>
      </c>
      <c r="I989" s="226" t="str">
        <f>IF(B989="","",VLOOKUP(G989,'TONG HOP'!$C$8:$F$799,4,0))</f>
        <v/>
      </c>
      <c r="J989" s="63" t="str">
        <f t="shared" si="185"/>
        <v/>
      </c>
      <c r="K989" s="63" t="str">
        <f t="shared" si="186"/>
        <v/>
      </c>
      <c r="L989" s="63">
        <f t="shared" si="190"/>
        <v>0</v>
      </c>
      <c r="M989" s="392" t="str">
        <f>IF(Y989="","",VLOOKUP(G989,'Danh mục CODE'!$D$2:$I$1880,4,0))</f>
        <v/>
      </c>
      <c r="N989" s="484"/>
      <c r="O989" s="392" t="str">
        <f t="shared" si="191"/>
        <v/>
      </c>
      <c r="P989" s="392" t="str">
        <f>IF(Y989="","",VLOOKUP(G989,'Danh mục CODE'!$D$2:$I$1880,5,0))</f>
        <v/>
      </c>
      <c r="Q989" s="392"/>
      <c r="R989" s="392" t="str">
        <f t="shared" si="192"/>
        <v/>
      </c>
      <c r="S989" s="394" t="e">
        <f t="shared" si="193"/>
        <v>#VALUE!</v>
      </c>
      <c r="T989" s="394" t="str">
        <f t="shared" si="187"/>
        <v/>
      </c>
      <c r="U989" s="394" t="str">
        <f t="shared" si="188"/>
        <v/>
      </c>
      <c r="V989" s="424" t="str">
        <f t="shared" si="194"/>
        <v/>
      </c>
      <c r="W989" s="21"/>
      <c r="X989" s="515"/>
      <c r="Y989" s="515"/>
      <c r="Z989" s="513"/>
      <c r="AA989" s="514"/>
    </row>
    <row r="990" spans="1:27">
      <c r="A990" s="50">
        <f t="shared" si="189"/>
        <v>985</v>
      </c>
      <c r="B990" s="580"/>
      <c r="C990" s="23" t="s">
        <v>742</v>
      </c>
      <c r="D990" s="489"/>
      <c r="E990" s="318" t="str">
        <f>IF(G990="","",VLOOKUP(G990,'Danh mục CODE'!$D$2:$J$20064,7,0))</f>
        <v/>
      </c>
      <c r="F990" s="28" t="str">
        <f>IF(E990="","",VLOOKUP(E990,'TONG HOP'!$E$8:$W$1883,19,0))</f>
        <v/>
      </c>
      <c r="G990" s="315"/>
      <c r="H990" s="226" t="str">
        <f>IF(E990="","",VLOOKUP(G990,'TONG HOP'!$C$8:$E$799,2,0))</f>
        <v/>
      </c>
      <c r="I990" s="226" t="str">
        <f>IF(B990="","",VLOOKUP(G990,'TONG HOP'!$C$8:$F$799,4,0))</f>
        <v/>
      </c>
      <c r="J990" s="63" t="str">
        <f t="shared" si="185"/>
        <v/>
      </c>
      <c r="K990" s="63" t="str">
        <f t="shared" si="186"/>
        <v/>
      </c>
      <c r="L990" s="63">
        <f t="shared" si="190"/>
        <v>0</v>
      </c>
      <c r="M990" s="392" t="str">
        <f>IF(Y990="","",VLOOKUP(G990,'Danh mục CODE'!$D$2:$I$1880,4,0))</f>
        <v/>
      </c>
      <c r="N990" s="484"/>
      <c r="O990" s="392" t="str">
        <f t="shared" si="191"/>
        <v/>
      </c>
      <c r="P990" s="392" t="str">
        <f>IF(Y990="","",VLOOKUP(G990,'Danh mục CODE'!$D$2:$I$1880,5,0))</f>
        <v/>
      </c>
      <c r="Q990" s="392"/>
      <c r="R990" s="392" t="str">
        <f t="shared" si="192"/>
        <v/>
      </c>
      <c r="S990" s="394" t="e">
        <f t="shared" si="193"/>
        <v>#VALUE!</v>
      </c>
      <c r="T990" s="394" t="str">
        <f t="shared" si="187"/>
        <v/>
      </c>
      <c r="U990" s="394" t="str">
        <f t="shared" si="188"/>
        <v/>
      </c>
      <c r="V990" s="424" t="str">
        <f t="shared" si="194"/>
        <v/>
      </c>
      <c r="W990" s="21"/>
      <c r="X990" s="515"/>
      <c r="Y990" s="515"/>
      <c r="Z990" s="513"/>
      <c r="AA990" s="514"/>
    </row>
    <row r="991" spans="1:27">
      <c r="A991" s="50">
        <f t="shared" si="189"/>
        <v>986</v>
      </c>
      <c r="B991" s="580"/>
      <c r="C991" s="23" t="s">
        <v>742</v>
      </c>
      <c r="D991" s="489"/>
      <c r="E991" s="318" t="str">
        <f>IF(G991="","",VLOOKUP(G991,'Danh mục CODE'!$D$2:$J$20064,7,0))</f>
        <v/>
      </c>
      <c r="F991" s="28" t="str">
        <f>IF(E991="","",VLOOKUP(E991,'TONG HOP'!$E$8:$W$1883,19,0))</f>
        <v/>
      </c>
      <c r="G991" s="315"/>
      <c r="H991" s="226" t="str">
        <f>IF(E991="","",VLOOKUP(G991,'TONG HOP'!$C$8:$E$799,2,0))</f>
        <v/>
      </c>
      <c r="I991" s="226" t="str">
        <f>IF(B991="","",VLOOKUP(G991,'TONG HOP'!$C$8:$F$799,4,0))</f>
        <v/>
      </c>
      <c r="J991" s="63" t="str">
        <f t="shared" si="185"/>
        <v/>
      </c>
      <c r="K991" s="63" t="str">
        <f t="shared" si="186"/>
        <v/>
      </c>
      <c r="L991" s="63">
        <f t="shared" si="190"/>
        <v>0</v>
      </c>
      <c r="M991" s="392" t="str">
        <f>IF(Y991="","",VLOOKUP(G991,'Danh mục CODE'!$D$2:$I$1880,4,0))</f>
        <v/>
      </c>
      <c r="N991" s="484"/>
      <c r="O991" s="392" t="str">
        <f t="shared" si="191"/>
        <v/>
      </c>
      <c r="P991" s="392" t="str">
        <f>IF(Y991="","",VLOOKUP(G991,'Danh mục CODE'!$D$2:$I$1880,5,0))</f>
        <v/>
      </c>
      <c r="Q991" s="392"/>
      <c r="R991" s="392" t="str">
        <f t="shared" si="192"/>
        <v/>
      </c>
      <c r="S991" s="394" t="e">
        <f t="shared" si="193"/>
        <v>#VALUE!</v>
      </c>
      <c r="T991" s="394" t="str">
        <f t="shared" si="187"/>
        <v/>
      </c>
      <c r="U991" s="394" t="str">
        <f t="shared" si="188"/>
        <v/>
      </c>
      <c r="V991" s="424" t="str">
        <f t="shared" si="194"/>
        <v/>
      </c>
      <c r="W991" s="21"/>
      <c r="X991" s="515"/>
      <c r="Y991" s="515"/>
      <c r="Z991" s="513"/>
      <c r="AA991" s="514"/>
    </row>
    <row r="992" spans="1:27">
      <c r="A992" s="50">
        <f t="shared" si="189"/>
        <v>987</v>
      </c>
      <c r="B992" s="580"/>
      <c r="C992" s="23" t="s">
        <v>742</v>
      </c>
      <c r="D992" s="489"/>
      <c r="E992" s="318" t="str">
        <f>IF(G992="","",VLOOKUP(G992,'Danh mục CODE'!$D$2:$J$20064,7,0))</f>
        <v/>
      </c>
      <c r="F992" s="28" t="str">
        <f>IF(E992="","",VLOOKUP(E992,'TONG HOP'!$E$8:$W$1883,19,0))</f>
        <v/>
      </c>
      <c r="G992" s="315"/>
      <c r="H992" s="226" t="str">
        <f>IF(E992="","",VLOOKUP(G992,'TONG HOP'!$C$8:$E$799,2,0))</f>
        <v/>
      </c>
      <c r="I992" s="226" t="str">
        <f>IF(B992="","",VLOOKUP(G992,'TONG HOP'!$C$8:$F$799,4,0))</f>
        <v/>
      </c>
      <c r="J992" s="63" t="str">
        <f t="shared" si="185"/>
        <v/>
      </c>
      <c r="K992" s="63" t="str">
        <f t="shared" si="186"/>
        <v/>
      </c>
      <c r="L992" s="63">
        <f t="shared" si="190"/>
        <v>0</v>
      </c>
      <c r="M992" s="392" t="str">
        <f>IF(Y992="","",VLOOKUP(G992,'Danh mục CODE'!$D$2:$I$1880,4,0))</f>
        <v/>
      </c>
      <c r="N992" s="484"/>
      <c r="O992" s="392" t="str">
        <f t="shared" si="191"/>
        <v/>
      </c>
      <c r="P992" s="392" t="str">
        <f>IF(Y992="","",VLOOKUP(G992,'Danh mục CODE'!$D$2:$I$1880,5,0))</f>
        <v/>
      </c>
      <c r="Q992" s="392"/>
      <c r="R992" s="392" t="str">
        <f t="shared" si="192"/>
        <v/>
      </c>
      <c r="S992" s="394" t="e">
        <f t="shared" si="193"/>
        <v>#VALUE!</v>
      </c>
      <c r="T992" s="394" t="str">
        <f t="shared" si="187"/>
        <v/>
      </c>
      <c r="U992" s="394" t="str">
        <f t="shared" si="188"/>
        <v/>
      </c>
      <c r="V992" s="424" t="str">
        <f t="shared" si="194"/>
        <v/>
      </c>
      <c r="W992" s="21"/>
      <c r="X992" s="515"/>
      <c r="Y992" s="515"/>
      <c r="Z992" s="513"/>
      <c r="AA992" s="514"/>
    </row>
    <row r="993" spans="1:27">
      <c r="A993" s="50">
        <f t="shared" si="189"/>
        <v>988</v>
      </c>
      <c r="B993" s="580"/>
      <c r="C993" s="23" t="s">
        <v>742</v>
      </c>
      <c r="D993" s="489"/>
      <c r="E993" s="318" t="str">
        <f>IF(G993="","",VLOOKUP(G993,'Danh mục CODE'!$D$2:$J$20064,7,0))</f>
        <v/>
      </c>
      <c r="F993" s="28" t="str">
        <f>IF(E993="","",VLOOKUP(E993,'TONG HOP'!$E$8:$W$1883,19,0))</f>
        <v/>
      </c>
      <c r="G993" s="315"/>
      <c r="H993" s="226" t="str">
        <f>IF(E993="","",VLOOKUP(G993,'TONG HOP'!$C$8:$E$799,2,0))</f>
        <v/>
      </c>
      <c r="I993" s="226" t="str">
        <f>IF(B993="","",VLOOKUP(G993,'TONG HOP'!$C$8:$F$799,4,0))</f>
        <v/>
      </c>
      <c r="J993" s="63" t="str">
        <f t="shared" si="185"/>
        <v/>
      </c>
      <c r="K993" s="63" t="str">
        <f t="shared" si="186"/>
        <v/>
      </c>
      <c r="L993" s="63">
        <f t="shared" si="190"/>
        <v>0</v>
      </c>
      <c r="M993" s="392" t="str">
        <f>IF(Y993="","",VLOOKUP(G993,'Danh mục CODE'!$D$2:$I$1880,4,0))</f>
        <v/>
      </c>
      <c r="N993" s="484"/>
      <c r="O993" s="392" t="str">
        <f t="shared" si="191"/>
        <v/>
      </c>
      <c r="P993" s="392" t="str">
        <f>IF(Y993="","",VLOOKUP(G993,'Danh mục CODE'!$D$2:$I$1880,5,0))</f>
        <v/>
      </c>
      <c r="Q993" s="392"/>
      <c r="R993" s="392" t="str">
        <f t="shared" si="192"/>
        <v/>
      </c>
      <c r="S993" s="394" t="e">
        <f t="shared" si="193"/>
        <v>#VALUE!</v>
      </c>
      <c r="T993" s="394" t="str">
        <f t="shared" si="187"/>
        <v/>
      </c>
      <c r="U993" s="394" t="str">
        <f t="shared" si="188"/>
        <v/>
      </c>
      <c r="V993" s="424" t="str">
        <f t="shared" si="194"/>
        <v/>
      </c>
      <c r="W993" s="21"/>
      <c r="X993" s="515"/>
      <c r="Y993" s="515"/>
      <c r="Z993" s="513"/>
      <c r="AA993" s="514"/>
    </row>
    <row r="994" spans="1:27">
      <c r="A994" s="50">
        <f t="shared" si="189"/>
        <v>989</v>
      </c>
      <c r="B994" s="580"/>
      <c r="C994" s="23" t="s">
        <v>742</v>
      </c>
      <c r="D994" s="489"/>
      <c r="E994" s="318" t="str">
        <f>IF(G994="","",VLOOKUP(G994,'Danh mục CODE'!$D$2:$J$20064,7,0))</f>
        <v/>
      </c>
      <c r="F994" s="28" t="str">
        <f>IF(E994="","",VLOOKUP(E994,'TONG HOP'!$E$8:$W$1883,19,0))</f>
        <v/>
      </c>
      <c r="G994" s="315"/>
      <c r="H994" s="226" t="str">
        <f>IF(E994="","",VLOOKUP(G994,'TONG HOP'!$C$8:$E$799,2,0))</f>
        <v/>
      </c>
      <c r="I994" s="226" t="str">
        <f>IF(B994="","",VLOOKUP(G994,'TONG HOP'!$C$8:$F$799,4,0))</f>
        <v/>
      </c>
      <c r="J994" s="63" t="str">
        <f t="shared" si="185"/>
        <v/>
      </c>
      <c r="K994" s="63" t="str">
        <f t="shared" si="186"/>
        <v/>
      </c>
      <c r="L994" s="63">
        <f t="shared" si="190"/>
        <v>0</v>
      </c>
      <c r="M994" s="392" t="str">
        <f>IF(Y994="","",VLOOKUP(G994,'Danh mục CODE'!$D$2:$I$1880,4,0))</f>
        <v/>
      </c>
      <c r="N994" s="484"/>
      <c r="O994" s="392" t="str">
        <f t="shared" si="191"/>
        <v/>
      </c>
      <c r="P994" s="392" t="str">
        <f>IF(Y994="","",VLOOKUP(G994,'Danh mục CODE'!$D$2:$I$1880,5,0))</f>
        <v/>
      </c>
      <c r="Q994" s="392"/>
      <c r="R994" s="392" t="str">
        <f t="shared" si="192"/>
        <v/>
      </c>
      <c r="S994" s="394" t="e">
        <f t="shared" si="193"/>
        <v>#VALUE!</v>
      </c>
      <c r="T994" s="394" t="str">
        <f t="shared" si="187"/>
        <v/>
      </c>
      <c r="U994" s="394" t="str">
        <f t="shared" si="188"/>
        <v/>
      </c>
      <c r="V994" s="424" t="str">
        <f t="shared" si="194"/>
        <v/>
      </c>
      <c r="W994" s="21"/>
      <c r="X994" s="515"/>
      <c r="Y994" s="515"/>
      <c r="Z994" s="513"/>
      <c r="AA994" s="514"/>
    </row>
    <row r="995" spans="1:27">
      <c r="A995" s="50">
        <f t="shared" si="189"/>
        <v>990</v>
      </c>
      <c r="B995" s="580"/>
      <c r="C995" s="23" t="s">
        <v>742</v>
      </c>
      <c r="D995" s="489"/>
      <c r="E995" s="318" t="str">
        <f>IF(G995="","",VLOOKUP(G995,'Danh mục CODE'!$D$2:$J$20064,7,0))</f>
        <v/>
      </c>
      <c r="F995" s="28" t="str">
        <f>IF(E995="","",VLOOKUP(E995,'TONG HOP'!$E$8:$W$1883,19,0))</f>
        <v/>
      </c>
      <c r="G995" s="315"/>
      <c r="H995" s="226" t="str">
        <f>IF(E995="","",VLOOKUP(G995,'TONG HOP'!$C$8:$E$799,2,0))</f>
        <v/>
      </c>
      <c r="I995" s="226" t="str">
        <f>IF(B995="","",VLOOKUP(G995,'TONG HOP'!$C$8:$F$799,4,0))</f>
        <v/>
      </c>
      <c r="J995" s="63" t="str">
        <f t="shared" si="185"/>
        <v/>
      </c>
      <c r="K995" s="63" t="str">
        <f t="shared" si="186"/>
        <v/>
      </c>
      <c r="L995" s="63">
        <f t="shared" si="190"/>
        <v>0</v>
      </c>
      <c r="M995" s="392" t="str">
        <f>IF(Y995="","",VLOOKUP(G995,'Danh mục CODE'!$D$2:$I$1880,4,0))</f>
        <v/>
      </c>
      <c r="N995" s="484"/>
      <c r="O995" s="392" t="str">
        <f t="shared" si="191"/>
        <v/>
      </c>
      <c r="P995" s="392" t="str">
        <f>IF(Y995="","",VLOOKUP(G995,'Danh mục CODE'!$D$2:$I$1880,5,0))</f>
        <v/>
      </c>
      <c r="Q995" s="392"/>
      <c r="R995" s="392" t="str">
        <f t="shared" si="192"/>
        <v/>
      </c>
      <c r="S995" s="394" t="e">
        <f t="shared" si="193"/>
        <v>#VALUE!</v>
      </c>
      <c r="T995" s="394" t="str">
        <f t="shared" si="187"/>
        <v/>
      </c>
      <c r="U995" s="394" t="str">
        <f t="shared" si="188"/>
        <v/>
      </c>
      <c r="V995" s="424" t="str">
        <f t="shared" si="194"/>
        <v/>
      </c>
      <c r="W995" s="21"/>
      <c r="X995" s="515"/>
      <c r="Y995" s="515"/>
      <c r="Z995" s="513"/>
      <c r="AA995" s="514"/>
    </row>
    <row r="996" spans="1:27">
      <c r="A996" s="50">
        <f t="shared" si="189"/>
        <v>991</v>
      </c>
      <c r="B996" s="580"/>
      <c r="C996" s="23" t="s">
        <v>742</v>
      </c>
      <c r="D996" s="489"/>
      <c r="E996" s="318" t="str">
        <f>IF(G996="","",VLOOKUP(G996,'Danh mục CODE'!$D$2:$J$20064,7,0))</f>
        <v/>
      </c>
      <c r="F996" s="28" t="str">
        <f>IF(E996="","",VLOOKUP(E996,'TONG HOP'!$E$8:$W$1883,19,0))</f>
        <v/>
      </c>
      <c r="G996" s="315"/>
      <c r="H996" s="226" t="str">
        <f>IF(E996="","",VLOOKUP(G996,'TONG HOP'!$C$8:$E$799,2,0))</f>
        <v/>
      </c>
      <c r="I996" s="226" t="str">
        <f>IF(B996="","",VLOOKUP(G996,'TONG HOP'!$C$8:$F$799,4,0))</f>
        <v/>
      </c>
      <c r="J996" s="63" t="str">
        <f t="shared" si="185"/>
        <v/>
      </c>
      <c r="K996" s="63" t="str">
        <f t="shared" si="186"/>
        <v/>
      </c>
      <c r="L996" s="63">
        <f t="shared" si="190"/>
        <v>0</v>
      </c>
      <c r="M996" s="392" t="str">
        <f>IF(Y996="","",VLOOKUP(G996,'Danh mục CODE'!$D$2:$I$1880,4,0))</f>
        <v/>
      </c>
      <c r="N996" s="484"/>
      <c r="O996" s="392" t="str">
        <f t="shared" si="191"/>
        <v/>
      </c>
      <c r="P996" s="392" t="str">
        <f>IF(Y996="","",VLOOKUP(G996,'Danh mục CODE'!$D$2:$I$1880,5,0))</f>
        <v/>
      </c>
      <c r="Q996" s="392"/>
      <c r="R996" s="392" t="str">
        <f t="shared" si="192"/>
        <v/>
      </c>
      <c r="S996" s="394" t="e">
        <f t="shared" si="193"/>
        <v>#VALUE!</v>
      </c>
      <c r="T996" s="394" t="str">
        <f t="shared" si="187"/>
        <v/>
      </c>
      <c r="U996" s="394" t="str">
        <f t="shared" si="188"/>
        <v/>
      </c>
      <c r="V996" s="424" t="str">
        <f t="shared" si="194"/>
        <v/>
      </c>
      <c r="W996" s="21"/>
      <c r="X996" s="515"/>
      <c r="Y996" s="515"/>
      <c r="Z996" s="513"/>
      <c r="AA996" s="514"/>
    </row>
    <row r="997" spans="1:27">
      <c r="A997" s="50">
        <f t="shared" si="189"/>
        <v>992</v>
      </c>
      <c r="B997" s="580"/>
      <c r="C997" s="23" t="s">
        <v>742</v>
      </c>
      <c r="D997" s="489"/>
      <c r="E997" s="318" t="str">
        <f>IF(G997="","",VLOOKUP(G997,'Danh mục CODE'!$D$2:$J$20064,7,0))</f>
        <v/>
      </c>
      <c r="F997" s="28" t="str">
        <f>IF(E997="","",VLOOKUP(E997,'TONG HOP'!$E$8:$W$1883,19,0))</f>
        <v/>
      </c>
      <c r="G997" s="315"/>
      <c r="H997" s="226" t="str">
        <f>IF(E997="","",VLOOKUP(G997,'TONG HOP'!$C$8:$E$799,2,0))</f>
        <v/>
      </c>
      <c r="I997" s="226" t="str">
        <f>IF(B997="","",VLOOKUP(G997,'TONG HOP'!$C$8:$F$799,4,0))</f>
        <v/>
      </c>
      <c r="J997" s="63" t="str">
        <f t="shared" si="185"/>
        <v/>
      </c>
      <c r="K997" s="63" t="str">
        <f t="shared" si="186"/>
        <v/>
      </c>
      <c r="L997" s="63">
        <f t="shared" si="190"/>
        <v>0</v>
      </c>
      <c r="M997" s="392" t="str">
        <f>IF(Y997="","",VLOOKUP(G997,'Danh mục CODE'!$D$2:$I$1880,4,0))</f>
        <v/>
      </c>
      <c r="N997" s="484"/>
      <c r="O997" s="392" t="str">
        <f t="shared" si="191"/>
        <v/>
      </c>
      <c r="P997" s="392" t="str">
        <f>IF(Y997="","",VLOOKUP(G997,'Danh mục CODE'!$D$2:$I$1880,5,0))</f>
        <v/>
      </c>
      <c r="Q997" s="392"/>
      <c r="R997" s="392" t="str">
        <f t="shared" si="192"/>
        <v/>
      </c>
      <c r="S997" s="394" t="e">
        <f t="shared" si="193"/>
        <v>#VALUE!</v>
      </c>
      <c r="T997" s="394" t="str">
        <f t="shared" si="187"/>
        <v/>
      </c>
      <c r="U997" s="394" t="str">
        <f t="shared" si="188"/>
        <v/>
      </c>
      <c r="V997" s="424" t="str">
        <f t="shared" si="194"/>
        <v/>
      </c>
      <c r="W997" s="21"/>
      <c r="X997" s="515"/>
      <c r="Y997" s="515"/>
      <c r="Z997" s="513"/>
      <c r="AA997" s="514"/>
    </row>
    <row r="998" spans="1:27">
      <c r="A998" s="50">
        <f t="shared" si="189"/>
        <v>993</v>
      </c>
      <c r="B998" s="580"/>
      <c r="C998" s="23" t="s">
        <v>742</v>
      </c>
      <c r="D998" s="489"/>
      <c r="E998" s="318" t="str">
        <f>IF(G998="","",VLOOKUP(G998,'Danh mục CODE'!$D$2:$J$20064,7,0))</f>
        <v/>
      </c>
      <c r="F998" s="28" t="str">
        <f>IF(E998="","",VLOOKUP(E998,'TONG HOP'!$E$8:$W$1883,19,0))</f>
        <v/>
      </c>
      <c r="G998" s="315"/>
      <c r="H998" s="226" t="str">
        <f>IF(E998="","",VLOOKUP(G998,'TONG HOP'!$C$8:$E$799,2,0))</f>
        <v/>
      </c>
      <c r="I998" s="226" t="str">
        <f>IF(B998="","",VLOOKUP(G998,'TONG HOP'!$C$8:$F$799,4,0))</f>
        <v/>
      </c>
      <c r="J998" s="63" t="str">
        <f t="shared" si="185"/>
        <v/>
      </c>
      <c r="K998" s="63" t="str">
        <f t="shared" si="186"/>
        <v/>
      </c>
      <c r="L998" s="63">
        <f t="shared" si="190"/>
        <v>0</v>
      </c>
      <c r="M998" s="392" t="str">
        <f>IF(Y998="","",VLOOKUP(G998,'Danh mục CODE'!$D$2:$I$1880,4,0))</f>
        <v/>
      </c>
      <c r="N998" s="484"/>
      <c r="O998" s="392" t="str">
        <f t="shared" si="191"/>
        <v/>
      </c>
      <c r="P998" s="392" t="str">
        <f>IF(Y998="","",VLOOKUP(G998,'Danh mục CODE'!$D$2:$I$1880,5,0))</f>
        <v/>
      </c>
      <c r="Q998" s="392"/>
      <c r="R998" s="392" t="str">
        <f t="shared" si="192"/>
        <v/>
      </c>
      <c r="S998" s="394" t="e">
        <f t="shared" si="193"/>
        <v>#VALUE!</v>
      </c>
      <c r="T998" s="394" t="str">
        <f t="shared" si="187"/>
        <v/>
      </c>
      <c r="U998" s="394" t="str">
        <f t="shared" si="188"/>
        <v/>
      </c>
      <c r="V998" s="424" t="str">
        <f t="shared" si="194"/>
        <v/>
      </c>
      <c r="W998" s="21"/>
      <c r="X998" s="515"/>
      <c r="Y998" s="515"/>
      <c r="Z998" s="513"/>
      <c r="AA998" s="514"/>
    </row>
    <row r="999" spans="1:27">
      <c r="A999" s="50">
        <f t="shared" si="189"/>
        <v>994</v>
      </c>
      <c r="B999" s="580"/>
      <c r="C999" s="23" t="s">
        <v>742</v>
      </c>
      <c r="D999" s="489"/>
      <c r="E999" s="318" t="str">
        <f>IF(G999="","",VLOOKUP(G999,'Danh mục CODE'!$D$2:$J$20064,7,0))</f>
        <v/>
      </c>
      <c r="F999" s="28" t="str">
        <f>IF(E999="","",VLOOKUP(E999,'TONG HOP'!$E$8:$W$1883,19,0))</f>
        <v/>
      </c>
      <c r="G999" s="315"/>
      <c r="H999" s="226" t="str">
        <f>IF(E999="","",VLOOKUP(G999,'TONG HOP'!$C$8:$E$799,2,0))</f>
        <v/>
      </c>
      <c r="I999" s="226" t="str">
        <f>IF(B999="","",VLOOKUP(G999,'TONG HOP'!$C$8:$F$799,4,0))</f>
        <v/>
      </c>
      <c r="J999" s="63" t="str">
        <f t="shared" si="185"/>
        <v/>
      </c>
      <c r="K999" s="63" t="str">
        <f t="shared" si="186"/>
        <v/>
      </c>
      <c r="L999" s="63">
        <f t="shared" si="190"/>
        <v>0</v>
      </c>
      <c r="M999" s="392" t="str">
        <f>IF(Y999="","",VLOOKUP(G999,'Danh mục CODE'!$D$2:$I$1880,4,0))</f>
        <v/>
      </c>
      <c r="N999" s="484"/>
      <c r="O999" s="392" t="str">
        <f t="shared" si="191"/>
        <v/>
      </c>
      <c r="P999" s="392" t="str">
        <f>IF(Y999="","",VLOOKUP(G999,'Danh mục CODE'!$D$2:$I$1880,5,0))</f>
        <v/>
      </c>
      <c r="Q999" s="392"/>
      <c r="R999" s="392" t="str">
        <f t="shared" si="192"/>
        <v/>
      </c>
      <c r="S999" s="394" t="e">
        <f t="shared" si="193"/>
        <v>#VALUE!</v>
      </c>
      <c r="T999" s="394" t="str">
        <f t="shared" si="187"/>
        <v/>
      </c>
      <c r="U999" s="394" t="str">
        <f t="shared" si="188"/>
        <v/>
      </c>
      <c r="V999" s="424" t="str">
        <f t="shared" si="194"/>
        <v/>
      </c>
      <c r="W999" s="21"/>
      <c r="X999" s="515"/>
      <c r="Y999" s="515"/>
      <c r="Z999" s="513"/>
      <c r="AA999" s="514"/>
    </row>
    <row r="1000" spans="1:27">
      <c r="A1000" s="50">
        <f t="shared" si="189"/>
        <v>995</v>
      </c>
      <c r="B1000" s="580"/>
      <c r="C1000" s="23" t="s">
        <v>742</v>
      </c>
      <c r="D1000" s="489"/>
      <c r="E1000" s="318" t="str">
        <f>IF(G1000="","",VLOOKUP(G1000,'Danh mục CODE'!$D$2:$J$20064,7,0))</f>
        <v/>
      </c>
      <c r="F1000" s="28" t="str">
        <f>IF(E1000="","",VLOOKUP(E1000,'TONG HOP'!$E$8:$W$1883,19,0))</f>
        <v/>
      </c>
      <c r="G1000" s="315"/>
      <c r="H1000" s="226" t="str">
        <f>IF(E1000="","",VLOOKUP(G1000,'TONG HOP'!$C$8:$E$799,2,0))</f>
        <v/>
      </c>
      <c r="I1000" s="226" t="str">
        <f>IF(B1000="","",VLOOKUP(G1000,'TONG HOP'!$C$8:$F$799,4,0))</f>
        <v/>
      </c>
      <c r="J1000" s="63" t="str">
        <f t="shared" si="185"/>
        <v/>
      </c>
      <c r="K1000" s="63" t="str">
        <f t="shared" si="186"/>
        <v/>
      </c>
      <c r="L1000" s="63">
        <f t="shared" si="190"/>
        <v>0</v>
      </c>
      <c r="M1000" s="392" t="str">
        <f>IF(Y1000="","",VLOOKUP(G1000,'Danh mục CODE'!$D$2:$I$1880,4,0))</f>
        <v/>
      </c>
      <c r="N1000" s="484"/>
      <c r="O1000" s="392" t="str">
        <f t="shared" si="191"/>
        <v/>
      </c>
      <c r="P1000" s="392" t="str">
        <f>IF(Y1000="","",VLOOKUP(G1000,'Danh mục CODE'!$D$2:$I$1880,5,0))</f>
        <v/>
      </c>
      <c r="Q1000" s="392"/>
      <c r="R1000" s="392" t="str">
        <f t="shared" si="192"/>
        <v/>
      </c>
      <c r="S1000" s="394" t="e">
        <f t="shared" si="193"/>
        <v>#VALUE!</v>
      </c>
      <c r="T1000" s="394" t="str">
        <f t="shared" si="187"/>
        <v/>
      </c>
      <c r="U1000" s="394" t="str">
        <f t="shared" si="188"/>
        <v/>
      </c>
      <c r="V1000" s="424" t="str">
        <f t="shared" si="194"/>
        <v/>
      </c>
      <c r="W1000" s="21"/>
      <c r="X1000" s="515"/>
      <c r="Y1000" s="515"/>
      <c r="Z1000" s="513"/>
      <c r="AA1000" s="514"/>
    </row>
    <row r="1001" spans="1:27">
      <c r="A1001" s="50">
        <f t="shared" si="189"/>
        <v>996</v>
      </c>
      <c r="B1001" s="580"/>
      <c r="C1001" s="23" t="s">
        <v>742</v>
      </c>
      <c r="D1001" s="489"/>
      <c r="E1001" s="318" t="str">
        <f>IF(G1001="","",VLOOKUP(G1001,'Danh mục CODE'!$D$2:$J$20064,7,0))</f>
        <v/>
      </c>
      <c r="F1001" s="28" t="str">
        <f>IF(E1001="","",VLOOKUP(E1001,'TONG HOP'!$E$8:$W$1883,19,0))</f>
        <v/>
      </c>
      <c r="G1001" s="315"/>
      <c r="H1001" s="226" t="str">
        <f>IF(E1001="","",VLOOKUP(G1001,'TONG HOP'!$C$8:$E$799,2,0))</f>
        <v/>
      </c>
      <c r="I1001" s="226" t="str">
        <f>IF(B1001="","",VLOOKUP(G1001,'TONG HOP'!$C$8:$F$799,4,0))</f>
        <v/>
      </c>
      <c r="J1001" s="63" t="str">
        <f t="shared" si="185"/>
        <v/>
      </c>
      <c r="K1001" s="63" t="str">
        <f t="shared" si="186"/>
        <v/>
      </c>
      <c r="L1001" s="63">
        <f t="shared" si="190"/>
        <v>0</v>
      </c>
      <c r="M1001" s="392" t="str">
        <f>IF(Y1001="","",VLOOKUP(G1001,'Danh mục CODE'!$D$2:$I$1880,4,0))</f>
        <v/>
      </c>
      <c r="N1001" s="484"/>
      <c r="O1001" s="392" t="str">
        <f t="shared" si="191"/>
        <v/>
      </c>
      <c r="P1001" s="392" t="str">
        <f>IF(Y1001="","",VLOOKUP(G1001,'Danh mục CODE'!$D$2:$I$1880,5,0))</f>
        <v/>
      </c>
      <c r="Q1001" s="392"/>
      <c r="R1001" s="392" t="str">
        <f t="shared" si="192"/>
        <v/>
      </c>
      <c r="S1001" s="394" t="e">
        <f t="shared" si="193"/>
        <v>#VALUE!</v>
      </c>
      <c r="T1001" s="394" t="str">
        <f t="shared" si="187"/>
        <v/>
      </c>
      <c r="U1001" s="394" t="str">
        <f t="shared" si="188"/>
        <v/>
      </c>
      <c r="V1001" s="424" t="str">
        <f t="shared" si="194"/>
        <v/>
      </c>
      <c r="W1001" s="21"/>
      <c r="X1001" s="515"/>
      <c r="Y1001" s="515"/>
      <c r="Z1001" s="513"/>
      <c r="AA1001" s="514"/>
    </row>
    <row r="1002" spans="1:27">
      <c r="A1002" s="50">
        <f t="shared" si="189"/>
        <v>997</v>
      </c>
      <c r="B1002" s="580"/>
      <c r="C1002" s="23" t="s">
        <v>742</v>
      </c>
      <c r="D1002" s="489"/>
      <c r="E1002" s="318" t="str">
        <f>IF(G1002="","",VLOOKUP(G1002,'Danh mục CODE'!$D$2:$J$20064,7,0))</f>
        <v/>
      </c>
      <c r="F1002" s="28" t="str">
        <f>IF(E1002="","",VLOOKUP(E1002,'TONG HOP'!$E$8:$W$1883,19,0))</f>
        <v/>
      </c>
      <c r="G1002" s="315"/>
      <c r="H1002" s="226" t="str">
        <f>IF(E1002="","",VLOOKUP(G1002,'TONG HOP'!$C$8:$E$799,2,0))</f>
        <v/>
      </c>
      <c r="I1002" s="226" t="str">
        <f>IF(B1002="","",VLOOKUP(G1002,'TONG HOP'!$C$8:$F$799,4,0))</f>
        <v/>
      </c>
      <c r="J1002" s="63" t="str">
        <f t="shared" si="185"/>
        <v/>
      </c>
      <c r="K1002" s="63" t="str">
        <f t="shared" si="186"/>
        <v/>
      </c>
      <c r="L1002" s="63">
        <f t="shared" si="190"/>
        <v>0</v>
      </c>
      <c r="M1002" s="392" t="str">
        <f>IF(Y1002="","",VLOOKUP(G1002,'Danh mục CODE'!$D$2:$I$1880,4,0))</f>
        <v/>
      </c>
      <c r="N1002" s="484"/>
      <c r="O1002" s="392" t="str">
        <f t="shared" si="191"/>
        <v/>
      </c>
      <c r="P1002" s="392" t="str">
        <f>IF(Y1002="","",VLOOKUP(G1002,'Danh mục CODE'!$D$2:$I$1880,5,0))</f>
        <v/>
      </c>
      <c r="Q1002" s="392"/>
      <c r="R1002" s="392" t="str">
        <f t="shared" si="192"/>
        <v/>
      </c>
      <c r="S1002" s="394" t="e">
        <f t="shared" si="193"/>
        <v>#VALUE!</v>
      </c>
      <c r="T1002" s="394" t="str">
        <f t="shared" si="187"/>
        <v/>
      </c>
      <c r="U1002" s="394" t="str">
        <f t="shared" si="188"/>
        <v/>
      </c>
      <c r="V1002" s="424" t="str">
        <f t="shared" si="194"/>
        <v/>
      </c>
      <c r="W1002" s="21"/>
      <c r="X1002" s="515"/>
      <c r="Y1002" s="515"/>
      <c r="Z1002" s="513"/>
      <c r="AA1002" s="514"/>
    </row>
    <row r="1003" spans="1:27">
      <c r="A1003" s="50">
        <f t="shared" si="189"/>
        <v>998</v>
      </c>
      <c r="B1003" s="580"/>
      <c r="C1003" s="23" t="s">
        <v>742</v>
      </c>
      <c r="D1003" s="489"/>
      <c r="E1003" s="318" t="str">
        <f>IF(G1003="","",VLOOKUP(G1003,'Danh mục CODE'!$D$2:$J$20064,7,0))</f>
        <v/>
      </c>
      <c r="F1003" s="28" t="str">
        <f>IF(E1003="","",VLOOKUP(E1003,'TONG HOP'!$E$8:$W$1883,19,0))</f>
        <v/>
      </c>
      <c r="G1003" s="315"/>
      <c r="H1003" s="226" t="str">
        <f>IF(E1003="","",VLOOKUP(G1003,'TONG HOP'!$C$8:$E$799,2,0))</f>
        <v/>
      </c>
      <c r="I1003" s="226" t="str">
        <f>IF(B1003="","",VLOOKUP(G1003,'TONG HOP'!$C$8:$F$799,4,0))</f>
        <v/>
      </c>
      <c r="J1003" s="63" t="str">
        <f t="shared" si="185"/>
        <v/>
      </c>
      <c r="K1003" s="63" t="str">
        <f t="shared" si="186"/>
        <v/>
      </c>
      <c r="L1003" s="63">
        <f t="shared" si="190"/>
        <v>0</v>
      </c>
      <c r="M1003" s="392" t="str">
        <f>IF(Y1003="","",VLOOKUP(G1003,'Danh mục CODE'!$D$2:$I$1880,4,0))</f>
        <v/>
      </c>
      <c r="N1003" s="484"/>
      <c r="O1003" s="392" t="str">
        <f t="shared" si="191"/>
        <v/>
      </c>
      <c r="P1003" s="392" t="str">
        <f>IF(Y1003="","",VLOOKUP(G1003,'Danh mục CODE'!$D$2:$I$1880,5,0))</f>
        <v/>
      </c>
      <c r="Q1003" s="392"/>
      <c r="R1003" s="392" t="str">
        <f t="shared" si="192"/>
        <v/>
      </c>
      <c r="S1003" s="394" t="e">
        <f t="shared" si="193"/>
        <v>#VALUE!</v>
      </c>
      <c r="T1003" s="394" t="str">
        <f t="shared" si="187"/>
        <v/>
      </c>
      <c r="U1003" s="394" t="str">
        <f t="shared" si="188"/>
        <v/>
      </c>
      <c r="V1003" s="424" t="str">
        <f t="shared" si="194"/>
        <v/>
      </c>
      <c r="W1003" s="21"/>
      <c r="X1003" s="515"/>
      <c r="Y1003" s="515"/>
      <c r="Z1003" s="513"/>
      <c r="AA1003" s="514"/>
    </row>
    <row r="1004" spans="1:27">
      <c r="A1004" s="50">
        <f t="shared" si="189"/>
        <v>999</v>
      </c>
      <c r="B1004" s="580"/>
      <c r="C1004" s="23" t="s">
        <v>742</v>
      </c>
      <c r="D1004" s="489"/>
      <c r="E1004" s="318" t="str">
        <f>IF(G1004="","",VLOOKUP(G1004,'Danh mục CODE'!$D$2:$J$20064,7,0))</f>
        <v/>
      </c>
      <c r="F1004" s="28" t="str">
        <f>IF(E1004="","",VLOOKUP(E1004,'TONG HOP'!$E$8:$W$1883,19,0))</f>
        <v/>
      </c>
      <c r="G1004" s="315"/>
      <c r="H1004" s="226" t="str">
        <f>IF(E1004="","",VLOOKUP(G1004,'TONG HOP'!$C$8:$E$799,2,0))</f>
        <v/>
      </c>
      <c r="I1004" s="226" t="str">
        <f>IF(B1004="","",VLOOKUP(G1004,'TONG HOP'!$C$8:$F$799,4,0))</f>
        <v/>
      </c>
      <c r="J1004" s="63" t="str">
        <f t="shared" si="185"/>
        <v/>
      </c>
      <c r="K1004" s="63" t="str">
        <f t="shared" si="186"/>
        <v/>
      </c>
      <c r="L1004" s="63">
        <f t="shared" si="190"/>
        <v>0</v>
      </c>
      <c r="M1004" s="392" t="str">
        <f>IF(Y1004="","",VLOOKUP(G1004,'Danh mục CODE'!$D$2:$I$1880,4,0))</f>
        <v/>
      </c>
      <c r="N1004" s="484"/>
      <c r="O1004" s="392" t="str">
        <f t="shared" si="191"/>
        <v/>
      </c>
      <c r="P1004" s="392" t="str">
        <f>IF(Y1004="","",VLOOKUP(G1004,'Danh mục CODE'!$D$2:$I$1880,5,0))</f>
        <v/>
      </c>
      <c r="Q1004" s="392"/>
      <c r="R1004" s="392" t="str">
        <f t="shared" si="192"/>
        <v/>
      </c>
      <c r="S1004" s="394" t="e">
        <f t="shared" si="193"/>
        <v>#VALUE!</v>
      </c>
      <c r="T1004" s="394" t="str">
        <f t="shared" si="187"/>
        <v/>
      </c>
      <c r="U1004" s="394" t="str">
        <f t="shared" si="188"/>
        <v/>
      </c>
      <c r="V1004" s="424" t="str">
        <f t="shared" si="194"/>
        <v/>
      </c>
      <c r="W1004" s="21"/>
      <c r="X1004" s="515"/>
      <c r="Y1004" s="515"/>
      <c r="Z1004" s="513"/>
      <c r="AA1004" s="514"/>
    </row>
    <row r="1005" spans="1:27">
      <c r="A1005" s="50">
        <f t="shared" si="189"/>
        <v>1000</v>
      </c>
      <c r="B1005" s="580"/>
      <c r="C1005" s="23" t="s">
        <v>742</v>
      </c>
      <c r="D1005" s="489"/>
      <c r="E1005" s="318" t="str">
        <f>IF(G1005="","",VLOOKUP(G1005,'Danh mục CODE'!$D$2:$J$20064,7,0))</f>
        <v/>
      </c>
      <c r="F1005" s="28" t="str">
        <f>IF(E1005="","",VLOOKUP(E1005,'TONG HOP'!$E$8:$W$1883,19,0))</f>
        <v/>
      </c>
      <c r="G1005" s="315"/>
      <c r="H1005" s="226" t="str">
        <f>IF(E1005="","",VLOOKUP(G1005,'TONG HOP'!$C$8:$E$799,2,0))</f>
        <v/>
      </c>
      <c r="I1005" s="226" t="str">
        <f>IF(B1005="","",VLOOKUP(G1005,'TONG HOP'!$C$8:$F$799,4,0))</f>
        <v/>
      </c>
      <c r="J1005" s="63" t="str">
        <f t="shared" si="185"/>
        <v/>
      </c>
      <c r="K1005" s="63" t="str">
        <f t="shared" si="186"/>
        <v/>
      </c>
      <c r="L1005" s="63">
        <f t="shared" si="190"/>
        <v>0</v>
      </c>
      <c r="M1005" s="392" t="str">
        <f>IF(Y1005="","",VLOOKUP(G1005,'Danh mục CODE'!$D$2:$I$1880,4,0))</f>
        <v/>
      </c>
      <c r="N1005" s="484"/>
      <c r="O1005" s="392" t="str">
        <f t="shared" si="191"/>
        <v/>
      </c>
      <c r="P1005" s="392" t="str">
        <f>IF(Y1005="","",VLOOKUP(G1005,'Danh mục CODE'!$D$2:$I$1880,5,0))</f>
        <v/>
      </c>
      <c r="Q1005" s="392"/>
      <c r="R1005" s="392" t="str">
        <f t="shared" si="192"/>
        <v/>
      </c>
      <c r="S1005" s="394" t="e">
        <f t="shared" si="193"/>
        <v>#VALUE!</v>
      </c>
      <c r="T1005" s="394" t="str">
        <f t="shared" si="187"/>
        <v/>
      </c>
      <c r="U1005" s="394" t="str">
        <f t="shared" si="188"/>
        <v/>
      </c>
      <c r="V1005" s="424" t="str">
        <f t="shared" si="194"/>
        <v/>
      </c>
      <c r="W1005" s="21"/>
      <c r="X1005" s="515"/>
      <c r="Y1005" s="515"/>
      <c r="Z1005" s="513"/>
      <c r="AA1005" s="514"/>
    </row>
    <row r="1006" spans="1:27">
      <c r="A1006" s="50">
        <f t="shared" si="189"/>
        <v>1001</v>
      </c>
      <c r="B1006" s="580"/>
      <c r="C1006" s="23" t="s">
        <v>742</v>
      </c>
      <c r="D1006" s="489"/>
      <c r="E1006" s="318" t="str">
        <f>IF(G1006="","",VLOOKUP(G1006,'Danh mục CODE'!$D$2:$J$20064,7,0))</f>
        <v/>
      </c>
      <c r="F1006" s="28" t="str">
        <f>IF(E1006="","",VLOOKUP(E1006,'TONG HOP'!$E$8:$W$1883,19,0))</f>
        <v/>
      </c>
      <c r="G1006" s="315"/>
      <c r="H1006" s="226" t="str">
        <f>IF(E1006="","",VLOOKUP(G1006,'TONG HOP'!$C$8:$E$799,2,0))</f>
        <v/>
      </c>
      <c r="I1006" s="226" t="str">
        <f>IF(B1006="","",VLOOKUP(G1006,'TONG HOP'!$C$8:$F$799,4,0))</f>
        <v/>
      </c>
      <c r="J1006" s="63" t="str">
        <f t="shared" si="185"/>
        <v/>
      </c>
      <c r="K1006" s="63" t="str">
        <f t="shared" si="186"/>
        <v/>
      </c>
      <c r="L1006" s="63">
        <f t="shared" si="190"/>
        <v>0</v>
      </c>
      <c r="M1006" s="392" t="str">
        <f>IF(Y1006="","",VLOOKUP(G1006,'Danh mục CODE'!$D$2:$I$1880,4,0))</f>
        <v/>
      </c>
      <c r="N1006" s="484"/>
      <c r="O1006" s="392" t="str">
        <f t="shared" si="191"/>
        <v/>
      </c>
      <c r="P1006" s="392" t="str">
        <f>IF(Y1006="","",VLOOKUP(G1006,'Danh mục CODE'!$D$2:$I$1880,5,0))</f>
        <v/>
      </c>
      <c r="Q1006" s="392"/>
      <c r="R1006" s="392" t="str">
        <f t="shared" si="192"/>
        <v/>
      </c>
      <c r="S1006" s="394" t="e">
        <f t="shared" si="193"/>
        <v>#VALUE!</v>
      </c>
      <c r="T1006" s="394" t="str">
        <f t="shared" si="187"/>
        <v/>
      </c>
      <c r="U1006" s="394" t="str">
        <f t="shared" si="188"/>
        <v/>
      </c>
      <c r="V1006" s="424" t="str">
        <f t="shared" si="194"/>
        <v/>
      </c>
      <c r="W1006" s="21"/>
      <c r="X1006" s="515"/>
      <c r="Y1006" s="515"/>
      <c r="Z1006" s="513"/>
      <c r="AA1006" s="514"/>
    </row>
    <row r="1007" spans="1:27">
      <c r="A1007" s="50">
        <f t="shared" si="189"/>
        <v>1002</v>
      </c>
      <c r="B1007" s="580"/>
      <c r="C1007" s="23" t="s">
        <v>742</v>
      </c>
      <c r="D1007" s="489"/>
      <c r="E1007" s="318" t="str">
        <f>IF(G1007="","",VLOOKUP(G1007,'Danh mục CODE'!$D$2:$J$20064,7,0))</f>
        <v/>
      </c>
      <c r="F1007" s="28" t="str">
        <f>IF(E1007="","",VLOOKUP(E1007,'TONG HOP'!$E$8:$W$1883,19,0))</f>
        <v/>
      </c>
      <c r="G1007" s="315"/>
      <c r="H1007" s="226" t="str">
        <f>IF(E1007="","",VLOOKUP(G1007,'TONG HOP'!$C$8:$E$799,2,0))</f>
        <v/>
      </c>
      <c r="I1007" s="226" t="str">
        <f>IF(B1007="","",VLOOKUP(G1007,'TONG HOP'!$C$8:$F$799,4,0))</f>
        <v/>
      </c>
      <c r="J1007" s="63" t="str">
        <f t="shared" si="185"/>
        <v/>
      </c>
      <c r="K1007" s="63" t="str">
        <f t="shared" si="186"/>
        <v/>
      </c>
      <c r="L1007" s="63">
        <f t="shared" si="190"/>
        <v>0</v>
      </c>
      <c r="M1007" s="392" t="str">
        <f>IF(Y1007="","",VLOOKUP(G1007,'Danh mục CODE'!$D$2:$I$1880,4,0))</f>
        <v/>
      </c>
      <c r="N1007" s="484"/>
      <c r="O1007" s="392" t="str">
        <f t="shared" si="191"/>
        <v/>
      </c>
      <c r="P1007" s="392" t="str">
        <f>IF(Y1007="","",VLOOKUP(G1007,'Danh mục CODE'!$D$2:$I$1880,5,0))</f>
        <v/>
      </c>
      <c r="Q1007" s="392"/>
      <c r="R1007" s="392" t="str">
        <f t="shared" si="192"/>
        <v/>
      </c>
      <c r="S1007" s="394" t="e">
        <f t="shared" si="193"/>
        <v>#VALUE!</v>
      </c>
      <c r="T1007" s="394" t="str">
        <f t="shared" si="187"/>
        <v/>
      </c>
      <c r="U1007" s="394" t="str">
        <f t="shared" si="188"/>
        <v/>
      </c>
      <c r="V1007" s="424" t="str">
        <f t="shared" si="194"/>
        <v/>
      </c>
      <c r="W1007" s="21"/>
      <c r="X1007" s="515"/>
      <c r="Y1007" s="515"/>
      <c r="Z1007" s="513"/>
      <c r="AA1007" s="514"/>
    </row>
    <row r="1008" spans="1:27">
      <c r="A1008" s="50">
        <f t="shared" si="189"/>
        <v>1003</v>
      </c>
      <c r="B1008" s="580"/>
      <c r="C1008" s="23" t="s">
        <v>742</v>
      </c>
      <c r="D1008" s="489"/>
      <c r="E1008" s="318" t="str">
        <f>IF(G1008="","",VLOOKUP(G1008,'Danh mục CODE'!$D$2:$J$20064,7,0))</f>
        <v/>
      </c>
      <c r="F1008" s="28" t="str">
        <f>IF(E1008="","",VLOOKUP(E1008,'TONG HOP'!$E$8:$W$1883,19,0))</f>
        <v/>
      </c>
      <c r="G1008" s="315"/>
      <c r="H1008" s="226" t="str">
        <f>IF(E1008="","",VLOOKUP(G1008,'TONG HOP'!$C$8:$E$799,2,0))</f>
        <v/>
      </c>
      <c r="I1008" s="226" t="str">
        <f>IF(B1008="","",VLOOKUP(G1008,'TONG HOP'!$C$8:$F$799,4,0))</f>
        <v/>
      </c>
      <c r="J1008" s="63" t="str">
        <f t="shared" si="185"/>
        <v/>
      </c>
      <c r="K1008" s="63" t="str">
        <f t="shared" si="186"/>
        <v/>
      </c>
      <c r="L1008" s="63">
        <f t="shared" si="190"/>
        <v>0</v>
      </c>
      <c r="M1008" s="392" t="str">
        <f>IF(Y1008="","",VLOOKUP(G1008,'Danh mục CODE'!$D$2:$I$1880,4,0))</f>
        <v/>
      </c>
      <c r="N1008" s="484"/>
      <c r="O1008" s="392" t="str">
        <f t="shared" si="191"/>
        <v/>
      </c>
      <c r="P1008" s="392" t="str">
        <f>IF(Y1008="","",VLOOKUP(G1008,'Danh mục CODE'!$D$2:$I$1880,5,0))</f>
        <v/>
      </c>
      <c r="Q1008" s="392"/>
      <c r="R1008" s="392" t="str">
        <f t="shared" si="192"/>
        <v/>
      </c>
      <c r="S1008" s="394" t="e">
        <f t="shared" si="193"/>
        <v>#VALUE!</v>
      </c>
      <c r="T1008" s="394" t="str">
        <f t="shared" si="187"/>
        <v/>
      </c>
      <c r="U1008" s="394" t="str">
        <f t="shared" si="188"/>
        <v/>
      </c>
      <c r="V1008" s="424" t="str">
        <f t="shared" si="194"/>
        <v/>
      </c>
      <c r="W1008" s="21"/>
      <c r="X1008" s="515"/>
      <c r="Y1008" s="515"/>
      <c r="Z1008" s="513"/>
      <c r="AA1008" s="514"/>
    </row>
    <row r="1009" spans="1:27">
      <c r="A1009" s="50">
        <f t="shared" si="189"/>
        <v>1004</v>
      </c>
      <c r="B1009" s="580"/>
      <c r="C1009" s="23" t="s">
        <v>742</v>
      </c>
      <c r="D1009" s="489"/>
      <c r="E1009" s="318" t="str">
        <f>IF(G1009="","",VLOOKUP(G1009,'Danh mục CODE'!$D$2:$J$20064,7,0))</f>
        <v/>
      </c>
      <c r="F1009" s="28" t="str">
        <f>IF(E1009="","",VLOOKUP(E1009,'TONG HOP'!$E$8:$W$1883,19,0))</f>
        <v/>
      </c>
      <c r="G1009" s="315"/>
      <c r="H1009" s="226" t="str">
        <f>IF(E1009="","",VLOOKUP(G1009,'TONG HOP'!$C$8:$E$799,2,0))</f>
        <v/>
      </c>
      <c r="I1009" s="226" t="str">
        <f>IF(B1009="","",VLOOKUP(G1009,'TONG HOP'!$C$8:$F$799,4,0))</f>
        <v/>
      </c>
      <c r="J1009" s="63" t="str">
        <f t="shared" si="185"/>
        <v/>
      </c>
      <c r="K1009" s="63" t="str">
        <f t="shared" si="186"/>
        <v/>
      </c>
      <c r="L1009" s="63">
        <f t="shared" ref="L1009:L1072" si="195">X1009-Y1009</f>
        <v>0</v>
      </c>
      <c r="M1009" s="392" t="str">
        <f>IF(Y1009="","",VLOOKUP(G1009,'Danh mục CODE'!$D$2:$I$1880,4,0))</f>
        <v/>
      </c>
      <c r="N1009" s="484"/>
      <c r="O1009" s="392" t="str">
        <f t="shared" ref="O1009:O1072" si="196">IF(X1009="","",IF(M1009-N1009&lt;0,-(M1009-N1009),0))</f>
        <v/>
      </c>
      <c r="P1009" s="392" t="str">
        <f>IF(Y1009="","",VLOOKUP(G1009,'Danh mục CODE'!$D$2:$I$1880,5,0))</f>
        <v/>
      </c>
      <c r="Q1009" s="392"/>
      <c r="R1009" s="392" t="str">
        <f t="shared" ref="R1009:R1072" si="197">IF(X1009="","",IF(P1009-Q1009&lt;0,-(P1009-Q1009),0))</f>
        <v/>
      </c>
      <c r="S1009" s="394" t="e">
        <f t="shared" ref="S1009:S1072" si="198">IF(T1009=0,"",J1009-T1009-U1009)</f>
        <v>#VALUE!</v>
      </c>
      <c r="T1009" s="394" t="str">
        <f t="shared" si="187"/>
        <v/>
      </c>
      <c r="U1009" s="394" t="str">
        <f t="shared" si="188"/>
        <v/>
      </c>
      <c r="V1009" s="424" t="str">
        <f t="shared" ref="V1009:V1072" si="199">IF(X1009="","",J1009-S1009-T1009-U1009)</f>
        <v/>
      </c>
      <c r="W1009" s="21"/>
      <c r="X1009" s="515"/>
      <c r="Y1009" s="515"/>
      <c r="Z1009" s="513"/>
      <c r="AA1009" s="514"/>
    </row>
    <row r="1010" spans="1:27">
      <c r="A1010" s="50">
        <f t="shared" si="189"/>
        <v>1005</v>
      </c>
      <c r="B1010" s="580"/>
      <c r="C1010" s="23" t="s">
        <v>742</v>
      </c>
      <c r="D1010" s="489"/>
      <c r="E1010" s="318" t="str">
        <f>IF(G1010="","",VLOOKUP(G1010,'Danh mục CODE'!$D$2:$J$20064,7,0))</f>
        <v/>
      </c>
      <c r="F1010" s="28" t="str">
        <f>IF(E1010="","",VLOOKUP(E1010,'TONG HOP'!$E$8:$W$1883,19,0))</f>
        <v/>
      </c>
      <c r="G1010" s="315"/>
      <c r="H1010" s="226" t="str">
        <f>IF(E1010="","",VLOOKUP(G1010,'TONG HOP'!$C$8:$E$799,2,0))</f>
        <v/>
      </c>
      <c r="I1010" s="226" t="str">
        <f>IF(B1010="","",VLOOKUP(G1010,'TONG HOP'!$C$8:$F$799,4,0))</f>
        <v/>
      </c>
      <c r="J1010" s="63" t="str">
        <f t="shared" si="185"/>
        <v/>
      </c>
      <c r="K1010" s="63" t="str">
        <f t="shared" si="186"/>
        <v/>
      </c>
      <c r="L1010" s="63">
        <f t="shared" si="195"/>
        <v>0</v>
      </c>
      <c r="M1010" s="392" t="str">
        <f>IF(Y1010="","",VLOOKUP(G1010,'Danh mục CODE'!$D$2:$I$1880,4,0))</f>
        <v/>
      </c>
      <c r="N1010" s="484"/>
      <c r="O1010" s="392" t="str">
        <f t="shared" si="196"/>
        <v/>
      </c>
      <c r="P1010" s="392" t="str">
        <f>IF(Y1010="","",VLOOKUP(G1010,'Danh mục CODE'!$D$2:$I$1880,5,0))</f>
        <v/>
      </c>
      <c r="Q1010" s="392"/>
      <c r="R1010" s="392" t="str">
        <f t="shared" si="197"/>
        <v/>
      </c>
      <c r="S1010" s="394" t="e">
        <f t="shared" si="198"/>
        <v>#VALUE!</v>
      </c>
      <c r="T1010" s="394" t="str">
        <f t="shared" si="187"/>
        <v/>
      </c>
      <c r="U1010" s="394" t="str">
        <f t="shared" si="188"/>
        <v/>
      </c>
      <c r="V1010" s="424" t="str">
        <f t="shared" si="199"/>
        <v/>
      </c>
      <c r="W1010" s="21"/>
      <c r="X1010" s="515"/>
      <c r="Y1010" s="515"/>
      <c r="Z1010" s="513"/>
      <c r="AA1010" s="514"/>
    </row>
    <row r="1011" spans="1:27">
      <c r="A1011" s="50">
        <f t="shared" si="189"/>
        <v>1006</v>
      </c>
      <c r="B1011" s="580"/>
      <c r="C1011" s="23" t="s">
        <v>742</v>
      </c>
      <c r="D1011" s="489"/>
      <c r="E1011" s="318" t="str">
        <f>IF(G1011="","",VLOOKUP(G1011,'Danh mục CODE'!$D$2:$J$20064,7,0))</f>
        <v/>
      </c>
      <c r="F1011" s="28" t="str">
        <f>IF(E1011="","",VLOOKUP(E1011,'TONG HOP'!$E$8:$W$1883,19,0))</f>
        <v/>
      </c>
      <c r="G1011" s="315"/>
      <c r="H1011" s="226" t="str">
        <f>IF(E1011="","",VLOOKUP(G1011,'TONG HOP'!$C$8:$E$799,2,0))</f>
        <v/>
      </c>
      <c r="I1011" s="226" t="str">
        <f>IF(B1011="","",VLOOKUP(G1011,'TONG HOP'!$C$8:$F$799,4,0))</f>
        <v/>
      </c>
      <c r="J1011" s="63" t="str">
        <f t="shared" si="185"/>
        <v/>
      </c>
      <c r="K1011" s="63" t="str">
        <f t="shared" si="186"/>
        <v/>
      </c>
      <c r="L1011" s="63">
        <f t="shared" si="195"/>
        <v>0</v>
      </c>
      <c r="M1011" s="392" t="str">
        <f>IF(Y1011="","",VLOOKUP(G1011,'Danh mục CODE'!$D$2:$I$1880,4,0))</f>
        <v/>
      </c>
      <c r="N1011" s="484"/>
      <c r="O1011" s="392" t="str">
        <f t="shared" si="196"/>
        <v/>
      </c>
      <c r="P1011" s="392" t="str">
        <f>IF(Y1011="","",VLOOKUP(G1011,'Danh mục CODE'!$D$2:$I$1880,5,0))</f>
        <v/>
      </c>
      <c r="Q1011" s="392"/>
      <c r="R1011" s="392" t="str">
        <f t="shared" si="197"/>
        <v/>
      </c>
      <c r="S1011" s="394" t="e">
        <f t="shared" si="198"/>
        <v>#VALUE!</v>
      </c>
      <c r="T1011" s="394" t="str">
        <f t="shared" si="187"/>
        <v/>
      </c>
      <c r="U1011" s="394" t="str">
        <f t="shared" si="188"/>
        <v/>
      </c>
      <c r="V1011" s="424" t="str">
        <f t="shared" si="199"/>
        <v/>
      </c>
      <c r="W1011" s="21"/>
      <c r="X1011" s="515"/>
      <c r="Y1011" s="515"/>
      <c r="Z1011" s="513"/>
      <c r="AA1011" s="514"/>
    </row>
    <row r="1012" spans="1:27">
      <c r="A1012" s="50">
        <f t="shared" si="189"/>
        <v>1007</v>
      </c>
      <c r="B1012" s="580"/>
      <c r="C1012" s="23" t="s">
        <v>742</v>
      </c>
      <c r="D1012" s="489"/>
      <c r="E1012" s="318" t="str">
        <f>IF(G1012="","",VLOOKUP(G1012,'Danh mục CODE'!$D$2:$J$20064,7,0))</f>
        <v/>
      </c>
      <c r="F1012" s="28" t="str">
        <f>IF(E1012="","",VLOOKUP(E1012,'TONG HOP'!$E$8:$W$1883,19,0))</f>
        <v/>
      </c>
      <c r="G1012" s="315"/>
      <c r="H1012" s="226" t="str">
        <f>IF(E1012="","",VLOOKUP(G1012,'TONG HOP'!$C$8:$E$799,2,0))</f>
        <v/>
      </c>
      <c r="I1012" s="226" t="str">
        <f>IF(B1012="","",VLOOKUP(G1012,'TONG HOP'!$C$8:$F$799,4,0))</f>
        <v/>
      </c>
      <c r="J1012" s="63" t="str">
        <f t="shared" si="185"/>
        <v/>
      </c>
      <c r="K1012" s="63" t="str">
        <f t="shared" si="186"/>
        <v/>
      </c>
      <c r="L1012" s="63">
        <f t="shared" si="195"/>
        <v>0</v>
      </c>
      <c r="M1012" s="392" t="str">
        <f>IF(Y1012="","",VLOOKUP(G1012,'Danh mục CODE'!$D$2:$I$1880,4,0))</f>
        <v/>
      </c>
      <c r="N1012" s="484"/>
      <c r="O1012" s="392" t="str">
        <f t="shared" si="196"/>
        <v/>
      </c>
      <c r="P1012" s="392" t="str">
        <f>IF(Y1012="","",VLOOKUP(G1012,'Danh mục CODE'!$D$2:$I$1880,5,0))</f>
        <v/>
      </c>
      <c r="Q1012" s="392"/>
      <c r="R1012" s="392" t="str">
        <f t="shared" si="197"/>
        <v/>
      </c>
      <c r="S1012" s="394" t="e">
        <f t="shared" si="198"/>
        <v>#VALUE!</v>
      </c>
      <c r="T1012" s="394" t="str">
        <f t="shared" si="187"/>
        <v/>
      </c>
      <c r="U1012" s="394" t="str">
        <f t="shared" si="188"/>
        <v/>
      </c>
      <c r="V1012" s="424" t="str">
        <f t="shared" si="199"/>
        <v/>
      </c>
      <c r="W1012" s="21"/>
      <c r="X1012" s="515"/>
      <c r="Y1012" s="515"/>
      <c r="Z1012" s="513"/>
      <c r="AA1012" s="514"/>
    </row>
    <row r="1013" spans="1:27">
      <c r="A1013" s="50">
        <f t="shared" si="189"/>
        <v>1008</v>
      </c>
      <c r="B1013" s="580"/>
      <c r="C1013" s="23" t="s">
        <v>742</v>
      </c>
      <c r="D1013" s="489"/>
      <c r="E1013" s="318" t="str">
        <f>IF(G1013="","",VLOOKUP(G1013,'Danh mục CODE'!$D$2:$J$20064,7,0))</f>
        <v/>
      </c>
      <c r="F1013" s="28" t="str">
        <f>IF(E1013="","",VLOOKUP(E1013,'TONG HOP'!$E$8:$W$1883,19,0))</f>
        <v/>
      </c>
      <c r="G1013" s="315"/>
      <c r="H1013" s="226" t="str">
        <f>IF(E1013="","",VLOOKUP(G1013,'TONG HOP'!$C$8:$E$799,2,0))</f>
        <v/>
      </c>
      <c r="I1013" s="226" t="str">
        <f>IF(B1013="","",VLOOKUP(G1013,'TONG HOP'!$C$8:$F$799,4,0))</f>
        <v/>
      </c>
      <c r="J1013" s="63" t="str">
        <f t="shared" si="185"/>
        <v/>
      </c>
      <c r="K1013" s="63" t="str">
        <f t="shared" si="186"/>
        <v/>
      </c>
      <c r="L1013" s="63">
        <f t="shared" si="195"/>
        <v>0</v>
      </c>
      <c r="M1013" s="392" t="str">
        <f>IF(Y1013="","",VLOOKUP(G1013,'Danh mục CODE'!$D$2:$I$1880,4,0))</f>
        <v/>
      </c>
      <c r="N1013" s="484"/>
      <c r="O1013" s="392" t="str">
        <f t="shared" si="196"/>
        <v/>
      </c>
      <c r="P1013" s="392" t="str">
        <f>IF(Y1013="","",VLOOKUP(G1013,'Danh mục CODE'!$D$2:$I$1880,5,0))</f>
        <v/>
      </c>
      <c r="Q1013" s="392"/>
      <c r="R1013" s="392" t="str">
        <f t="shared" si="197"/>
        <v/>
      </c>
      <c r="S1013" s="394" t="e">
        <f t="shared" si="198"/>
        <v>#VALUE!</v>
      </c>
      <c r="T1013" s="394" t="str">
        <f t="shared" si="187"/>
        <v/>
      </c>
      <c r="U1013" s="394" t="str">
        <f t="shared" si="188"/>
        <v/>
      </c>
      <c r="V1013" s="424" t="str">
        <f t="shared" si="199"/>
        <v/>
      </c>
      <c r="W1013" s="21"/>
      <c r="X1013" s="515"/>
      <c r="Y1013" s="515"/>
      <c r="Z1013" s="513"/>
      <c r="AA1013" s="514"/>
    </row>
    <row r="1014" spans="1:27">
      <c r="A1014" s="50">
        <f t="shared" si="189"/>
        <v>1009</v>
      </c>
      <c r="B1014" s="580"/>
      <c r="C1014" s="23" t="s">
        <v>742</v>
      </c>
      <c r="D1014" s="489"/>
      <c r="E1014" s="318" t="str">
        <f>IF(G1014="","",VLOOKUP(G1014,'Danh mục CODE'!$D$2:$J$20064,7,0))</f>
        <v/>
      </c>
      <c r="F1014" s="28" t="str">
        <f>IF(E1014="","",VLOOKUP(E1014,'TONG HOP'!$E$8:$W$1883,19,0))</f>
        <v/>
      </c>
      <c r="G1014" s="315"/>
      <c r="H1014" s="226" t="str">
        <f>IF(E1014="","",VLOOKUP(G1014,'TONG HOP'!$C$8:$E$799,2,0))</f>
        <v/>
      </c>
      <c r="I1014" s="226" t="str">
        <f>IF(B1014="","",VLOOKUP(G1014,'TONG HOP'!$C$8:$F$799,4,0))</f>
        <v/>
      </c>
      <c r="J1014" s="63" t="str">
        <f t="shared" si="185"/>
        <v/>
      </c>
      <c r="K1014" s="63" t="str">
        <f t="shared" si="186"/>
        <v/>
      </c>
      <c r="L1014" s="63">
        <f t="shared" si="195"/>
        <v>0</v>
      </c>
      <c r="M1014" s="392" t="str">
        <f>IF(Y1014="","",VLOOKUP(G1014,'Danh mục CODE'!$D$2:$I$1880,4,0))</f>
        <v/>
      </c>
      <c r="N1014" s="484"/>
      <c r="O1014" s="392" t="str">
        <f t="shared" si="196"/>
        <v/>
      </c>
      <c r="P1014" s="392" t="str">
        <f>IF(Y1014="","",VLOOKUP(G1014,'Danh mục CODE'!$D$2:$I$1880,5,0))</f>
        <v/>
      </c>
      <c r="Q1014" s="392"/>
      <c r="R1014" s="392" t="str">
        <f t="shared" si="197"/>
        <v/>
      </c>
      <c r="S1014" s="394" t="e">
        <f t="shared" si="198"/>
        <v>#VALUE!</v>
      </c>
      <c r="T1014" s="394" t="str">
        <f t="shared" si="187"/>
        <v/>
      </c>
      <c r="U1014" s="394" t="str">
        <f t="shared" si="188"/>
        <v/>
      </c>
      <c r="V1014" s="424" t="str">
        <f t="shared" si="199"/>
        <v/>
      </c>
      <c r="W1014" s="21"/>
      <c r="X1014" s="515"/>
      <c r="Y1014" s="515"/>
      <c r="Z1014" s="513"/>
      <c r="AA1014" s="514"/>
    </row>
    <row r="1015" spans="1:27">
      <c r="A1015" s="50">
        <f t="shared" si="189"/>
        <v>1010</v>
      </c>
      <c r="B1015" s="580"/>
      <c r="C1015" s="23" t="s">
        <v>742</v>
      </c>
      <c r="D1015" s="489"/>
      <c r="E1015" s="318" t="str">
        <f>IF(G1015="","",VLOOKUP(G1015,'Danh mục CODE'!$D$2:$J$20064,7,0))</f>
        <v/>
      </c>
      <c r="F1015" s="28" t="str">
        <f>IF(E1015="","",VLOOKUP(E1015,'TONG HOP'!$E$8:$W$1883,19,0))</f>
        <v/>
      </c>
      <c r="G1015" s="315"/>
      <c r="H1015" s="226" t="str">
        <f>IF(E1015="","",VLOOKUP(G1015,'TONG HOP'!$C$8:$E$799,2,0))</f>
        <v/>
      </c>
      <c r="I1015" s="226" t="str">
        <f>IF(B1015="","",VLOOKUP(G1015,'TONG HOP'!$C$8:$F$799,4,0))</f>
        <v/>
      </c>
      <c r="J1015" s="63" t="str">
        <f t="shared" si="185"/>
        <v/>
      </c>
      <c r="K1015" s="63" t="str">
        <f t="shared" si="186"/>
        <v/>
      </c>
      <c r="L1015" s="63">
        <f t="shared" si="195"/>
        <v>0</v>
      </c>
      <c r="M1015" s="392" t="str">
        <f>IF(Y1015="","",VLOOKUP(G1015,'Danh mục CODE'!$D$2:$I$1880,4,0))</f>
        <v/>
      </c>
      <c r="N1015" s="484"/>
      <c r="O1015" s="392" t="str">
        <f t="shared" si="196"/>
        <v/>
      </c>
      <c r="P1015" s="392" t="str">
        <f>IF(Y1015="","",VLOOKUP(G1015,'Danh mục CODE'!$D$2:$I$1880,5,0))</f>
        <v/>
      </c>
      <c r="Q1015" s="392"/>
      <c r="R1015" s="392" t="str">
        <f t="shared" si="197"/>
        <v/>
      </c>
      <c r="S1015" s="394" t="e">
        <f t="shared" si="198"/>
        <v>#VALUE!</v>
      </c>
      <c r="T1015" s="394" t="str">
        <f t="shared" si="187"/>
        <v/>
      </c>
      <c r="U1015" s="394" t="str">
        <f t="shared" si="188"/>
        <v/>
      </c>
      <c r="V1015" s="424" t="str">
        <f t="shared" si="199"/>
        <v/>
      </c>
      <c r="W1015" s="21"/>
      <c r="X1015" s="515"/>
      <c r="Y1015" s="515"/>
      <c r="Z1015" s="513"/>
      <c r="AA1015" s="514"/>
    </row>
    <row r="1016" spans="1:27">
      <c r="A1016" s="50">
        <f t="shared" si="189"/>
        <v>1011</v>
      </c>
      <c r="B1016" s="580"/>
      <c r="C1016" s="23" t="s">
        <v>742</v>
      </c>
      <c r="D1016" s="489"/>
      <c r="E1016" s="318" t="str">
        <f>IF(G1016="","",VLOOKUP(G1016,'Danh mục CODE'!$D$2:$J$20064,7,0))</f>
        <v/>
      </c>
      <c r="F1016" s="28" t="str">
        <f>IF(E1016="","",VLOOKUP(E1016,'TONG HOP'!$E$8:$W$1883,19,0))</f>
        <v/>
      </c>
      <c r="G1016" s="315"/>
      <c r="H1016" s="226" t="str">
        <f>IF(E1016="","",VLOOKUP(G1016,'TONG HOP'!$C$8:$E$799,2,0))</f>
        <v/>
      </c>
      <c r="I1016" s="226" t="str">
        <f>IF(B1016="","",VLOOKUP(G1016,'TONG HOP'!$C$8:$F$799,4,0))</f>
        <v/>
      </c>
      <c r="J1016" s="63" t="str">
        <f t="shared" si="185"/>
        <v/>
      </c>
      <c r="K1016" s="63" t="str">
        <f t="shared" si="186"/>
        <v/>
      </c>
      <c r="L1016" s="63">
        <f t="shared" si="195"/>
        <v>0</v>
      </c>
      <c r="M1016" s="392" t="str">
        <f>IF(Y1016="","",VLOOKUP(G1016,'Danh mục CODE'!$D$2:$I$1880,4,0))</f>
        <v/>
      </c>
      <c r="N1016" s="484"/>
      <c r="O1016" s="392" t="str">
        <f t="shared" si="196"/>
        <v/>
      </c>
      <c r="P1016" s="392" t="str">
        <f>IF(Y1016="","",VLOOKUP(G1016,'Danh mục CODE'!$D$2:$I$1880,5,0))</f>
        <v/>
      </c>
      <c r="Q1016" s="392"/>
      <c r="R1016" s="392" t="str">
        <f t="shared" si="197"/>
        <v/>
      </c>
      <c r="S1016" s="394" t="e">
        <f t="shared" si="198"/>
        <v>#VALUE!</v>
      </c>
      <c r="T1016" s="394" t="str">
        <f t="shared" si="187"/>
        <v/>
      </c>
      <c r="U1016" s="394" t="str">
        <f t="shared" si="188"/>
        <v/>
      </c>
      <c r="V1016" s="424" t="str">
        <f t="shared" si="199"/>
        <v/>
      </c>
      <c r="W1016" s="21"/>
      <c r="X1016" s="515"/>
      <c r="Y1016" s="515"/>
      <c r="Z1016" s="513"/>
      <c r="AA1016" s="514"/>
    </row>
    <row r="1017" spans="1:27">
      <c r="A1017" s="50">
        <f t="shared" si="189"/>
        <v>1012</v>
      </c>
      <c r="B1017" s="580"/>
      <c r="C1017" s="23" t="s">
        <v>742</v>
      </c>
      <c r="D1017" s="489"/>
      <c r="E1017" s="318" t="str">
        <f>IF(G1017="","",VLOOKUP(G1017,'Danh mục CODE'!$D$2:$J$20064,7,0))</f>
        <v/>
      </c>
      <c r="F1017" s="28" t="str">
        <f>IF(E1017="","",VLOOKUP(E1017,'TONG HOP'!$E$8:$W$1883,19,0))</f>
        <v/>
      </c>
      <c r="G1017" s="315"/>
      <c r="H1017" s="226" t="str">
        <f>IF(E1017="","",VLOOKUP(G1017,'TONG HOP'!$C$8:$E$799,2,0))</f>
        <v/>
      </c>
      <c r="I1017" s="226" t="str">
        <f>IF(B1017="","",VLOOKUP(G1017,'TONG HOP'!$C$8:$F$799,4,0))</f>
        <v/>
      </c>
      <c r="J1017" s="63" t="str">
        <f t="shared" si="185"/>
        <v/>
      </c>
      <c r="K1017" s="63" t="str">
        <f t="shared" si="186"/>
        <v/>
      </c>
      <c r="L1017" s="63">
        <f t="shared" si="195"/>
        <v>0</v>
      </c>
      <c r="M1017" s="392" t="str">
        <f>IF(Y1017="","",VLOOKUP(G1017,'Danh mục CODE'!$D$2:$I$1880,4,0))</f>
        <v/>
      </c>
      <c r="N1017" s="484"/>
      <c r="O1017" s="392" t="str">
        <f t="shared" si="196"/>
        <v/>
      </c>
      <c r="P1017" s="392" t="str">
        <f>IF(Y1017="","",VLOOKUP(G1017,'Danh mục CODE'!$D$2:$I$1880,5,0))</f>
        <v/>
      </c>
      <c r="Q1017" s="392"/>
      <c r="R1017" s="392" t="str">
        <f t="shared" si="197"/>
        <v/>
      </c>
      <c r="S1017" s="394" t="e">
        <f t="shared" si="198"/>
        <v>#VALUE!</v>
      </c>
      <c r="T1017" s="394" t="str">
        <f t="shared" si="187"/>
        <v/>
      </c>
      <c r="U1017" s="394" t="str">
        <f t="shared" si="188"/>
        <v/>
      </c>
      <c r="V1017" s="424" t="str">
        <f t="shared" si="199"/>
        <v/>
      </c>
      <c r="W1017" s="21"/>
      <c r="X1017" s="515"/>
      <c r="Y1017" s="515"/>
      <c r="Z1017" s="513"/>
      <c r="AA1017" s="514"/>
    </row>
    <row r="1018" spans="1:27">
      <c r="A1018" s="50">
        <f t="shared" si="189"/>
        <v>1013</v>
      </c>
      <c r="B1018" s="580"/>
      <c r="C1018" s="23" t="s">
        <v>742</v>
      </c>
      <c r="D1018" s="489"/>
      <c r="E1018" s="318" t="str">
        <f>IF(G1018="","",VLOOKUP(G1018,'Danh mục CODE'!$D$2:$J$20064,7,0))</f>
        <v/>
      </c>
      <c r="F1018" s="28" t="str">
        <f>IF(E1018="","",VLOOKUP(E1018,'TONG HOP'!$E$8:$W$1883,19,0))</f>
        <v/>
      </c>
      <c r="G1018" s="315"/>
      <c r="H1018" s="226" t="str">
        <f>IF(E1018="","",VLOOKUP(G1018,'TONG HOP'!$C$8:$E$799,2,0))</f>
        <v/>
      </c>
      <c r="I1018" s="226" t="str">
        <f>IF(B1018="","",VLOOKUP(G1018,'TONG HOP'!$C$8:$F$799,4,0))</f>
        <v/>
      </c>
      <c r="J1018" s="63" t="str">
        <f t="shared" si="185"/>
        <v/>
      </c>
      <c r="K1018" s="63" t="str">
        <f t="shared" si="186"/>
        <v/>
      </c>
      <c r="L1018" s="63">
        <f t="shared" si="195"/>
        <v>0</v>
      </c>
      <c r="M1018" s="392" t="str">
        <f>IF(Y1018="","",VLOOKUP(G1018,'Danh mục CODE'!$D$2:$I$1880,4,0))</f>
        <v/>
      </c>
      <c r="N1018" s="484"/>
      <c r="O1018" s="392" t="str">
        <f t="shared" si="196"/>
        <v/>
      </c>
      <c r="P1018" s="392" t="str">
        <f>IF(Y1018="","",VLOOKUP(G1018,'Danh mục CODE'!$D$2:$I$1880,5,0))</f>
        <v/>
      </c>
      <c r="Q1018" s="392"/>
      <c r="R1018" s="392" t="str">
        <f t="shared" si="197"/>
        <v/>
      </c>
      <c r="S1018" s="394" t="e">
        <f t="shared" si="198"/>
        <v>#VALUE!</v>
      </c>
      <c r="T1018" s="394" t="str">
        <f t="shared" si="187"/>
        <v/>
      </c>
      <c r="U1018" s="394" t="str">
        <f t="shared" si="188"/>
        <v/>
      </c>
      <c r="V1018" s="424" t="str">
        <f t="shared" si="199"/>
        <v/>
      </c>
      <c r="W1018" s="21"/>
      <c r="X1018" s="515"/>
      <c r="Y1018" s="515"/>
      <c r="Z1018" s="513"/>
      <c r="AA1018" s="514"/>
    </row>
    <row r="1019" spans="1:27">
      <c r="A1019" s="50">
        <f t="shared" si="189"/>
        <v>1014</v>
      </c>
      <c r="B1019" s="580"/>
      <c r="C1019" s="23" t="s">
        <v>742</v>
      </c>
      <c r="D1019" s="489"/>
      <c r="E1019" s="318" t="str">
        <f>IF(G1019="","",VLOOKUP(G1019,'Danh mục CODE'!$D$2:$J$20064,7,0))</f>
        <v/>
      </c>
      <c r="F1019" s="28" t="str">
        <f>IF(E1019="","",VLOOKUP(E1019,'TONG HOP'!$E$8:$W$1883,19,0))</f>
        <v/>
      </c>
      <c r="G1019" s="315"/>
      <c r="H1019" s="226" t="str">
        <f>IF(E1019="","",VLOOKUP(G1019,'TONG HOP'!$C$8:$E$799,2,0))</f>
        <v/>
      </c>
      <c r="I1019" s="226" t="str">
        <f>IF(B1019="","",VLOOKUP(G1019,'TONG HOP'!$C$8:$F$799,4,0))</f>
        <v/>
      </c>
      <c r="J1019" s="63" t="str">
        <f t="shared" si="185"/>
        <v/>
      </c>
      <c r="K1019" s="63" t="str">
        <f t="shared" si="186"/>
        <v/>
      </c>
      <c r="L1019" s="63">
        <f t="shared" si="195"/>
        <v>0</v>
      </c>
      <c r="M1019" s="392" t="str">
        <f>IF(Y1019="","",VLOOKUP(G1019,'Danh mục CODE'!$D$2:$I$1880,4,0))</f>
        <v/>
      </c>
      <c r="N1019" s="484"/>
      <c r="O1019" s="392" t="str">
        <f t="shared" si="196"/>
        <v/>
      </c>
      <c r="P1019" s="392" t="str">
        <f>IF(Y1019="","",VLOOKUP(G1019,'Danh mục CODE'!$D$2:$I$1880,5,0))</f>
        <v/>
      </c>
      <c r="Q1019" s="392"/>
      <c r="R1019" s="392" t="str">
        <f t="shared" si="197"/>
        <v/>
      </c>
      <c r="S1019" s="394" t="e">
        <f t="shared" si="198"/>
        <v>#VALUE!</v>
      </c>
      <c r="T1019" s="394" t="str">
        <f t="shared" si="187"/>
        <v/>
      </c>
      <c r="U1019" s="394" t="str">
        <f t="shared" si="188"/>
        <v/>
      </c>
      <c r="V1019" s="424" t="str">
        <f t="shared" si="199"/>
        <v/>
      </c>
      <c r="W1019" s="21"/>
      <c r="X1019" s="515"/>
      <c r="Y1019" s="515"/>
      <c r="Z1019" s="513"/>
      <c r="AA1019" s="514"/>
    </row>
    <row r="1020" spans="1:27">
      <c r="A1020" s="50">
        <f t="shared" si="189"/>
        <v>1015</v>
      </c>
      <c r="B1020" s="580"/>
      <c r="C1020" s="23" t="s">
        <v>742</v>
      </c>
      <c r="D1020" s="489"/>
      <c r="E1020" s="318" t="str">
        <f>IF(G1020="","",VLOOKUP(G1020,'Danh mục CODE'!$D$2:$J$20064,7,0))</f>
        <v/>
      </c>
      <c r="F1020" s="28" t="str">
        <f>IF(E1020="","",VLOOKUP(E1020,'TONG HOP'!$E$8:$W$1883,19,0))</f>
        <v/>
      </c>
      <c r="G1020" s="315"/>
      <c r="H1020" s="226" t="str">
        <f>IF(E1020="","",VLOOKUP(G1020,'TONG HOP'!$C$8:$E$799,2,0))</f>
        <v/>
      </c>
      <c r="I1020" s="226" t="str">
        <f>IF(B1020="","",VLOOKUP(G1020,'TONG HOP'!$C$8:$F$799,4,0))</f>
        <v/>
      </c>
      <c r="J1020" s="63" t="str">
        <f t="shared" si="185"/>
        <v/>
      </c>
      <c r="K1020" s="63" t="str">
        <f t="shared" si="186"/>
        <v/>
      </c>
      <c r="L1020" s="63">
        <f t="shared" si="195"/>
        <v>0</v>
      </c>
      <c r="M1020" s="392" t="str">
        <f>IF(Y1020="","",VLOOKUP(G1020,'Danh mục CODE'!$D$2:$I$1880,4,0))</f>
        <v/>
      </c>
      <c r="N1020" s="484"/>
      <c r="O1020" s="392" t="str">
        <f t="shared" si="196"/>
        <v/>
      </c>
      <c r="P1020" s="392" t="str">
        <f>IF(Y1020="","",VLOOKUP(G1020,'Danh mục CODE'!$D$2:$I$1880,5,0))</f>
        <v/>
      </c>
      <c r="Q1020" s="484"/>
      <c r="R1020" s="392" t="str">
        <f t="shared" si="197"/>
        <v/>
      </c>
      <c r="S1020" s="394" t="e">
        <f t="shared" si="198"/>
        <v>#VALUE!</v>
      </c>
      <c r="T1020" s="394" t="str">
        <f t="shared" si="187"/>
        <v/>
      </c>
      <c r="U1020" s="394" t="str">
        <f t="shared" si="188"/>
        <v/>
      </c>
      <c r="V1020" s="424" t="str">
        <f t="shared" si="199"/>
        <v/>
      </c>
      <c r="W1020" s="21"/>
      <c r="X1020" s="515"/>
      <c r="Y1020" s="515"/>
      <c r="Z1020" s="513"/>
      <c r="AA1020" s="514"/>
    </row>
    <row r="1021" spans="1:27">
      <c r="A1021" s="50">
        <f t="shared" si="189"/>
        <v>1016</v>
      </c>
      <c r="B1021" s="580"/>
      <c r="C1021" s="23" t="s">
        <v>742</v>
      </c>
      <c r="D1021" s="489"/>
      <c r="E1021" s="318" t="str">
        <f>IF(G1021="","",VLOOKUP(G1021,'Danh mục CODE'!$D$2:$J$20064,7,0))</f>
        <v/>
      </c>
      <c r="F1021" s="28" t="str">
        <f>IF(E1021="","",VLOOKUP(E1021,'TONG HOP'!$E$8:$W$1883,19,0))</f>
        <v/>
      </c>
      <c r="G1021" s="315"/>
      <c r="H1021" s="226" t="str">
        <f>IF(E1021="","",VLOOKUP(G1021,'TONG HOP'!$C$8:$E$799,2,0))</f>
        <v/>
      </c>
      <c r="I1021" s="226" t="str">
        <f>IF(B1021="","",VLOOKUP(G1021,'TONG HOP'!$C$8:$F$799,4,0))</f>
        <v/>
      </c>
      <c r="J1021" s="63" t="str">
        <f t="shared" si="185"/>
        <v/>
      </c>
      <c r="K1021" s="63" t="str">
        <f t="shared" si="186"/>
        <v/>
      </c>
      <c r="L1021" s="63">
        <f t="shared" si="195"/>
        <v>0</v>
      </c>
      <c r="M1021" s="392" t="str">
        <f>IF(Y1021="","",VLOOKUP(G1021,'Danh mục CODE'!$D$2:$I$1880,4,0))</f>
        <v/>
      </c>
      <c r="N1021" s="484"/>
      <c r="O1021" s="392" t="str">
        <f t="shared" si="196"/>
        <v/>
      </c>
      <c r="P1021" s="392" t="str">
        <f>IF(Y1021="","",VLOOKUP(G1021,'Danh mục CODE'!$D$2:$I$1880,5,0))</f>
        <v/>
      </c>
      <c r="Q1021" s="484"/>
      <c r="R1021" s="392" t="str">
        <f t="shared" si="197"/>
        <v/>
      </c>
      <c r="S1021" s="394" t="e">
        <f t="shared" si="198"/>
        <v>#VALUE!</v>
      </c>
      <c r="T1021" s="394" t="str">
        <f t="shared" si="187"/>
        <v/>
      </c>
      <c r="U1021" s="394" t="str">
        <f t="shared" si="188"/>
        <v/>
      </c>
      <c r="V1021" s="424" t="str">
        <f t="shared" si="199"/>
        <v/>
      </c>
      <c r="W1021" s="21"/>
      <c r="X1021" s="515"/>
      <c r="Y1021" s="515"/>
      <c r="Z1021" s="513"/>
      <c r="AA1021" s="514"/>
    </row>
    <row r="1022" spans="1:27">
      <c r="A1022" s="50">
        <f t="shared" si="189"/>
        <v>1017</v>
      </c>
      <c r="B1022" s="580"/>
      <c r="C1022" s="23" t="s">
        <v>742</v>
      </c>
      <c r="D1022" s="489"/>
      <c r="E1022" s="318" t="str">
        <f>IF(G1022="","",VLOOKUP(G1022,'Danh mục CODE'!$D$2:$J$20064,7,0))</f>
        <v/>
      </c>
      <c r="F1022" s="28" t="str">
        <f>IF(E1022="","",VLOOKUP(E1022,'TONG HOP'!$E$8:$W$1883,19,0))</f>
        <v/>
      </c>
      <c r="G1022" s="315"/>
      <c r="H1022" s="226" t="str">
        <f>IF(E1022="","",VLOOKUP(G1022,'TONG HOP'!$C$8:$E$799,2,0))</f>
        <v/>
      </c>
      <c r="I1022" s="226" t="str">
        <f>IF(B1022="","",VLOOKUP(G1022,'TONG HOP'!$C$8:$F$799,4,0))</f>
        <v/>
      </c>
      <c r="J1022" s="63" t="str">
        <f t="shared" si="185"/>
        <v/>
      </c>
      <c r="K1022" s="63" t="str">
        <f t="shared" si="186"/>
        <v/>
      </c>
      <c r="L1022" s="63">
        <f t="shared" si="195"/>
        <v>0</v>
      </c>
      <c r="M1022" s="392" t="str">
        <f>IF(Y1022="","",VLOOKUP(G1022,'Danh mục CODE'!$D$2:$I$1880,4,0))</f>
        <v/>
      </c>
      <c r="N1022" s="484"/>
      <c r="O1022" s="392" t="str">
        <f t="shared" si="196"/>
        <v/>
      </c>
      <c r="P1022" s="392" t="str">
        <f>IF(Y1022="","",VLOOKUP(G1022,'Danh mục CODE'!$D$2:$I$1880,5,0))</f>
        <v/>
      </c>
      <c r="Q1022" s="484"/>
      <c r="R1022" s="392" t="str">
        <f t="shared" si="197"/>
        <v/>
      </c>
      <c r="S1022" s="394" t="e">
        <f t="shared" si="198"/>
        <v>#VALUE!</v>
      </c>
      <c r="T1022" s="394" t="str">
        <f t="shared" si="187"/>
        <v/>
      </c>
      <c r="U1022" s="394" t="str">
        <f t="shared" si="188"/>
        <v/>
      </c>
      <c r="V1022" s="424" t="str">
        <f t="shared" si="199"/>
        <v/>
      </c>
      <c r="W1022" s="21"/>
      <c r="X1022" s="515"/>
      <c r="Y1022" s="515"/>
      <c r="Z1022" s="513"/>
      <c r="AA1022" s="514"/>
    </row>
    <row r="1023" spans="1:27">
      <c r="A1023" s="50">
        <f t="shared" si="189"/>
        <v>1018</v>
      </c>
      <c r="B1023" s="580"/>
      <c r="C1023" s="23" t="s">
        <v>742</v>
      </c>
      <c r="D1023" s="489"/>
      <c r="E1023" s="318" t="str">
        <f>IF(G1023="","",VLOOKUP(G1023,'Danh mục CODE'!$D$2:$J$20064,7,0))</f>
        <v/>
      </c>
      <c r="F1023" s="28" t="str">
        <f>IF(E1023="","",VLOOKUP(E1023,'TONG HOP'!$E$8:$W$1883,19,0))</f>
        <v/>
      </c>
      <c r="G1023" s="315"/>
      <c r="H1023" s="226" t="str">
        <f>IF(E1023="","",VLOOKUP(G1023,'TONG HOP'!$C$8:$E$799,2,0))</f>
        <v/>
      </c>
      <c r="I1023" s="226" t="str">
        <f>IF(B1023="","",VLOOKUP(G1023,'TONG HOP'!$C$8:$F$799,4,0))</f>
        <v/>
      </c>
      <c r="J1023" s="63" t="str">
        <f t="shared" si="185"/>
        <v/>
      </c>
      <c r="K1023" s="63" t="str">
        <f t="shared" si="186"/>
        <v/>
      </c>
      <c r="L1023" s="63">
        <f t="shared" si="195"/>
        <v>0</v>
      </c>
      <c r="M1023" s="392" t="str">
        <f>IF(Y1023="","",VLOOKUP(G1023,'Danh mục CODE'!$D$2:$I$1880,4,0))</f>
        <v/>
      </c>
      <c r="N1023" s="484"/>
      <c r="O1023" s="392" t="str">
        <f t="shared" si="196"/>
        <v/>
      </c>
      <c r="P1023" s="392" t="str">
        <f>IF(Y1023="","",VLOOKUP(G1023,'Danh mục CODE'!$D$2:$I$1880,5,0))</f>
        <v/>
      </c>
      <c r="Q1023" s="484"/>
      <c r="R1023" s="392" t="str">
        <f t="shared" si="197"/>
        <v/>
      </c>
      <c r="S1023" s="394" t="e">
        <f t="shared" si="198"/>
        <v>#VALUE!</v>
      </c>
      <c r="T1023" s="394" t="str">
        <f t="shared" si="187"/>
        <v/>
      </c>
      <c r="U1023" s="394" t="str">
        <f t="shared" si="188"/>
        <v/>
      </c>
      <c r="V1023" s="424" t="str">
        <f t="shared" si="199"/>
        <v/>
      </c>
      <c r="W1023" s="21"/>
      <c r="X1023" s="515"/>
      <c r="Y1023" s="515"/>
      <c r="Z1023" s="513"/>
      <c r="AA1023" s="514"/>
    </row>
    <row r="1024" spans="1:27">
      <c r="A1024" s="50">
        <f t="shared" si="189"/>
        <v>1019</v>
      </c>
      <c r="B1024" s="580"/>
      <c r="C1024" s="23" t="s">
        <v>742</v>
      </c>
      <c r="D1024" s="489"/>
      <c r="E1024" s="318" t="str">
        <f>IF(G1024="","",VLOOKUP(G1024,'Danh mục CODE'!$D$2:$J$20064,7,0))</f>
        <v/>
      </c>
      <c r="F1024" s="28" t="str">
        <f>IF(E1024="","",VLOOKUP(E1024,'TONG HOP'!$E$8:$W$1883,19,0))</f>
        <v/>
      </c>
      <c r="G1024" s="315"/>
      <c r="H1024" s="226" t="str">
        <f>IF(E1024="","",VLOOKUP(G1024,'TONG HOP'!$C$8:$E$799,2,0))</f>
        <v/>
      </c>
      <c r="I1024" s="226" t="str">
        <f>IF(B1024="","",VLOOKUP(G1024,'TONG HOP'!$C$8:$F$799,4,0))</f>
        <v/>
      </c>
      <c r="J1024" s="63" t="str">
        <f t="shared" si="185"/>
        <v/>
      </c>
      <c r="K1024" s="63" t="str">
        <f t="shared" si="186"/>
        <v/>
      </c>
      <c r="L1024" s="63">
        <f t="shared" si="195"/>
        <v>0</v>
      </c>
      <c r="M1024" s="392" t="str">
        <f>IF(Y1024="","",VLOOKUP(G1024,'Danh mục CODE'!$D$2:$I$1880,4,0))</f>
        <v/>
      </c>
      <c r="N1024" s="484"/>
      <c r="O1024" s="392" t="str">
        <f t="shared" si="196"/>
        <v/>
      </c>
      <c r="P1024" s="392" t="str">
        <f>IF(Y1024="","",VLOOKUP(G1024,'Danh mục CODE'!$D$2:$I$1880,5,0))</f>
        <v/>
      </c>
      <c r="Q1024" s="484"/>
      <c r="R1024" s="392" t="str">
        <f t="shared" si="197"/>
        <v/>
      </c>
      <c r="S1024" s="394" t="e">
        <f t="shared" si="198"/>
        <v>#VALUE!</v>
      </c>
      <c r="T1024" s="394" t="str">
        <f t="shared" si="187"/>
        <v/>
      </c>
      <c r="U1024" s="394" t="str">
        <f t="shared" si="188"/>
        <v/>
      </c>
      <c r="V1024" s="424" t="str">
        <f t="shared" si="199"/>
        <v/>
      </c>
      <c r="W1024" s="21"/>
      <c r="X1024" s="515"/>
      <c r="Y1024" s="515"/>
      <c r="Z1024" s="513"/>
      <c r="AA1024" s="514"/>
    </row>
    <row r="1025" spans="1:27">
      <c r="A1025" s="50">
        <f t="shared" si="189"/>
        <v>1020</v>
      </c>
      <c r="B1025" s="580"/>
      <c r="C1025" s="23" t="s">
        <v>742</v>
      </c>
      <c r="D1025" s="489"/>
      <c r="E1025" s="318" t="str">
        <f>IF(G1025="","",VLOOKUP(G1025,'Danh mục CODE'!$D$2:$J$20064,7,0))</f>
        <v/>
      </c>
      <c r="F1025" s="28" t="str">
        <f>IF(E1025="","",VLOOKUP(E1025,'TONG HOP'!$E$8:$W$1883,19,0))</f>
        <v/>
      </c>
      <c r="G1025" s="315"/>
      <c r="H1025" s="226" t="str">
        <f>IF(E1025="","",VLOOKUP(G1025,'TONG HOP'!$C$8:$E$799,2,0))</f>
        <v/>
      </c>
      <c r="I1025" s="226" t="str">
        <f>IF(B1025="","",VLOOKUP(G1025,'TONG HOP'!$C$8:$F$799,4,0))</f>
        <v/>
      </c>
      <c r="J1025" s="63" t="str">
        <f t="shared" si="185"/>
        <v/>
      </c>
      <c r="K1025" s="63" t="str">
        <f t="shared" si="186"/>
        <v/>
      </c>
      <c r="L1025" s="63">
        <f t="shared" si="195"/>
        <v>0</v>
      </c>
      <c r="M1025" s="392" t="str">
        <f>IF(Y1025="","",VLOOKUP(G1025,'Danh mục CODE'!$D$2:$I$1880,4,0))</f>
        <v/>
      </c>
      <c r="N1025" s="484"/>
      <c r="O1025" s="392" t="str">
        <f t="shared" si="196"/>
        <v/>
      </c>
      <c r="P1025" s="392" t="str">
        <f>IF(Y1025="","",VLOOKUP(G1025,'Danh mục CODE'!$D$2:$I$1880,5,0))</f>
        <v/>
      </c>
      <c r="Q1025" s="484"/>
      <c r="R1025" s="392" t="str">
        <f t="shared" si="197"/>
        <v/>
      </c>
      <c r="S1025" s="394" t="e">
        <f t="shared" si="198"/>
        <v>#VALUE!</v>
      </c>
      <c r="T1025" s="394" t="str">
        <f t="shared" si="187"/>
        <v/>
      </c>
      <c r="U1025" s="394" t="str">
        <f t="shared" si="188"/>
        <v/>
      </c>
      <c r="V1025" s="424" t="str">
        <f t="shared" si="199"/>
        <v/>
      </c>
      <c r="W1025" s="21"/>
      <c r="X1025" s="515"/>
      <c r="Y1025" s="515"/>
      <c r="Z1025" s="513"/>
      <c r="AA1025" s="514"/>
    </row>
    <row r="1026" spans="1:27">
      <c r="A1026" s="50">
        <f t="shared" si="189"/>
        <v>1021</v>
      </c>
      <c r="B1026" s="580"/>
      <c r="C1026" s="23" t="s">
        <v>742</v>
      </c>
      <c r="D1026" s="489"/>
      <c r="E1026" s="318" t="str">
        <f>IF(G1026="","",VLOOKUP(G1026,'Danh mục CODE'!$D$2:$J$20064,7,0))</f>
        <v/>
      </c>
      <c r="F1026" s="28" t="str">
        <f>IF(E1026="","",VLOOKUP(E1026,'TONG HOP'!$E$8:$W$1883,19,0))</f>
        <v/>
      </c>
      <c r="G1026" s="315"/>
      <c r="H1026" s="226" t="str">
        <f>IF(E1026="","",VLOOKUP(G1026,'TONG HOP'!$C$8:$E$799,2,0))</f>
        <v/>
      </c>
      <c r="I1026" s="226" t="str">
        <f>IF(B1026="","",VLOOKUP(G1026,'TONG HOP'!$C$8:$F$799,4,0))</f>
        <v/>
      </c>
      <c r="J1026" s="63" t="str">
        <f t="shared" si="185"/>
        <v/>
      </c>
      <c r="K1026" s="63" t="str">
        <f t="shared" si="186"/>
        <v/>
      </c>
      <c r="L1026" s="63">
        <f t="shared" si="195"/>
        <v>0</v>
      </c>
      <c r="M1026" s="392" t="str">
        <f>IF(Y1026="","",VLOOKUP(G1026,'Danh mục CODE'!$D$2:$I$1880,4,0))</f>
        <v/>
      </c>
      <c r="N1026" s="484"/>
      <c r="O1026" s="392" t="str">
        <f t="shared" si="196"/>
        <v/>
      </c>
      <c r="P1026" s="392" t="str">
        <f>IF(Y1026="","",VLOOKUP(G1026,'Danh mục CODE'!$D$2:$I$1880,5,0))</f>
        <v/>
      </c>
      <c r="Q1026" s="484"/>
      <c r="R1026" s="392" t="str">
        <f t="shared" si="197"/>
        <v/>
      </c>
      <c r="S1026" s="394" t="e">
        <f t="shared" si="198"/>
        <v>#VALUE!</v>
      </c>
      <c r="T1026" s="394" t="str">
        <f t="shared" si="187"/>
        <v/>
      </c>
      <c r="U1026" s="394" t="str">
        <f t="shared" si="188"/>
        <v/>
      </c>
      <c r="V1026" s="424" t="str">
        <f t="shared" si="199"/>
        <v/>
      </c>
      <c r="W1026" s="21"/>
      <c r="X1026" s="515"/>
      <c r="Y1026" s="515"/>
      <c r="Z1026" s="513"/>
      <c r="AA1026" s="514"/>
    </row>
    <row r="1027" spans="1:27">
      <c r="A1027" s="50">
        <f t="shared" si="189"/>
        <v>1022</v>
      </c>
      <c r="B1027" s="580"/>
      <c r="C1027" s="23" t="s">
        <v>742</v>
      </c>
      <c r="D1027" s="489"/>
      <c r="E1027" s="318" t="str">
        <f>IF(G1027="","",VLOOKUP(G1027,'Danh mục CODE'!$D$2:$J$20064,7,0))</f>
        <v/>
      </c>
      <c r="F1027" s="28" t="str">
        <f>IF(E1027="","",VLOOKUP(E1027,'TONG HOP'!$E$8:$W$1883,19,0))</f>
        <v/>
      </c>
      <c r="G1027" s="315"/>
      <c r="H1027" s="226" t="str">
        <f>IF(E1027="","",VLOOKUP(G1027,'TONG HOP'!$C$8:$E$799,2,0))</f>
        <v/>
      </c>
      <c r="I1027" s="226" t="str">
        <f>IF(B1027="","",VLOOKUP(G1027,'TONG HOP'!$C$8:$F$799,4,0))</f>
        <v/>
      </c>
      <c r="J1027" s="63" t="str">
        <f t="shared" si="185"/>
        <v/>
      </c>
      <c r="K1027" s="63" t="str">
        <f t="shared" si="186"/>
        <v/>
      </c>
      <c r="L1027" s="63">
        <f t="shared" si="195"/>
        <v>0</v>
      </c>
      <c r="M1027" s="392" t="str">
        <f>IF(Y1027="","",VLOOKUP(G1027,'Danh mục CODE'!$D$2:$I$1880,4,0))</f>
        <v/>
      </c>
      <c r="N1027" s="484"/>
      <c r="O1027" s="392" t="str">
        <f t="shared" si="196"/>
        <v/>
      </c>
      <c r="P1027" s="392" t="str">
        <f>IF(Y1027="","",VLOOKUP(G1027,'Danh mục CODE'!$D$2:$I$1880,5,0))</f>
        <v/>
      </c>
      <c r="Q1027" s="484"/>
      <c r="R1027" s="392" t="str">
        <f t="shared" si="197"/>
        <v/>
      </c>
      <c r="S1027" s="394" t="e">
        <f t="shared" si="198"/>
        <v>#VALUE!</v>
      </c>
      <c r="T1027" s="394" t="str">
        <f t="shared" si="187"/>
        <v/>
      </c>
      <c r="U1027" s="394" t="str">
        <f t="shared" si="188"/>
        <v/>
      </c>
      <c r="V1027" s="424" t="str">
        <f t="shared" si="199"/>
        <v/>
      </c>
      <c r="W1027" s="21"/>
      <c r="X1027" s="515"/>
      <c r="Y1027" s="515"/>
      <c r="Z1027" s="513"/>
      <c r="AA1027" s="514"/>
    </row>
    <row r="1028" spans="1:27">
      <c r="A1028" s="50">
        <f t="shared" si="189"/>
        <v>1023</v>
      </c>
      <c r="B1028" s="580"/>
      <c r="C1028" s="23" t="s">
        <v>742</v>
      </c>
      <c r="D1028" s="489"/>
      <c r="E1028" s="318" t="str">
        <f>IF(G1028="","",VLOOKUP(G1028,'Danh mục CODE'!$D$2:$J$20064,7,0))</f>
        <v/>
      </c>
      <c r="F1028" s="28" t="str">
        <f>IF(E1028="","",VLOOKUP(E1028,'TONG HOP'!$E$8:$W$1883,19,0))</f>
        <v/>
      </c>
      <c r="G1028" s="315"/>
      <c r="H1028" s="226" t="str">
        <f>IF(E1028="","",VLOOKUP(G1028,'TONG HOP'!$C$8:$E$799,2,0))</f>
        <v/>
      </c>
      <c r="I1028" s="226" t="str">
        <f>IF(B1028="","",VLOOKUP(G1028,'TONG HOP'!$C$8:$F$799,4,0))</f>
        <v/>
      </c>
      <c r="J1028" s="63" t="str">
        <f t="shared" si="185"/>
        <v/>
      </c>
      <c r="K1028" s="63" t="str">
        <f t="shared" si="186"/>
        <v/>
      </c>
      <c r="L1028" s="63">
        <f t="shared" si="195"/>
        <v>0</v>
      </c>
      <c r="M1028" s="392" t="str">
        <f>IF(Y1028="","",VLOOKUP(G1028,'Danh mục CODE'!$D$2:$I$1880,4,0))</f>
        <v/>
      </c>
      <c r="N1028" s="484"/>
      <c r="O1028" s="392" t="str">
        <f t="shared" si="196"/>
        <v/>
      </c>
      <c r="P1028" s="392" t="str">
        <f>IF(Y1028="","",VLOOKUP(G1028,'Danh mục CODE'!$D$2:$I$1880,5,0))</f>
        <v/>
      </c>
      <c r="Q1028" s="484"/>
      <c r="R1028" s="392" t="str">
        <f t="shared" si="197"/>
        <v/>
      </c>
      <c r="S1028" s="394" t="e">
        <f t="shared" si="198"/>
        <v>#VALUE!</v>
      </c>
      <c r="T1028" s="394" t="str">
        <f t="shared" si="187"/>
        <v/>
      </c>
      <c r="U1028" s="394" t="str">
        <f t="shared" si="188"/>
        <v/>
      </c>
      <c r="V1028" s="424" t="str">
        <f t="shared" si="199"/>
        <v/>
      </c>
      <c r="W1028" s="21"/>
      <c r="X1028" s="515"/>
      <c r="Y1028" s="515"/>
      <c r="Z1028" s="513"/>
      <c r="AA1028" s="514"/>
    </row>
    <row r="1029" spans="1:27">
      <c r="A1029" s="50">
        <f t="shared" si="189"/>
        <v>1024</v>
      </c>
      <c r="B1029" s="580"/>
      <c r="C1029" s="23" t="s">
        <v>742</v>
      </c>
      <c r="D1029" s="489"/>
      <c r="E1029" s="318" t="str">
        <f>IF(G1029="","",VLOOKUP(G1029,'Danh mục CODE'!$D$2:$J$20064,7,0))</f>
        <v/>
      </c>
      <c r="F1029" s="28" t="str">
        <f>IF(E1029="","",VLOOKUP(E1029,'TONG HOP'!$E$8:$W$1883,19,0))</f>
        <v/>
      </c>
      <c r="G1029" s="315"/>
      <c r="H1029" s="226" t="str">
        <f>IF(E1029="","",VLOOKUP(G1029,'TONG HOP'!$C$8:$E$799,2,0))</f>
        <v/>
      </c>
      <c r="I1029" s="226" t="str">
        <f>IF(B1029="","",VLOOKUP(G1029,'TONG HOP'!$C$8:$F$799,4,0))</f>
        <v/>
      </c>
      <c r="J1029" s="63" t="str">
        <f t="shared" si="185"/>
        <v/>
      </c>
      <c r="K1029" s="63" t="str">
        <f t="shared" si="186"/>
        <v/>
      </c>
      <c r="L1029" s="63">
        <f t="shared" si="195"/>
        <v>0</v>
      </c>
      <c r="M1029" s="392" t="str">
        <f>IF(Y1029="","",VLOOKUP(G1029,'Danh mục CODE'!$D$2:$I$1880,4,0))</f>
        <v/>
      </c>
      <c r="N1029" s="484"/>
      <c r="O1029" s="392" t="str">
        <f t="shared" si="196"/>
        <v/>
      </c>
      <c r="P1029" s="392" t="str">
        <f>IF(Y1029="","",VLOOKUP(G1029,'Danh mục CODE'!$D$2:$I$1880,5,0))</f>
        <v/>
      </c>
      <c r="Q1029" s="484"/>
      <c r="R1029" s="392" t="str">
        <f t="shared" si="197"/>
        <v/>
      </c>
      <c r="S1029" s="394" t="e">
        <f t="shared" si="198"/>
        <v>#VALUE!</v>
      </c>
      <c r="T1029" s="394" t="str">
        <f t="shared" si="187"/>
        <v/>
      </c>
      <c r="U1029" s="394" t="str">
        <f t="shared" si="188"/>
        <v/>
      </c>
      <c r="V1029" s="424" t="str">
        <f t="shared" si="199"/>
        <v/>
      </c>
      <c r="W1029" s="21"/>
      <c r="X1029" s="515"/>
      <c r="Y1029" s="515"/>
      <c r="Z1029" s="513"/>
      <c r="AA1029" s="514"/>
    </row>
    <row r="1030" spans="1:27">
      <c r="A1030" s="50">
        <f t="shared" si="189"/>
        <v>1025</v>
      </c>
      <c r="B1030" s="580"/>
      <c r="C1030" s="23" t="s">
        <v>742</v>
      </c>
      <c r="D1030" s="489"/>
      <c r="E1030" s="318" t="str">
        <f>IF(G1030="","",VLOOKUP(G1030,'Danh mục CODE'!$D$2:$J$20064,7,0))</f>
        <v/>
      </c>
      <c r="F1030" s="28" t="str">
        <f>IF(E1030="","",VLOOKUP(E1030,'TONG HOP'!$E$8:$W$1883,19,0))</f>
        <v/>
      </c>
      <c r="G1030" s="315"/>
      <c r="H1030" s="226" t="str">
        <f>IF(E1030="","",VLOOKUP(G1030,'TONG HOP'!$C$8:$E$799,2,0))</f>
        <v/>
      </c>
      <c r="I1030" s="226" t="str">
        <f>IF(B1030="","",VLOOKUP(G1030,'TONG HOP'!$C$8:$F$799,4,0))</f>
        <v/>
      </c>
      <c r="J1030" s="63" t="str">
        <f t="shared" si="185"/>
        <v/>
      </c>
      <c r="K1030" s="63" t="str">
        <f t="shared" si="186"/>
        <v/>
      </c>
      <c r="L1030" s="63">
        <f t="shared" si="195"/>
        <v>0</v>
      </c>
      <c r="M1030" s="392" t="str">
        <f>IF(Y1030="","",VLOOKUP(G1030,'Danh mục CODE'!$D$2:$I$1880,4,0))</f>
        <v/>
      </c>
      <c r="N1030" s="484"/>
      <c r="O1030" s="392" t="str">
        <f t="shared" si="196"/>
        <v/>
      </c>
      <c r="P1030" s="392" t="str">
        <f>IF(Y1030="","",VLOOKUP(G1030,'Danh mục CODE'!$D$2:$I$1880,5,0))</f>
        <v/>
      </c>
      <c r="Q1030" s="484"/>
      <c r="R1030" s="392" t="str">
        <f t="shared" si="197"/>
        <v/>
      </c>
      <c r="S1030" s="394" t="e">
        <f t="shared" si="198"/>
        <v>#VALUE!</v>
      </c>
      <c r="T1030" s="394" t="str">
        <f t="shared" si="187"/>
        <v/>
      </c>
      <c r="U1030" s="394" t="str">
        <f t="shared" si="188"/>
        <v/>
      </c>
      <c r="V1030" s="424" t="str">
        <f t="shared" si="199"/>
        <v/>
      </c>
      <c r="W1030" s="21"/>
      <c r="X1030" s="515"/>
      <c r="Y1030" s="515"/>
      <c r="Z1030" s="513"/>
      <c r="AA1030" s="514"/>
    </row>
    <row r="1031" spans="1:27">
      <c r="A1031" s="50">
        <f t="shared" si="189"/>
        <v>1026</v>
      </c>
      <c r="B1031" s="580"/>
      <c r="C1031" s="23" t="s">
        <v>742</v>
      </c>
      <c r="D1031" s="489"/>
      <c r="E1031" s="318" t="str">
        <f>IF(G1031="","",VLOOKUP(G1031,'Danh mục CODE'!$D$2:$J$20064,7,0))</f>
        <v/>
      </c>
      <c r="F1031" s="28" t="str">
        <f>IF(E1031="","",VLOOKUP(E1031,'TONG HOP'!$E$8:$W$1883,19,0))</f>
        <v/>
      </c>
      <c r="G1031" s="315"/>
      <c r="H1031" s="226" t="str">
        <f>IF(E1031="","",VLOOKUP(G1031,'TONG HOP'!$C$8:$E$799,2,0))</f>
        <v/>
      </c>
      <c r="I1031" s="226" t="str">
        <f>IF(B1031="","",VLOOKUP(G1031,'TONG HOP'!$C$8:$F$799,4,0))</f>
        <v/>
      </c>
      <c r="J1031" s="63" t="str">
        <f t="shared" ref="J1031:J1078" si="200">IF(X1031="","",K1031-K1031*M1031)</f>
        <v/>
      </c>
      <c r="K1031" s="63" t="str">
        <f t="shared" ref="K1031:K1078" si="201">IF(AND(X1031="",N1031="",Q1031="",R1031=""),"",L1031-L1031*O1031-(L1031-L1031*O1031)*R1031)</f>
        <v/>
      </c>
      <c r="L1031" s="63">
        <f t="shared" si="195"/>
        <v>0</v>
      </c>
      <c r="M1031" s="392" t="str">
        <f>IF(Y1031="","",VLOOKUP(G1031,'Danh mục CODE'!$D$2:$I$1880,4,0))</f>
        <v/>
      </c>
      <c r="N1031" s="484"/>
      <c r="O1031" s="392" t="str">
        <f t="shared" si="196"/>
        <v/>
      </c>
      <c r="P1031" s="392" t="str">
        <f>IF(Y1031="","",VLOOKUP(G1031,'Danh mục CODE'!$D$2:$I$1880,5,0))</f>
        <v/>
      </c>
      <c r="Q1031" s="484"/>
      <c r="R1031" s="392" t="str">
        <f t="shared" si="197"/>
        <v/>
      </c>
      <c r="S1031" s="394" t="e">
        <f t="shared" si="198"/>
        <v>#VALUE!</v>
      </c>
      <c r="T1031" s="394" t="str">
        <f t="shared" si="187"/>
        <v/>
      </c>
      <c r="U1031" s="394" t="str">
        <f t="shared" si="188"/>
        <v/>
      </c>
      <c r="V1031" s="424" t="str">
        <f t="shared" si="199"/>
        <v/>
      </c>
      <c r="W1031" s="21"/>
      <c r="X1031" s="515"/>
      <c r="Y1031" s="515"/>
      <c r="Z1031" s="513"/>
      <c r="AA1031" s="514"/>
    </row>
    <row r="1032" spans="1:27">
      <c r="A1032" s="50">
        <f t="shared" si="189"/>
        <v>1027</v>
      </c>
      <c r="B1032" s="580"/>
      <c r="C1032" s="23" t="s">
        <v>742</v>
      </c>
      <c r="D1032" s="489"/>
      <c r="E1032" s="318" t="str">
        <f>IF(G1032="","",VLOOKUP(G1032,'Danh mục CODE'!$D$2:$J$20064,7,0))</f>
        <v/>
      </c>
      <c r="F1032" s="28" t="str">
        <f>IF(E1032="","",VLOOKUP(E1032,'TONG HOP'!$E$8:$W$1883,19,0))</f>
        <v/>
      </c>
      <c r="G1032" s="315"/>
      <c r="H1032" s="226" t="str">
        <f>IF(E1032="","",VLOOKUP(G1032,'TONG HOP'!$C$8:$E$799,2,0))</f>
        <v/>
      </c>
      <c r="I1032" s="226" t="str">
        <f>IF(B1032="","",VLOOKUP(G1032,'TONG HOP'!$C$8:$F$799,4,0))</f>
        <v/>
      </c>
      <c r="J1032" s="63" t="str">
        <f t="shared" si="200"/>
        <v/>
      </c>
      <c r="K1032" s="63" t="str">
        <f t="shared" si="201"/>
        <v/>
      </c>
      <c r="L1032" s="63">
        <f t="shared" si="195"/>
        <v>0</v>
      </c>
      <c r="M1032" s="392" t="str">
        <f>IF(Y1032="","",VLOOKUP(G1032,'Danh mục CODE'!$D$2:$I$1880,4,0))</f>
        <v/>
      </c>
      <c r="N1032" s="484"/>
      <c r="O1032" s="392" t="str">
        <f t="shared" si="196"/>
        <v/>
      </c>
      <c r="P1032" s="392" t="str">
        <f>IF(Y1032="","",VLOOKUP(G1032,'Danh mục CODE'!$D$2:$I$1880,5,0))</f>
        <v/>
      </c>
      <c r="Q1032" s="484"/>
      <c r="R1032" s="392" t="str">
        <f t="shared" si="197"/>
        <v/>
      </c>
      <c r="S1032" s="394" t="e">
        <f t="shared" si="198"/>
        <v>#VALUE!</v>
      </c>
      <c r="T1032" s="394" t="str">
        <f t="shared" si="187"/>
        <v/>
      </c>
      <c r="U1032" s="394" t="str">
        <f t="shared" si="188"/>
        <v/>
      </c>
      <c r="V1032" s="424" t="str">
        <f t="shared" si="199"/>
        <v/>
      </c>
      <c r="W1032" s="21"/>
      <c r="X1032" s="515"/>
      <c r="Y1032" s="515"/>
      <c r="Z1032" s="513"/>
      <c r="AA1032" s="514"/>
    </row>
    <row r="1033" spans="1:27">
      <c r="A1033" s="50">
        <f t="shared" si="189"/>
        <v>1028</v>
      </c>
      <c r="B1033" s="580"/>
      <c r="C1033" s="23" t="s">
        <v>742</v>
      </c>
      <c r="D1033" s="489"/>
      <c r="E1033" s="318" t="str">
        <f>IF(G1033="","",VLOOKUP(G1033,'Danh mục CODE'!$D$2:$J$20064,7,0))</f>
        <v/>
      </c>
      <c r="F1033" s="28" t="str">
        <f>IF(E1033="","",VLOOKUP(E1033,'TONG HOP'!$E$8:$W$1883,19,0))</f>
        <v/>
      </c>
      <c r="G1033" s="315"/>
      <c r="H1033" s="226" t="str">
        <f>IF(E1033="","",VLOOKUP(G1033,'TONG HOP'!$C$8:$E$799,2,0))</f>
        <v/>
      </c>
      <c r="I1033" s="226" t="str">
        <f>IF(B1033="","",VLOOKUP(G1033,'TONG HOP'!$C$8:$F$799,4,0))</f>
        <v/>
      </c>
      <c r="J1033" s="63" t="str">
        <f t="shared" si="200"/>
        <v/>
      </c>
      <c r="K1033" s="63" t="str">
        <f t="shared" si="201"/>
        <v/>
      </c>
      <c r="L1033" s="63">
        <f t="shared" si="195"/>
        <v>0</v>
      </c>
      <c r="M1033" s="392" t="str">
        <f>IF(Y1033="","",VLOOKUP(G1033,'Danh mục CODE'!$D$2:$I$1880,4,0))</f>
        <v/>
      </c>
      <c r="N1033" s="484"/>
      <c r="O1033" s="392" t="str">
        <f t="shared" si="196"/>
        <v/>
      </c>
      <c r="P1033" s="392" t="str">
        <f>IF(Y1033="","",VLOOKUP(G1033,'Danh mục CODE'!$D$2:$I$1880,5,0))</f>
        <v/>
      </c>
      <c r="Q1033" s="484"/>
      <c r="R1033" s="392" t="str">
        <f t="shared" si="197"/>
        <v/>
      </c>
      <c r="S1033" s="394" t="e">
        <f t="shared" si="198"/>
        <v>#VALUE!</v>
      </c>
      <c r="T1033" s="394" t="str">
        <f t="shared" ref="T1033:T1096" si="202">IF(X1033="","",IF(Q1033&lt;P1033,K1033*Q1033,K1033*P1033))</f>
        <v/>
      </c>
      <c r="U1033" s="394" t="str">
        <f t="shared" ref="U1033:U1096" si="203">IF(X1033="","",K1033*R1033)</f>
        <v/>
      </c>
      <c r="V1033" s="424" t="str">
        <f t="shared" si="199"/>
        <v/>
      </c>
      <c r="W1033" s="21"/>
      <c r="X1033" s="515"/>
      <c r="Y1033" s="515"/>
      <c r="Z1033" s="513"/>
      <c r="AA1033" s="514"/>
    </row>
    <row r="1034" spans="1:27">
      <c r="A1034" s="50">
        <f t="shared" si="189"/>
        <v>1029</v>
      </c>
      <c r="B1034" s="580"/>
      <c r="C1034" s="23" t="s">
        <v>742</v>
      </c>
      <c r="D1034" s="489"/>
      <c r="E1034" s="318" t="str">
        <f>IF(G1034="","",VLOOKUP(G1034,'Danh mục CODE'!$D$2:$J$20064,7,0))</f>
        <v/>
      </c>
      <c r="F1034" s="28" t="str">
        <f>IF(E1034="","",VLOOKUP(E1034,'TONG HOP'!$E$8:$W$1883,19,0))</f>
        <v/>
      </c>
      <c r="G1034" s="315"/>
      <c r="H1034" s="226" t="str">
        <f>IF(E1034="","",VLOOKUP(G1034,'TONG HOP'!$C$8:$E$799,2,0))</f>
        <v/>
      </c>
      <c r="I1034" s="226" t="str">
        <f>IF(B1034="","",VLOOKUP(G1034,'TONG HOP'!$C$8:$F$799,4,0))</f>
        <v/>
      </c>
      <c r="J1034" s="63" t="str">
        <f t="shared" si="200"/>
        <v/>
      </c>
      <c r="K1034" s="63" t="str">
        <f t="shared" si="201"/>
        <v/>
      </c>
      <c r="L1034" s="63">
        <f t="shared" si="195"/>
        <v>0</v>
      </c>
      <c r="M1034" s="392" t="str">
        <f>IF(Y1034="","",VLOOKUP(G1034,'Danh mục CODE'!$D$2:$I$1880,4,0))</f>
        <v/>
      </c>
      <c r="N1034" s="484"/>
      <c r="O1034" s="392" t="str">
        <f t="shared" si="196"/>
        <v/>
      </c>
      <c r="P1034" s="392" t="str">
        <f>IF(Y1034="","",VLOOKUP(G1034,'Danh mục CODE'!$D$2:$I$1880,5,0))</f>
        <v/>
      </c>
      <c r="Q1034" s="484"/>
      <c r="R1034" s="392" t="str">
        <f t="shared" si="197"/>
        <v/>
      </c>
      <c r="S1034" s="394" t="e">
        <f t="shared" si="198"/>
        <v>#VALUE!</v>
      </c>
      <c r="T1034" s="394" t="str">
        <f t="shared" si="202"/>
        <v/>
      </c>
      <c r="U1034" s="394" t="str">
        <f t="shared" si="203"/>
        <v/>
      </c>
      <c r="V1034" s="424" t="str">
        <f t="shared" si="199"/>
        <v/>
      </c>
      <c r="W1034" s="21"/>
      <c r="X1034" s="515"/>
      <c r="Y1034" s="515"/>
      <c r="Z1034" s="513"/>
      <c r="AA1034" s="514"/>
    </row>
    <row r="1035" spans="1:27">
      <c r="A1035" s="50">
        <f t="shared" si="189"/>
        <v>1030</v>
      </c>
      <c r="B1035" s="580"/>
      <c r="C1035" s="23" t="s">
        <v>742</v>
      </c>
      <c r="D1035" s="489"/>
      <c r="E1035" s="318" t="str">
        <f>IF(G1035="","",VLOOKUP(G1035,'Danh mục CODE'!$D$2:$J$20064,7,0))</f>
        <v/>
      </c>
      <c r="F1035" s="28" t="str">
        <f>IF(E1035="","",VLOOKUP(E1035,'TONG HOP'!$E$8:$W$1883,19,0))</f>
        <v/>
      </c>
      <c r="G1035" s="315"/>
      <c r="H1035" s="226" t="str">
        <f>IF(E1035="","",VLOOKUP(G1035,'TONG HOP'!$C$8:$E$799,2,0))</f>
        <v/>
      </c>
      <c r="I1035" s="226" t="str">
        <f>IF(B1035="","",VLOOKUP(G1035,'TONG HOP'!$C$8:$F$799,4,0))</f>
        <v/>
      </c>
      <c r="J1035" s="63" t="str">
        <f t="shared" si="200"/>
        <v/>
      </c>
      <c r="K1035" s="63" t="str">
        <f t="shared" si="201"/>
        <v/>
      </c>
      <c r="L1035" s="63">
        <f t="shared" si="195"/>
        <v>0</v>
      </c>
      <c r="M1035" s="392" t="str">
        <f>IF(Y1035="","",VLOOKUP(G1035,'Danh mục CODE'!$D$2:$I$1880,4,0))</f>
        <v/>
      </c>
      <c r="N1035" s="484"/>
      <c r="O1035" s="392" t="str">
        <f t="shared" si="196"/>
        <v/>
      </c>
      <c r="P1035" s="392" t="str">
        <f>IF(Y1035="","",VLOOKUP(G1035,'Danh mục CODE'!$D$2:$I$1880,5,0))</f>
        <v/>
      </c>
      <c r="Q1035" s="484"/>
      <c r="R1035" s="392" t="str">
        <f t="shared" si="197"/>
        <v/>
      </c>
      <c r="S1035" s="394" t="e">
        <f t="shared" si="198"/>
        <v>#VALUE!</v>
      </c>
      <c r="T1035" s="394" t="str">
        <f t="shared" si="202"/>
        <v/>
      </c>
      <c r="U1035" s="394" t="str">
        <f t="shared" si="203"/>
        <v/>
      </c>
      <c r="V1035" s="424" t="str">
        <f t="shared" si="199"/>
        <v/>
      </c>
      <c r="W1035" s="21"/>
      <c r="X1035" s="515"/>
      <c r="Y1035" s="515"/>
      <c r="Z1035" s="513"/>
      <c r="AA1035" s="514"/>
    </row>
    <row r="1036" spans="1:27">
      <c r="A1036" s="50">
        <f t="shared" si="189"/>
        <v>1031</v>
      </c>
      <c r="B1036" s="580"/>
      <c r="C1036" s="23" t="s">
        <v>742</v>
      </c>
      <c r="D1036" s="489"/>
      <c r="E1036" s="318" t="str">
        <f>IF(G1036="","",VLOOKUP(G1036,'Danh mục CODE'!$D$2:$J$20064,7,0))</f>
        <v/>
      </c>
      <c r="F1036" s="28" t="str">
        <f>IF(E1036="","",VLOOKUP(E1036,'TONG HOP'!$E$8:$W$1883,19,0))</f>
        <v/>
      </c>
      <c r="G1036" s="17"/>
      <c r="H1036" s="226" t="str">
        <f>IF(E1036="","",VLOOKUP(G1036,'TONG HOP'!$C$8:$E$799,2,0))</f>
        <v/>
      </c>
      <c r="I1036" s="226" t="str">
        <f>IF(B1036="","",VLOOKUP(G1036,'TONG HOP'!$C$8:$F$799,4,0))</f>
        <v/>
      </c>
      <c r="J1036" s="63" t="str">
        <f t="shared" si="200"/>
        <v/>
      </c>
      <c r="K1036" s="63" t="str">
        <f t="shared" si="201"/>
        <v/>
      </c>
      <c r="L1036" s="63">
        <f t="shared" si="195"/>
        <v>0</v>
      </c>
      <c r="M1036" s="392" t="str">
        <f>IF(Y1036="","",VLOOKUP(G1036,'Danh mục CODE'!$D$2:$I$1880,4,0))</f>
        <v/>
      </c>
      <c r="N1036" s="484"/>
      <c r="O1036" s="392" t="str">
        <f t="shared" si="196"/>
        <v/>
      </c>
      <c r="P1036" s="392" t="str">
        <f>IF(Y1036="","",VLOOKUP(G1036,'Danh mục CODE'!$D$2:$I$1880,5,0))</f>
        <v/>
      </c>
      <c r="Q1036" s="484"/>
      <c r="R1036" s="392" t="str">
        <f t="shared" si="197"/>
        <v/>
      </c>
      <c r="S1036" s="394" t="e">
        <f t="shared" si="198"/>
        <v>#VALUE!</v>
      </c>
      <c r="T1036" s="394" t="str">
        <f t="shared" si="202"/>
        <v/>
      </c>
      <c r="U1036" s="394" t="str">
        <f t="shared" si="203"/>
        <v/>
      </c>
      <c r="V1036" s="424" t="str">
        <f t="shared" si="199"/>
        <v/>
      </c>
      <c r="W1036" s="21"/>
      <c r="X1036" s="515"/>
      <c r="Y1036" s="515"/>
      <c r="Z1036" s="513"/>
      <c r="AA1036" s="514"/>
    </row>
    <row r="1037" spans="1:27">
      <c r="A1037" s="50">
        <f t="shared" si="189"/>
        <v>1032</v>
      </c>
      <c r="B1037" s="580"/>
      <c r="C1037" s="23" t="s">
        <v>742</v>
      </c>
      <c r="D1037" s="489"/>
      <c r="E1037" s="318" t="str">
        <f>IF(G1037="","",VLOOKUP(G1037,'Danh mục CODE'!$D$2:$J$20064,7,0))</f>
        <v/>
      </c>
      <c r="F1037" s="28" t="str">
        <f>IF(E1037="","",VLOOKUP(E1037,'TONG HOP'!$E$8:$W$1883,19,0))</f>
        <v/>
      </c>
      <c r="G1037" s="315"/>
      <c r="H1037" s="226" t="str">
        <f>IF(E1037="","",VLOOKUP(G1037,'TONG HOP'!$C$8:$E$799,2,0))</f>
        <v/>
      </c>
      <c r="I1037" s="226" t="str">
        <f>IF(B1037="","",VLOOKUP(G1037,'TONG HOP'!$C$8:$F$799,4,0))</f>
        <v/>
      </c>
      <c r="J1037" s="63" t="str">
        <f t="shared" si="200"/>
        <v/>
      </c>
      <c r="K1037" s="63" t="str">
        <f t="shared" si="201"/>
        <v/>
      </c>
      <c r="L1037" s="63">
        <f t="shared" si="195"/>
        <v>0</v>
      </c>
      <c r="M1037" s="392" t="str">
        <f>IF(Y1037="","",VLOOKUP(G1037,'Danh mục CODE'!$D$2:$I$1880,4,0))</f>
        <v/>
      </c>
      <c r="N1037" s="484"/>
      <c r="O1037" s="392" t="str">
        <f t="shared" si="196"/>
        <v/>
      </c>
      <c r="P1037" s="392" t="str">
        <f>IF(Y1037="","",VLOOKUP(G1037,'Danh mục CODE'!$D$2:$I$1880,5,0))</f>
        <v/>
      </c>
      <c r="Q1037" s="484"/>
      <c r="R1037" s="392" t="str">
        <f t="shared" si="197"/>
        <v/>
      </c>
      <c r="S1037" s="394" t="e">
        <f t="shared" si="198"/>
        <v>#VALUE!</v>
      </c>
      <c r="T1037" s="394" t="str">
        <f t="shared" si="202"/>
        <v/>
      </c>
      <c r="U1037" s="394" t="str">
        <f t="shared" si="203"/>
        <v/>
      </c>
      <c r="V1037" s="424" t="str">
        <f t="shared" si="199"/>
        <v/>
      </c>
      <c r="W1037" s="21"/>
      <c r="X1037" s="515"/>
      <c r="Y1037" s="515"/>
      <c r="Z1037" s="513"/>
      <c r="AA1037" s="514"/>
    </row>
    <row r="1038" spans="1:27">
      <c r="A1038" s="50">
        <f t="shared" si="189"/>
        <v>1033</v>
      </c>
      <c r="B1038" s="580"/>
      <c r="C1038" s="23" t="s">
        <v>742</v>
      </c>
      <c r="D1038" s="489"/>
      <c r="E1038" s="318" t="str">
        <f>IF(G1038="","",VLOOKUP(G1038,'Danh mục CODE'!$D$2:$J$20064,7,0))</f>
        <v/>
      </c>
      <c r="F1038" s="28" t="str">
        <f>IF(E1038="","",VLOOKUP(E1038,'TONG HOP'!$E$8:$W$1883,19,0))</f>
        <v/>
      </c>
      <c r="G1038" s="315"/>
      <c r="H1038" s="226" t="str">
        <f>IF(E1038="","",VLOOKUP(G1038,'TONG HOP'!$C$8:$E$799,2,0))</f>
        <v/>
      </c>
      <c r="I1038" s="226" t="str">
        <f>IF(B1038="","",VLOOKUP(G1038,'TONG HOP'!$C$8:$F$799,4,0))</f>
        <v/>
      </c>
      <c r="J1038" s="63" t="str">
        <f t="shared" si="200"/>
        <v/>
      </c>
      <c r="K1038" s="63" t="str">
        <f t="shared" si="201"/>
        <v/>
      </c>
      <c r="L1038" s="63">
        <f t="shared" si="195"/>
        <v>0</v>
      </c>
      <c r="M1038" s="392" t="str">
        <f>IF(Y1038="","",VLOOKUP(G1038,'Danh mục CODE'!$D$2:$I$1880,4,0))</f>
        <v/>
      </c>
      <c r="N1038" s="484"/>
      <c r="O1038" s="392" t="str">
        <f t="shared" si="196"/>
        <v/>
      </c>
      <c r="P1038" s="392" t="str">
        <f>IF(Y1038="","",VLOOKUP(G1038,'Danh mục CODE'!$D$2:$I$1880,5,0))</f>
        <v/>
      </c>
      <c r="Q1038" s="484"/>
      <c r="R1038" s="392" t="str">
        <f t="shared" si="197"/>
        <v/>
      </c>
      <c r="S1038" s="394" t="e">
        <f t="shared" si="198"/>
        <v>#VALUE!</v>
      </c>
      <c r="T1038" s="394" t="str">
        <f t="shared" si="202"/>
        <v/>
      </c>
      <c r="U1038" s="394" t="str">
        <f t="shared" si="203"/>
        <v/>
      </c>
      <c r="V1038" s="424" t="str">
        <f t="shared" si="199"/>
        <v/>
      </c>
      <c r="W1038" s="21"/>
      <c r="X1038" s="515"/>
      <c r="Y1038" s="515"/>
      <c r="Z1038" s="513"/>
      <c r="AA1038" s="514"/>
    </row>
    <row r="1039" spans="1:27">
      <c r="A1039" s="50">
        <f t="shared" si="189"/>
        <v>1034</v>
      </c>
      <c r="B1039" s="580"/>
      <c r="C1039" s="23" t="s">
        <v>742</v>
      </c>
      <c r="D1039" s="489"/>
      <c r="E1039" s="318" t="str">
        <f>IF(G1039="","",VLOOKUP(G1039,'Danh mục CODE'!$D$2:$J$20064,7,0))</f>
        <v/>
      </c>
      <c r="F1039" s="28" t="str">
        <f>IF(E1039="","",VLOOKUP(E1039,'TONG HOP'!$E$8:$W$1883,19,0))</f>
        <v/>
      </c>
      <c r="G1039" s="315"/>
      <c r="H1039" s="226" t="str">
        <f>IF(E1039="","",VLOOKUP(G1039,'TONG HOP'!$C$8:$E$799,2,0))</f>
        <v/>
      </c>
      <c r="I1039" s="226" t="str">
        <f>IF(B1039="","",VLOOKUP(G1039,'TONG HOP'!$C$8:$F$799,4,0))</f>
        <v/>
      </c>
      <c r="J1039" s="63" t="str">
        <f t="shared" si="200"/>
        <v/>
      </c>
      <c r="K1039" s="63" t="str">
        <f t="shared" si="201"/>
        <v/>
      </c>
      <c r="L1039" s="63">
        <f t="shared" si="195"/>
        <v>0</v>
      </c>
      <c r="M1039" s="392" t="str">
        <f>IF(Y1039="","",VLOOKUP(G1039,'Danh mục CODE'!$D$2:$I$1880,4,0))</f>
        <v/>
      </c>
      <c r="N1039" s="484"/>
      <c r="O1039" s="392" t="str">
        <f t="shared" si="196"/>
        <v/>
      </c>
      <c r="P1039" s="392" t="str">
        <f>IF(Y1039="","",VLOOKUP(G1039,'Danh mục CODE'!$D$2:$I$1880,5,0))</f>
        <v/>
      </c>
      <c r="Q1039" s="484"/>
      <c r="R1039" s="392" t="str">
        <f t="shared" si="197"/>
        <v/>
      </c>
      <c r="S1039" s="394" t="e">
        <f t="shared" si="198"/>
        <v>#VALUE!</v>
      </c>
      <c r="T1039" s="394" t="str">
        <f t="shared" si="202"/>
        <v/>
      </c>
      <c r="U1039" s="394" t="str">
        <f t="shared" si="203"/>
        <v/>
      </c>
      <c r="V1039" s="424" t="str">
        <f t="shared" si="199"/>
        <v/>
      </c>
      <c r="W1039" s="21"/>
      <c r="X1039" s="515"/>
      <c r="Y1039" s="515"/>
      <c r="Z1039" s="513"/>
      <c r="AA1039" s="514"/>
    </row>
    <row r="1040" spans="1:27">
      <c r="A1040" s="50">
        <f t="shared" si="189"/>
        <v>1035</v>
      </c>
      <c r="B1040" s="580"/>
      <c r="C1040" s="23" t="s">
        <v>742</v>
      </c>
      <c r="D1040" s="489"/>
      <c r="E1040" s="318" t="str">
        <f>IF(G1040="","",VLOOKUP(G1040,'Danh mục CODE'!$D$2:$J$20064,7,0))</f>
        <v/>
      </c>
      <c r="F1040" s="28" t="str">
        <f>IF(E1040="","",VLOOKUP(E1040,'TONG HOP'!$E$8:$W$1883,19,0))</f>
        <v/>
      </c>
      <c r="G1040" s="315"/>
      <c r="H1040" s="226" t="str">
        <f>IF(E1040="","",VLOOKUP(G1040,'TONG HOP'!$C$8:$E$799,2,0))</f>
        <v/>
      </c>
      <c r="I1040" s="226" t="str">
        <f>IF(B1040="","",VLOOKUP(G1040,'TONG HOP'!$C$8:$F$799,4,0))</f>
        <v/>
      </c>
      <c r="J1040" s="63" t="str">
        <f t="shared" si="200"/>
        <v/>
      </c>
      <c r="K1040" s="63" t="str">
        <f t="shared" si="201"/>
        <v/>
      </c>
      <c r="L1040" s="63">
        <f t="shared" si="195"/>
        <v>0</v>
      </c>
      <c r="M1040" s="392" t="str">
        <f>IF(Y1040="","",VLOOKUP(G1040,'Danh mục CODE'!$D$2:$I$1880,4,0))</f>
        <v/>
      </c>
      <c r="N1040" s="484"/>
      <c r="O1040" s="392" t="str">
        <f t="shared" si="196"/>
        <v/>
      </c>
      <c r="P1040" s="392" t="str">
        <f>IF(Y1040="","",VLOOKUP(G1040,'Danh mục CODE'!$D$2:$I$1880,5,0))</f>
        <v/>
      </c>
      <c r="Q1040" s="484"/>
      <c r="R1040" s="392" t="str">
        <f t="shared" si="197"/>
        <v/>
      </c>
      <c r="S1040" s="394" t="e">
        <f t="shared" si="198"/>
        <v>#VALUE!</v>
      </c>
      <c r="T1040" s="394" t="str">
        <f t="shared" si="202"/>
        <v/>
      </c>
      <c r="U1040" s="394" t="str">
        <f t="shared" si="203"/>
        <v/>
      </c>
      <c r="V1040" s="424" t="str">
        <f t="shared" si="199"/>
        <v/>
      </c>
      <c r="W1040" s="21"/>
      <c r="X1040" s="515"/>
      <c r="Y1040" s="515"/>
      <c r="Z1040" s="513"/>
      <c r="AA1040" s="514"/>
    </row>
    <row r="1041" spans="1:27">
      <c r="A1041" s="50">
        <f t="shared" si="189"/>
        <v>1036</v>
      </c>
      <c r="B1041" s="580"/>
      <c r="C1041" s="23" t="s">
        <v>742</v>
      </c>
      <c r="D1041" s="489"/>
      <c r="E1041" s="318" t="str">
        <f>IF(G1041="","",VLOOKUP(G1041,'Danh mục CODE'!$D$2:$J$20064,7,0))</f>
        <v/>
      </c>
      <c r="F1041" s="28" t="str">
        <f>IF(E1041="","",VLOOKUP(E1041,'TONG HOP'!$E$8:$W$1883,19,0))</f>
        <v/>
      </c>
      <c r="G1041" s="315"/>
      <c r="H1041" s="226" t="str">
        <f>IF(E1041="","",VLOOKUP(G1041,'TONG HOP'!$C$8:$E$799,2,0))</f>
        <v/>
      </c>
      <c r="I1041" s="226" t="str">
        <f>IF(B1041="","",VLOOKUP(G1041,'TONG HOP'!$C$8:$F$799,4,0))</f>
        <v/>
      </c>
      <c r="J1041" s="63" t="str">
        <f t="shared" si="200"/>
        <v/>
      </c>
      <c r="K1041" s="63" t="str">
        <f t="shared" si="201"/>
        <v/>
      </c>
      <c r="L1041" s="63">
        <f t="shared" si="195"/>
        <v>0</v>
      </c>
      <c r="M1041" s="392" t="str">
        <f>IF(Y1041="","",VLOOKUP(G1041,'Danh mục CODE'!$D$2:$I$1880,4,0))</f>
        <v/>
      </c>
      <c r="N1041" s="484"/>
      <c r="O1041" s="392" t="str">
        <f t="shared" si="196"/>
        <v/>
      </c>
      <c r="P1041" s="392" t="str">
        <f>IF(Y1041="","",VLOOKUP(G1041,'Danh mục CODE'!$D$2:$I$1880,5,0))</f>
        <v/>
      </c>
      <c r="Q1041" s="484"/>
      <c r="R1041" s="392" t="str">
        <f t="shared" si="197"/>
        <v/>
      </c>
      <c r="S1041" s="394" t="e">
        <f t="shared" si="198"/>
        <v>#VALUE!</v>
      </c>
      <c r="T1041" s="394" t="str">
        <f t="shared" si="202"/>
        <v/>
      </c>
      <c r="U1041" s="394" t="str">
        <f t="shared" si="203"/>
        <v/>
      </c>
      <c r="V1041" s="424" t="str">
        <f t="shared" si="199"/>
        <v/>
      </c>
      <c r="W1041" s="21"/>
      <c r="X1041" s="515"/>
      <c r="Y1041" s="515"/>
      <c r="Z1041" s="513"/>
      <c r="AA1041" s="514"/>
    </row>
    <row r="1042" spans="1:27">
      <c r="A1042" s="50">
        <f t="shared" si="189"/>
        <v>1037</v>
      </c>
      <c r="B1042" s="580"/>
      <c r="C1042" s="23" t="s">
        <v>742</v>
      </c>
      <c r="D1042" s="489"/>
      <c r="E1042" s="318" t="str">
        <f>IF(G1042="","",VLOOKUP(G1042,'Danh mục CODE'!$D$2:$J$20064,7,0))</f>
        <v/>
      </c>
      <c r="F1042" s="28" t="str">
        <f>IF(E1042="","",VLOOKUP(E1042,'TONG HOP'!$E$8:$W$1883,19,0))</f>
        <v/>
      </c>
      <c r="G1042" s="315"/>
      <c r="H1042" s="226" t="str">
        <f>IF(E1042="","",VLOOKUP(G1042,'TONG HOP'!$C$8:$E$799,2,0))</f>
        <v/>
      </c>
      <c r="I1042" s="226" t="str">
        <f>IF(B1042="","",VLOOKUP(G1042,'TONG HOP'!$C$8:$F$799,4,0))</f>
        <v/>
      </c>
      <c r="J1042" s="63" t="str">
        <f t="shared" si="200"/>
        <v/>
      </c>
      <c r="K1042" s="63" t="str">
        <f t="shared" si="201"/>
        <v/>
      </c>
      <c r="L1042" s="63">
        <f t="shared" si="195"/>
        <v>0</v>
      </c>
      <c r="M1042" s="392" t="str">
        <f>IF(Y1042="","",VLOOKUP(G1042,'Danh mục CODE'!$D$2:$I$1880,4,0))</f>
        <v/>
      </c>
      <c r="N1042" s="484"/>
      <c r="O1042" s="392" t="str">
        <f t="shared" si="196"/>
        <v/>
      </c>
      <c r="P1042" s="392" t="str">
        <f>IF(Y1042="","",VLOOKUP(G1042,'Danh mục CODE'!$D$2:$I$1880,5,0))</f>
        <v/>
      </c>
      <c r="Q1042" s="484"/>
      <c r="R1042" s="392" t="str">
        <f t="shared" si="197"/>
        <v/>
      </c>
      <c r="S1042" s="394" t="e">
        <f t="shared" si="198"/>
        <v>#VALUE!</v>
      </c>
      <c r="T1042" s="394" t="str">
        <f t="shared" si="202"/>
        <v/>
      </c>
      <c r="U1042" s="394" t="str">
        <f t="shared" si="203"/>
        <v/>
      </c>
      <c r="V1042" s="424" t="str">
        <f t="shared" si="199"/>
        <v/>
      </c>
      <c r="W1042" s="21"/>
      <c r="X1042" s="515"/>
      <c r="Y1042" s="515"/>
      <c r="Z1042" s="513"/>
      <c r="AA1042" s="514"/>
    </row>
    <row r="1043" spans="1:27">
      <c r="A1043" s="50">
        <f t="shared" ref="A1043:A1106" si="204">A1042+1</f>
        <v>1038</v>
      </c>
      <c r="B1043" s="580"/>
      <c r="C1043" s="23" t="s">
        <v>742</v>
      </c>
      <c r="D1043" s="489"/>
      <c r="E1043" s="318" t="str">
        <f>IF(G1043="","",VLOOKUP(G1043,'Danh mục CODE'!$D$2:$J$20064,7,0))</f>
        <v/>
      </c>
      <c r="F1043" s="28" t="str">
        <f>IF(E1043="","",VLOOKUP(E1043,'TONG HOP'!$E$8:$W$1883,19,0))</f>
        <v/>
      </c>
      <c r="G1043" s="315"/>
      <c r="H1043" s="226" t="str">
        <f>IF(E1043="","",VLOOKUP(G1043,'TONG HOP'!$C$8:$E$799,2,0))</f>
        <v/>
      </c>
      <c r="I1043" s="226" t="str">
        <f>IF(B1043="","",VLOOKUP(G1043,'TONG HOP'!$C$8:$F$799,4,0))</f>
        <v/>
      </c>
      <c r="J1043" s="63" t="str">
        <f t="shared" si="200"/>
        <v/>
      </c>
      <c r="K1043" s="63" t="str">
        <f t="shared" si="201"/>
        <v/>
      </c>
      <c r="L1043" s="63">
        <f t="shared" si="195"/>
        <v>0</v>
      </c>
      <c r="M1043" s="392" t="str">
        <f>IF(Y1043="","",VLOOKUP(G1043,'Danh mục CODE'!$D$2:$I$1880,4,0))</f>
        <v/>
      </c>
      <c r="N1043" s="484"/>
      <c r="O1043" s="392" t="str">
        <f t="shared" si="196"/>
        <v/>
      </c>
      <c r="P1043" s="392" t="str">
        <f>IF(Y1043="","",VLOOKUP(G1043,'Danh mục CODE'!$D$2:$I$1880,5,0))</f>
        <v/>
      </c>
      <c r="Q1043" s="484"/>
      <c r="R1043" s="392" t="str">
        <f t="shared" si="197"/>
        <v/>
      </c>
      <c r="S1043" s="394" t="e">
        <f t="shared" si="198"/>
        <v>#VALUE!</v>
      </c>
      <c r="T1043" s="394" t="str">
        <f t="shared" si="202"/>
        <v/>
      </c>
      <c r="U1043" s="394" t="str">
        <f t="shared" si="203"/>
        <v/>
      </c>
      <c r="V1043" s="424" t="str">
        <f t="shared" si="199"/>
        <v/>
      </c>
      <c r="W1043" s="21"/>
      <c r="X1043" s="515"/>
      <c r="Y1043" s="515"/>
      <c r="Z1043" s="513"/>
      <c r="AA1043" s="514"/>
    </row>
    <row r="1044" spans="1:27">
      <c r="A1044" s="50">
        <f t="shared" si="204"/>
        <v>1039</v>
      </c>
      <c r="B1044" s="580"/>
      <c r="C1044" s="23" t="s">
        <v>742</v>
      </c>
      <c r="D1044" s="489"/>
      <c r="E1044" s="318" t="str">
        <f>IF(G1044="","",VLOOKUP(G1044,'Danh mục CODE'!$D$2:$J$20064,7,0))</f>
        <v/>
      </c>
      <c r="F1044" s="28" t="str">
        <f>IF(E1044="","",VLOOKUP(E1044,'TONG HOP'!$E$8:$W$1883,19,0))</f>
        <v/>
      </c>
      <c r="G1044" s="315"/>
      <c r="H1044" s="226" t="str">
        <f>IF(E1044="","",VLOOKUP(G1044,'TONG HOP'!$C$8:$E$799,2,0))</f>
        <v/>
      </c>
      <c r="I1044" s="226" t="str">
        <f>IF(B1044="","",VLOOKUP(G1044,'TONG HOP'!$C$8:$F$799,4,0))</f>
        <v/>
      </c>
      <c r="J1044" s="63" t="str">
        <f t="shared" si="200"/>
        <v/>
      </c>
      <c r="K1044" s="63" t="str">
        <f t="shared" si="201"/>
        <v/>
      </c>
      <c r="L1044" s="63">
        <f t="shared" si="195"/>
        <v>0</v>
      </c>
      <c r="M1044" s="392" t="str">
        <f>IF(Y1044="","",VLOOKUP(G1044,'Danh mục CODE'!$D$2:$I$1880,4,0))</f>
        <v/>
      </c>
      <c r="N1044" s="484"/>
      <c r="O1044" s="392" t="str">
        <f t="shared" si="196"/>
        <v/>
      </c>
      <c r="P1044" s="392" t="str">
        <f>IF(Y1044="","",VLOOKUP(G1044,'Danh mục CODE'!$D$2:$I$1880,5,0))</f>
        <v/>
      </c>
      <c r="Q1044" s="484"/>
      <c r="R1044" s="392" t="str">
        <f t="shared" si="197"/>
        <v/>
      </c>
      <c r="S1044" s="394" t="e">
        <f t="shared" si="198"/>
        <v>#VALUE!</v>
      </c>
      <c r="T1044" s="394" t="str">
        <f t="shared" si="202"/>
        <v/>
      </c>
      <c r="U1044" s="394" t="str">
        <f t="shared" si="203"/>
        <v/>
      </c>
      <c r="V1044" s="424" t="str">
        <f t="shared" si="199"/>
        <v/>
      </c>
      <c r="W1044" s="21"/>
      <c r="X1044" s="515"/>
      <c r="Y1044" s="515"/>
      <c r="Z1044" s="513"/>
      <c r="AA1044" s="514"/>
    </row>
    <row r="1045" spans="1:27">
      <c r="A1045" s="50">
        <f t="shared" si="204"/>
        <v>1040</v>
      </c>
      <c r="B1045" s="580"/>
      <c r="C1045" s="23" t="s">
        <v>742</v>
      </c>
      <c r="D1045" s="489"/>
      <c r="E1045" s="318" t="str">
        <f>IF(G1045="","",VLOOKUP(G1045,'Danh mục CODE'!$D$2:$J$20064,7,0))</f>
        <v/>
      </c>
      <c r="F1045" s="28" t="str">
        <f>IF(E1045="","",VLOOKUP(E1045,'TONG HOP'!$E$8:$W$1883,19,0))</f>
        <v/>
      </c>
      <c r="G1045" s="315"/>
      <c r="H1045" s="226" t="str">
        <f>IF(E1045="","",VLOOKUP(G1045,'TONG HOP'!$C$8:$E$799,2,0))</f>
        <v/>
      </c>
      <c r="I1045" s="226" t="str">
        <f>IF(B1045="","",VLOOKUP(G1045,'TONG HOP'!$C$8:$F$799,4,0))</f>
        <v/>
      </c>
      <c r="J1045" s="63" t="str">
        <f t="shared" si="200"/>
        <v/>
      </c>
      <c r="K1045" s="63" t="str">
        <f t="shared" si="201"/>
        <v/>
      </c>
      <c r="L1045" s="63">
        <f t="shared" si="195"/>
        <v>0</v>
      </c>
      <c r="M1045" s="392" t="str">
        <f>IF(Y1045="","",VLOOKUP(G1045,'Danh mục CODE'!$D$2:$I$1880,4,0))</f>
        <v/>
      </c>
      <c r="N1045" s="484"/>
      <c r="O1045" s="392" t="str">
        <f t="shared" si="196"/>
        <v/>
      </c>
      <c r="P1045" s="392" t="str">
        <f>IF(Y1045="","",VLOOKUP(G1045,'Danh mục CODE'!$D$2:$I$1880,5,0))</f>
        <v/>
      </c>
      <c r="Q1045" s="484"/>
      <c r="R1045" s="392" t="str">
        <f t="shared" si="197"/>
        <v/>
      </c>
      <c r="S1045" s="394" t="e">
        <f t="shared" si="198"/>
        <v>#VALUE!</v>
      </c>
      <c r="T1045" s="394" t="str">
        <f t="shared" si="202"/>
        <v/>
      </c>
      <c r="U1045" s="394" t="str">
        <f t="shared" si="203"/>
        <v/>
      </c>
      <c r="V1045" s="424" t="str">
        <f t="shared" si="199"/>
        <v/>
      </c>
      <c r="W1045" s="21"/>
      <c r="X1045" s="515"/>
      <c r="Y1045" s="515"/>
      <c r="Z1045" s="513"/>
      <c r="AA1045" s="514"/>
    </row>
    <row r="1046" spans="1:27">
      <c r="A1046" s="50">
        <f t="shared" si="204"/>
        <v>1041</v>
      </c>
      <c r="B1046" s="580"/>
      <c r="C1046" s="23" t="s">
        <v>742</v>
      </c>
      <c r="D1046" s="489"/>
      <c r="E1046" s="318" t="str">
        <f>IF(G1046="","",VLOOKUP(G1046,'Danh mục CODE'!$D$2:$J$20064,7,0))</f>
        <v/>
      </c>
      <c r="F1046" s="28" t="str">
        <f>IF(E1046="","",VLOOKUP(E1046,'TONG HOP'!$E$8:$W$1883,19,0))</f>
        <v/>
      </c>
      <c r="G1046" s="315"/>
      <c r="H1046" s="226" t="str">
        <f>IF(E1046="","",VLOOKUP(G1046,'TONG HOP'!$C$8:$E$799,2,0))</f>
        <v/>
      </c>
      <c r="I1046" s="226" t="str">
        <f>IF(B1046="","",VLOOKUP(G1046,'TONG HOP'!$C$8:$F$799,4,0))</f>
        <v/>
      </c>
      <c r="J1046" s="63" t="str">
        <f t="shared" si="200"/>
        <v/>
      </c>
      <c r="K1046" s="63" t="str">
        <f t="shared" si="201"/>
        <v/>
      </c>
      <c r="L1046" s="63">
        <f t="shared" si="195"/>
        <v>0</v>
      </c>
      <c r="M1046" s="392" t="str">
        <f>IF(Y1046="","",VLOOKUP(G1046,'Danh mục CODE'!$D$2:$I$1880,4,0))</f>
        <v/>
      </c>
      <c r="N1046" s="484"/>
      <c r="O1046" s="392" t="str">
        <f t="shared" si="196"/>
        <v/>
      </c>
      <c r="P1046" s="392" t="str">
        <f>IF(Y1046="","",VLOOKUP(G1046,'Danh mục CODE'!$D$2:$I$1880,5,0))</f>
        <v/>
      </c>
      <c r="Q1046" s="484"/>
      <c r="R1046" s="392" t="str">
        <f t="shared" si="197"/>
        <v/>
      </c>
      <c r="S1046" s="394" t="e">
        <f t="shared" si="198"/>
        <v>#VALUE!</v>
      </c>
      <c r="T1046" s="394" t="str">
        <f t="shared" si="202"/>
        <v/>
      </c>
      <c r="U1046" s="394" t="str">
        <f t="shared" si="203"/>
        <v/>
      </c>
      <c r="V1046" s="424" t="str">
        <f t="shared" si="199"/>
        <v/>
      </c>
      <c r="W1046" s="21"/>
      <c r="X1046" s="515"/>
      <c r="Y1046" s="515"/>
      <c r="Z1046" s="513"/>
      <c r="AA1046" s="514"/>
    </row>
    <row r="1047" spans="1:27">
      <c r="A1047" s="50">
        <f t="shared" si="204"/>
        <v>1042</v>
      </c>
      <c r="B1047" s="580"/>
      <c r="C1047" s="23" t="s">
        <v>742</v>
      </c>
      <c r="D1047" s="489"/>
      <c r="E1047" s="318" t="str">
        <f>IF(G1047="","",VLOOKUP(G1047,'Danh mục CODE'!$D$2:$J$20064,7,0))</f>
        <v/>
      </c>
      <c r="F1047" s="28" t="str">
        <f>IF(E1047="","",VLOOKUP(E1047,'TONG HOP'!$E$8:$W$1883,19,0))</f>
        <v/>
      </c>
      <c r="G1047" s="315"/>
      <c r="H1047" s="226" t="str">
        <f>IF(E1047="","",VLOOKUP(G1047,'TONG HOP'!$C$8:$E$799,2,0))</f>
        <v/>
      </c>
      <c r="I1047" s="226" t="str">
        <f>IF(B1047="","",VLOOKUP(G1047,'TONG HOP'!$C$8:$F$799,4,0))</f>
        <v/>
      </c>
      <c r="J1047" s="63" t="str">
        <f t="shared" si="200"/>
        <v/>
      </c>
      <c r="K1047" s="63" t="str">
        <f t="shared" si="201"/>
        <v/>
      </c>
      <c r="L1047" s="63">
        <f t="shared" si="195"/>
        <v>0</v>
      </c>
      <c r="M1047" s="392" t="str">
        <f>IF(Y1047="","",VLOOKUP(G1047,'Danh mục CODE'!$D$2:$I$1880,4,0))</f>
        <v/>
      </c>
      <c r="N1047" s="484"/>
      <c r="O1047" s="392" t="str">
        <f t="shared" si="196"/>
        <v/>
      </c>
      <c r="P1047" s="392" t="str">
        <f>IF(Y1047="","",VLOOKUP(G1047,'Danh mục CODE'!$D$2:$I$1880,5,0))</f>
        <v/>
      </c>
      <c r="Q1047" s="484"/>
      <c r="R1047" s="392" t="str">
        <f t="shared" si="197"/>
        <v/>
      </c>
      <c r="S1047" s="394" t="e">
        <f t="shared" si="198"/>
        <v>#VALUE!</v>
      </c>
      <c r="T1047" s="394" t="str">
        <f t="shared" si="202"/>
        <v/>
      </c>
      <c r="U1047" s="394" t="str">
        <f t="shared" si="203"/>
        <v/>
      </c>
      <c r="V1047" s="424" t="str">
        <f t="shared" si="199"/>
        <v/>
      </c>
      <c r="W1047" s="21"/>
      <c r="X1047" s="515"/>
      <c r="Y1047" s="515"/>
      <c r="Z1047" s="513"/>
      <c r="AA1047" s="514"/>
    </row>
    <row r="1048" spans="1:27">
      <c r="A1048" s="50">
        <f t="shared" si="204"/>
        <v>1043</v>
      </c>
      <c r="B1048" s="580"/>
      <c r="C1048" s="23" t="s">
        <v>742</v>
      </c>
      <c r="D1048" s="489"/>
      <c r="E1048" s="318" t="str">
        <f>IF(G1048="","",VLOOKUP(G1048,'Danh mục CODE'!$D$2:$J$20064,7,0))</f>
        <v/>
      </c>
      <c r="F1048" s="28" t="str">
        <f>IF(E1048="","",VLOOKUP(E1048,'TONG HOP'!$E$8:$W$1883,19,0))</f>
        <v/>
      </c>
      <c r="G1048" s="315"/>
      <c r="H1048" s="226" t="str">
        <f>IF(E1048="","",VLOOKUP(G1048,'TONG HOP'!$C$8:$E$799,2,0))</f>
        <v/>
      </c>
      <c r="I1048" s="226" t="str">
        <f>IF(B1048="","",VLOOKUP(G1048,'TONG HOP'!$C$8:$F$799,4,0))</f>
        <v/>
      </c>
      <c r="J1048" s="63" t="str">
        <f t="shared" si="200"/>
        <v/>
      </c>
      <c r="K1048" s="63" t="str">
        <f t="shared" si="201"/>
        <v/>
      </c>
      <c r="L1048" s="63">
        <f t="shared" si="195"/>
        <v>0</v>
      </c>
      <c r="M1048" s="392" t="str">
        <f>IF(Y1048="","",VLOOKUP(G1048,'Danh mục CODE'!$D$2:$I$1880,4,0))</f>
        <v/>
      </c>
      <c r="N1048" s="484"/>
      <c r="O1048" s="392" t="str">
        <f t="shared" si="196"/>
        <v/>
      </c>
      <c r="P1048" s="392" t="str">
        <f>IF(Y1048="","",VLOOKUP(G1048,'Danh mục CODE'!$D$2:$I$1880,5,0))</f>
        <v/>
      </c>
      <c r="Q1048" s="484"/>
      <c r="R1048" s="392" t="str">
        <f t="shared" si="197"/>
        <v/>
      </c>
      <c r="S1048" s="394" t="e">
        <f t="shared" si="198"/>
        <v>#VALUE!</v>
      </c>
      <c r="T1048" s="394" t="str">
        <f t="shared" si="202"/>
        <v/>
      </c>
      <c r="U1048" s="394" t="str">
        <f t="shared" si="203"/>
        <v/>
      </c>
      <c r="V1048" s="424" t="str">
        <f t="shared" si="199"/>
        <v/>
      </c>
      <c r="W1048" s="21"/>
      <c r="X1048" s="515"/>
      <c r="Y1048" s="515"/>
      <c r="Z1048" s="513"/>
      <c r="AA1048" s="514"/>
    </row>
    <row r="1049" spans="1:27">
      <c r="A1049" s="50">
        <f t="shared" si="204"/>
        <v>1044</v>
      </c>
      <c r="B1049" s="580"/>
      <c r="C1049" s="23" t="s">
        <v>742</v>
      </c>
      <c r="D1049" s="489"/>
      <c r="E1049" s="318" t="str">
        <f>IF(G1049="","",VLOOKUP(G1049,'Danh mục CODE'!$D$2:$J$20064,7,0))</f>
        <v/>
      </c>
      <c r="F1049" s="28" t="str">
        <f>IF(E1049="","",VLOOKUP(E1049,'TONG HOP'!$E$8:$W$1883,19,0))</f>
        <v/>
      </c>
      <c r="G1049" s="315"/>
      <c r="H1049" s="226" t="str">
        <f>IF(E1049="","",VLOOKUP(G1049,'TONG HOP'!$C$8:$E$799,2,0))</f>
        <v/>
      </c>
      <c r="I1049" s="226" t="str">
        <f>IF(B1049="","",VLOOKUP(G1049,'TONG HOP'!$C$8:$F$799,4,0))</f>
        <v/>
      </c>
      <c r="J1049" s="63" t="str">
        <f t="shared" si="200"/>
        <v/>
      </c>
      <c r="K1049" s="63" t="str">
        <f t="shared" si="201"/>
        <v/>
      </c>
      <c r="L1049" s="63">
        <f t="shared" si="195"/>
        <v>0</v>
      </c>
      <c r="M1049" s="392" t="str">
        <f>IF(Y1049="","",VLOOKUP(G1049,'Danh mục CODE'!$D$2:$I$1880,4,0))</f>
        <v/>
      </c>
      <c r="N1049" s="484"/>
      <c r="O1049" s="392" t="str">
        <f t="shared" si="196"/>
        <v/>
      </c>
      <c r="P1049" s="392" t="str">
        <f>IF(Y1049="","",VLOOKUP(G1049,'Danh mục CODE'!$D$2:$I$1880,5,0))</f>
        <v/>
      </c>
      <c r="Q1049" s="392"/>
      <c r="R1049" s="392" t="str">
        <f t="shared" si="197"/>
        <v/>
      </c>
      <c r="S1049" s="394" t="e">
        <f t="shared" si="198"/>
        <v>#VALUE!</v>
      </c>
      <c r="T1049" s="394" t="str">
        <f t="shared" si="202"/>
        <v/>
      </c>
      <c r="U1049" s="394" t="str">
        <f t="shared" si="203"/>
        <v/>
      </c>
      <c r="V1049" s="424" t="str">
        <f t="shared" si="199"/>
        <v/>
      </c>
      <c r="W1049" s="21"/>
      <c r="X1049" s="515"/>
      <c r="Y1049" s="515"/>
      <c r="Z1049" s="513"/>
      <c r="AA1049" s="514"/>
    </row>
    <row r="1050" spans="1:27">
      <c r="A1050" s="50">
        <f t="shared" si="204"/>
        <v>1045</v>
      </c>
      <c r="B1050" s="580"/>
      <c r="C1050" s="23" t="s">
        <v>742</v>
      </c>
      <c r="D1050" s="489"/>
      <c r="E1050" s="318" t="str">
        <f>IF(G1050="","",VLOOKUP(G1050,'Danh mục CODE'!$D$2:$J$20064,7,0))</f>
        <v/>
      </c>
      <c r="F1050" s="28" t="str">
        <f>IF(E1050="","",VLOOKUP(E1050,'TONG HOP'!$E$8:$W$1883,19,0))</f>
        <v/>
      </c>
      <c r="G1050" s="315"/>
      <c r="H1050" s="226" t="str">
        <f>IF(E1050="","",VLOOKUP(G1050,'TONG HOP'!$C$8:$E$799,2,0))</f>
        <v/>
      </c>
      <c r="I1050" s="226" t="str">
        <f>IF(B1050="","",VLOOKUP(G1050,'TONG HOP'!$C$8:$F$799,4,0))</f>
        <v/>
      </c>
      <c r="J1050" s="63" t="str">
        <f t="shared" si="200"/>
        <v/>
      </c>
      <c r="K1050" s="63" t="str">
        <f t="shared" si="201"/>
        <v/>
      </c>
      <c r="L1050" s="63">
        <f t="shared" si="195"/>
        <v>0</v>
      </c>
      <c r="M1050" s="392" t="str">
        <f>IF(Y1050="","",VLOOKUP(G1050,'Danh mục CODE'!$D$2:$I$1880,4,0))</f>
        <v/>
      </c>
      <c r="N1050" s="484"/>
      <c r="O1050" s="392" t="str">
        <f t="shared" si="196"/>
        <v/>
      </c>
      <c r="P1050" s="392" t="str">
        <f>IF(Y1050="","",VLOOKUP(G1050,'Danh mục CODE'!$D$2:$I$1880,5,0))</f>
        <v/>
      </c>
      <c r="Q1050" s="392"/>
      <c r="R1050" s="392" t="str">
        <f t="shared" si="197"/>
        <v/>
      </c>
      <c r="S1050" s="394" t="e">
        <f t="shared" si="198"/>
        <v>#VALUE!</v>
      </c>
      <c r="T1050" s="394" t="str">
        <f t="shared" si="202"/>
        <v/>
      </c>
      <c r="U1050" s="394" t="str">
        <f t="shared" si="203"/>
        <v/>
      </c>
      <c r="V1050" s="424" t="str">
        <f t="shared" si="199"/>
        <v/>
      </c>
      <c r="W1050" s="21"/>
      <c r="X1050" s="515"/>
      <c r="Y1050" s="515"/>
      <c r="Z1050" s="513"/>
      <c r="AA1050" s="514"/>
    </row>
    <row r="1051" spans="1:27">
      <c r="A1051" s="50">
        <f t="shared" si="204"/>
        <v>1046</v>
      </c>
      <c r="B1051" s="580"/>
      <c r="C1051" s="23" t="s">
        <v>742</v>
      </c>
      <c r="D1051" s="489"/>
      <c r="E1051" s="318" t="str">
        <f>IF(G1051="","",VLOOKUP(G1051,'Danh mục CODE'!$D$2:$J$20064,7,0))</f>
        <v/>
      </c>
      <c r="F1051" s="28" t="str">
        <f>IF(E1051="","",VLOOKUP(E1051,'TONG HOP'!$E$8:$W$1883,19,0))</f>
        <v/>
      </c>
      <c r="G1051" s="315"/>
      <c r="H1051" s="226" t="str">
        <f>IF(E1051="","",VLOOKUP(G1051,'TONG HOP'!$C$8:$E$799,2,0))</f>
        <v/>
      </c>
      <c r="I1051" s="226" t="str">
        <f>IF(B1051="","",VLOOKUP(G1051,'TONG HOP'!$C$8:$F$799,4,0))</f>
        <v/>
      </c>
      <c r="J1051" s="63" t="str">
        <f t="shared" si="200"/>
        <v/>
      </c>
      <c r="K1051" s="63" t="str">
        <f t="shared" si="201"/>
        <v/>
      </c>
      <c r="L1051" s="63">
        <f t="shared" si="195"/>
        <v>0</v>
      </c>
      <c r="M1051" s="392" t="str">
        <f>IF(Y1051="","",VLOOKUP(G1051,'Danh mục CODE'!$D$2:$I$1880,4,0))</f>
        <v/>
      </c>
      <c r="N1051" s="484"/>
      <c r="O1051" s="392" t="str">
        <f t="shared" si="196"/>
        <v/>
      </c>
      <c r="P1051" s="392" t="str">
        <f>IF(Y1051="","",VLOOKUP(G1051,'Danh mục CODE'!$D$2:$I$1880,5,0))</f>
        <v/>
      </c>
      <c r="Q1051" s="392"/>
      <c r="R1051" s="392" t="str">
        <f t="shared" si="197"/>
        <v/>
      </c>
      <c r="S1051" s="394" t="e">
        <f t="shared" si="198"/>
        <v>#VALUE!</v>
      </c>
      <c r="T1051" s="394" t="str">
        <f t="shared" si="202"/>
        <v/>
      </c>
      <c r="U1051" s="394" t="str">
        <f t="shared" si="203"/>
        <v/>
      </c>
      <c r="V1051" s="424" t="str">
        <f t="shared" si="199"/>
        <v/>
      </c>
      <c r="W1051" s="21"/>
      <c r="X1051" s="515"/>
      <c r="Y1051" s="515"/>
      <c r="Z1051" s="513"/>
      <c r="AA1051" s="514"/>
    </row>
    <row r="1052" spans="1:27">
      <c r="A1052" s="50">
        <f t="shared" si="204"/>
        <v>1047</v>
      </c>
      <c r="B1052" s="580"/>
      <c r="C1052" s="23" t="s">
        <v>742</v>
      </c>
      <c r="D1052" s="489"/>
      <c r="E1052" s="318" t="str">
        <f>IF(G1052="","",VLOOKUP(G1052,'Danh mục CODE'!$D$2:$J$20064,7,0))</f>
        <v/>
      </c>
      <c r="F1052" s="28" t="str">
        <f>IF(E1052="","",VLOOKUP(E1052,'TONG HOP'!$E$8:$W$1883,19,0))</f>
        <v/>
      </c>
      <c r="G1052" s="315"/>
      <c r="H1052" s="226" t="str">
        <f>IF(E1052="","",VLOOKUP(G1052,'TONG HOP'!$C$8:$E$799,2,0))</f>
        <v/>
      </c>
      <c r="I1052" s="226" t="str">
        <f>IF(B1052="","",VLOOKUP(G1052,'TONG HOP'!$C$8:$F$799,4,0))</f>
        <v/>
      </c>
      <c r="J1052" s="63" t="str">
        <f t="shared" si="200"/>
        <v/>
      </c>
      <c r="K1052" s="63" t="str">
        <f t="shared" si="201"/>
        <v/>
      </c>
      <c r="L1052" s="63">
        <f t="shared" si="195"/>
        <v>0</v>
      </c>
      <c r="M1052" s="392" t="str">
        <f>IF(Y1052="","",VLOOKUP(G1052,'Danh mục CODE'!$D$2:$I$1880,4,0))</f>
        <v/>
      </c>
      <c r="N1052" s="484"/>
      <c r="O1052" s="392" t="str">
        <f t="shared" si="196"/>
        <v/>
      </c>
      <c r="P1052" s="392" t="str">
        <f>IF(Y1052="","",VLOOKUP(G1052,'Danh mục CODE'!$D$2:$I$1880,5,0))</f>
        <v/>
      </c>
      <c r="Q1052" s="392"/>
      <c r="R1052" s="392" t="str">
        <f t="shared" si="197"/>
        <v/>
      </c>
      <c r="S1052" s="394" t="e">
        <f t="shared" si="198"/>
        <v>#VALUE!</v>
      </c>
      <c r="T1052" s="394" t="str">
        <f t="shared" si="202"/>
        <v/>
      </c>
      <c r="U1052" s="394" t="str">
        <f t="shared" si="203"/>
        <v/>
      </c>
      <c r="V1052" s="424" t="str">
        <f t="shared" si="199"/>
        <v/>
      </c>
      <c r="W1052" s="21"/>
      <c r="X1052" s="515"/>
      <c r="Y1052" s="515"/>
      <c r="Z1052" s="513"/>
      <c r="AA1052" s="514"/>
    </row>
    <row r="1053" spans="1:27">
      <c r="A1053" s="50">
        <f t="shared" si="204"/>
        <v>1048</v>
      </c>
      <c r="B1053" s="580"/>
      <c r="C1053" s="23" t="s">
        <v>742</v>
      </c>
      <c r="D1053" s="489"/>
      <c r="E1053" s="318" t="str">
        <f>IF(G1053="","",VLOOKUP(G1053,'Danh mục CODE'!$D$2:$J$20064,7,0))</f>
        <v/>
      </c>
      <c r="F1053" s="28" t="str">
        <f>IF(E1053="","",VLOOKUP(E1053,'TONG HOP'!$E$8:$W$1883,19,0))</f>
        <v/>
      </c>
      <c r="G1053" s="315"/>
      <c r="H1053" s="226" t="str">
        <f>IF(E1053="","",VLOOKUP(G1053,'TONG HOP'!$C$8:$E$799,2,0))</f>
        <v/>
      </c>
      <c r="I1053" s="226" t="str">
        <f>IF(B1053="","",VLOOKUP(G1053,'TONG HOP'!$C$8:$F$799,4,0))</f>
        <v/>
      </c>
      <c r="J1053" s="63" t="str">
        <f t="shared" si="200"/>
        <v/>
      </c>
      <c r="K1053" s="63" t="str">
        <f t="shared" si="201"/>
        <v/>
      </c>
      <c r="L1053" s="63">
        <f t="shared" si="195"/>
        <v>0</v>
      </c>
      <c r="M1053" s="392" t="str">
        <f>IF(Y1053="","",VLOOKUP(G1053,'Danh mục CODE'!$D$2:$I$1880,4,0))</f>
        <v/>
      </c>
      <c r="N1053" s="484"/>
      <c r="O1053" s="392" t="str">
        <f t="shared" si="196"/>
        <v/>
      </c>
      <c r="P1053" s="392" t="str">
        <f>IF(Y1053="","",VLOOKUP(G1053,'Danh mục CODE'!$D$2:$I$1880,5,0))</f>
        <v/>
      </c>
      <c r="Q1053" s="392"/>
      <c r="R1053" s="392" t="str">
        <f t="shared" si="197"/>
        <v/>
      </c>
      <c r="S1053" s="394" t="e">
        <f t="shared" si="198"/>
        <v>#VALUE!</v>
      </c>
      <c r="T1053" s="394" t="str">
        <f t="shared" si="202"/>
        <v/>
      </c>
      <c r="U1053" s="394" t="str">
        <f t="shared" si="203"/>
        <v/>
      </c>
      <c r="V1053" s="424" t="str">
        <f t="shared" si="199"/>
        <v/>
      </c>
      <c r="W1053" s="21"/>
      <c r="X1053" s="515"/>
      <c r="Y1053" s="515"/>
      <c r="Z1053" s="513"/>
      <c r="AA1053" s="514"/>
    </row>
    <row r="1054" spans="1:27">
      <c r="A1054" s="50">
        <f t="shared" si="204"/>
        <v>1049</v>
      </c>
      <c r="B1054" s="580"/>
      <c r="C1054" s="23" t="s">
        <v>742</v>
      </c>
      <c r="D1054" s="489"/>
      <c r="E1054" s="318" t="str">
        <f>IF(G1054="","",VLOOKUP(G1054,'Danh mục CODE'!$D$2:$J$20064,7,0))</f>
        <v/>
      </c>
      <c r="F1054" s="28" t="str">
        <f>IF(E1054="","",VLOOKUP(E1054,'TONG HOP'!$E$8:$W$1883,19,0))</f>
        <v/>
      </c>
      <c r="G1054" s="315"/>
      <c r="H1054" s="226" t="str">
        <f>IF(E1054="","",VLOOKUP(G1054,'TONG HOP'!$C$8:$E$799,2,0))</f>
        <v/>
      </c>
      <c r="I1054" s="226" t="str">
        <f>IF(B1054="","",VLOOKUP(G1054,'TONG HOP'!$C$8:$F$799,4,0))</f>
        <v/>
      </c>
      <c r="J1054" s="63" t="str">
        <f t="shared" si="200"/>
        <v/>
      </c>
      <c r="K1054" s="63" t="str">
        <f t="shared" si="201"/>
        <v/>
      </c>
      <c r="L1054" s="63">
        <f t="shared" si="195"/>
        <v>0</v>
      </c>
      <c r="M1054" s="392" t="str">
        <f>IF(Y1054="","",VLOOKUP(G1054,'Danh mục CODE'!$D$2:$I$1880,4,0))</f>
        <v/>
      </c>
      <c r="N1054" s="484"/>
      <c r="O1054" s="392" t="str">
        <f t="shared" si="196"/>
        <v/>
      </c>
      <c r="P1054" s="392" t="str">
        <f>IF(Y1054="","",VLOOKUP(G1054,'Danh mục CODE'!$D$2:$I$1880,5,0))</f>
        <v/>
      </c>
      <c r="Q1054" s="392"/>
      <c r="R1054" s="392" t="str">
        <f t="shared" si="197"/>
        <v/>
      </c>
      <c r="S1054" s="394" t="e">
        <f t="shared" si="198"/>
        <v>#VALUE!</v>
      </c>
      <c r="T1054" s="394" t="str">
        <f t="shared" si="202"/>
        <v/>
      </c>
      <c r="U1054" s="394" t="str">
        <f t="shared" si="203"/>
        <v/>
      </c>
      <c r="V1054" s="424" t="str">
        <f t="shared" si="199"/>
        <v/>
      </c>
      <c r="W1054" s="21"/>
      <c r="X1054" s="515"/>
      <c r="Y1054" s="515"/>
      <c r="Z1054" s="513"/>
      <c r="AA1054" s="514"/>
    </row>
    <row r="1055" spans="1:27">
      <c r="A1055" s="50">
        <f t="shared" si="204"/>
        <v>1050</v>
      </c>
      <c r="B1055" s="580"/>
      <c r="C1055" s="23" t="s">
        <v>742</v>
      </c>
      <c r="D1055" s="489"/>
      <c r="E1055" s="318" t="str">
        <f>IF(G1055="","",VLOOKUP(G1055,'Danh mục CODE'!$D$2:$J$20064,7,0))</f>
        <v/>
      </c>
      <c r="F1055" s="28" t="str">
        <f>IF(E1055="","",VLOOKUP(E1055,'TONG HOP'!$E$8:$W$1883,19,0))</f>
        <v/>
      </c>
      <c r="G1055" s="315"/>
      <c r="H1055" s="226" t="str">
        <f>IF(E1055="","",VLOOKUP(G1055,'TONG HOP'!$C$8:$E$799,2,0))</f>
        <v/>
      </c>
      <c r="I1055" s="226" t="str">
        <f>IF(B1055="","",VLOOKUP(G1055,'TONG HOP'!$C$8:$F$799,4,0))</f>
        <v/>
      </c>
      <c r="J1055" s="63" t="str">
        <f t="shared" si="200"/>
        <v/>
      </c>
      <c r="K1055" s="63" t="str">
        <f t="shared" si="201"/>
        <v/>
      </c>
      <c r="L1055" s="63">
        <f t="shared" si="195"/>
        <v>0</v>
      </c>
      <c r="M1055" s="392" t="str">
        <f>IF(Y1055="","",VLOOKUP(G1055,'Danh mục CODE'!$D$2:$I$1880,4,0))</f>
        <v/>
      </c>
      <c r="N1055" s="484"/>
      <c r="O1055" s="392" t="str">
        <f t="shared" si="196"/>
        <v/>
      </c>
      <c r="P1055" s="392" t="str">
        <f>IF(Y1055="","",VLOOKUP(G1055,'Danh mục CODE'!$D$2:$I$1880,5,0))</f>
        <v/>
      </c>
      <c r="Q1055" s="392"/>
      <c r="R1055" s="392" t="str">
        <f t="shared" si="197"/>
        <v/>
      </c>
      <c r="S1055" s="394" t="e">
        <f t="shared" si="198"/>
        <v>#VALUE!</v>
      </c>
      <c r="T1055" s="394" t="str">
        <f t="shared" si="202"/>
        <v/>
      </c>
      <c r="U1055" s="394" t="str">
        <f t="shared" si="203"/>
        <v/>
      </c>
      <c r="V1055" s="424" t="str">
        <f t="shared" si="199"/>
        <v/>
      </c>
      <c r="W1055" s="21"/>
      <c r="X1055" s="515"/>
      <c r="Y1055" s="515"/>
      <c r="Z1055" s="513"/>
      <c r="AA1055" s="514"/>
    </row>
    <row r="1056" spans="1:27">
      <c r="A1056" s="50">
        <f t="shared" si="204"/>
        <v>1051</v>
      </c>
      <c r="B1056" s="580"/>
      <c r="C1056" s="23" t="s">
        <v>742</v>
      </c>
      <c r="D1056" s="489"/>
      <c r="E1056" s="318" t="str">
        <f>IF(G1056="","",VLOOKUP(G1056,'Danh mục CODE'!$D$2:$J$20064,7,0))</f>
        <v/>
      </c>
      <c r="F1056" s="28" t="str">
        <f>IF(E1056="","",VLOOKUP(E1056,'TONG HOP'!$E$8:$W$1883,19,0))</f>
        <v/>
      </c>
      <c r="G1056" s="315"/>
      <c r="H1056" s="226" t="str">
        <f>IF(E1056="","",VLOOKUP(G1056,'TONG HOP'!$C$8:$E$799,2,0))</f>
        <v/>
      </c>
      <c r="I1056" s="226" t="str">
        <f>IF(B1056="","",VLOOKUP(G1056,'TONG HOP'!$C$8:$F$799,4,0))</f>
        <v/>
      </c>
      <c r="J1056" s="63" t="str">
        <f t="shared" si="200"/>
        <v/>
      </c>
      <c r="K1056" s="63" t="str">
        <f t="shared" si="201"/>
        <v/>
      </c>
      <c r="L1056" s="63">
        <f t="shared" si="195"/>
        <v>0</v>
      </c>
      <c r="M1056" s="392" t="str">
        <f>IF(Y1056="","",VLOOKUP(G1056,'Danh mục CODE'!$D$2:$I$1880,4,0))</f>
        <v/>
      </c>
      <c r="N1056" s="484"/>
      <c r="O1056" s="392" t="str">
        <f t="shared" si="196"/>
        <v/>
      </c>
      <c r="P1056" s="392" t="str">
        <f>IF(Y1056="","",VLOOKUP(G1056,'Danh mục CODE'!$D$2:$I$1880,5,0))</f>
        <v/>
      </c>
      <c r="Q1056" s="392"/>
      <c r="R1056" s="392" t="str">
        <f t="shared" si="197"/>
        <v/>
      </c>
      <c r="S1056" s="394" t="e">
        <f t="shared" si="198"/>
        <v>#VALUE!</v>
      </c>
      <c r="T1056" s="394" t="str">
        <f t="shared" si="202"/>
        <v/>
      </c>
      <c r="U1056" s="394" t="str">
        <f t="shared" si="203"/>
        <v/>
      </c>
      <c r="V1056" s="424" t="str">
        <f t="shared" si="199"/>
        <v/>
      </c>
      <c r="W1056" s="21"/>
      <c r="X1056" s="515"/>
      <c r="Y1056" s="515"/>
      <c r="Z1056" s="513"/>
      <c r="AA1056" s="514"/>
    </row>
    <row r="1057" spans="1:27">
      <c r="A1057" s="50">
        <f t="shared" si="204"/>
        <v>1052</v>
      </c>
      <c r="B1057" s="580"/>
      <c r="C1057" s="23" t="s">
        <v>742</v>
      </c>
      <c r="D1057" s="489"/>
      <c r="E1057" s="318" t="str">
        <f>IF(G1057="","",VLOOKUP(G1057,'Danh mục CODE'!$D$2:$J$20064,7,0))</f>
        <v/>
      </c>
      <c r="F1057" s="28" t="str">
        <f>IF(E1057="","",VLOOKUP(E1057,'TONG HOP'!$E$8:$W$1883,19,0))</f>
        <v/>
      </c>
      <c r="G1057" s="315"/>
      <c r="H1057" s="226" t="str">
        <f>IF(E1057="","",VLOOKUP(G1057,'TONG HOP'!$C$8:$E$799,2,0))</f>
        <v/>
      </c>
      <c r="I1057" s="226" t="str">
        <f>IF(B1057="","",VLOOKUP(G1057,'TONG HOP'!$C$8:$F$799,4,0))</f>
        <v/>
      </c>
      <c r="J1057" s="63" t="str">
        <f t="shared" si="200"/>
        <v/>
      </c>
      <c r="K1057" s="63" t="str">
        <f t="shared" si="201"/>
        <v/>
      </c>
      <c r="L1057" s="63">
        <f t="shared" si="195"/>
        <v>0</v>
      </c>
      <c r="M1057" s="392" t="str">
        <f>IF(Y1057="","",VLOOKUP(G1057,'Danh mục CODE'!$D$2:$I$1880,4,0))</f>
        <v/>
      </c>
      <c r="N1057" s="484"/>
      <c r="O1057" s="392" t="str">
        <f t="shared" si="196"/>
        <v/>
      </c>
      <c r="P1057" s="392" t="str">
        <f>IF(Y1057="","",VLOOKUP(G1057,'Danh mục CODE'!$D$2:$I$1880,5,0))</f>
        <v/>
      </c>
      <c r="Q1057" s="392"/>
      <c r="R1057" s="392" t="str">
        <f t="shared" si="197"/>
        <v/>
      </c>
      <c r="S1057" s="394" t="e">
        <f t="shared" si="198"/>
        <v>#VALUE!</v>
      </c>
      <c r="T1057" s="394" t="str">
        <f t="shared" si="202"/>
        <v/>
      </c>
      <c r="U1057" s="394" t="str">
        <f t="shared" si="203"/>
        <v/>
      </c>
      <c r="V1057" s="424" t="str">
        <f t="shared" si="199"/>
        <v/>
      </c>
      <c r="W1057" s="21"/>
      <c r="X1057" s="515"/>
      <c r="Y1057" s="515"/>
      <c r="Z1057" s="513"/>
      <c r="AA1057" s="514"/>
    </row>
    <row r="1058" spans="1:27">
      <c r="A1058" s="50">
        <f t="shared" si="204"/>
        <v>1053</v>
      </c>
      <c r="B1058" s="580"/>
      <c r="C1058" s="23" t="s">
        <v>742</v>
      </c>
      <c r="D1058" s="489"/>
      <c r="E1058" s="318" t="str">
        <f>IF(G1058="","",VLOOKUP(G1058,'Danh mục CODE'!$D$2:$J$20064,7,0))</f>
        <v/>
      </c>
      <c r="F1058" s="28" t="str">
        <f>IF(E1058="","",VLOOKUP(E1058,'TONG HOP'!$E$8:$W$1883,19,0))</f>
        <v/>
      </c>
      <c r="G1058" s="315"/>
      <c r="H1058" s="226" t="str">
        <f>IF(E1058="","",VLOOKUP(G1058,'TONG HOP'!$C$8:$E$799,2,0))</f>
        <v/>
      </c>
      <c r="I1058" s="226" t="str">
        <f>IF(B1058="","",VLOOKUP(G1058,'TONG HOP'!$C$8:$F$799,4,0))</f>
        <v/>
      </c>
      <c r="J1058" s="63" t="str">
        <f t="shared" si="200"/>
        <v/>
      </c>
      <c r="K1058" s="63" t="str">
        <f t="shared" si="201"/>
        <v/>
      </c>
      <c r="L1058" s="63">
        <f t="shared" si="195"/>
        <v>0</v>
      </c>
      <c r="M1058" s="392" t="str">
        <f>IF(Y1058="","",VLOOKUP(G1058,'Danh mục CODE'!$D$2:$I$1880,4,0))</f>
        <v/>
      </c>
      <c r="N1058" s="484"/>
      <c r="O1058" s="392" t="str">
        <f t="shared" si="196"/>
        <v/>
      </c>
      <c r="P1058" s="392" t="str">
        <f>IF(Y1058="","",VLOOKUP(G1058,'Danh mục CODE'!$D$2:$I$1880,5,0))</f>
        <v/>
      </c>
      <c r="Q1058" s="392"/>
      <c r="R1058" s="392" t="str">
        <f t="shared" si="197"/>
        <v/>
      </c>
      <c r="S1058" s="394" t="e">
        <f t="shared" si="198"/>
        <v>#VALUE!</v>
      </c>
      <c r="T1058" s="394" t="str">
        <f t="shared" si="202"/>
        <v/>
      </c>
      <c r="U1058" s="394" t="str">
        <f t="shared" si="203"/>
        <v/>
      </c>
      <c r="V1058" s="424" t="str">
        <f t="shared" si="199"/>
        <v/>
      </c>
      <c r="W1058" s="21"/>
      <c r="X1058" s="515"/>
      <c r="Y1058" s="515"/>
      <c r="Z1058" s="513"/>
      <c r="AA1058" s="514"/>
    </row>
    <row r="1059" spans="1:27">
      <c r="A1059" s="50">
        <f t="shared" si="204"/>
        <v>1054</v>
      </c>
      <c r="B1059" s="580"/>
      <c r="C1059" s="23" t="s">
        <v>742</v>
      </c>
      <c r="D1059" s="489"/>
      <c r="E1059" s="318" t="str">
        <f>IF(G1059="","",VLOOKUP(G1059,'Danh mục CODE'!$D$2:$J$20064,7,0))</f>
        <v/>
      </c>
      <c r="F1059" s="28" t="str">
        <f>IF(E1059="","",VLOOKUP(E1059,'TONG HOP'!$E$8:$W$1883,19,0))</f>
        <v/>
      </c>
      <c r="G1059" s="315"/>
      <c r="H1059" s="226" t="str">
        <f>IF(E1059="","",VLOOKUP(G1059,'TONG HOP'!$C$8:$E$799,2,0))</f>
        <v/>
      </c>
      <c r="I1059" s="226" t="str">
        <f>IF(B1059="","",VLOOKUP(G1059,'TONG HOP'!$C$8:$F$799,4,0))</f>
        <v/>
      </c>
      <c r="J1059" s="63" t="str">
        <f t="shared" si="200"/>
        <v/>
      </c>
      <c r="K1059" s="63" t="str">
        <f t="shared" si="201"/>
        <v/>
      </c>
      <c r="L1059" s="63">
        <f t="shared" si="195"/>
        <v>0</v>
      </c>
      <c r="M1059" s="392" t="str">
        <f>IF(Y1059="","",VLOOKUP(G1059,'Danh mục CODE'!$D$2:$I$1880,4,0))</f>
        <v/>
      </c>
      <c r="N1059" s="484"/>
      <c r="O1059" s="392" t="str">
        <f t="shared" si="196"/>
        <v/>
      </c>
      <c r="P1059" s="392" t="str">
        <f>IF(Y1059="","",VLOOKUP(G1059,'Danh mục CODE'!$D$2:$I$1880,5,0))</f>
        <v/>
      </c>
      <c r="Q1059" s="392"/>
      <c r="R1059" s="392" t="str">
        <f t="shared" si="197"/>
        <v/>
      </c>
      <c r="S1059" s="394" t="e">
        <f t="shared" si="198"/>
        <v>#VALUE!</v>
      </c>
      <c r="T1059" s="394" t="str">
        <f t="shared" si="202"/>
        <v/>
      </c>
      <c r="U1059" s="394" t="str">
        <f t="shared" si="203"/>
        <v/>
      </c>
      <c r="V1059" s="424" t="str">
        <f t="shared" si="199"/>
        <v/>
      </c>
      <c r="W1059" s="21"/>
      <c r="X1059" s="515"/>
      <c r="Y1059" s="515"/>
      <c r="Z1059" s="513"/>
      <c r="AA1059" s="514"/>
    </row>
    <row r="1060" spans="1:27">
      <c r="A1060" s="50">
        <f t="shared" si="204"/>
        <v>1055</v>
      </c>
      <c r="B1060" s="580"/>
      <c r="C1060" s="23" t="s">
        <v>742</v>
      </c>
      <c r="D1060" s="489"/>
      <c r="E1060" s="318" t="str">
        <f>IF(G1060="","",VLOOKUP(G1060,'Danh mục CODE'!$D$2:$J$20064,7,0))</f>
        <v/>
      </c>
      <c r="F1060" s="28" t="str">
        <f>IF(E1060="","",VLOOKUP(E1060,'TONG HOP'!$E$8:$W$1883,19,0))</f>
        <v/>
      </c>
      <c r="G1060" s="315"/>
      <c r="H1060" s="226" t="str">
        <f>IF(E1060="","",VLOOKUP(G1060,'TONG HOP'!$C$8:$E$799,2,0))</f>
        <v/>
      </c>
      <c r="I1060" s="226" t="str">
        <f>IF(B1060="","",VLOOKUP(G1060,'TONG HOP'!$C$8:$F$799,4,0))</f>
        <v/>
      </c>
      <c r="J1060" s="63" t="str">
        <f t="shared" si="200"/>
        <v/>
      </c>
      <c r="K1060" s="63" t="str">
        <f t="shared" si="201"/>
        <v/>
      </c>
      <c r="L1060" s="63">
        <f t="shared" si="195"/>
        <v>0</v>
      </c>
      <c r="M1060" s="392" t="str">
        <f>IF(Y1060="","",VLOOKUP(G1060,'Danh mục CODE'!$D$2:$I$1880,4,0))</f>
        <v/>
      </c>
      <c r="N1060" s="484"/>
      <c r="O1060" s="392" t="str">
        <f t="shared" si="196"/>
        <v/>
      </c>
      <c r="P1060" s="392" t="str">
        <f>IF(Y1060="","",VLOOKUP(G1060,'Danh mục CODE'!$D$2:$I$1880,5,0))</f>
        <v/>
      </c>
      <c r="Q1060" s="392"/>
      <c r="R1060" s="392" t="str">
        <f t="shared" si="197"/>
        <v/>
      </c>
      <c r="S1060" s="394" t="e">
        <f t="shared" si="198"/>
        <v>#VALUE!</v>
      </c>
      <c r="T1060" s="394" t="str">
        <f t="shared" si="202"/>
        <v/>
      </c>
      <c r="U1060" s="394" t="str">
        <f t="shared" si="203"/>
        <v/>
      </c>
      <c r="V1060" s="424" t="str">
        <f t="shared" si="199"/>
        <v/>
      </c>
      <c r="W1060" s="21"/>
      <c r="X1060" s="515"/>
      <c r="Y1060" s="515"/>
      <c r="Z1060" s="513"/>
      <c r="AA1060" s="514"/>
    </row>
    <row r="1061" spans="1:27">
      <c r="A1061" s="50">
        <f t="shared" si="204"/>
        <v>1056</v>
      </c>
      <c r="B1061" s="580"/>
      <c r="C1061" s="23" t="s">
        <v>742</v>
      </c>
      <c r="D1061" s="489"/>
      <c r="E1061" s="318" t="str">
        <f>IF(G1061="","",VLOOKUP(G1061,'Danh mục CODE'!$D$2:$J$20064,7,0))</f>
        <v/>
      </c>
      <c r="F1061" s="28" t="str">
        <f>IF(E1061="","",VLOOKUP(E1061,'TONG HOP'!$E$8:$W$1883,19,0))</f>
        <v/>
      </c>
      <c r="G1061" s="315"/>
      <c r="H1061" s="226" t="str">
        <f>IF(E1061="","",VLOOKUP(G1061,'TONG HOP'!$C$8:$E$799,2,0))</f>
        <v/>
      </c>
      <c r="I1061" s="226" t="str">
        <f>IF(B1061="","",VLOOKUP(G1061,'TONG HOP'!$C$8:$F$799,4,0))</f>
        <v/>
      </c>
      <c r="J1061" s="63" t="str">
        <f t="shared" si="200"/>
        <v/>
      </c>
      <c r="K1061" s="63" t="str">
        <f t="shared" si="201"/>
        <v/>
      </c>
      <c r="L1061" s="63">
        <f t="shared" si="195"/>
        <v>0</v>
      </c>
      <c r="M1061" s="392" t="str">
        <f>IF(Y1061="","",VLOOKUP(G1061,'Danh mục CODE'!$D$2:$I$1880,4,0))</f>
        <v/>
      </c>
      <c r="N1061" s="484"/>
      <c r="O1061" s="392" t="str">
        <f t="shared" si="196"/>
        <v/>
      </c>
      <c r="P1061" s="392" t="str">
        <f>IF(Y1061="","",VLOOKUP(G1061,'Danh mục CODE'!$D$2:$I$1880,5,0))</f>
        <v/>
      </c>
      <c r="Q1061" s="392"/>
      <c r="R1061" s="392" t="str">
        <f t="shared" si="197"/>
        <v/>
      </c>
      <c r="S1061" s="394" t="e">
        <f t="shared" si="198"/>
        <v>#VALUE!</v>
      </c>
      <c r="T1061" s="394" t="str">
        <f t="shared" si="202"/>
        <v/>
      </c>
      <c r="U1061" s="394" t="str">
        <f t="shared" si="203"/>
        <v/>
      </c>
      <c r="V1061" s="424" t="str">
        <f t="shared" si="199"/>
        <v/>
      </c>
      <c r="W1061" s="21"/>
      <c r="X1061" s="515"/>
      <c r="Y1061" s="515"/>
      <c r="Z1061" s="513"/>
      <c r="AA1061" s="514"/>
    </row>
    <row r="1062" spans="1:27">
      <c r="A1062" s="50">
        <f t="shared" si="204"/>
        <v>1057</v>
      </c>
      <c r="B1062" s="580"/>
      <c r="C1062" s="23" t="s">
        <v>742</v>
      </c>
      <c r="D1062" s="489"/>
      <c r="E1062" s="318" t="str">
        <f>IF(G1062="","",VLOOKUP(G1062,'Danh mục CODE'!$D$2:$J$20064,7,0))</f>
        <v/>
      </c>
      <c r="F1062" s="28" t="str">
        <f>IF(E1062="","",VLOOKUP(E1062,'TONG HOP'!$E$8:$W$1883,19,0))</f>
        <v/>
      </c>
      <c r="G1062" s="315"/>
      <c r="H1062" s="226" t="str">
        <f>IF(E1062="","",VLOOKUP(G1062,'TONG HOP'!$C$8:$E$799,2,0))</f>
        <v/>
      </c>
      <c r="I1062" s="226" t="str">
        <f>IF(B1062="","",VLOOKUP(G1062,'TONG HOP'!$C$8:$F$799,4,0))</f>
        <v/>
      </c>
      <c r="J1062" s="63" t="str">
        <f t="shared" si="200"/>
        <v/>
      </c>
      <c r="K1062" s="63" t="str">
        <f t="shared" si="201"/>
        <v/>
      </c>
      <c r="L1062" s="63">
        <f t="shared" si="195"/>
        <v>0</v>
      </c>
      <c r="M1062" s="392" t="str">
        <f>IF(Y1062="","",VLOOKUP(G1062,'Danh mục CODE'!$D$2:$I$1880,4,0))</f>
        <v/>
      </c>
      <c r="N1062" s="484"/>
      <c r="O1062" s="392" t="str">
        <f t="shared" si="196"/>
        <v/>
      </c>
      <c r="P1062" s="392" t="str">
        <f>IF(Y1062="","",VLOOKUP(G1062,'Danh mục CODE'!$D$2:$I$1880,5,0))</f>
        <v/>
      </c>
      <c r="Q1062" s="392"/>
      <c r="R1062" s="392" t="str">
        <f t="shared" si="197"/>
        <v/>
      </c>
      <c r="S1062" s="394" t="e">
        <f t="shared" si="198"/>
        <v>#VALUE!</v>
      </c>
      <c r="T1062" s="394" t="str">
        <f t="shared" si="202"/>
        <v/>
      </c>
      <c r="U1062" s="394" t="str">
        <f t="shared" si="203"/>
        <v/>
      </c>
      <c r="V1062" s="424" t="str">
        <f t="shared" si="199"/>
        <v/>
      </c>
      <c r="W1062" s="21"/>
      <c r="X1062" s="515"/>
      <c r="Y1062" s="515"/>
      <c r="Z1062" s="513"/>
      <c r="AA1062" s="514"/>
    </row>
    <row r="1063" spans="1:27">
      <c r="A1063" s="50">
        <f t="shared" si="204"/>
        <v>1058</v>
      </c>
      <c r="B1063" s="580"/>
      <c r="C1063" s="23" t="s">
        <v>742</v>
      </c>
      <c r="D1063" s="489"/>
      <c r="E1063" s="318" t="str">
        <f>IF(G1063="","",VLOOKUP(G1063,'Danh mục CODE'!$D$2:$J$20064,7,0))</f>
        <v/>
      </c>
      <c r="F1063" s="28" t="str">
        <f>IF(E1063="","",VLOOKUP(E1063,'TONG HOP'!$E$8:$W$1883,19,0))</f>
        <v/>
      </c>
      <c r="G1063" s="315"/>
      <c r="H1063" s="226" t="str">
        <f>IF(E1063="","",VLOOKUP(G1063,'TONG HOP'!$C$8:$E$799,2,0))</f>
        <v/>
      </c>
      <c r="I1063" s="226" t="str">
        <f>IF(B1063="","",VLOOKUP(G1063,'TONG HOP'!$C$8:$F$799,4,0))</f>
        <v/>
      </c>
      <c r="J1063" s="63" t="str">
        <f t="shared" si="200"/>
        <v/>
      </c>
      <c r="K1063" s="63" t="str">
        <f t="shared" si="201"/>
        <v/>
      </c>
      <c r="L1063" s="63">
        <f t="shared" si="195"/>
        <v>0</v>
      </c>
      <c r="M1063" s="392" t="str">
        <f>IF(Y1063="","",VLOOKUP(G1063,'Danh mục CODE'!$D$2:$I$1880,4,0))</f>
        <v/>
      </c>
      <c r="N1063" s="484"/>
      <c r="O1063" s="392" t="str">
        <f t="shared" si="196"/>
        <v/>
      </c>
      <c r="P1063" s="392" t="str">
        <f>IF(Y1063="","",VLOOKUP(G1063,'Danh mục CODE'!$D$2:$I$1880,5,0))</f>
        <v/>
      </c>
      <c r="Q1063" s="392"/>
      <c r="R1063" s="392" t="str">
        <f t="shared" si="197"/>
        <v/>
      </c>
      <c r="S1063" s="394" t="e">
        <f t="shared" si="198"/>
        <v>#VALUE!</v>
      </c>
      <c r="T1063" s="394" t="str">
        <f t="shared" si="202"/>
        <v/>
      </c>
      <c r="U1063" s="394" t="str">
        <f t="shared" si="203"/>
        <v/>
      </c>
      <c r="V1063" s="424" t="str">
        <f t="shared" si="199"/>
        <v/>
      </c>
      <c r="W1063" s="21"/>
      <c r="X1063" s="515"/>
      <c r="Y1063" s="515"/>
      <c r="Z1063" s="513"/>
      <c r="AA1063" s="514"/>
    </row>
    <row r="1064" spans="1:27">
      <c r="A1064" s="50">
        <f t="shared" si="204"/>
        <v>1059</v>
      </c>
      <c r="B1064" s="580"/>
      <c r="C1064" s="23" t="s">
        <v>742</v>
      </c>
      <c r="D1064" s="489"/>
      <c r="E1064" s="318" t="str">
        <f>IF(G1064="","",VLOOKUP(G1064,'Danh mục CODE'!$D$2:$J$20064,7,0))</f>
        <v/>
      </c>
      <c r="F1064" s="28" t="str">
        <f>IF(E1064="","",VLOOKUP(E1064,'TONG HOP'!$E$8:$W$1883,19,0))</f>
        <v/>
      </c>
      <c r="G1064" s="315"/>
      <c r="H1064" s="226" t="str">
        <f>IF(E1064="","",VLOOKUP(G1064,'TONG HOP'!$C$8:$E$799,2,0))</f>
        <v/>
      </c>
      <c r="I1064" s="226" t="str">
        <f>IF(B1064="","",VLOOKUP(G1064,'TONG HOP'!$C$8:$F$799,4,0))</f>
        <v/>
      </c>
      <c r="J1064" s="63" t="str">
        <f t="shared" si="200"/>
        <v/>
      </c>
      <c r="K1064" s="63" t="str">
        <f t="shared" si="201"/>
        <v/>
      </c>
      <c r="L1064" s="63">
        <f t="shared" si="195"/>
        <v>0</v>
      </c>
      <c r="M1064" s="392" t="str">
        <f>IF(Y1064="","",VLOOKUP(G1064,'Danh mục CODE'!$D$2:$I$1880,4,0))</f>
        <v/>
      </c>
      <c r="N1064" s="484"/>
      <c r="O1064" s="392" t="str">
        <f t="shared" si="196"/>
        <v/>
      </c>
      <c r="P1064" s="392" t="str">
        <f>IF(Y1064="","",VLOOKUP(G1064,'Danh mục CODE'!$D$2:$I$1880,5,0))</f>
        <v/>
      </c>
      <c r="Q1064" s="392"/>
      <c r="R1064" s="392" t="str">
        <f t="shared" si="197"/>
        <v/>
      </c>
      <c r="S1064" s="394" t="e">
        <f t="shared" si="198"/>
        <v>#VALUE!</v>
      </c>
      <c r="T1064" s="394" t="str">
        <f t="shared" si="202"/>
        <v/>
      </c>
      <c r="U1064" s="394" t="str">
        <f t="shared" si="203"/>
        <v/>
      </c>
      <c r="V1064" s="424" t="str">
        <f t="shared" si="199"/>
        <v/>
      </c>
      <c r="W1064" s="21"/>
      <c r="X1064" s="515"/>
      <c r="Y1064" s="515"/>
      <c r="Z1064" s="513"/>
      <c r="AA1064" s="514"/>
    </row>
    <row r="1065" spans="1:27">
      <c r="A1065" s="50">
        <f t="shared" si="204"/>
        <v>1060</v>
      </c>
      <c r="B1065" s="580"/>
      <c r="C1065" s="23" t="s">
        <v>742</v>
      </c>
      <c r="D1065" s="489"/>
      <c r="E1065" s="318" t="str">
        <f>IF(G1065="","",VLOOKUP(G1065,'Danh mục CODE'!$D$2:$J$20064,7,0))</f>
        <v/>
      </c>
      <c r="F1065" s="28" t="str">
        <f>IF(E1065="","",VLOOKUP(E1065,'TONG HOP'!$E$8:$W$1883,19,0))</f>
        <v/>
      </c>
      <c r="G1065" s="315"/>
      <c r="H1065" s="226" t="str">
        <f>IF(E1065="","",VLOOKUP(G1065,'TONG HOP'!$C$8:$E$799,2,0))</f>
        <v/>
      </c>
      <c r="I1065" s="226" t="str">
        <f>IF(B1065="","",VLOOKUP(G1065,'TONG HOP'!$C$8:$F$799,4,0))</f>
        <v/>
      </c>
      <c r="J1065" s="63" t="str">
        <f t="shared" si="200"/>
        <v/>
      </c>
      <c r="K1065" s="63" t="str">
        <f t="shared" si="201"/>
        <v/>
      </c>
      <c r="L1065" s="63">
        <f t="shared" si="195"/>
        <v>0</v>
      </c>
      <c r="M1065" s="392" t="str">
        <f>IF(Y1065="","",VLOOKUP(G1065,'Danh mục CODE'!$D$2:$I$1880,4,0))</f>
        <v/>
      </c>
      <c r="N1065" s="484"/>
      <c r="O1065" s="392" t="str">
        <f t="shared" si="196"/>
        <v/>
      </c>
      <c r="P1065" s="392" t="str">
        <f>IF(Y1065="","",VLOOKUP(G1065,'Danh mục CODE'!$D$2:$I$1880,5,0))</f>
        <v/>
      </c>
      <c r="Q1065" s="392"/>
      <c r="R1065" s="392" t="str">
        <f t="shared" si="197"/>
        <v/>
      </c>
      <c r="S1065" s="394" t="e">
        <f t="shared" si="198"/>
        <v>#VALUE!</v>
      </c>
      <c r="T1065" s="394" t="str">
        <f t="shared" si="202"/>
        <v/>
      </c>
      <c r="U1065" s="394" t="str">
        <f t="shared" si="203"/>
        <v/>
      </c>
      <c r="V1065" s="424" t="str">
        <f t="shared" si="199"/>
        <v/>
      </c>
      <c r="W1065" s="21"/>
      <c r="X1065" s="515"/>
      <c r="Y1065" s="515"/>
      <c r="Z1065" s="513"/>
      <c r="AA1065" s="514"/>
    </row>
    <row r="1066" spans="1:27">
      <c r="A1066" s="50">
        <f t="shared" si="204"/>
        <v>1061</v>
      </c>
      <c r="B1066" s="580"/>
      <c r="C1066" s="23" t="s">
        <v>742</v>
      </c>
      <c r="D1066" s="489"/>
      <c r="E1066" s="318" t="str">
        <f>IF(G1066="","",VLOOKUP(G1066,'Danh mục CODE'!$D$2:$J$20064,7,0))</f>
        <v/>
      </c>
      <c r="F1066" s="28" t="str">
        <f>IF(E1066="","",VLOOKUP(E1066,'TONG HOP'!$E$8:$W$1883,19,0))</f>
        <v/>
      </c>
      <c r="G1066" s="315"/>
      <c r="H1066" s="226" t="str">
        <f>IF(E1066="","",VLOOKUP(G1066,'TONG HOP'!$C$8:$E$799,2,0))</f>
        <v/>
      </c>
      <c r="I1066" s="226" t="str">
        <f>IF(B1066="","",VLOOKUP(G1066,'TONG HOP'!$C$8:$F$799,4,0))</f>
        <v/>
      </c>
      <c r="J1066" s="63" t="str">
        <f t="shared" si="200"/>
        <v/>
      </c>
      <c r="K1066" s="63" t="str">
        <f t="shared" si="201"/>
        <v/>
      </c>
      <c r="L1066" s="63">
        <f t="shared" si="195"/>
        <v>0</v>
      </c>
      <c r="M1066" s="392" t="str">
        <f>IF(Y1066="","",VLOOKUP(G1066,'Danh mục CODE'!$D$2:$I$1880,4,0))</f>
        <v/>
      </c>
      <c r="N1066" s="484"/>
      <c r="O1066" s="392" t="str">
        <f t="shared" si="196"/>
        <v/>
      </c>
      <c r="P1066" s="392" t="str">
        <f>IF(Y1066="","",VLOOKUP(G1066,'Danh mục CODE'!$D$2:$I$1880,5,0))</f>
        <v/>
      </c>
      <c r="Q1066" s="392"/>
      <c r="R1066" s="392" t="str">
        <f t="shared" si="197"/>
        <v/>
      </c>
      <c r="S1066" s="394" t="e">
        <f t="shared" si="198"/>
        <v>#VALUE!</v>
      </c>
      <c r="T1066" s="394" t="str">
        <f t="shared" si="202"/>
        <v/>
      </c>
      <c r="U1066" s="394" t="str">
        <f t="shared" si="203"/>
        <v/>
      </c>
      <c r="V1066" s="424" t="str">
        <f t="shared" si="199"/>
        <v/>
      </c>
      <c r="W1066" s="21"/>
      <c r="X1066" s="515"/>
      <c r="Y1066" s="515"/>
      <c r="Z1066" s="513"/>
      <c r="AA1066" s="514"/>
    </row>
    <row r="1067" spans="1:27">
      <c r="A1067" s="50">
        <f t="shared" si="204"/>
        <v>1062</v>
      </c>
      <c r="B1067" s="580"/>
      <c r="C1067" s="23" t="s">
        <v>742</v>
      </c>
      <c r="D1067" s="489"/>
      <c r="E1067" s="318" t="str">
        <f>IF(G1067="","",VLOOKUP(G1067,'Danh mục CODE'!$D$2:$J$20064,7,0))</f>
        <v/>
      </c>
      <c r="F1067" s="28" t="str">
        <f>IF(E1067="","",VLOOKUP(E1067,'TONG HOP'!$E$8:$W$1883,19,0))</f>
        <v/>
      </c>
      <c r="G1067" s="315"/>
      <c r="H1067" s="226" t="str">
        <f>IF(E1067="","",VLOOKUP(G1067,'TONG HOP'!$C$8:$E$799,2,0))</f>
        <v/>
      </c>
      <c r="I1067" s="226" t="str">
        <f>IF(B1067="","",VLOOKUP(G1067,'TONG HOP'!$C$8:$F$799,4,0))</f>
        <v/>
      </c>
      <c r="J1067" s="63" t="str">
        <f t="shared" si="200"/>
        <v/>
      </c>
      <c r="K1067" s="63" t="str">
        <f t="shared" si="201"/>
        <v/>
      </c>
      <c r="L1067" s="63">
        <f t="shared" si="195"/>
        <v>0</v>
      </c>
      <c r="M1067" s="392" t="str">
        <f>IF(Y1067="","",VLOOKUP(G1067,'Danh mục CODE'!$D$2:$I$1880,4,0))</f>
        <v/>
      </c>
      <c r="N1067" s="484"/>
      <c r="O1067" s="392" t="str">
        <f t="shared" si="196"/>
        <v/>
      </c>
      <c r="P1067" s="392" t="str">
        <f>IF(Y1067="","",VLOOKUP(G1067,'Danh mục CODE'!$D$2:$I$1880,5,0))</f>
        <v/>
      </c>
      <c r="Q1067" s="392"/>
      <c r="R1067" s="392" t="str">
        <f t="shared" si="197"/>
        <v/>
      </c>
      <c r="S1067" s="394" t="e">
        <f t="shared" si="198"/>
        <v>#VALUE!</v>
      </c>
      <c r="T1067" s="394" t="str">
        <f t="shared" si="202"/>
        <v/>
      </c>
      <c r="U1067" s="394" t="str">
        <f t="shared" si="203"/>
        <v/>
      </c>
      <c r="V1067" s="424" t="str">
        <f t="shared" si="199"/>
        <v/>
      </c>
      <c r="W1067" s="21"/>
      <c r="X1067" s="515"/>
      <c r="Y1067" s="515"/>
      <c r="Z1067" s="513"/>
      <c r="AA1067" s="514"/>
    </row>
    <row r="1068" spans="1:27">
      <c r="A1068" s="50">
        <f t="shared" si="204"/>
        <v>1063</v>
      </c>
      <c r="B1068" s="580"/>
      <c r="C1068" s="23" t="s">
        <v>742</v>
      </c>
      <c r="D1068" s="489"/>
      <c r="E1068" s="318" t="str">
        <f>IF(G1068="","",VLOOKUP(G1068,'Danh mục CODE'!$D$2:$J$20064,7,0))</f>
        <v/>
      </c>
      <c r="F1068" s="28" t="str">
        <f>IF(E1068="","",VLOOKUP(E1068,'TONG HOP'!$E$8:$W$1883,19,0))</f>
        <v/>
      </c>
      <c r="G1068" s="315"/>
      <c r="H1068" s="226" t="str">
        <f>IF(E1068="","",VLOOKUP(G1068,'TONG HOP'!$C$8:$E$799,2,0))</f>
        <v/>
      </c>
      <c r="I1068" s="226" t="str">
        <f>IF(B1068="","",VLOOKUP(G1068,'TONG HOP'!$C$8:$F$799,4,0))</f>
        <v/>
      </c>
      <c r="J1068" s="63" t="str">
        <f t="shared" si="200"/>
        <v/>
      </c>
      <c r="K1068" s="63" t="str">
        <f t="shared" si="201"/>
        <v/>
      </c>
      <c r="L1068" s="63">
        <f t="shared" si="195"/>
        <v>0</v>
      </c>
      <c r="M1068" s="392" t="str">
        <f>IF(Y1068="","",VLOOKUP(G1068,'Danh mục CODE'!$D$2:$I$1880,4,0))</f>
        <v/>
      </c>
      <c r="N1068" s="484"/>
      <c r="O1068" s="392" t="str">
        <f t="shared" si="196"/>
        <v/>
      </c>
      <c r="P1068" s="392" t="str">
        <f>IF(Y1068="","",VLOOKUP(G1068,'Danh mục CODE'!$D$2:$I$1880,5,0))</f>
        <v/>
      </c>
      <c r="Q1068" s="392"/>
      <c r="R1068" s="392" t="str">
        <f t="shared" si="197"/>
        <v/>
      </c>
      <c r="S1068" s="394" t="e">
        <f t="shared" si="198"/>
        <v>#VALUE!</v>
      </c>
      <c r="T1068" s="394" t="str">
        <f t="shared" si="202"/>
        <v/>
      </c>
      <c r="U1068" s="394" t="str">
        <f t="shared" si="203"/>
        <v/>
      </c>
      <c r="V1068" s="424" t="str">
        <f t="shared" si="199"/>
        <v/>
      </c>
      <c r="W1068" s="21"/>
      <c r="X1068" s="515"/>
      <c r="Y1068" s="515"/>
      <c r="Z1068" s="513"/>
      <c r="AA1068" s="514"/>
    </row>
    <row r="1069" spans="1:27">
      <c r="A1069" s="50">
        <f t="shared" si="204"/>
        <v>1064</v>
      </c>
      <c r="B1069" s="580"/>
      <c r="C1069" s="23" t="s">
        <v>742</v>
      </c>
      <c r="D1069" s="489"/>
      <c r="E1069" s="318" t="str">
        <f>IF(G1069="","",VLOOKUP(G1069,'Danh mục CODE'!$D$2:$J$20064,7,0))</f>
        <v/>
      </c>
      <c r="F1069" s="28" t="str">
        <f>IF(E1069="","",VLOOKUP(E1069,'TONG HOP'!$E$8:$W$1883,19,0))</f>
        <v/>
      </c>
      <c r="G1069" s="315"/>
      <c r="H1069" s="226" t="str">
        <f>IF(E1069="","",VLOOKUP(G1069,'TONG HOP'!$C$8:$E$799,2,0))</f>
        <v/>
      </c>
      <c r="I1069" s="226" t="str">
        <f>IF(B1069="","",VLOOKUP(G1069,'TONG HOP'!$C$8:$F$799,4,0))</f>
        <v/>
      </c>
      <c r="J1069" s="63" t="str">
        <f t="shared" si="200"/>
        <v/>
      </c>
      <c r="K1069" s="63" t="str">
        <f t="shared" si="201"/>
        <v/>
      </c>
      <c r="L1069" s="63">
        <f t="shared" si="195"/>
        <v>0</v>
      </c>
      <c r="M1069" s="392" t="str">
        <f>IF(Y1069="","",VLOOKUP(G1069,'Danh mục CODE'!$D$2:$I$1880,4,0))</f>
        <v/>
      </c>
      <c r="N1069" s="484"/>
      <c r="O1069" s="392" t="str">
        <f t="shared" si="196"/>
        <v/>
      </c>
      <c r="P1069" s="392" t="str">
        <f>IF(Y1069="","",VLOOKUP(G1069,'Danh mục CODE'!$D$2:$I$1880,5,0))</f>
        <v/>
      </c>
      <c r="Q1069" s="392"/>
      <c r="R1069" s="392" t="str">
        <f t="shared" si="197"/>
        <v/>
      </c>
      <c r="S1069" s="394" t="e">
        <f t="shared" si="198"/>
        <v>#VALUE!</v>
      </c>
      <c r="T1069" s="394" t="str">
        <f t="shared" si="202"/>
        <v/>
      </c>
      <c r="U1069" s="394" t="str">
        <f t="shared" si="203"/>
        <v/>
      </c>
      <c r="V1069" s="424" t="str">
        <f t="shared" si="199"/>
        <v/>
      </c>
      <c r="W1069" s="21"/>
      <c r="X1069" s="515"/>
      <c r="Y1069" s="515"/>
      <c r="Z1069" s="513"/>
      <c r="AA1069" s="514"/>
    </row>
    <row r="1070" spans="1:27">
      <c r="A1070" s="50">
        <f t="shared" si="204"/>
        <v>1065</v>
      </c>
      <c r="B1070" s="580"/>
      <c r="C1070" s="23" t="s">
        <v>742</v>
      </c>
      <c r="D1070" s="489"/>
      <c r="E1070" s="318" t="str">
        <f>IF(G1070="","",VLOOKUP(G1070,'Danh mục CODE'!$D$2:$J$20064,7,0))</f>
        <v/>
      </c>
      <c r="F1070" s="28" t="str">
        <f>IF(E1070="","",VLOOKUP(E1070,'TONG HOP'!$E$8:$W$1883,19,0))</f>
        <v/>
      </c>
      <c r="G1070" s="315"/>
      <c r="H1070" s="226" t="str">
        <f>IF(E1070="","",VLOOKUP(G1070,'TONG HOP'!$C$8:$E$799,2,0))</f>
        <v/>
      </c>
      <c r="I1070" s="226" t="str">
        <f>IF(B1070="","",VLOOKUP(G1070,'TONG HOP'!$C$8:$F$799,4,0))</f>
        <v/>
      </c>
      <c r="J1070" s="63" t="str">
        <f t="shared" si="200"/>
        <v/>
      </c>
      <c r="K1070" s="63" t="str">
        <f t="shared" si="201"/>
        <v/>
      </c>
      <c r="L1070" s="63">
        <f t="shared" si="195"/>
        <v>0</v>
      </c>
      <c r="M1070" s="392" t="str">
        <f>IF(Y1070="","",VLOOKUP(G1070,'Danh mục CODE'!$D$2:$I$1880,4,0))</f>
        <v/>
      </c>
      <c r="N1070" s="484"/>
      <c r="O1070" s="392" t="str">
        <f t="shared" si="196"/>
        <v/>
      </c>
      <c r="P1070" s="392" t="str">
        <f>IF(Y1070="","",VLOOKUP(G1070,'Danh mục CODE'!$D$2:$I$1880,5,0))</f>
        <v/>
      </c>
      <c r="Q1070" s="392"/>
      <c r="R1070" s="392" t="str">
        <f t="shared" si="197"/>
        <v/>
      </c>
      <c r="S1070" s="394" t="e">
        <f t="shared" si="198"/>
        <v>#VALUE!</v>
      </c>
      <c r="T1070" s="394" t="str">
        <f t="shared" si="202"/>
        <v/>
      </c>
      <c r="U1070" s="394" t="str">
        <f t="shared" si="203"/>
        <v/>
      </c>
      <c r="V1070" s="424" t="str">
        <f t="shared" si="199"/>
        <v/>
      </c>
      <c r="W1070" s="21"/>
      <c r="X1070" s="515"/>
      <c r="Y1070" s="515"/>
      <c r="Z1070" s="513"/>
      <c r="AA1070" s="514"/>
    </row>
    <row r="1071" spans="1:27">
      <c r="A1071" s="50">
        <f t="shared" si="204"/>
        <v>1066</v>
      </c>
      <c r="B1071" s="580"/>
      <c r="C1071" s="23" t="s">
        <v>742</v>
      </c>
      <c r="D1071" s="489"/>
      <c r="E1071" s="318" t="str">
        <f>IF(G1071="","",VLOOKUP(G1071,'Danh mục CODE'!$D$2:$J$20064,7,0))</f>
        <v/>
      </c>
      <c r="F1071" s="28" t="str">
        <f>IF(E1071="","",VLOOKUP(E1071,'TONG HOP'!$E$8:$W$1883,19,0))</f>
        <v/>
      </c>
      <c r="G1071" s="315"/>
      <c r="H1071" s="226" t="str">
        <f>IF(E1071="","",VLOOKUP(G1071,'TONG HOP'!$C$8:$E$799,2,0))</f>
        <v/>
      </c>
      <c r="I1071" s="226" t="str">
        <f>IF(B1071="","",VLOOKUP(G1071,'TONG HOP'!$C$8:$F$799,4,0))</f>
        <v/>
      </c>
      <c r="J1071" s="63" t="str">
        <f t="shared" si="200"/>
        <v/>
      </c>
      <c r="K1071" s="63" t="str">
        <f t="shared" si="201"/>
        <v/>
      </c>
      <c r="L1071" s="63">
        <f t="shared" si="195"/>
        <v>0</v>
      </c>
      <c r="M1071" s="392" t="str">
        <f>IF(Y1071="","",VLOOKUP(G1071,'Danh mục CODE'!$D$2:$I$1880,4,0))</f>
        <v/>
      </c>
      <c r="N1071" s="484"/>
      <c r="O1071" s="392" t="str">
        <f t="shared" si="196"/>
        <v/>
      </c>
      <c r="P1071" s="392" t="str">
        <f>IF(Y1071="","",VLOOKUP(G1071,'Danh mục CODE'!$D$2:$I$1880,5,0))</f>
        <v/>
      </c>
      <c r="Q1071" s="392"/>
      <c r="R1071" s="392" t="str">
        <f t="shared" si="197"/>
        <v/>
      </c>
      <c r="S1071" s="394" t="e">
        <f t="shared" si="198"/>
        <v>#VALUE!</v>
      </c>
      <c r="T1071" s="394" t="str">
        <f t="shared" si="202"/>
        <v/>
      </c>
      <c r="U1071" s="394" t="str">
        <f t="shared" si="203"/>
        <v/>
      </c>
      <c r="V1071" s="424" t="str">
        <f t="shared" si="199"/>
        <v/>
      </c>
      <c r="W1071" s="21"/>
      <c r="X1071" s="515"/>
      <c r="Y1071" s="515"/>
      <c r="Z1071" s="513"/>
      <c r="AA1071" s="514"/>
    </row>
    <row r="1072" spans="1:27">
      <c r="A1072" s="50">
        <f t="shared" si="204"/>
        <v>1067</v>
      </c>
      <c r="B1072" s="580"/>
      <c r="C1072" s="23" t="s">
        <v>742</v>
      </c>
      <c r="D1072" s="489"/>
      <c r="E1072" s="318" t="str">
        <f>IF(G1072="","",VLOOKUP(G1072,'Danh mục CODE'!$D$2:$J$20064,7,0))</f>
        <v/>
      </c>
      <c r="F1072" s="28" t="str">
        <f>IF(E1072="","",VLOOKUP(E1072,'TONG HOP'!$E$8:$W$1883,19,0))</f>
        <v/>
      </c>
      <c r="G1072" s="315"/>
      <c r="H1072" s="226" t="str">
        <f>IF(E1072="","",VLOOKUP(G1072,'TONG HOP'!$C$8:$E$799,2,0))</f>
        <v/>
      </c>
      <c r="I1072" s="226" t="str">
        <f>IF(B1072="","",VLOOKUP(G1072,'TONG HOP'!$C$8:$F$799,4,0))</f>
        <v/>
      </c>
      <c r="J1072" s="63" t="str">
        <f t="shared" si="200"/>
        <v/>
      </c>
      <c r="K1072" s="63" t="str">
        <f t="shared" si="201"/>
        <v/>
      </c>
      <c r="L1072" s="63">
        <f t="shared" si="195"/>
        <v>0</v>
      </c>
      <c r="M1072" s="392" t="str">
        <f>IF(Y1072="","",VLOOKUP(G1072,'Danh mục CODE'!$D$2:$I$1880,4,0))</f>
        <v/>
      </c>
      <c r="N1072" s="484"/>
      <c r="O1072" s="392" t="str">
        <f t="shared" si="196"/>
        <v/>
      </c>
      <c r="P1072" s="392" t="str">
        <f>IF(Y1072="","",VLOOKUP(G1072,'Danh mục CODE'!$D$2:$I$1880,5,0))</f>
        <v/>
      </c>
      <c r="Q1072" s="392"/>
      <c r="R1072" s="392" t="str">
        <f t="shared" si="197"/>
        <v/>
      </c>
      <c r="S1072" s="394" t="e">
        <f t="shared" si="198"/>
        <v>#VALUE!</v>
      </c>
      <c r="T1072" s="394" t="str">
        <f t="shared" si="202"/>
        <v/>
      </c>
      <c r="U1072" s="394" t="str">
        <f t="shared" si="203"/>
        <v/>
      </c>
      <c r="V1072" s="424" t="str">
        <f t="shared" si="199"/>
        <v/>
      </c>
      <c r="W1072" s="21"/>
      <c r="X1072" s="515"/>
      <c r="Y1072" s="515"/>
      <c r="Z1072" s="513"/>
      <c r="AA1072" s="514"/>
    </row>
    <row r="1073" spans="1:27">
      <c r="A1073" s="50">
        <f t="shared" si="204"/>
        <v>1068</v>
      </c>
      <c r="B1073" s="580"/>
      <c r="C1073" s="23" t="s">
        <v>742</v>
      </c>
      <c r="D1073" s="489"/>
      <c r="E1073" s="318" t="str">
        <f>IF(G1073="","",VLOOKUP(G1073,'Danh mục CODE'!$D$2:$J$20064,7,0))</f>
        <v/>
      </c>
      <c r="F1073" s="28" t="str">
        <f>IF(E1073="","",VLOOKUP(E1073,'TONG HOP'!$E$8:$W$1883,19,0))</f>
        <v/>
      </c>
      <c r="G1073" s="315"/>
      <c r="H1073" s="226" t="str">
        <f>IF(E1073="","",VLOOKUP(G1073,'TONG HOP'!$C$8:$E$799,2,0))</f>
        <v/>
      </c>
      <c r="I1073" s="226" t="str">
        <f>IF(B1073="","",VLOOKUP(G1073,'TONG HOP'!$C$8:$F$799,4,0))</f>
        <v/>
      </c>
      <c r="J1073" s="63" t="str">
        <f t="shared" si="200"/>
        <v/>
      </c>
      <c r="K1073" s="63" t="str">
        <f t="shared" si="201"/>
        <v/>
      </c>
      <c r="L1073" s="63">
        <f t="shared" ref="L1073:L1136" si="205">X1073-Y1073</f>
        <v>0</v>
      </c>
      <c r="M1073" s="392" t="str">
        <f>IF(Y1073="","",VLOOKUP(G1073,'Danh mục CODE'!$D$2:$I$1880,4,0))</f>
        <v/>
      </c>
      <c r="N1073" s="484"/>
      <c r="O1073" s="392" t="str">
        <f t="shared" ref="O1073:O1136" si="206">IF(X1073="","",IF(M1073-N1073&lt;0,-(M1073-N1073),0))</f>
        <v/>
      </c>
      <c r="P1073" s="392" t="str">
        <f>IF(Y1073="","",VLOOKUP(G1073,'Danh mục CODE'!$D$2:$I$1880,5,0))</f>
        <v/>
      </c>
      <c r="Q1073" s="392"/>
      <c r="R1073" s="392" t="str">
        <f t="shared" ref="R1073:R1136" si="207">IF(X1073="","",IF(P1073-Q1073&lt;0,-(P1073-Q1073),0))</f>
        <v/>
      </c>
      <c r="S1073" s="394" t="e">
        <f t="shared" ref="S1073:S1136" si="208">IF(T1073=0,"",J1073-T1073-U1073)</f>
        <v>#VALUE!</v>
      </c>
      <c r="T1073" s="394" t="str">
        <f t="shared" si="202"/>
        <v/>
      </c>
      <c r="U1073" s="394" t="str">
        <f t="shared" si="203"/>
        <v/>
      </c>
      <c r="V1073" s="424" t="str">
        <f t="shared" ref="V1073:V1136" si="209">IF(X1073="","",J1073-S1073-T1073-U1073)</f>
        <v/>
      </c>
      <c r="W1073" s="21"/>
      <c r="X1073" s="515"/>
      <c r="Y1073" s="515"/>
      <c r="Z1073" s="513"/>
      <c r="AA1073" s="514"/>
    </row>
    <row r="1074" spans="1:27">
      <c r="A1074" s="50">
        <f t="shared" si="204"/>
        <v>1069</v>
      </c>
      <c r="B1074" s="580"/>
      <c r="C1074" s="23" t="s">
        <v>742</v>
      </c>
      <c r="D1074" s="489"/>
      <c r="E1074" s="318" t="str">
        <f>IF(G1074="","",VLOOKUP(G1074,'Danh mục CODE'!$D$2:$J$20064,7,0))</f>
        <v/>
      </c>
      <c r="F1074" s="28" t="str">
        <f>IF(E1074="","",VLOOKUP(E1074,'TONG HOP'!$E$8:$W$1883,19,0))</f>
        <v/>
      </c>
      <c r="G1074" s="315"/>
      <c r="H1074" s="226" t="str">
        <f>IF(E1074="","",VLOOKUP(G1074,'TONG HOP'!$C$8:$E$799,2,0))</f>
        <v/>
      </c>
      <c r="I1074" s="226" t="str">
        <f>IF(B1074="","",VLOOKUP(G1074,'TONG HOP'!$C$8:$F$799,4,0))</f>
        <v/>
      </c>
      <c r="J1074" s="63" t="str">
        <f t="shared" si="200"/>
        <v/>
      </c>
      <c r="K1074" s="63" t="str">
        <f t="shared" si="201"/>
        <v/>
      </c>
      <c r="L1074" s="63">
        <f t="shared" si="205"/>
        <v>0</v>
      </c>
      <c r="M1074" s="392" t="str">
        <f>IF(Y1074="","",VLOOKUP(G1074,'Danh mục CODE'!$D$2:$I$1880,4,0))</f>
        <v/>
      </c>
      <c r="N1074" s="484"/>
      <c r="O1074" s="392" t="str">
        <f t="shared" si="206"/>
        <v/>
      </c>
      <c r="P1074" s="392" t="str">
        <f>IF(Y1074="","",VLOOKUP(G1074,'Danh mục CODE'!$D$2:$I$1880,5,0))</f>
        <v/>
      </c>
      <c r="Q1074" s="392"/>
      <c r="R1074" s="392" t="str">
        <f t="shared" si="207"/>
        <v/>
      </c>
      <c r="S1074" s="394" t="e">
        <f t="shared" si="208"/>
        <v>#VALUE!</v>
      </c>
      <c r="T1074" s="394" t="str">
        <f t="shared" si="202"/>
        <v/>
      </c>
      <c r="U1074" s="394" t="str">
        <f t="shared" si="203"/>
        <v/>
      </c>
      <c r="V1074" s="424" t="str">
        <f t="shared" si="209"/>
        <v/>
      </c>
      <c r="W1074" s="21"/>
      <c r="X1074" s="515"/>
      <c r="Y1074" s="515"/>
      <c r="Z1074" s="513"/>
      <c r="AA1074" s="514"/>
    </row>
    <row r="1075" spans="1:27">
      <c r="A1075" s="50">
        <f t="shared" si="204"/>
        <v>1070</v>
      </c>
      <c r="B1075" s="580"/>
      <c r="C1075" s="23" t="s">
        <v>742</v>
      </c>
      <c r="D1075" s="489"/>
      <c r="E1075" s="318" t="str">
        <f>IF(G1075="","",VLOOKUP(G1075,'Danh mục CODE'!$D$2:$J$20064,7,0))</f>
        <v/>
      </c>
      <c r="F1075" s="28" t="str">
        <f>IF(E1075="","",VLOOKUP(E1075,'TONG HOP'!$E$8:$W$1883,19,0))</f>
        <v/>
      </c>
      <c r="G1075" s="315"/>
      <c r="H1075" s="226" t="str">
        <f>IF(E1075="","",VLOOKUP(G1075,'TONG HOP'!$C$8:$E$799,2,0))</f>
        <v/>
      </c>
      <c r="I1075" s="226" t="str">
        <f>IF(B1075="","",VLOOKUP(G1075,'TONG HOP'!$C$8:$F$799,4,0))</f>
        <v/>
      </c>
      <c r="J1075" s="63" t="str">
        <f t="shared" si="200"/>
        <v/>
      </c>
      <c r="K1075" s="63" t="str">
        <f t="shared" si="201"/>
        <v/>
      </c>
      <c r="L1075" s="63">
        <f t="shared" si="205"/>
        <v>0</v>
      </c>
      <c r="M1075" s="392" t="str">
        <f>IF(Y1075="","",VLOOKUP(G1075,'Danh mục CODE'!$D$2:$I$1880,4,0))</f>
        <v/>
      </c>
      <c r="N1075" s="484"/>
      <c r="O1075" s="392" t="str">
        <f t="shared" si="206"/>
        <v/>
      </c>
      <c r="P1075" s="392" t="str">
        <f>IF(Y1075="","",VLOOKUP(G1075,'Danh mục CODE'!$D$2:$I$1880,5,0))</f>
        <v/>
      </c>
      <c r="Q1075" s="392"/>
      <c r="R1075" s="392" t="str">
        <f t="shared" si="207"/>
        <v/>
      </c>
      <c r="S1075" s="394" t="e">
        <f t="shared" si="208"/>
        <v>#VALUE!</v>
      </c>
      <c r="T1075" s="394" t="str">
        <f t="shared" si="202"/>
        <v/>
      </c>
      <c r="U1075" s="394" t="str">
        <f t="shared" si="203"/>
        <v/>
      </c>
      <c r="V1075" s="424" t="str">
        <f t="shared" si="209"/>
        <v/>
      </c>
      <c r="W1075" s="21"/>
      <c r="X1075" s="515"/>
      <c r="Y1075" s="515"/>
      <c r="Z1075" s="513"/>
      <c r="AA1075" s="514"/>
    </row>
    <row r="1076" spans="1:27">
      <c r="A1076" s="50">
        <f t="shared" si="204"/>
        <v>1071</v>
      </c>
      <c r="B1076" s="580"/>
      <c r="C1076" s="23" t="s">
        <v>742</v>
      </c>
      <c r="D1076" s="489"/>
      <c r="E1076" s="318" t="str">
        <f>IF(G1076="","",VLOOKUP(G1076,'Danh mục CODE'!$D$2:$J$20064,7,0))</f>
        <v/>
      </c>
      <c r="F1076" s="28" t="str">
        <f>IF(E1076="","",VLOOKUP(E1076,'TONG HOP'!$E$8:$W$1883,19,0))</f>
        <v/>
      </c>
      <c r="G1076" s="315"/>
      <c r="H1076" s="226" t="str">
        <f>IF(E1076="","",VLOOKUP(G1076,'TONG HOP'!$C$8:$E$799,2,0))</f>
        <v/>
      </c>
      <c r="I1076" s="226" t="str">
        <f>IF(B1076="","",VLOOKUP(G1076,'TONG HOP'!$C$8:$F$799,4,0))</f>
        <v/>
      </c>
      <c r="J1076" s="63" t="str">
        <f t="shared" si="200"/>
        <v/>
      </c>
      <c r="K1076" s="63" t="str">
        <f t="shared" si="201"/>
        <v/>
      </c>
      <c r="L1076" s="63">
        <f t="shared" si="205"/>
        <v>0</v>
      </c>
      <c r="M1076" s="392" t="str">
        <f>IF(Y1076="","",VLOOKUP(G1076,'Danh mục CODE'!$D$2:$I$1880,4,0))</f>
        <v/>
      </c>
      <c r="N1076" s="484"/>
      <c r="O1076" s="392" t="str">
        <f t="shared" si="206"/>
        <v/>
      </c>
      <c r="P1076" s="392" t="str">
        <f>IF(Y1076="","",VLOOKUP(G1076,'Danh mục CODE'!$D$2:$I$1880,5,0))</f>
        <v/>
      </c>
      <c r="Q1076" s="392"/>
      <c r="R1076" s="392" t="str">
        <f t="shared" si="207"/>
        <v/>
      </c>
      <c r="S1076" s="394" t="e">
        <f t="shared" si="208"/>
        <v>#VALUE!</v>
      </c>
      <c r="T1076" s="394" t="str">
        <f t="shared" si="202"/>
        <v/>
      </c>
      <c r="U1076" s="394" t="str">
        <f t="shared" si="203"/>
        <v/>
      </c>
      <c r="V1076" s="424" t="str">
        <f t="shared" si="209"/>
        <v/>
      </c>
      <c r="W1076" s="21"/>
      <c r="X1076" s="515"/>
      <c r="Y1076" s="515"/>
      <c r="Z1076" s="513"/>
      <c r="AA1076" s="514"/>
    </row>
    <row r="1077" spans="1:27">
      <c r="A1077" s="50">
        <f t="shared" si="204"/>
        <v>1072</v>
      </c>
      <c r="B1077" s="580"/>
      <c r="C1077" s="23" t="s">
        <v>742</v>
      </c>
      <c r="D1077" s="489"/>
      <c r="E1077" s="318" t="str">
        <f>IF(G1077="","",VLOOKUP(G1077,'Danh mục CODE'!$D$2:$J$20064,7,0))</f>
        <v/>
      </c>
      <c r="F1077" s="28" t="str">
        <f>IF(E1077="","",VLOOKUP(E1077,'TONG HOP'!$E$8:$W$1883,19,0))</f>
        <v/>
      </c>
      <c r="G1077" s="315"/>
      <c r="H1077" s="226" t="str">
        <f>IF(E1077="","",VLOOKUP(G1077,'TONG HOP'!$C$8:$E$799,2,0))</f>
        <v/>
      </c>
      <c r="I1077" s="226" t="str">
        <f>IF(B1077="","",VLOOKUP(G1077,'TONG HOP'!$C$8:$F$799,4,0))</f>
        <v/>
      </c>
      <c r="J1077" s="63" t="str">
        <f t="shared" si="200"/>
        <v/>
      </c>
      <c r="K1077" s="63" t="str">
        <f t="shared" si="201"/>
        <v/>
      </c>
      <c r="L1077" s="63">
        <f t="shared" si="205"/>
        <v>0</v>
      </c>
      <c r="M1077" s="392" t="str">
        <f>IF(Y1077="","",VLOOKUP(G1077,'Danh mục CODE'!$D$2:$I$1880,4,0))</f>
        <v/>
      </c>
      <c r="N1077" s="484"/>
      <c r="O1077" s="392" t="str">
        <f t="shared" si="206"/>
        <v/>
      </c>
      <c r="P1077" s="392" t="str">
        <f>IF(Y1077="","",VLOOKUP(G1077,'Danh mục CODE'!$D$2:$I$1880,5,0))</f>
        <v/>
      </c>
      <c r="Q1077" s="392"/>
      <c r="R1077" s="392" t="str">
        <f t="shared" si="207"/>
        <v/>
      </c>
      <c r="S1077" s="394" t="e">
        <f t="shared" si="208"/>
        <v>#VALUE!</v>
      </c>
      <c r="T1077" s="394" t="str">
        <f t="shared" si="202"/>
        <v/>
      </c>
      <c r="U1077" s="394" t="str">
        <f t="shared" si="203"/>
        <v/>
      </c>
      <c r="V1077" s="424" t="str">
        <f t="shared" si="209"/>
        <v/>
      </c>
      <c r="W1077" s="21"/>
      <c r="X1077" s="515"/>
      <c r="Y1077" s="515"/>
      <c r="Z1077" s="513"/>
      <c r="AA1077" s="514"/>
    </row>
    <row r="1078" spans="1:27">
      <c r="A1078" s="50">
        <f t="shared" si="204"/>
        <v>1073</v>
      </c>
      <c r="B1078" s="580"/>
      <c r="C1078" s="23" t="s">
        <v>742</v>
      </c>
      <c r="D1078" s="489"/>
      <c r="E1078" s="318" t="str">
        <f>IF(G1078="","",VLOOKUP(G1078,'Danh mục CODE'!$D$2:$J$20064,7,0))</f>
        <v/>
      </c>
      <c r="F1078" s="28" t="str">
        <f>IF(E1078="","",VLOOKUP(E1078,'TONG HOP'!$E$8:$W$1883,19,0))</f>
        <v/>
      </c>
      <c r="G1078" s="315"/>
      <c r="H1078" s="226" t="str">
        <f>IF(E1078="","",VLOOKUP(G1078,'TONG HOP'!$C$8:$E$799,2,0))</f>
        <v/>
      </c>
      <c r="I1078" s="226" t="str">
        <f>IF(B1078="","",VLOOKUP(G1078,'TONG HOP'!$C$8:$F$799,4,0))</f>
        <v/>
      </c>
      <c r="J1078" s="63" t="str">
        <f t="shared" si="200"/>
        <v/>
      </c>
      <c r="K1078" s="63" t="str">
        <f t="shared" si="201"/>
        <v/>
      </c>
      <c r="L1078" s="63">
        <f t="shared" si="205"/>
        <v>0</v>
      </c>
      <c r="M1078" s="392" t="str">
        <f>IF(Y1078="","",VLOOKUP(G1078,'Danh mục CODE'!$D$2:$I$1880,4,0))</f>
        <v/>
      </c>
      <c r="N1078" s="484"/>
      <c r="O1078" s="392" t="str">
        <f t="shared" si="206"/>
        <v/>
      </c>
      <c r="P1078" s="392" t="str">
        <f>IF(Y1078="","",VLOOKUP(G1078,'Danh mục CODE'!$D$2:$I$1880,5,0))</f>
        <v/>
      </c>
      <c r="Q1078" s="392"/>
      <c r="R1078" s="392" t="str">
        <f t="shared" si="207"/>
        <v/>
      </c>
      <c r="S1078" s="394" t="e">
        <f t="shared" si="208"/>
        <v>#VALUE!</v>
      </c>
      <c r="T1078" s="394" t="str">
        <f t="shared" si="202"/>
        <v/>
      </c>
      <c r="U1078" s="394" t="str">
        <f t="shared" si="203"/>
        <v/>
      </c>
      <c r="V1078" s="424" t="str">
        <f t="shared" si="209"/>
        <v/>
      </c>
      <c r="W1078" s="21"/>
      <c r="X1078" s="515"/>
      <c r="Y1078" s="515"/>
      <c r="Z1078" s="513"/>
      <c r="AA1078" s="514"/>
    </row>
    <row r="1079" spans="1:27">
      <c r="A1079" s="50">
        <f t="shared" si="204"/>
        <v>1074</v>
      </c>
      <c r="B1079" s="580"/>
      <c r="C1079" s="23" t="s">
        <v>742</v>
      </c>
      <c r="D1079" s="489"/>
      <c r="E1079" s="318" t="str">
        <f>IF(G1079="","",VLOOKUP(G1079,'Danh mục CODE'!$D$2:$J$20064,7,0))</f>
        <v/>
      </c>
      <c r="F1079" s="28" t="str">
        <f>IF(E1079="","",VLOOKUP(E1079,'TONG HOP'!$E$8:$W$1883,19,0))</f>
        <v/>
      </c>
      <c r="G1079" s="315"/>
      <c r="H1079" s="226" t="str">
        <f>IF(E1079="","",VLOOKUP(G1079,'TONG HOP'!$C$8:$E$799,2,0))</f>
        <v/>
      </c>
      <c r="I1079" s="226" t="str">
        <f>IF(B1079="","",VLOOKUP(G1079,'TONG HOP'!$C$8:$F$799,4,0))</f>
        <v/>
      </c>
      <c r="J1079" s="63" t="str">
        <f t="shared" ref="J1079:J1094" si="210">IF(X1079="","",K1079-K1079*M1079)</f>
        <v/>
      </c>
      <c r="K1079" s="63" t="str">
        <f t="shared" ref="K1079:K1094" si="211">IF(AND(X1079="",N1079="",Q1079="",R1079=""),"",L1079-L1079*O1079-(L1079-L1079*O1079)*R1079)</f>
        <v/>
      </c>
      <c r="L1079" s="63">
        <f t="shared" si="205"/>
        <v>0</v>
      </c>
      <c r="M1079" s="392" t="str">
        <f>IF(Y1079="","",VLOOKUP(G1079,'Danh mục CODE'!$D$2:$I$1880,4,0))</f>
        <v/>
      </c>
      <c r="N1079" s="484"/>
      <c r="O1079" s="392" t="str">
        <f t="shared" si="206"/>
        <v/>
      </c>
      <c r="P1079" s="392" t="str">
        <f>IF(Y1079="","",VLOOKUP(G1079,'Danh mục CODE'!$D$2:$I$1880,5,0))</f>
        <v/>
      </c>
      <c r="Q1079" s="392"/>
      <c r="R1079" s="392" t="str">
        <f t="shared" si="207"/>
        <v/>
      </c>
      <c r="S1079" s="394" t="e">
        <f t="shared" si="208"/>
        <v>#VALUE!</v>
      </c>
      <c r="T1079" s="394" t="str">
        <f t="shared" si="202"/>
        <v/>
      </c>
      <c r="U1079" s="394" t="str">
        <f t="shared" si="203"/>
        <v/>
      </c>
      <c r="V1079" s="424" t="str">
        <f t="shared" si="209"/>
        <v/>
      </c>
      <c r="W1079" s="21"/>
      <c r="X1079" s="515"/>
      <c r="Y1079" s="515"/>
      <c r="Z1079" s="513"/>
      <c r="AA1079" s="514"/>
    </row>
    <row r="1080" spans="1:27">
      <c r="A1080" s="50">
        <f t="shared" si="204"/>
        <v>1075</v>
      </c>
      <c r="B1080" s="580"/>
      <c r="C1080" s="23" t="s">
        <v>742</v>
      </c>
      <c r="D1080" s="489"/>
      <c r="E1080" s="318" t="str">
        <f>IF(G1080="","",VLOOKUP(G1080,'Danh mục CODE'!$D$2:$J$20064,7,0))</f>
        <v/>
      </c>
      <c r="F1080" s="28" t="str">
        <f>IF(E1080="","",VLOOKUP(E1080,'TONG HOP'!$E$8:$W$1883,19,0))</f>
        <v/>
      </c>
      <c r="G1080" s="315"/>
      <c r="H1080" s="226" t="str">
        <f>IF(E1080="","",VLOOKUP(G1080,'TONG HOP'!$C$8:$E$799,2,0))</f>
        <v/>
      </c>
      <c r="I1080" s="226" t="str">
        <f>IF(B1080="","",VLOOKUP(G1080,'TONG HOP'!$C$8:$F$799,4,0))</f>
        <v/>
      </c>
      <c r="J1080" s="63" t="str">
        <f t="shared" si="210"/>
        <v/>
      </c>
      <c r="K1080" s="63" t="str">
        <f t="shared" si="211"/>
        <v/>
      </c>
      <c r="L1080" s="63">
        <f t="shared" si="205"/>
        <v>0</v>
      </c>
      <c r="M1080" s="392" t="str">
        <f>IF(Y1080="","",VLOOKUP(G1080,'Danh mục CODE'!$D$2:$I$1880,4,0))</f>
        <v/>
      </c>
      <c r="N1080" s="484"/>
      <c r="O1080" s="392" t="str">
        <f t="shared" si="206"/>
        <v/>
      </c>
      <c r="P1080" s="392" t="str">
        <f>IF(Y1080="","",VLOOKUP(G1080,'Danh mục CODE'!$D$2:$I$1880,5,0))</f>
        <v/>
      </c>
      <c r="Q1080" s="392"/>
      <c r="R1080" s="392" t="str">
        <f t="shared" si="207"/>
        <v/>
      </c>
      <c r="S1080" s="394" t="e">
        <f t="shared" si="208"/>
        <v>#VALUE!</v>
      </c>
      <c r="T1080" s="394" t="str">
        <f t="shared" si="202"/>
        <v/>
      </c>
      <c r="U1080" s="394" t="str">
        <f t="shared" si="203"/>
        <v/>
      </c>
      <c r="V1080" s="424" t="str">
        <f t="shared" si="209"/>
        <v/>
      </c>
      <c r="W1080" s="21"/>
      <c r="X1080" s="515"/>
      <c r="Y1080" s="515"/>
      <c r="Z1080" s="513"/>
      <c r="AA1080" s="514"/>
    </row>
    <row r="1081" spans="1:27">
      <c r="A1081" s="50">
        <f t="shared" si="204"/>
        <v>1076</v>
      </c>
      <c r="B1081" s="580"/>
      <c r="C1081" s="23" t="s">
        <v>742</v>
      </c>
      <c r="D1081" s="489"/>
      <c r="E1081" s="318" t="str">
        <f>IF(G1081="","",VLOOKUP(G1081,'Danh mục CODE'!$D$2:$J$20064,7,0))</f>
        <v/>
      </c>
      <c r="F1081" s="28" t="str">
        <f>IF(E1081="","",VLOOKUP(E1081,'TONG HOP'!$E$8:$W$1883,19,0))</f>
        <v/>
      </c>
      <c r="G1081" s="315"/>
      <c r="H1081" s="226" t="str">
        <f>IF(E1081="","",VLOOKUP(G1081,'TONG HOP'!$C$8:$E$799,2,0))</f>
        <v/>
      </c>
      <c r="I1081" s="226" t="str">
        <f>IF(B1081="","",VLOOKUP(G1081,'TONG HOP'!$C$8:$F$799,4,0))</f>
        <v/>
      </c>
      <c r="J1081" s="63" t="str">
        <f t="shared" si="210"/>
        <v/>
      </c>
      <c r="K1081" s="63" t="str">
        <f t="shared" si="211"/>
        <v/>
      </c>
      <c r="L1081" s="63">
        <f t="shared" si="205"/>
        <v>0</v>
      </c>
      <c r="M1081" s="392" t="str">
        <f>IF(Y1081="","",VLOOKUP(G1081,'Danh mục CODE'!$D$2:$I$1880,4,0))</f>
        <v/>
      </c>
      <c r="N1081" s="484"/>
      <c r="O1081" s="392" t="str">
        <f t="shared" si="206"/>
        <v/>
      </c>
      <c r="P1081" s="392" t="str">
        <f>IF(Y1081="","",VLOOKUP(G1081,'Danh mục CODE'!$D$2:$I$1880,5,0))</f>
        <v/>
      </c>
      <c r="Q1081" s="392"/>
      <c r="R1081" s="392" t="str">
        <f t="shared" si="207"/>
        <v/>
      </c>
      <c r="S1081" s="394" t="e">
        <f t="shared" si="208"/>
        <v>#VALUE!</v>
      </c>
      <c r="T1081" s="394" t="str">
        <f t="shared" si="202"/>
        <v/>
      </c>
      <c r="U1081" s="394" t="str">
        <f t="shared" si="203"/>
        <v/>
      </c>
      <c r="V1081" s="424" t="str">
        <f t="shared" si="209"/>
        <v/>
      </c>
      <c r="W1081" s="21"/>
      <c r="X1081" s="515"/>
      <c r="Y1081" s="515"/>
      <c r="Z1081" s="513"/>
      <c r="AA1081" s="514"/>
    </row>
    <row r="1082" spans="1:27">
      <c r="A1082" s="50">
        <f t="shared" si="204"/>
        <v>1077</v>
      </c>
      <c r="B1082" s="580"/>
      <c r="C1082" s="23" t="s">
        <v>742</v>
      </c>
      <c r="D1082" s="489"/>
      <c r="E1082" s="318" t="str">
        <f>IF(G1082="","",VLOOKUP(G1082,'Danh mục CODE'!$D$2:$J$20064,7,0))</f>
        <v/>
      </c>
      <c r="F1082" s="28" t="str">
        <f>IF(E1082="","",VLOOKUP(E1082,'TONG HOP'!$E$8:$W$1883,19,0))</f>
        <v/>
      </c>
      <c r="G1082" s="315"/>
      <c r="H1082" s="226" t="str">
        <f>IF(E1082="","",VLOOKUP(G1082,'TONG HOP'!$C$8:$E$799,2,0))</f>
        <v/>
      </c>
      <c r="I1082" s="226" t="str">
        <f>IF(B1082="","",VLOOKUP(G1082,'TONG HOP'!$C$8:$F$799,4,0))</f>
        <v/>
      </c>
      <c r="J1082" s="63" t="str">
        <f t="shared" si="210"/>
        <v/>
      </c>
      <c r="K1082" s="63" t="str">
        <f t="shared" si="211"/>
        <v/>
      </c>
      <c r="L1082" s="63">
        <f t="shared" si="205"/>
        <v>0</v>
      </c>
      <c r="M1082" s="392" t="str">
        <f>IF(Y1082="","",VLOOKUP(G1082,'Danh mục CODE'!$D$2:$I$1880,4,0))</f>
        <v/>
      </c>
      <c r="N1082" s="484"/>
      <c r="O1082" s="392" t="str">
        <f t="shared" si="206"/>
        <v/>
      </c>
      <c r="P1082" s="392" t="str">
        <f>IF(Y1082="","",VLOOKUP(G1082,'Danh mục CODE'!$D$2:$I$1880,5,0))</f>
        <v/>
      </c>
      <c r="Q1082" s="392"/>
      <c r="R1082" s="392" t="str">
        <f t="shared" si="207"/>
        <v/>
      </c>
      <c r="S1082" s="394" t="e">
        <f t="shared" si="208"/>
        <v>#VALUE!</v>
      </c>
      <c r="T1082" s="394" t="str">
        <f t="shared" si="202"/>
        <v/>
      </c>
      <c r="U1082" s="394" t="str">
        <f t="shared" si="203"/>
        <v/>
      </c>
      <c r="V1082" s="424" t="str">
        <f t="shared" si="209"/>
        <v/>
      </c>
      <c r="W1082" s="21"/>
      <c r="X1082" s="515"/>
      <c r="Y1082" s="515"/>
      <c r="Z1082" s="513"/>
      <c r="AA1082" s="514"/>
    </row>
    <row r="1083" spans="1:27">
      <c r="A1083" s="50">
        <f t="shared" si="204"/>
        <v>1078</v>
      </c>
      <c r="B1083" s="580"/>
      <c r="C1083" s="23" t="s">
        <v>742</v>
      </c>
      <c r="D1083" s="489"/>
      <c r="E1083" s="318" t="str">
        <f>IF(G1083="","",VLOOKUP(G1083,'Danh mục CODE'!$D$2:$J$20064,7,0))</f>
        <v/>
      </c>
      <c r="F1083" s="28" t="str">
        <f>IF(E1083="","",VLOOKUP(E1083,'TONG HOP'!$E$8:$W$1883,19,0))</f>
        <v/>
      </c>
      <c r="G1083" s="315"/>
      <c r="H1083" s="226" t="str">
        <f>IF(E1083="","",VLOOKUP(G1083,'TONG HOP'!$C$8:$E$799,2,0))</f>
        <v/>
      </c>
      <c r="I1083" s="226" t="str">
        <f>IF(B1083="","",VLOOKUP(G1083,'TONG HOP'!$C$8:$F$799,4,0))</f>
        <v/>
      </c>
      <c r="J1083" s="63" t="str">
        <f t="shared" si="210"/>
        <v/>
      </c>
      <c r="K1083" s="63" t="str">
        <f t="shared" si="211"/>
        <v/>
      </c>
      <c r="L1083" s="63">
        <f t="shared" si="205"/>
        <v>0</v>
      </c>
      <c r="M1083" s="392" t="str">
        <f>IF(Y1083="","",VLOOKUP(G1083,'Danh mục CODE'!$D$2:$I$1880,4,0))</f>
        <v/>
      </c>
      <c r="N1083" s="484"/>
      <c r="O1083" s="392" t="str">
        <f t="shared" si="206"/>
        <v/>
      </c>
      <c r="P1083" s="392" t="str">
        <f>IF(Y1083="","",VLOOKUP(G1083,'Danh mục CODE'!$D$2:$I$1880,5,0))</f>
        <v/>
      </c>
      <c r="Q1083" s="392"/>
      <c r="R1083" s="392" t="str">
        <f t="shared" si="207"/>
        <v/>
      </c>
      <c r="S1083" s="394" t="e">
        <f t="shared" si="208"/>
        <v>#VALUE!</v>
      </c>
      <c r="T1083" s="394" t="str">
        <f t="shared" si="202"/>
        <v/>
      </c>
      <c r="U1083" s="394" t="str">
        <f t="shared" si="203"/>
        <v/>
      </c>
      <c r="V1083" s="424" t="str">
        <f t="shared" si="209"/>
        <v/>
      </c>
      <c r="W1083" s="21"/>
      <c r="X1083" s="515"/>
      <c r="Y1083" s="515"/>
      <c r="Z1083" s="513"/>
      <c r="AA1083" s="514"/>
    </row>
    <row r="1084" spans="1:27">
      <c r="A1084" s="50">
        <f t="shared" si="204"/>
        <v>1079</v>
      </c>
      <c r="B1084" s="580"/>
      <c r="C1084" s="23" t="s">
        <v>742</v>
      </c>
      <c r="D1084" s="489"/>
      <c r="E1084" s="318" t="str">
        <f>IF(G1084="","",VLOOKUP(G1084,'Danh mục CODE'!$D$2:$J$20064,7,0))</f>
        <v/>
      </c>
      <c r="F1084" s="28" t="str">
        <f>IF(E1084="","",VLOOKUP(E1084,'TONG HOP'!$E$8:$W$1883,19,0))</f>
        <v/>
      </c>
      <c r="G1084" s="315"/>
      <c r="H1084" s="226" t="str">
        <f>IF(E1084="","",VLOOKUP(G1084,'TONG HOP'!$C$8:$E$799,2,0))</f>
        <v/>
      </c>
      <c r="I1084" s="226" t="str">
        <f>IF(B1084="","",VLOOKUP(G1084,'TONG HOP'!$C$8:$F$799,4,0))</f>
        <v/>
      </c>
      <c r="J1084" s="63" t="str">
        <f t="shared" si="210"/>
        <v/>
      </c>
      <c r="K1084" s="63" t="str">
        <f t="shared" si="211"/>
        <v/>
      </c>
      <c r="L1084" s="63">
        <f t="shared" si="205"/>
        <v>0</v>
      </c>
      <c r="M1084" s="392" t="str">
        <f>IF(Y1084="","",VLOOKUP(G1084,'Danh mục CODE'!$D$2:$I$1880,4,0))</f>
        <v/>
      </c>
      <c r="N1084" s="484"/>
      <c r="O1084" s="392" t="str">
        <f t="shared" si="206"/>
        <v/>
      </c>
      <c r="P1084" s="392" t="str">
        <f>IF(Y1084="","",VLOOKUP(G1084,'Danh mục CODE'!$D$2:$I$1880,5,0))</f>
        <v/>
      </c>
      <c r="Q1084" s="392"/>
      <c r="R1084" s="392" t="str">
        <f t="shared" si="207"/>
        <v/>
      </c>
      <c r="S1084" s="394" t="e">
        <f t="shared" si="208"/>
        <v>#VALUE!</v>
      </c>
      <c r="T1084" s="394" t="str">
        <f t="shared" si="202"/>
        <v/>
      </c>
      <c r="U1084" s="394" t="str">
        <f t="shared" si="203"/>
        <v/>
      </c>
      <c r="V1084" s="424" t="str">
        <f t="shared" si="209"/>
        <v/>
      </c>
      <c r="W1084" s="21"/>
      <c r="X1084" s="515"/>
      <c r="Y1084" s="515"/>
      <c r="Z1084" s="513"/>
      <c r="AA1084" s="514"/>
    </row>
    <row r="1085" spans="1:27">
      <c r="A1085" s="50">
        <f t="shared" si="204"/>
        <v>1080</v>
      </c>
      <c r="B1085" s="580"/>
      <c r="C1085" s="23" t="s">
        <v>742</v>
      </c>
      <c r="D1085" s="489"/>
      <c r="E1085" s="318" t="str">
        <f>IF(G1085="","",VLOOKUP(G1085,'Danh mục CODE'!$D$2:$J$20064,7,0))</f>
        <v/>
      </c>
      <c r="F1085" s="28" t="str">
        <f>IF(E1085="","",VLOOKUP(E1085,'TONG HOP'!$E$8:$W$1883,19,0))</f>
        <v/>
      </c>
      <c r="G1085" s="315"/>
      <c r="H1085" s="226" t="str">
        <f>IF(E1085="","",VLOOKUP(G1085,'TONG HOP'!$C$8:$E$799,2,0))</f>
        <v/>
      </c>
      <c r="I1085" s="226" t="str">
        <f>IF(B1085="","",VLOOKUP(G1085,'TONG HOP'!$C$8:$F$799,4,0))</f>
        <v/>
      </c>
      <c r="J1085" s="63" t="str">
        <f t="shared" si="210"/>
        <v/>
      </c>
      <c r="K1085" s="63" t="str">
        <f t="shared" si="211"/>
        <v/>
      </c>
      <c r="L1085" s="63">
        <f t="shared" si="205"/>
        <v>0</v>
      </c>
      <c r="M1085" s="392" t="str">
        <f>IF(Y1085="","",VLOOKUP(G1085,'Danh mục CODE'!$D$2:$I$1880,4,0))</f>
        <v/>
      </c>
      <c r="N1085" s="484"/>
      <c r="O1085" s="392" t="str">
        <f t="shared" si="206"/>
        <v/>
      </c>
      <c r="P1085" s="392" t="str">
        <f>IF(Y1085="","",VLOOKUP(G1085,'Danh mục CODE'!$D$2:$I$1880,5,0))</f>
        <v/>
      </c>
      <c r="Q1085" s="392"/>
      <c r="R1085" s="392" t="str">
        <f t="shared" si="207"/>
        <v/>
      </c>
      <c r="S1085" s="394" t="e">
        <f t="shared" si="208"/>
        <v>#VALUE!</v>
      </c>
      <c r="T1085" s="394" t="str">
        <f t="shared" si="202"/>
        <v/>
      </c>
      <c r="U1085" s="394" t="str">
        <f t="shared" si="203"/>
        <v/>
      </c>
      <c r="V1085" s="424" t="str">
        <f t="shared" si="209"/>
        <v/>
      </c>
      <c r="W1085" s="21"/>
      <c r="X1085" s="515"/>
      <c r="Y1085" s="515"/>
      <c r="Z1085" s="513"/>
      <c r="AA1085" s="514"/>
    </row>
    <row r="1086" spans="1:27">
      <c r="A1086" s="50">
        <f t="shared" si="204"/>
        <v>1081</v>
      </c>
      <c r="B1086" s="580"/>
      <c r="C1086" s="23" t="s">
        <v>742</v>
      </c>
      <c r="D1086" s="489"/>
      <c r="E1086" s="318" t="str">
        <f>IF(G1086="","",VLOOKUP(G1086,'Danh mục CODE'!$D$2:$J$20064,7,0))</f>
        <v/>
      </c>
      <c r="F1086" s="28" t="str">
        <f>IF(E1086="","",VLOOKUP(E1086,'TONG HOP'!$E$8:$W$1883,19,0))</f>
        <v/>
      </c>
      <c r="G1086" s="315"/>
      <c r="H1086" s="226" t="str">
        <f>IF(E1086="","",VLOOKUP(G1086,'TONG HOP'!$C$8:$E$799,2,0))</f>
        <v/>
      </c>
      <c r="I1086" s="226" t="str">
        <f>IF(B1086="","",VLOOKUP(G1086,'TONG HOP'!$C$8:$F$799,4,0))</f>
        <v/>
      </c>
      <c r="J1086" s="63" t="str">
        <f t="shared" si="210"/>
        <v/>
      </c>
      <c r="K1086" s="63" t="str">
        <f t="shared" si="211"/>
        <v/>
      </c>
      <c r="L1086" s="63">
        <f t="shared" si="205"/>
        <v>0</v>
      </c>
      <c r="M1086" s="392" t="str">
        <f>IF(Y1086="","",VLOOKUP(G1086,'Danh mục CODE'!$D$2:$I$1880,4,0))</f>
        <v/>
      </c>
      <c r="N1086" s="484"/>
      <c r="O1086" s="392" t="str">
        <f t="shared" si="206"/>
        <v/>
      </c>
      <c r="P1086" s="392" t="str">
        <f>IF(Y1086="","",VLOOKUP(G1086,'Danh mục CODE'!$D$2:$I$1880,5,0))</f>
        <v/>
      </c>
      <c r="Q1086" s="392"/>
      <c r="R1086" s="392" t="str">
        <f t="shared" si="207"/>
        <v/>
      </c>
      <c r="S1086" s="394" t="e">
        <f t="shared" si="208"/>
        <v>#VALUE!</v>
      </c>
      <c r="T1086" s="394" t="str">
        <f t="shared" si="202"/>
        <v/>
      </c>
      <c r="U1086" s="394" t="str">
        <f t="shared" si="203"/>
        <v/>
      </c>
      <c r="V1086" s="424" t="str">
        <f t="shared" si="209"/>
        <v/>
      </c>
      <c r="W1086" s="21"/>
      <c r="X1086" s="515"/>
      <c r="Y1086" s="515"/>
      <c r="Z1086" s="513"/>
      <c r="AA1086" s="514"/>
    </row>
    <row r="1087" spans="1:27">
      <c r="A1087" s="50">
        <f t="shared" si="204"/>
        <v>1082</v>
      </c>
      <c r="B1087" s="580"/>
      <c r="C1087" s="23" t="s">
        <v>742</v>
      </c>
      <c r="D1087" s="489"/>
      <c r="E1087" s="318" t="str">
        <f>IF(G1087="","",VLOOKUP(G1087,'Danh mục CODE'!$D$2:$J$20064,7,0))</f>
        <v/>
      </c>
      <c r="F1087" s="28" t="str">
        <f>IF(E1087="","",VLOOKUP(E1087,'TONG HOP'!$E$8:$W$1883,19,0))</f>
        <v/>
      </c>
      <c r="G1087" s="315"/>
      <c r="H1087" s="226" t="str">
        <f>IF(E1087="","",VLOOKUP(G1087,'TONG HOP'!$C$8:$E$799,2,0))</f>
        <v/>
      </c>
      <c r="I1087" s="226" t="str">
        <f>IF(B1087="","",VLOOKUP(G1087,'TONG HOP'!$C$8:$F$799,4,0))</f>
        <v/>
      </c>
      <c r="J1087" s="63" t="str">
        <f t="shared" si="210"/>
        <v/>
      </c>
      <c r="K1087" s="63" t="str">
        <f t="shared" si="211"/>
        <v/>
      </c>
      <c r="L1087" s="63">
        <f t="shared" si="205"/>
        <v>0</v>
      </c>
      <c r="M1087" s="392" t="str">
        <f>IF(Y1087="","",VLOOKUP(G1087,'Danh mục CODE'!$D$2:$I$1880,4,0))</f>
        <v/>
      </c>
      <c r="N1087" s="484"/>
      <c r="O1087" s="392" t="str">
        <f t="shared" si="206"/>
        <v/>
      </c>
      <c r="P1087" s="392" t="str">
        <f>IF(Y1087="","",VLOOKUP(G1087,'Danh mục CODE'!$D$2:$I$1880,5,0))</f>
        <v/>
      </c>
      <c r="Q1087" s="392"/>
      <c r="R1087" s="392" t="str">
        <f t="shared" si="207"/>
        <v/>
      </c>
      <c r="S1087" s="394" t="e">
        <f t="shared" si="208"/>
        <v>#VALUE!</v>
      </c>
      <c r="T1087" s="394" t="str">
        <f t="shared" si="202"/>
        <v/>
      </c>
      <c r="U1087" s="394" t="str">
        <f t="shared" si="203"/>
        <v/>
      </c>
      <c r="V1087" s="424" t="str">
        <f t="shared" si="209"/>
        <v/>
      </c>
      <c r="W1087" s="21"/>
      <c r="X1087" s="515"/>
      <c r="Y1087" s="515"/>
      <c r="Z1087" s="513"/>
      <c r="AA1087" s="514"/>
    </row>
    <row r="1088" spans="1:27">
      <c r="A1088" s="50">
        <f t="shared" si="204"/>
        <v>1083</v>
      </c>
      <c r="B1088" s="580"/>
      <c r="C1088" s="23" t="s">
        <v>742</v>
      </c>
      <c r="D1088" s="489"/>
      <c r="E1088" s="318" t="str">
        <f>IF(G1088="","",VLOOKUP(G1088,'Danh mục CODE'!$D$2:$J$20064,7,0))</f>
        <v/>
      </c>
      <c r="F1088" s="28" t="str">
        <f>IF(E1088="","",VLOOKUP(E1088,'TONG HOP'!$E$8:$W$1883,19,0))</f>
        <v/>
      </c>
      <c r="G1088" s="315"/>
      <c r="H1088" s="226" t="str">
        <f>IF(E1088="","",VLOOKUP(G1088,'TONG HOP'!$C$8:$E$799,2,0))</f>
        <v/>
      </c>
      <c r="I1088" s="226" t="str">
        <f>IF(B1088="","",VLOOKUP(G1088,'TONG HOP'!$C$8:$F$799,4,0))</f>
        <v/>
      </c>
      <c r="J1088" s="63" t="str">
        <f t="shared" si="210"/>
        <v/>
      </c>
      <c r="K1088" s="63" t="str">
        <f t="shared" si="211"/>
        <v/>
      </c>
      <c r="L1088" s="63">
        <f t="shared" si="205"/>
        <v>0</v>
      </c>
      <c r="M1088" s="392" t="str">
        <f>IF(Y1088="","",VLOOKUP(G1088,'Danh mục CODE'!$D$2:$I$1880,4,0))</f>
        <v/>
      </c>
      <c r="N1088" s="484"/>
      <c r="O1088" s="392" t="str">
        <f t="shared" si="206"/>
        <v/>
      </c>
      <c r="P1088" s="392" t="str">
        <f>IF(Y1088="","",VLOOKUP(G1088,'Danh mục CODE'!$D$2:$I$1880,5,0))</f>
        <v/>
      </c>
      <c r="Q1088" s="392"/>
      <c r="R1088" s="392" t="str">
        <f t="shared" si="207"/>
        <v/>
      </c>
      <c r="S1088" s="394" t="e">
        <f t="shared" si="208"/>
        <v>#VALUE!</v>
      </c>
      <c r="T1088" s="394" t="str">
        <f t="shared" si="202"/>
        <v/>
      </c>
      <c r="U1088" s="394" t="str">
        <f t="shared" si="203"/>
        <v/>
      </c>
      <c r="V1088" s="424" t="str">
        <f t="shared" si="209"/>
        <v/>
      </c>
      <c r="W1088" s="21"/>
      <c r="X1088" s="515"/>
      <c r="Y1088" s="515"/>
      <c r="Z1088" s="513"/>
      <c r="AA1088" s="514"/>
    </row>
    <row r="1089" spans="1:27">
      <c r="A1089" s="50">
        <f t="shared" si="204"/>
        <v>1084</v>
      </c>
      <c r="B1089" s="580"/>
      <c r="C1089" s="23" t="s">
        <v>742</v>
      </c>
      <c r="D1089" s="489"/>
      <c r="E1089" s="318" t="str">
        <f>IF(G1089="","",VLOOKUP(G1089,'Danh mục CODE'!$D$2:$J$20064,7,0))</f>
        <v/>
      </c>
      <c r="F1089" s="28" t="str">
        <f>IF(E1089="","",VLOOKUP(E1089,'TONG HOP'!$E$8:$W$1883,19,0))</f>
        <v/>
      </c>
      <c r="G1089" s="315"/>
      <c r="H1089" s="226" t="str">
        <f>IF(E1089="","",VLOOKUP(G1089,'TONG HOP'!$C$8:$E$799,2,0))</f>
        <v/>
      </c>
      <c r="I1089" s="226" t="str">
        <f>IF(B1089="","",VLOOKUP(G1089,'TONG HOP'!$C$8:$F$799,4,0))</f>
        <v/>
      </c>
      <c r="J1089" s="63" t="str">
        <f t="shared" si="210"/>
        <v/>
      </c>
      <c r="K1089" s="63" t="str">
        <f t="shared" si="211"/>
        <v/>
      </c>
      <c r="L1089" s="63">
        <f t="shared" si="205"/>
        <v>0</v>
      </c>
      <c r="M1089" s="392" t="str">
        <f>IF(Y1089="","",VLOOKUP(G1089,'Danh mục CODE'!$D$2:$I$1880,4,0))</f>
        <v/>
      </c>
      <c r="N1089" s="484"/>
      <c r="O1089" s="392" t="str">
        <f t="shared" si="206"/>
        <v/>
      </c>
      <c r="P1089" s="392" t="str">
        <f>IF(Y1089="","",VLOOKUP(G1089,'Danh mục CODE'!$D$2:$I$1880,5,0))</f>
        <v/>
      </c>
      <c r="Q1089" s="392"/>
      <c r="R1089" s="392" t="str">
        <f t="shared" si="207"/>
        <v/>
      </c>
      <c r="S1089" s="394" t="e">
        <f t="shared" si="208"/>
        <v>#VALUE!</v>
      </c>
      <c r="T1089" s="394" t="str">
        <f t="shared" si="202"/>
        <v/>
      </c>
      <c r="U1089" s="394" t="str">
        <f t="shared" si="203"/>
        <v/>
      </c>
      <c r="V1089" s="424" t="str">
        <f t="shared" si="209"/>
        <v/>
      </c>
      <c r="W1089" s="21"/>
      <c r="X1089" s="515"/>
      <c r="Y1089" s="515"/>
      <c r="Z1089" s="513"/>
      <c r="AA1089" s="514"/>
    </row>
    <row r="1090" spans="1:27">
      <c r="A1090" s="50">
        <f t="shared" si="204"/>
        <v>1085</v>
      </c>
      <c r="B1090" s="580"/>
      <c r="C1090" s="23" t="s">
        <v>742</v>
      </c>
      <c r="D1090" s="489"/>
      <c r="E1090" s="318" t="str">
        <f>IF(G1090="","",VLOOKUP(G1090,'Danh mục CODE'!$D$2:$J$20064,7,0))</f>
        <v/>
      </c>
      <c r="F1090" s="28" t="str">
        <f>IF(E1090="","",VLOOKUP(E1090,'TONG HOP'!$E$8:$W$1883,19,0))</f>
        <v/>
      </c>
      <c r="G1090" s="315"/>
      <c r="H1090" s="226" t="str">
        <f>IF(E1090="","",VLOOKUP(G1090,'TONG HOP'!$C$8:$E$799,2,0))</f>
        <v/>
      </c>
      <c r="I1090" s="226" t="str">
        <f>IF(B1090="","",VLOOKUP(G1090,'TONG HOP'!$C$8:$F$799,4,0))</f>
        <v/>
      </c>
      <c r="J1090" s="63" t="str">
        <f t="shared" si="210"/>
        <v/>
      </c>
      <c r="K1090" s="63" t="str">
        <f t="shared" si="211"/>
        <v/>
      </c>
      <c r="L1090" s="63">
        <f t="shared" si="205"/>
        <v>0</v>
      </c>
      <c r="M1090" s="392" t="str">
        <f>IF(Y1090="","",VLOOKUP(G1090,'Danh mục CODE'!$D$2:$I$1880,4,0))</f>
        <v/>
      </c>
      <c r="N1090" s="484"/>
      <c r="O1090" s="392" t="str">
        <f t="shared" si="206"/>
        <v/>
      </c>
      <c r="P1090" s="392" t="str">
        <f>IF(Y1090="","",VLOOKUP(G1090,'Danh mục CODE'!$D$2:$I$1880,5,0))</f>
        <v/>
      </c>
      <c r="Q1090" s="392"/>
      <c r="R1090" s="392" t="str">
        <f t="shared" si="207"/>
        <v/>
      </c>
      <c r="S1090" s="394" t="e">
        <f t="shared" si="208"/>
        <v>#VALUE!</v>
      </c>
      <c r="T1090" s="394" t="str">
        <f t="shared" si="202"/>
        <v/>
      </c>
      <c r="U1090" s="394" t="str">
        <f t="shared" si="203"/>
        <v/>
      </c>
      <c r="V1090" s="424" t="str">
        <f t="shared" si="209"/>
        <v/>
      </c>
      <c r="W1090" s="21"/>
      <c r="X1090" s="515"/>
      <c r="Y1090" s="515"/>
      <c r="Z1090" s="513"/>
      <c r="AA1090" s="514"/>
    </row>
    <row r="1091" spans="1:27">
      <c r="A1091" s="50">
        <f t="shared" si="204"/>
        <v>1086</v>
      </c>
      <c r="B1091" s="580"/>
      <c r="C1091" s="23" t="s">
        <v>742</v>
      </c>
      <c r="D1091" s="489"/>
      <c r="E1091" s="318" t="str">
        <f>IF(G1091="","",VLOOKUP(G1091,'Danh mục CODE'!$D$2:$J$20064,7,0))</f>
        <v/>
      </c>
      <c r="F1091" s="28" t="str">
        <f>IF(E1091="","",VLOOKUP(E1091,'TONG HOP'!$E$8:$W$1883,19,0))</f>
        <v/>
      </c>
      <c r="G1091" s="315"/>
      <c r="H1091" s="226" t="str">
        <f>IF(E1091="","",VLOOKUP(G1091,'TONG HOP'!$C$8:$E$799,2,0))</f>
        <v/>
      </c>
      <c r="I1091" s="226" t="str">
        <f>IF(B1091="","",VLOOKUP(G1091,'TONG HOP'!$C$8:$F$799,4,0))</f>
        <v/>
      </c>
      <c r="J1091" s="63" t="str">
        <f t="shared" si="210"/>
        <v/>
      </c>
      <c r="K1091" s="63" t="str">
        <f t="shared" si="211"/>
        <v/>
      </c>
      <c r="L1091" s="63">
        <f t="shared" si="205"/>
        <v>0</v>
      </c>
      <c r="M1091" s="392" t="str">
        <f>IF(Y1091="","",VLOOKUP(G1091,'Danh mục CODE'!$D$2:$I$1880,4,0))</f>
        <v/>
      </c>
      <c r="N1091" s="484"/>
      <c r="O1091" s="392" t="str">
        <f t="shared" si="206"/>
        <v/>
      </c>
      <c r="P1091" s="392" t="str">
        <f>IF(Y1091="","",VLOOKUP(G1091,'Danh mục CODE'!$D$2:$I$1880,5,0))</f>
        <v/>
      </c>
      <c r="Q1091" s="392"/>
      <c r="R1091" s="392" t="str">
        <f t="shared" si="207"/>
        <v/>
      </c>
      <c r="S1091" s="394" t="e">
        <f t="shared" si="208"/>
        <v>#VALUE!</v>
      </c>
      <c r="T1091" s="394" t="str">
        <f t="shared" si="202"/>
        <v/>
      </c>
      <c r="U1091" s="394" t="str">
        <f t="shared" si="203"/>
        <v/>
      </c>
      <c r="V1091" s="424" t="str">
        <f t="shared" si="209"/>
        <v/>
      </c>
      <c r="W1091" s="21"/>
      <c r="X1091" s="515"/>
      <c r="Y1091" s="515"/>
      <c r="Z1091" s="513"/>
      <c r="AA1091" s="514"/>
    </row>
    <row r="1092" spans="1:27">
      <c r="A1092" s="50">
        <f t="shared" si="204"/>
        <v>1087</v>
      </c>
      <c r="B1092" s="580"/>
      <c r="C1092" s="23" t="s">
        <v>742</v>
      </c>
      <c r="D1092" s="489"/>
      <c r="E1092" s="318" t="str">
        <f>IF(G1092="","",VLOOKUP(G1092,'Danh mục CODE'!$D$2:$J$20064,7,0))</f>
        <v/>
      </c>
      <c r="F1092" s="28" t="str">
        <f>IF(E1092="","",VLOOKUP(E1092,'TONG HOP'!$E$8:$W$1883,19,0))</f>
        <v/>
      </c>
      <c r="G1092" s="315"/>
      <c r="H1092" s="226" t="str">
        <f>IF(E1092="","",VLOOKUP(G1092,'TONG HOP'!$C$8:$E$799,2,0))</f>
        <v/>
      </c>
      <c r="I1092" s="226" t="str">
        <f>IF(B1092="","",VLOOKUP(G1092,'TONG HOP'!$C$8:$F$799,4,0))</f>
        <v/>
      </c>
      <c r="J1092" s="63" t="str">
        <f t="shared" si="210"/>
        <v/>
      </c>
      <c r="K1092" s="63" t="str">
        <f t="shared" si="211"/>
        <v/>
      </c>
      <c r="L1092" s="63">
        <f t="shared" si="205"/>
        <v>0</v>
      </c>
      <c r="M1092" s="392" t="str">
        <f>IF(Y1092="","",VLOOKUP(G1092,'Danh mục CODE'!$D$2:$I$1880,4,0))</f>
        <v/>
      </c>
      <c r="N1092" s="484"/>
      <c r="O1092" s="392" t="str">
        <f t="shared" si="206"/>
        <v/>
      </c>
      <c r="P1092" s="392" t="str">
        <f>IF(Y1092="","",VLOOKUP(G1092,'Danh mục CODE'!$D$2:$I$1880,5,0))</f>
        <v/>
      </c>
      <c r="Q1092" s="392"/>
      <c r="R1092" s="392" t="str">
        <f t="shared" si="207"/>
        <v/>
      </c>
      <c r="S1092" s="394" t="e">
        <f t="shared" si="208"/>
        <v>#VALUE!</v>
      </c>
      <c r="T1092" s="394" t="str">
        <f t="shared" si="202"/>
        <v/>
      </c>
      <c r="U1092" s="394" t="str">
        <f t="shared" si="203"/>
        <v/>
      </c>
      <c r="V1092" s="424" t="str">
        <f t="shared" si="209"/>
        <v/>
      </c>
      <c r="W1092" s="21"/>
      <c r="X1092" s="515"/>
      <c r="Y1092" s="515"/>
      <c r="Z1092" s="513"/>
      <c r="AA1092" s="514"/>
    </row>
    <row r="1093" spans="1:27">
      <c r="A1093" s="50">
        <f t="shared" si="204"/>
        <v>1088</v>
      </c>
      <c r="B1093" s="580"/>
      <c r="C1093" s="23" t="s">
        <v>742</v>
      </c>
      <c r="D1093" s="489"/>
      <c r="E1093" s="318" t="str">
        <f>IF(G1093="","",VLOOKUP(G1093,'Danh mục CODE'!$D$2:$J$20064,7,0))</f>
        <v/>
      </c>
      <c r="F1093" s="28" t="str">
        <f>IF(E1093="","",VLOOKUP(E1093,'TONG HOP'!$E$8:$W$1883,19,0))</f>
        <v/>
      </c>
      <c r="G1093" s="315"/>
      <c r="H1093" s="226" t="str">
        <f>IF(E1093="","",VLOOKUP(G1093,'TONG HOP'!$C$8:$E$799,2,0))</f>
        <v/>
      </c>
      <c r="I1093" s="226" t="str">
        <f>IF(B1093="","",VLOOKUP(G1093,'TONG HOP'!$C$8:$F$799,4,0))</f>
        <v/>
      </c>
      <c r="J1093" s="63" t="str">
        <f t="shared" si="210"/>
        <v/>
      </c>
      <c r="K1093" s="63" t="str">
        <f t="shared" si="211"/>
        <v/>
      </c>
      <c r="L1093" s="63">
        <f t="shared" si="205"/>
        <v>0</v>
      </c>
      <c r="M1093" s="392" t="str">
        <f>IF(Y1093="","",VLOOKUP(G1093,'Danh mục CODE'!$D$2:$I$1880,4,0))</f>
        <v/>
      </c>
      <c r="N1093" s="484"/>
      <c r="O1093" s="392" t="str">
        <f t="shared" si="206"/>
        <v/>
      </c>
      <c r="P1093" s="392" t="str">
        <f>IF(Y1093="","",VLOOKUP(G1093,'Danh mục CODE'!$D$2:$I$1880,5,0))</f>
        <v/>
      </c>
      <c r="Q1093" s="392"/>
      <c r="R1093" s="392" t="str">
        <f t="shared" si="207"/>
        <v/>
      </c>
      <c r="S1093" s="394" t="e">
        <f t="shared" si="208"/>
        <v>#VALUE!</v>
      </c>
      <c r="T1093" s="394" t="str">
        <f t="shared" si="202"/>
        <v/>
      </c>
      <c r="U1093" s="394" t="str">
        <f t="shared" si="203"/>
        <v/>
      </c>
      <c r="V1093" s="424" t="str">
        <f t="shared" si="209"/>
        <v/>
      </c>
      <c r="W1093" s="21"/>
      <c r="X1093" s="515"/>
      <c r="Y1093" s="515"/>
      <c r="Z1093" s="513"/>
      <c r="AA1093" s="514"/>
    </row>
    <row r="1094" spans="1:27">
      <c r="A1094" s="50">
        <f t="shared" si="204"/>
        <v>1089</v>
      </c>
      <c r="B1094" s="580"/>
      <c r="C1094" s="23" t="s">
        <v>742</v>
      </c>
      <c r="D1094" s="489"/>
      <c r="E1094" s="318" t="str">
        <f>IF(G1094="","",VLOOKUP(G1094,'Danh mục CODE'!$D$2:$J$20064,7,0))</f>
        <v/>
      </c>
      <c r="F1094" s="28" t="str">
        <f>IF(E1094="","",VLOOKUP(E1094,'TONG HOP'!$E$8:$W$1883,19,0))</f>
        <v/>
      </c>
      <c r="G1094" s="315"/>
      <c r="H1094" s="226" t="str">
        <f>IF(E1094="","",VLOOKUP(G1094,'TONG HOP'!$C$8:$E$799,2,0))</f>
        <v/>
      </c>
      <c r="I1094" s="226" t="str">
        <f>IF(B1094="","",VLOOKUP(G1094,'TONG HOP'!$C$8:$F$799,4,0))</f>
        <v/>
      </c>
      <c r="J1094" s="63" t="str">
        <f t="shared" si="210"/>
        <v/>
      </c>
      <c r="K1094" s="63" t="str">
        <f t="shared" si="211"/>
        <v/>
      </c>
      <c r="L1094" s="63">
        <f t="shared" si="205"/>
        <v>0</v>
      </c>
      <c r="M1094" s="392" t="str">
        <f>IF(Y1094="","",VLOOKUP(G1094,'Danh mục CODE'!$D$2:$I$1880,4,0))</f>
        <v/>
      </c>
      <c r="N1094" s="484"/>
      <c r="O1094" s="392" t="str">
        <f t="shared" si="206"/>
        <v/>
      </c>
      <c r="P1094" s="392" t="str">
        <f>IF(Y1094="","",VLOOKUP(G1094,'Danh mục CODE'!$D$2:$I$1880,5,0))</f>
        <v/>
      </c>
      <c r="Q1094" s="392"/>
      <c r="R1094" s="392" t="str">
        <f t="shared" si="207"/>
        <v/>
      </c>
      <c r="S1094" s="394" t="e">
        <f t="shared" si="208"/>
        <v>#VALUE!</v>
      </c>
      <c r="T1094" s="394" t="str">
        <f t="shared" si="202"/>
        <v/>
      </c>
      <c r="U1094" s="394" t="str">
        <f t="shared" si="203"/>
        <v/>
      </c>
      <c r="V1094" s="424" t="str">
        <f t="shared" si="209"/>
        <v/>
      </c>
      <c r="W1094" s="21"/>
      <c r="X1094" s="515"/>
      <c r="Y1094" s="515"/>
      <c r="Z1094" s="513"/>
      <c r="AA1094" s="514"/>
    </row>
    <row r="1095" spans="1:27">
      <c r="A1095" s="50">
        <f t="shared" si="204"/>
        <v>1090</v>
      </c>
      <c r="B1095" s="580"/>
      <c r="C1095" s="23" t="s">
        <v>742</v>
      </c>
      <c r="D1095" s="489"/>
      <c r="E1095" s="318" t="str">
        <f>IF(G1095="","",VLOOKUP(G1095,'Danh mục CODE'!$D$2:$J$20064,7,0))</f>
        <v/>
      </c>
      <c r="F1095" s="28" t="str">
        <f>IF(E1095="","",VLOOKUP(E1095,'TONG HOP'!$E$8:$W$1883,19,0))</f>
        <v/>
      </c>
      <c r="G1095" s="315"/>
      <c r="H1095" s="226" t="str">
        <f>IF(E1095="","",VLOOKUP(G1095,'TONG HOP'!$C$8:$E$799,2,0))</f>
        <v/>
      </c>
      <c r="I1095" s="226" t="str">
        <f>IF(B1095="","",VLOOKUP(G1095,'TONG HOP'!$C$8:$F$799,4,0))</f>
        <v/>
      </c>
      <c r="J1095" s="63" t="str">
        <f t="shared" ref="J1095:J1158" si="212">IF(X1095="","",K1095-K1095*M1095)</f>
        <v/>
      </c>
      <c r="K1095" s="63" t="str">
        <f t="shared" ref="K1095:K1158" si="213">IF(AND(X1095="",N1095="",Q1095="",R1095=""),"",L1095-L1095*O1095-(L1095-L1095*O1095)*R1095)</f>
        <v/>
      </c>
      <c r="L1095" s="63">
        <f t="shared" si="205"/>
        <v>0</v>
      </c>
      <c r="M1095" s="392" t="str">
        <f>IF(Y1095="","",VLOOKUP(G1095,'Danh mục CODE'!$D$2:$I$1880,4,0))</f>
        <v/>
      </c>
      <c r="N1095" s="484"/>
      <c r="O1095" s="392" t="str">
        <f t="shared" si="206"/>
        <v/>
      </c>
      <c r="P1095" s="392" t="str">
        <f>IF(Y1095="","",VLOOKUP(G1095,'Danh mục CODE'!$D$2:$I$1880,5,0))</f>
        <v/>
      </c>
      <c r="Q1095" s="392"/>
      <c r="R1095" s="392" t="str">
        <f t="shared" si="207"/>
        <v/>
      </c>
      <c r="S1095" s="394" t="e">
        <f t="shared" si="208"/>
        <v>#VALUE!</v>
      </c>
      <c r="T1095" s="394" t="str">
        <f t="shared" si="202"/>
        <v/>
      </c>
      <c r="U1095" s="394" t="str">
        <f t="shared" si="203"/>
        <v/>
      </c>
      <c r="V1095" s="424" t="str">
        <f t="shared" si="209"/>
        <v/>
      </c>
      <c r="W1095" s="21"/>
      <c r="X1095" s="515"/>
      <c r="Y1095" s="515"/>
      <c r="Z1095" s="513"/>
      <c r="AA1095" s="514"/>
    </row>
    <row r="1096" spans="1:27">
      <c r="A1096" s="50">
        <f t="shared" si="204"/>
        <v>1091</v>
      </c>
      <c r="B1096" s="580"/>
      <c r="C1096" s="23" t="s">
        <v>742</v>
      </c>
      <c r="D1096" s="489"/>
      <c r="E1096" s="318" t="str">
        <f>IF(G1096="","",VLOOKUP(G1096,'Danh mục CODE'!$D$2:$J$20064,7,0))</f>
        <v/>
      </c>
      <c r="F1096" s="28" t="str">
        <f>IF(E1096="","",VLOOKUP(E1096,'TONG HOP'!$E$8:$W$1883,19,0))</f>
        <v/>
      </c>
      <c r="G1096" s="315"/>
      <c r="H1096" s="226" t="str">
        <f>IF(E1096="","",VLOOKUP(G1096,'TONG HOP'!$C$8:$E$799,2,0))</f>
        <v/>
      </c>
      <c r="I1096" s="226" t="str">
        <f>IF(B1096="","",VLOOKUP(G1096,'TONG HOP'!$C$8:$F$799,4,0))</f>
        <v/>
      </c>
      <c r="J1096" s="63" t="str">
        <f t="shared" si="212"/>
        <v/>
      </c>
      <c r="K1096" s="63" t="str">
        <f t="shared" si="213"/>
        <v/>
      </c>
      <c r="L1096" s="63">
        <f t="shared" si="205"/>
        <v>0</v>
      </c>
      <c r="M1096" s="392" t="str">
        <f>IF(Y1096="","",VLOOKUP(G1096,'Danh mục CODE'!$D$2:$I$1880,4,0))</f>
        <v/>
      </c>
      <c r="N1096" s="484"/>
      <c r="O1096" s="392" t="str">
        <f t="shared" si="206"/>
        <v/>
      </c>
      <c r="P1096" s="392" t="str">
        <f>IF(Y1096="","",VLOOKUP(G1096,'Danh mục CODE'!$D$2:$I$1880,5,0))</f>
        <v/>
      </c>
      <c r="Q1096" s="392"/>
      <c r="R1096" s="392" t="str">
        <f t="shared" si="207"/>
        <v/>
      </c>
      <c r="S1096" s="394" t="e">
        <f t="shared" si="208"/>
        <v>#VALUE!</v>
      </c>
      <c r="T1096" s="394" t="str">
        <f t="shared" si="202"/>
        <v/>
      </c>
      <c r="U1096" s="394" t="str">
        <f t="shared" si="203"/>
        <v/>
      </c>
      <c r="V1096" s="424" t="str">
        <f t="shared" si="209"/>
        <v/>
      </c>
      <c r="W1096" s="21"/>
      <c r="X1096" s="515"/>
      <c r="Y1096" s="515"/>
      <c r="Z1096" s="513"/>
      <c r="AA1096" s="514"/>
    </row>
    <row r="1097" spans="1:27">
      <c r="A1097" s="50">
        <f t="shared" si="204"/>
        <v>1092</v>
      </c>
      <c r="B1097" s="580"/>
      <c r="C1097" s="23" t="s">
        <v>742</v>
      </c>
      <c r="D1097" s="489"/>
      <c r="E1097" s="318" t="str">
        <f>IF(G1097="","",VLOOKUP(G1097,'Danh mục CODE'!$D$2:$J$20064,7,0))</f>
        <v/>
      </c>
      <c r="F1097" s="28" t="str">
        <f>IF(E1097="","",VLOOKUP(E1097,'TONG HOP'!$E$8:$W$1883,19,0))</f>
        <v/>
      </c>
      <c r="G1097" s="315"/>
      <c r="H1097" s="226" t="str">
        <f>IF(E1097="","",VLOOKUP(G1097,'TONG HOP'!$C$8:$E$799,2,0))</f>
        <v/>
      </c>
      <c r="I1097" s="226" t="str">
        <f>IF(B1097="","",VLOOKUP(G1097,'TONG HOP'!$C$8:$F$799,4,0))</f>
        <v/>
      </c>
      <c r="J1097" s="63" t="str">
        <f t="shared" si="212"/>
        <v/>
      </c>
      <c r="K1097" s="63" t="str">
        <f t="shared" si="213"/>
        <v/>
      </c>
      <c r="L1097" s="63">
        <f t="shared" si="205"/>
        <v>0</v>
      </c>
      <c r="M1097" s="392" t="str">
        <f>IF(Y1097="","",VLOOKUP(G1097,'Danh mục CODE'!$D$2:$I$1880,4,0))</f>
        <v/>
      </c>
      <c r="N1097" s="484"/>
      <c r="O1097" s="392" t="str">
        <f t="shared" si="206"/>
        <v/>
      </c>
      <c r="P1097" s="392" t="str">
        <f>IF(Y1097="","",VLOOKUP(G1097,'Danh mục CODE'!$D$2:$I$1880,5,0))</f>
        <v/>
      </c>
      <c r="Q1097" s="392"/>
      <c r="R1097" s="392" t="str">
        <f t="shared" si="207"/>
        <v/>
      </c>
      <c r="S1097" s="394" t="e">
        <f t="shared" si="208"/>
        <v>#VALUE!</v>
      </c>
      <c r="T1097" s="394" t="str">
        <f t="shared" ref="T1097:T1160" si="214">IF(X1097="","",IF(Q1097&lt;P1097,K1097*Q1097,K1097*P1097))</f>
        <v/>
      </c>
      <c r="U1097" s="394" t="str">
        <f t="shared" ref="U1097:U1160" si="215">IF(X1097="","",K1097*R1097)</f>
        <v/>
      </c>
      <c r="V1097" s="424" t="str">
        <f t="shared" si="209"/>
        <v/>
      </c>
      <c r="W1097" s="21"/>
      <c r="X1097" s="515"/>
      <c r="Y1097" s="515"/>
      <c r="Z1097" s="513"/>
      <c r="AA1097" s="514"/>
    </row>
    <row r="1098" spans="1:27">
      <c r="A1098" s="50">
        <f t="shared" si="204"/>
        <v>1093</v>
      </c>
      <c r="B1098" s="580"/>
      <c r="C1098" s="23" t="s">
        <v>742</v>
      </c>
      <c r="D1098" s="489"/>
      <c r="E1098" s="318" t="str">
        <f>IF(G1098="","",VLOOKUP(G1098,'Danh mục CODE'!$D$2:$J$20064,7,0))</f>
        <v/>
      </c>
      <c r="F1098" s="28" t="str">
        <f>IF(E1098="","",VLOOKUP(E1098,'TONG HOP'!$E$8:$W$1883,19,0))</f>
        <v/>
      </c>
      <c r="G1098" s="315"/>
      <c r="H1098" s="226" t="str">
        <f>IF(E1098="","",VLOOKUP(G1098,'TONG HOP'!$C$8:$E$799,2,0))</f>
        <v/>
      </c>
      <c r="I1098" s="226" t="str">
        <f>IF(B1098="","",VLOOKUP(G1098,'TONG HOP'!$C$8:$F$799,4,0))</f>
        <v/>
      </c>
      <c r="J1098" s="63" t="str">
        <f t="shared" si="212"/>
        <v/>
      </c>
      <c r="K1098" s="63" t="str">
        <f t="shared" si="213"/>
        <v/>
      </c>
      <c r="L1098" s="63">
        <f t="shared" si="205"/>
        <v>0</v>
      </c>
      <c r="M1098" s="392" t="str">
        <f>IF(Y1098="","",VLOOKUP(G1098,'Danh mục CODE'!$D$2:$I$1880,4,0))</f>
        <v/>
      </c>
      <c r="N1098" s="484"/>
      <c r="O1098" s="392" t="str">
        <f t="shared" si="206"/>
        <v/>
      </c>
      <c r="P1098" s="392" t="str">
        <f>IF(Y1098="","",VLOOKUP(G1098,'Danh mục CODE'!$D$2:$I$1880,5,0))</f>
        <v/>
      </c>
      <c r="Q1098" s="392"/>
      <c r="R1098" s="392" t="str">
        <f t="shared" si="207"/>
        <v/>
      </c>
      <c r="S1098" s="394" t="e">
        <f t="shared" si="208"/>
        <v>#VALUE!</v>
      </c>
      <c r="T1098" s="394" t="str">
        <f t="shared" si="214"/>
        <v/>
      </c>
      <c r="U1098" s="394" t="str">
        <f t="shared" si="215"/>
        <v/>
      </c>
      <c r="V1098" s="424" t="str">
        <f t="shared" si="209"/>
        <v/>
      </c>
      <c r="W1098" s="21"/>
      <c r="X1098" s="515"/>
      <c r="Y1098" s="515"/>
      <c r="Z1098" s="513"/>
      <c r="AA1098" s="514"/>
    </row>
    <row r="1099" spans="1:27">
      <c r="A1099" s="50">
        <f t="shared" si="204"/>
        <v>1094</v>
      </c>
      <c r="B1099" s="580"/>
      <c r="C1099" s="23" t="s">
        <v>742</v>
      </c>
      <c r="D1099" s="489"/>
      <c r="E1099" s="318" t="str">
        <f>IF(G1099="","",VLOOKUP(G1099,'Danh mục CODE'!$D$2:$J$20064,7,0))</f>
        <v/>
      </c>
      <c r="F1099" s="28" t="str">
        <f>IF(E1099="","",VLOOKUP(E1099,'TONG HOP'!$E$8:$W$1883,19,0))</f>
        <v/>
      </c>
      <c r="G1099" s="315"/>
      <c r="H1099" s="226" t="str">
        <f>IF(E1099="","",VLOOKUP(G1099,'TONG HOP'!$C$8:$E$799,2,0))</f>
        <v/>
      </c>
      <c r="I1099" s="226" t="str">
        <f>IF(B1099="","",VLOOKUP(G1099,'TONG HOP'!$C$8:$F$799,4,0))</f>
        <v/>
      </c>
      <c r="J1099" s="63" t="str">
        <f t="shared" si="212"/>
        <v/>
      </c>
      <c r="K1099" s="63" t="str">
        <f t="shared" si="213"/>
        <v/>
      </c>
      <c r="L1099" s="63">
        <f t="shared" si="205"/>
        <v>0</v>
      </c>
      <c r="M1099" s="392" t="str">
        <f>IF(Y1099="","",VLOOKUP(G1099,'Danh mục CODE'!$D$2:$I$1880,4,0))</f>
        <v/>
      </c>
      <c r="N1099" s="484"/>
      <c r="O1099" s="392" t="str">
        <f t="shared" si="206"/>
        <v/>
      </c>
      <c r="P1099" s="392" t="str">
        <f>IF(Y1099="","",VLOOKUP(G1099,'Danh mục CODE'!$D$2:$I$1880,5,0))</f>
        <v/>
      </c>
      <c r="Q1099" s="392"/>
      <c r="R1099" s="392" t="str">
        <f t="shared" si="207"/>
        <v/>
      </c>
      <c r="S1099" s="394" t="e">
        <f t="shared" si="208"/>
        <v>#VALUE!</v>
      </c>
      <c r="T1099" s="394" t="str">
        <f t="shared" si="214"/>
        <v/>
      </c>
      <c r="U1099" s="394" t="str">
        <f t="shared" si="215"/>
        <v/>
      </c>
      <c r="V1099" s="424" t="str">
        <f t="shared" si="209"/>
        <v/>
      </c>
      <c r="W1099" s="21"/>
      <c r="X1099" s="515"/>
      <c r="Y1099" s="515"/>
      <c r="Z1099" s="513"/>
      <c r="AA1099" s="514"/>
    </row>
    <row r="1100" spans="1:27">
      <c r="A1100" s="50">
        <f t="shared" si="204"/>
        <v>1095</v>
      </c>
      <c r="B1100" s="580"/>
      <c r="C1100" s="23" t="s">
        <v>742</v>
      </c>
      <c r="D1100" s="489"/>
      <c r="E1100" s="318" t="str">
        <f>IF(G1100="","",VLOOKUP(G1100,'Danh mục CODE'!$D$2:$J$20064,7,0))</f>
        <v/>
      </c>
      <c r="F1100" s="28" t="str">
        <f>IF(E1100="","",VLOOKUP(E1100,'TONG HOP'!$E$8:$W$1883,19,0))</f>
        <v/>
      </c>
      <c r="G1100" s="315"/>
      <c r="H1100" s="226" t="str">
        <f>IF(E1100="","",VLOOKUP(G1100,'TONG HOP'!$C$8:$E$799,2,0))</f>
        <v/>
      </c>
      <c r="I1100" s="226" t="str">
        <f>IF(B1100="","",VLOOKUP(G1100,'TONG HOP'!$C$8:$F$799,4,0))</f>
        <v/>
      </c>
      <c r="J1100" s="63" t="str">
        <f t="shared" si="212"/>
        <v/>
      </c>
      <c r="K1100" s="63" t="str">
        <f t="shared" si="213"/>
        <v/>
      </c>
      <c r="L1100" s="63">
        <f t="shared" si="205"/>
        <v>0</v>
      </c>
      <c r="M1100" s="392" t="str">
        <f>IF(Y1100="","",VLOOKUP(G1100,'Danh mục CODE'!$D$2:$I$1880,4,0))</f>
        <v/>
      </c>
      <c r="N1100" s="484"/>
      <c r="O1100" s="392" t="str">
        <f t="shared" si="206"/>
        <v/>
      </c>
      <c r="P1100" s="392" t="str">
        <f>IF(Y1100="","",VLOOKUP(G1100,'Danh mục CODE'!$D$2:$I$1880,5,0))</f>
        <v/>
      </c>
      <c r="Q1100" s="392"/>
      <c r="R1100" s="392" t="str">
        <f t="shared" si="207"/>
        <v/>
      </c>
      <c r="S1100" s="394" t="e">
        <f t="shared" si="208"/>
        <v>#VALUE!</v>
      </c>
      <c r="T1100" s="394" t="str">
        <f t="shared" si="214"/>
        <v/>
      </c>
      <c r="U1100" s="394" t="str">
        <f t="shared" si="215"/>
        <v/>
      </c>
      <c r="V1100" s="424" t="str">
        <f t="shared" si="209"/>
        <v/>
      </c>
      <c r="W1100" s="21"/>
      <c r="X1100" s="515"/>
      <c r="Y1100" s="515"/>
      <c r="Z1100" s="513"/>
      <c r="AA1100" s="514"/>
    </row>
    <row r="1101" spans="1:27">
      <c r="A1101" s="50">
        <f t="shared" si="204"/>
        <v>1096</v>
      </c>
      <c r="B1101" s="580"/>
      <c r="C1101" s="23" t="s">
        <v>742</v>
      </c>
      <c r="D1101" s="489"/>
      <c r="E1101" s="318" t="str">
        <f>IF(G1101="","",VLOOKUP(G1101,'Danh mục CODE'!$D$2:$J$20064,7,0))</f>
        <v/>
      </c>
      <c r="F1101" s="28" t="str">
        <f>IF(E1101="","",VLOOKUP(E1101,'TONG HOP'!$E$8:$W$1883,19,0))</f>
        <v/>
      </c>
      <c r="G1101" s="315"/>
      <c r="H1101" s="226" t="str">
        <f>IF(E1101="","",VLOOKUP(G1101,'TONG HOP'!$C$8:$E$799,2,0))</f>
        <v/>
      </c>
      <c r="I1101" s="226" t="str">
        <f>IF(B1101="","",VLOOKUP(G1101,'TONG HOP'!$C$8:$F$799,4,0))</f>
        <v/>
      </c>
      <c r="J1101" s="63" t="str">
        <f t="shared" si="212"/>
        <v/>
      </c>
      <c r="K1101" s="63" t="str">
        <f t="shared" si="213"/>
        <v/>
      </c>
      <c r="L1101" s="63">
        <f t="shared" si="205"/>
        <v>0</v>
      </c>
      <c r="M1101" s="392" t="str">
        <f>IF(Y1101="","",VLOOKUP(G1101,'Danh mục CODE'!$D$2:$I$1880,4,0))</f>
        <v/>
      </c>
      <c r="N1101" s="484"/>
      <c r="O1101" s="392" t="str">
        <f t="shared" si="206"/>
        <v/>
      </c>
      <c r="P1101" s="392" t="str">
        <f>IF(Y1101="","",VLOOKUP(G1101,'Danh mục CODE'!$D$2:$I$1880,5,0))</f>
        <v/>
      </c>
      <c r="Q1101" s="392"/>
      <c r="R1101" s="392" t="str">
        <f t="shared" si="207"/>
        <v/>
      </c>
      <c r="S1101" s="394" t="e">
        <f t="shared" si="208"/>
        <v>#VALUE!</v>
      </c>
      <c r="T1101" s="394" t="str">
        <f t="shared" si="214"/>
        <v/>
      </c>
      <c r="U1101" s="394" t="str">
        <f t="shared" si="215"/>
        <v/>
      </c>
      <c r="V1101" s="424" t="str">
        <f t="shared" si="209"/>
        <v/>
      </c>
      <c r="W1101" s="21"/>
      <c r="X1101" s="515"/>
      <c r="Y1101" s="515"/>
      <c r="Z1101" s="513"/>
      <c r="AA1101" s="514"/>
    </row>
    <row r="1102" spans="1:27">
      <c r="A1102" s="50">
        <f t="shared" si="204"/>
        <v>1097</v>
      </c>
      <c r="B1102" s="580"/>
      <c r="C1102" s="23" t="s">
        <v>742</v>
      </c>
      <c r="D1102" s="489"/>
      <c r="E1102" s="318" t="str">
        <f>IF(G1102="","",VLOOKUP(G1102,'Danh mục CODE'!$D$2:$J$20064,7,0))</f>
        <v/>
      </c>
      <c r="F1102" s="28" t="str">
        <f>IF(E1102="","",VLOOKUP(E1102,'TONG HOP'!$E$8:$W$1883,19,0))</f>
        <v/>
      </c>
      <c r="G1102" s="315"/>
      <c r="H1102" s="226" t="str">
        <f>IF(E1102="","",VLOOKUP(G1102,'TONG HOP'!$C$8:$E$799,2,0))</f>
        <v/>
      </c>
      <c r="I1102" s="226" t="str">
        <f>IF(B1102="","",VLOOKUP(G1102,'TONG HOP'!$C$8:$F$799,4,0))</f>
        <v/>
      </c>
      <c r="J1102" s="63" t="str">
        <f t="shared" si="212"/>
        <v/>
      </c>
      <c r="K1102" s="63" t="str">
        <f t="shared" si="213"/>
        <v/>
      </c>
      <c r="L1102" s="63">
        <f t="shared" si="205"/>
        <v>0</v>
      </c>
      <c r="M1102" s="392" t="str">
        <f>IF(Y1102="","",VLOOKUP(G1102,'Danh mục CODE'!$D$2:$I$1880,4,0))</f>
        <v/>
      </c>
      <c r="N1102" s="484"/>
      <c r="O1102" s="392" t="str">
        <f t="shared" si="206"/>
        <v/>
      </c>
      <c r="P1102" s="392" t="str">
        <f>IF(Y1102="","",VLOOKUP(G1102,'Danh mục CODE'!$D$2:$I$1880,5,0))</f>
        <v/>
      </c>
      <c r="Q1102" s="392"/>
      <c r="R1102" s="392" t="str">
        <f t="shared" si="207"/>
        <v/>
      </c>
      <c r="S1102" s="394" t="e">
        <f t="shared" si="208"/>
        <v>#VALUE!</v>
      </c>
      <c r="T1102" s="394" t="str">
        <f t="shared" si="214"/>
        <v/>
      </c>
      <c r="U1102" s="394" t="str">
        <f t="shared" si="215"/>
        <v/>
      </c>
      <c r="V1102" s="424" t="str">
        <f t="shared" si="209"/>
        <v/>
      </c>
      <c r="W1102" s="21"/>
      <c r="X1102" s="515"/>
      <c r="Y1102" s="515"/>
      <c r="Z1102" s="513"/>
      <c r="AA1102" s="514"/>
    </row>
    <row r="1103" spans="1:27">
      <c r="A1103" s="50">
        <f t="shared" si="204"/>
        <v>1098</v>
      </c>
      <c r="B1103" s="580"/>
      <c r="C1103" s="23" t="s">
        <v>742</v>
      </c>
      <c r="D1103" s="489"/>
      <c r="E1103" s="318" t="str">
        <f>IF(G1103="","",VLOOKUP(G1103,'Danh mục CODE'!$D$2:$J$20064,7,0))</f>
        <v/>
      </c>
      <c r="F1103" s="28" t="str">
        <f>IF(E1103="","",VLOOKUP(E1103,'TONG HOP'!$E$8:$W$1883,19,0))</f>
        <v/>
      </c>
      <c r="G1103" s="315"/>
      <c r="H1103" s="226" t="str">
        <f>IF(E1103="","",VLOOKUP(G1103,'TONG HOP'!$C$8:$E$799,2,0))</f>
        <v/>
      </c>
      <c r="I1103" s="226" t="str">
        <f>IF(B1103="","",VLOOKUP(G1103,'TONG HOP'!$C$8:$F$799,4,0))</f>
        <v/>
      </c>
      <c r="J1103" s="63" t="str">
        <f t="shared" si="212"/>
        <v/>
      </c>
      <c r="K1103" s="63" t="str">
        <f t="shared" si="213"/>
        <v/>
      </c>
      <c r="L1103" s="63">
        <f t="shared" si="205"/>
        <v>0</v>
      </c>
      <c r="M1103" s="392" t="str">
        <f>IF(Y1103="","",VLOOKUP(G1103,'Danh mục CODE'!$D$2:$I$1880,4,0))</f>
        <v/>
      </c>
      <c r="N1103" s="484"/>
      <c r="O1103" s="392" t="str">
        <f t="shared" si="206"/>
        <v/>
      </c>
      <c r="P1103" s="392" t="str">
        <f>IF(Y1103="","",VLOOKUP(G1103,'Danh mục CODE'!$D$2:$I$1880,5,0))</f>
        <v/>
      </c>
      <c r="Q1103" s="392"/>
      <c r="R1103" s="392" t="str">
        <f t="shared" si="207"/>
        <v/>
      </c>
      <c r="S1103" s="394" t="e">
        <f t="shared" si="208"/>
        <v>#VALUE!</v>
      </c>
      <c r="T1103" s="394" t="str">
        <f t="shared" si="214"/>
        <v/>
      </c>
      <c r="U1103" s="394" t="str">
        <f t="shared" si="215"/>
        <v/>
      </c>
      <c r="V1103" s="424" t="str">
        <f t="shared" si="209"/>
        <v/>
      </c>
      <c r="W1103" s="21"/>
      <c r="X1103" s="515"/>
      <c r="Y1103" s="515"/>
      <c r="Z1103" s="513"/>
      <c r="AA1103" s="514"/>
    </row>
    <row r="1104" spans="1:27">
      <c r="A1104" s="50">
        <f t="shared" si="204"/>
        <v>1099</v>
      </c>
      <c r="B1104" s="580"/>
      <c r="C1104" s="23" t="s">
        <v>742</v>
      </c>
      <c r="D1104" s="489"/>
      <c r="E1104" s="318" t="str">
        <f>IF(G1104="","",VLOOKUP(G1104,'Danh mục CODE'!$D$2:$J$20064,7,0))</f>
        <v/>
      </c>
      <c r="F1104" s="28" t="str">
        <f>IF(E1104="","",VLOOKUP(E1104,'TONG HOP'!$E$8:$W$1883,19,0))</f>
        <v/>
      </c>
      <c r="G1104" s="315"/>
      <c r="H1104" s="226" t="str">
        <f>IF(E1104="","",VLOOKUP(G1104,'TONG HOP'!$C$8:$E$799,2,0))</f>
        <v/>
      </c>
      <c r="I1104" s="226" t="str">
        <f>IF(B1104="","",VLOOKUP(G1104,'TONG HOP'!$C$8:$F$799,4,0))</f>
        <v/>
      </c>
      <c r="J1104" s="63" t="str">
        <f t="shared" si="212"/>
        <v/>
      </c>
      <c r="K1104" s="63" t="str">
        <f t="shared" si="213"/>
        <v/>
      </c>
      <c r="L1104" s="63">
        <f t="shared" si="205"/>
        <v>0</v>
      </c>
      <c r="M1104" s="392" t="str">
        <f>IF(Y1104="","",VLOOKUP(G1104,'Danh mục CODE'!$D$2:$I$1880,4,0))</f>
        <v/>
      </c>
      <c r="N1104" s="484"/>
      <c r="O1104" s="392" t="str">
        <f t="shared" si="206"/>
        <v/>
      </c>
      <c r="P1104" s="392" t="str">
        <f>IF(Y1104="","",VLOOKUP(G1104,'Danh mục CODE'!$D$2:$I$1880,5,0))</f>
        <v/>
      </c>
      <c r="Q1104" s="392"/>
      <c r="R1104" s="392" t="str">
        <f t="shared" si="207"/>
        <v/>
      </c>
      <c r="S1104" s="394" t="e">
        <f t="shared" si="208"/>
        <v>#VALUE!</v>
      </c>
      <c r="T1104" s="394" t="str">
        <f t="shared" si="214"/>
        <v/>
      </c>
      <c r="U1104" s="394" t="str">
        <f t="shared" si="215"/>
        <v/>
      </c>
      <c r="V1104" s="424" t="str">
        <f t="shared" si="209"/>
        <v/>
      </c>
      <c r="W1104" s="21"/>
      <c r="X1104" s="515"/>
      <c r="Y1104" s="515"/>
      <c r="Z1104" s="513"/>
      <c r="AA1104" s="514"/>
    </row>
    <row r="1105" spans="1:27">
      <c r="A1105" s="50">
        <f t="shared" si="204"/>
        <v>1100</v>
      </c>
      <c r="B1105" s="580"/>
      <c r="C1105" s="23" t="s">
        <v>742</v>
      </c>
      <c r="D1105" s="489"/>
      <c r="E1105" s="318" t="str">
        <f>IF(G1105="","",VLOOKUP(G1105,'Danh mục CODE'!$D$2:$J$20064,7,0))</f>
        <v/>
      </c>
      <c r="F1105" s="28" t="str">
        <f>IF(E1105="","",VLOOKUP(E1105,'TONG HOP'!$E$8:$W$1883,19,0))</f>
        <v/>
      </c>
      <c r="G1105" s="315"/>
      <c r="H1105" s="226" t="str">
        <f>IF(E1105="","",VLOOKUP(G1105,'TONG HOP'!$C$8:$E$799,2,0))</f>
        <v/>
      </c>
      <c r="I1105" s="226" t="str">
        <f>IF(B1105="","",VLOOKUP(G1105,'TONG HOP'!$C$8:$F$799,4,0))</f>
        <v/>
      </c>
      <c r="J1105" s="63" t="str">
        <f t="shared" si="212"/>
        <v/>
      </c>
      <c r="K1105" s="63" t="str">
        <f t="shared" si="213"/>
        <v/>
      </c>
      <c r="L1105" s="63">
        <f t="shared" si="205"/>
        <v>0</v>
      </c>
      <c r="M1105" s="392" t="str">
        <f>IF(Y1105="","",VLOOKUP(G1105,'Danh mục CODE'!$D$2:$I$1880,4,0))</f>
        <v/>
      </c>
      <c r="N1105" s="484"/>
      <c r="O1105" s="392" t="str">
        <f t="shared" si="206"/>
        <v/>
      </c>
      <c r="P1105" s="392" t="str">
        <f>IF(Y1105="","",VLOOKUP(G1105,'Danh mục CODE'!$D$2:$I$1880,5,0))</f>
        <v/>
      </c>
      <c r="Q1105" s="392"/>
      <c r="R1105" s="392" t="str">
        <f t="shared" si="207"/>
        <v/>
      </c>
      <c r="S1105" s="394" t="e">
        <f t="shared" si="208"/>
        <v>#VALUE!</v>
      </c>
      <c r="T1105" s="394" t="str">
        <f t="shared" si="214"/>
        <v/>
      </c>
      <c r="U1105" s="394" t="str">
        <f t="shared" si="215"/>
        <v/>
      </c>
      <c r="V1105" s="424" t="str">
        <f t="shared" si="209"/>
        <v/>
      </c>
      <c r="W1105" s="21"/>
      <c r="X1105" s="515"/>
      <c r="Y1105" s="515"/>
      <c r="Z1105" s="513"/>
      <c r="AA1105" s="514"/>
    </row>
    <row r="1106" spans="1:27">
      <c r="A1106" s="50">
        <f t="shared" si="204"/>
        <v>1101</v>
      </c>
      <c r="B1106" s="580"/>
      <c r="C1106" s="23" t="s">
        <v>742</v>
      </c>
      <c r="D1106" s="489"/>
      <c r="E1106" s="318" t="str">
        <f>IF(G1106="","",VLOOKUP(G1106,'Danh mục CODE'!$D$2:$J$20064,7,0))</f>
        <v/>
      </c>
      <c r="F1106" s="28" t="str">
        <f>IF(E1106="","",VLOOKUP(E1106,'TONG HOP'!$E$8:$W$1883,19,0))</f>
        <v/>
      </c>
      <c r="G1106" s="315"/>
      <c r="H1106" s="226" t="str">
        <f>IF(E1106="","",VLOOKUP(G1106,'TONG HOP'!$C$8:$E$799,2,0))</f>
        <v/>
      </c>
      <c r="I1106" s="226" t="str">
        <f>IF(B1106="","",VLOOKUP(G1106,'TONG HOP'!$C$8:$F$799,4,0))</f>
        <v/>
      </c>
      <c r="J1106" s="63" t="str">
        <f t="shared" si="212"/>
        <v/>
      </c>
      <c r="K1106" s="63" t="str">
        <f t="shared" si="213"/>
        <v/>
      </c>
      <c r="L1106" s="63">
        <f t="shared" si="205"/>
        <v>0</v>
      </c>
      <c r="M1106" s="392" t="str">
        <f>IF(Y1106="","",VLOOKUP(G1106,'Danh mục CODE'!$D$2:$I$1880,4,0))</f>
        <v/>
      </c>
      <c r="N1106" s="484"/>
      <c r="O1106" s="392" t="str">
        <f t="shared" si="206"/>
        <v/>
      </c>
      <c r="P1106" s="392" t="str">
        <f>IF(Y1106="","",VLOOKUP(G1106,'Danh mục CODE'!$D$2:$I$1880,5,0))</f>
        <v/>
      </c>
      <c r="Q1106" s="392"/>
      <c r="R1106" s="392" t="str">
        <f t="shared" si="207"/>
        <v/>
      </c>
      <c r="S1106" s="394" t="e">
        <f t="shared" si="208"/>
        <v>#VALUE!</v>
      </c>
      <c r="T1106" s="394" t="str">
        <f t="shared" si="214"/>
        <v/>
      </c>
      <c r="U1106" s="394" t="str">
        <f t="shared" si="215"/>
        <v/>
      </c>
      <c r="V1106" s="424" t="str">
        <f t="shared" si="209"/>
        <v/>
      </c>
      <c r="W1106" s="21"/>
      <c r="X1106" s="515"/>
      <c r="Y1106" s="515"/>
      <c r="Z1106" s="513"/>
      <c r="AA1106" s="514"/>
    </row>
    <row r="1107" spans="1:27">
      <c r="A1107" s="50">
        <f t="shared" ref="A1107:A1170" si="216">A1106+1</f>
        <v>1102</v>
      </c>
      <c r="B1107" s="580"/>
      <c r="C1107" s="23" t="s">
        <v>742</v>
      </c>
      <c r="D1107" s="489"/>
      <c r="E1107" s="318" t="str">
        <f>IF(G1107="","",VLOOKUP(G1107,'Danh mục CODE'!$D$2:$J$20064,7,0))</f>
        <v/>
      </c>
      <c r="F1107" s="28" t="str">
        <f>IF(E1107="","",VLOOKUP(E1107,'TONG HOP'!$E$8:$W$1883,19,0))</f>
        <v/>
      </c>
      <c r="G1107" s="315"/>
      <c r="H1107" s="226" t="str">
        <f>IF(E1107="","",VLOOKUP(G1107,'TONG HOP'!$C$8:$E$799,2,0))</f>
        <v/>
      </c>
      <c r="I1107" s="226" t="str">
        <f>IF(B1107="","",VLOOKUP(G1107,'TONG HOP'!$C$8:$F$799,4,0))</f>
        <v/>
      </c>
      <c r="J1107" s="63" t="str">
        <f t="shared" si="212"/>
        <v/>
      </c>
      <c r="K1107" s="63" t="str">
        <f t="shared" si="213"/>
        <v/>
      </c>
      <c r="L1107" s="63">
        <f t="shared" si="205"/>
        <v>0</v>
      </c>
      <c r="M1107" s="392" t="str">
        <f>IF(Y1107="","",VLOOKUP(G1107,'Danh mục CODE'!$D$2:$I$1880,4,0))</f>
        <v/>
      </c>
      <c r="N1107" s="484"/>
      <c r="O1107" s="392" t="str">
        <f t="shared" si="206"/>
        <v/>
      </c>
      <c r="P1107" s="392" t="str">
        <f>IF(Y1107="","",VLOOKUP(G1107,'Danh mục CODE'!$D$2:$I$1880,5,0))</f>
        <v/>
      </c>
      <c r="Q1107" s="392"/>
      <c r="R1107" s="392" t="str">
        <f t="shared" si="207"/>
        <v/>
      </c>
      <c r="S1107" s="394" t="e">
        <f t="shared" si="208"/>
        <v>#VALUE!</v>
      </c>
      <c r="T1107" s="394" t="str">
        <f t="shared" si="214"/>
        <v/>
      </c>
      <c r="U1107" s="394" t="str">
        <f t="shared" si="215"/>
        <v/>
      </c>
      <c r="V1107" s="424" t="str">
        <f t="shared" si="209"/>
        <v/>
      </c>
      <c r="W1107" s="21"/>
      <c r="X1107" s="515"/>
      <c r="Y1107" s="515"/>
      <c r="Z1107" s="513"/>
      <c r="AA1107" s="514"/>
    </row>
    <row r="1108" spans="1:27">
      <c r="A1108" s="50">
        <f t="shared" si="216"/>
        <v>1103</v>
      </c>
      <c r="B1108" s="580"/>
      <c r="C1108" s="23" t="s">
        <v>742</v>
      </c>
      <c r="D1108" s="489"/>
      <c r="E1108" s="318" t="str">
        <f>IF(G1108="","",VLOOKUP(G1108,'Danh mục CODE'!$D$2:$J$20064,7,0))</f>
        <v/>
      </c>
      <c r="F1108" s="28" t="str">
        <f>IF(E1108="","",VLOOKUP(E1108,'TONG HOP'!$E$8:$W$1883,19,0))</f>
        <v/>
      </c>
      <c r="G1108" s="315"/>
      <c r="H1108" s="226" t="str">
        <f>IF(E1108="","",VLOOKUP(G1108,'TONG HOP'!$C$8:$E$799,2,0))</f>
        <v/>
      </c>
      <c r="I1108" s="226" t="str">
        <f>IF(B1108="","",VLOOKUP(G1108,'TONG HOP'!$C$8:$F$799,4,0))</f>
        <v/>
      </c>
      <c r="J1108" s="63" t="str">
        <f t="shared" si="212"/>
        <v/>
      </c>
      <c r="K1108" s="63" t="str">
        <f t="shared" si="213"/>
        <v/>
      </c>
      <c r="L1108" s="63">
        <f t="shared" si="205"/>
        <v>0</v>
      </c>
      <c r="M1108" s="392" t="str">
        <f>IF(Y1108="","",VLOOKUP(G1108,'Danh mục CODE'!$D$2:$I$1880,4,0))</f>
        <v/>
      </c>
      <c r="N1108" s="484"/>
      <c r="O1108" s="392" t="str">
        <f t="shared" si="206"/>
        <v/>
      </c>
      <c r="P1108" s="392" t="str">
        <f>IF(Y1108="","",VLOOKUP(G1108,'Danh mục CODE'!$D$2:$I$1880,5,0))</f>
        <v/>
      </c>
      <c r="Q1108" s="392"/>
      <c r="R1108" s="392" t="str">
        <f t="shared" si="207"/>
        <v/>
      </c>
      <c r="S1108" s="394" t="e">
        <f t="shared" si="208"/>
        <v>#VALUE!</v>
      </c>
      <c r="T1108" s="394" t="str">
        <f t="shared" si="214"/>
        <v/>
      </c>
      <c r="U1108" s="394" t="str">
        <f t="shared" si="215"/>
        <v/>
      </c>
      <c r="V1108" s="424" t="str">
        <f t="shared" si="209"/>
        <v/>
      </c>
      <c r="W1108" s="21"/>
      <c r="X1108" s="515"/>
      <c r="Y1108" s="515"/>
      <c r="Z1108" s="513"/>
      <c r="AA1108" s="514"/>
    </row>
    <row r="1109" spans="1:27">
      <c r="A1109" s="50">
        <f t="shared" si="216"/>
        <v>1104</v>
      </c>
      <c r="B1109" s="580"/>
      <c r="C1109" s="23" t="s">
        <v>742</v>
      </c>
      <c r="D1109" s="489"/>
      <c r="E1109" s="318" t="str">
        <f>IF(G1109="","",VLOOKUP(G1109,'Danh mục CODE'!$D$2:$J$20064,7,0))</f>
        <v/>
      </c>
      <c r="F1109" s="28" t="str">
        <f>IF(E1109="","",VLOOKUP(E1109,'TONG HOP'!$E$8:$W$1883,19,0))</f>
        <v/>
      </c>
      <c r="G1109" s="315"/>
      <c r="H1109" s="226" t="str">
        <f>IF(E1109="","",VLOOKUP(G1109,'TONG HOP'!$C$8:$E$799,2,0))</f>
        <v/>
      </c>
      <c r="I1109" s="226" t="str">
        <f>IF(B1109="","",VLOOKUP(G1109,'TONG HOP'!$C$8:$F$799,4,0))</f>
        <v/>
      </c>
      <c r="J1109" s="63" t="str">
        <f t="shared" si="212"/>
        <v/>
      </c>
      <c r="K1109" s="63" t="str">
        <f t="shared" si="213"/>
        <v/>
      </c>
      <c r="L1109" s="63">
        <f t="shared" si="205"/>
        <v>0</v>
      </c>
      <c r="M1109" s="392" t="str">
        <f>IF(Y1109="","",VLOOKUP(G1109,'Danh mục CODE'!$D$2:$I$1880,4,0))</f>
        <v/>
      </c>
      <c r="N1109" s="484"/>
      <c r="O1109" s="392" t="str">
        <f t="shared" si="206"/>
        <v/>
      </c>
      <c r="P1109" s="392" t="str">
        <f>IF(Y1109="","",VLOOKUP(G1109,'Danh mục CODE'!$D$2:$I$1880,5,0))</f>
        <v/>
      </c>
      <c r="Q1109" s="392"/>
      <c r="R1109" s="392" t="str">
        <f t="shared" si="207"/>
        <v/>
      </c>
      <c r="S1109" s="394" t="e">
        <f t="shared" si="208"/>
        <v>#VALUE!</v>
      </c>
      <c r="T1109" s="394" t="str">
        <f t="shared" si="214"/>
        <v/>
      </c>
      <c r="U1109" s="394" t="str">
        <f t="shared" si="215"/>
        <v/>
      </c>
      <c r="V1109" s="424" t="str">
        <f t="shared" si="209"/>
        <v/>
      </c>
      <c r="W1109" s="21"/>
      <c r="X1109" s="515"/>
      <c r="Y1109" s="515"/>
      <c r="Z1109" s="513"/>
      <c r="AA1109" s="514"/>
    </row>
    <row r="1110" spans="1:27">
      <c r="A1110" s="50">
        <f t="shared" si="216"/>
        <v>1105</v>
      </c>
      <c r="B1110" s="580"/>
      <c r="C1110" s="23" t="s">
        <v>742</v>
      </c>
      <c r="D1110" s="489"/>
      <c r="E1110" s="318" t="str">
        <f>IF(G1110="","",VLOOKUP(G1110,'Danh mục CODE'!$D$2:$J$20064,7,0))</f>
        <v/>
      </c>
      <c r="F1110" s="28" t="str">
        <f>IF(E1110="","",VLOOKUP(E1110,'TONG HOP'!$E$8:$W$1883,19,0))</f>
        <v/>
      </c>
      <c r="G1110" s="315"/>
      <c r="H1110" s="226" t="str">
        <f>IF(E1110="","",VLOOKUP(G1110,'TONG HOP'!$C$8:$E$799,2,0))</f>
        <v/>
      </c>
      <c r="I1110" s="226" t="str">
        <f>IF(B1110="","",VLOOKUP(G1110,'TONG HOP'!$C$8:$F$799,4,0))</f>
        <v/>
      </c>
      <c r="J1110" s="63" t="str">
        <f t="shared" si="212"/>
        <v/>
      </c>
      <c r="K1110" s="63" t="str">
        <f t="shared" si="213"/>
        <v/>
      </c>
      <c r="L1110" s="63">
        <f t="shared" si="205"/>
        <v>0</v>
      </c>
      <c r="M1110" s="392" t="str">
        <f>IF(Y1110="","",VLOOKUP(G1110,'Danh mục CODE'!$D$2:$I$1880,4,0))</f>
        <v/>
      </c>
      <c r="N1110" s="484"/>
      <c r="O1110" s="392" t="str">
        <f t="shared" si="206"/>
        <v/>
      </c>
      <c r="P1110" s="392" t="str">
        <f>IF(Y1110="","",VLOOKUP(G1110,'Danh mục CODE'!$D$2:$I$1880,5,0))</f>
        <v/>
      </c>
      <c r="Q1110" s="392"/>
      <c r="R1110" s="392" t="str">
        <f t="shared" si="207"/>
        <v/>
      </c>
      <c r="S1110" s="394" t="e">
        <f t="shared" si="208"/>
        <v>#VALUE!</v>
      </c>
      <c r="T1110" s="394" t="str">
        <f t="shared" si="214"/>
        <v/>
      </c>
      <c r="U1110" s="394" t="str">
        <f t="shared" si="215"/>
        <v/>
      </c>
      <c r="V1110" s="424" t="str">
        <f t="shared" si="209"/>
        <v/>
      </c>
      <c r="W1110" s="21"/>
      <c r="X1110" s="515"/>
      <c r="Y1110" s="515"/>
      <c r="Z1110" s="513"/>
      <c r="AA1110" s="514"/>
    </row>
    <row r="1111" spans="1:27">
      <c r="A1111" s="50">
        <f t="shared" si="216"/>
        <v>1106</v>
      </c>
      <c r="B1111" s="580"/>
      <c r="C1111" s="23" t="s">
        <v>742</v>
      </c>
      <c r="D1111" s="489"/>
      <c r="E1111" s="318" t="str">
        <f>IF(G1111="","",VLOOKUP(G1111,'Danh mục CODE'!$D$2:$J$20064,7,0))</f>
        <v/>
      </c>
      <c r="F1111" s="28" t="str">
        <f>IF(E1111="","",VLOOKUP(E1111,'TONG HOP'!$E$8:$W$1883,19,0))</f>
        <v/>
      </c>
      <c r="G1111" s="315"/>
      <c r="H1111" s="226" t="str">
        <f>IF(E1111="","",VLOOKUP(G1111,'TONG HOP'!$C$8:$E$799,2,0))</f>
        <v/>
      </c>
      <c r="I1111" s="226" t="str">
        <f>IF(B1111="","",VLOOKUP(G1111,'TONG HOP'!$C$8:$F$799,4,0))</f>
        <v/>
      </c>
      <c r="J1111" s="63" t="str">
        <f t="shared" si="212"/>
        <v/>
      </c>
      <c r="K1111" s="63" t="str">
        <f t="shared" si="213"/>
        <v/>
      </c>
      <c r="L1111" s="63">
        <f t="shared" si="205"/>
        <v>0</v>
      </c>
      <c r="M1111" s="392" t="str">
        <f>IF(Y1111="","",VLOOKUP(G1111,'Danh mục CODE'!$D$2:$I$1880,4,0))</f>
        <v/>
      </c>
      <c r="N1111" s="484"/>
      <c r="O1111" s="392" t="str">
        <f t="shared" si="206"/>
        <v/>
      </c>
      <c r="P1111" s="392" t="str">
        <f>IF(Y1111="","",VLOOKUP(G1111,'Danh mục CODE'!$D$2:$I$1880,5,0))</f>
        <v/>
      </c>
      <c r="Q1111" s="392"/>
      <c r="R1111" s="392" t="str">
        <f t="shared" si="207"/>
        <v/>
      </c>
      <c r="S1111" s="394" t="e">
        <f t="shared" si="208"/>
        <v>#VALUE!</v>
      </c>
      <c r="T1111" s="394" t="str">
        <f t="shared" si="214"/>
        <v/>
      </c>
      <c r="U1111" s="394" t="str">
        <f t="shared" si="215"/>
        <v/>
      </c>
      <c r="V1111" s="424" t="str">
        <f t="shared" si="209"/>
        <v/>
      </c>
      <c r="W1111" s="21"/>
      <c r="X1111" s="515"/>
      <c r="Y1111" s="515"/>
      <c r="Z1111" s="513"/>
      <c r="AA1111" s="514"/>
    </row>
    <row r="1112" spans="1:27">
      <c r="A1112" s="50">
        <f t="shared" si="216"/>
        <v>1107</v>
      </c>
      <c r="B1112" s="580"/>
      <c r="C1112" s="23" t="s">
        <v>742</v>
      </c>
      <c r="D1112" s="489"/>
      <c r="E1112" s="318" t="str">
        <f>IF(G1112="","",VLOOKUP(G1112,'Danh mục CODE'!$D$2:$J$20064,7,0))</f>
        <v/>
      </c>
      <c r="F1112" s="28" t="str">
        <f>IF(E1112="","",VLOOKUP(E1112,'TONG HOP'!$E$8:$W$1883,19,0))</f>
        <v/>
      </c>
      <c r="G1112" s="315"/>
      <c r="H1112" s="226" t="str">
        <f>IF(E1112="","",VLOOKUP(G1112,'TONG HOP'!$C$8:$E$799,2,0))</f>
        <v/>
      </c>
      <c r="I1112" s="226" t="str">
        <f>IF(B1112="","",VLOOKUP(G1112,'TONG HOP'!$C$8:$F$799,4,0))</f>
        <v/>
      </c>
      <c r="J1112" s="63" t="str">
        <f t="shared" si="212"/>
        <v/>
      </c>
      <c r="K1112" s="63" t="str">
        <f t="shared" si="213"/>
        <v/>
      </c>
      <c r="L1112" s="63">
        <f t="shared" si="205"/>
        <v>0</v>
      </c>
      <c r="M1112" s="392" t="str">
        <f>IF(Y1112="","",VLOOKUP(G1112,'Danh mục CODE'!$D$2:$I$1880,4,0))</f>
        <v/>
      </c>
      <c r="N1112" s="484"/>
      <c r="O1112" s="392" t="str">
        <f t="shared" si="206"/>
        <v/>
      </c>
      <c r="P1112" s="392" t="str">
        <f>IF(Y1112="","",VLOOKUP(G1112,'Danh mục CODE'!$D$2:$I$1880,5,0))</f>
        <v/>
      </c>
      <c r="Q1112" s="392"/>
      <c r="R1112" s="392" t="str">
        <f t="shared" si="207"/>
        <v/>
      </c>
      <c r="S1112" s="394" t="e">
        <f t="shared" si="208"/>
        <v>#VALUE!</v>
      </c>
      <c r="T1112" s="394" t="str">
        <f t="shared" si="214"/>
        <v/>
      </c>
      <c r="U1112" s="394" t="str">
        <f t="shared" si="215"/>
        <v/>
      </c>
      <c r="V1112" s="424" t="str">
        <f t="shared" si="209"/>
        <v/>
      </c>
      <c r="W1112" s="21"/>
      <c r="X1112" s="515"/>
      <c r="Y1112" s="515"/>
      <c r="Z1112" s="513"/>
      <c r="AA1112" s="514"/>
    </row>
    <row r="1113" spans="1:27">
      <c r="A1113" s="50">
        <f t="shared" si="216"/>
        <v>1108</v>
      </c>
      <c r="B1113" s="580"/>
      <c r="C1113" s="23" t="s">
        <v>742</v>
      </c>
      <c r="D1113" s="489"/>
      <c r="E1113" s="318" t="str">
        <f>IF(G1113="","",VLOOKUP(G1113,'Danh mục CODE'!$D$2:$J$20064,7,0))</f>
        <v/>
      </c>
      <c r="F1113" s="28" t="str">
        <f>IF(E1113="","",VLOOKUP(E1113,'TONG HOP'!$E$8:$W$1883,19,0))</f>
        <v/>
      </c>
      <c r="G1113" s="315"/>
      <c r="H1113" s="226" t="str">
        <f>IF(E1113="","",VLOOKUP(G1113,'TONG HOP'!$C$8:$E$799,2,0))</f>
        <v/>
      </c>
      <c r="I1113" s="226" t="str">
        <f>IF(B1113="","",VLOOKUP(G1113,'TONG HOP'!$C$8:$F$799,4,0))</f>
        <v/>
      </c>
      <c r="J1113" s="63" t="str">
        <f t="shared" si="212"/>
        <v/>
      </c>
      <c r="K1113" s="63" t="str">
        <f t="shared" si="213"/>
        <v/>
      </c>
      <c r="L1113" s="63">
        <f t="shared" si="205"/>
        <v>0</v>
      </c>
      <c r="M1113" s="392" t="str">
        <f>IF(Y1113="","",VLOOKUP(G1113,'Danh mục CODE'!$D$2:$I$1880,4,0))</f>
        <v/>
      </c>
      <c r="N1113" s="484"/>
      <c r="O1113" s="392" t="str">
        <f t="shared" si="206"/>
        <v/>
      </c>
      <c r="P1113" s="392" t="str">
        <f>IF(Y1113="","",VLOOKUP(G1113,'Danh mục CODE'!$D$2:$I$1880,5,0))</f>
        <v/>
      </c>
      <c r="Q1113" s="392"/>
      <c r="R1113" s="392" t="str">
        <f t="shared" si="207"/>
        <v/>
      </c>
      <c r="S1113" s="394" t="e">
        <f t="shared" si="208"/>
        <v>#VALUE!</v>
      </c>
      <c r="T1113" s="394" t="str">
        <f t="shared" si="214"/>
        <v/>
      </c>
      <c r="U1113" s="394" t="str">
        <f t="shared" si="215"/>
        <v/>
      </c>
      <c r="V1113" s="424" t="str">
        <f t="shared" si="209"/>
        <v/>
      </c>
      <c r="W1113" s="21"/>
      <c r="X1113" s="515"/>
      <c r="Y1113" s="515"/>
      <c r="Z1113" s="513"/>
      <c r="AA1113" s="514"/>
    </row>
    <row r="1114" spans="1:27">
      <c r="A1114" s="50">
        <f t="shared" si="216"/>
        <v>1109</v>
      </c>
      <c r="B1114" s="580"/>
      <c r="C1114" s="23" t="s">
        <v>742</v>
      </c>
      <c r="D1114" s="489"/>
      <c r="E1114" s="318" t="str">
        <f>IF(G1114="","",VLOOKUP(G1114,'Danh mục CODE'!$D$2:$J$20064,7,0))</f>
        <v/>
      </c>
      <c r="F1114" s="28" t="str">
        <f>IF(E1114="","",VLOOKUP(E1114,'TONG HOP'!$E$8:$W$1883,19,0))</f>
        <v/>
      </c>
      <c r="G1114" s="315"/>
      <c r="H1114" s="226" t="str">
        <f>IF(E1114="","",VLOOKUP(G1114,'TONG HOP'!$C$8:$E$799,2,0))</f>
        <v/>
      </c>
      <c r="I1114" s="226" t="str">
        <f>IF(B1114="","",VLOOKUP(G1114,'TONG HOP'!$C$8:$F$799,4,0))</f>
        <v/>
      </c>
      <c r="J1114" s="63" t="str">
        <f t="shared" si="212"/>
        <v/>
      </c>
      <c r="K1114" s="63" t="str">
        <f t="shared" si="213"/>
        <v/>
      </c>
      <c r="L1114" s="63">
        <f t="shared" si="205"/>
        <v>0</v>
      </c>
      <c r="M1114" s="392" t="str">
        <f>IF(Y1114="","",VLOOKUP(G1114,'Danh mục CODE'!$D$2:$I$1880,4,0))</f>
        <v/>
      </c>
      <c r="N1114" s="484"/>
      <c r="O1114" s="392" t="str">
        <f t="shared" si="206"/>
        <v/>
      </c>
      <c r="P1114" s="392" t="str">
        <f>IF(Y1114="","",VLOOKUP(G1114,'Danh mục CODE'!$D$2:$I$1880,5,0))</f>
        <v/>
      </c>
      <c r="Q1114" s="392"/>
      <c r="R1114" s="392" t="str">
        <f t="shared" si="207"/>
        <v/>
      </c>
      <c r="S1114" s="394" t="e">
        <f t="shared" si="208"/>
        <v>#VALUE!</v>
      </c>
      <c r="T1114" s="394" t="str">
        <f t="shared" si="214"/>
        <v/>
      </c>
      <c r="U1114" s="394" t="str">
        <f t="shared" si="215"/>
        <v/>
      </c>
      <c r="V1114" s="424" t="str">
        <f t="shared" si="209"/>
        <v/>
      </c>
      <c r="W1114" s="21"/>
      <c r="X1114" s="515"/>
      <c r="Y1114" s="515"/>
      <c r="Z1114" s="513"/>
      <c r="AA1114" s="514"/>
    </row>
    <row r="1115" spans="1:27">
      <c r="A1115" s="50">
        <f t="shared" si="216"/>
        <v>1110</v>
      </c>
      <c r="B1115" s="580"/>
      <c r="C1115" s="23" t="s">
        <v>742</v>
      </c>
      <c r="D1115" s="489"/>
      <c r="E1115" s="318" t="str">
        <f>IF(G1115="","",VLOOKUP(G1115,'Danh mục CODE'!$D$2:$J$20064,7,0))</f>
        <v/>
      </c>
      <c r="F1115" s="28" t="str">
        <f>IF(E1115="","",VLOOKUP(E1115,'TONG HOP'!$E$8:$W$1883,19,0))</f>
        <v/>
      </c>
      <c r="G1115" s="315"/>
      <c r="H1115" s="226" t="str">
        <f>IF(E1115="","",VLOOKUP(G1115,'TONG HOP'!$C$8:$E$799,2,0))</f>
        <v/>
      </c>
      <c r="I1115" s="226" t="str">
        <f>IF(B1115="","",VLOOKUP(G1115,'TONG HOP'!$C$8:$F$799,4,0))</f>
        <v/>
      </c>
      <c r="J1115" s="63" t="str">
        <f t="shared" si="212"/>
        <v/>
      </c>
      <c r="K1115" s="63" t="str">
        <f t="shared" si="213"/>
        <v/>
      </c>
      <c r="L1115" s="63">
        <f t="shared" si="205"/>
        <v>0</v>
      </c>
      <c r="M1115" s="392" t="str">
        <f>IF(Y1115="","",VLOOKUP(G1115,'Danh mục CODE'!$D$2:$I$1880,4,0))</f>
        <v/>
      </c>
      <c r="N1115" s="484"/>
      <c r="O1115" s="392" t="str">
        <f t="shared" si="206"/>
        <v/>
      </c>
      <c r="P1115" s="392" t="str">
        <f>IF(Y1115="","",VLOOKUP(G1115,'Danh mục CODE'!$D$2:$I$1880,5,0))</f>
        <v/>
      </c>
      <c r="Q1115" s="392"/>
      <c r="R1115" s="392" t="str">
        <f t="shared" si="207"/>
        <v/>
      </c>
      <c r="S1115" s="394" t="e">
        <f t="shared" si="208"/>
        <v>#VALUE!</v>
      </c>
      <c r="T1115" s="394" t="str">
        <f t="shared" si="214"/>
        <v/>
      </c>
      <c r="U1115" s="394" t="str">
        <f t="shared" si="215"/>
        <v/>
      </c>
      <c r="V1115" s="424" t="str">
        <f t="shared" si="209"/>
        <v/>
      </c>
      <c r="W1115" s="21"/>
      <c r="X1115" s="515"/>
      <c r="Y1115" s="515"/>
      <c r="Z1115" s="513"/>
      <c r="AA1115" s="514"/>
    </row>
    <row r="1116" spans="1:27">
      <c r="A1116" s="50">
        <f t="shared" si="216"/>
        <v>1111</v>
      </c>
      <c r="B1116" s="580"/>
      <c r="C1116" s="23" t="s">
        <v>742</v>
      </c>
      <c r="D1116" s="489"/>
      <c r="E1116" s="318" t="str">
        <f>IF(G1116="","",VLOOKUP(G1116,'Danh mục CODE'!$D$2:$J$20064,7,0))</f>
        <v/>
      </c>
      <c r="F1116" s="28" t="str">
        <f>IF(E1116="","",VLOOKUP(E1116,'TONG HOP'!$E$8:$W$1883,19,0))</f>
        <v/>
      </c>
      <c r="G1116" s="315"/>
      <c r="H1116" s="226" t="str">
        <f>IF(E1116="","",VLOOKUP(G1116,'TONG HOP'!$C$8:$E$799,2,0))</f>
        <v/>
      </c>
      <c r="I1116" s="226" t="str">
        <f>IF(B1116="","",VLOOKUP(G1116,'TONG HOP'!$C$8:$F$799,4,0))</f>
        <v/>
      </c>
      <c r="J1116" s="63" t="str">
        <f t="shared" si="212"/>
        <v/>
      </c>
      <c r="K1116" s="63" t="str">
        <f t="shared" si="213"/>
        <v/>
      </c>
      <c r="L1116" s="63">
        <f t="shared" si="205"/>
        <v>0</v>
      </c>
      <c r="M1116" s="392" t="str">
        <f>IF(Y1116="","",VLOOKUP(G1116,'Danh mục CODE'!$D$2:$I$1880,4,0))</f>
        <v/>
      </c>
      <c r="N1116" s="484"/>
      <c r="O1116" s="392" t="str">
        <f t="shared" si="206"/>
        <v/>
      </c>
      <c r="P1116" s="392" t="str">
        <f>IF(Y1116="","",VLOOKUP(G1116,'Danh mục CODE'!$D$2:$I$1880,5,0))</f>
        <v/>
      </c>
      <c r="Q1116" s="392"/>
      <c r="R1116" s="392" t="str">
        <f t="shared" si="207"/>
        <v/>
      </c>
      <c r="S1116" s="394" t="e">
        <f t="shared" si="208"/>
        <v>#VALUE!</v>
      </c>
      <c r="T1116" s="394" t="str">
        <f t="shared" si="214"/>
        <v/>
      </c>
      <c r="U1116" s="394" t="str">
        <f t="shared" si="215"/>
        <v/>
      </c>
      <c r="V1116" s="424" t="str">
        <f t="shared" si="209"/>
        <v/>
      </c>
      <c r="W1116" s="21"/>
      <c r="X1116" s="515"/>
      <c r="Y1116" s="515"/>
      <c r="Z1116" s="513"/>
      <c r="AA1116" s="514"/>
    </row>
    <row r="1117" spans="1:27">
      <c r="A1117" s="50">
        <f t="shared" si="216"/>
        <v>1112</v>
      </c>
      <c r="B1117" s="580"/>
      <c r="C1117" s="23" t="s">
        <v>742</v>
      </c>
      <c r="D1117" s="489"/>
      <c r="E1117" s="318" t="str">
        <f>IF(G1117="","",VLOOKUP(G1117,'Danh mục CODE'!$D$2:$J$20064,7,0))</f>
        <v/>
      </c>
      <c r="F1117" s="28" t="str">
        <f>IF(E1117="","",VLOOKUP(E1117,'TONG HOP'!$E$8:$W$1883,19,0))</f>
        <v/>
      </c>
      <c r="G1117" s="315"/>
      <c r="H1117" s="226" t="str">
        <f>IF(E1117="","",VLOOKUP(G1117,'TONG HOP'!$C$8:$E$799,2,0))</f>
        <v/>
      </c>
      <c r="I1117" s="226" t="str">
        <f>IF(B1117="","",VLOOKUP(G1117,'TONG HOP'!$C$8:$F$799,4,0))</f>
        <v/>
      </c>
      <c r="J1117" s="63" t="str">
        <f t="shared" si="212"/>
        <v/>
      </c>
      <c r="K1117" s="63" t="str">
        <f t="shared" si="213"/>
        <v/>
      </c>
      <c r="L1117" s="63">
        <f t="shared" si="205"/>
        <v>0</v>
      </c>
      <c r="M1117" s="392" t="str">
        <f>IF(Y1117="","",VLOOKUP(G1117,'Danh mục CODE'!$D$2:$I$1880,4,0))</f>
        <v/>
      </c>
      <c r="N1117" s="484"/>
      <c r="O1117" s="392" t="str">
        <f t="shared" si="206"/>
        <v/>
      </c>
      <c r="P1117" s="392" t="str">
        <f>IF(Y1117="","",VLOOKUP(G1117,'Danh mục CODE'!$D$2:$I$1880,5,0))</f>
        <v/>
      </c>
      <c r="Q1117" s="392"/>
      <c r="R1117" s="392" t="str">
        <f t="shared" si="207"/>
        <v/>
      </c>
      <c r="S1117" s="394" t="e">
        <f t="shared" si="208"/>
        <v>#VALUE!</v>
      </c>
      <c r="T1117" s="394" t="str">
        <f t="shared" si="214"/>
        <v/>
      </c>
      <c r="U1117" s="394" t="str">
        <f t="shared" si="215"/>
        <v/>
      </c>
      <c r="V1117" s="424" t="str">
        <f t="shared" si="209"/>
        <v/>
      </c>
      <c r="W1117" s="21"/>
      <c r="X1117" s="515"/>
      <c r="Y1117" s="515"/>
      <c r="Z1117" s="513"/>
      <c r="AA1117" s="514"/>
    </row>
    <row r="1118" spans="1:27">
      <c r="A1118" s="50">
        <f t="shared" si="216"/>
        <v>1113</v>
      </c>
      <c r="B1118" s="580"/>
      <c r="C1118" s="23" t="s">
        <v>742</v>
      </c>
      <c r="D1118" s="489"/>
      <c r="E1118" s="318" t="str">
        <f>IF(G1118="","",VLOOKUP(G1118,'Danh mục CODE'!$D$2:$J$20064,7,0))</f>
        <v/>
      </c>
      <c r="F1118" s="28" t="str">
        <f>IF(E1118="","",VLOOKUP(E1118,'TONG HOP'!$E$8:$W$1883,19,0))</f>
        <v/>
      </c>
      <c r="G1118" s="315"/>
      <c r="H1118" s="226" t="str">
        <f>IF(E1118="","",VLOOKUP(G1118,'TONG HOP'!$C$8:$E$799,2,0))</f>
        <v/>
      </c>
      <c r="I1118" s="226" t="str">
        <f>IF(B1118="","",VLOOKUP(G1118,'TONG HOP'!$C$8:$F$799,4,0))</f>
        <v/>
      </c>
      <c r="J1118" s="63" t="str">
        <f t="shared" si="212"/>
        <v/>
      </c>
      <c r="K1118" s="63" t="str">
        <f t="shared" si="213"/>
        <v/>
      </c>
      <c r="L1118" s="63">
        <f t="shared" si="205"/>
        <v>0</v>
      </c>
      <c r="M1118" s="392" t="str">
        <f>IF(Y1118="","",VLOOKUP(G1118,'Danh mục CODE'!$D$2:$I$1880,4,0))</f>
        <v/>
      </c>
      <c r="N1118" s="484"/>
      <c r="O1118" s="392" t="str">
        <f t="shared" si="206"/>
        <v/>
      </c>
      <c r="P1118" s="392" t="str">
        <f>IF(Y1118="","",VLOOKUP(G1118,'Danh mục CODE'!$D$2:$I$1880,5,0))</f>
        <v/>
      </c>
      <c r="Q1118" s="392"/>
      <c r="R1118" s="392" t="str">
        <f t="shared" si="207"/>
        <v/>
      </c>
      <c r="S1118" s="394" t="e">
        <f t="shared" si="208"/>
        <v>#VALUE!</v>
      </c>
      <c r="T1118" s="394" t="str">
        <f t="shared" si="214"/>
        <v/>
      </c>
      <c r="U1118" s="394" t="str">
        <f t="shared" si="215"/>
        <v/>
      </c>
      <c r="V1118" s="424" t="str">
        <f t="shared" si="209"/>
        <v/>
      </c>
      <c r="W1118" s="21"/>
      <c r="X1118" s="515"/>
      <c r="Y1118" s="515"/>
      <c r="Z1118" s="513"/>
      <c r="AA1118" s="514"/>
    </row>
    <row r="1119" spans="1:27">
      <c r="A1119" s="50">
        <f t="shared" si="216"/>
        <v>1114</v>
      </c>
      <c r="B1119" s="580"/>
      <c r="C1119" s="23" t="s">
        <v>742</v>
      </c>
      <c r="D1119" s="489"/>
      <c r="E1119" s="318" t="str">
        <f>IF(G1119="","",VLOOKUP(G1119,'Danh mục CODE'!$D$2:$J$20064,7,0))</f>
        <v/>
      </c>
      <c r="F1119" s="28" t="str">
        <f>IF(E1119="","",VLOOKUP(E1119,'TONG HOP'!$E$8:$W$1883,19,0))</f>
        <v/>
      </c>
      <c r="G1119" s="315"/>
      <c r="H1119" s="226" t="str">
        <f>IF(E1119="","",VLOOKUP(G1119,'TONG HOP'!$C$8:$E$799,2,0))</f>
        <v/>
      </c>
      <c r="I1119" s="226" t="str">
        <f>IF(B1119="","",VLOOKUP(G1119,'TONG HOP'!$C$8:$F$799,4,0))</f>
        <v/>
      </c>
      <c r="J1119" s="63" t="str">
        <f t="shared" si="212"/>
        <v/>
      </c>
      <c r="K1119" s="63" t="str">
        <f t="shared" si="213"/>
        <v/>
      </c>
      <c r="L1119" s="63">
        <f t="shared" si="205"/>
        <v>0</v>
      </c>
      <c r="M1119" s="392" t="str">
        <f>IF(Y1119="","",VLOOKUP(G1119,'Danh mục CODE'!$D$2:$I$1880,4,0))</f>
        <v/>
      </c>
      <c r="N1119" s="484"/>
      <c r="O1119" s="392" t="str">
        <f t="shared" si="206"/>
        <v/>
      </c>
      <c r="P1119" s="392" t="str">
        <f>IF(Y1119="","",VLOOKUP(G1119,'Danh mục CODE'!$D$2:$I$1880,5,0))</f>
        <v/>
      </c>
      <c r="Q1119" s="392"/>
      <c r="R1119" s="392" t="str">
        <f t="shared" si="207"/>
        <v/>
      </c>
      <c r="S1119" s="394" t="e">
        <f t="shared" si="208"/>
        <v>#VALUE!</v>
      </c>
      <c r="T1119" s="394" t="str">
        <f t="shared" si="214"/>
        <v/>
      </c>
      <c r="U1119" s="394" t="str">
        <f t="shared" si="215"/>
        <v/>
      </c>
      <c r="V1119" s="424" t="str">
        <f t="shared" si="209"/>
        <v/>
      </c>
      <c r="W1119" s="21"/>
      <c r="X1119" s="515"/>
      <c r="Y1119" s="515"/>
      <c r="Z1119" s="513"/>
      <c r="AA1119" s="514"/>
    </row>
    <row r="1120" spans="1:27">
      <c r="A1120" s="50">
        <f t="shared" si="216"/>
        <v>1115</v>
      </c>
      <c r="B1120" s="580"/>
      <c r="C1120" s="23" t="s">
        <v>742</v>
      </c>
      <c r="D1120" s="489"/>
      <c r="E1120" s="318" t="str">
        <f>IF(G1120="","",VLOOKUP(G1120,'Danh mục CODE'!$D$2:$J$20064,7,0))</f>
        <v/>
      </c>
      <c r="F1120" s="28" t="str">
        <f>IF(E1120="","",VLOOKUP(E1120,'TONG HOP'!$E$8:$W$1883,19,0))</f>
        <v/>
      </c>
      <c r="G1120" s="315"/>
      <c r="H1120" s="226" t="str">
        <f>IF(E1120="","",VLOOKUP(G1120,'TONG HOP'!$C$8:$E$799,2,0))</f>
        <v/>
      </c>
      <c r="I1120" s="226" t="str">
        <f>IF(B1120="","",VLOOKUP(G1120,'TONG HOP'!$C$8:$F$799,4,0))</f>
        <v/>
      </c>
      <c r="J1120" s="63" t="str">
        <f t="shared" si="212"/>
        <v/>
      </c>
      <c r="K1120" s="63" t="str">
        <f t="shared" si="213"/>
        <v/>
      </c>
      <c r="L1120" s="63">
        <f t="shared" si="205"/>
        <v>0</v>
      </c>
      <c r="M1120" s="392" t="str">
        <f>IF(Y1120="","",VLOOKUP(G1120,'Danh mục CODE'!$D$2:$I$1880,4,0))</f>
        <v/>
      </c>
      <c r="N1120" s="484"/>
      <c r="O1120" s="392" t="str">
        <f t="shared" si="206"/>
        <v/>
      </c>
      <c r="P1120" s="392" t="str">
        <f>IF(Y1120="","",VLOOKUP(G1120,'Danh mục CODE'!$D$2:$I$1880,5,0))</f>
        <v/>
      </c>
      <c r="Q1120" s="392"/>
      <c r="R1120" s="392" t="str">
        <f t="shared" si="207"/>
        <v/>
      </c>
      <c r="S1120" s="394" t="e">
        <f t="shared" si="208"/>
        <v>#VALUE!</v>
      </c>
      <c r="T1120" s="394" t="str">
        <f t="shared" si="214"/>
        <v/>
      </c>
      <c r="U1120" s="394" t="str">
        <f t="shared" si="215"/>
        <v/>
      </c>
      <c r="V1120" s="424" t="str">
        <f t="shared" si="209"/>
        <v/>
      </c>
      <c r="W1120" s="21"/>
      <c r="X1120" s="515"/>
      <c r="Y1120" s="515"/>
      <c r="Z1120" s="513"/>
      <c r="AA1120" s="514"/>
    </row>
    <row r="1121" spans="1:27">
      <c r="A1121" s="50">
        <f t="shared" si="216"/>
        <v>1116</v>
      </c>
      <c r="B1121" s="580"/>
      <c r="C1121" s="23" t="s">
        <v>742</v>
      </c>
      <c r="D1121" s="489"/>
      <c r="E1121" s="318" t="str">
        <f>IF(G1121="","",VLOOKUP(G1121,'Danh mục CODE'!$D$2:$J$20064,7,0))</f>
        <v/>
      </c>
      <c r="F1121" s="28" t="str">
        <f>IF(E1121="","",VLOOKUP(E1121,'TONG HOP'!$E$8:$W$1883,19,0))</f>
        <v/>
      </c>
      <c r="G1121" s="315"/>
      <c r="H1121" s="226" t="str">
        <f>IF(E1121="","",VLOOKUP(G1121,'TONG HOP'!$C$8:$E$799,2,0))</f>
        <v/>
      </c>
      <c r="I1121" s="226" t="str">
        <f>IF(B1121="","",VLOOKUP(G1121,'TONG HOP'!$C$8:$F$799,4,0))</f>
        <v/>
      </c>
      <c r="J1121" s="63" t="str">
        <f t="shared" si="212"/>
        <v/>
      </c>
      <c r="K1121" s="63" t="str">
        <f t="shared" si="213"/>
        <v/>
      </c>
      <c r="L1121" s="63">
        <f t="shared" si="205"/>
        <v>0</v>
      </c>
      <c r="M1121" s="392" t="str">
        <f>IF(Y1121="","",VLOOKUP(G1121,'Danh mục CODE'!$D$2:$I$1880,4,0))</f>
        <v/>
      </c>
      <c r="N1121" s="484"/>
      <c r="O1121" s="392" t="str">
        <f t="shared" si="206"/>
        <v/>
      </c>
      <c r="P1121" s="392" t="str">
        <f>IF(Y1121="","",VLOOKUP(G1121,'Danh mục CODE'!$D$2:$I$1880,5,0))</f>
        <v/>
      </c>
      <c r="Q1121" s="392"/>
      <c r="R1121" s="392" t="str">
        <f t="shared" si="207"/>
        <v/>
      </c>
      <c r="S1121" s="394" t="e">
        <f t="shared" si="208"/>
        <v>#VALUE!</v>
      </c>
      <c r="T1121" s="394" t="str">
        <f t="shared" si="214"/>
        <v/>
      </c>
      <c r="U1121" s="394" t="str">
        <f t="shared" si="215"/>
        <v/>
      </c>
      <c r="V1121" s="424" t="str">
        <f t="shared" si="209"/>
        <v/>
      </c>
      <c r="W1121" s="21"/>
      <c r="X1121" s="515"/>
      <c r="Y1121" s="515"/>
      <c r="Z1121" s="513"/>
      <c r="AA1121" s="514"/>
    </row>
    <row r="1122" spans="1:27">
      <c r="A1122" s="50">
        <f t="shared" si="216"/>
        <v>1117</v>
      </c>
      <c r="B1122" s="580"/>
      <c r="C1122" s="23" t="s">
        <v>742</v>
      </c>
      <c r="D1122" s="489"/>
      <c r="E1122" s="318" t="str">
        <f>IF(G1122="","",VLOOKUP(G1122,'Danh mục CODE'!$D$2:$J$20064,7,0))</f>
        <v/>
      </c>
      <c r="F1122" s="28" t="str">
        <f>IF(E1122="","",VLOOKUP(E1122,'TONG HOP'!$E$8:$W$1883,19,0))</f>
        <v/>
      </c>
      <c r="G1122" s="315"/>
      <c r="H1122" s="226" t="str">
        <f>IF(E1122="","",VLOOKUP(G1122,'TONG HOP'!$C$8:$E$799,2,0))</f>
        <v/>
      </c>
      <c r="I1122" s="226" t="str">
        <f>IF(B1122="","",VLOOKUP(G1122,'TONG HOP'!$C$8:$F$799,4,0))</f>
        <v/>
      </c>
      <c r="J1122" s="63" t="str">
        <f t="shared" si="212"/>
        <v/>
      </c>
      <c r="K1122" s="63" t="str">
        <f t="shared" si="213"/>
        <v/>
      </c>
      <c r="L1122" s="63">
        <f t="shared" si="205"/>
        <v>0</v>
      </c>
      <c r="M1122" s="392" t="str">
        <f>IF(Y1122="","",VLOOKUP(G1122,'Danh mục CODE'!$D$2:$I$1880,4,0))</f>
        <v/>
      </c>
      <c r="N1122" s="484"/>
      <c r="O1122" s="392" t="str">
        <f t="shared" si="206"/>
        <v/>
      </c>
      <c r="P1122" s="392" t="str">
        <f>IF(Y1122="","",VLOOKUP(G1122,'Danh mục CODE'!$D$2:$I$1880,5,0))</f>
        <v/>
      </c>
      <c r="Q1122" s="392"/>
      <c r="R1122" s="392" t="str">
        <f t="shared" si="207"/>
        <v/>
      </c>
      <c r="S1122" s="394" t="e">
        <f t="shared" si="208"/>
        <v>#VALUE!</v>
      </c>
      <c r="T1122" s="394" t="str">
        <f t="shared" si="214"/>
        <v/>
      </c>
      <c r="U1122" s="394" t="str">
        <f t="shared" si="215"/>
        <v/>
      </c>
      <c r="V1122" s="424" t="str">
        <f t="shared" si="209"/>
        <v/>
      </c>
      <c r="W1122" s="21"/>
      <c r="X1122" s="515"/>
      <c r="Y1122" s="515"/>
      <c r="Z1122" s="513"/>
      <c r="AA1122" s="514"/>
    </row>
    <row r="1123" spans="1:27">
      <c r="A1123" s="50">
        <f t="shared" si="216"/>
        <v>1118</v>
      </c>
      <c r="B1123" s="580"/>
      <c r="C1123" s="23" t="s">
        <v>742</v>
      </c>
      <c r="D1123" s="489"/>
      <c r="E1123" s="318" t="str">
        <f>IF(G1123="","",VLOOKUP(G1123,'Danh mục CODE'!$D$2:$J$20064,7,0))</f>
        <v/>
      </c>
      <c r="F1123" s="28" t="str">
        <f>IF(E1123="","",VLOOKUP(E1123,'TONG HOP'!$E$8:$W$1883,19,0))</f>
        <v/>
      </c>
      <c r="G1123" s="315"/>
      <c r="H1123" s="226" t="str">
        <f>IF(E1123="","",VLOOKUP(G1123,'TONG HOP'!$C$8:$E$799,2,0))</f>
        <v/>
      </c>
      <c r="I1123" s="226" t="str">
        <f>IF(B1123="","",VLOOKUP(G1123,'TONG HOP'!$C$8:$F$799,4,0))</f>
        <v/>
      </c>
      <c r="J1123" s="63" t="str">
        <f t="shared" si="212"/>
        <v/>
      </c>
      <c r="K1123" s="63" t="str">
        <f t="shared" si="213"/>
        <v/>
      </c>
      <c r="L1123" s="63">
        <f t="shared" si="205"/>
        <v>0</v>
      </c>
      <c r="M1123" s="392" t="str">
        <f>IF(Y1123="","",VLOOKUP(G1123,'Danh mục CODE'!$D$2:$I$1880,4,0))</f>
        <v/>
      </c>
      <c r="N1123" s="484"/>
      <c r="O1123" s="392" t="str">
        <f t="shared" si="206"/>
        <v/>
      </c>
      <c r="P1123" s="392" t="str">
        <f>IF(Y1123="","",VLOOKUP(G1123,'Danh mục CODE'!$D$2:$I$1880,5,0))</f>
        <v/>
      </c>
      <c r="Q1123" s="392"/>
      <c r="R1123" s="392" t="str">
        <f t="shared" si="207"/>
        <v/>
      </c>
      <c r="S1123" s="394" t="e">
        <f t="shared" si="208"/>
        <v>#VALUE!</v>
      </c>
      <c r="T1123" s="394" t="str">
        <f t="shared" si="214"/>
        <v/>
      </c>
      <c r="U1123" s="394" t="str">
        <f t="shared" si="215"/>
        <v/>
      </c>
      <c r="V1123" s="424" t="str">
        <f t="shared" si="209"/>
        <v/>
      </c>
      <c r="W1123" s="21"/>
      <c r="X1123" s="515"/>
      <c r="Y1123" s="515"/>
      <c r="Z1123" s="513"/>
      <c r="AA1123" s="514"/>
    </row>
    <row r="1124" spans="1:27">
      <c r="A1124" s="50">
        <f t="shared" si="216"/>
        <v>1119</v>
      </c>
      <c r="B1124" s="580"/>
      <c r="C1124" s="23" t="s">
        <v>742</v>
      </c>
      <c r="D1124" s="489"/>
      <c r="E1124" s="318" t="str">
        <f>IF(G1124="","",VLOOKUP(G1124,'Danh mục CODE'!$D$2:$J$20064,7,0))</f>
        <v/>
      </c>
      <c r="F1124" s="28" t="str">
        <f>IF(E1124="","",VLOOKUP(E1124,'TONG HOP'!$E$8:$W$1883,19,0))</f>
        <v/>
      </c>
      <c r="G1124" s="315"/>
      <c r="H1124" s="226" t="str">
        <f>IF(E1124="","",VLOOKUP(G1124,'TONG HOP'!$C$8:$E$799,2,0))</f>
        <v/>
      </c>
      <c r="I1124" s="226" t="str">
        <f>IF(B1124="","",VLOOKUP(G1124,'TONG HOP'!$C$8:$F$799,4,0))</f>
        <v/>
      </c>
      <c r="J1124" s="63" t="str">
        <f t="shared" si="212"/>
        <v/>
      </c>
      <c r="K1124" s="63" t="str">
        <f t="shared" si="213"/>
        <v/>
      </c>
      <c r="L1124" s="63">
        <f t="shared" si="205"/>
        <v>0</v>
      </c>
      <c r="M1124" s="392" t="str">
        <f>IF(Y1124="","",VLOOKUP(G1124,'Danh mục CODE'!$D$2:$I$1880,4,0))</f>
        <v/>
      </c>
      <c r="N1124" s="484"/>
      <c r="O1124" s="392" t="str">
        <f t="shared" si="206"/>
        <v/>
      </c>
      <c r="P1124" s="392" t="str">
        <f>IF(Y1124="","",VLOOKUP(G1124,'Danh mục CODE'!$D$2:$I$1880,5,0))</f>
        <v/>
      </c>
      <c r="Q1124" s="392"/>
      <c r="R1124" s="392" t="str">
        <f t="shared" si="207"/>
        <v/>
      </c>
      <c r="S1124" s="394" t="e">
        <f t="shared" si="208"/>
        <v>#VALUE!</v>
      </c>
      <c r="T1124" s="394" t="str">
        <f t="shared" si="214"/>
        <v/>
      </c>
      <c r="U1124" s="394" t="str">
        <f t="shared" si="215"/>
        <v/>
      </c>
      <c r="V1124" s="424" t="str">
        <f t="shared" si="209"/>
        <v/>
      </c>
      <c r="W1124" s="21"/>
      <c r="X1124" s="515"/>
      <c r="Y1124" s="515"/>
      <c r="Z1124" s="513"/>
      <c r="AA1124" s="514"/>
    </row>
    <row r="1125" spans="1:27">
      <c r="A1125" s="50">
        <f t="shared" si="216"/>
        <v>1120</v>
      </c>
      <c r="B1125" s="580"/>
      <c r="C1125" s="23" t="s">
        <v>742</v>
      </c>
      <c r="D1125" s="489"/>
      <c r="E1125" s="318" t="str">
        <f>IF(G1125="","",VLOOKUP(G1125,'Danh mục CODE'!$D$2:$J$20064,7,0))</f>
        <v/>
      </c>
      <c r="F1125" s="28" t="str">
        <f>IF(E1125="","",VLOOKUP(E1125,'TONG HOP'!$E$8:$W$1883,19,0))</f>
        <v/>
      </c>
      <c r="G1125" s="315"/>
      <c r="H1125" s="226" t="str">
        <f>IF(E1125="","",VLOOKUP(G1125,'TONG HOP'!$C$8:$E$799,2,0))</f>
        <v/>
      </c>
      <c r="I1125" s="226" t="str">
        <f>IF(B1125="","",VLOOKUP(G1125,'TONG HOP'!$C$8:$F$799,4,0))</f>
        <v/>
      </c>
      <c r="J1125" s="63" t="str">
        <f t="shared" si="212"/>
        <v/>
      </c>
      <c r="K1125" s="63" t="str">
        <f t="shared" si="213"/>
        <v/>
      </c>
      <c r="L1125" s="63">
        <f t="shared" si="205"/>
        <v>0</v>
      </c>
      <c r="M1125" s="392" t="str">
        <f>IF(Y1125="","",VLOOKUP(G1125,'Danh mục CODE'!$D$2:$I$1880,4,0))</f>
        <v/>
      </c>
      <c r="N1125" s="484"/>
      <c r="O1125" s="392" t="str">
        <f t="shared" si="206"/>
        <v/>
      </c>
      <c r="P1125" s="392" t="str">
        <f>IF(Y1125="","",VLOOKUP(G1125,'Danh mục CODE'!$D$2:$I$1880,5,0))</f>
        <v/>
      </c>
      <c r="Q1125" s="392"/>
      <c r="R1125" s="392" t="str">
        <f t="shared" si="207"/>
        <v/>
      </c>
      <c r="S1125" s="394" t="e">
        <f t="shared" si="208"/>
        <v>#VALUE!</v>
      </c>
      <c r="T1125" s="394" t="str">
        <f t="shared" si="214"/>
        <v/>
      </c>
      <c r="U1125" s="394" t="str">
        <f t="shared" si="215"/>
        <v/>
      </c>
      <c r="V1125" s="424" t="str">
        <f t="shared" si="209"/>
        <v/>
      </c>
      <c r="W1125" s="21"/>
      <c r="X1125" s="515"/>
      <c r="Y1125" s="515"/>
      <c r="Z1125" s="513"/>
      <c r="AA1125" s="514"/>
    </row>
    <row r="1126" spans="1:27">
      <c r="A1126" s="50">
        <f t="shared" si="216"/>
        <v>1121</v>
      </c>
      <c r="B1126" s="580"/>
      <c r="C1126" s="23" t="s">
        <v>742</v>
      </c>
      <c r="D1126" s="489"/>
      <c r="E1126" s="318" t="str">
        <f>IF(G1126="","",VLOOKUP(G1126,'Danh mục CODE'!$D$2:$J$20064,7,0))</f>
        <v/>
      </c>
      <c r="F1126" s="28" t="str">
        <f>IF(E1126="","",VLOOKUP(E1126,'TONG HOP'!$E$8:$W$1883,19,0))</f>
        <v/>
      </c>
      <c r="G1126" s="315"/>
      <c r="H1126" s="226" t="str">
        <f>IF(E1126="","",VLOOKUP(G1126,'TONG HOP'!$C$8:$E$799,2,0))</f>
        <v/>
      </c>
      <c r="I1126" s="226" t="str">
        <f>IF(B1126="","",VLOOKUP(G1126,'TONG HOP'!$C$8:$F$799,4,0))</f>
        <v/>
      </c>
      <c r="J1126" s="63" t="str">
        <f t="shared" si="212"/>
        <v/>
      </c>
      <c r="K1126" s="63" t="str">
        <f t="shared" si="213"/>
        <v/>
      </c>
      <c r="L1126" s="63">
        <f t="shared" si="205"/>
        <v>0</v>
      </c>
      <c r="M1126" s="392" t="str">
        <f>IF(Y1126="","",VLOOKUP(G1126,'Danh mục CODE'!$D$2:$I$1880,4,0))</f>
        <v/>
      </c>
      <c r="N1126" s="484"/>
      <c r="O1126" s="392" t="str">
        <f t="shared" si="206"/>
        <v/>
      </c>
      <c r="P1126" s="392" t="str">
        <f>IF(Y1126="","",VLOOKUP(G1126,'Danh mục CODE'!$D$2:$I$1880,5,0))</f>
        <v/>
      </c>
      <c r="Q1126" s="392"/>
      <c r="R1126" s="392" t="str">
        <f t="shared" si="207"/>
        <v/>
      </c>
      <c r="S1126" s="394" t="e">
        <f t="shared" si="208"/>
        <v>#VALUE!</v>
      </c>
      <c r="T1126" s="394" t="str">
        <f t="shared" si="214"/>
        <v/>
      </c>
      <c r="U1126" s="394" t="str">
        <f t="shared" si="215"/>
        <v/>
      </c>
      <c r="V1126" s="424" t="str">
        <f t="shared" si="209"/>
        <v/>
      </c>
      <c r="W1126" s="21"/>
      <c r="X1126" s="515"/>
      <c r="Y1126" s="515"/>
      <c r="Z1126" s="513"/>
      <c r="AA1126" s="514"/>
    </row>
    <row r="1127" spans="1:27">
      <c r="A1127" s="50">
        <f t="shared" si="216"/>
        <v>1122</v>
      </c>
      <c r="B1127" s="580"/>
      <c r="C1127" s="23" t="s">
        <v>742</v>
      </c>
      <c r="D1127" s="489"/>
      <c r="E1127" s="318" t="str">
        <f>IF(G1127="","",VLOOKUP(G1127,'Danh mục CODE'!$D$2:$J$20064,7,0))</f>
        <v/>
      </c>
      <c r="F1127" s="28" t="str">
        <f>IF(E1127="","",VLOOKUP(E1127,'TONG HOP'!$E$8:$W$1883,19,0))</f>
        <v/>
      </c>
      <c r="G1127" s="315"/>
      <c r="H1127" s="226" t="str">
        <f>IF(E1127="","",VLOOKUP(G1127,'TONG HOP'!$C$8:$E$799,2,0))</f>
        <v/>
      </c>
      <c r="I1127" s="226" t="str">
        <f>IF(B1127="","",VLOOKUP(G1127,'TONG HOP'!$C$8:$F$799,4,0))</f>
        <v/>
      </c>
      <c r="J1127" s="63" t="str">
        <f t="shared" si="212"/>
        <v/>
      </c>
      <c r="K1127" s="63" t="str">
        <f t="shared" si="213"/>
        <v/>
      </c>
      <c r="L1127" s="63">
        <f t="shared" si="205"/>
        <v>0</v>
      </c>
      <c r="M1127" s="392" t="str">
        <f>IF(Y1127="","",VLOOKUP(G1127,'Danh mục CODE'!$D$2:$I$1880,4,0))</f>
        <v/>
      </c>
      <c r="N1127" s="484"/>
      <c r="O1127" s="392" t="str">
        <f t="shared" si="206"/>
        <v/>
      </c>
      <c r="P1127" s="392" t="str">
        <f>IF(Y1127="","",VLOOKUP(G1127,'Danh mục CODE'!$D$2:$I$1880,5,0))</f>
        <v/>
      </c>
      <c r="Q1127" s="392"/>
      <c r="R1127" s="392" t="str">
        <f t="shared" si="207"/>
        <v/>
      </c>
      <c r="S1127" s="394" t="e">
        <f t="shared" si="208"/>
        <v>#VALUE!</v>
      </c>
      <c r="T1127" s="394" t="str">
        <f t="shared" si="214"/>
        <v/>
      </c>
      <c r="U1127" s="394" t="str">
        <f t="shared" si="215"/>
        <v/>
      </c>
      <c r="V1127" s="424" t="str">
        <f t="shared" si="209"/>
        <v/>
      </c>
      <c r="W1127" s="21"/>
      <c r="X1127" s="515"/>
      <c r="Y1127" s="515"/>
      <c r="Z1127" s="513"/>
      <c r="AA1127" s="514"/>
    </row>
    <row r="1128" spans="1:27">
      <c r="A1128" s="50">
        <f t="shared" si="216"/>
        <v>1123</v>
      </c>
      <c r="B1128" s="580"/>
      <c r="C1128" s="23" t="s">
        <v>742</v>
      </c>
      <c r="D1128" s="489"/>
      <c r="E1128" s="318" t="str">
        <f>IF(G1128="","",VLOOKUP(G1128,'Danh mục CODE'!$D$2:$J$20064,7,0))</f>
        <v/>
      </c>
      <c r="F1128" s="28" t="str">
        <f>IF(E1128="","",VLOOKUP(E1128,'TONG HOP'!$E$8:$W$1883,19,0))</f>
        <v/>
      </c>
      <c r="G1128" s="315"/>
      <c r="H1128" s="226" t="str">
        <f>IF(E1128="","",VLOOKUP(G1128,'TONG HOP'!$C$8:$E$799,2,0))</f>
        <v/>
      </c>
      <c r="I1128" s="226" t="str">
        <f>IF(B1128="","",VLOOKUP(G1128,'TONG HOP'!$C$8:$F$799,4,0))</f>
        <v/>
      </c>
      <c r="J1128" s="63" t="str">
        <f t="shared" si="212"/>
        <v/>
      </c>
      <c r="K1128" s="63" t="str">
        <f t="shared" si="213"/>
        <v/>
      </c>
      <c r="L1128" s="63">
        <f t="shared" si="205"/>
        <v>0</v>
      </c>
      <c r="M1128" s="392" t="str">
        <f>IF(Y1128="","",VLOOKUP(G1128,'Danh mục CODE'!$D$2:$I$1880,4,0))</f>
        <v/>
      </c>
      <c r="N1128" s="484"/>
      <c r="O1128" s="392" t="str">
        <f t="shared" si="206"/>
        <v/>
      </c>
      <c r="P1128" s="392" t="str">
        <f>IF(Y1128="","",VLOOKUP(G1128,'Danh mục CODE'!$D$2:$I$1880,5,0))</f>
        <v/>
      </c>
      <c r="Q1128" s="392"/>
      <c r="R1128" s="392" t="str">
        <f t="shared" si="207"/>
        <v/>
      </c>
      <c r="S1128" s="394" t="e">
        <f t="shared" si="208"/>
        <v>#VALUE!</v>
      </c>
      <c r="T1128" s="394" t="str">
        <f t="shared" si="214"/>
        <v/>
      </c>
      <c r="U1128" s="394" t="str">
        <f t="shared" si="215"/>
        <v/>
      </c>
      <c r="V1128" s="424" t="str">
        <f t="shared" si="209"/>
        <v/>
      </c>
      <c r="W1128" s="21"/>
      <c r="X1128" s="515"/>
      <c r="Y1128" s="515"/>
      <c r="Z1128" s="513"/>
      <c r="AA1128" s="514"/>
    </row>
    <row r="1129" spans="1:27">
      <c r="A1129" s="50">
        <f t="shared" si="216"/>
        <v>1124</v>
      </c>
      <c r="B1129" s="580"/>
      <c r="C1129" s="23" t="s">
        <v>742</v>
      </c>
      <c r="D1129" s="489"/>
      <c r="E1129" s="318" t="str">
        <f>IF(G1129="","",VLOOKUP(G1129,'Danh mục CODE'!$D$2:$J$20064,7,0))</f>
        <v/>
      </c>
      <c r="F1129" s="28" t="str">
        <f>IF(E1129="","",VLOOKUP(E1129,'TONG HOP'!$E$8:$W$1883,19,0))</f>
        <v/>
      </c>
      <c r="G1129" s="315"/>
      <c r="H1129" s="226" t="str">
        <f>IF(E1129="","",VLOOKUP(G1129,'TONG HOP'!$C$8:$E$799,2,0))</f>
        <v/>
      </c>
      <c r="I1129" s="226" t="str">
        <f>IF(B1129="","",VLOOKUP(G1129,'TONG HOP'!$C$8:$F$799,4,0))</f>
        <v/>
      </c>
      <c r="J1129" s="63" t="str">
        <f t="shared" si="212"/>
        <v/>
      </c>
      <c r="K1129" s="63" t="str">
        <f t="shared" si="213"/>
        <v/>
      </c>
      <c r="L1129" s="63">
        <f t="shared" si="205"/>
        <v>0</v>
      </c>
      <c r="M1129" s="392" t="str">
        <f>IF(Y1129="","",VLOOKUP(G1129,'Danh mục CODE'!$D$2:$I$1880,4,0))</f>
        <v/>
      </c>
      <c r="N1129" s="484"/>
      <c r="O1129" s="392" t="str">
        <f t="shared" si="206"/>
        <v/>
      </c>
      <c r="P1129" s="392" t="str">
        <f>IF(Y1129="","",VLOOKUP(G1129,'Danh mục CODE'!$D$2:$I$1880,5,0))</f>
        <v/>
      </c>
      <c r="Q1129" s="392"/>
      <c r="R1129" s="392" t="str">
        <f t="shared" si="207"/>
        <v/>
      </c>
      <c r="S1129" s="394" t="e">
        <f t="shared" si="208"/>
        <v>#VALUE!</v>
      </c>
      <c r="T1129" s="394" t="str">
        <f t="shared" si="214"/>
        <v/>
      </c>
      <c r="U1129" s="394" t="str">
        <f t="shared" si="215"/>
        <v/>
      </c>
      <c r="V1129" s="424" t="str">
        <f t="shared" si="209"/>
        <v/>
      </c>
      <c r="W1129" s="21"/>
      <c r="X1129" s="515"/>
      <c r="Y1129" s="515"/>
      <c r="Z1129" s="513"/>
      <c r="AA1129" s="514"/>
    </row>
    <row r="1130" spans="1:27">
      <c r="A1130" s="50">
        <f t="shared" si="216"/>
        <v>1125</v>
      </c>
      <c r="B1130" s="580"/>
      <c r="C1130" s="23" t="s">
        <v>742</v>
      </c>
      <c r="D1130" s="489"/>
      <c r="E1130" s="318" t="str">
        <f>IF(G1130="","",VLOOKUP(G1130,'Danh mục CODE'!$D$2:$J$20064,7,0))</f>
        <v/>
      </c>
      <c r="F1130" s="28" t="str">
        <f>IF(E1130="","",VLOOKUP(E1130,'TONG HOP'!$E$8:$W$1883,19,0))</f>
        <v/>
      </c>
      <c r="G1130" s="315"/>
      <c r="H1130" s="226" t="str">
        <f>IF(E1130="","",VLOOKUP(G1130,'TONG HOP'!$C$8:$E$799,2,0))</f>
        <v/>
      </c>
      <c r="I1130" s="226" t="str">
        <f>IF(B1130="","",VLOOKUP(G1130,'TONG HOP'!$C$8:$F$799,4,0))</f>
        <v/>
      </c>
      <c r="J1130" s="63" t="str">
        <f t="shared" si="212"/>
        <v/>
      </c>
      <c r="K1130" s="63" t="str">
        <f t="shared" si="213"/>
        <v/>
      </c>
      <c r="L1130" s="63">
        <f t="shared" si="205"/>
        <v>0</v>
      </c>
      <c r="M1130" s="392" t="str">
        <f>IF(Y1130="","",VLOOKUP(G1130,'Danh mục CODE'!$D$2:$I$1880,4,0))</f>
        <v/>
      </c>
      <c r="N1130" s="484"/>
      <c r="O1130" s="392" t="str">
        <f t="shared" si="206"/>
        <v/>
      </c>
      <c r="P1130" s="392" t="str">
        <f>IF(Y1130="","",VLOOKUP(G1130,'Danh mục CODE'!$D$2:$I$1880,5,0))</f>
        <v/>
      </c>
      <c r="Q1130" s="392"/>
      <c r="R1130" s="392" t="str">
        <f t="shared" si="207"/>
        <v/>
      </c>
      <c r="S1130" s="394" t="e">
        <f t="shared" si="208"/>
        <v>#VALUE!</v>
      </c>
      <c r="T1130" s="394" t="str">
        <f t="shared" si="214"/>
        <v/>
      </c>
      <c r="U1130" s="394" t="str">
        <f t="shared" si="215"/>
        <v/>
      </c>
      <c r="V1130" s="424" t="str">
        <f t="shared" si="209"/>
        <v/>
      </c>
      <c r="W1130" s="21"/>
      <c r="X1130" s="515"/>
      <c r="Y1130" s="515"/>
      <c r="Z1130" s="513"/>
      <c r="AA1130" s="514"/>
    </row>
    <row r="1131" spans="1:27">
      <c r="A1131" s="50">
        <f t="shared" si="216"/>
        <v>1126</v>
      </c>
      <c r="B1131" s="580"/>
      <c r="C1131" s="23" t="s">
        <v>742</v>
      </c>
      <c r="D1131" s="489"/>
      <c r="E1131" s="318" t="str">
        <f>IF(G1131="","",VLOOKUP(G1131,'Danh mục CODE'!$D$2:$J$20064,7,0))</f>
        <v/>
      </c>
      <c r="F1131" s="28" t="str">
        <f>IF(E1131="","",VLOOKUP(E1131,'TONG HOP'!$E$8:$W$1883,19,0))</f>
        <v/>
      </c>
      <c r="G1131" s="315"/>
      <c r="H1131" s="226" t="str">
        <f>IF(E1131="","",VLOOKUP(G1131,'TONG HOP'!$C$8:$E$799,2,0))</f>
        <v/>
      </c>
      <c r="I1131" s="226" t="str">
        <f>IF(B1131="","",VLOOKUP(G1131,'TONG HOP'!$C$8:$F$799,4,0))</f>
        <v/>
      </c>
      <c r="J1131" s="63" t="str">
        <f t="shared" si="212"/>
        <v/>
      </c>
      <c r="K1131" s="63" t="str">
        <f t="shared" si="213"/>
        <v/>
      </c>
      <c r="L1131" s="63">
        <f t="shared" si="205"/>
        <v>0</v>
      </c>
      <c r="M1131" s="392" t="str">
        <f>IF(Y1131="","",VLOOKUP(G1131,'Danh mục CODE'!$D$2:$I$1880,4,0))</f>
        <v/>
      </c>
      <c r="N1131" s="484"/>
      <c r="O1131" s="392" t="str">
        <f t="shared" si="206"/>
        <v/>
      </c>
      <c r="P1131" s="392" t="str">
        <f>IF(Y1131="","",VLOOKUP(G1131,'Danh mục CODE'!$D$2:$I$1880,5,0))</f>
        <v/>
      </c>
      <c r="Q1131" s="392"/>
      <c r="R1131" s="392" t="str">
        <f t="shared" si="207"/>
        <v/>
      </c>
      <c r="S1131" s="394" t="e">
        <f t="shared" si="208"/>
        <v>#VALUE!</v>
      </c>
      <c r="T1131" s="394" t="str">
        <f t="shared" si="214"/>
        <v/>
      </c>
      <c r="U1131" s="394" t="str">
        <f t="shared" si="215"/>
        <v/>
      </c>
      <c r="V1131" s="424" t="str">
        <f t="shared" si="209"/>
        <v/>
      </c>
      <c r="W1131" s="21"/>
      <c r="X1131" s="515"/>
      <c r="Y1131" s="515"/>
      <c r="Z1131" s="513"/>
      <c r="AA1131" s="514"/>
    </row>
    <row r="1132" spans="1:27">
      <c r="A1132" s="50">
        <f t="shared" si="216"/>
        <v>1127</v>
      </c>
      <c r="B1132" s="580"/>
      <c r="C1132" s="23" t="s">
        <v>742</v>
      </c>
      <c r="D1132" s="489"/>
      <c r="E1132" s="318" t="str">
        <f>IF(G1132="","",VLOOKUP(G1132,'Danh mục CODE'!$D$2:$J$20064,7,0))</f>
        <v/>
      </c>
      <c r="F1132" s="28" t="str">
        <f>IF(E1132="","",VLOOKUP(E1132,'TONG HOP'!$E$8:$W$1883,19,0))</f>
        <v/>
      </c>
      <c r="G1132" s="315"/>
      <c r="H1132" s="226" t="str">
        <f>IF(E1132="","",VLOOKUP(G1132,'TONG HOP'!$C$8:$E$799,2,0))</f>
        <v/>
      </c>
      <c r="I1132" s="226" t="str">
        <f>IF(B1132="","",VLOOKUP(G1132,'TONG HOP'!$C$8:$F$799,4,0))</f>
        <v/>
      </c>
      <c r="J1132" s="63" t="str">
        <f t="shared" si="212"/>
        <v/>
      </c>
      <c r="K1132" s="63" t="str">
        <f t="shared" si="213"/>
        <v/>
      </c>
      <c r="L1132" s="63">
        <f t="shared" si="205"/>
        <v>0</v>
      </c>
      <c r="M1132" s="392" t="str">
        <f>IF(Y1132="","",VLOOKUP(G1132,'Danh mục CODE'!$D$2:$I$1880,4,0))</f>
        <v/>
      </c>
      <c r="N1132" s="484"/>
      <c r="O1132" s="392" t="str">
        <f t="shared" si="206"/>
        <v/>
      </c>
      <c r="P1132" s="392" t="str">
        <f>IF(Y1132="","",VLOOKUP(G1132,'Danh mục CODE'!$D$2:$I$1880,5,0))</f>
        <v/>
      </c>
      <c r="Q1132" s="392"/>
      <c r="R1132" s="392" t="str">
        <f t="shared" si="207"/>
        <v/>
      </c>
      <c r="S1132" s="394" t="e">
        <f t="shared" si="208"/>
        <v>#VALUE!</v>
      </c>
      <c r="T1132" s="394" t="str">
        <f t="shared" si="214"/>
        <v/>
      </c>
      <c r="U1132" s="394" t="str">
        <f t="shared" si="215"/>
        <v/>
      </c>
      <c r="V1132" s="424" t="str">
        <f t="shared" si="209"/>
        <v/>
      </c>
      <c r="W1132" s="21"/>
      <c r="X1132" s="515"/>
      <c r="Y1132" s="515"/>
      <c r="Z1132" s="513"/>
      <c r="AA1132" s="514"/>
    </row>
    <row r="1133" spans="1:27">
      <c r="A1133" s="50">
        <f t="shared" si="216"/>
        <v>1128</v>
      </c>
      <c r="B1133" s="580"/>
      <c r="C1133" s="23" t="s">
        <v>742</v>
      </c>
      <c r="D1133" s="489"/>
      <c r="E1133" s="318" t="str">
        <f>IF(G1133="","",VLOOKUP(G1133,'Danh mục CODE'!$D$2:$J$20064,7,0))</f>
        <v/>
      </c>
      <c r="F1133" s="28" t="str">
        <f>IF(E1133="","",VLOOKUP(E1133,'TONG HOP'!$E$8:$W$1883,19,0))</f>
        <v/>
      </c>
      <c r="G1133" s="315"/>
      <c r="H1133" s="226" t="str">
        <f>IF(E1133="","",VLOOKUP(G1133,'TONG HOP'!$C$8:$E$799,2,0))</f>
        <v/>
      </c>
      <c r="I1133" s="226" t="str">
        <f>IF(B1133="","",VLOOKUP(G1133,'TONG HOP'!$C$8:$F$799,4,0))</f>
        <v/>
      </c>
      <c r="J1133" s="63" t="str">
        <f t="shared" si="212"/>
        <v/>
      </c>
      <c r="K1133" s="63" t="str">
        <f t="shared" si="213"/>
        <v/>
      </c>
      <c r="L1133" s="63">
        <f t="shared" si="205"/>
        <v>0</v>
      </c>
      <c r="M1133" s="392" t="str">
        <f>IF(Y1133="","",VLOOKUP(G1133,'Danh mục CODE'!$D$2:$I$1880,4,0))</f>
        <v/>
      </c>
      <c r="N1133" s="484"/>
      <c r="O1133" s="392" t="str">
        <f t="shared" si="206"/>
        <v/>
      </c>
      <c r="P1133" s="392" t="str">
        <f>IF(Y1133="","",VLOOKUP(G1133,'Danh mục CODE'!$D$2:$I$1880,5,0))</f>
        <v/>
      </c>
      <c r="Q1133" s="392"/>
      <c r="R1133" s="392" t="str">
        <f t="shared" si="207"/>
        <v/>
      </c>
      <c r="S1133" s="394" t="e">
        <f t="shared" si="208"/>
        <v>#VALUE!</v>
      </c>
      <c r="T1133" s="394" t="str">
        <f t="shared" si="214"/>
        <v/>
      </c>
      <c r="U1133" s="394" t="str">
        <f t="shared" si="215"/>
        <v/>
      </c>
      <c r="V1133" s="424" t="str">
        <f t="shared" si="209"/>
        <v/>
      </c>
      <c r="W1133" s="21"/>
      <c r="X1133" s="515"/>
      <c r="Y1133" s="515"/>
      <c r="Z1133" s="513"/>
      <c r="AA1133" s="514"/>
    </row>
    <row r="1134" spans="1:27">
      <c r="A1134" s="50">
        <f t="shared" si="216"/>
        <v>1129</v>
      </c>
      <c r="B1134" s="580"/>
      <c r="C1134" s="23" t="s">
        <v>742</v>
      </c>
      <c r="D1134" s="489"/>
      <c r="E1134" s="318" t="str">
        <f>IF(G1134="","",VLOOKUP(G1134,'Danh mục CODE'!$D$2:$J$20064,7,0))</f>
        <v/>
      </c>
      <c r="F1134" s="28" t="str">
        <f>IF(E1134="","",VLOOKUP(E1134,'TONG HOP'!$E$8:$W$1883,19,0))</f>
        <v/>
      </c>
      <c r="G1134" s="315"/>
      <c r="H1134" s="226" t="str">
        <f>IF(E1134="","",VLOOKUP(G1134,'TONG HOP'!$C$8:$E$799,2,0))</f>
        <v/>
      </c>
      <c r="I1134" s="226" t="str">
        <f>IF(B1134="","",VLOOKUP(G1134,'TONG HOP'!$C$8:$F$799,4,0))</f>
        <v/>
      </c>
      <c r="J1134" s="63" t="str">
        <f t="shared" si="212"/>
        <v/>
      </c>
      <c r="K1134" s="63" t="str">
        <f t="shared" si="213"/>
        <v/>
      </c>
      <c r="L1134" s="63">
        <f t="shared" si="205"/>
        <v>0</v>
      </c>
      <c r="M1134" s="392" t="str">
        <f>IF(Y1134="","",VLOOKUP(G1134,'Danh mục CODE'!$D$2:$I$1880,4,0))</f>
        <v/>
      </c>
      <c r="N1134" s="484"/>
      <c r="O1134" s="392" t="str">
        <f t="shared" si="206"/>
        <v/>
      </c>
      <c r="P1134" s="392" t="str">
        <f>IF(Y1134="","",VLOOKUP(G1134,'Danh mục CODE'!$D$2:$I$1880,5,0))</f>
        <v/>
      </c>
      <c r="Q1134" s="392"/>
      <c r="R1134" s="392" t="str">
        <f t="shared" si="207"/>
        <v/>
      </c>
      <c r="S1134" s="394" t="e">
        <f t="shared" si="208"/>
        <v>#VALUE!</v>
      </c>
      <c r="T1134" s="394" t="str">
        <f t="shared" si="214"/>
        <v/>
      </c>
      <c r="U1134" s="394" t="str">
        <f t="shared" si="215"/>
        <v/>
      </c>
      <c r="V1134" s="424" t="str">
        <f t="shared" si="209"/>
        <v/>
      </c>
      <c r="W1134" s="21"/>
      <c r="X1134" s="515"/>
      <c r="Y1134" s="515"/>
      <c r="Z1134" s="513"/>
      <c r="AA1134" s="514"/>
    </row>
    <row r="1135" spans="1:27">
      <c r="A1135" s="50">
        <f t="shared" si="216"/>
        <v>1130</v>
      </c>
      <c r="B1135" s="580"/>
      <c r="C1135" s="23" t="s">
        <v>742</v>
      </c>
      <c r="D1135" s="489"/>
      <c r="E1135" s="318" t="str">
        <f>IF(G1135="","",VLOOKUP(G1135,'Danh mục CODE'!$D$2:$J$20064,7,0))</f>
        <v/>
      </c>
      <c r="F1135" s="28" t="str">
        <f>IF(E1135="","",VLOOKUP(E1135,'TONG HOP'!$E$8:$W$1883,19,0))</f>
        <v/>
      </c>
      <c r="G1135" s="315"/>
      <c r="H1135" s="226" t="str">
        <f>IF(E1135="","",VLOOKUP(G1135,'TONG HOP'!$C$8:$E$799,2,0))</f>
        <v/>
      </c>
      <c r="I1135" s="226" t="str">
        <f>IF(B1135="","",VLOOKUP(G1135,'TONG HOP'!$C$8:$F$799,4,0))</f>
        <v/>
      </c>
      <c r="J1135" s="63" t="str">
        <f t="shared" si="212"/>
        <v/>
      </c>
      <c r="K1135" s="63" t="str">
        <f t="shared" si="213"/>
        <v/>
      </c>
      <c r="L1135" s="63">
        <f t="shared" si="205"/>
        <v>0</v>
      </c>
      <c r="M1135" s="392" t="str">
        <f>IF(Y1135="","",VLOOKUP(G1135,'Danh mục CODE'!$D$2:$I$1880,4,0))</f>
        <v/>
      </c>
      <c r="N1135" s="484"/>
      <c r="O1135" s="392" t="str">
        <f t="shared" si="206"/>
        <v/>
      </c>
      <c r="P1135" s="392" t="str">
        <f>IF(Y1135="","",VLOOKUP(G1135,'Danh mục CODE'!$D$2:$I$1880,5,0))</f>
        <v/>
      </c>
      <c r="Q1135" s="392"/>
      <c r="R1135" s="392" t="str">
        <f t="shared" si="207"/>
        <v/>
      </c>
      <c r="S1135" s="394" t="e">
        <f t="shared" si="208"/>
        <v>#VALUE!</v>
      </c>
      <c r="T1135" s="394" t="str">
        <f t="shared" si="214"/>
        <v/>
      </c>
      <c r="U1135" s="394" t="str">
        <f t="shared" si="215"/>
        <v/>
      </c>
      <c r="V1135" s="424" t="str">
        <f t="shared" si="209"/>
        <v/>
      </c>
      <c r="W1135" s="21"/>
      <c r="X1135" s="515"/>
      <c r="Y1135" s="515"/>
      <c r="Z1135" s="513"/>
      <c r="AA1135" s="514"/>
    </row>
    <row r="1136" spans="1:27">
      <c r="A1136" s="50">
        <f t="shared" si="216"/>
        <v>1131</v>
      </c>
      <c r="B1136" s="580"/>
      <c r="C1136" s="23" t="s">
        <v>742</v>
      </c>
      <c r="D1136" s="489"/>
      <c r="E1136" s="318" t="str">
        <f>IF(G1136="","",VLOOKUP(G1136,'Danh mục CODE'!$D$2:$J$20064,7,0))</f>
        <v/>
      </c>
      <c r="F1136" s="28" t="str">
        <f>IF(E1136="","",VLOOKUP(E1136,'TONG HOP'!$E$8:$W$1883,19,0))</f>
        <v/>
      </c>
      <c r="G1136" s="315"/>
      <c r="H1136" s="226" t="str">
        <f>IF(E1136="","",VLOOKUP(G1136,'TONG HOP'!$C$8:$E$799,2,0))</f>
        <v/>
      </c>
      <c r="I1136" s="226" t="str">
        <f>IF(B1136="","",VLOOKUP(G1136,'TONG HOP'!$C$8:$F$799,4,0))</f>
        <v/>
      </c>
      <c r="J1136" s="63" t="str">
        <f t="shared" si="212"/>
        <v/>
      </c>
      <c r="K1136" s="63" t="str">
        <f t="shared" si="213"/>
        <v/>
      </c>
      <c r="L1136" s="63">
        <f t="shared" si="205"/>
        <v>0</v>
      </c>
      <c r="M1136" s="392" t="str">
        <f>IF(Y1136="","",VLOOKUP(G1136,'Danh mục CODE'!$D$2:$I$1880,4,0))</f>
        <v/>
      </c>
      <c r="N1136" s="484"/>
      <c r="O1136" s="392" t="str">
        <f t="shared" si="206"/>
        <v/>
      </c>
      <c r="P1136" s="392" t="str">
        <f>IF(Y1136="","",VLOOKUP(G1136,'Danh mục CODE'!$D$2:$I$1880,5,0))</f>
        <v/>
      </c>
      <c r="Q1136" s="392"/>
      <c r="R1136" s="392" t="str">
        <f t="shared" si="207"/>
        <v/>
      </c>
      <c r="S1136" s="394" t="e">
        <f t="shared" si="208"/>
        <v>#VALUE!</v>
      </c>
      <c r="T1136" s="394" t="str">
        <f t="shared" si="214"/>
        <v/>
      </c>
      <c r="U1136" s="394" t="str">
        <f t="shared" si="215"/>
        <v/>
      </c>
      <c r="V1136" s="424" t="str">
        <f t="shared" si="209"/>
        <v/>
      </c>
      <c r="W1136" s="21"/>
      <c r="X1136" s="515"/>
      <c r="Y1136" s="515"/>
      <c r="Z1136" s="513"/>
      <c r="AA1136" s="514"/>
    </row>
    <row r="1137" spans="1:27">
      <c r="A1137" s="50">
        <f t="shared" si="216"/>
        <v>1132</v>
      </c>
      <c r="B1137" s="580"/>
      <c r="C1137" s="23" t="s">
        <v>742</v>
      </c>
      <c r="D1137" s="489"/>
      <c r="E1137" s="318" t="str">
        <f>IF(G1137="","",VLOOKUP(G1137,'Danh mục CODE'!$D$2:$J$20064,7,0))</f>
        <v/>
      </c>
      <c r="F1137" s="28" t="str">
        <f>IF(E1137="","",VLOOKUP(E1137,'TONG HOP'!$E$8:$W$1883,19,0))</f>
        <v/>
      </c>
      <c r="G1137" s="315"/>
      <c r="H1137" s="226" t="str">
        <f>IF(E1137="","",VLOOKUP(G1137,'TONG HOP'!$C$8:$E$799,2,0))</f>
        <v/>
      </c>
      <c r="I1137" s="226" t="str">
        <f>IF(B1137="","",VLOOKUP(G1137,'TONG HOP'!$C$8:$F$799,4,0))</f>
        <v/>
      </c>
      <c r="J1137" s="63" t="str">
        <f t="shared" si="212"/>
        <v/>
      </c>
      <c r="K1137" s="63" t="str">
        <f t="shared" si="213"/>
        <v/>
      </c>
      <c r="L1137" s="63">
        <f t="shared" ref="L1137:L1200" si="217">X1137-Y1137</f>
        <v>0</v>
      </c>
      <c r="M1137" s="392" t="str">
        <f>IF(Y1137="","",VLOOKUP(G1137,'Danh mục CODE'!$D$2:$I$1880,4,0))</f>
        <v/>
      </c>
      <c r="N1137" s="484"/>
      <c r="O1137" s="392" t="str">
        <f t="shared" ref="O1137:O1200" si="218">IF(X1137="","",IF(M1137-N1137&lt;0,-(M1137-N1137),0))</f>
        <v/>
      </c>
      <c r="P1137" s="392" t="str">
        <f>IF(Y1137="","",VLOOKUP(G1137,'Danh mục CODE'!$D$2:$I$1880,5,0))</f>
        <v/>
      </c>
      <c r="Q1137" s="392"/>
      <c r="R1137" s="392" t="str">
        <f t="shared" ref="R1137:R1200" si="219">IF(X1137="","",IF(P1137-Q1137&lt;0,-(P1137-Q1137),0))</f>
        <v/>
      </c>
      <c r="S1137" s="394" t="e">
        <f t="shared" ref="S1137:S1200" si="220">IF(T1137=0,"",J1137-T1137-U1137)</f>
        <v>#VALUE!</v>
      </c>
      <c r="T1137" s="394" t="str">
        <f t="shared" si="214"/>
        <v/>
      </c>
      <c r="U1137" s="394" t="str">
        <f t="shared" si="215"/>
        <v/>
      </c>
      <c r="V1137" s="424" t="str">
        <f t="shared" ref="V1137:V1200" si="221">IF(X1137="","",J1137-S1137-T1137-U1137)</f>
        <v/>
      </c>
      <c r="W1137" s="21"/>
      <c r="X1137" s="515"/>
      <c r="Y1137" s="515"/>
      <c r="Z1137" s="513"/>
      <c r="AA1137" s="514"/>
    </row>
    <row r="1138" spans="1:27">
      <c r="A1138" s="50">
        <f t="shared" si="216"/>
        <v>1133</v>
      </c>
      <c r="B1138" s="580"/>
      <c r="C1138" s="23" t="s">
        <v>742</v>
      </c>
      <c r="D1138" s="489"/>
      <c r="E1138" s="318" t="str">
        <f>IF(G1138="","",VLOOKUP(G1138,'Danh mục CODE'!$D$2:$J$20064,7,0))</f>
        <v/>
      </c>
      <c r="F1138" s="28" t="str">
        <f>IF(E1138="","",VLOOKUP(E1138,'TONG HOP'!$E$8:$W$1883,19,0))</f>
        <v/>
      </c>
      <c r="G1138" s="315"/>
      <c r="H1138" s="226" t="str">
        <f>IF(E1138="","",VLOOKUP(G1138,'TONG HOP'!$C$8:$E$799,2,0))</f>
        <v/>
      </c>
      <c r="I1138" s="226" t="str">
        <f>IF(B1138="","",VLOOKUP(G1138,'TONG HOP'!$C$8:$F$799,4,0))</f>
        <v/>
      </c>
      <c r="J1138" s="63" t="str">
        <f t="shared" si="212"/>
        <v/>
      </c>
      <c r="K1138" s="63" t="str">
        <f t="shared" si="213"/>
        <v/>
      </c>
      <c r="L1138" s="63">
        <f t="shared" si="217"/>
        <v>0</v>
      </c>
      <c r="M1138" s="392" t="str">
        <f>IF(Y1138="","",VLOOKUP(G1138,'Danh mục CODE'!$D$2:$I$1880,4,0))</f>
        <v/>
      </c>
      <c r="N1138" s="484"/>
      <c r="O1138" s="392" t="str">
        <f t="shared" si="218"/>
        <v/>
      </c>
      <c r="P1138" s="392" t="str">
        <f>IF(Y1138="","",VLOOKUP(G1138,'Danh mục CODE'!$D$2:$I$1880,5,0))</f>
        <v/>
      </c>
      <c r="Q1138" s="392"/>
      <c r="R1138" s="392" t="str">
        <f t="shared" si="219"/>
        <v/>
      </c>
      <c r="S1138" s="394" t="e">
        <f t="shared" si="220"/>
        <v>#VALUE!</v>
      </c>
      <c r="T1138" s="394" t="str">
        <f t="shared" si="214"/>
        <v/>
      </c>
      <c r="U1138" s="394" t="str">
        <f t="shared" si="215"/>
        <v/>
      </c>
      <c r="V1138" s="424" t="str">
        <f t="shared" si="221"/>
        <v/>
      </c>
      <c r="W1138" s="21"/>
      <c r="X1138" s="515"/>
      <c r="Y1138" s="515"/>
      <c r="Z1138" s="513"/>
      <c r="AA1138" s="514"/>
    </row>
    <row r="1139" spans="1:27">
      <c r="A1139" s="50">
        <f t="shared" si="216"/>
        <v>1134</v>
      </c>
      <c r="B1139" s="580"/>
      <c r="C1139" s="23" t="s">
        <v>742</v>
      </c>
      <c r="D1139" s="489"/>
      <c r="E1139" s="318" t="str">
        <f>IF(G1139="","",VLOOKUP(G1139,'Danh mục CODE'!$D$2:$J$20064,7,0))</f>
        <v/>
      </c>
      <c r="F1139" s="28" t="str">
        <f>IF(E1139="","",VLOOKUP(E1139,'TONG HOP'!$E$8:$W$1883,19,0))</f>
        <v/>
      </c>
      <c r="G1139" s="315"/>
      <c r="H1139" s="226" t="str">
        <f>IF(E1139="","",VLOOKUP(G1139,'TONG HOP'!$C$8:$E$799,2,0))</f>
        <v/>
      </c>
      <c r="I1139" s="226" t="str">
        <f>IF(B1139="","",VLOOKUP(G1139,'TONG HOP'!$C$8:$F$799,4,0))</f>
        <v/>
      </c>
      <c r="J1139" s="63" t="str">
        <f t="shared" si="212"/>
        <v/>
      </c>
      <c r="K1139" s="63" t="str">
        <f t="shared" si="213"/>
        <v/>
      </c>
      <c r="L1139" s="63">
        <f t="shared" si="217"/>
        <v>0</v>
      </c>
      <c r="M1139" s="392" t="str">
        <f>IF(Y1139="","",VLOOKUP(G1139,'Danh mục CODE'!$D$2:$I$1880,4,0))</f>
        <v/>
      </c>
      <c r="N1139" s="484"/>
      <c r="O1139" s="392" t="str">
        <f t="shared" si="218"/>
        <v/>
      </c>
      <c r="P1139" s="392" t="str">
        <f>IF(Y1139="","",VLOOKUP(G1139,'Danh mục CODE'!$D$2:$I$1880,5,0))</f>
        <v/>
      </c>
      <c r="Q1139" s="392"/>
      <c r="R1139" s="392" t="str">
        <f t="shared" si="219"/>
        <v/>
      </c>
      <c r="S1139" s="394" t="e">
        <f t="shared" si="220"/>
        <v>#VALUE!</v>
      </c>
      <c r="T1139" s="394" t="str">
        <f t="shared" si="214"/>
        <v/>
      </c>
      <c r="U1139" s="394" t="str">
        <f t="shared" si="215"/>
        <v/>
      </c>
      <c r="V1139" s="424" t="str">
        <f t="shared" si="221"/>
        <v/>
      </c>
      <c r="W1139" s="21"/>
      <c r="X1139" s="515"/>
      <c r="Y1139" s="515"/>
      <c r="Z1139" s="513"/>
      <c r="AA1139" s="514"/>
    </row>
    <row r="1140" spans="1:27">
      <c r="A1140" s="50">
        <f t="shared" si="216"/>
        <v>1135</v>
      </c>
      <c r="B1140" s="580"/>
      <c r="C1140" s="23" t="s">
        <v>742</v>
      </c>
      <c r="D1140" s="489"/>
      <c r="E1140" s="318" t="str">
        <f>IF(G1140="","",VLOOKUP(G1140,'Danh mục CODE'!$D$2:$J$20064,7,0))</f>
        <v/>
      </c>
      <c r="F1140" s="28" t="str">
        <f>IF(E1140="","",VLOOKUP(E1140,'TONG HOP'!$E$8:$W$1883,19,0))</f>
        <v/>
      </c>
      <c r="G1140" s="315"/>
      <c r="H1140" s="226" t="str">
        <f>IF(E1140="","",VLOOKUP(G1140,'TONG HOP'!$C$8:$E$799,2,0))</f>
        <v/>
      </c>
      <c r="I1140" s="226" t="str">
        <f>IF(B1140="","",VLOOKUP(G1140,'TONG HOP'!$C$8:$F$799,4,0))</f>
        <v/>
      </c>
      <c r="J1140" s="63" t="str">
        <f t="shared" si="212"/>
        <v/>
      </c>
      <c r="K1140" s="63" t="str">
        <f t="shared" si="213"/>
        <v/>
      </c>
      <c r="L1140" s="63">
        <f t="shared" si="217"/>
        <v>0</v>
      </c>
      <c r="M1140" s="392" t="str">
        <f>IF(Y1140="","",VLOOKUP(G1140,'Danh mục CODE'!$D$2:$I$1880,4,0))</f>
        <v/>
      </c>
      <c r="N1140" s="484"/>
      <c r="O1140" s="392" t="str">
        <f t="shared" si="218"/>
        <v/>
      </c>
      <c r="P1140" s="392" t="str">
        <f>IF(Y1140="","",VLOOKUP(G1140,'Danh mục CODE'!$D$2:$I$1880,5,0))</f>
        <v/>
      </c>
      <c r="Q1140" s="392"/>
      <c r="R1140" s="392" t="str">
        <f t="shared" si="219"/>
        <v/>
      </c>
      <c r="S1140" s="394" t="e">
        <f t="shared" si="220"/>
        <v>#VALUE!</v>
      </c>
      <c r="T1140" s="394" t="str">
        <f t="shared" si="214"/>
        <v/>
      </c>
      <c r="U1140" s="394" t="str">
        <f t="shared" si="215"/>
        <v/>
      </c>
      <c r="V1140" s="424" t="str">
        <f t="shared" si="221"/>
        <v/>
      </c>
      <c r="W1140" s="21"/>
      <c r="X1140" s="515"/>
      <c r="Y1140" s="515"/>
      <c r="Z1140" s="513"/>
      <c r="AA1140" s="514"/>
    </row>
    <row r="1141" spans="1:27">
      <c r="A1141" s="50">
        <f t="shared" si="216"/>
        <v>1136</v>
      </c>
      <c r="B1141" s="580"/>
      <c r="C1141" s="23" t="s">
        <v>742</v>
      </c>
      <c r="D1141" s="489"/>
      <c r="E1141" s="318" t="str">
        <f>IF(G1141="","",VLOOKUP(G1141,'Danh mục CODE'!$D$2:$J$20064,7,0))</f>
        <v/>
      </c>
      <c r="F1141" s="28" t="str">
        <f>IF(E1141="","",VLOOKUP(E1141,'TONG HOP'!$E$8:$W$1883,19,0))</f>
        <v/>
      </c>
      <c r="G1141" s="315"/>
      <c r="H1141" s="226" t="str">
        <f>IF(E1141="","",VLOOKUP(G1141,'TONG HOP'!$C$8:$E$799,2,0))</f>
        <v/>
      </c>
      <c r="I1141" s="226" t="str">
        <f>IF(B1141="","",VLOOKUP(G1141,'TONG HOP'!$C$8:$F$799,4,0))</f>
        <v/>
      </c>
      <c r="J1141" s="63" t="str">
        <f t="shared" si="212"/>
        <v/>
      </c>
      <c r="K1141" s="63" t="str">
        <f t="shared" si="213"/>
        <v/>
      </c>
      <c r="L1141" s="63">
        <f t="shared" si="217"/>
        <v>0</v>
      </c>
      <c r="M1141" s="392" t="str">
        <f>IF(Y1141="","",VLOOKUP(G1141,'Danh mục CODE'!$D$2:$I$1880,4,0))</f>
        <v/>
      </c>
      <c r="N1141" s="484"/>
      <c r="O1141" s="392" t="str">
        <f t="shared" si="218"/>
        <v/>
      </c>
      <c r="P1141" s="392" t="str">
        <f>IF(Y1141="","",VLOOKUP(G1141,'Danh mục CODE'!$D$2:$I$1880,5,0))</f>
        <v/>
      </c>
      <c r="Q1141" s="392"/>
      <c r="R1141" s="392" t="str">
        <f t="shared" si="219"/>
        <v/>
      </c>
      <c r="S1141" s="394" t="e">
        <f t="shared" si="220"/>
        <v>#VALUE!</v>
      </c>
      <c r="T1141" s="394" t="str">
        <f t="shared" si="214"/>
        <v/>
      </c>
      <c r="U1141" s="394" t="str">
        <f t="shared" si="215"/>
        <v/>
      </c>
      <c r="V1141" s="424" t="str">
        <f t="shared" si="221"/>
        <v/>
      </c>
      <c r="W1141" s="21"/>
      <c r="X1141" s="515"/>
      <c r="Y1141" s="515"/>
      <c r="Z1141" s="513"/>
      <c r="AA1141" s="514"/>
    </row>
    <row r="1142" spans="1:27">
      <c r="A1142" s="50">
        <f t="shared" si="216"/>
        <v>1137</v>
      </c>
      <c r="B1142" s="580"/>
      <c r="C1142" s="23" t="s">
        <v>742</v>
      </c>
      <c r="D1142" s="489"/>
      <c r="E1142" s="318" t="str">
        <f>IF(G1142="","",VLOOKUP(G1142,'Danh mục CODE'!$D$2:$J$20064,7,0))</f>
        <v/>
      </c>
      <c r="F1142" s="28" t="str">
        <f>IF(E1142="","",VLOOKUP(E1142,'TONG HOP'!$E$8:$W$1883,19,0))</f>
        <v/>
      </c>
      <c r="G1142" s="315"/>
      <c r="H1142" s="226" t="str">
        <f>IF(E1142="","",VLOOKUP(G1142,'TONG HOP'!$C$8:$E$799,2,0))</f>
        <v/>
      </c>
      <c r="I1142" s="226" t="str">
        <f>IF(B1142="","",VLOOKUP(G1142,'TONG HOP'!$C$8:$F$799,4,0))</f>
        <v/>
      </c>
      <c r="J1142" s="63" t="str">
        <f t="shared" si="212"/>
        <v/>
      </c>
      <c r="K1142" s="63" t="str">
        <f t="shared" si="213"/>
        <v/>
      </c>
      <c r="L1142" s="63">
        <f t="shared" si="217"/>
        <v>0</v>
      </c>
      <c r="M1142" s="392" t="str">
        <f>IF(Y1142="","",VLOOKUP(G1142,'Danh mục CODE'!$D$2:$I$1880,4,0))</f>
        <v/>
      </c>
      <c r="N1142" s="484"/>
      <c r="O1142" s="392" t="str">
        <f t="shared" si="218"/>
        <v/>
      </c>
      <c r="P1142" s="392" t="str">
        <f>IF(Y1142="","",VLOOKUP(G1142,'Danh mục CODE'!$D$2:$I$1880,5,0))</f>
        <v/>
      </c>
      <c r="Q1142" s="392"/>
      <c r="R1142" s="392" t="str">
        <f t="shared" si="219"/>
        <v/>
      </c>
      <c r="S1142" s="394" t="e">
        <f t="shared" si="220"/>
        <v>#VALUE!</v>
      </c>
      <c r="T1142" s="394" t="str">
        <f t="shared" si="214"/>
        <v/>
      </c>
      <c r="U1142" s="394" t="str">
        <f t="shared" si="215"/>
        <v/>
      </c>
      <c r="V1142" s="424" t="str">
        <f t="shared" si="221"/>
        <v/>
      </c>
      <c r="W1142" s="21"/>
      <c r="X1142" s="515"/>
      <c r="Y1142" s="515"/>
      <c r="Z1142" s="513"/>
      <c r="AA1142" s="514"/>
    </row>
    <row r="1143" spans="1:27">
      <c r="A1143" s="50">
        <f t="shared" si="216"/>
        <v>1138</v>
      </c>
      <c r="B1143" s="580"/>
      <c r="C1143" s="23" t="s">
        <v>742</v>
      </c>
      <c r="D1143" s="489"/>
      <c r="E1143" s="318" t="str">
        <f>IF(G1143="","",VLOOKUP(G1143,'Danh mục CODE'!$D$2:$J$20064,7,0))</f>
        <v/>
      </c>
      <c r="F1143" s="28" t="str">
        <f>IF(E1143="","",VLOOKUP(E1143,'TONG HOP'!$E$8:$W$1883,19,0))</f>
        <v/>
      </c>
      <c r="G1143" s="315"/>
      <c r="H1143" s="226" t="str">
        <f>IF(E1143="","",VLOOKUP(G1143,'TONG HOP'!$C$8:$E$799,2,0))</f>
        <v/>
      </c>
      <c r="I1143" s="226" t="str">
        <f>IF(B1143="","",VLOOKUP(G1143,'TONG HOP'!$C$8:$F$799,4,0))</f>
        <v/>
      </c>
      <c r="J1143" s="63" t="str">
        <f t="shared" si="212"/>
        <v/>
      </c>
      <c r="K1143" s="63" t="str">
        <f t="shared" si="213"/>
        <v/>
      </c>
      <c r="L1143" s="63">
        <f t="shared" si="217"/>
        <v>0</v>
      </c>
      <c r="M1143" s="392" t="str">
        <f>IF(Y1143="","",VLOOKUP(G1143,'Danh mục CODE'!$D$2:$I$1880,4,0))</f>
        <v/>
      </c>
      <c r="N1143" s="484"/>
      <c r="O1143" s="392" t="str">
        <f t="shared" si="218"/>
        <v/>
      </c>
      <c r="P1143" s="392" t="str">
        <f>IF(Y1143="","",VLOOKUP(G1143,'Danh mục CODE'!$D$2:$I$1880,5,0))</f>
        <v/>
      </c>
      <c r="Q1143" s="392"/>
      <c r="R1143" s="392" t="str">
        <f t="shared" si="219"/>
        <v/>
      </c>
      <c r="S1143" s="394" t="e">
        <f t="shared" si="220"/>
        <v>#VALUE!</v>
      </c>
      <c r="T1143" s="394" t="str">
        <f t="shared" si="214"/>
        <v/>
      </c>
      <c r="U1143" s="394" t="str">
        <f t="shared" si="215"/>
        <v/>
      </c>
      <c r="V1143" s="424" t="str">
        <f t="shared" si="221"/>
        <v/>
      </c>
      <c r="W1143" s="21"/>
      <c r="X1143" s="515"/>
      <c r="Y1143" s="515"/>
      <c r="Z1143" s="513"/>
      <c r="AA1143" s="514"/>
    </row>
    <row r="1144" spans="1:27">
      <c r="A1144" s="50">
        <f t="shared" si="216"/>
        <v>1139</v>
      </c>
      <c r="B1144" s="580"/>
      <c r="C1144" s="23" t="s">
        <v>742</v>
      </c>
      <c r="D1144" s="489"/>
      <c r="E1144" s="318" t="str">
        <f>IF(G1144="","",VLOOKUP(G1144,'Danh mục CODE'!$D$2:$J$20064,7,0))</f>
        <v/>
      </c>
      <c r="F1144" s="28" t="str">
        <f>IF(E1144="","",VLOOKUP(E1144,'TONG HOP'!$E$8:$W$1883,19,0))</f>
        <v/>
      </c>
      <c r="G1144" s="315"/>
      <c r="H1144" s="226" t="str">
        <f>IF(E1144="","",VLOOKUP(G1144,'TONG HOP'!$C$8:$E$799,2,0))</f>
        <v/>
      </c>
      <c r="I1144" s="226" t="str">
        <f>IF(B1144="","",VLOOKUP(G1144,'TONG HOP'!$C$8:$F$799,4,0))</f>
        <v/>
      </c>
      <c r="J1144" s="63" t="str">
        <f t="shared" si="212"/>
        <v/>
      </c>
      <c r="K1144" s="63" t="str">
        <f t="shared" si="213"/>
        <v/>
      </c>
      <c r="L1144" s="63">
        <f t="shared" si="217"/>
        <v>0</v>
      </c>
      <c r="M1144" s="392" t="str">
        <f>IF(Y1144="","",VLOOKUP(G1144,'Danh mục CODE'!$D$2:$I$1880,4,0))</f>
        <v/>
      </c>
      <c r="N1144" s="484"/>
      <c r="O1144" s="392" t="str">
        <f t="shared" si="218"/>
        <v/>
      </c>
      <c r="P1144" s="392" t="str">
        <f>IF(Y1144="","",VLOOKUP(G1144,'Danh mục CODE'!$D$2:$I$1880,5,0))</f>
        <v/>
      </c>
      <c r="Q1144" s="392"/>
      <c r="R1144" s="392" t="str">
        <f t="shared" si="219"/>
        <v/>
      </c>
      <c r="S1144" s="394" t="e">
        <f t="shared" si="220"/>
        <v>#VALUE!</v>
      </c>
      <c r="T1144" s="394" t="str">
        <f t="shared" si="214"/>
        <v/>
      </c>
      <c r="U1144" s="394" t="str">
        <f t="shared" si="215"/>
        <v/>
      </c>
      <c r="V1144" s="424" t="str">
        <f t="shared" si="221"/>
        <v/>
      </c>
      <c r="W1144" s="21"/>
      <c r="X1144" s="515"/>
      <c r="Y1144" s="515"/>
      <c r="Z1144" s="513"/>
      <c r="AA1144" s="514"/>
    </row>
    <row r="1145" spans="1:27">
      <c r="A1145" s="50">
        <f t="shared" si="216"/>
        <v>1140</v>
      </c>
      <c r="B1145" s="580"/>
      <c r="C1145" s="23" t="s">
        <v>742</v>
      </c>
      <c r="D1145" s="489"/>
      <c r="E1145" s="318" t="str">
        <f>IF(G1145="","",VLOOKUP(G1145,'Danh mục CODE'!$D$2:$J$20064,7,0))</f>
        <v/>
      </c>
      <c r="F1145" s="28" t="str">
        <f>IF(E1145="","",VLOOKUP(E1145,'TONG HOP'!$E$8:$W$1883,19,0))</f>
        <v/>
      </c>
      <c r="G1145" s="315"/>
      <c r="H1145" s="226" t="str">
        <f>IF(E1145="","",VLOOKUP(G1145,'TONG HOP'!$C$8:$E$799,2,0))</f>
        <v/>
      </c>
      <c r="I1145" s="226" t="str">
        <f>IF(B1145="","",VLOOKUP(G1145,'TONG HOP'!$C$8:$F$799,4,0))</f>
        <v/>
      </c>
      <c r="J1145" s="63" t="str">
        <f t="shared" si="212"/>
        <v/>
      </c>
      <c r="K1145" s="63" t="str">
        <f t="shared" si="213"/>
        <v/>
      </c>
      <c r="L1145" s="63">
        <f t="shared" si="217"/>
        <v>0</v>
      </c>
      <c r="M1145" s="392" t="str">
        <f>IF(Y1145="","",VLOOKUP(G1145,'Danh mục CODE'!$D$2:$I$1880,4,0))</f>
        <v/>
      </c>
      <c r="N1145" s="484"/>
      <c r="O1145" s="392" t="str">
        <f t="shared" si="218"/>
        <v/>
      </c>
      <c r="P1145" s="392" t="str">
        <f>IF(Y1145="","",VLOOKUP(G1145,'Danh mục CODE'!$D$2:$I$1880,5,0))</f>
        <v/>
      </c>
      <c r="Q1145" s="392"/>
      <c r="R1145" s="392" t="str">
        <f t="shared" si="219"/>
        <v/>
      </c>
      <c r="S1145" s="394" t="e">
        <f t="shared" si="220"/>
        <v>#VALUE!</v>
      </c>
      <c r="T1145" s="394" t="str">
        <f t="shared" si="214"/>
        <v/>
      </c>
      <c r="U1145" s="394" t="str">
        <f t="shared" si="215"/>
        <v/>
      </c>
      <c r="V1145" s="424" t="str">
        <f t="shared" si="221"/>
        <v/>
      </c>
      <c r="W1145" s="21"/>
      <c r="X1145" s="515"/>
      <c r="Y1145" s="515"/>
      <c r="Z1145" s="513"/>
      <c r="AA1145" s="514"/>
    </row>
    <row r="1146" spans="1:27">
      <c r="A1146" s="50">
        <f t="shared" si="216"/>
        <v>1141</v>
      </c>
      <c r="B1146" s="580"/>
      <c r="C1146" s="23" t="s">
        <v>742</v>
      </c>
      <c r="D1146" s="489"/>
      <c r="E1146" s="318" t="str">
        <f>IF(G1146="","",VLOOKUP(G1146,'Danh mục CODE'!$D$2:$J$20064,7,0))</f>
        <v/>
      </c>
      <c r="F1146" s="28" t="str">
        <f>IF(E1146="","",VLOOKUP(E1146,'TONG HOP'!$E$8:$W$1883,19,0))</f>
        <v/>
      </c>
      <c r="G1146" s="315"/>
      <c r="H1146" s="226" t="str">
        <f>IF(E1146="","",VLOOKUP(G1146,'TONG HOP'!$C$8:$E$799,2,0))</f>
        <v/>
      </c>
      <c r="I1146" s="226" t="str">
        <f>IF(B1146="","",VLOOKUP(G1146,'TONG HOP'!$C$8:$F$799,4,0))</f>
        <v/>
      </c>
      <c r="J1146" s="63" t="str">
        <f t="shared" si="212"/>
        <v/>
      </c>
      <c r="K1146" s="63" t="str">
        <f t="shared" si="213"/>
        <v/>
      </c>
      <c r="L1146" s="63">
        <f t="shared" si="217"/>
        <v>0</v>
      </c>
      <c r="M1146" s="392" t="str">
        <f>IF(Y1146="","",VLOOKUP(G1146,'Danh mục CODE'!$D$2:$I$1880,4,0))</f>
        <v/>
      </c>
      <c r="N1146" s="484"/>
      <c r="O1146" s="392" t="str">
        <f t="shared" si="218"/>
        <v/>
      </c>
      <c r="P1146" s="392" t="str">
        <f>IF(Y1146="","",VLOOKUP(G1146,'Danh mục CODE'!$D$2:$I$1880,5,0))</f>
        <v/>
      </c>
      <c r="Q1146" s="392"/>
      <c r="R1146" s="392" t="str">
        <f t="shared" si="219"/>
        <v/>
      </c>
      <c r="S1146" s="394" t="e">
        <f t="shared" si="220"/>
        <v>#VALUE!</v>
      </c>
      <c r="T1146" s="394" t="str">
        <f t="shared" si="214"/>
        <v/>
      </c>
      <c r="U1146" s="394" t="str">
        <f t="shared" si="215"/>
        <v/>
      </c>
      <c r="V1146" s="424" t="str">
        <f t="shared" si="221"/>
        <v/>
      </c>
      <c r="W1146" s="21"/>
      <c r="X1146" s="515"/>
      <c r="Y1146" s="515"/>
      <c r="Z1146" s="513"/>
      <c r="AA1146" s="514"/>
    </row>
    <row r="1147" spans="1:27">
      <c r="A1147" s="50">
        <f t="shared" si="216"/>
        <v>1142</v>
      </c>
      <c r="B1147" s="580"/>
      <c r="C1147" s="23" t="s">
        <v>742</v>
      </c>
      <c r="D1147" s="489"/>
      <c r="E1147" s="318" t="str">
        <f>IF(G1147="","",VLOOKUP(G1147,'Danh mục CODE'!$D$2:$J$20064,7,0))</f>
        <v/>
      </c>
      <c r="F1147" s="28" t="str">
        <f>IF(E1147="","",VLOOKUP(E1147,'TONG HOP'!$E$8:$W$1883,19,0))</f>
        <v/>
      </c>
      <c r="G1147" s="315"/>
      <c r="H1147" s="226" t="str">
        <f>IF(E1147="","",VLOOKUP(G1147,'TONG HOP'!$C$8:$E$799,2,0))</f>
        <v/>
      </c>
      <c r="I1147" s="226" t="str">
        <f>IF(B1147="","",VLOOKUP(G1147,'TONG HOP'!$C$8:$F$799,4,0))</f>
        <v/>
      </c>
      <c r="J1147" s="63" t="str">
        <f t="shared" si="212"/>
        <v/>
      </c>
      <c r="K1147" s="63" t="str">
        <f t="shared" si="213"/>
        <v/>
      </c>
      <c r="L1147" s="63">
        <f t="shared" si="217"/>
        <v>0</v>
      </c>
      <c r="M1147" s="392" t="str">
        <f>IF(Y1147="","",VLOOKUP(G1147,'Danh mục CODE'!$D$2:$I$1880,4,0))</f>
        <v/>
      </c>
      <c r="N1147" s="484"/>
      <c r="O1147" s="392" t="str">
        <f t="shared" si="218"/>
        <v/>
      </c>
      <c r="P1147" s="392" t="str">
        <f>IF(Y1147="","",VLOOKUP(G1147,'Danh mục CODE'!$D$2:$I$1880,5,0))</f>
        <v/>
      </c>
      <c r="Q1147" s="392"/>
      <c r="R1147" s="392" t="str">
        <f t="shared" si="219"/>
        <v/>
      </c>
      <c r="S1147" s="394" t="e">
        <f t="shared" si="220"/>
        <v>#VALUE!</v>
      </c>
      <c r="T1147" s="394" t="str">
        <f t="shared" si="214"/>
        <v/>
      </c>
      <c r="U1147" s="394" t="str">
        <f t="shared" si="215"/>
        <v/>
      </c>
      <c r="V1147" s="424" t="str">
        <f t="shared" si="221"/>
        <v/>
      </c>
      <c r="W1147" s="21"/>
      <c r="X1147" s="515"/>
      <c r="Y1147" s="515"/>
      <c r="Z1147" s="513"/>
      <c r="AA1147" s="514"/>
    </row>
    <row r="1148" spans="1:27">
      <c r="A1148" s="50">
        <f t="shared" si="216"/>
        <v>1143</v>
      </c>
      <c r="B1148" s="580"/>
      <c r="C1148" s="23" t="s">
        <v>742</v>
      </c>
      <c r="D1148" s="489"/>
      <c r="E1148" s="318" t="str">
        <f>IF(G1148="","",VLOOKUP(G1148,'Danh mục CODE'!$D$2:$J$20064,7,0))</f>
        <v/>
      </c>
      <c r="F1148" s="28" t="str">
        <f>IF(E1148="","",VLOOKUP(E1148,'TONG HOP'!$E$8:$W$1883,19,0))</f>
        <v/>
      </c>
      <c r="G1148" s="315"/>
      <c r="H1148" s="226" t="str">
        <f>IF(E1148="","",VLOOKUP(G1148,'TONG HOP'!$C$8:$E$799,2,0))</f>
        <v/>
      </c>
      <c r="I1148" s="226" t="str">
        <f>IF(B1148="","",VLOOKUP(G1148,'TONG HOP'!$C$8:$F$799,4,0))</f>
        <v/>
      </c>
      <c r="J1148" s="63" t="str">
        <f t="shared" si="212"/>
        <v/>
      </c>
      <c r="K1148" s="63" t="str">
        <f t="shared" si="213"/>
        <v/>
      </c>
      <c r="L1148" s="63">
        <f t="shared" si="217"/>
        <v>0</v>
      </c>
      <c r="M1148" s="392" t="str">
        <f>IF(Y1148="","",VLOOKUP(G1148,'Danh mục CODE'!$D$2:$I$1880,4,0))</f>
        <v/>
      </c>
      <c r="N1148" s="484"/>
      <c r="O1148" s="392" t="str">
        <f t="shared" si="218"/>
        <v/>
      </c>
      <c r="P1148" s="392" t="str">
        <f>IF(Y1148="","",VLOOKUP(G1148,'Danh mục CODE'!$D$2:$I$1880,5,0))</f>
        <v/>
      </c>
      <c r="Q1148" s="392"/>
      <c r="R1148" s="392" t="str">
        <f t="shared" si="219"/>
        <v/>
      </c>
      <c r="S1148" s="394" t="e">
        <f t="shared" si="220"/>
        <v>#VALUE!</v>
      </c>
      <c r="T1148" s="394" t="str">
        <f t="shared" si="214"/>
        <v/>
      </c>
      <c r="U1148" s="394" t="str">
        <f t="shared" si="215"/>
        <v/>
      </c>
      <c r="V1148" s="424" t="str">
        <f t="shared" si="221"/>
        <v/>
      </c>
      <c r="W1148" s="21"/>
      <c r="X1148" s="515"/>
      <c r="Y1148" s="515"/>
      <c r="Z1148" s="513"/>
      <c r="AA1148" s="514"/>
    </row>
    <row r="1149" spans="1:27">
      <c r="A1149" s="50">
        <f t="shared" si="216"/>
        <v>1144</v>
      </c>
      <c r="B1149" s="580"/>
      <c r="C1149" s="23" t="s">
        <v>742</v>
      </c>
      <c r="D1149" s="489"/>
      <c r="E1149" s="318" t="str">
        <f>IF(G1149="","",VLOOKUP(G1149,'Danh mục CODE'!$D$2:$J$20064,7,0))</f>
        <v/>
      </c>
      <c r="F1149" s="28" t="str">
        <f>IF(E1149="","",VLOOKUP(E1149,'TONG HOP'!$E$8:$W$1883,19,0))</f>
        <v/>
      </c>
      <c r="G1149" s="315"/>
      <c r="H1149" s="226" t="str">
        <f>IF(E1149="","",VLOOKUP(G1149,'TONG HOP'!$C$8:$E$799,2,0))</f>
        <v/>
      </c>
      <c r="I1149" s="226" t="str">
        <f>IF(B1149="","",VLOOKUP(G1149,'TONG HOP'!$C$8:$F$799,4,0))</f>
        <v/>
      </c>
      <c r="J1149" s="63" t="str">
        <f t="shared" si="212"/>
        <v/>
      </c>
      <c r="K1149" s="63" t="str">
        <f t="shared" si="213"/>
        <v/>
      </c>
      <c r="L1149" s="63">
        <f t="shared" si="217"/>
        <v>0</v>
      </c>
      <c r="M1149" s="392" t="str">
        <f>IF(Y1149="","",VLOOKUP(G1149,'Danh mục CODE'!$D$2:$I$1880,4,0))</f>
        <v/>
      </c>
      <c r="N1149" s="484"/>
      <c r="O1149" s="392" t="str">
        <f t="shared" si="218"/>
        <v/>
      </c>
      <c r="P1149" s="392" t="str">
        <f>IF(Y1149="","",VLOOKUP(G1149,'Danh mục CODE'!$D$2:$I$1880,5,0))</f>
        <v/>
      </c>
      <c r="Q1149" s="392"/>
      <c r="R1149" s="392" t="str">
        <f t="shared" si="219"/>
        <v/>
      </c>
      <c r="S1149" s="394" t="e">
        <f t="shared" si="220"/>
        <v>#VALUE!</v>
      </c>
      <c r="T1149" s="394" t="str">
        <f t="shared" si="214"/>
        <v/>
      </c>
      <c r="U1149" s="394" t="str">
        <f t="shared" si="215"/>
        <v/>
      </c>
      <c r="V1149" s="424" t="str">
        <f t="shared" si="221"/>
        <v/>
      </c>
      <c r="W1149" s="21"/>
      <c r="X1149" s="515"/>
      <c r="Y1149" s="515"/>
      <c r="Z1149" s="513"/>
      <c r="AA1149" s="514"/>
    </row>
    <row r="1150" spans="1:27">
      <c r="A1150" s="50">
        <f t="shared" si="216"/>
        <v>1145</v>
      </c>
      <c r="B1150" s="580"/>
      <c r="C1150" s="23" t="s">
        <v>742</v>
      </c>
      <c r="D1150" s="489"/>
      <c r="E1150" s="318" t="str">
        <f>IF(G1150="","",VLOOKUP(G1150,'Danh mục CODE'!$D$2:$J$20064,7,0))</f>
        <v/>
      </c>
      <c r="F1150" s="28" t="str">
        <f>IF(E1150="","",VLOOKUP(E1150,'TONG HOP'!$E$8:$W$1883,19,0))</f>
        <v/>
      </c>
      <c r="G1150" s="315"/>
      <c r="H1150" s="226" t="str">
        <f>IF(E1150="","",VLOOKUP(G1150,'TONG HOP'!$C$8:$E$799,2,0))</f>
        <v/>
      </c>
      <c r="I1150" s="226" t="str">
        <f>IF(B1150="","",VLOOKUP(G1150,'TONG HOP'!$C$8:$F$799,4,0))</f>
        <v/>
      </c>
      <c r="J1150" s="63" t="str">
        <f t="shared" si="212"/>
        <v/>
      </c>
      <c r="K1150" s="63" t="str">
        <f t="shared" si="213"/>
        <v/>
      </c>
      <c r="L1150" s="63">
        <f t="shared" si="217"/>
        <v>0</v>
      </c>
      <c r="M1150" s="392" t="str">
        <f>IF(Y1150="","",VLOOKUP(G1150,'Danh mục CODE'!$D$2:$I$1880,4,0))</f>
        <v/>
      </c>
      <c r="N1150" s="484"/>
      <c r="O1150" s="392" t="str">
        <f t="shared" si="218"/>
        <v/>
      </c>
      <c r="P1150" s="392" t="str">
        <f>IF(Y1150="","",VLOOKUP(G1150,'Danh mục CODE'!$D$2:$I$1880,5,0))</f>
        <v/>
      </c>
      <c r="Q1150" s="392"/>
      <c r="R1150" s="392" t="str">
        <f t="shared" si="219"/>
        <v/>
      </c>
      <c r="S1150" s="394" t="e">
        <f t="shared" si="220"/>
        <v>#VALUE!</v>
      </c>
      <c r="T1150" s="394" t="str">
        <f t="shared" si="214"/>
        <v/>
      </c>
      <c r="U1150" s="394" t="str">
        <f t="shared" si="215"/>
        <v/>
      </c>
      <c r="V1150" s="424" t="str">
        <f t="shared" si="221"/>
        <v/>
      </c>
      <c r="W1150" s="21"/>
      <c r="X1150" s="515"/>
      <c r="Y1150" s="515"/>
      <c r="Z1150" s="513"/>
      <c r="AA1150" s="514"/>
    </row>
    <row r="1151" spans="1:27">
      <c r="A1151" s="50">
        <f t="shared" si="216"/>
        <v>1146</v>
      </c>
      <c r="B1151" s="580"/>
      <c r="C1151" s="23" t="s">
        <v>742</v>
      </c>
      <c r="D1151" s="489"/>
      <c r="E1151" s="318" t="str">
        <f>IF(G1151="","",VLOOKUP(G1151,'Danh mục CODE'!$D$2:$J$20064,7,0))</f>
        <v/>
      </c>
      <c r="F1151" s="28" t="str">
        <f>IF(E1151="","",VLOOKUP(E1151,'TONG HOP'!$E$8:$W$1883,19,0))</f>
        <v/>
      </c>
      <c r="G1151" s="315"/>
      <c r="H1151" s="226" t="str">
        <f>IF(E1151="","",VLOOKUP(G1151,'TONG HOP'!$C$8:$E$799,2,0))</f>
        <v/>
      </c>
      <c r="I1151" s="226" t="str">
        <f>IF(B1151="","",VLOOKUP(G1151,'TONG HOP'!$C$8:$F$799,4,0))</f>
        <v/>
      </c>
      <c r="J1151" s="63" t="str">
        <f t="shared" si="212"/>
        <v/>
      </c>
      <c r="K1151" s="63" t="str">
        <f t="shared" si="213"/>
        <v/>
      </c>
      <c r="L1151" s="63">
        <f t="shared" si="217"/>
        <v>0</v>
      </c>
      <c r="M1151" s="392" t="str">
        <f>IF(Y1151="","",VLOOKUP(G1151,'Danh mục CODE'!$D$2:$I$1880,4,0))</f>
        <v/>
      </c>
      <c r="N1151" s="484"/>
      <c r="O1151" s="392" t="str">
        <f t="shared" si="218"/>
        <v/>
      </c>
      <c r="P1151" s="392" t="str">
        <f>IF(Y1151="","",VLOOKUP(G1151,'Danh mục CODE'!$D$2:$I$1880,5,0))</f>
        <v/>
      </c>
      <c r="Q1151" s="392"/>
      <c r="R1151" s="392" t="str">
        <f t="shared" si="219"/>
        <v/>
      </c>
      <c r="S1151" s="394" t="e">
        <f t="shared" si="220"/>
        <v>#VALUE!</v>
      </c>
      <c r="T1151" s="394" t="str">
        <f t="shared" si="214"/>
        <v/>
      </c>
      <c r="U1151" s="394" t="str">
        <f t="shared" si="215"/>
        <v/>
      </c>
      <c r="V1151" s="424" t="str">
        <f t="shared" si="221"/>
        <v/>
      </c>
      <c r="W1151" s="21"/>
      <c r="X1151" s="515"/>
      <c r="Y1151" s="515"/>
      <c r="Z1151" s="513"/>
      <c r="AA1151" s="514"/>
    </row>
    <row r="1152" spans="1:27">
      <c r="A1152" s="50">
        <f t="shared" si="216"/>
        <v>1147</v>
      </c>
      <c r="B1152" s="580"/>
      <c r="C1152" s="23" t="s">
        <v>742</v>
      </c>
      <c r="D1152" s="489"/>
      <c r="E1152" s="318" t="str">
        <f>IF(G1152="","",VLOOKUP(G1152,'Danh mục CODE'!$D$2:$J$20064,7,0))</f>
        <v/>
      </c>
      <c r="F1152" s="28" t="str">
        <f>IF(E1152="","",VLOOKUP(E1152,'TONG HOP'!$E$8:$W$1883,19,0))</f>
        <v/>
      </c>
      <c r="G1152" s="315"/>
      <c r="H1152" s="226" t="str">
        <f>IF(E1152="","",VLOOKUP(G1152,'TONG HOP'!$C$8:$E$799,2,0))</f>
        <v/>
      </c>
      <c r="I1152" s="226" t="str">
        <f>IF(B1152="","",VLOOKUP(G1152,'TONG HOP'!$C$8:$F$799,4,0))</f>
        <v/>
      </c>
      <c r="J1152" s="63" t="str">
        <f t="shared" si="212"/>
        <v/>
      </c>
      <c r="K1152" s="63" t="str">
        <f t="shared" si="213"/>
        <v/>
      </c>
      <c r="L1152" s="63">
        <f t="shared" si="217"/>
        <v>0</v>
      </c>
      <c r="M1152" s="392" t="str">
        <f>IF(Y1152="","",VLOOKUP(G1152,'Danh mục CODE'!$D$2:$I$1880,4,0))</f>
        <v/>
      </c>
      <c r="N1152" s="484"/>
      <c r="O1152" s="392" t="str">
        <f t="shared" si="218"/>
        <v/>
      </c>
      <c r="P1152" s="392" t="str">
        <f>IF(Y1152="","",VLOOKUP(G1152,'Danh mục CODE'!$D$2:$I$1880,5,0))</f>
        <v/>
      </c>
      <c r="Q1152" s="392"/>
      <c r="R1152" s="392" t="str">
        <f t="shared" si="219"/>
        <v/>
      </c>
      <c r="S1152" s="394" t="e">
        <f t="shared" si="220"/>
        <v>#VALUE!</v>
      </c>
      <c r="T1152" s="394" t="str">
        <f t="shared" si="214"/>
        <v/>
      </c>
      <c r="U1152" s="394" t="str">
        <f t="shared" si="215"/>
        <v/>
      </c>
      <c r="V1152" s="424" t="str">
        <f t="shared" si="221"/>
        <v/>
      </c>
      <c r="W1152" s="21"/>
      <c r="X1152" s="515"/>
      <c r="Y1152" s="515"/>
      <c r="Z1152" s="513"/>
      <c r="AA1152" s="514"/>
    </row>
    <row r="1153" spans="1:27">
      <c r="A1153" s="50">
        <f t="shared" si="216"/>
        <v>1148</v>
      </c>
      <c r="B1153" s="580"/>
      <c r="C1153" s="23" t="s">
        <v>742</v>
      </c>
      <c r="D1153" s="489"/>
      <c r="E1153" s="318" t="str">
        <f>IF(G1153="","",VLOOKUP(G1153,'Danh mục CODE'!$D$2:$J$20064,7,0))</f>
        <v/>
      </c>
      <c r="F1153" s="28" t="str">
        <f>IF(E1153="","",VLOOKUP(E1153,'TONG HOP'!$E$8:$W$1883,19,0))</f>
        <v/>
      </c>
      <c r="G1153" s="315"/>
      <c r="H1153" s="226" t="str">
        <f>IF(E1153="","",VLOOKUP(G1153,'TONG HOP'!$C$8:$E$799,2,0))</f>
        <v/>
      </c>
      <c r="I1153" s="226" t="str">
        <f>IF(B1153="","",VLOOKUP(G1153,'TONG HOP'!$C$8:$F$799,4,0))</f>
        <v/>
      </c>
      <c r="J1153" s="63" t="str">
        <f t="shared" si="212"/>
        <v/>
      </c>
      <c r="K1153" s="63" t="str">
        <f t="shared" si="213"/>
        <v/>
      </c>
      <c r="L1153" s="63">
        <f t="shared" si="217"/>
        <v>0</v>
      </c>
      <c r="M1153" s="392" t="str">
        <f>IF(Y1153="","",VLOOKUP(G1153,'Danh mục CODE'!$D$2:$I$1880,4,0))</f>
        <v/>
      </c>
      <c r="N1153" s="484"/>
      <c r="O1153" s="392" t="str">
        <f t="shared" si="218"/>
        <v/>
      </c>
      <c r="P1153" s="392" t="str">
        <f>IF(Y1153="","",VLOOKUP(G1153,'Danh mục CODE'!$D$2:$I$1880,5,0))</f>
        <v/>
      </c>
      <c r="Q1153" s="392"/>
      <c r="R1153" s="392" t="str">
        <f t="shared" si="219"/>
        <v/>
      </c>
      <c r="S1153" s="394" t="e">
        <f t="shared" si="220"/>
        <v>#VALUE!</v>
      </c>
      <c r="T1153" s="394" t="str">
        <f t="shared" si="214"/>
        <v/>
      </c>
      <c r="U1153" s="394" t="str">
        <f t="shared" si="215"/>
        <v/>
      </c>
      <c r="V1153" s="424" t="str">
        <f t="shared" si="221"/>
        <v/>
      </c>
      <c r="W1153" s="21"/>
      <c r="X1153" s="515"/>
      <c r="Y1153" s="515"/>
      <c r="Z1153" s="513"/>
      <c r="AA1153" s="514"/>
    </row>
    <row r="1154" spans="1:27">
      <c r="A1154" s="50">
        <f t="shared" si="216"/>
        <v>1149</v>
      </c>
      <c r="B1154" s="580"/>
      <c r="C1154" s="23" t="s">
        <v>742</v>
      </c>
      <c r="D1154" s="489"/>
      <c r="E1154" s="318" t="str">
        <f>IF(G1154="","",VLOOKUP(G1154,'Danh mục CODE'!$D$2:$J$20064,7,0))</f>
        <v/>
      </c>
      <c r="F1154" s="28" t="str">
        <f>IF(E1154="","",VLOOKUP(E1154,'TONG HOP'!$E$8:$W$1883,19,0))</f>
        <v/>
      </c>
      <c r="G1154" s="315"/>
      <c r="H1154" s="226" t="str">
        <f>IF(E1154="","",VLOOKUP(G1154,'TONG HOP'!$C$8:$E$799,2,0))</f>
        <v/>
      </c>
      <c r="I1154" s="226" t="str">
        <f>IF(B1154="","",VLOOKUP(G1154,'TONG HOP'!$C$8:$F$799,4,0))</f>
        <v/>
      </c>
      <c r="J1154" s="63" t="str">
        <f t="shared" si="212"/>
        <v/>
      </c>
      <c r="K1154" s="63" t="str">
        <f t="shared" si="213"/>
        <v/>
      </c>
      <c r="L1154" s="63">
        <f t="shared" si="217"/>
        <v>0</v>
      </c>
      <c r="M1154" s="392" t="str">
        <f>IF(Y1154="","",VLOOKUP(G1154,'Danh mục CODE'!$D$2:$I$1880,4,0))</f>
        <v/>
      </c>
      <c r="N1154" s="484"/>
      <c r="O1154" s="392" t="str">
        <f t="shared" si="218"/>
        <v/>
      </c>
      <c r="P1154" s="392" t="str">
        <f>IF(Y1154="","",VLOOKUP(G1154,'Danh mục CODE'!$D$2:$I$1880,5,0))</f>
        <v/>
      </c>
      <c r="Q1154" s="392"/>
      <c r="R1154" s="392" t="str">
        <f t="shared" si="219"/>
        <v/>
      </c>
      <c r="S1154" s="394" t="e">
        <f t="shared" si="220"/>
        <v>#VALUE!</v>
      </c>
      <c r="T1154" s="394" t="str">
        <f t="shared" si="214"/>
        <v/>
      </c>
      <c r="U1154" s="394" t="str">
        <f t="shared" si="215"/>
        <v/>
      </c>
      <c r="V1154" s="424" t="str">
        <f t="shared" si="221"/>
        <v/>
      </c>
      <c r="W1154" s="21"/>
      <c r="X1154" s="515"/>
      <c r="Y1154" s="515"/>
      <c r="Z1154" s="513"/>
      <c r="AA1154" s="514"/>
    </row>
    <row r="1155" spans="1:27">
      <c r="A1155" s="50">
        <f t="shared" si="216"/>
        <v>1150</v>
      </c>
      <c r="B1155" s="580"/>
      <c r="C1155" s="23" t="s">
        <v>742</v>
      </c>
      <c r="D1155" s="489"/>
      <c r="E1155" s="318" t="str">
        <f>IF(G1155="","",VLOOKUP(G1155,'Danh mục CODE'!$D$2:$J$20064,7,0))</f>
        <v/>
      </c>
      <c r="F1155" s="28" t="str">
        <f>IF(E1155="","",VLOOKUP(E1155,'TONG HOP'!$E$8:$W$1883,19,0))</f>
        <v/>
      </c>
      <c r="G1155" s="315"/>
      <c r="H1155" s="226" t="str">
        <f>IF(E1155="","",VLOOKUP(G1155,'TONG HOP'!$C$8:$E$799,2,0))</f>
        <v/>
      </c>
      <c r="I1155" s="226" t="str">
        <f>IF(B1155="","",VLOOKUP(G1155,'TONG HOP'!$C$8:$F$799,4,0))</f>
        <v/>
      </c>
      <c r="J1155" s="63" t="str">
        <f t="shared" si="212"/>
        <v/>
      </c>
      <c r="K1155" s="63" t="str">
        <f t="shared" si="213"/>
        <v/>
      </c>
      <c r="L1155" s="63">
        <f t="shared" si="217"/>
        <v>0</v>
      </c>
      <c r="M1155" s="392" t="str">
        <f>IF(Y1155="","",VLOOKUP(G1155,'Danh mục CODE'!$D$2:$I$1880,4,0))</f>
        <v/>
      </c>
      <c r="N1155" s="484"/>
      <c r="O1155" s="392" t="str">
        <f t="shared" si="218"/>
        <v/>
      </c>
      <c r="P1155" s="392" t="str">
        <f>IF(Y1155="","",VLOOKUP(G1155,'Danh mục CODE'!$D$2:$I$1880,5,0))</f>
        <v/>
      </c>
      <c r="Q1155" s="392"/>
      <c r="R1155" s="392" t="str">
        <f t="shared" si="219"/>
        <v/>
      </c>
      <c r="S1155" s="394" t="e">
        <f t="shared" si="220"/>
        <v>#VALUE!</v>
      </c>
      <c r="T1155" s="394" t="str">
        <f t="shared" si="214"/>
        <v/>
      </c>
      <c r="U1155" s="394" t="str">
        <f t="shared" si="215"/>
        <v/>
      </c>
      <c r="V1155" s="424" t="str">
        <f t="shared" si="221"/>
        <v/>
      </c>
      <c r="W1155" s="21"/>
      <c r="X1155" s="515"/>
      <c r="Y1155" s="515"/>
      <c r="Z1155" s="513"/>
      <c r="AA1155" s="514"/>
    </row>
    <row r="1156" spans="1:27">
      <c r="A1156" s="50">
        <f t="shared" si="216"/>
        <v>1151</v>
      </c>
      <c r="B1156" s="580"/>
      <c r="C1156" s="23" t="s">
        <v>742</v>
      </c>
      <c r="D1156" s="489"/>
      <c r="E1156" s="318" t="str">
        <f>IF(G1156="","",VLOOKUP(G1156,'Danh mục CODE'!$D$2:$J$20064,7,0))</f>
        <v/>
      </c>
      <c r="F1156" s="28" t="str">
        <f>IF(E1156="","",VLOOKUP(E1156,'TONG HOP'!$E$8:$W$1883,19,0))</f>
        <v/>
      </c>
      <c r="G1156" s="315"/>
      <c r="H1156" s="226" t="str">
        <f>IF(E1156="","",VLOOKUP(G1156,'TONG HOP'!$C$8:$E$799,2,0))</f>
        <v/>
      </c>
      <c r="I1156" s="226" t="str">
        <f>IF(B1156="","",VLOOKUP(G1156,'TONG HOP'!$C$8:$F$799,4,0))</f>
        <v/>
      </c>
      <c r="J1156" s="63" t="str">
        <f t="shared" si="212"/>
        <v/>
      </c>
      <c r="K1156" s="63" t="str">
        <f t="shared" si="213"/>
        <v/>
      </c>
      <c r="L1156" s="63">
        <f t="shared" si="217"/>
        <v>0</v>
      </c>
      <c r="M1156" s="392" t="str">
        <f>IF(Y1156="","",VLOOKUP(G1156,'Danh mục CODE'!$D$2:$I$1880,4,0))</f>
        <v/>
      </c>
      <c r="N1156" s="484"/>
      <c r="O1156" s="392" t="str">
        <f t="shared" si="218"/>
        <v/>
      </c>
      <c r="P1156" s="392" t="str">
        <f>IF(Y1156="","",VLOOKUP(G1156,'Danh mục CODE'!$D$2:$I$1880,5,0))</f>
        <v/>
      </c>
      <c r="Q1156" s="392"/>
      <c r="R1156" s="392" t="str">
        <f t="shared" si="219"/>
        <v/>
      </c>
      <c r="S1156" s="394" t="e">
        <f t="shared" si="220"/>
        <v>#VALUE!</v>
      </c>
      <c r="T1156" s="394" t="str">
        <f t="shared" si="214"/>
        <v/>
      </c>
      <c r="U1156" s="394" t="str">
        <f t="shared" si="215"/>
        <v/>
      </c>
      <c r="V1156" s="424" t="str">
        <f t="shared" si="221"/>
        <v/>
      </c>
      <c r="W1156" s="21"/>
      <c r="X1156" s="515"/>
      <c r="Y1156" s="515"/>
      <c r="Z1156" s="513"/>
      <c r="AA1156" s="514"/>
    </row>
    <row r="1157" spans="1:27">
      <c r="A1157" s="50">
        <f t="shared" si="216"/>
        <v>1152</v>
      </c>
      <c r="B1157" s="580"/>
      <c r="C1157" s="23" t="s">
        <v>742</v>
      </c>
      <c r="D1157" s="489"/>
      <c r="E1157" s="318" t="str">
        <f>IF(G1157="","",VLOOKUP(G1157,'Danh mục CODE'!$D$2:$J$20064,7,0))</f>
        <v/>
      </c>
      <c r="F1157" s="28" t="str">
        <f>IF(E1157="","",VLOOKUP(E1157,'TONG HOP'!$E$8:$W$1883,19,0))</f>
        <v/>
      </c>
      <c r="G1157" s="315"/>
      <c r="H1157" s="226" t="str">
        <f>IF(E1157="","",VLOOKUP(G1157,'TONG HOP'!$C$8:$E$799,2,0))</f>
        <v/>
      </c>
      <c r="I1157" s="226" t="str">
        <f>IF(B1157="","",VLOOKUP(G1157,'TONG HOP'!$C$8:$F$799,4,0))</f>
        <v/>
      </c>
      <c r="J1157" s="63" t="str">
        <f t="shared" si="212"/>
        <v/>
      </c>
      <c r="K1157" s="63" t="str">
        <f t="shared" si="213"/>
        <v/>
      </c>
      <c r="L1157" s="63">
        <f t="shared" si="217"/>
        <v>0</v>
      </c>
      <c r="M1157" s="392" t="str">
        <f>IF(Y1157="","",VLOOKUP(G1157,'Danh mục CODE'!$D$2:$I$1880,4,0))</f>
        <v/>
      </c>
      <c r="N1157" s="484"/>
      <c r="O1157" s="392" t="str">
        <f t="shared" si="218"/>
        <v/>
      </c>
      <c r="P1157" s="392" t="str">
        <f>IF(Y1157="","",VLOOKUP(G1157,'Danh mục CODE'!$D$2:$I$1880,5,0))</f>
        <v/>
      </c>
      <c r="Q1157" s="392"/>
      <c r="R1157" s="392" t="str">
        <f t="shared" si="219"/>
        <v/>
      </c>
      <c r="S1157" s="394" t="e">
        <f t="shared" si="220"/>
        <v>#VALUE!</v>
      </c>
      <c r="T1157" s="394" t="str">
        <f t="shared" si="214"/>
        <v/>
      </c>
      <c r="U1157" s="394" t="str">
        <f t="shared" si="215"/>
        <v/>
      </c>
      <c r="V1157" s="424" t="str">
        <f t="shared" si="221"/>
        <v/>
      </c>
      <c r="W1157" s="21"/>
      <c r="X1157" s="515"/>
      <c r="Y1157" s="515"/>
      <c r="Z1157" s="513"/>
      <c r="AA1157" s="514"/>
    </row>
    <row r="1158" spans="1:27">
      <c r="A1158" s="50">
        <f t="shared" si="216"/>
        <v>1153</v>
      </c>
      <c r="B1158" s="580"/>
      <c r="C1158" s="23" t="s">
        <v>742</v>
      </c>
      <c r="D1158" s="489"/>
      <c r="E1158" s="318" t="str">
        <f>IF(G1158="","",VLOOKUP(G1158,'Danh mục CODE'!$D$2:$J$20064,7,0))</f>
        <v/>
      </c>
      <c r="F1158" s="28" t="str">
        <f>IF(E1158="","",VLOOKUP(E1158,'TONG HOP'!$E$8:$W$1883,19,0))</f>
        <v/>
      </c>
      <c r="G1158" s="315"/>
      <c r="H1158" s="226" t="str">
        <f>IF(E1158="","",VLOOKUP(G1158,'TONG HOP'!$C$8:$E$799,2,0))</f>
        <v/>
      </c>
      <c r="I1158" s="226" t="str">
        <f>IF(B1158="","",VLOOKUP(G1158,'TONG HOP'!$C$8:$F$799,4,0))</f>
        <v/>
      </c>
      <c r="J1158" s="63" t="str">
        <f t="shared" si="212"/>
        <v/>
      </c>
      <c r="K1158" s="63" t="str">
        <f t="shared" si="213"/>
        <v/>
      </c>
      <c r="L1158" s="63">
        <f t="shared" si="217"/>
        <v>0</v>
      </c>
      <c r="M1158" s="392" t="str">
        <f>IF(Y1158="","",VLOOKUP(G1158,'Danh mục CODE'!$D$2:$I$1880,4,0))</f>
        <v/>
      </c>
      <c r="N1158" s="484"/>
      <c r="O1158" s="392" t="str">
        <f t="shared" si="218"/>
        <v/>
      </c>
      <c r="P1158" s="392" t="str">
        <f>IF(Y1158="","",VLOOKUP(G1158,'Danh mục CODE'!$D$2:$I$1880,5,0))</f>
        <v/>
      </c>
      <c r="Q1158" s="392"/>
      <c r="R1158" s="392" t="str">
        <f t="shared" si="219"/>
        <v/>
      </c>
      <c r="S1158" s="394" t="e">
        <f t="shared" si="220"/>
        <v>#VALUE!</v>
      </c>
      <c r="T1158" s="394" t="str">
        <f t="shared" si="214"/>
        <v/>
      </c>
      <c r="U1158" s="394" t="str">
        <f t="shared" si="215"/>
        <v/>
      </c>
      <c r="V1158" s="424" t="str">
        <f t="shared" si="221"/>
        <v/>
      </c>
      <c r="W1158" s="21"/>
      <c r="X1158" s="515"/>
      <c r="Y1158" s="515"/>
      <c r="Z1158" s="513"/>
      <c r="AA1158" s="514"/>
    </row>
    <row r="1159" spans="1:27">
      <c r="A1159" s="50">
        <f t="shared" si="216"/>
        <v>1154</v>
      </c>
      <c r="B1159" s="580"/>
      <c r="C1159" s="23" t="s">
        <v>742</v>
      </c>
      <c r="D1159" s="489"/>
      <c r="E1159" s="318" t="str">
        <f>IF(G1159="","",VLOOKUP(G1159,'Danh mục CODE'!$D$2:$J$20064,7,0))</f>
        <v/>
      </c>
      <c r="F1159" s="28" t="str">
        <f>IF(E1159="","",VLOOKUP(E1159,'TONG HOP'!$E$8:$W$1883,19,0))</f>
        <v/>
      </c>
      <c r="G1159" s="315"/>
      <c r="H1159" s="226" t="str">
        <f>IF(E1159="","",VLOOKUP(G1159,'TONG HOP'!$C$8:$E$799,2,0))</f>
        <v/>
      </c>
      <c r="I1159" s="226" t="str">
        <f>IF(B1159="","",VLOOKUP(G1159,'TONG HOP'!$C$8:$F$799,4,0))</f>
        <v/>
      </c>
      <c r="J1159" s="63" t="str">
        <f t="shared" ref="J1159:J1222" si="222">IF(X1159="","",K1159-K1159*M1159)</f>
        <v/>
      </c>
      <c r="K1159" s="63" t="str">
        <f t="shared" ref="K1159:K1222" si="223">IF(AND(X1159="",N1159="",Q1159="",R1159=""),"",L1159-L1159*O1159-(L1159-L1159*O1159)*R1159)</f>
        <v/>
      </c>
      <c r="L1159" s="63">
        <f t="shared" si="217"/>
        <v>0</v>
      </c>
      <c r="M1159" s="392" t="str">
        <f>IF(Y1159="","",VLOOKUP(G1159,'Danh mục CODE'!$D$2:$I$1880,4,0))</f>
        <v/>
      </c>
      <c r="N1159" s="484"/>
      <c r="O1159" s="392" t="str">
        <f t="shared" si="218"/>
        <v/>
      </c>
      <c r="P1159" s="392" t="str">
        <f>IF(Y1159="","",VLOOKUP(G1159,'Danh mục CODE'!$D$2:$I$1880,5,0))</f>
        <v/>
      </c>
      <c r="Q1159" s="392"/>
      <c r="R1159" s="392" t="str">
        <f t="shared" si="219"/>
        <v/>
      </c>
      <c r="S1159" s="394" t="e">
        <f t="shared" si="220"/>
        <v>#VALUE!</v>
      </c>
      <c r="T1159" s="394" t="str">
        <f t="shared" si="214"/>
        <v/>
      </c>
      <c r="U1159" s="394" t="str">
        <f t="shared" si="215"/>
        <v/>
      </c>
      <c r="V1159" s="424" t="str">
        <f t="shared" si="221"/>
        <v/>
      </c>
      <c r="W1159" s="21"/>
      <c r="X1159" s="515"/>
      <c r="Y1159" s="515"/>
      <c r="Z1159" s="513"/>
      <c r="AA1159" s="514"/>
    </row>
    <row r="1160" spans="1:27">
      <c r="A1160" s="50">
        <f t="shared" si="216"/>
        <v>1155</v>
      </c>
      <c r="B1160" s="580"/>
      <c r="C1160" s="23" t="s">
        <v>742</v>
      </c>
      <c r="D1160" s="489"/>
      <c r="E1160" s="318" t="str">
        <f>IF(G1160="","",VLOOKUP(G1160,'Danh mục CODE'!$D$2:$J$20064,7,0))</f>
        <v/>
      </c>
      <c r="F1160" s="28" t="str">
        <f>IF(E1160="","",VLOOKUP(E1160,'TONG HOP'!$E$8:$W$1883,19,0))</f>
        <v/>
      </c>
      <c r="G1160" s="315"/>
      <c r="H1160" s="226" t="str">
        <f>IF(E1160="","",VLOOKUP(G1160,'TONG HOP'!$C$8:$E$799,2,0))</f>
        <v/>
      </c>
      <c r="I1160" s="226" t="str">
        <f>IF(B1160="","",VLOOKUP(G1160,'TONG HOP'!$C$8:$F$799,4,0))</f>
        <v/>
      </c>
      <c r="J1160" s="63" t="str">
        <f t="shared" si="222"/>
        <v/>
      </c>
      <c r="K1160" s="63" t="str">
        <f t="shared" si="223"/>
        <v/>
      </c>
      <c r="L1160" s="63">
        <f t="shared" si="217"/>
        <v>0</v>
      </c>
      <c r="M1160" s="392" t="str">
        <f>IF(Y1160="","",VLOOKUP(G1160,'Danh mục CODE'!$D$2:$I$1880,4,0))</f>
        <v/>
      </c>
      <c r="N1160" s="484"/>
      <c r="O1160" s="392" t="str">
        <f t="shared" si="218"/>
        <v/>
      </c>
      <c r="P1160" s="392" t="str">
        <f>IF(Y1160="","",VLOOKUP(G1160,'Danh mục CODE'!$D$2:$I$1880,5,0))</f>
        <v/>
      </c>
      <c r="Q1160" s="392"/>
      <c r="R1160" s="392" t="str">
        <f t="shared" si="219"/>
        <v/>
      </c>
      <c r="S1160" s="394" t="e">
        <f t="shared" si="220"/>
        <v>#VALUE!</v>
      </c>
      <c r="T1160" s="394" t="str">
        <f t="shared" si="214"/>
        <v/>
      </c>
      <c r="U1160" s="394" t="str">
        <f t="shared" si="215"/>
        <v/>
      </c>
      <c r="V1160" s="424" t="str">
        <f t="shared" si="221"/>
        <v/>
      </c>
      <c r="W1160" s="21"/>
      <c r="X1160" s="515"/>
      <c r="Y1160" s="515"/>
      <c r="Z1160" s="513"/>
      <c r="AA1160" s="514"/>
    </row>
    <row r="1161" spans="1:27">
      <c r="A1161" s="50">
        <f t="shared" si="216"/>
        <v>1156</v>
      </c>
      <c r="B1161" s="580"/>
      <c r="C1161" s="23" t="s">
        <v>742</v>
      </c>
      <c r="D1161" s="489"/>
      <c r="E1161" s="318" t="str">
        <f>IF(G1161="","",VLOOKUP(G1161,'Danh mục CODE'!$D$2:$J$20064,7,0))</f>
        <v/>
      </c>
      <c r="F1161" s="28" t="str">
        <f>IF(E1161="","",VLOOKUP(E1161,'TONG HOP'!$E$8:$W$1883,19,0))</f>
        <v/>
      </c>
      <c r="G1161" s="315"/>
      <c r="H1161" s="226" t="str">
        <f>IF(E1161="","",VLOOKUP(G1161,'TONG HOP'!$C$8:$E$799,2,0))</f>
        <v/>
      </c>
      <c r="I1161" s="226" t="str">
        <f>IF(B1161="","",VLOOKUP(G1161,'TONG HOP'!$C$8:$F$799,4,0))</f>
        <v/>
      </c>
      <c r="J1161" s="63" t="str">
        <f t="shared" si="222"/>
        <v/>
      </c>
      <c r="K1161" s="63" t="str">
        <f t="shared" si="223"/>
        <v/>
      </c>
      <c r="L1161" s="63">
        <f t="shared" si="217"/>
        <v>0</v>
      </c>
      <c r="M1161" s="392" t="str">
        <f>IF(Y1161="","",VLOOKUP(G1161,'Danh mục CODE'!$D$2:$I$1880,4,0))</f>
        <v/>
      </c>
      <c r="N1161" s="484"/>
      <c r="O1161" s="392" t="str">
        <f t="shared" si="218"/>
        <v/>
      </c>
      <c r="P1161" s="392" t="str">
        <f>IF(Y1161="","",VLOOKUP(G1161,'Danh mục CODE'!$D$2:$I$1880,5,0))</f>
        <v/>
      </c>
      <c r="Q1161" s="392"/>
      <c r="R1161" s="392" t="str">
        <f t="shared" si="219"/>
        <v/>
      </c>
      <c r="S1161" s="394" t="e">
        <f t="shared" si="220"/>
        <v>#VALUE!</v>
      </c>
      <c r="T1161" s="394" t="str">
        <f t="shared" ref="T1161:T1224" si="224">IF(X1161="","",IF(Q1161&lt;P1161,K1161*Q1161,K1161*P1161))</f>
        <v/>
      </c>
      <c r="U1161" s="394" t="str">
        <f t="shared" ref="U1161:U1224" si="225">IF(X1161="","",K1161*R1161)</f>
        <v/>
      </c>
      <c r="V1161" s="424" t="str">
        <f t="shared" si="221"/>
        <v/>
      </c>
      <c r="W1161" s="21"/>
      <c r="X1161" s="515"/>
      <c r="Y1161" s="515"/>
      <c r="Z1161" s="513"/>
      <c r="AA1161" s="514"/>
    </row>
    <row r="1162" spans="1:27">
      <c r="A1162" s="50">
        <f t="shared" si="216"/>
        <v>1157</v>
      </c>
      <c r="B1162" s="580"/>
      <c r="C1162" s="23" t="s">
        <v>742</v>
      </c>
      <c r="D1162" s="489"/>
      <c r="E1162" s="318" t="str">
        <f>IF(G1162="","",VLOOKUP(G1162,'Danh mục CODE'!$D$2:$J$20064,7,0))</f>
        <v/>
      </c>
      <c r="F1162" s="28" t="str">
        <f>IF(E1162="","",VLOOKUP(E1162,'TONG HOP'!$E$8:$W$1883,19,0))</f>
        <v/>
      </c>
      <c r="G1162" s="315"/>
      <c r="H1162" s="226" t="str">
        <f>IF(E1162="","",VLOOKUP(G1162,'TONG HOP'!$C$8:$E$799,2,0))</f>
        <v/>
      </c>
      <c r="I1162" s="226" t="str">
        <f>IF(B1162="","",VLOOKUP(G1162,'TONG HOP'!$C$8:$F$799,4,0))</f>
        <v/>
      </c>
      <c r="J1162" s="63" t="str">
        <f t="shared" si="222"/>
        <v/>
      </c>
      <c r="K1162" s="63" t="str">
        <f t="shared" si="223"/>
        <v/>
      </c>
      <c r="L1162" s="63">
        <f t="shared" si="217"/>
        <v>0</v>
      </c>
      <c r="M1162" s="392" t="str">
        <f>IF(Y1162="","",VLOOKUP(G1162,'Danh mục CODE'!$D$2:$I$1880,4,0))</f>
        <v/>
      </c>
      <c r="N1162" s="484"/>
      <c r="O1162" s="392" t="str">
        <f t="shared" si="218"/>
        <v/>
      </c>
      <c r="P1162" s="392" t="str">
        <f>IF(Y1162="","",VLOOKUP(G1162,'Danh mục CODE'!$D$2:$I$1880,5,0))</f>
        <v/>
      </c>
      <c r="Q1162" s="392"/>
      <c r="R1162" s="392" t="str">
        <f t="shared" si="219"/>
        <v/>
      </c>
      <c r="S1162" s="394" t="e">
        <f t="shared" si="220"/>
        <v>#VALUE!</v>
      </c>
      <c r="T1162" s="394" t="str">
        <f t="shared" si="224"/>
        <v/>
      </c>
      <c r="U1162" s="394" t="str">
        <f t="shared" si="225"/>
        <v/>
      </c>
      <c r="V1162" s="424" t="str">
        <f t="shared" si="221"/>
        <v/>
      </c>
      <c r="W1162" s="21"/>
      <c r="X1162" s="515"/>
      <c r="Y1162" s="515"/>
      <c r="Z1162" s="513"/>
      <c r="AA1162" s="514"/>
    </row>
    <row r="1163" spans="1:27">
      <c r="A1163" s="50">
        <f t="shared" si="216"/>
        <v>1158</v>
      </c>
      <c r="B1163" s="580"/>
      <c r="C1163" s="23" t="s">
        <v>742</v>
      </c>
      <c r="D1163" s="489"/>
      <c r="E1163" s="318" t="str">
        <f>IF(G1163="","",VLOOKUP(G1163,'Danh mục CODE'!$D$2:$J$20064,7,0))</f>
        <v/>
      </c>
      <c r="F1163" s="28" t="str">
        <f>IF(E1163="","",VLOOKUP(E1163,'TONG HOP'!$E$8:$W$1883,19,0))</f>
        <v/>
      </c>
      <c r="G1163" s="315"/>
      <c r="H1163" s="226" t="str">
        <f>IF(E1163="","",VLOOKUP(G1163,'TONG HOP'!$C$8:$E$799,2,0))</f>
        <v/>
      </c>
      <c r="I1163" s="226" t="str">
        <f>IF(B1163="","",VLOOKUP(G1163,'TONG HOP'!$C$8:$F$799,4,0))</f>
        <v/>
      </c>
      <c r="J1163" s="63" t="str">
        <f t="shared" si="222"/>
        <v/>
      </c>
      <c r="K1163" s="63" t="str">
        <f t="shared" si="223"/>
        <v/>
      </c>
      <c r="L1163" s="63">
        <f t="shared" si="217"/>
        <v>0</v>
      </c>
      <c r="M1163" s="392" t="str">
        <f>IF(Y1163="","",VLOOKUP(G1163,'Danh mục CODE'!$D$2:$I$1880,4,0))</f>
        <v/>
      </c>
      <c r="N1163" s="484"/>
      <c r="O1163" s="392" t="str">
        <f t="shared" si="218"/>
        <v/>
      </c>
      <c r="P1163" s="392" t="str">
        <f>IF(Y1163="","",VLOOKUP(G1163,'Danh mục CODE'!$D$2:$I$1880,5,0))</f>
        <v/>
      </c>
      <c r="Q1163" s="392"/>
      <c r="R1163" s="392" t="str">
        <f t="shared" si="219"/>
        <v/>
      </c>
      <c r="S1163" s="394" t="e">
        <f t="shared" si="220"/>
        <v>#VALUE!</v>
      </c>
      <c r="T1163" s="394" t="str">
        <f t="shared" si="224"/>
        <v/>
      </c>
      <c r="U1163" s="394" t="str">
        <f t="shared" si="225"/>
        <v/>
      </c>
      <c r="V1163" s="424" t="str">
        <f t="shared" si="221"/>
        <v/>
      </c>
      <c r="W1163" s="21"/>
      <c r="X1163" s="515"/>
      <c r="Y1163" s="515"/>
      <c r="Z1163" s="513"/>
      <c r="AA1163" s="514"/>
    </row>
    <row r="1164" spans="1:27">
      <c r="A1164" s="50">
        <f t="shared" si="216"/>
        <v>1159</v>
      </c>
      <c r="B1164" s="580"/>
      <c r="C1164" s="23" t="s">
        <v>742</v>
      </c>
      <c r="D1164" s="489"/>
      <c r="E1164" s="318" t="str">
        <f>IF(G1164="","",VLOOKUP(G1164,'Danh mục CODE'!$D$2:$J$20064,7,0))</f>
        <v/>
      </c>
      <c r="F1164" s="28" t="str">
        <f>IF(E1164="","",VLOOKUP(E1164,'TONG HOP'!$E$8:$W$1883,19,0))</f>
        <v/>
      </c>
      <c r="G1164" s="315"/>
      <c r="H1164" s="226" t="str">
        <f>IF(E1164="","",VLOOKUP(G1164,'TONG HOP'!$C$8:$E$799,2,0))</f>
        <v/>
      </c>
      <c r="I1164" s="226" t="str">
        <f>IF(B1164="","",VLOOKUP(G1164,'TONG HOP'!$C$8:$F$799,4,0))</f>
        <v/>
      </c>
      <c r="J1164" s="63" t="str">
        <f t="shared" si="222"/>
        <v/>
      </c>
      <c r="K1164" s="63" t="str">
        <f t="shared" si="223"/>
        <v/>
      </c>
      <c r="L1164" s="63">
        <f t="shared" si="217"/>
        <v>0</v>
      </c>
      <c r="M1164" s="392" t="str">
        <f>IF(Y1164="","",VLOOKUP(G1164,'Danh mục CODE'!$D$2:$I$1880,4,0))</f>
        <v/>
      </c>
      <c r="N1164" s="484"/>
      <c r="O1164" s="392" t="str">
        <f t="shared" si="218"/>
        <v/>
      </c>
      <c r="P1164" s="392" t="str">
        <f>IF(Y1164="","",VLOOKUP(G1164,'Danh mục CODE'!$D$2:$I$1880,5,0))</f>
        <v/>
      </c>
      <c r="Q1164" s="392"/>
      <c r="R1164" s="392" t="str">
        <f t="shared" si="219"/>
        <v/>
      </c>
      <c r="S1164" s="394" t="e">
        <f t="shared" si="220"/>
        <v>#VALUE!</v>
      </c>
      <c r="T1164" s="394" t="str">
        <f t="shared" si="224"/>
        <v/>
      </c>
      <c r="U1164" s="394" t="str">
        <f t="shared" si="225"/>
        <v/>
      </c>
      <c r="V1164" s="424" t="str">
        <f t="shared" si="221"/>
        <v/>
      </c>
      <c r="W1164" s="21"/>
      <c r="X1164" s="515"/>
      <c r="Y1164" s="515"/>
      <c r="Z1164" s="513"/>
      <c r="AA1164" s="514"/>
    </row>
    <row r="1165" spans="1:27">
      <c r="A1165" s="50">
        <f t="shared" si="216"/>
        <v>1160</v>
      </c>
      <c r="B1165" s="580"/>
      <c r="C1165" s="23" t="s">
        <v>742</v>
      </c>
      <c r="D1165" s="489"/>
      <c r="E1165" s="318" t="str">
        <f>IF(G1165="","",VLOOKUP(G1165,'Danh mục CODE'!$D$2:$J$20064,7,0))</f>
        <v/>
      </c>
      <c r="F1165" s="28" t="str">
        <f>IF(E1165="","",VLOOKUP(E1165,'TONG HOP'!$E$8:$W$1883,19,0))</f>
        <v/>
      </c>
      <c r="G1165" s="315"/>
      <c r="H1165" s="226" t="str">
        <f>IF(E1165="","",VLOOKUP(G1165,'TONG HOP'!$C$8:$E$799,2,0))</f>
        <v/>
      </c>
      <c r="I1165" s="226" t="str">
        <f>IF(B1165="","",VLOOKUP(G1165,'TONG HOP'!$C$8:$F$799,4,0))</f>
        <v/>
      </c>
      <c r="J1165" s="63" t="str">
        <f t="shared" si="222"/>
        <v/>
      </c>
      <c r="K1165" s="63" t="str">
        <f t="shared" si="223"/>
        <v/>
      </c>
      <c r="L1165" s="63">
        <f t="shared" si="217"/>
        <v>0</v>
      </c>
      <c r="M1165" s="392" t="str">
        <f>IF(Y1165="","",VLOOKUP(G1165,'Danh mục CODE'!$D$2:$I$1880,4,0))</f>
        <v/>
      </c>
      <c r="N1165" s="484"/>
      <c r="O1165" s="392" t="str">
        <f t="shared" si="218"/>
        <v/>
      </c>
      <c r="P1165" s="392" t="str">
        <f>IF(Y1165="","",VLOOKUP(G1165,'Danh mục CODE'!$D$2:$I$1880,5,0))</f>
        <v/>
      </c>
      <c r="Q1165" s="392"/>
      <c r="R1165" s="392" t="str">
        <f t="shared" si="219"/>
        <v/>
      </c>
      <c r="S1165" s="394" t="e">
        <f t="shared" si="220"/>
        <v>#VALUE!</v>
      </c>
      <c r="T1165" s="394" t="str">
        <f t="shared" si="224"/>
        <v/>
      </c>
      <c r="U1165" s="394" t="str">
        <f t="shared" si="225"/>
        <v/>
      </c>
      <c r="V1165" s="424" t="str">
        <f t="shared" si="221"/>
        <v/>
      </c>
      <c r="W1165" s="21"/>
      <c r="X1165" s="515"/>
      <c r="Y1165" s="515"/>
      <c r="Z1165" s="513"/>
      <c r="AA1165" s="514"/>
    </row>
    <row r="1166" spans="1:27">
      <c r="A1166" s="50">
        <f t="shared" si="216"/>
        <v>1161</v>
      </c>
      <c r="B1166" s="580"/>
      <c r="C1166" s="23" t="s">
        <v>742</v>
      </c>
      <c r="D1166" s="489"/>
      <c r="E1166" s="318" t="str">
        <f>IF(G1166="","",VLOOKUP(G1166,'Danh mục CODE'!$D$2:$J$20064,7,0))</f>
        <v/>
      </c>
      <c r="F1166" s="28" t="str">
        <f>IF(E1166="","",VLOOKUP(E1166,'TONG HOP'!$E$8:$W$1883,19,0))</f>
        <v/>
      </c>
      <c r="G1166" s="315"/>
      <c r="H1166" s="226" t="str">
        <f>IF(E1166="","",VLOOKUP(G1166,'TONG HOP'!$C$8:$E$799,2,0))</f>
        <v/>
      </c>
      <c r="I1166" s="226" t="str">
        <f>IF(B1166="","",VLOOKUP(G1166,'TONG HOP'!$C$8:$F$799,4,0))</f>
        <v/>
      </c>
      <c r="J1166" s="63" t="str">
        <f t="shared" si="222"/>
        <v/>
      </c>
      <c r="K1166" s="63" t="str">
        <f t="shared" si="223"/>
        <v/>
      </c>
      <c r="L1166" s="63">
        <f t="shared" si="217"/>
        <v>0</v>
      </c>
      <c r="M1166" s="392" t="str">
        <f>IF(Y1166="","",VLOOKUP(G1166,'Danh mục CODE'!$D$2:$I$1880,4,0))</f>
        <v/>
      </c>
      <c r="N1166" s="484"/>
      <c r="O1166" s="392" t="str">
        <f t="shared" si="218"/>
        <v/>
      </c>
      <c r="P1166" s="392" t="str">
        <f>IF(Y1166="","",VLOOKUP(G1166,'Danh mục CODE'!$D$2:$I$1880,5,0))</f>
        <v/>
      </c>
      <c r="Q1166" s="392"/>
      <c r="R1166" s="392" t="str">
        <f t="shared" si="219"/>
        <v/>
      </c>
      <c r="S1166" s="394" t="e">
        <f t="shared" si="220"/>
        <v>#VALUE!</v>
      </c>
      <c r="T1166" s="394" t="str">
        <f t="shared" si="224"/>
        <v/>
      </c>
      <c r="U1166" s="394" t="str">
        <f t="shared" si="225"/>
        <v/>
      </c>
      <c r="V1166" s="424" t="str">
        <f t="shared" si="221"/>
        <v/>
      </c>
      <c r="W1166" s="21"/>
      <c r="X1166" s="515"/>
      <c r="Y1166" s="515"/>
      <c r="Z1166" s="513"/>
      <c r="AA1166" s="514"/>
    </row>
    <row r="1167" spans="1:27">
      <c r="A1167" s="50">
        <f t="shared" si="216"/>
        <v>1162</v>
      </c>
      <c r="B1167" s="580"/>
      <c r="C1167" s="23" t="s">
        <v>742</v>
      </c>
      <c r="D1167" s="489"/>
      <c r="E1167" s="318" t="str">
        <f>IF(G1167="","",VLOOKUP(G1167,'Danh mục CODE'!$D$2:$J$20064,7,0))</f>
        <v/>
      </c>
      <c r="F1167" s="28" t="str">
        <f>IF(E1167="","",VLOOKUP(E1167,'TONG HOP'!$E$8:$W$1883,19,0))</f>
        <v/>
      </c>
      <c r="G1167" s="315"/>
      <c r="H1167" s="226" t="str">
        <f>IF(E1167="","",VLOOKUP(G1167,'TONG HOP'!$C$8:$E$799,2,0))</f>
        <v/>
      </c>
      <c r="I1167" s="226" t="str">
        <f>IF(B1167="","",VLOOKUP(G1167,'TONG HOP'!$C$8:$F$799,4,0))</f>
        <v/>
      </c>
      <c r="J1167" s="63" t="str">
        <f t="shared" si="222"/>
        <v/>
      </c>
      <c r="K1167" s="63" t="str">
        <f t="shared" si="223"/>
        <v/>
      </c>
      <c r="L1167" s="63">
        <f t="shared" si="217"/>
        <v>0</v>
      </c>
      <c r="M1167" s="392" t="str">
        <f>IF(Y1167="","",VLOOKUP(G1167,'Danh mục CODE'!$D$2:$I$1880,4,0))</f>
        <v/>
      </c>
      <c r="N1167" s="484"/>
      <c r="O1167" s="392" t="str">
        <f t="shared" si="218"/>
        <v/>
      </c>
      <c r="P1167" s="392" t="str">
        <f>IF(Y1167="","",VLOOKUP(G1167,'Danh mục CODE'!$D$2:$I$1880,5,0))</f>
        <v/>
      </c>
      <c r="Q1167" s="392"/>
      <c r="R1167" s="392" t="str">
        <f t="shared" si="219"/>
        <v/>
      </c>
      <c r="S1167" s="394" t="e">
        <f t="shared" si="220"/>
        <v>#VALUE!</v>
      </c>
      <c r="T1167" s="394" t="str">
        <f t="shared" si="224"/>
        <v/>
      </c>
      <c r="U1167" s="394" t="str">
        <f t="shared" si="225"/>
        <v/>
      </c>
      <c r="V1167" s="424" t="str">
        <f t="shared" si="221"/>
        <v/>
      </c>
      <c r="W1167" s="21"/>
      <c r="X1167" s="515"/>
      <c r="Y1167" s="515"/>
      <c r="Z1167" s="513"/>
      <c r="AA1167" s="514"/>
    </row>
    <row r="1168" spans="1:27">
      <c r="A1168" s="50">
        <f t="shared" si="216"/>
        <v>1163</v>
      </c>
      <c r="B1168" s="580"/>
      <c r="C1168" s="23" t="s">
        <v>742</v>
      </c>
      <c r="D1168" s="489"/>
      <c r="E1168" s="318" t="str">
        <f>IF(G1168="","",VLOOKUP(G1168,'Danh mục CODE'!$D$2:$J$20064,7,0))</f>
        <v/>
      </c>
      <c r="F1168" s="28" t="str">
        <f>IF(E1168="","",VLOOKUP(E1168,'TONG HOP'!$E$8:$W$1883,19,0))</f>
        <v/>
      </c>
      <c r="G1168" s="315"/>
      <c r="H1168" s="226" t="str">
        <f>IF(E1168="","",VLOOKUP(G1168,'TONG HOP'!$C$8:$E$799,2,0))</f>
        <v/>
      </c>
      <c r="I1168" s="226" t="str">
        <f>IF(B1168="","",VLOOKUP(G1168,'TONG HOP'!$C$8:$F$799,4,0))</f>
        <v/>
      </c>
      <c r="J1168" s="63" t="str">
        <f t="shared" si="222"/>
        <v/>
      </c>
      <c r="K1168" s="63" t="str">
        <f t="shared" si="223"/>
        <v/>
      </c>
      <c r="L1168" s="63">
        <f t="shared" si="217"/>
        <v>0</v>
      </c>
      <c r="M1168" s="392" t="str">
        <f>IF(Y1168="","",VLOOKUP(G1168,'Danh mục CODE'!$D$2:$I$1880,4,0))</f>
        <v/>
      </c>
      <c r="N1168" s="484"/>
      <c r="O1168" s="392" t="str">
        <f t="shared" si="218"/>
        <v/>
      </c>
      <c r="P1168" s="392" t="str">
        <f>IF(Y1168="","",VLOOKUP(G1168,'Danh mục CODE'!$D$2:$I$1880,5,0))</f>
        <v/>
      </c>
      <c r="Q1168" s="392"/>
      <c r="R1168" s="392" t="str">
        <f t="shared" si="219"/>
        <v/>
      </c>
      <c r="S1168" s="394" t="e">
        <f t="shared" si="220"/>
        <v>#VALUE!</v>
      </c>
      <c r="T1168" s="394" t="str">
        <f t="shared" si="224"/>
        <v/>
      </c>
      <c r="U1168" s="394" t="str">
        <f t="shared" si="225"/>
        <v/>
      </c>
      <c r="V1168" s="424" t="str">
        <f t="shared" si="221"/>
        <v/>
      </c>
      <c r="W1168" s="21"/>
      <c r="X1168" s="515"/>
      <c r="Y1168" s="515"/>
      <c r="Z1168" s="513"/>
      <c r="AA1168" s="514"/>
    </row>
    <row r="1169" spans="1:27">
      <c r="A1169" s="50">
        <f t="shared" si="216"/>
        <v>1164</v>
      </c>
      <c r="B1169" s="580"/>
      <c r="C1169" s="23" t="s">
        <v>742</v>
      </c>
      <c r="D1169" s="489"/>
      <c r="E1169" s="318" t="str">
        <f>IF(G1169="","",VLOOKUP(G1169,'Danh mục CODE'!$D$2:$J$20064,7,0))</f>
        <v/>
      </c>
      <c r="F1169" s="28" t="str">
        <f>IF(E1169="","",VLOOKUP(E1169,'TONG HOP'!$E$8:$W$1883,19,0))</f>
        <v/>
      </c>
      <c r="G1169" s="315"/>
      <c r="H1169" s="226" t="str">
        <f>IF(E1169="","",VLOOKUP(G1169,'TONG HOP'!$C$8:$E$799,2,0))</f>
        <v/>
      </c>
      <c r="I1169" s="226" t="str">
        <f>IF(B1169="","",VLOOKUP(G1169,'TONG HOP'!$C$8:$F$799,4,0))</f>
        <v/>
      </c>
      <c r="J1169" s="63" t="str">
        <f t="shared" si="222"/>
        <v/>
      </c>
      <c r="K1169" s="63" t="str">
        <f t="shared" si="223"/>
        <v/>
      </c>
      <c r="L1169" s="63">
        <f t="shared" si="217"/>
        <v>0</v>
      </c>
      <c r="M1169" s="392" t="str">
        <f>IF(Y1169="","",VLOOKUP(G1169,'Danh mục CODE'!$D$2:$I$1880,4,0))</f>
        <v/>
      </c>
      <c r="N1169" s="484"/>
      <c r="O1169" s="392" t="str">
        <f t="shared" si="218"/>
        <v/>
      </c>
      <c r="P1169" s="392" t="str">
        <f>IF(Y1169="","",VLOOKUP(G1169,'Danh mục CODE'!$D$2:$I$1880,5,0))</f>
        <v/>
      </c>
      <c r="Q1169" s="392"/>
      <c r="R1169" s="392" t="str">
        <f t="shared" si="219"/>
        <v/>
      </c>
      <c r="S1169" s="394" t="e">
        <f t="shared" si="220"/>
        <v>#VALUE!</v>
      </c>
      <c r="T1169" s="394" t="str">
        <f t="shared" si="224"/>
        <v/>
      </c>
      <c r="U1169" s="394" t="str">
        <f t="shared" si="225"/>
        <v/>
      </c>
      <c r="V1169" s="424" t="str">
        <f t="shared" si="221"/>
        <v/>
      </c>
      <c r="W1169" s="21"/>
      <c r="X1169" s="515"/>
      <c r="Y1169" s="515"/>
      <c r="Z1169" s="513"/>
      <c r="AA1169" s="514"/>
    </row>
    <row r="1170" spans="1:27">
      <c r="A1170" s="50">
        <f t="shared" si="216"/>
        <v>1165</v>
      </c>
      <c r="B1170" s="580"/>
      <c r="C1170" s="23" t="s">
        <v>742</v>
      </c>
      <c r="D1170" s="489"/>
      <c r="E1170" s="318" t="str">
        <f>IF(G1170="","",VLOOKUP(G1170,'Danh mục CODE'!$D$2:$J$20064,7,0))</f>
        <v/>
      </c>
      <c r="F1170" s="28" t="str">
        <f>IF(E1170="","",VLOOKUP(E1170,'TONG HOP'!$E$8:$W$1883,19,0))</f>
        <v/>
      </c>
      <c r="G1170" s="315"/>
      <c r="H1170" s="226" t="str">
        <f>IF(E1170="","",VLOOKUP(G1170,'TONG HOP'!$C$8:$E$799,2,0))</f>
        <v/>
      </c>
      <c r="I1170" s="226" t="str">
        <f>IF(B1170="","",VLOOKUP(G1170,'TONG HOP'!$C$8:$F$799,4,0))</f>
        <v/>
      </c>
      <c r="J1170" s="63" t="str">
        <f t="shared" si="222"/>
        <v/>
      </c>
      <c r="K1170" s="63" t="str">
        <f t="shared" si="223"/>
        <v/>
      </c>
      <c r="L1170" s="63">
        <f t="shared" si="217"/>
        <v>0</v>
      </c>
      <c r="M1170" s="392" t="str">
        <f>IF(Y1170="","",VLOOKUP(G1170,'Danh mục CODE'!$D$2:$I$1880,4,0))</f>
        <v/>
      </c>
      <c r="N1170" s="484"/>
      <c r="O1170" s="392" t="str">
        <f t="shared" si="218"/>
        <v/>
      </c>
      <c r="P1170" s="392" t="str">
        <f>IF(Y1170="","",VLOOKUP(G1170,'Danh mục CODE'!$D$2:$I$1880,5,0))</f>
        <v/>
      </c>
      <c r="Q1170" s="392"/>
      <c r="R1170" s="392" t="str">
        <f t="shared" si="219"/>
        <v/>
      </c>
      <c r="S1170" s="394" t="e">
        <f t="shared" si="220"/>
        <v>#VALUE!</v>
      </c>
      <c r="T1170" s="394" t="str">
        <f t="shared" si="224"/>
        <v/>
      </c>
      <c r="U1170" s="394" t="str">
        <f t="shared" si="225"/>
        <v/>
      </c>
      <c r="V1170" s="424" t="str">
        <f t="shared" si="221"/>
        <v/>
      </c>
      <c r="W1170" s="21"/>
      <c r="X1170" s="515"/>
      <c r="Y1170" s="515"/>
      <c r="Z1170" s="513"/>
      <c r="AA1170" s="514"/>
    </row>
    <row r="1171" spans="1:27">
      <c r="A1171" s="50">
        <f t="shared" ref="A1171:A1234" si="226">A1170+1</f>
        <v>1166</v>
      </c>
      <c r="B1171" s="580"/>
      <c r="C1171" s="23" t="s">
        <v>742</v>
      </c>
      <c r="D1171" s="489"/>
      <c r="E1171" s="318" t="str">
        <f>IF(G1171="","",VLOOKUP(G1171,'Danh mục CODE'!$D$2:$J$20064,7,0))</f>
        <v/>
      </c>
      <c r="F1171" s="28" t="str">
        <f>IF(E1171="","",VLOOKUP(E1171,'TONG HOP'!$E$8:$W$1883,19,0))</f>
        <v/>
      </c>
      <c r="G1171" s="315"/>
      <c r="H1171" s="226" t="str">
        <f>IF(E1171="","",VLOOKUP(G1171,'TONG HOP'!$C$8:$E$799,2,0))</f>
        <v/>
      </c>
      <c r="I1171" s="226" t="str">
        <f>IF(B1171="","",VLOOKUP(G1171,'TONG HOP'!$C$8:$F$799,4,0))</f>
        <v/>
      </c>
      <c r="J1171" s="63" t="str">
        <f t="shared" si="222"/>
        <v/>
      </c>
      <c r="K1171" s="63" t="str">
        <f t="shared" si="223"/>
        <v/>
      </c>
      <c r="L1171" s="63">
        <f t="shared" si="217"/>
        <v>0</v>
      </c>
      <c r="M1171" s="392" t="str">
        <f>IF(Y1171="","",VLOOKUP(G1171,'Danh mục CODE'!$D$2:$I$1880,4,0))</f>
        <v/>
      </c>
      <c r="N1171" s="484"/>
      <c r="O1171" s="392" t="str">
        <f t="shared" si="218"/>
        <v/>
      </c>
      <c r="P1171" s="392" t="str">
        <f>IF(Y1171="","",VLOOKUP(G1171,'Danh mục CODE'!$D$2:$I$1880,5,0))</f>
        <v/>
      </c>
      <c r="Q1171" s="392"/>
      <c r="R1171" s="392" t="str">
        <f t="shared" si="219"/>
        <v/>
      </c>
      <c r="S1171" s="394" t="e">
        <f t="shared" si="220"/>
        <v>#VALUE!</v>
      </c>
      <c r="T1171" s="394" t="str">
        <f t="shared" si="224"/>
        <v/>
      </c>
      <c r="U1171" s="394" t="str">
        <f t="shared" si="225"/>
        <v/>
      </c>
      <c r="V1171" s="424" t="str">
        <f t="shared" si="221"/>
        <v/>
      </c>
      <c r="W1171" s="21"/>
      <c r="X1171" s="515"/>
      <c r="Y1171" s="515"/>
      <c r="Z1171" s="513"/>
      <c r="AA1171" s="514"/>
    </row>
    <row r="1172" spans="1:27">
      <c r="A1172" s="50">
        <f t="shared" si="226"/>
        <v>1167</v>
      </c>
      <c r="B1172" s="580"/>
      <c r="C1172" s="23" t="s">
        <v>742</v>
      </c>
      <c r="D1172" s="489"/>
      <c r="E1172" s="318" t="str">
        <f>IF(G1172="","",VLOOKUP(G1172,'Danh mục CODE'!$D$2:$J$20064,7,0))</f>
        <v/>
      </c>
      <c r="F1172" s="28" t="str">
        <f>IF(E1172="","",VLOOKUP(E1172,'TONG HOP'!$E$8:$W$1883,19,0))</f>
        <v/>
      </c>
      <c r="G1172" s="315"/>
      <c r="H1172" s="226" t="str">
        <f>IF(E1172="","",VLOOKUP(G1172,'TONG HOP'!$C$8:$E$799,2,0))</f>
        <v/>
      </c>
      <c r="I1172" s="226" t="str">
        <f>IF(B1172="","",VLOOKUP(G1172,'TONG HOP'!$C$8:$F$799,4,0))</f>
        <v/>
      </c>
      <c r="J1172" s="63" t="str">
        <f t="shared" si="222"/>
        <v/>
      </c>
      <c r="K1172" s="63" t="str">
        <f t="shared" si="223"/>
        <v/>
      </c>
      <c r="L1172" s="63">
        <f t="shared" si="217"/>
        <v>0</v>
      </c>
      <c r="M1172" s="392" t="str">
        <f>IF(Y1172="","",VLOOKUP(G1172,'Danh mục CODE'!$D$2:$I$1880,4,0))</f>
        <v/>
      </c>
      <c r="N1172" s="484"/>
      <c r="O1172" s="392" t="str">
        <f t="shared" si="218"/>
        <v/>
      </c>
      <c r="P1172" s="392" t="str">
        <f>IF(Y1172="","",VLOOKUP(G1172,'Danh mục CODE'!$D$2:$I$1880,5,0))</f>
        <v/>
      </c>
      <c r="Q1172" s="392"/>
      <c r="R1172" s="392" t="str">
        <f t="shared" si="219"/>
        <v/>
      </c>
      <c r="S1172" s="394" t="e">
        <f t="shared" si="220"/>
        <v>#VALUE!</v>
      </c>
      <c r="T1172" s="394" t="str">
        <f t="shared" si="224"/>
        <v/>
      </c>
      <c r="U1172" s="394" t="str">
        <f t="shared" si="225"/>
        <v/>
      </c>
      <c r="V1172" s="424" t="str">
        <f t="shared" si="221"/>
        <v/>
      </c>
      <c r="W1172" s="21"/>
      <c r="X1172" s="515"/>
      <c r="Y1172" s="515"/>
      <c r="Z1172" s="513"/>
      <c r="AA1172" s="514"/>
    </row>
    <row r="1173" spans="1:27">
      <c r="A1173" s="50">
        <f t="shared" si="226"/>
        <v>1168</v>
      </c>
      <c r="B1173" s="580"/>
      <c r="C1173" s="23" t="s">
        <v>742</v>
      </c>
      <c r="D1173" s="489"/>
      <c r="E1173" s="318" t="str">
        <f>IF(G1173="","",VLOOKUP(G1173,'Danh mục CODE'!$D$2:$J$20064,7,0))</f>
        <v/>
      </c>
      <c r="F1173" s="28" t="str">
        <f>IF(E1173="","",VLOOKUP(E1173,'TONG HOP'!$E$8:$W$1883,19,0))</f>
        <v/>
      </c>
      <c r="G1173" s="315"/>
      <c r="H1173" s="226" t="str">
        <f>IF(E1173="","",VLOOKUP(G1173,'TONG HOP'!$C$8:$E$799,2,0))</f>
        <v/>
      </c>
      <c r="I1173" s="226" t="str">
        <f>IF(B1173="","",VLOOKUP(G1173,'TONG HOP'!$C$8:$F$799,4,0))</f>
        <v/>
      </c>
      <c r="J1173" s="63" t="str">
        <f t="shared" si="222"/>
        <v/>
      </c>
      <c r="K1173" s="63" t="str">
        <f t="shared" si="223"/>
        <v/>
      </c>
      <c r="L1173" s="63">
        <f t="shared" si="217"/>
        <v>0</v>
      </c>
      <c r="M1173" s="392" t="str">
        <f>IF(Y1173="","",VLOOKUP(G1173,'Danh mục CODE'!$D$2:$I$1880,4,0))</f>
        <v/>
      </c>
      <c r="N1173" s="484"/>
      <c r="O1173" s="392" t="str">
        <f t="shared" si="218"/>
        <v/>
      </c>
      <c r="P1173" s="392" t="str">
        <f>IF(Y1173="","",VLOOKUP(G1173,'Danh mục CODE'!$D$2:$I$1880,5,0))</f>
        <v/>
      </c>
      <c r="Q1173" s="392"/>
      <c r="R1173" s="392" t="str">
        <f t="shared" si="219"/>
        <v/>
      </c>
      <c r="S1173" s="394" t="e">
        <f t="shared" si="220"/>
        <v>#VALUE!</v>
      </c>
      <c r="T1173" s="394" t="str">
        <f t="shared" si="224"/>
        <v/>
      </c>
      <c r="U1173" s="394" t="str">
        <f t="shared" si="225"/>
        <v/>
      </c>
      <c r="V1173" s="424" t="str">
        <f t="shared" si="221"/>
        <v/>
      </c>
      <c r="W1173" s="21"/>
      <c r="X1173" s="515"/>
      <c r="Y1173" s="515"/>
      <c r="Z1173" s="513"/>
      <c r="AA1173" s="514"/>
    </row>
    <row r="1174" spans="1:27">
      <c r="A1174" s="50">
        <f t="shared" si="226"/>
        <v>1169</v>
      </c>
      <c r="B1174" s="580"/>
      <c r="C1174" s="23" t="s">
        <v>742</v>
      </c>
      <c r="D1174" s="489"/>
      <c r="E1174" s="318" t="str">
        <f>IF(G1174="","",VLOOKUP(G1174,'Danh mục CODE'!$D$2:$J$20064,7,0))</f>
        <v/>
      </c>
      <c r="F1174" s="28" t="str">
        <f>IF(E1174="","",VLOOKUP(E1174,'TONG HOP'!$E$8:$W$1883,19,0))</f>
        <v/>
      </c>
      <c r="G1174" s="315"/>
      <c r="H1174" s="226" t="str">
        <f>IF(E1174="","",VLOOKUP(G1174,'TONG HOP'!$C$8:$E$799,2,0))</f>
        <v/>
      </c>
      <c r="I1174" s="226" t="str">
        <f>IF(B1174="","",VLOOKUP(G1174,'TONG HOP'!$C$8:$F$799,4,0))</f>
        <v/>
      </c>
      <c r="J1174" s="63" t="str">
        <f t="shared" si="222"/>
        <v/>
      </c>
      <c r="K1174" s="63" t="str">
        <f t="shared" si="223"/>
        <v/>
      </c>
      <c r="L1174" s="63">
        <f t="shared" si="217"/>
        <v>0</v>
      </c>
      <c r="M1174" s="392" t="str">
        <f>IF(Y1174="","",VLOOKUP(G1174,'Danh mục CODE'!$D$2:$I$1880,4,0))</f>
        <v/>
      </c>
      <c r="N1174" s="484"/>
      <c r="O1174" s="392" t="str">
        <f t="shared" si="218"/>
        <v/>
      </c>
      <c r="P1174" s="392" t="str">
        <f>IF(Y1174="","",VLOOKUP(G1174,'Danh mục CODE'!$D$2:$I$1880,5,0))</f>
        <v/>
      </c>
      <c r="Q1174" s="392"/>
      <c r="R1174" s="392" t="str">
        <f t="shared" si="219"/>
        <v/>
      </c>
      <c r="S1174" s="394" t="e">
        <f t="shared" si="220"/>
        <v>#VALUE!</v>
      </c>
      <c r="T1174" s="394" t="str">
        <f t="shared" si="224"/>
        <v/>
      </c>
      <c r="U1174" s="394" t="str">
        <f t="shared" si="225"/>
        <v/>
      </c>
      <c r="V1174" s="424" t="str">
        <f t="shared" si="221"/>
        <v/>
      </c>
      <c r="W1174" s="21"/>
      <c r="X1174" s="515"/>
      <c r="Y1174" s="515"/>
      <c r="Z1174" s="513"/>
      <c r="AA1174" s="514"/>
    </row>
    <row r="1175" spans="1:27">
      <c r="A1175" s="50">
        <f t="shared" si="226"/>
        <v>1170</v>
      </c>
      <c r="B1175" s="580"/>
      <c r="C1175" s="23" t="s">
        <v>742</v>
      </c>
      <c r="D1175" s="489"/>
      <c r="E1175" s="318" t="str">
        <f>IF(G1175="","",VLOOKUP(G1175,'Danh mục CODE'!$D$2:$J$20064,7,0))</f>
        <v/>
      </c>
      <c r="F1175" s="28" t="str">
        <f>IF(E1175="","",VLOOKUP(E1175,'TONG HOP'!$E$8:$W$1883,19,0))</f>
        <v/>
      </c>
      <c r="G1175" s="315"/>
      <c r="H1175" s="226" t="str">
        <f>IF(E1175="","",VLOOKUP(G1175,'TONG HOP'!$C$8:$E$799,2,0))</f>
        <v/>
      </c>
      <c r="I1175" s="226" t="str">
        <f>IF(B1175="","",VLOOKUP(G1175,'TONG HOP'!$C$8:$F$799,4,0))</f>
        <v/>
      </c>
      <c r="J1175" s="63" t="str">
        <f t="shared" si="222"/>
        <v/>
      </c>
      <c r="K1175" s="63" t="str">
        <f t="shared" si="223"/>
        <v/>
      </c>
      <c r="L1175" s="63">
        <f t="shared" si="217"/>
        <v>0</v>
      </c>
      <c r="M1175" s="392" t="str">
        <f>IF(Y1175="","",VLOOKUP(G1175,'Danh mục CODE'!$D$2:$I$1880,4,0))</f>
        <v/>
      </c>
      <c r="N1175" s="484"/>
      <c r="O1175" s="392" t="str">
        <f t="shared" si="218"/>
        <v/>
      </c>
      <c r="P1175" s="392" t="str">
        <f>IF(Y1175="","",VLOOKUP(G1175,'Danh mục CODE'!$D$2:$I$1880,5,0))</f>
        <v/>
      </c>
      <c r="Q1175" s="392"/>
      <c r="R1175" s="392" t="str">
        <f t="shared" si="219"/>
        <v/>
      </c>
      <c r="S1175" s="394" t="e">
        <f t="shared" si="220"/>
        <v>#VALUE!</v>
      </c>
      <c r="T1175" s="394" t="str">
        <f t="shared" si="224"/>
        <v/>
      </c>
      <c r="U1175" s="394" t="str">
        <f t="shared" si="225"/>
        <v/>
      </c>
      <c r="V1175" s="424" t="str">
        <f t="shared" si="221"/>
        <v/>
      </c>
      <c r="W1175" s="21"/>
      <c r="X1175" s="515"/>
      <c r="Y1175" s="515"/>
      <c r="Z1175" s="513"/>
      <c r="AA1175" s="514"/>
    </row>
    <row r="1176" spans="1:27">
      <c r="A1176" s="50">
        <f t="shared" si="226"/>
        <v>1171</v>
      </c>
      <c r="B1176" s="580"/>
      <c r="C1176" s="23" t="s">
        <v>742</v>
      </c>
      <c r="D1176" s="489"/>
      <c r="E1176" s="318" t="str">
        <f>IF(G1176="","",VLOOKUP(G1176,'Danh mục CODE'!$D$2:$J$20064,7,0))</f>
        <v/>
      </c>
      <c r="F1176" s="28" t="str">
        <f>IF(E1176="","",VLOOKUP(E1176,'TONG HOP'!$E$8:$W$1883,19,0))</f>
        <v/>
      </c>
      <c r="G1176" s="315"/>
      <c r="H1176" s="226" t="str">
        <f>IF(E1176="","",VLOOKUP(G1176,'TONG HOP'!$C$8:$E$799,2,0))</f>
        <v/>
      </c>
      <c r="I1176" s="226" t="str">
        <f>IF(B1176="","",VLOOKUP(G1176,'TONG HOP'!$C$8:$F$799,4,0))</f>
        <v/>
      </c>
      <c r="J1176" s="63" t="str">
        <f t="shared" si="222"/>
        <v/>
      </c>
      <c r="K1176" s="63" t="str">
        <f t="shared" si="223"/>
        <v/>
      </c>
      <c r="L1176" s="63">
        <f t="shared" si="217"/>
        <v>0</v>
      </c>
      <c r="M1176" s="392" t="str">
        <f>IF(Y1176="","",VLOOKUP(G1176,'Danh mục CODE'!$D$2:$I$1880,4,0))</f>
        <v/>
      </c>
      <c r="N1176" s="484"/>
      <c r="O1176" s="392" t="str">
        <f t="shared" si="218"/>
        <v/>
      </c>
      <c r="P1176" s="392" t="str">
        <f>IF(Y1176="","",VLOOKUP(G1176,'Danh mục CODE'!$D$2:$I$1880,5,0))</f>
        <v/>
      </c>
      <c r="Q1176" s="392"/>
      <c r="R1176" s="392" t="str">
        <f t="shared" si="219"/>
        <v/>
      </c>
      <c r="S1176" s="394" t="e">
        <f t="shared" si="220"/>
        <v>#VALUE!</v>
      </c>
      <c r="T1176" s="394" t="str">
        <f t="shared" si="224"/>
        <v/>
      </c>
      <c r="U1176" s="394" t="str">
        <f t="shared" si="225"/>
        <v/>
      </c>
      <c r="V1176" s="424" t="str">
        <f t="shared" si="221"/>
        <v/>
      </c>
      <c r="W1176" s="21"/>
      <c r="X1176" s="515"/>
      <c r="Y1176" s="515"/>
      <c r="Z1176" s="513"/>
      <c r="AA1176" s="514"/>
    </row>
    <row r="1177" spans="1:27">
      <c r="A1177" s="50">
        <f t="shared" si="226"/>
        <v>1172</v>
      </c>
      <c r="B1177" s="580"/>
      <c r="C1177" s="23" t="s">
        <v>742</v>
      </c>
      <c r="D1177" s="489"/>
      <c r="E1177" s="318" t="str">
        <f>IF(G1177="","",VLOOKUP(G1177,'Danh mục CODE'!$D$2:$J$20064,7,0))</f>
        <v/>
      </c>
      <c r="F1177" s="28" t="str">
        <f>IF(E1177="","",VLOOKUP(E1177,'TONG HOP'!$E$8:$W$1883,19,0))</f>
        <v/>
      </c>
      <c r="G1177" s="315"/>
      <c r="H1177" s="226" t="str">
        <f>IF(E1177="","",VLOOKUP(G1177,'TONG HOP'!$C$8:$E$799,2,0))</f>
        <v/>
      </c>
      <c r="I1177" s="226" t="str">
        <f>IF(B1177="","",VLOOKUP(G1177,'TONG HOP'!$C$8:$F$799,4,0))</f>
        <v/>
      </c>
      <c r="J1177" s="63" t="str">
        <f t="shared" si="222"/>
        <v/>
      </c>
      <c r="K1177" s="63" t="str">
        <f t="shared" si="223"/>
        <v/>
      </c>
      <c r="L1177" s="63">
        <f t="shared" si="217"/>
        <v>0</v>
      </c>
      <c r="M1177" s="392" t="str">
        <f>IF(Y1177="","",VLOOKUP(G1177,'Danh mục CODE'!$D$2:$I$1880,4,0))</f>
        <v/>
      </c>
      <c r="N1177" s="484"/>
      <c r="O1177" s="392" t="str">
        <f t="shared" si="218"/>
        <v/>
      </c>
      <c r="P1177" s="392" t="str">
        <f>IF(Y1177="","",VLOOKUP(G1177,'Danh mục CODE'!$D$2:$I$1880,5,0))</f>
        <v/>
      </c>
      <c r="Q1177" s="392"/>
      <c r="R1177" s="392" t="str">
        <f t="shared" si="219"/>
        <v/>
      </c>
      <c r="S1177" s="394" t="e">
        <f t="shared" si="220"/>
        <v>#VALUE!</v>
      </c>
      <c r="T1177" s="394" t="str">
        <f t="shared" si="224"/>
        <v/>
      </c>
      <c r="U1177" s="394" t="str">
        <f t="shared" si="225"/>
        <v/>
      </c>
      <c r="V1177" s="424" t="str">
        <f t="shared" si="221"/>
        <v/>
      </c>
      <c r="W1177" s="21"/>
      <c r="X1177" s="515"/>
      <c r="Y1177" s="515"/>
      <c r="Z1177" s="513"/>
      <c r="AA1177" s="514"/>
    </row>
    <row r="1178" spans="1:27">
      <c r="A1178" s="50">
        <f t="shared" si="226"/>
        <v>1173</v>
      </c>
      <c r="B1178" s="580"/>
      <c r="C1178" s="23" t="s">
        <v>742</v>
      </c>
      <c r="D1178" s="489"/>
      <c r="E1178" s="318" t="str">
        <f>IF(G1178="","",VLOOKUP(G1178,'Danh mục CODE'!$D$2:$J$20064,7,0))</f>
        <v/>
      </c>
      <c r="F1178" s="28" t="str">
        <f>IF(E1178="","",VLOOKUP(E1178,'TONG HOP'!$E$8:$W$1883,19,0))</f>
        <v/>
      </c>
      <c r="G1178" s="17"/>
      <c r="H1178" s="226" t="str">
        <f>IF(E1178="","",VLOOKUP(G1178,'TONG HOP'!$C$8:$E$799,2,0))</f>
        <v/>
      </c>
      <c r="I1178" s="226" t="str">
        <f>IF(B1178="","",VLOOKUP(G1178,'TONG HOP'!$C$8:$F$799,4,0))</f>
        <v/>
      </c>
      <c r="J1178" s="63" t="str">
        <f t="shared" si="222"/>
        <v/>
      </c>
      <c r="K1178" s="63" t="str">
        <f t="shared" si="223"/>
        <v/>
      </c>
      <c r="L1178" s="63">
        <f t="shared" si="217"/>
        <v>0</v>
      </c>
      <c r="M1178" s="392" t="str">
        <f>IF(Y1178="","",VLOOKUP(G1178,'Danh mục CODE'!$D$2:$I$1880,4,0))</f>
        <v/>
      </c>
      <c r="N1178" s="484"/>
      <c r="O1178" s="392" t="str">
        <f t="shared" si="218"/>
        <v/>
      </c>
      <c r="P1178" s="392" t="str">
        <f>IF(Y1178="","",VLOOKUP(G1178,'Danh mục CODE'!$D$2:$I$1880,5,0))</f>
        <v/>
      </c>
      <c r="Q1178" s="392"/>
      <c r="R1178" s="392" t="str">
        <f t="shared" si="219"/>
        <v/>
      </c>
      <c r="S1178" s="394" t="e">
        <f t="shared" si="220"/>
        <v>#VALUE!</v>
      </c>
      <c r="T1178" s="394" t="str">
        <f t="shared" si="224"/>
        <v/>
      </c>
      <c r="U1178" s="394" t="str">
        <f t="shared" si="225"/>
        <v/>
      </c>
      <c r="V1178" s="424" t="str">
        <f t="shared" si="221"/>
        <v/>
      </c>
      <c r="W1178" s="21"/>
      <c r="X1178" s="515"/>
      <c r="Y1178" s="515"/>
      <c r="Z1178" s="513"/>
      <c r="AA1178" s="514"/>
    </row>
    <row r="1179" spans="1:27">
      <c r="A1179" s="50">
        <f t="shared" si="226"/>
        <v>1174</v>
      </c>
      <c r="B1179" s="580"/>
      <c r="C1179" s="23" t="s">
        <v>742</v>
      </c>
      <c r="D1179" s="489"/>
      <c r="E1179" s="318" t="str">
        <f>IF(G1179="","",VLOOKUP(G1179,'Danh mục CODE'!$D$2:$J$20064,7,0))</f>
        <v/>
      </c>
      <c r="F1179" s="28" t="str">
        <f>IF(E1179="","",VLOOKUP(E1179,'TONG HOP'!$E$8:$W$1883,19,0))</f>
        <v/>
      </c>
      <c r="G1179" s="315"/>
      <c r="H1179" s="226" t="str">
        <f>IF(E1179="","",VLOOKUP(G1179,'TONG HOP'!$C$8:$E$799,2,0))</f>
        <v/>
      </c>
      <c r="I1179" s="226" t="str">
        <f>IF(B1179="","",VLOOKUP(G1179,'TONG HOP'!$C$8:$F$799,4,0))</f>
        <v/>
      </c>
      <c r="J1179" s="63" t="str">
        <f t="shared" si="222"/>
        <v/>
      </c>
      <c r="K1179" s="63" t="str">
        <f t="shared" si="223"/>
        <v/>
      </c>
      <c r="L1179" s="63">
        <f t="shared" si="217"/>
        <v>0</v>
      </c>
      <c r="M1179" s="392" t="str">
        <f>IF(Y1179="","",VLOOKUP(G1179,'Danh mục CODE'!$D$2:$I$1880,4,0))</f>
        <v/>
      </c>
      <c r="N1179" s="484"/>
      <c r="O1179" s="392" t="str">
        <f t="shared" si="218"/>
        <v/>
      </c>
      <c r="P1179" s="392" t="str">
        <f>IF(Y1179="","",VLOOKUP(G1179,'Danh mục CODE'!$D$2:$I$1880,5,0))</f>
        <v/>
      </c>
      <c r="Q1179" s="392"/>
      <c r="R1179" s="392" t="str">
        <f t="shared" si="219"/>
        <v/>
      </c>
      <c r="S1179" s="394" t="e">
        <f t="shared" si="220"/>
        <v>#VALUE!</v>
      </c>
      <c r="T1179" s="394" t="str">
        <f t="shared" si="224"/>
        <v/>
      </c>
      <c r="U1179" s="394" t="str">
        <f t="shared" si="225"/>
        <v/>
      </c>
      <c r="V1179" s="424" t="str">
        <f t="shared" si="221"/>
        <v/>
      </c>
      <c r="W1179" s="21"/>
      <c r="X1179" s="515"/>
      <c r="Y1179" s="515"/>
      <c r="Z1179" s="513"/>
      <c r="AA1179" s="514"/>
    </row>
    <row r="1180" spans="1:27">
      <c r="A1180" s="50">
        <f t="shared" si="226"/>
        <v>1175</v>
      </c>
      <c r="B1180" s="580"/>
      <c r="C1180" s="23" t="s">
        <v>742</v>
      </c>
      <c r="D1180" s="489"/>
      <c r="E1180" s="318" t="str">
        <f>IF(G1180="","",VLOOKUP(G1180,'Danh mục CODE'!$D$2:$J$20064,7,0))</f>
        <v/>
      </c>
      <c r="F1180" s="28" t="str">
        <f>IF(E1180="","",VLOOKUP(E1180,'TONG HOP'!$E$8:$W$1883,19,0))</f>
        <v/>
      </c>
      <c r="G1180" s="315"/>
      <c r="H1180" s="226" t="str">
        <f>IF(E1180="","",VLOOKUP(G1180,'TONG HOP'!$C$8:$E$799,2,0))</f>
        <v/>
      </c>
      <c r="I1180" s="226" t="str">
        <f>IF(B1180="","",VLOOKUP(G1180,'TONG HOP'!$C$8:$F$799,4,0))</f>
        <v/>
      </c>
      <c r="J1180" s="63" t="str">
        <f t="shared" si="222"/>
        <v/>
      </c>
      <c r="K1180" s="63" t="str">
        <f t="shared" si="223"/>
        <v/>
      </c>
      <c r="L1180" s="63">
        <f t="shared" si="217"/>
        <v>0</v>
      </c>
      <c r="M1180" s="392" t="str">
        <f>IF(Y1180="","",VLOOKUP(G1180,'Danh mục CODE'!$D$2:$I$1880,4,0))</f>
        <v/>
      </c>
      <c r="N1180" s="484"/>
      <c r="O1180" s="392" t="str">
        <f t="shared" si="218"/>
        <v/>
      </c>
      <c r="P1180" s="392" t="str">
        <f>IF(Y1180="","",VLOOKUP(G1180,'Danh mục CODE'!$D$2:$I$1880,5,0))</f>
        <v/>
      </c>
      <c r="Q1180" s="392"/>
      <c r="R1180" s="392" t="str">
        <f t="shared" si="219"/>
        <v/>
      </c>
      <c r="S1180" s="394" t="e">
        <f t="shared" si="220"/>
        <v>#VALUE!</v>
      </c>
      <c r="T1180" s="394" t="str">
        <f t="shared" si="224"/>
        <v/>
      </c>
      <c r="U1180" s="394" t="str">
        <f t="shared" si="225"/>
        <v/>
      </c>
      <c r="V1180" s="424" t="str">
        <f t="shared" si="221"/>
        <v/>
      </c>
      <c r="W1180" s="21"/>
      <c r="X1180" s="515"/>
      <c r="Y1180" s="515"/>
      <c r="Z1180" s="513"/>
      <c r="AA1180" s="514"/>
    </row>
    <row r="1181" spans="1:27">
      <c r="A1181" s="50">
        <f t="shared" si="226"/>
        <v>1176</v>
      </c>
      <c r="B1181" s="580"/>
      <c r="C1181" s="23" t="s">
        <v>742</v>
      </c>
      <c r="D1181" s="489"/>
      <c r="E1181" s="318" t="str">
        <f>IF(G1181="","",VLOOKUP(G1181,'Danh mục CODE'!$D$2:$J$20064,7,0))</f>
        <v/>
      </c>
      <c r="F1181" s="28" t="str">
        <f>IF(E1181="","",VLOOKUP(E1181,'TONG HOP'!$E$8:$W$1883,19,0))</f>
        <v/>
      </c>
      <c r="G1181" s="315"/>
      <c r="H1181" s="226" t="str">
        <f>IF(E1181="","",VLOOKUP(G1181,'TONG HOP'!$C$8:$E$799,2,0))</f>
        <v/>
      </c>
      <c r="I1181" s="226" t="str">
        <f>IF(B1181="","",VLOOKUP(G1181,'TONG HOP'!$C$8:$F$799,4,0))</f>
        <v/>
      </c>
      <c r="J1181" s="63" t="str">
        <f t="shared" si="222"/>
        <v/>
      </c>
      <c r="K1181" s="63" t="str">
        <f t="shared" si="223"/>
        <v/>
      </c>
      <c r="L1181" s="63">
        <f t="shared" si="217"/>
        <v>0</v>
      </c>
      <c r="M1181" s="392" t="str">
        <f>IF(Y1181="","",VLOOKUP(G1181,'Danh mục CODE'!$D$2:$I$1880,4,0))</f>
        <v/>
      </c>
      <c r="N1181" s="484"/>
      <c r="O1181" s="392" t="str">
        <f t="shared" si="218"/>
        <v/>
      </c>
      <c r="P1181" s="392" t="str">
        <f>IF(Y1181="","",VLOOKUP(G1181,'Danh mục CODE'!$D$2:$I$1880,5,0))</f>
        <v/>
      </c>
      <c r="Q1181" s="392"/>
      <c r="R1181" s="392" t="str">
        <f t="shared" si="219"/>
        <v/>
      </c>
      <c r="S1181" s="394" t="e">
        <f t="shared" si="220"/>
        <v>#VALUE!</v>
      </c>
      <c r="T1181" s="394" t="str">
        <f t="shared" si="224"/>
        <v/>
      </c>
      <c r="U1181" s="394" t="str">
        <f t="shared" si="225"/>
        <v/>
      </c>
      <c r="V1181" s="424" t="str">
        <f t="shared" si="221"/>
        <v/>
      </c>
      <c r="W1181" s="21"/>
      <c r="X1181" s="515"/>
      <c r="Y1181" s="515"/>
      <c r="Z1181" s="513"/>
      <c r="AA1181" s="514"/>
    </row>
    <row r="1182" spans="1:27">
      <c r="A1182" s="50">
        <f t="shared" si="226"/>
        <v>1177</v>
      </c>
      <c r="B1182" s="580"/>
      <c r="C1182" s="23" t="s">
        <v>742</v>
      </c>
      <c r="D1182" s="489"/>
      <c r="E1182" s="318" t="str">
        <f>IF(G1182="","",VLOOKUP(G1182,'Danh mục CODE'!$D$2:$J$20064,7,0))</f>
        <v/>
      </c>
      <c r="F1182" s="28" t="str">
        <f>IF(E1182="","",VLOOKUP(E1182,'TONG HOP'!$E$8:$W$1883,19,0))</f>
        <v/>
      </c>
      <c r="G1182" s="315"/>
      <c r="H1182" s="226" t="str">
        <f>IF(E1182="","",VLOOKUP(G1182,'TONG HOP'!$C$8:$E$799,2,0))</f>
        <v/>
      </c>
      <c r="I1182" s="226" t="str">
        <f>IF(B1182="","",VLOOKUP(G1182,'TONG HOP'!$C$8:$F$799,4,0))</f>
        <v/>
      </c>
      <c r="J1182" s="63" t="str">
        <f t="shared" si="222"/>
        <v/>
      </c>
      <c r="K1182" s="63" t="str">
        <f t="shared" si="223"/>
        <v/>
      </c>
      <c r="L1182" s="63">
        <f t="shared" si="217"/>
        <v>0</v>
      </c>
      <c r="M1182" s="392" t="str">
        <f>IF(Y1182="","",VLOOKUP(G1182,'Danh mục CODE'!$D$2:$I$1880,4,0))</f>
        <v/>
      </c>
      <c r="N1182" s="484"/>
      <c r="O1182" s="392" t="str">
        <f t="shared" si="218"/>
        <v/>
      </c>
      <c r="P1182" s="392" t="str">
        <f>IF(Y1182="","",VLOOKUP(G1182,'Danh mục CODE'!$D$2:$I$1880,5,0))</f>
        <v/>
      </c>
      <c r="Q1182" s="392"/>
      <c r="R1182" s="392" t="str">
        <f t="shared" si="219"/>
        <v/>
      </c>
      <c r="S1182" s="394" t="e">
        <f t="shared" si="220"/>
        <v>#VALUE!</v>
      </c>
      <c r="T1182" s="394" t="str">
        <f t="shared" si="224"/>
        <v/>
      </c>
      <c r="U1182" s="394" t="str">
        <f t="shared" si="225"/>
        <v/>
      </c>
      <c r="V1182" s="424" t="str">
        <f t="shared" si="221"/>
        <v/>
      </c>
      <c r="W1182" s="21"/>
      <c r="X1182" s="515"/>
      <c r="Y1182" s="515"/>
      <c r="Z1182" s="513"/>
      <c r="AA1182" s="514"/>
    </row>
    <row r="1183" spans="1:27">
      <c r="A1183" s="50">
        <f t="shared" si="226"/>
        <v>1178</v>
      </c>
      <c r="B1183" s="580"/>
      <c r="C1183" s="23" t="s">
        <v>742</v>
      </c>
      <c r="D1183" s="489"/>
      <c r="E1183" s="318" t="str">
        <f>IF(G1183="","",VLOOKUP(G1183,'Danh mục CODE'!$D$2:$J$20064,7,0))</f>
        <v/>
      </c>
      <c r="F1183" s="28" t="str">
        <f>IF(E1183="","",VLOOKUP(E1183,'TONG HOP'!$E$8:$W$1883,19,0))</f>
        <v/>
      </c>
      <c r="G1183" s="315"/>
      <c r="H1183" s="226" t="str">
        <f>IF(E1183="","",VLOOKUP(G1183,'TONG HOP'!$C$8:$E$799,2,0))</f>
        <v/>
      </c>
      <c r="I1183" s="226" t="str">
        <f>IF(B1183="","",VLOOKUP(G1183,'TONG HOP'!$C$8:$F$799,4,0))</f>
        <v/>
      </c>
      <c r="J1183" s="63" t="str">
        <f t="shared" si="222"/>
        <v/>
      </c>
      <c r="K1183" s="63" t="str">
        <f t="shared" si="223"/>
        <v/>
      </c>
      <c r="L1183" s="63">
        <f t="shared" si="217"/>
        <v>0</v>
      </c>
      <c r="M1183" s="392" t="str">
        <f>IF(Y1183="","",VLOOKUP(G1183,'Danh mục CODE'!$D$2:$I$1880,4,0))</f>
        <v/>
      </c>
      <c r="N1183" s="484"/>
      <c r="O1183" s="392" t="str">
        <f t="shared" si="218"/>
        <v/>
      </c>
      <c r="P1183" s="392" t="str">
        <f>IF(Y1183="","",VLOOKUP(G1183,'Danh mục CODE'!$D$2:$I$1880,5,0))</f>
        <v/>
      </c>
      <c r="Q1183" s="392"/>
      <c r="R1183" s="392" t="str">
        <f t="shared" si="219"/>
        <v/>
      </c>
      <c r="S1183" s="394" t="e">
        <f t="shared" si="220"/>
        <v>#VALUE!</v>
      </c>
      <c r="T1183" s="394" t="str">
        <f t="shared" si="224"/>
        <v/>
      </c>
      <c r="U1183" s="394" t="str">
        <f t="shared" si="225"/>
        <v/>
      </c>
      <c r="V1183" s="424" t="str">
        <f t="shared" si="221"/>
        <v/>
      </c>
      <c r="W1183" s="21"/>
      <c r="X1183" s="515"/>
      <c r="Y1183" s="515"/>
      <c r="Z1183" s="513"/>
      <c r="AA1183" s="514"/>
    </row>
    <row r="1184" spans="1:27">
      <c r="A1184" s="50">
        <f t="shared" si="226"/>
        <v>1179</v>
      </c>
      <c r="B1184" s="580"/>
      <c r="C1184" s="23" t="s">
        <v>742</v>
      </c>
      <c r="D1184" s="489"/>
      <c r="E1184" s="318" t="str">
        <f>IF(G1184="","",VLOOKUP(G1184,'Danh mục CODE'!$D$2:$J$20064,7,0))</f>
        <v/>
      </c>
      <c r="F1184" s="28" t="str">
        <f>IF(E1184="","",VLOOKUP(E1184,'TONG HOP'!$E$8:$W$1883,19,0))</f>
        <v/>
      </c>
      <c r="G1184" s="315"/>
      <c r="H1184" s="226" t="str">
        <f>IF(E1184="","",VLOOKUP(G1184,'TONG HOP'!$C$8:$E$799,2,0))</f>
        <v/>
      </c>
      <c r="I1184" s="226" t="str">
        <f>IF(B1184="","",VLOOKUP(G1184,'TONG HOP'!$C$8:$F$799,4,0))</f>
        <v/>
      </c>
      <c r="J1184" s="63" t="str">
        <f t="shared" si="222"/>
        <v/>
      </c>
      <c r="K1184" s="63" t="str">
        <f t="shared" si="223"/>
        <v/>
      </c>
      <c r="L1184" s="63">
        <f t="shared" si="217"/>
        <v>0</v>
      </c>
      <c r="M1184" s="392" t="str">
        <f>IF(Y1184="","",VLOOKUP(G1184,'Danh mục CODE'!$D$2:$I$1880,4,0))</f>
        <v/>
      </c>
      <c r="N1184" s="484"/>
      <c r="O1184" s="392" t="str">
        <f t="shared" si="218"/>
        <v/>
      </c>
      <c r="P1184" s="392" t="str">
        <f>IF(Y1184="","",VLOOKUP(G1184,'Danh mục CODE'!$D$2:$I$1880,5,0))</f>
        <v/>
      </c>
      <c r="Q1184" s="392"/>
      <c r="R1184" s="392" t="str">
        <f t="shared" si="219"/>
        <v/>
      </c>
      <c r="S1184" s="394" t="e">
        <f t="shared" si="220"/>
        <v>#VALUE!</v>
      </c>
      <c r="T1184" s="394" t="str">
        <f t="shared" si="224"/>
        <v/>
      </c>
      <c r="U1184" s="394" t="str">
        <f t="shared" si="225"/>
        <v/>
      </c>
      <c r="V1184" s="424" t="str">
        <f t="shared" si="221"/>
        <v/>
      </c>
      <c r="W1184" s="21"/>
      <c r="X1184" s="515"/>
      <c r="Y1184" s="515"/>
      <c r="Z1184" s="513"/>
      <c r="AA1184" s="514"/>
    </row>
    <row r="1185" spans="1:27">
      <c r="A1185" s="50">
        <f t="shared" si="226"/>
        <v>1180</v>
      </c>
      <c r="B1185" s="580"/>
      <c r="C1185" s="23" t="s">
        <v>742</v>
      </c>
      <c r="D1185" s="489"/>
      <c r="E1185" s="318" t="str">
        <f>IF(G1185="","",VLOOKUP(G1185,'Danh mục CODE'!$D$2:$J$20064,7,0))</f>
        <v/>
      </c>
      <c r="F1185" s="28" t="str">
        <f>IF(E1185="","",VLOOKUP(E1185,'TONG HOP'!$E$8:$W$1883,19,0))</f>
        <v/>
      </c>
      <c r="G1185" s="315"/>
      <c r="H1185" s="226" t="str">
        <f>IF(E1185="","",VLOOKUP(G1185,'TONG HOP'!$C$8:$E$799,2,0))</f>
        <v/>
      </c>
      <c r="I1185" s="226" t="str">
        <f>IF(B1185="","",VLOOKUP(G1185,'TONG HOP'!$C$8:$F$799,4,0))</f>
        <v/>
      </c>
      <c r="J1185" s="63" t="str">
        <f t="shared" si="222"/>
        <v/>
      </c>
      <c r="K1185" s="63" t="str">
        <f t="shared" si="223"/>
        <v/>
      </c>
      <c r="L1185" s="63">
        <f t="shared" si="217"/>
        <v>0</v>
      </c>
      <c r="M1185" s="392" t="str">
        <f>IF(Y1185="","",VLOOKUP(G1185,'Danh mục CODE'!$D$2:$I$1880,4,0))</f>
        <v/>
      </c>
      <c r="N1185" s="484"/>
      <c r="O1185" s="392" t="str">
        <f t="shared" si="218"/>
        <v/>
      </c>
      <c r="P1185" s="392" t="str">
        <f>IF(Y1185="","",VLOOKUP(G1185,'Danh mục CODE'!$D$2:$I$1880,5,0))</f>
        <v/>
      </c>
      <c r="Q1185" s="392"/>
      <c r="R1185" s="392" t="str">
        <f t="shared" si="219"/>
        <v/>
      </c>
      <c r="S1185" s="394" t="e">
        <f t="shared" si="220"/>
        <v>#VALUE!</v>
      </c>
      <c r="T1185" s="394" t="str">
        <f t="shared" si="224"/>
        <v/>
      </c>
      <c r="U1185" s="394" t="str">
        <f t="shared" si="225"/>
        <v/>
      </c>
      <c r="V1185" s="424" t="str">
        <f t="shared" si="221"/>
        <v/>
      </c>
      <c r="W1185" s="21"/>
      <c r="X1185" s="515"/>
      <c r="Y1185" s="515"/>
      <c r="Z1185" s="513"/>
      <c r="AA1185" s="514"/>
    </row>
    <row r="1186" spans="1:27">
      <c r="A1186" s="50">
        <f t="shared" si="226"/>
        <v>1181</v>
      </c>
      <c r="B1186" s="580"/>
      <c r="C1186" s="23" t="s">
        <v>742</v>
      </c>
      <c r="D1186" s="489"/>
      <c r="E1186" s="318" t="str">
        <f>IF(G1186="","",VLOOKUP(G1186,'Danh mục CODE'!$D$2:$J$20064,7,0))</f>
        <v/>
      </c>
      <c r="F1186" s="28" t="str">
        <f>IF(E1186="","",VLOOKUP(E1186,'TONG HOP'!$E$8:$W$1883,19,0))</f>
        <v/>
      </c>
      <c r="G1186" s="315"/>
      <c r="H1186" s="226" t="str">
        <f>IF(E1186="","",VLOOKUP(G1186,'TONG HOP'!$C$8:$E$799,2,0))</f>
        <v/>
      </c>
      <c r="I1186" s="226" t="str">
        <f>IF(B1186="","",VLOOKUP(G1186,'TONG HOP'!$C$8:$F$799,4,0))</f>
        <v/>
      </c>
      <c r="J1186" s="63" t="str">
        <f t="shared" si="222"/>
        <v/>
      </c>
      <c r="K1186" s="63" t="str">
        <f t="shared" si="223"/>
        <v/>
      </c>
      <c r="L1186" s="63">
        <f t="shared" si="217"/>
        <v>0</v>
      </c>
      <c r="M1186" s="392" t="str">
        <f>IF(Y1186="","",VLOOKUP(G1186,'Danh mục CODE'!$D$2:$I$1880,4,0))</f>
        <v/>
      </c>
      <c r="N1186" s="484"/>
      <c r="O1186" s="392" t="str">
        <f t="shared" si="218"/>
        <v/>
      </c>
      <c r="P1186" s="392" t="str">
        <f>IF(Y1186="","",VLOOKUP(G1186,'Danh mục CODE'!$D$2:$I$1880,5,0))</f>
        <v/>
      </c>
      <c r="Q1186" s="392"/>
      <c r="R1186" s="392" t="str">
        <f t="shared" si="219"/>
        <v/>
      </c>
      <c r="S1186" s="394" t="e">
        <f t="shared" si="220"/>
        <v>#VALUE!</v>
      </c>
      <c r="T1186" s="394" t="str">
        <f t="shared" si="224"/>
        <v/>
      </c>
      <c r="U1186" s="394" t="str">
        <f t="shared" si="225"/>
        <v/>
      </c>
      <c r="V1186" s="424" t="str">
        <f t="shared" si="221"/>
        <v/>
      </c>
      <c r="W1186" s="21"/>
      <c r="X1186" s="515"/>
      <c r="Y1186" s="515"/>
      <c r="Z1186" s="513"/>
      <c r="AA1186" s="514"/>
    </row>
    <row r="1187" spans="1:27">
      <c r="A1187" s="50">
        <f t="shared" si="226"/>
        <v>1182</v>
      </c>
      <c r="B1187" s="580"/>
      <c r="C1187" s="23" t="s">
        <v>742</v>
      </c>
      <c r="D1187" s="489"/>
      <c r="E1187" s="318" t="str">
        <f>IF(G1187="","",VLOOKUP(G1187,'Danh mục CODE'!$D$2:$J$20064,7,0))</f>
        <v/>
      </c>
      <c r="F1187" s="28" t="str">
        <f>IF(E1187="","",VLOOKUP(E1187,'TONG HOP'!$E$8:$W$1883,19,0))</f>
        <v/>
      </c>
      <c r="G1187" s="315"/>
      <c r="H1187" s="226" t="str">
        <f>IF(E1187="","",VLOOKUP(G1187,'TONG HOP'!$C$8:$E$799,2,0))</f>
        <v/>
      </c>
      <c r="I1187" s="226" t="str">
        <f>IF(B1187="","",VLOOKUP(G1187,'TONG HOP'!$C$8:$F$799,4,0))</f>
        <v/>
      </c>
      <c r="J1187" s="63" t="str">
        <f t="shared" si="222"/>
        <v/>
      </c>
      <c r="K1187" s="63" t="str">
        <f t="shared" si="223"/>
        <v/>
      </c>
      <c r="L1187" s="63">
        <f t="shared" si="217"/>
        <v>0</v>
      </c>
      <c r="M1187" s="392" t="str">
        <f>IF(Y1187="","",VLOOKUP(G1187,'Danh mục CODE'!$D$2:$I$1880,4,0))</f>
        <v/>
      </c>
      <c r="N1187" s="484"/>
      <c r="O1187" s="392" t="str">
        <f t="shared" si="218"/>
        <v/>
      </c>
      <c r="P1187" s="392" t="str">
        <f>IF(Y1187="","",VLOOKUP(G1187,'Danh mục CODE'!$D$2:$I$1880,5,0))</f>
        <v/>
      </c>
      <c r="Q1187" s="392"/>
      <c r="R1187" s="392" t="str">
        <f t="shared" si="219"/>
        <v/>
      </c>
      <c r="S1187" s="394" t="e">
        <f t="shared" si="220"/>
        <v>#VALUE!</v>
      </c>
      <c r="T1187" s="394" t="str">
        <f t="shared" si="224"/>
        <v/>
      </c>
      <c r="U1187" s="394" t="str">
        <f t="shared" si="225"/>
        <v/>
      </c>
      <c r="V1187" s="424" t="str">
        <f t="shared" si="221"/>
        <v/>
      </c>
      <c r="W1187" s="21"/>
      <c r="X1187" s="515"/>
      <c r="Y1187" s="515"/>
      <c r="Z1187" s="513"/>
      <c r="AA1187" s="514"/>
    </row>
    <row r="1188" spans="1:27">
      <c r="A1188" s="50">
        <f t="shared" si="226"/>
        <v>1183</v>
      </c>
      <c r="B1188" s="580"/>
      <c r="C1188" s="23" t="s">
        <v>742</v>
      </c>
      <c r="D1188" s="489"/>
      <c r="E1188" s="318" t="str">
        <f>IF(G1188="","",VLOOKUP(G1188,'Danh mục CODE'!$D$2:$J$20064,7,0))</f>
        <v/>
      </c>
      <c r="F1188" s="28" t="str">
        <f>IF(E1188="","",VLOOKUP(E1188,'TONG HOP'!$E$8:$W$1883,19,0))</f>
        <v/>
      </c>
      <c r="G1188" s="315"/>
      <c r="H1188" s="226" t="str">
        <f>IF(E1188="","",VLOOKUP(G1188,'TONG HOP'!$C$8:$E$799,2,0))</f>
        <v/>
      </c>
      <c r="I1188" s="226" t="str">
        <f>IF(B1188="","",VLOOKUP(G1188,'TONG HOP'!$C$8:$F$799,4,0))</f>
        <v/>
      </c>
      <c r="J1188" s="63" t="str">
        <f t="shared" si="222"/>
        <v/>
      </c>
      <c r="K1188" s="63" t="str">
        <f t="shared" si="223"/>
        <v/>
      </c>
      <c r="L1188" s="63">
        <f t="shared" si="217"/>
        <v>0</v>
      </c>
      <c r="M1188" s="392" t="str">
        <f>IF(Y1188="","",VLOOKUP(G1188,'Danh mục CODE'!$D$2:$I$1880,4,0))</f>
        <v/>
      </c>
      <c r="N1188" s="484"/>
      <c r="O1188" s="392" t="str">
        <f t="shared" si="218"/>
        <v/>
      </c>
      <c r="P1188" s="392" t="str">
        <f>IF(Y1188="","",VLOOKUP(G1188,'Danh mục CODE'!$D$2:$I$1880,5,0))</f>
        <v/>
      </c>
      <c r="Q1188" s="392"/>
      <c r="R1188" s="392" t="str">
        <f t="shared" si="219"/>
        <v/>
      </c>
      <c r="S1188" s="394" t="e">
        <f t="shared" si="220"/>
        <v>#VALUE!</v>
      </c>
      <c r="T1188" s="394" t="str">
        <f t="shared" si="224"/>
        <v/>
      </c>
      <c r="U1188" s="394" t="str">
        <f t="shared" si="225"/>
        <v/>
      </c>
      <c r="V1188" s="424" t="str">
        <f t="shared" si="221"/>
        <v/>
      </c>
      <c r="W1188" s="21"/>
      <c r="X1188" s="515"/>
      <c r="Y1188" s="515"/>
      <c r="Z1188" s="513"/>
      <c r="AA1188" s="514"/>
    </row>
    <row r="1189" spans="1:27">
      <c r="A1189" s="50">
        <f t="shared" si="226"/>
        <v>1184</v>
      </c>
      <c r="B1189" s="580"/>
      <c r="C1189" s="23" t="s">
        <v>742</v>
      </c>
      <c r="D1189" s="489"/>
      <c r="E1189" s="318" t="str">
        <f>IF(G1189="","",VLOOKUP(G1189,'Danh mục CODE'!$D$2:$J$20064,7,0))</f>
        <v/>
      </c>
      <c r="F1189" s="28" t="str">
        <f>IF(E1189="","",VLOOKUP(E1189,'TONG HOP'!$E$8:$W$1883,19,0))</f>
        <v/>
      </c>
      <c r="G1189" s="315"/>
      <c r="H1189" s="226" t="str">
        <f>IF(E1189="","",VLOOKUP(G1189,'TONG HOP'!$C$8:$E$799,2,0))</f>
        <v/>
      </c>
      <c r="I1189" s="226" t="str">
        <f>IF(B1189="","",VLOOKUP(G1189,'TONG HOP'!$C$8:$F$799,4,0))</f>
        <v/>
      </c>
      <c r="J1189" s="63" t="str">
        <f t="shared" si="222"/>
        <v/>
      </c>
      <c r="K1189" s="63" t="str">
        <f t="shared" si="223"/>
        <v/>
      </c>
      <c r="L1189" s="63">
        <f t="shared" si="217"/>
        <v>0</v>
      </c>
      <c r="M1189" s="392" t="str">
        <f>IF(Y1189="","",VLOOKUP(G1189,'Danh mục CODE'!$D$2:$I$1880,4,0))</f>
        <v/>
      </c>
      <c r="N1189" s="484"/>
      <c r="O1189" s="392" t="str">
        <f t="shared" si="218"/>
        <v/>
      </c>
      <c r="P1189" s="392" t="str">
        <f>IF(Y1189="","",VLOOKUP(G1189,'Danh mục CODE'!$D$2:$I$1880,5,0))</f>
        <v/>
      </c>
      <c r="Q1189" s="392"/>
      <c r="R1189" s="392" t="str">
        <f t="shared" si="219"/>
        <v/>
      </c>
      <c r="S1189" s="394" t="e">
        <f t="shared" si="220"/>
        <v>#VALUE!</v>
      </c>
      <c r="T1189" s="394" t="str">
        <f t="shared" si="224"/>
        <v/>
      </c>
      <c r="U1189" s="394" t="str">
        <f t="shared" si="225"/>
        <v/>
      </c>
      <c r="V1189" s="424" t="str">
        <f t="shared" si="221"/>
        <v/>
      </c>
      <c r="W1189" s="21"/>
      <c r="X1189" s="515"/>
      <c r="Y1189" s="515"/>
      <c r="Z1189" s="513"/>
      <c r="AA1189" s="514"/>
    </row>
    <row r="1190" spans="1:27">
      <c r="A1190" s="50">
        <f t="shared" si="226"/>
        <v>1185</v>
      </c>
      <c r="B1190" s="580"/>
      <c r="C1190" s="23" t="s">
        <v>742</v>
      </c>
      <c r="D1190" s="489"/>
      <c r="E1190" s="318" t="str">
        <f>IF(G1190="","",VLOOKUP(G1190,'Danh mục CODE'!$D$2:$J$20064,7,0))</f>
        <v/>
      </c>
      <c r="F1190" s="28" t="str">
        <f>IF(E1190="","",VLOOKUP(E1190,'TONG HOP'!$E$8:$W$1883,19,0))</f>
        <v/>
      </c>
      <c r="G1190" s="315"/>
      <c r="H1190" s="226" t="str">
        <f>IF(E1190="","",VLOOKUP(G1190,'TONG HOP'!$C$8:$E$799,2,0))</f>
        <v/>
      </c>
      <c r="I1190" s="226" t="str">
        <f>IF(B1190="","",VLOOKUP(G1190,'TONG HOP'!$C$8:$F$799,4,0))</f>
        <v/>
      </c>
      <c r="J1190" s="63" t="str">
        <f t="shared" si="222"/>
        <v/>
      </c>
      <c r="K1190" s="63" t="str">
        <f t="shared" si="223"/>
        <v/>
      </c>
      <c r="L1190" s="63">
        <f t="shared" si="217"/>
        <v>0</v>
      </c>
      <c r="M1190" s="392" t="str">
        <f>IF(Y1190="","",VLOOKUP(G1190,'Danh mục CODE'!$D$2:$I$1880,4,0))</f>
        <v/>
      </c>
      <c r="N1190" s="484"/>
      <c r="O1190" s="392" t="str">
        <f t="shared" si="218"/>
        <v/>
      </c>
      <c r="P1190" s="392" t="str">
        <f>IF(Y1190="","",VLOOKUP(G1190,'Danh mục CODE'!$D$2:$I$1880,5,0))</f>
        <v/>
      </c>
      <c r="Q1190" s="392"/>
      <c r="R1190" s="392" t="str">
        <f t="shared" si="219"/>
        <v/>
      </c>
      <c r="S1190" s="394" t="e">
        <f t="shared" si="220"/>
        <v>#VALUE!</v>
      </c>
      <c r="T1190" s="394" t="str">
        <f t="shared" si="224"/>
        <v/>
      </c>
      <c r="U1190" s="394" t="str">
        <f t="shared" si="225"/>
        <v/>
      </c>
      <c r="V1190" s="424" t="str">
        <f t="shared" si="221"/>
        <v/>
      </c>
      <c r="W1190" s="21"/>
      <c r="X1190" s="515"/>
      <c r="Y1190" s="515"/>
      <c r="Z1190" s="513"/>
      <c r="AA1190" s="514"/>
    </row>
    <row r="1191" spans="1:27">
      <c r="A1191" s="50">
        <f t="shared" si="226"/>
        <v>1186</v>
      </c>
      <c r="B1191" s="580"/>
      <c r="C1191" s="23" t="s">
        <v>742</v>
      </c>
      <c r="D1191" s="489"/>
      <c r="E1191" s="318" t="str">
        <f>IF(G1191="","",VLOOKUP(G1191,'Danh mục CODE'!$D$2:$J$20064,7,0))</f>
        <v/>
      </c>
      <c r="F1191" s="28" t="str">
        <f>IF(E1191="","",VLOOKUP(E1191,'TONG HOP'!$E$8:$W$1883,19,0))</f>
        <v/>
      </c>
      <c r="G1191" s="315"/>
      <c r="H1191" s="226" t="str">
        <f>IF(E1191="","",VLOOKUP(G1191,'TONG HOP'!$C$8:$E$799,2,0))</f>
        <v/>
      </c>
      <c r="I1191" s="226" t="str">
        <f>IF(B1191="","",VLOOKUP(G1191,'TONG HOP'!$C$8:$F$799,4,0))</f>
        <v/>
      </c>
      <c r="J1191" s="63" t="str">
        <f t="shared" si="222"/>
        <v/>
      </c>
      <c r="K1191" s="63" t="str">
        <f t="shared" si="223"/>
        <v/>
      </c>
      <c r="L1191" s="63">
        <f t="shared" si="217"/>
        <v>0</v>
      </c>
      <c r="M1191" s="392" t="str">
        <f>IF(Y1191="","",VLOOKUP(G1191,'Danh mục CODE'!$D$2:$I$1880,4,0))</f>
        <v/>
      </c>
      <c r="N1191" s="484"/>
      <c r="O1191" s="392" t="str">
        <f t="shared" si="218"/>
        <v/>
      </c>
      <c r="P1191" s="392" t="str">
        <f>IF(Y1191="","",VLOOKUP(G1191,'Danh mục CODE'!$D$2:$I$1880,5,0))</f>
        <v/>
      </c>
      <c r="Q1191" s="392"/>
      <c r="R1191" s="392" t="str">
        <f t="shared" si="219"/>
        <v/>
      </c>
      <c r="S1191" s="394" t="e">
        <f t="shared" si="220"/>
        <v>#VALUE!</v>
      </c>
      <c r="T1191" s="394" t="str">
        <f t="shared" si="224"/>
        <v/>
      </c>
      <c r="U1191" s="394" t="str">
        <f t="shared" si="225"/>
        <v/>
      </c>
      <c r="V1191" s="424" t="str">
        <f t="shared" si="221"/>
        <v/>
      </c>
      <c r="W1191" s="21"/>
      <c r="X1191" s="515"/>
      <c r="Y1191" s="515"/>
      <c r="Z1191" s="513"/>
      <c r="AA1191" s="514"/>
    </row>
    <row r="1192" spans="1:27">
      <c r="A1192" s="50">
        <f t="shared" si="226"/>
        <v>1187</v>
      </c>
      <c r="B1192" s="580"/>
      <c r="C1192" s="23" t="s">
        <v>742</v>
      </c>
      <c r="D1192" s="489"/>
      <c r="E1192" s="318" t="str">
        <f>IF(G1192="","",VLOOKUP(G1192,'Danh mục CODE'!$D$2:$J$20064,7,0))</f>
        <v/>
      </c>
      <c r="F1192" s="28" t="str">
        <f>IF(E1192="","",VLOOKUP(E1192,'TONG HOP'!$E$8:$W$1883,19,0))</f>
        <v/>
      </c>
      <c r="G1192" s="315"/>
      <c r="H1192" s="226" t="str">
        <f>IF(E1192="","",VLOOKUP(G1192,'TONG HOP'!$C$8:$E$799,2,0))</f>
        <v/>
      </c>
      <c r="I1192" s="226" t="str">
        <f>IF(B1192="","",VLOOKUP(G1192,'TONG HOP'!$C$8:$F$799,4,0))</f>
        <v/>
      </c>
      <c r="J1192" s="63" t="str">
        <f t="shared" si="222"/>
        <v/>
      </c>
      <c r="K1192" s="63" t="str">
        <f t="shared" si="223"/>
        <v/>
      </c>
      <c r="L1192" s="63">
        <f t="shared" si="217"/>
        <v>0</v>
      </c>
      <c r="M1192" s="392" t="str">
        <f>IF(Y1192="","",VLOOKUP(G1192,'Danh mục CODE'!$D$2:$I$1880,4,0))</f>
        <v/>
      </c>
      <c r="N1192" s="484"/>
      <c r="O1192" s="392" t="str">
        <f t="shared" si="218"/>
        <v/>
      </c>
      <c r="P1192" s="392" t="str">
        <f>IF(Y1192="","",VLOOKUP(G1192,'Danh mục CODE'!$D$2:$I$1880,5,0))</f>
        <v/>
      </c>
      <c r="Q1192" s="392"/>
      <c r="R1192" s="392" t="str">
        <f t="shared" si="219"/>
        <v/>
      </c>
      <c r="S1192" s="394" t="e">
        <f t="shared" si="220"/>
        <v>#VALUE!</v>
      </c>
      <c r="T1192" s="394" t="str">
        <f t="shared" si="224"/>
        <v/>
      </c>
      <c r="U1192" s="394" t="str">
        <f t="shared" si="225"/>
        <v/>
      </c>
      <c r="V1192" s="424" t="str">
        <f t="shared" si="221"/>
        <v/>
      </c>
      <c r="W1192" s="21"/>
      <c r="X1192" s="515"/>
      <c r="Y1192" s="515"/>
      <c r="Z1192" s="513"/>
      <c r="AA1192" s="514"/>
    </row>
    <row r="1193" spans="1:27">
      <c r="A1193" s="50">
        <f t="shared" si="226"/>
        <v>1188</v>
      </c>
      <c r="B1193" s="580"/>
      <c r="C1193" s="23" t="s">
        <v>742</v>
      </c>
      <c r="D1193" s="489"/>
      <c r="E1193" s="318" t="str">
        <f>IF(G1193="","",VLOOKUP(G1193,'Danh mục CODE'!$D$2:$J$20064,7,0))</f>
        <v/>
      </c>
      <c r="F1193" s="28" t="str">
        <f>IF(E1193="","",VLOOKUP(E1193,'TONG HOP'!$E$8:$W$1883,19,0))</f>
        <v/>
      </c>
      <c r="G1193" s="315"/>
      <c r="H1193" s="226" t="str">
        <f>IF(E1193="","",VLOOKUP(G1193,'TONG HOP'!$C$8:$E$799,2,0))</f>
        <v/>
      </c>
      <c r="I1193" s="226" t="str">
        <f>IF(B1193="","",VLOOKUP(G1193,'TONG HOP'!$C$8:$F$799,4,0))</f>
        <v/>
      </c>
      <c r="J1193" s="63" t="str">
        <f t="shared" si="222"/>
        <v/>
      </c>
      <c r="K1193" s="63" t="str">
        <f t="shared" si="223"/>
        <v/>
      </c>
      <c r="L1193" s="63">
        <f t="shared" si="217"/>
        <v>0</v>
      </c>
      <c r="M1193" s="392" t="str">
        <f>IF(Y1193="","",VLOOKUP(G1193,'Danh mục CODE'!$D$2:$I$1880,4,0))</f>
        <v/>
      </c>
      <c r="N1193" s="484"/>
      <c r="O1193" s="392" t="str">
        <f t="shared" si="218"/>
        <v/>
      </c>
      <c r="P1193" s="392" t="str">
        <f>IF(Y1193="","",VLOOKUP(G1193,'Danh mục CODE'!$D$2:$I$1880,5,0))</f>
        <v/>
      </c>
      <c r="Q1193" s="392"/>
      <c r="R1193" s="392" t="str">
        <f t="shared" si="219"/>
        <v/>
      </c>
      <c r="S1193" s="394" t="e">
        <f t="shared" si="220"/>
        <v>#VALUE!</v>
      </c>
      <c r="T1193" s="394" t="str">
        <f t="shared" si="224"/>
        <v/>
      </c>
      <c r="U1193" s="394" t="str">
        <f t="shared" si="225"/>
        <v/>
      </c>
      <c r="V1193" s="424" t="str">
        <f t="shared" si="221"/>
        <v/>
      </c>
      <c r="W1193" s="21"/>
      <c r="X1193" s="515"/>
      <c r="Y1193" s="515"/>
      <c r="Z1193" s="513"/>
      <c r="AA1193" s="514"/>
    </row>
    <row r="1194" spans="1:27">
      <c r="A1194" s="50">
        <f t="shared" si="226"/>
        <v>1189</v>
      </c>
      <c r="B1194" s="580"/>
      <c r="C1194" s="23" t="s">
        <v>742</v>
      </c>
      <c r="D1194" s="489"/>
      <c r="E1194" s="318" t="str">
        <f>IF(G1194="","",VLOOKUP(G1194,'Danh mục CODE'!$D$2:$J$20064,7,0))</f>
        <v/>
      </c>
      <c r="F1194" s="28" t="str">
        <f>IF(E1194="","",VLOOKUP(E1194,'TONG HOP'!$E$8:$W$1883,19,0))</f>
        <v/>
      </c>
      <c r="G1194" s="315"/>
      <c r="H1194" s="226" t="str">
        <f>IF(E1194="","",VLOOKUP(G1194,'TONG HOP'!$C$8:$E$799,2,0))</f>
        <v/>
      </c>
      <c r="I1194" s="226" t="str">
        <f>IF(B1194="","",VLOOKUP(G1194,'TONG HOP'!$C$8:$F$799,4,0))</f>
        <v/>
      </c>
      <c r="J1194" s="63" t="str">
        <f t="shared" si="222"/>
        <v/>
      </c>
      <c r="K1194" s="63" t="str">
        <f t="shared" si="223"/>
        <v/>
      </c>
      <c r="L1194" s="63">
        <f t="shared" si="217"/>
        <v>0</v>
      </c>
      <c r="M1194" s="392" t="str">
        <f>IF(Y1194="","",VLOOKUP(G1194,'Danh mục CODE'!$D$2:$I$1880,4,0))</f>
        <v/>
      </c>
      <c r="N1194" s="484"/>
      <c r="O1194" s="392" t="str">
        <f t="shared" si="218"/>
        <v/>
      </c>
      <c r="P1194" s="392" t="str">
        <f>IF(Y1194="","",VLOOKUP(G1194,'Danh mục CODE'!$D$2:$I$1880,5,0))</f>
        <v/>
      </c>
      <c r="Q1194" s="392"/>
      <c r="R1194" s="392" t="str">
        <f t="shared" si="219"/>
        <v/>
      </c>
      <c r="S1194" s="394" t="e">
        <f t="shared" si="220"/>
        <v>#VALUE!</v>
      </c>
      <c r="T1194" s="394" t="str">
        <f t="shared" si="224"/>
        <v/>
      </c>
      <c r="U1194" s="394" t="str">
        <f t="shared" si="225"/>
        <v/>
      </c>
      <c r="V1194" s="424" t="str">
        <f t="shared" si="221"/>
        <v/>
      </c>
      <c r="W1194" s="21"/>
      <c r="X1194" s="515"/>
      <c r="Y1194" s="515"/>
      <c r="Z1194" s="513"/>
      <c r="AA1194" s="514"/>
    </row>
    <row r="1195" spans="1:27">
      <c r="A1195" s="50">
        <f t="shared" si="226"/>
        <v>1190</v>
      </c>
      <c r="B1195" s="580"/>
      <c r="C1195" s="23" t="s">
        <v>742</v>
      </c>
      <c r="D1195" s="489"/>
      <c r="E1195" s="318" t="str">
        <f>IF(G1195="","",VLOOKUP(G1195,'Danh mục CODE'!$D$2:$J$20064,7,0))</f>
        <v/>
      </c>
      <c r="F1195" s="28" t="str">
        <f>IF(E1195="","",VLOOKUP(E1195,'TONG HOP'!$E$8:$W$1883,19,0))</f>
        <v/>
      </c>
      <c r="G1195" s="315"/>
      <c r="H1195" s="226" t="str">
        <f>IF(E1195="","",VLOOKUP(G1195,'TONG HOP'!$C$8:$E$799,2,0))</f>
        <v/>
      </c>
      <c r="I1195" s="226" t="str">
        <f>IF(B1195="","",VLOOKUP(G1195,'TONG HOP'!$C$8:$F$799,4,0))</f>
        <v/>
      </c>
      <c r="J1195" s="63" t="str">
        <f t="shared" si="222"/>
        <v/>
      </c>
      <c r="K1195" s="63" t="str">
        <f t="shared" si="223"/>
        <v/>
      </c>
      <c r="L1195" s="63">
        <f t="shared" si="217"/>
        <v>0</v>
      </c>
      <c r="M1195" s="392" t="str">
        <f>IF(Y1195="","",VLOOKUP(G1195,'Danh mục CODE'!$D$2:$I$1880,4,0))</f>
        <v/>
      </c>
      <c r="N1195" s="484"/>
      <c r="O1195" s="392" t="str">
        <f t="shared" si="218"/>
        <v/>
      </c>
      <c r="P1195" s="392" t="str">
        <f>IF(Y1195="","",VLOOKUP(G1195,'Danh mục CODE'!$D$2:$I$1880,5,0))</f>
        <v/>
      </c>
      <c r="Q1195" s="392"/>
      <c r="R1195" s="392" t="str">
        <f t="shared" si="219"/>
        <v/>
      </c>
      <c r="S1195" s="394" t="e">
        <f t="shared" si="220"/>
        <v>#VALUE!</v>
      </c>
      <c r="T1195" s="394" t="str">
        <f t="shared" si="224"/>
        <v/>
      </c>
      <c r="U1195" s="394" t="str">
        <f t="shared" si="225"/>
        <v/>
      </c>
      <c r="V1195" s="424" t="str">
        <f t="shared" si="221"/>
        <v/>
      </c>
      <c r="W1195" s="21"/>
      <c r="X1195" s="515"/>
      <c r="Y1195" s="515"/>
      <c r="Z1195" s="513"/>
      <c r="AA1195" s="514"/>
    </row>
    <row r="1196" spans="1:27">
      <c r="A1196" s="50">
        <f t="shared" si="226"/>
        <v>1191</v>
      </c>
      <c r="B1196" s="580"/>
      <c r="C1196" s="23" t="s">
        <v>742</v>
      </c>
      <c r="D1196" s="489"/>
      <c r="E1196" s="318" t="str">
        <f>IF(G1196="","",VLOOKUP(G1196,'Danh mục CODE'!$D$2:$J$20064,7,0))</f>
        <v/>
      </c>
      <c r="F1196" s="28" t="str">
        <f>IF(E1196="","",VLOOKUP(E1196,'TONG HOP'!$E$8:$W$1883,19,0))</f>
        <v/>
      </c>
      <c r="G1196" s="315"/>
      <c r="H1196" s="226" t="str">
        <f>IF(E1196="","",VLOOKUP(G1196,'TONG HOP'!$C$8:$E$799,2,0))</f>
        <v/>
      </c>
      <c r="I1196" s="226" t="str">
        <f>IF(B1196="","",VLOOKUP(G1196,'TONG HOP'!$C$8:$F$799,4,0))</f>
        <v/>
      </c>
      <c r="J1196" s="63" t="str">
        <f t="shared" si="222"/>
        <v/>
      </c>
      <c r="K1196" s="63" t="str">
        <f t="shared" si="223"/>
        <v/>
      </c>
      <c r="L1196" s="63">
        <f t="shared" si="217"/>
        <v>0</v>
      </c>
      <c r="M1196" s="392" t="str">
        <f>IF(Y1196="","",VLOOKUP(G1196,'Danh mục CODE'!$D$2:$I$1880,4,0))</f>
        <v/>
      </c>
      <c r="N1196" s="484"/>
      <c r="O1196" s="392" t="str">
        <f t="shared" si="218"/>
        <v/>
      </c>
      <c r="P1196" s="392" t="str">
        <f>IF(Y1196="","",VLOOKUP(G1196,'Danh mục CODE'!$D$2:$I$1880,5,0))</f>
        <v/>
      </c>
      <c r="Q1196" s="392"/>
      <c r="R1196" s="392" t="str">
        <f t="shared" si="219"/>
        <v/>
      </c>
      <c r="S1196" s="394" t="e">
        <f t="shared" si="220"/>
        <v>#VALUE!</v>
      </c>
      <c r="T1196" s="394" t="str">
        <f t="shared" si="224"/>
        <v/>
      </c>
      <c r="U1196" s="394" t="str">
        <f t="shared" si="225"/>
        <v/>
      </c>
      <c r="V1196" s="424" t="str">
        <f t="shared" si="221"/>
        <v/>
      </c>
      <c r="W1196" s="21"/>
      <c r="X1196" s="515"/>
      <c r="Y1196" s="515"/>
      <c r="Z1196" s="513"/>
      <c r="AA1196" s="514"/>
    </row>
    <row r="1197" spans="1:27">
      <c r="A1197" s="50">
        <f t="shared" si="226"/>
        <v>1192</v>
      </c>
      <c r="B1197" s="580"/>
      <c r="C1197" s="23" t="s">
        <v>742</v>
      </c>
      <c r="D1197" s="489"/>
      <c r="E1197" s="318" t="str">
        <f>IF(G1197="","",VLOOKUP(G1197,'Danh mục CODE'!$D$2:$J$20064,7,0))</f>
        <v/>
      </c>
      <c r="F1197" s="28" t="str">
        <f>IF(E1197="","",VLOOKUP(E1197,'TONG HOP'!$E$8:$W$1883,19,0))</f>
        <v/>
      </c>
      <c r="G1197" s="315"/>
      <c r="H1197" s="226" t="str">
        <f>IF(E1197="","",VLOOKUP(G1197,'TONG HOP'!$C$8:$E$799,2,0))</f>
        <v/>
      </c>
      <c r="I1197" s="226" t="str">
        <f>IF(B1197="","",VLOOKUP(G1197,'TONG HOP'!$C$8:$F$799,4,0))</f>
        <v/>
      </c>
      <c r="J1197" s="63" t="str">
        <f t="shared" si="222"/>
        <v/>
      </c>
      <c r="K1197" s="63" t="str">
        <f t="shared" si="223"/>
        <v/>
      </c>
      <c r="L1197" s="63">
        <f t="shared" si="217"/>
        <v>0</v>
      </c>
      <c r="M1197" s="392" t="str">
        <f>IF(Y1197="","",VLOOKUP(G1197,'Danh mục CODE'!$D$2:$I$1880,4,0))</f>
        <v/>
      </c>
      <c r="N1197" s="484"/>
      <c r="O1197" s="392" t="str">
        <f t="shared" si="218"/>
        <v/>
      </c>
      <c r="P1197" s="392" t="str">
        <f>IF(Y1197="","",VLOOKUP(G1197,'Danh mục CODE'!$D$2:$I$1880,5,0))</f>
        <v/>
      </c>
      <c r="Q1197" s="392"/>
      <c r="R1197" s="392" t="str">
        <f t="shared" si="219"/>
        <v/>
      </c>
      <c r="S1197" s="394" t="e">
        <f t="shared" si="220"/>
        <v>#VALUE!</v>
      </c>
      <c r="T1197" s="394" t="str">
        <f t="shared" si="224"/>
        <v/>
      </c>
      <c r="U1197" s="394" t="str">
        <f t="shared" si="225"/>
        <v/>
      </c>
      <c r="V1197" s="424" t="str">
        <f t="shared" si="221"/>
        <v/>
      </c>
      <c r="W1197" s="21"/>
      <c r="X1197" s="515"/>
      <c r="Y1197" s="515"/>
      <c r="Z1197" s="513"/>
      <c r="AA1197" s="514"/>
    </row>
    <row r="1198" spans="1:27">
      <c r="A1198" s="50">
        <f t="shared" si="226"/>
        <v>1193</v>
      </c>
      <c r="B1198" s="580"/>
      <c r="C1198" s="23" t="s">
        <v>742</v>
      </c>
      <c r="D1198" s="489"/>
      <c r="E1198" s="318" t="str">
        <f>IF(G1198="","",VLOOKUP(G1198,'Danh mục CODE'!$D$2:$J$20064,7,0))</f>
        <v/>
      </c>
      <c r="F1198" s="28" t="str">
        <f>IF(E1198="","",VLOOKUP(E1198,'TONG HOP'!$E$8:$W$1883,19,0))</f>
        <v/>
      </c>
      <c r="G1198" s="315"/>
      <c r="H1198" s="226" t="str">
        <f>IF(E1198="","",VLOOKUP(G1198,'TONG HOP'!$C$8:$E$799,2,0))</f>
        <v/>
      </c>
      <c r="I1198" s="226" t="str">
        <f>IF(B1198="","",VLOOKUP(G1198,'TONG HOP'!$C$8:$F$799,4,0))</f>
        <v/>
      </c>
      <c r="J1198" s="63" t="str">
        <f t="shared" si="222"/>
        <v/>
      </c>
      <c r="K1198" s="63" t="str">
        <f t="shared" si="223"/>
        <v/>
      </c>
      <c r="L1198" s="63">
        <f t="shared" si="217"/>
        <v>0</v>
      </c>
      <c r="M1198" s="392" t="str">
        <f>IF(Y1198="","",VLOOKUP(G1198,'Danh mục CODE'!$D$2:$I$1880,4,0))</f>
        <v/>
      </c>
      <c r="N1198" s="484"/>
      <c r="O1198" s="392" t="str">
        <f t="shared" si="218"/>
        <v/>
      </c>
      <c r="P1198" s="392" t="str">
        <f>IF(Y1198="","",VLOOKUP(G1198,'Danh mục CODE'!$D$2:$I$1880,5,0))</f>
        <v/>
      </c>
      <c r="Q1198" s="392"/>
      <c r="R1198" s="392" t="str">
        <f t="shared" si="219"/>
        <v/>
      </c>
      <c r="S1198" s="394" t="e">
        <f t="shared" si="220"/>
        <v>#VALUE!</v>
      </c>
      <c r="T1198" s="394" t="str">
        <f t="shared" si="224"/>
        <v/>
      </c>
      <c r="U1198" s="394" t="str">
        <f t="shared" si="225"/>
        <v/>
      </c>
      <c r="V1198" s="424" t="str">
        <f t="shared" si="221"/>
        <v/>
      </c>
      <c r="W1198" s="21"/>
      <c r="X1198" s="515"/>
      <c r="Y1198" s="515"/>
      <c r="Z1198" s="513"/>
      <c r="AA1198" s="514"/>
    </row>
    <row r="1199" spans="1:27">
      <c r="A1199" s="50">
        <f t="shared" si="226"/>
        <v>1194</v>
      </c>
      <c r="B1199" s="580"/>
      <c r="C1199" s="23" t="s">
        <v>742</v>
      </c>
      <c r="D1199" s="489"/>
      <c r="E1199" s="318" t="str">
        <f>IF(G1199="","",VLOOKUP(G1199,'Danh mục CODE'!$D$2:$J$20064,7,0))</f>
        <v/>
      </c>
      <c r="F1199" s="28" t="str">
        <f>IF(E1199="","",VLOOKUP(E1199,'TONG HOP'!$E$8:$W$1883,19,0))</f>
        <v/>
      </c>
      <c r="G1199" s="315"/>
      <c r="H1199" s="226" t="str">
        <f>IF(E1199="","",VLOOKUP(G1199,'TONG HOP'!$C$8:$E$799,2,0))</f>
        <v/>
      </c>
      <c r="I1199" s="226" t="str">
        <f>IF(B1199="","",VLOOKUP(G1199,'TONG HOP'!$C$8:$F$799,4,0))</f>
        <v/>
      </c>
      <c r="J1199" s="63" t="str">
        <f t="shared" si="222"/>
        <v/>
      </c>
      <c r="K1199" s="63" t="str">
        <f t="shared" si="223"/>
        <v/>
      </c>
      <c r="L1199" s="63">
        <f t="shared" si="217"/>
        <v>0</v>
      </c>
      <c r="M1199" s="392" t="str">
        <f>IF(Y1199="","",VLOOKUP(G1199,'Danh mục CODE'!$D$2:$I$1880,4,0))</f>
        <v/>
      </c>
      <c r="N1199" s="484"/>
      <c r="O1199" s="392" t="str">
        <f t="shared" si="218"/>
        <v/>
      </c>
      <c r="P1199" s="392" t="str">
        <f>IF(Y1199="","",VLOOKUP(G1199,'Danh mục CODE'!$D$2:$I$1880,5,0))</f>
        <v/>
      </c>
      <c r="Q1199" s="392"/>
      <c r="R1199" s="392" t="str">
        <f t="shared" si="219"/>
        <v/>
      </c>
      <c r="S1199" s="394" t="e">
        <f t="shared" si="220"/>
        <v>#VALUE!</v>
      </c>
      <c r="T1199" s="394" t="str">
        <f t="shared" si="224"/>
        <v/>
      </c>
      <c r="U1199" s="394" t="str">
        <f t="shared" si="225"/>
        <v/>
      </c>
      <c r="V1199" s="424" t="str">
        <f t="shared" si="221"/>
        <v/>
      </c>
      <c r="W1199" s="21"/>
      <c r="X1199" s="515"/>
      <c r="Y1199" s="515"/>
      <c r="Z1199" s="513"/>
      <c r="AA1199" s="514"/>
    </row>
    <row r="1200" spans="1:27">
      <c r="A1200" s="50">
        <f t="shared" si="226"/>
        <v>1195</v>
      </c>
      <c r="B1200" s="580"/>
      <c r="C1200" s="23" t="s">
        <v>742</v>
      </c>
      <c r="D1200" s="489"/>
      <c r="E1200" s="318" t="str">
        <f>IF(G1200="","",VLOOKUP(G1200,'Danh mục CODE'!$D$2:$J$20064,7,0))</f>
        <v/>
      </c>
      <c r="F1200" s="28" t="str">
        <f>IF(E1200="","",VLOOKUP(E1200,'TONG HOP'!$E$8:$W$1883,19,0))</f>
        <v/>
      </c>
      <c r="G1200" s="315"/>
      <c r="H1200" s="226" t="str">
        <f>IF(E1200="","",VLOOKUP(G1200,'TONG HOP'!$C$8:$E$799,2,0))</f>
        <v/>
      </c>
      <c r="I1200" s="226" t="str">
        <f>IF(B1200="","",VLOOKUP(G1200,'TONG HOP'!$C$8:$F$799,4,0))</f>
        <v/>
      </c>
      <c r="J1200" s="63" t="str">
        <f t="shared" si="222"/>
        <v/>
      </c>
      <c r="K1200" s="63" t="str">
        <f t="shared" si="223"/>
        <v/>
      </c>
      <c r="L1200" s="63">
        <f t="shared" si="217"/>
        <v>0</v>
      </c>
      <c r="M1200" s="392" t="str">
        <f>IF(Y1200="","",VLOOKUP(G1200,'Danh mục CODE'!$D$2:$I$1880,4,0))</f>
        <v/>
      </c>
      <c r="N1200" s="484"/>
      <c r="O1200" s="392" t="str">
        <f t="shared" si="218"/>
        <v/>
      </c>
      <c r="P1200" s="392" t="str">
        <f>IF(Y1200="","",VLOOKUP(G1200,'Danh mục CODE'!$D$2:$I$1880,5,0))</f>
        <v/>
      </c>
      <c r="Q1200" s="392"/>
      <c r="R1200" s="392" t="str">
        <f t="shared" si="219"/>
        <v/>
      </c>
      <c r="S1200" s="394" t="e">
        <f t="shared" si="220"/>
        <v>#VALUE!</v>
      </c>
      <c r="T1200" s="394" t="str">
        <f t="shared" si="224"/>
        <v/>
      </c>
      <c r="U1200" s="394" t="str">
        <f t="shared" si="225"/>
        <v/>
      </c>
      <c r="V1200" s="424" t="str">
        <f t="shared" si="221"/>
        <v/>
      </c>
      <c r="W1200" s="21"/>
      <c r="X1200" s="515"/>
      <c r="Y1200" s="515"/>
      <c r="Z1200" s="513"/>
      <c r="AA1200" s="514"/>
    </row>
    <row r="1201" spans="1:27">
      <c r="A1201" s="50">
        <f t="shared" si="226"/>
        <v>1196</v>
      </c>
      <c r="B1201" s="580"/>
      <c r="C1201" s="23" t="s">
        <v>742</v>
      </c>
      <c r="D1201" s="489"/>
      <c r="E1201" s="318" t="str">
        <f>IF(G1201="","",VLOOKUP(G1201,'Danh mục CODE'!$D$2:$J$20064,7,0))</f>
        <v/>
      </c>
      <c r="F1201" s="28" t="str">
        <f>IF(E1201="","",VLOOKUP(E1201,'TONG HOP'!$E$8:$W$1883,19,0))</f>
        <v/>
      </c>
      <c r="G1201" s="315"/>
      <c r="H1201" s="226" t="str">
        <f>IF(E1201="","",VLOOKUP(G1201,'TONG HOP'!$C$8:$E$799,2,0))</f>
        <v/>
      </c>
      <c r="I1201" s="226" t="str">
        <f>IF(B1201="","",VLOOKUP(G1201,'TONG HOP'!$C$8:$F$799,4,0))</f>
        <v/>
      </c>
      <c r="J1201" s="63" t="str">
        <f t="shared" si="222"/>
        <v/>
      </c>
      <c r="K1201" s="63" t="str">
        <f t="shared" si="223"/>
        <v/>
      </c>
      <c r="L1201" s="63">
        <f t="shared" ref="L1201:L1264" si="227">X1201-Y1201</f>
        <v>0</v>
      </c>
      <c r="M1201" s="392" t="str">
        <f>IF(Y1201="","",VLOOKUP(G1201,'Danh mục CODE'!$D$2:$I$1880,4,0))</f>
        <v/>
      </c>
      <c r="N1201" s="484"/>
      <c r="O1201" s="392" t="str">
        <f t="shared" ref="O1201:O1264" si="228">IF(X1201="","",IF(M1201-N1201&lt;0,-(M1201-N1201),0))</f>
        <v/>
      </c>
      <c r="P1201" s="392" t="str">
        <f>IF(Y1201="","",VLOOKUP(G1201,'Danh mục CODE'!$D$2:$I$1880,5,0))</f>
        <v/>
      </c>
      <c r="Q1201" s="392"/>
      <c r="R1201" s="392" t="str">
        <f t="shared" ref="R1201:R1264" si="229">IF(X1201="","",IF(P1201-Q1201&lt;0,-(P1201-Q1201),0))</f>
        <v/>
      </c>
      <c r="S1201" s="394" t="e">
        <f t="shared" ref="S1201:S1264" si="230">IF(T1201=0,"",J1201-T1201-U1201)</f>
        <v>#VALUE!</v>
      </c>
      <c r="T1201" s="394" t="str">
        <f t="shared" si="224"/>
        <v/>
      </c>
      <c r="U1201" s="394" t="str">
        <f t="shared" si="225"/>
        <v/>
      </c>
      <c r="V1201" s="424" t="str">
        <f t="shared" ref="V1201:V1264" si="231">IF(X1201="","",J1201-S1201-T1201-U1201)</f>
        <v/>
      </c>
      <c r="W1201" s="21"/>
      <c r="X1201" s="515"/>
      <c r="Y1201" s="515"/>
      <c r="Z1201" s="513"/>
      <c r="AA1201" s="514"/>
    </row>
    <row r="1202" spans="1:27">
      <c r="A1202" s="50">
        <f t="shared" si="226"/>
        <v>1197</v>
      </c>
      <c r="B1202" s="580"/>
      <c r="C1202" s="23" t="s">
        <v>742</v>
      </c>
      <c r="D1202" s="489"/>
      <c r="E1202" s="318" t="str">
        <f>IF(G1202="","",VLOOKUP(G1202,'Danh mục CODE'!$D$2:$J$20064,7,0))</f>
        <v/>
      </c>
      <c r="F1202" s="28" t="str">
        <f>IF(E1202="","",VLOOKUP(E1202,'TONG HOP'!$E$8:$W$1883,19,0))</f>
        <v/>
      </c>
      <c r="G1202" s="315"/>
      <c r="H1202" s="226" t="str">
        <f>IF(E1202="","",VLOOKUP(G1202,'TONG HOP'!$C$8:$E$799,2,0))</f>
        <v/>
      </c>
      <c r="I1202" s="226" t="str">
        <f>IF(B1202="","",VLOOKUP(G1202,'TONG HOP'!$C$8:$F$799,4,0))</f>
        <v/>
      </c>
      <c r="J1202" s="63" t="str">
        <f t="shared" si="222"/>
        <v/>
      </c>
      <c r="K1202" s="63" t="str">
        <f t="shared" si="223"/>
        <v/>
      </c>
      <c r="L1202" s="63">
        <f t="shared" si="227"/>
        <v>0</v>
      </c>
      <c r="M1202" s="392" t="str">
        <f>IF(Y1202="","",VLOOKUP(G1202,'Danh mục CODE'!$D$2:$I$1880,4,0))</f>
        <v/>
      </c>
      <c r="N1202" s="484"/>
      <c r="O1202" s="392" t="str">
        <f t="shared" si="228"/>
        <v/>
      </c>
      <c r="P1202" s="392" t="str">
        <f>IF(Y1202="","",VLOOKUP(G1202,'Danh mục CODE'!$D$2:$I$1880,5,0))</f>
        <v/>
      </c>
      <c r="Q1202" s="392"/>
      <c r="R1202" s="392" t="str">
        <f t="shared" si="229"/>
        <v/>
      </c>
      <c r="S1202" s="394" t="e">
        <f t="shared" si="230"/>
        <v>#VALUE!</v>
      </c>
      <c r="T1202" s="394" t="str">
        <f t="shared" si="224"/>
        <v/>
      </c>
      <c r="U1202" s="394" t="str">
        <f t="shared" si="225"/>
        <v/>
      </c>
      <c r="V1202" s="424" t="str">
        <f t="shared" si="231"/>
        <v/>
      </c>
      <c r="W1202" s="21"/>
      <c r="X1202" s="515"/>
      <c r="Y1202" s="515"/>
      <c r="Z1202" s="513"/>
      <c r="AA1202" s="514"/>
    </row>
    <row r="1203" spans="1:27">
      <c r="A1203" s="50">
        <f t="shared" si="226"/>
        <v>1198</v>
      </c>
      <c r="B1203" s="580"/>
      <c r="C1203" s="23" t="s">
        <v>742</v>
      </c>
      <c r="D1203" s="489"/>
      <c r="E1203" s="318" t="str">
        <f>IF(G1203="","",VLOOKUP(G1203,'Danh mục CODE'!$D$2:$J$20064,7,0))</f>
        <v/>
      </c>
      <c r="F1203" s="28" t="str">
        <f>IF(E1203="","",VLOOKUP(E1203,'TONG HOP'!$E$8:$W$1883,19,0))</f>
        <v/>
      </c>
      <c r="G1203" s="315"/>
      <c r="H1203" s="226" t="str">
        <f>IF(E1203="","",VLOOKUP(G1203,'TONG HOP'!$C$8:$E$799,2,0))</f>
        <v/>
      </c>
      <c r="I1203" s="226" t="str">
        <f>IF(B1203="","",VLOOKUP(G1203,'TONG HOP'!$C$8:$F$799,4,0))</f>
        <v/>
      </c>
      <c r="J1203" s="63" t="str">
        <f t="shared" si="222"/>
        <v/>
      </c>
      <c r="K1203" s="63" t="str">
        <f t="shared" si="223"/>
        <v/>
      </c>
      <c r="L1203" s="63">
        <f t="shared" si="227"/>
        <v>0</v>
      </c>
      <c r="M1203" s="392" t="str">
        <f>IF(Y1203="","",VLOOKUP(G1203,'Danh mục CODE'!$D$2:$I$1880,4,0))</f>
        <v/>
      </c>
      <c r="N1203" s="484"/>
      <c r="O1203" s="392" t="str">
        <f t="shared" si="228"/>
        <v/>
      </c>
      <c r="P1203" s="392" t="str">
        <f>IF(Y1203="","",VLOOKUP(G1203,'Danh mục CODE'!$D$2:$I$1880,5,0))</f>
        <v/>
      </c>
      <c r="Q1203" s="392"/>
      <c r="R1203" s="392" t="str">
        <f t="shared" si="229"/>
        <v/>
      </c>
      <c r="S1203" s="394" t="e">
        <f t="shared" si="230"/>
        <v>#VALUE!</v>
      </c>
      <c r="T1203" s="394" t="str">
        <f t="shared" si="224"/>
        <v/>
      </c>
      <c r="U1203" s="394" t="str">
        <f t="shared" si="225"/>
        <v/>
      </c>
      <c r="V1203" s="424" t="str">
        <f t="shared" si="231"/>
        <v/>
      </c>
      <c r="W1203" s="21"/>
      <c r="X1203" s="515"/>
      <c r="Y1203" s="515"/>
      <c r="Z1203" s="513"/>
      <c r="AA1203" s="514"/>
    </row>
    <row r="1204" spans="1:27">
      <c r="A1204" s="50">
        <f t="shared" si="226"/>
        <v>1199</v>
      </c>
      <c r="B1204" s="580"/>
      <c r="C1204" s="23" t="s">
        <v>742</v>
      </c>
      <c r="D1204" s="489"/>
      <c r="E1204" s="318" t="str">
        <f>IF(G1204="","",VLOOKUP(G1204,'Danh mục CODE'!$D$2:$J$20064,7,0))</f>
        <v/>
      </c>
      <c r="F1204" s="28" t="str">
        <f>IF(E1204="","",VLOOKUP(E1204,'TONG HOP'!$E$8:$W$1883,19,0))</f>
        <v/>
      </c>
      <c r="G1204" s="315"/>
      <c r="H1204" s="226" t="str">
        <f>IF(E1204="","",VLOOKUP(G1204,'TONG HOP'!$C$8:$E$799,2,0))</f>
        <v/>
      </c>
      <c r="I1204" s="226" t="str">
        <f>IF(B1204="","",VLOOKUP(G1204,'TONG HOP'!$C$8:$F$799,4,0))</f>
        <v/>
      </c>
      <c r="J1204" s="63" t="str">
        <f t="shared" si="222"/>
        <v/>
      </c>
      <c r="K1204" s="63" t="str">
        <f t="shared" si="223"/>
        <v/>
      </c>
      <c r="L1204" s="63">
        <f t="shared" si="227"/>
        <v>0</v>
      </c>
      <c r="M1204" s="392" t="str">
        <f>IF(Y1204="","",VLOOKUP(G1204,'Danh mục CODE'!$D$2:$I$1880,4,0))</f>
        <v/>
      </c>
      <c r="N1204" s="484"/>
      <c r="O1204" s="392" t="str">
        <f t="shared" si="228"/>
        <v/>
      </c>
      <c r="P1204" s="392" t="str">
        <f>IF(Y1204="","",VLOOKUP(G1204,'Danh mục CODE'!$D$2:$I$1880,5,0))</f>
        <v/>
      </c>
      <c r="Q1204" s="392"/>
      <c r="R1204" s="392" t="str">
        <f t="shared" si="229"/>
        <v/>
      </c>
      <c r="S1204" s="394" t="e">
        <f t="shared" si="230"/>
        <v>#VALUE!</v>
      </c>
      <c r="T1204" s="394" t="str">
        <f t="shared" si="224"/>
        <v/>
      </c>
      <c r="U1204" s="394" t="str">
        <f t="shared" si="225"/>
        <v/>
      </c>
      <c r="V1204" s="424" t="str">
        <f t="shared" si="231"/>
        <v/>
      </c>
      <c r="W1204" s="21"/>
      <c r="X1204" s="515"/>
      <c r="Y1204" s="515"/>
      <c r="Z1204" s="513"/>
      <c r="AA1204" s="514"/>
    </row>
    <row r="1205" spans="1:27">
      <c r="A1205" s="50">
        <f t="shared" si="226"/>
        <v>1200</v>
      </c>
      <c r="B1205" s="580"/>
      <c r="C1205" s="23" t="s">
        <v>742</v>
      </c>
      <c r="D1205" s="489"/>
      <c r="E1205" s="318" t="str">
        <f>IF(G1205="","",VLOOKUP(G1205,'Danh mục CODE'!$D$2:$J$20064,7,0))</f>
        <v/>
      </c>
      <c r="F1205" s="28" t="str">
        <f>IF(E1205="","",VLOOKUP(E1205,'TONG HOP'!$E$8:$W$1883,19,0))</f>
        <v/>
      </c>
      <c r="G1205" s="315"/>
      <c r="H1205" s="226" t="str">
        <f>IF(E1205="","",VLOOKUP(G1205,'TONG HOP'!$C$8:$E$799,2,0))</f>
        <v/>
      </c>
      <c r="I1205" s="226" t="str">
        <f>IF(B1205="","",VLOOKUP(G1205,'TONG HOP'!$C$8:$F$799,4,0))</f>
        <v/>
      </c>
      <c r="J1205" s="63" t="str">
        <f t="shared" si="222"/>
        <v/>
      </c>
      <c r="K1205" s="63" t="str">
        <f t="shared" si="223"/>
        <v/>
      </c>
      <c r="L1205" s="63">
        <f t="shared" si="227"/>
        <v>0</v>
      </c>
      <c r="M1205" s="392" t="str">
        <f>IF(Y1205="","",VLOOKUP(G1205,'Danh mục CODE'!$D$2:$I$1880,4,0))</f>
        <v/>
      </c>
      <c r="N1205" s="484"/>
      <c r="O1205" s="392" t="str">
        <f t="shared" si="228"/>
        <v/>
      </c>
      <c r="P1205" s="392" t="str">
        <f>IF(Y1205="","",VLOOKUP(G1205,'Danh mục CODE'!$D$2:$I$1880,5,0))</f>
        <v/>
      </c>
      <c r="Q1205" s="392"/>
      <c r="R1205" s="392" t="str">
        <f t="shared" si="229"/>
        <v/>
      </c>
      <c r="S1205" s="394" t="e">
        <f t="shared" si="230"/>
        <v>#VALUE!</v>
      </c>
      <c r="T1205" s="394" t="str">
        <f t="shared" si="224"/>
        <v/>
      </c>
      <c r="U1205" s="394" t="str">
        <f t="shared" si="225"/>
        <v/>
      </c>
      <c r="V1205" s="424" t="str">
        <f t="shared" si="231"/>
        <v/>
      </c>
      <c r="W1205" s="21"/>
      <c r="X1205" s="515"/>
      <c r="Y1205" s="515"/>
      <c r="Z1205" s="513"/>
      <c r="AA1205" s="514"/>
    </row>
    <row r="1206" spans="1:27">
      <c r="A1206" s="50">
        <f t="shared" si="226"/>
        <v>1201</v>
      </c>
      <c r="B1206" s="580"/>
      <c r="C1206" s="23" t="s">
        <v>742</v>
      </c>
      <c r="D1206" s="489"/>
      <c r="E1206" s="318" t="str">
        <f>IF(G1206="","",VLOOKUP(G1206,'Danh mục CODE'!$D$2:$J$20064,7,0))</f>
        <v/>
      </c>
      <c r="F1206" s="28" t="str">
        <f>IF(E1206="","",VLOOKUP(E1206,'TONG HOP'!$E$8:$W$1883,19,0))</f>
        <v/>
      </c>
      <c r="G1206" s="315"/>
      <c r="H1206" s="226" t="str">
        <f>IF(E1206="","",VLOOKUP(G1206,'TONG HOP'!$C$8:$E$799,2,0))</f>
        <v/>
      </c>
      <c r="I1206" s="226" t="str">
        <f>IF(B1206="","",VLOOKUP(G1206,'TONG HOP'!$C$8:$F$799,4,0))</f>
        <v/>
      </c>
      <c r="J1206" s="63" t="str">
        <f t="shared" si="222"/>
        <v/>
      </c>
      <c r="K1206" s="63" t="str">
        <f t="shared" si="223"/>
        <v/>
      </c>
      <c r="L1206" s="63">
        <f t="shared" si="227"/>
        <v>0</v>
      </c>
      <c r="M1206" s="392" t="str">
        <f>IF(Y1206="","",VLOOKUP(G1206,'Danh mục CODE'!$D$2:$I$1880,4,0))</f>
        <v/>
      </c>
      <c r="N1206" s="484"/>
      <c r="O1206" s="392" t="str">
        <f t="shared" si="228"/>
        <v/>
      </c>
      <c r="P1206" s="392" t="str">
        <f>IF(Y1206="","",VLOOKUP(G1206,'Danh mục CODE'!$D$2:$I$1880,5,0))</f>
        <v/>
      </c>
      <c r="Q1206" s="392"/>
      <c r="R1206" s="392" t="str">
        <f t="shared" si="229"/>
        <v/>
      </c>
      <c r="S1206" s="394" t="e">
        <f t="shared" si="230"/>
        <v>#VALUE!</v>
      </c>
      <c r="T1206" s="394" t="str">
        <f t="shared" si="224"/>
        <v/>
      </c>
      <c r="U1206" s="394" t="str">
        <f t="shared" si="225"/>
        <v/>
      </c>
      <c r="V1206" s="424" t="str">
        <f t="shared" si="231"/>
        <v/>
      </c>
      <c r="W1206" s="21"/>
      <c r="X1206" s="515"/>
      <c r="Y1206" s="515"/>
      <c r="Z1206" s="513"/>
      <c r="AA1206" s="514"/>
    </row>
    <row r="1207" spans="1:27">
      <c r="A1207" s="50">
        <f t="shared" si="226"/>
        <v>1202</v>
      </c>
      <c r="B1207" s="580"/>
      <c r="C1207" s="23" t="s">
        <v>742</v>
      </c>
      <c r="D1207" s="489"/>
      <c r="E1207" s="318" t="str">
        <f>IF(G1207="","",VLOOKUP(G1207,'Danh mục CODE'!$D$2:$J$20064,7,0))</f>
        <v/>
      </c>
      <c r="F1207" s="28" t="str">
        <f>IF(E1207="","",VLOOKUP(E1207,'TONG HOP'!$E$8:$W$1883,19,0))</f>
        <v/>
      </c>
      <c r="G1207" s="315"/>
      <c r="H1207" s="226" t="str">
        <f>IF(E1207="","",VLOOKUP(G1207,'TONG HOP'!$C$8:$E$799,2,0))</f>
        <v/>
      </c>
      <c r="I1207" s="226" t="str">
        <f>IF(B1207="","",VLOOKUP(G1207,'TONG HOP'!$C$8:$F$799,4,0))</f>
        <v/>
      </c>
      <c r="J1207" s="63" t="str">
        <f t="shared" si="222"/>
        <v/>
      </c>
      <c r="K1207" s="63" t="str">
        <f t="shared" si="223"/>
        <v/>
      </c>
      <c r="L1207" s="63">
        <f t="shared" si="227"/>
        <v>0</v>
      </c>
      <c r="M1207" s="392" t="str">
        <f>IF(Y1207="","",VLOOKUP(G1207,'Danh mục CODE'!$D$2:$I$1880,4,0))</f>
        <v/>
      </c>
      <c r="N1207" s="484"/>
      <c r="O1207" s="392" t="str">
        <f t="shared" si="228"/>
        <v/>
      </c>
      <c r="P1207" s="392" t="str">
        <f>IF(Y1207="","",VLOOKUP(G1207,'Danh mục CODE'!$D$2:$I$1880,5,0))</f>
        <v/>
      </c>
      <c r="Q1207" s="392"/>
      <c r="R1207" s="392" t="str">
        <f t="shared" si="229"/>
        <v/>
      </c>
      <c r="S1207" s="394" t="e">
        <f t="shared" si="230"/>
        <v>#VALUE!</v>
      </c>
      <c r="T1207" s="394" t="str">
        <f t="shared" si="224"/>
        <v/>
      </c>
      <c r="U1207" s="394" t="str">
        <f t="shared" si="225"/>
        <v/>
      </c>
      <c r="V1207" s="424" t="str">
        <f t="shared" si="231"/>
        <v/>
      </c>
      <c r="W1207" s="21"/>
      <c r="X1207" s="515"/>
      <c r="Y1207" s="515"/>
      <c r="Z1207" s="513"/>
      <c r="AA1207" s="514"/>
    </row>
    <row r="1208" spans="1:27">
      <c r="A1208" s="50">
        <f t="shared" si="226"/>
        <v>1203</v>
      </c>
      <c r="B1208" s="580"/>
      <c r="C1208" s="23" t="s">
        <v>742</v>
      </c>
      <c r="D1208" s="489"/>
      <c r="E1208" s="318" t="str">
        <f>IF(G1208="","",VLOOKUP(G1208,'Danh mục CODE'!$D$2:$J$20064,7,0))</f>
        <v/>
      </c>
      <c r="F1208" s="28" t="str">
        <f>IF(E1208="","",VLOOKUP(E1208,'TONG HOP'!$E$8:$W$1883,19,0))</f>
        <v/>
      </c>
      <c r="G1208" s="315"/>
      <c r="H1208" s="226" t="str">
        <f>IF(E1208="","",VLOOKUP(G1208,'TONG HOP'!$C$8:$E$799,2,0))</f>
        <v/>
      </c>
      <c r="I1208" s="226" t="str">
        <f>IF(B1208="","",VLOOKUP(G1208,'TONG HOP'!$C$8:$F$799,4,0))</f>
        <v/>
      </c>
      <c r="J1208" s="63" t="str">
        <f t="shared" si="222"/>
        <v/>
      </c>
      <c r="K1208" s="63" t="str">
        <f t="shared" si="223"/>
        <v/>
      </c>
      <c r="L1208" s="63">
        <f t="shared" si="227"/>
        <v>0</v>
      </c>
      <c r="M1208" s="392" t="str">
        <f>IF(Y1208="","",VLOOKUP(G1208,'Danh mục CODE'!$D$2:$I$1880,4,0))</f>
        <v/>
      </c>
      <c r="N1208" s="484"/>
      <c r="O1208" s="392" t="str">
        <f t="shared" si="228"/>
        <v/>
      </c>
      <c r="P1208" s="392" t="str">
        <f>IF(Y1208="","",VLOOKUP(G1208,'Danh mục CODE'!$D$2:$I$1880,5,0))</f>
        <v/>
      </c>
      <c r="Q1208" s="392"/>
      <c r="R1208" s="392" t="str">
        <f t="shared" si="229"/>
        <v/>
      </c>
      <c r="S1208" s="394" t="e">
        <f t="shared" si="230"/>
        <v>#VALUE!</v>
      </c>
      <c r="T1208" s="394" t="str">
        <f t="shared" si="224"/>
        <v/>
      </c>
      <c r="U1208" s="394" t="str">
        <f t="shared" si="225"/>
        <v/>
      </c>
      <c r="V1208" s="424" t="str">
        <f t="shared" si="231"/>
        <v/>
      </c>
      <c r="W1208" s="21"/>
      <c r="X1208" s="515"/>
      <c r="Y1208" s="515"/>
      <c r="Z1208" s="513"/>
      <c r="AA1208" s="514"/>
    </row>
    <row r="1209" spans="1:27">
      <c r="A1209" s="50">
        <f t="shared" si="226"/>
        <v>1204</v>
      </c>
      <c r="B1209" s="580"/>
      <c r="C1209" s="23" t="s">
        <v>742</v>
      </c>
      <c r="D1209" s="489"/>
      <c r="E1209" s="318" t="str">
        <f>IF(G1209="","",VLOOKUP(G1209,'Danh mục CODE'!$D$2:$J$20064,7,0))</f>
        <v/>
      </c>
      <c r="F1209" s="28" t="str">
        <f>IF(E1209="","",VLOOKUP(E1209,'TONG HOP'!$E$8:$W$1883,19,0))</f>
        <v/>
      </c>
      <c r="G1209" s="315"/>
      <c r="H1209" s="226" t="str">
        <f>IF(E1209="","",VLOOKUP(G1209,'TONG HOP'!$C$8:$E$799,2,0))</f>
        <v/>
      </c>
      <c r="I1209" s="226" t="str">
        <f>IF(B1209="","",VLOOKUP(G1209,'TONG HOP'!$C$8:$F$799,4,0))</f>
        <v/>
      </c>
      <c r="J1209" s="63" t="str">
        <f t="shared" si="222"/>
        <v/>
      </c>
      <c r="K1209" s="63" t="str">
        <f t="shared" si="223"/>
        <v/>
      </c>
      <c r="L1209" s="63">
        <f t="shared" si="227"/>
        <v>0</v>
      </c>
      <c r="M1209" s="392" t="str">
        <f>IF(Y1209="","",VLOOKUP(G1209,'Danh mục CODE'!$D$2:$I$1880,4,0))</f>
        <v/>
      </c>
      <c r="N1209" s="484"/>
      <c r="O1209" s="392" t="str">
        <f t="shared" si="228"/>
        <v/>
      </c>
      <c r="P1209" s="392" t="str">
        <f>IF(Y1209="","",VLOOKUP(G1209,'Danh mục CODE'!$D$2:$I$1880,5,0))</f>
        <v/>
      </c>
      <c r="Q1209" s="392"/>
      <c r="R1209" s="392" t="str">
        <f t="shared" si="229"/>
        <v/>
      </c>
      <c r="S1209" s="394" t="e">
        <f t="shared" si="230"/>
        <v>#VALUE!</v>
      </c>
      <c r="T1209" s="394" t="str">
        <f t="shared" si="224"/>
        <v/>
      </c>
      <c r="U1209" s="394" t="str">
        <f t="shared" si="225"/>
        <v/>
      </c>
      <c r="V1209" s="424" t="str">
        <f t="shared" si="231"/>
        <v/>
      </c>
      <c r="W1209" s="21"/>
      <c r="X1209" s="515"/>
      <c r="Y1209" s="515"/>
      <c r="Z1209" s="513"/>
      <c r="AA1209" s="514"/>
    </row>
    <row r="1210" spans="1:27">
      <c r="A1210" s="50">
        <f t="shared" si="226"/>
        <v>1205</v>
      </c>
      <c r="B1210" s="580"/>
      <c r="C1210" s="23" t="s">
        <v>742</v>
      </c>
      <c r="D1210" s="489"/>
      <c r="E1210" s="318" t="str">
        <f>IF(G1210="","",VLOOKUP(G1210,'Danh mục CODE'!$D$2:$J$20064,7,0))</f>
        <v/>
      </c>
      <c r="F1210" s="28" t="str">
        <f>IF(E1210="","",VLOOKUP(E1210,'TONG HOP'!$E$8:$W$1883,19,0))</f>
        <v/>
      </c>
      <c r="G1210" s="315"/>
      <c r="H1210" s="226" t="str">
        <f>IF(E1210="","",VLOOKUP(G1210,'TONG HOP'!$C$8:$E$799,2,0))</f>
        <v/>
      </c>
      <c r="I1210" s="226" t="str">
        <f>IF(B1210="","",VLOOKUP(G1210,'TONG HOP'!$C$8:$F$799,4,0))</f>
        <v/>
      </c>
      <c r="J1210" s="63" t="str">
        <f t="shared" si="222"/>
        <v/>
      </c>
      <c r="K1210" s="63" t="str">
        <f t="shared" si="223"/>
        <v/>
      </c>
      <c r="L1210" s="63">
        <f t="shared" si="227"/>
        <v>0</v>
      </c>
      <c r="M1210" s="392" t="str">
        <f>IF(Y1210="","",VLOOKUP(G1210,'Danh mục CODE'!$D$2:$I$1880,4,0))</f>
        <v/>
      </c>
      <c r="N1210" s="484"/>
      <c r="O1210" s="392" t="str">
        <f t="shared" si="228"/>
        <v/>
      </c>
      <c r="P1210" s="392" t="str">
        <f>IF(Y1210="","",VLOOKUP(G1210,'Danh mục CODE'!$D$2:$I$1880,5,0))</f>
        <v/>
      </c>
      <c r="Q1210" s="392"/>
      <c r="R1210" s="392" t="str">
        <f t="shared" si="229"/>
        <v/>
      </c>
      <c r="S1210" s="394" t="e">
        <f t="shared" si="230"/>
        <v>#VALUE!</v>
      </c>
      <c r="T1210" s="394" t="str">
        <f t="shared" si="224"/>
        <v/>
      </c>
      <c r="U1210" s="394" t="str">
        <f t="shared" si="225"/>
        <v/>
      </c>
      <c r="V1210" s="424" t="str">
        <f t="shared" si="231"/>
        <v/>
      </c>
      <c r="W1210" s="21"/>
      <c r="X1210" s="515"/>
      <c r="Y1210" s="515"/>
      <c r="Z1210" s="513"/>
      <c r="AA1210" s="514"/>
    </row>
    <row r="1211" spans="1:27">
      <c r="A1211" s="50">
        <f t="shared" si="226"/>
        <v>1206</v>
      </c>
      <c r="B1211" s="580"/>
      <c r="C1211" s="23" t="s">
        <v>742</v>
      </c>
      <c r="D1211" s="489"/>
      <c r="E1211" s="318" t="str">
        <f>IF(G1211="","",VLOOKUP(G1211,'Danh mục CODE'!$D$2:$J$20064,7,0))</f>
        <v/>
      </c>
      <c r="F1211" s="28" t="str">
        <f>IF(E1211="","",VLOOKUP(E1211,'TONG HOP'!$E$8:$W$1883,19,0))</f>
        <v/>
      </c>
      <c r="G1211" s="315"/>
      <c r="H1211" s="226" t="str">
        <f>IF(E1211="","",VLOOKUP(G1211,'TONG HOP'!$C$8:$E$799,2,0))</f>
        <v/>
      </c>
      <c r="I1211" s="226" t="str">
        <f>IF(B1211="","",VLOOKUP(G1211,'TONG HOP'!$C$8:$F$799,4,0))</f>
        <v/>
      </c>
      <c r="J1211" s="63" t="str">
        <f t="shared" si="222"/>
        <v/>
      </c>
      <c r="K1211" s="63" t="str">
        <f t="shared" si="223"/>
        <v/>
      </c>
      <c r="L1211" s="63">
        <f t="shared" si="227"/>
        <v>0</v>
      </c>
      <c r="M1211" s="392" t="str">
        <f>IF(Y1211="","",VLOOKUP(G1211,'Danh mục CODE'!$D$2:$I$1880,4,0))</f>
        <v/>
      </c>
      <c r="N1211" s="484"/>
      <c r="O1211" s="392" t="str">
        <f t="shared" si="228"/>
        <v/>
      </c>
      <c r="P1211" s="392" t="str">
        <f>IF(Y1211="","",VLOOKUP(G1211,'Danh mục CODE'!$D$2:$I$1880,5,0))</f>
        <v/>
      </c>
      <c r="Q1211" s="392"/>
      <c r="R1211" s="392" t="str">
        <f t="shared" si="229"/>
        <v/>
      </c>
      <c r="S1211" s="394" t="e">
        <f t="shared" si="230"/>
        <v>#VALUE!</v>
      </c>
      <c r="T1211" s="394" t="str">
        <f t="shared" si="224"/>
        <v/>
      </c>
      <c r="U1211" s="394" t="str">
        <f t="shared" si="225"/>
        <v/>
      </c>
      <c r="V1211" s="424" t="str">
        <f t="shared" si="231"/>
        <v/>
      </c>
      <c r="W1211" s="21"/>
      <c r="X1211" s="515"/>
      <c r="Y1211" s="515"/>
      <c r="Z1211" s="513"/>
      <c r="AA1211" s="514"/>
    </row>
    <row r="1212" spans="1:27">
      <c r="A1212" s="50">
        <f t="shared" si="226"/>
        <v>1207</v>
      </c>
      <c r="B1212" s="580"/>
      <c r="C1212" s="23" t="s">
        <v>742</v>
      </c>
      <c r="D1212" s="489"/>
      <c r="E1212" s="318" t="str">
        <f>IF(G1212="","",VLOOKUP(G1212,'Danh mục CODE'!$D$2:$J$20064,7,0))</f>
        <v/>
      </c>
      <c r="F1212" s="28" t="str">
        <f>IF(E1212="","",VLOOKUP(E1212,'TONG HOP'!$E$8:$W$1883,19,0))</f>
        <v/>
      </c>
      <c r="G1212" s="315"/>
      <c r="H1212" s="226" t="str">
        <f>IF(E1212="","",VLOOKUP(G1212,'TONG HOP'!$C$8:$E$799,2,0))</f>
        <v/>
      </c>
      <c r="I1212" s="226" t="str">
        <f>IF(B1212="","",VLOOKUP(G1212,'TONG HOP'!$C$8:$F$799,4,0))</f>
        <v/>
      </c>
      <c r="J1212" s="63" t="str">
        <f t="shared" si="222"/>
        <v/>
      </c>
      <c r="K1212" s="63" t="str">
        <f t="shared" si="223"/>
        <v/>
      </c>
      <c r="L1212" s="63">
        <f t="shared" si="227"/>
        <v>0</v>
      </c>
      <c r="M1212" s="392" t="str">
        <f>IF(Y1212="","",VLOOKUP(G1212,'Danh mục CODE'!$D$2:$I$1880,4,0))</f>
        <v/>
      </c>
      <c r="N1212" s="484"/>
      <c r="O1212" s="392" t="str">
        <f t="shared" si="228"/>
        <v/>
      </c>
      <c r="P1212" s="392" t="str">
        <f>IF(Y1212="","",VLOOKUP(G1212,'Danh mục CODE'!$D$2:$I$1880,5,0))</f>
        <v/>
      </c>
      <c r="Q1212" s="392"/>
      <c r="R1212" s="392" t="str">
        <f t="shared" si="229"/>
        <v/>
      </c>
      <c r="S1212" s="394" t="e">
        <f t="shared" si="230"/>
        <v>#VALUE!</v>
      </c>
      <c r="T1212" s="394" t="str">
        <f t="shared" si="224"/>
        <v/>
      </c>
      <c r="U1212" s="394" t="str">
        <f t="shared" si="225"/>
        <v/>
      </c>
      <c r="V1212" s="424" t="str">
        <f t="shared" si="231"/>
        <v/>
      </c>
      <c r="W1212" s="21"/>
      <c r="X1212" s="515"/>
      <c r="Y1212" s="515"/>
      <c r="Z1212" s="513"/>
      <c r="AA1212" s="514"/>
    </row>
    <row r="1213" spans="1:27">
      <c r="A1213" s="50">
        <f t="shared" si="226"/>
        <v>1208</v>
      </c>
      <c r="B1213" s="580"/>
      <c r="C1213" s="23" t="s">
        <v>742</v>
      </c>
      <c r="D1213" s="489"/>
      <c r="E1213" s="318" t="str">
        <f>IF(G1213="","",VLOOKUP(G1213,'Danh mục CODE'!$D$2:$J$20064,7,0))</f>
        <v/>
      </c>
      <c r="F1213" s="28" t="str">
        <f>IF(E1213="","",VLOOKUP(E1213,'TONG HOP'!$E$8:$W$1883,19,0))</f>
        <v/>
      </c>
      <c r="G1213" s="315"/>
      <c r="H1213" s="226" t="str">
        <f>IF(E1213="","",VLOOKUP(G1213,'TONG HOP'!$C$8:$E$799,2,0))</f>
        <v/>
      </c>
      <c r="I1213" s="226" t="str">
        <f>IF(B1213="","",VLOOKUP(G1213,'TONG HOP'!$C$8:$F$799,4,0))</f>
        <v/>
      </c>
      <c r="J1213" s="63" t="str">
        <f t="shared" si="222"/>
        <v/>
      </c>
      <c r="K1213" s="63" t="str">
        <f t="shared" si="223"/>
        <v/>
      </c>
      <c r="L1213" s="63">
        <f t="shared" si="227"/>
        <v>0</v>
      </c>
      <c r="M1213" s="392" t="str">
        <f>IF(Y1213="","",VLOOKUP(G1213,'Danh mục CODE'!$D$2:$I$1880,4,0))</f>
        <v/>
      </c>
      <c r="N1213" s="484"/>
      <c r="O1213" s="392" t="str">
        <f t="shared" si="228"/>
        <v/>
      </c>
      <c r="P1213" s="392" t="str">
        <f>IF(Y1213="","",VLOOKUP(G1213,'Danh mục CODE'!$D$2:$I$1880,5,0))</f>
        <v/>
      </c>
      <c r="Q1213" s="392"/>
      <c r="R1213" s="392" t="str">
        <f t="shared" si="229"/>
        <v/>
      </c>
      <c r="S1213" s="394" t="e">
        <f t="shared" si="230"/>
        <v>#VALUE!</v>
      </c>
      <c r="T1213" s="394" t="str">
        <f t="shared" si="224"/>
        <v/>
      </c>
      <c r="U1213" s="394" t="str">
        <f t="shared" si="225"/>
        <v/>
      </c>
      <c r="V1213" s="424" t="str">
        <f t="shared" si="231"/>
        <v/>
      </c>
      <c r="W1213" s="21"/>
      <c r="X1213" s="515"/>
      <c r="Y1213" s="515"/>
      <c r="Z1213" s="513"/>
      <c r="AA1213" s="514"/>
    </row>
    <row r="1214" spans="1:27">
      <c r="A1214" s="50">
        <f t="shared" si="226"/>
        <v>1209</v>
      </c>
      <c r="B1214" s="580"/>
      <c r="C1214" s="23" t="s">
        <v>742</v>
      </c>
      <c r="D1214" s="489"/>
      <c r="E1214" s="318" t="str">
        <f>IF(G1214="","",VLOOKUP(G1214,'Danh mục CODE'!$D$2:$J$20064,7,0))</f>
        <v/>
      </c>
      <c r="F1214" s="28" t="str">
        <f>IF(E1214="","",VLOOKUP(E1214,'TONG HOP'!$E$8:$W$1883,19,0))</f>
        <v/>
      </c>
      <c r="G1214" s="315"/>
      <c r="H1214" s="226" t="str">
        <f>IF(E1214="","",VLOOKUP(G1214,'TONG HOP'!$C$8:$E$799,2,0))</f>
        <v/>
      </c>
      <c r="I1214" s="226" t="str">
        <f>IF(B1214="","",VLOOKUP(G1214,'TONG HOP'!$C$8:$F$799,4,0))</f>
        <v/>
      </c>
      <c r="J1214" s="63" t="str">
        <f t="shared" si="222"/>
        <v/>
      </c>
      <c r="K1214" s="63" t="str">
        <f t="shared" si="223"/>
        <v/>
      </c>
      <c r="L1214" s="63">
        <f t="shared" si="227"/>
        <v>0</v>
      </c>
      <c r="M1214" s="392" t="str">
        <f>IF(Y1214="","",VLOOKUP(G1214,'Danh mục CODE'!$D$2:$I$1880,4,0))</f>
        <v/>
      </c>
      <c r="N1214" s="484"/>
      <c r="O1214" s="392" t="str">
        <f t="shared" si="228"/>
        <v/>
      </c>
      <c r="P1214" s="392" t="str">
        <f>IF(Y1214="","",VLOOKUP(G1214,'Danh mục CODE'!$D$2:$I$1880,5,0))</f>
        <v/>
      </c>
      <c r="Q1214" s="392"/>
      <c r="R1214" s="392" t="str">
        <f t="shared" si="229"/>
        <v/>
      </c>
      <c r="S1214" s="394" t="e">
        <f t="shared" si="230"/>
        <v>#VALUE!</v>
      </c>
      <c r="T1214" s="394" t="str">
        <f t="shared" si="224"/>
        <v/>
      </c>
      <c r="U1214" s="394" t="str">
        <f t="shared" si="225"/>
        <v/>
      </c>
      <c r="V1214" s="424" t="str">
        <f t="shared" si="231"/>
        <v/>
      </c>
      <c r="W1214" s="21"/>
      <c r="X1214" s="515"/>
      <c r="Y1214" s="515"/>
      <c r="Z1214" s="513"/>
      <c r="AA1214" s="514"/>
    </row>
    <row r="1215" spans="1:27">
      <c r="A1215" s="50">
        <f t="shared" si="226"/>
        <v>1210</v>
      </c>
      <c r="B1215" s="580"/>
      <c r="C1215" s="23" t="s">
        <v>742</v>
      </c>
      <c r="D1215" s="489"/>
      <c r="E1215" s="318" t="str">
        <f>IF(G1215="","",VLOOKUP(G1215,'Danh mục CODE'!$D$2:$J$20064,7,0))</f>
        <v/>
      </c>
      <c r="F1215" s="28" t="str">
        <f>IF(E1215="","",VLOOKUP(E1215,'TONG HOP'!$E$8:$W$1883,19,0))</f>
        <v/>
      </c>
      <c r="G1215" s="315"/>
      <c r="H1215" s="226" t="str">
        <f>IF(E1215="","",VLOOKUP(G1215,'TONG HOP'!$C$8:$E$799,2,0))</f>
        <v/>
      </c>
      <c r="I1215" s="226" t="str">
        <f>IF(B1215="","",VLOOKUP(G1215,'TONG HOP'!$C$8:$F$799,4,0))</f>
        <v/>
      </c>
      <c r="J1215" s="63" t="str">
        <f t="shared" si="222"/>
        <v/>
      </c>
      <c r="K1215" s="63" t="str">
        <f t="shared" si="223"/>
        <v/>
      </c>
      <c r="L1215" s="63">
        <f t="shared" si="227"/>
        <v>0</v>
      </c>
      <c r="M1215" s="392" t="str">
        <f>IF(Y1215="","",VLOOKUP(G1215,'Danh mục CODE'!$D$2:$I$1880,4,0))</f>
        <v/>
      </c>
      <c r="N1215" s="484"/>
      <c r="O1215" s="392" t="str">
        <f t="shared" si="228"/>
        <v/>
      </c>
      <c r="P1215" s="392" t="str">
        <f>IF(Y1215="","",VLOOKUP(G1215,'Danh mục CODE'!$D$2:$I$1880,5,0))</f>
        <v/>
      </c>
      <c r="Q1215" s="392"/>
      <c r="R1215" s="392" t="str">
        <f t="shared" si="229"/>
        <v/>
      </c>
      <c r="S1215" s="394" t="e">
        <f t="shared" si="230"/>
        <v>#VALUE!</v>
      </c>
      <c r="T1215" s="394" t="str">
        <f t="shared" si="224"/>
        <v/>
      </c>
      <c r="U1215" s="394" t="str">
        <f t="shared" si="225"/>
        <v/>
      </c>
      <c r="V1215" s="424" t="str">
        <f t="shared" si="231"/>
        <v/>
      </c>
      <c r="W1215" s="21"/>
      <c r="X1215" s="515"/>
      <c r="Y1215" s="515"/>
      <c r="Z1215" s="513"/>
      <c r="AA1215" s="514"/>
    </row>
    <row r="1216" spans="1:27">
      <c r="A1216" s="50">
        <f t="shared" si="226"/>
        <v>1211</v>
      </c>
      <c r="B1216" s="580"/>
      <c r="C1216" s="23" t="s">
        <v>742</v>
      </c>
      <c r="D1216" s="489"/>
      <c r="E1216" s="318" t="str">
        <f>IF(G1216="","",VLOOKUP(G1216,'Danh mục CODE'!$D$2:$J$20064,7,0))</f>
        <v/>
      </c>
      <c r="F1216" s="28" t="str">
        <f>IF(E1216="","",VLOOKUP(E1216,'TONG HOP'!$E$8:$W$1883,19,0))</f>
        <v/>
      </c>
      <c r="G1216" s="315"/>
      <c r="H1216" s="226" t="str">
        <f>IF(E1216="","",VLOOKUP(G1216,'TONG HOP'!$C$8:$E$799,2,0))</f>
        <v/>
      </c>
      <c r="I1216" s="226" t="str">
        <f>IF(B1216="","",VLOOKUP(G1216,'TONG HOP'!$C$8:$F$799,4,0))</f>
        <v/>
      </c>
      <c r="J1216" s="63" t="str">
        <f t="shared" si="222"/>
        <v/>
      </c>
      <c r="K1216" s="63" t="str">
        <f t="shared" si="223"/>
        <v/>
      </c>
      <c r="L1216" s="63">
        <f t="shared" si="227"/>
        <v>0</v>
      </c>
      <c r="M1216" s="392" t="str">
        <f>IF(Y1216="","",VLOOKUP(G1216,'Danh mục CODE'!$D$2:$I$1880,4,0))</f>
        <v/>
      </c>
      <c r="N1216" s="484"/>
      <c r="O1216" s="392" t="str">
        <f t="shared" si="228"/>
        <v/>
      </c>
      <c r="P1216" s="392" t="str">
        <f>IF(Y1216="","",VLOOKUP(G1216,'Danh mục CODE'!$D$2:$I$1880,5,0))</f>
        <v/>
      </c>
      <c r="Q1216" s="392"/>
      <c r="R1216" s="392" t="str">
        <f t="shared" si="229"/>
        <v/>
      </c>
      <c r="S1216" s="394" t="e">
        <f t="shared" si="230"/>
        <v>#VALUE!</v>
      </c>
      <c r="T1216" s="394" t="str">
        <f t="shared" si="224"/>
        <v/>
      </c>
      <c r="U1216" s="394" t="str">
        <f t="shared" si="225"/>
        <v/>
      </c>
      <c r="V1216" s="424" t="str">
        <f t="shared" si="231"/>
        <v/>
      </c>
      <c r="W1216" s="21"/>
      <c r="X1216" s="515"/>
      <c r="Y1216" s="515"/>
      <c r="Z1216" s="513"/>
      <c r="AA1216" s="514"/>
    </row>
    <row r="1217" spans="1:27">
      <c r="A1217" s="50">
        <f t="shared" si="226"/>
        <v>1212</v>
      </c>
      <c r="B1217" s="580"/>
      <c r="C1217" s="23" t="s">
        <v>742</v>
      </c>
      <c r="D1217" s="489"/>
      <c r="E1217" s="318" t="str">
        <f>IF(G1217="","",VLOOKUP(G1217,'Danh mục CODE'!$D$2:$J$20064,7,0))</f>
        <v/>
      </c>
      <c r="F1217" s="28" t="str">
        <f>IF(E1217="","",VLOOKUP(E1217,'TONG HOP'!$E$8:$W$1883,19,0))</f>
        <v/>
      </c>
      <c r="G1217" s="315"/>
      <c r="H1217" s="226" t="str">
        <f>IF(E1217="","",VLOOKUP(G1217,'TONG HOP'!$C$8:$E$799,2,0))</f>
        <v/>
      </c>
      <c r="I1217" s="226" t="str">
        <f>IF(B1217="","",VLOOKUP(G1217,'TONG HOP'!$C$8:$F$799,4,0))</f>
        <v/>
      </c>
      <c r="J1217" s="63" t="str">
        <f t="shared" si="222"/>
        <v/>
      </c>
      <c r="K1217" s="63" t="str">
        <f t="shared" si="223"/>
        <v/>
      </c>
      <c r="L1217" s="63">
        <f t="shared" si="227"/>
        <v>0</v>
      </c>
      <c r="M1217" s="392" t="str">
        <f>IF(Y1217="","",VLOOKUP(G1217,'Danh mục CODE'!$D$2:$I$1880,4,0))</f>
        <v/>
      </c>
      <c r="N1217" s="484"/>
      <c r="O1217" s="392" t="str">
        <f t="shared" si="228"/>
        <v/>
      </c>
      <c r="P1217" s="392" t="str">
        <f>IF(Y1217="","",VLOOKUP(G1217,'Danh mục CODE'!$D$2:$I$1880,5,0))</f>
        <v/>
      </c>
      <c r="Q1217" s="392"/>
      <c r="R1217" s="392" t="str">
        <f t="shared" si="229"/>
        <v/>
      </c>
      <c r="S1217" s="394" t="e">
        <f t="shared" si="230"/>
        <v>#VALUE!</v>
      </c>
      <c r="T1217" s="394" t="str">
        <f t="shared" si="224"/>
        <v/>
      </c>
      <c r="U1217" s="394" t="str">
        <f t="shared" si="225"/>
        <v/>
      </c>
      <c r="V1217" s="424" t="str">
        <f t="shared" si="231"/>
        <v/>
      </c>
      <c r="W1217" s="21"/>
      <c r="X1217" s="515"/>
      <c r="Y1217" s="515"/>
      <c r="Z1217" s="513"/>
      <c r="AA1217" s="514"/>
    </row>
    <row r="1218" spans="1:27">
      <c r="A1218" s="50">
        <f t="shared" si="226"/>
        <v>1213</v>
      </c>
      <c r="B1218" s="580"/>
      <c r="C1218" s="23" t="s">
        <v>742</v>
      </c>
      <c r="D1218" s="489"/>
      <c r="E1218" s="318" t="str">
        <f>IF(G1218="","",VLOOKUP(G1218,'Danh mục CODE'!$D$2:$J$20064,7,0))</f>
        <v/>
      </c>
      <c r="F1218" s="28" t="str">
        <f>IF(E1218="","",VLOOKUP(E1218,'TONG HOP'!$E$8:$W$1883,19,0))</f>
        <v/>
      </c>
      <c r="G1218" s="315"/>
      <c r="H1218" s="226" t="str">
        <f>IF(E1218="","",VLOOKUP(G1218,'TONG HOP'!$C$8:$E$799,2,0))</f>
        <v/>
      </c>
      <c r="I1218" s="226" t="str">
        <f>IF(B1218="","",VLOOKUP(G1218,'TONG HOP'!$C$8:$F$799,4,0))</f>
        <v/>
      </c>
      <c r="J1218" s="63" t="str">
        <f t="shared" si="222"/>
        <v/>
      </c>
      <c r="K1218" s="63" t="str">
        <f t="shared" si="223"/>
        <v/>
      </c>
      <c r="L1218" s="63">
        <f t="shared" si="227"/>
        <v>0</v>
      </c>
      <c r="M1218" s="392" t="str">
        <f>IF(Y1218="","",VLOOKUP(G1218,'Danh mục CODE'!$D$2:$I$1880,4,0))</f>
        <v/>
      </c>
      <c r="N1218" s="484"/>
      <c r="O1218" s="392" t="str">
        <f t="shared" si="228"/>
        <v/>
      </c>
      <c r="P1218" s="392" t="str">
        <f>IF(Y1218="","",VLOOKUP(G1218,'Danh mục CODE'!$D$2:$I$1880,5,0))</f>
        <v/>
      </c>
      <c r="Q1218" s="392"/>
      <c r="R1218" s="392" t="str">
        <f t="shared" si="229"/>
        <v/>
      </c>
      <c r="S1218" s="394" t="e">
        <f t="shared" si="230"/>
        <v>#VALUE!</v>
      </c>
      <c r="T1218" s="394" t="str">
        <f t="shared" si="224"/>
        <v/>
      </c>
      <c r="U1218" s="394" t="str">
        <f t="shared" si="225"/>
        <v/>
      </c>
      <c r="V1218" s="424" t="str">
        <f t="shared" si="231"/>
        <v/>
      </c>
      <c r="W1218" s="21"/>
      <c r="X1218" s="515"/>
      <c r="Y1218" s="515"/>
      <c r="Z1218" s="513"/>
      <c r="AA1218" s="514"/>
    </row>
    <row r="1219" spans="1:27">
      <c r="A1219" s="50">
        <f t="shared" si="226"/>
        <v>1214</v>
      </c>
      <c r="B1219" s="580"/>
      <c r="C1219" s="23" t="s">
        <v>742</v>
      </c>
      <c r="D1219" s="489"/>
      <c r="E1219" s="318" t="str">
        <f>IF(G1219="","",VLOOKUP(G1219,'Danh mục CODE'!$D$2:$J$20064,7,0))</f>
        <v/>
      </c>
      <c r="F1219" s="28" t="str">
        <f>IF(E1219="","",VLOOKUP(E1219,'TONG HOP'!$E$8:$W$1883,19,0))</f>
        <v/>
      </c>
      <c r="G1219" s="315"/>
      <c r="H1219" s="226" t="str">
        <f>IF(E1219="","",VLOOKUP(G1219,'TONG HOP'!$C$8:$E$799,2,0))</f>
        <v/>
      </c>
      <c r="I1219" s="226" t="str">
        <f>IF(B1219="","",VLOOKUP(G1219,'TONG HOP'!$C$8:$F$799,4,0))</f>
        <v/>
      </c>
      <c r="J1219" s="63" t="str">
        <f t="shared" si="222"/>
        <v/>
      </c>
      <c r="K1219" s="63" t="str">
        <f t="shared" si="223"/>
        <v/>
      </c>
      <c r="L1219" s="63">
        <f t="shared" si="227"/>
        <v>0</v>
      </c>
      <c r="M1219" s="392" t="str">
        <f>IF(Y1219="","",VLOOKUP(G1219,'Danh mục CODE'!$D$2:$I$1880,4,0))</f>
        <v/>
      </c>
      <c r="N1219" s="484"/>
      <c r="O1219" s="392" t="str">
        <f t="shared" si="228"/>
        <v/>
      </c>
      <c r="P1219" s="392" t="str">
        <f>IF(Y1219="","",VLOOKUP(G1219,'Danh mục CODE'!$D$2:$I$1880,5,0))</f>
        <v/>
      </c>
      <c r="Q1219" s="392"/>
      <c r="R1219" s="392" t="str">
        <f t="shared" si="229"/>
        <v/>
      </c>
      <c r="S1219" s="394" t="e">
        <f t="shared" si="230"/>
        <v>#VALUE!</v>
      </c>
      <c r="T1219" s="394" t="str">
        <f t="shared" si="224"/>
        <v/>
      </c>
      <c r="U1219" s="394" t="str">
        <f t="shared" si="225"/>
        <v/>
      </c>
      <c r="V1219" s="424" t="str">
        <f t="shared" si="231"/>
        <v/>
      </c>
      <c r="W1219" s="21"/>
      <c r="X1219" s="515"/>
      <c r="Y1219" s="515"/>
      <c r="Z1219" s="513"/>
      <c r="AA1219" s="514"/>
    </row>
    <row r="1220" spans="1:27">
      <c r="A1220" s="50">
        <f t="shared" si="226"/>
        <v>1215</v>
      </c>
      <c r="B1220" s="580"/>
      <c r="C1220" s="23" t="s">
        <v>742</v>
      </c>
      <c r="D1220" s="489"/>
      <c r="E1220" s="318" t="str">
        <f>IF(G1220="","",VLOOKUP(G1220,'Danh mục CODE'!$D$2:$J$20064,7,0))</f>
        <v/>
      </c>
      <c r="F1220" s="28" t="str">
        <f>IF(E1220="","",VLOOKUP(E1220,'TONG HOP'!$E$8:$W$1883,19,0))</f>
        <v/>
      </c>
      <c r="G1220" s="315"/>
      <c r="H1220" s="226" t="str">
        <f>IF(E1220="","",VLOOKUP(G1220,'TONG HOP'!$C$8:$E$799,2,0))</f>
        <v/>
      </c>
      <c r="I1220" s="226" t="str">
        <f>IF(B1220="","",VLOOKUP(G1220,'TONG HOP'!$C$8:$F$799,4,0))</f>
        <v/>
      </c>
      <c r="J1220" s="63" t="str">
        <f t="shared" si="222"/>
        <v/>
      </c>
      <c r="K1220" s="63" t="str">
        <f t="shared" si="223"/>
        <v/>
      </c>
      <c r="L1220" s="63">
        <f t="shared" si="227"/>
        <v>0</v>
      </c>
      <c r="M1220" s="392" t="str">
        <f>IF(Y1220="","",VLOOKUP(G1220,'Danh mục CODE'!$D$2:$I$1880,4,0))</f>
        <v/>
      </c>
      <c r="N1220" s="484"/>
      <c r="O1220" s="392" t="str">
        <f t="shared" si="228"/>
        <v/>
      </c>
      <c r="P1220" s="392" t="str">
        <f>IF(Y1220="","",VLOOKUP(G1220,'Danh mục CODE'!$D$2:$I$1880,5,0))</f>
        <v/>
      </c>
      <c r="Q1220" s="392"/>
      <c r="R1220" s="392" t="str">
        <f t="shared" si="229"/>
        <v/>
      </c>
      <c r="S1220" s="394" t="e">
        <f t="shared" si="230"/>
        <v>#VALUE!</v>
      </c>
      <c r="T1220" s="394" t="str">
        <f t="shared" si="224"/>
        <v/>
      </c>
      <c r="U1220" s="394" t="str">
        <f t="shared" si="225"/>
        <v/>
      </c>
      <c r="V1220" s="424" t="str">
        <f t="shared" si="231"/>
        <v/>
      </c>
      <c r="W1220" s="21"/>
      <c r="X1220" s="515"/>
      <c r="Y1220" s="515"/>
      <c r="Z1220" s="513"/>
      <c r="AA1220" s="514"/>
    </row>
    <row r="1221" spans="1:27">
      <c r="A1221" s="50">
        <f t="shared" si="226"/>
        <v>1216</v>
      </c>
      <c r="B1221" s="580"/>
      <c r="C1221" s="23" t="s">
        <v>742</v>
      </c>
      <c r="D1221" s="489"/>
      <c r="E1221" s="318" t="str">
        <f>IF(G1221="","",VLOOKUP(G1221,'Danh mục CODE'!$D$2:$J$20064,7,0))</f>
        <v/>
      </c>
      <c r="F1221" s="28" t="str">
        <f>IF(E1221="","",VLOOKUP(E1221,'TONG HOP'!$E$8:$W$1883,19,0))</f>
        <v/>
      </c>
      <c r="G1221" s="315"/>
      <c r="H1221" s="226" t="str">
        <f>IF(E1221="","",VLOOKUP(G1221,'TONG HOP'!$C$8:$E$799,2,0))</f>
        <v/>
      </c>
      <c r="I1221" s="226" t="str">
        <f>IF(B1221="","",VLOOKUP(G1221,'TONG HOP'!$C$8:$F$799,4,0))</f>
        <v/>
      </c>
      <c r="J1221" s="63" t="str">
        <f t="shared" si="222"/>
        <v/>
      </c>
      <c r="K1221" s="63" t="str">
        <f t="shared" si="223"/>
        <v/>
      </c>
      <c r="L1221" s="63">
        <f t="shared" si="227"/>
        <v>0</v>
      </c>
      <c r="M1221" s="392" t="str">
        <f>IF(Y1221="","",VLOOKUP(G1221,'Danh mục CODE'!$D$2:$I$1880,4,0))</f>
        <v/>
      </c>
      <c r="N1221" s="484"/>
      <c r="O1221" s="392" t="str">
        <f t="shared" si="228"/>
        <v/>
      </c>
      <c r="P1221" s="392" t="str">
        <f>IF(Y1221="","",VLOOKUP(G1221,'Danh mục CODE'!$D$2:$I$1880,5,0))</f>
        <v/>
      </c>
      <c r="Q1221" s="392"/>
      <c r="R1221" s="392" t="str">
        <f t="shared" si="229"/>
        <v/>
      </c>
      <c r="S1221" s="394" t="e">
        <f t="shared" si="230"/>
        <v>#VALUE!</v>
      </c>
      <c r="T1221" s="394" t="str">
        <f t="shared" si="224"/>
        <v/>
      </c>
      <c r="U1221" s="394" t="str">
        <f t="shared" si="225"/>
        <v/>
      </c>
      <c r="V1221" s="424" t="str">
        <f t="shared" si="231"/>
        <v/>
      </c>
      <c r="W1221" s="21"/>
      <c r="X1221" s="515"/>
      <c r="Y1221" s="515"/>
      <c r="Z1221" s="513"/>
      <c r="AA1221" s="514"/>
    </row>
    <row r="1222" spans="1:27">
      <c r="A1222" s="50">
        <f t="shared" si="226"/>
        <v>1217</v>
      </c>
      <c r="B1222" s="580"/>
      <c r="C1222" s="23" t="s">
        <v>742</v>
      </c>
      <c r="D1222" s="489"/>
      <c r="E1222" s="318" t="str">
        <f>IF(G1222="","",VLOOKUP(G1222,'Danh mục CODE'!$D$2:$J$20064,7,0))</f>
        <v/>
      </c>
      <c r="F1222" s="28" t="str">
        <f>IF(E1222="","",VLOOKUP(E1222,'TONG HOP'!$E$8:$W$1883,19,0))</f>
        <v/>
      </c>
      <c r="G1222" s="315"/>
      <c r="H1222" s="226" t="str">
        <f>IF(E1222="","",VLOOKUP(G1222,'TONG HOP'!$C$8:$E$799,2,0))</f>
        <v/>
      </c>
      <c r="I1222" s="226" t="str">
        <f>IF(B1222="","",VLOOKUP(G1222,'TONG HOP'!$C$8:$F$799,4,0))</f>
        <v/>
      </c>
      <c r="J1222" s="63" t="str">
        <f t="shared" si="222"/>
        <v/>
      </c>
      <c r="K1222" s="63" t="str">
        <f t="shared" si="223"/>
        <v/>
      </c>
      <c r="L1222" s="63">
        <f t="shared" si="227"/>
        <v>0</v>
      </c>
      <c r="M1222" s="392" t="str">
        <f>IF(Y1222="","",VLOOKUP(G1222,'Danh mục CODE'!$D$2:$I$1880,4,0))</f>
        <v/>
      </c>
      <c r="N1222" s="484"/>
      <c r="O1222" s="392" t="str">
        <f t="shared" si="228"/>
        <v/>
      </c>
      <c r="P1222" s="392" t="str">
        <f>IF(Y1222="","",VLOOKUP(G1222,'Danh mục CODE'!$D$2:$I$1880,5,0))</f>
        <v/>
      </c>
      <c r="Q1222" s="392"/>
      <c r="R1222" s="392" t="str">
        <f t="shared" si="229"/>
        <v/>
      </c>
      <c r="S1222" s="394" t="e">
        <f t="shared" si="230"/>
        <v>#VALUE!</v>
      </c>
      <c r="T1222" s="394" t="str">
        <f t="shared" si="224"/>
        <v/>
      </c>
      <c r="U1222" s="394" t="str">
        <f t="shared" si="225"/>
        <v/>
      </c>
      <c r="V1222" s="424" t="str">
        <f t="shared" si="231"/>
        <v/>
      </c>
      <c r="W1222" s="21"/>
      <c r="X1222" s="515"/>
      <c r="Y1222" s="515"/>
      <c r="Z1222" s="513"/>
      <c r="AA1222" s="514"/>
    </row>
    <row r="1223" spans="1:27">
      <c r="A1223" s="50">
        <f t="shared" si="226"/>
        <v>1218</v>
      </c>
      <c r="B1223" s="580"/>
      <c r="C1223" s="23" t="s">
        <v>742</v>
      </c>
      <c r="D1223" s="489"/>
      <c r="E1223" s="318" t="str">
        <f>IF(G1223="","",VLOOKUP(G1223,'Danh mục CODE'!$D$2:$J$20064,7,0))</f>
        <v/>
      </c>
      <c r="F1223" s="28" t="str">
        <f>IF(E1223="","",VLOOKUP(E1223,'TONG HOP'!$E$8:$W$1883,19,0))</f>
        <v/>
      </c>
      <c r="G1223" s="315"/>
      <c r="H1223" s="226" t="str">
        <f>IF(E1223="","",VLOOKUP(G1223,'TONG HOP'!$C$8:$E$799,2,0))</f>
        <v/>
      </c>
      <c r="I1223" s="226" t="str">
        <f>IF(B1223="","",VLOOKUP(G1223,'TONG HOP'!$C$8:$F$799,4,0))</f>
        <v/>
      </c>
      <c r="J1223" s="63" t="str">
        <f t="shared" ref="J1223:J1286" si="232">IF(X1223="","",K1223-K1223*M1223)</f>
        <v/>
      </c>
      <c r="K1223" s="63" t="str">
        <f t="shared" ref="K1223:K1286" si="233">IF(AND(X1223="",N1223="",Q1223="",R1223=""),"",L1223-L1223*O1223-(L1223-L1223*O1223)*R1223)</f>
        <v/>
      </c>
      <c r="L1223" s="63">
        <f t="shared" si="227"/>
        <v>0</v>
      </c>
      <c r="M1223" s="392" t="str">
        <f>IF(Y1223="","",VLOOKUP(G1223,'Danh mục CODE'!$D$2:$I$1880,4,0))</f>
        <v/>
      </c>
      <c r="N1223" s="484"/>
      <c r="O1223" s="392" t="str">
        <f t="shared" si="228"/>
        <v/>
      </c>
      <c r="P1223" s="392" t="str">
        <f>IF(Y1223="","",VLOOKUP(G1223,'Danh mục CODE'!$D$2:$I$1880,5,0))</f>
        <v/>
      </c>
      <c r="Q1223" s="392"/>
      <c r="R1223" s="392" t="str">
        <f t="shared" si="229"/>
        <v/>
      </c>
      <c r="S1223" s="394" t="e">
        <f t="shared" si="230"/>
        <v>#VALUE!</v>
      </c>
      <c r="T1223" s="394" t="str">
        <f t="shared" si="224"/>
        <v/>
      </c>
      <c r="U1223" s="394" t="str">
        <f t="shared" si="225"/>
        <v/>
      </c>
      <c r="V1223" s="424" t="str">
        <f t="shared" si="231"/>
        <v/>
      </c>
      <c r="W1223" s="21"/>
      <c r="X1223" s="515"/>
      <c r="Y1223" s="515"/>
      <c r="Z1223" s="513"/>
      <c r="AA1223" s="514"/>
    </row>
    <row r="1224" spans="1:27">
      <c r="A1224" s="50">
        <f t="shared" si="226"/>
        <v>1219</v>
      </c>
      <c r="B1224" s="580"/>
      <c r="C1224" s="23" t="s">
        <v>742</v>
      </c>
      <c r="D1224" s="489"/>
      <c r="E1224" s="318" t="str">
        <f>IF(G1224="","",VLOOKUP(G1224,'Danh mục CODE'!$D$2:$J$20064,7,0))</f>
        <v/>
      </c>
      <c r="F1224" s="28" t="str">
        <f>IF(E1224="","",VLOOKUP(E1224,'TONG HOP'!$E$8:$W$1883,19,0))</f>
        <v/>
      </c>
      <c r="G1224" s="315"/>
      <c r="H1224" s="226" t="str">
        <f>IF(E1224="","",VLOOKUP(G1224,'TONG HOP'!$C$8:$E$799,2,0))</f>
        <v/>
      </c>
      <c r="I1224" s="226" t="str">
        <f>IF(B1224="","",VLOOKUP(G1224,'TONG HOP'!$C$8:$F$799,4,0))</f>
        <v/>
      </c>
      <c r="J1224" s="63" t="str">
        <f t="shared" si="232"/>
        <v/>
      </c>
      <c r="K1224" s="63" t="str">
        <f t="shared" si="233"/>
        <v/>
      </c>
      <c r="L1224" s="63">
        <f t="shared" si="227"/>
        <v>0</v>
      </c>
      <c r="M1224" s="392" t="str">
        <f>IF(Y1224="","",VLOOKUP(G1224,'Danh mục CODE'!$D$2:$I$1880,4,0))</f>
        <v/>
      </c>
      <c r="N1224" s="484"/>
      <c r="O1224" s="392" t="str">
        <f t="shared" si="228"/>
        <v/>
      </c>
      <c r="P1224" s="392" t="str">
        <f>IF(Y1224="","",VLOOKUP(G1224,'Danh mục CODE'!$D$2:$I$1880,5,0))</f>
        <v/>
      </c>
      <c r="Q1224" s="392"/>
      <c r="R1224" s="392" t="str">
        <f t="shared" si="229"/>
        <v/>
      </c>
      <c r="S1224" s="394" t="e">
        <f t="shared" si="230"/>
        <v>#VALUE!</v>
      </c>
      <c r="T1224" s="394" t="str">
        <f t="shared" si="224"/>
        <v/>
      </c>
      <c r="U1224" s="394" t="str">
        <f t="shared" si="225"/>
        <v/>
      </c>
      <c r="V1224" s="424" t="str">
        <f t="shared" si="231"/>
        <v/>
      </c>
      <c r="W1224" s="21"/>
      <c r="X1224" s="515"/>
      <c r="Y1224" s="515"/>
      <c r="Z1224" s="513"/>
      <c r="AA1224" s="514"/>
    </row>
    <row r="1225" spans="1:27">
      <c r="A1225" s="50">
        <f t="shared" si="226"/>
        <v>1220</v>
      </c>
      <c r="B1225" s="580"/>
      <c r="C1225" s="23" t="s">
        <v>742</v>
      </c>
      <c r="D1225" s="489"/>
      <c r="E1225" s="318" t="str">
        <f>IF(G1225="","",VLOOKUP(G1225,'Danh mục CODE'!$D$2:$J$20064,7,0))</f>
        <v/>
      </c>
      <c r="F1225" s="28" t="str">
        <f>IF(E1225="","",VLOOKUP(E1225,'TONG HOP'!$E$8:$W$1883,19,0))</f>
        <v/>
      </c>
      <c r="G1225" s="315"/>
      <c r="H1225" s="226" t="str">
        <f>IF(E1225="","",VLOOKUP(G1225,'TONG HOP'!$C$8:$E$799,2,0))</f>
        <v/>
      </c>
      <c r="I1225" s="226" t="str">
        <f>IF(B1225="","",VLOOKUP(G1225,'TONG HOP'!$C$8:$F$799,4,0))</f>
        <v/>
      </c>
      <c r="J1225" s="63" t="str">
        <f t="shared" si="232"/>
        <v/>
      </c>
      <c r="K1225" s="63" t="str">
        <f t="shared" si="233"/>
        <v/>
      </c>
      <c r="L1225" s="63">
        <f t="shared" si="227"/>
        <v>0</v>
      </c>
      <c r="M1225" s="392" t="str">
        <f>IF(Y1225="","",VLOOKUP(G1225,'Danh mục CODE'!$D$2:$I$1880,4,0))</f>
        <v/>
      </c>
      <c r="N1225" s="484"/>
      <c r="O1225" s="392" t="str">
        <f t="shared" si="228"/>
        <v/>
      </c>
      <c r="P1225" s="392" t="str">
        <f>IF(Y1225="","",VLOOKUP(G1225,'Danh mục CODE'!$D$2:$I$1880,5,0))</f>
        <v/>
      </c>
      <c r="Q1225" s="392"/>
      <c r="R1225" s="392" t="str">
        <f t="shared" si="229"/>
        <v/>
      </c>
      <c r="S1225" s="394" t="e">
        <f t="shared" si="230"/>
        <v>#VALUE!</v>
      </c>
      <c r="T1225" s="394" t="str">
        <f t="shared" ref="T1225:T1288" si="234">IF(X1225="","",IF(Q1225&lt;P1225,K1225*Q1225,K1225*P1225))</f>
        <v/>
      </c>
      <c r="U1225" s="394" t="str">
        <f t="shared" ref="U1225:U1288" si="235">IF(X1225="","",K1225*R1225)</f>
        <v/>
      </c>
      <c r="V1225" s="424" t="str">
        <f t="shared" si="231"/>
        <v/>
      </c>
      <c r="W1225" s="21"/>
      <c r="X1225" s="515"/>
      <c r="Y1225" s="515"/>
      <c r="Z1225" s="513"/>
      <c r="AA1225" s="514"/>
    </row>
    <row r="1226" spans="1:27">
      <c r="A1226" s="50">
        <f t="shared" si="226"/>
        <v>1221</v>
      </c>
      <c r="B1226" s="580"/>
      <c r="C1226" s="23" t="s">
        <v>742</v>
      </c>
      <c r="D1226" s="489"/>
      <c r="E1226" s="318" t="str">
        <f>IF(G1226="","",VLOOKUP(G1226,'Danh mục CODE'!$D$2:$J$20064,7,0))</f>
        <v/>
      </c>
      <c r="F1226" s="28" t="str">
        <f>IF(E1226="","",VLOOKUP(E1226,'TONG HOP'!$E$8:$W$1883,19,0))</f>
        <v/>
      </c>
      <c r="G1226" s="315"/>
      <c r="H1226" s="226" t="str">
        <f>IF(E1226="","",VLOOKUP(G1226,'TONG HOP'!$C$8:$E$799,2,0))</f>
        <v/>
      </c>
      <c r="I1226" s="226" t="str">
        <f>IF(B1226="","",VLOOKUP(G1226,'TONG HOP'!$C$8:$F$799,4,0))</f>
        <v/>
      </c>
      <c r="J1226" s="63" t="str">
        <f t="shared" si="232"/>
        <v/>
      </c>
      <c r="K1226" s="63" t="str">
        <f t="shared" si="233"/>
        <v/>
      </c>
      <c r="L1226" s="63">
        <f t="shared" si="227"/>
        <v>0</v>
      </c>
      <c r="M1226" s="392" t="str">
        <f>IF(Y1226="","",VLOOKUP(G1226,'Danh mục CODE'!$D$2:$I$1880,4,0))</f>
        <v/>
      </c>
      <c r="N1226" s="484"/>
      <c r="O1226" s="392" t="str">
        <f t="shared" si="228"/>
        <v/>
      </c>
      <c r="P1226" s="392" t="str">
        <f>IF(Y1226="","",VLOOKUP(G1226,'Danh mục CODE'!$D$2:$I$1880,5,0))</f>
        <v/>
      </c>
      <c r="Q1226" s="392"/>
      <c r="R1226" s="392" t="str">
        <f t="shared" si="229"/>
        <v/>
      </c>
      <c r="S1226" s="394" t="e">
        <f t="shared" si="230"/>
        <v>#VALUE!</v>
      </c>
      <c r="T1226" s="394" t="str">
        <f t="shared" si="234"/>
        <v/>
      </c>
      <c r="U1226" s="394" t="str">
        <f t="shared" si="235"/>
        <v/>
      </c>
      <c r="V1226" s="424" t="str">
        <f t="shared" si="231"/>
        <v/>
      </c>
      <c r="W1226" s="21"/>
      <c r="X1226" s="515"/>
      <c r="Y1226" s="515"/>
      <c r="Z1226" s="513"/>
      <c r="AA1226" s="514"/>
    </row>
    <row r="1227" spans="1:27">
      <c r="A1227" s="50">
        <f t="shared" si="226"/>
        <v>1222</v>
      </c>
      <c r="B1227" s="580"/>
      <c r="C1227" s="23" t="s">
        <v>742</v>
      </c>
      <c r="D1227" s="489"/>
      <c r="E1227" s="318" t="str">
        <f>IF(G1227="","",VLOOKUP(G1227,'Danh mục CODE'!$D$2:$J$20064,7,0))</f>
        <v/>
      </c>
      <c r="F1227" s="28" t="str">
        <f>IF(E1227="","",VLOOKUP(E1227,'TONG HOP'!$E$8:$W$1883,19,0))</f>
        <v/>
      </c>
      <c r="G1227" s="315"/>
      <c r="H1227" s="226" t="str">
        <f>IF(E1227="","",VLOOKUP(G1227,'TONG HOP'!$C$8:$E$799,2,0))</f>
        <v/>
      </c>
      <c r="I1227" s="226" t="str">
        <f>IF(B1227="","",VLOOKUP(G1227,'TONG HOP'!$C$8:$F$799,4,0))</f>
        <v/>
      </c>
      <c r="J1227" s="63" t="str">
        <f t="shared" si="232"/>
        <v/>
      </c>
      <c r="K1227" s="63" t="str">
        <f t="shared" si="233"/>
        <v/>
      </c>
      <c r="L1227" s="63">
        <f t="shared" si="227"/>
        <v>0</v>
      </c>
      <c r="M1227" s="392" t="str">
        <f>IF(Y1227="","",VLOOKUP(G1227,'Danh mục CODE'!$D$2:$I$1880,4,0))</f>
        <v/>
      </c>
      <c r="N1227" s="484"/>
      <c r="O1227" s="392" t="str">
        <f t="shared" si="228"/>
        <v/>
      </c>
      <c r="P1227" s="392" t="str">
        <f>IF(Y1227="","",VLOOKUP(G1227,'Danh mục CODE'!$D$2:$I$1880,5,0))</f>
        <v/>
      </c>
      <c r="Q1227" s="392"/>
      <c r="R1227" s="392" t="str">
        <f t="shared" si="229"/>
        <v/>
      </c>
      <c r="S1227" s="394" t="e">
        <f t="shared" si="230"/>
        <v>#VALUE!</v>
      </c>
      <c r="T1227" s="394" t="str">
        <f t="shared" si="234"/>
        <v/>
      </c>
      <c r="U1227" s="394" t="str">
        <f t="shared" si="235"/>
        <v/>
      </c>
      <c r="V1227" s="424" t="str">
        <f t="shared" si="231"/>
        <v/>
      </c>
      <c r="W1227" s="21"/>
      <c r="X1227" s="515"/>
      <c r="Y1227" s="515"/>
      <c r="Z1227" s="513"/>
      <c r="AA1227" s="514"/>
    </row>
    <row r="1228" spans="1:27">
      <c r="A1228" s="50">
        <f t="shared" si="226"/>
        <v>1223</v>
      </c>
      <c r="B1228" s="580"/>
      <c r="C1228" s="23" t="s">
        <v>742</v>
      </c>
      <c r="D1228" s="489"/>
      <c r="E1228" s="318" t="str">
        <f>IF(G1228="","",VLOOKUP(G1228,'Danh mục CODE'!$D$2:$J$20064,7,0))</f>
        <v/>
      </c>
      <c r="F1228" s="28" t="str">
        <f>IF(E1228="","",VLOOKUP(E1228,'TONG HOP'!$E$8:$W$1883,19,0))</f>
        <v/>
      </c>
      <c r="G1228" s="315"/>
      <c r="H1228" s="226" t="str">
        <f>IF(E1228="","",VLOOKUP(G1228,'TONG HOP'!$C$8:$E$799,2,0))</f>
        <v/>
      </c>
      <c r="I1228" s="226" t="str">
        <f>IF(B1228="","",VLOOKUP(G1228,'TONG HOP'!$C$8:$F$799,4,0))</f>
        <v/>
      </c>
      <c r="J1228" s="63" t="str">
        <f t="shared" si="232"/>
        <v/>
      </c>
      <c r="K1228" s="63" t="str">
        <f t="shared" si="233"/>
        <v/>
      </c>
      <c r="L1228" s="63">
        <f t="shared" si="227"/>
        <v>0</v>
      </c>
      <c r="M1228" s="392" t="str">
        <f>IF(Y1228="","",VLOOKUP(G1228,'Danh mục CODE'!$D$2:$I$1880,4,0))</f>
        <v/>
      </c>
      <c r="N1228" s="484"/>
      <c r="O1228" s="392" t="str">
        <f t="shared" si="228"/>
        <v/>
      </c>
      <c r="P1228" s="392" t="str">
        <f>IF(Y1228="","",VLOOKUP(G1228,'Danh mục CODE'!$D$2:$I$1880,5,0))</f>
        <v/>
      </c>
      <c r="Q1228" s="392"/>
      <c r="R1228" s="392" t="str">
        <f t="shared" si="229"/>
        <v/>
      </c>
      <c r="S1228" s="394" t="e">
        <f t="shared" si="230"/>
        <v>#VALUE!</v>
      </c>
      <c r="T1228" s="394" t="str">
        <f t="shared" si="234"/>
        <v/>
      </c>
      <c r="U1228" s="394" t="str">
        <f t="shared" si="235"/>
        <v/>
      </c>
      <c r="V1228" s="424" t="str">
        <f t="shared" si="231"/>
        <v/>
      </c>
      <c r="W1228" s="21"/>
      <c r="X1228" s="515"/>
      <c r="Y1228" s="515"/>
      <c r="Z1228" s="513"/>
      <c r="AA1228" s="514"/>
    </row>
    <row r="1229" spans="1:27">
      <c r="A1229" s="50">
        <f t="shared" si="226"/>
        <v>1224</v>
      </c>
      <c r="B1229" s="580"/>
      <c r="C1229" s="23" t="s">
        <v>742</v>
      </c>
      <c r="D1229" s="489"/>
      <c r="E1229" s="318" t="str">
        <f>IF(G1229="","",VLOOKUP(G1229,'Danh mục CODE'!$D$2:$J$20064,7,0))</f>
        <v/>
      </c>
      <c r="F1229" s="28" t="str">
        <f>IF(E1229="","",VLOOKUP(E1229,'TONG HOP'!$E$8:$W$1883,19,0))</f>
        <v/>
      </c>
      <c r="G1229" s="315"/>
      <c r="H1229" s="226" t="str">
        <f>IF(E1229="","",VLOOKUP(G1229,'TONG HOP'!$C$8:$E$799,2,0))</f>
        <v/>
      </c>
      <c r="I1229" s="226" t="str">
        <f>IF(B1229="","",VLOOKUP(G1229,'TONG HOP'!$C$8:$F$799,4,0))</f>
        <v/>
      </c>
      <c r="J1229" s="63" t="str">
        <f t="shared" si="232"/>
        <v/>
      </c>
      <c r="K1229" s="63" t="str">
        <f t="shared" si="233"/>
        <v/>
      </c>
      <c r="L1229" s="63">
        <f t="shared" si="227"/>
        <v>0</v>
      </c>
      <c r="M1229" s="392" t="str">
        <f>IF(Y1229="","",VLOOKUP(G1229,'Danh mục CODE'!$D$2:$I$1880,4,0))</f>
        <v/>
      </c>
      <c r="N1229" s="484"/>
      <c r="O1229" s="392" t="str">
        <f t="shared" si="228"/>
        <v/>
      </c>
      <c r="P1229" s="392" t="str">
        <f>IF(Y1229="","",VLOOKUP(G1229,'Danh mục CODE'!$D$2:$I$1880,5,0))</f>
        <v/>
      </c>
      <c r="Q1229" s="392"/>
      <c r="R1229" s="392" t="str">
        <f t="shared" si="229"/>
        <v/>
      </c>
      <c r="S1229" s="394" t="e">
        <f t="shared" si="230"/>
        <v>#VALUE!</v>
      </c>
      <c r="T1229" s="394" t="str">
        <f t="shared" si="234"/>
        <v/>
      </c>
      <c r="U1229" s="394" t="str">
        <f t="shared" si="235"/>
        <v/>
      </c>
      <c r="V1229" s="424" t="str">
        <f t="shared" si="231"/>
        <v/>
      </c>
      <c r="W1229" s="21"/>
      <c r="X1229" s="515"/>
      <c r="Y1229" s="515"/>
      <c r="Z1229" s="513"/>
      <c r="AA1229" s="514"/>
    </row>
    <row r="1230" spans="1:27">
      <c r="A1230" s="50">
        <f t="shared" si="226"/>
        <v>1225</v>
      </c>
      <c r="B1230" s="580"/>
      <c r="C1230" s="23" t="s">
        <v>742</v>
      </c>
      <c r="D1230" s="489"/>
      <c r="E1230" s="318" t="str">
        <f>IF(G1230="","",VLOOKUP(G1230,'Danh mục CODE'!$D$2:$J$20064,7,0))</f>
        <v/>
      </c>
      <c r="F1230" s="28" t="str">
        <f>IF(E1230="","",VLOOKUP(E1230,'TONG HOP'!$E$8:$W$1883,19,0))</f>
        <v/>
      </c>
      <c r="G1230" s="315"/>
      <c r="H1230" s="226" t="str">
        <f>IF(E1230="","",VLOOKUP(G1230,'TONG HOP'!$C$8:$E$799,2,0))</f>
        <v/>
      </c>
      <c r="I1230" s="226" t="str">
        <f>IF(B1230="","",VLOOKUP(G1230,'TONG HOP'!$C$8:$F$799,4,0))</f>
        <v/>
      </c>
      <c r="J1230" s="63" t="str">
        <f t="shared" si="232"/>
        <v/>
      </c>
      <c r="K1230" s="63" t="str">
        <f t="shared" si="233"/>
        <v/>
      </c>
      <c r="L1230" s="63">
        <f t="shared" si="227"/>
        <v>0</v>
      </c>
      <c r="M1230" s="392" t="str">
        <f>IF(Y1230="","",VLOOKUP(G1230,'Danh mục CODE'!$D$2:$I$1880,4,0))</f>
        <v/>
      </c>
      <c r="N1230" s="484"/>
      <c r="O1230" s="392" t="str">
        <f t="shared" si="228"/>
        <v/>
      </c>
      <c r="P1230" s="392" t="str">
        <f>IF(Y1230="","",VLOOKUP(G1230,'Danh mục CODE'!$D$2:$I$1880,5,0))</f>
        <v/>
      </c>
      <c r="Q1230" s="392"/>
      <c r="R1230" s="392" t="str">
        <f t="shared" si="229"/>
        <v/>
      </c>
      <c r="S1230" s="394" t="e">
        <f t="shared" si="230"/>
        <v>#VALUE!</v>
      </c>
      <c r="T1230" s="394" t="str">
        <f t="shared" si="234"/>
        <v/>
      </c>
      <c r="U1230" s="394" t="str">
        <f t="shared" si="235"/>
        <v/>
      </c>
      <c r="V1230" s="424" t="str">
        <f t="shared" si="231"/>
        <v/>
      </c>
      <c r="W1230" s="21"/>
      <c r="X1230" s="515"/>
      <c r="Y1230" s="515"/>
      <c r="Z1230" s="513"/>
      <c r="AA1230" s="514"/>
    </row>
    <row r="1231" spans="1:27">
      <c r="A1231" s="50">
        <f t="shared" si="226"/>
        <v>1226</v>
      </c>
      <c r="B1231" s="580"/>
      <c r="C1231" s="23" t="s">
        <v>742</v>
      </c>
      <c r="D1231" s="489"/>
      <c r="E1231" s="318" t="str">
        <f>IF(G1231="","",VLOOKUP(G1231,'Danh mục CODE'!$D$2:$J$20064,7,0))</f>
        <v/>
      </c>
      <c r="F1231" s="28" t="str">
        <f>IF(E1231="","",VLOOKUP(E1231,'TONG HOP'!$E$8:$W$1883,19,0))</f>
        <v/>
      </c>
      <c r="G1231" s="315"/>
      <c r="H1231" s="226" t="str">
        <f>IF(E1231="","",VLOOKUP(G1231,'TONG HOP'!$C$8:$E$799,2,0))</f>
        <v/>
      </c>
      <c r="I1231" s="226" t="str">
        <f>IF(B1231="","",VLOOKUP(G1231,'TONG HOP'!$C$8:$F$799,4,0))</f>
        <v/>
      </c>
      <c r="J1231" s="63" t="str">
        <f t="shared" si="232"/>
        <v/>
      </c>
      <c r="K1231" s="63" t="str">
        <f t="shared" si="233"/>
        <v/>
      </c>
      <c r="L1231" s="63">
        <f t="shared" si="227"/>
        <v>0</v>
      </c>
      <c r="M1231" s="392" t="str">
        <f>IF(Y1231="","",VLOOKUP(G1231,'Danh mục CODE'!$D$2:$I$1880,4,0))</f>
        <v/>
      </c>
      <c r="N1231" s="484"/>
      <c r="O1231" s="392" t="str">
        <f t="shared" si="228"/>
        <v/>
      </c>
      <c r="P1231" s="392" t="str">
        <f>IF(Y1231="","",VLOOKUP(G1231,'Danh mục CODE'!$D$2:$I$1880,5,0))</f>
        <v/>
      </c>
      <c r="Q1231" s="392"/>
      <c r="R1231" s="392" t="str">
        <f t="shared" si="229"/>
        <v/>
      </c>
      <c r="S1231" s="394" t="e">
        <f t="shared" si="230"/>
        <v>#VALUE!</v>
      </c>
      <c r="T1231" s="394" t="str">
        <f t="shared" si="234"/>
        <v/>
      </c>
      <c r="U1231" s="394" t="str">
        <f t="shared" si="235"/>
        <v/>
      </c>
      <c r="V1231" s="424" t="str">
        <f t="shared" si="231"/>
        <v/>
      </c>
      <c r="W1231" s="21"/>
      <c r="X1231" s="515"/>
      <c r="Y1231" s="515"/>
      <c r="Z1231" s="513"/>
      <c r="AA1231" s="514"/>
    </row>
    <row r="1232" spans="1:27">
      <c r="A1232" s="50">
        <f t="shared" si="226"/>
        <v>1227</v>
      </c>
      <c r="B1232" s="580"/>
      <c r="C1232" s="23" t="s">
        <v>742</v>
      </c>
      <c r="D1232" s="489"/>
      <c r="E1232" s="318" t="str">
        <f>IF(G1232="","",VLOOKUP(G1232,'Danh mục CODE'!$D$2:$J$20064,7,0))</f>
        <v/>
      </c>
      <c r="F1232" s="28" t="str">
        <f>IF(E1232="","",VLOOKUP(E1232,'TONG HOP'!$E$8:$W$1883,19,0))</f>
        <v/>
      </c>
      <c r="G1232" s="315"/>
      <c r="H1232" s="226" t="str">
        <f>IF(E1232="","",VLOOKUP(G1232,'TONG HOP'!$C$8:$E$799,2,0))</f>
        <v/>
      </c>
      <c r="I1232" s="226" t="str">
        <f>IF(B1232="","",VLOOKUP(G1232,'TONG HOP'!$C$8:$F$799,4,0))</f>
        <v/>
      </c>
      <c r="J1232" s="63" t="str">
        <f t="shared" si="232"/>
        <v/>
      </c>
      <c r="K1232" s="63" t="str">
        <f t="shared" si="233"/>
        <v/>
      </c>
      <c r="L1232" s="63">
        <f t="shared" si="227"/>
        <v>0</v>
      </c>
      <c r="M1232" s="392" t="str">
        <f>IF(Y1232="","",VLOOKUP(G1232,'Danh mục CODE'!$D$2:$I$1880,4,0))</f>
        <v/>
      </c>
      <c r="N1232" s="484"/>
      <c r="O1232" s="392" t="str">
        <f t="shared" si="228"/>
        <v/>
      </c>
      <c r="P1232" s="392" t="str">
        <f>IF(Y1232="","",VLOOKUP(G1232,'Danh mục CODE'!$D$2:$I$1880,5,0))</f>
        <v/>
      </c>
      <c r="Q1232" s="392"/>
      <c r="R1232" s="392" t="str">
        <f t="shared" si="229"/>
        <v/>
      </c>
      <c r="S1232" s="394" t="e">
        <f t="shared" si="230"/>
        <v>#VALUE!</v>
      </c>
      <c r="T1232" s="394" t="str">
        <f t="shared" si="234"/>
        <v/>
      </c>
      <c r="U1232" s="394" t="str">
        <f t="shared" si="235"/>
        <v/>
      </c>
      <c r="V1232" s="424" t="str">
        <f t="shared" si="231"/>
        <v/>
      </c>
      <c r="W1232" s="21"/>
      <c r="X1232" s="515"/>
      <c r="Y1232" s="515"/>
      <c r="Z1232" s="513"/>
      <c r="AA1232" s="514"/>
    </row>
    <row r="1233" spans="1:27">
      <c r="A1233" s="50">
        <f t="shared" si="226"/>
        <v>1228</v>
      </c>
      <c r="B1233" s="580"/>
      <c r="C1233" s="23" t="s">
        <v>742</v>
      </c>
      <c r="D1233" s="489"/>
      <c r="E1233" s="318" t="str">
        <f>IF(G1233="","",VLOOKUP(G1233,'Danh mục CODE'!$D$2:$J$20064,7,0))</f>
        <v/>
      </c>
      <c r="F1233" s="28" t="str">
        <f>IF(E1233="","",VLOOKUP(E1233,'TONG HOP'!$E$8:$W$1883,19,0))</f>
        <v/>
      </c>
      <c r="G1233" s="315"/>
      <c r="H1233" s="226" t="str">
        <f>IF(E1233="","",VLOOKUP(G1233,'TONG HOP'!$C$8:$E$799,2,0))</f>
        <v/>
      </c>
      <c r="I1233" s="226" t="str">
        <f>IF(B1233="","",VLOOKUP(G1233,'TONG HOP'!$C$8:$F$799,4,0))</f>
        <v/>
      </c>
      <c r="J1233" s="63" t="str">
        <f t="shared" si="232"/>
        <v/>
      </c>
      <c r="K1233" s="63" t="str">
        <f t="shared" si="233"/>
        <v/>
      </c>
      <c r="L1233" s="63">
        <f t="shared" si="227"/>
        <v>0</v>
      </c>
      <c r="M1233" s="392" t="str">
        <f>IF(Y1233="","",VLOOKUP(G1233,'Danh mục CODE'!$D$2:$I$1880,4,0))</f>
        <v/>
      </c>
      <c r="N1233" s="484"/>
      <c r="O1233" s="392" t="str">
        <f t="shared" si="228"/>
        <v/>
      </c>
      <c r="P1233" s="392" t="str">
        <f>IF(Y1233="","",VLOOKUP(G1233,'Danh mục CODE'!$D$2:$I$1880,5,0))</f>
        <v/>
      </c>
      <c r="Q1233" s="392"/>
      <c r="R1233" s="392" t="str">
        <f t="shared" si="229"/>
        <v/>
      </c>
      <c r="S1233" s="394" t="e">
        <f t="shared" si="230"/>
        <v>#VALUE!</v>
      </c>
      <c r="T1233" s="394" t="str">
        <f t="shared" si="234"/>
        <v/>
      </c>
      <c r="U1233" s="394" t="str">
        <f t="shared" si="235"/>
        <v/>
      </c>
      <c r="V1233" s="424" t="str">
        <f t="shared" si="231"/>
        <v/>
      </c>
      <c r="W1233" s="21"/>
      <c r="X1233" s="515"/>
      <c r="Y1233" s="515"/>
      <c r="Z1233" s="513"/>
      <c r="AA1233" s="514"/>
    </row>
    <row r="1234" spans="1:27">
      <c r="A1234" s="50">
        <f t="shared" si="226"/>
        <v>1229</v>
      </c>
      <c r="B1234" s="580"/>
      <c r="C1234" s="23" t="s">
        <v>742</v>
      </c>
      <c r="D1234" s="489"/>
      <c r="E1234" s="318" t="str">
        <f>IF(G1234="","",VLOOKUP(G1234,'Danh mục CODE'!$D$2:$J$20064,7,0))</f>
        <v/>
      </c>
      <c r="F1234" s="28" t="str">
        <f>IF(E1234="","",VLOOKUP(E1234,'TONG HOP'!$E$8:$W$1883,19,0))</f>
        <v/>
      </c>
      <c r="G1234" s="315"/>
      <c r="H1234" s="226" t="str">
        <f>IF(E1234="","",VLOOKUP(G1234,'TONG HOP'!$C$8:$E$799,2,0))</f>
        <v/>
      </c>
      <c r="I1234" s="226" t="str">
        <f>IF(B1234="","",VLOOKUP(G1234,'TONG HOP'!$C$8:$F$799,4,0))</f>
        <v/>
      </c>
      <c r="J1234" s="63" t="str">
        <f t="shared" si="232"/>
        <v/>
      </c>
      <c r="K1234" s="63" t="str">
        <f t="shared" si="233"/>
        <v/>
      </c>
      <c r="L1234" s="63">
        <f t="shared" si="227"/>
        <v>0</v>
      </c>
      <c r="M1234" s="392" t="str">
        <f>IF(Y1234="","",VLOOKUP(G1234,'Danh mục CODE'!$D$2:$I$1880,4,0))</f>
        <v/>
      </c>
      <c r="N1234" s="484"/>
      <c r="O1234" s="392" t="str">
        <f t="shared" si="228"/>
        <v/>
      </c>
      <c r="P1234" s="392" t="str">
        <f>IF(Y1234="","",VLOOKUP(G1234,'Danh mục CODE'!$D$2:$I$1880,5,0))</f>
        <v/>
      </c>
      <c r="Q1234" s="392"/>
      <c r="R1234" s="392" t="str">
        <f t="shared" si="229"/>
        <v/>
      </c>
      <c r="S1234" s="394" t="e">
        <f t="shared" si="230"/>
        <v>#VALUE!</v>
      </c>
      <c r="T1234" s="394" t="str">
        <f t="shared" si="234"/>
        <v/>
      </c>
      <c r="U1234" s="394" t="str">
        <f t="shared" si="235"/>
        <v/>
      </c>
      <c r="V1234" s="424" t="str">
        <f t="shared" si="231"/>
        <v/>
      </c>
      <c r="W1234" s="21"/>
      <c r="X1234" s="515"/>
      <c r="Y1234" s="515"/>
      <c r="Z1234" s="513"/>
      <c r="AA1234" s="514"/>
    </row>
    <row r="1235" spans="1:27">
      <c r="A1235" s="50">
        <f t="shared" ref="A1235:A1298" si="236">A1234+1</f>
        <v>1230</v>
      </c>
      <c r="B1235" s="580"/>
      <c r="C1235" s="23" t="s">
        <v>742</v>
      </c>
      <c r="D1235" s="489"/>
      <c r="E1235" s="318" t="str">
        <f>IF(G1235="","",VLOOKUP(G1235,'Danh mục CODE'!$D$2:$J$20064,7,0))</f>
        <v/>
      </c>
      <c r="F1235" s="28" t="str">
        <f>IF(E1235="","",VLOOKUP(E1235,'TONG HOP'!$E$8:$W$1883,19,0))</f>
        <v/>
      </c>
      <c r="G1235" s="315"/>
      <c r="H1235" s="226" t="str">
        <f>IF(E1235="","",VLOOKUP(G1235,'TONG HOP'!$C$8:$E$799,2,0))</f>
        <v/>
      </c>
      <c r="I1235" s="226" t="str">
        <f>IF(B1235="","",VLOOKUP(G1235,'TONG HOP'!$C$8:$F$799,4,0))</f>
        <v/>
      </c>
      <c r="J1235" s="63" t="str">
        <f t="shared" si="232"/>
        <v/>
      </c>
      <c r="K1235" s="63" t="str">
        <f t="shared" si="233"/>
        <v/>
      </c>
      <c r="L1235" s="63">
        <f t="shared" si="227"/>
        <v>0</v>
      </c>
      <c r="M1235" s="392" t="str">
        <f>IF(Y1235="","",VLOOKUP(G1235,'Danh mục CODE'!$D$2:$I$1880,4,0))</f>
        <v/>
      </c>
      <c r="N1235" s="484"/>
      <c r="O1235" s="392" t="str">
        <f t="shared" si="228"/>
        <v/>
      </c>
      <c r="P1235" s="392" t="str">
        <f>IF(Y1235="","",VLOOKUP(G1235,'Danh mục CODE'!$D$2:$I$1880,5,0))</f>
        <v/>
      </c>
      <c r="Q1235" s="392"/>
      <c r="R1235" s="392" t="str">
        <f t="shared" si="229"/>
        <v/>
      </c>
      <c r="S1235" s="394" t="e">
        <f t="shared" si="230"/>
        <v>#VALUE!</v>
      </c>
      <c r="T1235" s="394" t="str">
        <f t="shared" si="234"/>
        <v/>
      </c>
      <c r="U1235" s="394" t="str">
        <f t="shared" si="235"/>
        <v/>
      </c>
      <c r="V1235" s="424" t="str">
        <f t="shared" si="231"/>
        <v/>
      </c>
      <c r="W1235" s="21"/>
      <c r="X1235" s="515"/>
      <c r="Y1235" s="515"/>
      <c r="Z1235" s="513"/>
      <c r="AA1235" s="514"/>
    </row>
    <row r="1236" spans="1:27">
      <c r="A1236" s="50">
        <f t="shared" si="236"/>
        <v>1231</v>
      </c>
      <c r="B1236" s="580"/>
      <c r="C1236" s="23" t="s">
        <v>742</v>
      </c>
      <c r="D1236" s="489"/>
      <c r="E1236" s="318" t="str">
        <f>IF(G1236="","",VLOOKUP(G1236,'Danh mục CODE'!$D$2:$J$20064,7,0))</f>
        <v/>
      </c>
      <c r="F1236" s="28" t="str">
        <f>IF(E1236="","",VLOOKUP(E1236,'TONG HOP'!$E$8:$W$1883,19,0))</f>
        <v/>
      </c>
      <c r="G1236" s="17"/>
      <c r="H1236" s="226" t="str">
        <f>IF(E1236="","",VLOOKUP(G1236,'TONG HOP'!$C$8:$E$799,2,0))</f>
        <v/>
      </c>
      <c r="I1236" s="226" t="str">
        <f>IF(B1236="","",VLOOKUP(G1236,'TONG HOP'!$C$8:$F$799,4,0))</f>
        <v/>
      </c>
      <c r="J1236" s="63" t="str">
        <f t="shared" si="232"/>
        <v/>
      </c>
      <c r="K1236" s="63" t="str">
        <f t="shared" si="233"/>
        <v/>
      </c>
      <c r="L1236" s="63">
        <f t="shared" si="227"/>
        <v>0</v>
      </c>
      <c r="M1236" s="392" t="str">
        <f>IF(Y1236="","",VLOOKUP(G1236,'Danh mục CODE'!$D$2:$I$1880,4,0))</f>
        <v/>
      </c>
      <c r="N1236" s="392"/>
      <c r="O1236" s="392" t="str">
        <f t="shared" si="228"/>
        <v/>
      </c>
      <c r="P1236" s="392" t="str">
        <f>IF(Y1236="","",VLOOKUP(G1236,'Danh mục CODE'!$D$2:$I$1880,5,0))</f>
        <v/>
      </c>
      <c r="Q1236" s="392"/>
      <c r="R1236" s="392" t="str">
        <f t="shared" si="229"/>
        <v/>
      </c>
      <c r="S1236" s="394" t="e">
        <f t="shared" si="230"/>
        <v>#VALUE!</v>
      </c>
      <c r="T1236" s="394" t="str">
        <f t="shared" si="234"/>
        <v/>
      </c>
      <c r="U1236" s="394" t="str">
        <f t="shared" si="235"/>
        <v/>
      </c>
      <c r="V1236" s="424" t="str">
        <f t="shared" si="231"/>
        <v/>
      </c>
      <c r="W1236" s="21"/>
      <c r="X1236" s="515"/>
      <c r="Y1236" s="515"/>
      <c r="Z1236" s="515"/>
      <c r="AA1236" s="514"/>
    </row>
    <row r="1237" spans="1:27">
      <c r="A1237" s="50">
        <f t="shared" si="236"/>
        <v>1232</v>
      </c>
      <c r="B1237" s="580"/>
      <c r="C1237" s="23" t="s">
        <v>742</v>
      </c>
      <c r="D1237" s="489"/>
      <c r="E1237" s="318" t="str">
        <f>IF(G1237="","",VLOOKUP(G1237,'Danh mục CODE'!$D$2:$J$20064,7,0))</f>
        <v/>
      </c>
      <c r="F1237" s="28" t="str">
        <f>IF(E1237="","",VLOOKUP(E1237,'TONG HOP'!$E$8:$W$1883,19,0))</f>
        <v/>
      </c>
      <c r="G1237" s="315"/>
      <c r="H1237" s="226" t="str">
        <f>IF(E1237="","",VLOOKUP(G1237,'TONG HOP'!$C$8:$E$799,2,0))</f>
        <v/>
      </c>
      <c r="I1237" s="226" t="str">
        <f>IF(B1237="","",VLOOKUP(G1237,'TONG HOP'!$C$8:$F$799,4,0))</f>
        <v/>
      </c>
      <c r="J1237" s="63" t="str">
        <f t="shared" si="232"/>
        <v/>
      </c>
      <c r="K1237" s="63" t="str">
        <f t="shared" si="233"/>
        <v/>
      </c>
      <c r="L1237" s="63">
        <f t="shared" si="227"/>
        <v>0</v>
      </c>
      <c r="M1237" s="392" t="str">
        <f>IF(Y1237="","",VLOOKUP(G1237,'Danh mục CODE'!$D$2:$I$1880,4,0))</f>
        <v/>
      </c>
      <c r="N1237" s="484"/>
      <c r="O1237" s="392" t="str">
        <f t="shared" si="228"/>
        <v/>
      </c>
      <c r="P1237" s="392" t="str">
        <f>IF(Y1237="","",VLOOKUP(G1237,'Danh mục CODE'!$D$2:$I$1880,5,0))</f>
        <v/>
      </c>
      <c r="Q1237" s="392"/>
      <c r="R1237" s="392" t="str">
        <f t="shared" si="229"/>
        <v/>
      </c>
      <c r="S1237" s="394" t="e">
        <f t="shared" si="230"/>
        <v>#VALUE!</v>
      </c>
      <c r="T1237" s="394" t="str">
        <f t="shared" si="234"/>
        <v/>
      </c>
      <c r="U1237" s="394" t="str">
        <f t="shared" si="235"/>
        <v/>
      </c>
      <c r="V1237" s="424" t="str">
        <f t="shared" si="231"/>
        <v/>
      </c>
      <c r="W1237" s="21"/>
      <c r="X1237" s="515"/>
      <c r="Y1237" s="515"/>
      <c r="Z1237" s="513"/>
      <c r="AA1237" s="514"/>
    </row>
    <row r="1238" spans="1:27">
      <c r="A1238" s="50">
        <f t="shared" si="236"/>
        <v>1233</v>
      </c>
      <c r="B1238" s="580"/>
      <c r="C1238" s="23" t="s">
        <v>742</v>
      </c>
      <c r="D1238" s="489"/>
      <c r="E1238" s="318" t="str">
        <f>IF(G1238="","",VLOOKUP(G1238,'Danh mục CODE'!$D$2:$J$20064,7,0))</f>
        <v/>
      </c>
      <c r="F1238" s="28" t="str">
        <f>IF(E1238="","",VLOOKUP(E1238,'TONG HOP'!$E$8:$W$1883,19,0))</f>
        <v/>
      </c>
      <c r="G1238" s="315"/>
      <c r="H1238" s="226" t="str">
        <f>IF(E1238="","",VLOOKUP(G1238,'TONG HOP'!$C$8:$E$799,2,0))</f>
        <v/>
      </c>
      <c r="I1238" s="226" t="str">
        <f>IF(B1238="","",VLOOKUP(G1238,'TONG HOP'!$C$8:$F$799,4,0))</f>
        <v/>
      </c>
      <c r="J1238" s="63" t="str">
        <f t="shared" si="232"/>
        <v/>
      </c>
      <c r="K1238" s="63" t="str">
        <f t="shared" si="233"/>
        <v/>
      </c>
      <c r="L1238" s="63">
        <f t="shared" si="227"/>
        <v>0</v>
      </c>
      <c r="M1238" s="392" t="str">
        <f>IF(Y1238="","",VLOOKUP(G1238,'Danh mục CODE'!$D$2:$I$1880,4,0))</f>
        <v/>
      </c>
      <c r="N1238" s="484"/>
      <c r="O1238" s="392" t="str">
        <f t="shared" si="228"/>
        <v/>
      </c>
      <c r="P1238" s="392" t="str">
        <f>IF(Y1238="","",VLOOKUP(G1238,'Danh mục CODE'!$D$2:$I$1880,5,0))</f>
        <v/>
      </c>
      <c r="Q1238" s="392"/>
      <c r="R1238" s="392" t="str">
        <f t="shared" si="229"/>
        <v/>
      </c>
      <c r="S1238" s="394" t="e">
        <f t="shared" si="230"/>
        <v>#VALUE!</v>
      </c>
      <c r="T1238" s="394" t="str">
        <f t="shared" si="234"/>
        <v/>
      </c>
      <c r="U1238" s="394" t="str">
        <f t="shared" si="235"/>
        <v/>
      </c>
      <c r="V1238" s="424" t="str">
        <f t="shared" si="231"/>
        <v/>
      </c>
      <c r="W1238" s="21"/>
      <c r="X1238" s="515"/>
      <c r="Y1238" s="515"/>
      <c r="Z1238" s="513"/>
      <c r="AA1238" s="514"/>
    </row>
    <row r="1239" spans="1:27">
      <c r="A1239" s="50">
        <f t="shared" si="236"/>
        <v>1234</v>
      </c>
      <c r="B1239" s="580"/>
      <c r="C1239" s="23" t="s">
        <v>742</v>
      </c>
      <c r="D1239" s="489"/>
      <c r="E1239" s="318" t="str">
        <f>IF(G1239="","",VLOOKUP(G1239,'Danh mục CODE'!$D$2:$J$20064,7,0))</f>
        <v/>
      </c>
      <c r="F1239" s="28" t="str">
        <f>IF(E1239="","",VLOOKUP(E1239,'TONG HOP'!$E$8:$W$1883,19,0))</f>
        <v/>
      </c>
      <c r="G1239" s="315"/>
      <c r="H1239" s="226" t="str">
        <f>IF(E1239="","",VLOOKUP(G1239,'TONG HOP'!$C$8:$E$799,2,0))</f>
        <v/>
      </c>
      <c r="I1239" s="226" t="str">
        <f>IF(B1239="","",VLOOKUP(G1239,'TONG HOP'!$C$8:$F$799,4,0))</f>
        <v/>
      </c>
      <c r="J1239" s="63" t="str">
        <f t="shared" si="232"/>
        <v/>
      </c>
      <c r="K1239" s="63" t="str">
        <f t="shared" si="233"/>
        <v/>
      </c>
      <c r="L1239" s="63">
        <f t="shared" si="227"/>
        <v>0</v>
      </c>
      <c r="M1239" s="392" t="str">
        <f>IF(Y1239="","",VLOOKUP(G1239,'Danh mục CODE'!$D$2:$I$1880,4,0))</f>
        <v/>
      </c>
      <c r="N1239" s="484"/>
      <c r="O1239" s="392" t="str">
        <f t="shared" si="228"/>
        <v/>
      </c>
      <c r="P1239" s="392" t="str">
        <f>IF(Y1239="","",VLOOKUP(G1239,'Danh mục CODE'!$D$2:$I$1880,5,0))</f>
        <v/>
      </c>
      <c r="Q1239" s="392"/>
      <c r="R1239" s="392" t="str">
        <f t="shared" si="229"/>
        <v/>
      </c>
      <c r="S1239" s="394" t="e">
        <f t="shared" si="230"/>
        <v>#VALUE!</v>
      </c>
      <c r="T1239" s="394" t="str">
        <f t="shared" si="234"/>
        <v/>
      </c>
      <c r="U1239" s="394" t="str">
        <f t="shared" si="235"/>
        <v/>
      </c>
      <c r="V1239" s="424" t="str">
        <f t="shared" si="231"/>
        <v/>
      </c>
      <c r="W1239" s="21"/>
      <c r="X1239" s="515"/>
      <c r="Y1239" s="515"/>
      <c r="Z1239" s="513"/>
      <c r="AA1239" s="514"/>
    </row>
    <row r="1240" spans="1:27">
      <c r="A1240" s="50">
        <f t="shared" si="236"/>
        <v>1235</v>
      </c>
      <c r="B1240" s="580"/>
      <c r="C1240" s="23" t="s">
        <v>742</v>
      </c>
      <c r="D1240" s="489"/>
      <c r="E1240" s="318" t="str">
        <f>IF(G1240="","",VLOOKUP(G1240,'Danh mục CODE'!$D$2:$J$20064,7,0))</f>
        <v/>
      </c>
      <c r="F1240" s="28" t="str">
        <f>IF(E1240="","",VLOOKUP(E1240,'TONG HOP'!$E$8:$W$1883,19,0))</f>
        <v/>
      </c>
      <c r="G1240" s="315"/>
      <c r="H1240" s="226" t="str">
        <f>IF(E1240="","",VLOOKUP(G1240,'TONG HOP'!$C$8:$E$799,2,0))</f>
        <v/>
      </c>
      <c r="I1240" s="226" t="str">
        <f>IF(B1240="","",VLOOKUP(G1240,'TONG HOP'!$C$8:$F$799,4,0))</f>
        <v/>
      </c>
      <c r="J1240" s="63" t="str">
        <f t="shared" si="232"/>
        <v/>
      </c>
      <c r="K1240" s="63" t="str">
        <f t="shared" si="233"/>
        <v/>
      </c>
      <c r="L1240" s="63">
        <f t="shared" si="227"/>
        <v>0</v>
      </c>
      <c r="M1240" s="392" t="str">
        <f>IF(Y1240="","",VLOOKUP(G1240,'Danh mục CODE'!$D$2:$I$1880,4,0))</f>
        <v/>
      </c>
      <c r="N1240" s="484"/>
      <c r="O1240" s="392" t="str">
        <f t="shared" si="228"/>
        <v/>
      </c>
      <c r="P1240" s="392" t="str">
        <f>IF(Y1240="","",VLOOKUP(G1240,'Danh mục CODE'!$D$2:$I$1880,5,0))</f>
        <v/>
      </c>
      <c r="Q1240" s="392"/>
      <c r="R1240" s="392" t="str">
        <f t="shared" si="229"/>
        <v/>
      </c>
      <c r="S1240" s="394" t="e">
        <f t="shared" si="230"/>
        <v>#VALUE!</v>
      </c>
      <c r="T1240" s="394" t="str">
        <f t="shared" si="234"/>
        <v/>
      </c>
      <c r="U1240" s="394" t="str">
        <f t="shared" si="235"/>
        <v/>
      </c>
      <c r="V1240" s="424" t="str">
        <f t="shared" si="231"/>
        <v/>
      </c>
      <c r="W1240" s="21"/>
      <c r="X1240" s="515"/>
      <c r="Y1240" s="515"/>
      <c r="Z1240" s="513"/>
      <c r="AA1240" s="514"/>
    </row>
    <row r="1241" spans="1:27">
      <c r="A1241" s="50">
        <f t="shared" si="236"/>
        <v>1236</v>
      </c>
      <c r="B1241" s="580"/>
      <c r="C1241" s="23" t="s">
        <v>742</v>
      </c>
      <c r="D1241" s="489"/>
      <c r="E1241" s="318" t="str">
        <f>IF(G1241="","",VLOOKUP(G1241,'Danh mục CODE'!$D$2:$J$20064,7,0))</f>
        <v/>
      </c>
      <c r="F1241" s="28" t="str">
        <f>IF(E1241="","",VLOOKUP(E1241,'TONG HOP'!$E$8:$W$1883,19,0))</f>
        <v/>
      </c>
      <c r="G1241" s="315"/>
      <c r="H1241" s="226" t="str">
        <f>IF(E1241="","",VLOOKUP(G1241,'TONG HOP'!$C$8:$E$799,2,0))</f>
        <v/>
      </c>
      <c r="I1241" s="226" t="str">
        <f>IF(B1241="","",VLOOKUP(G1241,'TONG HOP'!$C$8:$F$799,4,0))</f>
        <v/>
      </c>
      <c r="J1241" s="63" t="str">
        <f t="shared" si="232"/>
        <v/>
      </c>
      <c r="K1241" s="63" t="str">
        <f t="shared" si="233"/>
        <v/>
      </c>
      <c r="L1241" s="63">
        <f t="shared" si="227"/>
        <v>0</v>
      </c>
      <c r="M1241" s="392" t="str">
        <f>IF(Y1241="","",VLOOKUP(G1241,'Danh mục CODE'!$D$2:$I$1880,4,0))</f>
        <v/>
      </c>
      <c r="N1241" s="484"/>
      <c r="O1241" s="392" t="str">
        <f t="shared" si="228"/>
        <v/>
      </c>
      <c r="P1241" s="392" t="str">
        <f>IF(Y1241="","",VLOOKUP(G1241,'Danh mục CODE'!$D$2:$I$1880,5,0))</f>
        <v/>
      </c>
      <c r="Q1241" s="392"/>
      <c r="R1241" s="392" t="str">
        <f t="shared" si="229"/>
        <v/>
      </c>
      <c r="S1241" s="394" t="e">
        <f t="shared" si="230"/>
        <v>#VALUE!</v>
      </c>
      <c r="T1241" s="394" t="str">
        <f t="shared" si="234"/>
        <v/>
      </c>
      <c r="U1241" s="394" t="str">
        <f t="shared" si="235"/>
        <v/>
      </c>
      <c r="V1241" s="424" t="str">
        <f t="shared" si="231"/>
        <v/>
      </c>
      <c r="W1241" s="21"/>
      <c r="X1241" s="515"/>
      <c r="Y1241" s="515"/>
      <c r="Z1241" s="513"/>
      <c r="AA1241" s="514"/>
    </row>
    <row r="1242" spans="1:27">
      <c r="A1242" s="50">
        <f t="shared" si="236"/>
        <v>1237</v>
      </c>
      <c r="B1242" s="580"/>
      <c r="C1242" s="23" t="s">
        <v>742</v>
      </c>
      <c r="D1242" s="489"/>
      <c r="E1242" s="318" t="str">
        <f>IF(G1242="","",VLOOKUP(G1242,'Danh mục CODE'!$D$2:$J$20064,7,0))</f>
        <v/>
      </c>
      <c r="F1242" s="28" t="str">
        <f>IF(E1242="","",VLOOKUP(E1242,'TONG HOP'!$E$8:$W$1883,19,0))</f>
        <v/>
      </c>
      <c r="G1242" s="315"/>
      <c r="H1242" s="226" t="str">
        <f>IF(E1242="","",VLOOKUP(G1242,'TONG HOP'!$C$8:$E$799,2,0))</f>
        <v/>
      </c>
      <c r="I1242" s="226" t="str">
        <f>IF(B1242="","",VLOOKUP(G1242,'TONG HOP'!$C$8:$F$799,4,0))</f>
        <v/>
      </c>
      <c r="J1242" s="63" t="str">
        <f t="shared" si="232"/>
        <v/>
      </c>
      <c r="K1242" s="63" t="str">
        <f t="shared" si="233"/>
        <v/>
      </c>
      <c r="L1242" s="63">
        <f t="shared" si="227"/>
        <v>0</v>
      </c>
      <c r="M1242" s="392" t="str">
        <f>IF(Y1242="","",VLOOKUP(G1242,'Danh mục CODE'!$D$2:$I$1880,4,0))</f>
        <v/>
      </c>
      <c r="N1242" s="484"/>
      <c r="O1242" s="392" t="str">
        <f t="shared" si="228"/>
        <v/>
      </c>
      <c r="P1242" s="392" t="str">
        <f>IF(Y1242="","",VLOOKUP(G1242,'Danh mục CODE'!$D$2:$I$1880,5,0))</f>
        <v/>
      </c>
      <c r="Q1242" s="392"/>
      <c r="R1242" s="392" t="str">
        <f t="shared" si="229"/>
        <v/>
      </c>
      <c r="S1242" s="394" t="e">
        <f t="shared" si="230"/>
        <v>#VALUE!</v>
      </c>
      <c r="T1242" s="394" t="str">
        <f t="shared" si="234"/>
        <v/>
      </c>
      <c r="U1242" s="394" t="str">
        <f t="shared" si="235"/>
        <v/>
      </c>
      <c r="V1242" s="424" t="str">
        <f t="shared" si="231"/>
        <v/>
      </c>
      <c r="W1242" s="21"/>
      <c r="X1242" s="515"/>
      <c r="Y1242" s="515"/>
      <c r="Z1242" s="513"/>
      <c r="AA1242" s="514"/>
    </row>
    <row r="1243" spans="1:27">
      <c r="A1243" s="50">
        <f t="shared" si="236"/>
        <v>1238</v>
      </c>
      <c r="B1243" s="580"/>
      <c r="C1243" s="23" t="s">
        <v>742</v>
      </c>
      <c r="D1243" s="489"/>
      <c r="E1243" s="318" t="str">
        <f>IF(G1243="","",VLOOKUP(G1243,'Danh mục CODE'!$D$2:$J$20064,7,0))</f>
        <v/>
      </c>
      <c r="F1243" s="28" t="str">
        <f>IF(E1243="","",VLOOKUP(E1243,'TONG HOP'!$E$8:$W$1883,19,0))</f>
        <v/>
      </c>
      <c r="G1243" s="315"/>
      <c r="H1243" s="226" t="str">
        <f>IF(E1243="","",VLOOKUP(G1243,'TONG HOP'!$C$8:$E$799,2,0))</f>
        <v/>
      </c>
      <c r="I1243" s="226" t="str">
        <f>IF(B1243="","",VLOOKUP(G1243,'TONG HOP'!$C$8:$F$799,4,0))</f>
        <v/>
      </c>
      <c r="J1243" s="63" t="str">
        <f t="shared" si="232"/>
        <v/>
      </c>
      <c r="K1243" s="63" t="str">
        <f t="shared" si="233"/>
        <v/>
      </c>
      <c r="L1243" s="63">
        <f t="shared" si="227"/>
        <v>0</v>
      </c>
      <c r="M1243" s="392" t="str">
        <f>IF(Y1243="","",VLOOKUP(G1243,'Danh mục CODE'!$D$2:$I$1880,4,0))</f>
        <v/>
      </c>
      <c r="N1243" s="484"/>
      <c r="O1243" s="392" t="str">
        <f t="shared" si="228"/>
        <v/>
      </c>
      <c r="P1243" s="392" t="str">
        <f>IF(Y1243="","",VLOOKUP(G1243,'Danh mục CODE'!$D$2:$I$1880,5,0))</f>
        <v/>
      </c>
      <c r="Q1243" s="392"/>
      <c r="R1243" s="392" t="str">
        <f t="shared" si="229"/>
        <v/>
      </c>
      <c r="S1243" s="394" t="e">
        <f t="shared" si="230"/>
        <v>#VALUE!</v>
      </c>
      <c r="T1243" s="394" t="str">
        <f t="shared" si="234"/>
        <v/>
      </c>
      <c r="U1243" s="394" t="str">
        <f t="shared" si="235"/>
        <v/>
      </c>
      <c r="V1243" s="424" t="str">
        <f t="shared" si="231"/>
        <v/>
      </c>
      <c r="W1243" s="21"/>
      <c r="X1243" s="515"/>
      <c r="Y1243" s="515"/>
      <c r="Z1243" s="513"/>
      <c r="AA1243" s="514"/>
    </row>
    <row r="1244" spans="1:27">
      <c r="A1244" s="50">
        <f t="shared" si="236"/>
        <v>1239</v>
      </c>
      <c r="B1244" s="580"/>
      <c r="C1244" s="23" t="s">
        <v>742</v>
      </c>
      <c r="D1244" s="489"/>
      <c r="E1244" s="318" t="str">
        <f>IF(G1244="","",VLOOKUP(G1244,'Danh mục CODE'!$D$2:$J$20064,7,0))</f>
        <v/>
      </c>
      <c r="F1244" s="28" t="str">
        <f>IF(E1244="","",VLOOKUP(E1244,'TONG HOP'!$E$8:$W$1883,19,0))</f>
        <v/>
      </c>
      <c r="G1244" s="315"/>
      <c r="H1244" s="226" t="str">
        <f>IF(E1244="","",VLOOKUP(G1244,'TONG HOP'!$C$8:$E$799,2,0))</f>
        <v/>
      </c>
      <c r="I1244" s="226" t="str">
        <f>IF(B1244="","",VLOOKUP(G1244,'TONG HOP'!$C$8:$F$799,4,0))</f>
        <v/>
      </c>
      <c r="J1244" s="63" t="str">
        <f t="shared" si="232"/>
        <v/>
      </c>
      <c r="K1244" s="63" t="str">
        <f t="shared" si="233"/>
        <v/>
      </c>
      <c r="L1244" s="63">
        <f t="shared" si="227"/>
        <v>0</v>
      </c>
      <c r="M1244" s="392" t="str">
        <f>IF(Y1244="","",VLOOKUP(G1244,'Danh mục CODE'!$D$2:$I$1880,4,0))</f>
        <v/>
      </c>
      <c r="N1244" s="484"/>
      <c r="O1244" s="392" t="str">
        <f t="shared" si="228"/>
        <v/>
      </c>
      <c r="P1244" s="392" t="str">
        <f>IF(Y1244="","",VLOOKUP(G1244,'Danh mục CODE'!$D$2:$I$1880,5,0))</f>
        <v/>
      </c>
      <c r="Q1244" s="392"/>
      <c r="R1244" s="392" t="str">
        <f t="shared" si="229"/>
        <v/>
      </c>
      <c r="S1244" s="394" t="e">
        <f t="shared" si="230"/>
        <v>#VALUE!</v>
      </c>
      <c r="T1244" s="394" t="str">
        <f t="shared" si="234"/>
        <v/>
      </c>
      <c r="U1244" s="394" t="str">
        <f t="shared" si="235"/>
        <v/>
      </c>
      <c r="V1244" s="424" t="str">
        <f t="shared" si="231"/>
        <v/>
      </c>
      <c r="W1244" s="21"/>
      <c r="X1244" s="515"/>
      <c r="Y1244" s="515"/>
      <c r="Z1244" s="513"/>
      <c r="AA1244" s="514"/>
    </row>
    <row r="1245" spans="1:27">
      <c r="A1245" s="50">
        <f t="shared" si="236"/>
        <v>1240</v>
      </c>
      <c r="B1245" s="580"/>
      <c r="C1245" s="23" t="s">
        <v>742</v>
      </c>
      <c r="D1245" s="489"/>
      <c r="E1245" s="318" t="str">
        <f>IF(G1245="","",VLOOKUP(G1245,'Danh mục CODE'!$D$2:$J$20064,7,0))</f>
        <v/>
      </c>
      <c r="F1245" s="28" t="str">
        <f>IF(E1245="","",VLOOKUP(E1245,'TONG HOP'!$E$8:$W$1883,19,0))</f>
        <v/>
      </c>
      <c r="G1245" s="315"/>
      <c r="H1245" s="226" t="str">
        <f>IF(E1245="","",VLOOKUP(G1245,'TONG HOP'!$C$8:$E$799,2,0))</f>
        <v/>
      </c>
      <c r="I1245" s="226" t="str">
        <f>IF(B1245="","",VLOOKUP(G1245,'TONG HOP'!$C$8:$F$799,4,0))</f>
        <v/>
      </c>
      <c r="J1245" s="63" t="str">
        <f t="shared" si="232"/>
        <v/>
      </c>
      <c r="K1245" s="63" t="str">
        <f t="shared" si="233"/>
        <v/>
      </c>
      <c r="L1245" s="63">
        <f t="shared" si="227"/>
        <v>0</v>
      </c>
      <c r="M1245" s="392" t="str">
        <f>IF(Y1245="","",VLOOKUP(G1245,'Danh mục CODE'!$D$2:$I$1880,4,0))</f>
        <v/>
      </c>
      <c r="N1245" s="484"/>
      <c r="O1245" s="392" t="str">
        <f t="shared" si="228"/>
        <v/>
      </c>
      <c r="P1245" s="392" t="str">
        <f>IF(Y1245="","",VLOOKUP(G1245,'Danh mục CODE'!$D$2:$I$1880,5,0))</f>
        <v/>
      </c>
      <c r="Q1245" s="392"/>
      <c r="R1245" s="392" t="str">
        <f t="shared" si="229"/>
        <v/>
      </c>
      <c r="S1245" s="394" t="e">
        <f t="shared" si="230"/>
        <v>#VALUE!</v>
      </c>
      <c r="T1245" s="394" t="str">
        <f t="shared" si="234"/>
        <v/>
      </c>
      <c r="U1245" s="394" t="str">
        <f t="shared" si="235"/>
        <v/>
      </c>
      <c r="V1245" s="424" t="str">
        <f t="shared" si="231"/>
        <v/>
      </c>
      <c r="W1245" s="21"/>
      <c r="X1245" s="515"/>
      <c r="Y1245" s="515"/>
      <c r="Z1245" s="513"/>
      <c r="AA1245" s="514"/>
    </row>
    <row r="1246" spans="1:27">
      <c r="A1246" s="50">
        <f t="shared" si="236"/>
        <v>1241</v>
      </c>
      <c r="B1246" s="580"/>
      <c r="C1246" s="23" t="s">
        <v>742</v>
      </c>
      <c r="D1246" s="489"/>
      <c r="E1246" s="318" t="str">
        <f>IF(G1246="","",VLOOKUP(G1246,'Danh mục CODE'!$D$2:$J$20064,7,0))</f>
        <v/>
      </c>
      <c r="F1246" s="28" t="str">
        <f>IF(E1246="","",VLOOKUP(E1246,'TONG HOP'!$E$8:$W$1883,19,0))</f>
        <v/>
      </c>
      <c r="G1246" s="315"/>
      <c r="H1246" s="226" t="str">
        <f>IF(E1246="","",VLOOKUP(G1246,'TONG HOP'!$C$8:$E$799,2,0))</f>
        <v/>
      </c>
      <c r="I1246" s="226" t="str">
        <f>IF(B1246="","",VLOOKUP(G1246,'TONG HOP'!$C$8:$F$799,4,0))</f>
        <v/>
      </c>
      <c r="J1246" s="63" t="str">
        <f t="shared" si="232"/>
        <v/>
      </c>
      <c r="K1246" s="63" t="str">
        <f t="shared" si="233"/>
        <v/>
      </c>
      <c r="L1246" s="63">
        <f t="shared" si="227"/>
        <v>0</v>
      </c>
      <c r="M1246" s="392" t="str">
        <f>IF(Y1246="","",VLOOKUP(G1246,'Danh mục CODE'!$D$2:$I$1880,4,0))</f>
        <v/>
      </c>
      <c r="N1246" s="484"/>
      <c r="O1246" s="392" t="str">
        <f t="shared" si="228"/>
        <v/>
      </c>
      <c r="P1246" s="392" t="str">
        <f>IF(Y1246="","",VLOOKUP(G1246,'Danh mục CODE'!$D$2:$I$1880,5,0))</f>
        <v/>
      </c>
      <c r="Q1246" s="392"/>
      <c r="R1246" s="392" t="str">
        <f t="shared" si="229"/>
        <v/>
      </c>
      <c r="S1246" s="394" t="e">
        <f t="shared" si="230"/>
        <v>#VALUE!</v>
      </c>
      <c r="T1246" s="394" t="str">
        <f t="shared" si="234"/>
        <v/>
      </c>
      <c r="U1246" s="394" t="str">
        <f t="shared" si="235"/>
        <v/>
      </c>
      <c r="V1246" s="424" t="str">
        <f t="shared" si="231"/>
        <v/>
      </c>
      <c r="W1246" s="21"/>
      <c r="X1246" s="515"/>
      <c r="Y1246" s="515"/>
      <c r="Z1246" s="513"/>
      <c r="AA1246" s="514"/>
    </row>
    <row r="1247" spans="1:27">
      <c r="A1247" s="50">
        <f t="shared" si="236"/>
        <v>1242</v>
      </c>
      <c r="B1247" s="580"/>
      <c r="C1247" s="23" t="s">
        <v>742</v>
      </c>
      <c r="D1247" s="489"/>
      <c r="E1247" s="318" t="str">
        <f>IF(G1247="","",VLOOKUP(G1247,'Danh mục CODE'!$D$2:$J$20064,7,0))</f>
        <v/>
      </c>
      <c r="F1247" s="28" t="str">
        <f>IF(E1247="","",VLOOKUP(E1247,'TONG HOP'!$E$8:$W$1883,19,0))</f>
        <v/>
      </c>
      <c r="G1247" s="315"/>
      <c r="H1247" s="226" t="str">
        <f>IF(E1247="","",VLOOKUP(G1247,'TONG HOP'!$C$8:$E$799,2,0))</f>
        <v/>
      </c>
      <c r="I1247" s="226" t="str">
        <f>IF(B1247="","",VLOOKUP(G1247,'TONG HOP'!$C$8:$F$799,4,0))</f>
        <v/>
      </c>
      <c r="J1247" s="63" t="str">
        <f t="shared" si="232"/>
        <v/>
      </c>
      <c r="K1247" s="63" t="str">
        <f t="shared" si="233"/>
        <v/>
      </c>
      <c r="L1247" s="63">
        <f t="shared" si="227"/>
        <v>0</v>
      </c>
      <c r="M1247" s="392" t="str">
        <f>IF(Y1247="","",VLOOKUP(G1247,'Danh mục CODE'!$D$2:$I$1880,4,0))</f>
        <v/>
      </c>
      <c r="N1247" s="484"/>
      <c r="O1247" s="392" t="str">
        <f t="shared" si="228"/>
        <v/>
      </c>
      <c r="P1247" s="392" t="str">
        <f>IF(Y1247="","",VLOOKUP(G1247,'Danh mục CODE'!$D$2:$I$1880,5,0))</f>
        <v/>
      </c>
      <c r="Q1247" s="392"/>
      <c r="R1247" s="392" t="str">
        <f t="shared" si="229"/>
        <v/>
      </c>
      <c r="S1247" s="394" t="e">
        <f t="shared" si="230"/>
        <v>#VALUE!</v>
      </c>
      <c r="T1247" s="394" t="str">
        <f t="shared" si="234"/>
        <v/>
      </c>
      <c r="U1247" s="394" t="str">
        <f t="shared" si="235"/>
        <v/>
      </c>
      <c r="V1247" s="424" t="str">
        <f t="shared" si="231"/>
        <v/>
      </c>
      <c r="W1247" s="21"/>
      <c r="X1247" s="515"/>
      <c r="Y1247" s="515"/>
      <c r="Z1247" s="513"/>
      <c r="AA1247" s="514"/>
    </row>
    <row r="1248" spans="1:27">
      <c r="A1248" s="50">
        <f t="shared" si="236"/>
        <v>1243</v>
      </c>
      <c r="B1248" s="580"/>
      <c r="C1248" s="23" t="s">
        <v>742</v>
      </c>
      <c r="D1248" s="489"/>
      <c r="E1248" s="318" t="str">
        <f>IF(G1248="","",VLOOKUP(G1248,'Danh mục CODE'!$D$2:$J$20064,7,0))</f>
        <v/>
      </c>
      <c r="F1248" s="28" t="str">
        <f>IF(E1248="","",VLOOKUP(E1248,'TONG HOP'!$E$8:$W$1883,19,0))</f>
        <v/>
      </c>
      <c r="G1248" s="315"/>
      <c r="H1248" s="226" t="str">
        <f>IF(E1248="","",VLOOKUP(G1248,'TONG HOP'!$C$8:$E$799,2,0))</f>
        <v/>
      </c>
      <c r="I1248" s="226" t="str">
        <f>IF(B1248="","",VLOOKUP(G1248,'TONG HOP'!$C$8:$F$799,4,0))</f>
        <v/>
      </c>
      <c r="J1248" s="63" t="str">
        <f t="shared" si="232"/>
        <v/>
      </c>
      <c r="K1248" s="63" t="str">
        <f t="shared" si="233"/>
        <v/>
      </c>
      <c r="L1248" s="63">
        <f t="shared" si="227"/>
        <v>0</v>
      </c>
      <c r="M1248" s="392" t="str">
        <f>IF(Y1248="","",VLOOKUP(G1248,'Danh mục CODE'!$D$2:$I$1880,4,0))</f>
        <v/>
      </c>
      <c r="N1248" s="484"/>
      <c r="O1248" s="392" t="str">
        <f t="shared" si="228"/>
        <v/>
      </c>
      <c r="P1248" s="392" t="str">
        <f>IF(Y1248="","",VLOOKUP(G1248,'Danh mục CODE'!$D$2:$I$1880,5,0))</f>
        <v/>
      </c>
      <c r="Q1248" s="392"/>
      <c r="R1248" s="392" t="str">
        <f t="shared" si="229"/>
        <v/>
      </c>
      <c r="S1248" s="394" t="e">
        <f t="shared" si="230"/>
        <v>#VALUE!</v>
      </c>
      <c r="T1248" s="394" t="str">
        <f t="shared" si="234"/>
        <v/>
      </c>
      <c r="U1248" s="394" t="str">
        <f t="shared" si="235"/>
        <v/>
      </c>
      <c r="V1248" s="424" t="str">
        <f t="shared" si="231"/>
        <v/>
      </c>
      <c r="W1248" s="21"/>
      <c r="X1248" s="515"/>
      <c r="Y1248" s="515"/>
      <c r="Z1248" s="513"/>
      <c r="AA1248" s="514"/>
    </row>
    <row r="1249" spans="1:27">
      <c r="A1249" s="50">
        <f t="shared" si="236"/>
        <v>1244</v>
      </c>
      <c r="B1249" s="580"/>
      <c r="C1249" s="23" t="s">
        <v>742</v>
      </c>
      <c r="D1249" s="489"/>
      <c r="E1249" s="318" t="str">
        <f>IF(G1249="","",VLOOKUP(G1249,'Danh mục CODE'!$D$2:$J$20064,7,0))</f>
        <v/>
      </c>
      <c r="F1249" s="28" t="str">
        <f>IF(E1249="","",VLOOKUP(E1249,'TONG HOP'!$E$8:$W$1883,19,0))</f>
        <v/>
      </c>
      <c r="G1249" s="315"/>
      <c r="H1249" s="226" t="str">
        <f>IF(E1249="","",VLOOKUP(G1249,'TONG HOP'!$C$8:$E$799,2,0))</f>
        <v/>
      </c>
      <c r="I1249" s="226" t="str">
        <f>IF(B1249="","",VLOOKUP(G1249,'TONG HOP'!$C$8:$F$799,4,0))</f>
        <v/>
      </c>
      <c r="J1249" s="63" t="str">
        <f t="shared" si="232"/>
        <v/>
      </c>
      <c r="K1249" s="63" t="str">
        <f t="shared" si="233"/>
        <v/>
      </c>
      <c r="L1249" s="63">
        <f t="shared" si="227"/>
        <v>0</v>
      </c>
      <c r="M1249" s="392" t="str">
        <f>IF(Y1249="","",VLOOKUP(G1249,'Danh mục CODE'!$D$2:$I$1880,4,0))</f>
        <v/>
      </c>
      <c r="N1249" s="484"/>
      <c r="O1249" s="392" t="str">
        <f t="shared" si="228"/>
        <v/>
      </c>
      <c r="P1249" s="392" t="str">
        <f>IF(Y1249="","",VLOOKUP(G1249,'Danh mục CODE'!$D$2:$I$1880,5,0))</f>
        <v/>
      </c>
      <c r="Q1249" s="392"/>
      <c r="R1249" s="392" t="str">
        <f t="shared" si="229"/>
        <v/>
      </c>
      <c r="S1249" s="394" t="e">
        <f t="shared" si="230"/>
        <v>#VALUE!</v>
      </c>
      <c r="T1249" s="394" t="str">
        <f t="shared" si="234"/>
        <v/>
      </c>
      <c r="U1249" s="394" t="str">
        <f t="shared" si="235"/>
        <v/>
      </c>
      <c r="V1249" s="424" t="str">
        <f t="shared" si="231"/>
        <v/>
      </c>
      <c r="W1249" s="21"/>
      <c r="X1249" s="515"/>
      <c r="Y1249" s="515"/>
      <c r="Z1249" s="513"/>
      <c r="AA1249" s="514"/>
    </row>
    <row r="1250" spans="1:27">
      <c r="A1250" s="50">
        <f t="shared" si="236"/>
        <v>1245</v>
      </c>
      <c r="B1250" s="580"/>
      <c r="C1250" s="23" t="s">
        <v>742</v>
      </c>
      <c r="D1250" s="489"/>
      <c r="E1250" s="318" t="str">
        <f>IF(G1250="","",VLOOKUP(G1250,'Danh mục CODE'!$D$2:$J$20064,7,0))</f>
        <v/>
      </c>
      <c r="F1250" s="28" t="str">
        <f>IF(E1250="","",VLOOKUP(E1250,'TONG HOP'!$E$8:$W$1883,19,0))</f>
        <v/>
      </c>
      <c r="G1250" s="315"/>
      <c r="H1250" s="226" t="str">
        <f>IF(E1250="","",VLOOKUP(G1250,'TONG HOP'!$C$8:$E$799,2,0))</f>
        <v/>
      </c>
      <c r="I1250" s="226" t="str">
        <f>IF(B1250="","",VLOOKUP(G1250,'TONG HOP'!$C$8:$F$799,4,0))</f>
        <v/>
      </c>
      <c r="J1250" s="63" t="str">
        <f t="shared" si="232"/>
        <v/>
      </c>
      <c r="K1250" s="63" t="str">
        <f t="shared" si="233"/>
        <v/>
      </c>
      <c r="L1250" s="63">
        <f t="shared" si="227"/>
        <v>0</v>
      </c>
      <c r="M1250" s="392" t="str">
        <f>IF(Y1250="","",VLOOKUP(G1250,'Danh mục CODE'!$D$2:$I$1880,4,0))</f>
        <v/>
      </c>
      <c r="N1250" s="484"/>
      <c r="O1250" s="392" t="str">
        <f t="shared" si="228"/>
        <v/>
      </c>
      <c r="P1250" s="392" t="str">
        <f>IF(Y1250="","",VLOOKUP(G1250,'Danh mục CODE'!$D$2:$I$1880,5,0))</f>
        <v/>
      </c>
      <c r="Q1250" s="392"/>
      <c r="R1250" s="392" t="str">
        <f t="shared" si="229"/>
        <v/>
      </c>
      <c r="S1250" s="394" t="e">
        <f t="shared" si="230"/>
        <v>#VALUE!</v>
      </c>
      <c r="T1250" s="394" t="str">
        <f t="shared" si="234"/>
        <v/>
      </c>
      <c r="U1250" s="394" t="str">
        <f t="shared" si="235"/>
        <v/>
      </c>
      <c r="V1250" s="424" t="str">
        <f t="shared" si="231"/>
        <v/>
      </c>
      <c r="W1250" s="21"/>
      <c r="X1250" s="515"/>
      <c r="Y1250" s="515"/>
      <c r="Z1250" s="513"/>
      <c r="AA1250" s="514"/>
    </row>
    <row r="1251" spans="1:27">
      <c r="A1251" s="50">
        <f t="shared" si="236"/>
        <v>1246</v>
      </c>
      <c r="B1251" s="580"/>
      <c r="C1251" s="23" t="s">
        <v>742</v>
      </c>
      <c r="D1251" s="489"/>
      <c r="E1251" s="318" t="str">
        <f>IF(G1251="","",VLOOKUP(G1251,'Danh mục CODE'!$D$2:$J$20064,7,0))</f>
        <v/>
      </c>
      <c r="F1251" s="28" t="str">
        <f>IF(E1251="","",VLOOKUP(E1251,'TONG HOP'!$E$8:$W$1883,19,0))</f>
        <v/>
      </c>
      <c r="G1251" s="315"/>
      <c r="H1251" s="226" t="str">
        <f>IF(E1251="","",VLOOKUP(G1251,'TONG HOP'!$C$8:$E$799,2,0))</f>
        <v/>
      </c>
      <c r="I1251" s="226" t="str">
        <f>IF(B1251="","",VLOOKUP(G1251,'TONG HOP'!$C$8:$F$799,4,0))</f>
        <v/>
      </c>
      <c r="J1251" s="63" t="str">
        <f t="shared" si="232"/>
        <v/>
      </c>
      <c r="K1251" s="63" t="str">
        <f t="shared" si="233"/>
        <v/>
      </c>
      <c r="L1251" s="63">
        <f t="shared" si="227"/>
        <v>0</v>
      </c>
      <c r="M1251" s="392" t="str">
        <f>IF(Y1251="","",VLOOKUP(G1251,'Danh mục CODE'!$D$2:$I$1880,4,0))</f>
        <v/>
      </c>
      <c r="N1251" s="484"/>
      <c r="O1251" s="392" t="str">
        <f t="shared" si="228"/>
        <v/>
      </c>
      <c r="P1251" s="392" t="str">
        <f>IF(Y1251="","",VLOOKUP(G1251,'Danh mục CODE'!$D$2:$I$1880,5,0))</f>
        <v/>
      </c>
      <c r="Q1251" s="392"/>
      <c r="R1251" s="392" t="str">
        <f t="shared" si="229"/>
        <v/>
      </c>
      <c r="S1251" s="394" t="e">
        <f t="shared" si="230"/>
        <v>#VALUE!</v>
      </c>
      <c r="T1251" s="394" t="str">
        <f t="shared" si="234"/>
        <v/>
      </c>
      <c r="U1251" s="394" t="str">
        <f t="shared" si="235"/>
        <v/>
      </c>
      <c r="V1251" s="424" t="str">
        <f t="shared" si="231"/>
        <v/>
      </c>
      <c r="W1251" s="21"/>
      <c r="X1251" s="515"/>
      <c r="Y1251" s="515"/>
      <c r="Z1251" s="513"/>
      <c r="AA1251" s="514"/>
    </row>
    <row r="1252" spans="1:27">
      <c r="A1252" s="50">
        <f t="shared" si="236"/>
        <v>1247</v>
      </c>
      <c r="B1252" s="580"/>
      <c r="C1252" s="23" t="s">
        <v>742</v>
      </c>
      <c r="D1252" s="489"/>
      <c r="E1252" s="318" t="str">
        <f>IF(G1252="","",VLOOKUP(G1252,'Danh mục CODE'!$D$2:$J$20064,7,0))</f>
        <v/>
      </c>
      <c r="F1252" s="28" t="str">
        <f>IF(E1252="","",VLOOKUP(E1252,'TONG HOP'!$E$8:$W$1883,19,0))</f>
        <v/>
      </c>
      <c r="G1252" s="315"/>
      <c r="H1252" s="226" t="str">
        <f>IF(E1252="","",VLOOKUP(G1252,'TONG HOP'!$C$8:$E$799,2,0))</f>
        <v/>
      </c>
      <c r="I1252" s="226" t="str">
        <f>IF(B1252="","",VLOOKUP(G1252,'TONG HOP'!$C$8:$F$799,4,0))</f>
        <v/>
      </c>
      <c r="J1252" s="63" t="str">
        <f t="shared" si="232"/>
        <v/>
      </c>
      <c r="K1252" s="63" t="str">
        <f t="shared" si="233"/>
        <v/>
      </c>
      <c r="L1252" s="63">
        <f t="shared" si="227"/>
        <v>0</v>
      </c>
      <c r="M1252" s="392" t="str">
        <f>IF(Y1252="","",VLOOKUP(G1252,'Danh mục CODE'!$D$2:$I$1880,4,0))</f>
        <v/>
      </c>
      <c r="N1252" s="484"/>
      <c r="O1252" s="392" t="str">
        <f t="shared" si="228"/>
        <v/>
      </c>
      <c r="P1252" s="392" t="str">
        <f>IF(Y1252="","",VLOOKUP(G1252,'Danh mục CODE'!$D$2:$I$1880,5,0))</f>
        <v/>
      </c>
      <c r="Q1252" s="392"/>
      <c r="R1252" s="392" t="str">
        <f t="shared" si="229"/>
        <v/>
      </c>
      <c r="S1252" s="394" t="e">
        <f t="shared" si="230"/>
        <v>#VALUE!</v>
      </c>
      <c r="T1252" s="394" t="str">
        <f t="shared" si="234"/>
        <v/>
      </c>
      <c r="U1252" s="394" t="str">
        <f t="shared" si="235"/>
        <v/>
      </c>
      <c r="V1252" s="424" t="str">
        <f t="shared" si="231"/>
        <v/>
      </c>
      <c r="W1252" s="21"/>
      <c r="X1252" s="515"/>
      <c r="Y1252" s="515"/>
      <c r="Z1252" s="513"/>
      <c r="AA1252" s="514"/>
    </row>
    <row r="1253" spans="1:27">
      <c r="A1253" s="50">
        <f t="shared" si="236"/>
        <v>1248</v>
      </c>
      <c r="B1253" s="580"/>
      <c r="C1253" s="23" t="s">
        <v>742</v>
      </c>
      <c r="D1253" s="489"/>
      <c r="E1253" s="318" t="str">
        <f>IF(G1253="","",VLOOKUP(G1253,'Danh mục CODE'!$D$2:$J$20064,7,0))</f>
        <v/>
      </c>
      <c r="F1253" s="28" t="str">
        <f>IF(E1253="","",VLOOKUP(E1253,'TONG HOP'!$E$8:$W$1883,19,0))</f>
        <v/>
      </c>
      <c r="G1253" s="315"/>
      <c r="H1253" s="226" t="str">
        <f>IF(E1253="","",VLOOKUP(G1253,'TONG HOP'!$C$8:$E$799,2,0))</f>
        <v/>
      </c>
      <c r="I1253" s="226" t="str">
        <f>IF(B1253="","",VLOOKUP(G1253,'TONG HOP'!$C$8:$F$799,4,0))</f>
        <v/>
      </c>
      <c r="J1253" s="63" t="str">
        <f t="shared" si="232"/>
        <v/>
      </c>
      <c r="K1253" s="63" t="str">
        <f t="shared" si="233"/>
        <v/>
      </c>
      <c r="L1253" s="63">
        <f t="shared" si="227"/>
        <v>0</v>
      </c>
      <c r="M1253" s="392" t="str">
        <f>IF(Y1253="","",VLOOKUP(G1253,'Danh mục CODE'!$D$2:$I$1880,4,0))</f>
        <v/>
      </c>
      <c r="N1253" s="484"/>
      <c r="O1253" s="392" t="str">
        <f t="shared" si="228"/>
        <v/>
      </c>
      <c r="P1253" s="392" t="str">
        <f>IF(Y1253="","",VLOOKUP(G1253,'Danh mục CODE'!$D$2:$I$1880,5,0))</f>
        <v/>
      </c>
      <c r="Q1253" s="392"/>
      <c r="R1253" s="392" t="str">
        <f t="shared" si="229"/>
        <v/>
      </c>
      <c r="S1253" s="394" t="e">
        <f t="shared" si="230"/>
        <v>#VALUE!</v>
      </c>
      <c r="T1253" s="394" t="str">
        <f t="shared" si="234"/>
        <v/>
      </c>
      <c r="U1253" s="394" t="str">
        <f t="shared" si="235"/>
        <v/>
      </c>
      <c r="V1253" s="424" t="str">
        <f t="shared" si="231"/>
        <v/>
      </c>
      <c r="W1253" s="21"/>
      <c r="X1253" s="515"/>
      <c r="Y1253" s="515"/>
      <c r="Z1253" s="513"/>
      <c r="AA1253" s="514"/>
    </row>
    <row r="1254" spans="1:27">
      <c r="A1254" s="50">
        <f t="shared" si="236"/>
        <v>1249</v>
      </c>
      <c r="B1254" s="580"/>
      <c r="C1254" s="23" t="s">
        <v>742</v>
      </c>
      <c r="D1254" s="489"/>
      <c r="E1254" s="318" t="str">
        <f>IF(G1254="","",VLOOKUP(G1254,'Danh mục CODE'!$D$2:$J$20064,7,0))</f>
        <v/>
      </c>
      <c r="F1254" s="28" t="str">
        <f>IF(E1254="","",VLOOKUP(E1254,'TONG HOP'!$E$8:$W$1883,19,0))</f>
        <v/>
      </c>
      <c r="G1254" s="315"/>
      <c r="H1254" s="226" t="str">
        <f>IF(E1254="","",VLOOKUP(G1254,'TONG HOP'!$C$8:$E$799,2,0))</f>
        <v/>
      </c>
      <c r="I1254" s="226" t="str">
        <f>IF(B1254="","",VLOOKUP(G1254,'TONG HOP'!$C$8:$F$799,4,0))</f>
        <v/>
      </c>
      <c r="J1254" s="63" t="str">
        <f t="shared" si="232"/>
        <v/>
      </c>
      <c r="K1254" s="63" t="str">
        <f t="shared" si="233"/>
        <v/>
      </c>
      <c r="L1254" s="63">
        <f t="shared" si="227"/>
        <v>0</v>
      </c>
      <c r="M1254" s="392" t="str">
        <f>IF(Y1254="","",VLOOKUP(G1254,'Danh mục CODE'!$D$2:$I$1880,4,0))</f>
        <v/>
      </c>
      <c r="N1254" s="484"/>
      <c r="O1254" s="392" t="str">
        <f t="shared" si="228"/>
        <v/>
      </c>
      <c r="P1254" s="392" t="str">
        <f>IF(Y1254="","",VLOOKUP(G1254,'Danh mục CODE'!$D$2:$I$1880,5,0))</f>
        <v/>
      </c>
      <c r="Q1254" s="392"/>
      <c r="R1254" s="392" t="str">
        <f t="shared" si="229"/>
        <v/>
      </c>
      <c r="S1254" s="394" t="e">
        <f t="shared" si="230"/>
        <v>#VALUE!</v>
      </c>
      <c r="T1254" s="394" t="str">
        <f t="shared" si="234"/>
        <v/>
      </c>
      <c r="U1254" s="394" t="str">
        <f t="shared" si="235"/>
        <v/>
      </c>
      <c r="V1254" s="424" t="str">
        <f t="shared" si="231"/>
        <v/>
      </c>
      <c r="W1254" s="21"/>
      <c r="X1254" s="515"/>
      <c r="Y1254" s="515"/>
      <c r="Z1254" s="513"/>
      <c r="AA1254" s="514"/>
    </row>
    <row r="1255" spans="1:27">
      <c r="A1255" s="50">
        <f t="shared" si="236"/>
        <v>1250</v>
      </c>
      <c r="B1255" s="580"/>
      <c r="C1255" s="23" t="s">
        <v>742</v>
      </c>
      <c r="D1255" s="489"/>
      <c r="E1255" s="318" t="str">
        <f>IF(G1255="","",VLOOKUP(G1255,'Danh mục CODE'!$D$2:$J$20064,7,0))</f>
        <v/>
      </c>
      <c r="F1255" s="28" t="str">
        <f>IF(E1255="","",VLOOKUP(E1255,'TONG HOP'!$E$8:$W$1883,19,0))</f>
        <v/>
      </c>
      <c r="G1255" s="315"/>
      <c r="H1255" s="226" t="str">
        <f>IF(E1255="","",VLOOKUP(G1255,'TONG HOP'!$C$8:$E$799,2,0))</f>
        <v/>
      </c>
      <c r="I1255" s="226" t="str">
        <f>IF(B1255="","",VLOOKUP(G1255,'TONG HOP'!$C$8:$F$799,4,0))</f>
        <v/>
      </c>
      <c r="J1255" s="63" t="str">
        <f t="shared" si="232"/>
        <v/>
      </c>
      <c r="K1255" s="63" t="str">
        <f t="shared" si="233"/>
        <v/>
      </c>
      <c r="L1255" s="63">
        <f t="shared" si="227"/>
        <v>0</v>
      </c>
      <c r="M1255" s="392" t="str">
        <f>IF(Y1255="","",VLOOKUP(G1255,'Danh mục CODE'!$D$2:$I$1880,4,0))</f>
        <v/>
      </c>
      <c r="N1255" s="484"/>
      <c r="O1255" s="392" t="str">
        <f t="shared" si="228"/>
        <v/>
      </c>
      <c r="P1255" s="392" t="str">
        <f>IF(Y1255="","",VLOOKUP(G1255,'Danh mục CODE'!$D$2:$I$1880,5,0))</f>
        <v/>
      </c>
      <c r="Q1255" s="392"/>
      <c r="R1255" s="392" t="str">
        <f t="shared" si="229"/>
        <v/>
      </c>
      <c r="S1255" s="394" t="e">
        <f t="shared" si="230"/>
        <v>#VALUE!</v>
      </c>
      <c r="T1255" s="394" t="str">
        <f t="shared" si="234"/>
        <v/>
      </c>
      <c r="U1255" s="394" t="str">
        <f t="shared" si="235"/>
        <v/>
      </c>
      <c r="V1255" s="424" t="str">
        <f t="shared" si="231"/>
        <v/>
      </c>
      <c r="W1255" s="21"/>
      <c r="X1255" s="515"/>
      <c r="Y1255" s="515"/>
      <c r="Z1255" s="513"/>
      <c r="AA1255" s="514"/>
    </row>
    <row r="1256" spans="1:27">
      <c r="A1256" s="50">
        <f t="shared" si="236"/>
        <v>1251</v>
      </c>
      <c r="B1256" s="580"/>
      <c r="C1256" s="23" t="s">
        <v>742</v>
      </c>
      <c r="D1256" s="489"/>
      <c r="E1256" s="318" t="str">
        <f>IF(G1256="","",VLOOKUP(G1256,'Danh mục CODE'!$D$2:$J$20064,7,0))</f>
        <v/>
      </c>
      <c r="F1256" s="28" t="str">
        <f>IF(E1256="","",VLOOKUP(E1256,'TONG HOP'!$E$8:$W$1883,19,0))</f>
        <v/>
      </c>
      <c r="G1256" s="315"/>
      <c r="H1256" s="226" t="str">
        <f>IF(E1256="","",VLOOKUP(G1256,'TONG HOP'!$C$8:$E$799,2,0))</f>
        <v/>
      </c>
      <c r="I1256" s="226" t="str">
        <f>IF(B1256="","",VLOOKUP(G1256,'TONG HOP'!$C$8:$F$799,4,0))</f>
        <v/>
      </c>
      <c r="J1256" s="63" t="str">
        <f t="shared" si="232"/>
        <v/>
      </c>
      <c r="K1256" s="63" t="str">
        <f t="shared" si="233"/>
        <v/>
      </c>
      <c r="L1256" s="63">
        <f t="shared" si="227"/>
        <v>0</v>
      </c>
      <c r="M1256" s="392" t="str">
        <f>IF(Y1256="","",VLOOKUP(G1256,'Danh mục CODE'!$D$2:$I$1880,4,0))</f>
        <v/>
      </c>
      <c r="N1256" s="484"/>
      <c r="O1256" s="392" t="str">
        <f t="shared" si="228"/>
        <v/>
      </c>
      <c r="P1256" s="392" t="str">
        <f>IF(Y1256="","",VLOOKUP(G1256,'Danh mục CODE'!$D$2:$I$1880,5,0))</f>
        <v/>
      </c>
      <c r="Q1256" s="392"/>
      <c r="R1256" s="392" t="str">
        <f t="shared" si="229"/>
        <v/>
      </c>
      <c r="S1256" s="394" t="e">
        <f t="shared" si="230"/>
        <v>#VALUE!</v>
      </c>
      <c r="T1256" s="394" t="str">
        <f t="shared" si="234"/>
        <v/>
      </c>
      <c r="U1256" s="394" t="str">
        <f t="shared" si="235"/>
        <v/>
      </c>
      <c r="V1256" s="424" t="str">
        <f t="shared" si="231"/>
        <v/>
      </c>
      <c r="W1256" s="21"/>
      <c r="X1256" s="515"/>
      <c r="Y1256" s="515"/>
      <c r="Z1256" s="513"/>
      <c r="AA1256" s="514"/>
    </row>
    <row r="1257" spans="1:27">
      <c r="A1257" s="50">
        <f t="shared" si="236"/>
        <v>1252</v>
      </c>
      <c r="B1257" s="580"/>
      <c r="C1257" s="23" t="s">
        <v>742</v>
      </c>
      <c r="D1257" s="489"/>
      <c r="E1257" s="318" t="str">
        <f>IF(G1257="","",VLOOKUP(G1257,'Danh mục CODE'!$D$2:$J$20064,7,0))</f>
        <v/>
      </c>
      <c r="F1257" s="28" t="str">
        <f>IF(E1257="","",VLOOKUP(E1257,'TONG HOP'!$E$8:$W$1883,19,0))</f>
        <v/>
      </c>
      <c r="G1257" s="315"/>
      <c r="H1257" s="226" t="str">
        <f>IF(E1257="","",VLOOKUP(G1257,'TONG HOP'!$C$8:$E$799,2,0))</f>
        <v/>
      </c>
      <c r="I1257" s="226" t="str">
        <f>IF(B1257="","",VLOOKUP(G1257,'TONG HOP'!$C$8:$F$799,4,0))</f>
        <v/>
      </c>
      <c r="J1257" s="63" t="str">
        <f t="shared" si="232"/>
        <v/>
      </c>
      <c r="K1257" s="63" t="str">
        <f t="shared" si="233"/>
        <v/>
      </c>
      <c r="L1257" s="63">
        <f t="shared" si="227"/>
        <v>0</v>
      </c>
      <c r="M1257" s="392" t="str">
        <f>IF(Y1257="","",VLOOKUP(G1257,'Danh mục CODE'!$D$2:$I$1880,4,0))</f>
        <v/>
      </c>
      <c r="N1257" s="484"/>
      <c r="O1257" s="392" t="str">
        <f t="shared" si="228"/>
        <v/>
      </c>
      <c r="P1257" s="392" t="str">
        <f>IF(Y1257="","",VLOOKUP(G1257,'Danh mục CODE'!$D$2:$I$1880,5,0))</f>
        <v/>
      </c>
      <c r="Q1257" s="392"/>
      <c r="R1257" s="392" t="str">
        <f t="shared" si="229"/>
        <v/>
      </c>
      <c r="S1257" s="394" t="e">
        <f t="shared" si="230"/>
        <v>#VALUE!</v>
      </c>
      <c r="T1257" s="394" t="str">
        <f t="shared" si="234"/>
        <v/>
      </c>
      <c r="U1257" s="394" t="str">
        <f t="shared" si="235"/>
        <v/>
      </c>
      <c r="V1257" s="424" t="str">
        <f t="shared" si="231"/>
        <v/>
      </c>
      <c r="W1257" s="21"/>
      <c r="X1257" s="515"/>
      <c r="Y1257" s="515"/>
      <c r="Z1257" s="513"/>
      <c r="AA1257" s="514"/>
    </row>
    <row r="1258" spans="1:27">
      <c r="A1258" s="50">
        <f t="shared" si="236"/>
        <v>1253</v>
      </c>
      <c r="B1258" s="580"/>
      <c r="C1258" s="23" t="s">
        <v>742</v>
      </c>
      <c r="D1258" s="489"/>
      <c r="E1258" s="318" t="str">
        <f>IF(G1258="","",VLOOKUP(G1258,'Danh mục CODE'!$D$2:$J$20064,7,0))</f>
        <v/>
      </c>
      <c r="F1258" s="28" t="str">
        <f>IF(E1258="","",VLOOKUP(E1258,'TONG HOP'!$E$8:$W$1883,19,0))</f>
        <v/>
      </c>
      <c r="G1258" s="315"/>
      <c r="H1258" s="226" t="str">
        <f>IF(E1258="","",VLOOKUP(G1258,'TONG HOP'!$C$8:$E$799,2,0))</f>
        <v/>
      </c>
      <c r="I1258" s="226" t="str">
        <f>IF(B1258="","",VLOOKUP(G1258,'TONG HOP'!$C$8:$F$799,4,0))</f>
        <v/>
      </c>
      <c r="J1258" s="63" t="str">
        <f t="shared" si="232"/>
        <v/>
      </c>
      <c r="K1258" s="63" t="str">
        <f t="shared" si="233"/>
        <v/>
      </c>
      <c r="L1258" s="63">
        <f t="shared" si="227"/>
        <v>0</v>
      </c>
      <c r="M1258" s="392" t="str">
        <f>IF(Y1258="","",VLOOKUP(G1258,'Danh mục CODE'!$D$2:$I$1880,4,0))</f>
        <v/>
      </c>
      <c r="N1258" s="484"/>
      <c r="O1258" s="392" t="str">
        <f t="shared" si="228"/>
        <v/>
      </c>
      <c r="P1258" s="392" t="str">
        <f>IF(Y1258="","",VLOOKUP(G1258,'Danh mục CODE'!$D$2:$I$1880,5,0))</f>
        <v/>
      </c>
      <c r="Q1258" s="392"/>
      <c r="R1258" s="392" t="str">
        <f t="shared" si="229"/>
        <v/>
      </c>
      <c r="S1258" s="394" t="e">
        <f t="shared" si="230"/>
        <v>#VALUE!</v>
      </c>
      <c r="T1258" s="394" t="str">
        <f t="shared" si="234"/>
        <v/>
      </c>
      <c r="U1258" s="394" t="str">
        <f t="shared" si="235"/>
        <v/>
      </c>
      <c r="V1258" s="424" t="str">
        <f t="shared" si="231"/>
        <v/>
      </c>
      <c r="W1258" s="21"/>
      <c r="X1258" s="515"/>
      <c r="Y1258" s="515"/>
      <c r="Z1258" s="513"/>
      <c r="AA1258" s="514"/>
    </row>
    <row r="1259" spans="1:27">
      <c r="A1259" s="50">
        <f t="shared" si="236"/>
        <v>1254</v>
      </c>
      <c r="B1259" s="580"/>
      <c r="C1259" s="23" t="s">
        <v>742</v>
      </c>
      <c r="D1259" s="489"/>
      <c r="E1259" s="318" t="str">
        <f>IF(G1259="","",VLOOKUP(G1259,'Danh mục CODE'!$D$2:$J$20064,7,0))</f>
        <v/>
      </c>
      <c r="F1259" s="28" t="str">
        <f>IF(E1259="","",VLOOKUP(E1259,'TONG HOP'!$E$8:$W$1883,19,0))</f>
        <v/>
      </c>
      <c r="G1259" s="315"/>
      <c r="H1259" s="226" t="str">
        <f>IF(E1259="","",VLOOKUP(G1259,'TONG HOP'!$C$8:$E$799,2,0))</f>
        <v/>
      </c>
      <c r="I1259" s="226" t="str">
        <f>IF(B1259="","",VLOOKUP(G1259,'TONG HOP'!$C$8:$F$799,4,0))</f>
        <v/>
      </c>
      <c r="J1259" s="63" t="str">
        <f t="shared" si="232"/>
        <v/>
      </c>
      <c r="K1259" s="63" t="str">
        <f t="shared" si="233"/>
        <v/>
      </c>
      <c r="L1259" s="63">
        <f t="shared" si="227"/>
        <v>0</v>
      </c>
      <c r="M1259" s="392" t="str">
        <f>IF(Y1259="","",VLOOKUP(G1259,'Danh mục CODE'!$D$2:$I$1880,4,0))</f>
        <v/>
      </c>
      <c r="N1259" s="484"/>
      <c r="O1259" s="392" t="str">
        <f t="shared" si="228"/>
        <v/>
      </c>
      <c r="P1259" s="392" t="str">
        <f>IF(Y1259="","",VLOOKUP(G1259,'Danh mục CODE'!$D$2:$I$1880,5,0))</f>
        <v/>
      </c>
      <c r="Q1259" s="392"/>
      <c r="R1259" s="392" t="str">
        <f t="shared" si="229"/>
        <v/>
      </c>
      <c r="S1259" s="394" t="e">
        <f t="shared" si="230"/>
        <v>#VALUE!</v>
      </c>
      <c r="T1259" s="394" t="str">
        <f t="shared" si="234"/>
        <v/>
      </c>
      <c r="U1259" s="394" t="str">
        <f t="shared" si="235"/>
        <v/>
      </c>
      <c r="V1259" s="424" t="str">
        <f t="shared" si="231"/>
        <v/>
      </c>
      <c r="W1259" s="21"/>
      <c r="X1259" s="515"/>
      <c r="Y1259" s="515"/>
      <c r="Z1259" s="513"/>
      <c r="AA1259" s="514"/>
    </row>
    <row r="1260" spans="1:27">
      <c r="A1260" s="50">
        <f t="shared" si="236"/>
        <v>1255</v>
      </c>
      <c r="B1260" s="580"/>
      <c r="C1260" s="23" t="s">
        <v>742</v>
      </c>
      <c r="D1260" s="489"/>
      <c r="E1260" s="318" t="str">
        <f>IF(G1260="","",VLOOKUP(G1260,'Danh mục CODE'!$D$2:$J$20064,7,0))</f>
        <v/>
      </c>
      <c r="F1260" s="28" t="str">
        <f>IF(E1260="","",VLOOKUP(E1260,'TONG HOP'!$E$8:$W$1883,19,0))</f>
        <v/>
      </c>
      <c r="G1260" s="315"/>
      <c r="H1260" s="226" t="str">
        <f>IF(E1260="","",VLOOKUP(G1260,'TONG HOP'!$C$8:$E$799,2,0))</f>
        <v/>
      </c>
      <c r="I1260" s="226" t="str">
        <f>IF(B1260="","",VLOOKUP(G1260,'TONG HOP'!$C$8:$F$799,4,0))</f>
        <v/>
      </c>
      <c r="J1260" s="63" t="str">
        <f t="shared" si="232"/>
        <v/>
      </c>
      <c r="K1260" s="63" t="str">
        <f t="shared" si="233"/>
        <v/>
      </c>
      <c r="L1260" s="63">
        <f t="shared" si="227"/>
        <v>0</v>
      </c>
      <c r="M1260" s="392" t="str">
        <f>IF(Y1260="","",VLOOKUP(G1260,'Danh mục CODE'!$D$2:$I$1880,4,0))</f>
        <v/>
      </c>
      <c r="N1260" s="484"/>
      <c r="O1260" s="392" t="str">
        <f t="shared" si="228"/>
        <v/>
      </c>
      <c r="P1260" s="392" t="str">
        <f>IF(Y1260="","",VLOOKUP(G1260,'Danh mục CODE'!$D$2:$I$1880,5,0))</f>
        <v/>
      </c>
      <c r="Q1260" s="392"/>
      <c r="R1260" s="392" t="str">
        <f t="shared" si="229"/>
        <v/>
      </c>
      <c r="S1260" s="394" t="e">
        <f t="shared" si="230"/>
        <v>#VALUE!</v>
      </c>
      <c r="T1260" s="394" t="str">
        <f t="shared" si="234"/>
        <v/>
      </c>
      <c r="U1260" s="394" t="str">
        <f t="shared" si="235"/>
        <v/>
      </c>
      <c r="V1260" s="424" t="str">
        <f t="shared" si="231"/>
        <v/>
      </c>
      <c r="W1260" s="21"/>
      <c r="X1260" s="515"/>
      <c r="Y1260" s="515"/>
      <c r="Z1260" s="513"/>
      <c r="AA1260" s="514"/>
    </row>
    <row r="1261" spans="1:27">
      <c r="A1261" s="50">
        <f t="shared" si="236"/>
        <v>1256</v>
      </c>
      <c r="B1261" s="580"/>
      <c r="C1261" s="23" t="s">
        <v>742</v>
      </c>
      <c r="D1261" s="489"/>
      <c r="E1261" s="318" t="str">
        <f>IF(G1261="","",VLOOKUP(G1261,'Danh mục CODE'!$D$2:$J$20064,7,0))</f>
        <v/>
      </c>
      <c r="F1261" s="28" t="str">
        <f>IF(E1261="","",VLOOKUP(E1261,'TONG HOP'!$E$8:$W$1883,19,0))</f>
        <v/>
      </c>
      <c r="G1261" s="315"/>
      <c r="H1261" s="226" t="str">
        <f>IF(E1261="","",VLOOKUP(G1261,'TONG HOP'!$C$8:$E$799,2,0))</f>
        <v/>
      </c>
      <c r="I1261" s="226" t="str">
        <f>IF(B1261="","",VLOOKUP(G1261,'TONG HOP'!$C$8:$F$799,4,0))</f>
        <v/>
      </c>
      <c r="J1261" s="63" t="str">
        <f t="shared" si="232"/>
        <v/>
      </c>
      <c r="K1261" s="63" t="str">
        <f t="shared" si="233"/>
        <v/>
      </c>
      <c r="L1261" s="63">
        <f t="shared" si="227"/>
        <v>0</v>
      </c>
      <c r="M1261" s="392" t="str">
        <f>IF(Y1261="","",VLOOKUP(G1261,'Danh mục CODE'!$D$2:$I$1880,4,0))</f>
        <v/>
      </c>
      <c r="N1261" s="484"/>
      <c r="O1261" s="392" t="str">
        <f t="shared" si="228"/>
        <v/>
      </c>
      <c r="P1261" s="392" t="str">
        <f>IF(Y1261="","",VLOOKUP(G1261,'Danh mục CODE'!$D$2:$I$1880,5,0))</f>
        <v/>
      </c>
      <c r="Q1261" s="392"/>
      <c r="R1261" s="392" t="str">
        <f t="shared" si="229"/>
        <v/>
      </c>
      <c r="S1261" s="394" t="e">
        <f t="shared" si="230"/>
        <v>#VALUE!</v>
      </c>
      <c r="T1261" s="394" t="str">
        <f t="shared" si="234"/>
        <v/>
      </c>
      <c r="U1261" s="394" t="str">
        <f t="shared" si="235"/>
        <v/>
      </c>
      <c r="V1261" s="424" t="str">
        <f t="shared" si="231"/>
        <v/>
      </c>
      <c r="W1261" s="21"/>
      <c r="X1261" s="515"/>
      <c r="Y1261" s="515"/>
      <c r="Z1261" s="513"/>
      <c r="AA1261" s="514"/>
    </row>
    <row r="1262" spans="1:27">
      <c r="A1262" s="50">
        <f t="shared" si="236"/>
        <v>1257</v>
      </c>
      <c r="B1262" s="580"/>
      <c r="C1262" s="23" t="s">
        <v>742</v>
      </c>
      <c r="D1262" s="489"/>
      <c r="E1262" s="318" t="str">
        <f>IF(G1262="","",VLOOKUP(G1262,'Danh mục CODE'!$D$2:$J$20064,7,0))</f>
        <v/>
      </c>
      <c r="F1262" s="28" t="str">
        <f>IF(E1262="","",VLOOKUP(E1262,'TONG HOP'!$E$8:$W$1883,19,0))</f>
        <v/>
      </c>
      <c r="G1262" s="315"/>
      <c r="H1262" s="226" t="str">
        <f>IF(E1262="","",VLOOKUP(G1262,'TONG HOP'!$C$8:$E$799,2,0))</f>
        <v/>
      </c>
      <c r="I1262" s="226" t="str">
        <f>IF(B1262="","",VLOOKUP(G1262,'TONG HOP'!$C$8:$F$799,4,0))</f>
        <v/>
      </c>
      <c r="J1262" s="63" t="str">
        <f t="shared" si="232"/>
        <v/>
      </c>
      <c r="K1262" s="63" t="str">
        <f t="shared" si="233"/>
        <v/>
      </c>
      <c r="L1262" s="63">
        <f t="shared" si="227"/>
        <v>0</v>
      </c>
      <c r="M1262" s="392" t="str">
        <f>IF(Y1262="","",VLOOKUP(G1262,'Danh mục CODE'!$D$2:$I$1880,4,0))</f>
        <v/>
      </c>
      <c r="N1262" s="484"/>
      <c r="O1262" s="392" t="str">
        <f t="shared" si="228"/>
        <v/>
      </c>
      <c r="P1262" s="392" t="str">
        <f>IF(Y1262="","",VLOOKUP(G1262,'Danh mục CODE'!$D$2:$I$1880,5,0))</f>
        <v/>
      </c>
      <c r="Q1262" s="392"/>
      <c r="R1262" s="392" t="str">
        <f t="shared" si="229"/>
        <v/>
      </c>
      <c r="S1262" s="394" t="e">
        <f t="shared" si="230"/>
        <v>#VALUE!</v>
      </c>
      <c r="T1262" s="394" t="str">
        <f t="shared" si="234"/>
        <v/>
      </c>
      <c r="U1262" s="394" t="str">
        <f t="shared" si="235"/>
        <v/>
      </c>
      <c r="V1262" s="424" t="str">
        <f t="shared" si="231"/>
        <v/>
      </c>
      <c r="W1262" s="21"/>
      <c r="X1262" s="515"/>
      <c r="Y1262" s="515"/>
      <c r="Z1262" s="513"/>
      <c r="AA1262" s="514"/>
    </row>
    <row r="1263" spans="1:27">
      <c r="A1263" s="50">
        <f t="shared" si="236"/>
        <v>1258</v>
      </c>
      <c r="B1263" s="580"/>
      <c r="C1263" s="23" t="s">
        <v>742</v>
      </c>
      <c r="D1263" s="489"/>
      <c r="E1263" s="318" t="str">
        <f>IF(G1263="","",VLOOKUP(G1263,'Danh mục CODE'!$D$2:$J$20064,7,0))</f>
        <v/>
      </c>
      <c r="F1263" s="28" t="str">
        <f>IF(E1263="","",VLOOKUP(E1263,'TONG HOP'!$E$8:$W$1883,19,0))</f>
        <v/>
      </c>
      <c r="G1263" s="315"/>
      <c r="H1263" s="226" t="str">
        <f>IF(E1263="","",VLOOKUP(G1263,'TONG HOP'!$C$8:$E$799,2,0))</f>
        <v/>
      </c>
      <c r="I1263" s="226" t="str">
        <f>IF(B1263="","",VLOOKUP(G1263,'TONG HOP'!$C$8:$F$799,4,0))</f>
        <v/>
      </c>
      <c r="J1263" s="63" t="str">
        <f t="shared" si="232"/>
        <v/>
      </c>
      <c r="K1263" s="63" t="str">
        <f t="shared" si="233"/>
        <v/>
      </c>
      <c r="L1263" s="63">
        <f t="shared" si="227"/>
        <v>0</v>
      </c>
      <c r="M1263" s="392" t="str">
        <f>IF(Y1263="","",VLOOKUP(G1263,'Danh mục CODE'!$D$2:$I$1880,4,0))</f>
        <v/>
      </c>
      <c r="N1263" s="484"/>
      <c r="O1263" s="392" t="str">
        <f t="shared" si="228"/>
        <v/>
      </c>
      <c r="P1263" s="392" t="str">
        <f>IF(Y1263="","",VLOOKUP(G1263,'Danh mục CODE'!$D$2:$I$1880,5,0))</f>
        <v/>
      </c>
      <c r="Q1263" s="392"/>
      <c r="R1263" s="392" t="str">
        <f t="shared" si="229"/>
        <v/>
      </c>
      <c r="S1263" s="394" t="e">
        <f t="shared" si="230"/>
        <v>#VALUE!</v>
      </c>
      <c r="T1263" s="394" t="str">
        <f t="shared" si="234"/>
        <v/>
      </c>
      <c r="U1263" s="394" t="str">
        <f t="shared" si="235"/>
        <v/>
      </c>
      <c r="V1263" s="424" t="str">
        <f t="shared" si="231"/>
        <v/>
      </c>
      <c r="W1263" s="21"/>
      <c r="X1263" s="515"/>
      <c r="Y1263" s="515"/>
      <c r="Z1263" s="513"/>
      <c r="AA1263" s="514"/>
    </row>
    <row r="1264" spans="1:27">
      <c r="A1264" s="50">
        <f t="shared" si="236"/>
        <v>1259</v>
      </c>
      <c r="B1264" s="580"/>
      <c r="C1264" s="23" t="s">
        <v>742</v>
      </c>
      <c r="D1264" s="489"/>
      <c r="E1264" s="318" t="str">
        <f>IF(G1264="","",VLOOKUP(G1264,'Danh mục CODE'!$D$2:$J$20064,7,0))</f>
        <v/>
      </c>
      <c r="F1264" s="28" t="str">
        <f>IF(E1264="","",VLOOKUP(E1264,'TONG HOP'!$E$8:$W$1883,19,0))</f>
        <v/>
      </c>
      <c r="G1264" s="315"/>
      <c r="H1264" s="226" t="str">
        <f>IF(E1264="","",VLOOKUP(G1264,'TONG HOP'!$C$8:$E$799,2,0))</f>
        <v/>
      </c>
      <c r="I1264" s="226" t="str">
        <f>IF(B1264="","",VLOOKUP(G1264,'TONG HOP'!$C$8:$F$799,4,0))</f>
        <v/>
      </c>
      <c r="J1264" s="63" t="str">
        <f t="shared" si="232"/>
        <v/>
      </c>
      <c r="K1264" s="63" t="str">
        <f t="shared" si="233"/>
        <v/>
      </c>
      <c r="L1264" s="63">
        <f t="shared" si="227"/>
        <v>0</v>
      </c>
      <c r="M1264" s="392" t="str">
        <f>IF(Y1264="","",VLOOKUP(G1264,'Danh mục CODE'!$D$2:$I$1880,4,0))</f>
        <v/>
      </c>
      <c r="N1264" s="484"/>
      <c r="O1264" s="392" t="str">
        <f t="shared" si="228"/>
        <v/>
      </c>
      <c r="P1264" s="392" t="str">
        <f>IF(Y1264="","",VLOOKUP(G1264,'Danh mục CODE'!$D$2:$I$1880,5,0))</f>
        <v/>
      </c>
      <c r="Q1264" s="392"/>
      <c r="R1264" s="392" t="str">
        <f t="shared" si="229"/>
        <v/>
      </c>
      <c r="S1264" s="394" t="e">
        <f t="shared" si="230"/>
        <v>#VALUE!</v>
      </c>
      <c r="T1264" s="394" t="str">
        <f t="shared" si="234"/>
        <v/>
      </c>
      <c r="U1264" s="394" t="str">
        <f t="shared" si="235"/>
        <v/>
      </c>
      <c r="V1264" s="424" t="str">
        <f t="shared" si="231"/>
        <v/>
      </c>
      <c r="W1264" s="21"/>
      <c r="X1264" s="515"/>
      <c r="Y1264" s="515"/>
      <c r="Z1264" s="513"/>
      <c r="AA1264" s="514"/>
    </row>
    <row r="1265" spans="1:27">
      <c r="A1265" s="50">
        <f t="shared" si="236"/>
        <v>1260</v>
      </c>
      <c r="B1265" s="580"/>
      <c r="C1265" s="23" t="s">
        <v>742</v>
      </c>
      <c r="D1265" s="489"/>
      <c r="E1265" s="318" t="str">
        <f>IF(G1265="","",VLOOKUP(G1265,'Danh mục CODE'!$D$2:$J$20064,7,0))</f>
        <v/>
      </c>
      <c r="F1265" s="28" t="str">
        <f>IF(E1265="","",VLOOKUP(E1265,'TONG HOP'!$E$8:$W$1883,19,0))</f>
        <v/>
      </c>
      <c r="G1265" s="315"/>
      <c r="H1265" s="226" t="str">
        <f>IF(E1265="","",VLOOKUP(G1265,'TONG HOP'!$C$8:$E$799,2,0))</f>
        <v/>
      </c>
      <c r="I1265" s="226" t="str">
        <f>IF(B1265="","",VLOOKUP(G1265,'TONG HOP'!$C$8:$F$799,4,0))</f>
        <v/>
      </c>
      <c r="J1265" s="63" t="str">
        <f t="shared" si="232"/>
        <v/>
      </c>
      <c r="K1265" s="63" t="str">
        <f t="shared" si="233"/>
        <v/>
      </c>
      <c r="L1265" s="63">
        <f t="shared" ref="L1265:L1328" si="237">X1265-Y1265</f>
        <v>0</v>
      </c>
      <c r="M1265" s="392" t="str">
        <f>IF(Y1265="","",VLOOKUP(G1265,'Danh mục CODE'!$D$2:$I$1880,4,0))</f>
        <v/>
      </c>
      <c r="N1265" s="484"/>
      <c r="O1265" s="392" t="str">
        <f t="shared" ref="O1265:O1328" si="238">IF(X1265="","",IF(M1265-N1265&lt;0,-(M1265-N1265),0))</f>
        <v/>
      </c>
      <c r="P1265" s="392" t="str">
        <f>IF(Y1265="","",VLOOKUP(G1265,'Danh mục CODE'!$D$2:$I$1880,5,0))</f>
        <v/>
      </c>
      <c r="Q1265" s="392"/>
      <c r="R1265" s="392" t="str">
        <f t="shared" ref="R1265:R1328" si="239">IF(X1265="","",IF(P1265-Q1265&lt;0,-(P1265-Q1265),0))</f>
        <v/>
      </c>
      <c r="S1265" s="394" t="e">
        <f t="shared" ref="S1265:S1328" si="240">IF(T1265=0,"",J1265-T1265-U1265)</f>
        <v>#VALUE!</v>
      </c>
      <c r="T1265" s="394" t="str">
        <f t="shared" si="234"/>
        <v/>
      </c>
      <c r="U1265" s="394" t="str">
        <f t="shared" si="235"/>
        <v/>
      </c>
      <c r="V1265" s="424" t="str">
        <f t="shared" ref="V1265:V1328" si="241">IF(X1265="","",J1265-S1265-T1265-U1265)</f>
        <v/>
      </c>
      <c r="W1265" s="21"/>
      <c r="X1265" s="515"/>
      <c r="Y1265" s="515"/>
      <c r="Z1265" s="513"/>
      <c r="AA1265" s="514"/>
    </row>
    <row r="1266" spans="1:27">
      <c r="A1266" s="50">
        <f t="shared" si="236"/>
        <v>1261</v>
      </c>
      <c r="B1266" s="580"/>
      <c r="C1266" s="23" t="s">
        <v>742</v>
      </c>
      <c r="D1266" s="489"/>
      <c r="E1266" s="318" t="str">
        <f>IF(G1266="","",VLOOKUP(G1266,'Danh mục CODE'!$D$2:$J$20064,7,0))</f>
        <v/>
      </c>
      <c r="F1266" s="28" t="str">
        <f>IF(E1266="","",VLOOKUP(E1266,'TONG HOP'!$E$8:$W$1883,19,0))</f>
        <v/>
      </c>
      <c r="G1266" s="315"/>
      <c r="H1266" s="226" t="str">
        <f>IF(E1266="","",VLOOKUP(G1266,'TONG HOP'!$C$8:$E$799,2,0))</f>
        <v/>
      </c>
      <c r="I1266" s="226" t="str">
        <f>IF(B1266="","",VLOOKUP(G1266,'TONG HOP'!$C$8:$F$799,4,0))</f>
        <v/>
      </c>
      <c r="J1266" s="63" t="str">
        <f t="shared" si="232"/>
        <v/>
      </c>
      <c r="K1266" s="63" t="str">
        <f t="shared" si="233"/>
        <v/>
      </c>
      <c r="L1266" s="63">
        <f t="shared" si="237"/>
        <v>0</v>
      </c>
      <c r="M1266" s="392" t="str">
        <f>IF(Y1266="","",VLOOKUP(G1266,'Danh mục CODE'!$D$2:$I$1880,4,0))</f>
        <v/>
      </c>
      <c r="N1266" s="484"/>
      <c r="O1266" s="392" t="str">
        <f t="shared" si="238"/>
        <v/>
      </c>
      <c r="P1266" s="392" t="str">
        <f>IF(Y1266="","",VLOOKUP(G1266,'Danh mục CODE'!$D$2:$I$1880,5,0))</f>
        <v/>
      </c>
      <c r="Q1266" s="392"/>
      <c r="R1266" s="392" t="str">
        <f t="shared" si="239"/>
        <v/>
      </c>
      <c r="S1266" s="394" t="e">
        <f t="shared" si="240"/>
        <v>#VALUE!</v>
      </c>
      <c r="T1266" s="394" t="str">
        <f t="shared" si="234"/>
        <v/>
      </c>
      <c r="U1266" s="394" t="str">
        <f t="shared" si="235"/>
        <v/>
      </c>
      <c r="V1266" s="424" t="str">
        <f t="shared" si="241"/>
        <v/>
      </c>
      <c r="W1266" s="21"/>
      <c r="X1266" s="515"/>
      <c r="Y1266" s="515"/>
      <c r="Z1266" s="513"/>
      <c r="AA1266" s="514"/>
    </row>
    <row r="1267" spans="1:27">
      <c r="A1267" s="50">
        <f t="shared" si="236"/>
        <v>1262</v>
      </c>
      <c r="B1267" s="580"/>
      <c r="C1267" s="23" t="s">
        <v>742</v>
      </c>
      <c r="D1267" s="489"/>
      <c r="E1267" s="318" t="str">
        <f>IF(G1267="","",VLOOKUP(G1267,'Danh mục CODE'!$D$2:$J$20064,7,0))</f>
        <v/>
      </c>
      <c r="F1267" s="28" t="str">
        <f>IF(E1267="","",VLOOKUP(E1267,'TONG HOP'!$E$8:$W$1883,19,0))</f>
        <v/>
      </c>
      <c r="G1267" s="315"/>
      <c r="H1267" s="226" t="str">
        <f>IF(E1267="","",VLOOKUP(G1267,'TONG HOP'!$C$8:$E$799,2,0))</f>
        <v/>
      </c>
      <c r="I1267" s="226" t="str">
        <f>IF(B1267="","",VLOOKUP(G1267,'TONG HOP'!$C$8:$F$799,4,0))</f>
        <v/>
      </c>
      <c r="J1267" s="63" t="str">
        <f t="shared" si="232"/>
        <v/>
      </c>
      <c r="K1267" s="63" t="str">
        <f t="shared" si="233"/>
        <v/>
      </c>
      <c r="L1267" s="63">
        <f t="shared" si="237"/>
        <v>0</v>
      </c>
      <c r="M1267" s="392" t="str">
        <f>IF(Y1267="","",VLOOKUP(G1267,'Danh mục CODE'!$D$2:$I$1880,4,0))</f>
        <v/>
      </c>
      <c r="N1267" s="484"/>
      <c r="O1267" s="392" t="str">
        <f t="shared" si="238"/>
        <v/>
      </c>
      <c r="P1267" s="392" t="str">
        <f>IF(Y1267="","",VLOOKUP(G1267,'Danh mục CODE'!$D$2:$I$1880,5,0))</f>
        <v/>
      </c>
      <c r="Q1267" s="392"/>
      <c r="R1267" s="392" t="str">
        <f t="shared" si="239"/>
        <v/>
      </c>
      <c r="S1267" s="394" t="e">
        <f t="shared" si="240"/>
        <v>#VALUE!</v>
      </c>
      <c r="T1267" s="394" t="str">
        <f t="shared" si="234"/>
        <v/>
      </c>
      <c r="U1267" s="394" t="str">
        <f t="shared" si="235"/>
        <v/>
      </c>
      <c r="V1267" s="424" t="str">
        <f t="shared" si="241"/>
        <v/>
      </c>
      <c r="W1267" s="21"/>
      <c r="X1267" s="515"/>
      <c r="Y1267" s="515"/>
      <c r="Z1267" s="513"/>
      <c r="AA1267" s="514"/>
    </row>
    <row r="1268" spans="1:27">
      <c r="A1268" s="50">
        <f t="shared" si="236"/>
        <v>1263</v>
      </c>
      <c r="B1268" s="580"/>
      <c r="C1268" s="23" t="s">
        <v>742</v>
      </c>
      <c r="D1268" s="489"/>
      <c r="E1268" s="318" t="str">
        <f>IF(G1268="","",VLOOKUP(G1268,'Danh mục CODE'!$D$2:$J$20064,7,0))</f>
        <v/>
      </c>
      <c r="F1268" s="28" t="str">
        <f>IF(E1268="","",VLOOKUP(E1268,'TONG HOP'!$E$8:$W$1883,19,0))</f>
        <v/>
      </c>
      <c r="G1268" s="315"/>
      <c r="H1268" s="226" t="str">
        <f>IF(E1268="","",VLOOKUP(G1268,'TONG HOP'!$C$8:$E$799,2,0))</f>
        <v/>
      </c>
      <c r="I1268" s="226" t="str">
        <f>IF(B1268="","",VLOOKUP(G1268,'TONG HOP'!$C$8:$F$799,4,0))</f>
        <v/>
      </c>
      <c r="J1268" s="63" t="str">
        <f t="shared" si="232"/>
        <v/>
      </c>
      <c r="K1268" s="63" t="str">
        <f t="shared" si="233"/>
        <v/>
      </c>
      <c r="L1268" s="63">
        <f t="shared" si="237"/>
        <v>0</v>
      </c>
      <c r="M1268" s="392" t="str">
        <f>IF(Y1268="","",VLOOKUP(G1268,'Danh mục CODE'!$D$2:$I$1880,4,0))</f>
        <v/>
      </c>
      <c r="N1268" s="484"/>
      <c r="O1268" s="392" t="str">
        <f t="shared" si="238"/>
        <v/>
      </c>
      <c r="P1268" s="392" t="str">
        <f>IF(Y1268="","",VLOOKUP(G1268,'Danh mục CODE'!$D$2:$I$1880,5,0))</f>
        <v/>
      </c>
      <c r="Q1268" s="392"/>
      <c r="R1268" s="392" t="str">
        <f t="shared" si="239"/>
        <v/>
      </c>
      <c r="S1268" s="394" t="e">
        <f t="shared" si="240"/>
        <v>#VALUE!</v>
      </c>
      <c r="T1268" s="394" t="str">
        <f t="shared" si="234"/>
        <v/>
      </c>
      <c r="U1268" s="394" t="str">
        <f t="shared" si="235"/>
        <v/>
      </c>
      <c r="V1268" s="424" t="str">
        <f t="shared" si="241"/>
        <v/>
      </c>
      <c r="W1268" s="21"/>
      <c r="X1268" s="515"/>
      <c r="Y1268" s="515"/>
      <c r="Z1268" s="513"/>
      <c r="AA1268" s="514"/>
    </row>
    <row r="1269" spans="1:27">
      <c r="A1269" s="50">
        <f t="shared" si="236"/>
        <v>1264</v>
      </c>
      <c r="B1269" s="580"/>
      <c r="C1269" s="23" t="s">
        <v>742</v>
      </c>
      <c r="D1269" s="489"/>
      <c r="E1269" s="318" t="str">
        <f>IF(G1269="","",VLOOKUP(G1269,'Danh mục CODE'!$D$2:$J$20064,7,0))</f>
        <v/>
      </c>
      <c r="F1269" s="28" t="str">
        <f>IF(E1269="","",VLOOKUP(E1269,'TONG HOP'!$E$8:$W$1883,19,0))</f>
        <v/>
      </c>
      <c r="G1269" s="315"/>
      <c r="H1269" s="226" t="str">
        <f>IF(E1269="","",VLOOKUP(G1269,'TONG HOP'!$C$8:$E$799,2,0))</f>
        <v/>
      </c>
      <c r="I1269" s="226" t="str">
        <f>IF(B1269="","",VLOOKUP(G1269,'TONG HOP'!$C$8:$F$799,4,0))</f>
        <v/>
      </c>
      <c r="J1269" s="63" t="str">
        <f t="shared" si="232"/>
        <v/>
      </c>
      <c r="K1269" s="63" t="str">
        <f t="shared" si="233"/>
        <v/>
      </c>
      <c r="L1269" s="63">
        <f t="shared" si="237"/>
        <v>0</v>
      </c>
      <c r="M1269" s="392" t="str">
        <f>IF(Y1269="","",VLOOKUP(G1269,'Danh mục CODE'!$D$2:$I$1880,4,0))</f>
        <v/>
      </c>
      <c r="N1269" s="484"/>
      <c r="O1269" s="392" t="str">
        <f t="shared" si="238"/>
        <v/>
      </c>
      <c r="P1269" s="392" t="str">
        <f>IF(Y1269="","",VLOOKUP(G1269,'Danh mục CODE'!$D$2:$I$1880,5,0))</f>
        <v/>
      </c>
      <c r="Q1269" s="392"/>
      <c r="R1269" s="392" t="str">
        <f t="shared" si="239"/>
        <v/>
      </c>
      <c r="S1269" s="394" t="e">
        <f t="shared" si="240"/>
        <v>#VALUE!</v>
      </c>
      <c r="T1269" s="394" t="str">
        <f t="shared" si="234"/>
        <v/>
      </c>
      <c r="U1269" s="394" t="str">
        <f t="shared" si="235"/>
        <v/>
      </c>
      <c r="V1269" s="424" t="str">
        <f t="shared" si="241"/>
        <v/>
      </c>
      <c r="W1269" s="21"/>
      <c r="X1269" s="515"/>
      <c r="Y1269" s="515"/>
      <c r="Z1269" s="513"/>
      <c r="AA1269" s="514"/>
    </row>
    <row r="1270" spans="1:27">
      <c r="A1270" s="50">
        <f t="shared" si="236"/>
        <v>1265</v>
      </c>
      <c r="B1270" s="580"/>
      <c r="C1270" s="23" t="s">
        <v>742</v>
      </c>
      <c r="D1270" s="489"/>
      <c r="E1270" s="318" t="str">
        <f>IF(G1270="","",VLOOKUP(G1270,'Danh mục CODE'!$D$2:$J$20064,7,0))</f>
        <v/>
      </c>
      <c r="F1270" s="28" t="str">
        <f>IF(E1270="","",VLOOKUP(E1270,'TONG HOP'!$E$8:$W$1883,19,0))</f>
        <v/>
      </c>
      <c r="G1270" s="315"/>
      <c r="H1270" s="226" t="str">
        <f>IF(E1270="","",VLOOKUP(G1270,'TONG HOP'!$C$8:$E$799,2,0))</f>
        <v/>
      </c>
      <c r="I1270" s="226" t="str">
        <f>IF(B1270="","",VLOOKUP(G1270,'TONG HOP'!$C$8:$F$799,4,0))</f>
        <v/>
      </c>
      <c r="J1270" s="63" t="str">
        <f t="shared" si="232"/>
        <v/>
      </c>
      <c r="K1270" s="63" t="str">
        <f t="shared" si="233"/>
        <v/>
      </c>
      <c r="L1270" s="63">
        <f t="shared" si="237"/>
        <v>0</v>
      </c>
      <c r="M1270" s="392" t="str">
        <f>IF(Y1270="","",VLOOKUP(G1270,'Danh mục CODE'!$D$2:$I$1880,4,0))</f>
        <v/>
      </c>
      <c r="N1270" s="484"/>
      <c r="O1270" s="392" t="str">
        <f t="shared" si="238"/>
        <v/>
      </c>
      <c r="P1270" s="392" t="str">
        <f>IF(Y1270="","",VLOOKUP(G1270,'Danh mục CODE'!$D$2:$I$1880,5,0))</f>
        <v/>
      </c>
      <c r="Q1270" s="392"/>
      <c r="R1270" s="392" t="str">
        <f t="shared" si="239"/>
        <v/>
      </c>
      <c r="S1270" s="394" t="e">
        <f t="shared" si="240"/>
        <v>#VALUE!</v>
      </c>
      <c r="T1270" s="394" t="str">
        <f t="shared" si="234"/>
        <v/>
      </c>
      <c r="U1270" s="394" t="str">
        <f t="shared" si="235"/>
        <v/>
      </c>
      <c r="V1270" s="424" t="str">
        <f t="shared" si="241"/>
        <v/>
      </c>
      <c r="W1270" s="21"/>
      <c r="X1270" s="515"/>
      <c r="Y1270" s="515"/>
      <c r="Z1270" s="513"/>
      <c r="AA1270" s="514"/>
    </row>
    <row r="1271" spans="1:27">
      <c r="A1271" s="50">
        <f t="shared" si="236"/>
        <v>1266</v>
      </c>
      <c r="B1271" s="580"/>
      <c r="C1271" s="23" t="s">
        <v>742</v>
      </c>
      <c r="D1271" s="489"/>
      <c r="E1271" s="318" t="str">
        <f>IF(G1271="","",VLOOKUP(G1271,'Danh mục CODE'!$D$2:$J$20064,7,0))</f>
        <v/>
      </c>
      <c r="F1271" s="28" t="str">
        <f>IF(E1271="","",VLOOKUP(E1271,'TONG HOP'!$E$8:$W$1883,19,0))</f>
        <v/>
      </c>
      <c r="G1271" s="315"/>
      <c r="H1271" s="226" t="str">
        <f>IF(E1271="","",VLOOKUP(G1271,'TONG HOP'!$C$8:$E$799,2,0))</f>
        <v/>
      </c>
      <c r="I1271" s="226" t="str">
        <f>IF(B1271="","",VLOOKUP(G1271,'TONG HOP'!$C$8:$F$799,4,0))</f>
        <v/>
      </c>
      <c r="J1271" s="63" t="str">
        <f t="shared" si="232"/>
        <v/>
      </c>
      <c r="K1271" s="63" t="str">
        <f t="shared" si="233"/>
        <v/>
      </c>
      <c r="L1271" s="63">
        <f t="shared" si="237"/>
        <v>0</v>
      </c>
      <c r="M1271" s="392" t="str">
        <f>IF(Y1271="","",VLOOKUP(G1271,'Danh mục CODE'!$D$2:$I$1880,4,0))</f>
        <v/>
      </c>
      <c r="N1271" s="484"/>
      <c r="O1271" s="392" t="str">
        <f t="shared" si="238"/>
        <v/>
      </c>
      <c r="P1271" s="392" t="str">
        <f>IF(Y1271="","",VLOOKUP(G1271,'Danh mục CODE'!$D$2:$I$1880,5,0))</f>
        <v/>
      </c>
      <c r="Q1271" s="392"/>
      <c r="R1271" s="392" t="str">
        <f t="shared" si="239"/>
        <v/>
      </c>
      <c r="S1271" s="394" t="e">
        <f t="shared" si="240"/>
        <v>#VALUE!</v>
      </c>
      <c r="T1271" s="394" t="str">
        <f t="shared" si="234"/>
        <v/>
      </c>
      <c r="U1271" s="394" t="str">
        <f t="shared" si="235"/>
        <v/>
      </c>
      <c r="V1271" s="424" t="str">
        <f t="shared" si="241"/>
        <v/>
      </c>
      <c r="W1271" s="21"/>
      <c r="X1271" s="515"/>
      <c r="Y1271" s="515"/>
      <c r="Z1271" s="513"/>
      <c r="AA1271" s="514"/>
    </row>
    <row r="1272" spans="1:27">
      <c r="A1272" s="50">
        <f t="shared" si="236"/>
        <v>1267</v>
      </c>
      <c r="B1272" s="580"/>
      <c r="C1272" s="23" t="s">
        <v>742</v>
      </c>
      <c r="D1272" s="489"/>
      <c r="E1272" s="318" t="str">
        <f>IF(G1272="","",VLOOKUP(G1272,'Danh mục CODE'!$D$2:$J$20064,7,0))</f>
        <v/>
      </c>
      <c r="F1272" s="28" t="str">
        <f>IF(E1272="","",VLOOKUP(E1272,'TONG HOP'!$E$8:$W$1883,19,0))</f>
        <v/>
      </c>
      <c r="G1272" s="315"/>
      <c r="H1272" s="226" t="str">
        <f>IF(E1272="","",VLOOKUP(G1272,'TONG HOP'!$C$8:$E$799,2,0))</f>
        <v/>
      </c>
      <c r="I1272" s="226" t="str">
        <f>IF(B1272="","",VLOOKUP(G1272,'TONG HOP'!$C$8:$F$799,4,0))</f>
        <v/>
      </c>
      <c r="J1272" s="63" t="str">
        <f t="shared" si="232"/>
        <v/>
      </c>
      <c r="K1272" s="63" t="str">
        <f t="shared" si="233"/>
        <v/>
      </c>
      <c r="L1272" s="63">
        <f t="shared" si="237"/>
        <v>0</v>
      </c>
      <c r="M1272" s="392" t="str">
        <f>IF(Y1272="","",VLOOKUP(G1272,'Danh mục CODE'!$D$2:$I$1880,4,0))</f>
        <v/>
      </c>
      <c r="N1272" s="484"/>
      <c r="O1272" s="392" t="str">
        <f t="shared" si="238"/>
        <v/>
      </c>
      <c r="P1272" s="392" t="str">
        <f>IF(Y1272="","",VLOOKUP(G1272,'Danh mục CODE'!$D$2:$I$1880,5,0))</f>
        <v/>
      </c>
      <c r="Q1272" s="392"/>
      <c r="R1272" s="392" t="str">
        <f t="shared" si="239"/>
        <v/>
      </c>
      <c r="S1272" s="394" t="e">
        <f t="shared" si="240"/>
        <v>#VALUE!</v>
      </c>
      <c r="T1272" s="394" t="str">
        <f t="shared" si="234"/>
        <v/>
      </c>
      <c r="U1272" s="394" t="str">
        <f t="shared" si="235"/>
        <v/>
      </c>
      <c r="V1272" s="424" t="str">
        <f t="shared" si="241"/>
        <v/>
      </c>
      <c r="W1272" s="21"/>
      <c r="X1272" s="515"/>
      <c r="Y1272" s="515"/>
      <c r="Z1272" s="513"/>
      <c r="AA1272" s="514"/>
    </row>
    <row r="1273" spans="1:27">
      <c r="A1273" s="50">
        <f t="shared" si="236"/>
        <v>1268</v>
      </c>
      <c r="B1273" s="580"/>
      <c r="C1273" s="23" t="s">
        <v>742</v>
      </c>
      <c r="D1273" s="489"/>
      <c r="E1273" s="318" t="str">
        <f>IF(G1273="","",VLOOKUP(G1273,'Danh mục CODE'!$D$2:$J$20064,7,0))</f>
        <v/>
      </c>
      <c r="F1273" s="28" t="str">
        <f>IF(E1273="","",VLOOKUP(E1273,'TONG HOP'!$E$8:$W$1883,19,0))</f>
        <v/>
      </c>
      <c r="G1273" s="315"/>
      <c r="H1273" s="226" t="str">
        <f>IF(E1273="","",VLOOKUP(G1273,'TONG HOP'!$C$8:$E$799,2,0))</f>
        <v/>
      </c>
      <c r="I1273" s="226" t="str">
        <f>IF(B1273="","",VLOOKUP(G1273,'TONG HOP'!$C$8:$F$799,4,0))</f>
        <v/>
      </c>
      <c r="J1273" s="63" t="str">
        <f t="shared" si="232"/>
        <v/>
      </c>
      <c r="K1273" s="63" t="str">
        <f t="shared" si="233"/>
        <v/>
      </c>
      <c r="L1273" s="63">
        <f t="shared" si="237"/>
        <v>0</v>
      </c>
      <c r="M1273" s="392" t="str">
        <f>IF(Y1273="","",VLOOKUP(G1273,'Danh mục CODE'!$D$2:$I$1880,4,0))</f>
        <v/>
      </c>
      <c r="N1273" s="484"/>
      <c r="O1273" s="392" t="str">
        <f t="shared" si="238"/>
        <v/>
      </c>
      <c r="P1273" s="392" t="str">
        <f>IF(Y1273="","",VLOOKUP(G1273,'Danh mục CODE'!$D$2:$I$1880,5,0))</f>
        <v/>
      </c>
      <c r="Q1273" s="392"/>
      <c r="R1273" s="392" t="str">
        <f t="shared" si="239"/>
        <v/>
      </c>
      <c r="S1273" s="394" t="e">
        <f t="shared" si="240"/>
        <v>#VALUE!</v>
      </c>
      <c r="T1273" s="394" t="str">
        <f t="shared" si="234"/>
        <v/>
      </c>
      <c r="U1273" s="394" t="str">
        <f t="shared" si="235"/>
        <v/>
      </c>
      <c r="V1273" s="424" t="str">
        <f t="shared" si="241"/>
        <v/>
      </c>
      <c r="W1273" s="21"/>
      <c r="X1273" s="515"/>
      <c r="Y1273" s="515"/>
      <c r="Z1273" s="513"/>
      <c r="AA1273" s="514"/>
    </row>
    <row r="1274" spans="1:27">
      <c r="A1274" s="50">
        <f t="shared" si="236"/>
        <v>1269</v>
      </c>
      <c r="B1274" s="580"/>
      <c r="C1274" s="23" t="s">
        <v>742</v>
      </c>
      <c r="D1274" s="489"/>
      <c r="E1274" s="318" t="str">
        <f>IF(G1274="","",VLOOKUP(G1274,'Danh mục CODE'!$D$2:$J$20064,7,0))</f>
        <v/>
      </c>
      <c r="F1274" s="28" t="str">
        <f>IF(E1274="","",VLOOKUP(E1274,'TONG HOP'!$E$8:$W$1883,19,0))</f>
        <v/>
      </c>
      <c r="G1274" s="315"/>
      <c r="H1274" s="226" t="str">
        <f>IF(E1274="","",VLOOKUP(G1274,'TONG HOP'!$C$8:$E$799,2,0))</f>
        <v/>
      </c>
      <c r="I1274" s="226" t="str">
        <f>IF(B1274="","",VLOOKUP(G1274,'TONG HOP'!$C$8:$F$799,4,0))</f>
        <v/>
      </c>
      <c r="J1274" s="63" t="str">
        <f t="shared" si="232"/>
        <v/>
      </c>
      <c r="K1274" s="63" t="str">
        <f t="shared" si="233"/>
        <v/>
      </c>
      <c r="L1274" s="63">
        <f t="shared" si="237"/>
        <v>0</v>
      </c>
      <c r="M1274" s="392" t="str">
        <f>IF(Y1274="","",VLOOKUP(G1274,'Danh mục CODE'!$D$2:$I$1880,4,0))</f>
        <v/>
      </c>
      <c r="N1274" s="484"/>
      <c r="O1274" s="392" t="str">
        <f t="shared" si="238"/>
        <v/>
      </c>
      <c r="P1274" s="392" t="str">
        <f>IF(Y1274="","",VLOOKUP(G1274,'Danh mục CODE'!$D$2:$I$1880,5,0))</f>
        <v/>
      </c>
      <c r="Q1274" s="392"/>
      <c r="R1274" s="392" t="str">
        <f t="shared" si="239"/>
        <v/>
      </c>
      <c r="S1274" s="394" t="e">
        <f t="shared" si="240"/>
        <v>#VALUE!</v>
      </c>
      <c r="T1274" s="394" t="str">
        <f t="shared" si="234"/>
        <v/>
      </c>
      <c r="U1274" s="394" t="str">
        <f t="shared" si="235"/>
        <v/>
      </c>
      <c r="V1274" s="424" t="str">
        <f t="shared" si="241"/>
        <v/>
      </c>
      <c r="W1274" s="21"/>
      <c r="X1274" s="515"/>
      <c r="Y1274" s="515"/>
      <c r="Z1274" s="513"/>
      <c r="AA1274" s="514"/>
    </row>
    <row r="1275" spans="1:27">
      <c r="A1275" s="50">
        <f t="shared" si="236"/>
        <v>1270</v>
      </c>
      <c r="B1275" s="580"/>
      <c r="C1275" s="23" t="s">
        <v>742</v>
      </c>
      <c r="D1275" s="489"/>
      <c r="E1275" s="318" t="str">
        <f>IF(G1275="","",VLOOKUP(G1275,'Danh mục CODE'!$D$2:$J$20064,7,0))</f>
        <v/>
      </c>
      <c r="F1275" s="28" t="str">
        <f>IF(E1275="","",VLOOKUP(E1275,'TONG HOP'!$E$8:$W$1883,19,0))</f>
        <v/>
      </c>
      <c r="G1275" s="315"/>
      <c r="H1275" s="226" t="str">
        <f>IF(E1275="","",VLOOKUP(G1275,'TONG HOP'!$C$8:$E$799,2,0))</f>
        <v/>
      </c>
      <c r="I1275" s="226" t="str">
        <f>IF(B1275="","",VLOOKUP(G1275,'TONG HOP'!$C$8:$F$799,4,0))</f>
        <v/>
      </c>
      <c r="J1275" s="63" t="str">
        <f t="shared" si="232"/>
        <v/>
      </c>
      <c r="K1275" s="63" t="str">
        <f t="shared" si="233"/>
        <v/>
      </c>
      <c r="L1275" s="63">
        <f t="shared" si="237"/>
        <v>0</v>
      </c>
      <c r="M1275" s="392" t="str">
        <f>IF(Y1275="","",VLOOKUP(G1275,'Danh mục CODE'!$D$2:$I$1880,4,0))</f>
        <v/>
      </c>
      <c r="N1275" s="484"/>
      <c r="O1275" s="392" t="str">
        <f t="shared" si="238"/>
        <v/>
      </c>
      <c r="P1275" s="392" t="str">
        <f>IF(Y1275="","",VLOOKUP(G1275,'Danh mục CODE'!$D$2:$I$1880,5,0))</f>
        <v/>
      </c>
      <c r="Q1275" s="392"/>
      <c r="R1275" s="392" t="str">
        <f t="shared" si="239"/>
        <v/>
      </c>
      <c r="S1275" s="394" t="e">
        <f t="shared" si="240"/>
        <v>#VALUE!</v>
      </c>
      <c r="T1275" s="394" t="str">
        <f t="shared" si="234"/>
        <v/>
      </c>
      <c r="U1275" s="394" t="str">
        <f t="shared" si="235"/>
        <v/>
      </c>
      <c r="V1275" s="424" t="str">
        <f t="shared" si="241"/>
        <v/>
      </c>
      <c r="W1275" s="21"/>
      <c r="X1275" s="515"/>
      <c r="Y1275" s="515"/>
      <c r="Z1275" s="513"/>
      <c r="AA1275" s="514"/>
    </row>
    <row r="1276" spans="1:27">
      <c r="A1276" s="50">
        <f t="shared" si="236"/>
        <v>1271</v>
      </c>
      <c r="B1276" s="580"/>
      <c r="C1276" s="23" t="s">
        <v>742</v>
      </c>
      <c r="D1276" s="489"/>
      <c r="E1276" s="318" t="str">
        <f>IF(G1276="","",VLOOKUP(G1276,'Danh mục CODE'!$D$2:$J$20064,7,0))</f>
        <v/>
      </c>
      <c r="F1276" s="28" t="str">
        <f>IF(E1276="","",VLOOKUP(E1276,'TONG HOP'!$E$8:$W$1883,19,0))</f>
        <v/>
      </c>
      <c r="G1276" s="315"/>
      <c r="H1276" s="226" t="str">
        <f>IF(E1276="","",VLOOKUP(G1276,'TONG HOP'!$C$8:$E$799,2,0))</f>
        <v/>
      </c>
      <c r="I1276" s="226" t="str">
        <f>IF(B1276="","",VLOOKUP(G1276,'TONG HOP'!$C$8:$F$799,4,0))</f>
        <v/>
      </c>
      <c r="J1276" s="63" t="str">
        <f t="shared" si="232"/>
        <v/>
      </c>
      <c r="K1276" s="63" t="str">
        <f t="shared" si="233"/>
        <v/>
      </c>
      <c r="L1276" s="63">
        <f t="shared" si="237"/>
        <v>0</v>
      </c>
      <c r="M1276" s="392" t="str">
        <f>IF(Y1276="","",VLOOKUP(G1276,'Danh mục CODE'!$D$2:$I$1880,4,0))</f>
        <v/>
      </c>
      <c r="N1276" s="484"/>
      <c r="O1276" s="392" t="str">
        <f t="shared" si="238"/>
        <v/>
      </c>
      <c r="P1276" s="392" t="str">
        <f>IF(Y1276="","",VLOOKUP(G1276,'Danh mục CODE'!$D$2:$I$1880,5,0))</f>
        <v/>
      </c>
      <c r="Q1276" s="392"/>
      <c r="R1276" s="392" t="str">
        <f t="shared" si="239"/>
        <v/>
      </c>
      <c r="S1276" s="394" t="e">
        <f t="shared" si="240"/>
        <v>#VALUE!</v>
      </c>
      <c r="T1276" s="394" t="str">
        <f t="shared" si="234"/>
        <v/>
      </c>
      <c r="U1276" s="394" t="str">
        <f t="shared" si="235"/>
        <v/>
      </c>
      <c r="V1276" s="424" t="str">
        <f t="shared" si="241"/>
        <v/>
      </c>
      <c r="W1276" s="21"/>
      <c r="X1276" s="515"/>
      <c r="Y1276" s="515"/>
      <c r="Z1276" s="513"/>
      <c r="AA1276" s="514"/>
    </row>
    <row r="1277" spans="1:27">
      <c r="A1277" s="50">
        <f t="shared" si="236"/>
        <v>1272</v>
      </c>
      <c r="B1277" s="580"/>
      <c r="C1277" s="23" t="s">
        <v>742</v>
      </c>
      <c r="D1277" s="489"/>
      <c r="E1277" s="318" t="str">
        <f>IF(G1277="","",VLOOKUP(G1277,'Danh mục CODE'!$D$2:$J$20064,7,0))</f>
        <v/>
      </c>
      <c r="F1277" s="28" t="str">
        <f>IF(E1277="","",VLOOKUP(E1277,'TONG HOP'!$E$8:$W$1883,19,0))</f>
        <v/>
      </c>
      <c r="G1277" s="17"/>
      <c r="H1277" s="226" t="str">
        <f>IF(E1277="","",VLOOKUP(G1277,'TONG HOP'!$C$8:$E$799,2,0))</f>
        <v/>
      </c>
      <c r="I1277" s="226" t="str">
        <f>IF(B1277="","",VLOOKUP(G1277,'TONG HOP'!$C$8:$F$799,4,0))</f>
        <v/>
      </c>
      <c r="J1277" s="63" t="str">
        <f t="shared" si="232"/>
        <v/>
      </c>
      <c r="K1277" s="63" t="str">
        <f t="shared" si="233"/>
        <v/>
      </c>
      <c r="L1277" s="63">
        <f t="shared" si="237"/>
        <v>0</v>
      </c>
      <c r="M1277" s="392" t="str">
        <f>IF(Y1277="","",VLOOKUP(G1277,'Danh mục CODE'!$D$2:$I$1880,4,0))</f>
        <v/>
      </c>
      <c r="N1277" s="484"/>
      <c r="O1277" s="392" t="str">
        <f t="shared" si="238"/>
        <v/>
      </c>
      <c r="P1277" s="392" t="str">
        <f>IF(Y1277="","",VLOOKUP(G1277,'Danh mục CODE'!$D$2:$I$1880,5,0))</f>
        <v/>
      </c>
      <c r="Q1277" s="392"/>
      <c r="R1277" s="392" t="str">
        <f t="shared" si="239"/>
        <v/>
      </c>
      <c r="S1277" s="394" t="e">
        <f t="shared" si="240"/>
        <v>#VALUE!</v>
      </c>
      <c r="T1277" s="394" t="str">
        <f t="shared" si="234"/>
        <v/>
      </c>
      <c r="U1277" s="394" t="str">
        <f t="shared" si="235"/>
        <v/>
      </c>
      <c r="V1277" s="424" t="str">
        <f t="shared" si="241"/>
        <v/>
      </c>
      <c r="W1277" s="21"/>
      <c r="X1277" s="515"/>
      <c r="Y1277" s="515"/>
      <c r="Z1277" s="513"/>
      <c r="AA1277" s="514"/>
    </row>
    <row r="1278" spans="1:27">
      <c r="A1278" s="50">
        <f t="shared" si="236"/>
        <v>1273</v>
      </c>
      <c r="B1278" s="580"/>
      <c r="C1278" s="23" t="s">
        <v>742</v>
      </c>
      <c r="D1278" s="489"/>
      <c r="E1278" s="318" t="str">
        <f>IF(G1278="","",VLOOKUP(G1278,'Danh mục CODE'!$D$2:$J$20064,7,0))</f>
        <v/>
      </c>
      <c r="F1278" s="28" t="str">
        <f>IF(E1278="","",VLOOKUP(E1278,'TONG HOP'!$E$8:$W$1883,19,0))</f>
        <v/>
      </c>
      <c r="G1278" s="17"/>
      <c r="H1278" s="226" t="str">
        <f>IF(E1278="","",VLOOKUP(G1278,'TONG HOP'!$C$8:$E$799,2,0))</f>
        <v/>
      </c>
      <c r="I1278" s="226" t="str">
        <f>IF(B1278="","",VLOOKUP(G1278,'TONG HOP'!$C$8:$F$799,4,0))</f>
        <v/>
      </c>
      <c r="J1278" s="63" t="str">
        <f t="shared" si="232"/>
        <v/>
      </c>
      <c r="K1278" s="63" t="str">
        <f t="shared" si="233"/>
        <v/>
      </c>
      <c r="L1278" s="63">
        <f t="shared" si="237"/>
        <v>0</v>
      </c>
      <c r="M1278" s="392" t="str">
        <f>IF(Y1278="","",VLOOKUP(G1278,'Danh mục CODE'!$D$2:$I$1880,4,0))</f>
        <v/>
      </c>
      <c r="N1278" s="484"/>
      <c r="O1278" s="392" t="str">
        <f t="shared" si="238"/>
        <v/>
      </c>
      <c r="P1278" s="392" t="str">
        <f>IF(Y1278="","",VLOOKUP(G1278,'Danh mục CODE'!$D$2:$I$1880,5,0))</f>
        <v/>
      </c>
      <c r="Q1278" s="392"/>
      <c r="R1278" s="392" t="str">
        <f t="shared" si="239"/>
        <v/>
      </c>
      <c r="S1278" s="394" t="e">
        <f t="shared" si="240"/>
        <v>#VALUE!</v>
      </c>
      <c r="T1278" s="394" t="str">
        <f t="shared" si="234"/>
        <v/>
      </c>
      <c r="U1278" s="394" t="str">
        <f t="shared" si="235"/>
        <v/>
      </c>
      <c r="V1278" s="424" t="str">
        <f t="shared" si="241"/>
        <v/>
      </c>
      <c r="W1278" s="21"/>
      <c r="X1278" s="515"/>
      <c r="Y1278" s="515"/>
      <c r="Z1278" s="513"/>
      <c r="AA1278" s="514"/>
    </row>
    <row r="1279" spans="1:27">
      <c r="A1279" s="50">
        <f t="shared" si="236"/>
        <v>1274</v>
      </c>
      <c r="B1279" s="580"/>
      <c r="C1279" s="23" t="s">
        <v>742</v>
      </c>
      <c r="D1279" s="489"/>
      <c r="E1279" s="318" t="str">
        <f>IF(G1279="","",VLOOKUP(G1279,'Danh mục CODE'!$D$2:$J$20064,7,0))</f>
        <v/>
      </c>
      <c r="F1279" s="28" t="str">
        <f>IF(E1279="","",VLOOKUP(E1279,'TONG HOP'!$E$8:$W$1883,19,0))</f>
        <v/>
      </c>
      <c r="G1279" s="17"/>
      <c r="H1279" s="226" t="str">
        <f>IF(E1279="","",VLOOKUP(G1279,'TONG HOP'!$C$8:$E$799,2,0))</f>
        <v/>
      </c>
      <c r="I1279" s="226" t="str">
        <f>IF(B1279="","",VLOOKUP(G1279,'TONG HOP'!$C$8:$F$799,4,0))</f>
        <v/>
      </c>
      <c r="J1279" s="63" t="str">
        <f t="shared" si="232"/>
        <v/>
      </c>
      <c r="K1279" s="63" t="str">
        <f t="shared" si="233"/>
        <v/>
      </c>
      <c r="L1279" s="63">
        <f t="shared" si="237"/>
        <v>0</v>
      </c>
      <c r="M1279" s="392" t="str">
        <f>IF(Y1279="","",VLOOKUP(G1279,'Danh mục CODE'!$D$2:$I$1880,4,0))</f>
        <v/>
      </c>
      <c r="N1279" s="484"/>
      <c r="O1279" s="392" t="str">
        <f t="shared" si="238"/>
        <v/>
      </c>
      <c r="P1279" s="392" t="str">
        <f>IF(Y1279="","",VLOOKUP(G1279,'Danh mục CODE'!$D$2:$I$1880,5,0))</f>
        <v/>
      </c>
      <c r="Q1279" s="392"/>
      <c r="R1279" s="392" t="str">
        <f t="shared" si="239"/>
        <v/>
      </c>
      <c r="S1279" s="394" t="e">
        <f t="shared" si="240"/>
        <v>#VALUE!</v>
      </c>
      <c r="T1279" s="394" t="str">
        <f t="shared" si="234"/>
        <v/>
      </c>
      <c r="U1279" s="394" t="str">
        <f t="shared" si="235"/>
        <v/>
      </c>
      <c r="V1279" s="424" t="str">
        <f t="shared" si="241"/>
        <v/>
      </c>
      <c r="W1279" s="21"/>
      <c r="X1279" s="515"/>
      <c r="Y1279" s="515"/>
      <c r="Z1279" s="513"/>
      <c r="AA1279" s="514"/>
    </row>
    <row r="1280" spans="1:27">
      <c r="A1280" s="50">
        <f t="shared" si="236"/>
        <v>1275</v>
      </c>
      <c r="B1280" s="580"/>
      <c r="C1280" s="23" t="s">
        <v>742</v>
      </c>
      <c r="D1280" s="489"/>
      <c r="E1280" s="318" t="str">
        <f>IF(G1280="","",VLOOKUP(G1280,'Danh mục CODE'!$D$2:$J$20064,7,0))</f>
        <v/>
      </c>
      <c r="F1280" s="28" t="str">
        <f>IF(E1280="","",VLOOKUP(E1280,'TONG HOP'!$E$8:$W$1883,19,0))</f>
        <v/>
      </c>
      <c r="G1280" s="17"/>
      <c r="H1280" s="226" t="str">
        <f>IF(E1280="","",VLOOKUP(G1280,'TONG HOP'!$C$8:$E$799,2,0))</f>
        <v/>
      </c>
      <c r="I1280" s="226" t="str">
        <f>IF(B1280="","",VLOOKUP(G1280,'TONG HOP'!$C$8:$F$799,4,0))</f>
        <v/>
      </c>
      <c r="J1280" s="63" t="str">
        <f t="shared" si="232"/>
        <v/>
      </c>
      <c r="K1280" s="63" t="str">
        <f t="shared" si="233"/>
        <v/>
      </c>
      <c r="L1280" s="63">
        <f t="shared" si="237"/>
        <v>0</v>
      </c>
      <c r="M1280" s="392" t="str">
        <f>IF(Y1280="","",VLOOKUP(G1280,'Danh mục CODE'!$D$2:$I$1880,4,0))</f>
        <v/>
      </c>
      <c r="N1280" s="484"/>
      <c r="O1280" s="392" t="str">
        <f t="shared" si="238"/>
        <v/>
      </c>
      <c r="P1280" s="392" t="str">
        <f>IF(Y1280="","",VLOOKUP(G1280,'Danh mục CODE'!$D$2:$I$1880,5,0))</f>
        <v/>
      </c>
      <c r="Q1280" s="392"/>
      <c r="R1280" s="392" t="str">
        <f t="shared" si="239"/>
        <v/>
      </c>
      <c r="S1280" s="394" t="e">
        <f t="shared" si="240"/>
        <v>#VALUE!</v>
      </c>
      <c r="T1280" s="394" t="str">
        <f t="shared" si="234"/>
        <v/>
      </c>
      <c r="U1280" s="394" t="str">
        <f t="shared" si="235"/>
        <v/>
      </c>
      <c r="V1280" s="424" t="str">
        <f t="shared" si="241"/>
        <v/>
      </c>
      <c r="W1280" s="21"/>
      <c r="X1280" s="515"/>
      <c r="Y1280" s="515"/>
      <c r="Z1280" s="513"/>
      <c r="AA1280" s="514"/>
    </row>
    <row r="1281" spans="1:27">
      <c r="A1281" s="50">
        <f t="shared" si="236"/>
        <v>1276</v>
      </c>
      <c r="B1281" s="580"/>
      <c r="C1281" s="23" t="s">
        <v>742</v>
      </c>
      <c r="D1281" s="489"/>
      <c r="E1281" s="318" t="str">
        <f>IF(G1281="","",VLOOKUP(G1281,'Danh mục CODE'!$D$2:$J$20064,7,0))</f>
        <v/>
      </c>
      <c r="F1281" s="28" t="str">
        <f>IF(E1281="","",VLOOKUP(E1281,'TONG HOP'!$E$8:$W$1883,19,0))</f>
        <v/>
      </c>
      <c r="G1281" s="17"/>
      <c r="H1281" s="226" t="str">
        <f>IF(E1281="","",VLOOKUP(G1281,'TONG HOP'!$C$8:$E$799,2,0))</f>
        <v/>
      </c>
      <c r="I1281" s="226" t="str">
        <f>IF(B1281="","",VLOOKUP(G1281,'TONG HOP'!$C$8:$F$799,4,0))</f>
        <v/>
      </c>
      <c r="J1281" s="63" t="str">
        <f t="shared" si="232"/>
        <v/>
      </c>
      <c r="K1281" s="63" t="str">
        <f t="shared" si="233"/>
        <v/>
      </c>
      <c r="L1281" s="63">
        <f t="shared" si="237"/>
        <v>0</v>
      </c>
      <c r="M1281" s="392" t="str">
        <f>IF(Y1281="","",VLOOKUP(G1281,'Danh mục CODE'!$D$2:$I$1880,4,0))</f>
        <v/>
      </c>
      <c r="N1281" s="484"/>
      <c r="O1281" s="392" t="str">
        <f t="shared" si="238"/>
        <v/>
      </c>
      <c r="P1281" s="392" t="str">
        <f>IF(Y1281="","",VLOOKUP(G1281,'Danh mục CODE'!$D$2:$I$1880,5,0))</f>
        <v/>
      </c>
      <c r="Q1281" s="392"/>
      <c r="R1281" s="392" t="str">
        <f t="shared" si="239"/>
        <v/>
      </c>
      <c r="S1281" s="394" t="e">
        <f t="shared" si="240"/>
        <v>#VALUE!</v>
      </c>
      <c r="T1281" s="394" t="str">
        <f t="shared" si="234"/>
        <v/>
      </c>
      <c r="U1281" s="394" t="str">
        <f t="shared" si="235"/>
        <v/>
      </c>
      <c r="V1281" s="424" t="str">
        <f t="shared" si="241"/>
        <v/>
      </c>
      <c r="W1281" s="21"/>
      <c r="X1281" s="515"/>
      <c r="Y1281" s="515"/>
      <c r="Z1281" s="513"/>
      <c r="AA1281" s="514"/>
    </row>
    <row r="1282" spans="1:27">
      <c r="A1282" s="50">
        <f t="shared" si="236"/>
        <v>1277</v>
      </c>
      <c r="B1282" s="580"/>
      <c r="C1282" s="23" t="s">
        <v>742</v>
      </c>
      <c r="D1282" s="489"/>
      <c r="E1282" s="318" t="str">
        <f>IF(G1282="","",VLOOKUP(G1282,'Danh mục CODE'!$D$2:$J$20064,7,0))</f>
        <v/>
      </c>
      <c r="F1282" s="28" t="str">
        <f>IF(E1282="","",VLOOKUP(E1282,'TONG HOP'!$E$8:$W$1883,19,0))</f>
        <v/>
      </c>
      <c r="G1282" s="17"/>
      <c r="H1282" s="226" t="str">
        <f>IF(E1282="","",VLOOKUP(G1282,'TONG HOP'!$C$8:$E$799,2,0))</f>
        <v/>
      </c>
      <c r="I1282" s="226" t="str">
        <f>IF(B1282="","",VLOOKUP(G1282,'TONG HOP'!$C$8:$F$799,4,0))</f>
        <v/>
      </c>
      <c r="J1282" s="63" t="str">
        <f t="shared" si="232"/>
        <v/>
      </c>
      <c r="K1282" s="63" t="str">
        <f t="shared" si="233"/>
        <v/>
      </c>
      <c r="L1282" s="63">
        <f t="shared" si="237"/>
        <v>0</v>
      </c>
      <c r="M1282" s="392" t="str">
        <f>IF(Y1282="","",VLOOKUP(G1282,'Danh mục CODE'!$D$2:$I$1880,4,0))</f>
        <v/>
      </c>
      <c r="N1282" s="484"/>
      <c r="O1282" s="392" t="str">
        <f t="shared" si="238"/>
        <v/>
      </c>
      <c r="P1282" s="392" t="str">
        <f>IF(Y1282="","",VLOOKUP(G1282,'Danh mục CODE'!$D$2:$I$1880,5,0))</f>
        <v/>
      </c>
      <c r="Q1282" s="392"/>
      <c r="R1282" s="392" t="str">
        <f t="shared" si="239"/>
        <v/>
      </c>
      <c r="S1282" s="394" t="e">
        <f t="shared" si="240"/>
        <v>#VALUE!</v>
      </c>
      <c r="T1282" s="394" t="str">
        <f t="shared" si="234"/>
        <v/>
      </c>
      <c r="U1282" s="394" t="str">
        <f t="shared" si="235"/>
        <v/>
      </c>
      <c r="V1282" s="424" t="str">
        <f t="shared" si="241"/>
        <v/>
      </c>
      <c r="W1282" s="21"/>
      <c r="X1282" s="515"/>
      <c r="Y1282" s="515"/>
      <c r="Z1282" s="513"/>
      <c r="AA1282" s="514"/>
    </row>
    <row r="1283" spans="1:27">
      <c r="A1283" s="50">
        <f t="shared" si="236"/>
        <v>1278</v>
      </c>
      <c r="B1283" s="580"/>
      <c r="C1283" s="23" t="s">
        <v>742</v>
      </c>
      <c r="D1283" s="489"/>
      <c r="E1283" s="318" t="str">
        <f>IF(G1283="","",VLOOKUP(G1283,'Danh mục CODE'!$D$2:$J$20064,7,0))</f>
        <v/>
      </c>
      <c r="F1283" s="28" t="str">
        <f>IF(E1283="","",VLOOKUP(E1283,'TONG HOP'!$E$8:$W$1883,19,0))</f>
        <v/>
      </c>
      <c r="G1283" s="17"/>
      <c r="H1283" s="226" t="str">
        <f>IF(E1283="","",VLOOKUP(G1283,'TONG HOP'!$C$8:$E$799,2,0))</f>
        <v/>
      </c>
      <c r="I1283" s="226" t="str">
        <f>IF(B1283="","",VLOOKUP(G1283,'TONG HOP'!$C$8:$F$799,4,0))</f>
        <v/>
      </c>
      <c r="J1283" s="63" t="str">
        <f t="shared" si="232"/>
        <v/>
      </c>
      <c r="K1283" s="63" t="str">
        <f t="shared" si="233"/>
        <v/>
      </c>
      <c r="L1283" s="63">
        <f t="shared" si="237"/>
        <v>0</v>
      </c>
      <c r="M1283" s="392" t="str">
        <f>IF(Y1283="","",VLOOKUP(G1283,'Danh mục CODE'!$D$2:$I$1880,4,0))</f>
        <v/>
      </c>
      <c r="N1283" s="484"/>
      <c r="O1283" s="392" t="str">
        <f t="shared" si="238"/>
        <v/>
      </c>
      <c r="P1283" s="392" t="str">
        <f>IF(Y1283="","",VLOOKUP(G1283,'Danh mục CODE'!$D$2:$I$1880,5,0))</f>
        <v/>
      </c>
      <c r="Q1283" s="392"/>
      <c r="R1283" s="392" t="str">
        <f t="shared" si="239"/>
        <v/>
      </c>
      <c r="S1283" s="394" t="e">
        <f t="shared" si="240"/>
        <v>#VALUE!</v>
      </c>
      <c r="T1283" s="394" t="str">
        <f t="shared" si="234"/>
        <v/>
      </c>
      <c r="U1283" s="394" t="str">
        <f t="shared" si="235"/>
        <v/>
      </c>
      <c r="V1283" s="424" t="str">
        <f t="shared" si="241"/>
        <v/>
      </c>
      <c r="W1283" s="21"/>
      <c r="X1283" s="515"/>
      <c r="Y1283" s="515"/>
      <c r="Z1283" s="513"/>
      <c r="AA1283" s="514"/>
    </row>
    <row r="1284" spans="1:27">
      <c r="A1284" s="50">
        <f t="shared" si="236"/>
        <v>1279</v>
      </c>
      <c r="B1284" s="580"/>
      <c r="C1284" s="23" t="s">
        <v>742</v>
      </c>
      <c r="D1284" s="489"/>
      <c r="E1284" s="318" t="str">
        <f>IF(G1284="","",VLOOKUP(G1284,'Danh mục CODE'!$D$2:$J$20064,7,0))</f>
        <v/>
      </c>
      <c r="F1284" s="28" t="str">
        <f>IF(E1284="","",VLOOKUP(E1284,'TONG HOP'!$E$8:$W$1883,19,0))</f>
        <v/>
      </c>
      <c r="G1284" s="17"/>
      <c r="H1284" s="226" t="str">
        <f>IF(E1284="","",VLOOKUP(G1284,'TONG HOP'!$C$8:$E$799,2,0))</f>
        <v/>
      </c>
      <c r="I1284" s="226" t="str">
        <f>IF(B1284="","",VLOOKUP(G1284,'TONG HOP'!$C$8:$F$799,4,0))</f>
        <v/>
      </c>
      <c r="J1284" s="63" t="str">
        <f t="shared" si="232"/>
        <v/>
      </c>
      <c r="K1284" s="63" t="str">
        <f t="shared" si="233"/>
        <v/>
      </c>
      <c r="L1284" s="63">
        <f t="shared" si="237"/>
        <v>0</v>
      </c>
      <c r="M1284" s="392" t="str">
        <f>IF(Y1284="","",VLOOKUP(G1284,'Danh mục CODE'!$D$2:$I$1880,4,0))</f>
        <v/>
      </c>
      <c r="N1284" s="484"/>
      <c r="O1284" s="392" t="str">
        <f t="shared" si="238"/>
        <v/>
      </c>
      <c r="P1284" s="392" t="str">
        <f>IF(Y1284="","",VLOOKUP(G1284,'Danh mục CODE'!$D$2:$I$1880,5,0))</f>
        <v/>
      </c>
      <c r="Q1284" s="392"/>
      <c r="R1284" s="392" t="str">
        <f t="shared" si="239"/>
        <v/>
      </c>
      <c r="S1284" s="394" t="e">
        <f t="shared" si="240"/>
        <v>#VALUE!</v>
      </c>
      <c r="T1284" s="394" t="str">
        <f t="shared" si="234"/>
        <v/>
      </c>
      <c r="U1284" s="394" t="str">
        <f t="shared" si="235"/>
        <v/>
      </c>
      <c r="V1284" s="424" t="str">
        <f t="shared" si="241"/>
        <v/>
      </c>
      <c r="W1284" s="21"/>
      <c r="X1284" s="515"/>
      <c r="Y1284" s="515"/>
      <c r="Z1284" s="513"/>
      <c r="AA1284" s="514"/>
    </row>
    <row r="1285" spans="1:27">
      <c r="A1285" s="50">
        <f t="shared" si="236"/>
        <v>1280</v>
      </c>
      <c r="B1285" s="580"/>
      <c r="C1285" s="23" t="s">
        <v>742</v>
      </c>
      <c r="D1285" s="489"/>
      <c r="E1285" s="318" t="str">
        <f>IF(G1285="","",VLOOKUP(G1285,'Danh mục CODE'!$D$2:$J$20064,7,0))</f>
        <v/>
      </c>
      <c r="F1285" s="28" t="str">
        <f>IF(E1285="","",VLOOKUP(E1285,'TONG HOP'!$E$8:$W$1883,19,0))</f>
        <v/>
      </c>
      <c r="G1285" s="17"/>
      <c r="H1285" s="226" t="str">
        <f>IF(E1285="","",VLOOKUP(G1285,'TONG HOP'!$C$8:$E$799,2,0))</f>
        <v/>
      </c>
      <c r="I1285" s="226" t="str">
        <f>IF(B1285="","",VLOOKUP(G1285,'TONG HOP'!$C$8:$F$799,4,0))</f>
        <v/>
      </c>
      <c r="J1285" s="63" t="str">
        <f t="shared" si="232"/>
        <v/>
      </c>
      <c r="K1285" s="63" t="str">
        <f t="shared" si="233"/>
        <v/>
      </c>
      <c r="L1285" s="63">
        <f t="shared" si="237"/>
        <v>0</v>
      </c>
      <c r="M1285" s="392" t="str">
        <f>IF(Y1285="","",VLOOKUP(G1285,'Danh mục CODE'!$D$2:$I$1880,4,0))</f>
        <v/>
      </c>
      <c r="N1285" s="484"/>
      <c r="O1285" s="392" t="str">
        <f t="shared" si="238"/>
        <v/>
      </c>
      <c r="P1285" s="392" t="str">
        <f>IF(Y1285="","",VLOOKUP(G1285,'Danh mục CODE'!$D$2:$I$1880,5,0))</f>
        <v/>
      </c>
      <c r="Q1285" s="392"/>
      <c r="R1285" s="392" t="str">
        <f t="shared" si="239"/>
        <v/>
      </c>
      <c r="S1285" s="394" t="e">
        <f t="shared" si="240"/>
        <v>#VALUE!</v>
      </c>
      <c r="T1285" s="394" t="str">
        <f t="shared" si="234"/>
        <v/>
      </c>
      <c r="U1285" s="394" t="str">
        <f t="shared" si="235"/>
        <v/>
      </c>
      <c r="V1285" s="424" t="str">
        <f t="shared" si="241"/>
        <v/>
      </c>
      <c r="W1285" s="21"/>
      <c r="X1285" s="515"/>
      <c r="Y1285" s="515"/>
      <c r="Z1285" s="513"/>
      <c r="AA1285" s="514"/>
    </row>
    <row r="1286" spans="1:27">
      <c r="A1286" s="50">
        <f t="shared" si="236"/>
        <v>1281</v>
      </c>
      <c r="B1286" s="580"/>
      <c r="C1286" s="23" t="s">
        <v>742</v>
      </c>
      <c r="D1286" s="489"/>
      <c r="E1286" s="318" t="str">
        <f>IF(G1286="","",VLOOKUP(G1286,'Danh mục CODE'!$D$2:$J$20064,7,0))</f>
        <v/>
      </c>
      <c r="F1286" s="28" t="str">
        <f>IF(E1286="","",VLOOKUP(E1286,'TONG HOP'!$E$8:$W$1883,19,0))</f>
        <v/>
      </c>
      <c r="G1286" s="17"/>
      <c r="H1286" s="226" t="str">
        <f>IF(E1286="","",VLOOKUP(G1286,'TONG HOP'!$C$8:$E$799,2,0))</f>
        <v/>
      </c>
      <c r="I1286" s="226" t="str">
        <f>IF(B1286="","",VLOOKUP(G1286,'TONG HOP'!$C$8:$F$799,4,0))</f>
        <v/>
      </c>
      <c r="J1286" s="63" t="str">
        <f t="shared" si="232"/>
        <v/>
      </c>
      <c r="K1286" s="63" t="str">
        <f t="shared" si="233"/>
        <v/>
      </c>
      <c r="L1286" s="63">
        <f t="shared" si="237"/>
        <v>0</v>
      </c>
      <c r="M1286" s="392" t="str">
        <f>IF(Y1286="","",VLOOKUP(G1286,'Danh mục CODE'!$D$2:$I$1880,4,0))</f>
        <v/>
      </c>
      <c r="N1286" s="484"/>
      <c r="O1286" s="392" t="str">
        <f t="shared" si="238"/>
        <v/>
      </c>
      <c r="P1286" s="392" t="str">
        <f>IF(Y1286="","",VLOOKUP(G1286,'Danh mục CODE'!$D$2:$I$1880,5,0))</f>
        <v/>
      </c>
      <c r="Q1286" s="392"/>
      <c r="R1286" s="392" t="str">
        <f t="shared" si="239"/>
        <v/>
      </c>
      <c r="S1286" s="394" t="e">
        <f t="shared" si="240"/>
        <v>#VALUE!</v>
      </c>
      <c r="T1286" s="394" t="str">
        <f t="shared" si="234"/>
        <v/>
      </c>
      <c r="U1286" s="394" t="str">
        <f t="shared" si="235"/>
        <v/>
      </c>
      <c r="V1286" s="424" t="str">
        <f t="shared" si="241"/>
        <v/>
      </c>
      <c r="W1286" s="21"/>
      <c r="X1286" s="515"/>
      <c r="Y1286" s="515"/>
      <c r="Z1286" s="513"/>
      <c r="AA1286" s="514"/>
    </row>
    <row r="1287" spans="1:27">
      <c r="A1287" s="50">
        <f t="shared" si="236"/>
        <v>1282</v>
      </c>
      <c r="B1287" s="580"/>
      <c r="C1287" s="23" t="s">
        <v>742</v>
      </c>
      <c r="D1287" s="489"/>
      <c r="E1287" s="318" t="str">
        <f>IF(G1287="","",VLOOKUP(G1287,'Danh mục CODE'!$D$2:$J$20064,7,0))</f>
        <v/>
      </c>
      <c r="F1287" s="28" t="str">
        <f>IF(E1287="","",VLOOKUP(E1287,'TONG HOP'!$E$8:$W$1883,19,0))</f>
        <v/>
      </c>
      <c r="G1287" s="17"/>
      <c r="H1287" s="226" t="str">
        <f>IF(E1287="","",VLOOKUP(G1287,'TONG HOP'!$C$8:$E$799,2,0))</f>
        <v/>
      </c>
      <c r="I1287" s="226" t="str">
        <f>IF(B1287="","",VLOOKUP(G1287,'TONG HOP'!$C$8:$F$799,4,0))</f>
        <v/>
      </c>
      <c r="J1287" s="63" t="str">
        <f t="shared" ref="J1287:J1350" si="242">IF(X1287="","",K1287-K1287*M1287)</f>
        <v/>
      </c>
      <c r="K1287" s="63" t="str">
        <f t="shared" ref="K1287:K1350" si="243">IF(AND(X1287="",N1287="",Q1287="",R1287=""),"",L1287-L1287*O1287-(L1287-L1287*O1287)*R1287)</f>
        <v/>
      </c>
      <c r="L1287" s="63">
        <f t="shared" si="237"/>
        <v>0</v>
      </c>
      <c r="M1287" s="392" t="str">
        <f>IF(Y1287="","",VLOOKUP(G1287,'Danh mục CODE'!$D$2:$I$1880,4,0))</f>
        <v/>
      </c>
      <c r="N1287" s="484"/>
      <c r="O1287" s="392" t="str">
        <f t="shared" si="238"/>
        <v/>
      </c>
      <c r="P1287" s="392" t="str">
        <f>IF(Y1287="","",VLOOKUP(G1287,'Danh mục CODE'!$D$2:$I$1880,5,0))</f>
        <v/>
      </c>
      <c r="Q1287" s="392"/>
      <c r="R1287" s="392" t="str">
        <f t="shared" si="239"/>
        <v/>
      </c>
      <c r="S1287" s="394" t="e">
        <f t="shared" si="240"/>
        <v>#VALUE!</v>
      </c>
      <c r="T1287" s="394" t="str">
        <f t="shared" si="234"/>
        <v/>
      </c>
      <c r="U1287" s="394" t="str">
        <f t="shared" si="235"/>
        <v/>
      </c>
      <c r="V1287" s="424" t="str">
        <f t="shared" si="241"/>
        <v/>
      </c>
      <c r="W1287" s="21"/>
      <c r="X1287" s="515"/>
      <c r="Y1287" s="515"/>
      <c r="Z1287" s="513"/>
      <c r="AA1287" s="514"/>
    </row>
    <row r="1288" spans="1:27">
      <c r="A1288" s="50">
        <f t="shared" si="236"/>
        <v>1283</v>
      </c>
      <c r="B1288" s="580"/>
      <c r="C1288" s="23" t="s">
        <v>742</v>
      </c>
      <c r="D1288" s="489"/>
      <c r="E1288" s="318" t="str">
        <f>IF(G1288="","",VLOOKUP(G1288,'Danh mục CODE'!$D$2:$J$20064,7,0))</f>
        <v/>
      </c>
      <c r="F1288" s="28" t="str">
        <f>IF(E1288="","",VLOOKUP(E1288,'TONG HOP'!$E$8:$W$1883,19,0))</f>
        <v/>
      </c>
      <c r="G1288" s="17"/>
      <c r="H1288" s="226" t="str">
        <f>IF(E1288="","",VLOOKUP(G1288,'TONG HOP'!$C$8:$E$799,2,0))</f>
        <v/>
      </c>
      <c r="I1288" s="226" t="str">
        <f>IF(B1288="","",VLOOKUP(G1288,'TONG HOP'!$C$8:$F$799,4,0))</f>
        <v/>
      </c>
      <c r="J1288" s="63" t="str">
        <f t="shared" si="242"/>
        <v/>
      </c>
      <c r="K1288" s="63" t="str">
        <f t="shared" si="243"/>
        <v/>
      </c>
      <c r="L1288" s="63">
        <f t="shared" si="237"/>
        <v>0</v>
      </c>
      <c r="M1288" s="392" t="str">
        <f>IF(Y1288="","",VLOOKUP(G1288,'Danh mục CODE'!$D$2:$I$1880,4,0))</f>
        <v/>
      </c>
      <c r="N1288" s="484"/>
      <c r="O1288" s="392" t="str">
        <f t="shared" si="238"/>
        <v/>
      </c>
      <c r="P1288" s="392" t="str">
        <f>IF(Y1288="","",VLOOKUP(G1288,'Danh mục CODE'!$D$2:$I$1880,5,0))</f>
        <v/>
      </c>
      <c r="Q1288" s="392"/>
      <c r="R1288" s="392" t="str">
        <f t="shared" si="239"/>
        <v/>
      </c>
      <c r="S1288" s="394" t="e">
        <f t="shared" si="240"/>
        <v>#VALUE!</v>
      </c>
      <c r="T1288" s="394" t="str">
        <f t="shared" si="234"/>
        <v/>
      </c>
      <c r="U1288" s="394" t="str">
        <f t="shared" si="235"/>
        <v/>
      </c>
      <c r="V1288" s="424" t="str">
        <f t="shared" si="241"/>
        <v/>
      </c>
      <c r="W1288" s="21"/>
      <c r="X1288" s="515"/>
      <c r="Y1288" s="515"/>
      <c r="Z1288" s="513"/>
      <c r="AA1288" s="514"/>
    </row>
    <row r="1289" spans="1:27">
      <c r="A1289" s="50">
        <f t="shared" si="236"/>
        <v>1284</v>
      </c>
      <c r="B1289" s="580"/>
      <c r="C1289" s="23" t="s">
        <v>742</v>
      </c>
      <c r="D1289" s="489"/>
      <c r="E1289" s="318" t="str">
        <f>IF(G1289="","",VLOOKUP(G1289,'Danh mục CODE'!$D$2:$J$20064,7,0))</f>
        <v/>
      </c>
      <c r="F1289" s="28" t="str">
        <f>IF(E1289="","",VLOOKUP(E1289,'TONG HOP'!$E$8:$W$1883,19,0))</f>
        <v/>
      </c>
      <c r="G1289" s="17"/>
      <c r="H1289" s="226" t="str">
        <f>IF(E1289="","",VLOOKUP(G1289,'TONG HOP'!$C$8:$E$799,2,0))</f>
        <v/>
      </c>
      <c r="I1289" s="226" t="str">
        <f>IF(B1289="","",VLOOKUP(G1289,'TONG HOP'!$C$8:$F$799,4,0))</f>
        <v/>
      </c>
      <c r="J1289" s="63" t="str">
        <f t="shared" si="242"/>
        <v/>
      </c>
      <c r="K1289" s="63" t="str">
        <f t="shared" si="243"/>
        <v/>
      </c>
      <c r="L1289" s="63">
        <f t="shared" si="237"/>
        <v>0</v>
      </c>
      <c r="M1289" s="392" t="str">
        <f>IF(Y1289="","",VLOOKUP(G1289,'Danh mục CODE'!$D$2:$I$1880,4,0))</f>
        <v/>
      </c>
      <c r="N1289" s="484"/>
      <c r="O1289" s="392" t="str">
        <f t="shared" si="238"/>
        <v/>
      </c>
      <c r="P1289" s="392" t="str">
        <f>IF(Y1289="","",VLOOKUP(G1289,'Danh mục CODE'!$D$2:$I$1880,5,0))</f>
        <v/>
      </c>
      <c r="Q1289" s="392"/>
      <c r="R1289" s="392" t="str">
        <f t="shared" si="239"/>
        <v/>
      </c>
      <c r="S1289" s="394" t="e">
        <f t="shared" si="240"/>
        <v>#VALUE!</v>
      </c>
      <c r="T1289" s="394" t="str">
        <f t="shared" ref="T1289:T1352" si="244">IF(X1289="","",IF(Q1289&lt;P1289,K1289*Q1289,K1289*P1289))</f>
        <v/>
      </c>
      <c r="U1289" s="394" t="str">
        <f t="shared" ref="U1289:U1352" si="245">IF(X1289="","",K1289*R1289)</f>
        <v/>
      </c>
      <c r="V1289" s="424" t="str">
        <f t="shared" si="241"/>
        <v/>
      </c>
      <c r="W1289" s="21"/>
      <c r="X1289" s="515"/>
      <c r="Y1289" s="515"/>
      <c r="Z1289" s="513"/>
      <c r="AA1289" s="514"/>
    </row>
    <row r="1290" spans="1:27">
      <c r="A1290" s="50">
        <f t="shared" si="236"/>
        <v>1285</v>
      </c>
      <c r="B1290" s="580"/>
      <c r="C1290" s="23" t="s">
        <v>742</v>
      </c>
      <c r="D1290" s="489"/>
      <c r="E1290" s="318" t="str">
        <f>IF(G1290="","",VLOOKUP(G1290,'Danh mục CODE'!$D$2:$J$20064,7,0))</f>
        <v/>
      </c>
      <c r="F1290" s="28" t="str">
        <f>IF(E1290="","",VLOOKUP(E1290,'TONG HOP'!$E$8:$W$1883,19,0))</f>
        <v/>
      </c>
      <c r="G1290" s="17"/>
      <c r="H1290" s="226" t="str">
        <f>IF(E1290="","",VLOOKUP(G1290,'TONG HOP'!$C$8:$E$799,2,0))</f>
        <v/>
      </c>
      <c r="I1290" s="226" t="str">
        <f>IF(B1290="","",VLOOKUP(G1290,'TONG HOP'!$C$8:$F$799,4,0))</f>
        <v/>
      </c>
      <c r="J1290" s="63" t="str">
        <f t="shared" si="242"/>
        <v/>
      </c>
      <c r="K1290" s="63" t="str">
        <f t="shared" si="243"/>
        <v/>
      </c>
      <c r="L1290" s="63">
        <f t="shared" si="237"/>
        <v>0</v>
      </c>
      <c r="M1290" s="392" t="str">
        <f>IF(Y1290="","",VLOOKUP(G1290,'Danh mục CODE'!$D$2:$I$1880,4,0))</f>
        <v/>
      </c>
      <c r="N1290" s="484"/>
      <c r="O1290" s="392" t="str">
        <f t="shared" si="238"/>
        <v/>
      </c>
      <c r="P1290" s="392" t="str">
        <f>IF(Y1290="","",VLOOKUP(G1290,'Danh mục CODE'!$D$2:$I$1880,5,0))</f>
        <v/>
      </c>
      <c r="Q1290" s="392"/>
      <c r="R1290" s="392" t="str">
        <f t="shared" si="239"/>
        <v/>
      </c>
      <c r="S1290" s="394" t="e">
        <f t="shared" si="240"/>
        <v>#VALUE!</v>
      </c>
      <c r="T1290" s="394" t="str">
        <f t="shared" si="244"/>
        <v/>
      </c>
      <c r="U1290" s="394" t="str">
        <f t="shared" si="245"/>
        <v/>
      </c>
      <c r="V1290" s="424" t="str">
        <f t="shared" si="241"/>
        <v/>
      </c>
      <c r="W1290" s="21"/>
      <c r="X1290" s="515"/>
      <c r="Y1290" s="515"/>
      <c r="Z1290" s="513"/>
      <c r="AA1290" s="514"/>
    </row>
    <row r="1291" spans="1:27">
      <c r="A1291" s="50">
        <f t="shared" si="236"/>
        <v>1286</v>
      </c>
      <c r="B1291" s="580"/>
      <c r="C1291" s="23" t="s">
        <v>742</v>
      </c>
      <c r="D1291" s="489"/>
      <c r="E1291" s="318" t="str">
        <f>IF(G1291="","",VLOOKUP(G1291,'Danh mục CODE'!$D$2:$J$20064,7,0))</f>
        <v/>
      </c>
      <c r="F1291" s="28" t="str">
        <f>IF(E1291="","",VLOOKUP(E1291,'TONG HOP'!$E$8:$W$1883,19,0))</f>
        <v/>
      </c>
      <c r="G1291" s="17"/>
      <c r="H1291" s="226" t="str">
        <f>IF(E1291="","",VLOOKUP(G1291,'TONG HOP'!$C$8:$E$799,2,0))</f>
        <v/>
      </c>
      <c r="I1291" s="226" t="str">
        <f>IF(B1291="","",VLOOKUP(G1291,'TONG HOP'!$C$8:$F$799,4,0))</f>
        <v/>
      </c>
      <c r="J1291" s="63" t="str">
        <f t="shared" si="242"/>
        <v/>
      </c>
      <c r="K1291" s="63" t="str">
        <f t="shared" si="243"/>
        <v/>
      </c>
      <c r="L1291" s="63">
        <f t="shared" si="237"/>
        <v>0</v>
      </c>
      <c r="M1291" s="392" t="str">
        <f>IF(Y1291="","",VLOOKUP(G1291,'Danh mục CODE'!$D$2:$I$1880,4,0))</f>
        <v/>
      </c>
      <c r="N1291" s="484"/>
      <c r="O1291" s="392" t="str">
        <f t="shared" si="238"/>
        <v/>
      </c>
      <c r="P1291" s="392" t="str">
        <f>IF(Y1291="","",VLOOKUP(G1291,'Danh mục CODE'!$D$2:$I$1880,5,0))</f>
        <v/>
      </c>
      <c r="Q1291" s="392"/>
      <c r="R1291" s="392" t="str">
        <f t="shared" si="239"/>
        <v/>
      </c>
      <c r="S1291" s="394" t="e">
        <f t="shared" si="240"/>
        <v>#VALUE!</v>
      </c>
      <c r="T1291" s="394" t="str">
        <f t="shared" si="244"/>
        <v/>
      </c>
      <c r="U1291" s="394" t="str">
        <f t="shared" si="245"/>
        <v/>
      </c>
      <c r="V1291" s="424" t="str">
        <f t="shared" si="241"/>
        <v/>
      </c>
      <c r="W1291" s="21"/>
      <c r="X1291" s="515"/>
      <c r="Y1291" s="515"/>
      <c r="Z1291" s="513"/>
      <c r="AA1291" s="514"/>
    </row>
    <row r="1292" spans="1:27">
      <c r="A1292" s="50">
        <f t="shared" si="236"/>
        <v>1287</v>
      </c>
      <c r="B1292" s="580"/>
      <c r="C1292" s="23" t="s">
        <v>742</v>
      </c>
      <c r="D1292" s="489"/>
      <c r="E1292" s="318" t="str">
        <f>IF(G1292="","",VLOOKUP(G1292,'Danh mục CODE'!$D$2:$J$20064,7,0))</f>
        <v/>
      </c>
      <c r="F1292" s="28" t="str">
        <f>IF(E1292="","",VLOOKUP(E1292,'TONG HOP'!$E$8:$W$1883,19,0))</f>
        <v/>
      </c>
      <c r="G1292" s="17"/>
      <c r="H1292" s="226" t="str">
        <f>IF(E1292="","",VLOOKUP(G1292,'TONG HOP'!$C$8:$E$799,2,0))</f>
        <v/>
      </c>
      <c r="I1292" s="226" t="str">
        <f>IF(B1292="","",VLOOKUP(G1292,'TONG HOP'!$C$8:$F$799,4,0))</f>
        <v/>
      </c>
      <c r="J1292" s="63" t="str">
        <f t="shared" si="242"/>
        <v/>
      </c>
      <c r="K1292" s="63" t="str">
        <f t="shared" si="243"/>
        <v/>
      </c>
      <c r="L1292" s="63">
        <f t="shared" si="237"/>
        <v>0</v>
      </c>
      <c r="M1292" s="392" t="str">
        <f>IF(Y1292="","",VLOOKUP(G1292,'Danh mục CODE'!$D$2:$I$1880,4,0))</f>
        <v/>
      </c>
      <c r="N1292" s="484"/>
      <c r="O1292" s="392" t="str">
        <f t="shared" si="238"/>
        <v/>
      </c>
      <c r="P1292" s="392" t="str">
        <f>IF(Y1292="","",VLOOKUP(G1292,'Danh mục CODE'!$D$2:$I$1880,5,0))</f>
        <v/>
      </c>
      <c r="Q1292" s="392"/>
      <c r="R1292" s="392" t="str">
        <f t="shared" si="239"/>
        <v/>
      </c>
      <c r="S1292" s="394" t="e">
        <f t="shared" si="240"/>
        <v>#VALUE!</v>
      </c>
      <c r="T1292" s="394" t="str">
        <f t="shared" si="244"/>
        <v/>
      </c>
      <c r="U1292" s="394" t="str">
        <f t="shared" si="245"/>
        <v/>
      </c>
      <c r="V1292" s="424" t="str">
        <f t="shared" si="241"/>
        <v/>
      </c>
      <c r="W1292" s="21"/>
      <c r="X1292" s="515"/>
      <c r="Y1292" s="515"/>
      <c r="Z1292" s="513"/>
      <c r="AA1292" s="514"/>
    </row>
    <row r="1293" spans="1:27">
      <c r="A1293" s="50">
        <f t="shared" si="236"/>
        <v>1288</v>
      </c>
      <c r="B1293" s="580"/>
      <c r="C1293" s="23" t="s">
        <v>742</v>
      </c>
      <c r="D1293" s="489"/>
      <c r="E1293" s="318" t="str">
        <f>IF(G1293="","",VLOOKUP(G1293,'Danh mục CODE'!$D$2:$J$20064,7,0))</f>
        <v/>
      </c>
      <c r="F1293" s="28" t="str">
        <f>IF(E1293="","",VLOOKUP(E1293,'TONG HOP'!$E$8:$W$1883,19,0))</f>
        <v/>
      </c>
      <c r="G1293" s="17"/>
      <c r="H1293" s="226" t="str">
        <f>IF(E1293="","",VLOOKUP(G1293,'TONG HOP'!$C$8:$E$799,2,0))</f>
        <v/>
      </c>
      <c r="I1293" s="226" t="str">
        <f>IF(B1293="","",VLOOKUP(G1293,'TONG HOP'!$C$8:$F$799,4,0))</f>
        <v/>
      </c>
      <c r="J1293" s="63" t="str">
        <f t="shared" si="242"/>
        <v/>
      </c>
      <c r="K1293" s="63" t="str">
        <f t="shared" si="243"/>
        <v/>
      </c>
      <c r="L1293" s="63">
        <f t="shared" si="237"/>
        <v>0</v>
      </c>
      <c r="M1293" s="392" t="str">
        <f>IF(Y1293="","",VLOOKUP(G1293,'Danh mục CODE'!$D$2:$I$1880,4,0))</f>
        <v/>
      </c>
      <c r="N1293" s="484"/>
      <c r="O1293" s="392" t="str">
        <f t="shared" si="238"/>
        <v/>
      </c>
      <c r="P1293" s="392" t="str">
        <f>IF(Y1293="","",VLOOKUP(G1293,'Danh mục CODE'!$D$2:$I$1880,5,0))</f>
        <v/>
      </c>
      <c r="Q1293" s="392"/>
      <c r="R1293" s="392" t="str">
        <f t="shared" si="239"/>
        <v/>
      </c>
      <c r="S1293" s="394" t="e">
        <f t="shared" si="240"/>
        <v>#VALUE!</v>
      </c>
      <c r="T1293" s="394" t="str">
        <f t="shared" si="244"/>
        <v/>
      </c>
      <c r="U1293" s="394" t="str">
        <f t="shared" si="245"/>
        <v/>
      </c>
      <c r="V1293" s="424" t="str">
        <f t="shared" si="241"/>
        <v/>
      </c>
      <c r="W1293" s="21"/>
      <c r="X1293" s="515"/>
      <c r="Y1293" s="515"/>
      <c r="Z1293" s="513"/>
      <c r="AA1293" s="514"/>
    </row>
    <row r="1294" spans="1:27">
      <c r="A1294" s="50">
        <f t="shared" si="236"/>
        <v>1289</v>
      </c>
      <c r="B1294" s="580"/>
      <c r="C1294" s="23" t="s">
        <v>742</v>
      </c>
      <c r="D1294" s="489"/>
      <c r="E1294" s="318" t="str">
        <f>IF(G1294="","",VLOOKUP(G1294,'Danh mục CODE'!$D$2:$J$20064,7,0))</f>
        <v/>
      </c>
      <c r="F1294" s="28" t="str">
        <f>IF(E1294="","",VLOOKUP(E1294,'TONG HOP'!$E$8:$W$1883,19,0))</f>
        <v/>
      </c>
      <c r="G1294" s="17"/>
      <c r="H1294" s="226" t="str">
        <f>IF(E1294="","",VLOOKUP(G1294,'TONG HOP'!$C$8:$E$799,2,0))</f>
        <v/>
      </c>
      <c r="I1294" s="226" t="str">
        <f>IF(B1294="","",VLOOKUP(G1294,'TONG HOP'!$C$8:$F$799,4,0))</f>
        <v/>
      </c>
      <c r="J1294" s="63" t="str">
        <f t="shared" si="242"/>
        <v/>
      </c>
      <c r="K1294" s="63" t="str">
        <f t="shared" si="243"/>
        <v/>
      </c>
      <c r="L1294" s="63">
        <f t="shared" si="237"/>
        <v>0</v>
      </c>
      <c r="M1294" s="392" t="str">
        <f>IF(Y1294="","",VLOOKUP(G1294,'Danh mục CODE'!$D$2:$I$1880,4,0))</f>
        <v/>
      </c>
      <c r="N1294" s="484"/>
      <c r="O1294" s="392" t="str">
        <f t="shared" si="238"/>
        <v/>
      </c>
      <c r="P1294" s="392" t="str">
        <f>IF(Y1294="","",VLOOKUP(G1294,'Danh mục CODE'!$D$2:$I$1880,5,0))</f>
        <v/>
      </c>
      <c r="Q1294" s="392"/>
      <c r="R1294" s="392" t="str">
        <f t="shared" si="239"/>
        <v/>
      </c>
      <c r="S1294" s="394" t="e">
        <f t="shared" si="240"/>
        <v>#VALUE!</v>
      </c>
      <c r="T1294" s="394" t="str">
        <f t="shared" si="244"/>
        <v/>
      </c>
      <c r="U1294" s="394" t="str">
        <f t="shared" si="245"/>
        <v/>
      </c>
      <c r="V1294" s="424" t="str">
        <f t="shared" si="241"/>
        <v/>
      </c>
      <c r="W1294" s="21"/>
      <c r="X1294" s="515"/>
      <c r="Y1294" s="515"/>
      <c r="Z1294" s="513"/>
      <c r="AA1294" s="514"/>
    </row>
    <row r="1295" spans="1:27">
      <c r="A1295" s="50">
        <f t="shared" si="236"/>
        <v>1290</v>
      </c>
      <c r="B1295" s="580"/>
      <c r="C1295" s="23" t="s">
        <v>742</v>
      </c>
      <c r="D1295" s="489"/>
      <c r="E1295" s="318" t="str">
        <f>IF(G1295="","",VLOOKUP(G1295,'Danh mục CODE'!$D$2:$J$20064,7,0))</f>
        <v/>
      </c>
      <c r="F1295" s="28" t="str">
        <f>IF(E1295="","",VLOOKUP(E1295,'TONG HOP'!$E$8:$W$1883,19,0))</f>
        <v/>
      </c>
      <c r="G1295" s="315"/>
      <c r="H1295" s="226" t="str">
        <f>IF(E1295="","",VLOOKUP(G1295,'TONG HOP'!$C$8:$E$799,2,0))</f>
        <v/>
      </c>
      <c r="I1295" s="226" t="str">
        <f>IF(B1295="","",VLOOKUP(G1295,'TONG HOP'!$C$8:$F$799,4,0))</f>
        <v/>
      </c>
      <c r="J1295" s="63" t="str">
        <f t="shared" si="242"/>
        <v/>
      </c>
      <c r="K1295" s="63" t="str">
        <f t="shared" si="243"/>
        <v/>
      </c>
      <c r="L1295" s="63">
        <f t="shared" si="237"/>
        <v>0</v>
      </c>
      <c r="M1295" s="392" t="str">
        <f>IF(Y1295="","",VLOOKUP(G1295,'Danh mục CODE'!$D$2:$I$1880,4,0))</f>
        <v/>
      </c>
      <c r="N1295" s="484"/>
      <c r="O1295" s="392" t="str">
        <f t="shared" si="238"/>
        <v/>
      </c>
      <c r="P1295" s="392" t="str">
        <f>IF(Y1295="","",VLOOKUP(G1295,'Danh mục CODE'!$D$2:$I$1880,5,0))</f>
        <v/>
      </c>
      <c r="Q1295" s="392"/>
      <c r="R1295" s="392" t="str">
        <f t="shared" si="239"/>
        <v/>
      </c>
      <c r="S1295" s="394" t="e">
        <f t="shared" si="240"/>
        <v>#VALUE!</v>
      </c>
      <c r="T1295" s="394" t="str">
        <f t="shared" si="244"/>
        <v/>
      </c>
      <c r="U1295" s="394" t="str">
        <f t="shared" si="245"/>
        <v/>
      </c>
      <c r="V1295" s="424" t="str">
        <f t="shared" si="241"/>
        <v/>
      </c>
      <c r="W1295" s="21"/>
      <c r="X1295" s="515"/>
      <c r="Y1295" s="515"/>
      <c r="Z1295" s="513"/>
      <c r="AA1295" s="514"/>
    </row>
    <row r="1296" spans="1:27">
      <c r="A1296" s="50">
        <f t="shared" si="236"/>
        <v>1291</v>
      </c>
      <c r="B1296" s="580"/>
      <c r="C1296" s="23" t="s">
        <v>742</v>
      </c>
      <c r="D1296" s="489"/>
      <c r="E1296" s="318" t="str">
        <f>IF(G1296="","",VLOOKUP(G1296,'Danh mục CODE'!$D$2:$J$20064,7,0))</f>
        <v/>
      </c>
      <c r="F1296" s="28" t="str">
        <f>IF(E1296="","",VLOOKUP(E1296,'TONG HOP'!$E$8:$W$1883,19,0))</f>
        <v/>
      </c>
      <c r="G1296" s="315"/>
      <c r="H1296" s="226" t="str">
        <f>IF(E1296="","",VLOOKUP(G1296,'TONG HOP'!$C$8:$E$799,2,0))</f>
        <v/>
      </c>
      <c r="I1296" s="226" t="str">
        <f>IF(B1296="","",VLOOKUP(G1296,'TONG HOP'!$C$8:$F$799,4,0))</f>
        <v/>
      </c>
      <c r="J1296" s="63" t="str">
        <f t="shared" si="242"/>
        <v/>
      </c>
      <c r="K1296" s="63" t="str">
        <f t="shared" si="243"/>
        <v/>
      </c>
      <c r="L1296" s="63">
        <f t="shared" si="237"/>
        <v>0</v>
      </c>
      <c r="M1296" s="392" t="str">
        <f>IF(Y1296="","",VLOOKUP(G1296,'Danh mục CODE'!$D$2:$I$1880,4,0))</f>
        <v/>
      </c>
      <c r="N1296" s="484"/>
      <c r="O1296" s="392" t="str">
        <f t="shared" si="238"/>
        <v/>
      </c>
      <c r="P1296" s="392" t="str">
        <f>IF(Y1296="","",VLOOKUP(G1296,'Danh mục CODE'!$D$2:$I$1880,5,0))</f>
        <v/>
      </c>
      <c r="Q1296" s="392"/>
      <c r="R1296" s="392" t="str">
        <f t="shared" si="239"/>
        <v/>
      </c>
      <c r="S1296" s="394" t="e">
        <f t="shared" si="240"/>
        <v>#VALUE!</v>
      </c>
      <c r="T1296" s="394" t="str">
        <f t="shared" si="244"/>
        <v/>
      </c>
      <c r="U1296" s="394" t="str">
        <f t="shared" si="245"/>
        <v/>
      </c>
      <c r="V1296" s="424" t="str">
        <f t="shared" si="241"/>
        <v/>
      </c>
      <c r="W1296" s="21"/>
      <c r="X1296" s="515"/>
      <c r="Y1296" s="515"/>
      <c r="Z1296" s="513"/>
      <c r="AA1296" s="514"/>
    </row>
    <row r="1297" spans="1:27">
      <c r="A1297" s="50">
        <f t="shared" si="236"/>
        <v>1292</v>
      </c>
      <c r="B1297" s="580"/>
      <c r="C1297" s="23" t="s">
        <v>742</v>
      </c>
      <c r="D1297" s="489"/>
      <c r="E1297" s="318" t="str">
        <f>IF(G1297="","",VLOOKUP(G1297,'Danh mục CODE'!$D$2:$J$20064,7,0))</f>
        <v/>
      </c>
      <c r="F1297" s="28" t="str">
        <f>IF(E1297="","",VLOOKUP(E1297,'TONG HOP'!$E$8:$W$1883,19,0))</f>
        <v/>
      </c>
      <c r="G1297" s="315"/>
      <c r="H1297" s="226" t="str">
        <f>IF(E1297="","",VLOOKUP(G1297,'TONG HOP'!$C$8:$E$799,2,0))</f>
        <v/>
      </c>
      <c r="I1297" s="226" t="str">
        <f>IF(B1297="","",VLOOKUP(G1297,'TONG HOP'!$C$8:$F$799,4,0))</f>
        <v/>
      </c>
      <c r="J1297" s="63" t="str">
        <f t="shared" si="242"/>
        <v/>
      </c>
      <c r="K1297" s="63" t="str">
        <f t="shared" si="243"/>
        <v/>
      </c>
      <c r="L1297" s="63">
        <f t="shared" si="237"/>
        <v>0</v>
      </c>
      <c r="M1297" s="392" t="str">
        <f>IF(Y1297="","",VLOOKUP(G1297,'Danh mục CODE'!$D$2:$I$1880,4,0))</f>
        <v/>
      </c>
      <c r="N1297" s="484"/>
      <c r="O1297" s="392" t="str">
        <f t="shared" si="238"/>
        <v/>
      </c>
      <c r="P1297" s="392" t="str">
        <f>IF(Y1297="","",VLOOKUP(G1297,'Danh mục CODE'!$D$2:$I$1880,5,0))</f>
        <v/>
      </c>
      <c r="Q1297" s="392"/>
      <c r="R1297" s="392" t="str">
        <f t="shared" si="239"/>
        <v/>
      </c>
      <c r="S1297" s="394" t="e">
        <f t="shared" si="240"/>
        <v>#VALUE!</v>
      </c>
      <c r="T1297" s="394" t="str">
        <f t="shared" si="244"/>
        <v/>
      </c>
      <c r="U1297" s="394" t="str">
        <f t="shared" si="245"/>
        <v/>
      </c>
      <c r="V1297" s="424" t="str">
        <f t="shared" si="241"/>
        <v/>
      </c>
      <c r="W1297" s="21"/>
      <c r="X1297" s="515"/>
      <c r="Y1297" s="515"/>
      <c r="Z1297" s="513"/>
      <c r="AA1297" s="514"/>
    </row>
    <row r="1298" spans="1:27">
      <c r="A1298" s="50">
        <f t="shared" si="236"/>
        <v>1293</v>
      </c>
      <c r="B1298" s="580"/>
      <c r="C1298" s="23" t="s">
        <v>742</v>
      </c>
      <c r="D1298" s="489"/>
      <c r="E1298" s="318" t="str">
        <f>IF(G1298="","",VLOOKUP(G1298,'Danh mục CODE'!$D$2:$J$20064,7,0))</f>
        <v/>
      </c>
      <c r="F1298" s="28" t="str">
        <f>IF(E1298="","",VLOOKUP(E1298,'TONG HOP'!$E$8:$W$1883,19,0))</f>
        <v/>
      </c>
      <c r="G1298" s="315"/>
      <c r="H1298" s="226" t="str">
        <f>IF(E1298="","",VLOOKUP(G1298,'TONG HOP'!$C$8:$E$799,2,0))</f>
        <v/>
      </c>
      <c r="I1298" s="226" t="str">
        <f>IF(B1298="","",VLOOKUP(G1298,'TONG HOP'!$C$8:$F$799,4,0))</f>
        <v/>
      </c>
      <c r="J1298" s="63" t="str">
        <f t="shared" si="242"/>
        <v/>
      </c>
      <c r="K1298" s="63" t="str">
        <f t="shared" si="243"/>
        <v/>
      </c>
      <c r="L1298" s="63">
        <f t="shared" si="237"/>
        <v>0</v>
      </c>
      <c r="M1298" s="392" t="str">
        <f>IF(Y1298="","",VLOOKUP(G1298,'Danh mục CODE'!$D$2:$I$1880,4,0))</f>
        <v/>
      </c>
      <c r="N1298" s="484"/>
      <c r="O1298" s="392" t="str">
        <f t="shared" si="238"/>
        <v/>
      </c>
      <c r="P1298" s="392" t="str">
        <f>IF(Y1298="","",VLOOKUP(G1298,'Danh mục CODE'!$D$2:$I$1880,5,0))</f>
        <v/>
      </c>
      <c r="Q1298" s="392"/>
      <c r="R1298" s="392" t="str">
        <f t="shared" si="239"/>
        <v/>
      </c>
      <c r="S1298" s="394" t="e">
        <f t="shared" si="240"/>
        <v>#VALUE!</v>
      </c>
      <c r="T1298" s="394" t="str">
        <f t="shared" si="244"/>
        <v/>
      </c>
      <c r="U1298" s="394" t="str">
        <f t="shared" si="245"/>
        <v/>
      </c>
      <c r="V1298" s="424" t="str">
        <f t="shared" si="241"/>
        <v/>
      </c>
      <c r="W1298" s="21"/>
      <c r="X1298" s="515"/>
      <c r="Y1298" s="515"/>
      <c r="Z1298" s="513"/>
      <c r="AA1298" s="514"/>
    </row>
    <row r="1299" spans="1:27">
      <c r="A1299" s="50">
        <f t="shared" ref="A1299:A1362" si="246">A1298+1</f>
        <v>1294</v>
      </c>
      <c r="B1299" s="580"/>
      <c r="C1299" s="23" t="s">
        <v>742</v>
      </c>
      <c r="D1299" s="489"/>
      <c r="E1299" s="318" t="str">
        <f>IF(G1299="","",VLOOKUP(G1299,'Danh mục CODE'!$D$2:$J$20064,7,0))</f>
        <v/>
      </c>
      <c r="F1299" s="28" t="str">
        <f>IF(E1299="","",VLOOKUP(E1299,'TONG HOP'!$E$8:$W$1883,19,0))</f>
        <v/>
      </c>
      <c r="G1299" s="315"/>
      <c r="H1299" s="226" t="str">
        <f>IF(E1299="","",VLOOKUP(G1299,'TONG HOP'!$C$8:$E$799,2,0))</f>
        <v/>
      </c>
      <c r="I1299" s="226" t="str">
        <f>IF(B1299="","",VLOOKUP(G1299,'TONG HOP'!$C$8:$F$799,4,0))</f>
        <v/>
      </c>
      <c r="J1299" s="63" t="str">
        <f t="shared" si="242"/>
        <v/>
      </c>
      <c r="K1299" s="63" t="str">
        <f t="shared" si="243"/>
        <v/>
      </c>
      <c r="L1299" s="63">
        <f t="shared" si="237"/>
        <v>0</v>
      </c>
      <c r="M1299" s="392" t="str">
        <f>IF(Y1299="","",VLOOKUP(G1299,'Danh mục CODE'!$D$2:$I$1880,4,0))</f>
        <v/>
      </c>
      <c r="N1299" s="484"/>
      <c r="O1299" s="392" t="str">
        <f t="shared" si="238"/>
        <v/>
      </c>
      <c r="P1299" s="392" t="str">
        <f>IF(Y1299="","",VLOOKUP(G1299,'Danh mục CODE'!$D$2:$I$1880,5,0))</f>
        <v/>
      </c>
      <c r="Q1299" s="392"/>
      <c r="R1299" s="392" t="str">
        <f t="shared" si="239"/>
        <v/>
      </c>
      <c r="S1299" s="394" t="e">
        <f t="shared" si="240"/>
        <v>#VALUE!</v>
      </c>
      <c r="T1299" s="394" t="str">
        <f t="shared" si="244"/>
        <v/>
      </c>
      <c r="U1299" s="394" t="str">
        <f t="shared" si="245"/>
        <v/>
      </c>
      <c r="V1299" s="424" t="str">
        <f t="shared" si="241"/>
        <v/>
      </c>
      <c r="W1299" s="21"/>
      <c r="X1299" s="515"/>
      <c r="Y1299" s="515"/>
      <c r="Z1299" s="513"/>
      <c r="AA1299" s="514"/>
    </row>
    <row r="1300" spans="1:27">
      <c r="A1300" s="50">
        <f t="shared" si="246"/>
        <v>1295</v>
      </c>
      <c r="B1300" s="580"/>
      <c r="C1300" s="23" t="s">
        <v>742</v>
      </c>
      <c r="D1300" s="489"/>
      <c r="E1300" s="318" t="str">
        <f>IF(G1300="","",VLOOKUP(G1300,'Danh mục CODE'!$D$2:$J$20064,7,0))</f>
        <v/>
      </c>
      <c r="F1300" s="28" t="str">
        <f>IF(E1300="","",VLOOKUP(E1300,'TONG HOP'!$E$8:$W$1883,19,0))</f>
        <v/>
      </c>
      <c r="G1300" s="315"/>
      <c r="H1300" s="226" t="str">
        <f>IF(E1300="","",VLOOKUP(G1300,'TONG HOP'!$C$8:$E$799,2,0))</f>
        <v/>
      </c>
      <c r="I1300" s="226" t="str">
        <f>IF(B1300="","",VLOOKUP(G1300,'TONG HOP'!$C$8:$F$799,4,0))</f>
        <v/>
      </c>
      <c r="J1300" s="63" t="str">
        <f t="shared" si="242"/>
        <v/>
      </c>
      <c r="K1300" s="63" t="str">
        <f t="shared" si="243"/>
        <v/>
      </c>
      <c r="L1300" s="63">
        <f t="shared" si="237"/>
        <v>0</v>
      </c>
      <c r="M1300" s="392" t="str">
        <f>IF(Y1300="","",VLOOKUP(G1300,'Danh mục CODE'!$D$2:$I$1880,4,0))</f>
        <v/>
      </c>
      <c r="N1300" s="484"/>
      <c r="O1300" s="392" t="str">
        <f t="shared" si="238"/>
        <v/>
      </c>
      <c r="P1300" s="392" t="str">
        <f>IF(Y1300="","",VLOOKUP(G1300,'Danh mục CODE'!$D$2:$I$1880,5,0))</f>
        <v/>
      </c>
      <c r="Q1300" s="392"/>
      <c r="R1300" s="392" t="str">
        <f t="shared" si="239"/>
        <v/>
      </c>
      <c r="S1300" s="394" t="e">
        <f t="shared" si="240"/>
        <v>#VALUE!</v>
      </c>
      <c r="T1300" s="394" t="str">
        <f t="shared" si="244"/>
        <v/>
      </c>
      <c r="U1300" s="394" t="str">
        <f t="shared" si="245"/>
        <v/>
      </c>
      <c r="V1300" s="424" t="str">
        <f t="shared" si="241"/>
        <v/>
      </c>
      <c r="W1300" s="21"/>
      <c r="X1300" s="515"/>
      <c r="Y1300" s="515"/>
      <c r="Z1300" s="513"/>
      <c r="AA1300" s="514"/>
    </row>
    <row r="1301" spans="1:27">
      <c r="A1301" s="50">
        <f t="shared" si="246"/>
        <v>1296</v>
      </c>
      <c r="B1301" s="580"/>
      <c r="C1301" s="23" t="s">
        <v>742</v>
      </c>
      <c r="D1301" s="489"/>
      <c r="E1301" s="318" t="str">
        <f>IF(G1301="","",VLOOKUP(G1301,'Danh mục CODE'!$D$2:$J$20064,7,0))</f>
        <v/>
      </c>
      <c r="F1301" s="28" t="str">
        <f>IF(E1301="","",VLOOKUP(E1301,'TONG HOP'!$E$8:$W$1883,19,0))</f>
        <v/>
      </c>
      <c r="G1301" s="315"/>
      <c r="H1301" s="226" t="str">
        <f>IF(E1301="","",VLOOKUP(G1301,'TONG HOP'!$C$8:$E$799,2,0))</f>
        <v/>
      </c>
      <c r="I1301" s="226" t="str">
        <f>IF(B1301="","",VLOOKUP(G1301,'TONG HOP'!$C$8:$F$799,4,0))</f>
        <v/>
      </c>
      <c r="J1301" s="63" t="str">
        <f t="shared" si="242"/>
        <v/>
      </c>
      <c r="K1301" s="63" t="str">
        <f t="shared" si="243"/>
        <v/>
      </c>
      <c r="L1301" s="63">
        <f t="shared" si="237"/>
        <v>0</v>
      </c>
      <c r="M1301" s="392" t="str">
        <f>IF(Y1301="","",VLOOKUP(G1301,'Danh mục CODE'!$D$2:$I$1880,4,0))</f>
        <v/>
      </c>
      <c r="N1301" s="484"/>
      <c r="O1301" s="392" t="str">
        <f t="shared" si="238"/>
        <v/>
      </c>
      <c r="P1301" s="392" t="str">
        <f>IF(Y1301="","",VLOOKUP(G1301,'Danh mục CODE'!$D$2:$I$1880,5,0))</f>
        <v/>
      </c>
      <c r="Q1301" s="392"/>
      <c r="R1301" s="392" t="str">
        <f t="shared" si="239"/>
        <v/>
      </c>
      <c r="S1301" s="394" t="e">
        <f t="shared" si="240"/>
        <v>#VALUE!</v>
      </c>
      <c r="T1301" s="394" t="str">
        <f t="shared" si="244"/>
        <v/>
      </c>
      <c r="U1301" s="394" t="str">
        <f t="shared" si="245"/>
        <v/>
      </c>
      <c r="V1301" s="424" t="str">
        <f t="shared" si="241"/>
        <v/>
      </c>
      <c r="W1301" s="21"/>
      <c r="X1301" s="515"/>
      <c r="Y1301" s="515"/>
      <c r="Z1301" s="513"/>
      <c r="AA1301" s="514"/>
    </row>
    <row r="1302" spans="1:27">
      <c r="A1302" s="50">
        <f t="shared" si="246"/>
        <v>1297</v>
      </c>
      <c r="B1302" s="580"/>
      <c r="C1302" s="23" t="s">
        <v>742</v>
      </c>
      <c r="D1302" s="489"/>
      <c r="E1302" s="318" t="str">
        <f>IF(G1302="","",VLOOKUP(G1302,'Danh mục CODE'!$D$2:$J$20064,7,0))</f>
        <v/>
      </c>
      <c r="F1302" s="28" t="str">
        <f>IF(E1302="","",VLOOKUP(E1302,'TONG HOP'!$E$8:$W$1883,19,0))</f>
        <v/>
      </c>
      <c r="G1302" s="315"/>
      <c r="H1302" s="226" t="str">
        <f>IF(E1302="","",VLOOKUP(G1302,'TONG HOP'!$C$8:$E$799,2,0))</f>
        <v/>
      </c>
      <c r="I1302" s="226" t="str">
        <f>IF(B1302="","",VLOOKUP(G1302,'TONG HOP'!$C$8:$F$799,4,0))</f>
        <v/>
      </c>
      <c r="J1302" s="63" t="str">
        <f t="shared" si="242"/>
        <v/>
      </c>
      <c r="K1302" s="63" t="str">
        <f t="shared" si="243"/>
        <v/>
      </c>
      <c r="L1302" s="63">
        <f t="shared" si="237"/>
        <v>0</v>
      </c>
      <c r="M1302" s="392" t="str">
        <f>IF(Y1302="","",VLOOKUP(G1302,'Danh mục CODE'!$D$2:$I$1880,4,0))</f>
        <v/>
      </c>
      <c r="N1302" s="484"/>
      <c r="O1302" s="392" t="str">
        <f t="shared" si="238"/>
        <v/>
      </c>
      <c r="P1302" s="392" t="str">
        <f>IF(Y1302="","",VLOOKUP(G1302,'Danh mục CODE'!$D$2:$I$1880,5,0))</f>
        <v/>
      </c>
      <c r="Q1302" s="392"/>
      <c r="R1302" s="392" t="str">
        <f t="shared" si="239"/>
        <v/>
      </c>
      <c r="S1302" s="394" t="e">
        <f t="shared" si="240"/>
        <v>#VALUE!</v>
      </c>
      <c r="T1302" s="394" t="str">
        <f t="shared" si="244"/>
        <v/>
      </c>
      <c r="U1302" s="394" t="str">
        <f t="shared" si="245"/>
        <v/>
      </c>
      <c r="V1302" s="424" t="str">
        <f t="shared" si="241"/>
        <v/>
      </c>
      <c r="W1302" s="21"/>
      <c r="X1302" s="515"/>
      <c r="Y1302" s="515"/>
      <c r="Z1302" s="513"/>
      <c r="AA1302" s="514"/>
    </row>
    <row r="1303" spans="1:27">
      <c r="A1303" s="50">
        <f t="shared" si="246"/>
        <v>1298</v>
      </c>
      <c r="B1303" s="580"/>
      <c r="C1303" s="23" t="s">
        <v>742</v>
      </c>
      <c r="D1303" s="489"/>
      <c r="E1303" s="318" t="str">
        <f>IF(G1303="","",VLOOKUP(G1303,'Danh mục CODE'!$D$2:$J$20064,7,0))</f>
        <v/>
      </c>
      <c r="F1303" s="28" t="str">
        <f>IF(E1303="","",VLOOKUP(E1303,'TONG HOP'!$E$8:$W$1883,19,0))</f>
        <v/>
      </c>
      <c r="G1303" s="315"/>
      <c r="H1303" s="226" t="str">
        <f>IF(E1303="","",VLOOKUP(G1303,'TONG HOP'!$C$8:$E$799,2,0))</f>
        <v/>
      </c>
      <c r="I1303" s="226" t="str">
        <f>IF(B1303="","",VLOOKUP(G1303,'TONG HOP'!$C$8:$F$799,4,0))</f>
        <v/>
      </c>
      <c r="J1303" s="63" t="str">
        <f t="shared" si="242"/>
        <v/>
      </c>
      <c r="K1303" s="63" t="str">
        <f t="shared" si="243"/>
        <v/>
      </c>
      <c r="L1303" s="63">
        <f t="shared" si="237"/>
        <v>0</v>
      </c>
      <c r="M1303" s="392" t="str">
        <f>IF(Y1303="","",VLOOKUP(G1303,'Danh mục CODE'!$D$2:$I$1880,4,0))</f>
        <v/>
      </c>
      <c r="N1303" s="484"/>
      <c r="O1303" s="392" t="str">
        <f t="shared" si="238"/>
        <v/>
      </c>
      <c r="P1303" s="392" t="str">
        <f>IF(Y1303="","",VLOOKUP(G1303,'Danh mục CODE'!$D$2:$I$1880,5,0))</f>
        <v/>
      </c>
      <c r="Q1303" s="392"/>
      <c r="R1303" s="392" t="str">
        <f t="shared" si="239"/>
        <v/>
      </c>
      <c r="S1303" s="394" t="e">
        <f t="shared" si="240"/>
        <v>#VALUE!</v>
      </c>
      <c r="T1303" s="394" t="str">
        <f t="shared" si="244"/>
        <v/>
      </c>
      <c r="U1303" s="394" t="str">
        <f t="shared" si="245"/>
        <v/>
      </c>
      <c r="V1303" s="424" t="str">
        <f t="shared" si="241"/>
        <v/>
      </c>
      <c r="W1303" s="21"/>
      <c r="X1303" s="515"/>
      <c r="Y1303" s="515"/>
      <c r="Z1303" s="513"/>
      <c r="AA1303" s="514"/>
    </row>
    <row r="1304" spans="1:27">
      <c r="A1304" s="50">
        <f t="shared" si="246"/>
        <v>1299</v>
      </c>
      <c r="B1304" s="580"/>
      <c r="C1304" s="23" t="s">
        <v>742</v>
      </c>
      <c r="D1304" s="489"/>
      <c r="E1304" s="318" t="str">
        <f>IF(G1304="","",VLOOKUP(G1304,'Danh mục CODE'!$D$2:$J$20064,7,0))</f>
        <v/>
      </c>
      <c r="F1304" s="28" t="str">
        <f>IF(E1304="","",VLOOKUP(E1304,'TONG HOP'!$E$8:$W$1883,19,0))</f>
        <v/>
      </c>
      <c r="G1304" s="315"/>
      <c r="H1304" s="226" t="str">
        <f>IF(E1304="","",VLOOKUP(G1304,'TONG HOP'!$C$8:$E$799,2,0))</f>
        <v/>
      </c>
      <c r="I1304" s="226" t="str">
        <f>IF(B1304="","",VLOOKUP(G1304,'TONG HOP'!$C$8:$F$799,4,0))</f>
        <v/>
      </c>
      <c r="J1304" s="63" t="str">
        <f t="shared" si="242"/>
        <v/>
      </c>
      <c r="K1304" s="63" t="str">
        <f t="shared" si="243"/>
        <v/>
      </c>
      <c r="L1304" s="63">
        <f t="shared" si="237"/>
        <v>0</v>
      </c>
      <c r="M1304" s="392" t="str">
        <f>IF(Y1304="","",VLOOKUP(G1304,'Danh mục CODE'!$D$2:$I$1880,4,0))</f>
        <v/>
      </c>
      <c r="N1304" s="484"/>
      <c r="O1304" s="392" t="str">
        <f t="shared" si="238"/>
        <v/>
      </c>
      <c r="P1304" s="392" t="str">
        <f>IF(Y1304="","",VLOOKUP(G1304,'Danh mục CODE'!$D$2:$I$1880,5,0))</f>
        <v/>
      </c>
      <c r="Q1304" s="392"/>
      <c r="R1304" s="392" t="str">
        <f t="shared" si="239"/>
        <v/>
      </c>
      <c r="S1304" s="394" t="e">
        <f t="shared" si="240"/>
        <v>#VALUE!</v>
      </c>
      <c r="T1304" s="394" t="str">
        <f t="shared" si="244"/>
        <v/>
      </c>
      <c r="U1304" s="394" t="str">
        <f t="shared" si="245"/>
        <v/>
      </c>
      <c r="V1304" s="424" t="str">
        <f t="shared" si="241"/>
        <v/>
      </c>
      <c r="W1304" s="21"/>
      <c r="X1304" s="515"/>
      <c r="Y1304" s="515"/>
      <c r="Z1304" s="513"/>
      <c r="AA1304" s="514"/>
    </row>
    <row r="1305" spans="1:27">
      <c r="A1305" s="50">
        <f t="shared" si="246"/>
        <v>1300</v>
      </c>
      <c r="B1305" s="580"/>
      <c r="C1305" s="23" t="s">
        <v>742</v>
      </c>
      <c r="D1305" s="489"/>
      <c r="E1305" s="318" t="str">
        <f>IF(G1305="","",VLOOKUP(G1305,'Danh mục CODE'!$D$2:$J$20064,7,0))</f>
        <v/>
      </c>
      <c r="F1305" s="28" t="str">
        <f>IF(E1305="","",VLOOKUP(E1305,'TONG HOP'!$E$8:$W$1883,19,0))</f>
        <v/>
      </c>
      <c r="G1305" s="315"/>
      <c r="H1305" s="226" t="str">
        <f>IF(E1305="","",VLOOKUP(G1305,'TONG HOP'!$C$8:$E$799,2,0))</f>
        <v/>
      </c>
      <c r="I1305" s="226" t="str">
        <f>IF(B1305="","",VLOOKUP(G1305,'TONG HOP'!$C$8:$F$799,4,0))</f>
        <v/>
      </c>
      <c r="J1305" s="63" t="str">
        <f t="shared" si="242"/>
        <v/>
      </c>
      <c r="K1305" s="63" t="str">
        <f t="shared" si="243"/>
        <v/>
      </c>
      <c r="L1305" s="63">
        <f t="shared" si="237"/>
        <v>0</v>
      </c>
      <c r="M1305" s="392" t="str">
        <f>IF(Y1305="","",VLOOKUP(G1305,'Danh mục CODE'!$D$2:$I$1880,4,0))</f>
        <v/>
      </c>
      <c r="N1305" s="484"/>
      <c r="O1305" s="392" t="str">
        <f t="shared" si="238"/>
        <v/>
      </c>
      <c r="P1305" s="392" t="str">
        <f>IF(Y1305="","",VLOOKUP(G1305,'Danh mục CODE'!$D$2:$I$1880,5,0))</f>
        <v/>
      </c>
      <c r="Q1305" s="392"/>
      <c r="R1305" s="392" t="str">
        <f t="shared" si="239"/>
        <v/>
      </c>
      <c r="S1305" s="394" t="e">
        <f t="shared" si="240"/>
        <v>#VALUE!</v>
      </c>
      <c r="T1305" s="394" t="str">
        <f t="shared" si="244"/>
        <v/>
      </c>
      <c r="U1305" s="394" t="str">
        <f t="shared" si="245"/>
        <v/>
      </c>
      <c r="V1305" s="424" t="str">
        <f t="shared" si="241"/>
        <v/>
      </c>
      <c r="W1305" s="21"/>
      <c r="X1305" s="515"/>
      <c r="Y1305" s="515"/>
      <c r="Z1305" s="513"/>
      <c r="AA1305" s="514"/>
    </row>
    <row r="1306" spans="1:27">
      <c r="A1306" s="50">
        <f t="shared" si="246"/>
        <v>1301</v>
      </c>
      <c r="B1306" s="580"/>
      <c r="C1306" s="23" t="s">
        <v>742</v>
      </c>
      <c r="D1306" s="489"/>
      <c r="E1306" s="318" t="str">
        <f>IF(G1306="","",VLOOKUP(G1306,'Danh mục CODE'!$D$2:$J$20064,7,0))</f>
        <v/>
      </c>
      <c r="F1306" s="28" t="str">
        <f>IF(E1306="","",VLOOKUP(E1306,'TONG HOP'!$E$8:$W$1883,19,0))</f>
        <v/>
      </c>
      <c r="G1306" s="315"/>
      <c r="H1306" s="226" t="str">
        <f>IF(E1306="","",VLOOKUP(G1306,'TONG HOP'!$C$8:$E$799,2,0))</f>
        <v/>
      </c>
      <c r="I1306" s="226" t="str">
        <f>IF(B1306="","",VLOOKUP(G1306,'TONG HOP'!$C$8:$F$799,4,0))</f>
        <v/>
      </c>
      <c r="J1306" s="63" t="str">
        <f t="shared" si="242"/>
        <v/>
      </c>
      <c r="K1306" s="63" t="str">
        <f t="shared" si="243"/>
        <v/>
      </c>
      <c r="L1306" s="63">
        <f t="shared" si="237"/>
        <v>0</v>
      </c>
      <c r="M1306" s="392" t="str">
        <f>IF(Y1306="","",VLOOKUP(G1306,'Danh mục CODE'!$D$2:$I$1880,4,0))</f>
        <v/>
      </c>
      <c r="N1306" s="484"/>
      <c r="O1306" s="392" t="str">
        <f t="shared" si="238"/>
        <v/>
      </c>
      <c r="P1306" s="392" t="str">
        <f>IF(Y1306="","",VLOOKUP(G1306,'Danh mục CODE'!$D$2:$I$1880,5,0))</f>
        <v/>
      </c>
      <c r="Q1306" s="392"/>
      <c r="R1306" s="392" t="str">
        <f t="shared" si="239"/>
        <v/>
      </c>
      <c r="S1306" s="394" t="e">
        <f t="shared" si="240"/>
        <v>#VALUE!</v>
      </c>
      <c r="T1306" s="394" t="str">
        <f t="shared" si="244"/>
        <v/>
      </c>
      <c r="U1306" s="394" t="str">
        <f t="shared" si="245"/>
        <v/>
      </c>
      <c r="V1306" s="424" t="str">
        <f t="shared" si="241"/>
        <v/>
      </c>
      <c r="W1306" s="21"/>
      <c r="X1306" s="515"/>
      <c r="Y1306" s="515"/>
      <c r="Z1306" s="513"/>
      <c r="AA1306" s="514"/>
    </row>
    <row r="1307" spans="1:27">
      <c r="A1307" s="50">
        <f t="shared" si="246"/>
        <v>1302</v>
      </c>
      <c r="B1307" s="580"/>
      <c r="C1307" s="23" t="s">
        <v>742</v>
      </c>
      <c r="D1307" s="489"/>
      <c r="E1307" s="318" t="str">
        <f>IF(G1307="","",VLOOKUP(G1307,'Danh mục CODE'!$D$2:$J$20064,7,0))</f>
        <v/>
      </c>
      <c r="F1307" s="28" t="str">
        <f>IF(E1307="","",VLOOKUP(E1307,'TONG HOP'!$E$8:$W$1883,19,0))</f>
        <v/>
      </c>
      <c r="G1307" s="315"/>
      <c r="H1307" s="226" t="str">
        <f>IF(E1307="","",VLOOKUP(G1307,'TONG HOP'!$C$8:$E$799,2,0))</f>
        <v/>
      </c>
      <c r="I1307" s="226" t="str">
        <f>IF(B1307="","",VLOOKUP(G1307,'TONG HOP'!$C$8:$F$799,4,0))</f>
        <v/>
      </c>
      <c r="J1307" s="63" t="str">
        <f t="shared" si="242"/>
        <v/>
      </c>
      <c r="K1307" s="63" t="str">
        <f t="shared" si="243"/>
        <v/>
      </c>
      <c r="L1307" s="63">
        <f t="shared" si="237"/>
        <v>0</v>
      </c>
      <c r="M1307" s="392" t="str">
        <f>IF(Y1307="","",VLOOKUP(G1307,'Danh mục CODE'!$D$2:$I$1880,4,0))</f>
        <v/>
      </c>
      <c r="N1307" s="484"/>
      <c r="O1307" s="392" t="str">
        <f t="shared" si="238"/>
        <v/>
      </c>
      <c r="P1307" s="392" t="str">
        <f>IF(Y1307="","",VLOOKUP(G1307,'Danh mục CODE'!$D$2:$I$1880,5,0))</f>
        <v/>
      </c>
      <c r="Q1307" s="392"/>
      <c r="R1307" s="392" t="str">
        <f t="shared" si="239"/>
        <v/>
      </c>
      <c r="S1307" s="394" t="e">
        <f t="shared" si="240"/>
        <v>#VALUE!</v>
      </c>
      <c r="T1307" s="394" t="str">
        <f t="shared" si="244"/>
        <v/>
      </c>
      <c r="U1307" s="394" t="str">
        <f t="shared" si="245"/>
        <v/>
      </c>
      <c r="V1307" s="424" t="str">
        <f t="shared" si="241"/>
        <v/>
      </c>
      <c r="W1307" s="21"/>
      <c r="X1307" s="515"/>
      <c r="Y1307" s="515"/>
      <c r="Z1307" s="513"/>
      <c r="AA1307" s="514"/>
    </row>
    <row r="1308" spans="1:27">
      <c r="A1308" s="50">
        <f t="shared" si="246"/>
        <v>1303</v>
      </c>
      <c r="B1308" s="580"/>
      <c r="C1308" s="23" t="s">
        <v>742</v>
      </c>
      <c r="D1308" s="489"/>
      <c r="E1308" s="318" t="str">
        <f>IF(G1308="","",VLOOKUP(G1308,'Danh mục CODE'!$D$2:$J$20064,7,0))</f>
        <v/>
      </c>
      <c r="F1308" s="28" t="str">
        <f>IF(E1308="","",VLOOKUP(E1308,'TONG HOP'!$E$8:$W$1883,19,0))</f>
        <v/>
      </c>
      <c r="G1308" s="315"/>
      <c r="H1308" s="226" t="str">
        <f>IF(E1308="","",VLOOKUP(G1308,'TONG HOP'!$C$8:$E$799,2,0))</f>
        <v/>
      </c>
      <c r="I1308" s="226" t="str">
        <f>IF(B1308="","",VLOOKUP(G1308,'TONG HOP'!$C$8:$F$799,4,0))</f>
        <v/>
      </c>
      <c r="J1308" s="63" t="str">
        <f t="shared" si="242"/>
        <v/>
      </c>
      <c r="K1308" s="63" t="str">
        <f t="shared" si="243"/>
        <v/>
      </c>
      <c r="L1308" s="63">
        <f t="shared" si="237"/>
        <v>0</v>
      </c>
      <c r="M1308" s="392" t="str">
        <f>IF(Y1308="","",VLOOKUP(G1308,'Danh mục CODE'!$D$2:$I$1880,4,0))</f>
        <v/>
      </c>
      <c r="N1308" s="484"/>
      <c r="O1308" s="392" t="str">
        <f t="shared" si="238"/>
        <v/>
      </c>
      <c r="P1308" s="392" t="str">
        <f>IF(Y1308="","",VLOOKUP(G1308,'Danh mục CODE'!$D$2:$I$1880,5,0))</f>
        <v/>
      </c>
      <c r="Q1308" s="392"/>
      <c r="R1308" s="392" t="str">
        <f t="shared" si="239"/>
        <v/>
      </c>
      <c r="S1308" s="394" t="e">
        <f t="shared" si="240"/>
        <v>#VALUE!</v>
      </c>
      <c r="T1308" s="394" t="str">
        <f t="shared" si="244"/>
        <v/>
      </c>
      <c r="U1308" s="394" t="str">
        <f t="shared" si="245"/>
        <v/>
      </c>
      <c r="V1308" s="424" t="str">
        <f t="shared" si="241"/>
        <v/>
      </c>
      <c r="W1308" s="21"/>
      <c r="X1308" s="515"/>
      <c r="Y1308" s="515"/>
      <c r="Z1308" s="513"/>
      <c r="AA1308" s="514"/>
    </row>
    <row r="1309" spans="1:27">
      <c r="A1309" s="50">
        <f t="shared" si="246"/>
        <v>1304</v>
      </c>
      <c r="B1309" s="580"/>
      <c r="C1309" s="23" t="s">
        <v>742</v>
      </c>
      <c r="D1309" s="489"/>
      <c r="E1309" s="318" t="str">
        <f>IF(G1309="","",VLOOKUP(G1309,'Danh mục CODE'!$D$2:$J$20064,7,0))</f>
        <v/>
      </c>
      <c r="F1309" s="28" t="str">
        <f>IF(E1309="","",VLOOKUP(E1309,'TONG HOP'!$E$8:$W$1883,19,0))</f>
        <v/>
      </c>
      <c r="G1309" s="315"/>
      <c r="H1309" s="226" t="str">
        <f>IF(E1309="","",VLOOKUP(G1309,'TONG HOP'!$C$8:$E$799,2,0))</f>
        <v/>
      </c>
      <c r="I1309" s="226" t="str">
        <f>IF(B1309="","",VLOOKUP(G1309,'TONG HOP'!$C$8:$F$799,4,0))</f>
        <v/>
      </c>
      <c r="J1309" s="63" t="str">
        <f t="shared" si="242"/>
        <v/>
      </c>
      <c r="K1309" s="63" t="str">
        <f t="shared" si="243"/>
        <v/>
      </c>
      <c r="L1309" s="63">
        <f t="shared" si="237"/>
        <v>0</v>
      </c>
      <c r="M1309" s="392" t="str">
        <f>IF(Y1309="","",VLOOKUP(G1309,'Danh mục CODE'!$D$2:$I$1880,4,0))</f>
        <v/>
      </c>
      <c r="N1309" s="484"/>
      <c r="O1309" s="392" t="str">
        <f t="shared" si="238"/>
        <v/>
      </c>
      <c r="P1309" s="392" t="str">
        <f>IF(Y1309="","",VLOOKUP(G1309,'Danh mục CODE'!$D$2:$I$1880,5,0))</f>
        <v/>
      </c>
      <c r="Q1309" s="392"/>
      <c r="R1309" s="392" t="str">
        <f t="shared" si="239"/>
        <v/>
      </c>
      <c r="S1309" s="394" t="e">
        <f t="shared" si="240"/>
        <v>#VALUE!</v>
      </c>
      <c r="T1309" s="394" t="str">
        <f t="shared" si="244"/>
        <v/>
      </c>
      <c r="U1309" s="394" t="str">
        <f t="shared" si="245"/>
        <v/>
      </c>
      <c r="V1309" s="424" t="str">
        <f t="shared" si="241"/>
        <v/>
      </c>
      <c r="W1309" s="21"/>
      <c r="X1309" s="515"/>
      <c r="Y1309" s="515"/>
      <c r="Z1309" s="513"/>
      <c r="AA1309" s="514"/>
    </row>
    <row r="1310" spans="1:27">
      <c r="A1310" s="50">
        <f t="shared" si="246"/>
        <v>1305</v>
      </c>
      <c r="B1310" s="580"/>
      <c r="C1310" s="23" t="s">
        <v>742</v>
      </c>
      <c r="D1310" s="489"/>
      <c r="E1310" s="318" t="str">
        <f>IF(G1310="","",VLOOKUP(G1310,'Danh mục CODE'!$D$2:$J$20064,7,0))</f>
        <v/>
      </c>
      <c r="F1310" s="28" t="str">
        <f>IF(E1310="","",VLOOKUP(E1310,'TONG HOP'!$E$8:$W$1883,19,0))</f>
        <v/>
      </c>
      <c r="G1310" s="315"/>
      <c r="H1310" s="226" t="str">
        <f>IF(E1310="","",VLOOKUP(G1310,'TONG HOP'!$C$8:$E$799,2,0))</f>
        <v/>
      </c>
      <c r="I1310" s="226" t="str">
        <f>IF(B1310="","",VLOOKUP(G1310,'TONG HOP'!$C$8:$F$799,4,0))</f>
        <v/>
      </c>
      <c r="J1310" s="63" t="str">
        <f t="shared" si="242"/>
        <v/>
      </c>
      <c r="K1310" s="63" t="str">
        <f t="shared" si="243"/>
        <v/>
      </c>
      <c r="L1310" s="63">
        <f t="shared" si="237"/>
        <v>0</v>
      </c>
      <c r="M1310" s="392" t="str">
        <f>IF(Y1310="","",VLOOKUP(G1310,'Danh mục CODE'!$D$2:$I$1880,4,0))</f>
        <v/>
      </c>
      <c r="N1310" s="484"/>
      <c r="O1310" s="392" t="str">
        <f t="shared" si="238"/>
        <v/>
      </c>
      <c r="P1310" s="392" t="str">
        <f>IF(Y1310="","",VLOOKUP(G1310,'Danh mục CODE'!$D$2:$I$1880,5,0))</f>
        <v/>
      </c>
      <c r="Q1310" s="392"/>
      <c r="R1310" s="392" t="str">
        <f t="shared" si="239"/>
        <v/>
      </c>
      <c r="S1310" s="394" t="e">
        <f t="shared" si="240"/>
        <v>#VALUE!</v>
      </c>
      <c r="T1310" s="394" t="str">
        <f t="shared" si="244"/>
        <v/>
      </c>
      <c r="U1310" s="394" t="str">
        <f t="shared" si="245"/>
        <v/>
      </c>
      <c r="V1310" s="424" t="str">
        <f t="shared" si="241"/>
        <v/>
      </c>
      <c r="W1310" s="21"/>
      <c r="X1310" s="515"/>
      <c r="Y1310" s="515"/>
      <c r="Z1310" s="513"/>
      <c r="AA1310" s="514"/>
    </row>
    <row r="1311" spans="1:27">
      <c r="A1311" s="50">
        <f t="shared" si="246"/>
        <v>1306</v>
      </c>
      <c r="B1311" s="580"/>
      <c r="C1311" s="23" t="s">
        <v>742</v>
      </c>
      <c r="D1311" s="489"/>
      <c r="E1311" s="318" t="str">
        <f>IF(G1311="","",VLOOKUP(G1311,'Danh mục CODE'!$D$2:$J$20064,7,0))</f>
        <v/>
      </c>
      <c r="F1311" s="28" t="str">
        <f>IF(E1311="","",VLOOKUP(E1311,'TONG HOP'!$E$8:$W$1883,19,0))</f>
        <v/>
      </c>
      <c r="G1311" s="315"/>
      <c r="H1311" s="226" t="str">
        <f>IF(E1311="","",VLOOKUP(G1311,'TONG HOP'!$C$8:$E$799,2,0))</f>
        <v/>
      </c>
      <c r="I1311" s="226" t="str">
        <f>IF(B1311="","",VLOOKUP(G1311,'TONG HOP'!$C$8:$F$799,4,0))</f>
        <v/>
      </c>
      <c r="J1311" s="63" t="str">
        <f t="shared" si="242"/>
        <v/>
      </c>
      <c r="K1311" s="63" t="str">
        <f t="shared" si="243"/>
        <v/>
      </c>
      <c r="L1311" s="63">
        <f t="shared" si="237"/>
        <v>0</v>
      </c>
      <c r="M1311" s="392" t="str">
        <f>IF(Y1311="","",VLOOKUP(G1311,'Danh mục CODE'!$D$2:$I$1880,4,0))</f>
        <v/>
      </c>
      <c r="N1311" s="484"/>
      <c r="O1311" s="392" t="str">
        <f t="shared" si="238"/>
        <v/>
      </c>
      <c r="P1311" s="392" t="str">
        <f>IF(Y1311="","",VLOOKUP(G1311,'Danh mục CODE'!$D$2:$I$1880,5,0))</f>
        <v/>
      </c>
      <c r="Q1311" s="392"/>
      <c r="R1311" s="392" t="str">
        <f t="shared" si="239"/>
        <v/>
      </c>
      <c r="S1311" s="394" t="e">
        <f t="shared" si="240"/>
        <v>#VALUE!</v>
      </c>
      <c r="T1311" s="394" t="str">
        <f t="shared" si="244"/>
        <v/>
      </c>
      <c r="U1311" s="394" t="str">
        <f t="shared" si="245"/>
        <v/>
      </c>
      <c r="V1311" s="424" t="str">
        <f t="shared" si="241"/>
        <v/>
      </c>
      <c r="W1311" s="21"/>
      <c r="X1311" s="515"/>
      <c r="Y1311" s="515"/>
      <c r="Z1311" s="513"/>
      <c r="AA1311" s="514"/>
    </row>
    <row r="1312" spans="1:27">
      <c r="A1312" s="50">
        <f t="shared" si="246"/>
        <v>1307</v>
      </c>
      <c r="B1312" s="580"/>
      <c r="C1312" s="23" t="s">
        <v>742</v>
      </c>
      <c r="D1312" s="489"/>
      <c r="E1312" s="318" t="str">
        <f>IF(G1312="","",VLOOKUP(G1312,'Danh mục CODE'!$D$2:$J$20064,7,0))</f>
        <v/>
      </c>
      <c r="F1312" s="28" t="str">
        <f>IF(E1312="","",VLOOKUP(E1312,'TONG HOP'!$E$8:$W$1883,19,0))</f>
        <v/>
      </c>
      <c r="G1312" s="315"/>
      <c r="H1312" s="226" t="str">
        <f>IF(E1312="","",VLOOKUP(G1312,'TONG HOP'!$C$8:$E$799,2,0))</f>
        <v/>
      </c>
      <c r="I1312" s="226" t="str">
        <f>IF(B1312="","",VLOOKUP(G1312,'TONG HOP'!$C$8:$F$799,4,0))</f>
        <v/>
      </c>
      <c r="J1312" s="63" t="str">
        <f t="shared" si="242"/>
        <v/>
      </c>
      <c r="K1312" s="63" t="str">
        <f t="shared" si="243"/>
        <v/>
      </c>
      <c r="L1312" s="63">
        <f t="shared" si="237"/>
        <v>0</v>
      </c>
      <c r="M1312" s="392" t="str">
        <f>IF(Y1312="","",VLOOKUP(G1312,'Danh mục CODE'!$D$2:$I$1880,4,0))</f>
        <v/>
      </c>
      <c r="N1312" s="484"/>
      <c r="O1312" s="392" t="str">
        <f t="shared" si="238"/>
        <v/>
      </c>
      <c r="P1312" s="392" t="str">
        <f>IF(Y1312="","",VLOOKUP(G1312,'Danh mục CODE'!$D$2:$I$1880,5,0))</f>
        <v/>
      </c>
      <c r="Q1312" s="392"/>
      <c r="R1312" s="392" t="str">
        <f t="shared" si="239"/>
        <v/>
      </c>
      <c r="S1312" s="394" t="e">
        <f t="shared" si="240"/>
        <v>#VALUE!</v>
      </c>
      <c r="T1312" s="394" t="str">
        <f t="shared" si="244"/>
        <v/>
      </c>
      <c r="U1312" s="394" t="str">
        <f t="shared" si="245"/>
        <v/>
      </c>
      <c r="V1312" s="424" t="str">
        <f t="shared" si="241"/>
        <v/>
      </c>
      <c r="W1312" s="21"/>
      <c r="X1312" s="515"/>
      <c r="Y1312" s="515"/>
      <c r="Z1312" s="513"/>
      <c r="AA1312" s="514"/>
    </row>
    <row r="1313" spans="1:27">
      <c r="A1313" s="50">
        <f t="shared" si="246"/>
        <v>1308</v>
      </c>
      <c r="B1313" s="580"/>
      <c r="C1313" s="23" t="s">
        <v>742</v>
      </c>
      <c r="D1313" s="489"/>
      <c r="E1313" s="318" t="str">
        <f>IF(G1313="","",VLOOKUP(G1313,'Danh mục CODE'!$D$2:$J$20064,7,0))</f>
        <v/>
      </c>
      <c r="F1313" s="28" t="str">
        <f>IF(E1313="","",VLOOKUP(E1313,'TONG HOP'!$E$8:$W$1883,19,0))</f>
        <v/>
      </c>
      <c r="G1313" s="315"/>
      <c r="H1313" s="226" t="str">
        <f>IF(E1313="","",VLOOKUP(G1313,'TONG HOP'!$C$8:$E$799,2,0))</f>
        <v/>
      </c>
      <c r="I1313" s="226" t="str">
        <f>IF(B1313="","",VLOOKUP(G1313,'TONG HOP'!$C$8:$F$799,4,0))</f>
        <v/>
      </c>
      <c r="J1313" s="63" t="str">
        <f t="shared" si="242"/>
        <v/>
      </c>
      <c r="K1313" s="63" t="str">
        <f t="shared" si="243"/>
        <v/>
      </c>
      <c r="L1313" s="63">
        <f t="shared" si="237"/>
        <v>0</v>
      </c>
      <c r="M1313" s="392" t="str">
        <f>IF(Y1313="","",VLOOKUP(G1313,'Danh mục CODE'!$D$2:$I$1880,4,0))</f>
        <v/>
      </c>
      <c r="N1313" s="484"/>
      <c r="O1313" s="392" t="str">
        <f t="shared" si="238"/>
        <v/>
      </c>
      <c r="P1313" s="392" t="str">
        <f>IF(Y1313="","",VLOOKUP(G1313,'Danh mục CODE'!$D$2:$I$1880,5,0))</f>
        <v/>
      </c>
      <c r="Q1313" s="392"/>
      <c r="R1313" s="392" t="str">
        <f t="shared" si="239"/>
        <v/>
      </c>
      <c r="S1313" s="394" t="e">
        <f t="shared" si="240"/>
        <v>#VALUE!</v>
      </c>
      <c r="T1313" s="394" t="str">
        <f t="shared" si="244"/>
        <v/>
      </c>
      <c r="U1313" s="394" t="str">
        <f t="shared" si="245"/>
        <v/>
      </c>
      <c r="V1313" s="424" t="str">
        <f t="shared" si="241"/>
        <v/>
      </c>
      <c r="W1313" s="21"/>
      <c r="X1313" s="515"/>
      <c r="Y1313" s="515"/>
      <c r="Z1313" s="513"/>
      <c r="AA1313" s="514"/>
    </row>
    <row r="1314" spans="1:27">
      <c r="A1314" s="50">
        <f t="shared" si="246"/>
        <v>1309</v>
      </c>
      <c r="B1314" s="580"/>
      <c r="C1314" s="23" t="s">
        <v>742</v>
      </c>
      <c r="D1314" s="489"/>
      <c r="E1314" s="318" t="str">
        <f>IF(G1314="","",VLOOKUP(G1314,'Danh mục CODE'!$D$2:$J$20064,7,0))</f>
        <v/>
      </c>
      <c r="F1314" s="28" t="str">
        <f>IF(E1314="","",VLOOKUP(E1314,'TONG HOP'!$E$8:$W$1883,19,0))</f>
        <v/>
      </c>
      <c r="G1314" s="315"/>
      <c r="H1314" s="226" t="str">
        <f>IF(E1314="","",VLOOKUP(G1314,'TONG HOP'!$C$8:$E$799,2,0))</f>
        <v/>
      </c>
      <c r="I1314" s="226" t="str">
        <f>IF(B1314="","",VLOOKUP(G1314,'TONG HOP'!$C$8:$F$799,4,0))</f>
        <v/>
      </c>
      <c r="J1314" s="63" t="str">
        <f t="shared" si="242"/>
        <v/>
      </c>
      <c r="K1314" s="63" t="str">
        <f t="shared" si="243"/>
        <v/>
      </c>
      <c r="L1314" s="63">
        <f t="shared" si="237"/>
        <v>0</v>
      </c>
      <c r="M1314" s="392" t="str">
        <f>IF(Y1314="","",VLOOKUP(G1314,'Danh mục CODE'!$D$2:$I$1880,4,0))</f>
        <v/>
      </c>
      <c r="N1314" s="484"/>
      <c r="O1314" s="392" t="str">
        <f t="shared" si="238"/>
        <v/>
      </c>
      <c r="P1314" s="392" t="str">
        <f>IF(Y1314="","",VLOOKUP(G1314,'Danh mục CODE'!$D$2:$I$1880,5,0))</f>
        <v/>
      </c>
      <c r="Q1314" s="392"/>
      <c r="R1314" s="392" t="str">
        <f t="shared" si="239"/>
        <v/>
      </c>
      <c r="S1314" s="394" t="e">
        <f t="shared" si="240"/>
        <v>#VALUE!</v>
      </c>
      <c r="T1314" s="394" t="str">
        <f t="shared" si="244"/>
        <v/>
      </c>
      <c r="U1314" s="394" t="str">
        <f t="shared" si="245"/>
        <v/>
      </c>
      <c r="V1314" s="424" t="str">
        <f t="shared" si="241"/>
        <v/>
      </c>
      <c r="W1314" s="21"/>
      <c r="X1314" s="515"/>
      <c r="Y1314" s="515"/>
      <c r="Z1314" s="513"/>
      <c r="AA1314" s="514"/>
    </row>
    <row r="1315" spans="1:27">
      <c r="A1315" s="50">
        <f t="shared" si="246"/>
        <v>1310</v>
      </c>
      <c r="B1315" s="580"/>
      <c r="C1315" s="23" t="s">
        <v>742</v>
      </c>
      <c r="D1315" s="489"/>
      <c r="E1315" s="318" t="str">
        <f>IF(G1315="","",VLOOKUP(G1315,'Danh mục CODE'!$D$2:$J$20064,7,0))</f>
        <v/>
      </c>
      <c r="F1315" s="28" t="str">
        <f>IF(E1315="","",VLOOKUP(E1315,'TONG HOP'!$E$8:$W$1883,19,0))</f>
        <v/>
      </c>
      <c r="G1315" s="315"/>
      <c r="H1315" s="226" t="str">
        <f>IF(E1315="","",VLOOKUP(G1315,'TONG HOP'!$C$8:$E$799,2,0))</f>
        <v/>
      </c>
      <c r="I1315" s="226" t="str">
        <f>IF(B1315="","",VLOOKUP(G1315,'TONG HOP'!$C$8:$F$799,4,0))</f>
        <v/>
      </c>
      <c r="J1315" s="63" t="str">
        <f t="shared" si="242"/>
        <v/>
      </c>
      <c r="K1315" s="63" t="str">
        <f t="shared" si="243"/>
        <v/>
      </c>
      <c r="L1315" s="63">
        <f t="shared" si="237"/>
        <v>0</v>
      </c>
      <c r="M1315" s="392" t="str">
        <f>IF(Y1315="","",VLOOKUP(G1315,'Danh mục CODE'!$D$2:$I$1880,4,0))</f>
        <v/>
      </c>
      <c r="N1315" s="484"/>
      <c r="O1315" s="392" t="str">
        <f t="shared" si="238"/>
        <v/>
      </c>
      <c r="P1315" s="392" t="str">
        <f>IF(Y1315="","",VLOOKUP(G1315,'Danh mục CODE'!$D$2:$I$1880,5,0))</f>
        <v/>
      </c>
      <c r="Q1315" s="392"/>
      <c r="R1315" s="392" t="str">
        <f t="shared" si="239"/>
        <v/>
      </c>
      <c r="S1315" s="394" t="e">
        <f t="shared" si="240"/>
        <v>#VALUE!</v>
      </c>
      <c r="T1315" s="394" t="str">
        <f t="shared" si="244"/>
        <v/>
      </c>
      <c r="U1315" s="394" t="str">
        <f t="shared" si="245"/>
        <v/>
      </c>
      <c r="V1315" s="424" t="str">
        <f t="shared" si="241"/>
        <v/>
      </c>
      <c r="W1315" s="21"/>
      <c r="X1315" s="515"/>
      <c r="Y1315" s="515"/>
      <c r="Z1315" s="513"/>
      <c r="AA1315" s="514"/>
    </row>
    <row r="1316" spans="1:27">
      <c r="A1316" s="50">
        <f t="shared" si="246"/>
        <v>1311</v>
      </c>
      <c r="B1316" s="580"/>
      <c r="C1316" s="23" t="s">
        <v>742</v>
      </c>
      <c r="D1316" s="489"/>
      <c r="E1316" s="318" t="str">
        <f>IF(G1316="","",VLOOKUP(G1316,'Danh mục CODE'!$D$2:$J$20064,7,0))</f>
        <v/>
      </c>
      <c r="F1316" s="28" t="str">
        <f>IF(E1316="","",VLOOKUP(E1316,'TONG HOP'!$E$8:$W$1883,19,0))</f>
        <v/>
      </c>
      <c r="G1316" s="315"/>
      <c r="H1316" s="226" t="str">
        <f>IF(E1316="","",VLOOKUP(G1316,'TONG HOP'!$C$8:$E$799,2,0))</f>
        <v/>
      </c>
      <c r="I1316" s="226" t="str">
        <f>IF(B1316="","",VLOOKUP(G1316,'TONG HOP'!$C$8:$F$799,4,0))</f>
        <v/>
      </c>
      <c r="J1316" s="63" t="str">
        <f t="shared" si="242"/>
        <v/>
      </c>
      <c r="K1316" s="63" t="str">
        <f t="shared" si="243"/>
        <v/>
      </c>
      <c r="L1316" s="63">
        <f t="shared" si="237"/>
        <v>0</v>
      </c>
      <c r="M1316" s="392" t="str">
        <f>IF(Y1316="","",VLOOKUP(G1316,'Danh mục CODE'!$D$2:$I$1880,4,0))</f>
        <v/>
      </c>
      <c r="N1316" s="484"/>
      <c r="O1316" s="392" t="str">
        <f t="shared" si="238"/>
        <v/>
      </c>
      <c r="P1316" s="392" t="str">
        <f>IF(Y1316="","",VLOOKUP(G1316,'Danh mục CODE'!$D$2:$I$1880,5,0))</f>
        <v/>
      </c>
      <c r="Q1316" s="392"/>
      <c r="R1316" s="392" t="str">
        <f t="shared" si="239"/>
        <v/>
      </c>
      <c r="S1316" s="394" t="e">
        <f t="shared" si="240"/>
        <v>#VALUE!</v>
      </c>
      <c r="T1316" s="394" t="str">
        <f t="shared" si="244"/>
        <v/>
      </c>
      <c r="U1316" s="394" t="str">
        <f t="shared" si="245"/>
        <v/>
      </c>
      <c r="V1316" s="424" t="str">
        <f t="shared" si="241"/>
        <v/>
      </c>
      <c r="W1316" s="21"/>
      <c r="X1316" s="515"/>
      <c r="Y1316" s="515"/>
      <c r="Z1316" s="513"/>
      <c r="AA1316" s="514"/>
    </row>
    <row r="1317" spans="1:27">
      <c r="A1317" s="50">
        <f t="shared" si="246"/>
        <v>1312</v>
      </c>
      <c r="B1317" s="580"/>
      <c r="C1317" s="23" t="s">
        <v>742</v>
      </c>
      <c r="D1317" s="489"/>
      <c r="E1317" s="318" t="str">
        <f>IF(G1317="","",VLOOKUP(G1317,'Danh mục CODE'!$D$2:$J$20064,7,0))</f>
        <v/>
      </c>
      <c r="F1317" s="28" t="str">
        <f>IF(E1317="","",VLOOKUP(E1317,'TONG HOP'!$E$8:$W$1883,19,0))</f>
        <v/>
      </c>
      <c r="G1317" s="315"/>
      <c r="H1317" s="226" t="str">
        <f>IF(E1317="","",VLOOKUP(G1317,'TONG HOP'!$C$8:$E$799,2,0))</f>
        <v/>
      </c>
      <c r="I1317" s="226" t="str">
        <f>IF(B1317="","",VLOOKUP(G1317,'TONG HOP'!$C$8:$F$799,4,0))</f>
        <v/>
      </c>
      <c r="J1317" s="63" t="str">
        <f t="shared" si="242"/>
        <v/>
      </c>
      <c r="K1317" s="63" t="str">
        <f t="shared" si="243"/>
        <v/>
      </c>
      <c r="L1317" s="63">
        <f t="shared" si="237"/>
        <v>0</v>
      </c>
      <c r="M1317" s="392" t="str">
        <f>IF(Y1317="","",VLOOKUP(G1317,'Danh mục CODE'!$D$2:$I$1880,4,0))</f>
        <v/>
      </c>
      <c r="N1317" s="484"/>
      <c r="O1317" s="392" t="str">
        <f t="shared" si="238"/>
        <v/>
      </c>
      <c r="P1317" s="392" t="str">
        <f>IF(Y1317="","",VLOOKUP(G1317,'Danh mục CODE'!$D$2:$I$1880,5,0))</f>
        <v/>
      </c>
      <c r="Q1317" s="392"/>
      <c r="R1317" s="392" t="str">
        <f t="shared" si="239"/>
        <v/>
      </c>
      <c r="S1317" s="394" t="e">
        <f t="shared" si="240"/>
        <v>#VALUE!</v>
      </c>
      <c r="T1317" s="394" t="str">
        <f t="shared" si="244"/>
        <v/>
      </c>
      <c r="U1317" s="394" t="str">
        <f t="shared" si="245"/>
        <v/>
      </c>
      <c r="V1317" s="424" t="str">
        <f t="shared" si="241"/>
        <v/>
      </c>
      <c r="W1317" s="21"/>
      <c r="X1317" s="515"/>
      <c r="Y1317" s="515"/>
      <c r="Z1317" s="513"/>
      <c r="AA1317" s="514"/>
    </row>
    <row r="1318" spans="1:27">
      <c r="A1318" s="50">
        <f t="shared" si="246"/>
        <v>1313</v>
      </c>
      <c r="B1318" s="580"/>
      <c r="C1318" s="23" t="s">
        <v>742</v>
      </c>
      <c r="D1318" s="489"/>
      <c r="E1318" s="318" t="str">
        <f>IF(G1318="","",VLOOKUP(G1318,'Danh mục CODE'!$D$2:$J$20064,7,0))</f>
        <v/>
      </c>
      <c r="F1318" s="28" t="str">
        <f>IF(E1318="","",VLOOKUP(E1318,'TONG HOP'!$E$8:$W$1883,19,0))</f>
        <v/>
      </c>
      <c r="G1318" s="315"/>
      <c r="H1318" s="226" t="str">
        <f>IF(E1318="","",VLOOKUP(G1318,'TONG HOP'!$C$8:$E$799,2,0))</f>
        <v/>
      </c>
      <c r="I1318" s="226" t="str">
        <f>IF(B1318="","",VLOOKUP(G1318,'TONG HOP'!$C$8:$F$799,4,0))</f>
        <v/>
      </c>
      <c r="J1318" s="63" t="str">
        <f t="shared" si="242"/>
        <v/>
      </c>
      <c r="K1318" s="63" t="str">
        <f t="shared" si="243"/>
        <v/>
      </c>
      <c r="L1318" s="63">
        <f t="shared" si="237"/>
        <v>0</v>
      </c>
      <c r="M1318" s="392" t="str">
        <f>IF(Y1318="","",VLOOKUP(G1318,'Danh mục CODE'!$D$2:$I$1880,4,0))</f>
        <v/>
      </c>
      <c r="N1318" s="484"/>
      <c r="O1318" s="392" t="str">
        <f t="shared" si="238"/>
        <v/>
      </c>
      <c r="P1318" s="392" t="str">
        <f>IF(Y1318="","",VLOOKUP(G1318,'Danh mục CODE'!$D$2:$I$1880,5,0))</f>
        <v/>
      </c>
      <c r="Q1318" s="392"/>
      <c r="R1318" s="392" t="str">
        <f t="shared" si="239"/>
        <v/>
      </c>
      <c r="S1318" s="394" t="e">
        <f t="shared" si="240"/>
        <v>#VALUE!</v>
      </c>
      <c r="T1318" s="394" t="str">
        <f t="shared" si="244"/>
        <v/>
      </c>
      <c r="U1318" s="394" t="str">
        <f t="shared" si="245"/>
        <v/>
      </c>
      <c r="V1318" s="424" t="str">
        <f t="shared" si="241"/>
        <v/>
      </c>
      <c r="W1318" s="21"/>
      <c r="X1318" s="515"/>
      <c r="Y1318" s="515"/>
      <c r="Z1318" s="513"/>
      <c r="AA1318" s="514"/>
    </row>
    <row r="1319" spans="1:27">
      <c r="A1319" s="50">
        <f t="shared" si="246"/>
        <v>1314</v>
      </c>
      <c r="B1319" s="580"/>
      <c r="C1319" s="23" t="s">
        <v>742</v>
      </c>
      <c r="D1319" s="489"/>
      <c r="E1319" s="318" t="str">
        <f>IF(G1319="","",VLOOKUP(G1319,'Danh mục CODE'!$D$2:$J$20064,7,0))</f>
        <v/>
      </c>
      <c r="F1319" s="28" t="str">
        <f>IF(E1319="","",VLOOKUP(E1319,'TONG HOP'!$E$8:$W$1883,19,0))</f>
        <v/>
      </c>
      <c r="G1319" s="315"/>
      <c r="H1319" s="226" t="str">
        <f>IF(E1319="","",VLOOKUP(G1319,'TONG HOP'!$C$8:$E$799,2,0))</f>
        <v/>
      </c>
      <c r="I1319" s="226" t="str">
        <f>IF(B1319="","",VLOOKUP(G1319,'TONG HOP'!$C$8:$F$799,4,0))</f>
        <v/>
      </c>
      <c r="J1319" s="63" t="str">
        <f t="shared" si="242"/>
        <v/>
      </c>
      <c r="K1319" s="63" t="str">
        <f t="shared" si="243"/>
        <v/>
      </c>
      <c r="L1319" s="63">
        <f t="shared" si="237"/>
        <v>0</v>
      </c>
      <c r="M1319" s="392" t="str">
        <f>IF(Y1319="","",VLOOKUP(G1319,'Danh mục CODE'!$D$2:$I$1880,4,0))</f>
        <v/>
      </c>
      <c r="N1319" s="484"/>
      <c r="O1319" s="392" t="str">
        <f t="shared" si="238"/>
        <v/>
      </c>
      <c r="P1319" s="392" t="str">
        <f>IF(Y1319="","",VLOOKUP(G1319,'Danh mục CODE'!$D$2:$I$1880,5,0))</f>
        <v/>
      </c>
      <c r="Q1319" s="392"/>
      <c r="R1319" s="392" t="str">
        <f t="shared" si="239"/>
        <v/>
      </c>
      <c r="S1319" s="394" t="e">
        <f t="shared" si="240"/>
        <v>#VALUE!</v>
      </c>
      <c r="T1319" s="394" t="str">
        <f t="shared" si="244"/>
        <v/>
      </c>
      <c r="U1319" s="394" t="str">
        <f t="shared" si="245"/>
        <v/>
      </c>
      <c r="V1319" s="424" t="str">
        <f t="shared" si="241"/>
        <v/>
      </c>
      <c r="W1319" s="21"/>
      <c r="X1319" s="515"/>
      <c r="Y1319" s="515"/>
      <c r="Z1319" s="513"/>
      <c r="AA1319" s="514"/>
    </row>
    <row r="1320" spans="1:27">
      <c r="A1320" s="50">
        <f t="shared" si="246"/>
        <v>1315</v>
      </c>
      <c r="B1320" s="580"/>
      <c r="C1320" s="23" t="s">
        <v>742</v>
      </c>
      <c r="D1320" s="489"/>
      <c r="E1320" s="318" t="str">
        <f>IF(G1320="","",VLOOKUP(G1320,'Danh mục CODE'!$D$2:$J$20064,7,0))</f>
        <v/>
      </c>
      <c r="F1320" s="28" t="str">
        <f>IF(E1320="","",VLOOKUP(E1320,'TONG HOP'!$E$8:$W$1883,19,0))</f>
        <v/>
      </c>
      <c r="G1320" s="315"/>
      <c r="H1320" s="226" t="str">
        <f>IF(E1320="","",VLOOKUP(G1320,'TONG HOP'!$C$8:$E$799,2,0))</f>
        <v/>
      </c>
      <c r="I1320" s="226" t="str">
        <f>IF(B1320="","",VLOOKUP(G1320,'TONG HOP'!$C$8:$F$799,4,0))</f>
        <v/>
      </c>
      <c r="J1320" s="63" t="str">
        <f t="shared" si="242"/>
        <v/>
      </c>
      <c r="K1320" s="63" t="str">
        <f t="shared" si="243"/>
        <v/>
      </c>
      <c r="L1320" s="63">
        <f t="shared" si="237"/>
        <v>0</v>
      </c>
      <c r="M1320" s="392" t="str">
        <f>IF(Y1320="","",VLOOKUP(G1320,'Danh mục CODE'!$D$2:$I$1880,4,0))</f>
        <v/>
      </c>
      <c r="N1320" s="484"/>
      <c r="O1320" s="392" t="str">
        <f t="shared" si="238"/>
        <v/>
      </c>
      <c r="P1320" s="392" t="str">
        <f>IF(Y1320="","",VLOOKUP(G1320,'Danh mục CODE'!$D$2:$I$1880,5,0))</f>
        <v/>
      </c>
      <c r="Q1320" s="392"/>
      <c r="R1320" s="392" t="str">
        <f t="shared" si="239"/>
        <v/>
      </c>
      <c r="S1320" s="394" t="e">
        <f t="shared" si="240"/>
        <v>#VALUE!</v>
      </c>
      <c r="T1320" s="394" t="str">
        <f t="shared" si="244"/>
        <v/>
      </c>
      <c r="U1320" s="394" t="str">
        <f t="shared" si="245"/>
        <v/>
      </c>
      <c r="V1320" s="424" t="str">
        <f t="shared" si="241"/>
        <v/>
      </c>
      <c r="W1320" s="21"/>
      <c r="X1320" s="515"/>
      <c r="Y1320" s="515"/>
      <c r="Z1320" s="513"/>
      <c r="AA1320" s="514"/>
    </row>
    <row r="1321" spans="1:27">
      <c r="A1321" s="50">
        <f t="shared" si="246"/>
        <v>1316</v>
      </c>
      <c r="B1321" s="580"/>
      <c r="C1321" s="23" t="s">
        <v>742</v>
      </c>
      <c r="D1321" s="489"/>
      <c r="E1321" s="318" t="str">
        <f>IF(G1321="","",VLOOKUP(G1321,'Danh mục CODE'!$D$2:$J$20064,7,0))</f>
        <v/>
      </c>
      <c r="F1321" s="28" t="str">
        <f>IF(E1321="","",VLOOKUP(E1321,'TONG HOP'!$E$8:$W$1883,19,0))</f>
        <v/>
      </c>
      <c r="G1321" s="315"/>
      <c r="H1321" s="226" t="str">
        <f>IF(E1321="","",VLOOKUP(G1321,'TONG HOP'!$C$8:$E$799,2,0))</f>
        <v/>
      </c>
      <c r="I1321" s="226" t="str">
        <f>IF(B1321="","",VLOOKUP(G1321,'TONG HOP'!$C$8:$F$799,4,0))</f>
        <v/>
      </c>
      <c r="J1321" s="63" t="str">
        <f t="shared" si="242"/>
        <v/>
      </c>
      <c r="K1321" s="63" t="str">
        <f t="shared" si="243"/>
        <v/>
      </c>
      <c r="L1321" s="63">
        <f t="shared" si="237"/>
        <v>0</v>
      </c>
      <c r="M1321" s="392" t="str">
        <f>IF(Y1321="","",VLOOKUP(G1321,'Danh mục CODE'!$D$2:$I$1880,4,0))</f>
        <v/>
      </c>
      <c r="N1321" s="484"/>
      <c r="O1321" s="392" t="str">
        <f t="shared" si="238"/>
        <v/>
      </c>
      <c r="P1321" s="392" t="str">
        <f>IF(Y1321="","",VLOOKUP(G1321,'Danh mục CODE'!$D$2:$I$1880,5,0))</f>
        <v/>
      </c>
      <c r="Q1321" s="392"/>
      <c r="R1321" s="392" t="str">
        <f t="shared" si="239"/>
        <v/>
      </c>
      <c r="S1321" s="394" t="e">
        <f t="shared" si="240"/>
        <v>#VALUE!</v>
      </c>
      <c r="T1321" s="394" t="str">
        <f t="shared" si="244"/>
        <v/>
      </c>
      <c r="U1321" s="394" t="str">
        <f t="shared" si="245"/>
        <v/>
      </c>
      <c r="V1321" s="424" t="str">
        <f t="shared" si="241"/>
        <v/>
      </c>
      <c r="W1321" s="21"/>
      <c r="X1321" s="515"/>
      <c r="Y1321" s="515"/>
      <c r="Z1321" s="513"/>
      <c r="AA1321" s="514"/>
    </row>
    <row r="1322" spans="1:27">
      <c r="A1322" s="50">
        <f t="shared" si="246"/>
        <v>1317</v>
      </c>
      <c r="B1322" s="580"/>
      <c r="C1322" s="23" t="s">
        <v>742</v>
      </c>
      <c r="D1322" s="489"/>
      <c r="E1322" s="318" t="str">
        <f>IF(G1322="","",VLOOKUP(G1322,'Danh mục CODE'!$D$2:$J$20064,7,0))</f>
        <v/>
      </c>
      <c r="F1322" s="28" t="str">
        <f>IF(E1322="","",VLOOKUP(E1322,'TONG HOP'!$E$8:$W$1883,19,0))</f>
        <v/>
      </c>
      <c r="G1322" s="315"/>
      <c r="H1322" s="226" t="str">
        <f>IF(E1322="","",VLOOKUP(G1322,'TONG HOP'!$C$8:$E$799,2,0))</f>
        <v/>
      </c>
      <c r="I1322" s="226" t="str">
        <f>IF(B1322="","",VLOOKUP(G1322,'TONG HOP'!$C$8:$F$799,4,0))</f>
        <v/>
      </c>
      <c r="J1322" s="63" t="str">
        <f t="shared" si="242"/>
        <v/>
      </c>
      <c r="K1322" s="63" t="str">
        <f t="shared" si="243"/>
        <v/>
      </c>
      <c r="L1322" s="63">
        <f t="shared" si="237"/>
        <v>0</v>
      </c>
      <c r="M1322" s="392" t="str">
        <f>IF(Y1322="","",VLOOKUP(G1322,'Danh mục CODE'!$D$2:$I$1880,4,0))</f>
        <v/>
      </c>
      <c r="N1322" s="484"/>
      <c r="O1322" s="392" t="str">
        <f t="shared" si="238"/>
        <v/>
      </c>
      <c r="P1322" s="392" t="str">
        <f>IF(Y1322="","",VLOOKUP(G1322,'Danh mục CODE'!$D$2:$I$1880,5,0))</f>
        <v/>
      </c>
      <c r="Q1322" s="392"/>
      <c r="R1322" s="392" t="str">
        <f t="shared" si="239"/>
        <v/>
      </c>
      <c r="S1322" s="394" t="e">
        <f t="shared" si="240"/>
        <v>#VALUE!</v>
      </c>
      <c r="T1322" s="394" t="str">
        <f t="shared" si="244"/>
        <v/>
      </c>
      <c r="U1322" s="394" t="str">
        <f t="shared" si="245"/>
        <v/>
      </c>
      <c r="V1322" s="424" t="str">
        <f t="shared" si="241"/>
        <v/>
      </c>
      <c r="W1322" s="21"/>
      <c r="X1322" s="515"/>
      <c r="Y1322" s="515"/>
      <c r="Z1322" s="513"/>
      <c r="AA1322" s="514"/>
    </row>
    <row r="1323" spans="1:27">
      <c r="A1323" s="50">
        <f t="shared" si="246"/>
        <v>1318</v>
      </c>
      <c r="B1323" s="580"/>
      <c r="C1323" s="23" t="s">
        <v>742</v>
      </c>
      <c r="D1323" s="489"/>
      <c r="E1323" s="318" t="str">
        <f>IF(G1323="","",VLOOKUP(G1323,'Danh mục CODE'!$D$2:$J$20064,7,0))</f>
        <v/>
      </c>
      <c r="F1323" s="28" t="str">
        <f>IF(E1323="","",VLOOKUP(E1323,'TONG HOP'!$E$8:$W$1883,19,0))</f>
        <v/>
      </c>
      <c r="G1323" s="315"/>
      <c r="H1323" s="226" t="str">
        <f>IF(E1323="","",VLOOKUP(G1323,'TONG HOP'!$C$8:$E$799,2,0))</f>
        <v/>
      </c>
      <c r="I1323" s="226" t="str">
        <f>IF(B1323="","",VLOOKUP(G1323,'TONG HOP'!$C$8:$F$799,4,0))</f>
        <v/>
      </c>
      <c r="J1323" s="63" t="str">
        <f t="shared" si="242"/>
        <v/>
      </c>
      <c r="K1323" s="63" t="str">
        <f t="shared" si="243"/>
        <v/>
      </c>
      <c r="L1323" s="63">
        <f t="shared" si="237"/>
        <v>0</v>
      </c>
      <c r="M1323" s="392" t="str">
        <f>IF(Y1323="","",VLOOKUP(G1323,'Danh mục CODE'!$D$2:$I$1880,4,0))</f>
        <v/>
      </c>
      <c r="N1323" s="484"/>
      <c r="O1323" s="392" t="str">
        <f t="shared" si="238"/>
        <v/>
      </c>
      <c r="P1323" s="392" t="str">
        <f>IF(Y1323="","",VLOOKUP(G1323,'Danh mục CODE'!$D$2:$I$1880,5,0))</f>
        <v/>
      </c>
      <c r="Q1323" s="392"/>
      <c r="R1323" s="392" t="str">
        <f t="shared" si="239"/>
        <v/>
      </c>
      <c r="S1323" s="394" t="e">
        <f t="shared" si="240"/>
        <v>#VALUE!</v>
      </c>
      <c r="T1323" s="394" t="str">
        <f t="shared" si="244"/>
        <v/>
      </c>
      <c r="U1323" s="394" t="str">
        <f t="shared" si="245"/>
        <v/>
      </c>
      <c r="V1323" s="424" t="str">
        <f t="shared" si="241"/>
        <v/>
      </c>
      <c r="W1323" s="21"/>
      <c r="X1323" s="515"/>
      <c r="Y1323" s="515"/>
      <c r="Z1323" s="513"/>
      <c r="AA1323" s="514"/>
    </row>
    <row r="1324" spans="1:27">
      <c r="A1324" s="50">
        <f t="shared" si="246"/>
        <v>1319</v>
      </c>
      <c r="B1324" s="580"/>
      <c r="C1324" s="23" t="s">
        <v>742</v>
      </c>
      <c r="D1324" s="489"/>
      <c r="E1324" s="318" t="str">
        <f>IF(G1324="","",VLOOKUP(G1324,'Danh mục CODE'!$D$2:$J$20064,7,0))</f>
        <v/>
      </c>
      <c r="F1324" s="28" t="str">
        <f>IF(E1324="","",VLOOKUP(E1324,'TONG HOP'!$E$8:$W$1883,19,0))</f>
        <v/>
      </c>
      <c r="G1324" s="315"/>
      <c r="H1324" s="226" t="str">
        <f>IF(E1324="","",VLOOKUP(G1324,'TONG HOP'!$C$8:$E$799,2,0))</f>
        <v/>
      </c>
      <c r="I1324" s="226" t="str">
        <f>IF(B1324="","",VLOOKUP(G1324,'TONG HOP'!$C$8:$F$799,4,0))</f>
        <v/>
      </c>
      <c r="J1324" s="63" t="str">
        <f t="shared" si="242"/>
        <v/>
      </c>
      <c r="K1324" s="63" t="str">
        <f t="shared" si="243"/>
        <v/>
      </c>
      <c r="L1324" s="63">
        <f t="shared" si="237"/>
        <v>0</v>
      </c>
      <c r="M1324" s="392" t="str">
        <f>IF(Y1324="","",VLOOKUP(G1324,'Danh mục CODE'!$D$2:$I$1880,4,0))</f>
        <v/>
      </c>
      <c r="N1324" s="484"/>
      <c r="O1324" s="392" t="str">
        <f t="shared" si="238"/>
        <v/>
      </c>
      <c r="P1324" s="392" t="str">
        <f>IF(Y1324="","",VLOOKUP(G1324,'Danh mục CODE'!$D$2:$I$1880,5,0))</f>
        <v/>
      </c>
      <c r="Q1324" s="392"/>
      <c r="R1324" s="392" t="str">
        <f t="shared" si="239"/>
        <v/>
      </c>
      <c r="S1324" s="394" t="e">
        <f t="shared" si="240"/>
        <v>#VALUE!</v>
      </c>
      <c r="T1324" s="394" t="str">
        <f t="shared" si="244"/>
        <v/>
      </c>
      <c r="U1324" s="394" t="str">
        <f t="shared" si="245"/>
        <v/>
      </c>
      <c r="V1324" s="424" t="str">
        <f t="shared" si="241"/>
        <v/>
      </c>
      <c r="W1324" s="21"/>
      <c r="X1324" s="515"/>
      <c r="Y1324" s="515"/>
      <c r="Z1324" s="513"/>
      <c r="AA1324" s="514"/>
    </row>
    <row r="1325" spans="1:27">
      <c r="A1325" s="50">
        <f t="shared" si="246"/>
        <v>1320</v>
      </c>
      <c r="B1325" s="580"/>
      <c r="C1325" s="23" t="s">
        <v>742</v>
      </c>
      <c r="D1325" s="489"/>
      <c r="E1325" s="318" t="str">
        <f>IF(G1325="","",VLOOKUP(G1325,'Danh mục CODE'!$D$2:$J$20064,7,0))</f>
        <v/>
      </c>
      <c r="F1325" s="28" t="str">
        <f>IF(E1325="","",VLOOKUP(E1325,'TONG HOP'!$E$8:$W$1883,19,0))</f>
        <v/>
      </c>
      <c r="G1325" s="315"/>
      <c r="H1325" s="226" t="str">
        <f>IF(E1325="","",VLOOKUP(G1325,'TONG HOP'!$C$8:$E$799,2,0))</f>
        <v/>
      </c>
      <c r="I1325" s="226" t="str">
        <f>IF(B1325="","",VLOOKUP(G1325,'TONG HOP'!$C$8:$F$799,4,0))</f>
        <v/>
      </c>
      <c r="J1325" s="63" t="str">
        <f t="shared" si="242"/>
        <v/>
      </c>
      <c r="K1325" s="63" t="str">
        <f t="shared" si="243"/>
        <v/>
      </c>
      <c r="L1325" s="63">
        <f t="shared" si="237"/>
        <v>0</v>
      </c>
      <c r="M1325" s="392" t="str">
        <f>IF(Y1325="","",VLOOKUP(G1325,'Danh mục CODE'!$D$2:$I$1880,4,0))</f>
        <v/>
      </c>
      <c r="N1325" s="484"/>
      <c r="O1325" s="392" t="str">
        <f t="shared" si="238"/>
        <v/>
      </c>
      <c r="P1325" s="392" t="str">
        <f>IF(Y1325="","",VLOOKUP(G1325,'Danh mục CODE'!$D$2:$I$1880,5,0))</f>
        <v/>
      </c>
      <c r="Q1325" s="392"/>
      <c r="R1325" s="392" t="str">
        <f t="shared" si="239"/>
        <v/>
      </c>
      <c r="S1325" s="394" t="e">
        <f t="shared" si="240"/>
        <v>#VALUE!</v>
      </c>
      <c r="T1325" s="394" t="str">
        <f t="shared" si="244"/>
        <v/>
      </c>
      <c r="U1325" s="394" t="str">
        <f t="shared" si="245"/>
        <v/>
      </c>
      <c r="V1325" s="424" t="str">
        <f t="shared" si="241"/>
        <v/>
      </c>
      <c r="W1325" s="21"/>
      <c r="X1325" s="515"/>
      <c r="Y1325" s="515"/>
      <c r="Z1325" s="513"/>
      <c r="AA1325" s="514"/>
    </row>
    <row r="1326" spans="1:27">
      <c r="A1326" s="50">
        <f t="shared" si="246"/>
        <v>1321</v>
      </c>
      <c r="B1326" s="580"/>
      <c r="C1326" s="23" t="s">
        <v>742</v>
      </c>
      <c r="D1326" s="489"/>
      <c r="E1326" s="318" t="str">
        <f>IF(G1326="","",VLOOKUP(G1326,'Danh mục CODE'!$D$2:$J$20064,7,0))</f>
        <v/>
      </c>
      <c r="F1326" s="28" t="str">
        <f>IF(E1326="","",VLOOKUP(E1326,'TONG HOP'!$E$8:$W$1883,19,0))</f>
        <v/>
      </c>
      <c r="G1326" s="315"/>
      <c r="H1326" s="226" t="str">
        <f>IF(E1326="","",VLOOKUP(G1326,'TONG HOP'!$C$8:$E$799,2,0))</f>
        <v/>
      </c>
      <c r="I1326" s="226" t="str">
        <f>IF(B1326="","",VLOOKUP(G1326,'TONG HOP'!$C$8:$F$799,4,0))</f>
        <v/>
      </c>
      <c r="J1326" s="63" t="str">
        <f t="shared" si="242"/>
        <v/>
      </c>
      <c r="K1326" s="63" t="str">
        <f t="shared" si="243"/>
        <v/>
      </c>
      <c r="L1326" s="63">
        <f t="shared" si="237"/>
        <v>0</v>
      </c>
      <c r="M1326" s="392" t="str">
        <f>IF(Y1326="","",VLOOKUP(G1326,'Danh mục CODE'!$D$2:$I$1880,4,0))</f>
        <v/>
      </c>
      <c r="N1326" s="484"/>
      <c r="O1326" s="392" t="str">
        <f t="shared" si="238"/>
        <v/>
      </c>
      <c r="P1326" s="392" t="str">
        <f>IF(Y1326="","",VLOOKUP(G1326,'Danh mục CODE'!$D$2:$I$1880,5,0))</f>
        <v/>
      </c>
      <c r="Q1326" s="392"/>
      <c r="R1326" s="392" t="str">
        <f t="shared" si="239"/>
        <v/>
      </c>
      <c r="S1326" s="394" t="e">
        <f t="shared" si="240"/>
        <v>#VALUE!</v>
      </c>
      <c r="T1326" s="394" t="str">
        <f t="shared" si="244"/>
        <v/>
      </c>
      <c r="U1326" s="394" t="str">
        <f t="shared" si="245"/>
        <v/>
      </c>
      <c r="V1326" s="424" t="str">
        <f t="shared" si="241"/>
        <v/>
      </c>
      <c r="W1326" s="21"/>
      <c r="X1326" s="515"/>
      <c r="Y1326" s="515"/>
      <c r="Z1326" s="513"/>
      <c r="AA1326" s="514"/>
    </row>
    <row r="1327" spans="1:27">
      <c r="A1327" s="50">
        <f t="shared" si="246"/>
        <v>1322</v>
      </c>
      <c r="B1327" s="580"/>
      <c r="C1327" s="23" t="s">
        <v>742</v>
      </c>
      <c r="D1327" s="489"/>
      <c r="E1327" s="318" t="str">
        <f>IF(G1327="","",VLOOKUP(G1327,'Danh mục CODE'!$D$2:$J$20064,7,0))</f>
        <v/>
      </c>
      <c r="F1327" s="28" t="str">
        <f>IF(E1327="","",VLOOKUP(E1327,'TONG HOP'!$E$8:$W$1883,19,0))</f>
        <v/>
      </c>
      <c r="G1327" s="315"/>
      <c r="H1327" s="226" t="str">
        <f>IF(E1327="","",VLOOKUP(G1327,'TONG HOP'!$C$8:$E$799,2,0))</f>
        <v/>
      </c>
      <c r="I1327" s="226" t="str">
        <f>IF(B1327="","",VLOOKUP(G1327,'TONG HOP'!$C$8:$F$799,4,0))</f>
        <v/>
      </c>
      <c r="J1327" s="63" t="str">
        <f t="shared" si="242"/>
        <v/>
      </c>
      <c r="K1327" s="63" t="str">
        <f t="shared" si="243"/>
        <v/>
      </c>
      <c r="L1327" s="63">
        <f t="shared" si="237"/>
        <v>0</v>
      </c>
      <c r="M1327" s="392" t="str">
        <f>IF(Y1327="","",VLOOKUP(G1327,'Danh mục CODE'!$D$2:$I$1880,4,0))</f>
        <v/>
      </c>
      <c r="N1327" s="484"/>
      <c r="O1327" s="392" t="str">
        <f t="shared" si="238"/>
        <v/>
      </c>
      <c r="P1327" s="392" t="str">
        <f>IF(Y1327="","",VLOOKUP(G1327,'Danh mục CODE'!$D$2:$I$1880,5,0))</f>
        <v/>
      </c>
      <c r="Q1327" s="392"/>
      <c r="R1327" s="392" t="str">
        <f t="shared" si="239"/>
        <v/>
      </c>
      <c r="S1327" s="394" t="e">
        <f t="shared" si="240"/>
        <v>#VALUE!</v>
      </c>
      <c r="T1327" s="394" t="str">
        <f t="shared" si="244"/>
        <v/>
      </c>
      <c r="U1327" s="394" t="str">
        <f t="shared" si="245"/>
        <v/>
      </c>
      <c r="V1327" s="424" t="str">
        <f t="shared" si="241"/>
        <v/>
      </c>
      <c r="W1327" s="21"/>
      <c r="X1327" s="515"/>
      <c r="Y1327" s="515"/>
      <c r="Z1327" s="513"/>
      <c r="AA1327" s="514"/>
    </row>
    <row r="1328" spans="1:27">
      <c r="A1328" s="50">
        <f t="shared" si="246"/>
        <v>1323</v>
      </c>
      <c r="B1328" s="580"/>
      <c r="C1328" s="23" t="s">
        <v>742</v>
      </c>
      <c r="D1328" s="489"/>
      <c r="E1328" s="318" t="str">
        <f>IF(G1328="","",VLOOKUP(G1328,'Danh mục CODE'!$D$2:$J$20064,7,0))</f>
        <v/>
      </c>
      <c r="F1328" s="28" t="str">
        <f>IF(E1328="","",VLOOKUP(E1328,'TONG HOP'!$E$8:$W$1883,19,0))</f>
        <v/>
      </c>
      <c r="G1328" s="315"/>
      <c r="H1328" s="226" t="str">
        <f>IF(E1328="","",VLOOKUP(G1328,'TONG HOP'!$C$8:$E$799,2,0))</f>
        <v/>
      </c>
      <c r="I1328" s="226" t="str">
        <f>IF(B1328="","",VLOOKUP(G1328,'TONG HOP'!$C$8:$F$799,4,0))</f>
        <v/>
      </c>
      <c r="J1328" s="63" t="str">
        <f t="shared" si="242"/>
        <v/>
      </c>
      <c r="K1328" s="63" t="str">
        <f t="shared" si="243"/>
        <v/>
      </c>
      <c r="L1328" s="63">
        <f t="shared" si="237"/>
        <v>0</v>
      </c>
      <c r="M1328" s="392" t="str">
        <f>IF(Y1328="","",VLOOKUP(G1328,'Danh mục CODE'!$D$2:$I$1880,4,0))</f>
        <v/>
      </c>
      <c r="N1328" s="484"/>
      <c r="O1328" s="392" t="str">
        <f t="shared" si="238"/>
        <v/>
      </c>
      <c r="P1328" s="392" t="str">
        <f>IF(Y1328="","",VLOOKUP(G1328,'Danh mục CODE'!$D$2:$I$1880,5,0))</f>
        <v/>
      </c>
      <c r="Q1328" s="392"/>
      <c r="R1328" s="392" t="str">
        <f t="shared" si="239"/>
        <v/>
      </c>
      <c r="S1328" s="394" t="e">
        <f t="shared" si="240"/>
        <v>#VALUE!</v>
      </c>
      <c r="T1328" s="394" t="str">
        <f t="shared" si="244"/>
        <v/>
      </c>
      <c r="U1328" s="394" t="str">
        <f t="shared" si="245"/>
        <v/>
      </c>
      <c r="V1328" s="424" t="str">
        <f t="shared" si="241"/>
        <v/>
      </c>
      <c r="W1328" s="21"/>
      <c r="X1328" s="515"/>
      <c r="Y1328" s="515"/>
      <c r="Z1328" s="513"/>
      <c r="AA1328" s="514"/>
    </row>
    <row r="1329" spans="1:27">
      <c r="A1329" s="50">
        <f t="shared" si="246"/>
        <v>1324</v>
      </c>
      <c r="B1329" s="580"/>
      <c r="C1329" s="23" t="s">
        <v>742</v>
      </c>
      <c r="D1329" s="489"/>
      <c r="E1329" s="318" t="str">
        <f>IF(G1329="","",VLOOKUP(G1329,'Danh mục CODE'!$D$2:$J$20064,7,0))</f>
        <v/>
      </c>
      <c r="F1329" s="28" t="str">
        <f>IF(E1329="","",VLOOKUP(E1329,'TONG HOP'!$E$8:$W$1883,19,0))</f>
        <v/>
      </c>
      <c r="G1329" s="315"/>
      <c r="H1329" s="226" t="str">
        <f>IF(E1329="","",VLOOKUP(G1329,'TONG HOP'!$C$8:$E$799,2,0))</f>
        <v/>
      </c>
      <c r="I1329" s="226" t="str">
        <f>IF(B1329="","",VLOOKUP(G1329,'TONG HOP'!$C$8:$F$799,4,0))</f>
        <v/>
      </c>
      <c r="J1329" s="63" t="str">
        <f t="shared" si="242"/>
        <v/>
      </c>
      <c r="K1329" s="63" t="str">
        <f t="shared" si="243"/>
        <v/>
      </c>
      <c r="L1329" s="63">
        <f t="shared" ref="L1329:L1392" si="247">X1329-Y1329</f>
        <v>0</v>
      </c>
      <c r="M1329" s="392" t="str">
        <f>IF(Y1329="","",VLOOKUP(G1329,'Danh mục CODE'!$D$2:$I$1880,4,0))</f>
        <v/>
      </c>
      <c r="N1329" s="484"/>
      <c r="O1329" s="392" t="str">
        <f t="shared" ref="O1329:O1392" si="248">IF(X1329="","",IF(M1329-N1329&lt;0,-(M1329-N1329),0))</f>
        <v/>
      </c>
      <c r="P1329" s="392" t="str">
        <f>IF(Y1329="","",VLOOKUP(G1329,'Danh mục CODE'!$D$2:$I$1880,5,0))</f>
        <v/>
      </c>
      <c r="Q1329" s="392"/>
      <c r="R1329" s="392" t="str">
        <f t="shared" ref="R1329:R1392" si="249">IF(X1329="","",IF(P1329-Q1329&lt;0,-(P1329-Q1329),0))</f>
        <v/>
      </c>
      <c r="S1329" s="394" t="e">
        <f t="shared" ref="S1329:S1392" si="250">IF(T1329=0,"",J1329-T1329-U1329)</f>
        <v>#VALUE!</v>
      </c>
      <c r="T1329" s="394" t="str">
        <f t="shared" si="244"/>
        <v/>
      </c>
      <c r="U1329" s="394" t="str">
        <f t="shared" si="245"/>
        <v/>
      </c>
      <c r="V1329" s="424" t="str">
        <f t="shared" ref="V1329:V1392" si="251">IF(X1329="","",J1329-S1329-T1329-U1329)</f>
        <v/>
      </c>
      <c r="W1329" s="21"/>
      <c r="X1329" s="515"/>
      <c r="Y1329" s="515"/>
      <c r="Z1329" s="513"/>
      <c r="AA1329" s="514"/>
    </row>
    <row r="1330" spans="1:27">
      <c r="A1330" s="50">
        <f t="shared" si="246"/>
        <v>1325</v>
      </c>
      <c r="B1330" s="580"/>
      <c r="C1330" s="23" t="s">
        <v>742</v>
      </c>
      <c r="D1330" s="489"/>
      <c r="E1330" s="318" t="str">
        <f>IF(G1330="","",VLOOKUP(G1330,'Danh mục CODE'!$D$2:$J$20064,7,0))</f>
        <v/>
      </c>
      <c r="F1330" s="28" t="str">
        <f>IF(E1330="","",VLOOKUP(E1330,'TONG HOP'!$E$8:$W$1883,19,0))</f>
        <v/>
      </c>
      <c r="G1330" s="315"/>
      <c r="H1330" s="226" t="str">
        <f>IF(E1330="","",VLOOKUP(G1330,'TONG HOP'!$C$8:$E$799,2,0))</f>
        <v/>
      </c>
      <c r="I1330" s="226" t="str">
        <f>IF(B1330="","",VLOOKUP(G1330,'TONG HOP'!$C$8:$F$799,4,0))</f>
        <v/>
      </c>
      <c r="J1330" s="63" t="str">
        <f t="shared" si="242"/>
        <v/>
      </c>
      <c r="K1330" s="63" t="str">
        <f t="shared" si="243"/>
        <v/>
      </c>
      <c r="L1330" s="63">
        <f t="shared" si="247"/>
        <v>0</v>
      </c>
      <c r="M1330" s="392" t="str">
        <f>IF(Y1330="","",VLOOKUP(G1330,'Danh mục CODE'!$D$2:$I$1880,4,0))</f>
        <v/>
      </c>
      <c r="N1330" s="484"/>
      <c r="O1330" s="392" t="str">
        <f t="shared" si="248"/>
        <v/>
      </c>
      <c r="P1330" s="392" t="str">
        <f>IF(Y1330="","",VLOOKUP(G1330,'Danh mục CODE'!$D$2:$I$1880,5,0))</f>
        <v/>
      </c>
      <c r="Q1330" s="392"/>
      <c r="R1330" s="392" t="str">
        <f t="shared" si="249"/>
        <v/>
      </c>
      <c r="S1330" s="394" t="e">
        <f t="shared" si="250"/>
        <v>#VALUE!</v>
      </c>
      <c r="T1330" s="394" t="str">
        <f t="shared" si="244"/>
        <v/>
      </c>
      <c r="U1330" s="394" t="str">
        <f t="shared" si="245"/>
        <v/>
      </c>
      <c r="V1330" s="424" t="str">
        <f t="shared" si="251"/>
        <v/>
      </c>
      <c r="W1330" s="21"/>
      <c r="X1330" s="515"/>
      <c r="Y1330" s="515"/>
      <c r="Z1330" s="513"/>
      <c r="AA1330" s="514"/>
    </row>
    <row r="1331" spans="1:27">
      <c r="A1331" s="50">
        <f t="shared" si="246"/>
        <v>1326</v>
      </c>
      <c r="B1331" s="580"/>
      <c r="C1331" s="23" t="s">
        <v>742</v>
      </c>
      <c r="D1331" s="489"/>
      <c r="E1331" s="318" t="str">
        <f>IF(G1331="","",VLOOKUP(G1331,'Danh mục CODE'!$D$2:$J$20064,7,0))</f>
        <v/>
      </c>
      <c r="F1331" s="28" t="str">
        <f>IF(E1331="","",VLOOKUP(E1331,'TONG HOP'!$E$8:$W$1883,19,0))</f>
        <v/>
      </c>
      <c r="G1331" s="315"/>
      <c r="H1331" s="226" t="str">
        <f>IF(E1331="","",VLOOKUP(G1331,'TONG HOP'!$C$8:$E$799,2,0))</f>
        <v/>
      </c>
      <c r="I1331" s="226" t="str">
        <f>IF(B1331="","",VLOOKUP(G1331,'TONG HOP'!$C$8:$F$799,4,0))</f>
        <v/>
      </c>
      <c r="J1331" s="63" t="str">
        <f t="shared" si="242"/>
        <v/>
      </c>
      <c r="K1331" s="63" t="str">
        <f t="shared" si="243"/>
        <v/>
      </c>
      <c r="L1331" s="63">
        <f t="shared" si="247"/>
        <v>0</v>
      </c>
      <c r="M1331" s="392" t="str">
        <f>IF(Y1331="","",VLOOKUP(G1331,'Danh mục CODE'!$D$2:$I$1880,4,0))</f>
        <v/>
      </c>
      <c r="N1331" s="484"/>
      <c r="O1331" s="392" t="str">
        <f t="shared" si="248"/>
        <v/>
      </c>
      <c r="P1331" s="392" t="str">
        <f>IF(Y1331="","",VLOOKUP(G1331,'Danh mục CODE'!$D$2:$I$1880,5,0))</f>
        <v/>
      </c>
      <c r="Q1331" s="392"/>
      <c r="R1331" s="392" t="str">
        <f t="shared" si="249"/>
        <v/>
      </c>
      <c r="S1331" s="394" t="e">
        <f t="shared" si="250"/>
        <v>#VALUE!</v>
      </c>
      <c r="T1331" s="394" t="str">
        <f t="shared" si="244"/>
        <v/>
      </c>
      <c r="U1331" s="394" t="str">
        <f t="shared" si="245"/>
        <v/>
      </c>
      <c r="V1331" s="424" t="str">
        <f t="shared" si="251"/>
        <v/>
      </c>
      <c r="W1331" s="21"/>
      <c r="X1331" s="515"/>
      <c r="Y1331" s="515"/>
      <c r="Z1331" s="513"/>
      <c r="AA1331" s="514"/>
    </row>
    <row r="1332" spans="1:27">
      <c r="A1332" s="50">
        <f t="shared" si="246"/>
        <v>1327</v>
      </c>
      <c r="B1332" s="580"/>
      <c r="C1332" s="23" t="s">
        <v>742</v>
      </c>
      <c r="D1332" s="489"/>
      <c r="E1332" s="318" t="str">
        <f>IF(G1332="","",VLOOKUP(G1332,'Danh mục CODE'!$D$2:$J$20064,7,0))</f>
        <v/>
      </c>
      <c r="F1332" s="28" t="str">
        <f>IF(E1332="","",VLOOKUP(E1332,'TONG HOP'!$E$8:$W$1883,19,0))</f>
        <v/>
      </c>
      <c r="G1332" s="17"/>
      <c r="H1332" s="226" t="str">
        <f>IF(E1332="","",VLOOKUP(G1332,'TONG HOP'!$C$8:$E$799,2,0))</f>
        <v/>
      </c>
      <c r="I1332" s="226" t="str">
        <f>IF(B1332="","",VLOOKUP(G1332,'TONG HOP'!$C$8:$F$799,4,0))</f>
        <v/>
      </c>
      <c r="J1332" s="63" t="str">
        <f t="shared" si="242"/>
        <v/>
      </c>
      <c r="K1332" s="63" t="str">
        <f t="shared" si="243"/>
        <v/>
      </c>
      <c r="L1332" s="63">
        <f t="shared" si="247"/>
        <v>0</v>
      </c>
      <c r="M1332" s="392" t="str">
        <f>IF(Y1332="","",VLOOKUP(G1332,'Danh mục CODE'!$D$2:$I$1880,4,0))</f>
        <v/>
      </c>
      <c r="N1332" s="484"/>
      <c r="O1332" s="392" t="str">
        <f t="shared" si="248"/>
        <v/>
      </c>
      <c r="P1332" s="392" t="str">
        <f>IF(Y1332="","",VLOOKUP(G1332,'Danh mục CODE'!$D$2:$I$1880,5,0))</f>
        <v/>
      </c>
      <c r="Q1332" s="392"/>
      <c r="R1332" s="392" t="str">
        <f t="shared" si="249"/>
        <v/>
      </c>
      <c r="S1332" s="394" t="e">
        <f t="shared" si="250"/>
        <v>#VALUE!</v>
      </c>
      <c r="T1332" s="394" t="str">
        <f t="shared" si="244"/>
        <v/>
      </c>
      <c r="U1332" s="394" t="str">
        <f t="shared" si="245"/>
        <v/>
      </c>
      <c r="V1332" s="424" t="str">
        <f t="shared" si="251"/>
        <v/>
      </c>
      <c r="W1332" s="21"/>
      <c r="X1332" s="515"/>
      <c r="Y1332" s="515"/>
      <c r="Z1332" s="513"/>
      <c r="AA1332" s="581"/>
    </row>
    <row r="1333" spans="1:27">
      <c r="A1333" s="50">
        <f t="shared" si="246"/>
        <v>1328</v>
      </c>
      <c r="B1333" s="580"/>
      <c r="C1333" s="23" t="s">
        <v>742</v>
      </c>
      <c r="D1333" s="489"/>
      <c r="E1333" s="318" t="str">
        <f>IF(G1333="","",VLOOKUP(G1333,'Danh mục CODE'!$D$2:$J$20064,7,0))</f>
        <v/>
      </c>
      <c r="F1333" s="28" t="str">
        <f>IF(E1333="","",VLOOKUP(E1333,'TONG HOP'!$E$8:$W$1883,19,0))</f>
        <v/>
      </c>
      <c r="G1333" s="315"/>
      <c r="H1333" s="226" t="str">
        <f>IF(E1333="","",VLOOKUP(G1333,'TONG HOP'!$C$8:$E$799,2,0))</f>
        <v/>
      </c>
      <c r="I1333" s="226" t="str">
        <f>IF(B1333="","",VLOOKUP(G1333,'TONG HOP'!$C$8:$F$799,4,0))</f>
        <v/>
      </c>
      <c r="J1333" s="63" t="str">
        <f t="shared" si="242"/>
        <v/>
      </c>
      <c r="K1333" s="63" t="str">
        <f t="shared" si="243"/>
        <v/>
      </c>
      <c r="L1333" s="63">
        <f t="shared" si="247"/>
        <v>0</v>
      </c>
      <c r="M1333" s="392" t="str">
        <f>IF(Y1333="","",VLOOKUP(G1333,'Danh mục CODE'!$D$2:$I$1880,4,0))</f>
        <v/>
      </c>
      <c r="N1333" s="484"/>
      <c r="O1333" s="392" t="str">
        <f t="shared" si="248"/>
        <v/>
      </c>
      <c r="P1333" s="392" t="str">
        <f>IF(Y1333="","",VLOOKUP(G1333,'Danh mục CODE'!$D$2:$I$1880,5,0))</f>
        <v/>
      </c>
      <c r="Q1333" s="392"/>
      <c r="R1333" s="392" t="str">
        <f t="shared" si="249"/>
        <v/>
      </c>
      <c r="S1333" s="394" t="e">
        <f t="shared" si="250"/>
        <v>#VALUE!</v>
      </c>
      <c r="T1333" s="394" t="str">
        <f t="shared" si="244"/>
        <v/>
      </c>
      <c r="U1333" s="394" t="str">
        <f t="shared" si="245"/>
        <v/>
      </c>
      <c r="V1333" s="424" t="str">
        <f t="shared" si="251"/>
        <v/>
      </c>
      <c r="W1333" s="21"/>
      <c r="X1333" s="515"/>
      <c r="Y1333" s="515"/>
      <c r="Z1333" s="513"/>
      <c r="AA1333" s="514"/>
    </row>
    <row r="1334" spans="1:27">
      <c r="A1334" s="50">
        <f t="shared" si="246"/>
        <v>1329</v>
      </c>
      <c r="B1334" s="580"/>
      <c r="C1334" s="23" t="s">
        <v>742</v>
      </c>
      <c r="D1334" s="489"/>
      <c r="E1334" s="318" t="str">
        <f>IF(G1334="","",VLOOKUP(G1334,'Danh mục CODE'!$D$2:$J$20064,7,0))</f>
        <v/>
      </c>
      <c r="F1334" s="28" t="str">
        <f>IF(E1334="","",VLOOKUP(E1334,'TONG HOP'!$E$8:$W$1883,19,0))</f>
        <v/>
      </c>
      <c r="G1334" s="315"/>
      <c r="H1334" s="226" t="str">
        <f>IF(E1334="","",VLOOKUP(G1334,'TONG HOP'!$C$8:$E$799,2,0))</f>
        <v/>
      </c>
      <c r="I1334" s="226" t="str">
        <f>IF(B1334="","",VLOOKUP(G1334,'TONG HOP'!$C$8:$F$799,4,0))</f>
        <v/>
      </c>
      <c r="J1334" s="63" t="str">
        <f t="shared" si="242"/>
        <v/>
      </c>
      <c r="K1334" s="63" t="str">
        <f t="shared" si="243"/>
        <v/>
      </c>
      <c r="L1334" s="63">
        <f t="shared" si="247"/>
        <v>0</v>
      </c>
      <c r="M1334" s="392" t="str">
        <f>IF(Y1334="","",VLOOKUP(G1334,'Danh mục CODE'!$D$2:$I$1880,4,0))</f>
        <v/>
      </c>
      <c r="N1334" s="484"/>
      <c r="O1334" s="392" t="str">
        <f t="shared" si="248"/>
        <v/>
      </c>
      <c r="P1334" s="392" t="str">
        <f>IF(Y1334="","",VLOOKUP(G1334,'Danh mục CODE'!$D$2:$I$1880,5,0))</f>
        <v/>
      </c>
      <c r="Q1334" s="392"/>
      <c r="R1334" s="392" t="str">
        <f t="shared" si="249"/>
        <v/>
      </c>
      <c r="S1334" s="394" t="e">
        <f t="shared" si="250"/>
        <v>#VALUE!</v>
      </c>
      <c r="T1334" s="394" t="str">
        <f t="shared" si="244"/>
        <v/>
      </c>
      <c r="U1334" s="394" t="str">
        <f t="shared" si="245"/>
        <v/>
      </c>
      <c r="V1334" s="424" t="str">
        <f t="shared" si="251"/>
        <v/>
      </c>
      <c r="W1334" s="21"/>
      <c r="X1334" s="515"/>
      <c r="Y1334" s="515"/>
      <c r="Z1334" s="513"/>
      <c r="AA1334" s="514"/>
    </row>
    <row r="1335" spans="1:27">
      <c r="A1335" s="50">
        <f t="shared" si="246"/>
        <v>1330</v>
      </c>
      <c r="B1335" s="580"/>
      <c r="C1335" s="23" t="s">
        <v>742</v>
      </c>
      <c r="D1335" s="489"/>
      <c r="E1335" s="318" t="str">
        <f>IF(G1335="","",VLOOKUP(G1335,'Danh mục CODE'!$D$2:$J$20064,7,0))</f>
        <v/>
      </c>
      <c r="F1335" s="28" t="str">
        <f>IF(E1335="","",VLOOKUP(E1335,'TONG HOP'!$E$8:$W$1883,19,0))</f>
        <v/>
      </c>
      <c r="G1335" s="17"/>
      <c r="H1335" s="226" t="str">
        <f>IF(E1335="","",VLOOKUP(G1335,'TONG HOP'!$C$8:$E$799,2,0))</f>
        <v/>
      </c>
      <c r="I1335" s="226" t="str">
        <f>IF(B1335="","",VLOOKUP(G1335,'TONG HOP'!$C$8:$F$799,4,0))</f>
        <v/>
      </c>
      <c r="J1335" s="63" t="str">
        <f t="shared" si="242"/>
        <v/>
      </c>
      <c r="K1335" s="63" t="str">
        <f t="shared" si="243"/>
        <v/>
      </c>
      <c r="L1335" s="63">
        <f t="shared" si="247"/>
        <v>0</v>
      </c>
      <c r="M1335" s="392" t="str">
        <f>IF(Y1335="","",VLOOKUP(G1335,'Danh mục CODE'!$D$2:$I$1880,4,0))</f>
        <v/>
      </c>
      <c r="N1335" s="484"/>
      <c r="O1335" s="392" t="str">
        <f t="shared" si="248"/>
        <v/>
      </c>
      <c r="P1335" s="392" t="str">
        <f>IF(Y1335="","",VLOOKUP(G1335,'Danh mục CODE'!$D$2:$I$1880,5,0))</f>
        <v/>
      </c>
      <c r="Q1335" s="392"/>
      <c r="R1335" s="392" t="str">
        <f t="shared" si="249"/>
        <v/>
      </c>
      <c r="S1335" s="394" t="e">
        <f t="shared" si="250"/>
        <v>#VALUE!</v>
      </c>
      <c r="T1335" s="394" t="str">
        <f t="shared" si="244"/>
        <v/>
      </c>
      <c r="U1335" s="394" t="str">
        <f t="shared" si="245"/>
        <v/>
      </c>
      <c r="V1335" s="424" t="str">
        <f t="shared" si="251"/>
        <v/>
      </c>
      <c r="W1335" s="21"/>
      <c r="X1335" s="515"/>
      <c r="Y1335" s="515"/>
      <c r="Z1335" s="513"/>
      <c r="AA1335" s="514"/>
    </row>
    <row r="1336" spans="1:27">
      <c r="A1336" s="50">
        <f t="shared" si="246"/>
        <v>1331</v>
      </c>
      <c r="B1336" s="580"/>
      <c r="C1336" s="23" t="s">
        <v>742</v>
      </c>
      <c r="D1336" s="489"/>
      <c r="E1336" s="318" t="str">
        <f>IF(G1336="","",VLOOKUP(G1336,'Danh mục CODE'!$D$2:$J$20064,7,0))</f>
        <v/>
      </c>
      <c r="F1336" s="28" t="str">
        <f>IF(E1336="","",VLOOKUP(E1336,'TONG HOP'!$E$8:$W$1883,19,0))</f>
        <v/>
      </c>
      <c r="G1336" s="17"/>
      <c r="H1336" s="226" t="str">
        <f>IF(E1336="","",VLOOKUP(G1336,'TONG HOP'!$C$8:$E$799,2,0))</f>
        <v/>
      </c>
      <c r="I1336" s="226" t="str">
        <f>IF(B1336="","",VLOOKUP(G1336,'TONG HOP'!$C$8:$F$799,4,0))</f>
        <v/>
      </c>
      <c r="J1336" s="63" t="str">
        <f t="shared" si="242"/>
        <v/>
      </c>
      <c r="K1336" s="63" t="str">
        <f t="shared" si="243"/>
        <v/>
      </c>
      <c r="L1336" s="63">
        <f t="shared" si="247"/>
        <v>0</v>
      </c>
      <c r="M1336" s="392" t="str">
        <f>IF(Y1336="","",VLOOKUP(G1336,'Danh mục CODE'!$D$2:$I$1880,4,0))</f>
        <v/>
      </c>
      <c r="N1336" s="484"/>
      <c r="O1336" s="392" t="str">
        <f t="shared" si="248"/>
        <v/>
      </c>
      <c r="P1336" s="392" t="str">
        <f>IF(Y1336="","",VLOOKUP(G1336,'Danh mục CODE'!$D$2:$I$1880,5,0))</f>
        <v/>
      </c>
      <c r="Q1336" s="392"/>
      <c r="R1336" s="392" t="str">
        <f t="shared" si="249"/>
        <v/>
      </c>
      <c r="S1336" s="394" t="e">
        <f t="shared" si="250"/>
        <v>#VALUE!</v>
      </c>
      <c r="T1336" s="394" t="str">
        <f t="shared" si="244"/>
        <v/>
      </c>
      <c r="U1336" s="394" t="str">
        <f t="shared" si="245"/>
        <v/>
      </c>
      <c r="V1336" s="424" t="str">
        <f t="shared" si="251"/>
        <v/>
      </c>
      <c r="W1336" s="21"/>
      <c r="X1336" s="515"/>
      <c r="Y1336" s="515"/>
      <c r="Z1336" s="513"/>
      <c r="AA1336" s="514"/>
    </row>
    <row r="1337" spans="1:27">
      <c r="A1337" s="50">
        <f t="shared" si="246"/>
        <v>1332</v>
      </c>
      <c r="B1337" s="580"/>
      <c r="C1337" s="23" t="s">
        <v>742</v>
      </c>
      <c r="D1337" s="489"/>
      <c r="E1337" s="318" t="str">
        <f>IF(G1337="","",VLOOKUP(G1337,'Danh mục CODE'!$D$2:$J$20064,7,0))</f>
        <v/>
      </c>
      <c r="F1337" s="28" t="str">
        <f>IF(E1337="","",VLOOKUP(E1337,'TONG HOP'!$E$8:$W$1883,19,0))</f>
        <v/>
      </c>
      <c r="G1337" s="17"/>
      <c r="H1337" s="226" t="str">
        <f>IF(E1337="","",VLOOKUP(G1337,'TONG HOP'!$C$8:$E$799,2,0))</f>
        <v/>
      </c>
      <c r="I1337" s="226" t="str">
        <f>IF(B1337="","",VLOOKUP(G1337,'TONG HOP'!$C$8:$F$799,4,0))</f>
        <v/>
      </c>
      <c r="J1337" s="63" t="str">
        <f t="shared" si="242"/>
        <v/>
      </c>
      <c r="K1337" s="63" t="str">
        <f t="shared" si="243"/>
        <v/>
      </c>
      <c r="L1337" s="63">
        <f t="shared" si="247"/>
        <v>0</v>
      </c>
      <c r="M1337" s="392" t="str">
        <f>IF(Y1337="","",VLOOKUP(G1337,'Danh mục CODE'!$D$2:$I$1880,4,0))</f>
        <v/>
      </c>
      <c r="N1337" s="484"/>
      <c r="O1337" s="392" t="str">
        <f t="shared" si="248"/>
        <v/>
      </c>
      <c r="P1337" s="392" t="str">
        <f>IF(Y1337="","",VLOOKUP(G1337,'Danh mục CODE'!$D$2:$I$1880,5,0))</f>
        <v/>
      </c>
      <c r="Q1337" s="392"/>
      <c r="R1337" s="392" t="str">
        <f t="shared" si="249"/>
        <v/>
      </c>
      <c r="S1337" s="394" t="e">
        <f t="shared" si="250"/>
        <v>#VALUE!</v>
      </c>
      <c r="T1337" s="394" t="str">
        <f t="shared" si="244"/>
        <v/>
      </c>
      <c r="U1337" s="394" t="str">
        <f t="shared" si="245"/>
        <v/>
      </c>
      <c r="V1337" s="424" t="str">
        <f t="shared" si="251"/>
        <v/>
      </c>
      <c r="W1337" s="21"/>
      <c r="X1337" s="515"/>
      <c r="Y1337" s="515"/>
      <c r="Z1337" s="513"/>
      <c r="AA1337" s="514"/>
    </row>
    <row r="1338" spans="1:27">
      <c r="A1338" s="50">
        <f t="shared" si="246"/>
        <v>1333</v>
      </c>
      <c r="B1338" s="580"/>
      <c r="C1338" s="23" t="s">
        <v>742</v>
      </c>
      <c r="D1338" s="489"/>
      <c r="E1338" s="318" t="str">
        <f>IF(G1338="","",VLOOKUP(G1338,'Danh mục CODE'!$D$2:$J$20064,7,0))</f>
        <v/>
      </c>
      <c r="F1338" s="28" t="str">
        <f>IF(E1338="","",VLOOKUP(E1338,'TONG HOP'!$E$8:$W$1883,19,0))</f>
        <v/>
      </c>
      <c r="G1338" s="17"/>
      <c r="H1338" s="226" t="str">
        <f>IF(E1338="","",VLOOKUP(G1338,'TONG HOP'!$C$8:$E$799,2,0))</f>
        <v/>
      </c>
      <c r="I1338" s="226" t="str">
        <f>IF(B1338="","",VLOOKUP(G1338,'TONG HOP'!$C$8:$F$799,4,0))</f>
        <v/>
      </c>
      <c r="J1338" s="63" t="str">
        <f t="shared" si="242"/>
        <v/>
      </c>
      <c r="K1338" s="63" t="str">
        <f t="shared" si="243"/>
        <v/>
      </c>
      <c r="L1338" s="63">
        <f t="shared" si="247"/>
        <v>0</v>
      </c>
      <c r="M1338" s="392" t="str">
        <f>IF(Y1338="","",VLOOKUP(G1338,'Danh mục CODE'!$D$2:$I$1880,4,0))</f>
        <v/>
      </c>
      <c r="N1338" s="484"/>
      <c r="O1338" s="392" t="str">
        <f t="shared" si="248"/>
        <v/>
      </c>
      <c r="P1338" s="392" t="str">
        <f>IF(Y1338="","",VLOOKUP(G1338,'Danh mục CODE'!$D$2:$I$1880,5,0))</f>
        <v/>
      </c>
      <c r="Q1338" s="392"/>
      <c r="R1338" s="392" t="str">
        <f t="shared" si="249"/>
        <v/>
      </c>
      <c r="S1338" s="394" t="e">
        <f t="shared" si="250"/>
        <v>#VALUE!</v>
      </c>
      <c r="T1338" s="394" t="str">
        <f t="shared" si="244"/>
        <v/>
      </c>
      <c r="U1338" s="394" t="str">
        <f t="shared" si="245"/>
        <v/>
      </c>
      <c r="V1338" s="424" t="str">
        <f t="shared" si="251"/>
        <v/>
      </c>
      <c r="W1338" s="21"/>
      <c r="X1338" s="515"/>
      <c r="Y1338" s="515"/>
      <c r="Z1338" s="513"/>
      <c r="AA1338" s="514"/>
    </row>
    <row r="1339" spans="1:27">
      <c r="A1339" s="50">
        <f t="shared" si="246"/>
        <v>1334</v>
      </c>
      <c r="B1339" s="580"/>
      <c r="C1339" s="23" t="s">
        <v>742</v>
      </c>
      <c r="D1339" s="489"/>
      <c r="E1339" s="318" t="str">
        <f>IF(G1339="","",VLOOKUP(G1339,'Danh mục CODE'!$D$2:$J$20064,7,0))</f>
        <v/>
      </c>
      <c r="F1339" s="28" t="str">
        <f>IF(E1339="","",VLOOKUP(E1339,'TONG HOP'!$E$8:$W$1883,19,0))</f>
        <v/>
      </c>
      <c r="G1339" s="17"/>
      <c r="H1339" s="226" t="str">
        <f>IF(E1339="","",VLOOKUP(G1339,'TONG HOP'!$C$8:$E$799,2,0))</f>
        <v/>
      </c>
      <c r="I1339" s="226" t="str">
        <f>IF(B1339="","",VLOOKUP(G1339,'TONG HOP'!$C$8:$F$799,4,0))</f>
        <v/>
      </c>
      <c r="J1339" s="63" t="str">
        <f t="shared" si="242"/>
        <v/>
      </c>
      <c r="K1339" s="63" t="str">
        <f t="shared" si="243"/>
        <v/>
      </c>
      <c r="L1339" s="63">
        <f t="shared" si="247"/>
        <v>0</v>
      </c>
      <c r="M1339" s="392" t="str">
        <f>IF(Y1339="","",VLOOKUP(G1339,'Danh mục CODE'!$D$2:$I$1880,4,0))</f>
        <v/>
      </c>
      <c r="N1339" s="484"/>
      <c r="O1339" s="392" t="str">
        <f t="shared" si="248"/>
        <v/>
      </c>
      <c r="P1339" s="392" t="str">
        <f>IF(Y1339="","",VLOOKUP(G1339,'Danh mục CODE'!$D$2:$I$1880,5,0))</f>
        <v/>
      </c>
      <c r="Q1339" s="392"/>
      <c r="R1339" s="392" t="str">
        <f t="shared" si="249"/>
        <v/>
      </c>
      <c r="S1339" s="394" t="e">
        <f t="shared" si="250"/>
        <v>#VALUE!</v>
      </c>
      <c r="T1339" s="394" t="str">
        <f t="shared" si="244"/>
        <v/>
      </c>
      <c r="U1339" s="394" t="str">
        <f t="shared" si="245"/>
        <v/>
      </c>
      <c r="V1339" s="424" t="str">
        <f t="shared" si="251"/>
        <v/>
      </c>
      <c r="W1339" s="21"/>
      <c r="X1339" s="515"/>
      <c r="Y1339" s="515"/>
      <c r="Z1339" s="513"/>
      <c r="AA1339" s="514"/>
    </row>
    <row r="1340" spans="1:27">
      <c r="A1340" s="50">
        <f t="shared" si="246"/>
        <v>1335</v>
      </c>
      <c r="B1340" s="580"/>
      <c r="C1340" s="23" t="s">
        <v>742</v>
      </c>
      <c r="D1340" s="489"/>
      <c r="E1340" s="318" t="str">
        <f>IF(G1340="","",VLOOKUP(G1340,'Danh mục CODE'!$D$2:$J$20064,7,0))</f>
        <v/>
      </c>
      <c r="F1340" s="28" t="str">
        <f>IF(E1340="","",VLOOKUP(E1340,'TONG HOP'!$E$8:$W$1883,19,0))</f>
        <v/>
      </c>
      <c r="G1340" s="17"/>
      <c r="H1340" s="226" t="str">
        <f>IF(E1340="","",VLOOKUP(G1340,'TONG HOP'!$C$8:$E$799,2,0))</f>
        <v/>
      </c>
      <c r="I1340" s="226" t="str">
        <f>IF(B1340="","",VLOOKUP(G1340,'TONG HOP'!$C$8:$F$799,4,0))</f>
        <v/>
      </c>
      <c r="J1340" s="63" t="str">
        <f t="shared" si="242"/>
        <v/>
      </c>
      <c r="K1340" s="63" t="str">
        <f t="shared" si="243"/>
        <v/>
      </c>
      <c r="L1340" s="63">
        <f t="shared" si="247"/>
        <v>0</v>
      </c>
      <c r="M1340" s="392" t="str">
        <f>IF(Y1340="","",VLOOKUP(G1340,'Danh mục CODE'!$D$2:$I$1880,4,0))</f>
        <v/>
      </c>
      <c r="N1340" s="484"/>
      <c r="O1340" s="392" t="str">
        <f t="shared" si="248"/>
        <v/>
      </c>
      <c r="P1340" s="392" t="str">
        <f>IF(Y1340="","",VLOOKUP(G1340,'Danh mục CODE'!$D$2:$I$1880,5,0))</f>
        <v/>
      </c>
      <c r="Q1340" s="392"/>
      <c r="R1340" s="392" t="str">
        <f t="shared" si="249"/>
        <v/>
      </c>
      <c r="S1340" s="394" t="e">
        <f t="shared" si="250"/>
        <v>#VALUE!</v>
      </c>
      <c r="T1340" s="394" t="str">
        <f t="shared" si="244"/>
        <v/>
      </c>
      <c r="U1340" s="394" t="str">
        <f t="shared" si="245"/>
        <v/>
      </c>
      <c r="V1340" s="424" t="str">
        <f t="shared" si="251"/>
        <v/>
      </c>
      <c r="W1340" s="21"/>
      <c r="X1340" s="515"/>
      <c r="Y1340" s="515"/>
      <c r="Z1340" s="513"/>
      <c r="AA1340" s="514"/>
    </row>
    <row r="1341" spans="1:27">
      <c r="A1341" s="50">
        <f t="shared" si="246"/>
        <v>1336</v>
      </c>
      <c r="B1341" s="580"/>
      <c r="C1341" s="23" t="s">
        <v>742</v>
      </c>
      <c r="D1341" s="489"/>
      <c r="E1341" s="318" t="str">
        <f>IF(G1341="","",VLOOKUP(G1341,'Danh mục CODE'!$D$2:$J$20064,7,0))</f>
        <v/>
      </c>
      <c r="F1341" s="28" t="str">
        <f>IF(E1341="","",VLOOKUP(E1341,'TONG HOP'!$E$8:$W$1883,19,0))</f>
        <v/>
      </c>
      <c r="G1341" s="17"/>
      <c r="H1341" s="226" t="str">
        <f>IF(E1341="","",VLOOKUP(G1341,'TONG HOP'!$C$8:$E$799,2,0))</f>
        <v/>
      </c>
      <c r="I1341" s="226" t="str">
        <f>IF(B1341="","",VLOOKUP(G1341,'TONG HOP'!$C$8:$F$799,4,0))</f>
        <v/>
      </c>
      <c r="J1341" s="63" t="str">
        <f t="shared" si="242"/>
        <v/>
      </c>
      <c r="K1341" s="63" t="str">
        <f t="shared" si="243"/>
        <v/>
      </c>
      <c r="L1341" s="63">
        <f t="shared" si="247"/>
        <v>0</v>
      </c>
      <c r="M1341" s="392" t="str">
        <f>IF(Y1341="","",VLOOKUP(G1341,'Danh mục CODE'!$D$2:$I$1880,4,0))</f>
        <v/>
      </c>
      <c r="N1341" s="484"/>
      <c r="O1341" s="392" t="str">
        <f t="shared" si="248"/>
        <v/>
      </c>
      <c r="P1341" s="392" t="str">
        <f>IF(Y1341="","",VLOOKUP(G1341,'Danh mục CODE'!$D$2:$I$1880,5,0))</f>
        <v/>
      </c>
      <c r="Q1341" s="392"/>
      <c r="R1341" s="392" t="str">
        <f t="shared" si="249"/>
        <v/>
      </c>
      <c r="S1341" s="394" t="e">
        <f t="shared" si="250"/>
        <v>#VALUE!</v>
      </c>
      <c r="T1341" s="394" t="str">
        <f t="shared" si="244"/>
        <v/>
      </c>
      <c r="U1341" s="394" t="str">
        <f t="shared" si="245"/>
        <v/>
      </c>
      <c r="V1341" s="424" t="str">
        <f t="shared" si="251"/>
        <v/>
      </c>
      <c r="W1341" s="21"/>
      <c r="X1341" s="515"/>
      <c r="Y1341" s="515"/>
      <c r="Z1341" s="513"/>
      <c r="AA1341" s="514"/>
    </row>
    <row r="1342" spans="1:27">
      <c r="A1342" s="50">
        <f t="shared" si="246"/>
        <v>1337</v>
      </c>
      <c r="B1342" s="580"/>
      <c r="C1342" s="23" t="s">
        <v>742</v>
      </c>
      <c r="D1342" s="489"/>
      <c r="E1342" s="318" t="str">
        <f>IF(G1342="","",VLOOKUP(G1342,'Danh mục CODE'!$D$2:$J$20064,7,0))</f>
        <v/>
      </c>
      <c r="F1342" s="28" t="str">
        <f>IF(E1342="","",VLOOKUP(E1342,'TONG HOP'!$E$8:$W$1883,19,0))</f>
        <v/>
      </c>
      <c r="G1342" s="17"/>
      <c r="H1342" s="226" t="str">
        <f>IF(E1342="","",VLOOKUP(G1342,'TONG HOP'!$C$8:$E$799,2,0))</f>
        <v/>
      </c>
      <c r="I1342" s="226" t="str">
        <f>IF(B1342="","",VLOOKUP(G1342,'TONG HOP'!$C$8:$F$799,4,0))</f>
        <v/>
      </c>
      <c r="J1342" s="63" t="str">
        <f t="shared" si="242"/>
        <v/>
      </c>
      <c r="K1342" s="63" t="str">
        <f t="shared" si="243"/>
        <v/>
      </c>
      <c r="L1342" s="63">
        <f t="shared" si="247"/>
        <v>0</v>
      </c>
      <c r="M1342" s="392" t="str">
        <f>IF(Y1342="","",VLOOKUP(G1342,'Danh mục CODE'!$D$2:$I$1880,4,0))</f>
        <v/>
      </c>
      <c r="N1342" s="484"/>
      <c r="O1342" s="392" t="str">
        <f t="shared" si="248"/>
        <v/>
      </c>
      <c r="P1342" s="392" t="str">
        <f>IF(Y1342="","",VLOOKUP(G1342,'Danh mục CODE'!$D$2:$I$1880,5,0))</f>
        <v/>
      </c>
      <c r="Q1342" s="392"/>
      <c r="R1342" s="392" t="str">
        <f t="shared" si="249"/>
        <v/>
      </c>
      <c r="S1342" s="394" t="e">
        <f t="shared" si="250"/>
        <v>#VALUE!</v>
      </c>
      <c r="T1342" s="394" t="str">
        <f t="shared" si="244"/>
        <v/>
      </c>
      <c r="U1342" s="394" t="str">
        <f t="shared" si="245"/>
        <v/>
      </c>
      <c r="V1342" s="424" t="str">
        <f t="shared" si="251"/>
        <v/>
      </c>
      <c r="W1342" s="21"/>
      <c r="X1342" s="515"/>
      <c r="Y1342" s="515"/>
      <c r="Z1342" s="513"/>
      <c r="AA1342" s="514"/>
    </row>
    <row r="1343" spans="1:27">
      <c r="A1343" s="50">
        <f t="shared" si="246"/>
        <v>1338</v>
      </c>
      <c r="B1343" s="580"/>
      <c r="C1343" s="23" t="s">
        <v>742</v>
      </c>
      <c r="D1343" s="489"/>
      <c r="E1343" s="318" t="str">
        <f>IF(G1343="","",VLOOKUP(G1343,'Danh mục CODE'!$D$2:$J$20064,7,0))</f>
        <v/>
      </c>
      <c r="F1343" s="28" t="str">
        <f>IF(E1343="","",VLOOKUP(E1343,'TONG HOP'!$E$8:$W$1883,19,0))</f>
        <v/>
      </c>
      <c r="G1343" s="17"/>
      <c r="H1343" s="226" t="str">
        <f>IF(E1343="","",VLOOKUP(G1343,'TONG HOP'!$C$8:$E$799,2,0))</f>
        <v/>
      </c>
      <c r="I1343" s="226" t="str">
        <f>IF(B1343="","",VLOOKUP(G1343,'TONG HOP'!$C$8:$F$799,4,0))</f>
        <v/>
      </c>
      <c r="J1343" s="63" t="str">
        <f t="shared" si="242"/>
        <v/>
      </c>
      <c r="K1343" s="63" t="str">
        <f t="shared" si="243"/>
        <v/>
      </c>
      <c r="L1343" s="63">
        <f t="shared" si="247"/>
        <v>0</v>
      </c>
      <c r="M1343" s="392" t="str">
        <f>IF(Y1343="","",VLOOKUP(G1343,'Danh mục CODE'!$D$2:$I$1880,4,0))</f>
        <v/>
      </c>
      <c r="N1343" s="484"/>
      <c r="O1343" s="392" t="str">
        <f t="shared" si="248"/>
        <v/>
      </c>
      <c r="P1343" s="392" t="str">
        <f>IF(Y1343="","",VLOOKUP(G1343,'Danh mục CODE'!$D$2:$I$1880,5,0))</f>
        <v/>
      </c>
      <c r="Q1343" s="392"/>
      <c r="R1343" s="392" t="str">
        <f t="shared" si="249"/>
        <v/>
      </c>
      <c r="S1343" s="394" t="e">
        <f t="shared" si="250"/>
        <v>#VALUE!</v>
      </c>
      <c r="T1343" s="394" t="str">
        <f t="shared" si="244"/>
        <v/>
      </c>
      <c r="U1343" s="394" t="str">
        <f t="shared" si="245"/>
        <v/>
      </c>
      <c r="V1343" s="424" t="str">
        <f t="shared" si="251"/>
        <v/>
      </c>
      <c r="W1343" s="21"/>
      <c r="X1343" s="515"/>
      <c r="Y1343" s="515"/>
      <c r="Z1343" s="513"/>
      <c r="AA1343" s="514"/>
    </row>
    <row r="1344" spans="1:27">
      <c r="A1344" s="50">
        <f t="shared" si="246"/>
        <v>1339</v>
      </c>
      <c r="B1344" s="580"/>
      <c r="C1344" s="23" t="s">
        <v>742</v>
      </c>
      <c r="D1344" s="489"/>
      <c r="E1344" s="318" t="str">
        <f>IF(G1344="","",VLOOKUP(G1344,'Danh mục CODE'!$D$2:$J$20064,7,0))</f>
        <v/>
      </c>
      <c r="F1344" s="28" t="str">
        <f>IF(E1344="","",VLOOKUP(E1344,'TONG HOP'!$E$8:$W$1883,19,0))</f>
        <v/>
      </c>
      <c r="G1344" s="17"/>
      <c r="H1344" s="226" t="str">
        <f>IF(E1344="","",VLOOKUP(G1344,'TONG HOP'!$C$8:$E$799,2,0))</f>
        <v/>
      </c>
      <c r="I1344" s="226" t="str">
        <f>IF(B1344="","",VLOOKUP(G1344,'TONG HOP'!$C$8:$F$799,4,0))</f>
        <v/>
      </c>
      <c r="J1344" s="63" t="str">
        <f t="shared" si="242"/>
        <v/>
      </c>
      <c r="K1344" s="63" t="str">
        <f t="shared" si="243"/>
        <v/>
      </c>
      <c r="L1344" s="63">
        <f t="shared" si="247"/>
        <v>0</v>
      </c>
      <c r="M1344" s="392" t="str">
        <f>IF(Y1344="","",VLOOKUP(G1344,'Danh mục CODE'!$D$2:$I$1880,4,0))</f>
        <v/>
      </c>
      <c r="N1344" s="484"/>
      <c r="O1344" s="392" t="str">
        <f t="shared" si="248"/>
        <v/>
      </c>
      <c r="P1344" s="392" t="str">
        <f>IF(Y1344="","",VLOOKUP(G1344,'Danh mục CODE'!$D$2:$I$1880,5,0))</f>
        <v/>
      </c>
      <c r="Q1344" s="392"/>
      <c r="R1344" s="392" t="str">
        <f t="shared" si="249"/>
        <v/>
      </c>
      <c r="S1344" s="394" t="e">
        <f t="shared" si="250"/>
        <v>#VALUE!</v>
      </c>
      <c r="T1344" s="394" t="str">
        <f t="shared" si="244"/>
        <v/>
      </c>
      <c r="U1344" s="394" t="str">
        <f t="shared" si="245"/>
        <v/>
      </c>
      <c r="V1344" s="424" t="str">
        <f t="shared" si="251"/>
        <v/>
      </c>
      <c r="W1344" s="21"/>
      <c r="X1344" s="515"/>
      <c r="Y1344" s="515"/>
      <c r="Z1344" s="513"/>
      <c r="AA1344" s="514"/>
    </row>
    <row r="1345" spans="1:27">
      <c r="A1345" s="50">
        <f t="shared" si="246"/>
        <v>1340</v>
      </c>
      <c r="B1345" s="580"/>
      <c r="C1345" s="23" t="s">
        <v>742</v>
      </c>
      <c r="D1345" s="489"/>
      <c r="E1345" s="318" t="str">
        <f>IF(G1345="","",VLOOKUP(G1345,'Danh mục CODE'!$D$2:$J$20064,7,0))</f>
        <v/>
      </c>
      <c r="F1345" s="28" t="str">
        <f>IF(E1345="","",VLOOKUP(E1345,'TONG HOP'!$E$8:$W$1883,19,0))</f>
        <v/>
      </c>
      <c r="G1345" s="17"/>
      <c r="H1345" s="226" t="str">
        <f>IF(E1345="","",VLOOKUP(G1345,'TONG HOP'!$C$8:$E$799,2,0))</f>
        <v/>
      </c>
      <c r="I1345" s="226" t="str">
        <f>IF(B1345="","",VLOOKUP(G1345,'TONG HOP'!$C$8:$F$799,4,0))</f>
        <v/>
      </c>
      <c r="J1345" s="63" t="str">
        <f t="shared" si="242"/>
        <v/>
      </c>
      <c r="K1345" s="63" t="str">
        <f t="shared" si="243"/>
        <v/>
      </c>
      <c r="L1345" s="63">
        <f t="shared" si="247"/>
        <v>0</v>
      </c>
      <c r="M1345" s="392" t="str">
        <f>IF(Y1345="","",VLOOKUP(G1345,'Danh mục CODE'!$D$2:$I$1880,4,0))</f>
        <v/>
      </c>
      <c r="N1345" s="484"/>
      <c r="O1345" s="392" t="str">
        <f t="shared" si="248"/>
        <v/>
      </c>
      <c r="P1345" s="392" t="str">
        <f>IF(Y1345="","",VLOOKUP(G1345,'Danh mục CODE'!$D$2:$I$1880,5,0))</f>
        <v/>
      </c>
      <c r="Q1345" s="392"/>
      <c r="R1345" s="392" t="str">
        <f t="shared" si="249"/>
        <v/>
      </c>
      <c r="S1345" s="394" t="e">
        <f t="shared" si="250"/>
        <v>#VALUE!</v>
      </c>
      <c r="T1345" s="394" t="str">
        <f t="shared" si="244"/>
        <v/>
      </c>
      <c r="U1345" s="394" t="str">
        <f t="shared" si="245"/>
        <v/>
      </c>
      <c r="V1345" s="424" t="str">
        <f t="shared" si="251"/>
        <v/>
      </c>
      <c r="W1345" s="21"/>
      <c r="X1345" s="515"/>
      <c r="Y1345" s="515"/>
      <c r="Z1345" s="513"/>
      <c r="AA1345" s="514"/>
    </row>
    <row r="1346" spans="1:27">
      <c r="A1346" s="50">
        <f t="shared" si="246"/>
        <v>1341</v>
      </c>
      <c r="B1346" s="580"/>
      <c r="C1346" s="23" t="s">
        <v>742</v>
      </c>
      <c r="D1346" s="489"/>
      <c r="E1346" s="318" t="str">
        <f>IF(G1346="","",VLOOKUP(G1346,'Danh mục CODE'!$D$2:$J$20064,7,0))</f>
        <v/>
      </c>
      <c r="F1346" s="28" t="str">
        <f>IF(E1346="","",VLOOKUP(E1346,'TONG HOP'!$E$8:$W$1883,19,0))</f>
        <v/>
      </c>
      <c r="G1346" s="17"/>
      <c r="H1346" s="226" t="str">
        <f>IF(E1346="","",VLOOKUP(G1346,'TONG HOP'!$C$8:$E$799,2,0))</f>
        <v/>
      </c>
      <c r="I1346" s="226" t="str">
        <f>IF(B1346="","",VLOOKUP(G1346,'TONG HOP'!$C$8:$F$799,4,0))</f>
        <v/>
      </c>
      <c r="J1346" s="63" t="str">
        <f t="shared" si="242"/>
        <v/>
      </c>
      <c r="K1346" s="63" t="str">
        <f t="shared" si="243"/>
        <v/>
      </c>
      <c r="L1346" s="63">
        <f t="shared" si="247"/>
        <v>0</v>
      </c>
      <c r="M1346" s="392" t="str">
        <f>IF(Y1346="","",VLOOKUP(G1346,'Danh mục CODE'!$D$2:$I$1880,4,0))</f>
        <v/>
      </c>
      <c r="N1346" s="484"/>
      <c r="O1346" s="392" t="str">
        <f t="shared" si="248"/>
        <v/>
      </c>
      <c r="P1346" s="392" t="str">
        <f>IF(Y1346="","",VLOOKUP(G1346,'Danh mục CODE'!$D$2:$I$1880,5,0))</f>
        <v/>
      </c>
      <c r="Q1346" s="392"/>
      <c r="R1346" s="392" t="str">
        <f t="shared" si="249"/>
        <v/>
      </c>
      <c r="S1346" s="394" t="e">
        <f t="shared" si="250"/>
        <v>#VALUE!</v>
      </c>
      <c r="T1346" s="394" t="str">
        <f t="shared" si="244"/>
        <v/>
      </c>
      <c r="U1346" s="394" t="str">
        <f t="shared" si="245"/>
        <v/>
      </c>
      <c r="V1346" s="424" t="str">
        <f t="shared" si="251"/>
        <v/>
      </c>
      <c r="W1346" s="21"/>
      <c r="X1346" s="515"/>
      <c r="Y1346" s="515"/>
      <c r="Z1346" s="513"/>
      <c r="AA1346" s="514"/>
    </row>
    <row r="1347" spans="1:27">
      <c r="A1347" s="50">
        <f t="shared" si="246"/>
        <v>1342</v>
      </c>
      <c r="B1347" s="580"/>
      <c r="C1347" s="23" t="s">
        <v>742</v>
      </c>
      <c r="D1347" s="489"/>
      <c r="E1347" s="318" t="str">
        <f>IF(G1347="","",VLOOKUP(G1347,'Danh mục CODE'!$D$2:$J$20064,7,0))</f>
        <v/>
      </c>
      <c r="F1347" s="28" t="str">
        <f>IF(E1347="","",VLOOKUP(E1347,'TONG HOP'!$E$8:$W$1883,19,0))</f>
        <v/>
      </c>
      <c r="G1347" s="17"/>
      <c r="H1347" s="226" t="str">
        <f>IF(E1347="","",VLOOKUP(G1347,'TONG HOP'!$C$8:$E$799,2,0))</f>
        <v/>
      </c>
      <c r="I1347" s="226" t="str">
        <f>IF(B1347="","",VLOOKUP(G1347,'TONG HOP'!$C$8:$F$799,4,0))</f>
        <v/>
      </c>
      <c r="J1347" s="63" t="str">
        <f t="shared" si="242"/>
        <v/>
      </c>
      <c r="K1347" s="63" t="str">
        <f t="shared" si="243"/>
        <v/>
      </c>
      <c r="L1347" s="63">
        <f t="shared" si="247"/>
        <v>0</v>
      </c>
      <c r="M1347" s="392" t="str">
        <f>IF(Y1347="","",VLOOKUP(G1347,'Danh mục CODE'!$D$2:$I$1880,4,0))</f>
        <v/>
      </c>
      <c r="N1347" s="484"/>
      <c r="O1347" s="392" t="str">
        <f t="shared" si="248"/>
        <v/>
      </c>
      <c r="P1347" s="392" t="str">
        <f>IF(Y1347="","",VLOOKUP(G1347,'Danh mục CODE'!$D$2:$I$1880,5,0))</f>
        <v/>
      </c>
      <c r="Q1347" s="392"/>
      <c r="R1347" s="392" t="str">
        <f t="shared" si="249"/>
        <v/>
      </c>
      <c r="S1347" s="394" t="e">
        <f t="shared" si="250"/>
        <v>#VALUE!</v>
      </c>
      <c r="T1347" s="394" t="str">
        <f t="shared" si="244"/>
        <v/>
      </c>
      <c r="U1347" s="394" t="str">
        <f t="shared" si="245"/>
        <v/>
      </c>
      <c r="V1347" s="424" t="str">
        <f t="shared" si="251"/>
        <v/>
      </c>
      <c r="W1347" s="21"/>
      <c r="X1347" s="515"/>
      <c r="Y1347" s="515"/>
      <c r="Z1347" s="513"/>
      <c r="AA1347" s="514"/>
    </row>
    <row r="1348" spans="1:27">
      <c r="A1348" s="50">
        <f t="shared" si="246"/>
        <v>1343</v>
      </c>
      <c r="B1348" s="580"/>
      <c r="C1348" s="23" t="s">
        <v>742</v>
      </c>
      <c r="D1348" s="489"/>
      <c r="E1348" s="318" t="str">
        <f>IF(G1348="","",VLOOKUP(G1348,'Danh mục CODE'!$D$2:$J$20064,7,0))</f>
        <v/>
      </c>
      <c r="F1348" s="28" t="str">
        <f>IF(E1348="","",VLOOKUP(E1348,'TONG HOP'!$E$8:$W$1883,19,0))</f>
        <v/>
      </c>
      <c r="G1348" s="315"/>
      <c r="H1348" s="226" t="str">
        <f>IF(E1348="","",VLOOKUP(G1348,'TONG HOP'!$C$8:$E$799,2,0))</f>
        <v/>
      </c>
      <c r="I1348" s="226" t="str">
        <f>IF(B1348="","",VLOOKUP(G1348,'TONG HOP'!$C$8:$F$799,4,0))</f>
        <v/>
      </c>
      <c r="J1348" s="63" t="str">
        <f t="shared" si="242"/>
        <v/>
      </c>
      <c r="K1348" s="63" t="str">
        <f t="shared" si="243"/>
        <v/>
      </c>
      <c r="L1348" s="63">
        <f t="shared" si="247"/>
        <v>0</v>
      </c>
      <c r="M1348" s="392" t="str">
        <f>IF(Y1348="","",VLOOKUP(G1348,'Danh mục CODE'!$D$2:$I$1880,4,0))</f>
        <v/>
      </c>
      <c r="N1348" s="484"/>
      <c r="O1348" s="392" t="str">
        <f t="shared" si="248"/>
        <v/>
      </c>
      <c r="P1348" s="392" t="str">
        <f>IF(Y1348="","",VLOOKUP(G1348,'Danh mục CODE'!$D$2:$I$1880,5,0))</f>
        <v/>
      </c>
      <c r="Q1348" s="392"/>
      <c r="R1348" s="392" t="str">
        <f t="shared" si="249"/>
        <v/>
      </c>
      <c r="S1348" s="394" t="e">
        <f t="shared" si="250"/>
        <v>#VALUE!</v>
      </c>
      <c r="T1348" s="394" t="str">
        <f t="shared" si="244"/>
        <v/>
      </c>
      <c r="U1348" s="394" t="str">
        <f t="shared" si="245"/>
        <v/>
      </c>
      <c r="V1348" s="424" t="str">
        <f t="shared" si="251"/>
        <v/>
      </c>
      <c r="W1348" s="21"/>
      <c r="X1348" s="515"/>
      <c r="Y1348" s="515"/>
      <c r="Z1348" s="513"/>
      <c r="AA1348" s="514"/>
    </row>
    <row r="1349" spans="1:27">
      <c r="A1349" s="50">
        <f t="shared" si="246"/>
        <v>1344</v>
      </c>
      <c r="B1349" s="580"/>
      <c r="C1349" s="23" t="s">
        <v>742</v>
      </c>
      <c r="D1349" s="489"/>
      <c r="E1349" s="318" t="str">
        <f>IF(G1349="","",VLOOKUP(G1349,'Danh mục CODE'!$D$2:$J$20064,7,0))</f>
        <v/>
      </c>
      <c r="F1349" s="28" t="str">
        <f>IF(E1349="","",VLOOKUP(E1349,'TONG HOP'!$E$8:$W$1883,19,0))</f>
        <v/>
      </c>
      <c r="G1349" s="315"/>
      <c r="H1349" s="226" t="str">
        <f>IF(E1349="","",VLOOKUP(G1349,'TONG HOP'!$C$8:$E$799,2,0))</f>
        <v/>
      </c>
      <c r="I1349" s="226" t="str">
        <f>IF(B1349="","",VLOOKUP(G1349,'TONG HOP'!$C$8:$F$799,4,0))</f>
        <v/>
      </c>
      <c r="J1349" s="63" t="str">
        <f t="shared" si="242"/>
        <v/>
      </c>
      <c r="K1349" s="63" t="str">
        <f t="shared" si="243"/>
        <v/>
      </c>
      <c r="L1349" s="63">
        <f t="shared" si="247"/>
        <v>0</v>
      </c>
      <c r="M1349" s="392" t="str">
        <f>IF(Y1349="","",VLOOKUP(G1349,'Danh mục CODE'!$D$2:$I$1880,4,0))</f>
        <v/>
      </c>
      <c r="N1349" s="484"/>
      <c r="O1349" s="392" t="str">
        <f t="shared" si="248"/>
        <v/>
      </c>
      <c r="P1349" s="392" t="str">
        <f>IF(Y1349="","",VLOOKUP(G1349,'Danh mục CODE'!$D$2:$I$1880,5,0))</f>
        <v/>
      </c>
      <c r="Q1349" s="392"/>
      <c r="R1349" s="392" t="str">
        <f t="shared" si="249"/>
        <v/>
      </c>
      <c r="S1349" s="394" t="e">
        <f t="shared" si="250"/>
        <v>#VALUE!</v>
      </c>
      <c r="T1349" s="394" t="str">
        <f t="shared" si="244"/>
        <v/>
      </c>
      <c r="U1349" s="394" t="str">
        <f t="shared" si="245"/>
        <v/>
      </c>
      <c r="V1349" s="424" t="str">
        <f t="shared" si="251"/>
        <v/>
      </c>
      <c r="W1349" s="21"/>
      <c r="X1349" s="515"/>
      <c r="Y1349" s="515"/>
      <c r="Z1349" s="513"/>
      <c r="AA1349" s="514"/>
    </row>
    <row r="1350" spans="1:27">
      <c r="A1350" s="50">
        <f t="shared" si="246"/>
        <v>1345</v>
      </c>
      <c r="B1350" s="580"/>
      <c r="C1350" s="23" t="s">
        <v>742</v>
      </c>
      <c r="D1350" s="489"/>
      <c r="E1350" s="318" t="str">
        <f>IF(G1350="","",VLOOKUP(G1350,'Danh mục CODE'!$D$2:$J$20064,7,0))</f>
        <v/>
      </c>
      <c r="F1350" s="28" t="str">
        <f>IF(E1350="","",VLOOKUP(E1350,'TONG HOP'!$E$8:$W$1883,19,0))</f>
        <v/>
      </c>
      <c r="G1350" s="315"/>
      <c r="H1350" s="226" t="str">
        <f>IF(E1350="","",VLOOKUP(G1350,'TONG HOP'!$C$8:$E$799,2,0))</f>
        <v/>
      </c>
      <c r="I1350" s="226" t="str">
        <f>IF(B1350="","",VLOOKUP(G1350,'TONG HOP'!$C$8:$F$799,4,0))</f>
        <v/>
      </c>
      <c r="J1350" s="63" t="str">
        <f t="shared" si="242"/>
        <v/>
      </c>
      <c r="K1350" s="63" t="str">
        <f t="shared" si="243"/>
        <v/>
      </c>
      <c r="L1350" s="63">
        <f t="shared" si="247"/>
        <v>0</v>
      </c>
      <c r="M1350" s="392" t="str">
        <f>IF(Y1350="","",VLOOKUP(G1350,'Danh mục CODE'!$D$2:$I$1880,4,0))</f>
        <v/>
      </c>
      <c r="N1350" s="484"/>
      <c r="O1350" s="392" t="str">
        <f t="shared" si="248"/>
        <v/>
      </c>
      <c r="P1350" s="392" t="str">
        <f>IF(Y1350="","",VLOOKUP(G1350,'Danh mục CODE'!$D$2:$I$1880,5,0))</f>
        <v/>
      </c>
      <c r="Q1350" s="392"/>
      <c r="R1350" s="392" t="str">
        <f t="shared" si="249"/>
        <v/>
      </c>
      <c r="S1350" s="394" t="e">
        <f t="shared" si="250"/>
        <v>#VALUE!</v>
      </c>
      <c r="T1350" s="394" t="str">
        <f t="shared" si="244"/>
        <v/>
      </c>
      <c r="U1350" s="394" t="str">
        <f t="shared" si="245"/>
        <v/>
      </c>
      <c r="V1350" s="424" t="str">
        <f t="shared" si="251"/>
        <v/>
      </c>
      <c r="W1350" s="21"/>
      <c r="X1350" s="515"/>
      <c r="Y1350" s="515"/>
      <c r="Z1350" s="513"/>
      <c r="AA1350" s="514"/>
    </row>
    <row r="1351" spans="1:27">
      <c r="A1351" s="50">
        <f t="shared" si="246"/>
        <v>1346</v>
      </c>
      <c r="B1351" s="580"/>
      <c r="C1351" s="23" t="s">
        <v>742</v>
      </c>
      <c r="D1351" s="489"/>
      <c r="E1351" s="318" t="str">
        <f>IF(G1351="","",VLOOKUP(G1351,'Danh mục CODE'!$D$2:$J$20064,7,0))</f>
        <v/>
      </c>
      <c r="F1351" s="28" t="str">
        <f>IF(E1351="","",VLOOKUP(E1351,'TONG HOP'!$E$8:$W$1883,19,0))</f>
        <v/>
      </c>
      <c r="G1351" s="315"/>
      <c r="H1351" s="226" t="str">
        <f>IF(E1351="","",VLOOKUP(G1351,'TONG HOP'!$C$8:$E$799,2,0))</f>
        <v/>
      </c>
      <c r="I1351" s="226" t="str">
        <f>IF(B1351="","",VLOOKUP(G1351,'TONG HOP'!$C$8:$F$799,4,0))</f>
        <v/>
      </c>
      <c r="J1351" s="63" t="str">
        <f t="shared" ref="J1351:J1414" si="252">IF(X1351="","",K1351-K1351*M1351)</f>
        <v/>
      </c>
      <c r="K1351" s="63" t="str">
        <f t="shared" ref="K1351:K1414" si="253">IF(AND(X1351="",N1351="",Q1351="",R1351=""),"",L1351-L1351*O1351-(L1351-L1351*O1351)*R1351)</f>
        <v/>
      </c>
      <c r="L1351" s="63">
        <f t="shared" si="247"/>
        <v>0</v>
      </c>
      <c r="M1351" s="392" t="str">
        <f>IF(Y1351="","",VLOOKUP(G1351,'Danh mục CODE'!$D$2:$I$1880,4,0))</f>
        <v/>
      </c>
      <c r="N1351" s="484"/>
      <c r="O1351" s="392" t="str">
        <f t="shared" si="248"/>
        <v/>
      </c>
      <c r="P1351" s="392" t="str">
        <f>IF(Y1351="","",VLOOKUP(G1351,'Danh mục CODE'!$D$2:$I$1880,5,0))</f>
        <v/>
      </c>
      <c r="Q1351" s="392"/>
      <c r="R1351" s="392" t="str">
        <f t="shared" si="249"/>
        <v/>
      </c>
      <c r="S1351" s="394" t="e">
        <f t="shared" si="250"/>
        <v>#VALUE!</v>
      </c>
      <c r="T1351" s="394" t="str">
        <f t="shared" si="244"/>
        <v/>
      </c>
      <c r="U1351" s="394" t="str">
        <f t="shared" si="245"/>
        <v/>
      </c>
      <c r="V1351" s="424" t="str">
        <f t="shared" si="251"/>
        <v/>
      </c>
      <c r="W1351" s="21"/>
      <c r="X1351" s="515"/>
      <c r="Y1351" s="515"/>
      <c r="Z1351" s="513"/>
      <c r="AA1351" s="514"/>
    </row>
    <row r="1352" spans="1:27">
      <c r="A1352" s="50">
        <f t="shared" si="246"/>
        <v>1347</v>
      </c>
      <c r="B1352" s="580"/>
      <c r="C1352" s="23" t="s">
        <v>742</v>
      </c>
      <c r="D1352" s="489"/>
      <c r="E1352" s="318" t="str">
        <f>IF(G1352="","",VLOOKUP(G1352,'Danh mục CODE'!$D$2:$J$20064,7,0))</f>
        <v/>
      </c>
      <c r="F1352" s="28" t="str">
        <f>IF(E1352="","",VLOOKUP(E1352,'TONG HOP'!$E$8:$W$1883,19,0))</f>
        <v/>
      </c>
      <c r="G1352" s="17"/>
      <c r="H1352" s="226" t="str">
        <f>IF(E1352="","",VLOOKUP(G1352,'TONG HOP'!$C$8:$E$799,2,0))</f>
        <v/>
      </c>
      <c r="I1352" s="226" t="str">
        <f>IF(B1352="","",VLOOKUP(G1352,'TONG HOP'!$C$8:$F$799,4,0))</f>
        <v/>
      </c>
      <c r="J1352" s="63" t="str">
        <f t="shared" si="252"/>
        <v/>
      </c>
      <c r="K1352" s="63" t="str">
        <f t="shared" si="253"/>
        <v/>
      </c>
      <c r="L1352" s="63">
        <f t="shared" si="247"/>
        <v>0</v>
      </c>
      <c r="M1352" s="392" t="str">
        <f>IF(Y1352="","",VLOOKUP(G1352,'Danh mục CODE'!$D$2:$I$1880,4,0))</f>
        <v/>
      </c>
      <c r="N1352" s="484"/>
      <c r="O1352" s="392" t="str">
        <f t="shared" si="248"/>
        <v/>
      </c>
      <c r="P1352" s="392" t="str">
        <f>IF(Y1352="","",VLOOKUP(G1352,'Danh mục CODE'!$D$2:$I$1880,5,0))</f>
        <v/>
      </c>
      <c r="Q1352" s="392"/>
      <c r="R1352" s="392" t="str">
        <f t="shared" si="249"/>
        <v/>
      </c>
      <c r="S1352" s="394" t="e">
        <f t="shared" si="250"/>
        <v>#VALUE!</v>
      </c>
      <c r="T1352" s="394" t="str">
        <f t="shared" si="244"/>
        <v/>
      </c>
      <c r="U1352" s="394" t="str">
        <f t="shared" si="245"/>
        <v/>
      </c>
      <c r="V1352" s="424" t="str">
        <f t="shared" si="251"/>
        <v/>
      </c>
      <c r="W1352" s="21"/>
      <c r="X1352" s="515"/>
      <c r="Y1352" s="515"/>
      <c r="Z1352" s="513"/>
      <c r="AA1352" s="514"/>
    </row>
    <row r="1353" spans="1:27">
      <c r="A1353" s="50">
        <f t="shared" si="246"/>
        <v>1348</v>
      </c>
      <c r="B1353" s="580"/>
      <c r="C1353" s="23" t="s">
        <v>742</v>
      </c>
      <c r="D1353" s="489"/>
      <c r="E1353" s="318" t="str">
        <f>IF(G1353="","",VLOOKUP(G1353,'Danh mục CODE'!$D$2:$J$20064,7,0))</f>
        <v/>
      </c>
      <c r="F1353" s="28" t="str">
        <f>IF(E1353="","",VLOOKUP(E1353,'TONG HOP'!$E$8:$W$1883,19,0))</f>
        <v/>
      </c>
      <c r="G1353" s="17"/>
      <c r="H1353" s="226" t="str">
        <f>IF(E1353="","",VLOOKUP(G1353,'TONG HOP'!$C$8:$E$799,2,0))</f>
        <v/>
      </c>
      <c r="I1353" s="226" t="str">
        <f>IF(B1353="","",VLOOKUP(G1353,'TONG HOP'!$C$8:$F$799,4,0))</f>
        <v/>
      </c>
      <c r="J1353" s="63" t="str">
        <f t="shared" si="252"/>
        <v/>
      </c>
      <c r="K1353" s="63" t="str">
        <f t="shared" si="253"/>
        <v/>
      </c>
      <c r="L1353" s="63">
        <f t="shared" si="247"/>
        <v>0</v>
      </c>
      <c r="M1353" s="392" t="str">
        <f>IF(Y1353="","",VLOOKUP(G1353,'Danh mục CODE'!$D$2:$I$1880,4,0))</f>
        <v/>
      </c>
      <c r="N1353" s="484"/>
      <c r="O1353" s="392" t="str">
        <f t="shared" si="248"/>
        <v/>
      </c>
      <c r="P1353" s="392" t="str">
        <f>IF(Y1353="","",VLOOKUP(G1353,'Danh mục CODE'!$D$2:$I$1880,5,0))</f>
        <v/>
      </c>
      <c r="Q1353" s="392"/>
      <c r="R1353" s="392" t="str">
        <f t="shared" si="249"/>
        <v/>
      </c>
      <c r="S1353" s="394" t="e">
        <f t="shared" si="250"/>
        <v>#VALUE!</v>
      </c>
      <c r="T1353" s="394" t="str">
        <f t="shared" ref="T1353:T1416" si="254">IF(X1353="","",IF(Q1353&lt;P1353,K1353*Q1353,K1353*P1353))</f>
        <v/>
      </c>
      <c r="U1353" s="394" t="str">
        <f t="shared" ref="U1353:U1416" si="255">IF(X1353="","",K1353*R1353)</f>
        <v/>
      </c>
      <c r="V1353" s="424" t="str">
        <f t="shared" si="251"/>
        <v/>
      </c>
      <c r="W1353" s="21"/>
      <c r="X1353" s="515"/>
      <c r="Y1353" s="515"/>
      <c r="Z1353" s="513"/>
      <c r="AA1353" s="514"/>
    </row>
    <row r="1354" spans="1:27">
      <c r="A1354" s="50">
        <f t="shared" si="246"/>
        <v>1349</v>
      </c>
      <c r="B1354" s="580"/>
      <c r="C1354" s="23" t="s">
        <v>742</v>
      </c>
      <c r="D1354" s="489"/>
      <c r="E1354" s="318" t="str">
        <f>IF(G1354="","",VLOOKUP(G1354,'Danh mục CODE'!$D$2:$J$20064,7,0))</f>
        <v/>
      </c>
      <c r="F1354" s="28" t="str">
        <f>IF(E1354="","",VLOOKUP(E1354,'TONG HOP'!$E$8:$W$1883,19,0))</f>
        <v/>
      </c>
      <c r="G1354" s="17"/>
      <c r="H1354" s="226" t="str">
        <f>IF(E1354="","",VLOOKUP(G1354,'TONG HOP'!$C$8:$E$799,2,0))</f>
        <v/>
      </c>
      <c r="I1354" s="226" t="str">
        <f>IF(B1354="","",VLOOKUP(G1354,'TONG HOP'!$C$8:$F$799,4,0))</f>
        <v/>
      </c>
      <c r="J1354" s="63" t="str">
        <f t="shared" si="252"/>
        <v/>
      </c>
      <c r="K1354" s="63" t="str">
        <f t="shared" si="253"/>
        <v/>
      </c>
      <c r="L1354" s="63">
        <f t="shared" si="247"/>
        <v>0</v>
      </c>
      <c r="M1354" s="392" t="str">
        <f>IF(Y1354="","",VLOOKUP(G1354,'Danh mục CODE'!$D$2:$I$1880,4,0))</f>
        <v/>
      </c>
      <c r="N1354" s="484"/>
      <c r="O1354" s="392" t="str">
        <f t="shared" si="248"/>
        <v/>
      </c>
      <c r="P1354" s="392" t="str">
        <f>IF(Y1354="","",VLOOKUP(G1354,'Danh mục CODE'!$D$2:$I$1880,5,0))</f>
        <v/>
      </c>
      <c r="Q1354" s="392"/>
      <c r="R1354" s="392" t="str">
        <f t="shared" si="249"/>
        <v/>
      </c>
      <c r="S1354" s="394" t="e">
        <f t="shared" si="250"/>
        <v>#VALUE!</v>
      </c>
      <c r="T1354" s="394" t="str">
        <f t="shared" si="254"/>
        <v/>
      </c>
      <c r="U1354" s="394" t="str">
        <f t="shared" si="255"/>
        <v/>
      </c>
      <c r="V1354" s="424" t="str">
        <f t="shared" si="251"/>
        <v/>
      </c>
      <c r="W1354" s="21"/>
      <c r="X1354" s="515"/>
      <c r="Y1354" s="515"/>
      <c r="Z1354" s="513"/>
      <c r="AA1354" s="514"/>
    </row>
    <row r="1355" spans="1:27">
      <c r="A1355" s="50">
        <f t="shared" si="246"/>
        <v>1350</v>
      </c>
      <c r="B1355" s="580"/>
      <c r="C1355" s="23" t="s">
        <v>742</v>
      </c>
      <c r="D1355" s="489"/>
      <c r="E1355" s="318" t="str">
        <f>IF(G1355="","",VLOOKUP(G1355,'Danh mục CODE'!$D$2:$J$20064,7,0))</f>
        <v/>
      </c>
      <c r="F1355" s="28" t="str">
        <f>IF(E1355="","",VLOOKUP(E1355,'TONG HOP'!$E$8:$W$1883,19,0))</f>
        <v/>
      </c>
      <c r="G1355" s="17"/>
      <c r="H1355" s="226" t="str">
        <f>IF(E1355="","",VLOOKUP(G1355,'TONG HOP'!$C$8:$E$799,2,0))</f>
        <v/>
      </c>
      <c r="I1355" s="226" t="str">
        <f>IF(B1355="","",VLOOKUP(G1355,'TONG HOP'!$C$8:$F$799,4,0))</f>
        <v/>
      </c>
      <c r="J1355" s="63" t="str">
        <f t="shared" si="252"/>
        <v/>
      </c>
      <c r="K1355" s="63" t="str">
        <f t="shared" si="253"/>
        <v/>
      </c>
      <c r="L1355" s="63">
        <f t="shared" si="247"/>
        <v>0</v>
      </c>
      <c r="M1355" s="392" t="str">
        <f>IF(Y1355="","",VLOOKUP(G1355,'Danh mục CODE'!$D$2:$I$1880,4,0))</f>
        <v/>
      </c>
      <c r="N1355" s="484"/>
      <c r="O1355" s="392" t="str">
        <f t="shared" si="248"/>
        <v/>
      </c>
      <c r="P1355" s="392" t="str">
        <f>IF(Y1355="","",VLOOKUP(G1355,'Danh mục CODE'!$D$2:$I$1880,5,0))</f>
        <v/>
      </c>
      <c r="Q1355" s="392"/>
      <c r="R1355" s="392" t="str">
        <f t="shared" si="249"/>
        <v/>
      </c>
      <c r="S1355" s="394" t="e">
        <f t="shared" si="250"/>
        <v>#VALUE!</v>
      </c>
      <c r="T1355" s="394" t="str">
        <f t="shared" si="254"/>
        <v/>
      </c>
      <c r="U1355" s="394" t="str">
        <f t="shared" si="255"/>
        <v/>
      </c>
      <c r="V1355" s="424" t="str">
        <f t="shared" si="251"/>
        <v/>
      </c>
      <c r="W1355" s="21"/>
      <c r="X1355" s="515"/>
      <c r="Y1355" s="515"/>
      <c r="Z1355" s="513"/>
      <c r="AA1355" s="514"/>
    </row>
    <row r="1356" spans="1:27">
      <c r="A1356" s="50">
        <f t="shared" si="246"/>
        <v>1351</v>
      </c>
      <c r="B1356" s="580"/>
      <c r="C1356" s="23" t="s">
        <v>742</v>
      </c>
      <c r="D1356" s="489"/>
      <c r="E1356" s="318" t="str">
        <f>IF(G1356="","",VLOOKUP(G1356,'Danh mục CODE'!$D$2:$J$20064,7,0))</f>
        <v/>
      </c>
      <c r="F1356" s="28" t="str">
        <f>IF(E1356="","",VLOOKUP(E1356,'TONG HOP'!$E$8:$W$1883,19,0))</f>
        <v/>
      </c>
      <c r="G1356" s="17"/>
      <c r="H1356" s="226" t="str">
        <f>IF(E1356="","",VLOOKUP(G1356,'TONG HOP'!$C$8:$E$799,2,0))</f>
        <v/>
      </c>
      <c r="I1356" s="226" t="str">
        <f>IF(B1356="","",VLOOKUP(G1356,'TONG HOP'!$C$8:$F$799,4,0))</f>
        <v/>
      </c>
      <c r="J1356" s="63" t="str">
        <f t="shared" si="252"/>
        <v/>
      </c>
      <c r="K1356" s="63" t="str">
        <f t="shared" si="253"/>
        <v/>
      </c>
      <c r="L1356" s="63">
        <f t="shared" si="247"/>
        <v>0</v>
      </c>
      <c r="M1356" s="392" t="str">
        <f>IF(Y1356="","",VLOOKUP(G1356,'Danh mục CODE'!$D$2:$I$1880,4,0))</f>
        <v/>
      </c>
      <c r="N1356" s="484"/>
      <c r="O1356" s="392" t="str">
        <f t="shared" si="248"/>
        <v/>
      </c>
      <c r="P1356" s="392" t="str">
        <f>IF(Y1356="","",VLOOKUP(G1356,'Danh mục CODE'!$D$2:$I$1880,5,0))</f>
        <v/>
      </c>
      <c r="Q1356" s="392"/>
      <c r="R1356" s="392" t="str">
        <f t="shared" si="249"/>
        <v/>
      </c>
      <c r="S1356" s="394" t="e">
        <f t="shared" si="250"/>
        <v>#VALUE!</v>
      </c>
      <c r="T1356" s="394" t="str">
        <f t="shared" si="254"/>
        <v/>
      </c>
      <c r="U1356" s="394" t="str">
        <f t="shared" si="255"/>
        <v/>
      </c>
      <c r="V1356" s="424" t="str">
        <f t="shared" si="251"/>
        <v/>
      </c>
      <c r="W1356" s="21"/>
      <c r="X1356" s="515"/>
      <c r="Y1356" s="515"/>
      <c r="Z1356" s="513"/>
      <c r="AA1356" s="514"/>
    </row>
    <row r="1357" spans="1:27">
      <c r="A1357" s="50">
        <f t="shared" si="246"/>
        <v>1352</v>
      </c>
      <c r="B1357" s="580"/>
      <c r="C1357" s="23" t="s">
        <v>742</v>
      </c>
      <c r="D1357" s="489"/>
      <c r="E1357" s="318" t="str">
        <f>IF(G1357="","",VLOOKUP(G1357,'Danh mục CODE'!$D$2:$J$20064,7,0))</f>
        <v/>
      </c>
      <c r="F1357" s="28" t="str">
        <f>IF(E1357="","",VLOOKUP(E1357,'TONG HOP'!$E$8:$W$1883,19,0))</f>
        <v/>
      </c>
      <c r="G1357" s="17"/>
      <c r="H1357" s="226" t="str">
        <f>IF(E1357="","",VLOOKUP(G1357,'TONG HOP'!$C$8:$E$799,2,0))</f>
        <v/>
      </c>
      <c r="I1357" s="226" t="str">
        <f>IF(B1357="","",VLOOKUP(G1357,'TONG HOP'!$C$8:$F$799,4,0))</f>
        <v/>
      </c>
      <c r="J1357" s="63" t="str">
        <f t="shared" si="252"/>
        <v/>
      </c>
      <c r="K1357" s="63" t="str">
        <f t="shared" si="253"/>
        <v/>
      </c>
      <c r="L1357" s="63">
        <f t="shared" si="247"/>
        <v>0</v>
      </c>
      <c r="M1357" s="392" t="str">
        <f>IF(Y1357="","",VLOOKUP(G1357,'Danh mục CODE'!$D$2:$I$1880,4,0))</f>
        <v/>
      </c>
      <c r="N1357" s="484"/>
      <c r="O1357" s="392" t="str">
        <f t="shared" si="248"/>
        <v/>
      </c>
      <c r="P1357" s="392" t="str">
        <f>IF(Y1357="","",VLOOKUP(G1357,'Danh mục CODE'!$D$2:$I$1880,5,0))</f>
        <v/>
      </c>
      <c r="Q1357" s="392"/>
      <c r="R1357" s="392" t="str">
        <f t="shared" si="249"/>
        <v/>
      </c>
      <c r="S1357" s="394" t="e">
        <f t="shared" si="250"/>
        <v>#VALUE!</v>
      </c>
      <c r="T1357" s="394" t="str">
        <f t="shared" si="254"/>
        <v/>
      </c>
      <c r="U1357" s="394" t="str">
        <f t="shared" si="255"/>
        <v/>
      </c>
      <c r="V1357" s="424" t="str">
        <f t="shared" si="251"/>
        <v/>
      </c>
      <c r="W1357" s="21"/>
      <c r="X1357" s="515"/>
      <c r="Y1357" s="515"/>
      <c r="Z1357" s="513"/>
      <c r="AA1357" s="514"/>
    </row>
    <row r="1358" spans="1:27">
      <c r="A1358" s="50">
        <f t="shared" si="246"/>
        <v>1353</v>
      </c>
      <c r="B1358" s="580"/>
      <c r="C1358" s="23" t="s">
        <v>742</v>
      </c>
      <c r="D1358" s="489"/>
      <c r="E1358" s="318" t="str">
        <f>IF(G1358="","",VLOOKUP(G1358,'Danh mục CODE'!$D$2:$J$20064,7,0))</f>
        <v/>
      </c>
      <c r="F1358" s="28" t="str">
        <f>IF(E1358="","",VLOOKUP(E1358,'TONG HOP'!$E$8:$W$1883,19,0))</f>
        <v/>
      </c>
      <c r="G1358" s="17"/>
      <c r="H1358" s="226" t="str">
        <f>IF(E1358="","",VLOOKUP(G1358,'TONG HOP'!$C$8:$E$799,2,0))</f>
        <v/>
      </c>
      <c r="I1358" s="226" t="str">
        <f>IF(B1358="","",VLOOKUP(G1358,'TONG HOP'!$C$8:$F$799,4,0))</f>
        <v/>
      </c>
      <c r="J1358" s="63" t="str">
        <f t="shared" si="252"/>
        <v/>
      </c>
      <c r="K1358" s="63" t="str">
        <f t="shared" si="253"/>
        <v/>
      </c>
      <c r="L1358" s="63">
        <f t="shared" si="247"/>
        <v>0</v>
      </c>
      <c r="M1358" s="392" t="str">
        <f>IF(Y1358="","",VLOOKUP(G1358,'Danh mục CODE'!$D$2:$I$1880,4,0))</f>
        <v/>
      </c>
      <c r="N1358" s="484"/>
      <c r="O1358" s="392" t="str">
        <f t="shared" si="248"/>
        <v/>
      </c>
      <c r="P1358" s="392" t="str">
        <f>IF(Y1358="","",VLOOKUP(G1358,'Danh mục CODE'!$D$2:$I$1880,5,0))</f>
        <v/>
      </c>
      <c r="Q1358" s="392"/>
      <c r="R1358" s="392" t="str">
        <f t="shared" si="249"/>
        <v/>
      </c>
      <c r="S1358" s="394" t="e">
        <f t="shared" si="250"/>
        <v>#VALUE!</v>
      </c>
      <c r="T1358" s="394" t="str">
        <f t="shared" si="254"/>
        <v/>
      </c>
      <c r="U1358" s="394" t="str">
        <f t="shared" si="255"/>
        <v/>
      </c>
      <c r="V1358" s="424" t="str">
        <f t="shared" si="251"/>
        <v/>
      </c>
      <c r="W1358" s="21"/>
      <c r="X1358" s="515"/>
      <c r="Y1358" s="515"/>
      <c r="Z1358" s="513"/>
      <c r="AA1358" s="581"/>
    </row>
    <row r="1359" spans="1:27">
      <c r="A1359" s="50">
        <f t="shared" si="246"/>
        <v>1354</v>
      </c>
      <c r="B1359" s="580"/>
      <c r="C1359" s="23" t="s">
        <v>742</v>
      </c>
      <c r="D1359" s="489"/>
      <c r="E1359" s="318" t="str">
        <f>IF(G1359="","",VLOOKUP(G1359,'Danh mục CODE'!$D$2:$J$20064,7,0))</f>
        <v/>
      </c>
      <c r="F1359" s="28" t="str">
        <f>IF(E1359="","",VLOOKUP(E1359,'TONG HOP'!$E$8:$W$1883,19,0))</f>
        <v/>
      </c>
      <c r="G1359" s="17"/>
      <c r="H1359" s="226" t="str">
        <f>IF(E1359="","",VLOOKUP(G1359,'TONG HOP'!$C$8:$E$799,2,0))</f>
        <v/>
      </c>
      <c r="I1359" s="226" t="str">
        <f>IF(B1359="","",VLOOKUP(G1359,'TONG HOP'!$C$8:$F$799,4,0))</f>
        <v/>
      </c>
      <c r="J1359" s="63" t="str">
        <f t="shared" si="252"/>
        <v/>
      </c>
      <c r="K1359" s="63" t="str">
        <f t="shared" si="253"/>
        <v/>
      </c>
      <c r="L1359" s="63">
        <f t="shared" si="247"/>
        <v>0</v>
      </c>
      <c r="M1359" s="392" t="str">
        <f>IF(Y1359="","",VLOOKUP(G1359,'Danh mục CODE'!$D$2:$I$1880,4,0))</f>
        <v/>
      </c>
      <c r="N1359" s="484"/>
      <c r="O1359" s="392" t="str">
        <f t="shared" si="248"/>
        <v/>
      </c>
      <c r="P1359" s="392" t="str">
        <f>IF(Y1359="","",VLOOKUP(G1359,'Danh mục CODE'!$D$2:$I$1880,5,0))</f>
        <v/>
      </c>
      <c r="Q1359" s="392"/>
      <c r="R1359" s="392" t="str">
        <f t="shared" si="249"/>
        <v/>
      </c>
      <c r="S1359" s="394" t="e">
        <f t="shared" si="250"/>
        <v>#VALUE!</v>
      </c>
      <c r="T1359" s="394" t="str">
        <f t="shared" si="254"/>
        <v/>
      </c>
      <c r="U1359" s="394" t="str">
        <f t="shared" si="255"/>
        <v/>
      </c>
      <c r="V1359" s="424" t="str">
        <f t="shared" si="251"/>
        <v/>
      </c>
      <c r="W1359" s="21"/>
      <c r="X1359" s="515"/>
      <c r="Y1359" s="515"/>
      <c r="Z1359" s="513"/>
      <c r="AA1359" s="581"/>
    </row>
    <row r="1360" spans="1:27">
      <c r="A1360" s="50">
        <f t="shared" si="246"/>
        <v>1355</v>
      </c>
      <c r="B1360" s="580"/>
      <c r="C1360" s="23" t="s">
        <v>742</v>
      </c>
      <c r="D1360" s="489"/>
      <c r="E1360" s="318" t="str">
        <f>IF(G1360="","",VLOOKUP(G1360,'Danh mục CODE'!$D$2:$J$20064,7,0))</f>
        <v/>
      </c>
      <c r="F1360" s="28" t="str">
        <f>IF(E1360="","",VLOOKUP(E1360,'TONG HOP'!$E$8:$W$1883,19,0))</f>
        <v/>
      </c>
      <c r="G1360" s="17"/>
      <c r="H1360" s="226" t="str">
        <f>IF(E1360="","",VLOOKUP(G1360,'TONG HOP'!$C$8:$E$799,2,0))</f>
        <v/>
      </c>
      <c r="I1360" s="226" t="str">
        <f>IF(B1360="","",VLOOKUP(G1360,'TONG HOP'!$C$8:$F$799,4,0))</f>
        <v/>
      </c>
      <c r="J1360" s="63" t="str">
        <f t="shared" si="252"/>
        <v/>
      </c>
      <c r="K1360" s="63" t="str">
        <f t="shared" si="253"/>
        <v/>
      </c>
      <c r="L1360" s="63">
        <f t="shared" si="247"/>
        <v>0</v>
      </c>
      <c r="M1360" s="392" t="str">
        <f>IF(Y1360="","",VLOOKUP(G1360,'Danh mục CODE'!$D$2:$I$1880,4,0))</f>
        <v/>
      </c>
      <c r="N1360" s="484"/>
      <c r="O1360" s="392" t="str">
        <f t="shared" si="248"/>
        <v/>
      </c>
      <c r="P1360" s="392" t="str">
        <f>IF(Y1360="","",VLOOKUP(G1360,'Danh mục CODE'!$D$2:$I$1880,5,0))</f>
        <v/>
      </c>
      <c r="Q1360" s="392"/>
      <c r="R1360" s="392" t="str">
        <f t="shared" si="249"/>
        <v/>
      </c>
      <c r="S1360" s="394" t="e">
        <f t="shared" si="250"/>
        <v>#VALUE!</v>
      </c>
      <c r="T1360" s="394" t="str">
        <f t="shared" si="254"/>
        <v/>
      </c>
      <c r="U1360" s="394" t="str">
        <f t="shared" si="255"/>
        <v/>
      </c>
      <c r="V1360" s="424" t="str">
        <f t="shared" si="251"/>
        <v/>
      </c>
      <c r="W1360" s="21"/>
      <c r="X1360" s="515"/>
      <c r="Y1360" s="515"/>
      <c r="Z1360" s="513"/>
      <c r="AA1360" s="514"/>
    </row>
    <row r="1361" spans="1:27">
      <c r="A1361" s="50">
        <f t="shared" si="246"/>
        <v>1356</v>
      </c>
      <c r="B1361" s="580"/>
      <c r="C1361" s="23" t="s">
        <v>742</v>
      </c>
      <c r="D1361" s="489"/>
      <c r="E1361" s="318" t="str">
        <f>IF(G1361="","",VLOOKUP(G1361,'Danh mục CODE'!$D$2:$J$20064,7,0))</f>
        <v/>
      </c>
      <c r="F1361" s="28" t="str">
        <f>IF(E1361="","",VLOOKUP(E1361,'TONG HOP'!$E$8:$W$1883,19,0))</f>
        <v/>
      </c>
      <c r="G1361" s="17"/>
      <c r="H1361" s="226" t="str">
        <f>IF(E1361="","",VLOOKUP(G1361,'TONG HOP'!$C$8:$E$799,2,0))</f>
        <v/>
      </c>
      <c r="I1361" s="226" t="str">
        <f>IF(B1361="","",VLOOKUP(G1361,'TONG HOP'!$C$8:$F$799,4,0))</f>
        <v/>
      </c>
      <c r="J1361" s="63" t="str">
        <f t="shared" si="252"/>
        <v/>
      </c>
      <c r="K1361" s="63" t="str">
        <f t="shared" si="253"/>
        <v/>
      </c>
      <c r="L1361" s="63">
        <f t="shared" si="247"/>
        <v>0</v>
      </c>
      <c r="M1361" s="392" t="str">
        <f>IF(Y1361="","",VLOOKUP(G1361,'Danh mục CODE'!$D$2:$I$1880,4,0))</f>
        <v/>
      </c>
      <c r="N1361" s="484"/>
      <c r="O1361" s="392" t="str">
        <f t="shared" si="248"/>
        <v/>
      </c>
      <c r="P1361" s="392" t="str">
        <f>IF(Y1361="","",VLOOKUP(G1361,'Danh mục CODE'!$D$2:$I$1880,5,0))</f>
        <v/>
      </c>
      <c r="Q1361" s="392"/>
      <c r="R1361" s="392" t="str">
        <f t="shared" si="249"/>
        <v/>
      </c>
      <c r="S1361" s="394" t="e">
        <f t="shared" si="250"/>
        <v>#VALUE!</v>
      </c>
      <c r="T1361" s="394" t="str">
        <f t="shared" si="254"/>
        <v/>
      </c>
      <c r="U1361" s="394" t="str">
        <f t="shared" si="255"/>
        <v/>
      </c>
      <c r="V1361" s="424" t="str">
        <f t="shared" si="251"/>
        <v/>
      </c>
      <c r="W1361" s="21"/>
      <c r="X1361" s="515"/>
      <c r="Y1361" s="515"/>
      <c r="Z1361" s="513"/>
      <c r="AA1361" s="514"/>
    </row>
    <row r="1362" spans="1:27">
      <c r="A1362" s="50">
        <f t="shared" si="246"/>
        <v>1357</v>
      </c>
      <c r="B1362" s="580"/>
      <c r="C1362" s="23" t="s">
        <v>742</v>
      </c>
      <c r="D1362" s="489"/>
      <c r="E1362" s="318" t="str">
        <f>IF(G1362="","",VLOOKUP(G1362,'Danh mục CODE'!$D$2:$J$20064,7,0))</f>
        <v/>
      </c>
      <c r="F1362" s="28" t="str">
        <f>IF(E1362="","",VLOOKUP(E1362,'TONG HOP'!$E$8:$W$1883,19,0))</f>
        <v/>
      </c>
      <c r="G1362" s="315"/>
      <c r="H1362" s="226" t="str">
        <f>IF(E1362="","",VLOOKUP(G1362,'TONG HOP'!$C$8:$E$799,2,0))</f>
        <v/>
      </c>
      <c r="I1362" s="226" t="str">
        <f>IF(B1362="","",VLOOKUP(G1362,'TONG HOP'!$C$8:$F$799,4,0))</f>
        <v/>
      </c>
      <c r="J1362" s="63" t="str">
        <f t="shared" si="252"/>
        <v/>
      </c>
      <c r="K1362" s="63" t="str">
        <f t="shared" si="253"/>
        <v/>
      </c>
      <c r="L1362" s="63">
        <f t="shared" si="247"/>
        <v>0</v>
      </c>
      <c r="M1362" s="392" t="str">
        <f>IF(Y1362="","",VLOOKUP(G1362,'Danh mục CODE'!$D$2:$I$1880,4,0))</f>
        <v/>
      </c>
      <c r="N1362" s="484"/>
      <c r="O1362" s="392" t="str">
        <f t="shared" si="248"/>
        <v/>
      </c>
      <c r="P1362" s="392" t="str">
        <f>IF(Y1362="","",VLOOKUP(G1362,'Danh mục CODE'!$D$2:$I$1880,5,0))</f>
        <v/>
      </c>
      <c r="Q1362" s="392"/>
      <c r="R1362" s="392" t="str">
        <f t="shared" si="249"/>
        <v/>
      </c>
      <c r="S1362" s="394" t="e">
        <f t="shared" si="250"/>
        <v>#VALUE!</v>
      </c>
      <c r="T1362" s="394" t="str">
        <f t="shared" si="254"/>
        <v/>
      </c>
      <c r="U1362" s="394" t="str">
        <f t="shared" si="255"/>
        <v/>
      </c>
      <c r="V1362" s="424" t="str">
        <f t="shared" si="251"/>
        <v/>
      </c>
      <c r="W1362" s="21"/>
      <c r="X1362" s="515"/>
      <c r="Y1362" s="515"/>
      <c r="Z1362" s="513"/>
      <c r="AA1362" s="514"/>
    </row>
    <row r="1363" spans="1:27">
      <c r="A1363" s="50">
        <f t="shared" ref="A1363:A1426" si="256">A1362+1</f>
        <v>1358</v>
      </c>
      <c r="B1363" s="580"/>
      <c r="C1363" s="23" t="s">
        <v>742</v>
      </c>
      <c r="D1363" s="489"/>
      <c r="E1363" s="318" t="str">
        <f>IF(G1363="","",VLOOKUP(G1363,'Danh mục CODE'!$D$2:$J$20064,7,0))</f>
        <v/>
      </c>
      <c r="F1363" s="28" t="str">
        <f>IF(E1363="","",VLOOKUP(E1363,'TONG HOP'!$E$8:$W$1883,19,0))</f>
        <v/>
      </c>
      <c r="G1363" s="315"/>
      <c r="H1363" s="226" t="str">
        <f>IF(E1363="","",VLOOKUP(G1363,'TONG HOP'!$C$8:$E$799,2,0))</f>
        <v/>
      </c>
      <c r="I1363" s="226" t="str">
        <f>IF(B1363="","",VLOOKUP(G1363,'TONG HOP'!$C$8:$F$799,4,0))</f>
        <v/>
      </c>
      <c r="J1363" s="63" t="str">
        <f t="shared" si="252"/>
        <v/>
      </c>
      <c r="K1363" s="63" t="str">
        <f t="shared" si="253"/>
        <v/>
      </c>
      <c r="L1363" s="63">
        <f t="shared" si="247"/>
        <v>0</v>
      </c>
      <c r="M1363" s="392" t="str">
        <f>IF(Y1363="","",VLOOKUP(G1363,'Danh mục CODE'!$D$2:$I$1880,4,0))</f>
        <v/>
      </c>
      <c r="N1363" s="484"/>
      <c r="O1363" s="392" t="str">
        <f t="shared" si="248"/>
        <v/>
      </c>
      <c r="P1363" s="392" t="str">
        <f>IF(Y1363="","",VLOOKUP(G1363,'Danh mục CODE'!$D$2:$I$1880,5,0))</f>
        <v/>
      </c>
      <c r="Q1363" s="392"/>
      <c r="R1363" s="392" t="str">
        <f t="shared" si="249"/>
        <v/>
      </c>
      <c r="S1363" s="394" t="e">
        <f t="shared" si="250"/>
        <v>#VALUE!</v>
      </c>
      <c r="T1363" s="394" t="str">
        <f t="shared" si="254"/>
        <v/>
      </c>
      <c r="U1363" s="394" t="str">
        <f t="shared" si="255"/>
        <v/>
      </c>
      <c r="V1363" s="424" t="str">
        <f t="shared" si="251"/>
        <v/>
      </c>
      <c r="W1363" s="21"/>
      <c r="X1363" s="515"/>
      <c r="Y1363" s="515"/>
      <c r="Z1363" s="513"/>
      <c r="AA1363" s="514"/>
    </row>
    <row r="1364" spans="1:27">
      <c r="A1364" s="50">
        <f t="shared" si="256"/>
        <v>1359</v>
      </c>
      <c r="B1364" s="580"/>
      <c r="C1364" s="23" t="s">
        <v>742</v>
      </c>
      <c r="D1364" s="489"/>
      <c r="E1364" s="318" t="str">
        <f>IF(G1364="","",VLOOKUP(G1364,'Danh mục CODE'!$D$2:$J$20064,7,0))</f>
        <v/>
      </c>
      <c r="F1364" s="28" t="str">
        <f>IF(E1364="","",VLOOKUP(E1364,'TONG HOP'!$E$8:$W$1883,19,0))</f>
        <v/>
      </c>
      <c r="G1364" s="315"/>
      <c r="H1364" s="226" t="str">
        <f>IF(E1364="","",VLOOKUP(G1364,'TONG HOP'!$C$8:$E$799,2,0))</f>
        <v/>
      </c>
      <c r="I1364" s="226" t="str">
        <f>IF(B1364="","",VLOOKUP(G1364,'TONG HOP'!$C$8:$F$799,4,0))</f>
        <v/>
      </c>
      <c r="J1364" s="63" t="str">
        <f t="shared" si="252"/>
        <v/>
      </c>
      <c r="K1364" s="63" t="str">
        <f t="shared" si="253"/>
        <v/>
      </c>
      <c r="L1364" s="63">
        <f t="shared" si="247"/>
        <v>0</v>
      </c>
      <c r="M1364" s="392" t="str">
        <f>IF(Y1364="","",VLOOKUP(G1364,'Danh mục CODE'!$D$2:$I$1880,4,0))</f>
        <v/>
      </c>
      <c r="N1364" s="484"/>
      <c r="O1364" s="392" t="str">
        <f t="shared" si="248"/>
        <v/>
      </c>
      <c r="P1364" s="392" t="str">
        <f>IF(Y1364="","",VLOOKUP(G1364,'Danh mục CODE'!$D$2:$I$1880,5,0))</f>
        <v/>
      </c>
      <c r="Q1364" s="392"/>
      <c r="R1364" s="392" t="str">
        <f t="shared" si="249"/>
        <v/>
      </c>
      <c r="S1364" s="394" t="e">
        <f t="shared" si="250"/>
        <v>#VALUE!</v>
      </c>
      <c r="T1364" s="394" t="str">
        <f t="shared" si="254"/>
        <v/>
      </c>
      <c r="U1364" s="394" t="str">
        <f t="shared" si="255"/>
        <v/>
      </c>
      <c r="V1364" s="424" t="str">
        <f t="shared" si="251"/>
        <v/>
      </c>
      <c r="W1364" s="21"/>
      <c r="X1364" s="515"/>
      <c r="Y1364" s="515"/>
      <c r="Z1364" s="513"/>
      <c r="AA1364" s="514"/>
    </row>
    <row r="1365" spans="1:27">
      <c r="A1365" s="50">
        <f t="shared" si="256"/>
        <v>1360</v>
      </c>
      <c r="B1365" s="580"/>
      <c r="C1365" s="23" t="s">
        <v>742</v>
      </c>
      <c r="D1365" s="489"/>
      <c r="E1365" s="318" t="str">
        <f>IF(G1365="","",VLOOKUP(G1365,'Danh mục CODE'!$D$2:$J$20064,7,0))</f>
        <v/>
      </c>
      <c r="F1365" s="28" t="str">
        <f>IF(E1365="","",VLOOKUP(E1365,'TONG HOP'!$E$8:$W$1883,19,0))</f>
        <v/>
      </c>
      <c r="G1365" s="315"/>
      <c r="H1365" s="226" t="str">
        <f>IF(E1365="","",VLOOKUP(G1365,'TONG HOP'!$C$8:$E$799,2,0))</f>
        <v/>
      </c>
      <c r="I1365" s="226" t="str">
        <f>IF(B1365="","",VLOOKUP(G1365,'TONG HOP'!$C$8:$F$799,4,0))</f>
        <v/>
      </c>
      <c r="J1365" s="63" t="str">
        <f t="shared" si="252"/>
        <v/>
      </c>
      <c r="K1365" s="63" t="str">
        <f t="shared" si="253"/>
        <v/>
      </c>
      <c r="L1365" s="63">
        <f t="shared" si="247"/>
        <v>0</v>
      </c>
      <c r="M1365" s="392" t="str">
        <f>IF(Y1365="","",VLOOKUP(G1365,'Danh mục CODE'!$D$2:$I$1880,4,0))</f>
        <v/>
      </c>
      <c r="N1365" s="484"/>
      <c r="O1365" s="392" t="str">
        <f t="shared" si="248"/>
        <v/>
      </c>
      <c r="P1365" s="392" t="str">
        <f>IF(Y1365="","",VLOOKUP(G1365,'Danh mục CODE'!$D$2:$I$1880,5,0))</f>
        <v/>
      </c>
      <c r="Q1365" s="392"/>
      <c r="R1365" s="392" t="str">
        <f t="shared" si="249"/>
        <v/>
      </c>
      <c r="S1365" s="394" t="e">
        <f t="shared" si="250"/>
        <v>#VALUE!</v>
      </c>
      <c r="T1365" s="394" t="str">
        <f t="shared" si="254"/>
        <v/>
      </c>
      <c r="U1365" s="394" t="str">
        <f t="shared" si="255"/>
        <v/>
      </c>
      <c r="V1365" s="424" t="str">
        <f t="shared" si="251"/>
        <v/>
      </c>
      <c r="W1365" s="21"/>
      <c r="X1365" s="515"/>
      <c r="Y1365" s="515"/>
      <c r="Z1365" s="513"/>
      <c r="AA1365" s="514"/>
    </row>
    <row r="1366" spans="1:27">
      <c r="A1366" s="50">
        <f t="shared" si="256"/>
        <v>1361</v>
      </c>
      <c r="B1366" s="580"/>
      <c r="C1366" s="23" t="s">
        <v>742</v>
      </c>
      <c r="D1366" s="489"/>
      <c r="E1366" s="318" t="str">
        <f>IF(G1366="","",VLOOKUP(G1366,'Danh mục CODE'!$D$2:$J$20064,7,0))</f>
        <v/>
      </c>
      <c r="F1366" s="28" t="str">
        <f>IF(E1366="","",VLOOKUP(E1366,'TONG HOP'!$E$8:$W$1883,19,0))</f>
        <v/>
      </c>
      <c r="G1366" s="315"/>
      <c r="H1366" s="226" t="str">
        <f>IF(E1366="","",VLOOKUP(G1366,'TONG HOP'!$C$8:$E$799,2,0))</f>
        <v/>
      </c>
      <c r="I1366" s="226" t="str">
        <f>IF(B1366="","",VLOOKUP(G1366,'TONG HOP'!$C$8:$F$799,4,0))</f>
        <v/>
      </c>
      <c r="J1366" s="63" t="str">
        <f t="shared" si="252"/>
        <v/>
      </c>
      <c r="K1366" s="63" t="str">
        <f t="shared" si="253"/>
        <v/>
      </c>
      <c r="L1366" s="63">
        <f t="shared" si="247"/>
        <v>0</v>
      </c>
      <c r="M1366" s="392" t="str">
        <f>IF(Y1366="","",VLOOKUP(G1366,'Danh mục CODE'!$D$2:$I$1880,4,0))</f>
        <v/>
      </c>
      <c r="N1366" s="484"/>
      <c r="O1366" s="392" t="str">
        <f t="shared" si="248"/>
        <v/>
      </c>
      <c r="P1366" s="392" t="str">
        <f>IF(Y1366="","",VLOOKUP(G1366,'Danh mục CODE'!$D$2:$I$1880,5,0))</f>
        <v/>
      </c>
      <c r="Q1366" s="392"/>
      <c r="R1366" s="392" t="str">
        <f t="shared" si="249"/>
        <v/>
      </c>
      <c r="S1366" s="394" t="e">
        <f t="shared" si="250"/>
        <v>#VALUE!</v>
      </c>
      <c r="T1366" s="394" t="str">
        <f t="shared" si="254"/>
        <v/>
      </c>
      <c r="U1366" s="394" t="str">
        <f t="shared" si="255"/>
        <v/>
      </c>
      <c r="V1366" s="424" t="str">
        <f t="shared" si="251"/>
        <v/>
      </c>
      <c r="W1366" s="21"/>
      <c r="X1366" s="515"/>
      <c r="Y1366" s="515"/>
      <c r="Z1366" s="513"/>
      <c r="AA1366" s="514"/>
    </row>
    <row r="1367" spans="1:27">
      <c r="A1367" s="50">
        <f t="shared" si="256"/>
        <v>1362</v>
      </c>
      <c r="B1367" s="580"/>
      <c r="C1367" s="23" t="s">
        <v>742</v>
      </c>
      <c r="D1367" s="489"/>
      <c r="E1367" s="318" t="str">
        <f>IF(G1367="","",VLOOKUP(G1367,'Danh mục CODE'!$D$2:$J$20064,7,0))</f>
        <v/>
      </c>
      <c r="F1367" s="28" t="str">
        <f>IF(E1367="","",VLOOKUP(E1367,'TONG HOP'!$E$8:$W$1883,19,0))</f>
        <v/>
      </c>
      <c r="G1367" s="315"/>
      <c r="H1367" s="226" t="str">
        <f>IF(E1367="","",VLOOKUP(G1367,'TONG HOP'!$C$8:$E$799,2,0))</f>
        <v/>
      </c>
      <c r="I1367" s="226" t="str">
        <f>IF(B1367="","",VLOOKUP(G1367,'TONG HOP'!$C$8:$F$799,4,0))</f>
        <v/>
      </c>
      <c r="J1367" s="63" t="str">
        <f t="shared" si="252"/>
        <v/>
      </c>
      <c r="K1367" s="63" t="str">
        <f t="shared" si="253"/>
        <v/>
      </c>
      <c r="L1367" s="63">
        <f t="shared" si="247"/>
        <v>0</v>
      </c>
      <c r="M1367" s="392" t="str">
        <f>IF(Y1367="","",VLOOKUP(G1367,'Danh mục CODE'!$D$2:$I$1880,4,0))</f>
        <v/>
      </c>
      <c r="N1367" s="484"/>
      <c r="O1367" s="392" t="str">
        <f t="shared" si="248"/>
        <v/>
      </c>
      <c r="P1367" s="392" t="str">
        <f>IF(Y1367="","",VLOOKUP(G1367,'Danh mục CODE'!$D$2:$I$1880,5,0))</f>
        <v/>
      </c>
      <c r="Q1367" s="392"/>
      <c r="R1367" s="392" t="str">
        <f t="shared" si="249"/>
        <v/>
      </c>
      <c r="S1367" s="394" t="e">
        <f t="shared" si="250"/>
        <v>#VALUE!</v>
      </c>
      <c r="T1367" s="394" t="str">
        <f t="shared" si="254"/>
        <v/>
      </c>
      <c r="U1367" s="394" t="str">
        <f t="shared" si="255"/>
        <v/>
      </c>
      <c r="V1367" s="424" t="str">
        <f t="shared" si="251"/>
        <v/>
      </c>
      <c r="W1367" s="21"/>
      <c r="X1367" s="515"/>
      <c r="Y1367" s="515"/>
      <c r="Z1367" s="513"/>
      <c r="AA1367" s="514"/>
    </row>
    <row r="1368" spans="1:27">
      <c r="A1368" s="50">
        <f t="shared" si="256"/>
        <v>1363</v>
      </c>
      <c r="B1368" s="580"/>
      <c r="C1368" s="23" t="s">
        <v>742</v>
      </c>
      <c r="D1368" s="489"/>
      <c r="E1368" s="318" t="str">
        <f>IF(G1368="","",VLOOKUP(G1368,'Danh mục CODE'!$D$2:$J$20064,7,0))</f>
        <v/>
      </c>
      <c r="F1368" s="28" t="str">
        <f>IF(E1368="","",VLOOKUP(E1368,'TONG HOP'!$E$8:$W$1883,19,0))</f>
        <v/>
      </c>
      <c r="G1368" s="315"/>
      <c r="H1368" s="226" t="str">
        <f>IF(E1368="","",VLOOKUP(G1368,'TONG HOP'!$C$8:$E$799,2,0))</f>
        <v/>
      </c>
      <c r="I1368" s="226" t="str">
        <f>IF(B1368="","",VLOOKUP(G1368,'TONG HOP'!$C$8:$F$799,4,0))</f>
        <v/>
      </c>
      <c r="J1368" s="63" t="str">
        <f t="shared" si="252"/>
        <v/>
      </c>
      <c r="K1368" s="63" t="str">
        <f t="shared" si="253"/>
        <v/>
      </c>
      <c r="L1368" s="63">
        <f t="shared" si="247"/>
        <v>0</v>
      </c>
      <c r="M1368" s="392" t="str">
        <f>IF(Y1368="","",VLOOKUP(G1368,'Danh mục CODE'!$D$2:$I$1880,4,0))</f>
        <v/>
      </c>
      <c r="N1368" s="484"/>
      <c r="O1368" s="392" t="str">
        <f t="shared" si="248"/>
        <v/>
      </c>
      <c r="P1368" s="392" t="str">
        <f>IF(Y1368="","",VLOOKUP(G1368,'Danh mục CODE'!$D$2:$I$1880,5,0))</f>
        <v/>
      </c>
      <c r="Q1368" s="392"/>
      <c r="R1368" s="392" t="str">
        <f t="shared" si="249"/>
        <v/>
      </c>
      <c r="S1368" s="394" t="e">
        <f t="shared" si="250"/>
        <v>#VALUE!</v>
      </c>
      <c r="T1368" s="394" t="str">
        <f t="shared" si="254"/>
        <v/>
      </c>
      <c r="U1368" s="394" t="str">
        <f t="shared" si="255"/>
        <v/>
      </c>
      <c r="V1368" s="424" t="str">
        <f t="shared" si="251"/>
        <v/>
      </c>
      <c r="W1368" s="21"/>
      <c r="X1368" s="515"/>
      <c r="Y1368" s="515"/>
      <c r="Z1368" s="513"/>
      <c r="AA1368" s="514"/>
    </row>
    <row r="1369" spans="1:27">
      <c r="A1369" s="50">
        <f t="shared" si="256"/>
        <v>1364</v>
      </c>
      <c r="B1369" s="580"/>
      <c r="C1369" s="23" t="s">
        <v>742</v>
      </c>
      <c r="D1369" s="489"/>
      <c r="E1369" s="318" t="str">
        <f>IF(G1369="","",VLOOKUP(G1369,'Danh mục CODE'!$D$2:$J$20064,7,0))</f>
        <v/>
      </c>
      <c r="F1369" s="28" t="str">
        <f>IF(E1369="","",VLOOKUP(E1369,'TONG HOP'!$E$8:$W$1883,19,0))</f>
        <v/>
      </c>
      <c r="G1369" s="315"/>
      <c r="H1369" s="226" t="str">
        <f>IF(E1369="","",VLOOKUP(G1369,'TONG HOP'!$C$8:$E$799,2,0))</f>
        <v/>
      </c>
      <c r="I1369" s="226" t="str">
        <f>IF(B1369="","",VLOOKUP(G1369,'TONG HOP'!$C$8:$F$799,4,0))</f>
        <v/>
      </c>
      <c r="J1369" s="63" t="str">
        <f t="shared" si="252"/>
        <v/>
      </c>
      <c r="K1369" s="63" t="str">
        <f t="shared" si="253"/>
        <v/>
      </c>
      <c r="L1369" s="63">
        <f t="shared" si="247"/>
        <v>0</v>
      </c>
      <c r="M1369" s="392" t="str">
        <f>IF(Y1369="","",VLOOKUP(G1369,'Danh mục CODE'!$D$2:$I$1880,4,0))</f>
        <v/>
      </c>
      <c r="N1369" s="484"/>
      <c r="O1369" s="392" t="str">
        <f t="shared" si="248"/>
        <v/>
      </c>
      <c r="P1369" s="392" t="str">
        <f>IF(Y1369="","",VLOOKUP(G1369,'Danh mục CODE'!$D$2:$I$1880,5,0))</f>
        <v/>
      </c>
      <c r="Q1369" s="392"/>
      <c r="R1369" s="392" t="str">
        <f t="shared" si="249"/>
        <v/>
      </c>
      <c r="S1369" s="394" t="e">
        <f t="shared" si="250"/>
        <v>#VALUE!</v>
      </c>
      <c r="T1369" s="394" t="str">
        <f t="shared" si="254"/>
        <v/>
      </c>
      <c r="U1369" s="394" t="str">
        <f t="shared" si="255"/>
        <v/>
      </c>
      <c r="V1369" s="424" t="str">
        <f t="shared" si="251"/>
        <v/>
      </c>
      <c r="W1369" s="21"/>
      <c r="X1369" s="515"/>
      <c r="Y1369" s="515"/>
      <c r="Z1369" s="513"/>
      <c r="AA1369" s="514"/>
    </row>
    <row r="1370" spans="1:27">
      <c r="A1370" s="50">
        <f t="shared" si="256"/>
        <v>1365</v>
      </c>
      <c r="B1370" s="580"/>
      <c r="C1370" s="23" t="s">
        <v>742</v>
      </c>
      <c r="D1370" s="489"/>
      <c r="E1370" s="318" t="str">
        <f>IF(G1370="","",VLOOKUP(G1370,'Danh mục CODE'!$D$2:$J$20064,7,0))</f>
        <v/>
      </c>
      <c r="F1370" s="28" t="str">
        <f>IF(E1370="","",VLOOKUP(E1370,'TONG HOP'!$E$8:$W$1883,19,0))</f>
        <v/>
      </c>
      <c r="G1370" s="315"/>
      <c r="H1370" s="226" t="str">
        <f>IF(E1370="","",VLOOKUP(G1370,'TONG HOP'!$C$8:$E$799,2,0))</f>
        <v/>
      </c>
      <c r="I1370" s="226" t="str">
        <f>IF(B1370="","",VLOOKUP(G1370,'TONG HOP'!$C$8:$F$799,4,0))</f>
        <v/>
      </c>
      <c r="J1370" s="63" t="str">
        <f t="shared" si="252"/>
        <v/>
      </c>
      <c r="K1370" s="63" t="str">
        <f t="shared" si="253"/>
        <v/>
      </c>
      <c r="L1370" s="63">
        <f t="shared" si="247"/>
        <v>0</v>
      </c>
      <c r="M1370" s="392" t="str">
        <f>IF(Y1370="","",VLOOKUP(G1370,'Danh mục CODE'!$D$2:$I$1880,4,0))</f>
        <v/>
      </c>
      <c r="N1370" s="484"/>
      <c r="O1370" s="392" t="str">
        <f t="shared" si="248"/>
        <v/>
      </c>
      <c r="P1370" s="392" t="str">
        <f>IF(Y1370="","",VLOOKUP(G1370,'Danh mục CODE'!$D$2:$I$1880,5,0))</f>
        <v/>
      </c>
      <c r="Q1370" s="392"/>
      <c r="R1370" s="392" t="str">
        <f t="shared" si="249"/>
        <v/>
      </c>
      <c r="S1370" s="394" t="e">
        <f t="shared" si="250"/>
        <v>#VALUE!</v>
      </c>
      <c r="T1370" s="394" t="str">
        <f t="shared" si="254"/>
        <v/>
      </c>
      <c r="U1370" s="394" t="str">
        <f t="shared" si="255"/>
        <v/>
      </c>
      <c r="V1370" s="424" t="str">
        <f t="shared" si="251"/>
        <v/>
      </c>
      <c r="W1370" s="21"/>
      <c r="X1370" s="515"/>
      <c r="Y1370" s="515"/>
      <c r="Z1370" s="513"/>
      <c r="AA1370" s="514"/>
    </row>
    <row r="1371" spans="1:27">
      <c r="A1371" s="50">
        <f t="shared" si="256"/>
        <v>1366</v>
      </c>
      <c r="B1371" s="580"/>
      <c r="C1371" s="23" t="s">
        <v>742</v>
      </c>
      <c r="D1371" s="489"/>
      <c r="E1371" s="318" t="str">
        <f>IF(G1371="","",VLOOKUP(G1371,'Danh mục CODE'!$D$2:$J$20064,7,0))</f>
        <v/>
      </c>
      <c r="F1371" s="28" t="str">
        <f>IF(E1371="","",VLOOKUP(E1371,'TONG HOP'!$E$8:$W$1883,19,0))</f>
        <v/>
      </c>
      <c r="G1371" s="315"/>
      <c r="H1371" s="226" t="str">
        <f>IF(E1371="","",VLOOKUP(G1371,'TONG HOP'!$C$8:$E$799,2,0))</f>
        <v/>
      </c>
      <c r="I1371" s="226" t="str">
        <f>IF(B1371="","",VLOOKUP(G1371,'TONG HOP'!$C$8:$F$799,4,0))</f>
        <v/>
      </c>
      <c r="J1371" s="63" t="str">
        <f t="shared" si="252"/>
        <v/>
      </c>
      <c r="K1371" s="63" t="str">
        <f t="shared" si="253"/>
        <v/>
      </c>
      <c r="L1371" s="63">
        <f t="shared" si="247"/>
        <v>0</v>
      </c>
      <c r="M1371" s="392" t="str">
        <f>IF(Y1371="","",VLOOKUP(G1371,'Danh mục CODE'!$D$2:$I$1880,4,0))</f>
        <v/>
      </c>
      <c r="N1371" s="484"/>
      <c r="O1371" s="392" t="str">
        <f t="shared" si="248"/>
        <v/>
      </c>
      <c r="P1371" s="392" t="str">
        <f>IF(Y1371="","",VLOOKUP(G1371,'Danh mục CODE'!$D$2:$I$1880,5,0))</f>
        <v/>
      </c>
      <c r="Q1371" s="392"/>
      <c r="R1371" s="392" t="str">
        <f t="shared" si="249"/>
        <v/>
      </c>
      <c r="S1371" s="394" t="e">
        <f t="shared" si="250"/>
        <v>#VALUE!</v>
      </c>
      <c r="T1371" s="394" t="str">
        <f t="shared" si="254"/>
        <v/>
      </c>
      <c r="U1371" s="394" t="str">
        <f t="shared" si="255"/>
        <v/>
      </c>
      <c r="V1371" s="424" t="str">
        <f t="shared" si="251"/>
        <v/>
      </c>
      <c r="W1371" s="21"/>
      <c r="X1371" s="515"/>
      <c r="Y1371" s="515"/>
      <c r="Z1371" s="513"/>
      <c r="AA1371" s="514"/>
    </row>
    <row r="1372" spans="1:27">
      <c r="A1372" s="50">
        <f t="shared" si="256"/>
        <v>1367</v>
      </c>
      <c r="B1372" s="580"/>
      <c r="C1372" s="23" t="s">
        <v>742</v>
      </c>
      <c r="D1372" s="489"/>
      <c r="E1372" s="318" t="str">
        <f>IF(G1372="","",VLOOKUP(G1372,'Danh mục CODE'!$D$2:$J$20064,7,0))</f>
        <v/>
      </c>
      <c r="F1372" s="28" t="str">
        <f>IF(E1372="","",VLOOKUP(E1372,'TONG HOP'!$E$8:$W$1883,19,0))</f>
        <v/>
      </c>
      <c r="G1372" s="315"/>
      <c r="H1372" s="226" t="str">
        <f>IF(E1372="","",VLOOKUP(G1372,'TONG HOP'!$C$8:$E$799,2,0))</f>
        <v/>
      </c>
      <c r="I1372" s="226" t="str">
        <f>IF(B1372="","",VLOOKUP(G1372,'TONG HOP'!$C$8:$F$799,4,0))</f>
        <v/>
      </c>
      <c r="J1372" s="63" t="str">
        <f t="shared" si="252"/>
        <v/>
      </c>
      <c r="K1372" s="63" t="str">
        <f t="shared" si="253"/>
        <v/>
      </c>
      <c r="L1372" s="63">
        <f t="shared" si="247"/>
        <v>0</v>
      </c>
      <c r="M1372" s="392" t="str">
        <f>IF(Y1372="","",VLOOKUP(G1372,'Danh mục CODE'!$D$2:$I$1880,4,0))</f>
        <v/>
      </c>
      <c r="N1372" s="484"/>
      <c r="O1372" s="392" t="str">
        <f t="shared" si="248"/>
        <v/>
      </c>
      <c r="P1372" s="392" t="str">
        <f>IF(Y1372="","",VLOOKUP(G1372,'Danh mục CODE'!$D$2:$I$1880,5,0))</f>
        <v/>
      </c>
      <c r="Q1372" s="392"/>
      <c r="R1372" s="392" t="str">
        <f t="shared" si="249"/>
        <v/>
      </c>
      <c r="S1372" s="394" t="e">
        <f t="shared" si="250"/>
        <v>#VALUE!</v>
      </c>
      <c r="T1372" s="394" t="str">
        <f t="shared" si="254"/>
        <v/>
      </c>
      <c r="U1372" s="394" t="str">
        <f t="shared" si="255"/>
        <v/>
      </c>
      <c r="V1372" s="424" t="str">
        <f t="shared" si="251"/>
        <v/>
      </c>
      <c r="W1372" s="21"/>
      <c r="X1372" s="515"/>
      <c r="Y1372" s="515"/>
      <c r="Z1372" s="513"/>
      <c r="AA1372" s="514"/>
    </row>
    <row r="1373" spans="1:27">
      <c r="A1373" s="50">
        <f t="shared" si="256"/>
        <v>1368</v>
      </c>
      <c r="B1373" s="580"/>
      <c r="C1373" s="23" t="s">
        <v>742</v>
      </c>
      <c r="D1373" s="489"/>
      <c r="E1373" s="318" t="str">
        <f>IF(G1373="","",VLOOKUP(G1373,'Danh mục CODE'!$D$2:$J$20064,7,0))</f>
        <v/>
      </c>
      <c r="F1373" s="28" t="str">
        <f>IF(E1373="","",VLOOKUP(E1373,'TONG HOP'!$E$8:$W$1883,19,0))</f>
        <v/>
      </c>
      <c r="G1373" s="315"/>
      <c r="H1373" s="226" t="str">
        <f>IF(E1373="","",VLOOKUP(G1373,'TONG HOP'!$C$8:$E$799,2,0))</f>
        <v/>
      </c>
      <c r="I1373" s="226" t="str">
        <f>IF(B1373="","",VLOOKUP(G1373,'TONG HOP'!$C$8:$F$799,4,0))</f>
        <v/>
      </c>
      <c r="J1373" s="63" t="str">
        <f t="shared" si="252"/>
        <v/>
      </c>
      <c r="K1373" s="63" t="str">
        <f t="shared" si="253"/>
        <v/>
      </c>
      <c r="L1373" s="63">
        <f t="shared" si="247"/>
        <v>0</v>
      </c>
      <c r="M1373" s="392" t="str">
        <f>IF(Y1373="","",VLOOKUP(G1373,'Danh mục CODE'!$D$2:$I$1880,4,0))</f>
        <v/>
      </c>
      <c r="N1373" s="484"/>
      <c r="O1373" s="392" t="str">
        <f t="shared" si="248"/>
        <v/>
      </c>
      <c r="P1373" s="392" t="str">
        <f>IF(Y1373="","",VLOOKUP(G1373,'Danh mục CODE'!$D$2:$I$1880,5,0))</f>
        <v/>
      </c>
      <c r="Q1373" s="392"/>
      <c r="R1373" s="392" t="str">
        <f t="shared" si="249"/>
        <v/>
      </c>
      <c r="S1373" s="394" t="e">
        <f t="shared" si="250"/>
        <v>#VALUE!</v>
      </c>
      <c r="T1373" s="394" t="str">
        <f t="shared" si="254"/>
        <v/>
      </c>
      <c r="U1373" s="394" t="str">
        <f t="shared" si="255"/>
        <v/>
      </c>
      <c r="V1373" s="424" t="str">
        <f t="shared" si="251"/>
        <v/>
      </c>
      <c r="W1373" s="21"/>
      <c r="X1373" s="515"/>
      <c r="Y1373" s="515"/>
      <c r="Z1373" s="513"/>
      <c r="AA1373" s="514"/>
    </row>
    <row r="1374" spans="1:27">
      <c r="A1374" s="50">
        <f t="shared" si="256"/>
        <v>1369</v>
      </c>
      <c r="B1374" s="580"/>
      <c r="C1374" s="23" t="s">
        <v>742</v>
      </c>
      <c r="D1374" s="489"/>
      <c r="E1374" s="318" t="str">
        <f>IF(G1374="","",VLOOKUP(G1374,'Danh mục CODE'!$D$2:$J$20064,7,0))</f>
        <v/>
      </c>
      <c r="F1374" s="28" t="str">
        <f>IF(E1374="","",VLOOKUP(E1374,'TONG HOP'!$E$8:$W$1883,19,0))</f>
        <v/>
      </c>
      <c r="G1374" s="315"/>
      <c r="H1374" s="226" t="str">
        <f>IF(E1374="","",VLOOKUP(G1374,'TONG HOP'!$C$8:$E$799,2,0))</f>
        <v/>
      </c>
      <c r="I1374" s="226" t="str">
        <f>IF(B1374="","",VLOOKUP(G1374,'TONG HOP'!$C$8:$F$799,4,0))</f>
        <v/>
      </c>
      <c r="J1374" s="63" t="str">
        <f t="shared" si="252"/>
        <v/>
      </c>
      <c r="K1374" s="63" t="str">
        <f t="shared" si="253"/>
        <v/>
      </c>
      <c r="L1374" s="63">
        <f t="shared" si="247"/>
        <v>0</v>
      </c>
      <c r="M1374" s="392" t="str">
        <f>IF(Y1374="","",VLOOKUP(G1374,'Danh mục CODE'!$D$2:$I$1880,4,0))</f>
        <v/>
      </c>
      <c r="N1374" s="484"/>
      <c r="O1374" s="392" t="str">
        <f t="shared" si="248"/>
        <v/>
      </c>
      <c r="P1374" s="392" t="str">
        <f>IF(Y1374="","",VLOOKUP(G1374,'Danh mục CODE'!$D$2:$I$1880,5,0))</f>
        <v/>
      </c>
      <c r="Q1374" s="392"/>
      <c r="R1374" s="392" t="str">
        <f t="shared" si="249"/>
        <v/>
      </c>
      <c r="S1374" s="394" t="e">
        <f t="shared" si="250"/>
        <v>#VALUE!</v>
      </c>
      <c r="T1374" s="394" t="str">
        <f t="shared" si="254"/>
        <v/>
      </c>
      <c r="U1374" s="394" t="str">
        <f t="shared" si="255"/>
        <v/>
      </c>
      <c r="V1374" s="424" t="str">
        <f t="shared" si="251"/>
        <v/>
      </c>
      <c r="W1374" s="21"/>
      <c r="X1374" s="515"/>
      <c r="Y1374" s="515"/>
      <c r="Z1374" s="513"/>
      <c r="AA1374" s="514"/>
    </row>
    <row r="1375" spans="1:27">
      <c r="A1375" s="50">
        <f t="shared" si="256"/>
        <v>1370</v>
      </c>
      <c r="B1375" s="580"/>
      <c r="C1375" s="23" t="s">
        <v>742</v>
      </c>
      <c r="D1375" s="489"/>
      <c r="E1375" s="318" t="str">
        <f>IF(G1375="","",VLOOKUP(G1375,'Danh mục CODE'!$D$2:$J$20064,7,0))</f>
        <v/>
      </c>
      <c r="F1375" s="28" t="str">
        <f>IF(E1375="","",VLOOKUP(E1375,'TONG HOP'!$E$8:$W$1883,19,0))</f>
        <v/>
      </c>
      <c r="G1375" s="315"/>
      <c r="H1375" s="226" t="str">
        <f>IF(E1375="","",VLOOKUP(G1375,'TONG HOP'!$C$8:$E$799,2,0))</f>
        <v/>
      </c>
      <c r="I1375" s="226" t="str">
        <f>IF(B1375="","",VLOOKUP(G1375,'TONG HOP'!$C$8:$F$799,4,0))</f>
        <v/>
      </c>
      <c r="J1375" s="63" t="str">
        <f t="shared" si="252"/>
        <v/>
      </c>
      <c r="K1375" s="63" t="str">
        <f t="shared" si="253"/>
        <v/>
      </c>
      <c r="L1375" s="63">
        <f t="shared" si="247"/>
        <v>0</v>
      </c>
      <c r="M1375" s="392" t="str">
        <f>IF(Y1375="","",VLOOKUP(G1375,'Danh mục CODE'!$D$2:$I$1880,4,0))</f>
        <v/>
      </c>
      <c r="N1375" s="484"/>
      <c r="O1375" s="392" t="str">
        <f t="shared" si="248"/>
        <v/>
      </c>
      <c r="P1375" s="392" t="str">
        <f>IF(Y1375="","",VLOOKUP(G1375,'Danh mục CODE'!$D$2:$I$1880,5,0))</f>
        <v/>
      </c>
      <c r="Q1375" s="392"/>
      <c r="R1375" s="392" t="str">
        <f t="shared" si="249"/>
        <v/>
      </c>
      <c r="S1375" s="394" t="e">
        <f t="shared" si="250"/>
        <v>#VALUE!</v>
      </c>
      <c r="T1375" s="394" t="str">
        <f t="shared" si="254"/>
        <v/>
      </c>
      <c r="U1375" s="394" t="str">
        <f t="shared" si="255"/>
        <v/>
      </c>
      <c r="V1375" s="424" t="str">
        <f t="shared" si="251"/>
        <v/>
      </c>
      <c r="W1375" s="21"/>
      <c r="X1375" s="515"/>
      <c r="Y1375" s="515"/>
      <c r="Z1375" s="513"/>
      <c r="AA1375" s="514"/>
    </row>
    <row r="1376" spans="1:27">
      <c r="A1376" s="50">
        <f t="shared" si="256"/>
        <v>1371</v>
      </c>
      <c r="B1376" s="580"/>
      <c r="C1376" s="23" t="s">
        <v>742</v>
      </c>
      <c r="D1376" s="489"/>
      <c r="E1376" s="318" t="str">
        <f>IF(G1376="","",VLOOKUP(G1376,'Danh mục CODE'!$D$2:$J$20064,7,0))</f>
        <v/>
      </c>
      <c r="F1376" s="28" t="str">
        <f>IF(E1376="","",VLOOKUP(E1376,'TONG HOP'!$E$8:$W$1883,19,0))</f>
        <v/>
      </c>
      <c r="G1376" s="315"/>
      <c r="H1376" s="226" t="str">
        <f>IF(E1376="","",VLOOKUP(G1376,'TONG HOP'!$C$8:$E$799,2,0))</f>
        <v/>
      </c>
      <c r="I1376" s="226" t="str">
        <f>IF(B1376="","",VLOOKUP(G1376,'TONG HOP'!$C$8:$F$799,4,0))</f>
        <v/>
      </c>
      <c r="J1376" s="63" t="str">
        <f t="shared" si="252"/>
        <v/>
      </c>
      <c r="K1376" s="63" t="str">
        <f t="shared" si="253"/>
        <v/>
      </c>
      <c r="L1376" s="63">
        <f t="shared" si="247"/>
        <v>0</v>
      </c>
      <c r="M1376" s="392" t="str">
        <f>IF(Y1376="","",VLOOKUP(G1376,'Danh mục CODE'!$D$2:$I$1880,4,0))</f>
        <v/>
      </c>
      <c r="N1376" s="484"/>
      <c r="O1376" s="392" t="str">
        <f t="shared" si="248"/>
        <v/>
      </c>
      <c r="P1376" s="392" t="str">
        <f>IF(Y1376="","",VLOOKUP(G1376,'Danh mục CODE'!$D$2:$I$1880,5,0))</f>
        <v/>
      </c>
      <c r="Q1376" s="392"/>
      <c r="R1376" s="392" t="str">
        <f t="shared" si="249"/>
        <v/>
      </c>
      <c r="S1376" s="394" t="e">
        <f t="shared" si="250"/>
        <v>#VALUE!</v>
      </c>
      <c r="T1376" s="394" t="str">
        <f t="shared" si="254"/>
        <v/>
      </c>
      <c r="U1376" s="394" t="str">
        <f t="shared" si="255"/>
        <v/>
      </c>
      <c r="V1376" s="424" t="str">
        <f t="shared" si="251"/>
        <v/>
      </c>
      <c r="W1376" s="21"/>
      <c r="X1376" s="515"/>
      <c r="Y1376" s="515"/>
      <c r="Z1376" s="513"/>
      <c r="AA1376" s="514"/>
    </row>
    <row r="1377" spans="1:27">
      <c r="A1377" s="50">
        <f t="shared" si="256"/>
        <v>1372</v>
      </c>
      <c r="B1377" s="580"/>
      <c r="C1377" s="23" t="s">
        <v>742</v>
      </c>
      <c r="D1377" s="489"/>
      <c r="E1377" s="318" t="str">
        <f>IF(G1377="","",VLOOKUP(G1377,'Danh mục CODE'!$D$2:$J$20064,7,0))</f>
        <v/>
      </c>
      <c r="F1377" s="28" t="str">
        <f>IF(E1377="","",VLOOKUP(E1377,'TONG HOP'!$E$8:$W$1883,19,0))</f>
        <v/>
      </c>
      <c r="G1377" s="315"/>
      <c r="H1377" s="226" t="str">
        <f>IF(E1377="","",VLOOKUP(G1377,'TONG HOP'!$C$8:$E$799,2,0))</f>
        <v/>
      </c>
      <c r="I1377" s="226" t="str">
        <f>IF(B1377="","",VLOOKUP(G1377,'TONG HOP'!$C$8:$F$799,4,0))</f>
        <v/>
      </c>
      <c r="J1377" s="63" t="str">
        <f t="shared" si="252"/>
        <v/>
      </c>
      <c r="K1377" s="63" t="str">
        <f t="shared" si="253"/>
        <v/>
      </c>
      <c r="L1377" s="63">
        <f t="shared" si="247"/>
        <v>0</v>
      </c>
      <c r="M1377" s="392" t="str">
        <f>IF(Y1377="","",VLOOKUP(G1377,'Danh mục CODE'!$D$2:$I$1880,4,0))</f>
        <v/>
      </c>
      <c r="N1377" s="484"/>
      <c r="O1377" s="392" t="str">
        <f t="shared" si="248"/>
        <v/>
      </c>
      <c r="P1377" s="392" t="str">
        <f>IF(Y1377="","",VLOOKUP(G1377,'Danh mục CODE'!$D$2:$I$1880,5,0))</f>
        <v/>
      </c>
      <c r="Q1377" s="392"/>
      <c r="R1377" s="392" t="str">
        <f t="shared" si="249"/>
        <v/>
      </c>
      <c r="S1377" s="394" t="e">
        <f t="shared" si="250"/>
        <v>#VALUE!</v>
      </c>
      <c r="T1377" s="394" t="str">
        <f t="shared" si="254"/>
        <v/>
      </c>
      <c r="U1377" s="394" t="str">
        <f t="shared" si="255"/>
        <v/>
      </c>
      <c r="V1377" s="424" t="str">
        <f t="shared" si="251"/>
        <v/>
      </c>
      <c r="W1377" s="21"/>
      <c r="X1377" s="515"/>
      <c r="Y1377" s="515"/>
      <c r="Z1377" s="513"/>
      <c r="AA1377" s="514"/>
    </row>
    <row r="1378" spans="1:27">
      <c r="A1378" s="50">
        <f t="shared" si="256"/>
        <v>1373</v>
      </c>
      <c r="B1378" s="580"/>
      <c r="C1378" s="23" t="s">
        <v>742</v>
      </c>
      <c r="D1378" s="489"/>
      <c r="E1378" s="318" t="str">
        <f>IF(G1378="","",VLOOKUP(G1378,'Danh mục CODE'!$D$2:$J$20064,7,0))</f>
        <v/>
      </c>
      <c r="F1378" s="28" t="str">
        <f>IF(E1378="","",VLOOKUP(E1378,'TONG HOP'!$E$8:$W$1883,19,0))</f>
        <v/>
      </c>
      <c r="G1378" s="315"/>
      <c r="H1378" s="226" t="str">
        <f>IF(E1378="","",VLOOKUP(G1378,'TONG HOP'!$C$8:$E$799,2,0))</f>
        <v/>
      </c>
      <c r="I1378" s="226" t="str">
        <f>IF(B1378="","",VLOOKUP(G1378,'TONG HOP'!$C$8:$F$799,4,0))</f>
        <v/>
      </c>
      <c r="J1378" s="63" t="str">
        <f t="shared" si="252"/>
        <v/>
      </c>
      <c r="K1378" s="63" t="str">
        <f t="shared" si="253"/>
        <v/>
      </c>
      <c r="L1378" s="63">
        <f t="shared" si="247"/>
        <v>0</v>
      </c>
      <c r="M1378" s="392" t="str">
        <f>IF(Y1378="","",VLOOKUP(G1378,'Danh mục CODE'!$D$2:$I$1880,4,0))</f>
        <v/>
      </c>
      <c r="N1378" s="484"/>
      <c r="O1378" s="392" t="str">
        <f t="shared" si="248"/>
        <v/>
      </c>
      <c r="P1378" s="392" t="str">
        <f>IF(Y1378="","",VLOOKUP(G1378,'Danh mục CODE'!$D$2:$I$1880,5,0))</f>
        <v/>
      </c>
      <c r="Q1378" s="392"/>
      <c r="R1378" s="392" t="str">
        <f t="shared" si="249"/>
        <v/>
      </c>
      <c r="S1378" s="394" t="e">
        <f t="shared" si="250"/>
        <v>#VALUE!</v>
      </c>
      <c r="T1378" s="394" t="str">
        <f t="shared" si="254"/>
        <v/>
      </c>
      <c r="U1378" s="394" t="str">
        <f t="shared" si="255"/>
        <v/>
      </c>
      <c r="V1378" s="424" t="str">
        <f t="shared" si="251"/>
        <v/>
      </c>
      <c r="W1378" s="21"/>
      <c r="X1378" s="515"/>
      <c r="Y1378" s="515"/>
      <c r="Z1378" s="513"/>
      <c r="AA1378" s="514"/>
    </row>
    <row r="1379" spans="1:27">
      <c r="A1379" s="50">
        <f t="shared" si="256"/>
        <v>1374</v>
      </c>
      <c r="B1379" s="580"/>
      <c r="C1379" s="23" t="s">
        <v>742</v>
      </c>
      <c r="D1379" s="489"/>
      <c r="E1379" s="318" t="str">
        <f>IF(G1379="","",VLOOKUP(G1379,'Danh mục CODE'!$D$2:$J$20064,7,0))</f>
        <v/>
      </c>
      <c r="F1379" s="28" t="str">
        <f>IF(E1379="","",VLOOKUP(E1379,'TONG HOP'!$E$8:$W$1883,19,0))</f>
        <v/>
      </c>
      <c r="G1379" s="315"/>
      <c r="H1379" s="226" t="str">
        <f>IF(E1379="","",VLOOKUP(G1379,'TONG HOP'!$C$8:$E$799,2,0))</f>
        <v/>
      </c>
      <c r="I1379" s="226" t="str">
        <f>IF(B1379="","",VLOOKUP(G1379,'TONG HOP'!$C$8:$F$799,4,0))</f>
        <v/>
      </c>
      <c r="J1379" s="63" t="str">
        <f t="shared" si="252"/>
        <v/>
      </c>
      <c r="K1379" s="63" t="str">
        <f t="shared" si="253"/>
        <v/>
      </c>
      <c r="L1379" s="63">
        <f t="shared" si="247"/>
        <v>0</v>
      </c>
      <c r="M1379" s="392" t="str">
        <f>IF(Y1379="","",VLOOKUP(G1379,'Danh mục CODE'!$D$2:$I$1880,4,0))</f>
        <v/>
      </c>
      <c r="N1379" s="484"/>
      <c r="O1379" s="392" t="str">
        <f t="shared" si="248"/>
        <v/>
      </c>
      <c r="P1379" s="392" t="str">
        <f>IF(Y1379="","",VLOOKUP(G1379,'Danh mục CODE'!$D$2:$I$1880,5,0))</f>
        <v/>
      </c>
      <c r="Q1379" s="392"/>
      <c r="R1379" s="392" t="str">
        <f t="shared" si="249"/>
        <v/>
      </c>
      <c r="S1379" s="394" t="e">
        <f t="shared" si="250"/>
        <v>#VALUE!</v>
      </c>
      <c r="T1379" s="394" t="str">
        <f t="shared" si="254"/>
        <v/>
      </c>
      <c r="U1379" s="394" t="str">
        <f t="shared" si="255"/>
        <v/>
      </c>
      <c r="V1379" s="424" t="str">
        <f t="shared" si="251"/>
        <v/>
      </c>
      <c r="W1379" s="21"/>
      <c r="X1379" s="515"/>
      <c r="Y1379" s="515"/>
      <c r="Z1379" s="513"/>
      <c r="AA1379" s="514"/>
    </row>
    <row r="1380" spans="1:27">
      <c r="A1380" s="50">
        <f t="shared" si="256"/>
        <v>1375</v>
      </c>
      <c r="B1380" s="580"/>
      <c r="C1380" s="23" t="s">
        <v>742</v>
      </c>
      <c r="D1380" s="489"/>
      <c r="E1380" s="318" t="str">
        <f>IF(G1380="","",VLOOKUP(G1380,'Danh mục CODE'!$D$2:$J$20064,7,0))</f>
        <v/>
      </c>
      <c r="F1380" s="28" t="str">
        <f>IF(E1380="","",VLOOKUP(E1380,'TONG HOP'!$E$8:$W$1883,19,0))</f>
        <v/>
      </c>
      <c r="G1380" s="315"/>
      <c r="H1380" s="226" t="str">
        <f>IF(E1380="","",VLOOKUP(G1380,'TONG HOP'!$C$8:$E$799,2,0))</f>
        <v/>
      </c>
      <c r="I1380" s="226" t="str">
        <f>IF(B1380="","",VLOOKUP(G1380,'TONG HOP'!$C$8:$F$799,4,0))</f>
        <v/>
      </c>
      <c r="J1380" s="63" t="str">
        <f t="shared" si="252"/>
        <v/>
      </c>
      <c r="K1380" s="63" t="str">
        <f t="shared" si="253"/>
        <v/>
      </c>
      <c r="L1380" s="63">
        <f t="shared" si="247"/>
        <v>0</v>
      </c>
      <c r="M1380" s="392" t="str">
        <f>IF(Y1380="","",VLOOKUP(G1380,'Danh mục CODE'!$D$2:$I$1880,4,0))</f>
        <v/>
      </c>
      <c r="N1380" s="484"/>
      <c r="O1380" s="392" t="str">
        <f t="shared" si="248"/>
        <v/>
      </c>
      <c r="P1380" s="392" t="str">
        <f>IF(Y1380="","",VLOOKUP(G1380,'Danh mục CODE'!$D$2:$I$1880,5,0))</f>
        <v/>
      </c>
      <c r="Q1380" s="392"/>
      <c r="R1380" s="392" t="str">
        <f t="shared" si="249"/>
        <v/>
      </c>
      <c r="S1380" s="394" t="e">
        <f t="shared" si="250"/>
        <v>#VALUE!</v>
      </c>
      <c r="T1380" s="394" t="str">
        <f t="shared" si="254"/>
        <v/>
      </c>
      <c r="U1380" s="394" t="str">
        <f t="shared" si="255"/>
        <v/>
      </c>
      <c r="V1380" s="424" t="str">
        <f t="shared" si="251"/>
        <v/>
      </c>
      <c r="W1380" s="21"/>
      <c r="X1380" s="515"/>
      <c r="Y1380" s="515"/>
      <c r="Z1380" s="513"/>
      <c r="AA1380" s="514"/>
    </row>
    <row r="1381" spans="1:27">
      <c r="A1381" s="50">
        <f t="shared" si="256"/>
        <v>1376</v>
      </c>
      <c r="B1381" s="580"/>
      <c r="C1381" s="23" t="s">
        <v>742</v>
      </c>
      <c r="D1381" s="489"/>
      <c r="E1381" s="318" t="str">
        <f>IF(G1381="","",VLOOKUP(G1381,'Danh mục CODE'!$D$2:$J$20064,7,0))</f>
        <v/>
      </c>
      <c r="F1381" s="28" t="str">
        <f>IF(E1381="","",VLOOKUP(E1381,'TONG HOP'!$E$8:$W$1883,19,0))</f>
        <v/>
      </c>
      <c r="G1381" s="315"/>
      <c r="H1381" s="226" t="str">
        <f>IF(E1381="","",VLOOKUP(G1381,'TONG HOP'!$C$8:$E$799,2,0))</f>
        <v/>
      </c>
      <c r="I1381" s="226" t="str">
        <f>IF(B1381="","",VLOOKUP(G1381,'TONG HOP'!$C$8:$F$799,4,0))</f>
        <v/>
      </c>
      <c r="J1381" s="63" t="str">
        <f t="shared" si="252"/>
        <v/>
      </c>
      <c r="K1381" s="63" t="str">
        <f t="shared" si="253"/>
        <v/>
      </c>
      <c r="L1381" s="63">
        <f t="shared" si="247"/>
        <v>0</v>
      </c>
      <c r="M1381" s="392" t="str">
        <f>IF(Y1381="","",VLOOKUP(G1381,'Danh mục CODE'!$D$2:$I$1880,4,0))</f>
        <v/>
      </c>
      <c r="N1381" s="484"/>
      <c r="O1381" s="392" t="str">
        <f t="shared" si="248"/>
        <v/>
      </c>
      <c r="P1381" s="392" t="str">
        <f>IF(Y1381="","",VLOOKUP(G1381,'Danh mục CODE'!$D$2:$I$1880,5,0))</f>
        <v/>
      </c>
      <c r="Q1381" s="392"/>
      <c r="R1381" s="392" t="str">
        <f t="shared" si="249"/>
        <v/>
      </c>
      <c r="S1381" s="394" t="e">
        <f t="shared" si="250"/>
        <v>#VALUE!</v>
      </c>
      <c r="T1381" s="394" t="str">
        <f t="shared" si="254"/>
        <v/>
      </c>
      <c r="U1381" s="394" t="str">
        <f t="shared" si="255"/>
        <v/>
      </c>
      <c r="V1381" s="424" t="str">
        <f t="shared" si="251"/>
        <v/>
      </c>
      <c r="W1381" s="21"/>
      <c r="X1381" s="515"/>
      <c r="Y1381" s="515"/>
      <c r="Z1381" s="513"/>
      <c r="AA1381" s="514"/>
    </row>
    <row r="1382" spans="1:27">
      <c r="A1382" s="50">
        <f t="shared" si="256"/>
        <v>1377</v>
      </c>
      <c r="B1382" s="580"/>
      <c r="C1382" s="23" t="s">
        <v>742</v>
      </c>
      <c r="D1382" s="489"/>
      <c r="E1382" s="318" t="str">
        <f>IF(G1382="","",VLOOKUP(G1382,'Danh mục CODE'!$D$2:$J$20064,7,0))</f>
        <v/>
      </c>
      <c r="F1382" s="28" t="str">
        <f>IF(E1382="","",VLOOKUP(E1382,'TONG HOP'!$E$8:$W$1883,19,0))</f>
        <v/>
      </c>
      <c r="G1382" s="315"/>
      <c r="H1382" s="226" t="str">
        <f>IF(E1382="","",VLOOKUP(G1382,'TONG HOP'!$C$8:$E$799,2,0))</f>
        <v/>
      </c>
      <c r="I1382" s="226" t="str">
        <f>IF(B1382="","",VLOOKUP(G1382,'TONG HOP'!$C$8:$F$799,4,0))</f>
        <v/>
      </c>
      <c r="J1382" s="63" t="str">
        <f t="shared" si="252"/>
        <v/>
      </c>
      <c r="K1382" s="63" t="str">
        <f t="shared" si="253"/>
        <v/>
      </c>
      <c r="L1382" s="63">
        <f t="shared" si="247"/>
        <v>0</v>
      </c>
      <c r="M1382" s="392" t="str">
        <f>IF(Y1382="","",VLOOKUP(G1382,'Danh mục CODE'!$D$2:$I$1880,4,0))</f>
        <v/>
      </c>
      <c r="N1382" s="484"/>
      <c r="O1382" s="392" t="str">
        <f t="shared" si="248"/>
        <v/>
      </c>
      <c r="P1382" s="392" t="str">
        <f>IF(Y1382="","",VLOOKUP(G1382,'Danh mục CODE'!$D$2:$I$1880,5,0))</f>
        <v/>
      </c>
      <c r="Q1382" s="392"/>
      <c r="R1382" s="392" t="str">
        <f t="shared" si="249"/>
        <v/>
      </c>
      <c r="S1382" s="394" t="e">
        <f t="shared" si="250"/>
        <v>#VALUE!</v>
      </c>
      <c r="T1382" s="394" t="str">
        <f t="shared" si="254"/>
        <v/>
      </c>
      <c r="U1382" s="394" t="str">
        <f t="shared" si="255"/>
        <v/>
      </c>
      <c r="V1382" s="424" t="str">
        <f t="shared" si="251"/>
        <v/>
      </c>
      <c r="W1382" s="21"/>
      <c r="X1382" s="515"/>
      <c r="Y1382" s="515"/>
      <c r="Z1382" s="513"/>
      <c r="AA1382" s="514"/>
    </row>
    <row r="1383" spans="1:27">
      <c r="A1383" s="50">
        <f t="shared" si="256"/>
        <v>1378</v>
      </c>
      <c r="B1383" s="580"/>
      <c r="C1383" s="23" t="s">
        <v>742</v>
      </c>
      <c r="D1383" s="489"/>
      <c r="E1383" s="318" t="str">
        <f>IF(G1383="","",VLOOKUP(G1383,'Danh mục CODE'!$D$2:$J$20064,7,0))</f>
        <v/>
      </c>
      <c r="F1383" s="28" t="str">
        <f>IF(E1383="","",VLOOKUP(E1383,'TONG HOP'!$E$8:$W$1883,19,0))</f>
        <v/>
      </c>
      <c r="G1383" s="315"/>
      <c r="H1383" s="226" t="str">
        <f>IF(E1383="","",VLOOKUP(G1383,'TONG HOP'!$C$8:$E$799,2,0))</f>
        <v/>
      </c>
      <c r="I1383" s="226" t="str">
        <f>IF(B1383="","",VLOOKUP(G1383,'TONG HOP'!$C$8:$F$799,4,0))</f>
        <v/>
      </c>
      <c r="J1383" s="63" t="str">
        <f t="shared" si="252"/>
        <v/>
      </c>
      <c r="K1383" s="63" t="str">
        <f t="shared" si="253"/>
        <v/>
      </c>
      <c r="L1383" s="63">
        <f t="shared" si="247"/>
        <v>0</v>
      </c>
      <c r="M1383" s="392" t="str">
        <f>IF(Y1383="","",VLOOKUP(G1383,'Danh mục CODE'!$D$2:$I$1880,4,0))</f>
        <v/>
      </c>
      <c r="N1383" s="484"/>
      <c r="O1383" s="392" t="str">
        <f t="shared" si="248"/>
        <v/>
      </c>
      <c r="P1383" s="392" t="str">
        <f>IF(Y1383="","",VLOOKUP(G1383,'Danh mục CODE'!$D$2:$I$1880,5,0))</f>
        <v/>
      </c>
      <c r="Q1383" s="392"/>
      <c r="R1383" s="392" t="str">
        <f t="shared" si="249"/>
        <v/>
      </c>
      <c r="S1383" s="394" t="e">
        <f t="shared" si="250"/>
        <v>#VALUE!</v>
      </c>
      <c r="T1383" s="394" t="str">
        <f t="shared" si="254"/>
        <v/>
      </c>
      <c r="U1383" s="394" t="str">
        <f t="shared" si="255"/>
        <v/>
      </c>
      <c r="V1383" s="424" t="str">
        <f t="shared" si="251"/>
        <v/>
      </c>
      <c r="W1383" s="21"/>
      <c r="X1383" s="515"/>
      <c r="Y1383" s="515"/>
      <c r="Z1383" s="513"/>
      <c r="AA1383" s="514"/>
    </row>
    <row r="1384" spans="1:27">
      <c r="A1384" s="50">
        <f t="shared" si="256"/>
        <v>1379</v>
      </c>
      <c r="B1384" s="580"/>
      <c r="C1384" s="23" t="s">
        <v>742</v>
      </c>
      <c r="D1384" s="489"/>
      <c r="E1384" s="318" t="str">
        <f>IF(G1384="","",VLOOKUP(G1384,'Danh mục CODE'!$D$2:$J$20064,7,0))</f>
        <v/>
      </c>
      <c r="F1384" s="28" t="str">
        <f>IF(E1384="","",VLOOKUP(E1384,'TONG HOP'!$E$8:$W$1883,19,0))</f>
        <v/>
      </c>
      <c r="G1384" s="315"/>
      <c r="H1384" s="226" t="str">
        <f>IF(E1384="","",VLOOKUP(G1384,'TONG HOP'!$C$8:$E$799,2,0))</f>
        <v/>
      </c>
      <c r="I1384" s="226" t="str">
        <f>IF(B1384="","",VLOOKUP(G1384,'TONG HOP'!$C$8:$F$799,4,0))</f>
        <v/>
      </c>
      <c r="J1384" s="63" t="str">
        <f t="shared" si="252"/>
        <v/>
      </c>
      <c r="K1384" s="63" t="str">
        <f t="shared" si="253"/>
        <v/>
      </c>
      <c r="L1384" s="63">
        <f t="shared" si="247"/>
        <v>0</v>
      </c>
      <c r="M1384" s="392" t="str">
        <f>IF(Y1384="","",VLOOKUP(G1384,'Danh mục CODE'!$D$2:$I$1880,4,0))</f>
        <v/>
      </c>
      <c r="N1384" s="484"/>
      <c r="O1384" s="392" t="str">
        <f t="shared" si="248"/>
        <v/>
      </c>
      <c r="P1384" s="392" t="str">
        <f>IF(Y1384="","",VLOOKUP(G1384,'Danh mục CODE'!$D$2:$I$1880,5,0))</f>
        <v/>
      </c>
      <c r="Q1384" s="392"/>
      <c r="R1384" s="392" t="str">
        <f t="shared" si="249"/>
        <v/>
      </c>
      <c r="S1384" s="394" t="e">
        <f t="shared" si="250"/>
        <v>#VALUE!</v>
      </c>
      <c r="T1384" s="394" t="str">
        <f t="shared" si="254"/>
        <v/>
      </c>
      <c r="U1384" s="394" t="str">
        <f t="shared" si="255"/>
        <v/>
      </c>
      <c r="V1384" s="424" t="str">
        <f t="shared" si="251"/>
        <v/>
      </c>
      <c r="W1384" s="21"/>
      <c r="X1384" s="515"/>
      <c r="Y1384" s="515"/>
      <c r="Z1384" s="513"/>
      <c r="AA1384" s="514"/>
    </row>
    <row r="1385" spans="1:27">
      <c r="A1385" s="50">
        <f t="shared" si="256"/>
        <v>1380</v>
      </c>
      <c r="B1385" s="580"/>
      <c r="C1385" s="23" t="s">
        <v>742</v>
      </c>
      <c r="D1385" s="489"/>
      <c r="E1385" s="318" t="str">
        <f>IF(G1385="","",VLOOKUP(G1385,'Danh mục CODE'!$D$2:$J$20064,7,0))</f>
        <v/>
      </c>
      <c r="F1385" s="28" t="str">
        <f>IF(E1385="","",VLOOKUP(E1385,'TONG HOP'!$E$8:$W$1883,19,0))</f>
        <v/>
      </c>
      <c r="G1385" s="315"/>
      <c r="H1385" s="226" t="str">
        <f>IF(E1385="","",VLOOKUP(G1385,'TONG HOP'!$C$8:$E$799,2,0))</f>
        <v/>
      </c>
      <c r="I1385" s="226" t="str">
        <f>IF(B1385="","",VLOOKUP(G1385,'TONG HOP'!$C$8:$F$799,4,0))</f>
        <v/>
      </c>
      <c r="J1385" s="63" t="str">
        <f t="shared" si="252"/>
        <v/>
      </c>
      <c r="K1385" s="63" t="str">
        <f t="shared" si="253"/>
        <v/>
      </c>
      <c r="L1385" s="63">
        <f t="shared" si="247"/>
        <v>0</v>
      </c>
      <c r="M1385" s="392" t="str">
        <f>IF(Y1385="","",VLOOKUP(G1385,'Danh mục CODE'!$D$2:$I$1880,4,0))</f>
        <v/>
      </c>
      <c r="N1385" s="484"/>
      <c r="O1385" s="392" t="str">
        <f t="shared" si="248"/>
        <v/>
      </c>
      <c r="P1385" s="392" t="str">
        <f>IF(Y1385="","",VLOOKUP(G1385,'Danh mục CODE'!$D$2:$I$1880,5,0))</f>
        <v/>
      </c>
      <c r="Q1385" s="392"/>
      <c r="R1385" s="392" t="str">
        <f t="shared" si="249"/>
        <v/>
      </c>
      <c r="S1385" s="394" t="e">
        <f t="shared" si="250"/>
        <v>#VALUE!</v>
      </c>
      <c r="T1385" s="394" t="str">
        <f t="shared" si="254"/>
        <v/>
      </c>
      <c r="U1385" s="394" t="str">
        <f t="shared" si="255"/>
        <v/>
      </c>
      <c r="V1385" s="424" t="str">
        <f t="shared" si="251"/>
        <v/>
      </c>
      <c r="W1385" s="21"/>
      <c r="X1385" s="515"/>
      <c r="Y1385" s="515"/>
      <c r="Z1385" s="513"/>
      <c r="AA1385" s="514"/>
    </row>
    <row r="1386" spans="1:27">
      <c r="A1386" s="50">
        <f t="shared" si="256"/>
        <v>1381</v>
      </c>
      <c r="B1386" s="580"/>
      <c r="C1386" s="23" t="s">
        <v>742</v>
      </c>
      <c r="D1386" s="489"/>
      <c r="E1386" s="318" t="str">
        <f>IF(G1386="","",VLOOKUP(G1386,'Danh mục CODE'!$D$2:$J$20064,7,0))</f>
        <v/>
      </c>
      <c r="F1386" s="28" t="str">
        <f>IF(E1386="","",VLOOKUP(E1386,'TONG HOP'!$E$8:$W$1883,19,0))</f>
        <v/>
      </c>
      <c r="G1386" s="315"/>
      <c r="H1386" s="226" t="str">
        <f>IF(E1386="","",VLOOKUP(G1386,'TONG HOP'!$C$8:$E$799,2,0))</f>
        <v/>
      </c>
      <c r="I1386" s="226" t="str">
        <f>IF(B1386="","",VLOOKUP(G1386,'TONG HOP'!$C$8:$F$799,4,0))</f>
        <v/>
      </c>
      <c r="J1386" s="63" t="str">
        <f t="shared" si="252"/>
        <v/>
      </c>
      <c r="K1386" s="63" t="str">
        <f t="shared" si="253"/>
        <v/>
      </c>
      <c r="L1386" s="63">
        <f t="shared" si="247"/>
        <v>0</v>
      </c>
      <c r="M1386" s="392" t="str">
        <f>IF(Y1386="","",VLOOKUP(G1386,'Danh mục CODE'!$D$2:$I$1880,4,0))</f>
        <v/>
      </c>
      <c r="N1386" s="484"/>
      <c r="O1386" s="392" t="str">
        <f t="shared" si="248"/>
        <v/>
      </c>
      <c r="P1386" s="392" t="str">
        <f>IF(Y1386="","",VLOOKUP(G1386,'Danh mục CODE'!$D$2:$I$1880,5,0))</f>
        <v/>
      </c>
      <c r="Q1386" s="392"/>
      <c r="R1386" s="392" t="str">
        <f t="shared" si="249"/>
        <v/>
      </c>
      <c r="S1386" s="394" t="e">
        <f t="shared" si="250"/>
        <v>#VALUE!</v>
      </c>
      <c r="T1386" s="394" t="str">
        <f t="shared" si="254"/>
        <v/>
      </c>
      <c r="U1386" s="394" t="str">
        <f t="shared" si="255"/>
        <v/>
      </c>
      <c r="V1386" s="424" t="str">
        <f t="shared" si="251"/>
        <v/>
      </c>
      <c r="W1386" s="21"/>
      <c r="X1386" s="515"/>
      <c r="Y1386" s="515"/>
      <c r="Z1386" s="513"/>
      <c r="AA1386" s="514"/>
    </row>
    <row r="1387" spans="1:27">
      <c r="A1387" s="50">
        <f t="shared" si="256"/>
        <v>1382</v>
      </c>
      <c r="B1387" s="580"/>
      <c r="C1387" s="23" t="s">
        <v>742</v>
      </c>
      <c r="D1387" s="489"/>
      <c r="E1387" s="318" t="str">
        <f>IF(G1387="","",VLOOKUP(G1387,'Danh mục CODE'!$D$2:$J$20064,7,0))</f>
        <v/>
      </c>
      <c r="F1387" s="28" t="str">
        <f>IF(E1387="","",VLOOKUP(E1387,'TONG HOP'!$E$8:$W$1883,19,0))</f>
        <v/>
      </c>
      <c r="G1387" s="315"/>
      <c r="H1387" s="226" t="str">
        <f>IF(E1387="","",VLOOKUP(G1387,'TONG HOP'!$C$8:$E$799,2,0))</f>
        <v/>
      </c>
      <c r="I1387" s="226" t="str">
        <f>IF(B1387="","",VLOOKUP(G1387,'TONG HOP'!$C$8:$F$799,4,0))</f>
        <v/>
      </c>
      <c r="J1387" s="63" t="str">
        <f t="shared" si="252"/>
        <v/>
      </c>
      <c r="K1387" s="63" t="str">
        <f t="shared" si="253"/>
        <v/>
      </c>
      <c r="L1387" s="63">
        <f t="shared" si="247"/>
        <v>0</v>
      </c>
      <c r="M1387" s="392" t="str">
        <f>IF(Y1387="","",VLOOKUP(G1387,'Danh mục CODE'!$D$2:$I$1880,4,0))</f>
        <v/>
      </c>
      <c r="N1387" s="484"/>
      <c r="O1387" s="392" t="str">
        <f t="shared" si="248"/>
        <v/>
      </c>
      <c r="P1387" s="392" t="str">
        <f>IF(Y1387="","",VLOOKUP(G1387,'Danh mục CODE'!$D$2:$I$1880,5,0))</f>
        <v/>
      </c>
      <c r="Q1387" s="392"/>
      <c r="R1387" s="392" t="str">
        <f t="shared" si="249"/>
        <v/>
      </c>
      <c r="S1387" s="394" t="e">
        <f t="shared" si="250"/>
        <v>#VALUE!</v>
      </c>
      <c r="T1387" s="394" t="str">
        <f t="shared" si="254"/>
        <v/>
      </c>
      <c r="U1387" s="394" t="str">
        <f t="shared" si="255"/>
        <v/>
      </c>
      <c r="V1387" s="424" t="str">
        <f t="shared" si="251"/>
        <v/>
      </c>
      <c r="W1387" s="21"/>
      <c r="X1387" s="515"/>
      <c r="Y1387" s="515"/>
      <c r="Z1387" s="513"/>
      <c r="AA1387" s="514"/>
    </row>
    <row r="1388" spans="1:27">
      <c r="A1388" s="50">
        <f t="shared" si="256"/>
        <v>1383</v>
      </c>
      <c r="B1388" s="580"/>
      <c r="C1388" s="23" t="s">
        <v>742</v>
      </c>
      <c r="D1388" s="489"/>
      <c r="E1388" s="318" t="str">
        <f>IF(G1388="","",VLOOKUP(G1388,'Danh mục CODE'!$D$2:$J$20064,7,0))</f>
        <v/>
      </c>
      <c r="F1388" s="28" t="str">
        <f>IF(E1388="","",VLOOKUP(E1388,'TONG HOP'!$E$8:$W$1883,19,0))</f>
        <v/>
      </c>
      <c r="G1388" s="315"/>
      <c r="H1388" s="226" t="str">
        <f>IF(E1388="","",VLOOKUP(G1388,'TONG HOP'!$C$8:$E$799,2,0))</f>
        <v/>
      </c>
      <c r="I1388" s="226" t="str">
        <f>IF(B1388="","",VLOOKUP(G1388,'TONG HOP'!$C$8:$F$799,4,0))</f>
        <v/>
      </c>
      <c r="J1388" s="63" t="str">
        <f t="shared" si="252"/>
        <v/>
      </c>
      <c r="K1388" s="63" t="str">
        <f t="shared" si="253"/>
        <v/>
      </c>
      <c r="L1388" s="63">
        <f t="shared" si="247"/>
        <v>0</v>
      </c>
      <c r="M1388" s="392" t="str">
        <f>IF(Y1388="","",VLOOKUP(G1388,'Danh mục CODE'!$D$2:$I$1880,4,0))</f>
        <v/>
      </c>
      <c r="N1388" s="484"/>
      <c r="O1388" s="392" t="str">
        <f t="shared" si="248"/>
        <v/>
      </c>
      <c r="P1388" s="392" t="str">
        <f>IF(Y1388="","",VLOOKUP(G1388,'Danh mục CODE'!$D$2:$I$1880,5,0))</f>
        <v/>
      </c>
      <c r="Q1388" s="392"/>
      <c r="R1388" s="392" t="str">
        <f t="shared" si="249"/>
        <v/>
      </c>
      <c r="S1388" s="394" t="e">
        <f t="shared" si="250"/>
        <v>#VALUE!</v>
      </c>
      <c r="T1388" s="394" t="str">
        <f t="shared" si="254"/>
        <v/>
      </c>
      <c r="U1388" s="394" t="str">
        <f t="shared" si="255"/>
        <v/>
      </c>
      <c r="V1388" s="424" t="str">
        <f t="shared" si="251"/>
        <v/>
      </c>
      <c r="W1388" s="21"/>
      <c r="X1388" s="515"/>
      <c r="Y1388" s="515"/>
      <c r="Z1388" s="513"/>
      <c r="AA1388" s="514"/>
    </row>
    <row r="1389" spans="1:27">
      <c r="A1389" s="50">
        <f t="shared" si="256"/>
        <v>1384</v>
      </c>
      <c r="B1389" s="580"/>
      <c r="C1389" s="23" t="s">
        <v>742</v>
      </c>
      <c r="D1389" s="489"/>
      <c r="E1389" s="318" t="str">
        <f>IF(G1389="","",VLOOKUP(G1389,'Danh mục CODE'!$D$2:$J$20064,7,0))</f>
        <v/>
      </c>
      <c r="F1389" s="28" t="str">
        <f>IF(E1389="","",VLOOKUP(E1389,'TONG HOP'!$E$8:$W$1883,19,0))</f>
        <v/>
      </c>
      <c r="G1389" s="315"/>
      <c r="H1389" s="226" t="str">
        <f>IF(E1389="","",VLOOKUP(G1389,'TONG HOP'!$C$8:$E$799,2,0))</f>
        <v/>
      </c>
      <c r="I1389" s="226" t="str">
        <f>IF(B1389="","",VLOOKUP(G1389,'TONG HOP'!$C$8:$F$799,4,0))</f>
        <v/>
      </c>
      <c r="J1389" s="63" t="str">
        <f t="shared" si="252"/>
        <v/>
      </c>
      <c r="K1389" s="63" t="str">
        <f t="shared" si="253"/>
        <v/>
      </c>
      <c r="L1389" s="63">
        <f t="shared" si="247"/>
        <v>0</v>
      </c>
      <c r="M1389" s="392" t="str">
        <f>IF(Y1389="","",VLOOKUP(G1389,'Danh mục CODE'!$D$2:$I$1880,4,0))</f>
        <v/>
      </c>
      <c r="N1389" s="484"/>
      <c r="O1389" s="392" t="str">
        <f t="shared" si="248"/>
        <v/>
      </c>
      <c r="P1389" s="392" t="str">
        <f>IF(Y1389="","",VLOOKUP(G1389,'Danh mục CODE'!$D$2:$I$1880,5,0))</f>
        <v/>
      </c>
      <c r="Q1389" s="392"/>
      <c r="R1389" s="392" t="str">
        <f t="shared" si="249"/>
        <v/>
      </c>
      <c r="S1389" s="394" t="e">
        <f t="shared" si="250"/>
        <v>#VALUE!</v>
      </c>
      <c r="T1389" s="394" t="str">
        <f t="shared" si="254"/>
        <v/>
      </c>
      <c r="U1389" s="394" t="str">
        <f t="shared" si="255"/>
        <v/>
      </c>
      <c r="V1389" s="424" t="str">
        <f t="shared" si="251"/>
        <v/>
      </c>
      <c r="W1389" s="21"/>
      <c r="X1389" s="515"/>
      <c r="Y1389" s="515"/>
      <c r="Z1389" s="513"/>
      <c r="AA1389" s="514"/>
    </row>
    <row r="1390" spans="1:27">
      <c r="A1390" s="50">
        <f t="shared" si="256"/>
        <v>1385</v>
      </c>
      <c r="B1390" s="580"/>
      <c r="C1390" s="23" t="s">
        <v>742</v>
      </c>
      <c r="D1390" s="489"/>
      <c r="E1390" s="318" t="str">
        <f>IF(G1390="","",VLOOKUP(G1390,'Danh mục CODE'!$D$2:$J$20064,7,0))</f>
        <v/>
      </c>
      <c r="F1390" s="28" t="str">
        <f>IF(E1390="","",VLOOKUP(E1390,'TONG HOP'!$E$8:$W$1883,19,0))</f>
        <v/>
      </c>
      <c r="G1390" s="315"/>
      <c r="H1390" s="226" t="str">
        <f>IF(E1390="","",VLOOKUP(G1390,'TONG HOP'!$C$8:$E$799,2,0))</f>
        <v/>
      </c>
      <c r="I1390" s="226" t="str">
        <f>IF(B1390="","",VLOOKUP(G1390,'TONG HOP'!$C$8:$F$799,4,0))</f>
        <v/>
      </c>
      <c r="J1390" s="63" t="str">
        <f t="shared" si="252"/>
        <v/>
      </c>
      <c r="K1390" s="63" t="str">
        <f t="shared" si="253"/>
        <v/>
      </c>
      <c r="L1390" s="63">
        <f t="shared" si="247"/>
        <v>0</v>
      </c>
      <c r="M1390" s="392" t="str">
        <f>IF(Y1390="","",VLOOKUP(G1390,'Danh mục CODE'!$D$2:$I$1880,4,0))</f>
        <v/>
      </c>
      <c r="N1390" s="484"/>
      <c r="O1390" s="392" t="str">
        <f t="shared" si="248"/>
        <v/>
      </c>
      <c r="P1390" s="392" t="str">
        <f>IF(Y1390="","",VLOOKUP(G1390,'Danh mục CODE'!$D$2:$I$1880,5,0))</f>
        <v/>
      </c>
      <c r="Q1390" s="392"/>
      <c r="R1390" s="392" t="str">
        <f t="shared" si="249"/>
        <v/>
      </c>
      <c r="S1390" s="394" t="e">
        <f t="shared" si="250"/>
        <v>#VALUE!</v>
      </c>
      <c r="T1390" s="394" t="str">
        <f t="shared" si="254"/>
        <v/>
      </c>
      <c r="U1390" s="394" t="str">
        <f t="shared" si="255"/>
        <v/>
      </c>
      <c r="V1390" s="424" t="str">
        <f t="shared" si="251"/>
        <v/>
      </c>
      <c r="W1390" s="21"/>
      <c r="X1390" s="515"/>
      <c r="Y1390" s="515"/>
      <c r="Z1390" s="513"/>
      <c r="AA1390" s="514"/>
    </row>
    <row r="1391" spans="1:27">
      <c r="A1391" s="50">
        <f t="shared" si="256"/>
        <v>1386</v>
      </c>
      <c r="B1391" s="580"/>
      <c r="C1391" s="23" t="s">
        <v>742</v>
      </c>
      <c r="D1391" s="489"/>
      <c r="E1391" s="318" t="str">
        <f>IF(G1391="","",VLOOKUP(G1391,'Danh mục CODE'!$D$2:$J$20064,7,0))</f>
        <v/>
      </c>
      <c r="F1391" s="28" t="str">
        <f>IF(E1391="","",VLOOKUP(E1391,'TONG HOP'!$E$8:$W$1883,19,0))</f>
        <v/>
      </c>
      <c r="G1391" s="315"/>
      <c r="H1391" s="226" t="str">
        <f>IF(E1391="","",VLOOKUP(G1391,'TONG HOP'!$C$8:$E$799,2,0))</f>
        <v/>
      </c>
      <c r="I1391" s="226" t="str">
        <f>IF(B1391="","",VLOOKUP(G1391,'TONG HOP'!$C$8:$F$799,4,0))</f>
        <v/>
      </c>
      <c r="J1391" s="63" t="str">
        <f t="shared" si="252"/>
        <v/>
      </c>
      <c r="K1391" s="63" t="str">
        <f t="shared" si="253"/>
        <v/>
      </c>
      <c r="L1391" s="63">
        <f t="shared" si="247"/>
        <v>0</v>
      </c>
      <c r="M1391" s="392" t="str">
        <f>IF(Y1391="","",VLOOKUP(G1391,'Danh mục CODE'!$D$2:$I$1880,4,0))</f>
        <v/>
      </c>
      <c r="N1391" s="484"/>
      <c r="O1391" s="392" t="str">
        <f t="shared" si="248"/>
        <v/>
      </c>
      <c r="P1391" s="392" t="str">
        <f>IF(Y1391="","",VLOOKUP(G1391,'Danh mục CODE'!$D$2:$I$1880,5,0))</f>
        <v/>
      </c>
      <c r="Q1391" s="392"/>
      <c r="R1391" s="392" t="str">
        <f t="shared" si="249"/>
        <v/>
      </c>
      <c r="S1391" s="394" t="e">
        <f t="shared" si="250"/>
        <v>#VALUE!</v>
      </c>
      <c r="T1391" s="394" t="str">
        <f t="shared" si="254"/>
        <v/>
      </c>
      <c r="U1391" s="394" t="str">
        <f t="shared" si="255"/>
        <v/>
      </c>
      <c r="V1391" s="424" t="str">
        <f t="shared" si="251"/>
        <v/>
      </c>
      <c r="W1391" s="21"/>
      <c r="X1391" s="515"/>
      <c r="Y1391" s="515"/>
      <c r="Z1391" s="513"/>
      <c r="AA1391" s="514"/>
    </row>
    <row r="1392" spans="1:27">
      <c r="A1392" s="50">
        <f t="shared" si="256"/>
        <v>1387</v>
      </c>
      <c r="B1392" s="580"/>
      <c r="C1392" s="23" t="s">
        <v>742</v>
      </c>
      <c r="D1392" s="489"/>
      <c r="E1392" s="318" t="str">
        <f>IF(G1392="","",VLOOKUP(G1392,'Danh mục CODE'!$D$2:$J$20064,7,0))</f>
        <v/>
      </c>
      <c r="F1392" s="28" t="str">
        <f>IF(E1392="","",VLOOKUP(E1392,'TONG HOP'!$E$8:$W$1883,19,0))</f>
        <v/>
      </c>
      <c r="G1392" s="315"/>
      <c r="H1392" s="226" t="str">
        <f>IF(E1392="","",VLOOKUP(G1392,'TONG HOP'!$C$8:$E$799,2,0))</f>
        <v/>
      </c>
      <c r="I1392" s="226" t="str">
        <f>IF(B1392="","",VLOOKUP(G1392,'TONG HOP'!$C$8:$F$799,4,0))</f>
        <v/>
      </c>
      <c r="J1392" s="63" t="str">
        <f t="shared" si="252"/>
        <v/>
      </c>
      <c r="K1392" s="63" t="str">
        <f t="shared" si="253"/>
        <v/>
      </c>
      <c r="L1392" s="63">
        <f t="shared" si="247"/>
        <v>0</v>
      </c>
      <c r="M1392" s="392" t="str">
        <f>IF(Y1392="","",VLOOKUP(G1392,'Danh mục CODE'!$D$2:$I$1880,4,0))</f>
        <v/>
      </c>
      <c r="N1392" s="484"/>
      <c r="O1392" s="392" t="str">
        <f t="shared" si="248"/>
        <v/>
      </c>
      <c r="P1392" s="392" t="str">
        <f>IF(Y1392="","",VLOOKUP(G1392,'Danh mục CODE'!$D$2:$I$1880,5,0))</f>
        <v/>
      </c>
      <c r="Q1392" s="392"/>
      <c r="R1392" s="392" t="str">
        <f t="shared" si="249"/>
        <v/>
      </c>
      <c r="S1392" s="394" t="e">
        <f t="shared" si="250"/>
        <v>#VALUE!</v>
      </c>
      <c r="T1392" s="394" t="str">
        <f t="shared" si="254"/>
        <v/>
      </c>
      <c r="U1392" s="394" t="str">
        <f t="shared" si="255"/>
        <v/>
      </c>
      <c r="V1392" s="424" t="str">
        <f t="shared" si="251"/>
        <v/>
      </c>
      <c r="W1392" s="21"/>
      <c r="X1392" s="515"/>
      <c r="Y1392" s="515"/>
      <c r="Z1392" s="513"/>
      <c r="AA1392" s="514"/>
    </row>
    <row r="1393" spans="1:27">
      <c r="A1393" s="50">
        <f t="shared" si="256"/>
        <v>1388</v>
      </c>
      <c r="B1393" s="580"/>
      <c r="C1393" s="23" t="s">
        <v>742</v>
      </c>
      <c r="D1393" s="489"/>
      <c r="E1393" s="318" t="str">
        <f>IF(G1393="","",VLOOKUP(G1393,'Danh mục CODE'!$D$2:$J$20064,7,0))</f>
        <v/>
      </c>
      <c r="F1393" s="28" t="str">
        <f>IF(E1393="","",VLOOKUP(E1393,'TONG HOP'!$E$8:$W$1883,19,0))</f>
        <v/>
      </c>
      <c r="G1393" s="315"/>
      <c r="H1393" s="226" t="str">
        <f>IF(E1393="","",VLOOKUP(G1393,'TONG HOP'!$C$8:$E$799,2,0))</f>
        <v/>
      </c>
      <c r="I1393" s="226" t="str">
        <f>IF(B1393="","",VLOOKUP(G1393,'TONG HOP'!$C$8:$F$799,4,0))</f>
        <v/>
      </c>
      <c r="J1393" s="63" t="str">
        <f t="shared" si="252"/>
        <v/>
      </c>
      <c r="K1393" s="63" t="str">
        <f t="shared" si="253"/>
        <v/>
      </c>
      <c r="L1393" s="63">
        <f t="shared" ref="L1393:L1456" si="257">X1393-Y1393</f>
        <v>0</v>
      </c>
      <c r="M1393" s="392" t="str">
        <f>IF(Y1393="","",VLOOKUP(G1393,'Danh mục CODE'!$D$2:$I$1880,4,0))</f>
        <v/>
      </c>
      <c r="N1393" s="484"/>
      <c r="O1393" s="392" t="str">
        <f t="shared" ref="O1393:O1456" si="258">IF(X1393="","",IF(M1393-N1393&lt;0,-(M1393-N1393),0))</f>
        <v/>
      </c>
      <c r="P1393" s="392" t="str">
        <f>IF(Y1393="","",VLOOKUP(G1393,'Danh mục CODE'!$D$2:$I$1880,5,0))</f>
        <v/>
      </c>
      <c r="Q1393" s="392"/>
      <c r="R1393" s="392" t="str">
        <f t="shared" ref="R1393:R1456" si="259">IF(X1393="","",IF(P1393-Q1393&lt;0,-(P1393-Q1393),0))</f>
        <v/>
      </c>
      <c r="S1393" s="394" t="e">
        <f t="shared" ref="S1393:S1456" si="260">IF(T1393=0,"",J1393-T1393-U1393)</f>
        <v>#VALUE!</v>
      </c>
      <c r="T1393" s="394" t="str">
        <f t="shared" si="254"/>
        <v/>
      </c>
      <c r="U1393" s="394" t="str">
        <f t="shared" si="255"/>
        <v/>
      </c>
      <c r="V1393" s="424" t="str">
        <f t="shared" ref="V1393:V1456" si="261">IF(X1393="","",J1393-S1393-T1393-U1393)</f>
        <v/>
      </c>
      <c r="W1393" s="21"/>
      <c r="X1393" s="515"/>
      <c r="Y1393" s="515"/>
      <c r="Z1393" s="513"/>
      <c r="AA1393" s="514"/>
    </row>
    <row r="1394" spans="1:27">
      <c r="A1394" s="50">
        <f t="shared" si="256"/>
        <v>1389</v>
      </c>
      <c r="B1394" s="580"/>
      <c r="C1394" s="23" t="s">
        <v>742</v>
      </c>
      <c r="D1394" s="489"/>
      <c r="E1394" s="318" t="str">
        <f>IF(G1394="","",VLOOKUP(G1394,'Danh mục CODE'!$D$2:$J$20064,7,0))</f>
        <v/>
      </c>
      <c r="F1394" s="28" t="str">
        <f>IF(E1394="","",VLOOKUP(E1394,'TONG HOP'!$E$8:$W$1883,19,0))</f>
        <v/>
      </c>
      <c r="G1394" s="315"/>
      <c r="H1394" s="226" t="str">
        <f>IF(E1394="","",VLOOKUP(G1394,'TONG HOP'!$C$8:$E$799,2,0))</f>
        <v/>
      </c>
      <c r="I1394" s="226" t="str">
        <f>IF(B1394="","",VLOOKUP(G1394,'TONG HOP'!$C$8:$F$799,4,0))</f>
        <v/>
      </c>
      <c r="J1394" s="63" t="str">
        <f t="shared" si="252"/>
        <v/>
      </c>
      <c r="K1394" s="63" t="str">
        <f t="shared" si="253"/>
        <v/>
      </c>
      <c r="L1394" s="63">
        <f t="shared" si="257"/>
        <v>0</v>
      </c>
      <c r="M1394" s="392" t="str">
        <f>IF(Y1394="","",VLOOKUP(G1394,'Danh mục CODE'!$D$2:$I$1880,4,0))</f>
        <v/>
      </c>
      <c r="N1394" s="484"/>
      <c r="O1394" s="392" t="str">
        <f t="shared" si="258"/>
        <v/>
      </c>
      <c r="P1394" s="392" t="str">
        <f>IF(Y1394="","",VLOOKUP(G1394,'Danh mục CODE'!$D$2:$I$1880,5,0))</f>
        <v/>
      </c>
      <c r="Q1394" s="392"/>
      <c r="R1394" s="392" t="str">
        <f t="shared" si="259"/>
        <v/>
      </c>
      <c r="S1394" s="394" t="e">
        <f t="shared" si="260"/>
        <v>#VALUE!</v>
      </c>
      <c r="T1394" s="394" t="str">
        <f t="shared" si="254"/>
        <v/>
      </c>
      <c r="U1394" s="394" t="str">
        <f t="shared" si="255"/>
        <v/>
      </c>
      <c r="V1394" s="424" t="str">
        <f t="shared" si="261"/>
        <v/>
      </c>
      <c r="W1394" s="21"/>
      <c r="X1394" s="515"/>
      <c r="Y1394" s="515"/>
      <c r="Z1394" s="513"/>
      <c r="AA1394" s="514"/>
    </row>
    <row r="1395" spans="1:27">
      <c r="A1395" s="50">
        <f t="shared" si="256"/>
        <v>1390</v>
      </c>
      <c r="B1395" s="580"/>
      <c r="C1395" s="23" t="s">
        <v>742</v>
      </c>
      <c r="D1395" s="489"/>
      <c r="E1395" s="318" t="str">
        <f>IF(G1395="","",VLOOKUP(G1395,'Danh mục CODE'!$D$2:$J$20064,7,0))</f>
        <v/>
      </c>
      <c r="F1395" s="28" t="str">
        <f>IF(E1395="","",VLOOKUP(E1395,'TONG HOP'!$E$8:$W$1883,19,0))</f>
        <v/>
      </c>
      <c r="G1395" s="315"/>
      <c r="H1395" s="226" t="str">
        <f>IF(E1395="","",VLOOKUP(G1395,'TONG HOP'!$C$8:$E$799,2,0))</f>
        <v/>
      </c>
      <c r="I1395" s="226" t="str">
        <f>IF(B1395="","",VLOOKUP(G1395,'TONG HOP'!$C$8:$F$799,4,0))</f>
        <v/>
      </c>
      <c r="J1395" s="63" t="str">
        <f t="shared" si="252"/>
        <v/>
      </c>
      <c r="K1395" s="63" t="str">
        <f t="shared" si="253"/>
        <v/>
      </c>
      <c r="L1395" s="63">
        <f t="shared" si="257"/>
        <v>0</v>
      </c>
      <c r="M1395" s="392" t="str">
        <f>IF(Y1395="","",VLOOKUP(G1395,'Danh mục CODE'!$D$2:$I$1880,4,0))</f>
        <v/>
      </c>
      <c r="N1395" s="484"/>
      <c r="O1395" s="392" t="str">
        <f t="shared" si="258"/>
        <v/>
      </c>
      <c r="P1395" s="392" t="str">
        <f>IF(Y1395="","",VLOOKUP(G1395,'Danh mục CODE'!$D$2:$I$1880,5,0))</f>
        <v/>
      </c>
      <c r="Q1395" s="392"/>
      <c r="R1395" s="392" t="str">
        <f t="shared" si="259"/>
        <v/>
      </c>
      <c r="S1395" s="394" t="e">
        <f t="shared" si="260"/>
        <v>#VALUE!</v>
      </c>
      <c r="T1395" s="394" t="str">
        <f t="shared" si="254"/>
        <v/>
      </c>
      <c r="U1395" s="394" t="str">
        <f t="shared" si="255"/>
        <v/>
      </c>
      <c r="V1395" s="424" t="str">
        <f t="shared" si="261"/>
        <v/>
      </c>
      <c r="W1395" s="21"/>
      <c r="X1395" s="515"/>
      <c r="Y1395" s="515"/>
      <c r="Z1395" s="513"/>
      <c r="AA1395" s="514"/>
    </row>
    <row r="1396" spans="1:27">
      <c r="A1396" s="50">
        <f t="shared" si="256"/>
        <v>1391</v>
      </c>
      <c r="B1396" s="580"/>
      <c r="C1396" s="23" t="s">
        <v>742</v>
      </c>
      <c r="D1396" s="489"/>
      <c r="E1396" s="318" t="str">
        <f>IF(G1396="","",VLOOKUP(G1396,'Danh mục CODE'!$D$2:$J$20064,7,0))</f>
        <v/>
      </c>
      <c r="F1396" s="28" t="str">
        <f>IF(E1396="","",VLOOKUP(E1396,'TONG HOP'!$E$8:$W$1883,19,0))</f>
        <v/>
      </c>
      <c r="G1396" s="315"/>
      <c r="H1396" s="226" t="str">
        <f>IF(E1396="","",VLOOKUP(G1396,'TONG HOP'!$C$8:$E$799,2,0))</f>
        <v/>
      </c>
      <c r="I1396" s="226" t="str">
        <f>IF(B1396="","",VLOOKUP(G1396,'TONG HOP'!$C$8:$F$799,4,0))</f>
        <v/>
      </c>
      <c r="J1396" s="63" t="str">
        <f t="shared" si="252"/>
        <v/>
      </c>
      <c r="K1396" s="63" t="str">
        <f t="shared" si="253"/>
        <v/>
      </c>
      <c r="L1396" s="63">
        <f t="shared" si="257"/>
        <v>0</v>
      </c>
      <c r="M1396" s="392" t="str">
        <f>IF(Y1396="","",VLOOKUP(G1396,'Danh mục CODE'!$D$2:$I$1880,4,0))</f>
        <v/>
      </c>
      <c r="N1396" s="484"/>
      <c r="O1396" s="392" t="str">
        <f t="shared" si="258"/>
        <v/>
      </c>
      <c r="P1396" s="392" t="str">
        <f>IF(Y1396="","",VLOOKUP(G1396,'Danh mục CODE'!$D$2:$I$1880,5,0))</f>
        <v/>
      </c>
      <c r="Q1396" s="392"/>
      <c r="R1396" s="392" t="str">
        <f t="shared" si="259"/>
        <v/>
      </c>
      <c r="S1396" s="394" t="e">
        <f t="shared" si="260"/>
        <v>#VALUE!</v>
      </c>
      <c r="T1396" s="394" t="str">
        <f t="shared" si="254"/>
        <v/>
      </c>
      <c r="U1396" s="394" t="str">
        <f t="shared" si="255"/>
        <v/>
      </c>
      <c r="V1396" s="424" t="str">
        <f t="shared" si="261"/>
        <v/>
      </c>
      <c r="W1396" s="21"/>
      <c r="X1396" s="515"/>
      <c r="Y1396" s="515"/>
      <c r="Z1396" s="513"/>
      <c r="AA1396" s="514"/>
    </row>
    <row r="1397" spans="1:27">
      <c r="A1397" s="50">
        <f t="shared" si="256"/>
        <v>1392</v>
      </c>
      <c r="B1397" s="580"/>
      <c r="C1397" s="23" t="s">
        <v>742</v>
      </c>
      <c r="D1397" s="489"/>
      <c r="E1397" s="318" t="str">
        <f>IF(G1397="","",VLOOKUP(G1397,'Danh mục CODE'!$D$2:$J$20064,7,0))</f>
        <v/>
      </c>
      <c r="F1397" s="28" t="str">
        <f>IF(E1397="","",VLOOKUP(E1397,'TONG HOP'!$E$8:$W$1883,19,0))</f>
        <v/>
      </c>
      <c r="G1397" s="315"/>
      <c r="H1397" s="226" t="str">
        <f>IF(E1397="","",VLOOKUP(G1397,'TONG HOP'!$C$8:$E$799,2,0))</f>
        <v/>
      </c>
      <c r="I1397" s="226" t="str">
        <f>IF(B1397="","",VLOOKUP(G1397,'TONG HOP'!$C$8:$F$799,4,0))</f>
        <v/>
      </c>
      <c r="J1397" s="63" t="str">
        <f t="shared" si="252"/>
        <v/>
      </c>
      <c r="K1397" s="63" t="str">
        <f t="shared" si="253"/>
        <v/>
      </c>
      <c r="L1397" s="63">
        <f t="shared" si="257"/>
        <v>0</v>
      </c>
      <c r="M1397" s="392" t="str">
        <f>IF(Y1397="","",VLOOKUP(G1397,'Danh mục CODE'!$D$2:$I$1880,4,0))</f>
        <v/>
      </c>
      <c r="N1397" s="484"/>
      <c r="O1397" s="392" t="str">
        <f t="shared" si="258"/>
        <v/>
      </c>
      <c r="P1397" s="392" t="str">
        <f>IF(Y1397="","",VLOOKUP(G1397,'Danh mục CODE'!$D$2:$I$1880,5,0))</f>
        <v/>
      </c>
      <c r="Q1397" s="392"/>
      <c r="R1397" s="392" t="str">
        <f t="shared" si="259"/>
        <v/>
      </c>
      <c r="S1397" s="394" t="e">
        <f t="shared" si="260"/>
        <v>#VALUE!</v>
      </c>
      <c r="T1397" s="394" t="str">
        <f t="shared" si="254"/>
        <v/>
      </c>
      <c r="U1397" s="394" t="str">
        <f t="shared" si="255"/>
        <v/>
      </c>
      <c r="V1397" s="424" t="str">
        <f t="shared" si="261"/>
        <v/>
      </c>
      <c r="W1397" s="21"/>
      <c r="X1397" s="515"/>
      <c r="Y1397" s="515"/>
      <c r="Z1397" s="513"/>
      <c r="AA1397" s="514"/>
    </row>
    <row r="1398" spans="1:27">
      <c r="A1398" s="50">
        <f t="shared" si="256"/>
        <v>1393</v>
      </c>
      <c r="B1398" s="580"/>
      <c r="C1398" s="23" t="s">
        <v>742</v>
      </c>
      <c r="D1398" s="489"/>
      <c r="E1398" s="318" t="str">
        <f>IF(G1398="","",VLOOKUP(G1398,'Danh mục CODE'!$D$2:$J$20064,7,0))</f>
        <v/>
      </c>
      <c r="F1398" s="28" t="str">
        <f>IF(E1398="","",VLOOKUP(E1398,'TONG HOP'!$E$8:$W$1883,19,0))</f>
        <v/>
      </c>
      <c r="G1398" s="315"/>
      <c r="H1398" s="226" t="str">
        <f>IF(E1398="","",VLOOKUP(G1398,'TONG HOP'!$C$8:$E$799,2,0))</f>
        <v/>
      </c>
      <c r="I1398" s="226" t="str">
        <f>IF(B1398="","",VLOOKUP(G1398,'TONG HOP'!$C$8:$F$799,4,0))</f>
        <v/>
      </c>
      <c r="J1398" s="63" t="str">
        <f t="shared" si="252"/>
        <v/>
      </c>
      <c r="K1398" s="63" t="str">
        <f t="shared" si="253"/>
        <v/>
      </c>
      <c r="L1398" s="63">
        <f t="shared" si="257"/>
        <v>0</v>
      </c>
      <c r="M1398" s="392" t="str">
        <f>IF(Y1398="","",VLOOKUP(G1398,'Danh mục CODE'!$D$2:$I$1880,4,0))</f>
        <v/>
      </c>
      <c r="N1398" s="484"/>
      <c r="O1398" s="392" t="str">
        <f t="shared" si="258"/>
        <v/>
      </c>
      <c r="P1398" s="392" t="str">
        <f>IF(Y1398="","",VLOOKUP(G1398,'Danh mục CODE'!$D$2:$I$1880,5,0))</f>
        <v/>
      </c>
      <c r="Q1398" s="392"/>
      <c r="R1398" s="392" t="str">
        <f t="shared" si="259"/>
        <v/>
      </c>
      <c r="S1398" s="394" t="e">
        <f t="shared" si="260"/>
        <v>#VALUE!</v>
      </c>
      <c r="T1398" s="394" t="str">
        <f t="shared" si="254"/>
        <v/>
      </c>
      <c r="U1398" s="394" t="str">
        <f t="shared" si="255"/>
        <v/>
      </c>
      <c r="V1398" s="424" t="str">
        <f t="shared" si="261"/>
        <v/>
      </c>
      <c r="W1398" s="21"/>
      <c r="X1398" s="515"/>
      <c r="Y1398" s="515"/>
      <c r="Z1398" s="513"/>
      <c r="AA1398" s="514"/>
    </row>
    <row r="1399" spans="1:27">
      <c r="A1399" s="50">
        <f t="shared" si="256"/>
        <v>1394</v>
      </c>
      <c r="B1399" s="580"/>
      <c r="C1399" s="23" t="s">
        <v>742</v>
      </c>
      <c r="D1399" s="489"/>
      <c r="E1399" s="318" t="str">
        <f>IF(G1399="","",VLOOKUP(G1399,'Danh mục CODE'!$D$2:$J$20064,7,0))</f>
        <v/>
      </c>
      <c r="F1399" s="28" t="str">
        <f>IF(E1399="","",VLOOKUP(E1399,'TONG HOP'!$E$8:$W$1883,19,0))</f>
        <v/>
      </c>
      <c r="G1399" s="315"/>
      <c r="H1399" s="226" t="str">
        <f>IF(E1399="","",VLOOKUP(G1399,'TONG HOP'!$C$8:$E$799,2,0))</f>
        <v/>
      </c>
      <c r="I1399" s="226" t="str">
        <f>IF(B1399="","",VLOOKUP(G1399,'TONG HOP'!$C$8:$F$799,4,0))</f>
        <v/>
      </c>
      <c r="J1399" s="63" t="str">
        <f t="shared" si="252"/>
        <v/>
      </c>
      <c r="K1399" s="63" t="str">
        <f t="shared" si="253"/>
        <v/>
      </c>
      <c r="L1399" s="63">
        <f t="shared" si="257"/>
        <v>0</v>
      </c>
      <c r="M1399" s="392" t="str">
        <f>IF(Y1399="","",VLOOKUP(G1399,'Danh mục CODE'!$D$2:$I$1880,4,0))</f>
        <v/>
      </c>
      <c r="N1399" s="484"/>
      <c r="O1399" s="392" t="str">
        <f t="shared" si="258"/>
        <v/>
      </c>
      <c r="P1399" s="392" t="str">
        <f>IF(Y1399="","",VLOOKUP(G1399,'Danh mục CODE'!$D$2:$I$1880,5,0))</f>
        <v/>
      </c>
      <c r="Q1399" s="392"/>
      <c r="R1399" s="392" t="str">
        <f t="shared" si="259"/>
        <v/>
      </c>
      <c r="S1399" s="394" t="e">
        <f t="shared" si="260"/>
        <v>#VALUE!</v>
      </c>
      <c r="T1399" s="394" t="str">
        <f t="shared" si="254"/>
        <v/>
      </c>
      <c r="U1399" s="394" t="str">
        <f t="shared" si="255"/>
        <v/>
      </c>
      <c r="V1399" s="424" t="str">
        <f t="shared" si="261"/>
        <v/>
      </c>
      <c r="W1399" s="21"/>
      <c r="X1399" s="515"/>
      <c r="Y1399" s="515"/>
      <c r="Z1399" s="513"/>
      <c r="AA1399" s="514"/>
    </row>
    <row r="1400" spans="1:27">
      <c r="A1400" s="50">
        <f t="shared" si="256"/>
        <v>1395</v>
      </c>
      <c r="B1400" s="580"/>
      <c r="C1400" s="23" t="s">
        <v>742</v>
      </c>
      <c r="D1400" s="489"/>
      <c r="E1400" s="318" t="str">
        <f>IF(G1400="","",VLOOKUP(G1400,'Danh mục CODE'!$D$2:$J$20064,7,0))</f>
        <v/>
      </c>
      <c r="F1400" s="28" t="str">
        <f>IF(E1400="","",VLOOKUP(E1400,'TONG HOP'!$E$8:$W$1883,19,0))</f>
        <v/>
      </c>
      <c r="G1400" s="315"/>
      <c r="H1400" s="226" t="str">
        <f>IF(E1400="","",VLOOKUP(G1400,'TONG HOP'!$C$8:$E$799,2,0))</f>
        <v/>
      </c>
      <c r="I1400" s="226" t="str">
        <f>IF(B1400="","",VLOOKUP(G1400,'TONG HOP'!$C$8:$F$799,4,0))</f>
        <v/>
      </c>
      <c r="J1400" s="63" t="str">
        <f t="shared" si="252"/>
        <v/>
      </c>
      <c r="K1400" s="63" t="str">
        <f t="shared" si="253"/>
        <v/>
      </c>
      <c r="L1400" s="63">
        <f t="shared" si="257"/>
        <v>0</v>
      </c>
      <c r="M1400" s="392" t="str">
        <f>IF(Y1400="","",VLOOKUP(G1400,'Danh mục CODE'!$D$2:$I$1880,4,0))</f>
        <v/>
      </c>
      <c r="N1400" s="484"/>
      <c r="O1400" s="392" t="str">
        <f t="shared" si="258"/>
        <v/>
      </c>
      <c r="P1400" s="392" t="str">
        <f>IF(Y1400="","",VLOOKUP(G1400,'Danh mục CODE'!$D$2:$I$1880,5,0))</f>
        <v/>
      </c>
      <c r="Q1400" s="392"/>
      <c r="R1400" s="392" t="str">
        <f t="shared" si="259"/>
        <v/>
      </c>
      <c r="S1400" s="394" t="e">
        <f t="shared" si="260"/>
        <v>#VALUE!</v>
      </c>
      <c r="T1400" s="394" t="str">
        <f t="shared" si="254"/>
        <v/>
      </c>
      <c r="U1400" s="394" t="str">
        <f t="shared" si="255"/>
        <v/>
      </c>
      <c r="V1400" s="424" t="str">
        <f t="shared" si="261"/>
        <v/>
      </c>
      <c r="W1400" s="21"/>
      <c r="X1400" s="515"/>
      <c r="Y1400" s="515"/>
      <c r="Z1400" s="513"/>
      <c r="AA1400" s="514"/>
    </row>
    <row r="1401" spans="1:27">
      <c r="A1401" s="50">
        <f t="shared" si="256"/>
        <v>1396</v>
      </c>
      <c r="B1401" s="580"/>
      <c r="C1401" s="23" t="s">
        <v>742</v>
      </c>
      <c r="D1401" s="489"/>
      <c r="E1401" s="318" t="str">
        <f>IF(G1401="","",VLOOKUP(G1401,'Danh mục CODE'!$D$2:$J$20064,7,0))</f>
        <v/>
      </c>
      <c r="F1401" s="28" t="str">
        <f>IF(E1401="","",VLOOKUP(E1401,'TONG HOP'!$E$8:$W$1883,19,0))</f>
        <v/>
      </c>
      <c r="G1401" s="315"/>
      <c r="H1401" s="226" t="str">
        <f>IF(E1401="","",VLOOKUP(G1401,'TONG HOP'!$C$8:$E$799,2,0))</f>
        <v/>
      </c>
      <c r="I1401" s="226" t="str">
        <f>IF(B1401="","",VLOOKUP(G1401,'TONG HOP'!$C$8:$F$799,4,0))</f>
        <v/>
      </c>
      <c r="J1401" s="63" t="str">
        <f t="shared" si="252"/>
        <v/>
      </c>
      <c r="K1401" s="63" t="str">
        <f t="shared" si="253"/>
        <v/>
      </c>
      <c r="L1401" s="63">
        <f t="shared" si="257"/>
        <v>0</v>
      </c>
      <c r="M1401" s="392" t="str">
        <f>IF(Y1401="","",VLOOKUP(G1401,'Danh mục CODE'!$D$2:$I$1880,4,0))</f>
        <v/>
      </c>
      <c r="N1401" s="484"/>
      <c r="O1401" s="392" t="str">
        <f t="shared" si="258"/>
        <v/>
      </c>
      <c r="P1401" s="392" t="str">
        <f>IF(Y1401="","",VLOOKUP(G1401,'Danh mục CODE'!$D$2:$I$1880,5,0))</f>
        <v/>
      </c>
      <c r="Q1401" s="392"/>
      <c r="R1401" s="392" t="str">
        <f t="shared" si="259"/>
        <v/>
      </c>
      <c r="S1401" s="394" t="e">
        <f t="shared" si="260"/>
        <v>#VALUE!</v>
      </c>
      <c r="T1401" s="394" t="str">
        <f t="shared" si="254"/>
        <v/>
      </c>
      <c r="U1401" s="394" t="str">
        <f t="shared" si="255"/>
        <v/>
      </c>
      <c r="V1401" s="424" t="str">
        <f t="shared" si="261"/>
        <v/>
      </c>
      <c r="W1401" s="21"/>
      <c r="X1401" s="515"/>
      <c r="Y1401" s="515"/>
      <c r="Z1401" s="513"/>
      <c r="AA1401" s="514"/>
    </row>
    <row r="1402" spans="1:27">
      <c r="A1402" s="50">
        <f t="shared" si="256"/>
        <v>1397</v>
      </c>
      <c r="B1402" s="580"/>
      <c r="C1402" s="23" t="s">
        <v>742</v>
      </c>
      <c r="D1402" s="489"/>
      <c r="E1402" s="318" t="str">
        <f>IF(G1402="","",VLOOKUP(G1402,'Danh mục CODE'!$D$2:$J$20064,7,0))</f>
        <v/>
      </c>
      <c r="F1402" s="28" t="str">
        <f>IF(E1402="","",VLOOKUP(E1402,'TONG HOP'!$E$8:$W$1883,19,0))</f>
        <v/>
      </c>
      <c r="G1402" s="315"/>
      <c r="H1402" s="226" t="str">
        <f>IF(E1402="","",VLOOKUP(G1402,'TONG HOP'!$C$8:$E$799,2,0))</f>
        <v/>
      </c>
      <c r="I1402" s="226" t="str">
        <f>IF(B1402="","",VLOOKUP(G1402,'TONG HOP'!$C$8:$F$799,4,0))</f>
        <v/>
      </c>
      <c r="J1402" s="63" t="str">
        <f t="shared" si="252"/>
        <v/>
      </c>
      <c r="K1402" s="63" t="str">
        <f t="shared" si="253"/>
        <v/>
      </c>
      <c r="L1402" s="63">
        <f t="shared" si="257"/>
        <v>0</v>
      </c>
      <c r="M1402" s="392" t="str">
        <f>IF(Y1402="","",VLOOKUP(G1402,'Danh mục CODE'!$D$2:$I$1880,4,0))</f>
        <v/>
      </c>
      <c r="N1402" s="484"/>
      <c r="O1402" s="392" t="str">
        <f t="shared" si="258"/>
        <v/>
      </c>
      <c r="P1402" s="392" t="str">
        <f>IF(Y1402="","",VLOOKUP(G1402,'Danh mục CODE'!$D$2:$I$1880,5,0))</f>
        <v/>
      </c>
      <c r="Q1402" s="392"/>
      <c r="R1402" s="392" t="str">
        <f t="shared" si="259"/>
        <v/>
      </c>
      <c r="S1402" s="394" t="e">
        <f t="shared" si="260"/>
        <v>#VALUE!</v>
      </c>
      <c r="T1402" s="394" t="str">
        <f t="shared" si="254"/>
        <v/>
      </c>
      <c r="U1402" s="394" t="str">
        <f t="shared" si="255"/>
        <v/>
      </c>
      <c r="V1402" s="424" t="str">
        <f t="shared" si="261"/>
        <v/>
      </c>
      <c r="W1402" s="21"/>
      <c r="X1402" s="515"/>
      <c r="Y1402" s="515"/>
      <c r="Z1402" s="513"/>
      <c r="AA1402" s="514"/>
    </row>
    <row r="1403" spans="1:27">
      <c r="A1403" s="50">
        <f t="shared" si="256"/>
        <v>1398</v>
      </c>
      <c r="B1403" s="580"/>
      <c r="C1403" s="23" t="s">
        <v>742</v>
      </c>
      <c r="D1403" s="489"/>
      <c r="E1403" s="318" t="str">
        <f>IF(G1403="","",VLOOKUP(G1403,'Danh mục CODE'!$D$2:$J$20064,7,0))</f>
        <v/>
      </c>
      <c r="F1403" s="28" t="str">
        <f>IF(E1403="","",VLOOKUP(E1403,'TONG HOP'!$E$8:$W$1883,19,0))</f>
        <v/>
      </c>
      <c r="G1403" s="315"/>
      <c r="H1403" s="226" t="str">
        <f>IF(E1403="","",VLOOKUP(G1403,'TONG HOP'!$C$8:$E$799,2,0))</f>
        <v/>
      </c>
      <c r="I1403" s="226" t="str">
        <f>IF(B1403="","",VLOOKUP(G1403,'TONG HOP'!$C$8:$F$799,4,0))</f>
        <v/>
      </c>
      <c r="J1403" s="63" t="str">
        <f t="shared" si="252"/>
        <v/>
      </c>
      <c r="K1403" s="63" t="str">
        <f t="shared" si="253"/>
        <v/>
      </c>
      <c r="L1403" s="63">
        <f t="shared" si="257"/>
        <v>0</v>
      </c>
      <c r="M1403" s="392" t="str">
        <f>IF(Y1403="","",VLOOKUP(G1403,'Danh mục CODE'!$D$2:$I$1880,4,0))</f>
        <v/>
      </c>
      <c r="N1403" s="484"/>
      <c r="O1403" s="392" t="str">
        <f t="shared" si="258"/>
        <v/>
      </c>
      <c r="P1403" s="392" t="str">
        <f>IF(Y1403="","",VLOOKUP(G1403,'Danh mục CODE'!$D$2:$I$1880,5,0))</f>
        <v/>
      </c>
      <c r="Q1403" s="392"/>
      <c r="R1403" s="392" t="str">
        <f t="shared" si="259"/>
        <v/>
      </c>
      <c r="S1403" s="394" t="e">
        <f t="shared" si="260"/>
        <v>#VALUE!</v>
      </c>
      <c r="T1403" s="394" t="str">
        <f t="shared" si="254"/>
        <v/>
      </c>
      <c r="U1403" s="394" t="str">
        <f t="shared" si="255"/>
        <v/>
      </c>
      <c r="V1403" s="424" t="str">
        <f t="shared" si="261"/>
        <v/>
      </c>
      <c r="W1403" s="21"/>
      <c r="X1403" s="515"/>
      <c r="Y1403" s="515"/>
      <c r="Z1403" s="513"/>
      <c r="AA1403" s="514"/>
    </row>
    <row r="1404" spans="1:27">
      <c r="A1404" s="50">
        <f t="shared" si="256"/>
        <v>1399</v>
      </c>
      <c r="B1404" s="580"/>
      <c r="C1404" s="23" t="s">
        <v>742</v>
      </c>
      <c r="D1404" s="489"/>
      <c r="E1404" s="318" t="str">
        <f>IF(G1404="","",VLOOKUP(G1404,'Danh mục CODE'!$D$2:$J$20064,7,0))</f>
        <v/>
      </c>
      <c r="F1404" s="28" t="str">
        <f>IF(E1404="","",VLOOKUP(E1404,'TONG HOP'!$E$8:$W$1883,19,0))</f>
        <v/>
      </c>
      <c r="G1404" s="315"/>
      <c r="H1404" s="226" t="str">
        <f>IF(E1404="","",VLOOKUP(G1404,'TONG HOP'!$C$8:$E$799,2,0))</f>
        <v/>
      </c>
      <c r="I1404" s="226" t="str">
        <f>IF(B1404="","",VLOOKUP(G1404,'TONG HOP'!$C$8:$F$799,4,0))</f>
        <v/>
      </c>
      <c r="J1404" s="63" t="str">
        <f t="shared" si="252"/>
        <v/>
      </c>
      <c r="K1404" s="63" t="str">
        <f t="shared" si="253"/>
        <v/>
      </c>
      <c r="L1404" s="63">
        <f t="shared" si="257"/>
        <v>0</v>
      </c>
      <c r="M1404" s="392" t="str">
        <f>IF(Y1404="","",VLOOKUP(G1404,'Danh mục CODE'!$D$2:$I$1880,4,0))</f>
        <v/>
      </c>
      <c r="N1404" s="484"/>
      <c r="O1404" s="392" t="str">
        <f t="shared" si="258"/>
        <v/>
      </c>
      <c r="P1404" s="392" t="str">
        <f>IF(Y1404="","",VLOOKUP(G1404,'Danh mục CODE'!$D$2:$I$1880,5,0))</f>
        <v/>
      </c>
      <c r="Q1404" s="392"/>
      <c r="R1404" s="392" t="str">
        <f t="shared" si="259"/>
        <v/>
      </c>
      <c r="S1404" s="394" t="e">
        <f t="shared" si="260"/>
        <v>#VALUE!</v>
      </c>
      <c r="T1404" s="394" t="str">
        <f t="shared" si="254"/>
        <v/>
      </c>
      <c r="U1404" s="394" t="str">
        <f t="shared" si="255"/>
        <v/>
      </c>
      <c r="V1404" s="424" t="str">
        <f t="shared" si="261"/>
        <v/>
      </c>
      <c r="W1404" s="21"/>
      <c r="X1404" s="515"/>
      <c r="Y1404" s="515"/>
      <c r="Z1404" s="513"/>
      <c r="AA1404" s="514"/>
    </row>
    <row r="1405" spans="1:27">
      <c r="A1405" s="50">
        <f t="shared" si="256"/>
        <v>1400</v>
      </c>
      <c r="B1405" s="580"/>
      <c r="C1405" s="23" t="s">
        <v>742</v>
      </c>
      <c r="D1405" s="489"/>
      <c r="E1405" s="318" t="str">
        <f>IF(G1405="","",VLOOKUP(G1405,'Danh mục CODE'!$D$2:$J$20064,7,0))</f>
        <v/>
      </c>
      <c r="F1405" s="28" t="str">
        <f>IF(E1405="","",VLOOKUP(E1405,'TONG HOP'!$E$8:$W$1883,19,0))</f>
        <v/>
      </c>
      <c r="G1405" s="315"/>
      <c r="H1405" s="226" t="str">
        <f>IF(E1405="","",VLOOKUP(G1405,'TONG HOP'!$C$8:$E$799,2,0))</f>
        <v/>
      </c>
      <c r="I1405" s="226" t="str">
        <f>IF(B1405="","",VLOOKUP(G1405,'TONG HOP'!$C$8:$F$799,4,0))</f>
        <v/>
      </c>
      <c r="J1405" s="63" t="str">
        <f t="shared" si="252"/>
        <v/>
      </c>
      <c r="K1405" s="63" t="str">
        <f t="shared" si="253"/>
        <v/>
      </c>
      <c r="L1405" s="63">
        <f t="shared" si="257"/>
        <v>0</v>
      </c>
      <c r="M1405" s="392" t="str">
        <f>IF(Y1405="","",VLOOKUP(G1405,'Danh mục CODE'!$D$2:$I$1880,4,0))</f>
        <v/>
      </c>
      <c r="N1405" s="484"/>
      <c r="O1405" s="392" t="str">
        <f t="shared" si="258"/>
        <v/>
      </c>
      <c r="P1405" s="392" t="str">
        <f>IF(Y1405="","",VLOOKUP(G1405,'Danh mục CODE'!$D$2:$I$1880,5,0))</f>
        <v/>
      </c>
      <c r="Q1405" s="392"/>
      <c r="R1405" s="392" t="str">
        <f t="shared" si="259"/>
        <v/>
      </c>
      <c r="S1405" s="394" t="e">
        <f t="shared" si="260"/>
        <v>#VALUE!</v>
      </c>
      <c r="T1405" s="394" t="str">
        <f t="shared" si="254"/>
        <v/>
      </c>
      <c r="U1405" s="394" t="str">
        <f t="shared" si="255"/>
        <v/>
      </c>
      <c r="V1405" s="424" t="str">
        <f t="shared" si="261"/>
        <v/>
      </c>
      <c r="W1405" s="21"/>
      <c r="X1405" s="515"/>
      <c r="Y1405" s="515"/>
      <c r="Z1405" s="513"/>
      <c r="AA1405" s="514"/>
    </row>
    <row r="1406" spans="1:27">
      <c r="A1406" s="50">
        <f t="shared" si="256"/>
        <v>1401</v>
      </c>
      <c r="B1406" s="580"/>
      <c r="C1406" s="23" t="s">
        <v>742</v>
      </c>
      <c r="D1406" s="489"/>
      <c r="E1406" s="318" t="str">
        <f>IF(G1406="","",VLOOKUP(G1406,'Danh mục CODE'!$D$2:$J$20064,7,0))</f>
        <v/>
      </c>
      <c r="F1406" s="28" t="str">
        <f>IF(E1406="","",VLOOKUP(E1406,'TONG HOP'!$E$8:$W$1883,19,0))</f>
        <v/>
      </c>
      <c r="G1406" s="315"/>
      <c r="H1406" s="226" t="str">
        <f>IF(E1406="","",VLOOKUP(G1406,'TONG HOP'!$C$8:$E$799,2,0))</f>
        <v/>
      </c>
      <c r="I1406" s="226" t="str">
        <f>IF(B1406="","",VLOOKUP(G1406,'TONG HOP'!$C$8:$F$799,4,0))</f>
        <v/>
      </c>
      <c r="J1406" s="63" t="str">
        <f t="shared" si="252"/>
        <v/>
      </c>
      <c r="K1406" s="63" t="str">
        <f t="shared" si="253"/>
        <v/>
      </c>
      <c r="L1406" s="63">
        <f t="shared" si="257"/>
        <v>0</v>
      </c>
      <c r="M1406" s="392" t="str">
        <f>IF(Y1406="","",VLOOKUP(G1406,'Danh mục CODE'!$D$2:$I$1880,4,0))</f>
        <v/>
      </c>
      <c r="N1406" s="484"/>
      <c r="O1406" s="392" t="str">
        <f t="shared" si="258"/>
        <v/>
      </c>
      <c r="P1406" s="392" t="str">
        <f>IF(Y1406="","",VLOOKUP(G1406,'Danh mục CODE'!$D$2:$I$1880,5,0))</f>
        <v/>
      </c>
      <c r="Q1406" s="392"/>
      <c r="R1406" s="392" t="str">
        <f t="shared" si="259"/>
        <v/>
      </c>
      <c r="S1406" s="394" t="e">
        <f t="shared" si="260"/>
        <v>#VALUE!</v>
      </c>
      <c r="T1406" s="394" t="str">
        <f t="shared" si="254"/>
        <v/>
      </c>
      <c r="U1406" s="394" t="str">
        <f t="shared" si="255"/>
        <v/>
      </c>
      <c r="V1406" s="424" t="str">
        <f t="shared" si="261"/>
        <v/>
      </c>
      <c r="W1406" s="21"/>
      <c r="X1406" s="515"/>
      <c r="Y1406" s="515"/>
      <c r="Z1406" s="513"/>
      <c r="AA1406" s="514"/>
    </row>
    <row r="1407" spans="1:27">
      <c r="A1407" s="50">
        <f t="shared" si="256"/>
        <v>1402</v>
      </c>
      <c r="B1407" s="580"/>
      <c r="C1407" s="23" t="s">
        <v>742</v>
      </c>
      <c r="D1407" s="489"/>
      <c r="E1407" s="318" t="str">
        <f>IF(G1407="","",VLOOKUP(G1407,'Danh mục CODE'!$D$2:$J$20064,7,0))</f>
        <v/>
      </c>
      <c r="F1407" s="28" t="str">
        <f>IF(E1407="","",VLOOKUP(E1407,'TONG HOP'!$E$8:$W$1883,19,0))</f>
        <v/>
      </c>
      <c r="G1407" s="315"/>
      <c r="H1407" s="226" t="str">
        <f>IF(E1407="","",VLOOKUP(G1407,'TONG HOP'!$C$8:$E$799,2,0))</f>
        <v/>
      </c>
      <c r="I1407" s="226" t="str">
        <f>IF(B1407="","",VLOOKUP(G1407,'TONG HOP'!$C$8:$F$799,4,0))</f>
        <v/>
      </c>
      <c r="J1407" s="63" t="str">
        <f t="shared" si="252"/>
        <v/>
      </c>
      <c r="K1407" s="63" t="str">
        <f t="shared" si="253"/>
        <v/>
      </c>
      <c r="L1407" s="63">
        <f t="shared" si="257"/>
        <v>0</v>
      </c>
      <c r="M1407" s="392" t="str">
        <f>IF(Y1407="","",VLOOKUP(G1407,'Danh mục CODE'!$D$2:$I$1880,4,0))</f>
        <v/>
      </c>
      <c r="N1407" s="484"/>
      <c r="O1407" s="392" t="str">
        <f t="shared" si="258"/>
        <v/>
      </c>
      <c r="P1407" s="392" t="str">
        <f>IF(Y1407="","",VLOOKUP(G1407,'Danh mục CODE'!$D$2:$I$1880,5,0))</f>
        <v/>
      </c>
      <c r="Q1407" s="392"/>
      <c r="R1407" s="392" t="str">
        <f t="shared" si="259"/>
        <v/>
      </c>
      <c r="S1407" s="394" t="e">
        <f t="shared" si="260"/>
        <v>#VALUE!</v>
      </c>
      <c r="T1407" s="394" t="str">
        <f t="shared" si="254"/>
        <v/>
      </c>
      <c r="U1407" s="394" t="str">
        <f t="shared" si="255"/>
        <v/>
      </c>
      <c r="V1407" s="424" t="str">
        <f t="shared" si="261"/>
        <v/>
      </c>
      <c r="W1407" s="21"/>
      <c r="X1407" s="515"/>
      <c r="Y1407" s="515"/>
      <c r="Z1407" s="513"/>
      <c r="AA1407" s="514"/>
    </row>
    <row r="1408" spans="1:27">
      <c r="A1408" s="50">
        <f t="shared" si="256"/>
        <v>1403</v>
      </c>
      <c r="B1408" s="580"/>
      <c r="C1408" s="23" t="s">
        <v>742</v>
      </c>
      <c r="D1408" s="489"/>
      <c r="E1408" s="318" t="str">
        <f>IF(G1408="","",VLOOKUP(G1408,'Danh mục CODE'!$D$2:$J$20064,7,0))</f>
        <v/>
      </c>
      <c r="F1408" s="28" t="str">
        <f>IF(E1408="","",VLOOKUP(E1408,'TONG HOP'!$E$8:$W$1883,19,0))</f>
        <v/>
      </c>
      <c r="G1408" s="315"/>
      <c r="H1408" s="226" t="str">
        <f>IF(E1408="","",VLOOKUP(G1408,'TONG HOP'!$C$8:$E$799,2,0))</f>
        <v/>
      </c>
      <c r="I1408" s="226" t="str">
        <f>IF(B1408="","",VLOOKUP(G1408,'TONG HOP'!$C$8:$F$799,4,0))</f>
        <v/>
      </c>
      <c r="J1408" s="63" t="str">
        <f t="shared" si="252"/>
        <v/>
      </c>
      <c r="K1408" s="63" t="str">
        <f t="shared" si="253"/>
        <v/>
      </c>
      <c r="L1408" s="63">
        <f t="shared" si="257"/>
        <v>0</v>
      </c>
      <c r="M1408" s="392" t="str">
        <f>IF(Y1408="","",VLOOKUP(G1408,'Danh mục CODE'!$D$2:$I$1880,4,0))</f>
        <v/>
      </c>
      <c r="N1408" s="484"/>
      <c r="O1408" s="392" t="str">
        <f t="shared" si="258"/>
        <v/>
      </c>
      <c r="P1408" s="392" t="str">
        <f>IF(Y1408="","",VLOOKUP(G1408,'Danh mục CODE'!$D$2:$I$1880,5,0))</f>
        <v/>
      </c>
      <c r="Q1408" s="392"/>
      <c r="R1408" s="392" t="str">
        <f t="shared" si="259"/>
        <v/>
      </c>
      <c r="S1408" s="394" t="e">
        <f t="shared" si="260"/>
        <v>#VALUE!</v>
      </c>
      <c r="T1408" s="394" t="str">
        <f t="shared" si="254"/>
        <v/>
      </c>
      <c r="U1408" s="394" t="str">
        <f t="shared" si="255"/>
        <v/>
      </c>
      <c r="V1408" s="424" t="str">
        <f t="shared" si="261"/>
        <v/>
      </c>
      <c r="W1408" s="21"/>
      <c r="X1408" s="515"/>
      <c r="Y1408" s="515"/>
      <c r="Z1408" s="513"/>
      <c r="AA1408" s="514"/>
    </row>
    <row r="1409" spans="1:27">
      <c r="A1409" s="50">
        <f t="shared" si="256"/>
        <v>1404</v>
      </c>
      <c r="B1409" s="580"/>
      <c r="C1409" s="23" t="s">
        <v>742</v>
      </c>
      <c r="D1409" s="489"/>
      <c r="E1409" s="318" t="str">
        <f>IF(G1409="","",VLOOKUP(G1409,'Danh mục CODE'!$D$2:$J$20064,7,0))</f>
        <v/>
      </c>
      <c r="F1409" s="28" t="str">
        <f>IF(E1409="","",VLOOKUP(E1409,'TONG HOP'!$E$8:$W$1883,19,0))</f>
        <v/>
      </c>
      <c r="G1409" s="315"/>
      <c r="H1409" s="226" t="str">
        <f>IF(E1409="","",VLOOKUP(G1409,'TONG HOP'!$C$8:$E$799,2,0))</f>
        <v/>
      </c>
      <c r="I1409" s="226" t="str">
        <f>IF(B1409="","",VLOOKUP(G1409,'TONG HOP'!$C$8:$F$799,4,0))</f>
        <v/>
      </c>
      <c r="J1409" s="63" t="str">
        <f t="shared" si="252"/>
        <v/>
      </c>
      <c r="K1409" s="63" t="str">
        <f t="shared" si="253"/>
        <v/>
      </c>
      <c r="L1409" s="63">
        <f t="shared" si="257"/>
        <v>0</v>
      </c>
      <c r="M1409" s="392" t="str">
        <f>IF(Y1409="","",VLOOKUP(G1409,'Danh mục CODE'!$D$2:$I$1880,4,0))</f>
        <v/>
      </c>
      <c r="N1409" s="484"/>
      <c r="O1409" s="392" t="str">
        <f t="shared" si="258"/>
        <v/>
      </c>
      <c r="P1409" s="392" t="str">
        <f>IF(Y1409="","",VLOOKUP(G1409,'Danh mục CODE'!$D$2:$I$1880,5,0))</f>
        <v/>
      </c>
      <c r="Q1409" s="392"/>
      <c r="R1409" s="392" t="str">
        <f t="shared" si="259"/>
        <v/>
      </c>
      <c r="S1409" s="394" t="e">
        <f t="shared" si="260"/>
        <v>#VALUE!</v>
      </c>
      <c r="T1409" s="394" t="str">
        <f t="shared" si="254"/>
        <v/>
      </c>
      <c r="U1409" s="394" t="str">
        <f t="shared" si="255"/>
        <v/>
      </c>
      <c r="V1409" s="424" t="str">
        <f t="shared" si="261"/>
        <v/>
      </c>
      <c r="W1409" s="21"/>
      <c r="X1409" s="515"/>
      <c r="Y1409" s="515"/>
      <c r="Z1409" s="513"/>
      <c r="AA1409" s="514"/>
    </row>
    <row r="1410" spans="1:27">
      <c r="A1410" s="50">
        <f t="shared" si="256"/>
        <v>1405</v>
      </c>
      <c r="B1410" s="580"/>
      <c r="C1410" s="23" t="s">
        <v>742</v>
      </c>
      <c r="D1410" s="489"/>
      <c r="E1410" s="318" t="str">
        <f>IF(G1410="","",VLOOKUP(G1410,'Danh mục CODE'!$D$2:$J$20064,7,0))</f>
        <v/>
      </c>
      <c r="F1410" s="28" t="str">
        <f>IF(E1410="","",VLOOKUP(E1410,'TONG HOP'!$E$8:$W$1883,19,0))</f>
        <v/>
      </c>
      <c r="G1410" s="315"/>
      <c r="H1410" s="226" t="str">
        <f>IF(E1410="","",VLOOKUP(G1410,'TONG HOP'!$C$8:$E$799,2,0))</f>
        <v/>
      </c>
      <c r="I1410" s="226" t="str">
        <f>IF(B1410="","",VLOOKUP(G1410,'TONG HOP'!$C$8:$F$799,4,0))</f>
        <v/>
      </c>
      <c r="J1410" s="63" t="str">
        <f t="shared" si="252"/>
        <v/>
      </c>
      <c r="K1410" s="63" t="str">
        <f t="shared" si="253"/>
        <v/>
      </c>
      <c r="L1410" s="63">
        <f t="shared" si="257"/>
        <v>0</v>
      </c>
      <c r="M1410" s="392" t="str">
        <f>IF(Y1410="","",VLOOKUP(G1410,'Danh mục CODE'!$D$2:$I$1880,4,0))</f>
        <v/>
      </c>
      <c r="N1410" s="484"/>
      <c r="O1410" s="392" t="str">
        <f t="shared" si="258"/>
        <v/>
      </c>
      <c r="P1410" s="392" t="str">
        <f>IF(Y1410="","",VLOOKUP(G1410,'Danh mục CODE'!$D$2:$I$1880,5,0))</f>
        <v/>
      </c>
      <c r="Q1410" s="392"/>
      <c r="R1410" s="392" t="str">
        <f t="shared" si="259"/>
        <v/>
      </c>
      <c r="S1410" s="394" t="e">
        <f t="shared" si="260"/>
        <v>#VALUE!</v>
      </c>
      <c r="T1410" s="394" t="str">
        <f t="shared" si="254"/>
        <v/>
      </c>
      <c r="U1410" s="394" t="str">
        <f t="shared" si="255"/>
        <v/>
      </c>
      <c r="V1410" s="424" t="str">
        <f t="shared" si="261"/>
        <v/>
      </c>
      <c r="W1410" s="21"/>
      <c r="X1410" s="515"/>
      <c r="Y1410" s="515"/>
      <c r="Z1410" s="513"/>
      <c r="AA1410" s="514"/>
    </row>
    <row r="1411" spans="1:27">
      <c r="A1411" s="50">
        <f t="shared" si="256"/>
        <v>1406</v>
      </c>
      <c r="B1411" s="580"/>
      <c r="C1411" s="23" t="s">
        <v>742</v>
      </c>
      <c r="D1411" s="489"/>
      <c r="E1411" s="318" t="str">
        <f>IF(G1411="","",VLOOKUP(G1411,'Danh mục CODE'!$D$2:$J$20064,7,0))</f>
        <v/>
      </c>
      <c r="F1411" s="28" t="str">
        <f>IF(E1411="","",VLOOKUP(E1411,'TONG HOP'!$E$8:$W$1883,19,0))</f>
        <v/>
      </c>
      <c r="G1411" s="315"/>
      <c r="H1411" s="226" t="str">
        <f>IF(E1411="","",VLOOKUP(G1411,'TONG HOP'!$C$8:$E$799,2,0))</f>
        <v/>
      </c>
      <c r="I1411" s="226" t="str">
        <f>IF(B1411="","",VLOOKUP(G1411,'TONG HOP'!$C$8:$F$799,4,0))</f>
        <v/>
      </c>
      <c r="J1411" s="63" t="str">
        <f t="shared" si="252"/>
        <v/>
      </c>
      <c r="K1411" s="63" t="str">
        <f t="shared" si="253"/>
        <v/>
      </c>
      <c r="L1411" s="63">
        <f t="shared" si="257"/>
        <v>0</v>
      </c>
      <c r="M1411" s="392" t="str">
        <f>IF(Y1411="","",VLOOKUP(G1411,'Danh mục CODE'!$D$2:$I$1880,4,0))</f>
        <v/>
      </c>
      <c r="N1411" s="484"/>
      <c r="O1411" s="392" t="str">
        <f t="shared" si="258"/>
        <v/>
      </c>
      <c r="P1411" s="392" t="str">
        <f>IF(Y1411="","",VLOOKUP(G1411,'Danh mục CODE'!$D$2:$I$1880,5,0))</f>
        <v/>
      </c>
      <c r="Q1411" s="392"/>
      <c r="R1411" s="392" t="str">
        <f t="shared" si="259"/>
        <v/>
      </c>
      <c r="S1411" s="394" t="e">
        <f t="shared" si="260"/>
        <v>#VALUE!</v>
      </c>
      <c r="T1411" s="394" t="str">
        <f t="shared" si="254"/>
        <v/>
      </c>
      <c r="U1411" s="394" t="str">
        <f t="shared" si="255"/>
        <v/>
      </c>
      <c r="V1411" s="424" t="str">
        <f t="shared" si="261"/>
        <v/>
      </c>
      <c r="W1411" s="21"/>
      <c r="X1411" s="515"/>
      <c r="Y1411" s="515"/>
      <c r="Z1411" s="513"/>
      <c r="AA1411" s="514"/>
    </row>
    <row r="1412" spans="1:27">
      <c r="A1412" s="50">
        <f t="shared" si="256"/>
        <v>1407</v>
      </c>
      <c r="B1412" s="580"/>
      <c r="C1412" s="23" t="s">
        <v>742</v>
      </c>
      <c r="D1412" s="489"/>
      <c r="E1412" s="318" t="str">
        <f>IF(G1412="","",VLOOKUP(G1412,'Danh mục CODE'!$D$2:$J$20064,7,0))</f>
        <v/>
      </c>
      <c r="F1412" s="28" t="str">
        <f>IF(E1412="","",VLOOKUP(E1412,'TONG HOP'!$E$8:$W$1883,19,0))</f>
        <v/>
      </c>
      <c r="G1412" s="315"/>
      <c r="H1412" s="226" t="str">
        <f>IF(E1412="","",VLOOKUP(G1412,'TONG HOP'!$C$8:$E$799,2,0))</f>
        <v/>
      </c>
      <c r="I1412" s="226" t="str">
        <f>IF(B1412="","",VLOOKUP(G1412,'TONG HOP'!$C$8:$F$799,4,0))</f>
        <v/>
      </c>
      <c r="J1412" s="63" t="str">
        <f t="shared" si="252"/>
        <v/>
      </c>
      <c r="K1412" s="63" t="str">
        <f t="shared" si="253"/>
        <v/>
      </c>
      <c r="L1412" s="63">
        <f t="shared" si="257"/>
        <v>0</v>
      </c>
      <c r="M1412" s="392" t="str">
        <f>IF(Y1412="","",VLOOKUP(G1412,'Danh mục CODE'!$D$2:$I$1880,4,0))</f>
        <v/>
      </c>
      <c r="N1412" s="484"/>
      <c r="O1412" s="392" t="str">
        <f t="shared" si="258"/>
        <v/>
      </c>
      <c r="P1412" s="392" t="str">
        <f>IF(Y1412="","",VLOOKUP(G1412,'Danh mục CODE'!$D$2:$I$1880,5,0))</f>
        <v/>
      </c>
      <c r="Q1412" s="392"/>
      <c r="R1412" s="392" t="str">
        <f t="shared" si="259"/>
        <v/>
      </c>
      <c r="S1412" s="394" t="e">
        <f t="shared" si="260"/>
        <v>#VALUE!</v>
      </c>
      <c r="T1412" s="394" t="str">
        <f t="shared" si="254"/>
        <v/>
      </c>
      <c r="U1412" s="394" t="str">
        <f t="shared" si="255"/>
        <v/>
      </c>
      <c r="V1412" s="424" t="str">
        <f t="shared" si="261"/>
        <v/>
      </c>
      <c r="W1412" s="21"/>
      <c r="X1412" s="515"/>
      <c r="Y1412" s="515"/>
      <c r="Z1412" s="513"/>
      <c r="AA1412" s="514"/>
    </row>
    <row r="1413" spans="1:27">
      <c r="A1413" s="50">
        <f t="shared" si="256"/>
        <v>1408</v>
      </c>
      <c r="B1413" s="580"/>
      <c r="C1413" s="23" t="s">
        <v>742</v>
      </c>
      <c r="D1413" s="489"/>
      <c r="E1413" s="318" t="str">
        <f>IF(G1413="","",VLOOKUP(G1413,'Danh mục CODE'!$D$2:$J$20064,7,0))</f>
        <v/>
      </c>
      <c r="F1413" s="28" t="str">
        <f>IF(E1413="","",VLOOKUP(E1413,'TONG HOP'!$E$8:$W$1883,19,0))</f>
        <v/>
      </c>
      <c r="G1413" s="315"/>
      <c r="H1413" s="226" t="str">
        <f>IF(E1413="","",VLOOKUP(G1413,'TONG HOP'!$C$8:$E$799,2,0))</f>
        <v/>
      </c>
      <c r="I1413" s="226" t="str">
        <f>IF(B1413="","",VLOOKUP(G1413,'TONG HOP'!$C$8:$F$799,4,0))</f>
        <v/>
      </c>
      <c r="J1413" s="63" t="str">
        <f t="shared" si="252"/>
        <v/>
      </c>
      <c r="K1413" s="63" t="str">
        <f t="shared" si="253"/>
        <v/>
      </c>
      <c r="L1413" s="63">
        <f t="shared" si="257"/>
        <v>0</v>
      </c>
      <c r="M1413" s="392" t="str">
        <f>IF(Y1413="","",VLOOKUP(G1413,'Danh mục CODE'!$D$2:$I$1880,4,0))</f>
        <v/>
      </c>
      <c r="N1413" s="484"/>
      <c r="O1413" s="392" t="str">
        <f t="shared" si="258"/>
        <v/>
      </c>
      <c r="P1413" s="392" t="str">
        <f>IF(Y1413="","",VLOOKUP(G1413,'Danh mục CODE'!$D$2:$I$1880,5,0))</f>
        <v/>
      </c>
      <c r="Q1413" s="392"/>
      <c r="R1413" s="392" t="str">
        <f t="shared" si="259"/>
        <v/>
      </c>
      <c r="S1413" s="394" t="e">
        <f t="shared" si="260"/>
        <v>#VALUE!</v>
      </c>
      <c r="T1413" s="394" t="str">
        <f t="shared" si="254"/>
        <v/>
      </c>
      <c r="U1413" s="394" t="str">
        <f t="shared" si="255"/>
        <v/>
      </c>
      <c r="V1413" s="424" t="str">
        <f t="shared" si="261"/>
        <v/>
      </c>
      <c r="W1413" s="21"/>
      <c r="X1413" s="515"/>
      <c r="Y1413" s="515"/>
      <c r="Z1413" s="513"/>
      <c r="AA1413" s="514"/>
    </row>
    <row r="1414" spans="1:27">
      <c r="A1414" s="50">
        <f t="shared" si="256"/>
        <v>1409</v>
      </c>
      <c r="B1414" s="580"/>
      <c r="C1414" s="23" t="s">
        <v>742</v>
      </c>
      <c r="D1414" s="489"/>
      <c r="E1414" s="318" t="str">
        <f>IF(G1414="","",VLOOKUP(G1414,'Danh mục CODE'!$D$2:$J$20064,7,0))</f>
        <v/>
      </c>
      <c r="F1414" s="28" t="str">
        <f>IF(E1414="","",VLOOKUP(E1414,'TONG HOP'!$E$8:$W$1883,19,0))</f>
        <v/>
      </c>
      <c r="G1414" s="315"/>
      <c r="H1414" s="226" t="str">
        <f>IF(E1414="","",VLOOKUP(G1414,'TONG HOP'!$C$8:$E$799,2,0))</f>
        <v/>
      </c>
      <c r="I1414" s="226" t="str">
        <f>IF(B1414="","",VLOOKUP(G1414,'TONG HOP'!$C$8:$F$799,4,0))</f>
        <v/>
      </c>
      <c r="J1414" s="63" t="str">
        <f t="shared" si="252"/>
        <v/>
      </c>
      <c r="K1414" s="63" t="str">
        <f t="shared" si="253"/>
        <v/>
      </c>
      <c r="L1414" s="63">
        <f t="shared" si="257"/>
        <v>0</v>
      </c>
      <c r="M1414" s="392" t="str">
        <f>IF(Y1414="","",VLOOKUP(G1414,'Danh mục CODE'!$D$2:$I$1880,4,0))</f>
        <v/>
      </c>
      <c r="N1414" s="484"/>
      <c r="O1414" s="392" t="str">
        <f t="shared" si="258"/>
        <v/>
      </c>
      <c r="P1414" s="392" t="str">
        <f>IF(Y1414="","",VLOOKUP(G1414,'Danh mục CODE'!$D$2:$I$1880,5,0))</f>
        <v/>
      </c>
      <c r="Q1414" s="392"/>
      <c r="R1414" s="392" t="str">
        <f t="shared" si="259"/>
        <v/>
      </c>
      <c r="S1414" s="394" t="e">
        <f t="shared" si="260"/>
        <v>#VALUE!</v>
      </c>
      <c r="T1414" s="394" t="str">
        <f t="shared" si="254"/>
        <v/>
      </c>
      <c r="U1414" s="394" t="str">
        <f t="shared" si="255"/>
        <v/>
      </c>
      <c r="V1414" s="424" t="str">
        <f t="shared" si="261"/>
        <v/>
      </c>
      <c r="W1414" s="21"/>
      <c r="X1414" s="515"/>
      <c r="Y1414" s="515"/>
      <c r="Z1414" s="513"/>
      <c r="AA1414" s="514"/>
    </row>
    <row r="1415" spans="1:27">
      <c r="A1415" s="50">
        <f t="shared" si="256"/>
        <v>1410</v>
      </c>
      <c r="B1415" s="580"/>
      <c r="C1415" s="23" t="s">
        <v>742</v>
      </c>
      <c r="D1415" s="489"/>
      <c r="E1415" s="318" t="str">
        <f>IF(G1415="","",VLOOKUP(G1415,'Danh mục CODE'!$D$2:$J$20064,7,0))</f>
        <v/>
      </c>
      <c r="F1415" s="28" t="str">
        <f>IF(E1415="","",VLOOKUP(E1415,'TONG HOP'!$E$8:$W$1883,19,0))</f>
        <v/>
      </c>
      <c r="G1415" s="315"/>
      <c r="H1415" s="226" t="str">
        <f>IF(E1415="","",VLOOKUP(G1415,'TONG HOP'!$C$8:$E$799,2,0))</f>
        <v/>
      </c>
      <c r="I1415" s="226" t="str">
        <f>IF(B1415="","",VLOOKUP(G1415,'TONG HOP'!$C$8:$F$799,4,0))</f>
        <v/>
      </c>
      <c r="J1415" s="63" t="str">
        <f t="shared" ref="J1415:J1478" si="262">IF(X1415="","",K1415-K1415*M1415)</f>
        <v/>
      </c>
      <c r="K1415" s="63" t="str">
        <f t="shared" ref="K1415:K1478" si="263">IF(AND(X1415="",N1415="",Q1415="",R1415=""),"",L1415-L1415*O1415-(L1415-L1415*O1415)*R1415)</f>
        <v/>
      </c>
      <c r="L1415" s="63">
        <f t="shared" si="257"/>
        <v>0</v>
      </c>
      <c r="M1415" s="392" t="str">
        <f>IF(Y1415="","",VLOOKUP(G1415,'Danh mục CODE'!$D$2:$I$1880,4,0))</f>
        <v/>
      </c>
      <c r="N1415" s="484"/>
      <c r="O1415" s="392" t="str">
        <f t="shared" si="258"/>
        <v/>
      </c>
      <c r="P1415" s="392" t="str">
        <f>IF(Y1415="","",VLOOKUP(G1415,'Danh mục CODE'!$D$2:$I$1880,5,0))</f>
        <v/>
      </c>
      <c r="Q1415" s="392"/>
      <c r="R1415" s="392" t="str">
        <f t="shared" si="259"/>
        <v/>
      </c>
      <c r="S1415" s="394" t="e">
        <f t="shared" si="260"/>
        <v>#VALUE!</v>
      </c>
      <c r="T1415" s="394" t="str">
        <f t="shared" si="254"/>
        <v/>
      </c>
      <c r="U1415" s="394" t="str">
        <f t="shared" si="255"/>
        <v/>
      </c>
      <c r="V1415" s="424" t="str">
        <f t="shared" si="261"/>
        <v/>
      </c>
      <c r="W1415" s="21"/>
      <c r="X1415" s="515"/>
      <c r="Y1415" s="515"/>
      <c r="Z1415" s="513"/>
      <c r="AA1415" s="514"/>
    </row>
    <row r="1416" spans="1:27">
      <c r="A1416" s="50">
        <f t="shared" si="256"/>
        <v>1411</v>
      </c>
      <c r="B1416" s="580"/>
      <c r="C1416" s="23" t="s">
        <v>742</v>
      </c>
      <c r="D1416" s="489"/>
      <c r="E1416" s="318" t="str">
        <f>IF(G1416="","",VLOOKUP(G1416,'Danh mục CODE'!$D$2:$J$20064,7,0))</f>
        <v/>
      </c>
      <c r="F1416" s="28" t="str">
        <f>IF(E1416="","",VLOOKUP(E1416,'TONG HOP'!$E$8:$W$1883,19,0))</f>
        <v/>
      </c>
      <c r="G1416" s="315"/>
      <c r="H1416" s="226" t="str">
        <f>IF(E1416="","",VLOOKUP(G1416,'TONG HOP'!$C$8:$E$799,2,0))</f>
        <v/>
      </c>
      <c r="I1416" s="226" t="str">
        <f>IF(B1416="","",VLOOKUP(G1416,'TONG HOP'!$C$8:$F$799,4,0))</f>
        <v/>
      </c>
      <c r="J1416" s="63" t="str">
        <f t="shared" si="262"/>
        <v/>
      </c>
      <c r="K1416" s="63" t="str">
        <f t="shared" si="263"/>
        <v/>
      </c>
      <c r="L1416" s="63">
        <f t="shared" si="257"/>
        <v>0</v>
      </c>
      <c r="M1416" s="392" t="str">
        <f>IF(Y1416="","",VLOOKUP(G1416,'Danh mục CODE'!$D$2:$I$1880,4,0))</f>
        <v/>
      </c>
      <c r="N1416" s="484"/>
      <c r="O1416" s="392" t="str">
        <f t="shared" si="258"/>
        <v/>
      </c>
      <c r="P1416" s="392" t="str">
        <f>IF(Y1416="","",VLOOKUP(G1416,'Danh mục CODE'!$D$2:$I$1880,5,0))</f>
        <v/>
      </c>
      <c r="Q1416" s="392"/>
      <c r="R1416" s="392" t="str">
        <f t="shared" si="259"/>
        <v/>
      </c>
      <c r="S1416" s="394" t="e">
        <f t="shared" si="260"/>
        <v>#VALUE!</v>
      </c>
      <c r="T1416" s="394" t="str">
        <f t="shared" si="254"/>
        <v/>
      </c>
      <c r="U1416" s="394" t="str">
        <f t="shared" si="255"/>
        <v/>
      </c>
      <c r="V1416" s="424" t="str">
        <f t="shared" si="261"/>
        <v/>
      </c>
      <c r="W1416" s="21"/>
      <c r="X1416" s="515"/>
      <c r="Y1416" s="515"/>
      <c r="Z1416" s="513"/>
      <c r="AA1416" s="514"/>
    </row>
    <row r="1417" spans="1:27">
      <c r="A1417" s="50">
        <f t="shared" si="256"/>
        <v>1412</v>
      </c>
      <c r="B1417" s="580"/>
      <c r="C1417" s="23" t="s">
        <v>742</v>
      </c>
      <c r="D1417" s="489"/>
      <c r="E1417" s="318" t="str">
        <f>IF(G1417="","",VLOOKUP(G1417,'Danh mục CODE'!$D$2:$J$20064,7,0))</f>
        <v/>
      </c>
      <c r="F1417" s="28" t="str">
        <f>IF(E1417="","",VLOOKUP(E1417,'TONG HOP'!$E$8:$W$1883,19,0))</f>
        <v/>
      </c>
      <c r="G1417" s="315"/>
      <c r="H1417" s="226" t="str">
        <f>IF(E1417="","",VLOOKUP(G1417,'TONG HOP'!$C$8:$E$799,2,0))</f>
        <v/>
      </c>
      <c r="I1417" s="226" t="str">
        <f>IF(B1417="","",VLOOKUP(G1417,'TONG HOP'!$C$8:$F$799,4,0))</f>
        <v/>
      </c>
      <c r="J1417" s="63" t="str">
        <f t="shared" si="262"/>
        <v/>
      </c>
      <c r="K1417" s="63" t="str">
        <f t="shared" si="263"/>
        <v/>
      </c>
      <c r="L1417" s="63">
        <f t="shared" si="257"/>
        <v>0</v>
      </c>
      <c r="M1417" s="392" t="str">
        <f>IF(Y1417="","",VLOOKUP(G1417,'Danh mục CODE'!$D$2:$I$1880,4,0))</f>
        <v/>
      </c>
      <c r="N1417" s="484"/>
      <c r="O1417" s="392" t="str">
        <f t="shared" si="258"/>
        <v/>
      </c>
      <c r="P1417" s="392" t="str">
        <f>IF(Y1417="","",VLOOKUP(G1417,'Danh mục CODE'!$D$2:$I$1880,5,0))</f>
        <v/>
      </c>
      <c r="Q1417" s="392"/>
      <c r="R1417" s="392" t="str">
        <f t="shared" si="259"/>
        <v/>
      </c>
      <c r="S1417" s="394" t="e">
        <f t="shared" si="260"/>
        <v>#VALUE!</v>
      </c>
      <c r="T1417" s="394" t="str">
        <f t="shared" ref="T1417:T1480" si="264">IF(X1417="","",IF(Q1417&lt;P1417,K1417*Q1417,K1417*P1417))</f>
        <v/>
      </c>
      <c r="U1417" s="394" t="str">
        <f t="shared" ref="U1417:U1480" si="265">IF(X1417="","",K1417*R1417)</f>
        <v/>
      </c>
      <c r="V1417" s="424" t="str">
        <f t="shared" si="261"/>
        <v/>
      </c>
      <c r="W1417" s="21"/>
      <c r="X1417" s="515"/>
      <c r="Y1417" s="515"/>
      <c r="Z1417" s="513"/>
      <c r="AA1417" s="514"/>
    </row>
    <row r="1418" spans="1:27">
      <c r="A1418" s="50">
        <f t="shared" si="256"/>
        <v>1413</v>
      </c>
      <c r="B1418" s="580"/>
      <c r="C1418" s="23" t="s">
        <v>742</v>
      </c>
      <c r="D1418" s="489"/>
      <c r="E1418" s="318" t="str">
        <f>IF(G1418="","",VLOOKUP(G1418,'Danh mục CODE'!$D$2:$J$20064,7,0))</f>
        <v/>
      </c>
      <c r="F1418" s="28" t="str">
        <f>IF(E1418="","",VLOOKUP(E1418,'TONG HOP'!$E$8:$W$1883,19,0))</f>
        <v/>
      </c>
      <c r="G1418" s="315"/>
      <c r="H1418" s="226" t="str">
        <f>IF(E1418="","",VLOOKUP(G1418,'TONG HOP'!$C$8:$E$799,2,0))</f>
        <v/>
      </c>
      <c r="I1418" s="226" t="str">
        <f>IF(B1418="","",VLOOKUP(G1418,'TONG HOP'!$C$8:$F$799,4,0))</f>
        <v/>
      </c>
      <c r="J1418" s="63" t="str">
        <f t="shared" si="262"/>
        <v/>
      </c>
      <c r="K1418" s="63" t="str">
        <f t="shared" si="263"/>
        <v/>
      </c>
      <c r="L1418" s="63">
        <f t="shared" si="257"/>
        <v>0</v>
      </c>
      <c r="M1418" s="392" t="str">
        <f>IF(Y1418="","",VLOOKUP(G1418,'Danh mục CODE'!$D$2:$I$1880,4,0))</f>
        <v/>
      </c>
      <c r="N1418" s="484"/>
      <c r="O1418" s="392" t="str">
        <f t="shared" si="258"/>
        <v/>
      </c>
      <c r="P1418" s="392" t="str">
        <f>IF(Y1418="","",VLOOKUP(G1418,'Danh mục CODE'!$D$2:$I$1880,5,0))</f>
        <v/>
      </c>
      <c r="Q1418" s="392"/>
      <c r="R1418" s="392" t="str">
        <f t="shared" si="259"/>
        <v/>
      </c>
      <c r="S1418" s="394" t="e">
        <f t="shared" si="260"/>
        <v>#VALUE!</v>
      </c>
      <c r="T1418" s="394" t="str">
        <f t="shared" si="264"/>
        <v/>
      </c>
      <c r="U1418" s="394" t="str">
        <f t="shared" si="265"/>
        <v/>
      </c>
      <c r="V1418" s="424" t="str">
        <f t="shared" si="261"/>
        <v/>
      </c>
      <c r="W1418" s="21"/>
      <c r="X1418" s="515"/>
      <c r="Y1418" s="515"/>
      <c r="Z1418" s="513"/>
      <c r="AA1418" s="514"/>
    </row>
    <row r="1419" spans="1:27">
      <c r="A1419" s="50">
        <f t="shared" si="256"/>
        <v>1414</v>
      </c>
      <c r="B1419" s="580"/>
      <c r="C1419" s="23" t="s">
        <v>742</v>
      </c>
      <c r="D1419" s="489"/>
      <c r="E1419" s="318" t="str">
        <f>IF(G1419="","",VLOOKUP(G1419,'Danh mục CODE'!$D$2:$J$20064,7,0))</f>
        <v/>
      </c>
      <c r="F1419" s="28" t="str">
        <f>IF(E1419="","",VLOOKUP(E1419,'TONG HOP'!$E$8:$W$1883,19,0))</f>
        <v/>
      </c>
      <c r="G1419" s="315"/>
      <c r="H1419" s="226" t="str">
        <f>IF(E1419="","",VLOOKUP(G1419,'TONG HOP'!$C$8:$E$799,2,0))</f>
        <v/>
      </c>
      <c r="I1419" s="226" t="str">
        <f>IF(B1419="","",VLOOKUP(G1419,'TONG HOP'!$C$8:$F$799,4,0))</f>
        <v/>
      </c>
      <c r="J1419" s="63" t="str">
        <f t="shared" si="262"/>
        <v/>
      </c>
      <c r="K1419" s="63" t="str">
        <f t="shared" si="263"/>
        <v/>
      </c>
      <c r="L1419" s="63">
        <f t="shared" si="257"/>
        <v>0</v>
      </c>
      <c r="M1419" s="392" t="str">
        <f>IF(Y1419="","",VLOOKUP(G1419,'Danh mục CODE'!$D$2:$I$1880,4,0))</f>
        <v/>
      </c>
      <c r="N1419" s="484"/>
      <c r="O1419" s="392" t="str">
        <f t="shared" si="258"/>
        <v/>
      </c>
      <c r="P1419" s="392" t="str">
        <f>IF(Y1419="","",VLOOKUP(G1419,'Danh mục CODE'!$D$2:$I$1880,5,0))</f>
        <v/>
      </c>
      <c r="Q1419" s="392"/>
      <c r="R1419" s="392" t="str">
        <f t="shared" si="259"/>
        <v/>
      </c>
      <c r="S1419" s="394" t="e">
        <f t="shared" si="260"/>
        <v>#VALUE!</v>
      </c>
      <c r="T1419" s="394" t="str">
        <f t="shared" si="264"/>
        <v/>
      </c>
      <c r="U1419" s="394" t="str">
        <f t="shared" si="265"/>
        <v/>
      </c>
      <c r="V1419" s="424" t="str">
        <f t="shared" si="261"/>
        <v/>
      </c>
      <c r="W1419" s="21"/>
      <c r="X1419" s="515"/>
      <c r="Y1419" s="515"/>
      <c r="Z1419" s="513"/>
      <c r="AA1419" s="514"/>
    </row>
    <row r="1420" spans="1:27">
      <c r="A1420" s="50">
        <f t="shared" si="256"/>
        <v>1415</v>
      </c>
      <c r="B1420" s="580"/>
      <c r="C1420" s="23" t="s">
        <v>742</v>
      </c>
      <c r="D1420" s="489"/>
      <c r="E1420" s="318" t="str">
        <f>IF(G1420="","",VLOOKUP(G1420,'Danh mục CODE'!$D$2:$J$20064,7,0))</f>
        <v/>
      </c>
      <c r="F1420" s="28" t="str">
        <f>IF(E1420="","",VLOOKUP(E1420,'TONG HOP'!$E$8:$W$1883,19,0))</f>
        <v/>
      </c>
      <c r="G1420" s="315"/>
      <c r="H1420" s="226" t="str">
        <f>IF(E1420="","",VLOOKUP(G1420,'TONG HOP'!$C$8:$E$799,2,0))</f>
        <v/>
      </c>
      <c r="I1420" s="226" t="str">
        <f>IF(B1420="","",VLOOKUP(G1420,'TONG HOP'!$C$8:$F$799,4,0))</f>
        <v/>
      </c>
      <c r="J1420" s="63" t="str">
        <f t="shared" si="262"/>
        <v/>
      </c>
      <c r="K1420" s="63" t="str">
        <f t="shared" si="263"/>
        <v/>
      </c>
      <c r="L1420" s="63">
        <f t="shared" si="257"/>
        <v>0</v>
      </c>
      <c r="M1420" s="392" t="str">
        <f>IF(Y1420="","",VLOOKUP(G1420,'Danh mục CODE'!$D$2:$I$1880,4,0))</f>
        <v/>
      </c>
      <c r="N1420" s="484"/>
      <c r="O1420" s="392" t="str">
        <f t="shared" si="258"/>
        <v/>
      </c>
      <c r="P1420" s="392" t="str">
        <f>IF(Y1420="","",VLOOKUP(G1420,'Danh mục CODE'!$D$2:$I$1880,5,0))</f>
        <v/>
      </c>
      <c r="Q1420" s="392"/>
      <c r="R1420" s="392" t="str">
        <f t="shared" si="259"/>
        <v/>
      </c>
      <c r="S1420" s="394" t="e">
        <f t="shared" si="260"/>
        <v>#VALUE!</v>
      </c>
      <c r="T1420" s="394" t="str">
        <f t="shared" si="264"/>
        <v/>
      </c>
      <c r="U1420" s="394" t="str">
        <f t="shared" si="265"/>
        <v/>
      </c>
      <c r="V1420" s="424" t="str">
        <f t="shared" si="261"/>
        <v/>
      </c>
      <c r="W1420" s="21"/>
      <c r="X1420" s="515"/>
      <c r="Y1420" s="515"/>
      <c r="Z1420" s="513"/>
      <c r="AA1420" s="514"/>
    </row>
    <row r="1421" spans="1:27">
      <c r="A1421" s="50">
        <f t="shared" si="256"/>
        <v>1416</v>
      </c>
      <c r="B1421" s="580"/>
      <c r="C1421" s="23" t="s">
        <v>742</v>
      </c>
      <c r="D1421" s="489"/>
      <c r="E1421" s="318" t="str">
        <f>IF(G1421="","",VLOOKUP(G1421,'Danh mục CODE'!$D$2:$J$20064,7,0))</f>
        <v/>
      </c>
      <c r="F1421" s="28" t="str">
        <f>IF(E1421="","",VLOOKUP(E1421,'TONG HOP'!$E$8:$W$1883,19,0))</f>
        <v/>
      </c>
      <c r="G1421" s="315"/>
      <c r="H1421" s="226" t="str">
        <f>IF(E1421="","",VLOOKUP(G1421,'TONG HOP'!$C$8:$E$799,2,0))</f>
        <v/>
      </c>
      <c r="I1421" s="226" t="str">
        <f>IF(B1421="","",VLOOKUP(G1421,'TONG HOP'!$C$8:$F$799,4,0))</f>
        <v/>
      </c>
      <c r="J1421" s="63" t="str">
        <f t="shared" si="262"/>
        <v/>
      </c>
      <c r="K1421" s="63" t="str">
        <f t="shared" si="263"/>
        <v/>
      </c>
      <c r="L1421" s="63">
        <f t="shared" si="257"/>
        <v>0</v>
      </c>
      <c r="M1421" s="392" t="str">
        <f>IF(Y1421="","",VLOOKUP(G1421,'Danh mục CODE'!$D$2:$I$1880,4,0))</f>
        <v/>
      </c>
      <c r="N1421" s="484"/>
      <c r="O1421" s="392" t="str">
        <f t="shared" si="258"/>
        <v/>
      </c>
      <c r="P1421" s="392" t="str">
        <f>IF(Y1421="","",VLOOKUP(G1421,'Danh mục CODE'!$D$2:$I$1880,5,0))</f>
        <v/>
      </c>
      <c r="Q1421" s="392"/>
      <c r="R1421" s="392" t="str">
        <f t="shared" si="259"/>
        <v/>
      </c>
      <c r="S1421" s="394" t="e">
        <f t="shared" si="260"/>
        <v>#VALUE!</v>
      </c>
      <c r="T1421" s="394" t="str">
        <f t="shared" si="264"/>
        <v/>
      </c>
      <c r="U1421" s="394" t="str">
        <f t="shared" si="265"/>
        <v/>
      </c>
      <c r="V1421" s="424" t="str">
        <f t="shared" si="261"/>
        <v/>
      </c>
      <c r="W1421" s="21"/>
      <c r="X1421" s="515"/>
      <c r="Y1421" s="515"/>
      <c r="Z1421" s="513"/>
      <c r="AA1421" s="514"/>
    </row>
    <row r="1422" spans="1:27">
      <c r="A1422" s="50">
        <f t="shared" si="256"/>
        <v>1417</v>
      </c>
      <c r="B1422" s="580"/>
      <c r="C1422" s="23" t="s">
        <v>742</v>
      </c>
      <c r="D1422" s="489"/>
      <c r="E1422" s="318" t="str">
        <f>IF(G1422="","",VLOOKUP(G1422,'Danh mục CODE'!$D$2:$J$20064,7,0))</f>
        <v/>
      </c>
      <c r="F1422" s="28" t="str">
        <f>IF(E1422="","",VLOOKUP(E1422,'TONG HOP'!$E$8:$W$1883,19,0))</f>
        <v/>
      </c>
      <c r="G1422" s="315"/>
      <c r="H1422" s="226" t="str">
        <f>IF(E1422="","",VLOOKUP(G1422,'TONG HOP'!$C$8:$E$799,2,0))</f>
        <v/>
      </c>
      <c r="I1422" s="226" t="str">
        <f>IF(B1422="","",VLOOKUP(G1422,'TONG HOP'!$C$8:$F$799,4,0))</f>
        <v/>
      </c>
      <c r="J1422" s="63" t="str">
        <f t="shared" si="262"/>
        <v/>
      </c>
      <c r="K1422" s="63" t="str">
        <f t="shared" si="263"/>
        <v/>
      </c>
      <c r="L1422" s="63">
        <f t="shared" si="257"/>
        <v>0</v>
      </c>
      <c r="M1422" s="392" t="str">
        <f>IF(Y1422="","",VLOOKUP(G1422,'Danh mục CODE'!$D$2:$I$1880,4,0))</f>
        <v/>
      </c>
      <c r="N1422" s="484"/>
      <c r="O1422" s="392" t="str">
        <f t="shared" si="258"/>
        <v/>
      </c>
      <c r="P1422" s="392" t="str">
        <f>IF(Y1422="","",VLOOKUP(G1422,'Danh mục CODE'!$D$2:$I$1880,5,0))</f>
        <v/>
      </c>
      <c r="Q1422" s="392"/>
      <c r="R1422" s="392" t="str">
        <f t="shared" si="259"/>
        <v/>
      </c>
      <c r="S1422" s="394" t="e">
        <f t="shared" si="260"/>
        <v>#VALUE!</v>
      </c>
      <c r="T1422" s="394" t="str">
        <f t="shared" si="264"/>
        <v/>
      </c>
      <c r="U1422" s="394" t="str">
        <f t="shared" si="265"/>
        <v/>
      </c>
      <c r="V1422" s="424" t="str">
        <f t="shared" si="261"/>
        <v/>
      </c>
      <c r="W1422" s="21"/>
      <c r="X1422" s="515"/>
      <c r="Y1422" s="515"/>
      <c r="Z1422" s="513"/>
      <c r="AA1422" s="514"/>
    </row>
    <row r="1423" spans="1:27">
      <c r="A1423" s="50">
        <f t="shared" si="256"/>
        <v>1418</v>
      </c>
      <c r="B1423" s="580"/>
      <c r="C1423" s="23" t="s">
        <v>742</v>
      </c>
      <c r="D1423" s="489"/>
      <c r="E1423" s="318" t="str">
        <f>IF(G1423="","",VLOOKUP(G1423,'Danh mục CODE'!$D$2:$J$20064,7,0))</f>
        <v/>
      </c>
      <c r="F1423" s="28" t="str">
        <f>IF(E1423="","",VLOOKUP(E1423,'TONG HOP'!$E$8:$W$1883,19,0))</f>
        <v/>
      </c>
      <c r="G1423" s="315"/>
      <c r="H1423" s="226" t="str">
        <f>IF(E1423="","",VLOOKUP(G1423,'TONG HOP'!$C$8:$E$799,2,0))</f>
        <v/>
      </c>
      <c r="I1423" s="226" t="str">
        <f>IF(B1423="","",VLOOKUP(G1423,'TONG HOP'!$C$8:$F$799,4,0))</f>
        <v/>
      </c>
      <c r="J1423" s="63" t="str">
        <f t="shared" si="262"/>
        <v/>
      </c>
      <c r="K1423" s="63" t="str">
        <f t="shared" si="263"/>
        <v/>
      </c>
      <c r="L1423" s="63">
        <f t="shared" si="257"/>
        <v>0</v>
      </c>
      <c r="M1423" s="392" t="str">
        <f>IF(Y1423="","",VLOOKUP(G1423,'Danh mục CODE'!$D$2:$I$1880,4,0))</f>
        <v/>
      </c>
      <c r="N1423" s="484"/>
      <c r="O1423" s="392" t="str">
        <f t="shared" si="258"/>
        <v/>
      </c>
      <c r="P1423" s="392" t="str">
        <f>IF(Y1423="","",VLOOKUP(G1423,'Danh mục CODE'!$D$2:$I$1880,5,0))</f>
        <v/>
      </c>
      <c r="Q1423" s="392"/>
      <c r="R1423" s="392" t="str">
        <f t="shared" si="259"/>
        <v/>
      </c>
      <c r="S1423" s="394" t="e">
        <f t="shared" si="260"/>
        <v>#VALUE!</v>
      </c>
      <c r="T1423" s="394" t="str">
        <f t="shared" si="264"/>
        <v/>
      </c>
      <c r="U1423" s="394" t="str">
        <f t="shared" si="265"/>
        <v/>
      </c>
      <c r="V1423" s="424" t="str">
        <f t="shared" si="261"/>
        <v/>
      </c>
      <c r="W1423" s="21"/>
      <c r="X1423" s="515"/>
      <c r="Y1423" s="515"/>
      <c r="Z1423" s="513"/>
      <c r="AA1423" s="514"/>
    </row>
    <row r="1424" spans="1:27">
      <c r="A1424" s="50">
        <f t="shared" si="256"/>
        <v>1419</v>
      </c>
      <c r="B1424" s="580"/>
      <c r="C1424" s="23" t="s">
        <v>742</v>
      </c>
      <c r="D1424" s="489"/>
      <c r="E1424" s="318" t="str">
        <f>IF(G1424="","",VLOOKUP(G1424,'Danh mục CODE'!$D$2:$J$20064,7,0))</f>
        <v/>
      </c>
      <c r="F1424" s="28" t="str">
        <f>IF(E1424="","",VLOOKUP(E1424,'TONG HOP'!$E$8:$W$1883,19,0))</f>
        <v/>
      </c>
      <c r="G1424" s="315"/>
      <c r="H1424" s="226" t="str">
        <f>IF(E1424="","",VLOOKUP(G1424,'TONG HOP'!$C$8:$E$799,2,0))</f>
        <v/>
      </c>
      <c r="I1424" s="226" t="str">
        <f>IF(B1424="","",VLOOKUP(G1424,'TONG HOP'!$C$8:$F$799,4,0))</f>
        <v/>
      </c>
      <c r="J1424" s="63" t="str">
        <f t="shared" si="262"/>
        <v/>
      </c>
      <c r="K1424" s="63" t="str">
        <f t="shared" si="263"/>
        <v/>
      </c>
      <c r="L1424" s="63">
        <f t="shared" si="257"/>
        <v>0</v>
      </c>
      <c r="M1424" s="392" t="str">
        <f>IF(Y1424="","",VLOOKUP(G1424,'Danh mục CODE'!$D$2:$I$1880,4,0))</f>
        <v/>
      </c>
      <c r="N1424" s="484"/>
      <c r="O1424" s="392" t="str">
        <f t="shared" si="258"/>
        <v/>
      </c>
      <c r="P1424" s="392" t="str">
        <f>IF(Y1424="","",VLOOKUP(G1424,'Danh mục CODE'!$D$2:$I$1880,5,0))</f>
        <v/>
      </c>
      <c r="Q1424" s="392"/>
      <c r="R1424" s="392" t="str">
        <f t="shared" si="259"/>
        <v/>
      </c>
      <c r="S1424" s="394" t="e">
        <f t="shared" si="260"/>
        <v>#VALUE!</v>
      </c>
      <c r="T1424" s="394" t="str">
        <f t="shared" si="264"/>
        <v/>
      </c>
      <c r="U1424" s="394" t="str">
        <f t="shared" si="265"/>
        <v/>
      </c>
      <c r="V1424" s="424" t="str">
        <f t="shared" si="261"/>
        <v/>
      </c>
      <c r="W1424" s="21"/>
      <c r="X1424" s="515"/>
      <c r="Y1424" s="515"/>
      <c r="Z1424" s="513"/>
      <c r="AA1424" s="514"/>
    </row>
    <row r="1425" spans="1:27">
      <c r="A1425" s="50">
        <f t="shared" si="256"/>
        <v>1420</v>
      </c>
      <c r="B1425" s="580"/>
      <c r="C1425" s="23" t="s">
        <v>742</v>
      </c>
      <c r="D1425" s="489"/>
      <c r="E1425" s="318" t="str">
        <f>IF(G1425="","",VLOOKUP(G1425,'Danh mục CODE'!$D$2:$J$20064,7,0))</f>
        <v/>
      </c>
      <c r="F1425" s="28" t="str">
        <f>IF(E1425="","",VLOOKUP(E1425,'TONG HOP'!$E$8:$W$1883,19,0))</f>
        <v/>
      </c>
      <c r="G1425" s="315"/>
      <c r="H1425" s="226" t="str">
        <f>IF(E1425="","",VLOOKUP(G1425,'TONG HOP'!$C$8:$E$799,2,0))</f>
        <v/>
      </c>
      <c r="I1425" s="226" t="str">
        <f>IF(B1425="","",VLOOKUP(G1425,'TONG HOP'!$C$8:$F$799,4,0))</f>
        <v/>
      </c>
      <c r="J1425" s="63" t="str">
        <f t="shared" si="262"/>
        <v/>
      </c>
      <c r="K1425" s="63" t="str">
        <f t="shared" si="263"/>
        <v/>
      </c>
      <c r="L1425" s="63">
        <f t="shared" si="257"/>
        <v>0</v>
      </c>
      <c r="M1425" s="392" t="str">
        <f>IF(Y1425="","",VLOOKUP(G1425,'Danh mục CODE'!$D$2:$I$1880,4,0))</f>
        <v/>
      </c>
      <c r="N1425" s="484"/>
      <c r="O1425" s="392" t="str">
        <f t="shared" si="258"/>
        <v/>
      </c>
      <c r="P1425" s="392" t="str">
        <f>IF(Y1425="","",VLOOKUP(G1425,'Danh mục CODE'!$D$2:$I$1880,5,0))</f>
        <v/>
      </c>
      <c r="Q1425" s="392"/>
      <c r="R1425" s="392" t="str">
        <f t="shared" si="259"/>
        <v/>
      </c>
      <c r="S1425" s="394" t="e">
        <f t="shared" si="260"/>
        <v>#VALUE!</v>
      </c>
      <c r="T1425" s="394" t="str">
        <f t="shared" si="264"/>
        <v/>
      </c>
      <c r="U1425" s="394" t="str">
        <f t="shared" si="265"/>
        <v/>
      </c>
      <c r="V1425" s="424" t="str">
        <f t="shared" si="261"/>
        <v/>
      </c>
      <c r="W1425" s="21"/>
      <c r="X1425" s="515"/>
      <c r="Y1425" s="515"/>
      <c r="Z1425" s="513"/>
      <c r="AA1425" s="514"/>
    </row>
    <row r="1426" spans="1:27">
      <c r="A1426" s="50">
        <f t="shared" si="256"/>
        <v>1421</v>
      </c>
      <c r="B1426" s="580"/>
      <c r="C1426" s="23" t="s">
        <v>742</v>
      </c>
      <c r="D1426" s="489"/>
      <c r="E1426" s="318" t="str">
        <f>IF(G1426="","",VLOOKUP(G1426,'Danh mục CODE'!$D$2:$J$20064,7,0))</f>
        <v/>
      </c>
      <c r="F1426" s="28" t="str">
        <f>IF(E1426="","",VLOOKUP(E1426,'TONG HOP'!$E$8:$W$1883,19,0))</f>
        <v/>
      </c>
      <c r="G1426" s="315"/>
      <c r="H1426" s="226" t="str">
        <f>IF(E1426="","",VLOOKUP(G1426,'TONG HOP'!$C$8:$E$799,2,0))</f>
        <v/>
      </c>
      <c r="I1426" s="226" t="str">
        <f>IF(B1426="","",VLOOKUP(G1426,'TONG HOP'!$C$8:$F$799,4,0))</f>
        <v/>
      </c>
      <c r="J1426" s="63" t="str">
        <f t="shared" si="262"/>
        <v/>
      </c>
      <c r="K1426" s="63" t="str">
        <f t="shared" si="263"/>
        <v/>
      </c>
      <c r="L1426" s="63">
        <f t="shared" si="257"/>
        <v>0</v>
      </c>
      <c r="M1426" s="392" t="str">
        <f>IF(Y1426="","",VLOOKUP(G1426,'Danh mục CODE'!$D$2:$I$1880,4,0))</f>
        <v/>
      </c>
      <c r="N1426" s="484"/>
      <c r="O1426" s="392" t="str">
        <f t="shared" si="258"/>
        <v/>
      </c>
      <c r="P1426" s="392" t="str">
        <f>IF(Y1426="","",VLOOKUP(G1426,'Danh mục CODE'!$D$2:$I$1880,5,0))</f>
        <v/>
      </c>
      <c r="Q1426" s="392"/>
      <c r="R1426" s="392" t="str">
        <f t="shared" si="259"/>
        <v/>
      </c>
      <c r="S1426" s="394" t="e">
        <f t="shared" si="260"/>
        <v>#VALUE!</v>
      </c>
      <c r="T1426" s="394" t="str">
        <f t="shared" si="264"/>
        <v/>
      </c>
      <c r="U1426" s="394" t="str">
        <f t="shared" si="265"/>
        <v/>
      </c>
      <c r="V1426" s="424" t="str">
        <f t="shared" si="261"/>
        <v/>
      </c>
      <c r="W1426" s="21"/>
      <c r="X1426" s="515"/>
      <c r="Y1426" s="515"/>
      <c r="Z1426" s="513"/>
      <c r="AA1426" s="514"/>
    </row>
    <row r="1427" spans="1:27">
      <c r="A1427" s="50">
        <f t="shared" ref="A1427:A1490" si="266">A1426+1</f>
        <v>1422</v>
      </c>
      <c r="B1427" s="580"/>
      <c r="C1427" s="23" t="s">
        <v>742</v>
      </c>
      <c r="D1427" s="489"/>
      <c r="E1427" s="318" t="str">
        <f>IF(G1427="","",VLOOKUP(G1427,'Danh mục CODE'!$D$2:$J$20064,7,0))</f>
        <v/>
      </c>
      <c r="F1427" s="28" t="str">
        <f>IF(E1427="","",VLOOKUP(E1427,'TONG HOP'!$E$8:$W$1883,19,0))</f>
        <v/>
      </c>
      <c r="G1427" s="315"/>
      <c r="H1427" s="226" t="str">
        <f>IF(E1427="","",VLOOKUP(G1427,'TONG HOP'!$C$8:$E$799,2,0))</f>
        <v/>
      </c>
      <c r="I1427" s="226" t="str">
        <f>IF(B1427="","",VLOOKUP(G1427,'TONG HOP'!$C$8:$F$799,4,0))</f>
        <v/>
      </c>
      <c r="J1427" s="63" t="str">
        <f t="shared" si="262"/>
        <v/>
      </c>
      <c r="K1427" s="63" t="str">
        <f t="shared" si="263"/>
        <v/>
      </c>
      <c r="L1427" s="63">
        <f t="shared" si="257"/>
        <v>0</v>
      </c>
      <c r="M1427" s="392" t="str">
        <f>IF(Y1427="","",VLOOKUP(G1427,'Danh mục CODE'!$D$2:$I$1880,4,0))</f>
        <v/>
      </c>
      <c r="N1427" s="484"/>
      <c r="O1427" s="392" t="str">
        <f t="shared" si="258"/>
        <v/>
      </c>
      <c r="P1427" s="392" t="str">
        <f>IF(Y1427="","",VLOOKUP(G1427,'Danh mục CODE'!$D$2:$I$1880,5,0))</f>
        <v/>
      </c>
      <c r="Q1427" s="392"/>
      <c r="R1427" s="392" t="str">
        <f t="shared" si="259"/>
        <v/>
      </c>
      <c r="S1427" s="394" t="e">
        <f t="shared" si="260"/>
        <v>#VALUE!</v>
      </c>
      <c r="T1427" s="394" t="str">
        <f t="shared" si="264"/>
        <v/>
      </c>
      <c r="U1427" s="394" t="str">
        <f t="shared" si="265"/>
        <v/>
      </c>
      <c r="V1427" s="424" t="str">
        <f t="shared" si="261"/>
        <v/>
      </c>
      <c r="W1427" s="21"/>
      <c r="X1427" s="515"/>
      <c r="Y1427" s="515"/>
      <c r="Z1427" s="513"/>
      <c r="AA1427" s="514"/>
    </row>
    <row r="1428" spans="1:27">
      <c r="A1428" s="50">
        <f t="shared" si="266"/>
        <v>1423</v>
      </c>
      <c r="B1428" s="580"/>
      <c r="C1428" s="23" t="s">
        <v>742</v>
      </c>
      <c r="D1428" s="489"/>
      <c r="E1428" s="318" t="str">
        <f>IF(G1428="","",VLOOKUP(G1428,'Danh mục CODE'!$D$2:$J$20064,7,0))</f>
        <v/>
      </c>
      <c r="F1428" s="28" t="str">
        <f>IF(E1428="","",VLOOKUP(E1428,'TONG HOP'!$E$8:$W$1883,19,0))</f>
        <v/>
      </c>
      <c r="G1428" s="315"/>
      <c r="H1428" s="226" t="str">
        <f>IF(E1428="","",VLOOKUP(G1428,'TONG HOP'!$C$8:$E$799,2,0))</f>
        <v/>
      </c>
      <c r="I1428" s="226" t="str">
        <f>IF(B1428="","",VLOOKUP(G1428,'TONG HOP'!$C$8:$F$799,4,0))</f>
        <v/>
      </c>
      <c r="J1428" s="63" t="str">
        <f t="shared" si="262"/>
        <v/>
      </c>
      <c r="K1428" s="63" t="str">
        <f t="shared" si="263"/>
        <v/>
      </c>
      <c r="L1428" s="63">
        <f t="shared" si="257"/>
        <v>0</v>
      </c>
      <c r="M1428" s="392" t="str">
        <f>IF(Y1428="","",VLOOKUP(G1428,'Danh mục CODE'!$D$2:$I$1880,4,0))</f>
        <v/>
      </c>
      <c r="N1428" s="484"/>
      <c r="O1428" s="392" t="str">
        <f t="shared" si="258"/>
        <v/>
      </c>
      <c r="P1428" s="392" t="str">
        <f>IF(Y1428="","",VLOOKUP(G1428,'Danh mục CODE'!$D$2:$I$1880,5,0))</f>
        <v/>
      </c>
      <c r="Q1428" s="392"/>
      <c r="R1428" s="392" t="str">
        <f t="shared" si="259"/>
        <v/>
      </c>
      <c r="S1428" s="394" t="e">
        <f t="shared" si="260"/>
        <v>#VALUE!</v>
      </c>
      <c r="T1428" s="394" t="str">
        <f t="shared" si="264"/>
        <v/>
      </c>
      <c r="U1428" s="394" t="str">
        <f t="shared" si="265"/>
        <v/>
      </c>
      <c r="V1428" s="424" t="str">
        <f t="shared" si="261"/>
        <v/>
      </c>
      <c r="W1428" s="21"/>
      <c r="X1428" s="515"/>
      <c r="Y1428" s="515"/>
      <c r="Z1428" s="513"/>
      <c r="AA1428" s="514"/>
    </row>
    <row r="1429" spans="1:27">
      <c r="A1429" s="50">
        <f t="shared" si="266"/>
        <v>1424</v>
      </c>
      <c r="B1429" s="580"/>
      <c r="C1429" s="23" t="s">
        <v>742</v>
      </c>
      <c r="D1429" s="489"/>
      <c r="E1429" s="318" t="str">
        <f>IF(G1429="","",VLOOKUP(G1429,'Danh mục CODE'!$D$2:$J$20064,7,0))</f>
        <v/>
      </c>
      <c r="F1429" s="28" t="str">
        <f>IF(E1429="","",VLOOKUP(E1429,'TONG HOP'!$E$8:$W$1883,19,0))</f>
        <v/>
      </c>
      <c r="G1429" s="315"/>
      <c r="H1429" s="226" t="str">
        <f>IF(E1429="","",VLOOKUP(G1429,'TONG HOP'!$C$8:$E$799,2,0))</f>
        <v/>
      </c>
      <c r="I1429" s="226" t="str">
        <f>IF(B1429="","",VLOOKUP(G1429,'TONG HOP'!$C$8:$F$799,4,0))</f>
        <v/>
      </c>
      <c r="J1429" s="63" t="str">
        <f t="shared" si="262"/>
        <v/>
      </c>
      <c r="K1429" s="63" t="str">
        <f t="shared" si="263"/>
        <v/>
      </c>
      <c r="L1429" s="63">
        <f t="shared" si="257"/>
        <v>0</v>
      </c>
      <c r="M1429" s="392" t="str">
        <f>IF(Y1429="","",VLOOKUP(G1429,'Danh mục CODE'!$D$2:$I$1880,4,0))</f>
        <v/>
      </c>
      <c r="N1429" s="484"/>
      <c r="O1429" s="392" t="str">
        <f t="shared" si="258"/>
        <v/>
      </c>
      <c r="P1429" s="392" t="str">
        <f>IF(Y1429="","",VLOOKUP(G1429,'Danh mục CODE'!$D$2:$I$1880,5,0))</f>
        <v/>
      </c>
      <c r="Q1429" s="392"/>
      <c r="R1429" s="392" t="str">
        <f t="shared" si="259"/>
        <v/>
      </c>
      <c r="S1429" s="394" t="e">
        <f t="shared" si="260"/>
        <v>#VALUE!</v>
      </c>
      <c r="T1429" s="394" t="str">
        <f t="shared" si="264"/>
        <v/>
      </c>
      <c r="U1429" s="394" t="str">
        <f t="shared" si="265"/>
        <v/>
      </c>
      <c r="V1429" s="424" t="str">
        <f t="shared" si="261"/>
        <v/>
      </c>
      <c r="W1429" s="21"/>
      <c r="X1429" s="515"/>
      <c r="Y1429" s="515"/>
      <c r="Z1429" s="513"/>
      <c r="AA1429" s="514"/>
    </row>
    <row r="1430" spans="1:27">
      <c r="A1430" s="50">
        <f t="shared" si="266"/>
        <v>1425</v>
      </c>
      <c r="B1430" s="580"/>
      <c r="C1430" s="23" t="s">
        <v>742</v>
      </c>
      <c r="D1430" s="489"/>
      <c r="E1430" s="318" t="str">
        <f>IF(G1430="","",VLOOKUP(G1430,'Danh mục CODE'!$D$2:$J$20064,7,0))</f>
        <v/>
      </c>
      <c r="F1430" s="28" t="str">
        <f>IF(E1430="","",VLOOKUP(E1430,'TONG HOP'!$E$8:$W$1883,19,0))</f>
        <v/>
      </c>
      <c r="G1430" s="315"/>
      <c r="H1430" s="226" t="str">
        <f>IF(E1430="","",VLOOKUP(G1430,'TONG HOP'!$C$8:$E$799,2,0))</f>
        <v/>
      </c>
      <c r="I1430" s="226" t="str">
        <f>IF(B1430="","",VLOOKUP(G1430,'TONG HOP'!$C$8:$F$799,4,0))</f>
        <v/>
      </c>
      <c r="J1430" s="63" t="str">
        <f t="shared" si="262"/>
        <v/>
      </c>
      <c r="K1430" s="63" t="str">
        <f t="shared" si="263"/>
        <v/>
      </c>
      <c r="L1430" s="63">
        <f t="shared" si="257"/>
        <v>0</v>
      </c>
      <c r="M1430" s="392" t="str">
        <f>IF(Y1430="","",VLOOKUP(G1430,'Danh mục CODE'!$D$2:$I$1880,4,0))</f>
        <v/>
      </c>
      <c r="N1430" s="484"/>
      <c r="O1430" s="392" t="str">
        <f t="shared" si="258"/>
        <v/>
      </c>
      <c r="P1430" s="392" t="str">
        <f>IF(Y1430="","",VLOOKUP(G1430,'Danh mục CODE'!$D$2:$I$1880,5,0))</f>
        <v/>
      </c>
      <c r="Q1430" s="392"/>
      <c r="R1430" s="392" t="str">
        <f t="shared" si="259"/>
        <v/>
      </c>
      <c r="S1430" s="394" t="e">
        <f t="shared" si="260"/>
        <v>#VALUE!</v>
      </c>
      <c r="T1430" s="394" t="str">
        <f t="shared" si="264"/>
        <v/>
      </c>
      <c r="U1430" s="394" t="str">
        <f t="shared" si="265"/>
        <v/>
      </c>
      <c r="V1430" s="424" t="str">
        <f t="shared" si="261"/>
        <v/>
      </c>
      <c r="W1430" s="21"/>
      <c r="X1430" s="515"/>
      <c r="Y1430" s="515"/>
      <c r="Z1430" s="513"/>
      <c r="AA1430" s="514"/>
    </row>
    <row r="1431" spans="1:27">
      <c r="A1431" s="50">
        <f t="shared" si="266"/>
        <v>1426</v>
      </c>
      <c r="B1431" s="580"/>
      <c r="C1431" s="23" t="s">
        <v>742</v>
      </c>
      <c r="D1431" s="489"/>
      <c r="E1431" s="318" t="str">
        <f>IF(G1431="","",VLOOKUP(G1431,'Danh mục CODE'!$D$2:$J$20064,7,0))</f>
        <v/>
      </c>
      <c r="F1431" s="28" t="str">
        <f>IF(E1431="","",VLOOKUP(E1431,'TONG HOP'!$E$8:$W$1883,19,0))</f>
        <v/>
      </c>
      <c r="G1431" s="315"/>
      <c r="H1431" s="226" t="str">
        <f>IF(E1431="","",VLOOKUP(G1431,'TONG HOP'!$C$8:$E$799,2,0))</f>
        <v/>
      </c>
      <c r="I1431" s="226" t="str">
        <f>IF(B1431="","",VLOOKUP(G1431,'TONG HOP'!$C$8:$F$799,4,0))</f>
        <v/>
      </c>
      <c r="J1431" s="63" t="str">
        <f t="shared" si="262"/>
        <v/>
      </c>
      <c r="K1431" s="63" t="str">
        <f t="shared" si="263"/>
        <v/>
      </c>
      <c r="L1431" s="63">
        <f t="shared" si="257"/>
        <v>0</v>
      </c>
      <c r="M1431" s="392" t="str">
        <f>IF(Y1431="","",VLOOKUP(G1431,'Danh mục CODE'!$D$2:$I$1880,4,0))</f>
        <v/>
      </c>
      <c r="N1431" s="484"/>
      <c r="O1431" s="392" t="str">
        <f t="shared" si="258"/>
        <v/>
      </c>
      <c r="P1431" s="392" t="str">
        <f>IF(Y1431="","",VLOOKUP(G1431,'Danh mục CODE'!$D$2:$I$1880,5,0))</f>
        <v/>
      </c>
      <c r="Q1431" s="392"/>
      <c r="R1431" s="392" t="str">
        <f t="shared" si="259"/>
        <v/>
      </c>
      <c r="S1431" s="394" t="e">
        <f t="shared" si="260"/>
        <v>#VALUE!</v>
      </c>
      <c r="T1431" s="394" t="str">
        <f t="shared" si="264"/>
        <v/>
      </c>
      <c r="U1431" s="394" t="str">
        <f t="shared" si="265"/>
        <v/>
      </c>
      <c r="V1431" s="424" t="str">
        <f t="shared" si="261"/>
        <v/>
      </c>
      <c r="W1431" s="21"/>
      <c r="X1431" s="515"/>
      <c r="Y1431" s="515"/>
      <c r="Z1431" s="513"/>
      <c r="AA1431" s="514"/>
    </row>
    <row r="1432" spans="1:27">
      <c r="A1432" s="50">
        <f t="shared" si="266"/>
        <v>1427</v>
      </c>
      <c r="B1432" s="580"/>
      <c r="C1432" s="23" t="s">
        <v>742</v>
      </c>
      <c r="D1432" s="489"/>
      <c r="E1432" s="318" t="str">
        <f>IF(G1432="","",VLOOKUP(G1432,'Danh mục CODE'!$D$2:$J$20064,7,0))</f>
        <v/>
      </c>
      <c r="F1432" s="28" t="str">
        <f>IF(E1432="","",VLOOKUP(E1432,'TONG HOP'!$E$8:$W$1883,19,0))</f>
        <v/>
      </c>
      <c r="G1432" s="17"/>
      <c r="H1432" s="226" t="str">
        <f>IF(E1432="","",VLOOKUP(G1432,'TONG HOP'!$C$8:$E$799,2,0))</f>
        <v/>
      </c>
      <c r="I1432" s="226" t="str">
        <f>IF(B1432="","",VLOOKUP(G1432,'TONG HOP'!$C$8:$F$799,4,0))</f>
        <v/>
      </c>
      <c r="J1432" s="63" t="str">
        <f t="shared" si="262"/>
        <v/>
      </c>
      <c r="K1432" s="63" t="str">
        <f t="shared" si="263"/>
        <v/>
      </c>
      <c r="L1432" s="63">
        <f t="shared" si="257"/>
        <v>0</v>
      </c>
      <c r="M1432" s="392" t="str">
        <f>IF(Y1432="","",VLOOKUP(G1432,'Danh mục CODE'!$D$2:$I$1880,4,0))</f>
        <v/>
      </c>
      <c r="N1432" s="484"/>
      <c r="O1432" s="392" t="str">
        <f t="shared" si="258"/>
        <v/>
      </c>
      <c r="P1432" s="392" t="str">
        <f>IF(Y1432="","",VLOOKUP(G1432,'Danh mục CODE'!$D$2:$I$1880,5,0))</f>
        <v/>
      </c>
      <c r="Q1432" s="392"/>
      <c r="R1432" s="392" t="str">
        <f t="shared" si="259"/>
        <v/>
      </c>
      <c r="S1432" s="394" t="e">
        <f t="shared" si="260"/>
        <v>#VALUE!</v>
      </c>
      <c r="T1432" s="394" t="str">
        <f t="shared" si="264"/>
        <v/>
      </c>
      <c r="U1432" s="394" t="str">
        <f t="shared" si="265"/>
        <v/>
      </c>
      <c r="V1432" s="424" t="str">
        <f t="shared" si="261"/>
        <v/>
      </c>
      <c r="W1432" s="21"/>
      <c r="X1432" s="515"/>
      <c r="Y1432" s="515"/>
      <c r="Z1432" s="513"/>
      <c r="AA1432" s="514"/>
    </row>
    <row r="1433" spans="1:27">
      <c r="A1433" s="50">
        <f t="shared" si="266"/>
        <v>1428</v>
      </c>
      <c r="B1433" s="580"/>
      <c r="C1433" s="23" t="s">
        <v>742</v>
      </c>
      <c r="D1433" s="489"/>
      <c r="E1433" s="318" t="str">
        <f>IF(G1433="","",VLOOKUP(G1433,'Danh mục CODE'!$D$2:$J$20064,7,0))</f>
        <v/>
      </c>
      <c r="F1433" s="28" t="str">
        <f>IF(E1433="","",VLOOKUP(E1433,'TONG HOP'!$E$8:$W$1883,19,0))</f>
        <v/>
      </c>
      <c r="G1433" s="17"/>
      <c r="H1433" s="226" t="str">
        <f>IF(E1433="","",VLOOKUP(G1433,'TONG HOP'!$C$8:$E$799,2,0))</f>
        <v/>
      </c>
      <c r="I1433" s="226" t="str">
        <f>IF(B1433="","",VLOOKUP(G1433,'TONG HOP'!$C$8:$F$799,4,0))</f>
        <v/>
      </c>
      <c r="J1433" s="63" t="str">
        <f t="shared" si="262"/>
        <v/>
      </c>
      <c r="K1433" s="63" t="str">
        <f t="shared" si="263"/>
        <v/>
      </c>
      <c r="L1433" s="63">
        <f t="shared" si="257"/>
        <v>0</v>
      </c>
      <c r="M1433" s="392" t="str">
        <f>IF(Y1433="","",VLOOKUP(G1433,'Danh mục CODE'!$D$2:$I$1880,4,0))</f>
        <v/>
      </c>
      <c r="N1433" s="484"/>
      <c r="O1433" s="392" t="str">
        <f t="shared" si="258"/>
        <v/>
      </c>
      <c r="P1433" s="392" t="str">
        <f>IF(Y1433="","",VLOOKUP(G1433,'Danh mục CODE'!$D$2:$I$1880,5,0))</f>
        <v/>
      </c>
      <c r="Q1433" s="392"/>
      <c r="R1433" s="392" t="str">
        <f t="shared" si="259"/>
        <v/>
      </c>
      <c r="S1433" s="394" t="e">
        <f t="shared" si="260"/>
        <v>#VALUE!</v>
      </c>
      <c r="T1433" s="394" t="str">
        <f t="shared" si="264"/>
        <v/>
      </c>
      <c r="U1433" s="394" t="str">
        <f t="shared" si="265"/>
        <v/>
      </c>
      <c r="V1433" s="424" t="str">
        <f t="shared" si="261"/>
        <v/>
      </c>
      <c r="W1433" s="21"/>
      <c r="X1433" s="515"/>
      <c r="Y1433" s="515"/>
      <c r="Z1433" s="513"/>
      <c r="AA1433" s="514"/>
    </row>
    <row r="1434" spans="1:27">
      <c r="A1434" s="50">
        <f t="shared" si="266"/>
        <v>1429</v>
      </c>
      <c r="B1434" s="580"/>
      <c r="C1434" s="23" t="s">
        <v>742</v>
      </c>
      <c r="D1434" s="489"/>
      <c r="E1434" s="318" t="str">
        <f>IF(G1434="","",VLOOKUP(G1434,'Danh mục CODE'!$D$2:$J$20064,7,0))</f>
        <v/>
      </c>
      <c r="F1434" s="28" t="str">
        <f>IF(E1434="","",VLOOKUP(E1434,'TONG HOP'!$E$8:$W$1883,19,0))</f>
        <v/>
      </c>
      <c r="G1434" s="17"/>
      <c r="H1434" s="226" t="str">
        <f>IF(E1434="","",VLOOKUP(G1434,'TONG HOP'!$C$8:$E$799,2,0))</f>
        <v/>
      </c>
      <c r="I1434" s="226" t="str">
        <f>IF(B1434="","",VLOOKUP(G1434,'TONG HOP'!$C$8:$F$799,4,0))</f>
        <v/>
      </c>
      <c r="J1434" s="63" t="str">
        <f t="shared" si="262"/>
        <v/>
      </c>
      <c r="K1434" s="63" t="str">
        <f t="shared" si="263"/>
        <v/>
      </c>
      <c r="L1434" s="63">
        <f t="shared" si="257"/>
        <v>0</v>
      </c>
      <c r="M1434" s="392" t="str">
        <f>IF(Y1434="","",VLOOKUP(G1434,'Danh mục CODE'!$D$2:$I$1880,4,0))</f>
        <v/>
      </c>
      <c r="N1434" s="484"/>
      <c r="O1434" s="392" t="str">
        <f t="shared" si="258"/>
        <v/>
      </c>
      <c r="P1434" s="392" t="str">
        <f>IF(Y1434="","",VLOOKUP(G1434,'Danh mục CODE'!$D$2:$I$1880,5,0))</f>
        <v/>
      </c>
      <c r="Q1434" s="392"/>
      <c r="R1434" s="392" t="str">
        <f t="shared" si="259"/>
        <v/>
      </c>
      <c r="S1434" s="394" t="e">
        <f t="shared" si="260"/>
        <v>#VALUE!</v>
      </c>
      <c r="T1434" s="394" t="str">
        <f t="shared" si="264"/>
        <v/>
      </c>
      <c r="U1434" s="394" t="str">
        <f t="shared" si="265"/>
        <v/>
      </c>
      <c r="V1434" s="424" t="str">
        <f t="shared" si="261"/>
        <v/>
      </c>
      <c r="W1434" s="21"/>
      <c r="X1434" s="515"/>
      <c r="Y1434" s="515"/>
      <c r="Z1434" s="513"/>
      <c r="AA1434" s="514"/>
    </row>
    <row r="1435" spans="1:27">
      <c r="A1435" s="50">
        <f t="shared" si="266"/>
        <v>1430</v>
      </c>
      <c r="B1435" s="580"/>
      <c r="C1435" s="23" t="s">
        <v>742</v>
      </c>
      <c r="D1435" s="489"/>
      <c r="E1435" s="318" t="str">
        <f>IF(G1435="","",VLOOKUP(G1435,'Danh mục CODE'!$D$2:$J$20064,7,0))</f>
        <v/>
      </c>
      <c r="F1435" s="28" t="str">
        <f>IF(E1435="","",VLOOKUP(E1435,'TONG HOP'!$E$8:$W$1883,19,0))</f>
        <v/>
      </c>
      <c r="G1435" s="17"/>
      <c r="H1435" s="226" t="str">
        <f>IF(E1435="","",VLOOKUP(G1435,'TONG HOP'!$C$8:$E$799,2,0))</f>
        <v/>
      </c>
      <c r="I1435" s="226" t="str">
        <f>IF(B1435="","",VLOOKUP(G1435,'TONG HOP'!$C$8:$F$799,4,0))</f>
        <v/>
      </c>
      <c r="J1435" s="63" t="str">
        <f t="shared" si="262"/>
        <v/>
      </c>
      <c r="K1435" s="63" t="str">
        <f t="shared" si="263"/>
        <v/>
      </c>
      <c r="L1435" s="63">
        <f t="shared" si="257"/>
        <v>0</v>
      </c>
      <c r="M1435" s="392" t="str">
        <f>IF(Y1435="","",VLOOKUP(G1435,'Danh mục CODE'!$D$2:$I$1880,4,0))</f>
        <v/>
      </c>
      <c r="N1435" s="484"/>
      <c r="O1435" s="392" t="str">
        <f t="shared" si="258"/>
        <v/>
      </c>
      <c r="P1435" s="392" t="str">
        <f>IF(Y1435="","",VLOOKUP(G1435,'Danh mục CODE'!$D$2:$I$1880,5,0))</f>
        <v/>
      </c>
      <c r="Q1435" s="392"/>
      <c r="R1435" s="392" t="str">
        <f t="shared" si="259"/>
        <v/>
      </c>
      <c r="S1435" s="394" t="e">
        <f t="shared" si="260"/>
        <v>#VALUE!</v>
      </c>
      <c r="T1435" s="394" t="str">
        <f t="shared" si="264"/>
        <v/>
      </c>
      <c r="U1435" s="394" t="str">
        <f t="shared" si="265"/>
        <v/>
      </c>
      <c r="V1435" s="424" t="str">
        <f t="shared" si="261"/>
        <v/>
      </c>
      <c r="W1435" s="21"/>
      <c r="X1435" s="515"/>
      <c r="Y1435" s="515"/>
      <c r="Z1435" s="513"/>
      <c r="AA1435" s="514"/>
    </row>
    <row r="1436" spans="1:27">
      <c r="A1436" s="50">
        <f t="shared" si="266"/>
        <v>1431</v>
      </c>
      <c r="B1436" s="580"/>
      <c r="C1436" s="23" t="s">
        <v>742</v>
      </c>
      <c r="D1436" s="489"/>
      <c r="E1436" s="318" t="str">
        <f>IF(G1436="","",VLOOKUP(G1436,'Danh mục CODE'!$D$2:$J$20064,7,0))</f>
        <v/>
      </c>
      <c r="F1436" s="28" t="str">
        <f>IF(E1436="","",VLOOKUP(E1436,'TONG HOP'!$E$8:$W$1883,19,0))</f>
        <v/>
      </c>
      <c r="G1436" s="17"/>
      <c r="H1436" s="226" t="str">
        <f>IF(E1436="","",VLOOKUP(G1436,'TONG HOP'!$C$8:$E$799,2,0))</f>
        <v/>
      </c>
      <c r="I1436" s="226" t="str">
        <f>IF(B1436="","",VLOOKUP(G1436,'TONG HOP'!$C$8:$F$799,4,0))</f>
        <v/>
      </c>
      <c r="J1436" s="63" t="str">
        <f t="shared" si="262"/>
        <v/>
      </c>
      <c r="K1436" s="63" t="str">
        <f t="shared" si="263"/>
        <v/>
      </c>
      <c r="L1436" s="63">
        <f t="shared" si="257"/>
        <v>0</v>
      </c>
      <c r="M1436" s="392" t="str">
        <f>IF(Y1436="","",VLOOKUP(G1436,'Danh mục CODE'!$D$2:$I$1880,4,0))</f>
        <v/>
      </c>
      <c r="N1436" s="484"/>
      <c r="O1436" s="392" t="str">
        <f t="shared" si="258"/>
        <v/>
      </c>
      <c r="P1436" s="392" t="str">
        <f>IF(Y1436="","",VLOOKUP(G1436,'Danh mục CODE'!$D$2:$I$1880,5,0))</f>
        <v/>
      </c>
      <c r="Q1436" s="392"/>
      <c r="R1436" s="392" t="str">
        <f t="shared" si="259"/>
        <v/>
      </c>
      <c r="S1436" s="394" t="e">
        <f t="shared" si="260"/>
        <v>#VALUE!</v>
      </c>
      <c r="T1436" s="394" t="str">
        <f t="shared" si="264"/>
        <v/>
      </c>
      <c r="U1436" s="394" t="str">
        <f t="shared" si="265"/>
        <v/>
      </c>
      <c r="V1436" s="424" t="str">
        <f t="shared" si="261"/>
        <v/>
      </c>
      <c r="W1436" s="21"/>
      <c r="X1436" s="515"/>
      <c r="Y1436" s="515"/>
      <c r="Z1436" s="513"/>
      <c r="AA1436" s="514"/>
    </row>
    <row r="1437" spans="1:27">
      <c r="A1437" s="50">
        <f t="shared" si="266"/>
        <v>1432</v>
      </c>
      <c r="B1437" s="580"/>
      <c r="C1437" s="23" t="s">
        <v>742</v>
      </c>
      <c r="D1437" s="489"/>
      <c r="E1437" s="318" t="str">
        <f>IF(G1437="","",VLOOKUP(G1437,'Danh mục CODE'!$D$2:$J$20064,7,0))</f>
        <v/>
      </c>
      <c r="F1437" s="28" t="str">
        <f>IF(E1437="","",VLOOKUP(E1437,'TONG HOP'!$E$8:$W$1883,19,0))</f>
        <v/>
      </c>
      <c r="G1437" s="17"/>
      <c r="H1437" s="226" t="str">
        <f>IF(E1437="","",VLOOKUP(G1437,'TONG HOP'!$C$8:$E$799,2,0))</f>
        <v/>
      </c>
      <c r="I1437" s="226" t="str">
        <f>IF(B1437="","",VLOOKUP(G1437,'TONG HOP'!$C$8:$F$799,4,0))</f>
        <v/>
      </c>
      <c r="J1437" s="63" t="str">
        <f t="shared" si="262"/>
        <v/>
      </c>
      <c r="K1437" s="63" t="str">
        <f t="shared" si="263"/>
        <v/>
      </c>
      <c r="L1437" s="63">
        <f t="shared" si="257"/>
        <v>0</v>
      </c>
      <c r="M1437" s="392" t="str">
        <f>IF(Y1437="","",VLOOKUP(G1437,'Danh mục CODE'!$D$2:$I$1880,4,0))</f>
        <v/>
      </c>
      <c r="N1437" s="484"/>
      <c r="O1437" s="392" t="str">
        <f t="shared" si="258"/>
        <v/>
      </c>
      <c r="P1437" s="392" t="str">
        <f>IF(Y1437="","",VLOOKUP(G1437,'Danh mục CODE'!$D$2:$I$1880,5,0))</f>
        <v/>
      </c>
      <c r="Q1437" s="392"/>
      <c r="R1437" s="392" t="str">
        <f t="shared" si="259"/>
        <v/>
      </c>
      <c r="S1437" s="394" t="e">
        <f t="shared" si="260"/>
        <v>#VALUE!</v>
      </c>
      <c r="T1437" s="394" t="str">
        <f t="shared" si="264"/>
        <v/>
      </c>
      <c r="U1437" s="394" t="str">
        <f t="shared" si="265"/>
        <v/>
      </c>
      <c r="V1437" s="424" t="str">
        <f t="shared" si="261"/>
        <v/>
      </c>
      <c r="W1437" s="21"/>
      <c r="X1437" s="515"/>
      <c r="Y1437" s="515"/>
      <c r="Z1437" s="513"/>
      <c r="AA1437" s="514"/>
    </row>
    <row r="1438" spans="1:27">
      <c r="A1438" s="50">
        <f t="shared" si="266"/>
        <v>1433</v>
      </c>
      <c r="B1438" s="580"/>
      <c r="C1438" s="23" t="s">
        <v>742</v>
      </c>
      <c r="D1438" s="489"/>
      <c r="E1438" s="318" t="str">
        <f>IF(G1438="","",VLOOKUP(G1438,'Danh mục CODE'!$D$2:$J$20064,7,0))</f>
        <v/>
      </c>
      <c r="F1438" s="28" t="str">
        <f>IF(E1438="","",VLOOKUP(E1438,'TONG HOP'!$E$8:$W$1883,19,0))</f>
        <v/>
      </c>
      <c r="G1438" s="17"/>
      <c r="H1438" s="226" t="str">
        <f>IF(E1438="","",VLOOKUP(G1438,'TONG HOP'!$C$8:$E$799,2,0))</f>
        <v/>
      </c>
      <c r="I1438" s="226" t="str">
        <f>IF(B1438="","",VLOOKUP(G1438,'TONG HOP'!$C$8:$F$799,4,0))</f>
        <v/>
      </c>
      <c r="J1438" s="63" t="str">
        <f t="shared" si="262"/>
        <v/>
      </c>
      <c r="K1438" s="63" t="str">
        <f t="shared" si="263"/>
        <v/>
      </c>
      <c r="L1438" s="63">
        <f t="shared" si="257"/>
        <v>0</v>
      </c>
      <c r="M1438" s="392" t="str">
        <f>IF(Y1438="","",VLOOKUP(G1438,'Danh mục CODE'!$D$2:$I$1880,4,0))</f>
        <v/>
      </c>
      <c r="N1438" s="484"/>
      <c r="O1438" s="392" t="str">
        <f t="shared" si="258"/>
        <v/>
      </c>
      <c r="P1438" s="392" t="str">
        <f>IF(Y1438="","",VLOOKUP(G1438,'Danh mục CODE'!$D$2:$I$1880,5,0))</f>
        <v/>
      </c>
      <c r="Q1438" s="392"/>
      <c r="R1438" s="392" t="str">
        <f t="shared" si="259"/>
        <v/>
      </c>
      <c r="S1438" s="394" t="e">
        <f t="shared" si="260"/>
        <v>#VALUE!</v>
      </c>
      <c r="T1438" s="394" t="str">
        <f t="shared" si="264"/>
        <v/>
      </c>
      <c r="U1438" s="394" t="str">
        <f t="shared" si="265"/>
        <v/>
      </c>
      <c r="V1438" s="424" t="str">
        <f t="shared" si="261"/>
        <v/>
      </c>
      <c r="W1438" s="21"/>
      <c r="X1438" s="515"/>
      <c r="Y1438" s="515"/>
      <c r="Z1438" s="513"/>
      <c r="AA1438" s="514"/>
    </row>
    <row r="1439" spans="1:27">
      <c r="A1439" s="50">
        <f t="shared" si="266"/>
        <v>1434</v>
      </c>
      <c r="B1439" s="580"/>
      <c r="C1439" s="23" t="s">
        <v>742</v>
      </c>
      <c r="D1439" s="489"/>
      <c r="E1439" s="318" t="str">
        <f>IF(G1439="","",VLOOKUP(G1439,'Danh mục CODE'!$D$2:$J$20064,7,0))</f>
        <v/>
      </c>
      <c r="F1439" s="28" t="str">
        <f>IF(E1439="","",VLOOKUP(E1439,'TONG HOP'!$E$8:$W$1883,19,0))</f>
        <v/>
      </c>
      <c r="G1439" s="17"/>
      <c r="H1439" s="226" t="str">
        <f>IF(E1439="","",VLOOKUP(G1439,'TONG HOP'!$C$8:$E$799,2,0))</f>
        <v/>
      </c>
      <c r="I1439" s="226" t="str">
        <f>IF(B1439="","",VLOOKUP(G1439,'TONG HOP'!$C$8:$F$799,4,0))</f>
        <v/>
      </c>
      <c r="J1439" s="63" t="str">
        <f t="shared" si="262"/>
        <v/>
      </c>
      <c r="K1439" s="63" t="str">
        <f t="shared" si="263"/>
        <v/>
      </c>
      <c r="L1439" s="63">
        <f t="shared" si="257"/>
        <v>0</v>
      </c>
      <c r="M1439" s="392" t="str">
        <f>IF(Y1439="","",VLOOKUP(G1439,'Danh mục CODE'!$D$2:$I$1880,4,0))</f>
        <v/>
      </c>
      <c r="N1439" s="484"/>
      <c r="O1439" s="392" t="str">
        <f t="shared" si="258"/>
        <v/>
      </c>
      <c r="P1439" s="392" t="str">
        <f>IF(Y1439="","",VLOOKUP(G1439,'Danh mục CODE'!$D$2:$I$1880,5,0))</f>
        <v/>
      </c>
      <c r="Q1439" s="392"/>
      <c r="R1439" s="392" t="str">
        <f t="shared" si="259"/>
        <v/>
      </c>
      <c r="S1439" s="394" t="e">
        <f t="shared" si="260"/>
        <v>#VALUE!</v>
      </c>
      <c r="T1439" s="394" t="str">
        <f t="shared" si="264"/>
        <v/>
      </c>
      <c r="U1439" s="394" t="str">
        <f t="shared" si="265"/>
        <v/>
      </c>
      <c r="V1439" s="424" t="str">
        <f t="shared" si="261"/>
        <v/>
      </c>
      <c r="W1439" s="21"/>
      <c r="X1439" s="515"/>
      <c r="Y1439" s="515"/>
      <c r="Z1439" s="513"/>
      <c r="AA1439" s="514"/>
    </row>
    <row r="1440" spans="1:27">
      <c r="A1440" s="50">
        <f t="shared" si="266"/>
        <v>1435</v>
      </c>
      <c r="B1440" s="580"/>
      <c r="C1440" s="23" t="s">
        <v>742</v>
      </c>
      <c r="D1440" s="489"/>
      <c r="E1440" s="318" t="str">
        <f>IF(G1440="","",VLOOKUP(G1440,'Danh mục CODE'!$D$2:$J$20064,7,0))</f>
        <v/>
      </c>
      <c r="F1440" s="28" t="str">
        <f>IF(E1440="","",VLOOKUP(E1440,'TONG HOP'!$E$8:$W$1883,19,0))</f>
        <v/>
      </c>
      <c r="G1440" s="17"/>
      <c r="H1440" s="226" t="str">
        <f>IF(E1440="","",VLOOKUP(G1440,'TONG HOP'!$C$8:$E$799,2,0))</f>
        <v/>
      </c>
      <c r="I1440" s="226" t="str">
        <f>IF(B1440="","",VLOOKUP(G1440,'TONG HOP'!$C$8:$F$799,4,0))</f>
        <v/>
      </c>
      <c r="J1440" s="63" t="str">
        <f t="shared" si="262"/>
        <v/>
      </c>
      <c r="K1440" s="63" t="str">
        <f t="shared" si="263"/>
        <v/>
      </c>
      <c r="L1440" s="63">
        <f t="shared" si="257"/>
        <v>0</v>
      </c>
      <c r="M1440" s="392" t="str">
        <f>IF(Y1440="","",VLOOKUP(G1440,'Danh mục CODE'!$D$2:$I$1880,4,0))</f>
        <v/>
      </c>
      <c r="N1440" s="484"/>
      <c r="O1440" s="392" t="str">
        <f t="shared" si="258"/>
        <v/>
      </c>
      <c r="P1440" s="392" t="str">
        <f>IF(Y1440="","",VLOOKUP(G1440,'Danh mục CODE'!$D$2:$I$1880,5,0))</f>
        <v/>
      </c>
      <c r="Q1440" s="392"/>
      <c r="R1440" s="392" t="str">
        <f t="shared" si="259"/>
        <v/>
      </c>
      <c r="S1440" s="394" t="e">
        <f t="shared" si="260"/>
        <v>#VALUE!</v>
      </c>
      <c r="T1440" s="394" t="str">
        <f t="shared" si="264"/>
        <v/>
      </c>
      <c r="U1440" s="394" t="str">
        <f t="shared" si="265"/>
        <v/>
      </c>
      <c r="V1440" s="424" t="str">
        <f t="shared" si="261"/>
        <v/>
      </c>
      <c r="W1440" s="21"/>
      <c r="X1440" s="515"/>
      <c r="Y1440" s="515"/>
      <c r="Z1440" s="513"/>
      <c r="AA1440" s="514"/>
    </row>
    <row r="1441" spans="1:27">
      <c r="A1441" s="50">
        <f t="shared" si="266"/>
        <v>1436</v>
      </c>
      <c r="B1441" s="580"/>
      <c r="C1441" s="23" t="s">
        <v>742</v>
      </c>
      <c r="D1441" s="489"/>
      <c r="E1441" s="318" t="str">
        <f>IF(G1441="","",VLOOKUP(G1441,'Danh mục CODE'!$D$2:$J$20064,7,0))</f>
        <v/>
      </c>
      <c r="F1441" s="28" t="str">
        <f>IF(E1441="","",VLOOKUP(E1441,'TONG HOP'!$E$8:$W$1883,19,0))</f>
        <v/>
      </c>
      <c r="G1441" s="17"/>
      <c r="H1441" s="226" t="str">
        <f>IF(E1441="","",VLOOKUP(G1441,'TONG HOP'!$C$8:$E$799,2,0))</f>
        <v/>
      </c>
      <c r="I1441" s="226" t="str">
        <f>IF(B1441="","",VLOOKUP(G1441,'TONG HOP'!$C$8:$F$799,4,0))</f>
        <v/>
      </c>
      <c r="J1441" s="63" t="str">
        <f t="shared" si="262"/>
        <v/>
      </c>
      <c r="K1441" s="63" t="str">
        <f t="shared" si="263"/>
        <v/>
      </c>
      <c r="L1441" s="63">
        <f t="shared" si="257"/>
        <v>0</v>
      </c>
      <c r="M1441" s="392" t="str">
        <f>IF(Y1441="","",VLOOKUP(G1441,'Danh mục CODE'!$D$2:$I$1880,4,0))</f>
        <v/>
      </c>
      <c r="N1441" s="484"/>
      <c r="O1441" s="392" t="str">
        <f t="shared" si="258"/>
        <v/>
      </c>
      <c r="P1441" s="392" t="str">
        <f>IF(Y1441="","",VLOOKUP(G1441,'Danh mục CODE'!$D$2:$I$1880,5,0))</f>
        <v/>
      </c>
      <c r="Q1441" s="392"/>
      <c r="R1441" s="392" t="str">
        <f t="shared" si="259"/>
        <v/>
      </c>
      <c r="S1441" s="394" t="e">
        <f t="shared" si="260"/>
        <v>#VALUE!</v>
      </c>
      <c r="T1441" s="394" t="str">
        <f t="shared" si="264"/>
        <v/>
      </c>
      <c r="U1441" s="394" t="str">
        <f t="shared" si="265"/>
        <v/>
      </c>
      <c r="V1441" s="424" t="str">
        <f t="shared" si="261"/>
        <v/>
      </c>
      <c r="W1441" s="21"/>
      <c r="X1441" s="515"/>
      <c r="Y1441" s="515"/>
      <c r="Z1441" s="513"/>
      <c r="AA1441" s="514"/>
    </row>
    <row r="1442" spans="1:27">
      <c r="A1442" s="50">
        <f t="shared" si="266"/>
        <v>1437</v>
      </c>
      <c r="B1442" s="580"/>
      <c r="C1442" s="23" t="s">
        <v>742</v>
      </c>
      <c r="D1442" s="489"/>
      <c r="E1442" s="318" t="str">
        <f>IF(G1442="","",VLOOKUP(G1442,'Danh mục CODE'!$D$2:$J$20064,7,0))</f>
        <v/>
      </c>
      <c r="F1442" s="28" t="str">
        <f>IF(E1442="","",VLOOKUP(E1442,'TONG HOP'!$E$8:$W$1883,19,0))</f>
        <v/>
      </c>
      <c r="G1442" s="17"/>
      <c r="H1442" s="226" t="str">
        <f>IF(E1442="","",VLOOKUP(G1442,'TONG HOP'!$C$8:$E$799,2,0))</f>
        <v/>
      </c>
      <c r="I1442" s="226" t="str">
        <f>IF(B1442="","",VLOOKUP(G1442,'TONG HOP'!$C$8:$F$799,4,0))</f>
        <v/>
      </c>
      <c r="J1442" s="63" t="str">
        <f t="shared" si="262"/>
        <v/>
      </c>
      <c r="K1442" s="63" t="str">
        <f t="shared" si="263"/>
        <v/>
      </c>
      <c r="L1442" s="63">
        <f t="shared" si="257"/>
        <v>0</v>
      </c>
      <c r="M1442" s="392" t="str">
        <f>IF(Y1442="","",VLOOKUP(G1442,'Danh mục CODE'!$D$2:$I$1880,4,0))</f>
        <v/>
      </c>
      <c r="N1442" s="484"/>
      <c r="O1442" s="392" t="str">
        <f t="shared" si="258"/>
        <v/>
      </c>
      <c r="P1442" s="392" t="str">
        <f>IF(Y1442="","",VLOOKUP(G1442,'Danh mục CODE'!$D$2:$I$1880,5,0))</f>
        <v/>
      </c>
      <c r="Q1442" s="392"/>
      <c r="R1442" s="392" t="str">
        <f t="shared" si="259"/>
        <v/>
      </c>
      <c r="S1442" s="394" t="e">
        <f t="shared" si="260"/>
        <v>#VALUE!</v>
      </c>
      <c r="T1442" s="394" t="str">
        <f t="shared" si="264"/>
        <v/>
      </c>
      <c r="U1442" s="394" t="str">
        <f t="shared" si="265"/>
        <v/>
      </c>
      <c r="V1442" s="424" t="str">
        <f t="shared" si="261"/>
        <v/>
      </c>
      <c r="W1442" s="21"/>
      <c r="X1442" s="515"/>
      <c r="Y1442" s="515"/>
      <c r="Z1442" s="513"/>
      <c r="AA1442" s="514"/>
    </row>
    <row r="1443" spans="1:27">
      <c r="A1443" s="50">
        <f t="shared" si="266"/>
        <v>1438</v>
      </c>
      <c r="B1443" s="580"/>
      <c r="C1443" s="23" t="s">
        <v>742</v>
      </c>
      <c r="D1443" s="489"/>
      <c r="E1443" s="318" t="str">
        <f>IF(G1443="","",VLOOKUP(G1443,'Danh mục CODE'!$D$2:$J$20064,7,0))</f>
        <v/>
      </c>
      <c r="F1443" s="28" t="str">
        <f>IF(E1443="","",VLOOKUP(E1443,'TONG HOP'!$E$8:$W$1883,19,0))</f>
        <v/>
      </c>
      <c r="G1443" s="17"/>
      <c r="H1443" s="226" t="str">
        <f>IF(E1443="","",VLOOKUP(G1443,'TONG HOP'!$C$8:$E$799,2,0))</f>
        <v/>
      </c>
      <c r="I1443" s="226" t="str">
        <f>IF(B1443="","",VLOOKUP(G1443,'TONG HOP'!$C$8:$F$799,4,0))</f>
        <v/>
      </c>
      <c r="J1443" s="63" t="str">
        <f t="shared" si="262"/>
        <v/>
      </c>
      <c r="K1443" s="63" t="str">
        <f t="shared" si="263"/>
        <v/>
      </c>
      <c r="L1443" s="63">
        <f t="shared" si="257"/>
        <v>0</v>
      </c>
      <c r="M1443" s="392" t="str">
        <f>IF(Y1443="","",VLOOKUP(G1443,'Danh mục CODE'!$D$2:$I$1880,4,0))</f>
        <v/>
      </c>
      <c r="N1443" s="484"/>
      <c r="O1443" s="392" t="str">
        <f t="shared" si="258"/>
        <v/>
      </c>
      <c r="P1443" s="392" t="str">
        <f>IF(Y1443="","",VLOOKUP(G1443,'Danh mục CODE'!$D$2:$I$1880,5,0))</f>
        <v/>
      </c>
      <c r="Q1443" s="392"/>
      <c r="R1443" s="392" t="str">
        <f t="shared" si="259"/>
        <v/>
      </c>
      <c r="S1443" s="394" t="e">
        <f t="shared" si="260"/>
        <v>#VALUE!</v>
      </c>
      <c r="T1443" s="394" t="str">
        <f t="shared" si="264"/>
        <v/>
      </c>
      <c r="U1443" s="394" t="str">
        <f t="shared" si="265"/>
        <v/>
      </c>
      <c r="V1443" s="424" t="str">
        <f t="shared" si="261"/>
        <v/>
      </c>
      <c r="W1443" s="21"/>
      <c r="X1443" s="515"/>
      <c r="Y1443" s="515"/>
      <c r="Z1443" s="513"/>
      <c r="AA1443" s="514"/>
    </row>
    <row r="1444" spans="1:27">
      <c r="A1444" s="50">
        <f t="shared" si="266"/>
        <v>1439</v>
      </c>
      <c r="B1444" s="580"/>
      <c r="C1444" s="23" t="s">
        <v>742</v>
      </c>
      <c r="D1444" s="489"/>
      <c r="E1444" s="318" t="str">
        <f>IF(G1444="","",VLOOKUP(G1444,'Danh mục CODE'!$D$2:$J$20064,7,0))</f>
        <v/>
      </c>
      <c r="F1444" s="28" t="str">
        <f>IF(E1444="","",VLOOKUP(E1444,'TONG HOP'!$E$8:$W$1883,19,0))</f>
        <v/>
      </c>
      <c r="G1444" s="17"/>
      <c r="H1444" s="226" t="str">
        <f>IF(E1444="","",VLOOKUP(G1444,'TONG HOP'!$C$8:$E$799,2,0))</f>
        <v/>
      </c>
      <c r="I1444" s="226" t="str">
        <f>IF(B1444="","",VLOOKUP(G1444,'TONG HOP'!$C$8:$F$799,4,0))</f>
        <v/>
      </c>
      <c r="J1444" s="63" t="str">
        <f t="shared" si="262"/>
        <v/>
      </c>
      <c r="K1444" s="63" t="str">
        <f t="shared" si="263"/>
        <v/>
      </c>
      <c r="L1444" s="63">
        <f t="shared" si="257"/>
        <v>0</v>
      </c>
      <c r="M1444" s="392" t="str">
        <f>IF(Y1444="","",VLOOKUP(G1444,'Danh mục CODE'!$D$2:$I$1880,4,0))</f>
        <v/>
      </c>
      <c r="N1444" s="484"/>
      <c r="O1444" s="392" t="str">
        <f t="shared" si="258"/>
        <v/>
      </c>
      <c r="P1444" s="392" t="str">
        <f>IF(Y1444="","",VLOOKUP(G1444,'Danh mục CODE'!$D$2:$I$1880,5,0))</f>
        <v/>
      </c>
      <c r="Q1444" s="392"/>
      <c r="R1444" s="392" t="str">
        <f t="shared" si="259"/>
        <v/>
      </c>
      <c r="S1444" s="394" t="e">
        <f t="shared" si="260"/>
        <v>#VALUE!</v>
      </c>
      <c r="T1444" s="394" t="str">
        <f t="shared" si="264"/>
        <v/>
      </c>
      <c r="U1444" s="394" t="str">
        <f t="shared" si="265"/>
        <v/>
      </c>
      <c r="V1444" s="424" t="str">
        <f t="shared" si="261"/>
        <v/>
      </c>
      <c r="W1444" s="21"/>
      <c r="X1444" s="515"/>
      <c r="Y1444" s="515"/>
      <c r="Z1444" s="513"/>
      <c r="AA1444" s="514"/>
    </row>
    <row r="1445" spans="1:27">
      <c r="A1445" s="50">
        <f t="shared" si="266"/>
        <v>1440</v>
      </c>
      <c r="B1445" s="580"/>
      <c r="C1445" s="23" t="s">
        <v>742</v>
      </c>
      <c r="D1445" s="489"/>
      <c r="E1445" s="318" t="str">
        <f>IF(G1445="","",VLOOKUP(G1445,'Danh mục CODE'!$D$2:$J$20064,7,0))</f>
        <v/>
      </c>
      <c r="F1445" s="28" t="str">
        <f>IF(E1445="","",VLOOKUP(E1445,'TONG HOP'!$E$8:$W$1883,19,0))</f>
        <v/>
      </c>
      <c r="G1445" s="17"/>
      <c r="H1445" s="226" t="str">
        <f>IF(E1445="","",VLOOKUP(G1445,'TONG HOP'!$C$8:$E$799,2,0))</f>
        <v/>
      </c>
      <c r="I1445" s="226" t="str">
        <f>IF(B1445="","",VLOOKUP(G1445,'TONG HOP'!$C$8:$F$799,4,0))</f>
        <v/>
      </c>
      <c r="J1445" s="63" t="str">
        <f t="shared" si="262"/>
        <v/>
      </c>
      <c r="K1445" s="63" t="str">
        <f t="shared" si="263"/>
        <v/>
      </c>
      <c r="L1445" s="63">
        <f t="shared" si="257"/>
        <v>0</v>
      </c>
      <c r="M1445" s="392" t="str">
        <f>IF(Y1445="","",VLOOKUP(G1445,'Danh mục CODE'!$D$2:$I$1880,4,0))</f>
        <v/>
      </c>
      <c r="N1445" s="484"/>
      <c r="O1445" s="392" t="str">
        <f t="shared" si="258"/>
        <v/>
      </c>
      <c r="P1445" s="392" t="str">
        <f>IF(Y1445="","",VLOOKUP(G1445,'Danh mục CODE'!$D$2:$I$1880,5,0))</f>
        <v/>
      </c>
      <c r="Q1445" s="392"/>
      <c r="R1445" s="392" t="str">
        <f t="shared" si="259"/>
        <v/>
      </c>
      <c r="S1445" s="394" t="e">
        <f t="shared" si="260"/>
        <v>#VALUE!</v>
      </c>
      <c r="T1445" s="394" t="str">
        <f t="shared" si="264"/>
        <v/>
      </c>
      <c r="U1445" s="394" t="str">
        <f t="shared" si="265"/>
        <v/>
      </c>
      <c r="V1445" s="424" t="str">
        <f t="shared" si="261"/>
        <v/>
      </c>
      <c r="W1445" s="21"/>
      <c r="X1445" s="515"/>
      <c r="Y1445" s="515"/>
      <c r="Z1445" s="513"/>
      <c r="AA1445" s="514"/>
    </row>
    <row r="1446" spans="1:27">
      <c r="A1446" s="50">
        <f t="shared" si="266"/>
        <v>1441</v>
      </c>
      <c r="B1446" s="580"/>
      <c r="C1446" s="23" t="s">
        <v>742</v>
      </c>
      <c r="D1446" s="489"/>
      <c r="E1446" s="318" t="str">
        <f>IF(G1446="","",VLOOKUP(G1446,'Danh mục CODE'!$D$2:$J$20064,7,0))</f>
        <v/>
      </c>
      <c r="F1446" s="28" t="str">
        <f>IF(E1446="","",VLOOKUP(E1446,'TONG HOP'!$E$8:$W$1883,19,0))</f>
        <v/>
      </c>
      <c r="G1446" s="17"/>
      <c r="H1446" s="226" t="str">
        <f>IF(E1446="","",VLOOKUP(G1446,'TONG HOP'!$C$8:$E$799,2,0))</f>
        <v/>
      </c>
      <c r="I1446" s="226" t="str">
        <f>IF(B1446="","",VLOOKUP(G1446,'TONG HOP'!$C$8:$F$799,4,0))</f>
        <v/>
      </c>
      <c r="J1446" s="63" t="str">
        <f t="shared" si="262"/>
        <v/>
      </c>
      <c r="K1446" s="63" t="str">
        <f t="shared" si="263"/>
        <v/>
      </c>
      <c r="L1446" s="63">
        <f t="shared" si="257"/>
        <v>0</v>
      </c>
      <c r="M1446" s="392" t="str">
        <f>IF(Y1446="","",VLOOKUP(G1446,'Danh mục CODE'!$D$2:$I$1880,4,0))</f>
        <v/>
      </c>
      <c r="N1446" s="484"/>
      <c r="O1446" s="392" t="str">
        <f t="shared" si="258"/>
        <v/>
      </c>
      <c r="P1446" s="392" t="str">
        <f>IF(Y1446="","",VLOOKUP(G1446,'Danh mục CODE'!$D$2:$I$1880,5,0))</f>
        <v/>
      </c>
      <c r="Q1446" s="392"/>
      <c r="R1446" s="392" t="str">
        <f t="shared" si="259"/>
        <v/>
      </c>
      <c r="S1446" s="394" t="e">
        <f t="shared" si="260"/>
        <v>#VALUE!</v>
      </c>
      <c r="T1446" s="394" t="str">
        <f t="shared" si="264"/>
        <v/>
      </c>
      <c r="U1446" s="394" t="str">
        <f t="shared" si="265"/>
        <v/>
      </c>
      <c r="V1446" s="424" t="str">
        <f t="shared" si="261"/>
        <v/>
      </c>
      <c r="W1446" s="21"/>
      <c r="X1446" s="515"/>
      <c r="Y1446" s="515"/>
      <c r="Z1446" s="513"/>
      <c r="AA1446" s="514"/>
    </row>
    <row r="1447" spans="1:27">
      <c r="A1447" s="50">
        <f t="shared" si="266"/>
        <v>1442</v>
      </c>
      <c r="B1447" s="580"/>
      <c r="C1447" s="23" t="s">
        <v>742</v>
      </c>
      <c r="D1447" s="489"/>
      <c r="E1447" s="318" t="str">
        <f>IF(G1447="","",VLOOKUP(G1447,'Danh mục CODE'!$D$2:$J$20064,7,0))</f>
        <v/>
      </c>
      <c r="F1447" s="28" t="str">
        <f>IF(E1447="","",VLOOKUP(E1447,'TONG HOP'!$E$8:$W$1883,19,0))</f>
        <v/>
      </c>
      <c r="G1447" s="17"/>
      <c r="H1447" s="226" t="str">
        <f>IF(E1447="","",VLOOKUP(G1447,'TONG HOP'!$C$8:$E$799,2,0))</f>
        <v/>
      </c>
      <c r="I1447" s="226" t="str">
        <f>IF(B1447="","",VLOOKUP(G1447,'TONG HOP'!$C$8:$F$799,4,0))</f>
        <v/>
      </c>
      <c r="J1447" s="63" t="str">
        <f t="shared" si="262"/>
        <v/>
      </c>
      <c r="K1447" s="63" t="str">
        <f t="shared" si="263"/>
        <v/>
      </c>
      <c r="L1447" s="63">
        <f t="shared" si="257"/>
        <v>0</v>
      </c>
      <c r="M1447" s="392" t="str">
        <f>IF(Y1447="","",VLOOKUP(G1447,'Danh mục CODE'!$D$2:$I$1880,4,0))</f>
        <v/>
      </c>
      <c r="N1447" s="484"/>
      <c r="O1447" s="392" t="str">
        <f t="shared" si="258"/>
        <v/>
      </c>
      <c r="P1447" s="392" t="str">
        <f>IF(Y1447="","",VLOOKUP(G1447,'Danh mục CODE'!$D$2:$I$1880,5,0))</f>
        <v/>
      </c>
      <c r="Q1447" s="392"/>
      <c r="R1447" s="392" t="str">
        <f t="shared" si="259"/>
        <v/>
      </c>
      <c r="S1447" s="394" t="e">
        <f t="shared" si="260"/>
        <v>#VALUE!</v>
      </c>
      <c r="T1447" s="394" t="str">
        <f t="shared" si="264"/>
        <v/>
      </c>
      <c r="U1447" s="394" t="str">
        <f t="shared" si="265"/>
        <v/>
      </c>
      <c r="V1447" s="424" t="str">
        <f t="shared" si="261"/>
        <v/>
      </c>
      <c r="W1447" s="21"/>
      <c r="X1447" s="515"/>
      <c r="Y1447" s="515"/>
      <c r="Z1447" s="513"/>
      <c r="AA1447" s="514"/>
    </row>
    <row r="1448" spans="1:27">
      <c r="A1448" s="50">
        <f t="shared" si="266"/>
        <v>1443</v>
      </c>
      <c r="B1448" s="580"/>
      <c r="C1448" s="23" t="s">
        <v>742</v>
      </c>
      <c r="D1448" s="489"/>
      <c r="E1448" s="318" t="str">
        <f>IF(G1448="","",VLOOKUP(G1448,'Danh mục CODE'!$D$2:$J$20064,7,0))</f>
        <v/>
      </c>
      <c r="F1448" s="28" t="str">
        <f>IF(E1448="","",VLOOKUP(E1448,'TONG HOP'!$E$8:$W$1883,19,0))</f>
        <v/>
      </c>
      <c r="G1448" s="17"/>
      <c r="H1448" s="226" t="str">
        <f>IF(E1448="","",VLOOKUP(G1448,'TONG HOP'!$C$8:$E$799,2,0))</f>
        <v/>
      </c>
      <c r="I1448" s="226" t="str">
        <f>IF(B1448="","",VLOOKUP(G1448,'TONG HOP'!$C$8:$F$799,4,0))</f>
        <v/>
      </c>
      <c r="J1448" s="63" t="str">
        <f t="shared" si="262"/>
        <v/>
      </c>
      <c r="K1448" s="63" t="str">
        <f t="shared" si="263"/>
        <v/>
      </c>
      <c r="L1448" s="63">
        <f t="shared" si="257"/>
        <v>0</v>
      </c>
      <c r="M1448" s="392" t="str">
        <f>IF(Y1448="","",VLOOKUP(G1448,'Danh mục CODE'!$D$2:$I$1880,4,0))</f>
        <v/>
      </c>
      <c r="N1448" s="484"/>
      <c r="O1448" s="392" t="str">
        <f t="shared" si="258"/>
        <v/>
      </c>
      <c r="P1448" s="392" t="str">
        <f>IF(Y1448="","",VLOOKUP(G1448,'Danh mục CODE'!$D$2:$I$1880,5,0))</f>
        <v/>
      </c>
      <c r="Q1448" s="392"/>
      <c r="R1448" s="392" t="str">
        <f t="shared" si="259"/>
        <v/>
      </c>
      <c r="S1448" s="394" t="e">
        <f t="shared" si="260"/>
        <v>#VALUE!</v>
      </c>
      <c r="T1448" s="394" t="str">
        <f t="shared" si="264"/>
        <v/>
      </c>
      <c r="U1448" s="394" t="str">
        <f t="shared" si="265"/>
        <v/>
      </c>
      <c r="V1448" s="424" t="str">
        <f t="shared" si="261"/>
        <v/>
      </c>
      <c r="W1448" s="21"/>
      <c r="X1448" s="515"/>
      <c r="Y1448" s="515"/>
      <c r="Z1448" s="513"/>
      <c r="AA1448" s="514"/>
    </row>
    <row r="1449" spans="1:27">
      <c r="A1449" s="50">
        <f t="shared" si="266"/>
        <v>1444</v>
      </c>
      <c r="B1449" s="580"/>
      <c r="C1449" s="23" t="s">
        <v>742</v>
      </c>
      <c r="D1449" s="489"/>
      <c r="E1449" s="318" t="str">
        <f>IF(G1449="","",VLOOKUP(G1449,'Danh mục CODE'!$D$2:$J$20064,7,0))</f>
        <v/>
      </c>
      <c r="F1449" s="28" t="str">
        <f>IF(E1449="","",VLOOKUP(E1449,'TONG HOP'!$E$8:$W$1883,19,0))</f>
        <v/>
      </c>
      <c r="G1449" s="17"/>
      <c r="H1449" s="226" t="str">
        <f>IF(E1449="","",VLOOKUP(G1449,'TONG HOP'!$C$8:$E$799,2,0))</f>
        <v/>
      </c>
      <c r="I1449" s="226" t="str">
        <f>IF(B1449="","",VLOOKUP(G1449,'TONG HOP'!$C$8:$F$799,4,0))</f>
        <v/>
      </c>
      <c r="J1449" s="63" t="str">
        <f t="shared" si="262"/>
        <v/>
      </c>
      <c r="K1449" s="63" t="str">
        <f t="shared" si="263"/>
        <v/>
      </c>
      <c r="L1449" s="63">
        <f t="shared" si="257"/>
        <v>0</v>
      </c>
      <c r="M1449" s="392" t="str">
        <f>IF(Y1449="","",VLOOKUP(G1449,'Danh mục CODE'!$D$2:$I$1880,4,0))</f>
        <v/>
      </c>
      <c r="N1449" s="484"/>
      <c r="O1449" s="392" t="str">
        <f t="shared" si="258"/>
        <v/>
      </c>
      <c r="P1449" s="392" t="str">
        <f>IF(Y1449="","",VLOOKUP(G1449,'Danh mục CODE'!$D$2:$I$1880,5,0))</f>
        <v/>
      </c>
      <c r="Q1449" s="392"/>
      <c r="R1449" s="392" t="str">
        <f t="shared" si="259"/>
        <v/>
      </c>
      <c r="S1449" s="394" t="e">
        <f t="shared" si="260"/>
        <v>#VALUE!</v>
      </c>
      <c r="T1449" s="394" t="str">
        <f t="shared" si="264"/>
        <v/>
      </c>
      <c r="U1449" s="394" t="str">
        <f t="shared" si="265"/>
        <v/>
      </c>
      <c r="V1449" s="424" t="str">
        <f t="shared" si="261"/>
        <v/>
      </c>
      <c r="W1449" s="21"/>
      <c r="X1449" s="515"/>
      <c r="Y1449" s="515"/>
      <c r="Z1449" s="513"/>
      <c r="AA1449" s="514"/>
    </row>
    <row r="1450" spans="1:27">
      <c r="A1450" s="50">
        <f t="shared" si="266"/>
        <v>1445</v>
      </c>
      <c r="B1450" s="580"/>
      <c r="C1450" s="23" t="s">
        <v>742</v>
      </c>
      <c r="D1450" s="489"/>
      <c r="E1450" s="318" t="str">
        <f>IF(G1450="","",VLOOKUP(G1450,'Danh mục CODE'!$D$2:$J$20064,7,0))</f>
        <v/>
      </c>
      <c r="F1450" s="28" t="str">
        <f>IF(E1450="","",VLOOKUP(E1450,'TONG HOP'!$E$8:$W$1883,19,0))</f>
        <v/>
      </c>
      <c r="G1450" s="17"/>
      <c r="H1450" s="226" t="str">
        <f>IF(E1450="","",VLOOKUP(G1450,'TONG HOP'!$C$8:$E$799,2,0))</f>
        <v/>
      </c>
      <c r="I1450" s="226" t="str">
        <f>IF(B1450="","",VLOOKUP(G1450,'TONG HOP'!$C$8:$F$799,4,0))</f>
        <v/>
      </c>
      <c r="J1450" s="63" t="str">
        <f t="shared" si="262"/>
        <v/>
      </c>
      <c r="K1450" s="63" t="str">
        <f t="shared" si="263"/>
        <v/>
      </c>
      <c r="L1450" s="63">
        <f t="shared" si="257"/>
        <v>0</v>
      </c>
      <c r="M1450" s="392" t="str">
        <f>IF(Y1450="","",VLOOKUP(G1450,'Danh mục CODE'!$D$2:$I$1880,4,0))</f>
        <v/>
      </c>
      <c r="N1450" s="484"/>
      <c r="O1450" s="392" t="str">
        <f t="shared" si="258"/>
        <v/>
      </c>
      <c r="P1450" s="392" t="str">
        <f>IF(Y1450="","",VLOOKUP(G1450,'Danh mục CODE'!$D$2:$I$1880,5,0))</f>
        <v/>
      </c>
      <c r="Q1450" s="392"/>
      <c r="R1450" s="392" t="str">
        <f t="shared" si="259"/>
        <v/>
      </c>
      <c r="S1450" s="394" t="e">
        <f t="shared" si="260"/>
        <v>#VALUE!</v>
      </c>
      <c r="T1450" s="394" t="str">
        <f t="shared" si="264"/>
        <v/>
      </c>
      <c r="U1450" s="394" t="str">
        <f t="shared" si="265"/>
        <v/>
      </c>
      <c r="V1450" s="424" t="str">
        <f t="shared" si="261"/>
        <v/>
      </c>
      <c r="W1450" s="21"/>
      <c r="X1450" s="515"/>
      <c r="Y1450" s="515"/>
      <c r="Z1450" s="513"/>
      <c r="AA1450" s="514"/>
    </row>
    <row r="1451" spans="1:27">
      <c r="A1451" s="50">
        <f t="shared" si="266"/>
        <v>1446</v>
      </c>
      <c r="B1451" s="580"/>
      <c r="C1451" s="23" t="s">
        <v>742</v>
      </c>
      <c r="D1451" s="489"/>
      <c r="E1451" s="318" t="str">
        <f>IF(G1451="","",VLOOKUP(G1451,'Danh mục CODE'!$D$2:$J$20064,7,0))</f>
        <v/>
      </c>
      <c r="F1451" s="28" t="str">
        <f>IF(E1451="","",VLOOKUP(E1451,'TONG HOP'!$E$8:$W$1883,19,0))</f>
        <v/>
      </c>
      <c r="G1451" s="17"/>
      <c r="H1451" s="226" t="str">
        <f>IF(E1451="","",VLOOKUP(G1451,'TONG HOP'!$C$8:$E$799,2,0))</f>
        <v/>
      </c>
      <c r="I1451" s="226" t="str">
        <f>IF(B1451="","",VLOOKUP(G1451,'TONG HOP'!$C$8:$F$799,4,0))</f>
        <v/>
      </c>
      <c r="J1451" s="63" t="str">
        <f t="shared" si="262"/>
        <v/>
      </c>
      <c r="K1451" s="63" t="str">
        <f t="shared" si="263"/>
        <v/>
      </c>
      <c r="L1451" s="63">
        <f t="shared" si="257"/>
        <v>0</v>
      </c>
      <c r="M1451" s="392" t="str">
        <f>IF(Y1451="","",VLOOKUP(G1451,'Danh mục CODE'!$D$2:$I$1880,4,0))</f>
        <v/>
      </c>
      <c r="N1451" s="484"/>
      <c r="O1451" s="392" t="str">
        <f t="shared" si="258"/>
        <v/>
      </c>
      <c r="P1451" s="392" t="str">
        <f>IF(Y1451="","",VLOOKUP(G1451,'Danh mục CODE'!$D$2:$I$1880,5,0))</f>
        <v/>
      </c>
      <c r="Q1451" s="392"/>
      <c r="R1451" s="392" t="str">
        <f t="shared" si="259"/>
        <v/>
      </c>
      <c r="S1451" s="394" t="e">
        <f t="shared" si="260"/>
        <v>#VALUE!</v>
      </c>
      <c r="T1451" s="394" t="str">
        <f t="shared" si="264"/>
        <v/>
      </c>
      <c r="U1451" s="394" t="str">
        <f t="shared" si="265"/>
        <v/>
      </c>
      <c r="V1451" s="424" t="str">
        <f t="shared" si="261"/>
        <v/>
      </c>
      <c r="W1451" s="21"/>
      <c r="X1451" s="515"/>
      <c r="Y1451" s="515"/>
      <c r="Z1451" s="513"/>
      <c r="AA1451" s="514"/>
    </row>
    <row r="1452" spans="1:27">
      <c r="A1452" s="50">
        <f t="shared" si="266"/>
        <v>1447</v>
      </c>
      <c r="B1452" s="580"/>
      <c r="C1452" s="23" t="s">
        <v>742</v>
      </c>
      <c r="D1452" s="489"/>
      <c r="E1452" s="318" t="str">
        <f>IF(G1452="","",VLOOKUP(G1452,'Danh mục CODE'!$D$2:$J$20064,7,0))</f>
        <v/>
      </c>
      <c r="F1452" s="28" t="str">
        <f>IF(E1452="","",VLOOKUP(E1452,'TONG HOP'!$E$8:$W$1883,19,0))</f>
        <v/>
      </c>
      <c r="G1452" s="17"/>
      <c r="H1452" s="226" t="str">
        <f>IF(E1452="","",VLOOKUP(G1452,'TONG HOP'!$C$8:$E$799,2,0))</f>
        <v/>
      </c>
      <c r="I1452" s="226" t="str">
        <f>IF(B1452="","",VLOOKUP(G1452,'TONG HOP'!$C$8:$F$799,4,0))</f>
        <v/>
      </c>
      <c r="J1452" s="63" t="str">
        <f t="shared" si="262"/>
        <v/>
      </c>
      <c r="K1452" s="63" t="str">
        <f t="shared" si="263"/>
        <v/>
      </c>
      <c r="L1452" s="63">
        <f t="shared" si="257"/>
        <v>0</v>
      </c>
      <c r="M1452" s="392" t="str">
        <f>IF(Y1452="","",VLOOKUP(G1452,'Danh mục CODE'!$D$2:$I$1880,4,0))</f>
        <v/>
      </c>
      <c r="N1452" s="484"/>
      <c r="O1452" s="392" t="str">
        <f t="shared" si="258"/>
        <v/>
      </c>
      <c r="P1452" s="392" t="str">
        <f>IF(Y1452="","",VLOOKUP(G1452,'Danh mục CODE'!$D$2:$I$1880,5,0))</f>
        <v/>
      </c>
      <c r="Q1452" s="392"/>
      <c r="R1452" s="392" t="str">
        <f t="shared" si="259"/>
        <v/>
      </c>
      <c r="S1452" s="394" t="e">
        <f t="shared" si="260"/>
        <v>#VALUE!</v>
      </c>
      <c r="T1452" s="394" t="str">
        <f t="shared" si="264"/>
        <v/>
      </c>
      <c r="U1452" s="394" t="str">
        <f t="shared" si="265"/>
        <v/>
      </c>
      <c r="V1452" s="424" t="str">
        <f t="shared" si="261"/>
        <v/>
      </c>
      <c r="W1452" s="21"/>
      <c r="X1452" s="515"/>
      <c r="Y1452" s="515"/>
      <c r="Z1452" s="513"/>
      <c r="AA1452" s="514"/>
    </row>
    <row r="1453" spans="1:27">
      <c r="A1453" s="50">
        <f t="shared" si="266"/>
        <v>1448</v>
      </c>
      <c r="B1453" s="580"/>
      <c r="C1453" s="23" t="s">
        <v>742</v>
      </c>
      <c r="D1453" s="489"/>
      <c r="E1453" s="318" t="str">
        <f>IF(G1453="","",VLOOKUP(G1453,'Danh mục CODE'!$D$2:$J$20064,7,0))</f>
        <v/>
      </c>
      <c r="F1453" s="28" t="str">
        <f>IF(E1453="","",VLOOKUP(E1453,'TONG HOP'!$E$8:$W$1883,19,0))</f>
        <v/>
      </c>
      <c r="G1453" s="17"/>
      <c r="H1453" s="226" t="str">
        <f>IF(E1453="","",VLOOKUP(G1453,'TONG HOP'!$C$8:$E$799,2,0))</f>
        <v/>
      </c>
      <c r="I1453" s="226" t="str">
        <f>IF(B1453="","",VLOOKUP(G1453,'TONG HOP'!$C$8:$F$799,4,0))</f>
        <v/>
      </c>
      <c r="J1453" s="63" t="str">
        <f t="shared" si="262"/>
        <v/>
      </c>
      <c r="K1453" s="63" t="str">
        <f t="shared" si="263"/>
        <v/>
      </c>
      <c r="L1453" s="63">
        <f t="shared" si="257"/>
        <v>0</v>
      </c>
      <c r="M1453" s="392" t="str">
        <f>IF(Y1453="","",VLOOKUP(G1453,'Danh mục CODE'!$D$2:$I$1880,4,0))</f>
        <v/>
      </c>
      <c r="N1453" s="484"/>
      <c r="O1453" s="392" t="str">
        <f t="shared" si="258"/>
        <v/>
      </c>
      <c r="P1453" s="392" t="str">
        <f>IF(Y1453="","",VLOOKUP(G1453,'Danh mục CODE'!$D$2:$I$1880,5,0))</f>
        <v/>
      </c>
      <c r="Q1453" s="392"/>
      <c r="R1453" s="392" t="str">
        <f t="shared" si="259"/>
        <v/>
      </c>
      <c r="S1453" s="394" t="e">
        <f t="shared" si="260"/>
        <v>#VALUE!</v>
      </c>
      <c r="T1453" s="394" t="str">
        <f t="shared" si="264"/>
        <v/>
      </c>
      <c r="U1453" s="394" t="str">
        <f t="shared" si="265"/>
        <v/>
      </c>
      <c r="V1453" s="424" t="str">
        <f t="shared" si="261"/>
        <v/>
      </c>
      <c r="W1453" s="21"/>
      <c r="X1453" s="515"/>
      <c r="Y1453" s="515"/>
      <c r="Z1453" s="513"/>
      <c r="AA1453" s="514"/>
    </row>
    <row r="1454" spans="1:27">
      <c r="A1454" s="50">
        <f t="shared" si="266"/>
        <v>1449</v>
      </c>
      <c r="B1454" s="580"/>
      <c r="C1454" s="23" t="s">
        <v>742</v>
      </c>
      <c r="D1454" s="489"/>
      <c r="E1454" s="318" t="str">
        <f>IF(G1454="","",VLOOKUP(G1454,'Danh mục CODE'!$D$2:$J$20064,7,0))</f>
        <v/>
      </c>
      <c r="F1454" s="28" t="str">
        <f>IF(E1454="","",VLOOKUP(E1454,'TONG HOP'!$E$8:$W$1883,19,0))</f>
        <v/>
      </c>
      <c r="G1454" s="315"/>
      <c r="H1454" s="226" t="str">
        <f>IF(E1454="","",VLOOKUP(G1454,'TONG HOP'!$C$8:$E$799,2,0))</f>
        <v/>
      </c>
      <c r="I1454" s="226" t="str">
        <f>IF(B1454="","",VLOOKUP(G1454,'TONG HOP'!$C$8:$F$799,4,0))</f>
        <v/>
      </c>
      <c r="J1454" s="63" t="str">
        <f t="shared" si="262"/>
        <v/>
      </c>
      <c r="K1454" s="63" t="str">
        <f t="shared" si="263"/>
        <v/>
      </c>
      <c r="L1454" s="63">
        <f t="shared" si="257"/>
        <v>0</v>
      </c>
      <c r="M1454" s="392" t="str">
        <f>IF(Y1454="","",VLOOKUP(G1454,'Danh mục CODE'!$D$2:$I$1880,4,0))</f>
        <v/>
      </c>
      <c r="N1454" s="484"/>
      <c r="O1454" s="392" t="str">
        <f t="shared" si="258"/>
        <v/>
      </c>
      <c r="P1454" s="392" t="str">
        <f>IF(Y1454="","",VLOOKUP(G1454,'Danh mục CODE'!$D$2:$I$1880,5,0))</f>
        <v/>
      </c>
      <c r="Q1454" s="392"/>
      <c r="R1454" s="392" t="str">
        <f t="shared" si="259"/>
        <v/>
      </c>
      <c r="S1454" s="394" t="e">
        <f t="shared" si="260"/>
        <v>#VALUE!</v>
      </c>
      <c r="T1454" s="394" t="str">
        <f t="shared" si="264"/>
        <v/>
      </c>
      <c r="U1454" s="394" t="str">
        <f t="shared" si="265"/>
        <v/>
      </c>
      <c r="V1454" s="424" t="str">
        <f t="shared" si="261"/>
        <v/>
      </c>
      <c r="W1454" s="21"/>
      <c r="X1454" s="515"/>
      <c r="Y1454" s="515"/>
      <c r="Z1454" s="513"/>
      <c r="AA1454" s="514"/>
    </row>
    <row r="1455" spans="1:27">
      <c r="A1455" s="50">
        <f t="shared" si="266"/>
        <v>1450</v>
      </c>
      <c r="B1455" s="580"/>
      <c r="C1455" s="23" t="s">
        <v>742</v>
      </c>
      <c r="D1455" s="489"/>
      <c r="E1455" s="318" t="str">
        <f>IF(G1455="","",VLOOKUP(G1455,'Danh mục CODE'!$D$2:$J$20064,7,0))</f>
        <v/>
      </c>
      <c r="F1455" s="28" t="str">
        <f>IF(E1455="","",VLOOKUP(E1455,'TONG HOP'!$E$8:$W$1883,19,0))</f>
        <v/>
      </c>
      <c r="G1455" s="315"/>
      <c r="H1455" s="226" t="str">
        <f>IF(E1455="","",VLOOKUP(G1455,'TONG HOP'!$C$8:$E$799,2,0))</f>
        <v/>
      </c>
      <c r="I1455" s="226" t="str">
        <f>IF(B1455="","",VLOOKUP(G1455,'TONG HOP'!$C$8:$F$799,4,0))</f>
        <v/>
      </c>
      <c r="J1455" s="63" t="str">
        <f t="shared" si="262"/>
        <v/>
      </c>
      <c r="K1455" s="63" t="str">
        <f t="shared" si="263"/>
        <v/>
      </c>
      <c r="L1455" s="63">
        <f t="shared" si="257"/>
        <v>0</v>
      </c>
      <c r="M1455" s="392" t="str">
        <f>IF(Y1455="","",VLOOKUP(G1455,'Danh mục CODE'!$D$2:$I$1880,4,0))</f>
        <v/>
      </c>
      <c r="N1455" s="484"/>
      <c r="O1455" s="392" t="str">
        <f t="shared" si="258"/>
        <v/>
      </c>
      <c r="P1455" s="392" t="str">
        <f>IF(Y1455="","",VLOOKUP(G1455,'Danh mục CODE'!$D$2:$I$1880,5,0))</f>
        <v/>
      </c>
      <c r="Q1455" s="392"/>
      <c r="R1455" s="392" t="str">
        <f t="shared" si="259"/>
        <v/>
      </c>
      <c r="S1455" s="394" t="e">
        <f t="shared" si="260"/>
        <v>#VALUE!</v>
      </c>
      <c r="T1455" s="394" t="str">
        <f t="shared" si="264"/>
        <v/>
      </c>
      <c r="U1455" s="394" t="str">
        <f t="shared" si="265"/>
        <v/>
      </c>
      <c r="V1455" s="424" t="str">
        <f t="shared" si="261"/>
        <v/>
      </c>
      <c r="W1455" s="21"/>
      <c r="X1455" s="515"/>
      <c r="Y1455" s="515"/>
      <c r="Z1455" s="513"/>
      <c r="AA1455" s="514"/>
    </row>
    <row r="1456" spans="1:27">
      <c r="A1456" s="50">
        <f t="shared" si="266"/>
        <v>1451</v>
      </c>
      <c r="B1456" s="580"/>
      <c r="C1456" s="23" t="s">
        <v>742</v>
      </c>
      <c r="D1456" s="489"/>
      <c r="E1456" s="318" t="str">
        <f>IF(G1456="","",VLOOKUP(G1456,'Danh mục CODE'!$D$2:$J$20064,7,0))</f>
        <v/>
      </c>
      <c r="F1456" s="28" t="str">
        <f>IF(E1456="","",VLOOKUP(E1456,'TONG HOP'!$E$8:$W$1883,19,0))</f>
        <v/>
      </c>
      <c r="G1456" s="315"/>
      <c r="H1456" s="226" t="str">
        <f>IF(E1456="","",VLOOKUP(G1456,'TONG HOP'!$C$8:$E$799,2,0))</f>
        <v/>
      </c>
      <c r="I1456" s="226" t="str">
        <f>IF(B1456="","",VLOOKUP(G1456,'TONG HOP'!$C$8:$F$799,4,0))</f>
        <v/>
      </c>
      <c r="J1456" s="63" t="str">
        <f t="shared" si="262"/>
        <v/>
      </c>
      <c r="K1456" s="63" t="str">
        <f t="shared" si="263"/>
        <v/>
      </c>
      <c r="L1456" s="63">
        <f t="shared" si="257"/>
        <v>0</v>
      </c>
      <c r="M1456" s="392" t="str">
        <f>IF(Y1456="","",VLOOKUP(G1456,'Danh mục CODE'!$D$2:$I$1880,4,0))</f>
        <v/>
      </c>
      <c r="N1456" s="484"/>
      <c r="O1456" s="392" t="str">
        <f t="shared" si="258"/>
        <v/>
      </c>
      <c r="P1456" s="392" t="str">
        <f>IF(Y1456="","",VLOOKUP(G1456,'Danh mục CODE'!$D$2:$I$1880,5,0))</f>
        <v/>
      </c>
      <c r="Q1456" s="392"/>
      <c r="R1456" s="392" t="str">
        <f t="shared" si="259"/>
        <v/>
      </c>
      <c r="S1456" s="394" t="e">
        <f t="shared" si="260"/>
        <v>#VALUE!</v>
      </c>
      <c r="T1456" s="394" t="str">
        <f t="shared" si="264"/>
        <v/>
      </c>
      <c r="U1456" s="394" t="str">
        <f t="shared" si="265"/>
        <v/>
      </c>
      <c r="V1456" s="424" t="str">
        <f t="shared" si="261"/>
        <v/>
      </c>
      <c r="W1456" s="21"/>
      <c r="X1456" s="515"/>
      <c r="Y1456" s="515"/>
      <c r="Z1456" s="513"/>
      <c r="AA1456" s="514"/>
    </row>
    <row r="1457" spans="1:27">
      <c r="A1457" s="50">
        <f t="shared" si="266"/>
        <v>1452</v>
      </c>
      <c r="B1457" s="580"/>
      <c r="C1457" s="23" t="s">
        <v>742</v>
      </c>
      <c r="D1457" s="489"/>
      <c r="E1457" s="318" t="str">
        <f>IF(G1457="","",VLOOKUP(G1457,'Danh mục CODE'!$D$2:$J$20064,7,0))</f>
        <v/>
      </c>
      <c r="F1457" s="28" t="str">
        <f>IF(E1457="","",VLOOKUP(E1457,'TONG HOP'!$E$8:$W$1883,19,0))</f>
        <v/>
      </c>
      <c r="G1457" s="315"/>
      <c r="H1457" s="226" t="str">
        <f>IF(E1457="","",VLOOKUP(G1457,'TONG HOP'!$C$8:$E$799,2,0))</f>
        <v/>
      </c>
      <c r="I1457" s="226" t="str">
        <f>IF(B1457="","",VLOOKUP(G1457,'TONG HOP'!$C$8:$F$799,4,0))</f>
        <v/>
      </c>
      <c r="J1457" s="63" t="str">
        <f t="shared" si="262"/>
        <v/>
      </c>
      <c r="K1457" s="63" t="str">
        <f t="shared" si="263"/>
        <v/>
      </c>
      <c r="L1457" s="63">
        <f t="shared" ref="L1457:L1520" si="267">X1457-Y1457</f>
        <v>0</v>
      </c>
      <c r="M1457" s="392" t="str">
        <f>IF(Y1457="","",VLOOKUP(G1457,'Danh mục CODE'!$D$2:$I$1880,4,0))</f>
        <v/>
      </c>
      <c r="N1457" s="484"/>
      <c r="O1457" s="392" t="str">
        <f t="shared" ref="O1457:O1520" si="268">IF(X1457="","",IF(M1457-N1457&lt;0,-(M1457-N1457),0))</f>
        <v/>
      </c>
      <c r="P1457" s="392" t="str">
        <f>IF(Y1457="","",VLOOKUP(G1457,'Danh mục CODE'!$D$2:$I$1880,5,0))</f>
        <v/>
      </c>
      <c r="Q1457" s="392"/>
      <c r="R1457" s="392" t="str">
        <f t="shared" ref="R1457:R1520" si="269">IF(X1457="","",IF(P1457-Q1457&lt;0,-(P1457-Q1457),0))</f>
        <v/>
      </c>
      <c r="S1457" s="394" t="e">
        <f t="shared" ref="S1457:S1520" si="270">IF(T1457=0,"",J1457-T1457-U1457)</f>
        <v>#VALUE!</v>
      </c>
      <c r="T1457" s="394" t="str">
        <f t="shared" si="264"/>
        <v/>
      </c>
      <c r="U1457" s="394" t="str">
        <f t="shared" si="265"/>
        <v/>
      </c>
      <c r="V1457" s="424" t="str">
        <f t="shared" ref="V1457:V1520" si="271">IF(X1457="","",J1457-S1457-T1457-U1457)</f>
        <v/>
      </c>
      <c r="W1457" s="21"/>
      <c r="X1457" s="515"/>
      <c r="Y1457" s="515"/>
      <c r="Z1457" s="513"/>
      <c r="AA1457" s="514"/>
    </row>
    <row r="1458" spans="1:27">
      <c r="A1458" s="50">
        <f t="shared" si="266"/>
        <v>1453</v>
      </c>
      <c r="B1458" s="580"/>
      <c r="C1458" s="23" t="s">
        <v>742</v>
      </c>
      <c r="D1458" s="489"/>
      <c r="E1458" s="318" t="str">
        <f>IF(G1458="","",VLOOKUP(G1458,'Danh mục CODE'!$D$2:$J$20064,7,0))</f>
        <v/>
      </c>
      <c r="F1458" s="28" t="str">
        <f>IF(E1458="","",VLOOKUP(E1458,'TONG HOP'!$E$8:$W$1883,19,0))</f>
        <v/>
      </c>
      <c r="G1458" s="315"/>
      <c r="H1458" s="226" t="str">
        <f>IF(E1458="","",VLOOKUP(G1458,'TONG HOP'!$C$8:$E$799,2,0))</f>
        <v/>
      </c>
      <c r="I1458" s="226" t="str">
        <f>IF(B1458="","",VLOOKUP(G1458,'TONG HOP'!$C$8:$F$799,4,0))</f>
        <v/>
      </c>
      <c r="J1458" s="63" t="str">
        <f t="shared" si="262"/>
        <v/>
      </c>
      <c r="K1458" s="63" t="str">
        <f t="shared" si="263"/>
        <v/>
      </c>
      <c r="L1458" s="63">
        <f t="shared" si="267"/>
        <v>0</v>
      </c>
      <c r="M1458" s="392" t="str">
        <f>IF(Y1458="","",VLOOKUP(G1458,'Danh mục CODE'!$D$2:$I$1880,4,0))</f>
        <v/>
      </c>
      <c r="N1458" s="484"/>
      <c r="O1458" s="392" t="str">
        <f t="shared" si="268"/>
        <v/>
      </c>
      <c r="P1458" s="392" t="str">
        <f>IF(Y1458="","",VLOOKUP(G1458,'Danh mục CODE'!$D$2:$I$1880,5,0))</f>
        <v/>
      </c>
      <c r="Q1458" s="392"/>
      <c r="R1458" s="392" t="str">
        <f t="shared" si="269"/>
        <v/>
      </c>
      <c r="S1458" s="394" t="e">
        <f t="shared" si="270"/>
        <v>#VALUE!</v>
      </c>
      <c r="T1458" s="394" t="str">
        <f t="shared" si="264"/>
        <v/>
      </c>
      <c r="U1458" s="394" t="str">
        <f t="shared" si="265"/>
        <v/>
      </c>
      <c r="V1458" s="424" t="str">
        <f t="shared" si="271"/>
        <v/>
      </c>
      <c r="W1458" s="21"/>
      <c r="X1458" s="515"/>
      <c r="Y1458" s="515"/>
      <c r="Z1458" s="513"/>
      <c r="AA1458" s="514"/>
    </row>
    <row r="1459" spans="1:27">
      <c r="A1459" s="50">
        <f t="shared" si="266"/>
        <v>1454</v>
      </c>
      <c r="B1459" s="580"/>
      <c r="C1459" s="23" t="s">
        <v>742</v>
      </c>
      <c r="D1459" s="489"/>
      <c r="E1459" s="318" t="str">
        <f>IF(G1459="","",VLOOKUP(G1459,'Danh mục CODE'!$D$2:$J$20064,7,0))</f>
        <v/>
      </c>
      <c r="F1459" s="28" t="str">
        <f>IF(E1459="","",VLOOKUP(E1459,'TONG HOP'!$E$8:$W$1883,19,0))</f>
        <v/>
      </c>
      <c r="G1459" s="315"/>
      <c r="H1459" s="226" t="str">
        <f>IF(E1459="","",VLOOKUP(G1459,'TONG HOP'!$C$8:$E$799,2,0))</f>
        <v/>
      </c>
      <c r="I1459" s="226" t="str">
        <f>IF(B1459="","",VLOOKUP(G1459,'TONG HOP'!$C$8:$F$799,4,0))</f>
        <v/>
      </c>
      <c r="J1459" s="63" t="str">
        <f t="shared" si="262"/>
        <v/>
      </c>
      <c r="K1459" s="63" t="str">
        <f t="shared" si="263"/>
        <v/>
      </c>
      <c r="L1459" s="63">
        <f t="shared" si="267"/>
        <v>0</v>
      </c>
      <c r="M1459" s="392" t="str">
        <f>IF(Y1459="","",VLOOKUP(G1459,'Danh mục CODE'!$D$2:$I$1880,4,0))</f>
        <v/>
      </c>
      <c r="N1459" s="484"/>
      <c r="O1459" s="392" t="str">
        <f t="shared" si="268"/>
        <v/>
      </c>
      <c r="P1459" s="392" t="str">
        <f>IF(Y1459="","",VLOOKUP(G1459,'Danh mục CODE'!$D$2:$I$1880,5,0))</f>
        <v/>
      </c>
      <c r="Q1459" s="392"/>
      <c r="R1459" s="392" t="str">
        <f t="shared" si="269"/>
        <v/>
      </c>
      <c r="S1459" s="394" t="e">
        <f t="shared" si="270"/>
        <v>#VALUE!</v>
      </c>
      <c r="T1459" s="394" t="str">
        <f t="shared" si="264"/>
        <v/>
      </c>
      <c r="U1459" s="394" t="str">
        <f t="shared" si="265"/>
        <v/>
      </c>
      <c r="V1459" s="424" t="str">
        <f t="shared" si="271"/>
        <v/>
      </c>
      <c r="W1459" s="21"/>
      <c r="X1459" s="515"/>
      <c r="Y1459" s="515"/>
      <c r="Z1459" s="513"/>
      <c r="AA1459" s="514"/>
    </row>
    <row r="1460" spans="1:27">
      <c r="A1460" s="50">
        <f t="shared" si="266"/>
        <v>1455</v>
      </c>
      <c r="B1460" s="580"/>
      <c r="C1460" s="23" t="s">
        <v>742</v>
      </c>
      <c r="D1460" s="489"/>
      <c r="E1460" s="318" t="str">
        <f>IF(G1460="","",VLOOKUP(G1460,'Danh mục CODE'!$D$2:$J$20064,7,0))</f>
        <v/>
      </c>
      <c r="F1460" s="28" t="str">
        <f>IF(E1460="","",VLOOKUP(E1460,'TONG HOP'!$E$8:$W$1883,19,0))</f>
        <v/>
      </c>
      <c r="G1460" s="315"/>
      <c r="H1460" s="226" t="str">
        <f>IF(E1460="","",VLOOKUP(G1460,'TONG HOP'!$C$8:$E$799,2,0))</f>
        <v/>
      </c>
      <c r="I1460" s="226" t="str">
        <f>IF(B1460="","",VLOOKUP(G1460,'TONG HOP'!$C$8:$F$799,4,0))</f>
        <v/>
      </c>
      <c r="J1460" s="63" t="str">
        <f t="shared" si="262"/>
        <v/>
      </c>
      <c r="K1460" s="63" t="str">
        <f t="shared" si="263"/>
        <v/>
      </c>
      <c r="L1460" s="63">
        <f t="shared" si="267"/>
        <v>0</v>
      </c>
      <c r="M1460" s="392" t="str">
        <f>IF(Y1460="","",VLOOKUP(G1460,'Danh mục CODE'!$D$2:$I$1880,4,0))</f>
        <v/>
      </c>
      <c r="N1460" s="484"/>
      <c r="O1460" s="392" t="str">
        <f t="shared" si="268"/>
        <v/>
      </c>
      <c r="P1460" s="392" t="str">
        <f>IF(Y1460="","",VLOOKUP(G1460,'Danh mục CODE'!$D$2:$I$1880,5,0))</f>
        <v/>
      </c>
      <c r="Q1460" s="392"/>
      <c r="R1460" s="392" t="str">
        <f t="shared" si="269"/>
        <v/>
      </c>
      <c r="S1460" s="394" t="e">
        <f t="shared" si="270"/>
        <v>#VALUE!</v>
      </c>
      <c r="T1460" s="394" t="str">
        <f t="shared" si="264"/>
        <v/>
      </c>
      <c r="U1460" s="394" t="str">
        <f t="shared" si="265"/>
        <v/>
      </c>
      <c r="V1460" s="424" t="str">
        <f t="shared" si="271"/>
        <v/>
      </c>
      <c r="W1460" s="21"/>
      <c r="X1460" s="515"/>
      <c r="Y1460" s="515"/>
      <c r="Z1460" s="513"/>
      <c r="AA1460" s="514"/>
    </row>
    <row r="1461" spans="1:27">
      <c r="A1461" s="50">
        <f t="shared" si="266"/>
        <v>1456</v>
      </c>
      <c r="B1461" s="580"/>
      <c r="C1461" s="23" t="s">
        <v>742</v>
      </c>
      <c r="D1461" s="489"/>
      <c r="E1461" s="318" t="str">
        <f>IF(G1461="","",VLOOKUP(G1461,'Danh mục CODE'!$D$2:$J$20064,7,0))</f>
        <v/>
      </c>
      <c r="F1461" s="28" t="str">
        <f>IF(E1461="","",VLOOKUP(E1461,'TONG HOP'!$E$8:$W$1883,19,0))</f>
        <v/>
      </c>
      <c r="G1461" s="315"/>
      <c r="H1461" s="226" t="str">
        <f>IF(E1461="","",VLOOKUP(G1461,'TONG HOP'!$C$8:$E$799,2,0))</f>
        <v/>
      </c>
      <c r="I1461" s="226" t="str">
        <f>IF(B1461="","",VLOOKUP(G1461,'TONG HOP'!$C$8:$F$799,4,0))</f>
        <v/>
      </c>
      <c r="J1461" s="63" t="str">
        <f t="shared" si="262"/>
        <v/>
      </c>
      <c r="K1461" s="63" t="str">
        <f t="shared" si="263"/>
        <v/>
      </c>
      <c r="L1461" s="63">
        <f t="shared" si="267"/>
        <v>0</v>
      </c>
      <c r="M1461" s="392" t="str">
        <f>IF(Y1461="","",VLOOKUP(G1461,'Danh mục CODE'!$D$2:$I$1880,4,0))</f>
        <v/>
      </c>
      <c r="N1461" s="484"/>
      <c r="O1461" s="392" t="str">
        <f t="shared" si="268"/>
        <v/>
      </c>
      <c r="P1461" s="392" t="str">
        <f>IF(Y1461="","",VLOOKUP(G1461,'Danh mục CODE'!$D$2:$I$1880,5,0))</f>
        <v/>
      </c>
      <c r="Q1461" s="392"/>
      <c r="R1461" s="392" t="str">
        <f t="shared" si="269"/>
        <v/>
      </c>
      <c r="S1461" s="394" t="e">
        <f t="shared" si="270"/>
        <v>#VALUE!</v>
      </c>
      <c r="T1461" s="394" t="str">
        <f t="shared" si="264"/>
        <v/>
      </c>
      <c r="U1461" s="394" t="str">
        <f t="shared" si="265"/>
        <v/>
      </c>
      <c r="V1461" s="424" t="str">
        <f t="shared" si="271"/>
        <v/>
      </c>
      <c r="W1461" s="21"/>
      <c r="X1461" s="515"/>
      <c r="Y1461" s="515"/>
      <c r="Z1461" s="513"/>
      <c r="AA1461" s="514"/>
    </row>
    <row r="1462" spans="1:27">
      <c r="A1462" s="50">
        <f t="shared" si="266"/>
        <v>1457</v>
      </c>
      <c r="B1462" s="580"/>
      <c r="C1462" s="23" t="s">
        <v>742</v>
      </c>
      <c r="D1462" s="489"/>
      <c r="E1462" s="318" t="str">
        <f>IF(G1462="","",VLOOKUP(G1462,'Danh mục CODE'!$D$2:$J$20064,7,0))</f>
        <v/>
      </c>
      <c r="F1462" s="28" t="str">
        <f>IF(E1462="","",VLOOKUP(E1462,'TONG HOP'!$E$8:$W$1883,19,0))</f>
        <v/>
      </c>
      <c r="G1462" s="315"/>
      <c r="H1462" s="226" t="str">
        <f>IF(E1462="","",VLOOKUP(G1462,'TONG HOP'!$C$8:$E$799,2,0))</f>
        <v/>
      </c>
      <c r="I1462" s="226" t="str">
        <f>IF(B1462="","",VLOOKUP(G1462,'TONG HOP'!$C$8:$F$799,4,0))</f>
        <v/>
      </c>
      <c r="J1462" s="63" t="str">
        <f t="shared" si="262"/>
        <v/>
      </c>
      <c r="K1462" s="63" t="str">
        <f t="shared" si="263"/>
        <v/>
      </c>
      <c r="L1462" s="63">
        <f t="shared" si="267"/>
        <v>0</v>
      </c>
      <c r="M1462" s="392" t="str">
        <f>IF(Y1462="","",VLOOKUP(G1462,'Danh mục CODE'!$D$2:$I$1880,4,0))</f>
        <v/>
      </c>
      <c r="N1462" s="484"/>
      <c r="O1462" s="392" t="str">
        <f t="shared" si="268"/>
        <v/>
      </c>
      <c r="P1462" s="392" t="str">
        <f>IF(Y1462="","",VLOOKUP(G1462,'Danh mục CODE'!$D$2:$I$1880,5,0))</f>
        <v/>
      </c>
      <c r="Q1462" s="392"/>
      <c r="R1462" s="392" t="str">
        <f t="shared" si="269"/>
        <v/>
      </c>
      <c r="S1462" s="394" t="e">
        <f t="shared" si="270"/>
        <v>#VALUE!</v>
      </c>
      <c r="T1462" s="394" t="str">
        <f t="shared" si="264"/>
        <v/>
      </c>
      <c r="U1462" s="394" t="str">
        <f t="shared" si="265"/>
        <v/>
      </c>
      <c r="V1462" s="424" t="str">
        <f t="shared" si="271"/>
        <v/>
      </c>
      <c r="W1462" s="21"/>
      <c r="X1462" s="515"/>
      <c r="Y1462" s="515"/>
      <c r="Z1462" s="513"/>
      <c r="AA1462" s="514"/>
    </row>
    <row r="1463" spans="1:27">
      <c r="A1463" s="50">
        <f t="shared" si="266"/>
        <v>1458</v>
      </c>
      <c r="B1463" s="580"/>
      <c r="C1463" s="23" t="s">
        <v>742</v>
      </c>
      <c r="D1463" s="489"/>
      <c r="E1463" s="318" t="str">
        <f>IF(G1463="","",VLOOKUP(G1463,'Danh mục CODE'!$D$2:$J$20064,7,0))</f>
        <v/>
      </c>
      <c r="F1463" s="28" t="str">
        <f>IF(E1463="","",VLOOKUP(E1463,'TONG HOP'!$E$8:$W$1883,19,0))</f>
        <v/>
      </c>
      <c r="G1463" s="315"/>
      <c r="H1463" s="226" t="str">
        <f>IF(E1463="","",VLOOKUP(G1463,'TONG HOP'!$C$8:$E$799,2,0))</f>
        <v/>
      </c>
      <c r="I1463" s="226" t="str">
        <f>IF(B1463="","",VLOOKUP(G1463,'TONG HOP'!$C$8:$F$799,4,0))</f>
        <v/>
      </c>
      <c r="J1463" s="63" t="str">
        <f t="shared" si="262"/>
        <v/>
      </c>
      <c r="K1463" s="63" t="str">
        <f t="shared" si="263"/>
        <v/>
      </c>
      <c r="L1463" s="63">
        <f t="shared" si="267"/>
        <v>0</v>
      </c>
      <c r="M1463" s="392" t="str">
        <f>IF(Y1463="","",VLOOKUP(G1463,'Danh mục CODE'!$D$2:$I$1880,4,0))</f>
        <v/>
      </c>
      <c r="N1463" s="484"/>
      <c r="O1463" s="392" t="str">
        <f t="shared" si="268"/>
        <v/>
      </c>
      <c r="P1463" s="392" t="str">
        <f>IF(Y1463="","",VLOOKUP(G1463,'Danh mục CODE'!$D$2:$I$1880,5,0))</f>
        <v/>
      </c>
      <c r="Q1463" s="392"/>
      <c r="R1463" s="392" t="str">
        <f t="shared" si="269"/>
        <v/>
      </c>
      <c r="S1463" s="394" t="e">
        <f t="shared" si="270"/>
        <v>#VALUE!</v>
      </c>
      <c r="T1463" s="394" t="str">
        <f t="shared" si="264"/>
        <v/>
      </c>
      <c r="U1463" s="394" t="str">
        <f t="shared" si="265"/>
        <v/>
      </c>
      <c r="V1463" s="424" t="str">
        <f t="shared" si="271"/>
        <v/>
      </c>
      <c r="W1463" s="21"/>
      <c r="X1463" s="515"/>
      <c r="Y1463" s="515"/>
      <c r="Z1463" s="513"/>
      <c r="AA1463" s="514"/>
    </row>
    <row r="1464" spans="1:27">
      <c r="A1464" s="50">
        <f t="shared" si="266"/>
        <v>1459</v>
      </c>
      <c r="B1464" s="580"/>
      <c r="C1464" s="23" t="s">
        <v>742</v>
      </c>
      <c r="D1464" s="489"/>
      <c r="E1464" s="318" t="str">
        <f>IF(G1464="","",VLOOKUP(G1464,'Danh mục CODE'!$D$2:$J$20064,7,0))</f>
        <v/>
      </c>
      <c r="F1464" s="28" t="str">
        <f>IF(E1464="","",VLOOKUP(E1464,'TONG HOP'!$E$8:$W$1883,19,0))</f>
        <v/>
      </c>
      <c r="G1464" s="315"/>
      <c r="H1464" s="226" t="str">
        <f>IF(E1464="","",VLOOKUP(G1464,'TONG HOP'!$C$8:$E$799,2,0))</f>
        <v/>
      </c>
      <c r="I1464" s="226" t="str">
        <f>IF(B1464="","",VLOOKUP(G1464,'TONG HOP'!$C$8:$F$799,4,0))</f>
        <v/>
      </c>
      <c r="J1464" s="63" t="str">
        <f t="shared" si="262"/>
        <v/>
      </c>
      <c r="K1464" s="63" t="str">
        <f t="shared" si="263"/>
        <v/>
      </c>
      <c r="L1464" s="63">
        <f t="shared" si="267"/>
        <v>0</v>
      </c>
      <c r="M1464" s="392" t="str">
        <f>IF(Y1464="","",VLOOKUP(G1464,'Danh mục CODE'!$D$2:$I$1880,4,0))</f>
        <v/>
      </c>
      <c r="N1464" s="484"/>
      <c r="O1464" s="392" t="str">
        <f t="shared" si="268"/>
        <v/>
      </c>
      <c r="P1464" s="392" t="str">
        <f>IF(Y1464="","",VLOOKUP(G1464,'Danh mục CODE'!$D$2:$I$1880,5,0))</f>
        <v/>
      </c>
      <c r="Q1464" s="392"/>
      <c r="R1464" s="392" t="str">
        <f t="shared" si="269"/>
        <v/>
      </c>
      <c r="S1464" s="394" t="e">
        <f t="shared" si="270"/>
        <v>#VALUE!</v>
      </c>
      <c r="T1464" s="394" t="str">
        <f t="shared" si="264"/>
        <v/>
      </c>
      <c r="U1464" s="394" t="str">
        <f t="shared" si="265"/>
        <v/>
      </c>
      <c r="V1464" s="424" t="str">
        <f t="shared" si="271"/>
        <v/>
      </c>
      <c r="W1464" s="21"/>
      <c r="X1464" s="515"/>
      <c r="Y1464" s="515"/>
      <c r="Z1464" s="513"/>
      <c r="AA1464" s="514"/>
    </row>
    <row r="1465" spans="1:27">
      <c r="A1465" s="50">
        <f t="shared" si="266"/>
        <v>1460</v>
      </c>
      <c r="B1465" s="580"/>
      <c r="C1465" s="23" t="s">
        <v>742</v>
      </c>
      <c r="D1465" s="489"/>
      <c r="E1465" s="318" t="str">
        <f>IF(G1465="","",VLOOKUP(G1465,'Danh mục CODE'!$D$2:$J$20064,7,0))</f>
        <v/>
      </c>
      <c r="F1465" s="28" t="str">
        <f>IF(E1465="","",VLOOKUP(E1465,'TONG HOP'!$E$8:$W$1883,19,0))</f>
        <v/>
      </c>
      <c r="G1465" s="315"/>
      <c r="H1465" s="226" t="str">
        <f>IF(E1465="","",VLOOKUP(G1465,'TONG HOP'!$C$8:$E$799,2,0))</f>
        <v/>
      </c>
      <c r="I1465" s="226" t="str">
        <f>IF(B1465="","",VLOOKUP(G1465,'TONG HOP'!$C$8:$F$799,4,0))</f>
        <v/>
      </c>
      <c r="J1465" s="63" t="str">
        <f t="shared" si="262"/>
        <v/>
      </c>
      <c r="K1465" s="63" t="str">
        <f t="shared" si="263"/>
        <v/>
      </c>
      <c r="L1465" s="63">
        <f t="shared" si="267"/>
        <v>0</v>
      </c>
      <c r="M1465" s="392" t="str">
        <f>IF(Y1465="","",VLOOKUP(G1465,'Danh mục CODE'!$D$2:$I$1880,4,0))</f>
        <v/>
      </c>
      <c r="N1465" s="484"/>
      <c r="O1465" s="392" t="str">
        <f t="shared" si="268"/>
        <v/>
      </c>
      <c r="P1465" s="392" t="str">
        <f>IF(Y1465="","",VLOOKUP(G1465,'Danh mục CODE'!$D$2:$I$1880,5,0))</f>
        <v/>
      </c>
      <c r="Q1465" s="392"/>
      <c r="R1465" s="392" t="str">
        <f t="shared" si="269"/>
        <v/>
      </c>
      <c r="S1465" s="394" t="e">
        <f t="shared" si="270"/>
        <v>#VALUE!</v>
      </c>
      <c r="T1465" s="394" t="str">
        <f t="shared" si="264"/>
        <v/>
      </c>
      <c r="U1465" s="394" t="str">
        <f t="shared" si="265"/>
        <v/>
      </c>
      <c r="V1465" s="424" t="str">
        <f t="shared" si="271"/>
        <v/>
      </c>
      <c r="W1465" s="21"/>
      <c r="X1465" s="515"/>
      <c r="Y1465" s="515"/>
      <c r="Z1465" s="513"/>
      <c r="AA1465" s="514"/>
    </row>
    <row r="1466" spans="1:27">
      <c r="A1466" s="50">
        <f t="shared" si="266"/>
        <v>1461</v>
      </c>
      <c r="B1466" s="580"/>
      <c r="C1466" s="23" t="s">
        <v>742</v>
      </c>
      <c r="D1466" s="489"/>
      <c r="E1466" s="318" t="str">
        <f>IF(G1466="","",VLOOKUP(G1466,'Danh mục CODE'!$D$2:$J$20064,7,0))</f>
        <v/>
      </c>
      <c r="F1466" s="28" t="str">
        <f>IF(E1466="","",VLOOKUP(E1466,'TONG HOP'!$E$8:$W$1883,19,0))</f>
        <v/>
      </c>
      <c r="G1466" s="315"/>
      <c r="H1466" s="226" t="str">
        <f>IF(E1466="","",VLOOKUP(G1466,'TONG HOP'!$C$8:$E$799,2,0))</f>
        <v/>
      </c>
      <c r="I1466" s="226" t="str">
        <f>IF(B1466="","",VLOOKUP(G1466,'TONG HOP'!$C$8:$F$799,4,0))</f>
        <v/>
      </c>
      <c r="J1466" s="63" t="str">
        <f t="shared" si="262"/>
        <v/>
      </c>
      <c r="K1466" s="63" t="str">
        <f t="shared" si="263"/>
        <v/>
      </c>
      <c r="L1466" s="63">
        <f t="shared" si="267"/>
        <v>0</v>
      </c>
      <c r="M1466" s="392" t="str">
        <f>IF(Y1466="","",VLOOKUP(G1466,'Danh mục CODE'!$D$2:$I$1880,4,0))</f>
        <v/>
      </c>
      <c r="N1466" s="484"/>
      <c r="O1466" s="392" t="str">
        <f t="shared" si="268"/>
        <v/>
      </c>
      <c r="P1466" s="392" t="str">
        <f>IF(Y1466="","",VLOOKUP(G1466,'Danh mục CODE'!$D$2:$I$1880,5,0))</f>
        <v/>
      </c>
      <c r="Q1466" s="392"/>
      <c r="R1466" s="392" t="str">
        <f t="shared" si="269"/>
        <v/>
      </c>
      <c r="S1466" s="394" t="e">
        <f t="shared" si="270"/>
        <v>#VALUE!</v>
      </c>
      <c r="T1466" s="394" t="str">
        <f t="shared" si="264"/>
        <v/>
      </c>
      <c r="U1466" s="394" t="str">
        <f t="shared" si="265"/>
        <v/>
      </c>
      <c r="V1466" s="424" t="str">
        <f t="shared" si="271"/>
        <v/>
      </c>
      <c r="W1466" s="21"/>
      <c r="X1466" s="515"/>
      <c r="Y1466" s="515"/>
      <c r="Z1466" s="513"/>
      <c r="AA1466" s="514"/>
    </row>
    <row r="1467" spans="1:27">
      <c r="A1467" s="50">
        <f t="shared" si="266"/>
        <v>1462</v>
      </c>
      <c r="B1467" s="580"/>
      <c r="C1467" s="23" t="s">
        <v>742</v>
      </c>
      <c r="D1467" s="489"/>
      <c r="E1467" s="318" t="str">
        <f>IF(G1467="","",VLOOKUP(G1467,'Danh mục CODE'!$D$2:$J$20064,7,0))</f>
        <v/>
      </c>
      <c r="F1467" s="28" t="str">
        <f>IF(E1467="","",VLOOKUP(E1467,'TONG HOP'!$E$8:$W$1883,19,0))</f>
        <v/>
      </c>
      <c r="G1467" s="315"/>
      <c r="H1467" s="226" t="str">
        <f>IF(E1467="","",VLOOKUP(G1467,'TONG HOP'!$C$8:$E$799,2,0))</f>
        <v/>
      </c>
      <c r="I1467" s="226" t="str">
        <f>IF(B1467="","",VLOOKUP(G1467,'TONG HOP'!$C$8:$F$799,4,0))</f>
        <v/>
      </c>
      <c r="J1467" s="63" t="str">
        <f t="shared" si="262"/>
        <v/>
      </c>
      <c r="K1467" s="63" t="str">
        <f t="shared" si="263"/>
        <v/>
      </c>
      <c r="L1467" s="63">
        <f t="shared" si="267"/>
        <v>0</v>
      </c>
      <c r="M1467" s="392" t="str">
        <f>IF(Y1467="","",VLOOKUP(G1467,'Danh mục CODE'!$D$2:$I$1880,4,0))</f>
        <v/>
      </c>
      <c r="N1467" s="484"/>
      <c r="O1467" s="392" t="str">
        <f t="shared" si="268"/>
        <v/>
      </c>
      <c r="P1467" s="392" t="str">
        <f>IF(Y1467="","",VLOOKUP(G1467,'Danh mục CODE'!$D$2:$I$1880,5,0))</f>
        <v/>
      </c>
      <c r="Q1467" s="392"/>
      <c r="R1467" s="392" t="str">
        <f t="shared" si="269"/>
        <v/>
      </c>
      <c r="S1467" s="394" t="e">
        <f t="shared" si="270"/>
        <v>#VALUE!</v>
      </c>
      <c r="T1467" s="394" t="str">
        <f t="shared" si="264"/>
        <v/>
      </c>
      <c r="U1467" s="394" t="str">
        <f t="shared" si="265"/>
        <v/>
      </c>
      <c r="V1467" s="424" t="str">
        <f t="shared" si="271"/>
        <v/>
      </c>
      <c r="W1467" s="21"/>
      <c r="X1467" s="515"/>
      <c r="Y1467" s="515"/>
      <c r="Z1467" s="513"/>
      <c r="AA1467" s="514"/>
    </row>
    <row r="1468" spans="1:27">
      <c r="A1468" s="50">
        <f t="shared" si="266"/>
        <v>1463</v>
      </c>
      <c r="B1468" s="580"/>
      <c r="C1468" s="23" t="s">
        <v>742</v>
      </c>
      <c r="D1468" s="489"/>
      <c r="E1468" s="318" t="str">
        <f>IF(G1468="","",VLOOKUP(G1468,'Danh mục CODE'!$D$2:$J$20064,7,0))</f>
        <v/>
      </c>
      <c r="F1468" s="28" t="str">
        <f>IF(E1468="","",VLOOKUP(E1468,'TONG HOP'!$E$8:$W$1883,19,0))</f>
        <v/>
      </c>
      <c r="G1468" s="315"/>
      <c r="H1468" s="226" t="str">
        <f>IF(E1468="","",VLOOKUP(G1468,'TONG HOP'!$C$8:$E$799,2,0))</f>
        <v/>
      </c>
      <c r="I1468" s="226" t="str">
        <f>IF(B1468="","",VLOOKUP(G1468,'TONG HOP'!$C$8:$F$799,4,0))</f>
        <v/>
      </c>
      <c r="J1468" s="63" t="str">
        <f t="shared" si="262"/>
        <v/>
      </c>
      <c r="K1468" s="63" t="str">
        <f t="shared" si="263"/>
        <v/>
      </c>
      <c r="L1468" s="63">
        <f t="shared" si="267"/>
        <v>0</v>
      </c>
      <c r="M1468" s="392" t="str">
        <f>IF(Y1468="","",VLOOKUP(G1468,'Danh mục CODE'!$D$2:$I$1880,4,0))</f>
        <v/>
      </c>
      <c r="N1468" s="484"/>
      <c r="O1468" s="392" t="str">
        <f t="shared" si="268"/>
        <v/>
      </c>
      <c r="P1468" s="392" t="str">
        <f>IF(Y1468="","",VLOOKUP(G1468,'Danh mục CODE'!$D$2:$I$1880,5,0))</f>
        <v/>
      </c>
      <c r="Q1468" s="392"/>
      <c r="R1468" s="392" t="str">
        <f t="shared" si="269"/>
        <v/>
      </c>
      <c r="S1468" s="394" t="e">
        <f t="shared" si="270"/>
        <v>#VALUE!</v>
      </c>
      <c r="T1468" s="394" t="str">
        <f t="shared" si="264"/>
        <v/>
      </c>
      <c r="U1468" s="394" t="str">
        <f t="shared" si="265"/>
        <v/>
      </c>
      <c r="V1468" s="424" t="str">
        <f t="shared" si="271"/>
        <v/>
      </c>
      <c r="W1468" s="21"/>
      <c r="X1468" s="515"/>
      <c r="Y1468" s="515"/>
      <c r="Z1468" s="513"/>
      <c r="AA1468" s="514"/>
    </row>
    <row r="1469" spans="1:27">
      <c r="A1469" s="50">
        <f t="shared" si="266"/>
        <v>1464</v>
      </c>
      <c r="B1469" s="580"/>
      <c r="C1469" s="23" t="s">
        <v>742</v>
      </c>
      <c r="D1469" s="489"/>
      <c r="E1469" s="318" t="str">
        <f>IF(G1469="","",VLOOKUP(G1469,'Danh mục CODE'!$D$2:$J$20064,7,0))</f>
        <v/>
      </c>
      <c r="F1469" s="28" t="str">
        <f>IF(E1469="","",VLOOKUP(E1469,'TONG HOP'!$E$8:$W$1883,19,0))</f>
        <v/>
      </c>
      <c r="G1469" s="315"/>
      <c r="H1469" s="226" t="str">
        <f>IF(E1469="","",VLOOKUP(G1469,'TONG HOP'!$C$8:$E$799,2,0))</f>
        <v/>
      </c>
      <c r="I1469" s="226" t="str">
        <f>IF(B1469="","",VLOOKUP(G1469,'TONG HOP'!$C$8:$F$799,4,0))</f>
        <v/>
      </c>
      <c r="J1469" s="63" t="str">
        <f t="shared" si="262"/>
        <v/>
      </c>
      <c r="K1469" s="63" t="str">
        <f t="shared" si="263"/>
        <v/>
      </c>
      <c r="L1469" s="63">
        <f t="shared" si="267"/>
        <v>0</v>
      </c>
      <c r="M1469" s="392" t="str">
        <f>IF(Y1469="","",VLOOKUP(G1469,'Danh mục CODE'!$D$2:$I$1880,4,0))</f>
        <v/>
      </c>
      <c r="N1469" s="484"/>
      <c r="O1469" s="392" t="str">
        <f t="shared" si="268"/>
        <v/>
      </c>
      <c r="P1469" s="392" t="str">
        <f>IF(Y1469="","",VLOOKUP(G1469,'Danh mục CODE'!$D$2:$I$1880,5,0))</f>
        <v/>
      </c>
      <c r="Q1469" s="392"/>
      <c r="R1469" s="392" t="str">
        <f t="shared" si="269"/>
        <v/>
      </c>
      <c r="S1469" s="394" t="e">
        <f t="shared" si="270"/>
        <v>#VALUE!</v>
      </c>
      <c r="T1469" s="394" t="str">
        <f t="shared" si="264"/>
        <v/>
      </c>
      <c r="U1469" s="394" t="str">
        <f t="shared" si="265"/>
        <v/>
      </c>
      <c r="V1469" s="424" t="str">
        <f t="shared" si="271"/>
        <v/>
      </c>
      <c r="W1469" s="21"/>
      <c r="X1469" s="515"/>
      <c r="Y1469" s="515"/>
      <c r="Z1469" s="513"/>
      <c r="AA1469" s="514"/>
    </row>
    <row r="1470" spans="1:27">
      <c r="A1470" s="50">
        <f t="shared" si="266"/>
        <v>1465</v>
      </c>
      <c r="B1470" s="580"/>
      <c r="C1470" s="23" t="s">
        <v>742</v>
      </c>
      <c r="D1470" s="489"/>
      <c r="E1470" s="318" t="str">
        <f>IF(G1470="","",VLOOKUP(G1470,'Danh mục CODE'!$D$2:$J$20064,7,0))</f>
        <v/>
      </c>
      <c r="F1470" s="28" t="str">
        <f>IF(E1470="","",VLOOKUP(E1470,'TONG HOP'!$E$8:$W$1883,19,0))</f>
        <v/>
      </c>
      <c r="G1470" s="315"/>
      <c r="H1470" s="226" t="str">
        <f>IF(E1470="","",VLOOKUP(G1470,'TONG HOP'!$C$8:$E$799,2,0))</f>
        <v/>
      </c>
      <c r="I1470" s="226" t="str">
        <f>IF(B1470="","",VLOOKUP(G1470,'TONG HOP'!$C$8:$F$799,4,0))</f>
        <v/>
      </c>
      <c r="J1470" s="63" t="str">
        <f t="shared" si="262"/>
        <v/>
      </c>
      <c r="K1470" s="63" t="str">
        <f t="shared" si="263"/>
        <v/>
      </c>
      <c r="L1470" s="63">
        <f t="shared" si="267"/>
        <v>0</v>
      </c>
      <c r="M1470" s="392" t="str">
        <f>IF(Y1470="","",VLOOKUP(G1470,'Danh mục CODE'!$D$2:$I$1880,4,0))</f>
        <v/>
      </c>
      <c r="N1470" s="484"/>
      <c r="O1470" s="392" t="str">
        <f t="shared" si="268"/>
        <v/>
      </c>
      <c r="P1470" s="392" t="str">
        <f>IF(Y1470="","",VLOOKUP(G1470,'Danh mục CODE'!$D$2:$I$1880,5,0))</f>
        <v/>
      </c>
      <c r="Q1470" s="392"/>
      <c r="R1470" s="392" t="str">
        <f t="shared" si="269"/>
        <v/>
      </c>
      <c r="S1470" s="394" t="e">
        <f t="shared" si="270"/>
        <v>#VALUE!</v>
      </c>
      <c r="T1470" s="394" t="str">
        <f t="shared" si="264"/>
        <v/>
      </c>
      <c r="U1470" s="394" t="str">
        <f t="shared" si="265"/>
        <v/>
      </c>
      <c r="V1470" s="424" t="str">
        <f t="shared" si="271"/>
        <v/>
      </c>
      <c r="W1470" s="21"/>
      <c r="X1470" s="515"/>
      <c r="Y1470" s="515"/>
      <c r="Z1470" s="513"/>
      <c r="AA1470" s="514"/>
    </row>
    <row r="1471" spans="1:27">
      <c r="A1471" s="50">
        <f t="shared" si="266"/>
        <v>1466</v>
      </c>
      <c r="B1471" s="580"/>
      <c r="C1471" s="23" t="s">
        <v>742</v>
      </c>
      <c r="D1471" s="489"/>
      <c r="E1471" s="318" t="str">
        <f>IF(G1471="","",VLOOKUP(G1471,'Danh mục CODE'!$D$2:$J$20064,7,0))</f>
        <v/>
      </c>
      <c r="F1471" s="28" t="str">
        <f>IF(E1471="","",VLOOKUP(E1471,'TONG HOP'!$E$8:$W$1883,19,0))</f>
        <v/>
      </c>
      <c r="G1471" s="315"/>
      <c r="H1471" s="226" t="str">
        <f>IF(E1471="","",VLOOKUP(G1471,'TONG HOP'!$C$8:$E$799,2,0))</f>
        <v/>
      </c>
      <c r="I1471" s="226" t="str">
        <f>IF(B1471="","",VLOOKUP(G1471,'TONG HOP'!$C$8:$F$799,4,0))</f>
        <v/>
      </c>
      <c r="J1471" s="63" t="str">
        <f t="shared" si="262"/>
        <v/>
      </c>
      <c r="K1471" s="63" t="str">
        <f t="shared" si="263"/>
        <v/>
      </c>
      <c r="L1471" s="63">
        <f t="shared" si="267"/>
        <v>0</v>
      </c>
      <c r="M1471" s="392" t="str">
        <f>IF(Y1471="","",VLOOKUP(G1471,'Danh mục CODE'!$D$2:$I$1880,4,0))</f>
        <v/>
      </c>
      <c r="N1471" s="484"/>
      <c r="O1471" s="392" t="str">
        <f t="shared" si="268"/>
        <v/>
      </c>
      <c r="P1471" s="392" t="str">
        <f>IF(Y1471="","",VLOOKUP(G1471,'Danh mục CODE'!$D$2:$I$1880,5,0))</f>
        <v/>
      </c>
      <c r="Q1471" s="392"/>
      <c r="R1471" s="392" t="str">
        <f t="shared" si="269"/>
        <v/>
      </c>
      <c r="S1471" s="394" t="e">
        <f t="shared" si="270"/>
        <v>#VALUE!</v>
      </c>
      <c r="T1471" s="394" t="str">
        <f t="shared" si="264"/>
        <v/>
      </c>
      <c r="U1471" s="394" t="str">
        <f t="shared" si="265"/>
        <v/>
      </c>
      <c r="V1471" s="424" t="str">
        <f t="shared" si="271"/>
        <v/>
      </c>
      <c r="W1471" s="21"/>
      <c r="X1471" s="515"/>
      <c r="Y1471" s="515"/>
      <c r="Z1471" s="513"/>
      <c r="AA1471" s="514"/>
    </row>
    <row r="1472" spans="1:27">
      <c r="A1472" s="50">
        <f t="shared" si="266"/>
        <v>1467</v>
      </c>
      <c r="B1472" s="580"/>
      <c r="C1472" s="23" t="s">
        <v>742</v>
      </c>
      <c r="D1472" s="489"/>
      <c r="E1472" s="318" t="str">
        <f>IF(G1472="","",VLOOKUP(G1472,'Danh mục CODE'!$D$2:$J$20064,7,0))</f>
        <v/>
      </c>
      <c r="F1472" s="28" t="str">
        <f>IF(E1472="","",VLOOKUP(E1472,'TONG HOP'!$E$8:$W$1883,19,0))</f>
        <v/>
      </c>
      <c r="G1472" s="315"/>
      <c r="H1472" s="226" t="str">
        <f>IF(E1472="","",VLOOKUP(G1472,'TONG HOP'!$C$8:$E$799,2,0))</f>
        <v/>
      </c>
      <c r="I1472" s="226" t="str">
        <f>IF(B1472="","",VLOOKUP(G1472,'TONG HOP'!$C$8:$F$799,4,0))</f>
        <v/>
      </c>
      <c r="J1472" s="63" t="str">
        <f t="shared" si="262"/>
        <v/>
      </c>
      <c r="K1472" s="63" t="str">
        <f t="shared" si="263"/>
        <v/>
      </c>
      <c r="L1472" s="63">
        <f t="shared" si="267"/>
        <v>0</v>
      </c>
      <c r="M1472" s="392" t="str">
        <f>IF(Y1472="","",VLOOKUP(G1472,'Danh mục CODE'!$D$2:$I$1880,4,0))</f>
        <v/>
      </c>
      <c r="N1472" s="484"/>
      <c r="O1472" s="392" t="str">
        <f t="shared" si="268"/>
        <v/>
      </c>
      <c r="P1472" s="392" t="str">
        <f>IF(Y1472="","",VLOOKUP(G1472,'Danh mục CODE'!$D$2:$I$1880,5,0))</f>
        <v/>
      </c>
      <c r="Q1472" s="392"/>
      <c r="R1472" s="392" t="str">
        <f t="shared" si="269"/>
        <v/>
      </c>
      <c r="S1472" s="394" t="e">
        <f t="shared" si="270"/>
        <v>#VALUE!</v>
      </c>
      <c r="T1472" s="394" t="str">
        <f t="shared" si="264"/>
        <v/>
      </c>
      <c r="U1472" s="394" t="str">
        <f t="shared" si="265"/>
        <v/>
      </c>
      <c r="V1472" s="424" t="str">
        <f t="shared" si="271"/>
        <v/>
      </c>
      <c r="W1472" s="21"/>
      <c r="X1472" s="515"/>
      <c r="Y1472" s="515"/>
      <c r="Z1472" s="513"/>
      <c r="AA1472" s="514"/>
    </row>
    <row r="1473" spans="1:27">
      <c r="A1473" s="50">
        <f t="shared" si="266"/>
        <v>1468</v>
      </c>
      <c r="B1473" s="580"/>
      <c r="C1473" s="23" t="s">
        <v>742</v>
      </c>
      <c r="D1473" s="489"/>
      <c r="E1473" s="318" t="str">
        <f>IF(G1473="","",VLOOKUP(G1473,'Danh mục CODE'!$D$2:$J$20064,7,0))</f>
        <v/>
      </c>
      <c r="F1473" s="28" t="str">
        <f>IF(E1473="","",VLOOKUP(E1473,'TONG HOP'!$E$8:$W$1883,19,0))</f>
        <v/>
      </c>
      <c r="G1473" s="315"/>
      <c r="H1473" s="226" t="str">
        <f>IF(E1473="","",VLOOKUP(G1473,'TONG HOP'!$C$8:$E$799,2,0))</f>
        <v/>
      </c>
      <c r="I1473" s="226" t="str">
        <f>IF(B1473="","",VLOOKUP(G1473,'TONG HOP'!$C$8:$F$799,4,0))</f>
        <v/>
      </c>
      <c r="J1473" s="63" t="str">
        <f t="shared" si="262"/>
        <v/>
      </c>
      <c r="K1473" s="63" t="str">
        <f t="shared" si="263"/>
        <v/>
      </c>
      <c r="L1473" s="63">
        <f t="shared" si="267"/>
        <v>0</v>
      </c>
      <c r="M1473" s="392" t="str">
        <f>IF(Y1473="","",VLOOKUP(G1473,'Danh mục CODE'!$D$2:$I$1880,4,0))</f>
        <v/>
      </c>
      <c r="N1473" s="484"/>
      <c r="O1473" s="392" t="str">
        <f t="shared" si="268"/>
        <v/>
      </c>
      <c r="P1473" s="392" t="str">
        <f>IF(Y1473="","",VLOOKUP(G1473,'Danh mục CODE'!$D$2:$I$1880,5,0))</f>
        <v/>
      </c>
      <c r="Q1473" s="392"/>
      <c r="R1473" s="392" t="str">
        <f t="shared" si="269"/>
        <v/>
      </c>
      <c r="S1473" s="394" t="e">
        <f t="shared" si="270"/>
        <v>#VALUE!</v>
      </c>
      <c r="T1473" s="394" t="str">
        <f t="shared" si="264"/>
        <v/>
      </c>
      <c r="U1473" s="394" t="str">
        <f t="shared" si="265"/>
        <v/>
      </c>
      <c r="V1473" s="424" t="str">
        <f t="shared" si="271"/>
        <v/>
      </c>
      <c r="W1473" s="21"/>
      <c r="X1473" s="515"/>
      <c r="Y1473" s="515"/>
      <c r="Z1473" s="513"/>
      <c r="AA1473" s="514"/>
    </row>
    <row r="1474" spans="1:27">
      <c r="A1474" s="50">
        <f t="shared" si="266"/>
        <v>1469</v>
      </c>
      <c r="B1474" s="580"/>
      <c r="C1474" s="23" t="s">
        <v>742</v>
      </c>
      <c r="D1474" s="489"/>
      <c r="E1474" s="318" t="str">
        <f>IF(G1474="","",VLOOKUP(G1474,'Danh mục CODE'!$D$2:$J$20064,7,0))</f>
        <v/>
      </c>
      <c r="F1474" s="28" t="str">
        <f>IF(E1474="","",VLOOKUP(E1474,'TONG HOP'!$E$8:$W$1883,19,0))</f>
        <v/>
      </c>
      <c r="G1474" s="315"/>
      <c r="H1474" s="226" t="str">
        <f>IF(E1474="","",VLOOKUP(G1474,'TONG HOP'!$C$8:$E$799,2,0))</f>
        <v/>
      </c>
      <c r="I1474" s="226" t="str">
        <f>IF(B1474="","",VLOOKUP(G1474,'TONG HOP'!$C$8:$F$799,4,0))</f>
        <v/>
      </c>
      <c r="J1474" s="63" t="str">
        <f t="shared" si="262"/>
        <v/>
      </c>
      <c r="K1474" s="63" t="str">
        <f t="shared" si="263"/>
        <v/>
      </c>
      <c r="L1474" s="63">
        <f t="shared" si="267"/>
        <v>0</v>
      </c>
      <c r="M1474" s="392" t="str">
        <f>IF(Y1474="","",VLOOKUP(G1474,'Danh mục CODE'!$D$2:$I$1880,4,0))</f>
        <v/>
      </c>
      <c r="N1474" s="484"/>
      <c r="O1474" s="392" t="str">
        <f t="shared" si="268"/>
        <v/>
      </c>
      <c r="P1474" s="392" t="str">
        <f>IF(Y1474="","",VLOOKUP(G1474,'Danh mục CODE'!$D$2:$I$1880,5,0))</f>
        <v/>
      </c>
      <c r="Q1474" s="392"/>
      <c r="R1474" s="392" t="str">
        <f t="shared" si="269"/>
        <v/>
      </c>
      <c r="S1474" s="394" t="e">
        <f t="shared" si="270"/>
        <v>#VALUE!</v>
      </c>
      <c r="T1474" s="394" t="str">
        <f t="shared" si="264"/>
        <v/>
      </c>
      <c r="U1474" s="394" t="str">
        <f t="shared" si="265"/>
        <v/>
      </c>
      <c r="V1474" s="424" t="str">
        <f t="shared" si="271"/>
        <v/>
      </c>
      <c r="W1474" s="21"/>
      <c r="X1474" s="515"/>
      <c r="Y1474" s="515"/>
      <c r="Z1474" s="513"/>
      <c r="AA1474" s="514"/>
    </row>
    <row r="1475" spans="1:27">
      <c r="A1475" s="50">
        <f t="shared" si="266"/>
        <v>1470</v>
      </c>
      <c r="B1475" s="580"/>
      <c r="C1475" s="23" t="s">
        <v>742</v>
      </c>
      <c r="D1475" s="489"/>
      <c r="E1475" s="318" t="str">
        <f>IF(G1475="","",VLOOKUP(G1475,'Danh mục CODE'!$D$2:$J$20064,7,0))</f>
        <v/>
      </c>
      <c r="F1475" s="28" t="str">
        <f>IF(E1475="","",VLOOKUP(E1475,'TONG HOP'!$E$8:$W$1883,19,0))</f>
        <v/>
      </c>
      <c r="G1475" s="315"/>
      <c r="H1475" s="226" t="str">
        <f>IF(E1475="","",VLOOKUP(G1475,'TONG HOP'!$C$8:$E$799,2,0))</f>
        <v/>
      </c>
      <c r="I1475" s="226" t="str">
        <f>IF(B1475="","",VLOOKUP(G1475,'TONG HOP'!$C$8:$F$799,4,0))</f>
        <v/>
      </c>
      <c r="J1475" s="63" t="str">
        <f t="shared" si="262"/>
        <v/>
      </c>
      <c r="K1475" s="63" t="str">
        <f t="shared" si="263"/>
        <v/>
      </c>
      <c r="L1475" s="63">
        <f t="shared" si="267"/>
        <v>0</v>
      </c>
      <c r="M1475" s="392" t="str">
        <f>IF(Y1475="","",VLOOKUP(G1475,'Danh mục CODE'!$D$2:$I$1880,4,0))</f>
        <v/>
      </c>
      <c r="N1475" s="484"/>
      <c r="O1475" s="392" t="str">
        <f t="shared" si="268"/>
        <v/>
      </c>
      <c r="P1475" s="392" t="str">
        <f>IF(Y1475="","",VLOOKUP(G1475,'Danh mục CODE'!$D$2:$I$1880,5,0))</f>
        <v/>
      </c>
      <c r="Q1475" s="392"/>
      <c r="R1475" s="392" t="str">
        <f t="shared" si="269"/>
        <v/>
      </c>
      <c r="S1475" s="394" t="e">
        <f t="shared" si="270"/>
        <v>#VALUE!</v>
      </c>
      <c r="T1475" s="394" t="str">
        <f t="shared" si="264"/>
        <v/>
      </c>
      <c r="U1475" s="394" t="str">
        <f t="shared" si="265"/>
        <v/>
      </c>
      <c r="V1475" s="424" t="str">
        <f t="shared" si="271"/>
        <v/>
      </c>
      <c r="W1475" s="21"/>
      <c r="X1475" s="515"/>
      <c r="Y1475" s="515"/>
      <c r="Z1475" s="513"/>
      <c r="AA1475" s="514"/>
    </row>
    <row r="1476" spans="1:27">
      <c r="A1476" s="50">
        <f t="shared" si="266"/>
        <v>1471</v>
      </c>
      <c r="B1476" s="580"/>
      <c r="C1476" s="23" t="s">
        <v>742</v>
      </c>
      <c r="D1476" s="489"/>
      <c r="E1476" s="318" t="str">
        <f>IF(G1476="","",VLOOKUP(G1476,'Danh mục CODE'!$D$2:$J$20064,7,0))</f>
        <v/>
      </c>
      <c r="F1476" s="28" t="str">
        <f>IF(E1476="","",VLOOKUP(E1476,'TONG HOP'!$E$8:$W$1883,19,0))</f>
        <v/>
      </c>
      <c r="G1476" s="315"/>
      <c r="H1476" s="226" t="str">
        <f>IF(E1476="","",VLOOKUP(G1476,'TONG HOP'!$C$8:$E$799,2,0))</f>
        <v/>
      </c>
      <c r="I1476" s="226" t="str">
        <f>IF(B1476="","",VLOOKUP(G1476,'TONG HOP'!$C$8:$F$799,4,0))</f>
        <v/>
      </c>
      <c r="J1476" s="63" t="str">
        <f t="shared" si="262"/>
        <v/>
      </c>
      <c r="K1476" s="63" t="str">
        <f t="shared" si="263"/>
        <v/>
      </c>
      <c r="L1476" s="63">
        <f t="shared" si="267"/>
        <v>0</v>
      </c>
      <c r="M1476" s="392" t="str">
        <f>IF(Y1476="","",VLOOKUP(G1476,'Danh mục CODE'!$D$2:$I$1880,4,0))</f>
        <v/>
      </c>
      <c r="N1476" s="484"/>
      <c r="O1476" s="392" t="str">
        <f t="shared" si="268"/>
        <v/>
      </c>
      <c r="P1476" s="392" t="str">
        <f>IF(Y1476="","",VLOOKUP(G1476,'Danh mục CODE'!$D$2:$I$1880,5,0))</f>
        <v/>
      </c>
      <c r="Q1476" s="392"/>
      <c r="R1476" s="392" t="str">
        <f t="shared" si="269"/>
        <v/>
      </c>
      <c r="S1476" s="394" t="e">
        <f t="shared" si="270"/>
        <v>#VALUE!</v>
      </c>
      <c r="T1476" s="394" t="str">
        <f t="shared" si="264"/>
        <v/>
      </c>
      <c r="U1476" s="394" t="str">
        <f t="shared" si="265"/>
        <v/>
      </c>
      <c r="V1476" s="424" t="str">
        <f t="shared" si="271"/>
        <v/>
      </c>
      <c r="W1476" s="21"/>
      <c r="X1476" s="515"/>
      <c r="Y1476" s="515"/>
      <c r="Z1476" s="513"/>
      <c r="AA1476" s="514"/>
    </row>
    <row r="1477" spans="1:27">
      <c r="A1477" s="50">
        <f t="shared" si="266"/>
        <v>1472</v>
      </c>
      <c r="B1477" s="580"/>
      <c r="C1477" s="23" t="s">
        <v>742</v>
      </c>
      <c r="D1477" s="489"/>
      <c r="E1477" s="318" t="str">
        <f>IF(G1477="","",VLOOKUP(G1477,'Danh mục CODE'!$D$2:$J$20064,7,0))</f>
        <v/>
      </c>
      <c r="F1477" s="28" t="str">
        <f>IF(E1477="","",VLOOKUP(E1477,'TONG HOP'!$E$8:$W$1883,19,0))</f>
        <v/>
      </c>
      <c r="G1477" s="315"/>
      <c r="H1477" s="226" t="str">
        <f>IF(E1477="","",VLOOKUP(G1477,'TONG HOP'!$C$8:$E$799,2,0))</f>
        <v/>
      </c>
      <c r="I1477" s="226" t="str">
        <f>IF(B1477="","",VLOOKUP(G1477,'TONG HOP'!$C$8:$F$799,4,0))</f>
        <v/>
      </c>
      <c r="J1477" s="63" t="str">
        <f t="shared" si="262"/>
        <v/>
      </c>
      <c r="K1477" s="63" t="str">
        <f t="shared" si="263"/>
        <v/>
      </c>
      <c r="L1477" s="63">
        <f t="shared" si="267"/>
        <v>0</v>
      </c>
      <c r="M1477" s="392" t="str">
        <f>IF(Y1477="","",VLOOKUP(G1477,'Danh mục CODE'!$D$2:$I$1880,4,0))</f>
        <v/>
      </c>
      <c r="N1477" s="484"/>
      <c r="O1477" s="392" t="str">
        <f t="shared" si="268"/>
        <v/>
      </c>
      <c r="P1477" s="392" t="str">
        <f>IF(Y1477="","",VLOOKUP(G1477,'Danh mục CODE'!$D$2:$I$1880,5,0))</f>
        <v/>
      </c>
      <c r="Q1477" s="392"/>
      <c r="R1477" s="392" t="str">
        <f t="shared" si="269"/>
        <v/>
      </c>
      <c r="S1477" s="394" t="e">
        <f t="shared" si="270"/>
        <v>#VALUE!</v>
      </c>
      <c r="T1477" s="394" t="str">
        <f t="shared" si="264"/>
        <v/>
      </c>
      <c r="U1477" s="394" t="str">
        <f t="shared" si="265"/>
        <v/>
      </c>
      <c r="V1477" s="424" t="str">
        <f t="shared" si="271"/>
        <v/>
      </c>
      <c r="W1477" s="21"/>
      <c r="X1477" s="515"/>
      <c r="Y1477" s="515"/>
      <c r="Z1477" s="513"/>
      <c r="AA1477" s="514"/>
    </row>
    <row r="1478" spans="1:27">
      <c r="A1478" s="50">
        <f t="shared" si="266"/>
        <v>1473</v>
      </c>
      <c r="B1478" s="580"/>
      <c r="C1478" s="23" t="s">
        <v>742</v>
      </c>
      <c r="D1478" s="489"/>
      <c r="E1478" s="318" t="str">
        <f>IF(G1478="","",VLOOKUP(G1478,'Danh mục CODE'!$D$2:$J$20064,7,0))</f>
        <v/>
      </c>
      <c r="F1478" s="28" t="str">
        <f>IF(E1478="","",VLOOKUP(E1478,'TONG HOP'!$E$8:$W$1883,19,0))</f>
        <v/>
      </c>
      <c r="G1478" s="315"/>
      <c r="H1478" s="226" t="str">
        <f>IF(E1478="","",VLOOKUP(G1478,'TONG HOP'!$C$8:$E$799,2,0))</f>
        <v/>
      </c>
      <c r="I1478" s="226" t="str">
        <f>IF(B1478="","",VLOOKUP(G1478,'TONG HOP'!$C$8:$F$799,4,0))</f>
        <v/>
      </c>
      <c r="J1478" s="63" t="str">
        <f t="shared" si="262"/>
        <v/>
      </c>
      <c r="K1478" s="63" t="str">
        <f t="shared" si="263"/>
        <v/>
      </c>
      <c r="L1478" s="63">
        <f t="shared" si="267"/>
        <v>0</v>
      </c>
      <c r="M1478" s="392" t="str">
        <f>IF(Y1478="","",VLOOKUP(G1478,'Danh mục CODE'!$D$2:$I$1880,4,0))</f>
        <v/>
      </c>
      <c r="N1478" s="484"/>
      <c r="O1478" s="392" t="str">
        <f t="shared" si="268"/>
        <v/>
      </c>
      <c r="P1478" s="392" t="str">
        <f>IF(Y1478="","",VLOOKUP(G1478,'Danh mục CODE'!$D$2:$I$1880,5,0))</f>
        <v/>
      </c>
      <c r="Q1478" s="392"/>
      <c r="R1478" s="392" t="str">
        <f t="shared" si="269"/>
        <v/>
      </c>
      <c r="S1478" s="394" t="e">
        <f t="shared" si="270"/>
        <v>#VALUE!</v>
      </c>
      <c r="T1478" s="394" t="str">
        <f t="shared" si="264"/>
        <v/>
      </c>
      <c r="U1478" s="394" t="str">
        <f t="shared" si="265"/>
        <v/>
      </c>
      <c r="V1478" s="424" t="str">
        <f t="shared" si="271"/>
        <v/>
      </c>
      <c r="W1478" s="21"/>
      <c r="X1478" s="515"/>
      <c r="Y1478" s="515"/>
      <c r="Z1478" s="513"/>
      <c r="AA1478" s="514"/>
    </row>
    <row r="1479" spans="1:27">
      <c r="A1479" s="50">
        <f t="shared" si="266"/>
        <v>1474</v>
      </c>
      <c r="B1479" s="580"/>
      <c r="C1479" s="23" t="s">
        <v>742</v>
      </c>
      <c r="D1479" s="489"/>
      <c r="E1479" s="318" t="str">
        <f>IF(G1479="","",VLOOKUP(G1479,'Danh mục CODE'!$D$2:$J$20064,7,0))</f>
        <v/>
      </c>
      <c r="F1479" s="28" t="str">
        <f>IF(E1479="","",VLOOKUP(E1479,'TONG HOP'!$E$8:$W$1883,19,0))</f>
        <v/>
      </c>
      <c r="G1479" s="315"/>
      <c r="H1479" s="226" t="str">
        <f>IF(E1479="","",VLOOKUP(G1479,'TONG HOP'!$C$8:$E$799,2,0))</f>
        <v/>
      </c>
      <c r="I1479" s="226" t="str">
        <f>IF(B1479="","",VLOOKUP(G1479,'TONG HOP'!$C$8:$F$799,4,0))</f>
        <v/>
      </c>
      <c r="J1479" s="63" t="str">
        <f t="shared" ref="J1479:J1542" si="272">IF(X1479="","",K1479-K1479*M1479)</f>
        <v/>
      </c>
      <c r="K1479" s="63" t="str">
        <f t="shared" ref="K1479:K1542" si="273">IF(AND(X1479="",N1479="",Q1479="",R1479=""),"",L1479-L1479*O1479-(L1479-L1479*O1479)*R1479)</f>
        <v/>
      </c>
      <c r="L1479" s="63">
        <f t="shared" si="267"/>
        <v>0</v>
      </c>
      <c r="M1479" s="392" t="str">
        <f>IF(Y1479="","",VLOOKUP(G1479,'Danh mục CODE'!$D$2:$I$1880,4,0))</f>
        <v/>
      </c>
      <c r="N1479" s="484"/>
      <c r="O1479" s="392" t="str">
        <f t="shared" si="268"/>
        <v/>
      </c>
      <c r="P1479" s="392" t="str">
        <f>IF(Y1479="","",VLOOKUP(G1479,'Danh mục CODE'!$D$2:$I$1880,5,0))</f>
        <v/>
      </c>
      <c r="Q1479" s="392"/>
      <c r="R1479" s="392" t="str">
        <f t="shared" si="269"/>
        <v/>
      </c>
      <c r="S1479" s="394" t="e">
        <f t="shared" si="270"/>
        <v>#VALUE!</v>
      </c>
      <c r="T1479" s="394" t="str">
        <f t="shared" si="264"/>
        <v/>
      </c>
      <c r="U1479" s="394" t="str">
        <f t="shared" si="265"/>
        <v/>
      </c>
      <c r="V1479" s="424" t="str">
        <f t="shared" si="271"/>
        <v/>
      </c>
      <c r="W1479" s="21"/>
      <c r="X1479" s="515"/>
      <c r="Y1479" s="515"/>
      <c r="Z1479" s="513"/>
      <c r="AA1479" s="514"/>
    </row>
    <row r="1480" spans="1:27">
      <c r="A1480" s="50">
        <f t="shared" si="266"/>
        <v>1475</v>
      </c>
      <c r="B1480" s="580"/>
      <c r="C1480" s="23" t="s">
        <v>742</v>
      </c>
      <c r="D1480" s="489"/>
      <c r="E1480" s="318" t="str">
        <f>IF(G1480="","",VLOOKUP(G1480,'Danh mục CODE'!$D$2:$J$20064,7,0))</f>
        <v/>
      </c>
      <c r="F1480" s="28" t="str">
        <f>IF(E1480="","",VLOOKUP(E1480,'TONG HOP'!$E$8:$W$1883,19,0))</f>
        <v/>
      </c>
      <c r="G1480" s="315"/>
      <c r="H1480" s="226" t="str">
        <f>IF(E1480="","",VLOOKUP(G1480,'TONG HOP'!$C$8:$E$799,2,0))</f>
        <v/>
      </c>
      <c r="I1480" s="226" t="str">
        <f>IF(B1480="","",VLOOKUP(G1480,'TONG HOP'!$C$8:$F$799,4,0))</f>
        <v/>
      </c>
      <c r="J1480" s="63" t="str">
        <f t="shared" si="272"/>
        <v/>
      </c>
      <c r="K1480" s="63" t="str">
        <f t="shared" si="273"/>
        <v/>
      </c>
      <c r="L1480" s="63">
        <f t="shared" si="267"/>
        <v>0</v>
      </c>
      <c r="M1480" s="392" t="str">
        <f>IF(Y1480="","",VLOOKUP(G1480,'Danh mục CODE'!$D$2:$I$1880,4,0))</f>
        <v/>
      </c>
      <c r="N1480" s="484"/>
      <c r="O1480" s="392" t="str">
        <f t="shared" si="268"/>
        <v/>
      </c>
      <c r="P1480" s="392" t="str">
        <f>IF(Y1480="","",VLOOKUP(G1480,'Danh mục CODE'!$D$2:$I$1880,5,0))</f>
        <v/>
      </c>
      <c r="Q1480" s="392"/>
      <c r="R1480" s="392" t="str">
        <f t="shared" si="269"/>
        <v/>
      </c>
      <c r="S1480" s="394" t="e">
        <f t="shared" si="270"/>
        <v>#VALUE!</v>
      </c>
      <c r="T1480" s="394" t="str">
        <f t="shared" si="264"/>
        <v/>
      </c>
      <c r="U1480" s="394" t="str">
        <f t="shared" si="265"/>
        <v/>
      </c>
      <c r="V1480" s="424" t="str">
        <f t="shared" si="271"/>
        <v/>
      </c>
      <c r="W1480" s="21"/>
      <c r="X1480" s="515"/>
      <c r="Y1480" s="515"/>
      <c r="Z1480" s="513"/>
      <c r="AA1480" s="514"/>
    </row>
    <row r="1481" spans="1:27">
      <c r="A1481" s="50">
        <f t="shared" si="266"/>
        <v>1476</v>
      </c>
      <c r="B1481" s="580"/>
      <c r="C1481" s="23" t="s">
        <v>742</v>
      </c>
      <c r="D1481" s="489"/>
      <c r="E1481" s="318" t="str">
        <f>IF(G1481="","",VLOOKUP(G1481,'Danh mục CODE'!$D$2:$J$20064,7,0))</f>
        <v/>
      </c>
      <c r="F1481" s="28" t="str">
        <f>IF(E1481="","",VLOOKUP(E1481,'TONG HOP'!$E$8:$W$1883,19,0))</f>
        <v/>
      </c>
      <c r="G1481" s="315"/>
      <c r="H1481" s="226" t="str">
        <f>IF(E1481="","",VLOOKUP(G1481,'TONG HOP'!$C$8:$E$799,2,0))</f>
        <v/>
      </c>
      <c r="I1481" s="226" t="str">
        <f>IF(B1481="","",VLOOKUP(G1481,'TONG HOP'!$C$8:$F$799,4,0))</f>
        <v/>
      </c>
      <c r="J1481" s="63" t="str">
        <f t="shared" si="272"/>
        <v/>
      </c>
      <c r="K1481" s="63" t="str">
        <f t="shared" si="273"/>
        <v/>
      </c>
      <c r="L1481" s="63">
        <f t="shared" si="267"/>
        <v>0</v>
      </c>
      <c r="M1481" s="392" t="str">
        <f>IF(Y1481="","",VLOOKUP(G1481,'Danh mục CODE'!$D$2:$I$1880,4,0))</f>
        <v/>
      </c>
      <c r="N1481" s="484"/>
      <c r="O1481" s="392" t="str">
        <f t="shared" si="268"/>
        <v/>
      </c>
      <c r="P1481" s="392" t="str">
        <f>IF(Y1481="","",VLOOKUP(G1481,'Danh mục CODE'!$D$2:$I$1880,5,0))</f>
        <v/>
      </c>
      <c r="Q1481" s="392"/>
      <c r="R1481" s="392" t="str">
        <f t="shared" si="269"/>
        <v/>
      </c>
      <c r="S1481" s="394" t="e">
        <f t="shared" si="270"/>
        <v>#VALUE!</v>
      </c>
      <c r="T1481" s="394" t="str">
        <f t="shared" ref="T1481:T1544" si="274">IF(X1481="","",IF(Q1481&lt;P1481,K1481*Q1481,K1481*P1481))</f>
        <v/>
      </c>
      <c r="U1481" s="394" t="str">
        <f t="shared" ref="U1481:U1544" si="275">IF(X1481="","",K1481*R1481)</f>
        <v/>
      </c>
      <c r="V1481" s="424" t="str">
        <f t="shared" si="271"/>
        <v/>
      </c>
      <c r="W1481" s="21"/>
      <c r="X1481" s="515"/>
      <c r="Y1481" s="515"/>
      <c r="Z1481" s="513"/>
      <c r="AA1481" s="514"/>
    </row>
    <row r="1482" spans="1:27">
      <c r="A1482" s="50">
        <f t="shared" si="266"/>
        <v>1477</v>
      </c>
      <c r="B1482" s="580"/>
      <c r="C1482" s="23" t="s">
        <v>742</v>
      </c>
      <c r="D1482" s="489"/>
      <c r="E1482" s="318" t="str">
        <f>IF(G1482="","",VLOOKUP(G1482,'Danh mục CODE'!$D$2:$J$20064,7,0))</f>
        <v/>
      </c>
      <c r="F1482" s="28" t="str">
        <f>IF(E1482="","",VLOOKUP(E1482,'TONG HOP'!$E$8:$W$1883,19,0))</f>
        <v/>
      </c>
      <c r="G1482" s="315"/>
      <c r="H1482" s="226" t="str">
        <f>IF(E1482="","",VLOOKUP(G1482,'TONG HOP'!$C$8:$E$799,2,0))</f>
        <v/>
      </c>
      <c r="I1482" s="226" t="str">
        <f>IF(B1482="","",VLOOKUP(G1482,'TONG HOP'!$C$8:$F$799,4,0))</f>
        <v/>
      </c>
      <c r="J1482" s="63" t="str">
        <f t="shared" si="272"/>
        <v/>
      </c>
      <c r="K1482" s="63" t="str">
        <f t="shared" si="273"/>
        <v/>
      </c>
      <c r="L1482" s="63">
        <f t="shared" si="267"/>
        <v>0</v>
      </c>
      <c r="M1482" s="392" t="str">
        <f>IF(Y1482="","",VLOOKUP(G1482,'Danh mục CODE'!$D$2:$I$1880,4,0))</f>
        <v/>
      </c>
      <c r="N1482" s="484"/>
      <c r="O1482" s="392" t="str">
        <f t="shared" si="268"/>
        <v/>
      </c>
      <c r="P1482" s="392" t="str">
        <f>IF(Y1482="","",VLOOKUP(G1482,'Danh mục CODE'!$D$2:$I$1880,5,0))</f>
        <v/>
      </c>
      <c r="Q1482" s="392"/>
      <c r="R1482" s="392" t="str">
        <f t="shared" si="269"/>
        <v/>
      </c>
      <c r="S1482" s="394" t="e">
        <f t="shared" si="270"/>
        <v>#VALUE!</v>
      </c>
      <c r="T1482" s="394" t="str">
        <f t="shared" si="274"/>
        <v/>
      </c>
      <c r="U1482" s="394" t="str">
        <f t="shared" si="275"/>
        <v/>
      </c>
      <c r="V1482" s="424" t="str">
        <f t="shared" si="271"/>
        <v/>
      </c>
      <c r="W1482" s="21"/>
      <c r="X1482" s="515"/>
      <c r="Y1482" s="515"/>
      <c r="Z1482" s="513"/>
      <c r="AA1482" s="514"/>
    </row>
    <row r="1483" spans="1:27">
      <c r="A1483" s="50">
        <f t="shared" si="266"/>
        <v>1478</v>
      </c>
      <c r="B1483" s="580"/>
      <c r="C1483" s="23" t="s">
        <v>742</v>
      </c>
      <c r="D1483" s="489"/>
      <c r="E1483" s="318" t="str">
        <f>IF(G1483="","",VLOOKUP(G1483,'Danh mục CODE'!$D$2:$J$20064,7,0))</f>
        <v/>
      </c>
      <c r="F1483" s="28" t="str">
        <f>IF(E1483="","",VLOOKUP(E1483,'TONG HOP'!$E$8:$W$1883,19,0))</f>
        <v/>
      </c>
      <c r="G1483" s="315"/>
      <c r="H1483" s="226" t="str">
        <f>IF(E1483="","",VLOOKUP(G1483,'TONG HOP'!$C$8:$E$799,2,0))</f>
        <v/>
      </c>
      <c r="I1483" s="226" t="str">
        <f>IF(B1483="","",VLOOKUP(G1483,'TONG HOP'!$C$8:$F$799,4,0))</f>
        <v/>
      </c>
      <c r="J1483" s="63" t="str">
        <f t="shared" si="272"/>
        <v/>
      </c>
      <c r="K1483" s="63" t="str">
        <f t="shared" si="273"/>
        <v/>
      </c>
      <c r="L1483" s="63">
        <f t="shared" si="267"/>
        <v>0</v>
      </c>
      <c r="M1483" s="392" t="str">
        <f>IF(Y1483="","",VLOOKUP(G1483,'Danh mục CODE'!$D$2:$I$1880,4,0))</f>
        <v/>
      </c>
      <c r="N1483" s="484"/>
      <c r="O1483" s="392" t="str">
        <f t="shared" si="268"/>
        <v/>
      </c>
      <c r="P1483" s="392" t="str">
        <f>IF(Y1483="","",VLOOKUP(G1483,'Danh mục CODE'!$D$2:$I$1880,5,0))</f>
        <v/>
      </c>
      <c r="Q1483" s="392"/>
      <c r="R1483" s="392" t="str">
        <f t="shared" si="269"/>
        <v/>
      </c>
      <c r="S1483" s="394" t="e">
        <f t="shared" si="270"/>
        <v>#VALUE!</v>
      </c>
      <c r="T1483" s="394" t="str">
        <f t="shared" si="274"/>
        <v/>
      </c>
      <c r="U1483" s="394" t="str">
        <f t="shared" si="275"/>
        <v/>
      </c>
      <c r="V1483" s="424" t="str">
        <f t="shared" si="271"/>
        <v/>
      </c>
      <c r="W1483" s="21"/>
      <c r="X1483" s="515"/>
      <c r="Y1483" s="515"/>
      <c r="Z1483" s="513"/>
      <c r="AA1483" s="514"/>
    </row>
    <row r="1484" spans="1:27">
      <c r="A1484" s="50">
        <f t="shared" si="266"/>
        <v>1479</v>
      </c>
      <c r="B1484" s="580"/>
      <c r="C1484" s="23" t="s">
        <v>742</v>
      </c>
      <c r="D1484" s="489"/>
      <c r="E1484" s="318" t="str">
        <f>IF(G1484="","",VLOOKUP(G1484,'Danh mục CODE'!$D$2:$J$20064,7,0))</f>
        <v/>
      </c>
      <c r="F1484" s="28" t="str">
        <f>IF(E1484="","",VLOOKUP(E1484,'TONG HOP'!$E$8:$W$1883,19,0))</f>
        <v/>
      </c>
      <c r="G1484" s="315"/>
      <c r="H1484" s="226" t="str">
        <f>IF(E1484="","",VLOOKUP(G1484,'TONG HOP'!$C$8:$E$799,2,0))</f>
        <v/>
      </c>
      <c r="I1484" s="226" t="str">
        <f>IF(B1484="","",VLOOKUP(G1484,'TONG HOP'!$C$8:$F$799,4,0))</f>
        <v/>
      </c>
      <c r="J1484" s="63" t="str">
        <f t="shared" si="272"/>
        <v/>
      </c>
      <c r="K1484" s="63" t="str">
        <f t="shared" si="273"/>
        <v/>
      </c>
      <c r="L1484" s="63">
        <f t="shared" si="267"/>
        <v>0</v>
      </c>
      <c r="M1484" s="392" t="str">
        <f>IF(Y1484="","",VLOOKUP(G1484,'Danh mục CODE'!$D$2:$I$1880,4,0))</f>
        <v/>
      </c>
      <c r="N1484" s="484"/>
      <c r="O1484" s="392" t="str">
        <f t="shared" si="268"/>
        <v/>
      </c>
      <c r="P1484" s="392" t="str">
        <f>IF(Y1484="","",VLOOKUP(G1484,'Danh mục CODE'!$D$2:$I$1880,5,0))</f>
        <v/>
      </c>
      <c r="Q1484" s="392"/>
      <c r="R1484" s="392" t="str">
        <f t="shared" si="269"/>
        <v/>
      </c>
      <c r="S1484" s="394" t="e">
        <f t="shared" si="270"/>
        <v>#VALUE!</v>
      </c>
      <c r="T1484" s="394" t="str">
        <f t="shared" si="274"/>
        <v/>
      </c>
      <c r="U1484" s="394" t="str">
        <f t="shared" si="275"/>
        <v/>
      </c>
      <c r="V1484" s="424" t="str">
        <f t="shared" si="271"/>
        <v/>
      </c>
      <c r="W1484" s="21"/>
      <c r="X1484" s="515"/>
      <c r="Y1484" s="515"/>
      <c r="Z1484" s="513"/>
      <c r="AA1484" s="514"/>
    </row>
    <row r="1485" spans="1:27">
      <c r="A1485" s="50">
        <f t="shared" si="266"/>
        <v>1480</v>
      </c>
      <c r="B1485" s="580"/>
      <c r="C1485" s="23" t="s">
        <v>742</v>
      </c>
      <c r="D1485" s="489"/>
      <c r="E1485" s="318" t="str">
        <f>IF(G1485="","",VLOOKUP(G1485,'Danh mục CODE'!$D$2:$J$20064,7,0))</f>
        <v/>
      </c>
      <c r="F1485" s="28" t="str">
        <f>IF(E1485="","",VLOOKUP(E1485,'TONG HOP'!$E$8:$W$1883,19,0))</f>
        <v/>
      </c>
      <c r="G1485" s="315"/>
      <c r="H1485" s="226" t="str">
        <f>IF(E1485="","",VLOOKUP(G1485,'TONG HOP'!$C$8:$E$799,2,0))</f>
        <v/>
      </c>
      <c r="I1485" s="226" t="str">
        <f>IF(B1485="","",VLOOKUP(G1485,'TONG HOP'!$C$8:$F$799,4,0))</f>
        <v/>
      </c>
      <c r="J1485" s="63" t="str">
        <f t="shared" si="272"/>
        <v/>
      </c>
      <c r="K1485" s="63" t="str">
        <f t="shared" si="273"/>
        <v/>
      </c>
      <c r="L1485" s="63">
        <f t="shared" si="267"/>
        <v>0</v>
      </c>
      <c r="M1485" s="392" t="str">
        <f>IF(Y1485="","",VLOOKUP(G1485,'Danh mục CODE'!$D$2:$I$1880,4,0))</f>
        <v/>
      </c>
      <c r="N1485" s="484"/>
      <c r="O1485" s="392" t="str">
        <f t="shared" si="268"/>
        <v/>
      </c>
      <c r="P1485" s="392" t="str">
        <f>IF(Y1485="","",VLOOKUP(G1485,'Danh mục CODE'!$D$2:$I$1880,5,0))</f>
        <v/>
      </c>
      <c r="Q1485" s="392"/>
      <c r="R1485" s="392" t="str">
        <f t="shared" si="269"/>
        <v/>
      </c>
      <c r="S1485" s="394" t="e">
        <f t="shared" si="270"/>
        <v>#VALUE!</v>
      </c>
      <c r="T1485" s="394" t="str">
        <f t="shared" si="274"/>
        <v/>
      </c>
      <c r="U1485" s="394" t="str">
        <f t="shared" si="275"/>
        <v/>
      </c>
      <c r="V1485" s="424" t="str">
        <f t="shared" si="271"/>
        <v/>
      </c>
      <c r="W1485" s="21"/>
      <c r="X1485" s="515"/>
      <c r="Y1485" s="515"/>
      <c r="Z1485" s="513"/>
      <c r="AA1485" s="514"/>
    </row>
    <row r="1486" spans="1:27">
      <c r="A1486" s="50">
        <f t="shared" si="266"/>
        <v>1481</v>
      </c>
      <c r="B1486" s="580"/>
      <c r="C1486" s="23" t="s">
        <v>742</v>
      </c>
      <c r="D1486" s="489"/>
      <c r="E1486" s="318" t="str">
        <f>IF(G1486="","",VLOOKUP(G1486,'Danh mục CODE'!$D$2:$J$20064,7,0))</f>
        <v/>
      </c>
      <c r="F1486" s="28" t="str">
        <f>IF(E1486="","",VLOOKUP(E1486,'TONG HOP'!$E$8:$W$1883,19,0))</f>
        <v/>
      </c>
      <c r="G1486" s="315"/>
      <c r="H1486" s="226" t="str">
        <f>IF(E1486="","",VLOOKUP(G1486,'TONG HOP'!$C$8:$E$799,2,0))</f>
        <v/>
      </c>
      <c r="I1486" s="226" t="str">
        <f>IF(B1486="","",VLOOKUP(G1486,'TONG HOP'!$C$8:$F$799,4,0))</f>
        <v/>
      </c>
      <c r="J1486" s="63" t="str">
        <f t="shared" si="272"/>
        <v/>
      </c>
      <c r="K1486" s="63" t="str">
        <f t="shared" si="273"/>
        <v/>
      </c>
      <c r="L1486" s="63">
        <f t="shared" si="267"/>
        <v>0</v>
      </c>
      <c r="M1486" s="392" t="str">
        <f>IF(Y1486="","",VLOOKUP(G1486,'Danh mục CODE'!$D$2:$I$1880,4,0))</f>
        <v/>
      </c>
      <c r="N1486" s="484"/>
      <c r="O1486" s="392" t="str">
        <f t="shared" si="268"/>
        <v/>
      </c>
      <c r="P1486" s="392" t="str">
        <f>IF(Y1486="","",VLOOKUP(G1486,'Danh mục CODE'!$D$2:$I$1880,5,0))</f>
        <v/>
      </c>
      <c r="Q1486" s="392"/>
      <c r="R1486" s="392" t="str">
        <f t="shared" si="269"/>
        <v/>
      </c>
      <c r="S1486" s="394" t="e">
        <f t="shared" si="270"/>
        <v>#VALUE!</v>
      </c>
      <c r="T1486" s="394" t="str">
        <f t="shared" si="274"/>
        <v/>
      </c>
      <c r="U1486" s="394" t="str">
        <f t="shared" si="275"/>
        <v/>
      </c>
      <c r="V1486" s="424" t="str">
        <f t="shared" si="271"/>
        <v/>
      </c>
      <c r="W1486" s="21"/>
      <c r="X1486" s="515"/>
      <c r="Y1486" s="515"/>
      <c r="Z1486" s="513"/>
      <c r="AA1486" s="514"/>
    </row>
    <row r="1487" spans="1:27">
      <c r="A1487" s="50">
        <f t="shared" si="266"/>
        <v>1482</v>
      </c>
      <c r="B1487" s="580"/>
      <c r="C1487" s="23" t="s">
        <v>742</v>
      </c>
      <c r="D1487" s="489"/>
      <c r="E1487" s="318" t="str">
        <f>IF(G1487="","",VLOOKUP(G1487,'Danh mục CODE'!$D$2:$J$20064,7,0))</f>
        <v/>
      </c>
      <c r="F1487" s="28" t="str">
        <f>IF(E1487="","",VLOOKUP(E1487,'TONG HOP'!$E$8:$W$1883,19,0))</f>
        <v/>
      </c>
      <c r="G1487" s="315"/>
      <c r="H1487" s="226" t="str">
        <f>IF(E1487="","",VLOOKUP(G1487,'TONG HOP'!$C$8:$E$799,2,0))</f>
        <v/>
      </c>
      <c r="I1487" s="226" t="str">
        <f>IF(B1487="","",VLOOKUP(G1487,'TONG HOP'!$C$8:$F$799,4,0))</f>
        <v/>
      </c>
      <c r="J1487" s="63" t="str">
        <f t="shared" si="272"/>
        <v/>
      </c>
      <c r="K1487" s="63" t="str">
        <f t="shared" si="273"/>
        <v/>
      </c>
      <c r="L1487" s="63">
        <f t="shared" si="267"/>
        <v>0</v>
      </c>
      <c r="M1487" s="392" t="str">
        <f>IF(Y1487="","",VLOOKUP(G1487,'Danh mục CODE'!$D$2:$I$1880,4,0))</f>
        <v/>
      </c>
      <c r="N1487" s="484"/>
      <c r="O1487" s="392" t="str">
        <f t="shared" si="268"/>
        <v/>
      </c>
      <c r="P1487" s="392" t="str">
        <f>IF(Y1487="","",VLOOKUP(G1487,'Danh mục CODE'!$D$2:$I$1880,5,0))</f>
        <v/>
      </c>
      <c r="Q1487" s="392"/>
      <c r="R1487" s="392" t="str">
        <f t="shared" si="269"/>
        <v/>
      </c>
      <c r="S1487" s="394" t="e">
        <f t="shared" si="270"/>
        <v>#VALUE!</v>
      </c>
      <c r="T1487" s="394" t="str">
        <f t="shared" si="274"/>
        <v/>
      </c>
      <c r="U1487" s="394" t="str">
        <f t="shared" si="275"/>
        <v/>
      </c>
      <c r="V1487" s="424" t="str">
        <f t="shared" si="271"/>
        <v/>
      </c>
      <c r="W1487" s="21"/>
      <c r="X1487" s="515"/>
      <c r="Y1487" s="515"/>
      <c r="Z1487" s="513"/>
      <c r="AA1487" s="514"/>
    </row>
    <row r="1488" spans="1:27">
      <c r="A1488" s="50">
        <f t="shared" si="266"/>
        <v>1483</v>
      </c>
      <c r="B1488" s="580"/>
      <c r="C1488" s="23" t="s">
        <v>742</v>
      </c>
      <c r="D1488" s="489"/>
      <c r="E1488" s="318" t="str">
        <f>IF(G1488="","",VLOOKUP(G1488,'Danh mục CODE'!$D$2:$J$20064,7,0))</f>
        <v/>
      </c>
      <c r="F1488" s="28" t="str">
        <f>IF(E1488="","",VLOOKUP(E1488,'TONG HOP'!$E$8:$W$1883,19,0))</f>
        <v/>
      </c>
      <c r="G1488" s="315"/>
      <c r="H1488" s="226" t="str">
        <f>IF(E1488="","",VLOOKUP(G1488,'TONG HOP'!$C$8:$E$799,2,0))</f>
        <v/>
      </c>
      <c r="I1488" s="226" t="str">
        <f>IF(B1488="","",VLOOKUP(G1488,'TONG HOP'!$C$8:$F$799,4,0))</f>
        <v/>
      </c>
      <c r="J1488" s="63" t="str">
        <f t="shared" si="272"/>
        <v/>
      </c>
      <c r="K1488" s="63" t="str">
        <f t="shared" si="273"/>
        <v/>
      </c>
      <c r="L1488" s="63">
        <f t="shared" si="267"/>
        <v>0</v>
      </c>
      <c r="M1488" s="392" t="str">
        <f>IF(Y1488="","",VLOOKUP(G1488,'Danh mục CODE'!$D$2:$I$1880,4,0))</f>
        <v/>
      </c>
      <c r="N1488" s="484"/>
      <c r="O1488" s="392" t="str">
        <f t="shared" si="268"/>
        <v/>
      </c>
      <c r="P1488" s="392" t="str">
        <f>IF(Y1488="","",VLOOKUP(G1488,'Danh mục CODE'!$D$2:$I$1880,5,0))</f>
        <v/>
      </c>
      <c r="Q1488" s="392"/>
      <c r="R1488" s="392" t="str">
        <f t="shared" si="269"/>
        <v/>
      </c>
      <c r="S1488" s="394" t="e">
        <f t="shared" si="270"/>
        <v>#VALUE!</v>
      </c>
      <c r="T1488" s="394" t="str">
        <f t="shared" si="274"/>
        <v/>
      </c>
      <c r="U1488" s="394" t="str">
        <f t="shared" si="275"/>
        <v/>
      </c>
      <c r="V1488" s="424" t="str">
        <f t="shared" si="271"/>
        <v/>
      </c>
      <c r="W1488" s="21"/>
      <c r="X1488" s="515"/>
      <c r="Y1488" s="515"/>
      <c r="Z1488" s="513"/>
      <c r="AA1488" s="514"/>
    </row>
    <row r="1489" spans="1:27">
      <c r="A1489" s="50">
        <f t="shared" si="266"/>
        <v>1484</v>
      </c>
      <c r="B1489" s="580"/>
      <c r="C1489" s="23" t="s">
        <v>742</v>
      </c>
      <c r="D1489" s="489"/>
      <c r="E1489" s="318" t="str">
        <f>IF(G1489="","",VLOOKUP(G1489,'Danh mục CODE'!$D$2:$J$20064,7,0))</f>
        <v/>
      </c>
      <c r="F1489" s="28" t="str">
        <f>IF(E1489="","",VLOOKUP(E1489,'TONG HOP'!$E$8:$W$1883,19,0))</f>
        <v/>
      </c>
      <c r="G1489" s="315"/>
      <c r="H1489" s="226" t="str">
        <f>IF(E1489="","",VLOOKUP(G1489,'TONG HOP'!$C$8:$E$799,2,0))</f>
        <v/>
      </c>
      <c r="I1489" s="226" t="str">
        <f>IF(B1489="","",VLOOKUP(G1489,'TONG HOP'!$C$8:$F$799,4,0))</f>
        <v/>
      </c>
      <c r="J1489" s="63" t="str">
        <f t="shared" si="272"/>
        <v/>
      </c>
      <c r="K1489" s="63" t="str">
        <f t="shared" si="273"/>
        <v/>
      </c>
      <c r="L1489" s="63">
        <f t="shared" si="267"/>
        <v>0</v>
      </c>
      <c r="M1489" s="392" t="str">
        <f>IF(Y1489="","",VLOOKUP(G1489,'Danh mục CODE'!$D$2:$I$1880,4,0))</f>
        <v/>
      </c>
      <c r="N1489" s="484"/>
      <c r="O1489" s="392" t="str">
        <f t="shared" si="268"/>
        <v/>
      </c>
      <c r="P1489" s="392" t="str">
        <f>IF(Y1489="","",VLOOKUP(G1489,'Danh mục CODE'!$D$2:$I$1880,5,0))</f>
        <v/>
      </c>
      <c r="Q1489" s="392"/>
      <c r="R1489" s="392" t="str">
        <f t="shared" si="269"/>
        <v/>
      </c>
      <c r="S1489" s="394" t="e">
        <f t="shared" si="270"/>
        <v>#VALUE!</v>
      </c>
      <c r="T1489" s="394" t="str">
        <f t="shared" si="274"/>
        <v/>
      </c>
      <c r="U1489" s="394" t="str">
        <f t="shared" si="275"/>
        <v/>
      </c>
      <c r="V1489" s="424" t="str">
        <f t="shared" si="271"/>
        <v/>
      </c>
      <c r="W1489" s="21"/>
      <c r="X1489" s="515"/>
      <c r="Y1489" s="515"/>
      <c r="Z1489" s="513"/>
      <c r="AA1489" s="514"/>
    </row>
    <row r="1490" spans="1:27">
      <c r="A1490" s="50">
        <f t="shared" si="266"/>
        <v>1485</v>
      </c>
      <c r="B1490" s="580"/>
      <c r="C1490" s="23" t="s">
        <v>742</v>
      </c>
      <c r="D1490" s="489"/>
      <c r="E1490" s="318" t="str">
        <f>IF(G1490="","",VLOOKUP(G1490,'Danh mục CODE'!$D$2:$J$20064,7,0))</f>
        <v/>
      </c>
      <c r="F1490" s="28" t="str">
        <f>IF(E1490="","",VLOOKUP(E1490,'TONG HOP'!$E$8:$W$1883,19,0))</f>
        <v/>
      </c>
      <c r="G1490" s="315"/>
      <c r="H1490" s="226" t="str">
        <f>IF(E1490="","",VLOOKUP(G1490,'TONG HOP'!$C$8:$E$799,2,0))</f>
        <v/>
      </c>
      <c r="I1490" s="226" t="str">
        <f>IF(B1490="","",VLOOKUP(G1490,'TONG HOP'!$C$8:$F$799,4,0))</f>
        <v/>
      </c>
      <c r="J1490" s="63" t="str">
        <f t="shared" si="272"/>
        <v/>
      </c>
      <c r="K1490" s="63" t="str">
        <f t="shared" si="273"/>
        <v/>
      </c>
      <c r="L1490" s="63">
        <f t="shared" si="267"/>
        <v>0</v>
      </c>
      <c r="M1490" s="392" t="str">
        <f>IF(Y1490="","",VLOOKUP(G1490,'Danh mục CODE'!$D$2:$I$1880,4,0))</f>
        <v/>
      </c>
      <c r="N1490" s="484"/>
      <c r="O1490" s="392" t="str">
        <f t="shared" si="268"/>
        <v/>
      </c>
      <c r="P1490" s="392" t="str">
        <f>IF(Y1490="","",VLOOKUP(G1490,'Danh mục CODE'!$D$2:$I$1880,5,0))</f>
        <v/>
      </c>
      <c r="Q1490" s="392"/>
      <c r="R1490" s="392" t="str">
        <f t="shared" si="269"/>
        <v/>
      </c>
      <c r="S1490" s="394" t="e">
        <f t="shared" si="270"/>
        <v>#VALUE!</v>
      </c>
      <c r="T1490" s="394" t="str">
        <f t="shared" si="274"/>
        <v/>
      </c>
      <c r="U1490" s="394" t="str">
        <f t="shared" si="275"/>
        <v/>
      </c>
      <c r="V1490" s="424" t="str">
        <f t="shared" si="271"/>
        <v/>
      </c>
      <c r="W1490" s="21"/>
      <c r="X1490" s="515"/>
      <c r="Y1490" s="515"/>
      <c r="Z1490" s="513"/>
      <c r="AA1490" s="514"/>
    </row>
    <row r="1491" spans="1:27">
      <c r="A1491" s="50">
        <f t="shared" ref="A1491:A1554" si="276">A1490+1</f>
        <v>1486</v>
      </c>
      <c r="B1491" s="580"/>
      <c r="C1491" s="23" t="s">
        <v>742</v>
      </c>
      <c r="D1491" s="489"/>
      <c r="E1491" s="318" t="str">
        <f>IF(G1491="","",VLOOKUP(G1491,'Danh mục CODE'!$D$2:$J$20064,7,0))</f>
        <v/>
      </c>
      <c r="F1491" s="28" t="str">
        <f>IF(E1491="","",VLOOKUP(E1491,'TONG HOP'!$E$8:$W$1883,19,0))</f>
        <v/>
      </c>
      <c r="G1491" s="315"/>
      <c r="H1491" s="226" t="str">
        <f>IF(E1491="","",VLOOKUP(G1491,'TONG HOP'!$C$8:$E$799,2,0))</f>
        <v/>
      </c>
      <c r="I1491" s="226" t="str">
        <f>IF(B1491="","",VLOOKUP(G1491,'TONG HOP'!$C$8:$F$799,4,0))</f>
        <v/>
      </c>
      <c r="J1491" s="63" t="str">
        <f t="shared" si="272"/>
        <v/>
      </c>
      <c r="K1491" s="63" t="str">
        <f t="shared" si="273"/>
        <v/>
      </c>
      <c r="L1491" s="63">
        <f t="shared" si="267"/>
        <v>0</v>
      </c>
      <c r="M1491" s="392" t="str">
        <f>IF(Y1491="","",VLOOKUP(G1491,'Danh mục CODE'!$D$2:$I$1880,4,0))</f>
        <v/>
      </c>
      <c r="N1491" s="484"/>
      <c r="O1491" s="392" t="str">
        <f t="shared" si="268"/>
        <v/>
      </c>
      <c r="P1491" s="392" t="str">
        <f>IF(Y1491="","",VLOOKUP(G1491,'Danh mục CODE'!$D$2:$I$1880,5,0))</f>
        <v/>
      </c>
      <c r="Q1491" s="392"/>
      <c r="R1491" s="392" t="str">
        <f t="shared" si="269"/>
        <v/>
      </c>
      <c r="S1491" s="394" t="e">
        <f t="shared" si="270"/>
        <v>#VALUE!</v>
      </c>
      <c r="T1491" s="394" t="str">
        <f t="shared" si="274"/>
        <v/>
      </c>
      <c r="U1491" s="394" t="str">
        <f t="shared" si="275"/>
        <v/>
      </c>
      <c r="V1491" s="424" t="str">
        <f t="shared" si="271"/>
        <v/>
      </c>
      <c r="W1491" s="21"/>
      <c r="X1491" s="515"/>
      <c r="Y1491" s="515"/>
      <c r="Z1491" s="513"/>
      <c r="AA1491" s="514"/>
    </row>
    <row r="1492" spans="1:27">
      <c r="A1492" s="50">
        <f t="shared" si="276"/>
        <v>1487</v>
      </c>
      <c r="B1492" s="580"/>
      <c r="C1492" s="23" t="s">
        <v>742</v>
      </c>
      <c r="D1492" s="489"/>
      <c r="E1492" s="318" t="str">
        <f>IF(G1492="","",VLOOKUP(G1492,'Danh mục CODE'!$D$2:$J$20064,7,0))</f>
        <v/>
      </c>
      <c r="F1492" s="28" t="str">
        <f>IF(E1492="","",VLOOKUP(E1492,'TONG HOP'!$E$8:$W$1883,19,0))</f>
        <v/>
      </c>
      <c r="G1492" s="315"/>
      <c r="H1492" s="226" t="str">
        <f>IF(E1492="","",VLOOKUP(G1492,'TONG HOP'!$C$8:$E$799,2,0))</f>
        <v/>
      </c>
      <c r="I1492" s="226" t="str">
        <f>IF(B1492="","",VLOOKUP(G1492,'TONG HOP'!$C$8:$F$799,4,0))</f>
        <v/>
      </c>
      <c r="J1492" s="63" t="str">
        <f t="shared" si="272"/>
        <v/>
      </c>
      <c r="K1492" s="63" t="str">
        <f t="shared" si="273"/>
        <v/>
      </c>
      <c r="L1492" s="63">
        <f t="shared" si="267"/>
        <v>0</v>
      </c>
      <c r="M1492" s="392" t="str">
        <f>IF(Y1492="","",VLOOKUP(G1492,'Danh mục CODE'!$D$2:$I$1880,4,0))</f>
        <v/>
      </c>
      <c r="N1492" s="484"/>
      <c r="O1492" s="392" t="str">
        <f t="shared" si="268"/>
        <v/>
      </c>
      <c r="P1492" s="392" t="str">
        <f>IF(Y1492="","",VLOOKUP(G1492,'Danh mục CODE'!$D$2:$I$1880,5,0))</f>
        <v/>
      </c>
      <c r="Q1492" s="392"/>
      <c r="R1492" s="392" t="str">
        <f t="shared" si="269"/>
        <v/>
      </c>
      <c r="S1492" s="394" t="e">
        <f t="shared" si="270"/>
        <v>#VALUE!</v>
      </c>
      <c r="T1492" s="394" t="str">
        <f t="shared" si="274"/>
        <v/>
      </c>
      <c r="U1492" s="394" t="str">
        <f t="shared" si="275"/>
        <v/>
      </c>
      <c r="V1492" s="424" t="str">
        <f t="shared" si="271"/>
        <v/>
      </c>
      <c r="W1492" s="21"/>
      <c r="X1492" s="515"/>
      <c r="Y1492" s="515"/>
      <c r="Z1492" s="513"/>
      <c r="AA1492" s="514"/>
    </row>
    <row r="1493" spans="1:27">
      <c r="A1493" s="50">
        <f t="shared" si="276"/>
        <v>1488</v>
      </c>
      <c r="B1493" s="580"/>
      <c r="C1493" s="23" t="s">
        <v>742</v>
      </c>
      <c r="D1493" s="489"/>
      <c r="E1493" s="318" t="str">
        <f>IF(G1493="","",VLOOKUP(G1493,'Danh mục CODE'!$D$2:$J$20064,7,0))</f>
        <v/>
      </c>
      <c r="F1493" s="28" t="str">
        <f>IF(E1493="","",VLOOKUP(E1493,'TONG HOP'!$E$8:$W$1883,19,0))</f>
        <v/>
      </c>
      <c r="G1493" s="315"/>
      <c r="H1493" s="226" t="str">
        <f>IF(E1493="","",VLOOKUP(G1493,'TONG HOP'!$C$8:$E$799,2,0))</f>
        <v/>
      </c>
      <c r="I1493" s="226" t="str">
        <f>IF(B1493="","",VLOOKUP(G1493,'TONG HOP'!$C$8:$F$799,4,0))</f>
        <v/>
      </c>
      <c r="J1493" s="63" t="str">
        <f t="shared" si="272"/>
        <v/>
      </c>
      <c r="K1493" s="63" t="str">
        <f t="shared" si="273"/>
        <v/>
      </c>
      <c r="L1493" s="63">
        <f t="shared" si="267"/>
        <v>0</v>
      </c>
      <c r="M1493" s="392" t="str">
        <f>IF(Y1493="","",VLOOKUP(G1493,'Danh mục CODE'!$D$2:$I$1880,4,0))</f>
        <v/>
      </c>
      <c r="N1493" s="484"/>
      <c r="O1493" s="392" t="str">
        <f t="shared" si="268"/>
        <v/>
      </c>
      <c r="P1493" s="392" t="str">
        <f>IF(Y1493="","",VLOOKUP(G1493,'Danh mục CODE'!$D$2:$I$1880,5,0))</f>
        <v/>
      </c>
      <c r="Q1493" s="392"/>
      <c r="R1493" s="392" t="str">
        <f t="shared" si="269"/>
        <v/>
      </c>
      <c r="S1493" s="394" t="e">
        <f t="shared" si="270"/>
        <v>#VALUE!</v>
      </c>
      <c r="T1493" s="394" t="str">
        <f t="shared" si="274"/>
        <v/>
      </c>
      <c r="U1493" s="394" t="str">
        <f t="shared" si="275"/>
        <v/>
      </c>
      <c r="V1493" s="424" t="str">
        <f t="shared" si="271"/>
        <v/>
      </c>
      <c r="W1493" s="21"/>
      <c r="X1493" s="515"/>
      <c r="Y1493" s="515"/>
      <c r="Z1493" s="513"/>
      <c r="AA1493" s="514"/>
    </row>
    <row r="1494" spans="1:27">
      <c r="A1494" s="50">
        <f t="shared" si="276"/>
        <v>1489</v>
      </c>
      <c r="B1494" s="580"/>
      <c r="C1494" s="23" t="s">
        <v>742</v>
      </c>
      <c r="D1494" s="489"/>
      <c r="E1494" s="318" t="str">
        <f>IF(G1494="","",VLOOKUP(G1494,'Danh mục CODE'!$D$2:$J$20064,7,0))</f>
        <v/>
      </c>
      <c r="F1494" s="28" t="str">
        <f>IF(E1494="","",VLOOKUP(E1494,'TONG HOP'!$E$8:$W$1883,19,0))</f>
        <v/>
      </c>
      <c r="G1494" s="315"/>
      <c r="H1494" s="226" t="str">
        <f>IF(E1494="","",VLOOKUP(G1494,'TONG HOP'!$C$8:$E$799,2,0))</f>
        <v/>
      </c>
      <c r="I1494" s="226" t="str">
        <f>IF(B1494="","",VLOOKUP(G1494,'TONG HOP'!$C$8:$F$799,4,0))</f>
        <v/>
      </c>
      <c r="J1494" s="63" t="str">
        <f t="shared" si="272"/>
        <v/>
      </c>
      <c r="K1494" s="63" t="str">
        <f t="shared" si="273"/>
        <v/>
      </c>
      <c r="L1494" s="63">
        <f t="shared" si="267"/>
        <v>0</v>
      </c>
      <c r="M1494" s="392" t="str">
        <f>IF(Y1494="","",VLOOKUP(G1494,'Danh mục CODE'!$D$2:$I$1880,4,0))</f>
        <v/>
      </c>
      <c r="N1494" s="484"/>
      <c r="O1494" s="392" t="str">
        <f t="shared" si="268"/>
        <v/>
      </c>
      <c r="P1494" s="392" t="str">
        <f>IF(Y1494="","",VLOOKUP(G1494,'Danh mục CODE'!$D$2:$I$1880,5,0))</f>
        <v/>
      </c>
      <c r="Q1494" s="392"/>
      <c r="R1494" s="392" t="str">
        <f t="shared" si="269"/>
        <v/>
      </c>
      <c r="S1494" s="394" t="e">
        <f t="shared" si="270"/>
        <v>#VALUE!</v>
      </c>
      <c r="T1494" s="394" t="str">
        <f t="shared" si="274"/>
        <v/>
      </c>
      <c r="U1494" s="394" t="str">
        <f t="shared" si="275"/>
        <v/>
      </c>
      <c r="V1494" s="424" t="str">
        <f t="shared" si="271"/>
        <v/>
      </c>
      <c r="W1494" s="21"/>
      <c r="X1494" s="515"/>
      <c r="Y1494" s="515"/>
      <c r="Z1494" s="513"/>
      <c r="AA1494" s="514"/>
    </row>
    <row r="1495" spans="1:27">
      <c r="A1495" s="50">
        <f t="shared" si="276"/>
        <v>1490</v>
      </c>
      <c r="B1495" s="580"/>
      <c r="C1495" s="23" t="s">
        <v>742</v>
      </c>
      <c r="D1495" s="489"/>
      <c r="E1495" s="318" t="str">
        <f>IF(G1495="","",VLOOKUP(G1495,'Danh mục CODE'!$D$2:$J$20064,7,0))</f>
        <v/>
      </c>
      <c r="F1495" s="28" t="str">
        <f>IF(E1495="","",VLOOKUP(E1495,'TONG HOP'!$E$8:$W$1883,19,0))</f>
        <v/>
      </c>
      <c r="G1495" s="315"/>
      <c r="H1495" s="226" t="str">
        <f>IF(E1495="","",VLOOKUP(G1495,'TONG HOP'!$C$8:$E$799,2,0))</f>
        <v/>
      </c>
      <c r="I1495" s="226" t="str">
        <f>IF(B1495="","",VLOOKUP(G1495,'TONG HOP'!$C$8:$F$799,4,0))</f>
        <v/>
      </c>
      <c r="J1495" s="63" t="str">
        <f t="shared" si="272"/>
        <v/>
      </c>
      <c r="K1495" s="63" t="str">
        <f t="shared" si="273"/>
        <v/>
      </c>
      <c r="L1495" s="63">
        <f t="shared" si="267"/>
        <v>0</v>
      </c>
      <c r="M1495" s="392" t="str">
        <f>IF(Y1495="","",VLOOKUP(G1495,'Danh mục CODE'!$D$2:$I$1880,4,0))</f>
        <v/>
      </c>
      <c r="N1495" s="484"/>
      <c r="O1495" s="392" t="str">
        <f t="shared" si="268"/>
        <v/>
      </c>
      <c r="P1495" s="392" t="str">
        <f>IF(Y1495="","",VLOOKUP(G1495,'Danh mục CODE'!$D$2:$I$1880,5,0))</f>
        <v/>
      </c>
      <c r="Q1495" s="392"/>
      <c r="R1495" s="392" t="str">
        <f t="shared" si="269"/>
        <v/>
      </c>
      <c r="S1495" s="394" t="e">
        <f t="shared" si="270"/>
        <v>#VALUE!</v>
      </c>
      <c r="T1495" s="394" t="str">
        <f t="shared" si="274"/>
        <v/>
      </c>
      <c r="U1495" s="394" t="str">
        <f t="shared" si="275"/>
        <v/>
      </c>
      <c r="V1495" s="424" t="str">
        <f t="shared" si="271"/>
        <v/>
      </c>
      <c r="W1495" s="21"/>
      <c r="X1495" s="515"/>
      <c r="Y1495" s="515"/>
      <c r="Z1495" s="513"/>
      <c r="AA1495" s="514"/>
    </row>
    <row r="1496" spans="1:27">
      <c r="A1496" s="50">
        <f t="shared" si="276"/>
        <v>1491</v>
      </c>
      <c r="B1496" s="580"/>
      <c r="C1496" s="23" t="s">
        <v>742</v>
      </c>
      <c r="D1496" s="489"/>
      <c r="E1496" s="318" t="str">
        <f>IF(G1496="","",VLOOKUP(G1496,'Danh mục CODE'!$D$2:$J$20064,7,0))</f>
        <v/>
      </c>
      <c r="F1496" s="28" t="str">
        <f>IF(E1496="","",VLOOKUP(E1496,'TONG HOP'!$E$8:$W$1883,19,0))</f>
        <v/>
      </c>
      <c r="G1496" s="315"/>
      <c r="H1496" s="226" t="str">
        <f>IF(E1496="","",VLOOKUP(G1496,'TONG HOP'!$C$8:$E$799,2,0))</f>
        <v/>
      </c>
      <c r="I1496" s="226" t="str">
        <f>IF(B1496="","",VLOOKUP(G1496,'TONG HOP'!$C$8:$F$799,4,0))</f>
        <v/>
      </c>
      <c r="J1496" s="63" t="str">
        <f t="shared" si="272"/>
        <v/>
      </c>
      <c r="K1496" s="63" t="str">
        <f t="shared" si="273"/>
        <v/>
      </c>
      <c r="L1496" s="63">
        <f t="shared" si="267"/>
        <v>0</v>
      </c>
      <c r="M1496" s="392" t="str">
        <f>IF(Y1496="","",VLOOKUP(G1496,'Danh mục CODE'!$D$2:$I$1880,4,0))</f>
        <v/>
      </c>
      <c r="N1496" s="484"/>
      <c r="O1496" s="392" t="str">
        <f t="shared" si="268"/>
        <v/>
      </c>
      <c r="P1496" s="392" t="str">
        <f>IF(Y1496="","",VLOOKUP(G1496,'Danh mục CODE'!$D$2:$I$1880,5,0))</f>
        <v/>
      </c>
      <c r="Q1496" s="392"/>
      <c r="R1496" s="392" t="str">
        <f t="shared" si="269"/>
        <v/>
      </c>
      <c r="S1496" s="394" t="e">
        <f t="shared" si="270"/>
        <v>#VALUE!</v>
      </c>
      <c r="T1496" s="394" t="str">
        <f t="shared" si="274"/>
        <v/>
      </c>
      <c r="U1496" s="394" t="str">
        <f t="shared" si="275"/>
        <v/>
      </c>
      <c r="V1496" s="424" t="str">
        <f t="shared" si="271"/>
        <v/>
      </c>
      <c r="W1496" s="21"/>
      <c r="X1496" s="515"/>
      <c r="Y1496" s="515"/>
      <c r="Z1496" s="513"/>
      <c r="AA1496" s="514"/>
    </row>
    <row r="1497" spans="1:27">
      <c r="A1497" s="50">
        <f t="shared" si="276"/>
        <v>1492</v>
      </c>
      <c r="B1497" s="580"/>
      <c r="C1497" s="23" t="s">
        <v>742</v>
      </c>
      <c r="D1497" s="489"/>
      <c r="E1497" s="318" t="str">
        <f>IF(G1497="","",VLOOKUP(G1497,'Danh mục CODE'!$D$2:$J$20064,7,0))</f>
        <v/>
      </c>
      <c r="F1497" s="28" t="str">
        <f>IF(E1497="","",VLOOKUP(E1497,'TONG HOP'!$E$8:$W$1883,19,0))</f>
        <v/>
      </c>
      <c r="G1497" s="315"/>
      <c r="H1497" s="226" t="str">
        <f>IF(E1497="","",VLOOKUP(G1497,'TONG HOP'!$C$8:$E$799,2,0))</f>
        <v/>
      </c>
      <c r="I1497" s="226" t="str">
        <f>IF(B1497="","",VLOOKUP(G1497,'TONG HOP'!$C$8:$F$799,4,0))</f>
        <v/>
      </c>
      <c r="J1497" s="63" t="str">
        <f t="shared" si="272"/>
        <v/>
      </c>
      <c r="K1497" s="63" t="str">
        <f t="shared" si="273"/>
        <v/>
      </c>
      <c r="L1497" s="63">
        <f t="shared" si="267"/>
        <v>0</v>
      </c>
      <c r="M1497" s="392" t="str">
        <f>IF(Y1497="","",VLOOKUP(G1497,'Danh mục CODE'!$D$2:$I$1880,4,0))</f>
        <v/>
      </c>
      <c r="N1497" s="484"/>
      <c r="O1497" s="392" t="str">
        <f t="shared" si="268"/>
        <v/>
      </c>
      <c r="P1497" s="392" t="str">
        <f>IF(Y1497="","",VLOOKUP(G1497,'Danh mục CODE'!$D$2:$I$1880,5,0))</f>
        <v/>
      </c>
      <c r="Q1497" s="392"/>
      <c r="R1497" s="392" t="str">
        <f t="shared" si="269"/>
        <v/>
      </c>
      <c r="S1497" s="394" t="e">
        <f t="shared" si="270"/>
        <v>#VALUE!</v>
      </c>
      <c r="T1497" s="394" t="str">
        <f t="shared" si="274"/>
        <v/>
      </c>
      <c r="U1497" s="394" t="str">
        <f t="shared" si="275"/>
        <v/>
      </c>
      <c r="V1497" s="424" t="str">
        <f t="shared" si="271"/>
        <v/>
      </c>
      <c r="W1497" s="21"/>
      <c r="X1497" s="515"/>
      <c r="Y1497" s="515"/>
      <c r="Z1497" s="513"/>
      <c r="AA1497" s="514"/>
    </row>
    <row r="1498" spans="1:27">
      <c r="A1498" s="50">
        <f t="shared" si="276"/>
        <v>1493</v>
      </c>
      <c r="B1498" s="580"/>
      <c r="C1498" s="23" t="s">
        <v>742</v>
      </c>
      <c r="D1498" s="489"/>
      <c r="E1498" s="318" t="str">
        <f>IF(G1498="","",VLOOKUP(G1498,'Danh mục CODE'!$D$2:$J$20064,7,0))</f>
        <v/>
      </c>
      <c r="F1498" s="28" t="str">
        <f>IF(E1498="","",VLOOKUP(E1498,'TONG HOP'!$E$8:$W$1883,19,0))</f>
        <v/>
      </c>
      <c r="G1498" s="315"/>
      <c r="H1498" s="226" t="str">
        <f>IF(E1498="","",VLOOKUP(G1498,'TONG HOP'!$C$8:$E$799,2,0))</f>
        <v/>
      </c>
      <c r="I1498" s="226" t="str">
        <f>IF(B1498="","",VLOOKUP(G1498,'TONG HOP'!$C$8:$F$799,4,0))</f>
        <v/>
      </c>
      <c r="J1498" s="63" t="str">
        <f t="shared" si="272"/>
        <v/>
      </c>
      <c r="K1498" s="63" t="str">
        <f t="shared" si="273"/>
        <v/>
      </c>
      <c r="L1498" s="63">
        <f t="shared" si="267"/>
        <v>0</v>
      </c>
      <c r="M1498" s="392" t="str">
        <f>IF(Y1498="","",VLOOKUP(G1498,'Danh mục CODE'!$D$2:$I$1880,4,0))</f>
        <v/>
      </c>
      <c r="N1498" s="484"/>
      <c r="O1498" s="392" t="str">
        <f t="shared" si="268"/>
        <v/>
      </c>
      <c r="P1498" s="392" t="str">
        <f>IF(Y1498="","",VLOOKUP(G1498,'Danh mục CODE'!$D$2:$I$1880,5,0))</f>
        <v/>
      </c>
      <c r="Q1498" s="392"/>
      <c r="R1498" s="392" t="str">
        <f t="shared" si="269"/>
        <v/>
      </c>
      <c r="S1498" s="394" t="e">
        <f t="shared" si="270"/>
        <v>#VALUE!</v>
      </c>
      <c r="T1498" s="394" t="str">
        <f t="shared" si="274"/>
        <v/>
      </c>
      <c r="U1498" s="394" t="str">
        <f t="shared" si="275"/>
        <v/>
      </c>
      <c r="V1498" s="424" t="str">
        <f t="shared" si="271"/>
        <v/>
      </c>
      <c r="W1498" s="21"/>
      <c r="X1498" s="515"/>
      <c r="Y1498" s="515"/>
      <c r="Z1498" s="513"/>
      <c r="AA1498" s="514"/>
    </row>
    <row r="1499" spans="1:27">
      <c r="A1499" s="50">
        <f t="shared" si="276"/>
        <v>1494</v>
      </c>
      <c r="B1499" s="580"/>
      <c r="C1499" s="23" t="s">
        <v>742</v>
      </c>
      <c r="D1499" s="489"/>
      <c r="E1499" s="318" t="str">
        <f>IF(G1499="","",VLOOKUP(G1499,'Danh mục CODE'!$D$2:$J$20064,7,0))</f>
        <v/>
      </c>
      <c r="F1499" s="28" t="str">
        <f>IF(E1499="","",VLOOKUP(E1499,'TONG HOP'!$E$8:$W$1883,19,0))</f>
        <v/>
      </c>
      <c r="G1499" s="17"/>
      <c r="H1499" s="226" t="str">
        <f>IF(E1499="","",VLOOKUP(G1499,'TONG HOP'!$C$8:$E$799,2,0))</f>
        <v/>
      </c>
      <c r="I1499" s="226" t="str">
        <f>IF(B1499="","",VLOOKUP(G1499,'TONG HOP'!$C$8:$F$799,4,0))</f>
        <v/>
      </c>
      <c r="J1499" s="63" t="str">
        <f t="shared" si="272"/>
        <v/>
      </c>
      <c r="K1499" s="63" t="str">
        <f t="shared" si="273"/>
        <v/>
      </c>
      <c r="L1499" s="63">
        <f t="shared" si="267"/>
        <v>0</v>
      </c>
      <c r="M1499" s="392" t="str">
        <f>IF(Y1499="","",VLOOKUP(G1499,'Danh mục CODE'!$D$2:$I$1880,4,0))</f>
        <v/>
      </c>
      <c r="N1499" s="484"/>
      <c r="O1499" s="392" t="str">
        <f t="shared" si="268"/>
        <v/>
      </c>
      <c r="P1499" s="392" t="str">
        <f>IF(Y1499="","",VLOOKUP(G1499,'Danh mục CODE'!$D$2:$I$1880,5,0))</f>
        <v/>
      </c>
      <c r="Q1499" s="392"/>
      <c r="R1499" s="392" t="str">
        <f t="shared" si="269"/>
        <v/>
      </c>
      <c r="S1499" s="394" t="e">
        <f t="shared" si="270"/>
        <v>#VALUE!</v>
      </c>
      <c r="T1499" s="394" t="str">
        <f t="shared" si="274"/>
        <v/>
      </c>
      <c r="U1499" s="394" t="str">
        <f t="shared" si="275"/>
        <v/>
      </c>
      <c r="V1499" s="424" t="str">
        <f t="shared" si="271"/>
        <v/>
      </c>
      <c r="W1499" s="21"/>
      <c r="X1499" s="515"/>
      <c r="Y1499" s="515"/>
      <c r="Z1499" s="513"/>
      <c r="AA1499" s="514"/>
    </row>
    <row r="1500" spans="1:27">
      <c r="A1500" s="50">
        <f t="shared" si="276"/>
        <v>1495</v>
      </c>
      <c r="B1500" s="580"/>
      <c r="C1500" s="23" t="s">
        <v>742</v>
      </c>
      <c r="D1500" s="489"/>
      <c r="E1500" s="318" t="str">
        <f>IF(G1500="","",VLOOKUP(G1500,'Danh mục CODE'!$D$2:$J$20064,7,0))</f>
        <v/>
      </c>
      <c r="F1500" s="28" t="str">
        <f>IF(E1500="","",VLOOKUP(E1500,'TONG HOP'!$E$8:$W$1883,19,0))</f>
        <v/>
      </c>
      <c r="G1500" s="17"/>
      <c r="H1500" s="226" t="str">
        <f>IF(E1500="","",VLOOKUP(G1500,'TONG HOP'!$C$8:$E$799,2,0))</f>
        <v/>
      </c>
      <c r="I1500" s="226" t="str">
        <f>IF(B1500="","",VLOOKUP(G1500,'TONG HOP'!$C$8:$F$799,4,0))</f>
        <v/>
      </c>
      <c r="J1500" s="63" t="str">
        <f t="shared" si="272"/>
        <v/>
      </c>
      <c r="K1500" s="63" t="str">
        <f t="shared" si="273"/>
        <v/>
      </c>
      <c r="L1500" s="63">
        <f t="shared" si="267"/>
        <v>0</v>
      </c>
      <c r="M1500" s="392" t="str">
        <f>IF(Y1500="","",VLOOKUP(G1500,'Danh mục CODE'!$D$2:$I$1880,4,0))</f>
        <v/>
      </c>
      <c r="N1500" s="484"/>
      <c r="O1500" s="392" t="str">
        <f t="shared" si="268"/>
        <v/>
      </c>
      <c r="P1500" s="392" t="str">
        <f>IF(Y1500="","",VLOOKUP(G1500,'Danh mục CODE'!$D$2:$I$1880,5,0))</f>
        <v/>
      </c>
      <c r="Q1500" s="392"/>
      <c r="R1500" s="392" t="str">
        <f t="shared" si="269"/>
        <v/>
      </c>
      <c r="S1500" s="394" t="e">
        <f t="shared" si="270"/>
        <v>#VALUE!</v>
      </c>
      <c r="T1500" s="394" t="str">
        <f t="shared" si="274"/>
        <v/>
      </c>
      <c r="U1500" s="394" t="str">
        <f t="shared" si="275"/>
        <v/>
      </c>
      <c r="V1500" s="424" t="str">
        <f t="shared" si="271"/>
        <v/>
      </c>
      <c r="W1500" s="21"/>
      <c r="X1500" s="515"/>
      <c r="Y1500" s="515"/>
      <c r="Z1500" s="513"/>
      <c r="AA1500" s="581"/>
    </row>
    <row r="1501" spans="1:27">
      <c r="A1501" s="50">
        <f t="shared" si="276"/>
        <v>1496</v>
      </c>
      <c r="B1501" s="580"/>
      <c r="C1501" s="23" t="s">
        <v>742</v>
      </c>
      <c r="D1501" s="489"/>
      <c r="E1501" s="318" t="str">
        <f>IF(G1501="","",VLOOKUP(G1501,'Danh mục CODE'!$D$2:$J$20064,7,0))</f>
        <v/>
      </c>
      <c r="F1501" s="28" t="str">
        <f>IF(E1501="","",VLOOKUP(E1501,'TONG HOP'!$E$8:$W$1883,19,0))</f>
        <v/>
      </c>
      <c r="G1501" s="17"/>
      <c r="H1501" s="226" t="str">
        <f>IF(E1501="","",VLOOKUP(G1501,'TONG HOP'!$C$8:$E$799,2,0))</f>
        <v/>
      </c>
      <c r="I1501" s="226" t="str">
        <f>IF(B1501="","",VLOOKUP(G1501,'TONG HOP'!$C$8:$F$799,4,0))</f>
        <v/>
      </c>
      <c r="J1501" s="63" t="str">
        <f t="shared" si="272"/>
        <v/>
      </c>
      <c r="K1501" s="63" t="str">
        <f t="shared" si="273"/>
        <v/>
      </c>
      <c r="L1501" s="63">
        <f t="shared" si="267"/>
        <v>0</v>
      </c>
      <c r="M1501" s="392" t="str">
        <f>IF(Y1501="","",VLOOKUP(G1501,'Danh mục CODE'!$D$2:$I$1880,4,0))</f>
        <v/>
      </c>
      <c r="N1501" s="484"/>
      <c r="O1501" s="392" t="str">
        <f t="shared" si="268"/>
        <v/>
      </c>
      <c r="P1501" s="392" t="str">
        <f>IF(Y1501="","",VLOOKUP(G1501,'Danh mục CODE'!$D$2:$I$1880,5,0))</f>
        <v/>
      </c>
      <c r="Q1501" s="392"/>
      <c r="R1501" s="392" t="str">
        <f t="shared" si="269"/>
        <v/>
      </c>
      <c r="S1501" s="394" t="e">
        <f t="shared" si="270"/>
        <v>#VALUE!</v>
      </c>
      <c r="T1501" s="394" t="str">
        <f t="shared" si="274"/>
        <v/>
      </c>
      <c r="U1501" s="394" t="str">
        <f t="shared" si="275"/>
        <v/>
      </c>
      <c r="V1501" s="424" t="str">
        <f t="shared" si="271"/>
        <v/>
      </c>
      <c r="W1501" s="21"/>
      <c r="X1501" s="515"/>
      <c r="Y1501" s="515"/>
      <c r="Z1501" s="513"/>
      <c r="AA1501" s="514"/>
    </row>
    <row r="1502" spans="1:27">
      <c r="A1502" s="50">
        <f t="shared" si="276"/>
        <v>1497</v>
      </c>
      <c r="B1502" s="580"/>
      <c r="C1502" s="23" t="s">
        <v>742</v>
      </c>
      <c r="D1502" s="489"/>
      <c r="E1502" s="318" t="str">
        <f>IF(G1502="","",VLOOKUP(G1502,'Danh mục CODE'!$D$2:$J$20064,7,0))</f>
        <v/>
      </c>
      <c r="F1502" s="28" t="str">
        <f>IF(E1502="","",VLOOKUP(E1502,'TONG HOP'!$E$8:$W$1883,19,0))</f>
        <v/>
      </c>
      <c r="G1502" s="17"/>
      <c r="H1502" s="226" t="str">
        <f>IF(E1502="","",VLOOKUP(G1502,'TONG HOP'!$C$8:$E$799,2,0))</f>
        <v/>
      </c>
      <c r="I1502" s="226" t="str">
        <f>IF(B1502="","",VLOOKUP(G1502,'TONG HOP'!$C$8:$F$799,4,0))</f>
        <v/>
      </c>
      <c r="J1502" s="63" t="str">
        <f t="shared" si="272"/>
        <v/>
      </c>
      <c r="K1502" s="63" t="str">
        <f t="shared" si="273"/>
        <v/>
      </c>
      <c r="L1502" s="63">
        <f t="shared" si="267"/>
        <v>0</v>
      </c>
      <c r="M1502" s="392" t="str">
        <f>IF(Y1502="","",VLOOKUP(G1502,'Danh mục CODE'!$D$2:$I$1880,4,0))</f>
        <v/>
      </c>
      <c r="N1502" s="484"/>
      <c r="O1502" s="392" t="str">
        <f t="shared" si="268"/>
        <v/>
      </c>
      <c r="P1502" s="392" t="str">
        <f>IF(Y1502="","",VLOOKUP(G1502,'Danh mục CODE'!$D$2:$I$1880,5,0))</f>
        <v/>
      </c>
      <c r="Q1502" s="392"/>
      <c r="R1502" s="392" t="str">
        <f t="shared" si="269"/>
        <v/>
      </c>
      <c r="S1502" s="394" t="e">
        <f t="shared" si="270"/>
        <v>#VALUE!</v>
      </c>
      <c r="T1502" s="394" t="str">
        <f t="shared" si="274"/>
        <v/>
      </c>
      <c r="U1502" s="394" t="str">
        <f t="shared" si="275"/>
        <v/>
      </c>
      <c r="V1502" s="424" t="str">
        <f t="shared" si="271"/>
        <v/>
      </c>
      <c r="W1502" s="21"/>
      <c r="X1502" s="515"/>
      <c r="Y1502" s="515"/>
      <c r="Z1502" s="513"/>
      <c r="AA1502" s="581"/>
    </row>
    <row r="1503" spans="1:27">
      <c r="A1503" s="50">
        <f t="shared" si="276"/>
        <v>1498</v>
      </c>
      <c r="B1503" s="580"/>
      <c r="C1503" s="23" t="s">
        <v>742</v>
      </c>
      <c r="D1503" s="489"/>
      <c r="E1503" s="318" t="str">
        <f>IF(G1503="","",VLOOKUP(G1503,'Danh mục CODE'!$D$2:$J$20064,7,0))</f>
        <v/>
      </c>
      <c r="F1503" s="28" t="str">
        <f>IF(E1503="","",VLOOKUP(E1503,'TONG HOP'!$E$8:$W$1883,19,0))</f>
        <v/>
      </c>
      <c r="G1503" s="17"/>
      <c r="H1503" s="226" t="str">
        <f>IF(E1503="","",VLOOKUP(G1503,'TONG HOP'!$C$8:$E$799,2,0))</f>
        <v/>
      </c>
      <c r="I1503" s="226" t="str">
        <f>IF(B1503="","",VLOOKUP(G1503,'TONG HOP'!$C$8:$F$799,4,0))</f>
        <v/>
      </c>
      <c r="J1503" s="63" t="str">
        <f t="shared" si="272"/>
        <v/>
      </c>
      <c r="K1503" s="63" t="str">
        <f t="shared" si="273"/>
        <v/>
      </c>
      <c r="L1503" s="63">
        <f t="shared" si="267"/>
        <v>0</v>
      </c>
      <c r="M1503" s="392" t="str">
        <f>IF(Y1503="","",VLOOKUP(G1503,'Danh mục CODE'!$D$2:$I$1880,4,0))</f>
        <v/>
      </c>
      <c r="N1503" s="484"/>
      <c r="O1503" s="392" t="str">
        <f t="shared" si="268"/>
        <v/>
      </c>
      <c r="P1503" s="392" t="str">
        <f>IF(Y1503="","",VLOOKUP(G1503,'Danh mục CODE'!$D$2:$I$1880,5,0))</f>
        <v/>
      </c>
      <c r="Q1503" s="392"/>
      <c r="R1503" s="392" t="str">
        <f t="shared" si="269"/>
        <v/>
      </c>
      <c r="S1503" s="394" t="e">
        <f t="shared" si="270"/>
        <v>#VALUE!</v>
      </c>
      <c r="T1503" s="394" t="str">
        <f t="shared" si="274"/>
        <v/>
      </c>
      <c r="U1503" s="394" t="str">
        <f t="shared" si="275"/>
        <v/>
      </c>
      <c r="V1503" s="424" t="str">
        <f t="shared" si="271"/>
        <v/>
      </c>
      <c r="W1503" s="21"/>
      <c r="X1503" s="515"/>
      <c r="Y1503" s="515"/>
      <c r="Z1503" s="513"/>
      <c r="AA1503" s="514"/>
    </row>
    <row r="1504" spans="1:27">
      <c r="A1504" s="50">
        <f t="shared" si="276"/>
        <v>1499</v>
      </c>
      <c r="B1504" s="580"/>
      <c r="C1504" s="23" t="s">
        <v>742</v>
      </c>
      <c r="D1504" s="489"/>
      <c r="E1504" s="318" t="str">
        <f>IF(G1504="","",VLOOKUP(G1504,'Danh mục CODE'!$D$2:$J$20064,7,0))</f>
        <v/>
      </c>
      <c r="F1504" s="28" t="str">
        <f>IF(E1504="","",VLOOKUP(E1504,'TONG HOP'!$E$8:$W$1883,19,0))</f>
        <v/>
      </c>
      <c r="G1504" s="315"/>
      <c r="H1504" s="226" t="str">
        <f>IF(E1504="","",VLOOKUP(G1504,'TONG HOP'!$C$8:$E$799,2,0))</f>
        <v/>
      </c>
      <c r="I1504" s="226" t="str">
        <f>IF(B1504="","",VLOOKUP(G1504,'TONG HOP'!$C$8:$F$799,4,0))</f>
        <v/>
      </c>
      <c r="J1504" s="63" t="str">
        <f t="shared" si="272"/>
        <v/>
      </c>
      <c r="K1504" s="63" t="str">
        <f t="shared" si="273"/>
        <v/>
      </c>
      <c r="L1504" s="63">
        <f t="shared" si="267"/>
        <v>0</v>
      </c>
      <c r="M1504" s="392" t="str">
        <f>IF(Y1504="","",VLOOKUP(G1504,'Danh mục CODE'!$D$2:$I$1880,4,0))</f>
        <v/>
      </c>
      <c r="N1504" s="484"/>
      <c r="O1504" s="392" t="str">
        <f t="shared" si="268"/>
        <v/>
      </c>
      <c r="P1504" s="392" t="str">
        <f>IF(Y1504="","",VLOOKUP(G1504,'Danh mục CODE'!$D$2:$I$1880,5,0))</f>
        <v/>
      </c>
      <c r="Q1504" s="392"/>
      <c r="R1504" s="392" t="str">
        <f t="shared" si="269"/>
        <v/>
      </c>
      <c r="S1504" s="394" t="e">
        <f t="shared" si="270"/>
        <v>#VALUE!</v>
      </c>
      <c r="T1504" s="394" t="str">
        <f t="shared" si="274"/>
        <v/>
      </c>
      <c r="U1504" s="394" t="str">
        <f t="shared" si="275"/>
        <v/>
      </c>
      <c r="V1504" s="424" t="str">
        <f t="shared" si="271"/>
        <v/>
      </c>
      <c r="W1504" s="21"/>
      <c r="X1504" s="515"/>
      <c r="Y1504" s="515"/>
      <c r="Z1504" s="513"/>
      <c r="AA1504" s="514"/>
    </row>
    <row r="1505" spans="1:27">
      <c r="A1505" s="50">
        <f t="shared" si="276"/>
        <v>1500</v>
      </c>
      <c r="B1505" s="580"/>
      <c r="C1505" s="23" t="s">
        <v>742</v>
      </c>
      <c r="D1505" s="489"/>
      <c r="E1505" s="318" t="str">
        <f>IF(G1505="","",VLOOKUP(G1505,'Danh mục CODE'!$D$2:$J$20064,7,0))</f>
        <v/>
      </c>
      <c r="F1505" s="28" t="str">
        <f>IF(E1505="","",VLOOKUP(E1505,'TONG HOP'!$E$8:$W$1883,19,0))</f>
        <v/>
      </c>
      <c r="G1505" s="315"/>
      <c r="H1505" s="226" t="str">
        <f>IF(E1505="","",VLOOKUP(G1505,'TONG HOP'!$C$8:$E$799,2,0))</f>
        <v/>
      </c>
      <c r="I1505" s="226" t="str">
        <f>IF(B1505="","",VLOOKUP(G1505,'TONG HOP'!$C$8:$F$799,4,0))</f>
        <v/>
      </c>
      <c r="J1505" s="63" t="str">
        <f t="shared" si="272"/>
        <v/>
      </c>
      <c r="K1505" s="63" t="str">
        <f t="shared" si="273"/>
        <v/>
      </c>
      <c r="L1505" s="63">
        <f t="shared" si="267"/>
        <v>0</v>
      </c>
      <c r="M1505" s="392" t="str">
        <f>IF(Y1505="","",VLOOKUP(G1505,'Danh mục CODE'!$D$2:$I$1880,4,0))</f>
        <v/>
      </c>
      <c r="N1505" s="484"/>
      <c r="O1505" s="392" t="str">
        <f t="shared" si="268"/>
        <v/>
      </c>
      <c r="P1505" s="392" t="str">
        <f>IF(Y1505="","",VLOOKUP(G1505,'Danh mục CODE'!$D$2:$I$1880,5,0))</f>
        <v/>
      </c>
      <c r="Q1505" s="392"/>
      <c r="R1505" s="392" t="str">
        <f t="shared" si="269"/>
        <v/>
      </c>
      <c r="S1505" s="394" t="e">
        <f t="shared" si="270"/>
        <v>#VALUE!</v>
      </c>
      <c r="T1505" s="394" t="str">
        <f t="shared" si="274"/>
        <v/>
      </c>
      <c r="U1505" s="394" t="str">
        <f t="shared" si="275"/>
        <v/>
      </c>
      <c r="V1505" s="424" t="str">
        <f t="shared" si="271"/>
        <v/>
      </c>
      <c r="W1505" s="21"/>
      <c r="X1505" s="515"/>
      <c r="Y1505" s="515"/>
      <c r="Z1505" s="513"/>
      <c r="AA1505" s="514"/>
    </row>
    <row r="1506" spans="1:27">
      <c r="A1506" s="50">
        <f t="shared" si="276"/>
        <v>1501</v>
      </c>
      <c r="B1506" s="580"/>
      <c r="C1506" s="23" t="s">
        <v>742</v>
      </c>
      <c r="D1506" s="489"/>
      <c r="E1506" s="318" t="str">
        <f>IF(G1506="","",VLOOKUP(G1506,'Danh mục CODE'!$D$2:$J$20064,7,0))</f>
        <v/>
      </c>
      <c r="F1506" s="28" t="str">
        <f>IF(E1506="","",VLOOKUP(E1506,'TONG HOP'!$E$8:$W$1883,19,0))</f>
        <v/>
      </c>
      <c r="G1506" s="315"/>
      <c r="H1506" s="226" t="str">
        <f>IF(E1506="","",VLOOKUP(G1506,'TONG HOP'!$C$8:$E$799,2,0))</f>
        <v/>
      </c>
      <c r="I1506" s="226" t="str">
        <f>IF(B1506="","",VLOOKUP(G1506,'TONG HOP'!$C$8:$F$799,4,0))</f>
        <v/>
      </c>
      <c r="J1506" s="63" t="str">
        <f t="shared" si="272"/>
        <v/>
      </c>
      <c r="K1506" s="63" t="str">
        <f t="shared" si="273"/>
        <v/>
      </c>
      <c r="L1506" s="63">
        <f t="shared" si="267"/>
        <v>0</v>
      </c>
      <c r="M1506" s="392" t="str">
        <f>IF(Y1506="","",VLOOKUP(G1506,'Danh mục CODE'!$D$2:$I$1880,4,0))</f>
        <v/>
      </c>
      <c r="N1506" s="484"/>
      <c r="O1506" s="392" t="str">
        <f t="shared" si="268"/>
        <v/>
      </c>
      <c r="P1506" s="392" t="str">
        <f>IF(Y1506="","",VLOOKUP(G1506,'Danh mục CODE'!$D$2:$I$1880,5,0))</f>
        <v/>
      </c>
      <c r="Q1506" s="392"/>
      <c r="R1506" s="392" t="str">
        <f t="shared" si="269"/>
        <v/>
      </c>
      <c r="S1506" s="394" t="e">
        <f t="shared" si="270"/>
        <v>#VALUE!</v>
      </c>
      <c r="T1506" s="394" t="str">
        <f t="shared" si="274"/>
        <v/>
      </c>
      <c r="U1506" s="394" t="str">
        <f t="shared" si="275"/>
        <v/>
      </c>
      <c r="V1506" s="424" t="str">
        <f t="shared" si="271"/>
        <v/>
      </c>
      <c r="W1506" s="21"/>
      <c r="X1506" s="515"/>
      <c r="Y1506" s="515"/>
      <c r="Z1506" s="513"/>
      <c r="AA1506" s="514"/>
    </row>
    <row r="1507" spans="1:27">
      <c r="A1507" s="50">
        <f t="shared" si="276"/>
        <v>1502</v>
      </c>
      <c r="B1507" s="580"/>
      <c r="C1507" s="23" t="s">
        <v>742</v>
      </c>
      <c r="D1507" s="489"/>
      <c r="E1507" s="318" t="str">
        <f>IF(G1507="","",VLOOKUP(G1507,'Danh mục CODE'!$D$2:$J$20064,7,0))</f>
        <v/>
      </c>
      <c r="F1507" s="28" t="str">
        <f>IF(E1507="","",VLOOKUP(E1507,'TONG HOP'!$E$8:$W$1883,19,0))</f>
        <v/>
      </c>
      <c r="G1507" s="315"/>
      <c r="H1507" s="226" t="str">
        <f>IF(E1507="","",VLOOKUP(G1507,'TONG HOP'!$C$8:$E$799,2,0))</f>
        <v/>
      </c>
      <c r="I1507" s="226" t="str">
        <f>IF(B1507="","",VLOOKUP(G1507,'TONG HOP'!$C$8:$F$799,4,0))</f>
        <v/>
      </c>
      <c r="J1507" s="63" t="str">
        <f t="shared" si="272"/>
        <v/>
      </c>
      <c r="K1507" s="63" t="str">
        <f t="shared" si="273"/>
        <v/>
      </c>
      <c r="L1507" s="63">
        <f t="shared" si="267"/>
        <v>0</v>
      </c>
      <c r="M1507" s="392" t="str">
        <f>IF(Y1507="","",VLOOKUP(G1507,'Danh mục CODE'!$D$2:$I$1880,4,0))</f>
        <v/>
      </c>
      <c r="N1507" s="484"/>
      <c r="O1507" s="392" t="str">
        <f t="shared" si="268"/>
        <v/>
      </c>
      <c r="P1507" s="392" t="str">
        <f>IF(Y1507="","",VLOOKUP(G1507,'Danh mục CODE'!$D$2:$I$1880,5,0))</f>
        <v/>
      </c>
      <c r="Q1507" s="392"/>
      <c r="R1507" s="392" t="str">
        <f t="shared" si="269"/>
        <v/>
      </c>
      <c r="S1507" s="394" t="e">
        <f t="shared" si="270"/>
        <v>#VALUE!</v>
      </c>
      <c r="T1507" s="394" t="str">
        <f t="shared" si="274"/>
        <v/>
      </c>
      <c r="U1507" s="394" t="str">
        <f t="shared" si="275"/>
        <v/>
      </c>
      <c r="V1507" s="424" t="str">
        <f t="shared" si="271"/>
        <v/>
      </c>
      <c r="W1507" s="21"/>
      <c r="X1507" s="515"/>
      <c r="Y1507" s="515"/>
      <c r="Z1507" s="513"/>
      <c r="AA1507" s="514"/>
    </row>
    <row r="1508" spans="1:27">
      <c r="A1508" s="50">
        <f t="shared" si="276"/>
        <v>1503</v>
      </c>
      <c r="B1508" s="580"/>
      <c r="C1508" s="23" t="s">
        <v>742</v>
      </c>
      <c r="D1508" s="489"/>
      <c r="E1508" s="318" t="str">
        <f>IF(G1508="","",VLOOKUP(G1508,'Danh mục CODE'!$D$2:$J$20064,7,0))</f>
        <v/>
      </c>
      <c r="F1508" s="28" t="str">
        <f>IF(E1508="","",VLOOKUP(E1508,'TONG HOP'!$E$8:$W$1883,19,0))</f>
        <v/>
      </c>
      <c r="G1508" s="315"/>
      <c r="H1508" s="226" t="str">
        <f>IF(E1508="","",VLOOKUP(G1508,'TONG HOP'!$C$8:$E$799,2,0))</f>
        <v/>
      </c>
      <c r="I1508" s="226" t="str">
        <f>IF(B1508="","",VLOOKUP(G1508,'TONG HOP'!$C$8:$F$799,4,0))</f>
        <v/>
      </c>
      <c r="J1508" s="63" t="str">
        <f t="shared" si="272"/>
        <v/>
      </c>
      <c r="K1508" s="63" t="str">
        <f t="shared" si="273"/>
        <v/>
      </c>
      <c r="L1508" s="63">
        <f t="shared" si="267"/>
        <v>0</v>
      </c>
      <c r="M1508" s="392" t="str">
        <f>IF(Y1508="","",VLOOKUP(G1508,'Danh mục CODE'!$D$2:$I$1880,4,0))</f>
        <v/>
      </c>
      <c r="N1508" s="484"/>
      <c r="O1508" s="392" t="str">
        <f t="shared" si="268"/>
        <v/>
      </c>
      <c r="P1508" s="392" t="str">
        <f>IF(Y1508="","",VLOOKUP(G1508,'Danh mục CODE'!$D$2:$I$1880,5,0))</f>
        <v/>
      </c>
      <c r="Q1508" s="392"/>
      <c r="R1508" s="392" t="str">
        <f t="shared" si="269"/>
        <v/>
      </c>
      <c r="S1508" s="394" t="e">
        <f t="shared" si="270"/>
        <v>#VALUE!</v>
      </c>
      <c r="T1508" s="394" t="str">
        <f t="shared" si="274"/>
        <v/>
      </c>
      <c r="U1508" s="394" t="str">
        <f t="shared" si="275"/>
        <v/>
      </c>
      <c r="V1508" s="424" t="str">
        <f t="shared" si="271"/>
        <v/>
      </c>
      <c r="W1508" s="21"/>
      <c r="X1508" s="515"/>
      <c r="Y1508" s="515"/>
      <c r="Z1508" s="513"/>
      <c r="AA1508" s="514"/>
    </row>
    <row r="1509" spans="1:27">
      <c r="A1509" s="50">
        <f t="shared" si="276"/>
        <v>1504</v>
      </c>
      <c r="B1509" s="580"/>
      <c r="C1509" s="23" t="s">
        <v>742</v>
      </c>
      <c r="D1509" s="489"/>
      <c r="E1509" s="318" t="str">
        <f>IF(G1509="","",VLOOKUP(G1509,'Danh mục CODE'!$D$2:$J$20064,7,0))</f>
        <v/>
      </c>
      <c r="F1509" s="28" t="str">
        <f>IF(E1509="","",VLOOKUP(E1509,'TONG HOP'!$E$8:$W$1883,19,0))</f>
        <v/>
      </c>
      <c r="G1509" s="315"/>
      <c r="H1509" s="226" t="str">
        <f>IF(E1509="","",VLOOKUP(G1509,'TONG HOP'!$C$8:$E$799,2,0))</f>
        <v/>
      </c>
      <c r="I1509" s="226" t="str">
        <f>IF(B1509="","",VLOOKUP(G1509,'TONG HOP'!$C$8:$F$799,4,0))</f>
        <v/>
      </c>
      <c r="J1509" s="63" t="str">
        <f t="shared" si="272"/>
        <v/>
      </c>
      <c r="K1509" s="63" t="str">
        <f t="shared" si="273"/>
        <v/>
      </c>
      <c r="L1509" s="63">
        <f t="shared" si="267"/>
        <v>0</v>
      </c>
      <c r="M1509" s="392" t="str">
        <f>IF(Y1509="","",VLOOKUP(G1509,'Danh mục CODE'!$D$2:$I$1880,4,0))</f>
        <v/>
      </c>
      <c r="N1509" s="484"/>
      <c r="O1509" s="392" t="str">
        <f t="shared" si="268"/>
        <v/>
      </c>
      <c r="P1509" s="392" t="str">
        <f>IF(Y1509="","",VLOOKUP(G1509,'Danh mục CODE'!$D$2:$I$1880,5,0))</f>
        <v/>
      </c>
      <c r="Q1509" s="392"/>
      <c r="R1509" s="392" t="str">
        <f t="shared" si="269"/>
        <v/>
      </c>
      <c r="S1509" s="394" t="e">
        <f t="shared" si="270"/>
        <v>#VALUE!</v>
      </c>
      <c r="T1509" s="394" t="str">
        <f t="shared" si="274"/>
        <v/>
      </c>
      <c r="U1509" s="394" t="str">
        <f t="shared" si="275"/>
        <v/>
      </c>
      <c r="V1509" s="424" t="str">
        <f t="shared" si="271"/>
        <v/>
      </c>
      <c r="W1509" s="21"/>
      <c r="X1509" s="515"/>
      <c r="Y1509" s="515"/>
      <c r="Z1509" s="513"/>
      <c r="AA1509" s="514"/>
    </row>
    <row r="1510" spans="1:27">
      <c r="A1510" s="50">
        <f t="shared" si="276"/>
        <v>1505</v>
      </c>
      <c r="B1510" s="580"/>
      <c r="C1510" s="23" t="s">
        <v>742</v>
      </c>
      <c r="D1510" s="489"/>
      <c r="E1510" s="318" t="str">
        <f>IF(G1510="","",VLOOKUP(G1510,'Danh mục CODE'!$D$2:$J$20064,7,0))</f>
        <v/>
      </c>
      <c r="F1510" s="28" t="str">
        <f>IF(E1510="","",VLOOKUP(E1510,'TONG HOP'!$E$8:$W$1883,19,0))</f>
        <v/>
      </c>
      <c r="G1510" s="315"/>
      <c r="H1510" s="226" t="str">
        <f>IF(E1510="","",VLOOKUP(G1510,'TONG HOP'!$C$8:$E$799,2,0))</f>
        <v/>
      </c>
      <c r="I1510" s="226" t="str">
        <f>IF(B1510="","",VLOOKUP(G1510,'TONG HOP'!$C$8:$F$799,4,0))</f>
        <v/>
      </c>
      <c r="J1510" s="63" t="str">
        <f t="shared" si="272"/>
        <v/>
      </c>
      <c r="K1510" s="63" t="str">
        <f t="shared" si="273"/>
        <v/>
      </c>
      <c r="L1510" s="63">
        <f t="shared" si="267"/>
        <v>0</v>
      </c>
      <c r="M1510" s="392" t="str">
        <f>IF(Y1510="","",VLOOKUP(G1510,'Danh mục CODE'!$D$2:$I$1880,4,0))</f>
        <v/>
      </c>
      <c r="N1510" s="484"/>
      <c r="O1510" s="392" t="str">
        <f t="shared" si="268"/>
        <v/>
      </c>
      <c r="P1510" s="392" t="str">
        <f>IF(Y1510="","",VLOOKUP(G1510,'Danh mục CODE'!$D$2:$I$1880,5,0))</f>
        <v/>
      </c>
      <c r="Q1510" s="392"/>
      <c r="R1510" s="392" t="str">
        <f t="shared" si="269"/>
        <v/>
      </c>
      <c r="S1510" s="394" t="e">
        <f t="shared" si="270"/>
        <v>#VALUE!</v>
      </c>
      <c r="T1510" s="394" t="str">
        <f t="shared" si="274"/>
        <v/>
      </c>
      <c r="U1510" s="394" t="str">
        <f t="shared" si="275"/>
        <v/>
      </c>
      <c r="V1510" s="424" t="str">
        <f t="shared" si="271"/>
        <v/>
      </c>
      <c r="W1510" s="21"/>
      <c r="X1510" s="515"/>
      <c r="Y1510" s="515"/>
      <c r="Z1510" s="513"/>
      <c r="AA1510" s="514"/>
    </row>
    <row r="1511" spans="1:27">
      <c r="A1511" s="50">
        <f t="shared" si="276"/>
        <v>1506</v>
      </c>
      <c r="B1511" s="580"/>
      <c r="C1511" s="23" t="s">
        <v>742</v>
      </c>
      <c r="D1511" s="489"/>
      <c r="E1511" s="318" t="str">
        <f>IF(G1511="","",VLOOKUP(G1511,'Danh mục CODE'!$D$2:$J$20064,7,0))</f>
        <v/>
      </c>
      <c r="F1511" s="28" t="str">
        <f>IF(E1511="","",VLOOKUP(E1511,'TONG HOP'!$E$8:$W$1883,19,0))</f>
        <v/>
      </c>
      <c r="G1511" s="315"/>
      <c r="H1511" s="226" t="str">
        <f>IF(E1511="","",VLOOKUP(G1511,'TONG HOP'!$C$8:$E$799,2,0))</f>
        <v/>
      </c>
      <c r="I1511" s="226" t="str">
        <f>IF(B1511="","",VLOOKUP(G1511,'TONG HOP'!$C$8:$F$799,4,0))</f>
        <v/>
      </c>
      <c r="J1511" s="63" t="str">
        <f t="shared" si="272"/>
        <v/>
      </c>
      <c r="K1511" s="63" t="str">
        <f t="shared" si="273"/>
        <v/>
      </c>
      <c r="L1511" s="63">
        <f t="shared" si="267"/>
        <v>0</v>
      </c>
      <c r="M1511" s="392" t="str">
        <f>IF(Y1511="","",VLOOKUP(G1511,'Danh mục CODE'!$D$2:$I$1880,4,0))</f>
        <v/>
      </c>
      <c r="N1511" s="484"/>
      <c r="O1511" s="392" t="str">
        <f t="shared" si="268"/>
        <v/>
      </c>
      <c r="P1511" s="392" t="str">
        <f>IF(Y1511="","",VLOOKUP(G1511,'Danh mục CODE'!$D$2:$I$1880,5,0))</f>
        <v/>
      </c>
      <c r="Q1511" s="392"/>
      <c r="R1511" s="392" t="str">
        <f t="shared" si="269"/>
        <v/>
      </c>
      <c r="S1511" s="394" t="e">
        <f t="shared" si="270"/>
        <v>#VALUE!</v>
      </c>
      <c r="T1511" s="394" t="str">
        <f t="shared" si="274"/>
        <v/>
      </c>
      <c r="U1511" s="394" t="str">
        <f t="shared" si="275"/>
        <v/>
      </c>
      <c r="V1511" s="424" t="str">
        <f t="shared" si="271"/>
        <v/>
      </c>
      <c r="W1511" s="21"/>
      <c r="X1511" s="515"/>
      <c r="Y1511" s="515"/>
      <c r="Z1511" s="513"/>
      <c r="AA1511" s="514"/>
    </row>
    <row r="1512" spans="1:27">
      <c r="A1512" s="50">
        <f t="shared" si="276"/>
        <v>1507</v>
      </c>
      <c r="B1512" s="580"/>
      <c r="C1512" s="23" t="s">
        <v>742</v>
      </c>
      <c r="D1512" s="489"/>
      <c r="E1512" s="318" t="str">
        <f>IF(G1512="","",VLOOKUP(G1512,'Danh mục CODE'!$D$2:$J$20064,7,0))</f>
        <v/>
      </c>
      <c r="F1512" s="28" t="str">
        <f>IF(E1512="","",VLOOKUP(E1512,'TONG HOP'!$E$8:$W$1883,19,0))</f>
        <v/>
      </c>
      <c r="G1512" s="315"/>
      <c r="H1512" s="226" t="str">
        <f>IF(E1512="","",VLOOKUP(G1512,'TONG HOP'!$C$8:$E$799,2,0))</f>
        <v/>
      </c>
      <c r="I1512" s="226" t="str">
        <f>IF(B1512="","",VLOOKUP(G1512,'TONG HOP'!$C$8:$F$799,4,0))</f>
        <v/>
      </c>
      <c r="J1512" s="63" t="str">
        <f t="shared" si="272"/>
        <v/>
      </c>
      <c r="K1512" s="63" t="str">
        <f t="shared" si="273"/>
        <v/>
      </c>
      <c r="L1512" s="63">
        <f t="shared" si="267"/>
        <v>0</v>
      </c>
      <c r="M1512" s="392" t="str">
        <f>IF(Y1512="","",VLOOKUP(G1512,'Danh mục CODE'!$D$2:$I$1880,4,0))</f>
        <v/>
      </c>
      <c r="N1512" s="484"/>
      <c r="O1512" s="392" t="str">
        <f t="shared" si="268"/>
        <v/>
      </c>
      <c r="P1512" s="392" t="str">
        <f>IF(Y1512="","",VLOOKUP(G1512,'Danh mục CODE'!$D$2:$I$1880,5,0))</f>
        <v/>
      </c>
      <c r="Q1512" s="392"/>
      <c r="R1512" s="392" t="str">
        <f t="shared" si="269"/>
        <v/>
      </c>
      <c r="S1512" s="394" t="e">
        <f t="shared" si="270"/>
        <v>#VALUE!</v>
      </c>
      <c r="T1512" s="394" t="str">
        <f t="shared" si="274"/>
        <v/>
      </c>
      <c r="U1512" s="394" t="str">
        <f t="shared" si="275"/>
        <v/>
      </c>
      <c r="V1512" s="424" t="str">
        <f t="shared" si="271"/>
        <v/>
      </c>
      <c r="W1512" s="21"/>
      <c r="X1512" s="515"/>
      <c r="Y1512" s="515"/>
      <c r="Z1512" s="513"/>
      <c r="AA1512" s="514"/>
    </row>
    <row r="1513" spans="1:27">
      <c r="A1513" s="50">
        <f t="shared" si="276"/>
        <v>1508</v>
      </c>
      <c r="B1513" s="580"/>
      <c r="C1513" s="23" t="s">
        <v>742</v>
      </c>
      <c r="D1513" s="489"/>
      <c r="E1513" s="318" t="str">
        <f>IF(G1513="","",VLOOKUP(G1513,'Danh mục CODE'!$D$2:$J$20064,7,0))</f>
        <v/>
      </c>
      <c r="F1513" s="28" t="str">
        <f>IF(E1513="","",VLOOKUP(E1513,'TONG HOP'!$E$8:$W$1883,19,0))</f>
        <v/>
      </c>
      <c r="G1513" s="315"/>
      <c r="H1513" s="226" t="str">
        <f>IF(E1513="","",VLOOKUP(G1513,'TONG HOP'!$C$8:$E$799,2,0))</f>
        <v/>
      </c>
      <c r="I1513" s="226" t="str">
        <f>IF(B1513="","",VLOOKUP(G1513,'TONG HOP'!$C$8:$F$799,4,0))</f>
        <v/>
      </c>
      <c r="J1513" s="63" t="str">
        <f t="shared" si="272"/>
        <v/>
      </c>
      <c r="K1513" s="63" t="str">
        <f t="shared" si="273"/>
        <v/>
      </c>
      <c r="L1513" s="63">
        <f t="shared" si="267"/>
        <v>0</v>
      </c>
      <c r="M1513" s="392" t="str">
        <f>IF(Y1513="","",VLOOKUP(G1513,'Danh mục CODE'!$D$2:$I$1880,4,0))</f>
        <v/>
      </c>
      <c r="N1513" s="484"/>
      <c r="O1513" s="392" t="str">
        <f t="shared" si="268"/>
        <v/>
      </c>
      <c r="P1513" s="392" t="str">
        <f>IF(Y1513="","",VLOOKUP(G1513,'Danh mục CODE'!$D$2:$I$1880,5,0))</f>
        <v/>
      </c>
      <c r="Q1513" s="392"/>
      <c r="R1513" s="392" t="str">
        <f t="shared" si="269"/>
        <v/>
      </c>
      <c r="S1513" s="394" t="e">
        <f t="shared" si="270"/>
        <v>#VALUE!</v>
      </c>
      <c r="T1513" s="394" t="str">
        <f t="shared" si="274"/>
        <v/>
      </c>
      <c r="U1513" s="394" t="str">
        <f t="shared" si="275"/>
        <v/>
      </c>
      <c r="V1513" s="424" t="str">
        <f t="shared" si="271"/>
        <v/>
      </c>
      <c r="W1513" s="21"/>
      <c r="X1513" s="515"/>
      <c r="Y1513" s="515"/>
      <c r="Z1513" s="513"/>
      <c r="AA1513" s="514"/>
    </row>
    <row r="1514" spans="1:27">
      <c r="A1514" s="50">
        <f t="shared" si="276"/>
        <v>1509</v>
      </c>
      <c r="B1514" s="580"/>
      <c r="C1514" s="23" t="s">
        <v>742</v>
      </c>
      <c r="D1514" s="489"/>
      <c r="E1514" s="318" t="str">
        <f>IF(G1514="","",VLOOKUP(G1514,'Danh mục CODE'!$D$2:$J$20064,7,0))</f>
        <v/>
      </c>
      <c r="F1514" s="28" t="str">
        <f>IF(E1514="","",VLOOKUP(E1514,'TONG HOP'!$E$8:$W$1883,19,0))</f>
        <v/>
      </c>
      <c r="G1514" s="315"/>
      <c r="H1514" s="226" t="str">
        <f>IF(E1514="","",VLOOKUP(G1514,'TONG HOP'!$C$8:$E$799,2,0))</f>
        <v/>
      </c>
      <c r="I1514" s="226" t="str">
        <f>IF(B1514="","",VLOOKUP(G1514,'TONG HOP'!$C$8:$F$799,4,0))</f>
        <v/>
      </c>
      <c r="J1514" s="63" t="str">
        <f t="shared" si="272"/>
        <v/>
      </c>
      <c r="K1514" s="63" t="str">
        <f t="shared" si="273"/>
        <v/>
      </c>
      <c r="L1514" s="63">
        <f t="shared" si="267"/>
        <v>0</v>
      </c>
      <c r="M1514" s="392" t="str">
        <f>IF(Y1514="","",VLOOKUP(G1514,'Danh mục CODE'!$D$2:$I$1880,4,0))</f>
        <v/>
      </c>
      <c r="N1514" s="484"/>
      <c r="O1514" s="392" t="str">
        <f t="shared" si="268"/>
        <v/>
      </c>
      <c r="P1514" s="392" t="str">
        <f>IF(Y1514="","",VLOOKUP(G1514,'Danh mục CODE'!$D$2:$I$1880,5,0))</f>
        <v/>
      </c>
      <c r="Q1514" s="392"/>
      <c r="R1514" s="392" t="str">
        <f t="shared" si="269"/>
        <v/>
      </c>
      <c r="S1514" s="394" t="e">
        <f t="shared" si="270"/>
        <v>#VALUE!</v>
      </c>
      <c r="T1514" s="394" t="str">
        <f t="shared" si="274"/>
        <v/>
      </c>
      <c r="U1514" s="394" t="str">
        <f t="shared" si="275"/>
        <v/>
      </c>
      <c r="V1514" s="424" t="str">
        <f t="shared" si="271"/>
        <v/>
      </c>
      <c r="W1514" s="21"/>
      <c r="X1514" s="515"/>
      <c r="Y1514" s="515"/>
      <c r="Z1514" s="513"/>
      <c r="AA1514" s="514"/>
    </row>
    <row r="1515" spans="1:27">
      <c r="A1515" s="50">
        <f t="shared" si="276"/>
        <v>1510</v>
      </c>
      <c r="B1515" s="580"/>
      <c r="C1515" s="23" t="s">
        <v>742</v>
      </c>
      <c r="D1515" s="489"/>
      <c r="E1515" s="318" t="str">
        <f>IF(G1515="","",VLOOKUP(G1515,'Danh mục CODE'!$D$2:$J$20064,7,0))</f>
        <v/>
      </c>
      <c r="F1515" s="28" t="str">
        <f>IF(E1515="","",VLOOKUP(E1515,'TONG HOP'!$E$8:$W$1883,19,0))</f>
        <v/>
      </c>
      <c r="G1515" s="315"/>
      <c r="H1515" s="226" t="str">
        <f>IF(E1515="","",VLOOKUP(G1515,'TONG HOP'!$C$8:$E$799,2,0))</f>
        <v/>
      </c>
      <c r="I1515" s="226" t="str">
        <f>IF(B1515="","",VLOOKUP(G1515,'TONG HOP'!$C$8:$F$799,4,0))</f>
        <v/>
      </c>
      <c r="J1515" s="63" t="str">
        <f t="shared" si="272"/>
        <v/>
      </c>
      <c r="K1515" s="63" t="str">
        <f t="shared" si="273"/>
        <v/>
      </c>
      <c r="L1515" s="63">
        <f t="shared" si="267"/>
        <v>0</v>
      </c>
      <c r="M1515" s="392" t="str">
        <f>IF(Y1515="","",VLOOKUP(G1515,'Danh mục CODE'!$D$2:$I$1880,4,0))</f>
        <v/>
      </c>
      <c r="N1515" s="484"/>
      <c r="O1515" s="392" t="str">
        <f t="shared" si="268"/>
        <v/>
      </c>
      <c r="P1515" s="392" t="str">
        <f>IF(Y1515="","",VLOOKUP(G1515,'Danh mục CODE'!$D$2:$I$1880,5,0))</f>
        <v/>
      </c>
      <c r="Q1515" s="392"/>
      <c r="R1515" s="392" t="str">
        <f t="shared" si="269"/>
        <v/>
      </c>
      <c r="S1515" s="394" t="e">
        <f t="shared" si="270"/>
        <v>#VALUE!</v>
      </c>
      <c r="T1515" s="394" t="str">
        <f t="shared" si="274"/>
        <v/>
      </c>
      <c r="U1515" s="394" t="str">
        <f t="shared" si="275"/>
        <v/>
      </c>
      <c r="V1515" s="424" t="str">
        <f t="shared" si="271"/>
        <v/>
      </c>
      <c r="W1515" s="21"/>
      <c r="X1515" s="515"/>
      <c r="Y1515" s="515"/>
      <c r="Z1515" s="513"/>
      <c r="AA1515" s="514"/>
    </row>
    <row r="1516" spans="1:27">
      <c r="A1516" s="50">
        <f t="shared" si="276"/>
        <v>1511</v>
      </c>
      <c r="B1516" s="580"/>
      <c r="C1516" s="23" t="s">
        <v>742</v>
      </c>
      <c r="D1516" s="489"/>
      <c r="E1516" s="318" t="str">
        <f>IF(G1516="","",VLOOKUP(G1516,'Danh mục CODE'!$D$2:$J$20064,7,0))</f>
        <v/>
      </c>
      <c r="F1516" s="28" t="str">
        <f>IF(E1516="","",VLOOKUP(E1516,'TONG HOP'!$E$8:$W$1883,19,0))</f>
        <v/>
      </c>
      <c r="G1516" s="315"/>
      <c r="H1516" s="226" t="str">
        <f>IF(E1516="","",VLOOKUP(G1516,'TONG HOP'!$C$8:$E$799,2,0))</f>
        <v/>
      </c>
      <c r="I1516" s="226" t="str">
        <f>IF(B1516="","",VLOOKUP(G1516,'TONG HOP'!$C$8:$F$799,4,0))</f>
        <v/>
      </c>
      <c r="J1516" s="63" t="str">
        <f t="shared" si="272"/>
        <v/>
      </c>
      <c r="K1516" s="63" t="str">
        <f t="shared" si="273"/>
        <v/>
      </c>
      <c r="L1516" s="63">
        <f t="shared" si="267"/>
        <v>0</v>
      </c>
      <c r="M1516" s="392" t="str">
        <f>IF(Y1516="","",VLOOKUP(G1516,'Danh mục CODE'!$D$2:$I$1880,4,0))</f>
        <v/>
      </c>
      <c r="N1516" s="484"/>
      <c r="O1516" s="392" t="str">
        <f t="shared" si="268"/>
        <v/>
      </c>
      <c r="P1516" s="392" t="str">
        <f>IF(Y1516="","",VLOOKUP(G1516,'Danh mục CODE'!$D$2:$I$1880,5,0))</f>
        <v/>
      </c>
      <c r="Q1516" s="392"/>
      <c r="R1516" s="392" t="str">
        <f t="shared" si="269"/>
        <v/>
      </c>
      <c r="S1516" s="394" t="e">
        <f t="shared" si="270"/>
        <v>#VALUE!</v>
      </c>
      <c r="T1516" s="394" t="str">
        <f t="shared" si="274"/>
        <v/>
      </c>
      <c r="U1516" s="394" t="str">
        <f t="shared" si="275"/>
        <v/>
      </c>
      <c r="V1516" s="424" t="str">
        <f t="shared" si="271"/>
        <v/>
      </c>
      <c r="W1516" s="21"/>
      <c r="X1516" s="515"/>
      <c r="Y1516" s="515"/>
      <c r="Z1516" s="513"/>
      <c r="AA1516" s="514"/>
    </row>
    <row r="1517" spans="1:27">
      <c r="A1517" s="50">
        <f t="shared" si="276"/>
        <v>1512</v>
      </c>
      <c r="B1517" s="580"/>
      <c r="C1517" s="23" t="s">
        <v>742</v>
      </c>
      <c r="D1517" s="489"/>
      <c r="E1517" s="318" t="str">
        <f>IF(G1517="","",VLOOKUP(G1517,'Danh mục CODE'!$D$2:$J$20064,7,0))</f>
        <v/>
      </c>
      <c r="F1517" s="28" t="str">
        <f>IF(E1517="","",VLOOKUP(E1517,'TONG HOP'!$E$8:$W$1883,19,0))</f>
        <v/>
      </c>
      <c r="G1517" s="315"/>
      <c r="H1517" s="226" t="str">
        <f>IF(E1517="","",VLOOKUP(G1517,'TONG HOP'!$C$8:$E$799,2,0))</f>
        <v/>
      </c>
      <c r="I1517" s="226" t="str">
        <f>IF(B1517="","",VLOOKUP(G1517,'TONG HOP'!$C$8:$F$799,4,0))</f>
        <v/>
      </c>
      <c r="J1517" s="63" t="str">
        <f t="shared" si="272"/>
        <v/>
      </c>
      <c r="K1517" s="63" t="str">
        <f t="shared" si="273"/>
        <v/>
      </c>
      <c r="L1517" s="63">
        <f t="shared" si="267"/>
        <v>0</v>
      </c>
      <c r="M1517" s="392" t="str">
        <f>IF(Y1517="","",VLOOKUP(G1517,'Danh mục CODE'!$D$2:$I$1880,4,0))</f>
        <v/>
      </c>
      <c r="N1517" s="484"/>
      <c r="O1517" s="392" t="str">
        <f t="shared" si="268"/>
        <v/>
      </c>
      <c r="P1517" s="392" t="str">
        <f>IF(Y1517="","",VLOOKUP(G1517,'Danh mục CODE'!$D$2:$I$1880,5,0))</f>
        <v/>
      </c>
      <c r="Q1517" s="392"/>
      <c r="R1517" s="392" t="str">
        <f t="shared" si="269"/>
        <v/>
      </c>
      <c r="S1517" s="394" t="e">
        <f t="shared" si="270"/>
        <v>#VALUE!</v>
      </c>
      <c r="T1517" s="394" t="str">
        <f t="shared" si="274"/>
        <v/>
      </c>
      <c r="U1517" s="394" t="str">
        <f t="shared" si="275"/>
        <v/>
      </c>
      <c r="V1517" s="424" t="str">
        <f t="shared" si="271"/>
        <v/>
      </c>
      <c r="W1517" s="21"/>
      <c r="X1517" s="515"/>
      <c r="Y1517" s="515"/>
      <c r="Z1517" s="513"/>
      <c r="AA1517" s="514"/>
    </row>
    <row r="1518" spans="1:27">
      <c r="A1518" s="50">
        <f t="shared" si="276"/>
        <v>1513</v>
      </c>
      <c r="B1518" s="580"/>
      <c r="C1518" s="23" t="s">
        <v>742</v>
      </c>
      <c r="D1518" s="489"/>
      <c r="E1518" s="318" t="str">
        <f>IF(G1518="","",VLOOKUP(G1518,'Danh mục CODE'!$D$2:$J$20064,7,0))</f>
        <v/>
      </c>
      <c r="F1518" s="28" t="str">
        <f>IF(E1518="","",VLOOKUP(E1518,'TONG HOP'!$E$8:$W$1883,19,0))</f>
        <v/>
      </c>
      <c r="G1518" s="315"/>
      <c r="H1518" s="226" t="str">
        <f>IF(E1518="","",VLOOKUP(G1518,'TONG HOP'!$C$8:$E$799,2,0))</f>
        <v/>
      </c>
      <c r="I1518" s="226" t="str">
        <f>IF(B1518="","",VLOOKUP(G1518,'TONG HOP'!$C$8:$F$799,4,0))</f>
        <v/>
      </c>
      <c r="J1518" s="63" t="str">
        <f t="shared" si="272"/>
        <v/>
      </c>
      <c r="K1518" s="63" t="str">
        <f t="shared" si="273"/>
        <v/>
      </c>
      <c r="L1518" s="63">
        <f t="shared" si="267"/>
        <v>0</v>
      </c>
      <c r="M1518" s="392" t="str">
        <f>IF(Y1518="","",VLOOKUP(G1518,'Danh mục CODE'!$D$2:$I$1880,4,0))</f>
        <v/>
      </c>
      <c r="N1518" s="484"/>
      <c r="O1518" s="392" t="str">
        <f t="shared" si="268"/>
        <v/>
      </c>
      <c r="P1518" s="392" t="str">
        <f>IF(Y1518="","",VLOOKUP(G1518,'Danh mục CODE'!$D$2:$I$1880,5,0))</f>
        <v/>
      </c>
      <c r="Q1518" s="392"/>
      <c r="R1518" s="392" t="str">
        <f t="shared" si="269"/>
        <v/>
      </c>
      <c r="S1518" s="394" t="e">
        <f t="shared" si="270"/>
        <v>#VALUE!</v>
      </c>
      <c r="T1518" s="394" t="str">
        <f t="shared" si="274"/>
        <v/>
      </c>
      <c r="U1518" s="394" t="str">
        <f t="shared" si="275"/>
        <v/>
      </c>
      <c r="V1518" s="424" t="str">
        <f t="shared" si="271"/>
        <v/>
      </c>
      <c r="W1518" s="21"/>
      <c r="X1518" s="515"/>
      <c r="Y1518" s="515"/>
      <c r="Z1518" s="513"/>
      <c r="AA1518" s="514"/>
    </row>
    <row r="1519" spans="1:27">
      <c r="A1519" s="50">
        <f t="shared" si="276"/>
        <v>1514</v>
      </c>
      <c r="B1519" s="580"/>
      <c r="C1519" s="23" t="s">
        <v>742</v>
      </c>
      <c r="D1519" s="489"/>
      <c r="E1519" s="318" t="str">
        <f>IF(G1519="","",VLOOKUP(G1519,'Danh mục CODE'!$D$2:$J$20064,7,0))</f>
        <v/>
      </c>
      <c r="F1519" s="28" t="str">
        <f>IF(E1519="","",VLOOKUP(E1519,'TONG HOP'!$E$8:$W$1883,19,0))</f>
        <v/>
      </c>
      <c r="G1519" s="315"/>
      <c r="H1519" s="226" t="str">
        <f>IF(E1519="","",VLOOKUP(G1519,'TONG HOP'!$C$8:$E$799,2,0))</f>
        <v/>
      </c>
      <c r="I1519" s="226" t="str">
        <f>IF(B1519="","",VLOOKUP(G1519,'TONG HOP'!$C$8:$F$799,4,0))</f>
        <v/>
      </c>
      <c r="J1519" s="63" t="str">
        <f t="shared" si="272"/>
        <v/>
      </c>
      <c r="K1519" s="63" t="str">
        <f t="shared" si="273"/>
        <v/>
      </c>
      <c r="L1519" s="63">
        <f t="shared" si="267"/>
        <v>0</v>
      </c>
      <c r="M1519" s="392" t="str">
        <f>IF(Y1519="","",VLOOKUP(G1519,'Danh mục CODE'!$D$2:$I$1880,4,0))</f>
        <v/>
      </c>
      <c r="N1519" s="484"/>
      <c r="O1519" s="392" t="str">
        <f t="shared" si="268"/>
        <v/>
      </c>
      <c r="P1519" s="392" t="str">
        <f>IF(Y1519="","",VLOOKUP(G1519,'Danh mục CODE'!$D$2:$I$1880,5,0))</f>
        <v/>
      </c>
      <c r="Q1519" s="392"/>
      <c r="R1519" s="392" t="str">
        <f t="shared" si="269"/>
        <v/>
      </c>
      <c r="S1519" s="394" t="e">
        <f t="shared" si="270"/>
        <v>#VALUE!</v>
      </c>
      <c r="T1519" s="394" t="str">
        <f t="shared" si="274"/>
        <v/>
      </c>
      <c r="U1519" s="394" t="str">
        <f t="shared" si="275"/>
        <v/>
      </c>
      <c r="V1519" s="424" t="str">
        <f t="shared" si="271"/>
        <v/>
      </c>
      <c r="W1519" s="21"/>
      <c r="X1519" s="515"/>
      <c r="Y1519" s="515"/>
      <c r="Z1519" s="513"/>
      <c r="AA1519" s="514"/>
    </row>
    <row r="1520" spans="1:27">
      <c r="A1520" s="50">
        <f t="shared" si="276"/>
        <v>1515</v>
      </c>
      <c r="B1520" s="580"/>
      <c r="C1520" s="23" t="s">
        <v>742</v>
      </c>
      <c r="D1520" s="489"/>
      <c r="E1520" s="318" t="str">
        <f>IF(G1520="","",VLOOKUP(G1520,'Danh mục CODE'!$D$2:$J$20064,7,0))</f>
        <v/>
      </c>
      <c r="F1520" s="28" t="str">
        <f>IF(E1520="","",VLOOKUP(E1520,'TONG HOP'!$E$8:$W$1883,19,0))</f>
        <v/>
      </c>
      <c r="G1520" s="315"/>
      <c r="H1520" s="226" t="str">
        <f>IF(E1520="","",VLOOKUP(G1520,'TONG HOP'!$C$8:$E$799,2,0))</f>
        <v/>
      </c>
      <c r="I1520" s="226" t="str">
        <f>IF(B1520="","",VLOOKUP(G1520,'TONG HOP'!$C$8:$F$799,4,0))</f>
        <v/>
      </c>
      <c r="J1520" s="63" t="str">
        <f t="shared" si="272"/>
        <v/>
      </c>
      <c r="K1520" s="63" t="str">
        <f t="shared" si="273"/>
        <v/>
      </c>
      <c r="L1520" s="63">
        <f t="shared" si="267"/>
        <v>0</v>
      </c>
      <c r="M1520" s="392" t="str">
        <f>IF(Y1520="","",VLOOKUP(G1520,'Danh mục CODE'!$D$2:$I$1880,4,0))</f>
        <v/>
      </c>
      <c r="N1520" s="484"/>
      <c r="O1520" s="392" t="str">
        <f t="shared" si="268"/>
        <v/>
      </c>
      <c r="P1520" s="392" t="str">
        <f>IF(Y1520="","",VLOOKUP(G1520,'Danh mục CODE'!$D$2:$I$1880,5,0))</f>
        <v/>
      </c>
      <c r="Q1520" s="392"/>
      <c r="R1520" s="392" t="str">
        <f t="shared" si="269"/>
        <v/>
      </c>
      <c r="S1520" s="394" t="e">
        <f t="shared" si="270"/>
        <v>#VALUE!</v>
      </c>
      <c r="T1520" s="394" t="str">
        <f t="shared" si="274"/>
        <v/>
      </c>
      <c r="U1520" s="394" t="str">
        <f t="shared" si="275"/>
        <v/>
      </c>
      <c r="V1520" s="424" t="str">
        <f t="shared" si="271"/>
        <v/>
      </c>
      <c r="W1520" s="21"/>
      <c r="X1520" s="515"/>
      <c r="Y1520" s="515"/>
      <c r="Z1520" s="513"/>
      <c r="AA1520" s="514"/>
    </row>
    <row r="1521" spans="1:27">
      <c r="A1521" s="50">
        <f t="shared" si="276"/>
        <v>1516</v>
      </c>
      <c r="B1521" s="580"/>
      <c r="C1521" s="23" t="s">
        <v>742</v>
      </c>
      <c r="D1521" s="489"/>
      <c r="E1521" s="318" t="str">
        <f>IF(G1521="","",VLOOKUP(G1521,'Danh mục CODE'!$D$2:$J$20064,7,0))</f>
        <v/>
      </c>
      <c r="F1521" s="28" t="str">
        <f>IF(E1521="","",VLOOKUP(E1521,'TONG HOP'!$E$8:$W$1883,19,0))</f>
        <v/>
      </c>
      <c r="G1521" s="315"/>
      <c r="H1521" s="226" t="str">
        <f>IF(E1521="","",VLOOKUP(G1521,'TONG HOP'!$C$8:$E$799,2,0))</f>
        <v/>
      </c>
      <c r="I1521" s="226" t="str">
        <f>IF(B1521="","",VLOOKUP(G1521,'TONG HOP'!$C$8:$F$799,4,0))</f>
        <v/>
      </c>
      <c r="J1521" s="63" t="str">
        <f t="shared" si="272"/>
        <v/>
      </c>
      <c r="K1521" s="63" t="str">
        <f t="shared" si="273"/>
        <v/>
      </c>
      <c r="L1521" s="63">
        <f t="shared" ref="L1521:L1584" si="277">X1521-Y1521</f>
        <v>0</v>
      </c>
      <c r="M1521" s="392" t="str">
        <f>IF(Y1521="","",VLOOKUP(G1521,'Danh mục CODE'!$D$2:$I$1880,4,0))</f>
        <v/>
      </c>
      <c r="N1521" s="484"/>
      <c r="O1521" s="392" t="str">
        <f t="shared" ref="O1521:O1584" si="278">IF(X1521="","",IF(M1521-N1521&lt;0,-(M1521-N1521),0))</f>
        <v/>
      </c>
      <c r="P1521" s="392" t="str">
        <f>IF(Y1521="","",VLOOKUP(G1521,'Danh mục CODE'!$D$2:$I$1880,5,0))</f>
        <v/>
      </c>
      <c r="Q1521" s="392"/>
      <c r="R1521" s="392" t="str">
        <f t="shared" ref="R1521:R1584" si="279">IF(X1521="","",IF(P1521-Q1521&lt;0,-(P1521-Q1521),0))</f>
        <v/>
      </c>
      <c r="S1521" s="394" t="e">
        <f t="shared" ref="S1521:S1584" si="280">IF(T1521=0,"",J1521-T1521-U1521)</f>
        <v>#VALUE!</v>
      </c>
      <c r="T1521" s="394" t="str">
        <f t="shared" si="274"/>
        <v/>
      </c>
      <c r="U1521" s="394" t="str">
        <f t="shared" si="275"/>
        <v/>
      </c>
      <c r="V1521" s="424" t="str">
        <f t="shared" ref="V1521:V1584" si="281">IF(X1521="","",J1521-S1521-T1521-U1521)</f>
        <v/>
      </c>
      <c r="W1521" s="21"/>
      <c r="X1521" s="515"/>
      <c r="Y1521" s="515"/>
      <c r="Z1521" s="513"/>
      <c r="AA1521" s="514"/>
    </row>
    <row r="1522" spans="1:27">
      <c r="A1522" s="50">
        <f t="shared" si="276"/>
        <v>1517</v>
      </c>
      <c r="B1522" s="580"/>
      <c r="C1522" s="23" t="s">
        <v>742</v>
      </c>
      <c r="D1522" s="489"/>
      <c r="E1522" s="318" t="str">
        <f>IF(G1522="","",VLOOKUP(G1522,'Danh mục CODE'!$D$2:$J$20064,7,0))</f>
        <v/>
      </c>
      <c r="F1522" s="28" t="str">
        <f>IF(E1522="","",VLOOKUP(E1522,'TONG HOP'!$E$8:$W$1883,19,0))</f>
        <v/>
      </c>
      <c r="G1522" s="315"/>
      <c r="H1522" s="226" t="str">
        <f>IF(E1522="","",VLOOKUP(G1522,'TONG HOP'!$C$8:$E$799,2,0))</f>
        <v/>
      </c>
      <c r="I1522" s="226" t="str">
        <f>IF(B1522="","",VLOOKUP(G1522,'TONG HOP'!$C$8:$F$799,4,0))</f>
        <v/>
      </c>
      <c r="J1522" s="63" t="str">
        <f t="shared" si="272"/>
        <v/>
      </c>
      <c r="K1522" s="63" t="str">
        <f t="shared" si="273"/>
        <v/>
      </c>
      <c r="L1522" s="63">
        <f t="shared" si="277"/>
        <v>0</v>
      </c>
      <c r="M1522" s="392" t="str">
        <f>IF(Y1522="","",VLOOKUP(G1522,'Danh mục CODE'!$D$2:$I$1880,4,0))</f>
        <v/>
      </c>
      <c r="N1522" s="484"/>
      <c r="O1522" s="392" t="str">
        <f t="shared" si="278"/>
        <v/>
      </c>
      <c r="P1522" s="392" t="str">
        <f>IF(Y1522="","",VLOOKUP(G1522,'Danh mục CODE'!$D$2:$I$1880,5,0))</f>
        <v/>
      </c>
      <c r="Q1522" s="392"/>
      <c r="R1522" s="392" t="str">
        <f t="shared" si="279"/>
        <v/>
      </c>
      <c r="S1522" s="394" t="e">
        <f t="shared" si="280"/>
        <v>#VALUE!</v>
      </c>
      <c r="T1522" s="394" t="str">
        <f t="shared" si="274"/>
        <v/>
      </c>
      <c r="U1522" s="394" t="str">
        <f t="shared" si="275"/>
        <v/>
      </c>
      <c r="V1522" s="424" t="str">
        <f t="shared" si="281"/>
        <v/>
      </c>
      <c r="W1522" s="21"/>
      <c r="X1522" s="515"/>
      <c r="Y1522" s="515"/>
      <c r="Z1522" s="513"/>
      <c r="AA1522" s="514"/>
    </row>
    <row r="1523" spans="1:27">
      <c r="A1523" s="50">
        <f t="shared" si="276"/>
        <v>1518</v>
      </c>
      <c r="B1523" s="580"/>
      <c r="C1523" s="23" t="s">
        <v>742</v>
      </c>
      <c r="D1523" s="489"/>
      <c r="E1523" s="318" t="str">
        <f>IF(G1523="","",VLOOKUP(G1523,'Danh mục CODE'!$D$2:$J$20064,7,0))</f>
        <v/>
      </c>
      <c r="F1523" s="28" t="str">
        <f>IF(E1523="","",VLOOKUP(E1523,'TONG HOP'!$E$8:$W$1883,19,0))</f>
        <v/>
      </c>
      <c r="G1523" s="315"/>
      <c r="H1523" s="226" t="str">
        <f>IF(E1523="","",VLOOKUP(G1523,'TONG HOP'!$C$8:$E$799,2,0))</f>
        <v/>
      </c>
      <c r="I1523" s="226" t="str">
        <f>IF(B1523="","",VLOOKUP(G1523,'TONG HOP'!$C$8:$F$799,4,0))</f>
        <v/>
      </c>
      <c r="J1523" s="63" t="str">
        <f t="shared" si="272"/>
        <v/>
      </c>
      <c r="K1523" s="63" t="str">
        <f t="shared" si="273"/>
        <v/>
      </c>
      <c r="L1523" s="63">
        <f t="shared" si="277"/>
        <v>0</v>
      </c>
      <c r="M1523" s="392" t="str">
        <f>IF(Y1523="","",VLOOKUP(G1523,'Danh mục CODE'!$D$2:$I$1880,4,0))</f>
        <v/>
      </c>
      <c r="N1523" s="484"/>
      <c r="O1523" s="392" t="str">
        <f t="shared" si="278"/>
        <v/>
      </c>
      <c r="P1523" s="392" t="str">
        <f>IF(Y1523="","",VLOOKUP(G1523,'Danh mục CODE'!$D$2:$I$1880,5,0))</f>
        <v/>
      </c>
      <c r="Q1523" s="392"/>
      <c r="R1523" s="392" t="str">
        <f t="shared" si="279"/>
        <v/>
      </c>
      <c r="S1523" s="394" t="e">
        <f t="shared" si="280"/>
        <v>#VALUE!</v>
      </c>
      <c r="T1523" s="394" t="str">
        <f t="shared" si="274"/>
        <v/>
      </c>
      <c r="U1523" s="394" t="str">
        <f t="shared" si="275"/>
        <v/>
      </c>
      <c r="V1523" s="424" t="str">
        <f t="shared" si="281"/>
        <v/>
      </c>
      <c r="W1523" s="21"/>
      <c r="X1523" s="515"/>
      <c r="Y1523" s="515"/>
      <c r="Z1523" s="513"/>
      <c r="AA1523" s="514"/>
    </row>
    <row r="1524" spans="1:27">
      <c r="A1524" s="50">
        <f t="shared" si="276"/>
        <v>1519</v>
      </c>
      <c r="B1524" s="580"/>
      <c r="C1524" s="23" t="s">
        <v>742</v>
      </c>
      <c r="D1524" s="489"/>
      <c r="E1524" s="318" t="str">
        <f>IF(G1524="","",VLOOKUP(G1524,'Danh mục CODE'!$D$2:$J$20064,7,0))</f>
        <v/>
      </c>
      <c r="F1524" s="28" t="str">
        <f>IF(E1524="","",VLOOKUP(E1524,'TONG HOP'!$E$8:$W$1883,19,0))</f>
        <v/>
      </c>
      <c r="G1524" s="315"/>
      <c r="H1524" s="226" t="str">
        <f>IF(E1524="","",VLOOKUP(G1524,'TONG HOP'!$C$8:$E$799,2,0))</f>
        <v/>
      </c>
      <c r="I1524" s="226" t="str">
        <f>IF(B1524="","",VLOOKUP(G1524,'TONG HOP'!$C$8:$F$799,4,0))</f>
        <v/>
      </c>
      <c r="J1524" s="63" t="str">
        <f t="shared" si="272"/>
        <v/>
      </c>
      <c r="K1524" s="63" t="str">
        <f t="shared" si="273"/>
        <v/>
      </c>
      <c r="L1524" s="63">
        <f t="shared" si="277"/>
        <v>0</v>
      </c>
      <c r="M1524" s="392" t="str">
        <f>IF(Y1524="","",VLOOKUP(G1524,'Danh mục CODE'!$D$2:$I$1880,4,0))</f>
        <v/>
      </c>
      <c r="N1524" s="484"/>
      <c r="O1524" s="392" t="str">
        <f t="shared" si="278"/>
        <v/>
      </c>
      <c r="P1524" s="392" t="str">
        <f>IF(Y1524="","",VLOOKUP(G1524,'Danh mục CODE'!$D$2:$I$1880,5,0))</f>
        <v/>
      </c>
      <c r="Q1524" s="392"/>
      <c r="R1524" s="392" t="str">
        <f t="shared" si="279"/>
        <v/>
      </c>
      <c r="S1524" s="394" t="e">
        <f t="shared" si="280"/>
        <v>#VALUE!</v>
      </c>
      <c r="T1524" s="394" t="str">
        <f t="shared" si="274"/>
        <v/>
      </c>
      <c r="U1524" s="394" t="str">
        <f t="shared" si="275"/>
        <v/>
      </c>
      <c r="V1524" s="424" t="str">
        <f t="shared" si="281"/>
        <v/>
      </c>
      <c r="W1524" s="21"/>
      <c r="X1524" s="515"/>
      <c r="Y1524" s="515"/>
      <c r="Z1524" s="513"/>
      <c r="AA1524" s="514"/>
    </row>
    <row r="1525" spans="1:27">
      <c r="A1525" s="50">
        <f t="shared" si="276"/>
        <v>1520</v>
      </c>
      <c r="B1525" s="580"/>
      <c r="C1525" s="23" t="s">
        <v>742</v>
      </c>
      <c r="D1525" s="489"/>
      <c r="E1525" s="318" t="str">
        <f>IF(G1525="","",VLOOKUP(G1525,'Danh mục CODE'!$D$2:$J$20064,7,0))</f>
        <v/>
      </c>
      <c r="F1525" s="28" t="str">
        <f>IF(E1525="","",VLOOKUP(E1525,'TONG HOP'!$E$8:$W$1883,19,0))</f>
        <v/>
      </c>
      <c r="G1525" s="315"/>
      <c r="H1525" s="226" t="str">
        <f>IF(E1525="","",VLOOKUP(G1525,'TONG HOP'!$C$8:$E$799,2,0))</f>
        <v/>
      </c>
      <c r="I1525" s="226" t="str">
        <f>IF(B1525="","",VLOOKUP(G1525,'TONG HOP'!$C$8:$F$799,4,0))</f>
        <v/>
      </c>
      <c r="J1525" s="63" t="str">
        <f t="shared" si="272"/>
        <v/>
      </c>
      <c r="K1525" s="63" t="str">
        <f t="shared" si="273"/>
        <v/>
      </c>
      <c r="L1525" s="63">
        <f t="shared" si="277"/>
        <v>0</v>
      </c>
      <c r="M1525" s="392" t="str">
        <f>IF(Y1525="","",VLOOKUP(G1525,'Danh mục CODE'!$D$2:$I$1880,4,0))</f>
        <v/>
      </c>
      <c r="N1525" s="484"/>
      <c r="O1525" s="392" t="str">
        <f t="shared" si="278"/>
        <v/>
      </c>
      <c r="P1525" s="392" t="str">
        <f>IF(Y1525="","",VLOOKUP(G1525,'Danh mục CODE'!$D$2:$I$1880,5,0))</f>
        <v/>
      </c>
      <c r="Q1525" s="392"/>
      <c r="R1525" s="392" t="str">
        <f t="shared" si="279"/>
        <v/>
      </c>
      <c r="S1525" s="394" t="e">
        <f t="shared" si="280"/>
        <v>#VALUE!</v>
      </c>
      <c r="T1525" s="394" t="str">
        <f t="shared" si="274"/>
        <v/>
      </c>
      <c r="U1525" s="394" t="str">
        <f t="shared" si="275"/>
        <v/>
      </c>
      <c r="V1525" s="424" t="str">
        <f t="shared" si="281"/>
        <v/>
      </c>
      <c r="W1525" s="21"/>
      <c r="X1525" s="515"/>
      <c r="Y1525" s="515"/>
      <c r="Z1525" s="513"/>
      <c r="AA1525" s="514"/>
    </row>
    <row r="1526" spans="1:27">
      <c r="A1526" s="50">
        <f t="shared" si="276"/>
        <v>1521</v>
      </c>
      <c r="B1526" s="580"/>
      <c r="C1526" s="23" t="s">
        <v>742</v>
      </c>
      <c r="D1526" s="489"/>
      <c r="E1526" s="318" t="str">
        <f>IF(G1526="","",VLOOKUP(G1526,'Danh mục CODE'!$D$2:$J$20064,7,0))</f>
        <v/>
      </c>
      <c r="F1526" s="28" t="str">
        <f>IF(E1526="","",VLOOKUP(E1526,'TONG HOP'!$E$8:$W$1883,19,0))</f>
        <v/>
      </c>
      <c r="G1526" s="315"/>
      <c r="H1526" s="226" t="str">
        <f>IF(E1526="","",VLOOKUP(G1526,'TONG HOP'!$C$8:$E$799,2,0))</f>
        <v/>
      </c>
      <c r="I1526" s="226" t="str">
        <f>IF(B1526="","",VLOOKUP(G1526,'TONG HOP'!$C$8:$F$799,4,0))</f>
        <v/>
      </c>
      <c r="J1526" s="63" t="str">
        <f t="shared" si="272"/>
        <v/>
      </c>
      <c r="K1526" s="63" t="str">
        <f t="shared" si="273"/>
        <v/>
      </c>
      <c r="L1526" s="63">
        <f t="shared" si="277"/>
        <v>0</v>
      </c>
      <c r="M1526" s="392" t="str">
        <f>IF(Y1526="","",VLOOKUP(G1526,'Danh mục CODE'!$D$2:$I$1880,4,0))</f>
        <v/>
      </c>
      <c r="N1526" s="484"/>
      <c r="O1526" s="392" t="str">
        <f t="shared" si="278"/>
        <v/>
      </c>
      <c r="P1526" s="392" t="str">
        <f>IF(Y1526="","",VLOOKUP(G1526,'Danh mục CODE'!$D$2:$I$1880,5,0))</f>
        <v/>
      </c>
      <c r="Q1526" s="392"/>
      <c r="R1526" s="392" t="str">
        <f t="shared" si="279"/>
        <v/>
      </c>
      <c r="S1526" s="394" t="e">
        <f t="shared" si="280"/>
        <v>#VALUE!</v>
      </c>
      <c r="T1526" s="394" t="str">
        <f t="shared" si="274"/>
        <v/>
      </c>
      <c r="U1526" s="394" t="str">
        <f t="shared" si="275"/>
        <v/>
      </c>
      <c r="V1526" s="424" t="str">
        <f t="shared" si="281"/>
        <v/>
      </c>
      <c r="W1526" s="21"/>
      <c r="X1526" s="515"/>
      <c r="Y1526" s="515"/>
      <c r="Z1526" s="513"/>
      <c r="AA1526" s="514"/>
    </row>
    <row r="1527" spans="1:27">
      <c r="A1527" s="50">
        <f t="shared" si="276"/>
        <v>1522</v>
      </c>
      <c r="B1527" s="580"/>
      <c r="C1527" s="23" t="s">
        <v>742</v>
      </c>
      <c r="D1527" s="489"/>
      <c r="E1527" s="318" t="str">
        <f>IF(G1527="","",VLOOKUP(G1527,'Danh mục CODE'!$D$2:$J$20064,7,0))</f>
        <v/>
      </c>
      <c r="F1527" s="28" t="str">
        <f>IF(E1527="","",VLOOKUP(E1527,'TONG HOP'!$E$8:$W$1883,19,0))</f>
        <v/>
      </c>
      <c r="G1527" s="315"/>
      <c r="H1527" s="226" t="str">
        <f>IF(E1527="","",VLOOKUP(G1527,'TONG HOP'!$C$8:$E$799,2,0))</f>
        <v/>
      </c>
      <c r="I1527" s="226" t="str">
        <f>IF(B1527="","",VLOOKUP(G1527,'TONG HOP'!$C$8:$F$799,4,0))</f>
        <v/>
      </c>
      <c r="J1527" s="63" t="str">
        <f t="shared" si="272"/>
        <v/>
      </c>
      <c r="K1527" s="63" t="str">
        <f t="shared" si="273"/>
        <v/>
      </c>
      <c r="L1527" s="63">
        <f t="shared" si="277"/>
        <v>0</v>
      </c>
      <c r="M1527" s="392" t="str">
        <f>IF(Y1527="","",VLOOKUP(G1527,'Danh mục CODE'!$D$2:$I$1880,4,0))</f>
        <v/>
      </c>
      <c r="N1527" s="484"/>
      <c r="O1527" s="392" t="str">
        <f t="shared" si="278"/>
        <v/>
      </c>
      <c r="P1527" s="392" t="str">
        <f>IF(Y1527="","",VLOOKUP(G1527,'Danh mục CODE'!$D$2:$I$1880,5,0))</f>
        <v/>
      </c>
      <c r="Q1527" s="392"/>
      <c r="R1527" s="392" t="str">
        <f t="shared" si="279"/>
        <v/>
      </c>
      <c r="S1527" s="394" t="e">
        <f t="shared" si="280"/>
        <v>#VALUE!</v>
      </c>
      <c r="T1527" s="394" t="str">
        <f t="shared" si="274"/>
        <v/>
      </c>
      <c r="U1527" s="394" t="str">
        <f t="shared" si="275"/>
        <v/>
      </c>
      <c r="V1527" s="424" t="str">
        <f t="shared" si="281"/>
        <v/>
      </c>
      <c r="W1527" s="21"/>
      <c r="X1527" s="515"/>
      <c r="Y1527" s="515"/>
      <c r="Z1527" s="513"/>
      <c r="AA1527" s="514"/>
    </row>
    <row r="1528" spans="1:27">
      <c r="A1528" s="50">
        <f t="shared" si="276"/>
        <v>1523</v>
      </c>
      <c r="B1528" s="580"/>
      <c r="C1528" s="23" t="s">
        <v>742</v>
      </c>
      <c r="D1528" s="489"/>
      <c r="E1528" s="318" t="str">
        <f>IF(G1528="","",VLOOKUP(G1528,'Danh mục CODE'!$D$2:$J$20064,7,0))</f>
        <v/>
      </c>
      <c r="F1528" s="28" t="str">
        <f>IF(E1528="","",VLOOKUP(E1528,'TONG HOP'!$E$8:$W$1883,19,0))</f>
        <v/>
      </c>
      <c r="G1528" s="315"/>
      <c r="H1528" s="226" t="str">
        <f>IF(E1528="","",VLOOKUP(G1528,'TONG HOP'!$C$8:$E$799,2,0))</f>
        <v/>
      </c>
      <c r="I1528" s="226" t="str">
        <f>IF(B1528="","",VLOOKUP(G1528,'TONG HOP'!$C$8:$F$799,4,0))</f>
        <v/>
      </c>
      <c r="J1528" s="63" t="str">
        <f t="shared" si="272"/>
        <v/>
      </c>
      <c r="K1528" s="63" t="str">
        <f t="shared" si="273"/>
        <v/>
      </c>
      <c r="L1528" s="63">
        <f t="shared" si="277"/>
        <v>0</v>
      </c>
      <c r="M1528" s="392" t="str">
        <f>IF(Y1528="","",VLOOKUP(G1528,'Danh mục CODE'!$D$2:$I$1880,4,0))</f>
        <v/>
      </c>
      <c r="N1528" s="484"/>
      <c r="O1528" s="392" t="str">
        <f t="shared" si="278"/>
        <v/>
      </c>
      <c r="P1528" s="392" t="str">
        <f>IF(Y1528="","",VLOOKUP(G1528,'Danh mục CODE'!$D$2:$I$1880,5,0))</f>
        <v/>
      </c>
      <c r="Q1528" s="392"/>
      <c r="R1528" s="392" t="str">
        <f t="shared" si="279"/>
        <v/>
      </c>
      <c r="S1528" s="394" t="e">
        <f t="shared" si="280"/>
        <v>#VALUE!</v>
      </c>
      <c r="T1528" s="394" t="str">
        <f t="shared" si="274"/>
        <v/>
      </c>
      <c r="U1528" s="394" t="str">
        <f t="shared" si="275"/>
        <v/>
      </c>
      <c r="V1528" s="424" t="str">
        <f t="shared" si="281"/>
        <v/>
      </c>
      <c r="W1528" s="21"/>
      <c r="X1528" s="515"/>
      <c r="Y1528" s="515"/>
      <c r="Z1528" s="513"/>
      <c r="AA1528" s="514"/>
    </row>
    <row r="1529" spans="1:27">
      <c r="A1529" s="50">
        <f t="shared" si="276"/>
        <v>1524</v>
      </c>
      <c r="B1529" s="580"/>
      <c r="C1529" s="23" t="s">
        <v>742</v>
      </c>
      <c r="D1529" s="489"/>
      <c r="E1529" s="318" t="str">
        <f>IF(G1529="","",VLOOKUP(G1529,'Danh mục CODE'!$D$2:$J$20064,7,0))</f>
        <v/>
      </c>
      <c r="F1529" s="28" t="str">
        <f>IF(E1529="","",VLOOKUP(E1529,'TONG HOP'!$E$8:$W$1883,19,0))</f>
        <v/>
      </c>
      <c r="G1529" s="315"/>
      <c r="H1529" s="226" t="str">
        <f>IF(E1529="","",VLOOKUP(G1529,'TONG HOP'!$C$8:$E$799,2,0))</f>
        <v/>
      </c>
      <c r="I1529" s="226" t="str">
        <f>IF(B1529="","",VLOOKUP(G1529,'TONG HOP'!$C$8:$F$799,4,0))</f>
        <v/>
      </c>
      <c r="J1529" s="63" t="str">
        <f t="shared" si="272"/>
        <v/>
      </c>
      <c r="K1529" s="63" t="str">
        <f t="shared" si="273"/>
        <v/>
      </c>
      <c r="L1529" s="63">
        <f t="shared" si="277"/>
        <v>0</v>
      </c>
      <c r="M1529" s="392" t="str">
        <f>IF(Y1529="","",VLOOKUP(G1529,'Danh mục CODE'!$D$2:$I$1880,4,0))</f>
        <v/>
      </c>
      <c r="N1529" s="484"/>
      <c r="O1529" s="392" t="str">
        <f t="shared" si="278"/>
        <v/>
      </c>
      <c r="P1529" s="392" t="str">
        <f>IF(Y1529="","",VLOOKUP(G1529,'Danh mục CODE'!$D$2:$I$1880,5,0))</f>
        <v/>
      </c>
      <c r="Q1529" s="392"/>
      <c r="R1529" s="392" t="str">
        <f t="shared" si="279"/>
        <v/>
      </c>
      <c r="S1529" s="394" t="e">
        <f t="shared" si="280"/>
        <v>#VALUE!</v>
      </c>
      <c r="T1529" s="394" t="str">
        <f t="shared" si="274"/>
        <v/>
      </c>
      <c r="U1529" s="394" t="str">
        <f t="shared" si="275"/>
        <v/>
      </c>
      <c r="V1529" s="424" t="str">
        <f t="shared" si="281"/>
        <v/>
      </c>
      <c r="W1529" s="21"/>
      <c r="X1529" s="515"/>
      <c r="Y1529" s="515"/>
      <c r="Z1529" s="513"/>
      <c r="AA1529" s="514"/>
    </row>
    <row r="1530" spans="1:27">
      <c r="A1530" s="50">
        <f t="shared" si="276"/>
        <v>1525</v>
      </c>
      <c r="B1530" s="580"/>
      <c r="C1530" s="23" t="s">
        <v>742</v>
      </c>
      <c r="D1530" s="489"/>
      <c r="E1530" s="318" t="str">
        <f>IF(G1530="","",VLOOKUP(G1530,'Danh mục CODE'!$D$2:$J$20064,7,0))</f>
        <v/>
      </c>
      <c r="F1530" s="28" t="str">
        <f>IF(E1530="","",VLOOKUP(E1530,'TONG HOP'!$E$8:$W$1883,19,0))</f>
        <v/>
      </c>
      <c r="G1530" s="315"/>
      <c r="H1530" s="226" t="str">
        <f>IF(E1530="","",VLOOKUP(G1530,'TONG HOP'!$C$8:$E$799,2,0))</f>
        <v/>
      </c>
      <c r="I1530" s="226" t="str">
        <f>IF(B1530="","",VLOOKUP(G1530,'TONG HOP'!$C$8:$F$799,4,0))</f>
        <v/>
      </c>
      <c r="J1530" s="63" t="str">
        <f t="shared" si="272"/>
        <v/>
      </c>
      <c r="K1530" s="63" t="str">
        <f t="shared" si="273"/>
        <v/>
      </c>
      <c r="L1530" s="63">
        <f t="shared" si="277"/>
        <v>0</v>
      </c>
      <c r="M1530" s="392" t="str">
        <f>IF(Y1530="","",VLOOKUP(G1530,'Danh mục CODE'!$D$2:$I$1880,4,0))</f>
        <v/>
      </c>
      <c r="N1530" s="484"/>
      <c r="O1530" s="392" t="str">
        <f t="shared" si="278"/>
        <v/>
      </c>
      <c r="P1530" s="392" t="str">
        <f>IF(Y1530="","",VLOOKUP(G1530,'Danh mục CODE'!$D$2:$I$1880,5,0))</f>
        <v/>
      </c>
      <c r="Q1530" s="392"/>
      <c r="R1530" s="392" t="str">
        <f t="shared" si="279"/>
        <v/>
      </c>
      <c r="S1530" s="394" t="e">
        <f t="shared" si="280"/>
        <v>#VALUE!</v>
      </c>
      <c r="T1530" s="394" t="str">
        <f t="shared" si="274"/>
        <v/>
      </c>
      <c r="U1530" s="394" t="str">
        <f t="shared" si="275"/>
        <v/>
      </c>
      <c r="V1530" s="424" t="str">
        <f t="shared" si="281"/>
        <v/>
      </c>
      <c r="W1530" s="21"/>
      <c r="X1530" s="515"/>
      <c r="Y1530" s="515"/>
      <c r="Z1530" s="513"/>
      <c r="AA1530" s="514"/>
    </row>
    <row r="1531" spans="1:27">
      <c r="A1531" s="50">
        <f t="shared" si="276"/>
        <v>1526</v>
      </c>
      <c r="B1531" s="580"/>
      <c r="C1531" s="23" t="s">
        <v>742</v>
      </c>
      <c r="D1531" s="489"/>
      <c r="E1531" s="318" t="str">
        <f>IF(G1531="","",VLOOKUP(G1531,'Danh mục CODE'!$D$2:$J$20064,7,0))</f>
        <v/>
      </c>
      <c r="F1531" s="28" t="str">
        <f>IF(E1531="","",VLOOKUP(E1531,'TONG HOP'!$E$8:$W$1883,19,0))</f>
        <v/>
      </c>
      <c r="G1531" s="315"/>
      <c r="H1531" s="226" t="str">
        <f>IF(E1531="","",VLOOKUP(G1531,'TONG HOP'!$C$8:$E$799,2,0))</f>
        <v/>
      </c>
      <c r="I1531" s="226" t="str">
        <f>IF(B1531="","",VLOOKUP(G1531,'TONG HOP'!$C$8:$F$799,4,0))</f>
        <v/>
      </c>
      <c r="J1531" s="63" t="str">
        <f t="shared" si="272"/>
        <v/>
      </c>
      <c r="K1531" s="63" t="str">
        <f t="shared" si="273"/>
        <v/>
      </c>
      <c r="L1531" s="63">
        <f t="shared" si="277"/>
        <v>0</v>
      </c>
      <c r="M1531" s="392" t="str">
        <f>IF(Y1531="","",VLOOKUP(G1531,'Danh mục CODE'!$D$2:$I$1880,4,0))</f>
        <v/>
      </c>
      <c r="N1531" s="484"/>
      <c r="O1531" s="392" t="str">
        <f t="shared" si="278"/>
        <v/>
      </c>
      <c r="P1531" s="392" t="str">
        <f>IF(Y1531="","",VLOOKUP(G1531,'Danh mục CODE'!$D$2:$I$1880,5,0))</f>
        <v/>
      </c>
      <c r="Q1531" s="392"/>
      <c r="R1531" s="392" t="str">
        <f t="shared" si="279"/>
        <v/>
      </c>
      <c r="S1531" s="394" t="e">
        <f t="shared" si="280"/>
        <v>#VALUE!</v>
      </c>
      <c r="T1531" s="394" t="str">
        <f t="shared" si="274"/>
        <v/>
      </c>
      <c r="U1531" s="394" t="str">
        <f t="shared" si="275"/>
        <v/>
      </c>
      <c r="V1531" s="424" t="str">
        <f t="shared" si="281"/>
        <v/>
      </c>
      <c r="W1531" s="21"/>
      <c r="X1531" s="515"/>
      <c r="Y1531" s="515"/>
      <c r="Z1531" s="513"/>
      <c r="AA1531" s="514"/>
    </row>
    <row r="1532" spans="1:27">
      <c r="A1532" s="50">
        <f t="shared" si="276"/>
        <v>1527</v>
      </c>
      <c r="B1532" s="580"/>
      <c r="C1532" s="23" t="s">
        <v>742</v>
      </c>
      <c r="D1532" s="489"/>
      <c r="E1532" s="318" t="str">
        <f>IF(G1532="","",VLOOKUP(G1532,'Danh mục CODE'!$D$2:$J$20064,7,0))</f>
        <v/>
      </c>
      <c r="F1532" s="28" t="str">
        <f>IF(E1532="","",VLOOKUP(E1532,'TONG HOP'!$E$8:$W$1883,19,0))</f>
        <v/>
      </c>
      <c r="G1532" s="315"/>
      <c r="H1532" s="226" t="str">
        <f>IF(E1532="","",VLOOKUP(G1532,'TONG HOP'!$C$8:$E$799,2,0))</f>
        <v/>
      </c>
      <c r="I1532" s="226" t="str">
        <f>IF(B1532="","",VLOOKUP(G1532,'TONG HOP'!$C$8:$F$799,4,0))</f>
        <v/>
      </c>
      <c r="J1532" s="63" t="str">
        <f t="shared" si="272"/>
        <v/>
      </c>
      <c r="K1532" s="63" t="str">
        <f t="shared" si="273"/>
        <v/>
      </c>
      <c r="L1532" s="63">
        <f t="shared" si="277"/>
        <v>0</v>
      </c>
      <c r="M1532" s="392" t="str">
        <f>IF(Y1532="","",VLOOKUP(G1532,'Danh mục CODE'!$D$2:$I$1880,4,0))</f>
        <v/>
      </c>
      <c r="N1532" s="484"/>
      <c r="O1532" s="392" t="str">
        <f t="shared" si="278"/>
        <v/>
      </c>
      <c r="P1532" s="392" t="str">
        <f>IF(Y1532="","",VLOOKUP(G1532,'Danh mục CODE'!$D$2:$I$1880,5,0))</f>
        <v/>
      </c>
      <c r="Q1532" s="392"/>
      <c r="R1532" s="392" t="str">
        <f t="shared" si="279"/>
        <v/>
      </c>
      <c r="S1532" s="394" t="e">
        <f t="shared" si="280"/>
        <v>#VALUE!</v>
      </c>
      <c r="T1532" s="394" t="str">
        <f t="shared" si="274"/>
        <v/>
      </c>
      <c r="U1532" s="394" t="str">
        <f t="shared" si="275"/>
        <v/>
      </c>
      <c r="V1532" s="424" t="str">
        <f t="shared" si="281"/>
        <v/>
      </c>
      <c r="W1532" s="21"/>
      <c r="X1532" s="515"/>
      <c r="Y1532" s="515"/>
      <c r="Z1532" s="513"/>
      <c r="AA1532" s="514"/>
    </row>
    <row r="1533" spans="1:27">
      <c r="A1533" s="50">
        <f t="shared" si="276"/>
        <v>1528</v>
      </c>
      <c r="B1533" s="580"/>
      <c r="C1533" s="23" t="s">
        <v>742</v>
      </c>
      <c r="D1533" s="489"/>
      <c r="E1533" s="318" t="str">
        <f>IF(G1533="","",VLOOKUP(G1533,'Danh mục CODE'!$D$2:$J$20064,7,0))</f>
        <v/>
      </c>
      <c r="F1533" s="28" t="str">
        <f>IF(E1533="","",VLOOKUP(E1533,'TONG HOP'!$E$8:$W$1883,19,0))</f>
        <v/>
      </c>
      <c r="G1533" s="315"/>
      <c r="H1533" s="226" t="str">
        <f>IF(E1533="","",VLOOKUP(G1533,'TONG HOP'!$C$8:$E$799,2,0))</f>
        <v/>
      </c>
      <c r="I1533" s="226" t="str">
        <f>IF(B1533="","",VLOOKUP(G1533,'TONG HOP'!$C$8:$F$799,4,0))</f>
        <v/>
      </c>
      <c r="J1533" s="63" t="str">
        <f t="shared" si="272"/>
        <v/>
      </c>
      <c r="K1533" s="63" t="str">
        <f t="shared" si="273"/>
        <v/>
      </c>
      <c r="L1533" s="63">
        <f t="shared" si="277"/>
        <v>0</v>
      </c>
      <c r="M1533" s="392" t="str">
        <f>IF(Y1533="","",VLOOKUP(G1533,'Danh mục CODE'!$D$2:$I$1880,4,0))</f>
        <v/>
      </c>
      <c r="N1533" s="484"/>
      <c r="O1533" s="392" t="str">
        <f t="shared" si="278"/>
        <v/>
      </c>
      <c r="P1533" s="392" t="str">
        <f>IF(Y1533="","",VLOOKUP(G1533,'Danh mục CODE'!$D$2:$I$1880,5,0))</f>
        <v/>
      </c>
      <c r="Q1533" s="392"/>
      <c r="R1533" s="392" t="str">
        <f t="shared" si="279"/>
        <v/>
      </c>
      <c r="S1533" s="394" t="e">
        <f t="shared" si="280"/>
        <v>#VALUE!</v>
      </c>
      <c r="T1533" s="394" t="str">
        <f t="shared" si="274"/>
        <v/>
      </c>
      <c r="U1533" s="394" t="str">
        <f t="shared" si="275"/>
        <v/>
      </c>
      <c r="V1533" s="424" t="str">
        <f t="shared" si="281"/>
        <v/>
      </c>
      <c r="W1533" s="21"/>
      <c r="X1533" s="515"/>
      <c r="Y1533" s="515"/>
      <c r="Z1533" s="513"/>
      <c r="AA1533" s="514"/>
    </row>
    <row r="1534" spans="1:27">
      <c r="A1534" s="50">
        <f t="shared" si="276"/>
        <v>1529</v>
      </c>
      <c r="B1534" s="580"/>
      <c r="C1534" s="23" t="s">
        <v>742</v>
      </c>
      <c r="D1534" s="489"/>
      <c r="E1534" s="318" t="str">
        <f>IF(G1534="","",VLOOKUP(G1534,'Danh mục CODE'!$D$2:$J$20064,7,0))</f>
        <v/>
      </c>
      <c r="F1534" s="28" t="str">
        <f>IF(E1534="","",VLOOKUP(E1534,'TONG HOP'!$E$8:$W$1883,19,0))</f>
        <v/>
      </c>
      <c r="G1534" s="315"/>
      <c r="H1534" s="226" t="str">
        <f>IF(E1534="","",VLOOKUP(G1534,'TONG HOP'!$C$8:$E$799,2,0))</f>
        <v/>
      </c>
      <c r="I1534" s="226" t="str">
        <f>IF(B1534="","",VLOOKUP(G1534,'TONG HOP'!$C$8:$F$799,4,0))</f>
        <v/>
      </c>
      <c r="J1534" s="63" t="str">
        <f t="shared" si="272"/>
        <v/>
      </c>
      <c r="K1534" s="63" t="str">
        <f t="shared" si="273"/>
        <v/>
      </c>
      <c r="L1534" s="63">
        <f t="shared" si="277"/>
        <v>0</v>
      </c>
      <c r="M1534" s="392" t="str">
        <f>IF(Y1534="","",VLOOKUP(G1534,'Danh mục CODE'!$D$2:$I$1880,4,0))</f>
        <v/>
      </c>
      <c r="N1534" s="484"/>
      <c r="O1534" s="392" t="str">
        <f t="shared" si="278"/>
        <v/>
      </c>
      <c r="P1534" s="392" t="str">
        <f>IF(Y1534="","",VLOOKUP(G1534,'Danh mục CODE'!$D$2:$I$1880,5,0))</f>
        <v/>
      </c>
      <c r="Q1534" s="392"/>
      <c r="R1534" s="392" t="str">
        <f t="shared" si="279"/>
        <v/>
      </c>
      <c r="S1534" s="394" t="e">
        <f t="shared" si="280"/>
        <v>#VALUE!</v>
      </c>
      <c r="T1534" s="394" t="str">
        <f t="shared" si="274"/>
        <v/>
      </c>
      <c r="U1534" s="394" t="str">
        <f t="shared" si="275"/>
        <v/>
      </c>
      <c r="V1534" s="424" t="str">
        <f t="shared" si="281"/>
        <v/>
      </c>
      <c r="W1534" s="21"/>
      <c r="X1534" s="515"/>
      <c r="Y1534" s="515"/>
      <c r="Z1534" s="513"/>
      <c r="AA1534" s="514"/>
    </row>
    <row r="1535" spans="1:27">
      <c r="A1535" s="50">
        <f t="shared" si="276"/>
        <v>1530</v>
      </c>
      <c r="B1535" s="580"/>
      <c r="C1535" s="23" t="s">
        <v>742</v>
      </c>
      <c r="D1535" s="489"/>
      <c r="E1535" s="318" t="str">
        <f>IF(G1535="","",VLOOKUP(G1535,'Danh mục CODE'!$D$2:$J$20064,7,0))</f>
        <v/>
      </c>
      <c r="F1535" s="28" t="str">
        <f>IF(E1535="","",VLOOKUP(E1535,'TONG HOP'!$E$8:$W$1883,19,0))</f>
        <v/>
      </c>
      <c r="G1535" s="315"/>
      <c r="H1535" s="226" t="str">
        <f>IF(E1535="","",VLOOKUP(G1535,'TONG HOP'!$C$8:$E$799,2,0))</f>
        <v/>
      </c>
      <c r="I1535" s="226" t="str">
        <f>IF(B1535="","",VLOOKUP(G1535,'TONG HOP'!$C$8:$F$799,4,0))</f>
        <v/>
      </c>
      <c r="J1535" s="63" t="str">
        <f t="shared" si="272"/>
        <v/>
      </c>
      <c r="K1535" s="63" t="str">
        <f t="shared" si="273"/>
        <v/>
      </c>
      <c r="L1535" s="63">
        <f t="shared" si="277"/>
        <v>0</v>
      </c>
      <c r="M1535" s="392" t="str">
        <f>IF(Y1535="","",VLOOKUP(G1535,'Danh mục CODE'!$D$2:$I$1880,4,0))</f>
        <v/>
      </c>
      <c r="N1535" s="484"/>
      <c r="O1535" s="392" t="str">
        <f t="shared" si="278"/>
        <v/>
      </c>
      <c r="P1535" s="392" t="str">
        <f>IF(Y1535="","",VLOOKUP(G1535,'Danh mục CODE'!$D$2:$I$1880,5,0))</f>
        <v/>
      </c>
      <c r="Q1535" s="392"/>
      <c r="R1535" s="392" t="str">
        <f t="shared" si="279"/>
        <v/>
      </c>
      <c r="S1535" s="394" t="e">
        <f t="shared" si="280"/>
        <v>#VALUE!</v>
      </c>
      <c r="T1535" s="394" t="str">
        <f t="shared" si="274"/>
        <v/>
      </c>
      <c r="U1535" s="394" t="str">
        <f t="shared" si="275"/>
        <v/>
      </c>
      <c r="V1535" s="424" t="str">
        <f t="shared" si="281"/>
        <v/>
      </c>
      <c r="W1535" s="21"/>
      <c r="X1535" s="515"/>
      <c r="Y1535" s="515"/>
      <c r="Z1535" s="513"/>
      <c r="AA1535" s="514"/>
    </row>
    <row r="1536" spans="1:27">
      <c r="A1536" s="50">
        <f t="shared" si="276"/>
        <v>1531</v>
      </c>
      <c r="B1536" s="580"/>
      <c r="C1536" s="23" t="s">
        <v>742</v>
      </c>
      <c r="D1536" s="489"/>
      <c r="E1536" s="318" t="str">
        <f>IF(G1536="","",VLOOKUP(G1536,'Danh mục CODE'!$D$2:$J$20064,7,0))</f>
        <v/>
      </c>
      <c r="F1536" s="28" t="str">
        <f>IF(E1536="","",VLOOKUP(E1536,'TONG HOP'!$E$8:$W$1883,19,0))</f>
        <v/>
      </c>
      <c r="G1536" s="315"/>
      <c r="H1536" s="226" t="str">
        <f>IF(E1536="","",VLOOKUP(G1536,'TONG HOP'!$C$8:$E$799,2,0))</f>
        <v/>
      </c>
      <c r="I1536" s="226" t="str">
        <f>IF(B1536="","",VLOOKUP(G1536,'TONG HOP'!$C$8:$F$799,4,0))</f>
        <v/>
      </c>
      <c r="J1536" s="63" t="str">
        <f t="shared" si="272"/>
        <v/>
      </c>
      <c r="K1536" s="63" t="str">
        <f t="shared" si="273"/>
        <v/>
      </c>
      <c r="L1536" s="63">
        <f t="shared" si="277"/>
        <v>0</v>
      </c>
      <c r="M1536" s="392" t="str">
        <f>IF(Y1536="","",VLOOKUP(G1536,'Danh mục CODE'!$D$2:$I$1880,4,0))</f>
        <v/>
      </c>
      <c r="N1536" s="484"/>
      <c r="O1536" s="392" t="str">
        <f t="shared" si="278"/>
        <v/>
      </c>
      <c r="P1536" s="392" t="str">
        <f>IF(Y1536="","",VLOOKUP(G1536,'Danh mục CODE'!$D$2:$I$1880,5,0))</f>
        <v/>
      </c>
      <c r="Q1536" s="392"/>
      <c r="R1536" s="392" t="str">
        <f t="shared" si="279"/>
        <v/>
      </c>
      <c r="S1536" s="394" t="e">
        <f t="shared" si="280"/>
        <v>#VALUE!</v>
      </c>
      <c r="T1536" s="394" t="str">
        <f t="shared" si="274"/>
        <v/>
      </c>
      <c r="U1536" s="394" t="str">
        <f t="shared" si="275"/>
        <v/>
      </c>
      <c r="V1536" s="424" t="str">
        <f t="shared" si="281"/>
        <v/>
      </c>
      <c r="W1536" s="21"/>
      <c r="X1536" s="515"/>
      <c r="Y1536" s="515"/>
      <c r="Z1536" s="513"/>
      <c r="AA1536" s="514"/>
    </row>
    <row r="1537" spans="1:27">
      <c r="A1537" s="50">
        <f t="shared" si="276"/>
        <v>1532</v>
      </c>
      <c r="B1537" s="580"/>
      <c r="C1537" s="23" t="s">
        <v>742</v>
      </c>
      <c r="D1537" s="489"/>
      <c r="E1537" s="318" t="str">
        <f>IF(G1537="","",VLOOKUP(G1537,'Danh mục CODE'!$D$2:$J$20064,7,0))</f>
        <v/>
      </c>
      <c r="F1537" s="28" t="str">
        <f>IF(E1537="","",VLOOKUP(E1537,'TONG HOP'!$E$8:$W$1883,19,0))</f>
        <v/>
      </c>
      <c r="G1537" s="315"/>
      <c r="H1537" s="226" t="str">
        <f>IF(E1537="","",VLOOKUP(G1537,'TONG HOP'!$C$8:$E$799,2,0))</f>
        <v/>
      </c>
      <c r="I1537" s="226" t="str">
        <f>IF(B1537="","",VLOOKUP(G1537,'TONG HOP'!$C$8:$F$799,4,0))</f>
        <v/>
      </c>
      <c r="J1537" s="63" t="str">
        <f t="shared" si="272"/>
        <v/>
      </c>
      <c r="K1537" s="63" t="str">
        <f t="shared" si="273"/>
        <v/>
      </c>
      <c r="L1537" s="63">
        <f t="shared" si="277"/>
        <v>0</v>
      </c>
      <c r="M1537" s="392" t="str">
        <f>IF(Y1537="","",VLOOKUP(G1537,'Danh mục CODE'!$D$2:$I$1880,4,0))</f>
        <v/>
      </c>
      <c r="N1537" s="484"/>
      <c r="O1537" s="392" t="str">
        <f t="shared" si="278"/>
        <v/>
      </c>
      <c r="P1537" s="392" t="str">
        <f>IF(Y1537="","",VLOOKUP(G1537,'Danh mục CODE'!$D$2:$I$1880,5,0))</f>
        <v/>
      </c>
      <c r="Q1537" s="392"/>
      <c r="R1537" s="392" t="str">
        <f t="shared" si="279"/>
        <v/>
      </c>
      <c r="S1537" s="394" t="e">
        <f t="shared" si="280"/>
        <v>#VALUE!</v>
      </c>
      <c r="T1537" s="394" t="str">
        <f t="shared" si="274"/>
        <v/>
      </c>
      <c r="U1537" s="394" t="str">
        <f t="shared" si="275"/>
        <v/>
      </c>
      <c r="V1537" s="424" t="str">
        <f t="shared" si="281"/>
        <v/>
      </c>
      <c r="W1537" s="21"/>
      <c r="X1537" s="515"/>
      <c r="Y1537" s="515"/>
      <c r="Z1537" s="513"/>
      <c r="AA1537" s="514"/>
    </row>
    <row r="1538" spans="1:27">
      <c r="A1538" s="50">
        <f t="shared" si="276"/>
        <v>1533</v>
      </c>
      <c r="B1538" s="580"/>
      <c r="C1538" s="23" t="s">
        <v>742</v>
      </c>
      <c r="D1538" s="489"/>
      <c r="E1538" s="318" t="str">
        <f>IF(G1538="","",VLOOKUP(G1538,'Danh mục CODE'!$D$2:$J$20064,7,0))</f>
        <v/>
      </c>
      <c r="F1538" s="28" t="str">
        <f>IF(E1538="","",VLOOKUP(E1538,'TONG HOP'!$E$8:$W$1883,19,0))</f>
        <v/>
      </c>
      <c r="G1538" s="315"/>
      <c r="H1538" s="226" t="str">
        <f>IF(E1538="","",VLOOKUP(G1538,'TONG HOP'!$C$8:$E$799,2,0))</f>
        <v/>
      </c>
      <c r="I1538" s="226" t="str">
        <f>IF(B1538="","",VLOOKUP(G1538,'TONG HOP'!$C$8:$F$799,4,0))</f>
        <v/>
      </c>
      <c r="J1538" s="63" t="str">
        <f t="shared" si="272"/>
        <v/>
      </c>
      <c r="K1538" s="63" t="str">
        <f t="shared" si="273"/>
        <v/>
      </c>
      <c r="L1538" s="63">
        <f t="shared" si="277"/>
        <v>0</v>
      </c>
      <c r="M1538" s="392" t="str">
        <f>IF(Y1538="","",VLOOKUP(G1538,'Danh mục CODE'!$D$2:$I$1880,4,0))</f>
        <v/>
      </c>
      <c r="N1538" s="484"/>
      <c r="O1538" s="392" t="str">
        <f t="shared" si="278"/>
        <v/>
      </c>
      <c r="P1538" s="392" t="str">
        <f>IF(Y1538="","",VLOOKUP(G1538,'Danh mục CODE'!$D$2:$I$1880,5,0))</f>
        <v/>
      </c>
      <c r="Q1538" s="392"/>
      <c r="R1538" s="392" t="str">
        <f t="shared" si="279"/>
        <v/>
      </c>
      <c r="S1538" s="394" t="e">
        <f t="shared" si="280"/>
        <v>#VALUE!</v>
      </c>
      <c r="T1538" s="394" t="str">
        <f t="shared" si="274"/>
        <v/>
      </c>
      <c r="U1538" s="394" t="str">
        <f t="shared" si="275"/>
        <v/>
      </c>
      <c r="V1538" s="424" t="str">
        <f t="shared" si="281"/>
        <v/>
      </c>
      <c r="W1538" s="21"/>
      <c r="X1538" s="515"/>
      <c r="Y1538" s="515"/>
      <c r="Z1538" s="513"/>
      <c r="AA1538" s="514"/>
    </row>
    <row r="1539" spans="1:27">
      <c r="A1539" s="50">
        <f t="shared" si="276"/>
        <v>1534</v>
      </c>
      <c r="B1539" s="580"/>
      <c r="C1539" s="23" t="s">
        <v>742</v>
      </c>
      <c r="D1539" s="489"/>
      <c r="E1539" s="318" t="str">
        <f>IF(G1539="","",VLOOKUP(G1539,'Danh mục CODE'!$D$2:$J$20064,7,0))</f>
        <v/>
      </c>
      <c r="F1539" s="28" t="str">
        <f>IF(E1539="","",VLOOKUP(E1539,'TONG HOP'!$E$8:$W$1883,19,0))</f>
        <v/>
      </c>
      <c r="G1539" s="17"/>
      <c r="H1539" s="226" t="str">
        <f>IF(E1539="","",VLOOKUP(G1539,'TONG HOP'!$C$8:$E$799,2,0))</f>
        <v/>
      </c>
      <c r="I1539" s="226" t="str">
        <f>IF(B1539="","",VLOOKUP(G1539,'TONG HOP'!$C$8:$F$799,4,0))</f>
        <v/>
      </c>
      <c r="J1539" s="63" t="str">
        <f t="shared" si="272"/>
        <v/>
      </c>
      <c r="K1539" s="63" t="str">
        <f t="shared" si="273"/>
        <v/>
      </c>
      <c r="L1539" s="63">
        <f t="shared" si="277"/>
        <v>0</v>
      </c>
      <c r="M1539" s="392" t="str">
        <f>IF(Y1539="","",VLOOKUP(G1539,'Danh mục CODE'!$D$2:$I$1880,4,0))</f>
        <v/>
      </c>
      <c r="N1539" s="484"/>
      <c r="O1539" s="392" t="str">
        <f t="shared" si="278"/>
        <v/>
      </c>
      <c r="P1539" s="392" t="str">
        <f>IF(Y1539="","",VLOOKUP(G1539,'Danh mục CODE'!$D$2:$I$1880,5,0))</f>
        <v/>
      </c>
      <c r="Q1539" s="392"/>
      <c r="R1539" s="392" t="str">
        <f t="shared" si="279"/>
        <v/>
      </c>
      <c r="S1539" s="394" t="e">
        <f t="shared" si="280"/>
        <v>#VALUE!</v>
      </c>
      <c r="T1539" s="394" t="str">
        <f t="shared" si="274"/>
        <v/>
      </c>
      <c r="U1539" s="394" t="str">
        <f t="shared" si="275"/>
        <v/>
      </c>
      <c r="V1539" s="424" t="str">
        <f t="shared" si="281"/>
        <v/>
      </c>
      <c r="W1539" s="21"/>
      <c r="X1539" s="515"/>
      <c r="Y1539" s="515"/>
      <c r="Z1539" s="513"/>
      <c r="AA1539" s="514"/>
    </row>
    <row r="1540" spans="1:27">
      <c r="A1540" s="50">
        <f t="shared" si="276"/>
        <v>1535</v>
      </c>
      <c r="B1540" s="580"/>
      <c r="C1540" s="23" t="s">
        <v>742</v>
      </c>
      <c r="D1540" s="489"/>
      <c r="E1540" s="318" t="str">
        <f>IF(G1540="","",VLOOKUP(G1540,'Danh mục CODE'!$D$2:$J$20064,7,0))</f>
        <v/>
      </c>
      <c r="F1540" s="28" t="str">
        <f>IF(E1540="","",VLOOKUP(E1540,'TONG HOP'!$E$8:$W$1883,19,0))</f>
        <v/>
      </c>
      <c r="G1540" s="315"/>
      <c r="H1540" s="226" t="str">
        <f>IF(E1540="","",VLOOKUP(G1540,'TONG HOP'!$C$8:$E$799,2,0))</f>
        <v/>
      </c>
      <c r="I1540" s="226" t="str">
        <f>IF(B1540="","",VLOOKUP(G1540,'TONG HOP'!$C$8:$F$799,4,0))</f>
        <v/>
      </c>
      <c r="J1540" s="63" t="str">
        <f t="shared" si="272"/>
        <v/>
      </c>
      <c r="K1540" s="63" t="str">
        <f t="shared" si="273"/>
        <v/>
      </c>
      <c r="L1540" s="63">
        <f t="shared" si="277"/>
        <v>0</v>
      </c>
      <c r="M1540" s="392" t="str">
        <f>IF(Y1540="","",VLOOKUP(G1540,'Danh mục CODE'!$D$2:$I$1880,4,0))</f>
        <v/>
      </c>
      <c r="N1540" s="484"/>
      <c r="O1540" s="392" t="str">
        <f t="shared" si="278"/>
        <v/>
      </c>
      <c r="P1540" s="392" t="str">
        <f>IF(Y1540="","",VLOOKUP(G1540,'Danh mục CODE'!$D$2:$I$1880,5,0))</f>
        <v/>
      </c>
      <c r="Q1540" s="392"/>
      <c r="R1540" s="392" t="str">
        <f t="shared" si="279"/>
        <v/>
      </c>
      <c r="S1540" s="394" t="e">
        <f t="shared" si="280"/>
        <v>#VALUE!</v>
      </c>
      <c r="T1540" s="394" t="str">
        <f t="shared" si="274"/>
        <v/>
      </c>
      <c r="U1540" s="394" t="str">
        <f t="shared" si="275"/>
        <v/>
      </c>
      <c r="V1540" s="424" t="str">
        <f t="shared" si="281"/>
        <v/>
      </c>
      <c r="W1540" s="21"/>
      <c r="X1540" s="515"/>
      <c r="Y1540" s="515"/>
      <c r="Z1540" s="513"/>
      <c r="AA1540" s="514"/>
    </row>
    <row r="1541" spans="1:27">
      <c r="A1541" s="50">
        <f t="shared" si="276"/>
        <v>1536</v>
      </c>
      <c r="B1541" s="580"/>
      <c r="C1541" s="23" t="s">
        <v>742</v>
      </c>
      <c r="D1541" s="489"/>
      <c r="E1541" s="318" t="str">
        <f>IF(G1541="","",VLOOKUP(G1541,'Danh mục CODE'!$D$2:$J$20064,7,0))</f>
        <v/>
      </c>
      <c r="F1541" s="28" t="str">
        <f>IF(E1541="","",VLOOKUP(E1541,'TONG HOP'!$E$8:$W$1883,19,0))</f>
        <v/>
      </c>
      <c r="G1541" s="315"/>
      <c r="H1541" s="226" t="str">
        <f>IF(E1541="","",VLOOKUP(G1541,'TONG HOP'!$C$8:$E$799,2,0))</f>
        <v/>
      </c>
      <c r="I1541" s="226" t="str">
        <f>IF(B1541="","",VLOOKUP(G1541,'TONG HOP'!$C$8:$F$799,4,0))</f>
        <v/>
      </c>
      <c r="J1541" s="63" t="str">
        <f t="shared" si="272"/>
        <v/>
      </c>
      <c r="K1541" s="63" t="str">
        <f t="shared" si="273"/>
        <v/>
      </c>
      <c r="L1541" s="63">
        <f t="shared" si="277"/>
        <v>0</v>
      </c>
      <c r="M1541" s="392" t="str">
        <f>IF(Y1541="","",VLOOKUP(G1541,'Danh mục CODE'!$D$2:$I$1880,4,0))</f>
        <v/>
      </c>
      <c r="N1541" s="484"/>
      <c r="O1541" s="392" t="str">
        <f t="shared" si="278"/>
        <v/>
      </c>
      <c r="P1541" s="392" t="str">
        <f>IF(Y1541="","",VLOOKUP(G1541,'Danh mục CODE'!$D$2:$I$1880,5,0))</f>
        <v/>
      </c>
      <c r="Q1541" s="392"/>
      <c r="R1541" s="392" t="str">
        <f t="shared" si="279"/>
        <v/>
      </c>
      <c r="S1541" s="394" t="e">
        <f t="shared" si="280"/>
        <v>#VALUE!</v>
      </c>
      <c r="T1541" s="394" t="str">
        <f t="shared" si="274"/>
        <v/>
      </c>
      <c r="U1541" s="394" t="str">
        <f t="shared" si="275"/>
        <v/>
      </c>
      <c r="V1541" s="424" t="str">
        <f t="shared" si="281"/>
        <v/>
      </c>
      <c r="W1541" s="21"/>
      <c r="X1541" s="515"/>
      <c r="Y1541" s="515"/>
      <c r="Z1541" s="513"/>
      <c r="AA1541" s="514"/>
    </row>
    <row r="1542" spans="1:27">
      <c r="A1542" s="50">
        <f t="shared" si="276"/>
        <v>1537</v>
      </c>
      <c r="B1542" s="580"/>
      <c r="C1542" s="23" t="s">
        <v>742</v>
      </c>
      <c r="D1542" s="489"/>
      <c r="E1542" s="318" t="str">
        <f>IF(G1542="","",VLOOKUP(G1542,'Danh mục CODE'!$D$2:$J$20064,7,0))</f>
        <v/>
      </c>
      <c r="F1542" s="28" t="str">
        <f>IF(E1542="","",VLOOKUP(E1542,'TONG HOP'!$E$8:$W$1883,19,0))</f>
        <v/>
      </c>
      <c r="G1542" s="315"/>
      <c r="H1542" s="226" t="str">
        <f>IF(E1542="","",VLOOKUP(G1542,'TONG HOP'!$C$8:$E$799,2,0))</f>
        <v/>
      </c>
      <c r="I1542" s="226" t="str">
        <f>IF(B1542="","",VLOOKUP(G1542,'TONG HOP'!$C$8:$F$799,4,0))</f>
        <v/>
      </c>
      <c r="J1542" s="63" t="str">
        <f t="shared" si="272"/>
        <v/>
      </c>
      <c r="K1542" s="63" t="str">
        <f t="shared" si="273"/>
        <v/>
      </c>
      <c r="L1542" s="63">
        <f t="shared" si="277"/>
        <v>0</v>
      </c>
      <c r="M1542" s="392" t="str">
        <f>IF(Y1542="","",VLOOKUP(G1542,'Danh mục CODE'!$D$2:$I$1880,4,0))</f>
        <v/>
      </c>
      <c r="N1542" s="484"/>
      <c r="O1542" s="392" t="str">
        <f t="shared" si="278"/>
        <v/>
      </c>
      <c r="P1542" s="392" t="str">
        <f>IF(Y1542="","",VLOOKUP(G1542,'Danh mục CODE'!$D$2:$I$1880,5,0))</f>
        <v/>
      </c>
      <c r="Q1542" s="392"/>
      <c r="R1542" s="392" t="str">
        <f t="shared" si="279"/>
        <v/>
      </c>
      <c r="S1542" s="394" t="e">
        <f t="shared" si="280"/>
        <v>#VALUE!</v>
      </c>
      <c r="T1542" s="394" t="str">
        <f t="shared" si="274"/>
        <v/>
      </c>
      <c r="U1542" s="394" t="str">
        <f t="shared" si="275"/>
        <v/>
      </c>
      <c r="V1542" s="424" t="str">
        <f t="shared" si="281"/>
        <v/>
      </c>
      <c r="W1542" s="21"/>
      <c r="X1542" s="515"/>
      <c r="Y1542" s="515"/>
      <c r="Z1542" s="513"/>
      <c r="AA1542" s="514"/>
    </row>
    <row r="1543" spans="1:27">
      <c r="A1543" s="50">
        <f t="shared" si="276"/>
        <v>1538</v>
      </c>
      <c r="B1543" s="580"/>
      <c r="C1543" s="23" t="s">
        <v>742</v>
      </c>
      <c r="D1543" s="489"/>
      <c r="E1543" s="318" t="str">
        <f>IF(G1543="","",VLOOKUP(G1543,'Danh mục CODE'!$D$2:$J$20064,7,0))</f>
        <v/>
      </c>
      <c r="F1543" s="28" t="str">
        <f>IF(E1543="","",VLOOKUP(E1543,'TONG HOP'!$E$8:$W$1883,19,0))</f>
        <v/>
      </c>
      <c r="G1543" s="315"/>
      <c r="H1543" s="226" t="str">
        <f>IF(E1543="","",VLOOKUP(G1543,'TONG HOP'!$C$8:$E$799,2,0))</f>
        <v/>
      </c>
      <c r="I1543" s="226" t="str">
        <f>IF(B1543="","",VLOOKUP(G1543,'TONG HOP'!$C$8:$F$799,4,0))</f>
        <v/>
      </c>
      <c r="J1543" s="63" t="str">
        <f t="shared" ref="J1543:J1606" si="282">IF(X1543="","",K1543-K1543*M1543)</f>
        <v/>
      </c>
      <c r="K1543" s="63" t="str">
        <f t="shared" ref="K1543:K1606" si="283">IF(AND(X1543="",N1543="",Q1543="",R1543=""),"",L1543-L1543*O1543-(L1543-L1543*O1543)*R1543)</f>
        <v/>
      </c>
      <c r="L1543" s="63">
        <f t="shared" si="277"/>
        <v>0</v>
      </c>
      <c r="M1543" s="392" t="str">
        <f>IF(Y1543="","",VLOOKUP(G1543,'Danh mục CODE'!$D$2:$I$1880,4,0))</f>
        <v/>
      </c>
      <c r="N1543" s="484"/>
      <c r="O1543" s="392" t="str">
        <f t="shared" si="278"/>
        <v/>
      </c>
      <c r="P1543" s="392" t="str">
        <f>IF(Y1543="","",VLOOKUP(G1543,'Danh mục CODE'!$D$2:$I$1880,5,0))</f>
        <v/>
      </c>
      <c r="Q1543" s="392"/>
      <c r="R1543" s="392" t="str">
        <f t="shared" si="279"/>
        <v/>
      </c>
      <c r="S1543" s="394" t="e">
        <f t="shared" si="280"/>
        <v>#VALUE!</v>
      </c>
      <c r="T1543" s="394" t="str">
        <f t="shared" si="274"/>
        <v/>
      </c>
      <c r="U1543" s="394" t="str">
        <f t="shared" si="275"/>
        <v/>
      </c>
      <c r="V1543" s="424" t="str">
        <f t="shared" si="281"/>
        <v/>
      </c>
      <c r="W1543" s="21"/>
      <c r="X1543" s="515"/>
      <c r="Y1543" s="515"/>
      <c r="Z1543" s="513"/>
      <c r="AA1543" s="514"/>
    </row>
    <row r="1544" spans="1:27">
      <c r="A1544" s="50">
        <f t="shared" si="276"/>
        <v>1539</v>
      </c>
      <c r="B1544" s="580"/>
      <c r="C1544" s="23" t="s">
        <v>742</v>
      </c>
      <c r="D1544" s="489"/>
      <c r="E1544" s="318" t="str">
        <f>IF(G1544="","",VLOOKUP(G1544,'Danh mục CODE'!$D$2:$J$20064,7,0))</f>
        <v/>
      </c>
      <c r="F1544" s="28" t="str">
        <f>IF(E1544="","",VLOOKUP(E1544,'TONG HOP'!$E$8:$W$1883,19,0))</f>
        <v/>
      </c>
      <c r="G1544" s="315"/>
      <c r="H1544" s="226" t="str">
        <f>IF(E1544="","",VLOOKUP(G1544,'TONG HOP'!$C$8:$E$799,2,0))</f>
        <v/>
      </c>
      <c r="I1544" s="226" t="str">
        <f>IF(B1544="","",VLOOKUP(G1544,'TONG HOP'!$C$8:$F$799,4,0))</f>
        <v/>
      </c>
      <c r="J1544" s="63" t="str">
        <f t="shared" si="282"/>
        <v/>
      </c>
      <c r="K1544" s="63" t="str">
        <f t="shared" si="283"/>
        <v/>
      </c>
      <c r="L1544" s="63">
        <f t="shared" si="277"/>
        <v>0</v>
      </c>
      <c r="M1544" s="392" t="str">
        <f>IF(Y1544="","",VLOOKUP(G1544,'Danh mục CODE'!$D$2:$I$1880,4,0))</f>
        <v/>
      </c>
      <c r="N1544" s="484"/>
      <c r="O1544" s="392" t="str">
        <f t="shared" si="278"/>
        <v/>
      </c>
      <c r="P1544" s="392" t="str">
        <f>IF(Y1544="","",VLOOKUP(G1544,'Danh mục CODE'!$D$2:$I$1880,5,0))</f>
        <v/>
      </c>
      <c r="Q1544" s="392"/>
      <c r="R1544" s="392" t="str">
        <f t="shared" si="279"/>
        <v/>
      </c>
      <c r="S1544" s="394" t="e">
        <f t="shared" si="280"/>
        <v>#VALUE!</v>
      </c>
      <c r="T1544" s="394" t="str">
        <f t="shared" si="274"/>
        <v/>
      </c>
      <c r="U1544" s="394" t="str">
        <f t="shared" si="275"/>
        <v/>
      </c>
      <c r="V1544" s="424" t="str">
        <f t="shared" si="281"/>
        <v/>
      </c>
      <c r="W1544" s="21"/>
      <c r="X1544" s="515"/>
      <c r="Y1544" s="515"/>
      <c r="Z1544" s="513"/>
      <c r="AA1544" s="514"/>
    </row>
    <row r="1545" spans="1:27">
      <c r="A1545" s="50">
        <f t="shared" si="276"/>
        <v>1540</v>
      </c>
      <c r="B1545" s="580"/>
      <c r="C1545" s="23" t="s">
        <v>742</v>
      </c>
      <c r="D1545" s="489"/>
      <c r="E1545" s="318" t="str">
        <f>IF(G1545="","",VLOOKUP(G1545,'Danh mục CODE'!$D$2:$J$20064,7,0))</f>
        <v/>
      </c>
      <c r="F1545" s="28" t="str">
        <f>IF(E1545="","",VLOOKUP(E1545,'TONG HOP'!$E$8:$W$1883,19,0))</f>
        <v/>
      </c>
      <c r="G1545" s="315"/>
      <c r="H1545" s="226" t="str">
        <f>IF(E1545="","",VLOOKUP(G1545,'TONG HOP'!$C$8:$E$799,2,0))</f>
        <v/>
      </c>
      <c r="I1545" s="226" t="str">
        <f>IF(B1545="","",VLOOKUP(G1545,'TONG HOP'!$C$8:$F$799,4,0))</f>
        <v/>
      </c>
      <c r="J1545" s="63" t="str">
        <f t="shared" si="282"/>
        <v/>
      </c>
      <c r="K1545" s="63" t="str">
        <f t="shared" si="283"/>
        <v/>
      </c>
      <c r="L1545" s="63">
        <f t="shared" si="277"/>
        <v>0</v>
      </c>
      <c r="M1545" s="392" t="str">
        <f>IF(Y1545="","",VLOOKUP(G1545,'Danh mục CODE'!$D$2:$I$1880,4,0))</f>
        <v/>
      </c>
      <c r="N1545" s="484"/>
      <c r="O1545" s="392" t="str">
        <f t="shared" si="278"/>
        <v/>
      </c>
      <c r="P1545" s="392" t="str">
        <f>IF(Y1545="","",VLOOKUP(G1545,'Danh mục CODE'!$D$2:$I$1880,5,0))</f>
        <v/>
      </c>
      <c r="Q1545" s="392"/>
      <c r="R1545" s="392" t="str">
        <f t="shared" si="279"/>
        <v/>
      </c>
      <c r="S1545" s="394" t="e">
        <f t="shared" si="280"/>
        <v>#VALUE!</v>
      </c>
      <c r="T1545" s="394" t="str">
        <f t="shared" ref="T1545:T1608" si="284">IF(X1545="","",IF(Q1545&lt;P1545,K1545*Q1545,K1545*P1545))</f>
        <v/>
      </c>
      <c r="U1545" s="394" t="str">
        <f t="shared" ref="U1545:U1608" si="285">IF(X1545="","",K1545*R1545)</f>
        <v/>
      </c>
      <c r="V1545" s="424" t="str">
        <f t="shared" si="281"/>
        <v/>
      </c>
      <c r="W1545" s="21"/>
      <c r="X1545" s="515"/>
      <c r="Y1545" s="515"/>
      <c r="Z1545" s="513"/>
      <c r="AA1545" s="514"/>
    </row>
    <row r="1546" spans="1:27">
      <c r="A1546" s="50">
        <f t="shared" si="276"/>
        <v>1541</v>
      </c>
      <c r="B1546" s="580"/>
      <c r="C1546" s="23" t="s">
        <v>742</v>
      </c>
      <c r="D1546" s="489"/>
      <c r="E1546" s="318" t="str">
        <f>IF(G1546="","",VLOOKUP(G1546,'Danh mục CODE'!$D$2:$J$20064,7,0))</f>
        <v/>
      </c>
      <c r="F1546" s="28" t="str">
        <f>IF(E1546="","",VLOOKUP(E1546,'TONG HOP'!$E$8:$W$1883,19,0))</f>
        <v/>
      </c>
      <c r="G1546" s="315"/>
      <c r="H1546" s="226" t="str">
        <f>IF(E1546="","",VLOOKUP(G1546,'TONG HOP'!$C$8:$E$799,2,0))</f>
        <v/>
      </c>
      <c r="I1546" s="226" t="str">
        <f>IF(B1546="","",VLOOKUP(G1546,'TONG HOP'!$C$8:$F$799,4,0))</f>
        <v/>
      </c>
      <c r="J1546" s="63" t="str">
        <f t="shared" si="282"/>
        <v/>
      </c>
      <c r="K1546" s="63" t="str">
        <f t="shared" si="283"/>
        <v/>
      </c>
      <c r="L1546" s="63">
        <f t="shared" si="277"/>
        <v>0</v>
      </c>
      <c r="M1546" s="392" t="str">
        <f>IF(Y1546="","",VLOOKUP(G1546,'Danh mục CODE'!$D$2:$I$1880,4,0))</f>
        <v/>
      </c>
      <c r="N1546" s="484"/>
      <c r="O1546" s="392" t="str">
        <f t="shared" si="278"/>
        <v/>
      </c>
      <c r="P1546" s="392" t="str">
        <f>IF(Y1546="","",VLOOKUP(G1546,'Danh mục CODE'!$D$2:$I$1880,5,0))</f>
        <v/>
      </c>
      <c r="Q1546" s="392"/>
      <c r="R1546" s="392" t="str">
        <f t="shared" si="279"/>
        <v/>
      </c>
      <c r="S1546" s="394" t="e">
        <f t="shared" si="280"/>
        <v>#VALUE!</v>
      </c>
      <c r="T1546" s="394" t="str">
        <f t="shared" si="284"/>
        <v/>
      </c>
      <c r="U1546" s="394" t="str">
        <f t="shared" si="285"/>
        <v/>
      </c>
      <c r="V1546" s="424" t="str">
        <f t="shared" si="281"/>
        <v/>
      </c>
      <c r="W1546" s="21"/>
      <c r="X1546" s="515"/>
      <c r="Y1546" s="515"/>
      <c r="Z1546" s="513"/>
      <c r="AA1546" s="514"/>
    </row>
    <row r="1547" spans="1:27">
      <c r="A1547" s="50">
        <f t="shared" si="276"/>
        <v>1542</v>
      </c>
      <c r="B1547" s="580"/>
      <c r="C1547" s="23" t="s">
        <v>742</v>
      </c>
      <c r="D1547" s="489"/>
      <c r="E1547" s="318" t="str">
        <f>IF(G1547="","",VLOOKUP(G1547,'Danh mục CODE'!$D$2:$J$20064,7,0))</f>
        <v/>
      </c>
      <c r="F1547" s="28" t="str">
        <f>IF(E1547="","",VLOOKUP(E1547,'TONG HOP'!$E$8:$W$1883,19,0))</f>
        <v/>
      </c>
      <c r="G1547" s="315"/>
      <c r="H1547" s="226" t="str">
        <f>IF(E1547="","",VLOOKUP(G1547,'TONG HOP'!$C$8:$E$799,2,0))</f>
        <v/>
      </c>
      <c r="I1547" s="226" t="str">
        <f>IF(B1547="","",VLOOKUP(G1547,'TONG HOP'!$C$8:$F$799,4,0))</f>
        <v/>
      </c>
      <c r="J1547" s="63" t="str">
        <f t="shared" si="282"/>
        <v/>
      </c>
      <c r="K1547" s="63" t="str">
        <f t="shared" si="283"/>
        <v/>
      </c>
      <c r="L1547" s="63">
        <f t="shared" si="277"/>
        <v>0</v>
      </c>
      <c r="M1547" s="392" t="str">
        <f>IF(Y1547="","",VLOOKUP(G1547,'Danh mục CODE'!$D$2:$I$1880,4,0))</f>
        <v/>
      </c>
      <c r="N1547" s="484"/>
      <c r="O1547" s="392" t="str">
        <f t="shared" si="278"/>
        <v/>
      </c>
      <c r="P1547" s="392" t="str">
        <f>IF(Y1547="","",VLOOKUP(G1547,'Danh mục CODE'!$D$2:$I$1880,5,0))</f>
        <v/>
      </c>
      <c r="Q1547" s="392"/>
      <c r="R1547" s="392" t="str">
        <f t="shared" si="279"/>
        <v/>
      </c>
      <c r="S1547" s="394" t="e">
        <f t="shared" si="280"/>
        <v>#VALUE!</v>
      </c>
      <c r="T1547" s="394" t="str">
        <f t="shared" si="284"/>
        <v/>
      </c>
      <c r="U1547" s="394" t="str">
        <f t="shared" si="285"/>
        <v/>
      </c>
      <c r="V1547" s="424" t="str">
        <f t="shared" si="281"/>
        <v/>
      </c>
      <c r="W1547" s="21"/>
      <c r="X1547" s="515"/>
      <c r="Y1547" s="515"/>
      <c r="Z1547" s="513"/>
      <c r="AA1547" s="514"/>
    </row>
    <row r="1548" spans="1:27">
      <c r="A1548" s="50">
        <f t="shared" si="276"/>
        <v>1543</v>
      </c>
      <c r="B1548" s="580"/>
      <c r="C1548" s="23" t="s">
        <v>742</v>
      </c>
      <c r="D1548" s="489"/>
      <c r="E1548" s="318" t="str">
        <f>IF(G1548="","",VLOOKUP(G1548,'Danh mục CODE'!$D$2:$J$20064,7,0))</f>
        <v/>
      </c>
      <c r="F1548" s="28" t="str">
        <f>IF(E1548="","",VLOOKUP(E1548,'TONG HOP'!$E$8:$W$1883,19,0))</f>
        <v/>
      </c>
      <c r="G1548" s="315"/>
      <c r="H1548" s="226" t="str">
        <f>IF(E1548="","",VLOOKUP(G1548,'TONG HOP'!$C$8:$E$799,2,0))</f>
        <v/>
      </c>
      <c r="I1548" s="226" t="str">
        <f>IF(B1548="","",VLOOKUP(G1548,'TONG HOP'!$C$8:$F$799,4,0))</f>
        <v/>
      </c>
      <c r="J1548" s="63" t="str">
        <f t="shared" si="282"/>
        <v/>
      </c>
      <c r="K1548" s="63" t="str">
        <f t="shared" si="283"/>
        <v/>
      </c>
      <c r="L1548" s="63">
        <f t="shared" si="277"/>
        <v>0</v>
      </c>
      <c r="M1548" s="392" t="str">
        <f>IF(Y1548="","",VLOOKUP(G1548,'Danh mục CODE'!$D$2:$I$1880,4,0))</f>
        <v/>
      </c>
      <c r="N1548" s="484"/>
      <c r="O1548" s="392" t="str">
        <f t="shared" si="278"/>
        <v/>
      </c>
      <c r="P1548" s="392" t="str">
        <f>IF(Y1548="","",VLOOKUP(G1548,'Danh mục CODE'!$D$2:$I$1880,5,0))</f>
        <v/>
      </c>
      <c r="Q1548" s="392"/>
      <c r="R1548" s="392" t="str">
        <f t="shared" si="279"/>
        <v/>
      </c>
      <c r="S1548" s="394" t="e">
        <f t="shared" si="280"/>
        <v>#VALUE!</v>
      </c>
      <c r="T1548" s="394" t="str">
        <f t="shared" si="284"/>
        <v/>
      </c>
      <c r="U1548" s="394" t="str">
        <f t="shared" si="285"/>
        <v/>
      </c>
      <c r="V1548" s="424" t="str">
        <f t="shared" si="281"/>
        <v/>
      </c>
      <c r="W1548" s="21"/>
      <c r="X1548" s="515"/>
      <c r="Y1548" s="515"/>
      <c r="Z1548" s="513"/>
      <c r="AA1548" s="514"/>
    </row>
    <row r="1549" spans="1:27">
      <c r="A1549" s="50">
        <f t="shared" si="276"/>
        <v>1544</v>
      </c>
      <c r="B1549" s="580"/>
      <c r="C1549" s="23" t="s">
        <v>742</v>
      </c>
      <c r="D1549" s="489"/>
      <c r="E1549" s="318" t="str">
        <f>IF(G1549="","",VLOOKUP(G1549,'Danh mục CODE'!$D$2:$J$20064,7,0))</f>
        <v/>
      </c>
      <c r="F1549" s="28" t="str">
        <f>IF(E1549="","",VLOOKUP(E1549,'TONG HOP'!$E$8:$W$1883,19,0))</f>
        <v/>
      </c>
      <c r="G1549" s="315"/>
      <c r="H1549" s="226" t="str">
        <f>IF(E1549="","",VLOOKUP(G1549,'TONG HOP'!$C$8:$E$799,2,0))</f>
        <v/>
      </c>
      <c r="I1549" s="226" t="str">
        <f>IF(B1549="","",VLOOKUP(G1549,'TONG HOP'!$C$8:$F$799,4,0))</f>
        <v/>
      </c>
      <c r="J1549" s="63" t="str">
        <f t="shared" si="282"/>
        <v/>
      </c>
      <c r="K1549" s="63" t="str">
        <f t="shared" si="283"/>
        <v/>
      </c>
      <c r="L1549" s="63">
        <f t="shared" si="277"/>
        <v>0</v>
      </c>
      <c r="M1549" s="392" t="str">
        <f>IF(Y1549="","",VLOOKUP(G1549,'Danh mục CODE'!$D$2:$I$1880,4,0))</f>
        <v/>
      </c>
      <c r="N1549" s="484"/>
      <c r="O1549" s="392" t="str">
        <f t="shared" si="278"/>
        <v/>
      </c>
      <c r="P1549" s="392" t="str">
        <f>IF(Y1549="","",VLOOKUP(G1549,'Danh mục CODE'!$D$2:$I$1880,5,0))</f>
        <v/>
      </c>
      <c r="Q1549" s="392"/>
      <c r="R1549" s="392" t="str">
        <f t="shared" si="279"/>
        <v/>
      </c>
      <c r="S1549" s="394" t="e">
        <f t="shared" si="280"/>
        <v>#VALUE!</v>
      </c>
      <c r="T1549" s="394" t="str">
        <f t="shared" si="284"/>
        <v/>
      </c>
      <c r="U1549" s="394" t="str">
        <f t="shared" si="285"/>
        <v/>
      </c>
      <c r="V1549" s="424" t="str">
        <f t="shared" si="281"/>
        <v/>
      </c>
      <c r="W1549" s="21"/>
      <c r="X1549" s="515"/>
      <c r="Y1549" s="515"/>
      <c r="Z1549" s="513"/>
      <c r="AA1549" s="514"/>
    </row>
    <row r="1550" spans="1:27">
      <c r="A1550" s="50">
        <f t="shared" si="276"/>
        <v>1545</v>
      </c>
      <c r="B1550" s="580"/>
      <c r="C1550" s="23" t="s">
        <v>742</v>
      </c>
      <c r="D1550" s="489"/>
      <c r="E1550" s="318" t="str">
        <f>IF(G1550="","",VLOOKUP(G1550,'Danh mục CODE'!$D$2:$J$20064,7,0))</f>
        <v/>
      </c>
      <c r="F1550" s="28" t="str">
        <f>IF(E1550="","",VLOOKUP(E1550,'TONG HOP'!$E$8:$W$1883,19,0))</f>
        <v/>
      </c>
      <c r="G1550" s="315"/>
      <c r="H1550" s="226" t="str">
        <f>IF(E1550="","",VLOOKUP(G1550,'TONG HOP'!$C$8:$E$799,2,0))</f>
        <v/>
      </c>
      <c r="I1550" s="226" t="str">
        <f>IF(B1550="","",VLOOKUP(G1550,'TONG HOP'!$C$8:$F$799,4,0))</f>
        <v/>
      </c>
      <c r="J1550" s="63" t="str">
        <f t="shared" si="282"/>
        <v/>
      </c>
      <c r="K1550" s="63" t="str">
        <f t="shared" si="283"/>
        <v/>
      </c>
      <c r="L1550" s="63">
        <f t="shared" si="277"/>
        <v>0</v>
      </c>
      <c r="M1550" s="392" t="str">
        <f>IF(Y1550="","",VLOOKUP(G1550,'Danh mục CODE'!$D$2:$I$1880,4,0))</f>
        <v/>
      </c>
      <c r="N1550" s="484"/>
      <c r="O1550" s="392" t="str">
        <f t="shared" si="278"/>
        <v/>
      </c>
      <c r="P1550" s="392" t="str">
        <f>IF(Y1550="","",VLOOKUP(G1550,'Danh mục CODE'!$D$2:$I$1880,5,0))</f>
        <v/>
      </c>
      <c r="Q1550" s="392"/>
      <c r="R1550" s="392" t="str">
        <f t="shared" si="279"/>
        <v/>
      </c>
      <c r="S1550" s="394" t="e">
        <f t="shared" si="280"/>
        <v>#VALUE!</v>
      </c>
      <c r="T1550" s="394" t="str">
        <f t="shared" si="284"/>
        <v/>
      </c>
      <c r="U1550" s="394" t="str">
        <f t="shared" si="285"/>
        <v/>
      </c>
      <c r="V1550" s="424" t="str">
        <f t="shared" si="281"/>
        <v/>
      </c>
      <c r="W1550" s="21"/>
      <c r="X1550" s="515"/>
      <c r="Y1550" s="515"/>
      <c r="Z1550" s="513"/>
      <c r="AA1550" s="514"/>
    </row>
    <row r="1551" spans="1:27">
      <c r="A1551" s="50">
        <f t="shared" si="276"/>
        <v>1546</v>
      </c>
      <c r="B1551" s="580"/>
      <c r="C1551" s="23" t="s">
        <v>742</v>
      </c>
      <c r="D1551" s="489"/>
      <c r="E1551" s="318" t="str">
        <f>IF(G1551="","",VLOOKUP(G1551,'Danh mục CODE'!$D$2:$J$20064,7,0))</f>
        <v/>
      </c>
      <c r="F1551" s="28" t="str">
        <f>IF(E1551="","",VLOOKUP(E1551,'TONG HOP'!$E$8:$W$1883,19,0))</f>
        <v/>
      </c>
      <c r="G1551" s="315"/>
      <c r="H1551" s="226" t="str">
        <f>IF(E1551="","",VLOOKUP(G1551,'TONG HOP'!$C$8:$E$799,2,0))</f>
        <v/>
      </c>
      <c r="I1551" s="226" t="str">
        <f>IF(B1551="","",VLOOKUP(G1551,'TONG HOP'!$C$8:$F$799,4,0))</f>
        <v/>
      </c>
      <c r="J1551" s="63" t="str">
        <f t="shared" si="282"/>
        <v/>
      </c>
      <c r="K1551" s="63" t="str">
        <f t="shared" si="283"/>
        <v/>
      </c>
      <c r="L1551" s="63">
        <f t="shared" si="277"/>
        <v>0</v>
      </c>
      <c r="M1551" s="392" t="str">
        <f>IF(Y1551="","",VLOOKUP(G1551,'Danh mục CODE'!$D$2:$I$1880,4,0))</f>
        <v/>
      </c>
      <c r="N1551" s="484"/>
      <c r="O1551" s="392" t="str">
        <f t="shared" si="278"/>
        <v/>
      </c>
      <c r="P1551" s="392" t="str">
        <f>IF(Y1551="","",VLOOKUP(G1551,'Danh mục CODE'!$D$2:$I$1880,5,0))</f>
        <v/>
      </c>
      <c r="Q1551" s="392"/>
      <c r="R1551" s="392" t="str">
        <f t="shared" si="279"/>
        <v/>
      </c>
      <c r="S1551" s="394" t="e">
        <f t="shared" si="280"/>
        <v>#VALUE!</v>
      </c>
      <c r="T1551" s="394" t="str">
        <f t="shared" si="284"/>
        <v/>
      </c>
      <c r="U1551" s="394" t="str">
        <f t="shared" si="285"/>
        <v/>
      </c>
      <c r="V1551" s="424" t="str">
        <f t="shared" si="281"/>
        <v/>
      </c>
      <c r="W1551" s="21"/>
      <c r="X1551" s="515"/>
      <c r="Y1551" s="515"/>
      <c r="Z1551" s="513"/>
      <c r="AA1551" s="514"/>
    </row>
    <row r="1552" spans="1:27">
      <c r="A1552" s="50">
        <f t="shared" si="276"/>
        <v>1547</v>
      </c>
      <c r="B1552" s="580"/>
      <c r="C1552" s="23" t="s">
        <v>742</v>
      </c>
      <c r="D1552" s="489"/>
      <c r="E1552" s="318" t="str">
        <f>IF(G1552="","",VLOOKUP(G1552,'Danh mục CODE'!$D$2:$J$20064,7,0))</f>
        <v/>
      </c>
      <c r="F1552" s="28" t="str">
        <f>IF(E1552="","",VLOOKUP(E1552,'TONG HOP'!$E$8:$W$1883,19,0))</f>
        <v/>
      </c>
      <c r="G1552" s="315"/>
      <c r="H1552" s="226" t="str">
        <f>IF(E1552="","",VLOOKUP(G1552,'TONG HOP'!$C$8:$E$799,2,0))</f>
        <v/>
      </c>
      <c r="I1552" s="226" t="str">
        <f>IF(B1552="","",VLOOKUP(G1552,'TONG HOP'!$C$8:$F$799,4,0))</f>
        <v/>
      </c>
      <c r="J1552" s="63" t="str">
        <f t="shared" si="282"/>
        <v/>
      </c>
      <c r="K1552" s="63" t="str">
        <f t="shared" si="283"/>
        <v/>
      </c>
      <c r="L1552" s="63">
        <f t="shared" si="277"/>
        <v>0</v>
      </c>
      <c r="M1552" s="392" t="str">
        <f>IF(Y1552="","",VLOOKUP(G1552,'Danh mục CODE'!$D$2:$I$1880,4,0))</f>
        <v/>
      </c>
      <c r="N1552" s="484"/>
      <c r="O1552" s="392" t="str">
        <f t="shared" si="278"/>
        <v/>
      </c>
      <c r="P1552" s="392" t="str">
        <f>IF(Y1552="","",VLOOKUP(G1552,'Danh mục CODE'!$D$2:$I$1880,5,0))</f>
        <v/>
      </c>
      <c r="Q1552" s="392"/>
      <c r="R1552" s="392" t="str">
        <f t="shared" si="279"/>
        <v/>
      </c>
      <c r="S1552" s="394" t="e">
        <f t="shared" si="280"/>
        <v>#VALUE!</v>
      </c>
      <c r="T1552" s="394" t="str">
        <f t="shared" si="284"/>
        <v/>
      </c>
      <c r="U1552" s="394" t="str">
        <f t="shared" si="285"/>
        <v/>
      </c>
      <c r="V1552" s="424" t="str">
        <f t="shared" si="281"/>
        <v/>
      </c>
      <c r="W1552" s="21"/>
      <c r="X1552" s="515"/>
      <c r="Y1552" s="515"/>
      <c r="Z1552" s="513"/>
      <c r="AA1552" s="514"/>
    </row>
    <row r="1553" spans="1:27">
      <c r="A1553" s="50">
        <f t="shared" si="276"/>
        <v>1548</v>
      </c>
      <c r="B1553" s="580"/>
      <c r="C1553" s="23" t="s">
        <v>742</v>
      </c>
      <c r="D1553" s="489"/>
      <c r="E1553" s="318" t="str">
        <f>IF(G1553="","",VLOOKUP(G1553,'Danh mục CODE'!$D$2:$J$20064,7,0))</f>
        <v/>
      </c>
      <c r="F1553" s="28" t="str">
        <f>IF(E1553="","",VLOOKUP(E1553,'TONG HOP'!$E$8:$W$1883,19,0))</f>
        <v/>
      </c>
      <c r="G1553" s="315"/>
      <c r="H1553" s="226" t="str">
        <f>IF(E1553="","",VLOOKUP(G1553,'TONG HOP'!$C$8:$E$799,2,0))</f>
        <v/>
      </c>
      <c r="I1553" s="226" t="str">
        <f>IF(B1553="","",VLOOKUP(G1553,'TONG HOP'!$C$8:$F$799,4,0))</f>
        <v/>
      </c>
      <c r="J1553" s="63" t="str">
        <f t="shared" si="282"/>
        <v/>
      </c>
      <c r="K1553" s="63" t="str">
        <f t="shared" si="283"/>
        <v/>
      </c>
      <c r="L1553" s="63">
        <f t="shared" si="277"/>
        <v>0</v>
      </c>
      <c r="M1553" s="392" t="str">
        <f>IF(Y1553="","",VLOOKUP(G1553,'Danh mục CODE'!$D$2:$I$1880,4,0))</f>
        <v/>
      </c>
      <c r="N1553" s="484"/>
      <c r="O1553" s="392" t="str">
        <f t="shared" si="278"/>
        <v/>
      </c>
      <c r="P1553" s="392" t="str">
        <f>IF(Y1553="","",VLOOKUP(G1553,'Danh mục CODE'!$D$2:$I$1880,5,0))</f>
        <v/>
      </c>
      <c r="Q1553" s="392"/>
      <c r="R1553" s="392" t="str">
        <f t="shared" si="279"/>
        <v/>
      </c>
      <c r="S1553" s="394" t="e">
        <f t="shared" si="280"/>
        <v>#VALUE!</v>
      </c>
      <c r="T1553" s="394" t="str">
        <f t="shared" si="284"/>
        <v/>
      </c>
      <c r="U1553" s="394" t="str">
        <f t="shared" si="285"/>
        <v/>
      </c>
      <c r="V1553" s="424" t="str">
        <f t="shared" si="281"/>
        <v/>
      </c>
      <c r="W1553" s="21"/>
      <c r="X1553" s="515"/>
      <c r="Y1553" s="515"/>
      <c r="Z1553" s="513"/>
      <c r="AA1553" s="514"/>
    </row>
    <row r="1554" spans="1:27">
      <c r="A1554" s="50">
        <f t="shared" si="276"/>
        <v>1549</v>
      </c>
      <c r="B1554" s="580"/>
      <c r="C1554" s="23" t="s">
        <v>742</v>
      </c>
      <c r="D1554" s="489"/>
      <c r="E1554" s="318" t="str">
        <f>IF(G1554="","",VLOOKUP(G1554,'Danh mục CODE'!$D$2:$J$20064,7,0))</f>
        <v/>
      </c>
      <c r="F1554" s="28" t="str">
        <f>IF(E1554="","",VLOOKUP(E1554,'TONG HOP'!$E$8:$W$1883,19,0))</f>
        <v/>
      </c>
      <c r="G1554" s="315"/>
      <c r="H1554" s="226" t="str">
        <f>IF(E1554="","",VLOOKUP(G1554,'TONG HOP'!$C$8:$E$799,2,0))</f>
        <v/>
      </c>
      <c r="I1554" s="226" t="str">
        <f>IF(B1554="","",VLOOKUP(G1554,'TONG HOP'!$C$8:$F$799,4,0))</f>
        <v/>
      </c>
      <c r="J1554" s="63" t="str">
        <f t="shared" si="282"/>
        <v/>
      </c>
      <c r="K1554" s="63" t="str">
        <f t="shared" si="283"/>
        <v/>
      </c>
      <c r="L1554" s="63">
        <f t="shared" si="277"/>
        <v>0</v>
      </c>
      <c r="M1554" s="392" t="str">
        <f>IF(Y1554="","",VLOOKUP(G1554,'Danh mục CODE'!$D$2:$I$1880,4,0))</f>
        <v/>
      </c>
      <c r="N1554" s="484"/>
      <c r="O1554" s="392" t="str">
        <f t="shared" si="278"/>
        <v/>
      </c>
      <c r="P1554" s="392" t="str">
        <f>IF(Y1554="","",VLOOKUP(G1554,'Danh mục CODE'!$D$2:$I$1880,5,0))</f>
        <v/>
      </c>
      <c r="Q1554" s="392"/>
      <c r="R1554" s="392" t="str">
        <f t="shared" si="279"/>
        <v/>
      </c>
      <c r="S1554" s="394" t="e">
        <f t="shared" si="280"/>
        <v>#VALUE!</v>
      </c>
      <c r="T1554" s="394" t="str">
        <f t="shared" si="284"/>
        <v/>
      </c>
      <c r="U1554" s="394" t="str">
        <f t="shared" si="285"/>
        <v/>
      </c>
      <c r="V1554" s="424" t="str">
        <f t="shared" si="281"/>
        <v/>
      </c>
      <c r="W1554" s="21"/>
      <c r="X1554" s="515"/>
      <c r="Y1554" s="515"/>
      <c r="Z1554" s="513"/>
      <c r="AA1554" s="514"/>
    </row>
    <row r="1555" spans="1:27">
      <c r="A1555" s="50">
        <f t="shared" ref="A1555:A1618" si="286">A1554+1</f>
        <v>1550</v>
      </c>
      <c r="B1555" s="580"/>
      <c r="C1555" s="23" t="s">
        <v>742</v>
      </c>
      <c r="D1555" s="489"/>
      <c r="E1555" s="318" t="str">
        <f>IF(G1555="","",VLOOKUP(G1555,'Danh mục CODE'!$D$2:$J$20064,7,0))</f>
        <v/>
      </c>
      <c r="F1555" s="28" t="str">
        <f>IF(E1555="","",VLOOKUP(E1555,'TONG HOP'!$E$8:$W$1883,19,0))</f>
        <v/>
      </c>
      <c r="G1555" s="315"/>
      <c r="H1555" s="226" t="str">
        <f>IF(E1555="","",VLOOKUP(G1555,'TONG HOP'!$C$8:$E$799,2,0))</f>
        <v/>
      </c>
      <c r="I1555" s="226" t="str">
        <f>IF(B1555="","",VLOOKUP(G1555,'TONG HOP'!$C$8:$F$799,4,0))</f>
        <v/>
      </c>
      <c r="J1555" s="63" t="str">
        <f t="shared" si="282"/>
        <v/>
      </c>
      <c r="K1555" s="63" t="str">
        <f t="shared" si="283"/>
        <v/>
      </c>
      <c r="L1555" s="63">
        <f t="shared" si="277"/>
        <v>0</v>
      </c>
      <c r="M1555" s="392" t="str">
        <f>IF(Y1555="","",VLOOKUP(G1555,'Danh mục CODE'!$D$2:$I$1880,4,0))</f>
        <v/>
      </c>
      <c r="N1555" s="484"/>
      <c r="O1555" s="392" t="str">
        <f t="shared" si="278"/>
        <v/>
      </c>
      <c r="P1555" s="392" t="str">
        <f>IF(Y1555="","",VLOOKUP(G1555,'Danh mục CODE'!$D$2:$I$1880,5,0))</f>
        <v/>
      </c>
      <c r="Q1555" s="392"/>
      <c r="R1555" s="392" t="str">
        <f t="shared" si="279"/>
        <v/>
      </c>
      <c r="S1555" s="394" t="e">
        <f t="shared" si="280"/>
        <v>#VALUE!</v>
      </c>
      <c r="T1555" s="394" t="str">
        <f t="shared" si="284"/>
        <v/>
      </c>
      <c r="U1555" s="394" t="str">
        <f t="shared" si="285"/>
        <v/>
      </c>
      <c r="V1555" s="424" t="str">
        <f t="shared" si="281"/>
        <v/>
      </c>
      <c r="W1555" s="21"/>
      <c r="X1555" s="515"/>
      <c r="Y1555" s="515"/>
      <c r="Z1555" s="513"/>
      <c r="AA1555" s="514"/>
    </row>
    <row r="1556" spans="1:27">
      <c r="A1556" s="50">
        <f t="shared" si="286"/>
        <v>1551</v>
      </c>
      <c r="B1556" s="580"/>
      <c r="C1556" s="23" t="s">
        <v>742</v>
      </c>
      <c r="D1556" s="489"/>
      <c r="E1556" s="318" t="str">
        <f>IF(G1556="","",VLOOKUP(G1556,'Danh mục CODE'!$D$2:$J$20064,7,0))</f>
        <v/>
      </c>
      <c r="F1556" s="28" t="str">
        <f>IF(E1556="","",VLOOKUP(E1556,'TONG HOP'!$E$8:$W$1883,19,0))</f>
        <v/>
      </c>
      <c r="G1556" s="315"/>
      <c r="H1556" s="226" t="str">
        <f>IF(E1556="","",VLOOKUP(G1556,'TONG HOP'!$C$8:$E$799,2,0))</f>
        <v/>
      </c>
      <c r="I1556" s="226" t="str">
        <f>IF(B1556="","",VLOOKUP(G1556,'TONG HOP'!$C$8:$F$799,4,0))</f>
        <v/>
      </c>
      <c r="J1556" s="63" t="str">
        <f t="shared" si="282"/>
        <v/>
      </c>
      <c r="K1556" s="63" t="str">
        <f t="shared" si="283"/>
        <v/>
      </c>
      <c r="L1556" s="63">
        <f t="shared" si="277"/>
        <v>0</v>
      </c>
      <c r="M1556" s="392" t="str">
        <f>IF(Y1556="","",VLOOKUP(G1556,'Danh mục CODE'!$D$2:$I$1880,4,0))</f>
        <v/>
      </c>
      <c r="N1556" s="484"/>
      <c r="O1556" s="392" t="str">
        <f t="shared" si="278"/>
        <v/>
      </c>
      <c r="P1556" s="392" t="str">
        <f>IF(Y1556="","",VLOOKUP(G1556,'Danh mục CODE'!$D$2:$I$1880,5,0))</f>
        <v/>
      </c>
      <c r="Q1556" s="392"/>
      <c r="R1556" s="392" t="str">
        <f t="shared" si="279"/>
        <v/>
      </c>
      <c r="S1556" s="394" t="e">
        <f t="shared" si="280"/>
        <v>#VALUE!</v>
      </c>
      <c r="T1556" s="394" t="str">
        <f t="shared" si="284"/>
        <v/>
      </c>
      <c r="U1556" s="394" t="str">
        <f t="shared" si="285"/>
        <v/>
      </c>
      <c r="V1556" s="424" t="str">
        <f t="shared" si="281"/>
        <v/>
      </c>
      <c r="W1556" s="21"/>
      <c r="X1556" s="515"/>
      <c r="Y1556" s="515"/>
      <c r="Z1556" s="513"/>
      <c r="AA1556" s="514"/>
    </row>
    <row r="1557" spans="1:27">
      <c r="A1557" s="50">
        <f t="shared" si="286"/>
        <v>1552</v>
      </c>
      <c r="B1557" s="580"/>
      <c r="C1557" s="23" t="s">
        <v>742</v>
      </c>
      <c r="D1557" s="489"/>
      <c r="E1557" s="318" t="str">
        <f>IF(G1557="","",VLOOKUP(G1557,'Danh mục CODE'!$D$2:$J$20064,7,0))</f>
        <v/>
      </c>
      <c r="F1557" s="28" t="str">
        <f>IF(E1557="","",VLOOKUP(E1557,'TONG HOP'!$E$8:$W$1883,19,0))</f>
        <v/>
      </c>
      <c r="G1557" s="315"/>
      <c r="H1557" s="226" t="str">
        <f>IF(E1557="","",VLOOKUP(G1557,'TONG HOP'!$C$8:$E$799,2,0))</f>
        <v/>
      </c>
      <c r="I1557" s="226" t="str">
        <f>IF(B1557="","",VLOOKUP(G1557,'TONG HOP'!$C$8:$F$799,4,0))</f>
        <v/>
      </c>
      <c r="J1557" s="63" t="str">
        <f t="shared" si="282"/>
        <v/>
      </c>
      <c r="K1557" s="63" t="str">
        <f t="shared" si="283"/>
        <v/>
      </c>
      <c r="L1557" s="63">
        <f t="shared" si="277"/>
        <v>0</v>
      </c>
      <c r="M1557" s="392" t="str">
        <f>IF(Y1557="","",VLOOKUP(G1557,'Danh mục CODE'!$D$2:$I$1880,4,0))</f>
        <v/>
      </c>
      <c r="N1557" s="484"/>
      <c r="O1557" s="392" t="str">
        <f t="shared" si="278"/>
        <v/>
      </c>
      <c r="P1557" s="392" t="str">
        <f>IF(Y1557="","",VLOOKUP(G1557,'Danh mục CODE'!$D$2:$I$1880,5,0))</f>
        <v/>
      </c>
      <c r="Q1557" s="392"/>
      <c r="R1557" s="392" t="str">
        <f t="shared" si="279"/>
        <v/>
      </c>
      <c r="S1557" s="394" t="e">
        <f t="shared" si="280"/>
        <v>#VALUE!</v>
      </c>
      <c r="T1557" s="394" t="str">
        <f t="shared" si="284"/>
        <v/>
      </c>
      <c r="U1557" s="394" t="str">
        <f t="shared" si="285"/>
        <v/>
      </c>
      <c r="V1557" s="424" t="str">
        <f t="shared" si="281"/>
        <v/>
      </c>
      <c r="W1557" s="21"/>
      <c r="X1557" s="515"/>
      <c r="Y1557" s="515"/>
      <c r="Z1557" s="513"/>
      <c r="AA1557" s="514"/>
    </row>
    <row r="1558" spans="1:27">
      <c r="A1558" s="50">
        <f t="shared" si="286"/>
        <v>1553</v>
      </c>
      <c r="B1558" s="580"/>
      <c r="C1558" s="23" t="s">
        <v>742</v>
      </c>
      <c r="D1558" s="489"/>
      <c r="E1558" s="318" t="str">
        <f>IF(G1558="","",VLOOKUP(G1558,'Danh mục CODE'!$D$2:$J$20064,7,0))</f>
        <v/>
      </c>
      <c r="F1558" s="28" t="str">
        <f>IF(E1558="","",VLOOKUP(E1558,'TONG HOP'!$E$8:$W$1883,19,0))</f>
        <v/>
      </c>
      <c r="G1558" s="315"/>
      <c r="H1558" s="226" t="str">
        <f>IF(E1558="","",VLOOKUP(G1558,'TONG HOP'!$C$8:$E$799,2,0))</f>
        <v/>
      </c>
      <c r="I1558" s="226" t="str">
        <f>IF(B1558="","",VLOOKUP(G1558,'TONG HOP'!$C$8:$F$799,4,0))</f>
        <v/>
      </c>
      <c r="J1558" s="63" t="str">
        <f t="shared" si="282"/>
        <v/>
      </c>
      <c r="K1558" s="63" t="str">
        <f t="shared" si="283"/>
        <v/>
      </c>
      <c r="L1558" s="63">
        <f t="shared" si="277"/>
        <v>0</v>
      </c>
      <c r="M1558" s="392" t="str">
        <f>IF(Y1558="","",VLOOKUP(G1558,'Danh mục CODE'!$D$2:$I$1880,4,0))</f>
        <v/>
      </c>
      <c r="N1558" s="484"/>
      <c r="O1558" s="392" t="str">
        <f t="shared" si="278"/>
        <v/>
      </c>
      <c r="P1558" s="392" t="str">
        <f>IF(Y1558="","",VLOOKUP(G1558,'Danh mục CODE'!$D$2:$I$1880,5,0))</f>
        <v/>
      </c>
      <c r="Q1558" s="392"/>
      <c r="R1558" s="392" t="str">
        <f t="shared" si="279"/>
        <v/>
      </c>
      <c r="S1558" s="394" t="e">
        <f t="shared" si="280"/>
        <v>#VALUE!</v>
      </c>
      <c r="T1558" s="394" t="str">
        <f t="shared" si="284"/>
        <v/>
      </c>
      <c r="U1558" s="394" t="str">
        <f t="shared" si="285"/>
        <v/>
      </c>
      <c r="V1558" s="424" t="str">
        <f t="shared" si="281"/>
        <v/>
      </c>
      <c r="W1558" s="21"/>
      <c r="X1558" s="515"/>
      <c r="Y1558" s="515"/>
      <c r="Z1558" s="513"/>
      <c r="AA1558" s="514"/>
    </row>
    <row r="1559" spans="1:27">
      <c r="A1559" s="50">
        <f t="shared" si="286"/>
        <v>1554</v>
      </c>
      <c r="B1559" s="580"/>
      <c r="C1559" s="23" t="s">
        <v>742</v>
      </c>
      <c r="D1559" s="489"/>
      <c r="E1559" s="318" t="str">
        <f>IF(G1559="","",VLOOKUP(G1559,'Danh mục CODE'!$D$2:$J$20064,7,0))</f>
        <v/>
      </c>
      <c r="F1559" s="28" t="str">
        <f>IF(E1559="","",VLOOKUP(E1559,'TONG HOP'!$E$8:$W$1883,19,0))</f>
        <v/>
      </c>
      <c r="G1559" s="315"/>
      <c r="H1559" s="226" t="str">
        <f>IF(E1559="","",VLOOKUP(G1559,'TONG HOP'!$C$8:$E$799,2,0))</f>
        <v/>
      </c>
      <c r="I1559" s="226" t="str">
        <f>IF(B1559="","",VLOOKUP(G1559,'TONG HOP'!$C$8:$F$799,4,0))</f>
        <v/>
      </c>
      <c r="J1559" s="63" t="str">
        <f t="shared" si="282"/>
        <v/>
      </c>
      <c r="K1559" s="63" t="str">
        <f t="shared" si="283"/>
        <v/>
      </c>
      <c r="L1559" s="63">
        <f t="shared" si="277"/>
        <v>0</v>
      </c>
      <c r="M1559" s="392" t="str">
        <f>IF(Y1559="","",VLOOKUP(G1559,'Danh mục CODE'!$D$2:$I$1880,4,0))</f>
        <v/>
      </c>
      <c r="N1559" s="484"/>
      <c r="O1559" s="392" t="str">
        <f t="shared" si="278"/>
        <v/>
      </c>
      <c r="P1559" s="392" t="str">
        <f>IF(Y1559="","",VLOOKUP(G1559,'Danh mục CODE'!$D$2:$I$1880,5,0))</f>
        <v/>
      </c>
      <c r="Q1559" s="392"/>
      <c r="R1559" s="392" t="str">
        <f t="shared" si="279"/>
        <v/>
      </c>
      <c r="S1559" s="394" t="e">
        <f t="shared" si="280"/>
        <v>#VALUE!</v>
      </c>
      <c r="T1559" s="394" t="str">
        <f t="shared" si="284"/>
        <v/>
      </c>
      <c r="U1559" s="394" t="str">
        <f t="shared" si="285"/>
        <v/>
      </c>
      <c r="V1559" s="424" t="str">
        <f t="shared" si="281"/>
        <v/>
      </c>
      <c r="W1559" s="21"/>
      <c r="X1559" s="515"/>
      <c r="Y1559" s="515"/>
      <c r="Z1559" s="513"/>
      <c r="AA1559" s="514"/>
    </row>
    <row r="1560" spans="1:27">
      <c r="A1560" s="50">
        <f t="shared" si="286"/>
        <v>1555</v>
      </c>
      <c r="B1560" s="580"/>
      <c r="C1560" s="23" t="s">
        <v>742</v>
      </c>
      <c r="D1560" s="489"/>
      <c r="E1560" s="318" t="str">
        <f>IF(G1560="","",VLOOKUP(G1560,'Danh mục CODE'!$D$2:$J$20064,7,0))</f>
        <v/>
      </c>
      <c r="F1560" s="28" t="str">
        <f>IF(E1560="","",VLOOKUP(E1560,'TONG HOP'!$E$8:$W$1883,19,0))</f>
        <v/>
      </c>
      <c r="G1560" s="315"/>
      <c r="H1560" s="226" t="str">
        <f>IF(E1560="","",VLOOKUP(G1560,'TONG HOP'!$C$8:$E$799,2,0))</f>
        <v/>
      </c>
      <c r="I1560" s="226" t="str">
        <f>IF(B1560="","",VLOOKUP(G1560,'TONG HOP'!$C$8:$F$799,4,0))</f>
        <v/>
      </c>
      <c r="J1560" s="63" t="str">
        <f t="shared" si="282"/>
        <v/>
      </c>
      <c r="K1560" s="63" t="str">
        <f t="shared" si="283"/>
        <v/>
      </c>
      <c r="L1560" s="63">
        <f t="shared" si="277"/>
        <v>0</v>
      </c>
      <c r="M1560" s="392" t="str">
        <f>IF(Y1560="","",VLOOKUP(G1560,'Danh mục CODE'!$D$2:$I$1880,4,0))</f>
        <v/>
      </c>
      <c r="N1560" s="484"/>
      <c r="O1560" s="392" t="str">
        <f t="shared" si="278"/>
        <v/>
      </c>
      <c r="P1560" s="392" t="str">
        <f>IF(Y1560="","",VLOOKUP(G1560,'Danh mục CODE'!$D$2:$I$1880,5,0))</f>
        <v/>
      </c>
      <c r="Q1560" s="392"/>
      <c r="R1560" s="392" t="str">
        <f t="shared" si="279"/>
        <v/>
      </c>
      <c r="S1560" s="394" t="e">
        <f t="shared" si="280"/>
        <v>#VALUE!</v>
      </c>
      <c r="T1560" s="394" t="str">
        <f t="shared" si="284"/>
        <v/>
      </c>
      <c r="U1560" s="394" t="str">
        <f t="shared" si="285"/>
        <v/>
      </c>
      <c r="V1560" s="424" t="str">
        <f t="shared" si="281"/>
        <v/>
      </c>
      <c r="W1560" s="21"/>
      <c r="X1560" s="515"/>
      <c r="Y1560" s="515"/>
      <c r="Z1560" s="513"/>
      <c r="AA1560" s="514"/>
    </row>
    <row r="1561" spans="1:27">
      <c r="A1561" s="50">
        <f t="shared" si="286"/>
        <v>1556</v>
      </c>
      <c r="B1561" s="580"/>
      <c r="C1561" s="23" t="s">
        <v>742</v>
      </c>
      <c r="D1561" s="489"/>
      <c r="E1561" s="318" t="str">
        <f>IF(G1561="","",VLOOKUP(G1561,'Danh mục CODE'!$D$2:$J$20064,7,0))</f>
        <v/>
      </c>
      <c r="F1561" s="28" t="str">
        <f>IF(E1561="","",VLOOKUP(E1561,'TONG HOP'!$E$8:$W$1883,19,0))</f>
        <v/>
      </c>
      <c r="G1561" s="315"/>
      <c r="H1561" s="226" t="str">
        <f>IF(E1561="","",VLOOKUP(G1561,'TONG HOP'!$C$8:$E$799,2,0))</f>
        <v/>
      </c>
      <c r="I1561" s="226" t="str">
        <f>IF(B1561="","",VLOOKUP(G1561,'TONG HOP'!$C$8:$F$799,4,0))</f>
        <v/>
      </c>
      <c r="J1561" s="63" t="str">
        <f t="shared" si="282"/>
        <v/>
      </c>
      <c r="K1561" s="63" t="str">
        <f t="shared" si="283"/>
        <v/>
      </c>
      <c r="L1561" s="63">
        <f t="shared" si="277"/>
        <v>0</v>
      </c>
      <c r="M1561" s="392" t="str">
        <f>IF(Y1561="","",VLOOKUP(G1561,'Danh mục CODE'!$D$2:$I$1880,4,0))</f>
        <v/>
      </c>
      <c r="N1561" s="484"/>
      <c r="O1561" s="392" t="str">
        <f t="shared" si="278"/>
        <v/>
      </c>
      <c r="P1561" s="392" t="str">
        <f>IF(Y1561="","",VLOOKUP(G1561,'Danh mục CODE'!$D$2:$I$1880,5,0))</f>
        <v/>
      </c>
      <c r="Q1561" s="392"/>
      <c r="R1561" s="392" t="str">
        <f t="shared" si="279"/>
        <v/>
      </c>
      <c r="S1561" s="394" t="e">
        <f t="shared" si="280"/>
        <v>#VALUE!</v>
      </c>
      <c r="T1561" s="394" t="str">
        <f t="shared" si="284"/>
        <v/>
      </c>
      <c r="U1561" s="394" t="str">
        <f t="shared" si="285"/>
        <v/>
      </c>
      <c r="V1561" s="424" t="str">
        <f t="shared" si="281"/>
        <v/>
      </c>
      <c r="W1561" s="21"/>
      <c r="X1561" s="515"/>
      <c r="Y1561" s="515"/>
      <c r="Z1561" s="513"/>
      <c r="AA1561" s="514"/>
    </row>
    <row r="1562" spans="1:27">
      <c r="A1562" s="50">
        <f t="shared" si="286"/>
        <v>1557</v>
      </c>
      <c r="B1562" s="580"/>
      <c r="C1562" s="23" t="s">
        <v>742</v>
      </c>
      <c r="D1562" s="489"/>
      <c r="E1562" s="318" t="str">
        <f>IF(G1562="","",VLOOKUP(G1562,'Danh mục CODE'!$D$2:$J$20064,7,0))</f>
        <v/>
      </c>
      <c r="F1562" s="28" t="str">
        <f>IF(E1562="","",VLOOKUP(E1562,'TONG HOP'!$E$8:$W$1883,19,0))</f>
        <v/>
      </c>
      <c r="G1562" s="315"/>
      <c r="H1562" s="226" t="str">
        <f>IF(E1562="","",VLOOKUP(G1562,'TONG HOP'!$C$8:$E$799,2,0))</f>
        <v/>
      </c>
      <c r="I1562" s="226" t="str">
        <f>IF(B1562="","",VLOOKUP(G1562,'TONG HOP'!$C$8:$F$799,4,0))</f>
        <v/>
      </c>
      <c r="J1562" s="63" t="str">
        <f t="shared" si="282"/>
        <v/>
      </c>
      <c r="K1562" s="63" t="str">
        <f t="shared" si="283"/>
        <v/>
      </c>
      <c r="L1562" s="63">
        <f t="shared" si="277"/>
        <v>0</v>
      </c>
      <c r="M1562" s="392" t="str">
        <f>IF(Y1562="","",VLOOKUP(G1562,'Danh mục CODE'!$D$2:$I$1880,4,0))</f>
        <v/>
      </c>
      <c r="N1562" s="484"/>
      <c r="O1562" s="392" t="str">
        <f t="shared" si="278"/>
        <v/>
      </c>
      <c r="P1562" s="392" t="str">
        <f>IF(Y1562="","",VLOOKUP(G1562,'Danh mục CODE'!$D$2:$I$1880,5,0))</f>
        <v/>
      </c>
      <c r="Q1562" s="392"/>
      <c r="R1562" s="392" t="str">
        <f t="shared" si="279"/>
        <v/>
      </c>
      <c r="S1562" s="394" t="e">
        <f t="shared" si="280"/>
        <v>#VALUE!</v>
      </c>
      <c r="T1562" s="394" t="str">
        <f t="shared" si="284"/>
        <v/>
      </c>
      <c r="U1562" s="394" t="str">
        <f t="shared" si="285"/>
        <v/>
      </c>
      <c r="V1562" s="424" t="str">
        <f t="shared" si="281"/>
        <v/>
      </c>
      <c r="W1562" s="21"/>
      <c r="X1562" s="515"/>
      <c r="Y1562" s="515"/>
      <c r="Z1562" s="513"/>
      <c r="AA1562" s="514"/>
    </row>
    <row r="1563" spans="1:27">
      <c r="A1563" s="50">
        <f t="shared" si="286"/>
        <v>1558</v>
      </c>
      <c r="B1563" s="580"/>
      <c r="C1563" s="23" t="s">
        <v>742</v>
      </c>
      <c r="D1563" s="489"/>
      <c r="E1563" s="318" t="str">
        <f>IF(G1563="","",VLOOKUP(G1563,'Danh mục CODE'!$D$2:$J$20064,7,0))</f>
        <v/>
      </c>
      <c r="F1563" s="28" t="str">
        <f>IF(E1563="","",VLOOKUP(E1563,'TONG HOP'!$E$8:$W$1883,19,0))</f>
        <v/>
      </c>
      <c r="G1563" s="315"/>
      <c r="H1563" s="226" t="str">
        <f>IF(E1563="","",VLOOKUP(G1563,'TONG HOP'!$C$8:$E$799,2,0))</f>
        <v/>
      </c>
      <c r="I1563" s="226" t="str">
        <f>IF(B1563="","",VLOOKUP(G1563,'TONG HOP'!$C$8:$F$799,4,0))</f>
        <v/>
      </c>
      <c r="J1563" s="63" t="str">
        <f t="shared" si="282"/>
        <v/>
      </c>
      <c r="K1563" s="63" t="str">
        <f t="shared" si="283"/>
        <v/>
      </c>
      <c r="L1563" s="63">
        <f t="shared" si="277"/>
        <v>0</v>
      </c>
      <c r="M1563" s="392" t="str">
        <f>IF(Y1563="","",VLOOKUP(G1563,'Danh mục CODE'!$D$2:$I$1880,4,0))</f>
        <v/>
      </c>
      <c r="N1563" s="484"/>
      <c r="O1563" s="392" t="str">
        <f t="shared" si="278"/>
        <v/>
      </c>
      <c r="P1563" s="392" t="str">
        <f>IF(Y1563="","",VLOOKUP(G1563,'Danh mục CODE'!$D$2:$I$1880,5,0))</f>
        <v/>
      </c>
      <c r="Q1563" s="392"/>
      <c r="R1563" s="392" t="str">
        <f t="shared" si="279"/>
        <v/>
      </c>
      <c r="S1563" s="394" t="e">
        <f t="shared" si="280"/>
        <v>#VALUE!</v>
      </c>
      <c r="T1563" s="394" t="str">
        <f t="shared" si="284"/>
        <v/>
      </c>
      <c r="U1563" s="394" t="str">
        <f t="shared" si="285"/>
        <v/>
      </c>
      <c r="V1563" s="424" t="str">
        <f t="shared" si="281"/>
        <v/>
      </c>
      <c r="W1563" s="21"/>
      <c r="X1563" s="515"/>
      <c r="Y1563" s="515"/>
      <c r="Z1563" s="513"/>
      <c r="AA1563" s="514"/>
    </row>
    <row r="1564" spans="1:27">
      <c r="A1564" s="50">
        <f t="shared" si="286"/>
        <v>1559</v>
      </c>
      <c r="B1564" s="580"/>
      <c r="C1564" s="23" t="s">
        <v>742</v>
      </c>
      <c r="D1564" s="489"/>
      <c r="E1564" s="318" t="str">
        <f>IF(G1564="","",VLOOKUP(G1564,'Danh mục CODE'!$D$2:$J$20064,7,0))</f>
        <v/>
      </c>
      <c r="F1564" s="28" t="str">
        <f>IF(E1564="","",VLOOKUP(E1564,'TONG HOP'!$E$8:$W$1883,19,0))</f>
        <v/>
      </c>
      <c r="G1564" s="315"/>
      <c r="H1564" s="226" t="str">
        <f>IF(E1564="","",VLOOKUP(G1564,'TONG HOP'!$C$8:$E$799,2,0))</f>
        <v/>
      </c>
      <c r="I1564" s="226" t="str">
        <f>IF(B1564="","",VLOOKUP(G1564,'TONG HOP'!$C$8:$F$799,4,0))</f>
        <v/>
      </c>
      <c r="J1564" s="63" t="str">
        <f t="shared" si="282"/>
        <v/>
      </c>
      <c r="K1564" s="63" t="str">
        <f t="shared" si="283"/>
        <v/>
      </c>
      <c r="L1564" s="63">
        <f t="shared" si="277"/>
        <v>0</v>
      </c>
      <c r="M1564" s="392" t="str">
        <f>IF(Y1564="","",VLOOKUP(G1564,'Danh mục CODE'!$D$2:$I$1880,4,0))</f>
        <v/>
      </c>
      <c r="N1564" s="484"/>
      <c r="O1564" s="392" t="str">
        <f t="shared" si="278"/>
        <v/>
      </c>
      <c r="P1564" s="392" t="str">
        <f>IF(Y1564="","",VLOOKUP(G1564,'Danh mục CODE'!$D$2:$I$1880,5,0))</f>
        <v/>
      </c>
      <c r="Q1564" s="392"/>
      <c r="R1564" s="392" t="str">
        <f t="shared" si="279"/>
        <v/>
      </c>
      <c r="S1564" s="394" t="e">
        <f t="shared" si="280"/>
        <v>#VALUE!</v>
      </c>
      <c r="T1564" s="394" t="str">
        <f t="shared" si="284"/>
        <v/>
      </c>
      <c r="U1564" s="394" t="str">
        <f t="shared" si="285"/>
        <v/>
      </c>
      <c r="V1564" s="424" t="str">
        <f t="shared" si="281"/>
        <v/>
      </c>
      <c r="W1564" s="21"/>
      <c r="X1564" s="515"/>
      <c r="Y1564" s="515"/>
      <c r="Z1564" s="513"/>
      <c r="AA1564" s="514"/>
    </row>
    <row r="1565" spans="1:27">
      <c r="A1565" s="50">
        <f t="shared" si="286"/>
        <v>1560</v>
      </c>
      <c r="B1565" s="580"/>
      <c r="C1565" s="23" t="s">
        <v>742</v>
      </c>
      <c r="D1565" s="489"/>
      <c r="E1565" s="318" t="str">
        <f>IF(G1565="","",VLOOKUP(G1565,'Danh mục CODE'!$D$2:$J$20064,7,0))</f>
        <v/>
      </c>
      <c r="F1565" s="28" t="str">
        <f>IF(E1565="","",VLOOKUP(E1565,'TONG HOP'!$E$8:$W$1883,19,0))</f>
        <v/>
      </c>
      <c r="G1565" s="315"/>
      <c r="H1565" s="226" t="str">
        <f>IF(E1565="","",VLOOKUP(G1565,'TONG HOP'!$C$8:$E$799,2,0))</f>
        <v/>
      </c>
      <c r="I1565" s="226" t="str">
        <f>IF(B1565="","",VLOOKUP(G1565,'TONG HOP'!$C$8:$F$799,4,0))</f>
        <v/>
      </c>
      <c r="J1565" s="63" t="str">
        <f t="shared" si="282"/>
        <v/>
      </c>
      <c r="K1565" s="63" t="str">
        <f t="shared" si="283"/>
        <v/>
      </c>
      <c r="L1565" s="63">
        <f t="shared" si="277"/>
        <v>0</v>
      </c>
      <c r="M1565" s="392" t="str">
        <f>IF(Y1565="","",VLOOKUP(G1565,'Danh mục CODE'!$D$2:$I$1880,4,0))</f>
        <v/>
      </c>
      <c r="N1565" s="484"/>
      <c r="O1565" s="392" t="str">
        <f t="shared" si="278"/>
        <v/>
      </c>
      <c r="P1565" s="392" t="str">
        <f>IF(Y1565="","",VLOOKUP(G1565,'Danh mục CODE'!$D$2:$I$1880,5,0))</f>
        <v/>
      </c>
      <c r="Q1565" s="392"/>
      <c r="R1565" s="392" t="str">
        <f t="shared" si="279"/>
        <v/>
      </c>
      <c r="S1565" s="394" t="e">
        <f t="shared" si="280"/>
        <v>#VALUE!</v>
      </c>
      <c r="T1565" s="394" t="str">
        <f t="shared" si="284"/>
        <v/>
      </c>
      <c r="U1565" s="394" t="str">
        <f t="shared" si="285"/>
        <v/>
      </c>
      <c r="V1565" s="424" t="str">
        <f t="shared" si="281"/>
        <v/>
      </c>
      <c r="W1565" s="21"/>
      <c r="X1565" s="515"/>
      <c r="Y1565" s="515"/>
      <c r="Z1565" s="513"/>
      <c r="AA1565" s="514"/>
    </row>
    <row r="1566" spans="1:27">
      <c r="A1566" s="50">
        <f t="shared" si="286"/>
        <v>1561</v>
      </c>
      <c r="B1566" s="580"/>
      <c r="C1566" s="23" t="s">
        <v>742</v>
      </c>
      <c r="D1566" s="489"/>
      <c r="E1566" s="318" t="str">
        <f>IF(G1566="","",VLOOKUP(G1566,'Danh mục CODE'!$D$2:$J$20064,7,0))</f>
        <v/>
      </c>
      <c r="F1566" s="28" t="str">
        <f>IF(E1566="","",VLOOKUP(E1566,'TONG HOP'!$E$8:$W$1883,19,0))</f>
        <v/>
      </c>
      <c r="G1566" s="315"/>
      <c r="H1566" s="226" t="str">
        <f>IF(E1566="","",VLOOKUP(G1566,'TONG HOP'!$C$8:$E$799,2,0))</f>
        <v/>
      </c>
      <c r="I1566" s="226" t="str">
        <f>IF(B1566="","",VLOOKUP(G1566,'TONG HOP'!$C$8:$F$799,4,0))</f>
        <v/>
      </c>
      <c r="J1566" s="63" t="str">
        <f t="shared" si="282"/>
        <v/>
      </c>
      <c r="K1566" s="63" t="str">
        <f t="shared" si="283"/>
        <v/>
      </c>
      <c r="L1566" s="63">
        <f t="shared" si="277"/>
        <v>0</v>
      </c>
      <c r="M1566" s="392" t="str">
        <f>IF(Y1566="","",VLOOKUP(G1566,'Danh mục CODE'!$D$2:$I$1880,4,0))</f>
        <v/>
      </c>
      <c r="N1566" s="484"/>
      <c r="O1566" s="392" t="str">
        <f t="shared" si="278"/>
        <v/>
      </c>
      <c r="P1566" s="392" t="str">
        <f>IF(Y1566="","",VLOOKUP(G1566,'Danh mục CODE'!$D$2:$I$1880,5,0))</f>
        <v/>
      </c>
      <c r="Q1566" s="392"/>
      <c r="R1566" s="392" t="str">
        <f t="shared" si="279"/>
        <v/>
      </c>
      <c r="S1566" s="394" t="e">
        <f t="shared" si="280"/>
        <v>#VALUE!</v>
      </c>
      <c r="T1566" s="394" t="str">
        <f t="shared" si="284"/>
        <v/>
      </c>
      <c r="U1566" s="394" t="str">
        <f t="shared" si="285"/>
        <v/>
      </c>
      <c r="V1566" s="424" t="str">
        <f t="shared" si="281"/>
        <v/>
      </c>
      <c r="W1566" s="21"/>
      <c r="X1566" s="515"/>
      <c r="Y1566" s="515"/>
      <c r="Z1566" s="513"/>
      <c r="AA1566" s="514"/>
    </row>
    <row r="1567" spans="1:27">
      <c r="A1567" s="50">
        <f t="shared" si="286"/>
        <v>1562</v>
      </c>
      <c r="B1567" s="580"/>
      <c r="C1567" s="23" t="s">
        <v>742</v>
      </c>
      <c r="D1567" s="489"/>
      <c r="E1567" s="318" t="str">
        <f>IF(G1567="","",VLOOKUP(G1567,'Danh mục CODE'!$D$2:$J$20064,7,0))</f>
        <v/>
      </c>
      <c r="F1567" s="28" t="str">
        <f>IF(E1567="","",VLOOKUP(E1567,'TONG HOP'!$E$8:$W$1883,19,0))</f>
        <v/>
      </c>
      <c r="G1567" s="315"/>
      <c r="H1567" s="226" t="str">
        <f>IF(E1567="","",VLOOKUP(G1567,'TONG HOP'!$C$8:$E$799,2,0))</f>
        <v/>
      </c>
      <c r="I1567" s="226" t="str">
        <f>IF(B1567="","",VLOOKUP(G1567,'TONG HOP'!$C$8:$F$799,4,0))</f>
        <v/>
      </c>
      <c r="J1567" s="63" t="str">
        <f t="shared" si="282"/>
        <v/>
      </c>
      <c r="K1567" s="63" t="str">
        <f t="shared" si="283"/>
        <v/>
      </c>
      <c r="L1567" s="63">
        <f t="shared" si="277"/>
        <v>0</v>
      </c>
      <c r="M1567" s="392" t="str">
        <f>IF(Y1567="","",VLOOKUP(G1567,'Danh mục CODE'!$D$2:$I$1880,4,0))</f>
        <v/>
      </c>
      <c r="N1567" s="484"/>
      <c r="O1567" s="392" t="str">
        <f t="shared" si="278"/>
        <v/>
      </c>
      <c r="P1567" s="392" t="str">
        <f>IF(Y1567="","",VLOOKUP(G1567,'Danh mục CODE'!$D$2:$I$1880,5,0))</f>
        <v/>
      </c>
      <c r="Q1567" s="392"/>
      <c r="R1567" s="392" t="str">
        <f t="shared" si="279"/>
        <v/>
      </c>
      <c r="S1567" s="394" t="e">
        <f t="shared" si="280"/>
        <v>#VALUE!</v>
      </c>
      <c r="T1567" s="394" t="str">
        <f t="shared" si="284"/>
        <v/>
      </c>
      <c r="U1567" s="394" t="str">
        <f t="shared" si="285"/>
        <v/>
      </c>
      <c r="V1567" s="424" t="str">
        <f t="shared" si="281"/>
        <v/>
      </c>
      <c r="W1567" s="21"/>
      <c r="X1567" s="515"/>
      <c r="Y1567" s="515"/>
      <c r="Z1567" s="513"/>
      <c r="AA1567" s="514"/>
    </row>
    <row r="1568" spans="1:27">
      <c r="A1568" s="50">
        <f t="shared" si="286"/>
        <v>1563</v>
      </c>
      <c r="B1568" s="580"/>
      <c r="C1568" s="23" t="s">
        <v>742</v>
      </c>
      <c r="D1568" s="489"/>
      <c r="E1568" s="318" t="str">
        <f>IF(G1568="","",VLOOKUP(G1568,'Danh mục CODE'!$D$2:$J$20064,7,0))</f>
        <v/>
      </c>
      <c r="F1568" s="28" t="str">
        <f>IF(E1568="","",VLOOKUP(E1568,'TONG HOP'!$E$8:$W$1883,19,0))</f>
        <v/>
      </c>
      <c r="G1568" s="315"/>
      <c r="H1568" s="226" t="str">
        <f>IF(E1568="","",VLOOKUP(G1568,'TONG HOP'!$C$8:$E$799,2,0))</f>
        <v/>
      </c>
      <c r="I1568" s="226" t="str">
        <f>IF(B1568="","",VLOOKUP(G1568,'TONG HOP'!$C$8:$F$799,4,0))</f>
        <v/>
      </c>
      <c r="J1568" s="63" t="str">
        <f t="shared" si="282"/>
        <v/>
      </c>
      <c r="K1568" s="63" t="str">
        <f t="shared" si="283"/>
        <v/>
      </c>
      <c r="L1568" s="63">
        <f t="shared" si="277"/>
        <v>0</v>
      </c>
      <c r="M1568" s="392" t="str">
        <f>IF(Y1568="","",VLOOKUP(G1568,'Danh mục CODE'!$D$2:$I$1880,4,0))</f>
        <v/>
      </c>
      <c r="N1568" s="484"/>
      <c r="O1568" s="392" t="str">
        <f t="shared" si="278"/>
        <v/>
      </c>
      <c r="P1568" s="392" t="str">
        <f>IF(Y1568="","",VLOOKUP(G1568,'Danh mục CODE'!$D$2:$I$1880,5,0))</f>
        <v/>
      </c>
      <c r="Q1568" s="392"/>
      <c r="R1568" s="392" t="str">
        <f t="shared" si="279"/>
        <v/>
      </c>
      <c r="S1568" s="394" t="e">
        <f t="shared" si="280"/>
        <v>#VALUE!</v>
      </c>
      <c r="T1568" s="394" t="str">
        <f t="shared" si="284"/>
        <v/>
      </c>
      <c r="U1568" s="394" t="str">
        <f t="shared" si="285"/>
        <v/>
      </c>
      <c r="V1568" s="424" t="str">
        <f t="shared" si="281"/>
        <v/>
      </c>
      <c r="W1568" s="21"/>
      <c r="X1568" s="515"/>
      <c r="Y1568" s="515"/>
      <c r="Z1568" s="513"/>
      <c r="AA1568" s="514"/>
    </row>
    <row r="1569" spans="1:27">
      <c r="A1569" s="50">
        <f t="shared" si="286"/>
        <v>1564</v>
      </c>
      <c r="B1569" s="580"/>
      <c r="C1569" s="23" t="s">
        <v>742</v>
      </c>
      <c r="D1569" s="489"/>
      <c r="E1569" s="318" t="str">
        <f>IF(G1569="","",VLOOKUP(G1569,'Danh mục CODE'!$D$2:$J$20064,7,0))</f>
        <v/>
      </c>
      <c r="F1569" s="28" t="str">
        <f>IF(E1569="","",VLOOKUP(E1569,'TONG HOP'!$E$8:$W$1883,19,0))</f>
        <v/>
      </c>
      <c r="G1569" s="315"/>
      <c r="H1569" s="226" t="str">
        <f>IF(E1569="","",VLOOKUP(G1569,'TONG HOP'!$C$8:$E$799,2,0))</f>
        <v/>
      </c>
      <c r="I1569" s="226" t="str">
        <f>IF(B1569="","",VLOOKUP(G1569,'TONG HOP'!$C$8:$F$799,4,0))</f>
        <v/>
      </c>
      <c r="J1569" s="63" t="str">
        <f t="shared" si="282"/>
        <v/>
      </c>
      <c r="K1569" s="63" t="str">
        <f t="shared" si="283"/>
        <v/>
      </c>
      <c r="L1569" s="63">
        <f t="shared" si="277"/>
        <v>0</v>
      </c>
      <c r="M1569" s="392" t="str">
        <f>IF(Y1569="","",VLOOKUP(G1569,'Danh mục CODE'!$D$2:$I$1880,4,0))</f>
        <v/>
      </c>
      <c r="N1569" s="484"/>
      <c r="O1569" s="392" t="str">
        <f t="shared" si="278"/>
        <v/>
      </c>
      <c r="P1569" s="392" t="str">
        <f>IF(Y1569="","",VLOOKUP(G1569,'Danh mục CODE'!$D$2:$I$1880,5,0))</f>
        <v/>
      </c>
      <c r="Q1569" s="392"/>
      <c r="R1569" s="392" t="str">
        <f t="shared" si="279"/>
        <v/>
      </c>
      <c r="S1569" s="394" t="e">
        <f t="shared" si="280"/>
        <v>#VALUE!</v>
      </c>
      <c r="T1569" s="394" t="str">
        <f t="shared" si="284"/>
        <v/>
      </c>
      <c r="U1569" s="394" t="str">
        <f t="shared" si="285"/>
        <v/>
      </c>
      <c r="V1569" s="424" t="str">
        <f t="shared" si="281"/>
        <v/>
      </c>
      <c r="W1569" s="21"/>
      <c r="X1569" s="515"/>
      <c r="Y1569" s="515"/>
      <c r="Z1569" s="513"/>
      <c r="AA1569" s="514"/>
    </row>
    <row r="1570" spans="1:27">
      <c r="A1570" s="50">
        <f t="shared" si="286"/>
        <v>1565</v>
      </c>
      <c r="B1570" s="580"/>
      <c r="C1570" s="23" t="s">
        <v>742</v>
      </c>
      <c r="D1570" s="489"/>
      <c r="E1570" s="318" t="str">
        <f>IF(G1570="","",VLOOKUP(G1570,'Danh mục CODE'!$D$2:$J$20064,7,0))</f>
        <v/>
      </c>
      <c r="F1570" s="28" t="str">
        <f>IF(E1570="","",VLOOKUP(E1570,'TONG HOP'!$E$8:$W$1883,19,0))</f>
        <v/>
      </c>
      <c r="G1570" s="315"/>
      <c r="H1570" s="226" t="str">
        <f>IF(E1570="","",VLOOKUP(G1570,'TONG HOP'!$C$8:$E$799,2,0))</f>
        <v/>
      </c>
      <c r="I1570" s="226" t="str">
        <f>IF(B1570="","",VLOOKUP(G1570,'TONG HOP'!$C$8:$F$799,4,0))</f>
        <v/>
      </c>
      <c r="J1570" s="63" t="str">
        <f t="shared" si="282"/>
        <v/>
      </c>
      <c r="K1570" s="63" t="str">
        <f t="shared" si="283"/>
        <v/>
      </c>
      <c r="L1570" s="63">
        <f t="shared" si="277"/>
        <v>0</v>
      </c>
      <c r="M1570" s="392" t="str">
        <f>IF(Y1570="","",VLOOKUP(G1570,'Danh mục CODE'!$D$2:$I$1880,4,0))</f>
        <v/>
      </c>
      <c r="N1570" s="484"/>
      <c r="O1570" s="392" t="str">
        <f t="shared" si="278"/>
        <v/>
      </c>
      <c r="P1570" s="392" t="str">
        <f>IF(Y1570="","",VLOOKUP(G1570,'Danh mục CODE'!$D$2:$I$1880,5,0))</f>
        <v/>
      </c>
      <c r="Q1570" s="392"/>
      <c r="R1570" s="392" t="str">
        <f t="shared" si="279"/>
        <v/>
      </c>
      <c r="S1570" s="394" t="e">
        <f t="shared" si="280"/>
        <v>#VALUE!</v>
      </c>
      <c r="T1570" s="394" t="str">
        <f t="shared" si="284"/>
        <v/>
      </c>
      <c r="U1570" s="394" t="str">
        <f t="shared" si="285"/>
        <v/>
      </c>
      <c r="V1570" s="424" t="str">
        <f t="shared" si="281"/>
        <v/>
      </c>
      <c r="W1570" s="21"/>
      <c r="X1570" s="515"/>
      <c r="Y1570" s="515"/>
      <c r="Z1570" s="513"/>
      <c r="AA1570" s="514"/>
    </row>
    <row r="1571" spans="1:27">
      <c r="A1571" s="50">
        <f t="shared" si="286"/>
        <v>1566</v>
      </c>
      <c r="B1571" s="580"/>
      <c r="C1571" s="23" t="s">
        <v>742</v>
      </c>
      <c r="D1571" s="489"/>
      <c r="E1571" s="318" t="str">
        <f>IF(G1571="","",VLOOKUP(G1571,'Danh mục CODE'!$D$2:$J$20064,7,0))</f>
        <v/>
      </c>
      <c r="F1571" s="28" t="str">
        <f>IF(E1571="","",VLOOKUP(E1571,'TONG HOP'!$E$8:$W$1883,19,0))</f>
        <v/>
      </c>
      <c r="G1571" s="315"/>
      <c r="H1571" s="226" t="str">
        <f>IF(E1571="","",VLOOKUP(G1571,'TONG HOP'!$C$8:$E$799,2,0))</f>
        <v/>
      </c>
      <c r="I1571" s="226" t="str">
        <f>IF(B1571="","",VLOOKUP(G1571,'TONG HOP'!$C$8:$F$799,4,0))</f>
        <v/>
      </c>
      <c r="J1571" s="63" t="str">
        <f t="shared" si="282"/>
        <v/>
      </c>
      <c r="K1571" s="63" t="str">
        <f t="shared" si="283"/>
        <v/>
      </c>
      <c r="L1571" s="63">
        <f t="shared" si="277"/>
        <v>0</v>
      </c>
      <c r="M1571" s="392" t="str">
        <f>IF(Y1571="","",VLOOKUP(G1571,'Danh mục CODE'!$D$2:$I$1880,4,0))</f>
        <v/>
      </c>
      <c r="N1571" s="484"/>
      <c r="O1571" s="392" t="str">
        <f t="shared" si="278"/>
        <v/>
      </c>
      <c r="P1571" s="392" t="str">
        <f>IF(Y1571="","",VLOOKUP(G1571,'Danh mục CODE'!$D$2:$I$1880,5,0))</f>
        <v/>
      </c>
      <c r="Q1571" s="392"/>
      <c r="R1571" s="392" t="str">
        <f t="shared" si="279"/>
        <v/>
      </c>
      <c r="S1571" s="394" t="e">
        <f t="shared" si="280"/>
        <v>#VALUE!</v>
      </c>
      <c r="T1571" s="394" t="str">
        <f t="shared" si="284"/>
        <v/>
      </c>
      <c r="U1571" s="394" t="str">
        <f t="shared" si="285"/>
        <v/>
      </c>
      <c r="V1571" s="424" t="str">
        <f t="shared" si="281"/>
        <v/>
      </c>
      <c r="W1571" s="21"/>
      <c r="X1571" s="515"/>
      <c r="Y1571" s="515"/>
      <c r="Z1571" s="513"/>
      <c r="AA1571" s="514"/>
    </row>
    <row r="1572" spans="1:27">
      <c r="A1572" s="50">
        <f t="shared" si="286"/>
        <v>1567</v>
      </c>
      <c r="B1572" s="580"/>
      <c r="C1572" s="23" t="s">
        <v>742</v>
      </c>
      <c r="D1572" s="489"/>
      <c r="E1572" s="318" t="str">
        <f>IF(G1572="","",VLOOKUP(G1572,'Danh mục CODE'!$D$2:$J$20064,7,0))</f>
        <v/>
      </c>
      <c r="F1572" s="28" t="str">
        <f>IF(E1572="","",VLOOKUP(E1572,'TONG HOP'!$E$8:$W$1883,19,0))</f>
        <v/>
      </c>
      <c r="G1572" s="315"/>
      <c r="H1572" s="226" t="str">
        <f>IF(E1572="","",VLOOKUP(G1572,'TONG HOP'!$C$8:$E$799,2,0))</f>
        <v/>
      </c>
      <c r="I1572" s="226" t="str">
        <f>IF(B1572="","",VLOOKUP(G1572,'TONG HOP'!$C$8:$F$799,4,0))</f>
        <v/>
      </c>
      <c r="J1572" s="63" t="str">
        <f t="shared" si="282"/>
        <v/>
      </c>
      <c r="K1572" s="63" t="str">
        <f t="shared" si="283"/>
        <v/>
      </c>
      <c r="L1572" s="63">
        <f t="shared" si="277"/>
        <v>0</v>
      </c>
      <c r="M1572" s="392" t="str">
        <f>IF(Y1572="","",VLOOKUP(G1572,'Danh mục CODE'!$D$2:$I$1880,4,0))</f>
        <v/>
      </c>
      <c r="N1572" s="484"/>
      <c r="O1572" s="392" t="str">
        <f t="shared" si="278"/>
        <v/>
      </c>
      <c r="P1572" s="392" t="str">
        <f>IF(Y1572="","",VLOOKUP(G1572,'Danh mục CODE'!$D$2:$I$1880,5,0))</f>
        <v/>
      </c>
      <c r="Q1572" s="392"/>
      <c r="R1572" s="392" t="str">
        <f t="shared" si="279"/>
        <v/>
      </c>
      <c r="S1572" s="394" t="e">
        <f t="shared" si="280"/>
        <v>#VALUE!</v>
      </c>
      <c r="T1572" s="394" t="str">
        <f t="shared" si="284"/>
        <v/>
      </c>
      <c r="U1572" s="394" t="str">
        <f t="shared" si="285"/>
        <v/>
      </c>
      <c r="V1572" s="424" t="str">
        <f t="shared" si="281"/>
        <v/>
      </c>
      <c r="W1572" s="21"/>
      <c r="X1572" s="515"/>
      <c r="Y1572" s="515"/>
      <c r="Z1572" s="513"/>
      <c r="AA1572" s="514"/>
    </row>
    <row r="1573" spans="1:27">
      <c r="A1573" s="50">
        <f t="shared" si="286"/>
        <v>1568</v>
      </c>
      <c r="B1573" s="580"/>
      <c r="C1573" s="23" t="s">
        <v>742</v>
      </c>
      <c r="D1573" s="489"/>
      <c r="E1573" s="318" t="str">
        <f>IF(G1573="","",VLOOKUP(G1573,'Danh mục CODE'!$D$2:$J$20064,7,0))</f>
        <v/>
      </c>
      <c r="F1573" s="28" t="str">
        <f>IF(E1573="","",VLOOKUP(E1573,'TONG HOP'!$E$8:$W$1883,19,0))</f>
        <v/>
      </c>
      <c r="G1573" s="315"/>
      <c r="H1573" s="226" t="str">
        <f>IF(E1573="","",VLOOKUP(G1573,'TONG HOP'!$C$8:$E$799,2,0))</f>
        <v/>
      </c>
      <c r="I1573" s="226" t="str">
        <f>IF(B1573="","",VLOOKUP(G1573,'TONG HOP'!$C$8:$F$799,4,0))</f>
        <v/>
      </c>
      <c r="J1573" s="63" t="str">
        <f t="shared" si="282"/>
        <v/>
      </c>
      <c r="K1573" s="63" t="str">
        <f t="shared" si="283"/>
        <v/>
      </c>
      <c r="L1573" s="63">
        <f t="shared" si="277"/>
        <v>0</v>
      </c>
      <c r="M1573" s="392" t="str">
        <f>IF(Y1573="","",VLOOKUP(G1573,'Danh mục CODE'!$D$2:$I$1880,4,0))</f>
        <v/>
      </c>
      <c r="N1573" s="484"/>
      <c r="O1573" s="392" t="str">
        <f t="shared" si="278"/>
        <v/>
      </c>
      <c r="P1573" s="392" t="str">
        <f>IF(Y1573="","",VLOOKUP(G1573,'Danh mục CODE'!$D$2:$I$1880,5,0))</f>
        <v/>
      </c>
      <c r="Q1573" s="392"/>
      <c r="R1573" s="392" t="str">
        <f t="shared" si="279"/>
        <v/>
      </c>
      <c r="S1573" s="394" t="e">
        <f t="shared" si="280"/>
        <v>#VALUE!</v>
      </c>
      <c r="T1573" s="394" t="str">
        <f t="shared" si="284"/>
        <v/>
      </c>
      <c r="U1573" s="394" t="str">
        <f t="shared" si="285"/>
        <v/>
      </c>
      <c r="V1573" s="424" t="str">
        <f t="shared" si="281"/>
        <v/>
      </c>
      <c r="W1573" s="21"/>
      <c r="X1573" s="515"/>
      <c r="Y1573" s="515"/>
      <c r="Z1573" s="513"/>
      <c r="AA1573" s="514"/>
    </row>
    <row r="1574" spans="1:27">
      <c r="A1574" s="50">
        <f t="shared" si="286"/>
        <v>1569</v>
      </c>
      <c r="B1574" s="580"/>
      <c r="C1574" s="23" t="s">
        <v>742</v>
      </c>
      <c r="D1574" s="489"/>
      <c r="E1574" s="318" t="str">
        <f>IF(G1574="","",VLOOKUP(G1574,'Danh mục CODE'!$D$2:$J$20064,7,0))</f>
        <v/>
      </c>
      <c r="F1574" s="28" t="str">
        <f>IF(E1574="","",VLOOKUP(E1574,'TONG HOP'!$E$8:$W$1883,19,0))</f>
        <v/>
      </c>
      <c r="G1574" s="315"/>
      <c r="H1574" s="226" t="str">
        <f>IF(E1574="","",VLOOKUP(G1574,'TONG HOP'!$C$8:$E$799,2,0))</f>
        <v/>
      </c>
      <c r="I1574" s="226" t="str">
        <f>IF(B1574="","",VLOOKUP(G1574,'TONG HOP'!$C$8:$F$799,4,0))</f>
        <v/>
      </c>
      <c r="J1574" s="63" t="str">
        <f t="shared" si="282"/>
        <v/>
      </c>
      <c r="K1574" s="63" t="str">
        <f t="shared" si="283"/>
        <v/>
      </c>
      <c r="L1574" s="63">
        <f t="shared" si="277"/>
        <v>0</v>
      </c>
      <c r="M1574" s="392" t="str">
        <f>IF(Y1574="","",VLOOKUP(G1574,'Danh mục CODE'!$D$2:$I$1880,4,0))</f>
        <v/>
      </c>
      <c r="N1574" s="484"/>
      <c r="O1574" s="392" t="str">
        <f t="shared" si="278"/>
        <v/>
      </c>
      <c r="P1574" s="392" t="str">
        <f>IF(Y1574="","",VLOOKUP(G1574,'Danh mục CODE'!$D$2:$I$1880,5,0))</f>
        <v/>
      </c>
      <c r="Q1574" s="392"/>
      <c r="R1574" s="392" t="str">
        <f t="shared" si="279"/>
        <v/>
      </c>
      <c r="S1574" s="394" t="e">
        <f t="shared" si="280"/>
        <v>#VALUE!</v>
      </c>
      <c r="T1574" s="394" t="str">
        <f t="shared" si="284"/>
        <v/>
      </c>
      <c r="U1574" s="394" t="str">
        <f t="shared" si="285"/>
        <v/>
      </c>
      <c r="V1574" s="424" t="str">
        <f t="shared" si="281"/>
        <v/>
      </c>
      <c r="W1574" s="21"/>
      <c r="X1574" s="515"/>
      <c r="Y1574" s="515"/>
      <c r="Z1574" s="513"/>
      <c r="AA1574" s="514"/>
    </row>
    <row r="1575" spans="1:27">
      <c r="A1575" s="50">
        <f t="shared" si="286"/>
        <v>1570</v>
      </c>
      <c r="B1575" s="580"/>
      <c r="C1575" s="23" t="s">
        <v>742</v>
      </c>
      <c r="D1575" s="489"/>
      <c r="E1575" s="318" t="str">
        <f>IF(G1575="","",VLOOKUP(G1575,'Danh mục CODE'!$D$2:$J$20064,7,0))</f>
        <v/>
      </c>
      <c r="F1575" s="28" t="str">
        <f>IF(E1575="","",VLOOKUP(E1575,'TONG HOP'!$E$8:$W$1883,19,0))</f>
        <v/>
      </c>
      <c r="G1575" s="315"/>
      <c r="H1575" s="226" t="str">
        <f>IF(E1575="","",VLOOKUP(G1575,'TONG HOP'!$C$8:$E$799,2,0))</f>
        <v/>
      </c>
      <c r="I1575" s="226" t="str">
        <f>IF(B1575="","",VLOOKUP(G1575,'TONG HOP'!$C$8:$F$799,4,0))</f>
        <v/>
      </c>
      <c r="J1575" s="63" t="str">
        <f t="shared" si="282"/>
        <v/>
      </c>
      <c r="K1575" s="63" t="str">
        <f t="shared" si="283"/>
        <v/>
      </c>
      <c r="L1575" s="63">
        <f t="shared" si="277"/>
        <v>0</v>
      </c>
      <c r="M1575" s="392" t="str">
        <f>IF(Y1575="","",VLOOKUP(G1575,'Danh mục CODE'!$D$2:$I$1880,4,0))</f>
        <v/>
      </c>
      <c r="N1575" s="484"/>
      <c r="O1575" s="392" t="str">
        <f t="shared" si="278"/>
        <v/>
      </c>
      <c r="P1575" s="392" t="str">
        <f>IF(Y1575="","",VLOOKUP(G1575,'Danh mục CODE'!$D$2:$I$1880,5,0))</f>
        <v/>
      </c>
      <c r="Q1575" s="392"/>
      <c r="R1575" s="392" t="str">
        <f t="shared" si="279"/>
        <v/>
      </c>
      <c r="S1575" s="394" t="e">
        <f t="shared" si="280"/>
        <v>#VALUE!</v>
      </c>
      <c r="T1575" s="394" t="str">
        <f t="shared" si="284"/>
        <v/>
      </c>
      <c r="U1575" s="394" t="str">
        <f t="shared" si="285"/>
        <v/>
      </c>
      <c r="V1575" s="424" t="str">
        <f t="shared" si="281"/>
        <v/>
      </c>
      <c r="W1575" s="21"/>
      <c r="X1575" s="515"/>
      <c r="Y1575" s="515"/>
      <c r="Z1575" s="513"/>
      <c r="AA1575" s="514"/>
    </row>
    <row r="1576" spans="1:27">
      <c r="A1576" s="50">
        <f t="shared" si="286"/>
        <v>1571</v>
      </c>
      <c r="B1576" s="580"/>
      <c r="C1576" s="23" t="s">
        <v>742</v>
      </c>
      <c r="D1576" s="489"/>
      <c r="E1576" s="318" t="str">
        <f>IF(G1576="","",VLOOKUP(G1576,'Danh mục CODE'!$D$2:$J$20064,7,0))</f>
        <v/>
      </c>
      <c r="F1576" s="28" t="str">
        <f>IF(E1576="","",VLOOKUP(E1576,'TONG HOP'!$E$8:$W$1883,19,0))</f>
        <v/>
      </c>
      <c r="G1576" s="315"/>
      <c r="H1576" s="226" t="str">
        <f>IF(E1576="","",VLOOKUP(G1576,'TONG HOP'!$C$8:$E$799,2,0))</f>
        <v/>
      </c>
      <c r="I1576" s="226" t="str">
        <f>IF(B1576="","",VLOOKUP(G1576,'TONG HOP'!$C$8:$F$799,4,0))</f>
        <v/>
      </c>
      <c r="J1576" s="63" t="str">
        <f t="shared" si="282"/>
        <v/>
      </c>
      <c r="K1576" s="63" t="str">
        <f t="shared" si="283"/>
        <v/>
      </c>
      <c r="L1576" s="63">
        <f t="shared" si="277"/>
        <v>0</v>
      </c>
      <c r="M1576" s="392" t="str">
        <f>IF(Y1576="","",VLOOKUP(G1576,'Danh mục CODE'!$D$2:$I$1880,4,0))</f>
        <v/>
      </c>
      <c r="N1576" s="484"/>
      <c r="O1576" s="392" t="str">
        <f t="shared" si="278"/>
        <v/>
      </c>
      <c r="P1576" s="392" t="str">
        <f>IF(Y1576="","",VLOOKUP(G1576,'Danh mục CODE'!$D$2:$I$1880,5,0))</f>
        <v/>
      </c>
      <c r="Q1576" s="392"/>
      <c r="R1576" s="392" t="str">
        <f t="shared" si="279"/>
        <v/>
      </c>
      <c r="S1576" s="394" t="e">
        <f t="shared" si="280"/>
        <v>#VALUE!</v>
      </c>
      <c r="T1576" s="394" t="str">
        <f t="shared" si="284"/>
        <v/>
      </c>
      <c r="U1576" s="394" t="str">
        <f t="shared" si="285"/>
        <v/>
      </c>
      <c r="V1576" s="424" t="str">
        <f t="shared" si="281"/>
        <v/>
      </c>
      <c r="W1576" s="21"/>
      <c r="X1576" s="515"/>
      <c r="Y1576" s="515"/>
      <c r="Z1576" s="513"/>
      <c r="AA1576" s="514"/>
    </row>
    <row r="1577" spans="1:27">
      <c r="A1577" s="50">
        <f t="shared" si="286"/>
        <v>1572</v>
      </c>
      <c r="B1577" s="580"/>
      <c r="C1577" s="23" t="s">
        <v>742</v>
      </c>
      <c r="D1577" s="489"/>
      <c r="E1577" s="318" t="str">
        <f>IF(G1577="","",VLOOKUP(G1577,'Danh mục CODE'!$D$2:$J$20064,7,0))</f>
        <v/>
      </c>
      <c r="F1577" s="28" t="str">
        <f>IF(E1577="","",VLOOKUP(E1577,'TONG HOP'!$E$8:$W$1883,19,0))</f>
        <v/>
      </c>
      <c r="G1577" s="315"/>
      <c r="H1577" s="226" t="str">
        <f>IF(E1577="","",VLOOKUP(G1577,'TONG HOP'!$C$8:$E$799,2,0))</f>
        <v/>
      </c>
      <c r="I1577" s="226" t="str">
        <f>IF(B1577="","",VLOOKUP(G1577,'TONG HOP'!$C$8:$F$799,4,0))</f>
        <v/>
      </c>
      <c r="J1577" s="63" t="str">
        <f t="shared" si="282"/>
        <v/>
      </c>
      <c r="K1577" s="63" t="str">
        <f t="shared" si="283"/>
        <v/>
      </c>
      <c r="L1577" s="63">
        <f t="shared" si="277"/>
        <v>0</v>
      </c>
      <c r="M1577" s="392" t="str">
        <f>IF(Y1577="","",VLOOKUP(G1577,'Danh mục CODE'!$D$2:$I$1880,4,0))</f>
        <v/>
      </c>
      <c r="N1577" s="484"/>
      <c r="O1577" s="392" t="str">
        <f t="shared" si="278"/>
        <v/>
      </c>
      <c r="P1577" s="392" t="str">
        <f>IF(Y1577="","",VLOOKUP(G1577,'Danh mục CODE'!$D$2:$I$1880,5,0))</f>
        <v/>
      </c>
      <c r="Q1577" s="392"/>
      <c r="R1577" s="392" t="str">
        <f t="shared" si="279"/>
        <v/>
      </c>
      <c r="S1577" s="394" t="e">
        <f t="shared" si="280"/>
        <v>#VALUE!</v>
      </c>
      <c r="T1577" s="394" t="str">
        <f t="shared" si="284"/>
        <v/>
      </c>
      <c r="U1577" s="394" t="str">
        <f t="shared" si="285"/>
        <v/>
      </c>
      <c r="V1577" s="424" t="str">
        <f t="shared" si="281"/>
        <v/>
      </c>
      <c r="W1577" s="21"/>
      <c r="X1577" s="515"/>
      <c r="Y1577" s="515"/>
      <c r="Z1577" s="513"/>
      <c r="AA1577" s="514"/>
    </row>
    <row r="1578" spans="1:27">
      <c r="A1578" s="50">
        <f t="shared" si="286"/>
        <v>1573</v>
      </c>
      <c r="B1578" s="580"/>
      <c r="C1578" s="23" t="s">
        <v>742</v>
      </c>
      <c r="D1578" s="489"/>
      <c r="E1578" s="318" t="str">
        <f>IF(G1578="","",VLOOKUP(G1578,'Danh mục CODE'!$D$2:$J$20064,7,0))</f>
        <v/>
      </c>
      <c r="F1578" s="28" t="str">
        <f>IF(E1578="","",VLOOKUP(E1578,'TONG HOP'!$E$8:$W$1883,19,0))</f>
        <v/>
      </c>
      <c r="G1578" s="315"/>
      <c r="H1578" s="226" t="str">
        <f>IF(E1578="","",VLOOKUP(G1578,'TONG HOP'!$C$8:$E$799,2,0))</f>
        <v/>
      </c>
      <c r="I1578" s="226" t="str">
        <f>IF(B1578="","",VLOOKUP(G1578,'TONG HOP'!$C$8:$F$799,4,0))</f>
        <v/>
      </c>
      <c r="J1578" s="63" t="str">
        <f t="shared" si="282"/>
        <v/>
      </c>
      <c r="K1578" s="63" t="str">
        <f t="shared" si="283"/>
        <v/>
      </c>
      <c r="L1578" s="63">
        <f t="shared" si="277"/>
        <v>0</v>
      </c>
      <c r="M1578" s="392" t="str">
        <f>IF(Y1578="","",VLOOKUP(G1578,'Danh mục CODE'!$D$2:$I$1880,4,0))</f>
        <v/>
      </c>
      <c r="N1578" s="484"/>
      <c r="O1578" s="392" t="str">
        <f t="shared" si="278"/>
        <v/>
      </c>
      <c r="P1578" s="392" t="str">
        <f>IF(Y1578="","",VLOOKUP(G1578,'Danh mục CODE'!$D$2:$I$1880,5,0))</f>
        <v/>
      </c>
      <c r="Q1578" s="392"/>
      <c r="R1578" s="392" t="str">
        <f t="shared" si="279"/>
        <v/>
      </c>
      <c r="S1578" s="394" t="e">
        <f t="shared" si="280"/>
        <v>#VALUE!</v>
      </c>
      <c r="T1578" s="394" t="str">
        <f t="shared" si="284"/>
        <v/>
      </c>
      <c r="U1578" s="394" t="str">
        <f t="shared" si="285"/>
        <v/>
      </c>
      <c r="V1578" s="424" t="str">
        <f t="shared" si="281"/>
        <v/>
      </c>
      <c r="W1578" s="21"/>
      <c r="X1578" s="515"/>
      <c r="Y1578" s="515"/>
      <c r="Z1578" s="513"/>
      <c r="AA1578" s="514"/>
    </row>
    <row r="1579" spans="1:27">
      <c r="A1579" s="50">
        <f t="shared" si="286"/>
        <v>1574</v>
      </c>
      <c r="B1579" s="580"/>
      <c r="C1579" s="23" t="s">
        <v>742</v>
      </c>
      <c r="D1579" s="489"/>
      <c r="E1579" s="318" t="str">
        <f>IF(G1579="","",VLOOKUP(G1579,'Danh mục CODE'!$D$2:$J$20064,7,0))</f>
        <v/>
      </c>
      <c r="F1579" s="28" t="str">
        <f>IF(E1579="","",VLOOKUP(E1579,'TONG HOP'!$E$8:$W$1883,19,0))</f>
        <v/>
      </c>
      <c r="G1579" s="315"/>
      <c r="H1579" s="226" t="str">
        <f>IF(E1579="","",VLOOKUP(G1579,'TONG HOP'!$C$8:$E$799,2,0))</f>
        <v/>
      </c>
      <c r="I1579" s="226" t="str">
        <f>IF(B1579="","",VLOOKUP(G1579,'TONG HOP'!$C$8:$F$799,4,0))</f>
        <v/>
      </c>
      <c r="J1579" s="63" t="str">
        <f t="shared" si="282"/>
        <v/>
      </c>
      <c r="K1579" s="63" t="str">
        <f t="shared" si="283"/>
        <v/>
      </c>
      <c r="L1579" s="63">
        <f t="shared" si="277"/>
        <v>0</v>
      </c>
      <c r="M1579" s="392" t="str">
        <f>IF(Y1579="","",VLOOKUP(G1579,'Danh mục CODE'!$D$2:$I$1880,4,0))</f>
        <v/>
      </c>
      <c r="N1579" s="484"/>
      <c r="O1579" s="392" t="str">
        <f t="shared" si="278"/>
        <v/>
      </c>
      <c r="P1579" s="392" t="str">
        <f>IF(Y1579="","",VLOOKUP(G1579,'Danh mục CODE'!$D$2:$I$1880,5,0))</f>
        <v/>
      </c>
      <c r="Q1579" s="392"/>
      <c r="R1579" s="392" t="str">
        <f t="shared" si="279"/>
        <v/>
      </c>
      <c r="S1579" s="394" t="e">
        <f t="shared" si="280"/>
        <v>#VALUE!</v>
      </c>
      <c r="T1579" s="394" t="str">
        <f t="shared" si="284"/>
        <v/>
      </c>
      <c r="U1579" s="394" t="str">
        <f t="shared" si="285"/>
        <v/>
      </c>
      <c r="V1579" s="424" t="str">
        <f t="shared" si="281"/>
        <v/>
      </c>
      <c r="W1579" s="21"/>
      <c r="X1579" s="515"/>
      <c r="Y1579" s="515"/>
      <c r="Z1579" s="513"/>
      <c r="AA1579" s="514"/>
    </row>
    <row r="1580" spans="1:27">
      <c r="A1580" s="50">
        <f t="shared" si="286"/>
        <v>1575</v>
      </c>
      <c r="B1580" s="580"/>
      <c r="C1580" s="23" t="s">
        <v>742</v>
      </c>
      <c r="D1580" s="489"/>
      <c r="E1580" s="318" t="str">
        <f>IF(G1580="","",VLOOKUP(G1580,'Danh mục CODE'!$D$2:$J$20064,7,0))</f>
        <v/>
      </c>
      <c r="F1580" s="28" t="str">
        <f>IF(E1580="","",VLOOKUP(E1580,'TONG HOP'!$E$8:$W$1883,19,0))</f>
        <v/>
      </c>
      <c r="G1580" s="315"/>
      <c r="H1580" s="226" t="str">
        <f>IF(E1580="","",VLOOKUP(G1580,'TONG HOP'!$C$8:$E$799,2,0))</f>
        <v/>
      </c>
      <c r="I1580" s="226" t="str">
        <f>IF(B1580="","",VLOOKUP(G1580,'TONG HOP'!$C$8:$F$799,4,0))</f>
        <v/>
      </c>
      <c r="J1580" s="63" t="str">
        <f t="shared" si="282"/>
        <v/>
      </c>
      <c r="K1580" s="63" t="str">
        <f t="shared" si="283"/>
        <v/>
      </c>
      <c r="L1580" s="63">
        <f t="shared" si="277"/>
        <v>0</v>
      </c>
      <c r="M1580" s="392" t="str">
        <f>IF(Y1580="","",VLOOKUP(G1580,'Danh mục CODE'!$D$2:$I$1880,4,0))</f>
        <v/>
      </c>
      <c r="N1580" s="484"/>
      <c r="O1580" s="392" t="str">
        <f t="shared" si="278"/>
        <v/>
      </c>
      <c r="P1580" s="392" t="str">
        <f>IF(Y1580="","",VLOOKUP(G1580,'Danh mục CODE'!$D$2:$I$1880,5,0))</f>
        <v/>
      </c>
      <c r="Q1580" s="392"/>
      <c r="R1580" s="392" t="str">
        <f t="shared" si="279"/>
        <v/>
      </c>
      <c r="S1580" s="394" t="e">
        <f t="shared" si="280"/>
        <v>#VALUE!</v>
      </c>
      <c r="T1580" s="394" t="str">
        <f t="shared" si="284"/>
        <v/>
      </c>
      <c r="U1580" s="394" t="str">
        <f t="shared" si="285"/>
        <v/>
      </c>
      <c r="V1580" s="424" t="str">
        <f t="shared" si="281"/>
        <v/>
      </c>
      <c r="W1580" s="21"/>
      <c r="X1580" s="515"/>
      <c r="Y1580" s="515"/>
      <c r="Z1580" s="513"/>
      <c r="AA1580" s="514"/>
    </row>
    <row r="1581" spans="1:27">
      <c r="A1581" s="50">
        <f t="shared" si="286"/>
        <v>1576</v>
      </c>
      <c r="B1581" s="580"/>
      <c r="C1581" s="23" t="s">
        <v>742</v>
      </c>
      <c r="D1581" s="489"/>
      <c r="E1581" s="318" t="str">
        <f>IF(G1581="","",VLOOKUP(G1581,'Danh mục CODE'!$D$2:$J$20064,7,0))</f>
        <v/>
      </c>
      <c r="F1581" s="28" t="str">
        <f>IF(E1581="","",VLOOKUP(E1581,'TONG HOP'!$E$8:$W$1883,19,0))</f>
        <v/>
      </c>
      <c r="G1581" s="315"/>
      <c r="H1581" s="226" t="str">
        <f>IF(E1581="","",VLOOKUP(G1581,'TONG HOP'!$C$8:$E$799,2,0))</f>
        <v/>
      </c>
      <c r="I1581" s="226" t="str">
        <f>IF(B1581="","",VLOOKUP(G1581,'TONG HOP'!$C$8:$F$799,4,0))</f>
        <v/>
      </c>
      <c r="J1581" s="63" t="str">
        <f t="shared" si="282"/>
        <v/>
      </c>
      <c r="K1581" s="63" t="str">
        <f t="shared" si="283"/>
        <v/>
      </c>
      <c r="L1581" s="63">
        <f t="shared" si="277"/>
        <v>0</v>
      </c>
      <c r="M1581" s="392" t="str">
        <f>IF(Y1581="","",VLOOKUP(G1581,'Danh mục CODE'!$D$2:$I$1880,4,0))</f>
        <v/>
      </c>
      <c r="N1581" s="484"/>
      <c r="O1581" s="392" t="str">
        <f t="shared" si="278"/>
        <v/>
      </c>
      <c r="P1581" s="392" t="str">
        <f>IF(Y1581="","",VLOOKUP(G1581,'Danh mục CODE'!$D$2:$I$1880,5,0))</f>
        <v/>
      </c>
      <c r="Q1581" s="392"/>
      <c r="R1581" s="392" t="str">
        <f t="shared" si="279"/>
        <v/>
      </c>
      <c r="S1581" s="394" t="e">
        <f t="shared" si="280"/>
        <v>#VALUE!</v>
      </c>
      <c r="T1581" s="394" t="str">
        <f t="shared" si="284"/>
        <v/>
      </c>
      <c r="U1581" s="394" t="str">
        <f t="shared" si="285"/>
        <v/>
      </c>
      <c r="V1581" s="424" t="str">
        <f t="shared" si="281"/>
        <v/>
      </c>
      <c r="W1581" s="21"/>
      <c r="X1581" s="515"/>
      <c r="Y1581" s="515"/>
      <c r="Z1581" s="513"/>
      <c r="AA1581" s="514"/>
    </row>
    <row r="1582" spans="1:27">
      <c r="A1582" s="50">
        <f t="shared" si="286"/>
        <v>1577</v>
      </c>
      <c r="B1582" s="580"/>
      <c r="C1582" s="23" t="s">
        <v>742</v>
      </c>
      <c r="D1582" s="489"/>
      <c r="E1582" s="318" t="str">
        <f>IF(G1582="","",VLOOKUP(G1582,'Danh mục CODE'!$D$2:$J$20064,7,0))</f>
        <v/>
      </c>
      <c r="F1582" s="28" t="str">
        <f>IF(E1582="","",VLOOKUP(E1582,'TONG HOP'!$E$8:$W$1883,19,0))</f>
        <v/>
      </c>
      <c r="G1582" s="315"/>
      <c r="H1582" s="226" t="str">
        <f>IF(E1582="","",VLOOKUP(G1582,'TONG HOP'!$C$8:$E$799,2,0))</f>
        <v/>
      </c>
      <c r="I1582" s="226" t="str">
        <f>IF(B1582="","",VLOOKUP(G1582,'TONG HOP'!$C$8:$F$799,4,0))</f>
        <v/>
      </c>
      <c r="J1582" s="63" t="str">
        <f t="shared" si="282"/>
        <v/>
      </c>
      <c r="K1582" s="63" t="str">
        <f t="shared" si="283"/>
        <v/>
      </c>
      <c r="L1582" s="63">
        <f t="shared" si="277"/>
        <v>0</v>
      </c>
      <c r="M1582" s="392" t="str">
        <f>IF(Y1582="","",VLOOKUP(G1582,'Danh mục CODE'!$D$2:$I$1880,4,0))</f>
        <v/>
      </c>
      <c r="N1582" s="484"/>
      <c r="O1582" s="392" t="str">
        <f t="shared" si="278"/>
        <v/>
      </c>
      <c r="P1582" s="392" t="str">
        <f>IF(Y1582="","",VLOOKUP(G1582,'Danh mục CODE'!$D$2:$I$1880,5,0))</f>
        <v/>
      </c>
      <c r="Q1582" s="392"/>
      <c r="R1582" s="392" t="str">
        <f t="shared" si="279"/>
        <v/>
      </c>
      <c r="S1582" s="394" t="e">
        <f t="shared" si="280"/>
        <v>#VALUE!</v>
      </c>
      <c r="T1582" s="394" t="str">
        <f t="shared" si="284"/>
        <v/>
      </c>
      <c r="U1582" s="394" t="str">
        <f t="shared" si="285"/>
        <v/>
      </c>
      <c r="V1582" s="424" t="str">
        <f t="shared" si="281"/>
        <v/>
      </c>
      <c r="W1582" s="21"/>
      <c r="X1582" s="515"/>
      <c r="Y1582" s="515"/>
      <c r="Z1582" s="513"/>
      <c r="AA1582" s="514"/>
    </row>
    <row r="1583" spans="1:27">
      <c r="A1583" s="50">
        <f t="shared" si="286"/>
        <v>1578</v>
      </c>
      <c r="B1583" s="580"/>
      <c r="C1583" s="23" t="s">
        <v>742</v>
      </c>
      <c r="D1583" s="489"/>
      <c r="E1583" s="318" t="str">
        <f>IF(G1583="","",VLOOKUP(G1583,'Danh mục CODE'!$D$2:$J$20064,7,0))</f>
        <v/>
      </c>
      <c r="F1583" s="28" t="str">
        <f>IF(E1583="","",VLOOKUP(E1583,'TONG HOP'!$E$8:$W$1883,19,0))</f>
        <v/>
      </c>
      <c r="G1583" s="315"/>
      <c r="H1583" s="226" t="str">
        <f>IF(E1583="","",VLOOKUP(G1583,'TONG HOP'!$C$8:$E$799,2,0))</f>
        <v/>
      </c>
      <c r="I1583" s="226" t="str">
        <f>IF(B1583="","",VLOOKUP(G1583,'TONG HOP'!$C$8:$F$799,4,0))</f>
        <v/>
      </c>
      <c r="J1583" s="63" t="str">
        <f t="shared" si="282"/>
        <v/>
      </c>
      <c r="K1583" s="63" t="str">
        <f t="shared" si="283"/>
        <v/>
      </c>
      <c r="L1583" s="63">
        <f t="shared" si="277"/>
        <v>0</v>
      </c>
      <c r="M1583" s="392" t="str">
        <f>IF(Y1583="","",VLOOKUP(G1583,'Danh mục CODE'!$D$2:$I$1880,4,0))</f>
        <v/>
      </c>
      <c r="N1583" s="484"/>
      <c r="O1583" s="392" t="str">
        <f t="shared" si="278"/>
        <v/>
      </c>
      <c r="P1583" s="392" t="str">
        <f>IF(Y1583="","",VLOOKUP(G1583,'Danh mục CODE'!$D$2:$I$1880,5,0))</f>
        <v/>
      </c>
      <c r="Q1583" s="392"/>
      <c r="R1583" s="392" t="str">
        <f t="shared" si="279"/>
        <v/>
      </c>
      <c r="S1583" s="394" t="e">
        <f t="shared" si="280"/>
        <v>#VALUE!</v>
      </c>
      <c r="T1583" s="394" t="str">
        <f t="shared" si="284"/>
        <v/>
      </c>
      <c r="U1583" s="394" t="str">
        <f t="shared" si="285"/>
        <v/>
      </c>
      <c r="V1583" s="424" t="str">
        <f t="shared" si="281"/>
        <v/>
      </c>
      <c r="W1583" s="21"/>
      <c r="X1583" s="515"/>
      <c r="Y1583" s="515"/>
      <c r="Z1583" s="513"/>
      <c r="AA1583" s="514"/>
    </row>
    <row r="1584" spans="1:27">
      <c r="A1584" s="50">
        <f t="shared" si="286"/>
        <v>1579</v>
      </c>
      <c r="B1584" s="580"/>
      <c r="C1584" s="23" t="s">
        <v>742</v>
      </c>
      <c r="D1584" s="489"/>
      <c r="E1584" s="318" t="str">
        <f>IF(G1584="","",VLOOKUP(G1584,'Danh mục CODE'!$D$2:$J$20064,7,0))</f>
        <v/>
      </c>
      <c r="F1584" s="28" t="str">
        <f>IF(E1584="","",VLOOKUP(E1584,'TONG HOP'!$E$8:$W$1883,19,0))</f>
        <v/>
      </c>
      <c r="G1584" s="315"/>
      <c r="H1584" s="226" t="str">
        <f>IF(E1584="","",VLOOKUP(G1584,'TONG HOP'!$C$8:$E$799,2,0))</f>
        <v/>
      </c>
      <c r="I1584" s="226" t="str">
        <f>IF(B1584="","",VLOOKUP(G1584,'TONG HOP'!$C$8:$F$799,4,0))</f>
        <v/>
      </c>
      <c r="J1584" s="63" t="str">
        <f t="shared" si="282"/>
        <v/>
      </c>
      <c r="K1584" s="63" t="str">
        <f t="shared" si="283"/>
        <v/>
      </c>
      <c r="L1584" s="63">
        <f t="shared" si="277"/>
        <v>0</v>
      </c>
      <c r="M1584" s="392" t="str">
        <f>IF(Y1584="","",VLOOKUP(G1584,'Danh mục CODE'!$D$2:$I$1880,4,0))</f>
        <v/>
      </c>
      <c r="N1584" s="484"/>
      <c r="O1584" s="392" t="str">
        <f t="shared" si="278"/>
        <v/>
      </c>
      <c r="P1584" s="392" t="str">
        <f>IF(Y1584="","",VLOOKUP(G1584,'Danh mục CODE'!$D$2:$I$1880,5,0))</f>
        <v/>
      </c>
      <c r="Q1584" s="392"/>
      <c r="R1584" s="392" t="str">
        <f t="shared" si="279"/>
        <v/>
      </c>
      <c r="S1584" s="394" t="e">
        <f t="shared" si="280"/>
        <v>#VALUE!</v>
      </c>
      <c r="T1584" s="394" t="str">
        <f t="shared" si="284"/>
        <v/>
      </c>
      <c r="U1584" s="394" t="str">
        <f t="shared" si="285"/>
        <v/>
      </c>
      <c r="V1584" s="424" t="str">
        <f t="shared" si="281"/>
        <v/>
      </c>
      <c r="W1584" s="21"/>
      <c r="X1584" s="515"/>
      <c r="Y1584" s="515"/>
      <c r="Z1584" s="513"/>
      <c r="AA1584" s="514"/>
    </row>
    <row r="1585" spans="1:27">
      <c r="A1585" s="50">
        <f t="shared" si="286"/>
        <v>1580</v>
      </c>
      <c r="B1585" s="580"/>
      <c r="C1585" s="23" t="s">
        <v>742</v>
      </c>
      <c r="D1585" s="489"/>
      <c r="E1585" s="318" t="str">
        <f>IF(G1585="","",VLOOKUP(G1585,'Danh mục CODE'!$D$2:$J$20064,7,0))</f>
        <v/>
      </c>
      <c r="F1585" s="28" t="str">
        <f>IF(E1585="","",VLOOKUP(E1585,'TONG HOP'!$E$8:$W$1883,19,0))</f>
        <v/>
      </c>
      <c r="G1585" s="315"/>
      <c r="H1585" s="226" t="str">
        <f>IF(E1585="","",VLOOKUP(G1585,'TONG HOP'!$C$8:$E$799,2,0))</f>
        <v/>
      </c>
      <c r="I1585" s="226" t="str">
        <f>IF(B1585="","",VLOOKUP(G1585,'TONG HOP'!$C$8:$F$799,4,0))</f>
        <v/>
      </c>
      <c r="J1585" s="63" t="str">
        <f t="shared" si="282"/>
        <v/>
      </c>
      <c r="K1585" s="63" t="str">
        <f t="shared" si="283"/>
        <v/>
      </c>
      <c r="L1585" s="63">
        <f t="shared" ref="L1585:L1648" si="287">X1585-Y1585</f>
        <v>0</v>
      </c>
      <c r="M1585" s="392" t="str">
        <f>IF(Y1585="","",VLOOKUP(G1585,'Danh mục CODE'!$D$2:$I$1880,4,0))</f>
        <v/>
      </c>
      <c r="N1585" s="484"/>
      <c r="O1585" s="392" t="str">
        <f t="shared" ref="O1585:O1648" si="288">IF(X1585="","",IF(M1585-N1585&lt;0,-(M1585-N1585),0))</f>
        <v/>
      </c>
      <c r="P1585" s="392" t="str">
        <f>IF(Y1585="","",VLOOKUP(G1585,'Danh mục CODE'!$D$2:$I$1880,5,0))</f>
        <v/>
      </c>
      <c r="Q1585" s="392"/>
      <c r="R1585" s="392" t="str">
        <f t="shared" ref="R1585:R1648" si="289">IF(X1585="","",IF(P1585-Q1585&lt;0,-(P1585-Q1585),0))</f>
        <v/>
      </c>
      <c r="S1585" s="394" t="e">
        <f t="shared" ref="S1585:S1648" si="290">IF(T1585=0,"",J1585-T1585-U1585)</f>
        <v>#VALUE!</v>
      </c>
      <c r="T1585" s="394" t="str">
        <f t="shared" si="284"/>
        <v/>
      </c>
      <c r="U1585" s="394" t="str">
        <f t="shared" si="285"/>
        <v/>
      </c>
      <c r="V1585" s="424" t="str">
        <f t="shared" ref="V1585:V1648" si="291">IF(X1585="","",J1585-S1585-T1585-U1585)</f>
        <v/>
      </c>
      <c r="W1585" s="21"/>
      <c r="X1585" s="515"/>
      <c r="Y1585" s="515"/>
      <c r="Z1585" s="513"/>
      <c r="AA1585" s="514"/>
    </row>
    <row r="1586" spans="1:27">
      <c r="A1586" s="50">
        <f t="shared" si="286"/>
        <v>1581</v>
      </c>
      <c r="B1586" s="580"/>
      <c r="C1586" s="23" t="s">
        <v>742</v>
      </c>
      <c r="D1586" s="489"/>
      <c r="E1586" s="318" t="str">
        <f>IF(G1586="","",VLOOKUP(G1586,'Danh mục CODE'!$D$2:$J$20064,7,0))</f>
        <v/>
      </c>
      <c r="F1586" s="28" t="str">
        <f>IF(E1586="","",VLOOKUP(E1586,'TONG HOP'!$E$8:$W$1883,19,0))</f>
        <v/>
      </c>
      <c r="G1586" s="315"/>
      <c r="H1586" s="226" t="str">
        <f>IF(E1586="","",VLOOKUP(G1586,'TONG HOP'!$C$8:$E$799,2,0))</f>
        <v/>
      </c>
      <c r="I1586" s="226" t="str">
        <f>IF(B1586="","",VLOOKUP(G1586,'TONG HOP'!$C$8:$F$799,4,0))</f>
        <v/>
      </c>
      <c r="J1586" s="63" t="str">
        <f t="shared" si="282"/>
        <v/>
      </c>
      <c r="K1586" s="63" t="str">
        <f t="shared" si="283"/>
        <v/>
      </c>
      <c r="L1586" s="63">
        <f t="shared" si="287"/>
        <v>0</v>
      </c>
      <c r="M1586" s="392" t="str">
        <f>IF(Y1586="","",VLOOKUP(G1586,'Danh mục CODE'!$D$2:$I$1880,4,0))</f>
        <v/>
      </c>
      <c r="N1586" s="484"/>
      <c r="O1586" s="392" t="str">
        <f t="shared" si="288"/>
        <v/>
      </c>
      <c r="P1586" s="392" t="str">
        <f>IF(Y1586="","",VLOOKUP(G1586,'Danh mục CODE'!$D$2:$I$1880,5,0))</f>
        <v/>
      </c>
      <c r="Q1586" s="392"/>
      <c r="R1586" s="392" t="str">
        <f t="shared" si="289"/>
        <v/>
      </c>
      <c r="S1586" s="394" t="e">
        <f t="shared" si="290"/>
        <v>#VALUE!</v>
      </c>
      <c r="T1586" s="394" t="str">
        <f t="shared" si="284"/>
        <v/>
      </c>
      <c r="U1586" s="394" t="str">
        <f t="shared" si="285"/>
        <v/>
      </c>
      <c r="V1586" s="424" t="str">
        <f t="shared" si="291"/>
        <v/>
      </c>
      <c r="W1586" s="21"/>
      <c r="X1586" s="515"/>
      <c r="Y1586" s="515"/>
      <c r="Z1586" s="513"/>
      <c r="AA1586" s="514"/>
    </row>
    <row r="1587" spans="1:27">
      <c r="A1587" s="50">
        <f t="shared" si="286"/>
        <v>1582</v>
      </c>
      <c r="B1587" s="580"/>
      <c r="C1587" s="23" t="s">
        <v>742</v>
      </c>
      <c r="D1587" s="489"/>
      <c r="E1587" s="318" t="str">
        <f>IF(G1587="","",VLOOKUP(G1587,'Danh mục CODE'!$D$2:$J$20064,7,0))</f>
        <v/>
      </c>
      <c r="F1587" s="28" t="str">
        <f>IF(E1587="","",VLOOKUP(E1587,'TONG HOP'!$E$8:$W$1883,19,0))</f>
        <v/>
      </c>
      <c r="G1587" s="315"/>
      <c r="H1587" s="226" t="str">
        <f>IF(E1587="","",VLOOKUP(G1587,'TONG HOP'!$C$8:$E$799,2,0))</f>
        <v/>
      </c>
      <c r="I1587" s="226" t="str">
        <f>IF(B1587="","",VLOOKUP(G1587,'TONG HOP'!$C$8:$F$799,4,0))</f>
        <v/>
      </c>
      <c r="J1587" s="63" t="str">
        <f t="shared" si="282"/>
        <v/>
      </c>
      <c r="K1587" s="63" t="str">
        <f t="shared" si="283"/>
        <v/>
      </c>
      <c r="L1587" s="63">
        <f t="shared" si="287"/>
        <v>0</v>
      </c>
      <c r="M1587" s="392" t="str">
        <f>IF(Y1587="","",VLOOKUP(G1587,'Danh mục CODE'!$D$2:$I$1880,4,0))</f>
        <v/>
      </c>
      <c r="N1587" s="484"/>
      <c r="O1587" s="392" t="str">
        <f t="shared" si="288"/>
        <v/>
      </c>
      <c r="P1587" s="392" t="str">
        <f>IF(Y1587="","",VLOOKUP(G1587,'Danh mục CODE'!$D$2:$I$1880,5,0))</f>
        <v/>
      </c>
      <c r="Q1587" s="392"/>
      <c r="R1587" s="392" t="str">
        <f t="shared" si="289"/>
        <v/>
      </c>
      <c r="S1587" s="394" t="e">
        <f t="shared" si="290"/>
        <v>#VALUE!</v>
      </c>
      <c r="T1587" s="394" t="str">
        <f t="shared" si="284"/>
        <v/>
      </c>
      <c r="U1587" s="394" t="str">
        <f t="shared" si="285"/>
        <v/>
      </c>
      <c r="V1587" s="424" t="str">
        <f t="shared" si="291"/>
        <v/>
      </c>
      <c r="W1587" s="21"/>
      <c r="X1587" s="515"/>
      <c r="Y1587" s="515"/>
      <c r="Z1587" s="513"/>
      <c r="AA1587" s="514"/>
    </row>
    <row r="1588" spans="1:27">
      <c r="A1588" s="50">
        <f t="shared" si="286"/>
        <v>1583</v>
      </c>
      <c r="B1588" s="580"/>
      <c r="C1588" s="23" t="s">
        <v>742</v>
      </c>
      <c r="D1588" s="489"/>
      <c r="E1588" s="318" t="str">
        <f>IF(G1588="","",VLOOKUP(G1588,'Danh mục CODE'!$D$2:$J$20064,7,0))</f>
        <v/>
      </c>
      <c r="F1588" s="28" t="str">
        <f>IF(E1588="","",VLOOKUP(E1588,'TONG HOP'!$E$8:$W$1883,19,0))</f>
        <v/>
      </c>
      <c r="G1588" s="315"/>
      <c r="H1588" s="226" t="str">
        <f>IF(E1588="","",VLOOKUP(G1588,'TONG HOP'!$C$8:$E$799,2,0))</f>
        <v/>
      </c>
      <c r="I1588" s="226" t="str">
        <f>IF(B1588="","",VLOOKUP(G1588,'TONG HOP'!$C$8:$F$799,4,0))</f>
        <v/>
      </c>
      <c r="J1588" s="63" t="str">
        <f t="shared" si="282"/>
        <v/>
      </c>
      <c r="K1588" s="63" t="str">
        <f t="shared" si="283"/>
        <v/>
      </c>
      <c r="L1588" s="63">
        <f t="shared" si="287"/>
        <v>0</v>
      </c>
      <c r="M1588" s="392" t="str">
        <f>IF(Y1588="","",VLOOKUP(G1588,'Danh mục CODE'!$D$2:$I$1880,4,0))</f>
        <v/>
      </c>
      <c r="N1588" s="484"/>
      <c r="O1588" s="392" t="str">
        <f t="shared" si="288"/>
        <v/>
      </c>
      <c r="P1588" s="392" t="str">
        <f>IF(Y1588="","",VLOOKUP(G1588,'Danh mục CODE'!$D$2:$I$1880,5,0))</f>
        <v/>
      </c>
      <c r="Q1588" s="392"/>
      <c r="R1588" s="392" t="str">
        <f t="shared" si="289"/>
        <v/>
      </c>
      <c r="S1588" s="394" t="e">
        <f t="shared" si="290"/>
        <v>#VALUE!</v>
      </c>
      <c r="T1588" s="394" t="str">
        <f t="shared" si="284"/>
        <v/>
      </c>
      <c r="U1588" s="394" t="str">
        <f t="shared" si="285"/>
        <v/>
      </c>
      <c r="V1588" s="424" t="str">
        <f t="shared" si="291"/>
        <v/>
      </c>
      <c r="W1588" s="21"/>
      <c r="X1588" s="515"/>
      <c r="Y1588" s="515"/>
      <c r="Z1588" s="513"/>
      <c r="AA1588" s="514"/>
    </row>
    <row r="1589" spans="1:27">
      <c r="A1589" s="50">
        <f t="shared" si="286"/>
        <v>1584</v>
      </c>
      <c r="B1589" s="580"/>
      <c r="C1589" s="23" t="s">
        <v>742</v>
      </c>
      <c r="D1589" s="489"/>
      <c r="E1589" s="318" t="str">
        <f>IF(G1589="","",VLOOKUP(G1589,'Danh mục CODE'!$D$2:$J$20064,7,0))</f>
        <v/>
      </c>
      <c r="F1589" s="28" t="str">
        <f>IF(E1589="","",VLOOKUP(E1589,'TONG HOP'!$E$8:$W$1883,19,0))</f>
        <v/>
      </c>
      <c r="G1589" s="315"/>
      <c r="H1589" s="226" t="str">
        <f>IF(E1589="","",VLOOKUP(G1589,'TONG HOP'!$C$8:$E$799,2,0))</f>
        <v/>
      </c>
      <c r="I1589" s="226" t="str">
        <f>IF(B1589="","",VLOOKUP(G1589,'TONG HOP'!$C$8:$F$799,4,0))</f>
        <v/>
      </c>
      <c r="J1589" s="63" t="str">
        <f t="shared" si="282"/>
        <v/>
      </c>
      <c r="K1589" s="63" t="str">
        <f t="shared" si="283"/>
        <v/>
      </c>
      <c r="L1589" s="63">
        <f t="shared" si="287"/>
        <v>0</v>
      </c>
      <c r="M1589" s="392" t="str">
        <f>IF(Y1589="","",VLOOKUP(G1589,'Danh mục CODE'!$D$2:$I$1880,4,0))</f>
        <v/>
      </c>
      <c r="N1589" s="484"/>
      <c r="O1589" s="392" t="str">
        <f t="shared" si="288"/>
        <v/>
      </c>
      <c r="P1589" s="392" t="str">
        <f>IF(Y1589="","",VLOOKUP(G1589,'Danh mục CODE'!$D$2:$I$1880,5,0))</f>
        <v/>
      </c>
      <c r="Q1589" s="392"/>
      <c r="R1589" s="392" t="str">
        <f t="shared" si="289"/>
        <v/>
      </c>
      <c r="S1589" s="394" t="e">
        <f t="shared" si="290"/>
        <v>#VALUE!</v>
      </c>
      <c r="T1589" s="394" t="str">
        <f t="shared" si="284"/>
        <v/>
      </c>
      <c r="U1589" s="394" t="str">
        <f t="shared" si="285"/>
        <v/>
      </c>
      <c r="V1589" s="424" t="str">
        <f t="shared" si="291"/>
        <v/>
      </c>
      <c r="W1589" s="21"/>
      <c r="X1589" s="515"/>
      <c r="Y1589" s="515"/>
      <c r="Z1589" s="513"/>
      <c r="AA1589" s="514"/>
    </row>
    <row r="1590" spans="1:27">
      <c r="A1590" s="50">
        <f t="shared" si="286"/>
        <v>1585</v>
      </c>
      <c r="B1590" s="580"/>
      <c r="C1590" s="23" t="s">
        <v>742</v>
      </c>
      <c r="D1590" s="489"/>
      <c r="E1590" s="318" t="str">
        <f>IF(G1590="","",VLOOKUP(G1590,'Danh mục CODE'!$D$2:$J$20064,7,0))</f>
        <v/>
      </c>
      <c r="F1590" s="28" t="str">
        <f>IF(E1590="","",VLOOKUP(E1590,'TONG HOP'!$E$8:$W$1883,19,0))</f>
        <v/>
      </c>
      <c r="G1590" s="315"/>
      <c r="H1590" s="226" t="str">
        <f>IF(E1590="","",VLOOKUP(G1590,'TONG HOP'!$C$8:$E$799,2,0))</f>
        <v/>
      </c>
      <c r="I1590" s="226" t="str">
        <f>IF(B1590="","",VLOOKUP(G1590,'TONG HOP'!$C$8:$F$799,4,0))</f>
        <v/>
      </c>
      <c r="J1590" s="63" t="str">
        <f t="shared" si="282"/>
        <v/>
      </c>
      <c r="K1590" s="63" t="str">
        <f t="shared" si="283"/>
        <v/>
      </c>
      <c r="L1590" s="63">
        <f t="shared" si="287"/>
        <v>0</v>
      </c>
      <c r="M1590" s="392" t="str">
        <f>IF(Y1590="","",VLOOKUP(G1590,'Danh mục CODE'!$D$2:$I$1880,4,0))</f>
        <v/>
      </c>
      <c r="N1590" s="484"/>
      <c r="O1590" s="392" t="str">
        <f t="shared" si="288"/>
        <v/>
      </c>
      <c r="P1590" s="392" t="str">
        <f>IF(Y1590="","",VLOOKUP(G1590,'Danh mục CODE'!$D$2:$I$1880,5,0))</f>
        <v/>
      </c>
      <c r="Q1590" s="392"/>
      <c r="R1590" s="392" t="str">
        <f t="shared" si="289"/>
        <v/>
      </c>
      <c r="S1590" s="394" t="e">
        <f t="shared" si="290"/>
        <v>#VALUE!</v>
      </c>
      <c r="T1590" s="394" t="str">
        <f t="shared" si="284"/>
        <v/>
      </c>
      <c r="U1590" s="394" t="str">
        <f t="shared" si="285"/>
        <v/>
      </c>
      <c r="V1590" s="424" t="str">
        <f t="shared" si="291"/>
        <v/>
      </c>
      <c r="W1590" s="21"/>
      <c r="X1590" s="515"/>
      <c r="Y1590" s="515"/>
      <c r="Z1590" s="513"/>
      <c r="AA1590" s="514"/>
    </row>
    <row r="1591" spans="1:27">
      <c r="A1591" s="50">
        <f t="shared" si="286"/>
        <v>1586</v>
      </c>
      <c r="B1591" s="580"/>
      <c r="C1591" s="23" t="s">
        <v>742</v>
      </c>
      <c r="D1591" s="489"/>
      <c r="E1591" s="318" t="str">
        <f>IF(G1591="","",VLOOKUP(G1591,'Danh mục CODE'!$D$2:$J$20064,7,0))</f>
        <v/>
      </c>
      <c r="F1591" s="28" t="str">
        <f>IF(E1591="","",VLOOKUP(E1591,'TONG HOP'!$E$8:$W$1883,19,0))</f>
        <v/>
      </c>
      <c r="G1591" s="315"/>
      <c r="H1591" s="226" t="str">
        <f>IF(E1591="","",VLOOKUP(G1591,'TONG HOP'!$C$8:$E$799,2,0))</f>
        <v/>
      </c>
      <c r="I1591" s="226" t="str">
        <f>IF(B1591="","",VLOOKUP(G1591,'TONG HOP'!$C$8:$F$799,4,0))</f>
        <v/>
      </c>
      <c r="J1591" s="63" t="str">
        <f t="shared" si="282"/>
        <v/>
      </c>
      <c r="K1591" s="63" t="str">
        <f t="shared" si="283"/>
        <v/>
      </c>
      <c r="L1591" s="63">
        <f t="shared" si="287"/>
        <v>0</v>
      </c>
      <c r="M1591" s="392" t="str">
        <f>IF(Y1591="","",VLOOKUP(G1591,'Danh mục CODE'!$D$2:$I$1880,4,0))</f>
        <v/>
      </c>
      <c r="N1591" s="484"/>
      <c r="O1591" s="392" t="str">
        <f t="shared" si="288"/>
        <v/>
      </c>
      <c r="P1591" s="392" t="str">
        <f>IF(Y1591="","",VLOOKUP(G1591,'Danh mục CODE'!$D$2:$I$1880,5,0))</f>
        <v/>
      </c>
      <c r="Q1591" s="392"/>
      <c r="R1591" s="392" t="str">
        <f t="shared" si="289"/>
        <v/>
      </c>
      <c r="S1591" s="394" t="e">
        <f t="shared" si="290"/>
        <v>#VALUE!</v>
      </c>
      <c r="T1591" s="394" t="str">
        <f t="shared" si="284"/>
        <v/>
      </c>
      <c r="U1591" s="394" t="str">
        <f t="shared" si="285"/>
        <v/>
      </c>
      <c r="V1591" s="424" t="str">
        <f t="shared" si="291"/>
        <v/>
      </c>
      <c r="W1591" s="21"/>
      <c r="X1591" s="515"/>
      <c r="Y1591" s="515"/>
      <c r="Z1591" s="513"/>
      <c r="AA1591" s="514"/>
    </row>
    <row r="1592" spans="1:27">
      <c r="A1592" s="50">
        <f t="shared" si="286"/>
        <v>1587</v>
      </c>
      <c r="B1592" s="580"/>
      <c r="C1592" s="23" t="s">
        <v>742</v>
      </c>
      <c r="D1592" s="489"/>
      <c r="E1592" s="318" t="str">
        <f>IF(G1592="","",VLOOKUP(G1592,'Danh mục CODE'!$D$2:$J$20064,7,0))</f>
        <v/>
      </c>
      <c r="F1592" s="28" t="str">
        <f>IF(E1592="","",VLOOKUP(E1592,'TONG HOP'!$E$8:$W$1883,19,0))</f>
        <v/>
      </c>
      <c r="G1592" s="315"/>
      <c r="H1592" s="226" t="str">
        <f>IF(E1592="","",VLOOKUP(G1592,'TONG HOP'!$C$8:$E$799,2,0))</f>
        <v/>
      </c>
      <c r="I1592" s="226" t="str">
        <f>IF(B1592="","",VLOOKUP(G1592,'TONG HOP'!$C$8:$F$799,4,0))</f>
        <v/>
      </c>
      <c r="J1592" s="63" t="str">
        <f t="shared" si="282"/>
        <v/>
      </c>
      <c r="K1592" s="63" t="str">
        <f t="shared" si="283"/>
        <v/>
      </c>
      <c r="L1592" s="63">
        <f t="shared" si="287"/>
        <v>0</v>
      </c>
      <c r="M1592" s="392" t="str">
        <f>IF(Y1592="","",VLOOKUP(G1592,'Danh mục CODE'!$D$2:$I$1880,4,0))</f>
        <v/>
      </c>
      <c r="N1592" s="484"/>
      <c r="O1592" s="392" t="str">
        <f t="shared" si="288"/>
        <v/>
      </c>
      <c r="P1592" s="392" t="str">
        <f>IF(Y1592="","",VLOOKUP(G1592,'Danh mục CODE'!$D$2:$I$1880,5,0))</f>
        <v/>
      </c>
      <c r="Q1592" s="392"/>
      <c r="R1592" s="392" t="str">
        <f t="shared" si="289"/>
        <v/>
      </c>
      <c r="S1592" s="394" t="e">
        <f t="shared" si="290"/>
        <v>#VALUE!</v>
      </c>
      <c r="T1592" s="394" t="str">
        <f t="shared" si="284"/>
        <v/>
      </c>
      <c r="U1592" s="394" t="str">
        <f t="shared" si="285"/>
        <v/>
      </c>
      <c r="V1592" s="424" t="str">
        <f t="shared" si="291"/>
        <v/>
      </c>
      <c r="W1592" s="21"/>
      <c r="X1592" s="515"/>
      <c r="Y1592" s="515"/>
      <c r="Z1592" s="513"/>
      <c r="AA1592" s="514"/>
    </row>
    <row r="1593" spans="1:27">
      <c r="A1593" s="50">
        <f t="shared" si="286"/>
        <v>1588</v>
      </c>
      <c r="B1593" s="580"/>
      <c r="C1593" s="23" t="s">
        <v>742</v>
      </c>
      <c r="D1593" s="489"/>
      <c r="E1593" s="318" t="str">
        <f>IF(G1593="","",VLOOKUP(G1593,'Danh mục CODE'!$D$2:$J$20064,7,0))</f>
        <v/>
      </c>
      <c r="F1593" s="28" t="str">
        <f>IF(E1593="","",VLOOKUP(E1593,'TONG HOP'!$E$8:$W$1883,19,0))</f>
        <v/>
      </c>
      <c r="G1593" s="315"/>
      <c r="H1593" s="226" t="str">
        <f>IF(E1593="","",VLOOKUP(G1593,'TONG HOP'!$C$8:$E$799,2,0))</f>
        <v/>
      </c>
      <c r="I1593" s="226" t="str">
        <f>IF(B1593="","",VLOOKUP(G1593,'TONG HOP'!$C$8:$F$799,4,0))</f>
        <v/>
      </c>
      <c r="J1593" s="63" t="str">
        <f t="shared" si="282"/>
        <v/>
      </c>
      <c r="K1593" s="63" t="str">
        <f t="shared" si="283"/>
        <v/>
      </c>
      <c r="L1593" s="63">
        <f t="shared" si="287"/>
        <v>0</v>
      </c>
      <c r="M1593" s="392" t="str">
        <f>IF(Y1593="","",VLOOKUP(G1593,'Danh mục CODE'!$D$2:$I$1880,4,0))</f>
        <v/>
      </c>
      <c r="N1593" s="484"/>
      <c r="O1593" s="392" t="str">
        <f t="shared" si="288"/>
        <v/>
      </c>
      <c r="P1593" s="392" t="str">
        <f>IF(Y1593="","",VLOOKUP(G1593,'Danh mục CODE'!$D$2:$I$1880,5,0))</f>
        <v/>
      </c>
      <c r="Q1593" s="392"/>
      <c r="R1593" s="392" t="str">
        <f t="shared" si="289"/>
        <v/>
      </c>
      <c r="S1593" s="394" t="e">
        <f t="shared" si="290"/>
        <v>#VALUE!</v>
      </c>
      <c r="T1593" s="394" t="str">
        <f t="shared" si="284"/>
        <v/>
      </c>
      <c r="U1593" s="394" t="str">
        <f t="shared" si="285"/>
        <v/>
      </c>
      <c r="V1593" s="424" t="str">
        <f t="shared" si="291"/>
        <v/>
      </c>
      <c r="W1593" s="21"/>
      <c r="X1593" s="515"/>
      <c r="Y1593" s="515"/>
      <c r="Z1593" s="513"/>
      <c r="AA1593" s="514"/>
    </row>
    <row r="1594" spans="1:27">
      <c r="A1594" s="50">
        <f t="shared" si="286"/>
        <v>1589</v>
      </c>
      <c r="B1594" s="580"/>
      <c r="C1594" s="23" t="s">
        <v>742</v>
      </c>
      <c r="D1594" s="489"/>
      <c r="E1594" s="318" t="str">
        <f>IF(G1594="","",VLOOKUP(G1594,'Danh mục CODE'!$D$2:$J$20064,7,0))</f>
        <v/>
      </c>
      <c r="F1594" s="28" t="str">
        <f>IF(E1594="","",VLOOKUP(E1594,'TONG HOP'!$E$8:$W$1883,19,0))</f>
        <v/>
      </c>
      <c r="G1594" s="315"/>
      <c r="H1594" s="226" t="str">
        <f>IF(E1594="","",VLOOKUP(G1594,'TONG HOP'!$C$8:$E$799,2,0))</f>
        <v/>
      </c>
      <c r="I1594" s="226" t="str">
        <f>IF(B1594="","",VLOOKUP(G1594,'TONG HOP'!$C$8:$F$799,4,0))</f>
        <v/>
      </c>
      <c r="J1594" s="63" t="str">
        <f t="shared" si="282"/>
        <v/>
      </c>
      <c r="K1594" s="63" t="str">
        <f t="shared" si="283"/>
        <v/>
      </c>
      <c r="L1594" s="63">
        <f t="shared" si="287"/>
        <v>0</v>
      </c>
      <c r="M1594" s="392" t="str">
        <f>IF(Y1594="","",VLOOKUP(G1594,'Danh mục CODE'!$D$2:$I$1880,4,0))</f>
        <v/>
      </c>
      <c r="N1594" s="484"/>
      <c r="O1594" s="392" t="str">
        <f t="shared" si="288"/>
        <v/>
      </c>
      <c r="P1594" s="392" t="str">
        <f>IF(Y1594="","",VLOOKUP(G1594,'Danh mục CODE'!$D$2:$I$1880,5,0))</f>
        <v/>
      </c>
      <c r="Q1594" s="392"/>
      <c r="R1594" s="392" t="str">
        <f t="shared" si="289"/>
        <v/>
      </c>
      <c r="S1594" s="394" t="e">
        <f t="shared" si="290"/>
        <v>#VALUE!</v>
      </c>
      <c r="T1594" s="394" t="str">
        <f t="shared" si="284"/>
        <v/>
      </c>
      <c r="U1594" s="394" t="str">
        <f t="shared" si="285"/>
        <v/>
      </c>
      <c r="V1594" s="424" t="str">
        <f t="shared" si="291"/>
        <v/>
      </c>
      <c r="W1594" s="21"/>
      <c r="X1594" s="515"/>
      <c r="Y1594" s="515"/>
      <c r="Z1594" s="513"/>
      <c r="AA1594" s="514"/>
    </row>
    <row r="1595" spans="1:27">
      <c r="A1595" s="50">
        <f t="shared" si="286"/>
        <v>1590</v>
      </c>
      <c r="B1595" s="580"/>
      <c r="C1595" s="23" t="s">
        <v>742</v>
      </c>
      <c r="D1595" s="489"/>
      <c r="E1595" s="318" t="str">
        <f>IF(G1595="","",VLOOKUP(G1595,'Danh mục CODE'!$D$2:$J$20064,7,0))</f>
        <v/>
      </c>
      <c r="F1595" s="28" t="str">
        <f>IF(E1595="","",VLOOKUP(E1595,'TONG HOP'!$E$8:$W$1883,19,0))</f>
        <v/>
      </c>
      <c r="G1595" s="315"/>
      <c r="H1595" s="226" t="str">
        <f>IF(E1595="","",VLOOKUP(G1595,'TONG HOP'!$C$8:$E$799,2,0))</f>
        <v/>
      </c>
      <c r="I1595" s="226" t="str">
        <f>IF(B1595="","",VLOOKUP(G1595,'TONG HOP'!$C$8:$F$799,4,0))</f>
        <v/>
      </c>
      <c r="J1595" s="63" t="str">
        <f t="shared" si="282"/>
        <v/>
      </c>
      <c r="K1595" s="63" t="str">
        <f t="shared" si="283"/>
        <v/>
      </c>
      <c r="L1595" s="63">
        <f t="shared" si="287"/>
        <v>0</v>
      </c>
      <c r="M1595" s="392" t="str">
        <f>IF(Y1595="","",VLOOKUP(G1595,'Danh mục CODE'!$D$2:$I$1880,4,0))</f>
        <v/>
      </c>
      <c r="N1595" s="484"/>
      <c r="O1595" s="392" t="str">
        <f t="shared" si="288"/>
        <v/>
      </c>
      <c r="P1595" s="392" t="str">
        <f>IF(Y1595="","",VLOOKUP(G1595,'Danh mục CODE'!$D$2:$I$1880,5,0))</f>
        <v/>
      </c>
      <c r="Q1595" s="392"/>
      <c r="R1595" s="392" t="str">
        <f t="shared" si="289"/>
        <v/>
      </c>
      <c r="S1595" s="394" t="e">
        <f t="shared" si="290"/>
        <v>#VALUE!</v>
      </c>
      <c r="T1595" s="394" t="str">
        <f t="shared" si="284"/>
        <v/>
      </c>
      <c r="U1595" s="394" t="str">
        <f t="shared" si="285"/>
        <v/>
      </c>
      <c r="V1595" s="424" t="str">
        <f t="shared" si="291"/>
        <v/>
      </c>
      <c r="W1595" s="21"/>
      <c r="X1595" s="515"/>
      <c r="Y1595" s="515"/>
      <c r="Z1595" s="513"/>
      <c r="AA1595" s="514"/>
    </row>
    <row r="1596" spans="1:27">
      <c r="A1596" s="50">
        <f t="shared" si="286"/>
        <v>1591</v>
      </c>
      <c r="B1596" s="580"/>
      <c r="C1596" s="23" t="s">
        <v>742</v>
      </c>
      <c r="D1596" s="489"/>
      <c r="E1596" s="318" t="str">
        <f>IF(G1596="","",VLOOKUP(G1596,'Danh mục CODE'!$D$2:$J$20064,7,0))</f>
        <v/>
      </c>
      <c r="F1596" s="28" t="str">
        <f>IF(E1596="","",VLOOKUP(E1596,'TONG HOP'!$E$8:$W$1883,19,0))</f>
        <v/>
      </c>
      <c r="G1596" s="315"/>
      <c r="H1596" s="226" t="str">
        <f>IF(E1596="","",VLOOKUP(G1596,'TONG HOP'!$C$8:$E$799,2,0))</f>
        <v/>
      </c>
      <c r="I1596" s="226" t="str">
        <f>IF(B1596="","",VLOOKUP(G1596,'TONG HOP'!$C$8:$F$799,4,0))</f>
        <v/>
      </c>
      <c r="J1596" s="63" t="str">
        <f t="shared" si="282"/>
        <v/>
      </c>
      <c r="K1596" s="63" t="str">
        <f t="shared" si="283"/>
        <v/>
      </c>
      <c r="L1596" s="63">
        <f t="shared" si="287"/>
        <v>0</v>
      </c>
      <c r="M1596" s="392" t="str">
        <f>IF(Y1596="","",VLOOKUP(G1596,'Danh mục CODE'!$D$2:$I$1880,4,0))</f>
        <v/>
      </c>
      <c r="N1596" s="484"/>
      <c r="O1596" s="392" t="str">
        <f t="shared" si="288"/>
        <v/>
      </c>
      <c r="P1596" s="392" t="str">
        <f>IF(Y1596="","",VLOOKUP(G1596,'Danh mục CODE'!$D$2:$I$1880,5,0))</f>
        <v/>
      </c>
      <c r="Q1596" s="392"/>
      <c r="R1596" s="392" t="str">
        <f t="shared" si="289"/>
        <v/>
      </c>
      <c r="S1596" s="394" t="e">
        <f t="shared" si="290"/>
        <v>#VALUE!</v>
      </c>
      <c r="T1596" s="394" t="str">
        <f t="shared" si="284"/>
        <v/>
      </c>
      <c r="U1596" s="394" t="str">
        <f t="shared" si="285"/>
        <v/>
      </c>
      <c r="V1596" s="424" t="str">
        <f t="shared" si="291"/>
        <v/>
      </c>
      <c r="W1596" s="21"/>
      <c r="X1596" s="515"/>
      <c r="Y1596" s="515"/>
      <c r="Z1596" s="513"/>
      <c r="AA1596" s="514"/>
    </row>
    <row r="1597" spans="1:27">
      <c r="A1597" s="50">
        <f t="shared" si="286"/>
        <v>1592</v>
      </c>
      <c r="B1597" s="580"/>
      <c r="C1597" s="23" t="s">
        <v>742</v>
      </c>
      <c r="D1597" s="489"/>
      <c r="E1597" s="318" t="str">
        <f>IF(G1597="","",VLOOKUP(G1597,'Danh mục CODE'!$D$2:$J$20064,7,0))</f>
        <v/>
      </c>
      <c r="F1597" s="28" t="str">
        <f>IF(E1597="","",VLOOKUP(E1597,'TONG HOP'!$E$8:$W$1883,19,0))</f>
        <v/>
      </c>
      <c r="G1597" s="315"/>
      <c r="H1597" s="226" t="str">
        <f>IF(E1597="","",VLOOKUP(G1597,'TONG HOP'!$C$8:$E$799,2,0))</f>
        <v/>
      </c>
      <c r="I1597" s="226" t="str">
        <f>IF(B1597="","",VLOOKUP(G1597,'TONG HOP'!$C$8:$F$799,4,0))</f>
        <v/>
      </c>
      <c r="J1597" s="63" t="str">
        <f t="shared" si="282"/>
        <v/>
      </c>
      <c r="K1597" s="63" t="str">
        <f t="shared" si="283"/>
        <v/>
      </c>
      <c r="L1597" s="63">
        <f t="shared" si="287"/>
        <v>0</v>
      </c>
      <c r="M1597" s="392" t="str">
        <f>IF(Y1597="","",VLOOKUP(G1597,'Danh mục CODE'!$D$2:$I$1880,4,0))</f>
        <v/>
      </c>
      <c r="N1597" s="484"/>
      <c r="O1597" s="392" t="str">
        <f t="shared" si="288"/>
        <v/>
      </c>
      <c r="P1597" s="392" t="str">
        <f>IF(Y1597="","",VLOOKUP(G1597,'Danh mục CODE'!$D$2:$I$1880,5,0))</f>
        <v/>
      </c>
      <c r="Q1597" s="392"/>
      <c r="R1597" s="392" t="str">
        <f t="shared" si="289"/>
        <v/>
      </c>
      <c r="S1597" s="394" t="e">
        <f t="shared" si="290"/>
        <v>#VALUE!</v>
      </c>
      <c r="T1597" s="394" t="str">
        <f t="shared" si="284"/>
        <v/>
      </c>
      <c r="U1597" s="394" t="str">
        <f t="shared" si="285"/>
        <v/>
      </c>
      <c r="V1597" s="424" t="str">
        <f t="shared" si="291"/>
        <v/>
      </c>
      <c r="W1597" s="21"/>
      <c r="X1597" s="515"/>
      <c r="Y1597" s="515"/>
      <c r="Z1597" s="513"/>
      <c r="AA1597" s="514"/>
    </row>
    <row r="1598" spans="1:27">
      <c r="A1598" s="50">
        <f t="shared" si="286"/>
        <v>1593</v>
      </c>
      <c r="B1598" s="580"/>
      <c r="C1598" s="23" t="s">
        <v>742</v>
      </c>
      <c r="D1598" s="489"/>
      <c r="E1598" s="318" t="str">
        <f>IF(G1598="","",VLOOKUP(G1598,'Danh mục CODE'!$D$2:$J$20064,7,0))</f>
        <v/>
      </c>
      <c r="F1598" s="28" t="str">
        <f>IF(E1598="","",VLOOKUP(E1598,'TONG HOP'!$E$8:$W$1883,19,0))</f>
        <v/>
      </c>
      <c r="G1598" s="315"/>
      <c r="H1598" s="226" t="str">
        <f>IF(E1598="","",VLOOKUP(G1598,'TONG HOP'!$C$8:$E$799,2,0))</f>
        <v/>
      </c>
      <c r="I1598" s="226" t="str">
        <f>IF(B1598="","",VLOOKUP(G1598,'TONG HOP'!$C$8:$F$799,4,0))</f>
        <v/>
      </c>
      <c r="J1598" s="63" t="str">
        <f t="shared" si="282"/>
        <v/>
      </c>
      <c r="K1598" s="63" t="str">
        <f t="shared" si="283"/>
        <v/>
      </c>
      <c r="L1598" s="63">
        <f t="shared" si="287"/>
        <v>0</v>
      </c>
      <c r="M1598" s="392" t="str">
        <f>IF(Y1598="","",VLOOKUP(G1598,'Danh mục CODE'!$D$2:$I$1880,4,0))</f>
        <v/>
      </c>
      <c r="N1598" s="484"/>
      <c r="O1598" s="392" t="str">
        <f t="shared" si="288"/>
        <v/>
      </c>
      <c r="P1598" s="392" t="str">
        <f>IF(Y1598="","",VLOOKUP(G1598,'Danh mục CODE'!$D$2:$I$1880,5,0))</f>
        <v/>
      </c>
      <c r="Q1598" s="392"/>
      <c r="R1598" s="392" t="str">
        <f t="shared" si="289"/>
        <v/>
      </c>
      <c r="S1598" s="394" t="e">
        <f t="shared" si="290"/>
        <v>#VALUE!</v>
      </c>
      <c r="T1598" s="394" t="str">
        <f t="shared" si="284"/>
        <v/>
      </c>
      <c r="U1598" s="394" t="str">
        <f t="shared" si="285"/>
        <v/>
      </c>
      <c r="V1598" s="424" t="str">
        <f t="shared" si="291"/>
        <v/>
      </c>
      <c r="W1598" s="21"/>
      <c r="X1598" s="515"/>
      <c r="Y1598" s="515"/>
      <c r="Z1598" s="513"/>
      <c r="AA1598" s="514"/>
    </row>
    <row r="1599" spans="1:27">
      <c r="A1599" s="50">
        <f t="shared" si="286"/>
        <v>1594</v>
      </c>
      <c r="B1599" s="580"/>
      <c r="C1599" s="23" t="s">
        <v>742</v>
      </c>
      <c r="D1599" s="489"/>
      <c r="E1599" s="318" t="str">
        <f>IF(G1599="","",VLOOKUP(G1599,'Danh mục CODE'!$D$2:$J$20064,7,0))</f>
        <v/>
      </c>
      <c r="F1599" s="28" t="str">
        <f>IF(E1599="","",VLOOKUP(E1599,'TONG HOP'!$E$8:$W$1883,19,0))</f>
        <v/>
      </c>
      <c r="G1599" s="315"/>
      <c r="H1599" s="226" t="str">
        <f>IF(E1599="","",VLOOKUP(G1599,'TONG HOP'!$C$8:$E$799,2,0))</f>
        <v/>
      </c>
      <c r="I1599" s="226" t="str">
        <f>IF(B1599="","",VLOOKUP(G1599,'TONG HOP'!$C$8:$F$799,4,0))</f>
        <v/>
      </c>
      <c r="J1599" s="63" t="str">
        <f t="shared" si="282"/>
        <v/>
      </c>
      <c r="K1599" s="63" t="str">
        <f t="shared" si="283"/>
        <v/>
      </c>
      <c r="L1599" s="63">
        <f t="shared" si="287"/>
        <v>0</v>
      </c>
      <c r="M1599" s="392" t="str">
        <f>IF(Y1599="","",VLOOKUP(G1599,'Danh mục CODE'!$D$2:$I$1880,4,0))</f>
        <v/>
      </c>
      <c r="N1599" s="484"/>
      <c r="O1599" s="392" t="str">
        <f t="shared" si="288"/>
        <v/>
      </c>
      <c r="P1599" s="392" t="str">
        <f>IF(Y1599="","",VLOOKUP(G1599,'Danh mục CODE'!$D$2:$I$1880,5,0))</f>
        <v/>
      </c>
      <c r="Q1599" s="392"/>
      <c r="R1599" s="392" t="str">
        <f t="shared" si="289"/>
        <v/>
      </c>
      <c r="S1599" s="394" t="e">
        <f t="shared" si="290"/>
        <v>#VALUE!</v>
      </c>
      <c r="T1599" s="394" t="str">
        <f t="shared" si="284"/>
        <v/>
      </c>
      <c r="U1599" s="394" t="str">
        <f t="shared" si="285"/>
        <v/>
      </c>
      <c r="V1599" s="424" t="str">
        <f t="shared" si="291"/>
        <v/>
      </c>
      <c r="W1599" s="21"/>
      <c r="X1599" s="515"/>
      <c r="Y1599" s="515"/>
      <c r="Z1599" s="513"/>
      <c r="AA1599" s="514"/>
    </row>
    <row r="1600" spans="1:27">
      <c r="A1600" s="50">
        <f t="shared" si="286"/>
        <v>1595</v>
      </c>
      <c r="B1600" s="580"/>
      <c r="C1600" s="23" t="s">
        <v>742</v>
      </c>
      <c r="D1600" s="489"/>
      <c r="E1600" s="318" t="str">
        <f>IF(G1600="","",VLOOKUP(G1600,'Danh mục CODE'!$D$2:$J$20064,7,0))</f>
        <v/>
      </c>
      <c r="F1600" s="28" t="str">
        <f>IF(E1600="","",VLOOKUP(E1600,'TONG HOP'!$E$8:$W$1883,19,0))</f>
        <v/>
      </c>
      <c r="G1600" s="315"/>
      <c r="H1600" s="226" t="str">
        <f>IF(E1600="","",VLOOKUP(G1600,'TONG HOP'!$C$8:$E$799,2,0))</f>
        <v/>
      </c>
      <c r="I1600" s="226" t="str">
        <f>IF(B1600="","",VLOOKUP(G1600,'TONG HOP'!$C$8:$F$799,4,0))</f>
        <v/>
      </c>
      <c r="J1600" s="63" t="str">
        <f t="shared" si="282"/>
        <v/>
      </c>
      <c r="K1600" s="63" t="str">
        <f t="shared" si="283"/>
        <v/>
      </c>
      <c r="L1600" s="63">
        <f t="shared" si="287"/>
        <v>0</v>
      </c>
      <c r="M1600" s="392" t="str">
        <f>IF(Y1600="","",VLOOKUP(G1600,'Danh mục CODE'!$D$2:$I$1880,4,0))</f>
        <v/>
      </c>
      <c r="N1600" s="484"/>
      <c r="O1600" s="392" t="str">
        <f t="shared" si="288"/>
        <v/>
      </c>
      <c r="P1600" s="392" t="str">
        <f>IF(Y1600="","",VLOOKUP(G1600,'Danh mục CODE'!$D$2:$I$1880,5,0))</f>
        <v/>
      </c>
      <c r="Q1600" s="392"/>
      <c r="R1600" s="392" t="str">
        <f t="shared" si="289"/>
        <v/>
      </c>
      <c r="S1600" s="394" t="e">
        <f t="shared" si="290"/>
        <v>#VALUE!</v>
      </c>
      <c r="T1600" s="394" t="str">
        <f t="shared" si="284"/>
        <v/>
      </c>
      <c r="U1600" s="394" t="str">
        <f t="shared" si="285"/>
        <v/>
      </c>
      <c r="V1600" s="424" t="str">
        <f t="shared" si="291"/>
        <v/>
      </c>
      <c r="W1600" s="21"/>
      <c r="X1600" s="515"/>
      <c r="Y1600" s="515"/>
      <c r="Z1600" s="513"/>
      <c r="AA1600" s="514"/>
    </row>
    <row r="1601" spans="1:27">
      <c r="A1601" s="50">
        <f t="shared" si="286"/>
        <v>1596</v>
      </c>
      <c r="B1601" s="580"/>
      <c r="C1601" s="23" t="s">
        <v>742</v>
      </c>
      <c r="D1601" s="489"/>
      <c r="E1601" s="318" t="str">
        <f>IF(G1601="","",VLOOKUP(G1601,'Danh mục CODE'!$D$2:$J$20064,7,0))</f>
        <v/>
      </c>
      <c r="F1601" s="28" t="str">
        <f>IF(E1601="","",VLOOKUP(E1601,'TONG HOP'!$E$8:$W$1883,19,0))</f>
        <v/>
      </c>
      <c r="G1601" s="315"/>
      <c r="H1601" s="226" t="str">
        <f>IF(E1601="","",VLOOKUP(G1601,'TONG HOP'!$C$8:$E$799,2,0))</f>
        <v/>
      </c>
      <c r="I1601" s="226" t="str">
        <f>IF(B1601="","",VLOOKUP(G1601,'TONG HOP'!$C$8:$F$799,4,0))</f>
        <v/>
      </c>
      <c r="J1601" s="63" t="str">
        <f t="shared" si="282"/>
        <v/>
      </c>
      <c r="K1601" s="63" t="str">
        <f t="shared" si="283"/>
        <v/>
      </c>
      <c r="L1601" s="63">
        <f t="shared" si="287"/>
        <v>0</v>
      </c>
      <c r="M1601" s="392" t="str">
        <f>IF(Y1601="","",VLOOKUP(G1601,'Danh mục CODE'!$D$2:$I$1880,4,0))</f>
        <v/>
      </c>
      <c r="N1601" s="484"/>
      <c r="O1601" s="392" t="str">
        <f t="shared" si="288"/>
        <v/>
      </c>
      <c r="P1601" s="392" t="str">
        <f>IF(Y1601="","",VLOOKUP(G1601,'Danh mục CODE'!$D$2:$I$1880,5,0))</f>
        <v/>
      </c>
      <c r="Q1601" s="392"/>
      <c r="R1601" s="392" t="str">
        <f t="shared" si="289"/>
        <v/>
      </c>
      <c r="S1601" s="394" t="e">
        <f t="shared" si="290"/>
        <v>#VALUE!</v>
      </c>
      <c r="T1601" s="394" t="str">
        <f t="shared" si="284"/>
        <v/>
      </c>
      <c r="U1601" s="394" t="str">
        <f t="shared" si="285"/>
        <v/>
      </c>
      <c r="V1601" s="424" t="str">
        <f t="shared" si="291"/>
        <v/>
      </c>
      <c r="W1601" s="21"/>
      <c r="X1601" s="515"/>
      <c r="Y1601" s="515"/>
      <c r="Z1601" s="513"/>
      <c r="AA1601" s="514"/>
    </row>
    <row r="1602" spans="1:27">
      <c r="A1602" s="50">
        <f t="shared" si="286"/>
        <v>1597</v>
      </c>
      <c r="B1602" s="580"/>
      <c r="C1602" s="23" t="s">
        <v>742</v>
      </c>
      <c r="D1602" s="489"/>
      <c r="E1602" s="318" t="str">
        <f>IF(G1602="","",VLOOKUP(G1602,'Danh mục CODE'!$D$2:$J$20064,7,0))</f>
        <v/>
      </c>
      <c r="F1602" s="28" t="str">
        <f>IF(E1602="","",VLOOKUP(E1602,'TONG HOP'!$E$8:$W$1883,19,0))</f>
        <v/>
      </c>
      <c r="G1602" s="315"/>
      <c r="H1602" s="226" t="str">
        <f>IF(E1602="","",VLOOKUP(G1602,'TONG HOP'!$C$8:$E$799,2,0))</f>
        <v/>
      </c>
      <c r="I1602" s="226" t="str">
        <f>IF(B1602="","",VLOOKUP(G1602,'TONG HOP'!$C$8:$F$799,4,0))</f>
        <v/>
      </c>
      <c r="J1602" s="63" t="str">
        <f t="shared" si="282"/>
        <v/>
      </c>
      <c r="K1602" s="63" t="str">
        <f t="shared" si="283"/>
        <v/>
      </c>
      <c r="L1602" s="63">
        <f t="shared" si="287"/>
        <v>0</v>
      </c>
      <c r="M1602" s="392" t="str">
        <f>IF(Y1602="","",VLOOKUP(G1602,'Danh mục CODE'!$D$2:$I$1880,4,0))</f>
        <v/>
      </c>
      <c r="N1602" s="484"/>
      <c r="O1602" s="392" t="str">
        <f t="shared" si="288"/>
        <v/>
      </c>
      <c r="P1602" s="392" t="str">
        <f>IF(Y1602="","",VLOOKUP(G1602,'Danh mục CODE'!$D$2:$I$1880,5,0))</f>
        <v/>
      </c>
      <c r="Q1602" s="392"/>
      <c r="R1602" s="392" t="str">
        <f t="shared" si="289"/>
        <v/>
      </c>
      <c r="S1602" s="394" t="e">
        <f t="shared" si="290"/>
        <v>#VALUE!</v>
      </c>
      <c r="T1602" s="394" t="str">
        <f t="shared" si="284"/>
        <v/>
      </c>
      <c r="U1602" s="394" t="str">
        <f t="shared" si="285"/>
        <v/>
      </c>
      <c r="V1602" s="424" t="str">
        <f t="shared" si="291"/>
        <v/>
      </c>
      <c r="W1602" s="21"/>
      <c r="X1602" s="515"/>
      <c r="Y1602" s="515"/>
      <c r="Z1602" s="513"/>
      <c r="AA1602" s="514"/>
    </row>
    <row r="1603" spans="1:27">
      <c r="A1603" s="50">
        <f t="shared" si="286"/>
        <v>1598</v>
      </c>
      <c r="B1603" s="580"/>
      <c r="C1603" s="23" t="s">
        <v>742</v>
      </c>
      <c r="D1603" s="489"/>
      <c r="E1603" s="318" t="str">
        <f>IF(G1603="","",VLOOKUP(G1603,'Danh mục CODE'!$D$2:$J$20064,7,0))</f>
        <v/>
      </c>
      <c r="F1603" s="28" t="str">
        <f>IF(E1603="","",VLOOKUP(E1603,'TONG HOP'!$E$8:$W$1883,19,0))</f>
        <v/>
      </c>
      <c r="G1603" s="315"/>
      <c r="H1603" s="226" t="str">
        <f>IF(E1603="","",VLOOKUP(G1603,'TONG HOP'!$C$8:$E$799,2,0))</f>
        <v/>
      </c>
      <c r="I1603" s="226" t="str">
        <f>IF(B1603="","",VLOOKUP(G1603,'TONG HOP'!$C$8:$F$799,4,0))</f>
        <v/>
      </c>
      <c r="J1603" s="63" t="str">
        <f t="shared" si="282"/>
        <v/>
      </c>
      <c r="K1603" s="63" t="str">
        <f t="shared" si="283"/>
        <v/>
      </c>
      <c r="L1603" s="63">
        <f t="shared" si="287"/>
        <v>0</v>
      </c>
      <c r="M1603" s="392" t="str">
        <f>IF(Y1603="","",VLOOKUP(G1603,'Danh mục CODE'!$D$2:$I$1880,4,0))</f>
        <v/>
      </c>
      <c r="N1603" s="484"/>
      <c r="O1603" s="392" t="str">
        <f t="shared" si="288"/>
        <v/>
      </c>
      <c r="P1603" s="392" t="str">
        <f>IF(Y1603="","",VLOOKUP(G1603,'Danh mục CODE'!$D$2:$I$1880,5,0))</f>
        <v/>
      </c>
      <c r="Q1603" s="392"/>
      <c r="R1603" s="392" t="str">
        <f t="shared" si="289"/>
        <v/>
      </c>
      <c r="S1603" s="394" t="e">
        <f t="shared" si="290"/>
        <v>#VALUE!</v>
      </c>
      <c r="T1603" s="394" t="str">
        <f t="shared" si="284"/>
        <v/>
      </c>
      <c r="U1603" s="394" t="str">
        <f t="shared" si="285"/>
        <v/>
      </c>
      <c r="V1603" s="424" t="str">
        <f t="shared" si="291"/>
        <v/>
      </c>
      <c r="W1603" s="21"/>
      <c r="X1603" s="515"/>
      <c r="Y1603" s="515"/>
      <c r="Z1603" s="513"/>
      <c r="AA1603" s="514"/>
    </row>
    <row r="1604" spans="1:27">
      <c r="A1604" s="50">
        <f t="shared" si="286"/>
        <v>1599</v>
      </c>
      <c r="B1604" s="580"/>
      <c r="C1604" s="23" t="s">
        <v>742</v>
      </c>
      <c r="D1604" s="489"/>
      <c r="E1604" s="318" t="str">
        <f>IF(G1604="","",VLOOKUP(G1604,'Danh mục CODE'!$D$2:$J$20064,7,0))</f>
        <v/>
      </c>
      <c r="F1604" s="28" t="str">
        <f>IF(E1604="","",VLOOKUP(E1604,'TONG HOP'!$E$8:$W$1883,19,0))</f>
        <v/>
      </c>
      <c r="G1604" s="315"/>
      <c r="H1604" s="226" t="str">
        <f>IF(E1604="","",VLOOKUP(G1604,'TONG HOP'!$C$8:$E$799,2,0))</f>
        <v/>
      </c>
      <c r="I1604" s="226" t="str">
        <f>IF(B1604="","",VLOOKUP(G1604,'TONG HOP'!$C$8:$F$799,4,0))</f>
        <v/>
      </c>
      <c r="J1604" s="63" t="str">
        <f t="shared" si="282"/>
        <v/>
      </c>
      <c r="K1604" s="63" t="str">
        <f t="shared" si="283"/>
        <v/>
      </c>
      <c r="L1604" s="63">
        <f t="shared" si="287"/>
        <v>0</v>
      </c>
      <c r="M1604" s="392" t="str">
        <f>IF(Y1604="","",VLOOKUP(G1604,'Danh mục CODE'!$D$2:$I$1880,4,0))</f>
        <v/>
      </c>
      <c r="N1604" s="484"/>
      <c r="O1604" s="392" t="str">
        <f t="shared" si="288"/>
        <v/>
      </c>
      <c r="P1604" s="392" t="str">
        <f>IF(Y1604="","",VLOOKUP(G1604,'Danh mục CODE'!$D$2:$I$1880,5,0))</f>
        <v/>
      </c>
      <c r="Q1604" s="392"/>
      <c r="R1604" s="392" t="str">
        <f t="shared" si="289"/>
        <v/>
      </c>
      <c r="S1604" s="394" t="e">
        <f t="shared" si="290"/>
        <v>#VALUE!</v>
      </c>
      <c r="T1604" s="394" t="str">
        <f t="shared" si="284"/>
        <v/>
      </c>
      <c r="U1604" s="394" t="str">
        <f t="shared" si="285"/>
        <v/>
      </c>
      <c r="V1604" s="424" t="str">
        <f t="shared" si="291"/>
        <v/>
      </c>
      <c r="W1604" s="21"/>
      <c r="X1604" s="515"/>
      <c r="Y1604" s="515"/>
      <c r="Z1604" s="513"/>
      <c r="AA1604" s="514"/>
    </row>
    <row r="1605" spans="1:27">
      <c r="A1605" s="50">
        <f t="shared" si="286"/>
        <v>1600</v>
      </c>
      <c r="B1605" s="580"/>
      <c r="C1605" s="23" t="s">
        <v>742</v>
      </c>
      <c r="D1605" s="489"/>
      <c r="E1605" s="318" t="str">
        <f>IF(G1605="","",VLOOKUP(G1605,'Danh mục CODE'!$D$2:$J$20064,7,0))</f>
        <v/>
      </c>
      <c r="F1605" s="28" t="str">
        <f>IF(E1605="","",VLOOKUP(E1605,'TONG HOP'!$E$8:$W$1883,19,0))</f>
        <v/>
      </c>
      <c r="G1605" s="315"/>
      <c r="H1605" s="226" t="str">
        <f>IF(E1605="","",VLOOKUP(G1605,'TONG HOP'!$C$8:$E$799,2,0))</f>
        <v/>
      </c>
      <c r="I1605" s="226" t="str">
        <f>IF(B1605="","",VLOOKUP(G1605,'TONG HOP'!$C$8:$F$799,4,0))</f>
        <v/>
      </c>
      <c r="J1605" s="63" t="str">
        <f t="shared" si="282"/>
        <v/>
      </c>
      <c r="K1605" s="63" t="str">
        <f t="shared" si="283"/>
        <v/>
      </c>
      <c r="L1605" s="63">
        <f t="shared" si="287"/>
        <v>0</v>
      </c>
      <c r="M1605" s="392" t="str">
        <f>IF(Y1605="","",VLOOKUP(G1605,'Danh mục CODE'!$D$2:$I$1880,4,0))</f>
        <v/>
      </c>
      <c r="N1605" s="484"/>
      <c r="O1605" s="392" t="str">
        <f t="shared" si="288"/>
        <v/>
      </c>
      <c r="P1605" s="392" t="str">
        <f>IF(Y1605="","",VLOOKUP(G1605,'Danh mục CODE'!$D$2:$I$1880,5,0))</f>
        <v/>
      </c>
      <c r="Q1605" s="392"/>
      <c r="R1605" s="392" t="str">
        <f t="shared" si="289"/>
        <v/>
      </c>
      <c r="S1605" s="394" t="e">
        <f t="shared" si="290"/>
        <v>#VALUE!</v>
      </c>
      <c r="T1605" s="394" t="str">
        <f t="shared" si="284"/>
        <v/>
      </c>
      <c r="U1605" s="394" t="str">
        <f t="shared" si="285"/>
        <v/>
      </c>
      <c r="V1605" s="424" t="str">
        <f t="shared" si="291"/>
        <v/>
      </c>
      <c r="W1605" s="21"/>
      <c r="X1605" s="515"/>
      <c r="Y1605" s="515"/>
      <c r="Z1605" s="513"/>
      <c r="AA1605" s="514"/>
    </row>
    <row r="1606" spans="1:27">
      <c r="A1606" s="50">
        <f t="shared" si="286"/>
        <v>1601</v>
      </c>
      <c r="B1606" s="580"/>
      <c r="C1606" s="23" t="s">
        <v>742</v>
      </c>
      <c r="D1606" s="489"/>
      <c r="E1606" s="318" t="str">
        <f>IF(G1606="","",VLOOKUP(G1606,'Danh mục CODE'!$D$2:$J$20064,7,0))</f>
        <v/>
      </c>
      <c r="F1606" s="28" t="str">
        <f>IF(E1606="","",VLOOKUP(E1606,'TONG HOP'!$E$8:$W$1883,19,0))</f>
        <v/>
      </c>
      <c r="G1606" s="315"/>
      <c r="H1606" s="226" t="str">
        <f>IF(E1606="","",VLOOKUP(G1606,'TONG HOP'!$C$8:$E$799,2,0))</f>
        <v/>
      </c>
      <c r="I1606" s="226" t="str">
        <f>IF(B1606="","",VLOOKUP(G1606,'TONG HOP'!$C$8:$F$799,4,0))</f>
        <v/>
      </c>
      <c r="J1606" s="63" t="str">
        <f t="shared" si="282"/>
        <v/>
      </c>
      <c r="K1606" s="63" t="str">
        <f t="shared" si="283"/>
        <v/>
      </c>
      <c r="L1606" s="63">
        <f t="shared" si="287"/>
        <v>0</v>
      </c>
      <c r="M1606" s="392" t="str">
        <f>IF(Y1606="","",VLOOKUP(G1606,'Danh mục CODE'!$D$2:$I$1880,4,0))</f>
        <v/>
      </c>
      <c r="N1606" s="484"/>
      <c r="O1606" s="392" t="str">
        <f t="shared" si="288"/>
        <v/>
      </c>
      <c r="P1606" s="392" t="str">
        <f>IF(Y1606="","",VLOOKUP(G1606,'Danh mục CODE'!$D$2:$I$1880,5,0))</f>
        <v/>
      </c>
      <c r="Q1606" s="392"/>
      <c r="R1606" s="392" t="str">
        <f t="shared" si="289"/>
        <v/>
      </c>
      <c r="S1606" s="394" t="e">
        <f t="shared" si="290"/>
        <v>#VALUE!</v>
      </c>
      <c r="T1606" s="394" t="str">
        <f t="shared" si="284"/>
        <v/>
      </c>
      <c r="U1606" s="394" t="str">
        <f t="shared" si="285"/>
        <v/>
      </c>
      <c r="V1606" s="424" t="str">
        <f t="shared" si="291"/>
        <v/>
      </c>
      <c r="W1606" s="21"/>
      <c r="X1606" s="515"/>
      <c r="Y1606" s="515"/>
      <c r="Z1606" s="513"/>
      <c r="AA1606" s="514"/>
    </row>
    <row r="1607" spans="1:27">
      <c r="A1607" s="50">
        <f t="shared" si="286"/>
        <v>1602</v>
      </c>
      <c r="B1607" s="580"/>
      <c r="C1607" s="23" t="s">
        <v>742</v>
      </c>
      <c r="D1607" s="489"/>
      <c r="E1607" s="318" t="str">
        <f>IF(G1607="","",VLOOKUP(G1607,'Danh mục CODE'!$D$2:$J$20064,7,0))</f>
        <v/>
      </c>
      <c r="F1607" s="28" t="str">
        <f>IF(E1607="","",VLOOKUP(E1607,'TONG HOP'!$E$8:$W$1883,19,0))</f>
        <v/>
      </c>
      <c r="G1607" s="315"/>
      <c r="H1607" s="226" t="str">
        <f>IF(E1607="","",VLOOKUP(G1607,'TONG HOP'!$C$8:$E$799,2,0))</f>
        <v/>
      </c>
      <c r="I1607" s="226" t="str">
        <f>IF(B1607="","",VLOOKUP(G1607,'TONG HOP'!$C$8:$F$799,4,0))</f>
        <v/>
      </c>
      <c r="J1607" s="63" t="str">
        <f t="shared" ref="J1607:J1670" si="292">IF(X1607="","",K1607-K1607*M1607)</f>
        <v/>
      </c>
      <c r="K1607" s="63" t="str">
        <f t="shared" ref="K1607:K1670" si="293">IF(AND(X1607="",N1607="",Q1607="",R1607=""),"",L1607-L1607*O1607-(L1607-L1607*O1607)*R1607)</f>
        <v/>
      </c>
      <c r="L1607" s="63">
        <f t="shared" si="287"/>
        <v>0</v>
      </c>
      <c r="M1607" s="392" t="str">
        <f>IF(Y1607="","",VLOOKUP(G1607,'Danh mục CODE'!$D$2:$I$1880,4,0))</f>
        <v/>
      </c>
      <c r="N1607" s="484"/>
      <c r="O1607" s="392" t="str">
        <f t="shared" si="288"/>
        <v/>
      </c>
      <c r="P1607" s="392" t="str">
        <f>IF(Y1607="","",VLOOKUP(G1607,'Danh mục CODE'!$D$2:$I$1880,5,0))</f>
        <v/>
      </c>
      <c r="Q1607" s="392"/>
      <c r="R1607" s="392" t="str">
        <f t="shared" si="289"/>
        <v/>
      </c>
      <c r="S1607" s="394" t="e">
        <f t="shared" si="290"/>
        <v>#VALUE!</v>
      </c>
      <c r="T1607" s="394" t="str">
        <f t="shared" si="284"/>
        <v/>
      </c>
      <c r="U1607" s="394" t="str">
        <f t="shared" si="285"/>
        <v/>
      </c>
      <c r="V1607" s="424" t="str">
        <f t="shared" si="291"/>
        <v/>
      </c>
      <c r="W1607" s="21"/>
      <c r="X1607" s="515"/>
      <c r="Y1607" s="515"/>
      <c r="Z1607" s="513"/>
      <c r="AA1607" s="514"/>
    </row>
    <row r="1608" spans="1:27">
      <c r="A1608" s="50">
        <f t="shared" si="286"/>
        <v>1603</v>
      </c>
      <c r="B1608" s="580"/>
      <c r="C1608" s="23" t="s">
        <v>742</v>
      </c>
      <c r="D1608" s="489"/>
      <c r="E1608" s="318" t="str">
        <f>IF(G1608="","",VLOOKUP(G1608,'Danh mục CODE'!$D$2:$J$20064,7,0))</f>
        <v/>
      </c>
      <c r="F1608" s="28" t="str">
        <f>IF(E1608="","",VLOOKUP(E1608,'TONG HOP'!$E$8:$W$1883,19,0))</f>
        <v/>
      </c>
      <c r="G1608" s="315"/>
      <c r="H1608" s="226" t="str">
        <f>IF(E1608="","",VLOOKUP(G1608,'TONG HOP'!$C$8:$E$799,2,0))</f>
        <v/>
      </c>
      <c r="I1608" s="226" t="str">
        <f>IF(B1608="","",VLOOKUP(G1608,'TONG HOP'!$C$8:$F$799,4,0))</f>
        <v/>
      </c>
      <c r="J1608" s="63" t="str">
        <f t="shared" si="292"/>
        <v/>
      </c>
      <c r="K1608" s="63" t="str">
        <f t="shared" si="293"/>
        <v/>
      </c>
      <c r="L1608" s="63">
        <f t="shared" si="287"/>
        <v>0</v>
      </c>
      <c r="M1608" s="392" t="str">
        <f>IF(Y1608="","",VLOOKUP(G1608,'Danh mục CODE'!$D$2:$I$1880,4,0))</f>
        <v/>
      </c>
      <c r="N1608" s="484"/>
      <c r="O1608" s="392" t="str">
        <f t="shared" si="288"/>
        <v/>
      </c>
      <c r="P1608" s="392" t="str">
        <f>IF(Y1608="","",VLOOKUP(G1608,'Danh mục CODE'!$D$2:$I$1880,5,0))</f>
        <v/>
      </c>
      <c r="Q1608" s="392"/>
      <c r="R1608" s="392" t="str">
        <f t="shared" si="289"/>
        <v/>
      </c>
      <c r="S1608" s="394" t="e">
        <f t="shared" si="290"/>
        <v>#VALUE!</v>
      </c>
      <c r="T1608" s="394" t="str">
        <f t="shared" si="284"/>
        <v/>
      </c>
      <c r="U1608" s="394" t="str">
        <f t="shared" si="285"/>
        <v/>
      </c>
      <c r="V1608" s="424" t="str">
        <f t="shared" si="291"/>
        <v/>
      </c>
      <c r="W1608" s="21"/>
      <c r="X1608" s="515"/>
      <c r="Y1608" s="515"/>
      <c r="Z1608" s="513"/>
      <c r="AA1608" s="514"/>
    </row>
    <row r="1609" spans="1:27">
      <c r="A1609" s="50">
        <f t="shared" si="286"/>
        <v>1604</v>
      </c>
      <c r="B1609" s="580"/>
      <c r="C1609" s="23" t="s">
        <v>742</v>
      </c>
      <c r="D1609" s="489"/>
      <c r="E1609" s="318" t="str">
        <f>IF(G1609="","",VLOOKUP(G1609,'Danh mục CODE'!$D$2:$J$20064,7,0))</f>
        <v/>
      </c>
      <c r="F1609" s="28" t="str">
        <f>IF(E1609="","",VLOOKUP(E1609,'TONG HOP'!$E$8:$W$1883,19,0))</f>
        <v/>
      </c>
      <c r="G1609" s="315"/>
      <c r="H1609" s="226" t="str">
        <f>IF(E1609="","",VLOOKUP(G1609,'TONG HOP'!$C$8:$E$799,2,0))</f>
        <v/>
      </c>
      <c r="I1609" s="226" t="str">
        <f>IF(B1609="","",VLOOKUP(G1609,'TONG HOP'!$C$8:$F$799,4,0))</f>
        <v/>
      </c>
      <c r="J1609" s="63" t="str">
        <f t="shared" si="292"/>
        <v/>
      </c>
      <c r="K1609" s="63" t="str">
        <f t="shared" si="293"/>
        <v/>
      </c>
      <c r="L1609" s="63">
        <f t="shared" si="287"/>
        <v>0</v>
      </c>
      <c r="M1609" s="392" t="str">
        <f>IF(Y1609="","",VLOOKUP(G1609,'Danh mục CODE'!$D$2:$I$1880,4,0))</f>
        <v/>
      </c>
      <c r="N1609" s="484"/>
      <c r="O1609" s="392" t="str">
        <f t="shared" si="288"/>
        <v/>
      </c>
      <c r="P1609" s="392" t="str">
        <f>IF(Y1609="","",VLOOKUP(G1609,'Danh mục CODE'!$D$2:$I$1880,5,0))</f>
        <v/>
      </c>
      <c r="Q1609" s="392"/>
      <c r="R1609" s="392" t="str">
        <f t="shared" si="289"/>
        <v/>
      </c>
      <c r="S1609" s="394" t="e">
        <f t="shared" si="290"/>
        <v>#VALUE!</v>
      </c>
      <c r="T1609" s="394" t="str">
        <f t="shared" ref="T1609:T1672" si="294">IF(X1609="","",IF(Q1609&lt;P1609,K1609*Q1609,K1609*P1609))</f>
        <v/>
      </c>
      <c r="U1609" s="394" t="str">
        <f t="shared" ref="U1609:U1672" si="295">IF(X1609="","",K1609*R1609)</f>
        <v/>
      </c>
      <c r="V1609" s="424" t="str">
        <f t="shared" si="291"/>
        <v/>
      </c>
      <c r="W1609" s="21"/>
      <c r="X1609" s="515"/>
      <c r="Y1609" s="515"/>
      <c r="Z1609" s="513"/>
      <c r="AA1609" s="514"/>
    </row>
    <row r="1610" spans="1:27">
      <c r="A1610" s="50">
        <f t="shared" si="286"/>
        <v>1605</v>
      </c>
      <c r="B1610" s="580"/>
      <c r="C1610" s="23" t="s">
        <v>742</v>
      </c>
      <c r="D1610" s="489"/>
      <c r="E1610" s="318" t="str">
        <f>IF(G1610="","",VLOOKUP(G1610,'Danh mục CODE'!$D$2:$J$20064,7,0))</f>
        <v/>
      </c>
      <c r="F1610" s="28" t="str">
        <f>IF(E1610="","",VLOOKUP(E1610,'TONG HOP'!$E$8:$W$1883,19,0))</f>
        <v/>
      </c>
      <c r="G1610" s="315"/>
      <c r="H1610" s="226" t="str">
        <f>IF(E1610="","",VLOOKUP(G1610,'TONG HOP'!$C$8:$E$799,2,0))</f>
        <v/>
      </c>
      <c r="I1610" s="226" t="str">
        <f>IF(B1610="","",VLOOKUP(G1610,'TONG HOP'!$C$8:$F$799,4,0))</f>
        <v/>
      </c>
      <c r="J1610" s="63" t="str">
        <f t="shared" si="292"/>
        <v/>
      </c>
      <c r="K1610" s="63" t="str">
        <f t="shared" si="293"/>
        <v/>
      </c>
      <c r="L1610" s="63">
        <f t="shared" si="287"/>
        <v>0</v>
      </c>
      <c r="M1610" s="392" t="str">
        <f>IF(Y1610="","",VLOOKUP(G1610,'Danh mục CODE'!$D$2:$I$1880,4,0))</f>
        <v/>
      </c>
      <c r="N1610" s="484"/>
      <c r="O1610" s="392" t="str">
        <f t="shared" si="288"/>
        <v/>
      </c>
      <c r="P1610" s="392" t="str">
        <f>IF(Y1610="","",VLOOKUP(G1610,'Danh mục CODE'!$D$2:$I$1880,5,0))</f>
        <v/>
      </c>
      <c r="Q1610" s="392"/>
      <c r="R1610" s="392" t="str">
        <f t="shared" si="289"/>
        <v/>
      </c>
      <c r="S1610" s="394" t="e">
        <f t="shared" si="290"/>
        <v>#VALUE!</v>
      </c>
      <c r="T1610" s="394" t="str">
        <f t="shared" si="294"/>
        <v/>
      </c>
      <c r="U1610" s="394" t="str">
        <f t="shared" si="295"/>
        <v/>
      </c>
      <c r="V1610" s="424" t="str">
        <f t="shared" si="291"/>
        <v/>
      </c>
      <c r="W1610" s="21"/>
      <c r="X1610" s="515"/>
      <c r="Y1610" s="515"/>
      <c r="Z1610" s="513"/>
      <c r="AA1610" s="514"/>
    </row>
    <row r="1611" spans="1:27">
      <c r="A1611" s="50">
        <f t="shared" si="286"/>
        <v>1606</v>
      </c>
      <c r="B1611" s="580"/>
      <c r="C1611" s="23" t="s">
        <v>742</v>
      </c>
      <c r="D1611" s="489"/>
      <c r="E1611" s="318" t="str">
        <f>IF(G1611="","",VLOOKUP(G1611,'Danh mục CODE'!$D$2:$J$20064,7,0))</f>
        <v/>
      </c>
      <c r="F1611" s="28" t="str">
        <f>IF(E1611="","",VLOOKUP(E1611,'TONG HOP'!$E$8:$W$1883,19,0))</f>
        <v/>
      </c>
      <c r="G1611" s="315"/>
      <c r="H1611" s="226" t="str">
        <f>IF(E1611="","",VLOOKUP(G1611,'TONG HOP'!$C$8:$E$799,2,0))</f>
        <v/>
      </c>
      <c r="I1611" s="226" t="str">
        <f>IF(B1611="","",VLOOKUP(G1611,'TONG HOP'!$C$8:$F$799,4,0))</f>
        <v/>
      </c>
      <c r="J1611" s="63" t="str">
        <f t="shared" si="292"/>
        <v/>
      </c>
      <c r="K1611" s="63" t="str">
        <f t="shared" si="293"/>
        <v/>
      </c>
      <c r="L1611" s="63">
        <f t="shared" si="287"/>
        <v>0</v>
      </c>
      <c r="M1611" s="392" t="str">
        <f>IF(Y1611="","",VLOOKUP(G1611,'Danh mục CODE'!$D$2:$I$1880,4,0))</f>
        <v/>
      </c>
      <c r="N1611" s="484"/>
      <c r="O1611" s="392" t="str">
        <f t="shared" si="288"/>
        <v/>
      </c>
      <c r="P1611" s="392" t="str">
        <f>IF(Y1611="","",VLOOKUP(G1611,'Danh mục CODE'!$D$2:$I$1880,5,0))</f>
        <v/>
      </c>
      <c r="Q1611" s="392"/>
      <c r="R1611" s="392" t="str">
        <f t="shared" si="289"/>
        <v/>
      </c>
      <c r="S1611" s="394" t="e">
        <f t="shared" si="290"/>
        <v>#VALUE!</v>
      </c>
      <c r="T1611" s="394" t="str">
        <f t="shared" si="294"/>
        <v/>
      </c>
      <c r="U1611" s="394" t="str">
        <f t="shared" si="295"/>
        <v/>
      </c>
      <c r="V1611" s="424" t="str">
        <f t="shared" si="291"/>
        <v/>
      </c>
      <c r="W1611" s="21"/>
      <c r="X1611" s="515"/>
      <c r="Y1611" s="515"/>
      <c r="Z1611" s="513"/>
      <c r="AA1611" s="514"/>
    </row>
    <row r="1612" spans="1:27">
      <c r="A1612" s="50">
        <f t="shared" si="286"/>
        <v>1607</v>
      </c>
      <c r="B1612" s="580"/>
      <c r="C1612" s="23" t="s">
        <v>742</v>
      </c>
      <c r="D1612" s="489"/>
      <c r="E1612" s="318" t="str">
        <f>IF(G1612="","",VLOOKUP(G1612,'Danh mục CODE'!$D$2:$J$20064,7,0))</f>
        <v/>
      </c>
      <c r="F1612" s="28" t="str">
        <f>IF(E1612="","",VLOOKUP(E1612,'TONG HOP'!$E$8:$W$1883,19,0))</f>
        <v/>
      </c>
      <c r="G1612" s="315"/>
      <c r="H1612" s="226" t="str">
        <f>IF(E1612="","",VLOOKUP(G1612,'TONG HOP'!$C$8:$E$799,2,0))</f>
        <v/>
      </c>
      <c r="I1612" s="226" t="str">
        <f>IF(B1612="","",VLOOKUP(G1612,'TONG HOP'!$C$8:$F$799,4,0))</f>
        <v/>
      </c>
      <c r="J1612" s="63" t="str">
        <f t="shared" si="292"/>
        <v/>
      </c>
      <c r="K1612" s="63" t="str">
        <f t="shared" si="293"/>
        <v/>
      </c>
      <c r="L1612" s="63">
        <f t="shared" si="287"/>
        <v>0</v>
      </c>
      <c r="M1612" s="392" t="str">
        <f>IF(Y1612="","",VLOOKUP(G1612,'Danh mục CODE'!$D$2:$I$1880,4,0))</f>
        <v/>
      </c>
      <c r="N1612" s="484"/>
      <c r="O1612" s="392" t="str">
        <f t="shared" si="288"/>
        <v/>
      </c>
      <c r="P1612" s="392" t="str">
        <f>IF(Y1612="","",VLOOKUP(G1612,'Danh mục CODE'!$D$2:$I$1880,5,0))</f>
        <v/>
      </c>
      <c r="Q1612" s="392"/>
      <c r="R1612" s="392" t="str">
        <f t="shared" si="289"/>
        <v/>
      </c>
      <c r="S1612" s="394" t="e">
        <f t="shared" si="290"/>
        <v>#VALUE!</v>
      </c>
      <c r="T1612" s="394" t="str">
        <f t="shared" si="294"/>
        <v/>
      </c>
      <c r="U1612" s="394" t="str">
        <f t="shared" si="295"/>
        <v/>
      </c>
      <c r="V1612" s="424" t="str">
        <f t="shared" si="291"/>
        <v/>
      </c>
      <c r="W1612" s="21"/>
      <c r="X1612" s="515"/>
      <c r="Y1612" s="515"/>
      <c r="Z1612" s="513"/>
      <c r="AA1612" s="514"/>
    </row>
    <row r="1613" spans="1:27">
      <c r="A1613" s="50">
        <f t="shared" si="286"/>
        <v>1608</v>
      </c>
      <c r="B1613" s="580"/>
      <c r="C1613" s="23" t="s">
        <v>742</v>
      </c>
      <c r="D1613" s="489"/>
      <c r="E1613" s="318" t="str">
        <f>IF(G1613="","",VLOOKUP(G1613,'Danh mục CODE'!$D$2:$J$20064,7,0))</f>
        <v/>
      </c>
      <c r="F1613" s="28" t="str">
        <f>IF(E1613="","",VLOOKUP(E1613,'TONG HOP'!$E$8:$W$1883,19,0))</f>
        <v/>
      </c>
      <c r="G1613" s="315"/>
      <c r="H1613" s="226" t="str">
        <f>IF(E1613="","",VLOOKUP(G1613,'TONG HOP'!$C$8:$E$799,2,0))</f>
        <v/>
      </c>
      <c r="I1613" s="226" t="str">
        <f>IF(B1613="","",VLOOKUP(G1613,'TONG HOP'!$C$8:$F$799,4,0))</f>
        <v/>
      </c>
      <c r="J1613" s="63" t="str">
        <f t="shared" si="292"/>
        <v/>
      </c>
      <c r="K1613" s="63" t="str">
        <f t="shared" si="293"/>
        <v/>
      </c>
      <c r="L1613" s="63">
        <f t="shared" si="287"/>
        <v>0</v>
      </c>
      <c r="M1613" s="392" t="str">
        <f>IF(Y1613="","",VLOOKUP(G1613,'Danh mục CODE'!$D$2:$I$1880,4,0))</f>
        <v/>
      </c>
      <c r="N1613" s="484"/>
      <c r="O1613" s="392" t="str">
        <f t="shared" si="288"/>
        <v/>
      </c>
      <c r="P1613" s="392" t="str">
        <f>IF(Y1613="","",VLOOKUP(G1613,'Danh mục CODE'!$D$2:$I$1880,5,0))</f>
        <v/>
      </c>
      <c r="Q1613" s="392"/>
      <c r="R1613" s="392" t="str">
        <f t="shared" si="289"/>
        <v/>
      </c>
      <c r="S1613" s="394" t="e">
        <f t="shared" si="290"/>
        <v>#VALUE!</v>
      </c>
      <c r="T1613" s="394" t="str">
        <f t="shared" si="294"/>
        <v/>
      </c>
      <c r="U1613" s="394" t="str">
        <f t="shared" si="295"/>
        <v/>
      </c>
      <c r="V1613" s="424" t="str">
        <f t="shared" si="291"/>
        <v/>
      </c>
      <c r="W1613" s="21"/>
      <c r="X1613" s="515"/>
      <c r="Y1613" s="515"/>
      <c r="Z1613" s="513"/>
      <c r="AA1613" s="514"/>
    </row>
    <row r="1614" spans="1:27">
      <c r="A1614" s="50">
        <f t="shared" si="286"/>
        <v>1609</v>
      </c>
      <c r="B1614" s="580"/>
      <c r="C1614" s="23" t="s">
        <v>742</v>
      </c>
      <c r="D1614" s="489"/>
      <c r="E1614" s="318" t="str">
        <f>IF(G1614="","",VLOOKUP(G1614,'Danh mục CODE'!$D$2:$J$20064,7,0))</f>
        <v/>
      </c>
      <c r="F1614" s="28" t="str">
        <f>IF(E1614="","",VLOOKUP(E1614,'TONG HOP'!$E$8:$W$1883,19,0))</f>
        <v/>
      </c>
      <c r="G1614" s="315"/>
      <c r="H1614" s="226" t="str">
        <f>IF(E1614="","",VLOOKUP(G1614,'TONG HOP'!$C$8:$E$799,2,0))</f>
        <v/>
      </c>
      <c r="I1614" s="226" t="str">
        <f>IF(B1614="","",VLOOKUP(G1614,'TONG HOP'!$C$8:$F$799,4,0))</f>
        <v/>
      </c>
      <c r="J1614" s="63" t="str">
        <f t="shared" si="292"/>
        <v/>
      </c>
      <c r="K1614" s="63" t="str">
        <f t="shared" si="293"/>
        <v/>
      </c>
      <c r="L1614" s="63">
        <f t="shared" si="287"/>
        <v>0</v>
      </c>
      <c r="M1614" s="392" t="str">
        <f>IF(Y1614="","",VLOOKUP(G1614,'Danh mục CODE'!$D$2:$I$1880,4,0))</f>
        <v/>
      </c>
      <c r="N1614" s="484"/>
      <c r="O1614" s="392" t="str">
        <f t="shared" si="288"/>
        <v/>
      </c>
      <c r="P1614" s="392" t="str">
        <f>IF(Y1614="","",VLOOKUP(G1614,'Danh mục CODE'!$D$2:$I$1880,5,0))</f>
        <v/>
      </c>
      <c r="Q1614" s="392"/>
      <c r="R1614" s="392" t="str">
        <f t="shared" si="289"/>
        <v/>
      </c>
      <c r="S1614" s="394" t="e">
        <f t="shared" si="290"/>
        <v>#VALUE!</v>
      </c>
      <c r="T1614" s="394" t="str">
        <f t="shared" si="294"/>
        <v/>
      </c>
      <c r="U1614" s="394" t="str">
        <f t="shared" si="295"/>
        <v/>
      </c>
      <c r="V1614" s="424" t="str">
        <f t="shared" si="291"/>
        <v/>
      </c>
      <c r="W1614" s="21"/>
      <c r="X1614" s="515"/>
      <c r="Y1614" s="515"/>
      <c r="Z1614" s="513"/>
      <c r="AA1614" s="514"/>
    </row>
    <row r="1615" spans="1:27">
      <c r="A1615" s="50">
        <f t="shared" si="286"/>
        <v>1610</v>
      </c>
      <c r="B1615" s="580"/>
      <c r="C1615" s="23" t="s">
        <v>742</v>
      </c>
      <c r="D1615" s="489"/>
      <c r="E1615" s="318" t="str">
        <f>IF(G1615="","",VLOOKUP(G1615,'Danh mục CODE'!$D$2:$J$20064,7,0))</f>
        <v/>
      </c>
      <c r="F1615" s="28" t="str">
        <f>IF(E1615="","",VLOOKUP(E1615,'TONG HOP'!$E$8:$W$1883,19,0))</f>
        <v/>
      </c>
      <c r="G1615" s="315"/>
      <c r="H1615" s="226" t="str">
        <f>IF(E1615="","",VLOOKUP(G1615,'TONG HOP'!$C$8:$E$799,2,0))</f>
        <v/>
      </c>
      <c r="I1615" s="226" t="str">
        <f>IF(B1615="","",VLOOKUP(G1615,'TONG HOP'!$C$8:$F$799,4,0))</f>
        <v/>
      </c>
      <c r="J1615" s="63" t="str">
        <f t="shared" si="292"/>
        <v/>
      </c>
      <c r="K1615" s="63" t="str">
        <f t="shared" si="293"/>
        <v/>
      </c>
      <c r="L1615" s="63">
        <f t="shared" si="287"/>
        <v>0</v>
      </c>
      <c r="M1615" s="392" t="str">
        <f>IF(Y1615="","",VLOOKUP(G1615,'Danh mục CODE'!$D$2:$I$1880,4,0))</f>
        <v/>
      </c>
      <c r="N1615" s="484"/>
      <c r="O1615" s="392" t="str">
        <f t="shared" si="288"/>
        <v/>
      </c>
      <c r="P1615" s="392" t="str">
        <f>IF(Y1615="","",VLOOKUP(G1615,'Danh mục CODE'!$D$2:$I$1880,5,0))</f>
        <v/>
      </c>
      <c r="Q1615" s="392"/>
      <c r="R1615" s="392" t="str">
        <f t="shared" si="289"/>
        <v/>
      </c>
      <c r="S1615" s="394" t="e">
        <f t="shared" si="290"/>
        <v>#VALUE!</v>
      </c>
      <c r="T1615" s="394" t="str">
        <f t="shared" si="294"/>
        <v/>
      </c>
      <c r="U1615" s="394" t="str">
        <f t="shared" si="295"/>
        <v/>
      </c>
      <c r="V1615" s="424" t="str">
        <f t="shared" si="291"/>
        <v/>
      </c>
      <c r="W1615" s="21"/>
      <c r="X1615" s="515"/>
      <c r="Y1615" s="515"/>
      <c r="Z1615" s="513"/>
      <c r="AA1615" s="514"/>
    </row>
    <row r="1616" spans="1:27">
      <c r="A1616" s="50">
        <f t="shared" si="286"/>
        <v>1611</v>
      </c>
      <c r="B1616" s="580"/>
      <c r="C1616" s="23" t="s">
        <v>742</v>
      </c>
      <c r="D1616" s="489"/>
      <c r="E1616" s="318" t="str">
        <f>IF(G1616="","",VLOOKUP(G1616,'Danh mục CODE'!$D$2:$J$20064,7,0))</f>
        <v/>
      </c>
      <c r="F1616" s="28" t="str">
        <f>IF(E1616="","",VLOOKUP(E1616,'TONG HOP'!$E$8:$W$1883,19,0))</f>
        <v/>
      </c>
      <c r="G1616" s="315"/>
      <c r="H1616" s="226" t="str">
        <f>IF(E1616="","",VLOOKUP(G1616,'TONG HOP'!$C$8:$E$799,2,0))</f>
        <v/>
      </c>
      <c r="I1616" s="226" t="str">
        <f>IF(B1616="","",VLOOKUP(G1616,'TONG HOP'!$C$8:$F$799,4,0))</f>
        <v/>
      </c>
      <c r="J1616" s="63" t="str">
        <f t="shared" si="292"/>
        <v/>
      </c>
      <c r="K1616" s="63" t="str">
        <f t="shared" si="293"/>
        <v/>
      </c>
      <c r="L1616" s="63">
        <f t="shared" si="287"/>
        <v>0</v>
      </c>
      <c r="M1616" s="392" t="str">
        <f>IF(Y1616="","",VLOOKUP(G1616,'Danh mục CODE'!$D$2:$I$1880,4,0))</f>
        <v/>
      </c>
      <c r="N1616" s="484"/>
      <c r="O1616" s="392" t="str">
        <f t="shared" si="288"/>
        <v/>
      </c>
      <c r="P1616" s="392" t="str">
        <f>IF(Y1616="","",VLOOKUP(G1616,'Danh mục CODE'!$D$2:$I$1880,5,0))</f>
        <v/>
      </c>
      <c r="Q1616" s="392"/>
      <c r="R1616" s="392" t="str">
        <f t="shared" si="289"/>
        <v/>
      </c>
      <c r="S1616" s="394" t="e">
        <f t="shared" si="290"/>
        <v>#VALUE!</v>
      </c>
      <c r="T1616" s="394" t="str">
        <f t="shared" si="294"/>
        <v/>
      </c>
      <c r="U1616" s="394" t="str">
        <f t="shared" si="295"/>
        <v/>
      </c>
      <c r="V1616" s="424" t="str">
        <f t="shared" si="291"/>
        <v/>
      </c>
      <c r="W1616" s="21"/>
      <c r="X1616" s="515"/>
      <c r="Y1616" s="515"/>
      <c r="Z1616" s="513"/>
      <c r="AA1616" s="514"/>
    </row>
    <row r="1617" spans="1:27">
      <c r="A1617" s="50">
        <f t="shared" si="286"/>
        <v>1612</v>
      </c>
      <c r="B1617" s="580"/>
      <c r="C1617" s="23" t="s">
        <v>742</v>
      </c>
      <c r="D1617" s="489"/>
      <c r="E1617" s="318" t="str">
        <f>IF(G1617="","",VLOOKUP(G1617,'Danh mục CODE'!$D$2:$J$20064,7,0))</f>
        <v/>
      </c>
      <c r="F1617" s="28" t="str">
        <f>IF(E1617="","",VLOOKUP(E1617,'TONG HOP'!$E$8:$W$1883,19,0))</f>
        <v/>
      </c>
      <c r="G1617" s="315"/>
      <c r="H1617" s="226" t="str">
        <f>IF(E1617="","",VLOOKUP(G1617,'TONG HOP'!$C$8:$E$799,2,0))</f>
        <v/>
      </c>
      <c r="I1617" s="226" t="str">
        <f>IF(B1617="","",VLOOKUP(G1617,'TONG HOP'!$C$8:$F$799,4,0))</f>
        <v/>
      </c>
      <c r="J1617" s="63" t="str">
        <f t="shared" si="292"/>
        <v/>
      </c>
      <c r="K1617" s="63" t="str">
        <f t="shared" si="293"/>
        <v/>
      </c>
      <c r="L1617" s="63">
        <f t="shared" si="287"/>
        <v>0</v>
      </c>
      <c r="M1617" s="392" t="str">
        <f>IF(Y1617="","",VLOOKUP(G1617,'Danh mục CODE'!$D$2:$I$1880,4,0))</f>
        <v/>
      </c>
      <c r="N1617" s="484"/>
      <c r="O1617" s="392" t="str">
        <f t="shared" si="288"/>
        <v/>
      </c>
      <c r="P1617" s="392" t="str">
        <f>IF(Y1617="","",VLOOKUP(G1617,'Danh mục CODE'!$D$2:$I$1880,5,0))</f>
        <v/>
      </c>
      <c r="Q1617" s="392"/>
      <c r="R1617" s="392" t="str">
        <f t="shared" si="289"/>
        <v/>
      </c>
      <c r="S1617" s="394" t="e">
        <f t="shared" si="290"/>
        <v>#VALUE!</v>
      </c>
      <c r="T1617" s="394" t="str">
        <f t="shared" si="294"/>
        <v/>
      </c>
      <c r="U1617" s="394" t="str">
        <f t="shared" si="295"/>
        <v/>
      </c>
      <c r="V1617" s="424" t="str">
        <f t="shared" si="291"/>
        <v/>
      </c>
      <c r="W1617" s="21"/>
      <c r="X1617" s="515"/>
      <c r="Y1617" s="515"/>
      <c r="Z1617" s="513"/>
      <c r="AA1617" s="514"/>
    </row>
    <row r="1618" spans="1:27">
      <c r="A1618" s="50">
        <f t="shared" si="286"/>
        <v>1613</v>
      </c>
      <c r="B1618" s="580"/>
      <c r="C1618" s="23" t="s">
        <v>742</v>
      </c>
      <c r="D1618" s="489"/>
      <c r="E1618" s="318" t="str">
        <f>IF(G1618="","",VLOOKUP(G1618,'Danh mục CODE'!$D$2:$J$20064,7,0))</f>
        <v/>
      </c>
      <c r="F1618" s="28" t="str">
        <f>IF(E1618="","",VLOOKUP(E1618,'TONG HOP'!$E$8:$W$1883,19,0))</f>
        <v/>
      </c>
      <c r="G1618" s="315"/>
      <c r="H1618" s="226" t="str">
        <f>IF(E1618="","",VLOOKUP(G1618,'TONG HOP'!$C$8:$E$799,2,0))</f>
        <v/>
      </c>
      <c r="I1618" s="226" t="str">
        <f>IF(B1618="","",VLOOKUP(G1618,'TONG HOP'!$C$8:$F$799,4,0))</f>
        <v/>
      </c>
      <c r="J1618" s="63" t="str">
        <f t="shared" si="292"/>
        <v/>
      </c>
      <c r="K1618" s="63" t="str">
        <f t="shared" si="293"/>
        <v/>
      </c>
      <c r="L1618" s="63">
        <f t="shared" si="287"/>
        <v>0</v>
      </c>
      <c r="M1618" s="392" t="str">
        <f>IF(Y1618="","",VLOOKUP(G1618,'Danh mục CODE'!$D$2:$I$1880,4,0))</f>
        <v/>
      </c>
      <c r="N1618" s="484"/>
      <c r="O1618" s="392" t="str">
        <f t="shared" si="288"/>
        <v/>
      </c>
      <c r="P1618" s="392" t="str">
        <f>IF(Y1618="","",VLOOKUP(G1618,'Danh mục CODE'!$D$2:$I$1880,5,0))</f>
        <v/>
      </c>
      <c r="Q1618" s="392"/>
      <c r="R1618" s="392" t="str">
        <f t="shared" si="289"/>
        <v/>
      </c>
      <c r="S1618" s="394" t="e">
        <f t="shared" si="290"/>
        <v>#VALUE!</v>
      </c>
      <c r="T1618" s="394" t="str">
        <f t="shared" si="294"/>
        <v/>
      </c>
      <c r="U1618" s="394" t="str">
        <f t="shared" si="295"/>
        <v/>
      </c>
      <c r="V1618" s="424" t="str">
        <f t="shared" si="291"/>
        <v/>
      </c>
      <c r="W1618" s="21"/>
      <c r="X1618" s="515"/>
      <c r="Y1618" s="515"/>
      <c r="Z1618" s="513"/>
      <c r="AA1618" s="514"/>
    </row>
    <row r="1619" spans="1:27">
      <c r="A1619" s="50">
        <f t="shared" ref="A1619:A1682" si="296">A1618+1</f>
        <v>1614</v>
      </c>
      <c r="B1619" s="580"/>
      <c r="C1619" s="23" t="s">
        <v>742</v>
      </c>
      <c r="D1619" s="489"/>
      <c r="E1619" s="318" t="str">
        <f>IF(G1619="","",VLOOKUP(G1619,'Danh mục CODE'!$D$2:$J$20064,7,0))</f>
        <v/>
      </c>
      <c r="F1619" s="28" t="str">
        <f>IF(E1619="","",VLOOKUP(E1619,'TONG HOP'!$E$8:$W$1883,19,0))</f>
        <v/>
      </c>
      <c r="G1619" s="315"/>
      <c r="H1619" s="226" t="str">
        <f>IF(E1619="","",VLOOKUP(G1619,'TONG HOP'!$C$8:$E$799,2,0))</f>
        <v/>
      </c>
      <c r="I1619" s="226" t="str">
        <f>IF(B1619="","",VLOOKUP(G1619,'TONG HOP'!$C$8:$F$799,4,0))</f>
        <v/>
      </c>
      <c r="J1619" s="63" t="str">
        <f t="shared" si="292"/>
        <v/>
      </c>
      <c r="K1619" s="63" t="str">
        <f t="shared" si="293"/>
        <v/>
      </c>
      <c r="L1619" s="63">
        <f t="shared" si="287"/>
        <v>0</v>
      </c>
      <c r="M1619" s="392" t="str">
        <f>IF(Y1619="","",VLOOKUP(G1619,'Danh mục CODE'!$D$2:$I$1880,4,0))</f>
        <v/>
      </c>
      <c r="N1619" s="484"/>
      <c r="O1619" s="392" t="str">
        <f t="shared" si="288"/>
        <v/>
      </c>
      <c r="P1619" s="392" t="str">
        <f>IF(Y1619="","",VLOOKUP(G1619,'Danh mục CODE'!$D$2:$I$1880,5,0))</f>
        <v/>
      </c>
      <c r="Q1619" s="392"/>
      <c r="R1619" s="392" t="str">
        <f t="shared" si="289"/>
        <v/>
      </c>
      <c r="S1619" s="394" t="e">
        <f t="shared" si="290"/>
        <v>#VALUE!</v>
      </c>
      <c r="T1619" s="394" t="str">
        <f t="shared" si="294"/>
        <v/>
      </c>
      <c r="U1619" s="394" t="str">
        <f t="shared" si="295"/>
        <v/>
      </c>
      <c r="V1619" s="424" t="str">
        <f t="shared" si="291"/>
        <v/>
      </c>
      <c r="W1619" s="21"/>
      <c r="X1619" s="515"/>
      <c r="Y1619" s="515"/>
      <c r="Z1619" s="513"/>
      <c r="AA1619" s="514"/>
    </row>
    <row r="1620" spans="1:27">
      <c r="A1620" s="50">
        <f t="shared" si="296"/>
        <v>1615</v>
      </c>
      <c r="B1620" s="580"/>
      <c r="C1620" s="23" t="s">
        <v>742</v>
      </c>
      <c r="D1620" s="489"/>
      <c r="E1620" s="318" t="str">
        <f>IF(G1620="","",VLOOKUP(G1620,'Danh mục CODE'!$D$2:$J$20064,7,0))</f>
        <v/>
      </c>
      <c r="F1620" s="28" t="str">
        <f>IF(E1620="","",VLOOKUP(E1620,'TONG HOP'!$E$8:$W$1883,19,0))</f>
        <v/>
      </c>
      <c r="G1620" s="315"/>
      <c r="H1620" s="226" t="str">
        <f>IF(E1620="","",VLOOKUP(G1620,'TONG HOP'!$C$8:$E$799,2,0))</f>
        <v/>
      </c>
      <c r="I1620" s="226" t="str">
        <f>IF(B1620="","",VLOOKUP(G1620,'TONG HOP'!$C$8:$F$799,4,0))</f>
        <v/>
      </c>
      <c r="J1620" s="63" t="str">
        <f t="shared" si="292"/>
        <v/>
      </c>
      <c r="K1620" s="63" t="str">
        <f t="shared" si="293"/>
        <v/>
      </c>
      <c r="L1620" s="63">
        <f t="shared" si="287"/>
        <v>0</v>
      </c>
      <c r="M1620" s="392" t="str">
        <f>IF(Y1620="","",VLOOKUP(G1620,'Danh mục CODE'!$D$2:$I$1880,4,0))</f>
        <v/>
      </c>
      <c r="N1620" s="484"/>
      <c r="O1620" s="392" t="str">
        <f t="shared" si="288"/>
        <v/>
      </c>
      <c r="P1620" s="392" t="str">
        <f>IF(Y1620="","",VLOOKUP(G1620,'Danh mục CODE'!$D$2:$I$1880,5,0))</f>
        <v/>
      </c>
      <c r="Q1620" s="392"/>
      <c r="R1620" s="392" t="str">
        <f t="shared" si="289"/>
        <v/>
      </c>
      <c r="S1620" s="394" t="e">
        <f t="shared" si="290"/>
        <v>#VALUE!</v>
      </c>
      <c r="T1620" s="394" t="str">
        <f t="shared" si="294"/>
        <v/>
      </c>
      <c r="U1620" s="394" t="str">
        <f t="shared" si="295"/>
        <v/>
      </c>
      <c r="V1620" s="424" t="str">
        <f t="shared" si="291"/>
        <v/>
      </c>
      <c r="W1620" s="21"/>
      <c r="X1620" s="515"/>
      <c r="Y1620" s="515"/>
      <c r="Z1620" s="513"/>
      <c r="AA1620" s="514"/>
    </row>
    <row r="1621" spans="1:27">
      <c r="A1621" s="50">
        <f t="shared" si="296"/>
        <v>1616</v>
      </c>
      <c r="B1621" s="580"/>
      <c r="C1621" s="23" t="s">
        <v>742</v>
      </c>
      <c r="D1621" s="489"/>
      <c r="E1621" s="318" t="str">
        <f>IF(G1621="","",VLOOKUP(G1621,'Danh mục CODE'!$D$2:$J$20064,7,0))</f>
        <v/>
      </c>
      <c r="F1621" s="28" t="str">
        <f>IF(E1621="","",VLOOKUP(E1621,'TONG HOP'!$E$8:$W$1883,19,0))</f>
        <v/>
      </c>
      <c r="G1621" s="315"/>
      <c r="H1621" s="226" t="str">
        <f>IF(E1621="","",VLOOKUP(G1621,'TONG HOP'!$C$8:$E$799,2,0))</f>
        <v/>
      </c>
      <c r="I1621" s="226" t="str">
        <f>IF(B1621="","",VLOOKUP(G1621,'TONG HOP'!$C$8:$F$799,4,0))</f>
        <v/>
      </c>
      <c r="J1621" s="63" t="str">
        <f t="shared" si="292"/>
        <v/>
      </c>
      <c r="K1621" s="63" t="str">
        <f t="shared" si="293"/>
        <v/>
      </c>
      <c r="L1621" s="63">
        <f t="shared" si="287"/>
        <v>0</v>
      </c>
      <c r="M1621" s="392" t="str">
        <f>IF(Y1621="","",VLOOKUP(G1621,'Danh mục CODE'!$D$2:$I$1880,4,0))</f>
        <v/>
      </c>
      <c r="N1621" s="484"/>
      <c r="O1621" s="392" t="str">
        <f t="shared" si="288"/>
        <v/>
      </c>
      <c r="P1621" s="392" t="str">
        <f>IF(Y1621="","",VLOOKUP(G1621,'Danh mục CODE'!$D$2:$I$1880,5,0))</f>
        <v/>
      </c>
      <c r="Q1621" s="392"/>
      <c r="R1621" s="392" t="str">
        <f t="shared" si="289"/>
        <v/>
      </c>
      <c r="S1621" s="394" t="e">
        <f t="shared" si="290"/>
        <v>#VALUE!</v>
      </c>
      <c r="T1621" s="394" t="str">
        <f t="shared" si="294"/>
        <v/>
      </c>
      <c r="U1621" s="394" t="str">
        <f t="shared" si="295"/>
        <v/>
      </c>
      <c r="V1621" s="424" t="str">
        <f t="shared" si="291"/>
        <v/>
      </c>
      <c r="W1621" s="21"/>
      <c r="X1621" s="515"/>
      <c r="Y1621" s="515"/>
      <c r="Z1621" s="513"/>
      <c r="AA1621" s="514"/>
    </row>
    <row r="1622" spans="1:27">
      <c r="A1622" s="50">
        <f t="shared" si="296"/>
        <v>1617</v>
      </c>
      <c r="B1622" s="580"/>
      <c r="C1622" s="23" t="s">
        <v>742</v>
      </c>
      <c r="D1622" s="489"/>
      <c r="E1622" s="318" t="str">
        <f>IF(G1622="","",VLOOKUP(G1622,'Danh mục CODE'!$D$2:$J$20064,7,0))</f>
        <v/>
      </c>
      <c r="F1622" s="28" t="str">
        <f>IF(E1622="","",VLOOKUP(E1622,'TONG HOP'!$E$8:$W$1883,19,0))</f>
        <v/>
      </c>
      <c r="G1622" s="315"/>
      <c r="H1622" s="226" t="str">
        <f>IF(E1622="","",VLOOKUP(G1622,'TONG HOP'!$C$8:$E$799,2,0))</f>
        <v/>
      </c>
      <c r="I1622" s="226" t="str">
        <f>IF(B1622="","",VLOOKUP(G1622,'TONG HOP'!$C$8:$F$799,4,0))</f>
        <v/>
      </c>
      <c r="J1622" s="63" t="str">
        <f t="shared" si="292"/>
        <v/>
      </c>
      <c r="K1622" s="63" t="str">
        <f t="shared" si="293"/>
        <v/>
      </c>
      <c r="L1622" s="63">
        <f t="shared" si="287"/>
        <v>0</v>
      </c>
      <c r="M1622" s="392" t="str">
        <f>IF(Y1622="","",VLOOKUP(G1622,'Danh mục CODE'!$D$2:$I$1880,4,0))</f>
        <v/>
      </c>
      <c r="N1622" s="484"/>
      <c r="O1622" s="392" t="str">
        <f t="shared" si="288"/>
        <v/>
      </c>
      <c r="P1622" s="392" t="str">
        <f>IF(Y1622="","",VLOOKUP(G1622,'Danh mục CODE'!$D$2:$I$1880,5,0))</f>
        <v/>
      </c>
      <c r="Q1622" s="392"/>
      <c r="R1622" s="392" t="str">
        <f t="shared" si="289"/>
        <v/>
      </c>
      <c r="S1622" s="394" t="e">
        <f t="shared" si="290"/>
        <v>#VALUE!</v>
      </c>
      <c r="T1622" s="394" t="str">
        <f t="shared" si="294"/>
        <v/>
      </c>
      <c r="U1622" s="394" t="str">
        <f t="shared" si="295"/>
        <v/>
      </c>
      <c r="V1622" s="424" t="str">
        <f t="shared" si="291"/>
        <v/>
      </c>
      <c r="W1622" s="21"/>
      <c r="X1622" s="515"/>
      <c r="Y1622" s="515"/>
      <c r="Z1622" s="513"/>
      <c r="AA1622" s="514"/>
    </row>
    <row r="1623" spans="1:27">
      <c r="A1623" s="50">
        <f t="shared" si="296"/>
        <v>1618</v>
      </c>
      <c r="B1623" s="580"/>
      <c r="C1623" s="23" t="s">
        <v>742</v>
      </c>
      <c r="D1623" s="489"/>
      <c r="E1623" s="318" t="str">
        <f>IF(G1623="","",VLOOKUP(G1623,'Danh mục CODE'!$D$2:$J$20064,7,0))</f>
        <v/>
      </c>
      <c r="F1623" s="28" t="str">
        <f>IF(E1623="","",VLOOKUP(E1623,'TONG HOP'!$E$8:$W$1883,19,0))</f>
        <v/>
      </c>
      <c r="G1623" s="315"/>
      <c r="H1623" s="226" t="str">
        <f>IF(E1623="","",VLOOKUP(G1623,'TONG HOP'!$C$8:$E$799,2,0))</f>
        <v/>
      </c>
      <c r="I1623" s="226" t="str">
        <f>IF(B1623="","",VLOOKUP(G1623,'TONG HOP'!$C$8:$F$799,4,0))</f>
        <v/>
      </c>
      <c r="J1623" s="63" t="str">
        <f t="shared" si="292"/>
        <v/>
      </c>
      <c r="K1623" s="63" t="str">
        <f t="shared" si="293"/>
        <v/>
      </c>
      <c r="L1623" s="63">
        <f t="shared" si="287"/>
        <v>0</v>
      </c>
      <c r="M1623" s="392" t="str">
        <f>IF(Y1623="","",VLOOKUP(G1623,'Danh mục CODE'!$D$2:$I$1880,4,0))</f>
        <v/>
      </c>
      <c r="N1623" s="484"/>
      <c r="O1623" s="392" t="str">
        <f t="shared" si="288"/>
        <v/>
      </c>
      <c r="P1623" s="392" t="str">
        <f>IF(Y1623="","",VLOOKUP(G1623,'Danh mục CODE'!$D$2:$I$1880,5,0))</f>
        <v/>
      </c>
      <c r="Q1623" s="392"/>
      <c r="R1623" s="392" t="str">
        <f t="shared" si="289"/>
        <v/>
      </c>
      <c r="S1623" s="394" t="e">
        <f t="shared" si="290"/>
        <v>#VALUE!</v>
      </c>
      <c r="T1623" s="394" t="str">
        <f t="shared" si="294"/>
        <v/>
      </c>
      <c r="U1623" s="394" t="str">
        <f t="shared" si="295"/>
        <v/>
      </c>
      <c r="V1623" s="424" t="str">
        <f t="shared" si="291"/>
        <v/>
      </c>
      <c r="W1623" s="21"/>
      <c r="X1623" s="515"/>
      <c r="Y1623" s="515"/>
      <c r="Z1623" s="513"/>
      <c r="AA1623" s="514"/>
    </row>
    <row r="1624" spans="1:27">
      <c r="A1624" s="50">
        <f t="shared" si="296"/>
        <v>1619</v>
      </c>
      <c r="B1624" s="580"/>
      <c r="C1624" s="23" t="s">
        <v>742</v>
      </c>
      <c r="D1624" s="489"/>
      <c r="E1624" s="318" t="str">
        <f>IF(G1624="","",VLOOKUP(G1624,'Danh mục CODE'!$D$2:$J$20064,7,0))</f>
        <v/>
      </c>
      <c r="F1624" s="28" t="str">
        <f>IF(E1624="","",VLOOKUP(E1624,'TONG HOP'!$E$8:$W$1883,19,0))</f>
        <v/>
      </c>
      <c r="G1624" s="315"/>
      <c r="H1624" s="226" t="str">
        <f>IF(E1624="","",VLOOKUP(G1624,'TONG HOP'!$C$8:$E$799,2,0))</f>
        <v/>
      </c>
      <c r="I1624" s="226" t="str">
        <f>IF(B1624="","",VLOOKUP(G1624,'TONG HOP'!$C$8:$F$799,4,0))</f>
        <v/>
      </c>
      <c r="J1624" s="63" t="str">
        <f t="shared" si="292"/>
        <v/>
      </c>
      <c r="K1624" s="63" t="str">
        <f t="shared" si="293"/>
        <v/>
      </c>
      <c r="L1624" s="63">
        <f t="shared" si="287"/>
        <v>0</v>
      </c>
      <c r="M1624" s="392" t="str">
        <f>IF(Y1624="","",VLOOKUP(G1624,'Danh mục CODE'!$D$2:$I$1880,4,0))</f>
        <v/>
      </c>
      <c r="N1624" s="484"/>
      <c r="O1624" s="392" t="str">
        <f t="shared" si="288"/>
        <v/>
      </c>
      <c r="P1624" s="392" t="str">
        <f>IF(Y1624="","",VLOOKUP(G1624,'Danh mục CODE'!$D$2:$I$1880,5,0))</f>
        <v/>
      </c>
      <c r="Q1624" s="392"/>
      <c r="R1624" s="392" t="str">
        <f t="shared" si="289"/>
        <v/>
      </c>
      <c r="S1624" s="394" t="e">
        <f t="shared" si="290"/>
        <v>#VALUE!</v>
      </c>
      <c r="T1624" s="394" t="str">
        <f t="shared" si="294"/>
        <v/>
      </c>
      <c r="U1624" s="394" t="str">
        <f t="shared" si="295"/>
        <v/>
      </c>
      <c r="V1624" s="424" t="str">
        <f t="shared" si="291"/>
        <v/>
      </c>
      <c r="W1624" s="21"/>
      <c r="X1624" s="515"/>
      <c r="Y1624" s="515"/>
      <c r="Z1624" s="513"/>
      <c r="AA1624" s="514"/>
    </row>
    <row r="1625" spans="1:27">
      <c r="A1625" s="50">
        <f t="shared" si="296"/>
        <v>1620</v>
      </c>
      <c r="B1625" s="580"/>
      <c r="C1625" s="23" t="s">
        <v>742</v>
      </c>
      <c r="D1625" s="489"/>
      <c r="E1625" s="318" t="str">
        <f>IF(G1625="","",VLOOKUP(G1625,'Danh mục CODE'!$D$2:$J$20064,7,0))</f>
        <v/>
      </c>
      <c r="F1625" s="28" t="str">
        <f>IF(E1625="","",VLOOKUP(E1625,'TONG HOP'!$E$8:$W$1883,19,0))</f>
        <v/>
      </c>
      <c r="G1625" s="315"/>
      <c r="H1625" s="226" t="str">
        <f>IF(E1625="","",VLOOKUP(G1625,'TONG HOP'!$C$8:$E$799,2,0))</f>
        <v/>
      </c>
      <c r="I1625" s="226" t="str">
        <f>IF(B1625="","",VLOOKUP(G1625,'TONG HOP'!$C$8:$F$799,4,0))</f>
        <v/>
      </c>
      <c r="J1625" s="63" t="str">
        <f t="shared" si="292"/>
        <v/>
      </c>
      <c r="K1625" s="63" t="str">
        <f t="shared" si="293"/>
        <v/>
      </c>
      <c r="L1625" s="63">
        <f t="shared" si="287"/>
        <v>0</v>
      </c>
      <c r="M1625" s="392" t="str">
        <f>IF(Y1625="","",VLOOKUP(G1625,'Danh mục CODE'!$D$2:$I$1880,4,0))</f>
        <v/>
      </c>
      <c r="N1625" s="484"/>
      <c r="O1625" s="392" t="str">
        <f t="shared" si="288"/>
        <v/>
      </c>
      <c r="P1625" s="392" t="str">
        <f>IF(Y1625="","",VLOOKUP(G1625,'Danh mục CODE'!$D$2:$I$1880,5,0))</f>
        <v/>
      </c>
      <c r="Q1625" s="392"/>
      <c r="R1625" s="392" t="str">
        <f t="shared" si="289"/>
        <v/>
      </c>
      <c r="S1625" s="394" t="e">
        <f t="shared" si="290"/>
        <v>#VALUE!</v>
      </c>
      <c r="T1625" s="394" t="str">
        <f t="shared" si="294"/>
        <v/>
      </c>
      <c r="U1625" s="394" t="str">
        <f t="shared" si="295"/>
        <v/>
      </c>
      <c r="V1625" s="424" t="str">
        <f t="shared" si="291"/>
        <v/>
      </c>
      <c r="W1625" s="21"/>
      <c r="X1625" s="515"/>
      <c r="Y1625" s="515"/>
      <c r="Z1625" s="513"/>
      <c r="AA1625" s="514"/>
    </row>
    <row r="1626" spans="1:27">
      <c r="A1626" s="50">
        <f t="shared" si="296"/>
        <v>1621</v>
      </c>
      <c r="B1626" s="580"/>
      <c r="C1626" s="23" t="s">
        <v>742</v>
      </c>
      <c r="D1626" s="489"/>
      <c r="E1626" s="318" t="str">
        <f>IF(G1626="","",VLOOKUP(G1626,'Danh mục CODE'!$D$2:$J$20064,7,0))</f>
        <v/>
      </c>
      <c r="F1626" s="28" t="str">
        <f>IF(E1626="","",VLOOKUP(E1626,'TONG HOP'!$E$8:$W$1883,19,0))</f>
        <v/>
      </c>
      <c r="G1626" s="315"/>
      <c r="H1626" s="226" t="str">
        <f>IF(E1626="","",VLOOKUP(G1626,'TONG HOP'!$C$8:$E$799,2,0))</f>
        <v/>
      </c>
      <c r="I1626" s="226" t="str">
        <f>IF(B1626="","",VLOOKUP(G1626,'TONG HOP'!$C$8:$F$799,4,0))</f>
        <v/>
      </c>
      <c r="J1626" s="63" t="str">
        <f t="shared" si="292"/>
        <v/>
      </c>
      <c r="K1626" s="63" t="str">
        <f t="shared" si="293"/>
        <v/>
      </c>
      <c r="L1626" s="63">
        <f t="shared" si="287"/>
        <v>0</v>
      </c>
      <c r="M1626" s="392" t="str">
        <f>IF(Y1626="","",VLOOKUP(G1626,'Danh mục CODE'!$D$2:$I$1880,4,0))</f>
        <v/>
      </c>
      <c r="N1626" s="484"/>
      <c r="O1626" s="392" t="str">
        <f t="shared" si="288"/>
        <v/>
      </c>
      <c r="P1626" s="392" t="str">
        <f>IF(Y1626="","",VLOOKUP(G1626,'Danh mục CODE'!$D$2:$I$1880,5,0))</f>
        <v/>
      </c>
      <c r="Q1626" s="392"/>
      <c r="R1626" s="392" t="str">
        <f t="shared" si="289"/>
        <v/>
      </c>
      <c r="S1626" s="394" t="e">
        <f t="shared" si="290"/>
        <v>#VALUE!</v>
      </c>
      <c r="T1626" s="394" t="str">
        <f t="shared" si="294"/>
        <v/>
      </c>
      <c r="U1626" s="394" t="str">
        <f t="shared" si="295"/>
        <v/>
      </c>
      <c r="V1626" s="424" t="str">
        <f t="shared" si="291"/>
        <v/>
      </c>
      <c r="W1626" s="21"/>
      <c r="X1626" s="515"/>
      <c r="Y1626" s="515"/>
      <c r="Z1626" s="513"/>
      <c r="AA1626" s="514"/>
    </row>
    <row r="1627" spans="1:27">
      <c r="A1627" s="50">
        <f t="shared" si="296"/>
        <v>1622</v>
      </c>
      <c r="B1627" s="580"/>
      <c r="C1627" s="23" t="s">
        <v>742</v>
      </c>
      <c r="D1627" s="489"/>
      <c r="E1627" s="318" t="str">
        <f>IF(G1627="","",VLOOKUP(G1627,'Danh mục CODE'!$D$2:$J$20064,7,0))</f>
        <v/>
      </c>
      <c r="F1627" s="28" t="str">
        <f>IF(E1627="","",VLOOKUP(E1627,'TONG HOP'!$E$8:$W$1883,19,0))</f>
        <v/>
      </c>
      <c r="G1627" s="315"/>
      <c r="H1627" s="226" t="str">
        <f>IF(E1627="","",VLOOKUP(G1627,'TONG HOP'!$C$8:$E$799,2,0))</f>
        <v/>
      </c>
      <c r="I1627" s="226" t="str">
        <f>IF(B1627="","",VLOOKUP(G1627,'TONG HOP'!$C$8:$F$799,4,0))</f>
        <v/>
      </c>
      <c r="J1627" s="63" t="str">
        <f t="shared" si="292"/>
        <v/>
      </c>
      <c r="K1627" s="63" t="str">
        <f t="shared" si="293"/>
        <v/>
      </c>
      <c r="L1627" s="63">
        <f t="shared" si="287"/>
        <v>0</v>
      </c>
      <c r="M1627" s="392" t="str">
        <f>IF(Y1627="","",VLOOKUP(G1627,'Danh mục CODE'!$D$2:$I$1880,4,0))</f>
        <v/>
      </c>
      <c r="N1627" s="484"/>
      <c r="O1627" s="392" t="str">
        <f t="shared" si="288"/>
        <v/>
      </c>
      <c r="P1627" s="392" t="str">
        <f>IF(Y1627="","",VLOOKUP(G1627,'Danh mục CODE'!$D$2:$I$1880,5,0))</f>
        <v/>
      </c>
      <c r="Q1627" s="392"/>
      <c r="R1627" s="392" t="str">
        <f t="shared" si="289"/>
        <v/>
      </c>
      <c r="S1627" s="394" t="e">
        <f t="shared" si="290"/>
        <v>#VALUE!</v>
      </c>
      <c r="T1627" s="394" t="str">
        <f t="shared" si="294"/>
        <v/>
      </c>
      <c r="U1627" s="394" t="str">
        <f t="shared" si="295"/>
        <v/>
      </c>
      <c r="V1627" s="424" t="str">
        <f t="shared" si="291"/>
        <v/>
      </c>
      <c r="W1627" s="21"/>
      <c r="X1627" s="515"/>
      <c r="Y1627" s="515"/>
      <c r="Z1627" s="513"/>
      <c r="AA1627" s="514"/>
    </row>
    <row r="1628" spans="1:27">
      <c r="A1628" s="50">
        <f t="shared" si="296"/>
        <v>1623</v>
      </c>
      <c r="B1628" s="580"/>
      <c r="C1628" s="23" t="s">
        <v>742</v>
      </c>
      <c r="D1628" s="489"/>
      <c r="E1628" s="318" t="str">
        <f>IF(G1628="","",VLOOKUP(G1628,'Danh mục CODE'!$D$2:$J$20064,7,0))</f>
        <v/>
      </c>
      <c r="F1628" s="28" t="str">
        <f>IF(E1628="","",VLOOKUP(E1628,'TONG HOP'!$E$8:$W$1883,19,0))</f>
        <v/>
      </c>
      <c r="G1628" s="315"/>
      <c r="H1628" s="226" t="str">
        <f>IF(E1628="","",VLOOKUP(G1628,'TONG HOP'!$C$8:$E$799,2,0))</f>
        <v/>
      </c>
      <c r="I1628" s="226" t="str">
        <f>IF(B1628="","",VLOOKUP(G1628,'TONG HOP'!$C$8:$F$799,4,0))</f>
        <v/>
      </c>
      <c r="J1628" s="63" t="str">
        <f t="shared" si="292"/>
        <v/>
      </c>
      <c r="K1628" s="63" t="str">
        <f t="shared" si="293"/>
        <v/>
      </c>
      <c r="L1628" s="63">
        <f t="shared" si="287"/>
        <v>0</v>
      </c>
      <c r="M1628" s="392" t="str">
        <f>IF(Y1628="","",VLOOKUP(G1628,'Danh mục CODE'!$D$2:$I$1880,4,0))</f>
        <v/>
      </c>
      <c r="N1628" s="484"/>
      <c r="O1628" s="392" t="str">
        <f t="shared" si="288"/>
        <v/>
      </c>
      <c r="P1628" s="392" t="str">
        <f>IF(Y1628="","",VLOOKUP(G1628,'Danh mục CODE'!$D$2:$I$1880,5,0))</f>
        <v/>
      </c>
      <c r="Q1628" s="392"/>
      <c r="R1628" s="392" t="str">
        <f t="shared" si="289"/>
        <v/>
      </c>
      <c r="S1628" s="394" t="e">
        <f t="shared" si="290"/>
        <v>#VALUE!</v>
      </c>
      <c r="T1628" s="394" t="str">
        <f t="shared" si="294"/>
        <v/>
      </c>
      <c r="U1628" s="394" t="str">
        <f t="shared" si="295"/>
        <v/>
      </c>
      <c r="V1628" s="424" t="str">
        <f t="shared" si="291"/>
        <v/>
      </c>
      <c r="W1628" s="21"/>
      <c r="X1628" s="515"/>
      <c r="Y1628" s="515"/>
      <c r="Z1628" s="513"/>
      <c r="AA1628" s="514"/>
    </row>
    <row r="1629" spans="1:27">
      <c r="A1629" s="50">
        <f t="shared" si="296"/>
        <v>1624</v>
      </c>
      <c r="B1629" s="580"/>
      <c r="C1629" s="23" t="s">
        <v>742</v>
      </c>
      <c r="D1629" s="489"/>
      <c r="E1629" s="318" t="str">
        <f>IF(G1629="","",VLOOKUP(G1629,'Danh mục CODE'!$D$2:$J$20064,7,0))</f>
        <v/>
      </c>
      <c r="F1629" s="28" t="str">
        <f>IF(E1629="","",VLOOKUP(E1629,'TONG HOP'!$E$8:$W$1883,19,0))</f>
        <v/>
      </c>
      <c r="G1629" s="315"/>
      <c r="H1629" s="226" t="str">
        <f>IF(E1629="","",VLOOKUP(G1629,'TONG HOP'!$C$8:$E$799,2,0))</f>
        <v/>
      </c>
      <c r="I1629" s="226" t="str">
        <f>IF(B1629="","",VLOOKUP(G1629,'TONG HOP'!$C$8:$F$799,4,0))</f>
        <v/>
      </c>
      <c r="J1629" s="63" t="str">
        <f t="shared" si="292"/>
        <v/>
      </c>
      <c r="K1629" s="63" t="str">
        <f t="shared" si="293"/>
        <v/>
      </c>
      <c r="L1629" s="63">
        <f t="shared" si="287"/>
        <v>0</v>
      </c>
      <c r="M1629" s="392" t="str">
        <f>IF(Y1629="","",VLOOKUP(G1629,'Danh mục CODE'!$D$2:$I$1880,4,0))</f>
        <v/>
      </c>
      <c r="N1629" s="484"/>
      <c r="O1629" s="392" t="str">
        <f t="shared" si="288"/>
        <v/>
      </c>
      <c r="P1629" s="392" t="str">
        <f>IF(Y1629="","",VLOOKUP(G1629,'Danh mục CODE'!$D$2:$I$1880,5,0))</f>
        <v/>
      </c>
      <c r="Q1629" s="392"/>
      <c r="R1629" s="392" t="str">
        <f t="shared" si="289"/>
        <v/>
      </c>
      <c r="S1629" s="394" t="e">
        <f t="shared" si="290"/>
        <v>#VALUE!</v>
      </c>
      <c r="T1629" s="394" t="str">
        <f t="shared" si="294"/>
        <v/>
      </c>
      <c r="U1629" s="394" t="str">
        <f t="shared" si="295"/>
        <v/>
      </c>
      <c r="V1629" s="424" t="str">
        <f t="shared" si="291"/>
        <v/>
      </c>
      <c r="W1629" s="21"/>
      <c r="X1629" s="515"/>
      <c r="Y1629" s="515"/>
      <c r="Z1629" s="513"/>
      <c r="AA1629" s="514"/>
    </row>
    <row r="1630" spans="1:27">
      <c r="A1630" s="50">
        <f t="shared" si="296"/>
        <v>1625</v>
      </c>
      <c r="B1630" s="580"/>
      <c r="C1630" s="23" t="s">
        <v>742</v>
      </c>
      <c r="D1630" s="489"/>
      <c r="E1630" s="318" t="str">
        <f>IF(G1630="","",VLOOKUP(G1630,'Danh mục CODE'!$D$2:$J$20064,7,0))</f>
        <v/>
      </c>
      <c r="F1630" s="28" t="str">
        <f>IF(E1630="","",VLOOKUP(E1630,'TONG HOP'!$E$8:$W$1883,19,0))</f>
        <v/>
      </c>
      <c r="G1630" s="315"/>
      <c r="H1630" s="226" t="str">
        <f>IF(E1630="","",VLOOKUP(G1630,'TONG HOP'!$C$8:$E$799,2,0))</f>
        <v/>
      </c>
      <c r="I1630" s="226" t="str">
        <f>IF(B1630="","",VLOOKUP(G1630,'TONG HOP'!$C$8:$F$799,4,0))</f>
        <v/>
      </c>
      <c r="J1630" s="63" t="str">
        <f t="shared" si="292"/>
        <v/>
      </c>
      <c r="K1630" s="63" t="str">
        <f t="shared" si="293"/>
        <v/>
      </c>
      <c r="L1630" s="63">
        <f t="shared" si="287"/>
        <v>0</v>
      </c>
      <c r="M1630" s="392" t="str">
        <f>IF(Y1630="","",VLOOKUP(G1630,'Danh mục CODE'!$D$2:$I$1880,4,0))</f>
        <v/>
      </c>
      <c r="N1630" s="484"/>
      <c r="O1630" s="392" t="str">
        <f t="shared" si="288"/>
        <v/>
      </c>
      <c r="P1630" s="392" t="str">
        <f>IF(Y1630="","",VLOOKUP(G1630,'Danh mục CODE'!$D$2:$I$1880,5,0))</f>
        <v/>
      </c>
      <c r="Q1630" s="392"/>
      <c r="R1630" s="392" t="str">
        <f t="shared" si="289"/>
        <v/>
      </c>
      <c r="S1630" s="394" t="e">
        <f t="shared" si="290"/>
        <v>#VALUE!</v>
      </c>
      <c r="T1630" s="394" t="str">
        <f t="shared" si="294"/>
        <v/>
      </c>
      <c r="U1630" s="394" t="str">
        <f t="shared" si="295"/>
        <v/>
      </c>
      <c r="V1630" s="424" t="str">
        <f t="shared" si="291"/>
        <v/>
      </c>
      <c r="W1630" s="21"/>
      <c r="X1630" s="515"/>
      <c r="Y1630" s="515"/>
      <c r="Z1630" s="513"/>
      <c r="AA1630" s="514"/>
    </row>
    <row r="1631" spans="1:27">
      <c r="A1631" s="50">
        <f t="shared" si="296"/>
        <v>1626</v>
      </c>
      <c r="B1631" s="580"/>
      <c r="C1631" s="23" t="s">
        <v>742</v>
      </c>
      <c r="D1631" s="489"/>
      <c r="E1631" s="318" t="str">
        <f>IF(G1631="","",VLOOKUP(G1631,'Danh mục CODE'!$D$2:$J$20064,7,0))</f>
        <v/>
      </c>
      <c r="F1631" s="28" t="str">
        <f>IF(E1631="","",VLOOKUP(E1631,'TONG HOP'!$E$8:$W$1883,19,0))</f>
        <v/>
      </c>
      <c r="G1631" s="315"/>
      <c r="H1631" s="226" t="str">
        <f>IF(E1631="","",VLOOKUP(G1631,'TONG HOP'!$C$8:$E$799,2,0))</f>
        <v/>
      </c>
      <c r="I1631" s="226" t="str">
        <f>IF(B1631="","",VLOOKUP(G1631,'TONG HOP'!$C$8:$F$799,4,0))</f>
        <v/>
      </c>
      <c r="J1631" s="63" t="str">
        <f t="shared" si="292"/>
        <v/>
      </c>
      <c r="K1631" s="63" t="str">
        <f t="shared" si="293"/>
        <v/>
      </c>
      <c r="L1631" s="63">
        <f t="shared" si="287"/>
        <v>0</v>
      </c>
      <c r="M1631" s="392" t="str">
        <f>IF(Y1631="","",VLOOKUP(G1631,'Danh mục CODE'!$D$2:$I$1880,4,0))</f>
        <v/>
      </c>
      <c r="N1631" s="484"/>
      <c r="O1631" s="392" t="str">
        <f t="shared" si="288"/>
        <v/>
      </c>
      <c r="P1631" s="392" t="str">
        <f>IF(Y1631="","",VLOOKUP(G1631,'Danh mục CODE'!$D$2:$I$1880,5,0))</f>
        <v/>
      </c>
      <c r="Q1631" s="392"/>
      <c r="R1631" s="392" t="str">
        <f t="shared" si="289"/>
        <v/>
      </c>
      <c r="S1631" s="394" t="e">
        <f t="shared" si="290"/>
        <v>#VALUE!</v>
      </c>
      <c r="T1631" s="394" t="str">
        <f t="shared" si="294"/>
        <v/>
      </c>
      <c r="U1631" s="394" t="str">
        <f t="shared" si="295"/>
        <v/>
      </c>
      <c r="V1631" s="424" t="str">
        <f t="shared" si="291"/>
        <v/>
      </c>
      <c r="W1631" s="21"/>
      <c r="X1631" s="515"/>
      <c r="Y1631" s="515"/>
      <c r="Z1631" s="513"/>
      <c r="AA1631" s="514"/>
    </row>
    <row r="1632" spans="1:27">
      <c r="A1632" s="50">
        <f t="shared" si="296"/>
        <v>1627</v>
      </c>
      <c r="B1632" s="580"/>
      <c r="C1632" s="23" t="s">
        <v>742</v>
      </c>
      <c r="D1632" s="489"/>
      <c r="E1632" s="318" t="str">
        <f>IF(G1632="","",VLOOKUP(G1632,'Danh mục CODE'!$D$2:$J$20064,7,0))</f>
        <v/>
      </c>
      <c r="F1632" s="28" t="str">
        <f>IF(E1632="","",VLOOKUP(E1632,'TONG HOP'!$E$8:$W$1883,19,0))</f>
        <v/>
      </c>
      <c r="G1632" s="315"/>
      <c r="H1632" s="226" t="str">
        <f>IF(E1632="","",VLOOKUP(G1632,'TONG HOP'!$C$8:$E$799,2,0))</f>
        <v/>
      </c>
      <c r="I1632" s="226" t="str">
        <f>IF(B1632="","",VLOOKUP(G1632,'TONG HOP'!$C$8:$F$799,4,0))</f>
        <v/>
      </c>
      <c r="J1632" s="63" t="str">
        <f t="shared" si="292"/>
        <v/>
      </c>
      <c r="K1632" s="63" t="str">
        <f t="shared" si="293"/>
        <v/>
      </c>
      <c r="L1632" s="63">
        <f t="shared" si="287"/>
        <v>0</v>
      </c>
      <c r="M1632" s="392" t="str">
        <f>IF(Y1632="","",VLOOKUP(G1632,'Danh mục CODE'!$D$2:$I$1880,4,0))</f>
        <v/>
      </c>
      <c r="N1632" s="484"/>
      <c r="O1632" s="392" t="str">
        <f t="shared" si="288"/>
        <v/>
      </c>
      <c r="P1632" s="392" t="str">
        <f>IF(Y1632="","",VLOOKUP(G1632,'Danh mục CODE'!$D$2:$I$1880,5,0))</f>
        <v/>
      </c>
      <c r="Q1632" s="392"/>
      <c r="R1632" s="392" t="str">
        <f t="shared" si="289"/>
        <v/>
      </c>
      <c r="S1632" s="394" t="e">
        <f t="shared" si="290"/>
        <v>#VALUE!</v>
      </c>
      <c r="T1632" s="394" t="str">
        <f t="shared" si="294"/>
        <v/>
      </c>
      <c r="U1632" s="394" t="str">
        <f t="shared" si="295"/>
        <v/>
      </c>
      <c r="V1632" s="424" t="str">
        <f t="shared" si="291"/>
        <v/>
      </c>
      <c r="W1632" s="21"/>
      <c r="X1632" s="515"/>
      <c r="Y1632" s="515"/>
      <c r="Z1632" s="513"/>
      <c r="AA1632" s="514"/>
    </row>
    <row r="1633" spans="1:27">
      <c r="A1633" s="50">
        <f t="shared" si="296"/>
        <v>1628</v>
      </c>
      <c r="B1633" s="580"/>
      <c r="C1633" s="23" t="s">
        <v>742</v>
      </c>
      <c r="D1633" s="489"/>
      <c r="E1633" s="318" t="str">
        <f>IF(G1633="","",VLOOKUP(G1633,'Danh mục CODE'!$D$2:$J$20064,7,0))</f>
        <v/>
      </c>
      <c r="F1633" s="28" t="str">
        <f>IF(E1633="","",VLOOKUP(E1633,'TONG HOP'!$E$8:$W$1883,19,0))</f>
        <v/>
      </c>
      <c r="G1633" s="315"/>
      <c r="H1633" s="226" t="str">
        <f>IF(E1633="","",VLOOKUP(G1633,'TONG HOP'!$C$8:$E$799,2,0))</f>
        <v/>
      </c>
      <c r="I1633" s="226" t="str">
        <f>IF(B1633="","",VLOOKUP(G1633,'TONG HOP'!$C$8:$F$799,4,0))</f>
        <v/>
      </c>
      <c r="J1633" s="63" t="str">
        <f t="shared" si="292"/>
        <v/>
      </c>
      <c r="K1633" s="63" t="str">
        <f t="shared" si="293"/>
        <v/>
      </c>
      <c r="L1633" s="63">
        <f t="shared" si="287"/>
        <v>0</v>
      </c>
      <c r="M1633" s="392" t="str">
        <f>IF(Y1633="","",VLOOKUP(G1633,'Danh mục CODE'!$D$2:$I$1880,4,0))</f>
        <v/>
      </c>
      <c r="N1633" s="484"/>
      <c r="O1633" s="392" t="str">
        <f t="shared" si="288"/>
        <v/>
      </c>
      <c r="P1633" s="392" t="str">
        <f>IF(Y1633="","",VLOOKUP(G1633,'Danh mục CODE'!$D$2:$I$1880,5,0))</f>
        <v/>
      </c>
      <c r="Q1633" s="392"/>
      <c r="R1633" s="392" t="str">
        <f t="shared" si="289"/>
        <v/>
      </c>
      <c r="S1633" s="394" t="e">
        <f t="shared" si="290"/>
        <v>#VALUE!</v>
      </c>
      <c r="T1633" s="394" t="str">
        <f t="shared" si="294"/>
        <v/>
      </c>
      <c r="U1633" s="394" t="str">
        <f t="shared" si="295"/>
        <v/>
      </c>
      <c r="V1633" s="424" t="str">
        <f t="shared" si="291"/>
        <v/>
      </c>
      <c r="W1633" s="21"/>
      <c r="X1633" s="515"/>
      <c r="Y1633" s="515"/>
      <c r="Z1633" s="513"/>
      <c r="AA1633" s="514"/>
    </row>
    <row r="1634" spans="1:27">
      <c r="A1634" s="50">
        <f t="shared" si="296"/>
        <v>1629</v>
      </c>
      <c r="B1634" s="580"/>
      <c r="C1634" s="23" t="s">
        <v>742</v>
      </c>
      <c r="D1634" s="489"/>
      <c r="E1634" s="318" t="str">
        <f>IF(G1634="","",VLOOKUP(G1634,'Danh mục CODE'!$D$2:$J$20064,7,0))</f>
        <v/>
      </c>
      <c r="F1634" s="28" t="str">
        <f>IF(E1634="","",VLOOKUP(E1634,'TONG HOP'!$E$8:$W$1883,19,0))</f>
        <v/>
      </c>
      <c r="G1634" s="315"/>
      <c r="H1634" s="226" t="str">
        <f>IF(E1634="","",VLOOKUP(G1634,'TONG HOP'!$C$8:$E$799,2,0))</f>
        <v/>
      </c>
      <c r="I1634" s="226" t="str">
        <f>IF(B1634="","",VLOOKUP(G1634,'TONG HOP'!$C$8:$F$799,4,0))</f>
        <v/>
      </c>
      <c r="J1634" s="63" t="str">
        <f t="shared" si="292"/>
        <v/>
      </c>
      <c r="K1634" s="63" t="str">
        <f t="shared" si="293"/>
        <v/>
      </c>
      <c r="L1634" s="63">
        <f t="shared" si="287"/>
        <v>0</v>
      </c>
      <c r="M1634" s="392" t="str">
        <f>IF(Y1634="","",VLOOKUP(G1634,'Danh mục CODE'!$D$2:$I$1880,4,0))</f>
        <v/>
      </c>
      <c r="N1634" s="484"/>
      <c r="O1634" s="392" t="str">
        <f t="shared" si="288"/>
        <v/>
      </c>
      <c r="P1634" s="392" t="str">
        <f>IF(Y1634="","",VLOOKUP(G1634,'Danh mục CODE'!$D$2:$I$1880,5,0))</f>
        <v/>
      </c>
      <c r="Q1634" s="392"/>
      <c r="R1634" s="392" t="str">
        <f t="shared" si="289"/>
        <v/>
      </c>
      <c r="S1634" s="394" t="e">
        <f t="shared" si="290"/>
        <v>#VALUE!</v>
      </c>
      <c r="T1634" s="394" t="str">
        <f t="shared" si="294"/>
        <v/>
      </c>
      <c r="U1634" s="394" t="str">
        <f t="shared" si="295"/>
        <v/>
      </c>
      <c r="V1634" s="424" t="str">
        <f t="shared" si="291"/>
        <v/>
      </c>
      <c r="W1634" s="21"/>
      <c r="X1634" s="515"/>
      <c r="Y1634" s="515"/>
      <c r="Z1634" s="513"/>
      <c r="AA1634" s="514"/>
    </row>
    <row r="1635" spans="1:27">
      <c r="A1635" s="50">
        <f t="shared" si="296"/>
        <v>1630</v>
      </c>
      <c r="B1635" s="580"/>
      <c r="C1635" s="23" t="s">
        <v>742</v>
      </c>
      <c r="D1635" s="489"/>
      <c r="E1635" s="318" t="str">
        <f>IF(G1635="","",VLOOKUP(G1635,'Danh mục CODE'!$D$2:$J$20064,7,0))</f>
        <v/>
      </c>
      <c r="F1635" s="28" t="str">
        <f>IF(E1635="","",VLOOKUP(E1635,'TONG HOP'!$E$8:$W$1883,19,0))</f>
        <v/>
      </c>
      <c r="G1635" s="315"/>
      <c r="H1635" s="226" t="str">
        <f>IF(E1635="","",VLOOKUP(G1635,'TONG HOP'!$C$8:$E$799,2,0))</f>
        <v/>
      </c>
      <c r="I1635" s="226" t="str">
        <f>IF(B1635="","",VLOOKUP(G1635,'TONG HOP'!$C$8:$F$799,4,0))</f>
        <v/>
      </c>
      <c r="J1635" s="63" t="str">
        <f t="shared" si="292"/>
        <v/>
      </c>
      <c r="K1635" s="63" t="str">
        <f t="shared" si="293"/>
        <v/>
      </c>
      <c r="L1635" s="63">
        <f t="shared" si="287"/>
        <v>0</v>
      </c>
      <c r="M1635" s="392" t="str">
        <f>IF(Y1635="","",VLOOKUP(G1635,'Danh mục CODE'!$D$2:$I$1880,4,0))</f>
        <v/>
      </c>
      <c r="N1635" s="484"/>
      <c r="O1635" s="392" t="str">
        <f t="shared" si="288"/>
        <v/>
      </c>
      <c r="P1635" s="392" t="str">
        <f>IF(Y1635="","",VLOOKUP(G1635,'Danh mục CODE'!$D$2:$I$1880,5,0))</f>
        <v/>
      </c>
      <c r="Q1635" s="392"/>
      <c r="R1635" s="392" t="str">
        <f t="shared" si="289"/>
        <v/>
      </c>
      <c r="S1635" s="394" t="e">
        <f t="shared" si="290"/>
        <v>#VALUE!</v>
      </c>
      <c r="T1635" s="394" t="str">
        <f t="shared" si="294"/>
        <v/>
      </c>
      <c r="U1635" s="394" t="str">
        <f t="shared" si="295"/>
        <v/>
      </c>
      <c r="V1635" s="424" t="str">
        <f t="shared" si="291"/>
        <v/>
      </c>
      <c r="W1635" s="21"/>
      <c r="X1635" s="515"/>
      <c r="Y1635" s="515"/>
      <c r="Z1635" s="513"/>
      <c r="AA1635" s="514"/>
    </row>
    <row r="1636" spans="1:27">
      <c r="A1636" s="50">
        <f t="shared" si="296"/>
        <v>1631</v>
      </c>
      <c r="B1636" s="580"/>
      <c r="C1636" s="23" t="s">
        <v>742</v>
      </c>
      <c r="D1636" s="489"/>
      <c r="E1636" s="318" t="str">
        <f>IF(G1636="","",VLOOKUP(G1636,'Danh mục CODE'!$D$2:$J$20064,7,0))</f>
        <v/>
      </c>
      <c r="F1636" s="28" t="str">
        <f>IF(E1636="","",VLOOKUP(E1636,'TONG HOP'!$E$8:$W$1883,19,0))</f>
        <v/>
      </c>
      <c r="G1636" s="315"/>
      <c r="H1636" s="226" t="str">
        <f>IF(E1636="","",VLOOKUP(G1636,'TONG HOP'!$C$8:$E$799,2,0))</f>
        <v/>
      </c>
      <c r="I1636" s="226" t="str">
        <f>IF(B1636="","",VLOOKUP(G1636,'TONG HOP'!$C$8:$F$799,4,0))</f>
        <v/>
      </c>
      <c r="J1636" s="63" t="str">
        <f t="shared" si="292"/>
        <v/>
      </c>
      <c r="K1636" s="63" t="str">
        <f t="shared" si="293"/>
        <v/>
      </c>
      <c r="L1636" s="63">
        <f t="shared" si="287"/>
        <v>0</v>
      </c>
      <c r="M1636" s="392" t="str">
        <f>IF(Y1636="","",VLOOKUP(G1636,'Danh mục CODE'!$D$2:$I$1880,4,0))</f>
        <v/>
      </c>
      <c r="N1636" s="484"/>
      <c r="O1636" s="392" t="str">
        <f t="shared" si="288"/>
        <v/>
      </c>
      <c r="P1636" s="392" t="str">
        <f>IF(Y1636="","",VLOOKUP(G1636,'Danh mục CODE'!$D$2:$I$1880,5,0))</f>
        <v/>
      </c>
      <c r="Q1636" s="392"/>
      <c r="R1636" s="392" t="str">
        <f t="shared" si="289"/>
        <v/>
      </c>
      <c r="S1636" s="394" t="e">
        <f t="shared" si="290"/>
        <v>#VALUE!</v>
      </c>
      <c r="T1636" s="394" t="str">
        <f t="shared" si="294"/>
        <v/>
      </c>
      <c r="U1636" s="394" t="str">
        <f t="shared" si="295"/>
        <v/>
      </c>
      <c r="V1636" s="424" t="str">
        <f t="shared" si="291"/>
        <v/>
      </c>
      <c r="W1636" s="21"/>
      <c r="X1636" s="515"/>
      <c r="Y1636" s="515"/>
      <c r="Z1636" s="513"/>
      <c r="AA1636" s="514"/>
    </row>
    <row r="1637" spans="1:27">
      <c r="A1637" s="50">
        <f t="shared" si="296"/>
        <v>1632</v>
      </c>
      <c r="B1637" s="580"/>
      <c r="C1637" s="23" t="s">
        <v>742</v>
      </c>
      <c r="D1637" s="489"/>
      <c r="E1637" s="318" t="str">
        <f>IF(G1637="","",VLOOKUP(G1637,'Danh mục CODE'!$D$2:$J$20064,7,0))</f>
        <v/>
      </c>
      <c r="F1637" s="28" t="str">
        <f>IF(E1637="","",VLOOKUP(E1637,'TONG HOP'!$E$8:$W$1883,19,0))</f>
        <v/>
      </c>
      <c r="G1637" s="315"/>
      <c r="H1637" s="226" t="str">
        <f>IF(E1637="","",VLOOKUP(G1637,'TONG HOP'!$C$8:$E$799,2,0))</f>
        <v/>
      </c>
      <c r="I1637" s="226" t="str">
        <f>IF(B1637="","",VLOOKUP(G1637,'TONG HOP'!$C$8:$F$799,4,0))</f>
        <v/>
      </c>
      <c r="J1637" s="63" t="str">
        <f t="shared" si="292"/>
        <v/>
      </c>
      <c r="K1637" s="63" t="str">
        <f t="shared" si="293"/>
        <v/>
      </c>
      <c r="L1637" s="63">
        <f t="shared" si="287"/>
        <v>0</v>
      </c>
      <c r="M1637" s="392" t="str">
        <f>IF(Y1637="","",VLOOKUP(G1637,'Danh mục CODE'!$D$2:$I$1880,4,0))</f>
        <v/>
      </c>
      <c r="N1637" s="484"/>
      <c r="O1637" s="392" t="str">
        <f t="shared" si="288"/>
        <v/>
      </c>
      <c r="P1637" s="392" t="str">
        <f>IF(Y1637="","",VLOOKUP(G1637,'Danh mục CODE'!$D$2:$I$1880,5,0))</f>
        <v/>
      </c>
      <c r="Q1637" s="392"/>
      <c r="R1637" s="392" t="str">
        <f t="shared" si="289"/>
        <v/>
      </c>
      <c r="S1637" s="394" t="e">
        <f t="shared" si="290"/>
        <v>#VALUE!</v>
      </c>
      <c r="T1637" s="394" t="str">
        <f t="shared" si="294"/>
        <v/>
      </c>
      <c r="U1637" s="394" t="str">
        <f t="shared" si="295"/>
        <v/>
      </c>
      <c r="V1637" s="424" t="str">
        <f t="shared" si="291"/>
        <v/>
      </c>
      <c r="W1637" s="21"/>
      <c r="X1637" s="515"/>
      <c r="Y1637" s="515"/>
      <c r="Z1637" s="513"/>
      <c r="AA1637" s="514"/>
    </row>
    <row r="1638" spans="1:27">
      <c r="A1638" s="50">
        <f t="shared" si="296"/>
        <v>1633</v>
      </c>
      <c r="B1638" s="580"/>
      <c r="C1638" s="23" t="s">
        <v>742</v>
      </c>
      <c r="D1638" s="489"/>
      <c r="E1638" s="318" t="str">
        <f>IF(G1638="","",VLOOKUP(G1638,'Danh mục CODE'!$D$2:$J$20064,7,0))</f>
        <v/>
      </c>
      <c r="F1638" s="28" t="str">
        <f>IF(E1638="","",VLOOKUP(E1638,'TONG HOP'!$E$8:$W$1883,19,0))</f>
        <v/>
      </c>
      <c r="G1638" s="315"/>
      <c r="H1638" s="226" t="str">
        <f>IF(E1638="","",VLOOKUP(G1638,'TONG HOP'!$C$8:$E$799,2,0))</f>
        <v/>
      </c>
      <c r="I1638" s="226" t="str">
        <f>IF(B1638="","",VLOOKUP(G1638,'TONG HOP'!$C$8:$F$799,4,0))</f>
        <v/>
      </c>
      <c r="J1638" s="63" t="str">
        <f t="shared" si="292"/>
        <v/>
      </c>
      <c r="K1638" s="63" t="str">
        <f t="shared" si="293"/>
        <v/>
      </c>
      <c r="L1638" s="63">
        <f t="shared" si="287"/>
        <v>0</v>
      </c>
      <c r="M1638" s="392" t="str">
        <f>IF(Y1638="","",VLOOKUP(G1638,'Danh mục CODE'!$D$2:$I$1880,4,0))</f>
        <v/>
      </c>
      <c r="N1638" s="482"/>
      <c r="O1638" s="392" t="str">
        <f t="shared" si="288"/>
        <v/>
      </c>
      <c r="P1638" s="392" t="str">
        <f>IF(Y1638="","",VLOOKUP(G1638,'Danh mục CODE'!$D$2:$I$1880,5,0))</f>
        <v/>
      </c>
      <c r="Q1638" s="392"/>
      <c r="R1638" s="392" t="str">
        <f t="shared" si="289"/>
        <v/>
      </c>
      <c r="S1638" s="394" t="e">
        <f t="shared" si="290"/>
        <v>#VALUE!</v>
      </c>
      <c r="T1638" s="394" t="str">
        <f t="shared" si="294"/>
        <v/>
      </c>
      <c r="U1638" s="394" t="str">
        <f t="shared" si="295"/>
        <v/>
      </c>
      <c r="V1638" s="424" t="str">
        <f t="shared" si="291"/>
        <v/>
      </c>
      <c r="W1638" s="21"/>
      <c r="X1638" s="515"/>
      <c r="Y1638" s="515"/>
      <c r="Z1638" s="513"/>
      <c r="AA1638" s="514"/>
    </row>
    <row r="1639" spans="1:27">
      <c r="A1639" s="50">
        <f t="shared" si="296"/>
        <v>1634</v>
      </c>
      <c r="B1639" s="580"/>
      <c r="C1639" s="23" t="s">
        <v>742</v>
      </c>
      <c r="D1639" s="489"/>
      <c r="E1639" s="318" t="str">
        <f>IF(G1639="","",VLOOKUP(G1639,'Danh mục CODE'!$D$2:$J$20064,7,0))</f>
        <v/>
      </c>
      <c r="F1639" s="28" t="str">
        <f>IF(E1639="","",VLOOKUP(E1639,'TONG HOP'!$E$8:$W$1883,19,0))</f>
        <v/>
      </c>
      <c r="G1639" s="17"/>
      <c r="H1639" s="226" t="str">
        <f>IF(E1639="","",VLOOKUP(G1639,'TONG HOP'!$C$8:$E$799,2,0))</f>
        <v/>
      </c>
      <c r="I1639" s="226" t="str">
        <f>IF(B1639="","",VLOOKUP(G1639,'TONG HOP'!$C$8:$F$799,4,0))</f>
        <v/>
      </c>
      <c r="J1639" s="63" t="str">
        <f t="shared" si="292"/>
        <v/>
      </c>
      <c r="K1639" s="63" t="str">
        <f t="shared" si="293"/>
        <v/>
      </c>
      <c r="L1639" s="63">
        <f t="shared" si="287"/>
        <v>0</v>
      </c>
      <c r="M1639" s="392" t="str">
        <f>IF(Y1639="","",VLOOKUP(G1639,'Danh mục CODE'!$D$2:$I$1880,4,0))</f>
        <v/>
      </c>
      <c r="N1639" s="482"/>
      <c r="O1639" s="392" t="str">
        <f t="shared" si="288"/>
        <v/>
      </c>
      <c r="P1639" s="392" t="str">
        <f>IF(Y1639="","",VLOOKUP(G1639,'Danh mục CODE'!$D$2:$I$1880,5,0))</f>
        <v/>
      </c>
      <c r="Q1639" s="392"/>
      <c r="R1639" s="392" t="str">
        <f t="shared" si="289"/>
        <v/>
      </c>
      <c r="S1639" s="394" t="e">
        <f t="shared" si="290"/>
        <v>#VALUE!</v>
      </c>
      <c r="T1639" s="394" t="str">
        <f t="shared" si="294"/>
        <v/>
      </c>
      <c r="U1639" s="394" t="str">
        <f t="shared" si="295"/>
        <v/>
      </c>
      <c r="V1639" s="424" t="str">
        <f t="shared" si="291"/>
        <v/>
      </c>
      <c r="W1639" s="21"/>
      <c r="X1639" s="515"/>
      <c r="Y1639" s="515"/>
      <c r="Z1639" s="513"/>
      <c r="AA1639" s="581"/>
    </row>
    <row r="1640" spans="1:27">
      <c r="A1640" s="50">
        <f t="shared" si="296"/>
        <v>1635</v>
      </c>
      <c r="B1640" s="580"/>
      <c r="C1640" s="23" t="s">
        <v>742</v>
      </c>
      <c r="D1640" s="489"/>
      <c r="E1640" s="318" t="str">
        <f>IF(G1640="","",VLOOKUP(G1640,'Danh mục CODE'!$D$2:$J$20064,7,0))</f>
        <v/>
      </c>
      <c r="F1640" s="28" t="str">
        <f>IF(E1640="","",VLOOKUP(E1640,'TONG HOP'!$E$8:$W$1883,19,0))</f>
        <v/>
      </c>
      <c r="G1640" s="17"/>
      <c r="H1640" s="226" t="str">
        <f>IF(E1640="","",VLOOKUP(G1640,'TONG HOP'!$C$8:$E$799,2,0))</f>
        <v/>
      </c>
      <c r="I1640" s="226" t="str">
        <f>IF(B1640="","",VLOOKUP(G1640,'TONG HOP'!$C$8:$F$799,4,0))</f>
        <v/>
      </c>
      <c r="J1640" s="63" t="str">
        <f t="shared" si="292"/>
        <v/>
      </c>
      <c r="K1640" s="63" t="str">
        <f t="shared" si="293"/>
        <v/>
      </c>
      <c r="L1640" s="63">
        <f t="shared" si="287"/>
        <v>0</v>
      </c>
      <c r="M1640" s="392" t="str">
        <f>IF(Y1640="","",VLOOKUP(G1640,'Danh mục CODE'!$D$2:$I$1880,4,0))</f>
        <v/>
      </c>
      <c r="N1640" s="482"/>
      <c r="O1640" s="392" t="str">
        <f t="shared" si="288"/>
        <v/>
      </c>
      <c r="P1640" s="392" t="str">
        <f>IF(Y1640="","",VLOOKUP(G1640,'Danh mục CODE'!$D$2:$I$1880,5,0))</f>
        <v/>
      </c>
      <c r="Q1640" s="392"/>
      <c r="R1640" s="392" t="str">
        <f t="shared" si="289"/>
        <v/>
      </c>
      <c r="S1640" s="394" t="e">
        <f t="shared" si="290"/>
        <v>#VALUE!</v>
      </c>
      <c r="T1640" s="394" t="str">
        <f t="shared" si="294"/>
        <v/>
      </c>
      <c r="U1640" s="394" t="str">
        <f t="shared" si="295"/>
        <v/>
      </c>
      <c r="V1640" s="424" t="str">
        <f t="shared" si="291"/>
        <v/>
      </c>
      <c r="W1640" s="21"/>
      <c r="X1640" s="515"/>
      <c r="Y1640" s="515"/>
      <c r="Z1640" s="513"/>
      <c r="AA1640" s="514"/>
    </row>
    <row r="1641" spans="1:27">
      <c r="A1641" s="50">
        <f t="shared" si="296"/>
        <v>1636</v>
      </c>
      <c r="B1641" s="580"/>
      <c r="C1641" s="23" t="s">
        <v>742</v>
      </c>
      <c r="D1641" s="489"/>
      <c r="E1641" s="318" t="str">
        <f>IF(G1641="","",VLOOKUP(G1641,'Danh mục CODE'!$D$2:$J$20064,7,0))</f>
        <v/>
      </c>
      <c r="F1641" s="28" t="str">
        <f>IF(E1641="","",VLOOKUP(E1641,'TONG HOP'!$E$8:$W$1883,19,0))</f>
        <v/>
      </c>
      <c r="G1641" s="315"/>
      <c r="H1641" s="226" t="str">
        <f>IF(E1641="","",VLOOKUP(G1641,'TONG HOP'!$C$8:$E$799,2,0))</f>
        <v/>
      </c>
      <c r="I1641" s="226" t="str">
        <f>IF(B1641="","",VLOOKUP(G1641,'TONG HOP'!$C$8:$F$799,4,0))</f>
        <v/>
      </c>
      <c r="J1641" s="63" t="str">
        <f t="shared" si="292"/>
        <v/>
      </c>
      <c r="K1641" s="63" t="str">
        <f t="shared" si="293"/>
        <v/>
      </c>
      <c r="L1641" s="63">
        <f t="shared" si="287"/>
        <v>0</v>
      </c>
      <c r="M1641" s="392" t="str">
        <f>IF(Y1641="","",VLOOKUP(G1641,'Danh mục CODE'!$D$2:$I$1880,4,0))</f>
        <v/>
      </c>
      <c r="N1641" s="484"/>
      <c r="O1641" s="392" t="str">
        <f t="shared" si="288"/>
        <v/>
      </c>
      <c r="P1641" s="392" t="str">
        <f>IF(Y1641="","",VLOOKUP(G1641,'Danh mục CODE'!$D$2:$I$1880,5,0))</f>
        <v/>
      </c>
      <c r="Q1641" s="392"/>
      <c r="R1641" s="392" t="str">
        <f t="shared" si="289"/>
        <v/>
      </c>
      <c r="S1641" s="394" t="e">
        <f t="shared" si="290"/>
        <v>#VALUE!</v>
      </c>
      <c r="T1641" s="394" t="str">
        <f t="shared" si="294"/>
        <v/>
      </c>
      <c r="U1641" s="394" t="str">
        <f t="shared" si="295"/>
        <v/>
      </c>
      <c r="V1641" s="424" t="str">
        <f t="shared" si="291"/>
        <v/>
      </c>
      <c r="W1641" s="21"/>
      <c r="X1641" s="515"/>
      <c r="Y1641" s="515"/>
      <c r="Z1641" s="513"/>
      <c r="AA1641" s="514"/>
    </row>
    <row r="1642" spans="1:27">
      <c r="A1642" s="50">
        <f t="shared" si="296"/>
        <v>1637</v>
      </c>
      <c r="B1642" s="580"/>
      <c r="C1642" s="23" t="s">
        <v>742</v>
      </c>
      <c r="D1642" s="489"/>
      <c r="E1642" s="318" t="str">
        <f>IF(G1642="","",VLOOKUP(G1642,'Danh mục CODE'!$D$2:$J$20064,7,0))</f>
        <v/>
      </c>
      <c r="F1642" s="28" t="str">
        <f>IF(E1642="","",VLOOKUP(E1642,'TONG HOP'!$E$8:$W$1883,19,0))</f>
        <v/>
      </c>
      <c r="G1642" s="315"/>
      <c r="H1642" s="226" t="str">
        <f>IF(E1642="","",VLOOKUP(G1642,'TONG HOP'!$C$8:$E$799,2,0))</f>
        <v/>
      </c>
      <c r="I1642" s="226" t="str">
        <f>IF(B1642="","",VLOOKUP(G1642,'TONG HOP'!$C$8:$F$799,4,0))</f>
        <v/>
      </c>
      <c r="J1642" s="63" t="str">
        <f t="shared" si="292"/>
        <v/>
      </c>
      <c r="K1642" s="63" t="str">
        <f t="shared" si="293"/>
        <v/>
      </c>
      <c r="L1642" s="63">
        <f t="shared" si="287"/>
        <v>0</v>
      </c>
      <c r="M1642" s="392" t="str">
        <f>IF(Y1642="","",VLOOKUP(G1642,'Danh mục CODE'!$D$2:$I$1880,4,0))</f>
        <v/>
      </c>
      <c r="N1642" s="484"/>
      <c r="O1642" s="392" t="str">
        <f t="shared" si="288"/>
        <v/>
      </c>
      <c r="P1642" s="392" t="str">
        <f>IF(Y1642="","",VLOOKUP(G1642,'Danh mục CODE'!$D$2:$I$1880,5,0))</f>
        <v/>
      </c>
      <c r="Q1642" s="392"/>
      <c r="R1642" s="392" t="str">
        <f t="shared" si="289"/>
        <v/>
      </c>
      <c r="S1642" s="394" t="e">
        <f t="shared" si="290"/>
        <v>#VALUE!</v>
      </c>
      <c r="T1642" s="394" t="str">
        <f t="shared" si="294"/>
        <v/>
      </c>
      <c r="U1642" s="394" t="str">
        <f t="shared" si="295"/>
        <v/>
      </c>
      <c r="V1642" s="424" t="str">
        <f t="shared" si="291"/>
        <v/>
      </c>
      <c r="W1642" s="21"/>
      <c r="X1642" s="515"/>
      <c r="Y1642" s="515"/>
      <c r="Z1642" s="513"/>
      <c r="AA1642" s="514"/>
    </row>
    <row r="1643" spans="1:27">
      <c r="A1643" s="50">
        <f t="shared" si="296"/>
        <v>1638</v>
      </c>
      <c r="B1643" s="580"/>
      <c r="C1643" s="23" t="s">
        <v>742</v>
      </c>
      <c r="D1643" s="489"/>
      <c r="E1643" s="318" t="str">
        <f>IF(G1643="","",VLOOKUP(G1643,'Danh mục CODE'!$D$2:$J$20064,7,0))</f>
        <v/>
      </c>
      <c r="F1643" s="28" t="str">
        <f>IF(E1643="","",VLOOKUP(E1643,'TONG HOP'!$E$8:$W$1883,19,0))</f>
        <v/>
      </c>
      <c r="G1643" s="315"/>
      <c r="H1643" s="226" t="str">
        <f>IF(E1643="","",VLOOKUP(G1643,'TONG HOP'!$C$8:$E$799,2,0))</f>
        <v/>
      </c>
      <c r="I1643" s="226" t="str">
        <f>IF(B1643="","",VLOOKUP(G1643,'TONG HOP'!$C$8:$F$799,4,0))</f>
        <v/>
      </c>
      <c r="J1643" s="63" t="str">
        <f t="shared" si="292"/>
        <v/>
      </c>
      <c r="K1643" s="63" t="str">
        <f t="shared" si="293"/>
        <v/>
      </c>
      <c r="L1643" s="63">
        <f t="shared" si="287"/>
        <v>0</v>
      </c>
      <c r="M1643" s="392" t="str">
        <f>IF(Y1643="","",VLOOKUP(G1643,'Danh mục CODE'!$D$2:$I$1880,4,0))</f>
        <v/>
      </c>
      <c r="N1643" s="484"/>
      <c r="O1643" s="392" t="str">
        <f t="shared" si="288"/>
        <v/>
      </c>
      <c r="P1643" s="392" t="str">
        <f>IF(Y1643="","",VLOOKUP(G1643,'Danh mục CODE'!$D$2:$I$1880,5,0))</f>
        <v/>
      </c>
      <c r="Q1643" s="392"/>
      <c r="R1643" s="392" t="str">
        <f t="shared" si="289"/>
        <v/>
      </c>
      <c r="S1643" s="394" t="e">
        <f t="shared" si="290"/>
        <v>#VALUE!</v>
      </c>
      <c r="T1643" s="394" t="str">
        <f t="shared" si="294"/>
        <v/>
      </c>
      <c r="U1643" s="394" t="str">
        <f t="shared" si="295"/>
        <v/>
      </c>
      <c r="V1643" s="424" t="str">
        <f t="shared" si="291"/>
        <v/>
      </c>
      <c r="W1643" s="21"/>
      <c r="X1643" s="515"/>
      <c r="Y1643" s="515"/>
      <c r="Z1643" s="513"/>
      <c r="AA1643" s="514"/>
    </row>
    <row r="1644" spans="1:27">
      <c r="A1644" s="50">
        <f t="shared" si="296"/>
        <v>1639</v>
      </c>
      <c r="B1644" s="580"/>
      <c r="C1644" s="23" t="s">
        <v>742</v>
      </c>
      <c r="D1644" s="489"/>
      <c r="E1644" s="318" t="str">
        <f>IF(G1644="","",VLOOKUP(G1644,'Danh mục CODE'!$D$2:$J$20064,7,0))</f>
        <v/>
      </c>
      <c r="F1644" s="28" t="str">
        <f>IF(E1644="","",VLOOKUP(E1644,'TONG HOP'!$E$8:$W$1883,19,0))</f>
        <v/>
      </c>
      <c r="G1644" s="315"/>
      <c r="H1644" s="226" t="str">
        <f>IF(E1644="","",VLOOKUP(G1644,'TONG HOP'!$C$8:$E$799,2,0))</f>
        <v/>
      </c>
      <c r="I1644" s="226" t="str">
        <f>IF(B1644="","",VLOOKUP(G1644,'TONG HOP'!$C$8:$F$799,4,0))</f>
        <v/>
      </c>
      <c r="J1644" s="63" t="str">
        <f t="shared" si="292"/>
        <v/>
      </c>
      <c r="K1644" s="63" t="str">
        <f t="shared" si="293"/>
        <v/>
      </c>
      <c r="L1644" s="63">
        <f t="shared" si="287"/>
        <v>0</v>
      </c>
      <c r="M1644" s="392" t="str">
        <f>IF(Y1644="","",VLOOKUP(G1644,'Danh mục CODE'!$D$2:$I$1880,4,0))</f>
        <v/>
      </c>
      <c r="N1644" s="484"/>
      <c r="O1644" s="392" t="str">
        <f t="shared" si="288"/>
        <v/>
      </c>
      <c r="P1644" s="392" t="str">
        <f>IF(Y1644="","",VLOOKUP(G1644,'Danh mục CODE'!$D$2:$I$1880,5,0))</f>
        <v/>
      </c>
      <c r="Q1644" s="392"/>
      <c r="R1644" s="392" t="str">
        <f t="shared" si="289"/>
        <v/>
      </c>
      <c r="S1644" s="394" t="e">
        <f t="shared" si="290"/>
        <v>#VALUE!</v>
      </c>
      <c r="T1644" s="394" t="str">
        <f t="shared" si="294"/>
        <v/>
      </c>
      <c r="U1644" s="394" t="str">
        <f t="shared" si="295"/>
        <v/>
      </c>
      <c r="V1644" s="424" t="str">
        <f t="shared" si="291"/>
        <v/>
      </c>
      <c r="W1644" s="21"/>
      <c r="X1644" s="515"/>
      <c r="Y1644" s="515"/>
      <c r="Z1644" s="513"/>
      <c r="AA1644" s="514"/>
    </row>
    <row r="1645" spans="1:27">
      <c r="A1645" s="50">
        <f t="shared" si="296"/>
        <v>1640</v>
      </c>
      <c r="B1645" s="580"/>
      <c r="C1645" s="23" t="s">
        <v>742</v>
      </c>
      <c r="D1645" s="489"/>
      <c r="E1645" s="318" t="str">
        <f>IF(G1645="","",VLOOKUP(G1645,'Danh mục CODE'!$D$2:$J$20064,7,0))</f>
        <v/>
      </c>
      <c r="F1645" s="28" t="str">
        <f>IF(E1645="","",VLOOKUP(E1645,'TONG HOP'!$E$8:$W$1883,19,0))</f>
        <v/>
      </c>
      <c r="G1645" s="315"/>
      <c r="H1645" s="226" t="str">
        <f>IF(E1645="","",VLOOKUP(G1645,'TONG HOP'!$C$8:$E$799,2,0))</f>
        <v/>
      </c>
      <c r="I1645" s="226" t="str">
        <f>IF(B1645="","",VLOOKUP(G1645,'TONG HOP'!$C$8:$F$799,4,0))</f>
        <v/>
      </c>
      <c r="J1645" s="63" t="str">
        <f t="shared" si="292"/>
        <v/>
      </c>
      <c r="K1645" s="63" t="str">
        <f t="shared" si="293"/>
        <v/>
      </c>
      <c r="L1645" s="63">
        <f t="shared" si="287"/>
        <v>0</v>
      </c>
      <c r="M1645" s="392" t="str">
        <f>IF(Y1645="","",VLOOKUP(G1645,'Danh mục CODE'!$D$2:$I$1880,4,0))</f>
        <v/>
      </c>
      <c r="N1645" s="484"/>
      <c r="O1645" s="392" t="str">
        <f t="shared" si="288"/>
        <v/>
      </c>
      <c r="P1645" s="392" t="str">
        <f>IF(Y1645="","",VLOOKUP(G1645,'Danh mục CODE'!$D$2:$I$1880,5,0))</f>
        <v/>
      </c>
      <c r="Q1645" s="392"/>
      <c r="R1645" s="392" t="str">
        <f t="shared" si="289"/>
        <v/>
      </c>
      <c r="S1645" s="394" t="e">
        <f t="shared" si="290"/>
        <v>#VALUE!</v>
      </c>
      <c r="T1645" s="394" t="str">
        <f t="shared" si="294"/>
        <v/>
      </c>
      <c r="U1645" s="394" t="str">
        <f t="shared" si="295"/>
        <v/>
      </c>
      <c r="V1645" s="424" t="str">
        <f t="shared" si="291"/>
        <v/>
      </c>
      <c r="W1645" s="21"/>
      <c r="X1645" s="515"/>
      <c r="Y1645" s="515"/>
      <c r="Z1645" s="513"/>
      <c r="AA1645" s="514"/>
    </row>
    <row r="1646" spans="1:27">
      <c r="A1646" s="50">
        <f t="shared" si="296"/>
        <v>1641</v>
      </c>
      <c r="B1646" s="580"/>
      <c r="C1646" s="23" t="s">
        <v>742</v>
      </c>
      <c r="D1646" s="489"/>
      <c r="E1646" s="318" t="str">
        <f>IF(G1646="","",VLOOKUP(G1646,'Danh mục CODE'!$D$2:$J$20064,7,0))</f>
        <v/>
      </c>
      <c r="F1646" s="28" t="str">
        <f>IF(E1646="","",VLOOKUP(E1646,'TONG HOP'!$E$8:$W$1883,19,0))</f>
        <v/>
      </c>
      <c r="G1646" s="315"/>
      <c r="H1646" s="226" t="str">
        <f>IF(E1646="","",VLOOKUP(G1646,'TONG HOP'!$C$8:$E$799,2,0))</f>
        <v/>
      </c>
      <c r="I1646" s="226" t="str">
        <f>IF(B1646="","",VLOOKUP(G1646,'TONG HOP'!$C$8:$F$799,4,0))</f>
        <v/>
      </c>
      <c r="J1646" s="63" t="str">
        <f t="shared" si="292"/>
        <v/>
      </c>
      <c r="K1646" s="63" t="str">
        <f t="shared" si="293"/>
        <v/>
      </c>
      <c r="L1646" s="63">
        <f t="shared" si="287"/>
        <v>0</v>
      </c>
      <c r="M1646" s="392" t="str">
        <f>IF(Y1646="","",VLOOKUP(G1646,'Danh mục CODE'!$D$2:$I$1880,4,0))</f>
        <v/>
      </c>
      <c r="N1646" s="484"/>
      <c r="O1646" s="392" t="str">
        <f t="shared" si="288"/>
        <v/>
      </c>
      <c r="P1646" s="392" t="str">
        <f>IF(Y1646="","",VLOOKUP(G1646,'Danh mục CODE'!$D$2:$I$1880,5,0))</f>
        <v/>
      </c>
      <c r="Q1646" s="392"/>
      <c r="R1646" s="392" t="str">
        <f t="shared" si="289"/>
        <v/>
      </c>
      <c r="S1646" s="394" t="e">
        <f t="shared" si="290"/>
        <v>#VALUE!</v>
      </c>
      <c r="T1646" s="394" t="str">
        <f t="shared" si="294"/>
        <v/>
      </c>
      <c r="U1646" s="394" t="str">
        <f t="shared" si="295"/>
        <v/>
      </c>
      <c r="V1646" s="424" t="str">
        <f t="shared" si="291"/>
        <v/>
      </c>
      <c r="W1646" s="21"/>
      <c r="X1646" s="515"/>
      <c r="Y1646" s="515"/>
      <c r="Z1646" s="513"/>
      <c r="AA1646" s="514"/>
    </row>
    <row r="1647" spans="1:27">
      <c r="A1647" s="50">
        <f t="shared" si="296"/>
        <v>1642</v>
      </c>
      <c r="B1647" s="580"/>
      <c r="C1647" s="23" t="s">
        <v>742</v>
      </c>
      <c r="D1647" s="489"/>
      <c r="E1647" s="318" t="str">
        <f>IF(G1647="","",VLOOKUP(G1647,'Danh mục CODE'!$D$2:$J$20064,7,0))</f>
        <v/>
      </c>
      <c r="F1647" s="28" t="str">
        <f>IF(E1647="","",VLOOKUP(E1647,'TONG HOP'!$E$8:$W$1883,19,0))</f>
        <v/>
      </c>
      <c r="G1647" s="315"/>
      <c r="H1647" s="226" t="str">
        <f>IF(E1647="","",VLOOKUP(G1647,'TONG HOP'!$C$8:$E$799,2,0))</f>
        <v/>
      </c>
      <c r="I1647" s="226" t="str">
        <f>IF(B1647="","",VLOOKUP(G1647,'TONG HOP'!$C$8:$F$799,4,0))</f>
        <v/>
      </c>
      <c r="J1647" s="63" t="str">
        <f t="shared" si="292"/>
        <v/>
      </c>
      <c r="K1647" s="63" t="str">
        <f t="shared" si="293"/>
        <v/>
      </c>
      <c r="L1647" s="63">
        <f t="shared" si="287"/>
        <v>0</v>
      </c>
      <c r="M1647" s="392" t="str">
        <f>IF(Y1647="","",VLOOKUP(G1647,'Danh mục CODE'!$D$2:$I$1880,4,0))</f>
        <v/>
      </c>
      <c r="N1647" s="484"/>
      <c r="O1647" s="392" t="str">
        <f t="shared" si="288"/>
        <v/>
      </c>
      <c r="P1647" s="392" t="str">
        <f>IF(Y1647="","",VLOOKUP(G1647,'Danh mục CODE'!$D$2:$I$1880,5,0))</f>
        <v/>
      </c>
      <c r="Q1647" s="392"/>
      <c r="R1647" s="392" t="str">
        <f t="shared" si="289"/>
        <v/>
      </c>
      <c r="S1647" s="394" t="e">
        <f t="shared" si="290"/>
        <v>#VALUE!</v>
      </c>
      <c r="T1647" s="394" t="str">
        <f t="shared" si="294"/>
        <v/>
      </c>
      <c r="U1647" s="394" t="str">
        <f t="shared" si="295"/>
        <v/>
      </c>
      <c r="V1647" s="424" t="str">
        <f t="shared" si="291"/>
        <v/>
      </c>
      <c r="W1647" s="21"/>
      <c r="X1647" s="515"/>
      <c r="Y1647" s="515"/>
      <c r="Z1647" s="513"/>
      <c r="AA1647" s="514"/>
    </row>
    <row r="1648" spans="1:27">
      <c r="A1648" s="50">
        <f t="shared" si="296"/>
        <v>1643</v>
      </c>
      <c r="B1648" s="580"/>
      <c r="C1648" s="23" t="s">
        <v>742</v>
      </c>
      <c r="D1648" s="489"/>
      <c r="E1648" s="318" t="str">
        <f>IF(G1648="","",VLOOKUP(G1648,'Danh mục CODE'!$D$2:$J$20064,7,0))</f>
        <v/>
      </c>
      <c r="F1648" s="28" t="str">
        <f>IF(E1648="","",VLOOKUP(E1648,'TONG HOP'!$E$8:$W$1883,19,0))</f>
        <v/>
      </c>
      <c r="G1648" s="315"/>
      <c r="H1648" s="226" t="str">
        <f>IF(E1648="","",VLOOKUP(G1648,'TONG HOP'!$C$8:$E$799,2,0))</f>
        <v/>
      </c>
      <c r="I1648" s="226" t="str">
        <f>IF(B1648="","",VLOOKUP(G1648,'TONG HOP'!$C$8:$F$799,4,0))</f>
        <v/>
      </c>
      <c r="J1648" s="63" t="str">
        <f t="shared" si="292"/>
        <v/>
      </c>
      <c r="K1648" s="63" t="str">
        <f t="shared" si="293"/>
        <v/>
      </c>
      <c r="L1648" s="63">
        <f t="shared" si="287"/>
        <v>0</v>
      </c>
      <c r="M1648" s="392" t="str">
        <f>IF(Y1648="","",VLOOKUP(G1648,'Danh mục CODE'!$D$2:$I$1880,4,0))</f>
        <v/>
      </c>
      <c r="N1648" s="484"/>
      <c r="O1648" s="392" t="str">
        <f t="shared" si="288"/>
        <v/>
      </c>
      <c r="P1648" s="392" t="str">
        <f>IF(Y1648="","",VLOOKUP(G1648,'Danh mục CODE'!$D$2:$I$1880,5,0))</f>
        <v/>
      </c>
      <c r="Q1648" s="392"/>
      <c r="R1648" s="392" t="str">
        <f t="shared" si="289"/>
        <v/>
      </c>
      <c r="S1648" s="394" t="e">
        <f t="shared" si="290"/>
        <v>#VALUE!</v>
      </c>
      <c r="T1648" s="394" t="str">
        <f t="shared" si="294"/>
        <v/>
      </c>
      <c r="U1648" s="394" t="str">
        <f t="shared" si="295"/>
        <v/>
      </c>
      <c r="V1648" s="424" t="str">
        <f t="shared" si="291"/>
        <v/>
      </c>
      <c r="W1648" s="21"/>
      <c r="X1648" s="515"/>
      <c r="Y1648" s="515"/>
      <c r="Z1648" s="513"/>
      <c r="AA1648" s="514"/>
    </row>
    <row r="1649" spans="1:27">
      <c r="A1649" s="50">
        <f t="shared" si="296"/>
        <v>1644</v>
      </c>
      <c r="B1649" s="580"/>
      <c r="C1649" s="23" t="s">
        <v>742</v>
      </c>
      <c r="D1649" s="489"/>
      <c r="E1649" s="318" t="str">
        <f>IF(G1649="","",VLOOKUP(G1649,'Danh mục CODE'!$D$2:$J$20064,7,0))</f>
        <v/>
      </c>
      <c r="F1649" s="28" t="str">
        <f>IF(E1649="","",VLOOKUP(E1649,'TONG HOP'!$E$8:$W$1883,19,0))</f>
        <v/>
      </c>
      <c r="G1649" s="315"/>
      <c r="H1649" s="226" t="str">
        <f>IF(E1649="","",VLOOKUP(G1649,'TONG HOP'!$C$8:$E$799,2,0))</f>
        <v/>
      </c>
      <c r="I1649" s="226" t="str">
        <f>IF(B1649="","",VLOOKUP(G1649,'TONG HOP'!$C$8:$F$799,4,0))</f>
        <v/>
      </c>
      <c r="J1649" s="63" t="str">
        <f t="shared" si="292"/>
        <v/>
      </c>
      <c r="K1649" s="63" t="str">
        <f t="shared" si="293"/>
        <v/>
      </c>
      <c r="L1649" s="63">
        <f t="shared" ref="L1649:L1712" si="297">X1649-Y1649</f>
        <v>0</v>
      </c>
      <c r="M1649" s="392" t="str">
        <f>IF(Y1649="","",VLOOKUP(G1649,'Danh mục CODE'!$D$2:$I$1880,4,0))</f>
        <v/>
      </c>
      <c r="N1649" s="484"/>
      <c r="O1649" s="392" t="str">
        <f t="shared" ref="O1649:O1712" si="298">IF(X1649="","",IF(M1649-N1649&lt;0,-(M1649-N1649),0))</f>
        <v/>
      </c>
      <c r="P1649" s="392" t="str">
        <f>IF(Y1649="","",VLOOKUP(G1649,'Danh mục CODE'!$D$2:$I$1880,5,0))</f>
        <v/>
      </c>
      <c r="Q1649" s="392"/>
      <c r="R1649" s="392" t="str">
        <f t="shared" ref="R1649:R1712" si="299">IF(X1649="","",IF(P1649-Q1649&lt;0,-(P1649-Q1649),0))</f>
        <v/>
      </c>
      <c r="S1649" s="394" t="e">
        <f t="shared" ref="S1649:S1712" si="300">IF(T1649=0,"",J1649-T1649-U1649)</f>
        <v>#VALUE!</v>
      </c>
      <c r="T1649" s="394" t="str">
        <f t="shared" si="294"/>
        <v/>
      </c>
      <c r="U1649" s="394" t="str">
        <f t="shared" si="295"/>
        <v/>
      </c>
      <c r="V1649" s="424" t="str">
        <f t="shared" ref="V1649:V1712" si="301">IF(X1649="","",J1649-S1649-T1649-U1649)</f>
        <v/>
      </c>
      <c r="W1649" s="21"/>
      <c r="X1649" s="515"/>
      <c r="Y1649" s="515"/>
      <c r="Z1649" s="513"/>
      <c r="AA1649" s="514"/>
    </row>
    <row r="1650" spans="1:27">
      <c r="A1650" s="50">
        <f t="shared" si="296"/>
        <v>1645</v>
      </c>
      <c r="B1650" s="580"/>
      <c r="C1650" s="23" t="s">
        <v>742</v>
      </c>
      <c r="D1650" s="489"/>
      <c r="E1650" s="318" t="str">
        <f>IF(G1650="","",VLOOKUP(G1650,'Danh mục CODE'!$D$2:$J$20064,7,0))</f>
        <v/>
      </c>
      <c r="F1650" s="28" t="str">
        <f>IF(E1650="","",VLOOKUP(E1650,'TONG HOP'!$E$8:$W$1883,19,0))</f>
        <v/>
      </c>
      <c r="G1650" s="315"/>
      <c r="H1650" s="226" t="str">
        <f>IF(E1650="","",VLOOKUP(G1650,'TONG HOP'!$C$8:$E$799,2,0))</f>
        <v/>
      </c>
      <c r="I1650" s="226" t="str">
        <f>IF(B1650="","",VLOOKUP(G1650,'TONG HOP'!$C$8:$F$799,4,0))</f>
        <v/>
      </c>
      <c r="J1650" s="63" t="str">
        <f t="shared" si="292"/>
        <v/>
      </c>
      <c r="K1650" s="63" t="str">
        <f t="shared" si="293"/>
        <v/>
      </c>
      <c r="L1650" s="63">
        <f t="shared" si="297"/>
        <v>0</v>
      </c>
      <c r="M1650" s="392" t="str">
        <f>IF(Y1650="","",VLOOKUP(G1650,'Danh mục CODE'!$D$2:$I$1880,4,0))</f>
        <v/>
      </c>
      <c r="N1650" s="484"/>
      <c r="O1650" s="392" t="str">
        <f t="shared" si="298"/>
        <v/>
      </c>
      <c r="P1650" s="392" t="str">
        <f>IF(Y1650="","",VLOOKUP(G1650,'Danh mục CODE'!$D$2:$I$1880,5,0))</f>
        <v/>
      </c>
      <c r="Q1650" s="392"/>
      <c r="R1650" s="392" t="str">
        <f t="shared" si="299"/>
        <v/>
      </c>
      <c r="S1650" s="394" t="e">
        <f t="shared" si="300"/>
        <v>#VALUE!</v>
      </c>
      <c r="T1650" s="394" t="str">
        <f t="shared" si="294"/>
        <v/>
      </c>
      <c r="U1650" s="394" t="str">
        <f t="shared" si="295"/>
        <v/>
      </c>
      <c r="V1650" s="424" t="str">
        <f t="shared" si="301"/>
        <v/>
      </c>
      <c r="W1650" s="21"/>
      <c r="X1650" s="515"/>
      <c r="Y1650" s="515"/>
      <c r="Z1650" s="513"/>
      <c r="AA1650" s="514"/>
    </row>
    <row r="1651" spans="1:27">
      <c r="A1651" s="50">
        <f t="shared" si="296"/>
        <v>1646</v>
      </c>
      <c r="B1651" s="580"/>
      <c r="C1651" s="23" t="s">
        <v>742</v>
      </c>
      <c r="D1651" s="489"/>
      <c r="E1651" s="318" t="str">
        <f>IF(G1651="","",VLOOKUP(G1651,'Danh mục CODE'!$D$2:$J$20064,7,0))</f>
        <v/>
      </c>
      <c r="F1651" s="28" t="str">
        <f>IF(E1651="","",VLOOKUP(E1651,'TONG HOP'!$E$8:$W$1883,19,0))</f>
        <v/>
      </c>
      <c r="G1651" s="315"/>
      <c r="H1651" s="226" t="str">
        <f>IF(E1651="","",VLOOKUP(G1651,'TONG HOP'!$C$8:$E$799,2,0))</f>
        <v/>
      </c>
      <c r="I1651" s="226" t="str">
        <f>IF(B1651="","",VLOOKUP(G1651,'TONG HOP'!$C$8:$F$799,4,0))</f>
        <v/>
      </c>
      <c r="J1651" s="63" t="str">
        <f t="shared" si="292"/>
        <v/>
      </c>
      <c r="K1651" s="63" t="str">
        <f t="shared" si="293"/>
        <v/>
      </c>
      <c r="L1651" s="63">
        <f t="shared" si="297"/>
        <v>0</v>
      </c>
      <c r="M1651" s="392" t="str">
        <f>IF(Y1651="","",VLOOKUP(G1651,'Danh mục CODE'!$D$2:$I$1880,4,0))</f>
        <v/>
      </c>
      <c r="N1651" s="484"/>
      <c r="O1651" s="392" t="str">
        <f t="shared" si="298"/>
        <v/>
      </c>
      <c r="P1651" s="392" t="str">
        <f>IF(Y1651="","",VLOOKUP(G1651,'Danh mục CODE'!$D$2:$I$1880,5,0))</f>
        <v/>
      </c>
      <c r="Q1651" s="392"/>
      <c r="R1651" s="392" t="str">
        <f t="shared" si="299"/>
        <v/>
      </c>
      <c r="S1651" s="394" t="e">
        <f t="shared" si="300"/>
        <v>#VALUE!</v>
      </c>
      <c r="T1651" s="394" t="str">
        <f t="shared" si="294"/>
        <v/>
      </c>
      <c r="U1651" s="394" t="str">
        <f t="shared" si="295"/>
        <v/>
      </c>
      <c r="V1651" s="424" t="str">
        <f t="shared" si="301"/>
        <v/>
      </c>
      <c r="W1651" s="21"/>
      <c r="X1651" s="515"/>
      <c r="Y1651" s="515"/>
      <c r="Z1651" s="513"/>
      <c r="AA1651" s="514"/>
    </row>
    <row r="1652" spans="1:27">
      <c r="A1652" s="50">
        <f t="shared" si="296"/>
        <v>1647</v>
      </c>
      <c r="B1652" s="580"/>
      <c r="C1652" s="23" t="s">
        <v>742</v>
      </c>
      <c r="D1652" s="489"/>
      <c r="E1652" s="318" t="str">
        <f>IF(G1652="","",VLOOKUP(G1652,'Danh mục CODE'!$D$2:$J$20064,7,0))</f>
        <v/>
      </c>
      <c r="F1652" s="28" t="str">
        <f>IF(E1652="","",VLOOKUP(E1652,'TONG HOP'!$E$8:$W$1883,19,0))</f>
        <v/>
      </c>
      <c r="G1652" s="315"/>
      <c r="H1652" s="226" t="str">
        <f>IF(E1652="","",VLOOKUP(G1652,'TONG HOP'!$C$8:$E$799,2,0))</f>
        <v/>
      </c>
      <c r="I1652" s="226" t="str">
        <f>IF(B1652="","",VLOOKUP(G1652,'TONG HOP'!$C$8:$F$799,4,0))</f>
        <v/>
      </c>
      <c r="J1652" s="63" t="str">
        <f t="shared" si="292"/>
        <v/>
      </c>
      <c r="K1652" s="63" t="str">
        <f t="shared" si="293"/>
        <v/>
      </c>
      <c r="L1652" s="63">
        <f t="shared" si="297"/>
        <v>0</v>
      </c>
      <c r="M1652" s="392" t="str">
        <f>IF(Y1652="","",VLOOKUP(G1652,'Danh mục CODE'!$D$2:$I$1880,4,0))</f>
        <v/>
      </c>
      <c r="N1652" s="484"/>
      <c r="O1652" s="392" t="str">
        <f t="shared" si="298"/>
        <v/>
      </c>
      <c r="P1652" s="392" t="str">
        <f>IF(Y1652="","",VLOOKUP(G1652,'Danh mục CODE'!$D$2:$I$1880,5,0))</f>
        <v/>
      </c>
      <c r="Q1652" s="392"/>
      <c r="R1652" s="392" t="str">
        <f t="shared" si="299"/>
        <v/>
      </c>
      <c r="S1652" s="394" t="e">
        <f t="shared" si="300"/>
        <v>#VALUE!</v>
      </c>
      <c r="T1652" s="394" t="str">
        <f t="shared" si="294"/>
        <v/>
      </c>
      <c r="U1652" s="394" t="str">
        <f t="shared" si="295"/>
        <v/>
      </c>
      <c r="V1652" s="424" t="str">
        <f t="shared" si="301"/>
        <v/>
      </c>
      <c r="W1652" s="21"/>
      <c r="X1652" s="515"/>
      <c r="Y1652" s="515"/>
      <c r="Z1652" s="513"/>
      <c r="AA1652" s="514"/>
    </row>
    <row r="1653" spans="1:27">
      <c r="A1653" s="50">
        <f t="shared" si="296"/>
        <v>1648</v>
      </c>
      <c r="B1653" s="580"/>
      <c r="C1653" s="23" t="s">
        <v>742</v>
      </c>
      <c r="D1653" s="489"/>
      <c r="E1653" s="318" t="str">
        <f>IF(G1653="","",VLOOKUP(G1653,'Danh mục CODE'!$D$2:$J$20064,7,0))</f>
        <v/>
      </c>
      <c r="F1653" s="28" t="str">
        <f>IF(E1653="","",VLOOKUP(E1653,'TONG HOP'!$E$8:$W$1883,19,0))</f>
        <v/>
      </c>
      <c r="G1653" s="315"/>
      <c r="H1653" s="226" t="str">
        <f>IF(E1653="","",VLOOKUP(G1653,'TONG HOP'!$C$8:$E$799,2,0))</f>
        <v/>
      </c>
      <c r="I1653" s="226" t="str">
        <f>IF(B1653="","",VLOOKUP(G1653,'TONG HOP'!$C$8:$F$799,4,0))</f>
        <v/>
      </c>
      <c r="J1653" s="63" t="str">
        <f t="shared" si="292"/>
        <v/>
      </c>
      <c r="K1653" s="63" t="str">
        <f t="shared" si="293"/>
        <v/>
      </c>
      <c r="L1653" s="63">
        <f t="shared" si="297"/>
        <v>0</v>
      </c>
      <c r="M1653" s="392" t="str">
        <f>IF(Y1653="","",VLOOKUP(G1653,'Danh mục CODE'!$D$2:$I$1880,4,0))</f>
        <v/>
      </c>
      <c r="N1653" s="484"/>
      <c r="O1653" s="392" t="str">
        <f t="shared" si="298"/>
        <v/>
      </c>
      <c r="P1653" s="392" t="str">
        <f>IF(Y1653="","",VLOOKUP(G1653,'Danh mục CODE'!$D$2:$I$1880,5,0))</f>
        <v/>
      </c>
      <c r="Q1653" s="392"/>
      <c r="R1653" s="392" t="str">
        <f t="shared" si="299"/>
        <v/>
      </c>
      <c r="S1653" s="394" t="e">
        <f t="shared" si="300"/>
        <v>#VALUE!</v>
      </c>
      <c r="T1653" s="394" t="str">
        <f t="shared" si="294"/>
        <v/>
      </c>
      <c r="U1653" s="394" t="str">
        <f t="shared" si="295"/>
        <v/>
      </c>
      <c r="V1653" s="424" t="str">
        <f t="shared" si="301"/>
        <v/>
      </c>
      <c r="W1653" s="21"/>
      <c r="X1653" s="515"/>
      <c r="Y1653" s="515"/>
      <c r="Z1653" s="513"/>
      <c r="AA1653" s="514"/>
    </row>
    <row r="1654" spans="1:27">
      <c r="A1654" s="50">
        <f t="shared" si="296"/>
        <v>1649</v>
      </c>
      <c r="B1654" s="580"/>
      <c r="C1654" s="23" t="s">
        <v>742</v>
      </c>
      <c r="D1654" s="489"/>
      <c r="E1654" s="318" t="str">
        <f>IF(G1654="","",VLOOKUP(G1654,'Danh mục CODE'!$D$2:$J$20064,7,0))</f>
        <v/>
      </c>
      <c r="F1654" s="28" t="str">
        <f>IF(E1654="","",VLOOKUP(E1654,'TONG HOP'!$E$8:$W$1883,19,0))</f>
        <v/>
      </c>
      <c r="G1654" s="315"/>
      <c r="H1654" s="226" t="str">
        <f>IF(E1654="","",VLOOKUP(G1654,'TONG HOP'!$C$8:$E$799,2,0))</f>
        <v/>
      </c>
      <c r="I1654" s="226" t="str">
        <f>IF(B1654="","",VLOOKUP(G1654,'TONG HOP'!$C$8:$F$799,4,0))</f>
        <v/>
      </c>
      <c r="J1654" s="63" t="str">
        <f t="shared" si="292"/>
        <v/>
      </c>
      <c r="K1654" s="63" t="str">
        <f t="shared" si="293"/>
        <v/>
      </c>
      <c r="L1654" s="63">
        <f t="shared" si="297"/>
        <v>0</v>
      </c>
      <c r="M1654" s="392" t="str">
        <f>IF(Y1654="","",VLOOKUP(G1654,'Danh mục CODE'!$D$2:$I$1880,4,0))</f>
        <v/>
      </c>
      <c r="N1654" s="484"/>
      <c r="O1654" s="392" t="str">
        <f t="shared" si="298"/>
        <v/>
      </c>
      <c r="P1654" s="392" t="str">
        <f>IF(Y1654="","",VLOOKUP(G1654,'Danh mục CODE'!$D$2:$I$1880,5,0))</f>
        <v/>
      </c>
      <c r="Q1654" s="392"/>
      <c r="R1654" s="392" t="str">
        <f t="shared" si="299"/>
        <v/>
      </c>
      <c r="S1654" s="394" t="e">
        <f t="shared" si="300"/>
        <v>#VALUE!</v>
      </c>
      <c r="T1654" s="394" t="str">
        <f t="shared" si="294"/>
        <v/>
      </c>
      <c r="U1654" s="394" t="str">
        <f t="shared" si="295"/>
        <v/>
      </c>
      <c r="V1654" s="424" t="str">
        <f t="shared" si="301"/>
        <v/>
      </c>
      <c r="W1654" s="21"/>
      <c r="X1654" s="515"/>
      <c r="Y1654" s="515"/>
      <c r="Z1654" s="513"/>
      <c r="AA1654" s="514"/>
    </row>
    <row r="1655" spans="1:27">
      <c r="A1655" s="50">
        <f t="shared" si="296"/>
        <v>1650</v>
      </c>
      <c r="B1655" s="580"/>
      <c r="C1655" s="23" t="s">
        <v>742</v>
      </c>
      <c r="D1655" s="489"/>
      <c r="E1655" s="318" t="str">
        <f>IF(G1655="","",VLOOKUP(G1655,'Danh mục CODE'!$D$2:$J$20064,7,0))</f>
        <v/>
      </c>
      <c r="F1655" s="28" t="str">
        <f>IF(E1655="","",VLOOKUP(E1655,'TONG HOP'!$E$8:$W$1883,19,0))</f>
        <v/>
      </c>
      <c r="G1655" s="315"/>
      <c r="H1655" s="226" t="str">
        <f>IF(E1655="","",VLOOKUP(G1655,'TONG HOP'!$C$8:$E$799,2,0))</f>
        <v/>
      </c>
      <c r="I1655" s="226" t="str">
        <f>IF(B1655="","",VLOOKUP(G1655,'TONG HOP'!$C$8:$F$799,4,0))</f>
        <v/>
      </c>
      <c r="J1655" s="63" t="str">
        <f t="shared" si="292"/>
        <v/>
      </c>
      <c r="K1655" s="63" t="str">
        <f t="shared" si="293"/>
        <v/>
      </c>
      <c r="L1655" s="63">
        <f t="shared" si="297"/>
        <v>0</v>
      </c>
      <c r="M1655" s="392" t="str">
        <f>IF(Y1655="","",VLOOKUP(G1655,'Danh mục CODE'!$D$2:$I$1880,4,0))</f>
        <v/>
      </c>
      <c r="N1655" s="484"/>
      <c r="O1655" s="392" t="str">
        <f t="shared" si="298"/>
        <v/>
      </c>
      <c r="P1655" s="392" t="str">
        <f>IF(Y1655="","",VLOOKUP(G1655,'Danh mục CODE'!$D$2:$I$1880,5,0))</f>
        <v/>
      </c>
      <c r="Q1655" s="392"/>
      <c r="R1655" s="392" t="str">
        <f t="shared" si="299"/>
        <v/>
      </c>
      <c r="S1655" s="394" t="e">
        <f t="shared" si="300"/>
        <v>#VALUE!</v>
      </c>
      <c r="T1655" s="394" t="str">
        <f t="shared" si="294"/>
        <v/>
      </c>
      <c r="U1655" s="394" t="str">
        <f t="shared" si="295"/>
        <v/>
      </c>
      <c r="V1655" s="424" t="str">
        <f t="shared" si="301"/>
        <v/>
      </c>
      <c r="W1655" s="21"/>
      <c r="X1655" s="515"/>
      <c r="Y1655" s="515"/>
      <c r="Z1655" s="513"/>
      <c r="AA1655" s="514"/>
    </row>
    <row r="1656" spans="1:27">
      <c r="A1656" s="50">
        <f t="shared" si="296"/>
        <v>1651</v>
      </c>
      <c r="B1656" s="580"/>
      <c r="C1656" s="23" t="s">
        <v>742</v>
      </c>
      <c r="D1656" s="489"/>
      <c r="E1656" s="318" t="str">
        <f>IF(G1656="","",VLOOKUP(G1656,'Danh mục CODE'!$D$2:$J$20064,7,0))</f>
        <v/>
      </c>
      <c r="F1656" s="28" t="str">
        <f>IF(E1656="","",VLOOKUP(E1656,'TONG HOP'!$E$8:$W$1883,19,0))</f>
        <v/>
      </c>
      <c r="G1656" s="315"/>
      <c r="H1656" s="226" t="str">
        <f>IF(E1656="","",VLOOKUP(G1656,'TONG HOP'!$C$8:$E$799,2,0))</f>
        <v/>
      </c>
      <c r="I1656" s="226" t="str">
        <f>IF(B1656="","",VLOOKUP(G1656,'TONG HOP'!$C$8:$F$799,4,0))</f>
        <v/>
      </c>
      <c r="J1656" s="63" t="str">
        <f t="shared" si="292"/>
        <v/>
      </c>
      <c r="K1656" s="63" t="str">
        <f t="shared" si="293"/>
        <v/>
      </c>
      <c r="L1656" s="63">
        <f t="shared" si="297"/>
        <v>0</v>
      </c>
      <c r="M1656" s="392" t="str">
        <f>IF(Y1656="","",VLOOKUP(G1656,'Danh mục CODE'!$D$2:$I$1880,4,0))</f>
        <v/>
      </c>
      <c r="N1656" s="484"/>
      <c r="O1656" s="392" t="str">
        <f t="shared" si="298"/>
        <v/>
      </c>
      <c r="P1656" s="392" t="str">
        <f>IF(Y1656="","",VLOOKUP(G1656,'Danh mục CODE'!$D$2:$I$1880,5,0))</f>
        <v/>
      </c>
      <c r="Q1656" s="392"/>
      <c r="R1656" s="392" t="str">
        <f t="shared" si="299"/>
        <v/>
      </c>
      <c r="S1656" s="394" t="e">
        <f t="shared" si="300"/>
        <v>#VALUE!</v>
      </c>
      <c r="T1656" s="394" t="str">
        <f t="shared" si="294"/>
        <v/>
      </c>
      <c r="U1656" s="394" t="str">
        <f t="shared" si="295"/>
        <v/>
      </c>
      <c r="V1656" s="424" t="str">
        <f t="shared" si="301"/>
        <v/>
      </c>
      <c r="W1656" s="21"/>
      <c r="X1656" s="515"/>
      <c r="Y1656" s="515"/>
      <c r="Z1656" s="513"/>
      <c r="AA1656" s="514"/>
    </row>
    <row r="1657" spans="1:27">
      <c r="A1657" s="50">
        <f t="shared" si="296"/>
        <v>1652</v>
      </c>
      <c r="B1657" s="580"/>
      <c r="C1657" s="23" t="s">
        <v>742</v>
      </c>
      <c r="D1657" s="489"/>
      <c r="E1657" s="318" t="str">
        <f>IF(G1657="","",VLOOKUP(G1657,'Danh mục CODE'!$D$2:$J$20064,7,0))</f>
        <v/>
      </c>
      <c r="F1657" s="28" t="str">
        <f>IF(E1657="","",VLOOKUP(E1657,'TONG HOP'!$E$8:$W$1883,19,0))</f>
        <v/>
      </c>
      <c r="G1657" s="315"/>
      <c r="H1657" s="226" t="str">
        <f>IF(E1657="","",VLOOKUP(G1657,'TONG HOP'!$C$8:$E$799,2,0))</f>
        <v/>
      </c>
      <c r="I1657" s="226" t="str">
        <f>IF(B1657="","",VLOOKUP(G1657,'TONG HOP'!$C$8:$F$799,4,0))</f>
        <v/>
      </c>
      <c r="J1657" s="63" t="str">
        <f t="shared" si="292"/>
        <v/>
      </c>
      <c r="K1657" s="63" t="str">
        <f t="shared" si="293"/>
        <v/>
      </c>
      <c r="L1657" s="63">
        <f t="shared" si="297"/>
        <v>0</v>
      </c>
      <c r="M1657" s="392" t="str">
        <f>IF(Y1657="","",VLOOKUP(G1657,'Danh mục CODE'!$D$2:$I$1880,4,0))</f>
        <v/>
      </c>
      <c r="N1657" s="484"/>
      <c r="O1657" s="392" t="str">
        <f t="shared" si="298"/>
        <v/>
      </c>
      <c r="P1657" s="392" t="str">
        <f>IF(Y1657="","",VLOOKUP(G1657,'Danh mục CODE'!$D$2:$I$1880,5,0))</f>
        <v/>
      </c>
      <c r="Q1657" s="392"/>
      <c r="R1657" s="392" t="str">
        <f t="shared" si="299"/>
        <v/>
      </c>
      <c r="S1657" s="394" t="e">
        <f t="shared" si="300"/>
        <v>#VALUE!</v>
      </c>
      <c r="T1657" s="394" t="str">
        <f t="shared" si="294"/>
        <v/>
      </c>
      <c r="U1657" s="394" t="str">
        <f t="shared" si="295"/>
        <v/>
      </c>
      <c r="V1657" s="424" t="str">
        <f t="shared" si="301"/>
        <v/>
      </c>
      <c r="W1657" s="21"/>
      <c r="X1657" s="515"/>
      <c r="Y1657" s="515"/>
      <c r="Z1657" s="513"/>
      <c r="AA1657" s="514"/>
    </row>
    <row r="1658" spans="1:27">
      <c r="A1658" s="50">
        <f t="shared" si="296"/>
        <v>1653</v>
      </c>
      <c r="B1658" s="580"/>
      <c r="C1658" s="23" t="s">
        <v>742</v>
      </c>
      <c r="D1658" s="489"/>
      <c r="E1658" s="318" t="str">
        <f>IF(G1658="","",VLOOKUP(G1658,'Danh mục CODE'!$D$2:$J$20064,7,0))</f>
        <v/>
      </c>
      <c r="F1658" s="28" t="str">
        <f>IF(E1658="","",VLOOKUP(E1658,'TONG HOP'!$E$8:$W$1883,19,0))</f>
        <v/>
      </c>
      <c r="G1658" s="315"/>
      <c r="H1658" s="226" t="str">
        <f>IF(E1658="","",VLOOKUP(G1658,'TONG HOP'!$C$8:$E$799,2,0))</f>
        <v/>
      </c>
      <c r="I1658" s="226" t="str">
        <f>IF(B1658="","",VLOOKUP(G1658,'TONG HOP'!$C$8:$F$799,4,0))</f>
        <v/>
      </c>
      <c r="J1658" s="63" t="str">
        <f t="shared" si="292"/>
        <v/>
      </c>
      <c r="K1658" s="63" t="str">
        <f t="shared" si="293"/>
        <v/>
      </c>
      <c r="L1658" s="63">
        <f t="shared" si="297"/>
        <v>0</v>
      </c>
      <c r="M1658" s="392" t="str">
        <f>IF(Y1658="","",VLOOKUP(G1658,'Danh mục CODE'!$D$2:$I$1880,4,0))</f>
        <v/>
      </c>
      <c r="N1658" s="484"/>
      <c r="O1658" s="392" t="str">
        <f t="shared" si="298"/>
        <v/>
      </c>
      <c r="P1658" s="392" t="str">
        <f>IF(Y1658="","",VLOOKUP(G1658,'Danh mục CODE'!$D$2:$I$1880,5,0))</f>
        <v/>
      </c>
      <c r="Q1658" s="392"/>
      <c r="R1658" s="392" t="str">
        <f t="shared" si="299"/>
        <v/>
      </c>
      <c r="S1658" s="394" t="e">
        <f t="shared" si="300"/>
        <v>#VALUE!</v>
      </c>
      <c r="T1658" s="394" t="str">
        <f t="shared" si="294"/>
        <v/>
      </c>
      <c r="U1658" s="394" t="str">
        <f t="shared" si="295"/>
        <v/>
      </c>
      <c r="V1658" s="424" t="str">
        <f t="shared" si="301"/>
        <v/>
      </c>
      <c r="W1658" s="21"/>
      <c r="X1658" s="515"/>
      <c r="Y1658" s="515"/>
      <c r="Z1658" s="513"/>
      <c r="AA1658" s="514"/>
    </row>
    <row r="1659" spans="1:27">
      <c r="A1659" s="50">
        <f t="shared" si="296"/>
        <v>1654</v>
      </c>
      <c r="B1659" s="580"/>
      <c r="C1659" s="23" t="s">
        <v>742</v>
      </c>
      <c r="D1659" s="489"/>
      <c r="E1659" s="318" t="str">
        <f>IF(G1659="","",VLOOKUP(G1659,'Danh mục CODE'!$D$2:$J$20064,7,0))</f>
        <v/>
      </c>
      <c r="F1659" s="28" t="str">
        <f>IF(E1659="","",VLOOKUP(E1659,'TONG HOP'!$E$8:$W$1883,19,0))</f>
        <v/>
      </c>
      <c r="G1659" s="315"/>
      <c r="H1659" s="226" t="str">
        <f>IF(E1659="","",VLOOKUP(G1659,'TONG HOP'!$C$8:$E$799,2,0))</f>
        <v/>
      </c>
      <c r="I1659" s="226" t="str">
        <f>IF(B1659="","",VLOOKUP(G1659,'TONG HOP'!$C$8:$F$799,4,0))</f>
        <v/>
      </c>
      <c r="J1659" s="63" t="str">
        <f t="shared" si="292"/>
        <v/>
      </c>
      <c r="K1659" s="63" t="str">
        <f t="shared" si="293"/>
        <v/>
      </c>
      <c r="L1659" s="63">
        <f t="shared" si="297"/>
        <v>0</v>
      </c>
      <c r="M1659" s="392" t="str">
        <f>IF(Y1659="","",VLOOKUP(G1659,'Danh mục CODE'!$D$2:$I$1880,4,0))</f>
        <v/>
      </c>
      <c r="N1659" s="484"/>
      <c r="O1659" s="392" t="str">
        <f t="shared" si="298"/>
        <v/>
      </c>
      <c r="P1659" s="392" t="str">
        <f>IF(Y1659="","",VLOOKUP(G1659,'Danh mục CODE'!$D$2:$I$1880,5,0))</f>
        <v/>
      </c>
      <c r="Q1659" s="392"/>
      <c r="R1659" s="392" t="str">
        <f t="shared" si="299"/>
        <v/>
      </c>
      <c r="S1659" s="394" t="e">
        <f t="shared" si="300"/>
        <v>#VALUE!</v>
      </c>
      <c r="T1659" s="394" t="str">
        <f t="shared" si="294"/>
        <v/>
      </c>
      <c r="U1659" s="394" t="str">
        <f t="shared" si="295"/>
        <v/>
      </c>
      <c r="V1659" s="424" t="str">
        <f t="shared" si="301"/>
        <v/>
      </c>
      <c r="W1659" s="21"/>
      <c r="X1659" s="515"/>
      <c r="Y1659" s="515"/>
      <c r="Z1659" s="513"/>
      <c r="AA1659" s="514"/>
    </row>
    <row r="1660" spans="1:27">
      <c r="A1660" s="50">
        <f t="shared" si="296"/>
        <v>1655</v>
      </c>
      <c r="B1660" s="580"/>
      <c r="C1660" s="23" t="s">
        <v>742</v>
      </c>
      <c r="D1660" s="489"/>
      <c r="E1660" s="318" t="str">
        <f>IF(G1660="","",VLOOKUP(G1660,'Danh mục CODE'!$D$2:$J$20064,7,0))</f>
        <v/>
      </c>
      <c r="F1660" s="28" t="str">
        <f>IF(E1660="","",VLOOKUP(E1660,'TONG HOP'!$E$8:$W$1883,19,0))</f>
        <v/>
      </c>
      <c r="G1660" s="315"/>
      <c r="H1660" s="226" t="str">
        <f>IF(E1660="","",VLOOKUP(G1660,'TONG HOP'!$C$8:$E$799,2,0))</f>
        <v/>
      </c>
      <c r="I1660" s="226" t="str">
        <f>IF(B1660="","",VLOOKUP(G1660,'TONG HOP'!$C$8:$F$799,4,0))</f>
        <v/>
      </c>
      <c r="J1660" s="63" t="str">
        <f t="shared" si="292"/>
        <v/>
      </c>
      <c r="K1660" s="63" t="str">
        <f t="shared" si="293"/>
        <v/>
      </c>
      <c r="L1660" s="63">
        <f t="shared" si="297"/>
        <v>0</v>
      </c>
      <c r="M1660" s="392" t="str">
        <f>IF(Y1660="","",VLOOKUP(G1660,'Danh mục CODE'!$D$2:$I$1880,4,0))</f>
        <v/>
      </c>
      <c r="N1660" s="484"/>
      <c r="O1660" s="392" t="str">
        <f t="shared" si="298"/>
        <v/>
      </c>
      <c r="P1660" s="392" t="str">
        <f>IF(Y1660="","",VLOOKUP(G1660,'Danh mục CODE'!$D$2:$I$1880,5,0))</f>
        <v/>
      </c>
      <c r="Q1660" s="392"/>
      <c r="R1660" s="392" t="str">
        <f t="shared" si="299"/>
        <v/>
      </c>
      <c r="S1660" s="394" t="e">
        <f t="shared" si="300"/>
        <v>#VALUE!</v>
      </c>
      <c r="T1660" s="394" t="str">
        <f t="shared" si="294"/>
        <v/>
      </c>
      <c r="U1660" s="394" t="str">
        <f t="shared" si="295"/>
        <v/>
      </c>
      <c r="V1660" s="424" t="str">
        <f t="shared" si="301"/>
        <v/>
      </c>
      <c r="W1660" s="21"/>
      <c r="X1660" s="515"/>
      <c r="Y1660" s="515"/>
      <c r="Z1660" s="513"/>
      <c r="AA1660" s="514"/>
    </row>
    <row r="1661" spans="1:27">
      <c r="A1661" s="50">
        <f t="shared" si="296"/>
        <v>1656</v>
      </c>
      <c r="B1661" s="580"/>
      <c r="C1661" s="23" t="s">
        <v>742</v>
      </c>
      <c r="D1661" s="489"/>
      <c r="E1661" s="318" t="str">
        <f>IF(G1661="","",VLOOKUP(G1661,'Danh mục CODE'!$D$2:$J$20064,7,0))</f>
        <v/>
      </c>
      <c r="F1661" s="28" t="str">
        <f>IF(E1661="","",VLOOKUP(E1661,'TONG HOP'!$E$8:$W$1883,19,0))</f>
        <v/>
      </c>
      <c r="G1661" s="315"/>
      <c r="H1661" s="226" t="str">
        <f>IF(E1661="","",VLOOKUP(G1661,'TONG HOP'!$C$8:$E$799,2,0))</f>
        <v/>
      </c>
      <c r="I1661" s="226" t="str">
        <f>IF(B1661="","",VLOOKUP(G1661,'TONG HOP'!$C$8:$F$799,4,0))</f>
        <v/>
      </c>
      <c r="J1661" s="63" t="str">
        <f t="shared" si="292"/>
        <v/>
      </c>
      <c r="K1661" s="63" t="str">
        <f t="shared" si="293"/>
        <v/>
      </c>
      <c r="L1661" s="63">
        <f t="shared" si="297"/>
        <v>0</v>
      </c>
      <c r="M1661" s="392" t="str">
        <f>IF(Y1661="","",VLOOKUP(G1661,'Danh mục CODE'!$D$2:$I$1880,4,0))</f>
        <v/>
      </c>
      <c r="N1661" s="484"/>
      <c r="O1661" s="392" t="str">
        <f t="shared" si="298"/>
        <v/>
      </c>
      <c r="P1661" s="392" t="str">
        <f>IF(Y1661="","",VLOOKUP(G1661,'Danh mục CODE'!$D$2:$I$1880,5,0))</f>
        <v/>
      </c>
      <c r="Q1661" s="392"/>
      <c r="R1661" s="392" t="str">
        <f t="shared" si="299"/>
        <v/>
      </c>
      <c r="S1661" s="394" t="e">
        <f t="shared" si="300"/>
        <v>#VALUE!</v>
      </c>
      <c r="T1661" s="394" t="str">
        <f t="shared" si="294"/>
        <v/>
      </c>
      <c r="U1661" s="394" t="str">
        <f t="shared" si="295"/>
        <v/>
      </c>
      <c r="V1661" s="424" t="str">
        <f t="shared" si="301"/>
        <v/>
      </c>
      <c r="W1661" s="21"/>
      <c r="X1661" s="515"/>
      <c r="Y1661" s="515"/>
      <c r="Z1661" s="513"/>
      <c r="AA1661" s="514"/>
    </row>
    <row r="1662" spans="1:27">
      <c r="A1662" s="50">
        <f t="shared" si="296"/>
        <v>1657</v>
      </c>
      <c r="B1662" s="580"/>
      <c r="C1662" s="23" t="s">
        <v>742</v>
      </c>
      <c r="D1662" s="489"/>
      <c r="E1662" s="318" t="str">
        <f>IF(G1662="","",VLOOKUP(G1662,'Danh mục CODE'!$D$2:$J$20064,7,0))</f>
        <v/>
      </c>
      <c r="F1662" s="28" t="str">
        <f>IF(E1662="","",VLOOKUP(E1662,'TONG HOP'!$E$8:$W$1883,19,0))</f>
        <v/>
      </c>
      <c r="G1662" s="315"/>
      <c r="H1662" s="226" t="str">
        <f>IF(E1662="","",VLOOKUP(G1662,'TONG HOP'!$C$8:$E$799,2,0))</f>
        <v/>
      </c>
      <c r="I1662" s="226" t="str">
        <f>IF(B1662="","",VLOOKUP(G1662,'TONG HOP'!$C$8:$F$799,4,0))</f>
        <v/>
      </c>
      <c r="J1662" s="63" t="str">
        <f t="shared" si="292"/>
        <v/>
      </c>
      <c r="K1662" s="63" t="str">
        <f t="shared" si="293"/>
        <v/>
      </c>
      <c r="L1662" s="63">
        <f t="shared" si="297"/>
        <v>0</v>
      </c>
      <c r="M1662" s="392" t="str">
        <f>IF(Y1662="","",VLOOKUP(G1662,'Danh mục CODE'!$D$2:$I$1880,4,0))</f>
        <v/>
      </c>
      <c r="N1662" s="484"/>
      <c r="O1662" s="392" t="str">
        <f t="shared" si="298"/>
        <v/>
      </c>
      <c r="P1662" s="392" t="str">
        <f>IF(Y1662="","",VLOOKUP(G1662,'Danh mục CODE'!$D$2:$I$1880,5,0))</f>
        <v/>
      </c>
      <c r="Q1662" s="392"/>
      <c r="R1662" s="392" t="str">
        <f t="shared" si="299"/>
        <v/>
      </c>
      <c r="S1662" s="394" t="e">
        <f t="shared" si="300"/>
        <v>#VALUE!</v>
      </c>
      <c r="T1662" s="394" t="str">
        <f t="shared" si="294"/>
        <v/>
      </c>
      <c r="U1662" s="394" t="str">
        <f t="shared" si="295"/>
        <v/>
      </c>
      <c r="V1662" s="424" t="str">
        <f t="shared" si="301"/>
        <v/>
      </c>
      <c r="W1662" s="21"/>
      <c r="X1662" s="515"/>
      <c r="Y1662" s="515"/>
      <c r="Z1662" s="513"/>
      <c r="AA1662" s="514"/>
    </row>
    <row r="1663" spans="1:27">
      <c r="A1663" s="50">
        <f t="shared" si="296"/>
        <v>1658</v>
      </c>
      <c r="B1663" s="580"/>
      <c r="C1663" s="23" t="s">
        <v>742</v>
      </c>
      <c r="D1663" s="489"/>
      <c r="E1663" s="318" t="str">
        <f>IF(G1663="","",VLOOKUP(G1663,'Danh mục CODE'!$D$2:$J$20064,7,0))</f>
        <v/>
      </c>
      <c r="F1663" s="28" t="str">
        <f>IF(E1663="","",VLOOKUP(E1663,'TONG HOP'!$E$8:$W$1883,19,0))</f>
        <v/>
      </c>
      <c r="G1663" s="315"/>
      <c r="H1663" s="226" t="str">
        <f>IF(E1663="","",VLOOKUP(G1663,'TONG HOP'!$C$8:$E$799,2,0))</f>
        <v/>
      </c>
      <c r="I1663" s="226" t="str">
        <f>IF(B1663="","",VLOOKUP(G1663,'TONG HOP'!$C$8:$F$799,4,0))</f>
        <v/>
      </c>
      <c r="J1663" s="63" t="str">
        <f t="shared" si="292"/>
        <v/>
      </c>
      <c r="K1663" s="63" t="str">
        <f t="shared" si="293"/>
        <v/>
      </c>
      <c r="L1663" s="63">
        <f t="shared" si="297"/>
        <v>0</v>
      </c>
      <c r="M1663" s="392" t="str">
        <f>IF(Y1663="","",VLOOKUP(G1663,'Danh mục CODE'!$D$2:$I$1880,4,0))</f>
        <v/>
      </c>
      <c r="N1663" s="484"/>
      <c r="O1663" s="392" t="str">
        <f t="shared" si="298"/>
        <v/>
      </c>
      <c r="P1663" s="392" t="str">
        <f>IF(Y1663="","",VLOOKUP(G1663,'Danh mục CODE'!$D$2:$I$1880,5,0))</f>
        <v/>
      </c>
      <c r="Q1663" s="392"/>
      <c r="R1663" s="392" t="str">
        <f t="shared" si="299"/>
        <v/>
      </c>
      <c r="S1663" s="394" t="e">
        <f t="shared" si="300"/>
        <v>#VALUE!</v>
      </c>
      <c r="T1663" s="394" t="str">
        <f t="shared" si="294"/>
        <v/>
      </c>
      <c r="U1663" s="394" t="str">
        <f t="shared" si="295"/>
        <v/>
      </c>
      <c r="V1663" s="424" t="str">
        <f t="shared" si="301"/>
        <v/>
      </c>
      <c r="W1663" s="21"/>
      <c r="X1663" s="515"/>
      <c r="Y1663" s="515"/>
      <c r="Z1663" s="513"/>
      <c r="AA1663" s="514"/>
    </row>
    <row r="1664" spans="1:27">
      <c r="A1664" s="50">
        <f t="shared" si="296"/>
        <v>1659</v>
      </c>
      <c r="B1664" s="580"/>
      <c r="C1664" s="23" t="s">
        <v>742</v>
      </c>
      <c r="D1664" s="489"/>
      <c r="E1664" s="318" t="str">
        <f>IF(G1664="","",VLOOKUP(G1664,'Danh mục CODE'!$D$2:$J$20064,7,0))</f>
        <v/>
      </c>
      <c r="F1664" s="28" t="str">
        <f>IF(E1664="","",VLOOKUP(E1664,'TONG HOP'!$E$8:$W$1883,19,0))</f>
        <v/>
      </c>
      <c r="G1664" s="315"/>
      <c r="H1664" s="226" t="str">
        <f>IF(E1664="","",VLOOKUP(G1664,'TONG HOP'!$C$8:$E$799,2,0))</f>
        <v/>
      </c>
      <c r="I1664" s="226" t="str">
        <f>IF(B1664="","",VLOOKUP(G1664,'TONG HOP'!$C$8:$F$799,4,0))</f>
        <v/>
      </c>
      <c r="J1664" s="63" t="str">
        <f t="shared" si="292"/>
        <v/>
      </c>
      <c r="K1664" s="63" t="str">
        <f t="shared" si="293"/>
        <v/>
      </c>
      <c r="L1664" s="63">
        <f t="shared" si="297"/>
        <v>0</v>
      </c>
      <c r="M1664" s="392" t="str">
        <f>IF(Y1664="","",VLOOKUP(G1664,'Danh mục CODE'!$D$2:$I$1880,4,0))</f>
        <v/>
      </c>
      <c r="N1664" s="484"/>
      <c r="O1664" s="392" t="str">
        <f t="shared" si="298"/>
        <v/>
      </c>
      <c r="P1664" s="392" t="str">
        <f>IF(Y1664="","",VLOOKUP(G1664,'Danh mục CODE'!$D$2:$I$1880,5,0))</f>
        <v/>
      </c>
      <c r="Q1664" s="392"/>
      <c r="R1664" s="392" t="str">
        <f t="shared" si="299"/>
        <v/>
      </c>
      <c r="S1664" s="394" t="e">
        <f t="shared" si="300"/>
        <v>#VALUE!</v>
      </c>
      <c r="T1664" s="394" t="str">
        <f t="shared" si="294"/>
        <v/>
      </c>
      <c r="U1664" s="394" t="str">
        <f t="shared" si="295"/>
        <v/>
      </c>
      <c r="V1664" s="424" t="str">
        <f t="shared" si="301"/>
        <v/>
      </c>
      <c r="W1664" s="21"/>
      <c r="X1664" s="515"/>
      <c r="Y1664" s="515"/>
      <c r="Z1664" s="513"/>
      <c r="AA1664" s="514"/>
    </row>
    <row r="1665" spans="1:27">
      <c r="A1665" s="50">
        <f t="shared" si="296"/>
        <v>1660</v>
      </c>
      <c r="B1665" s="580"/>
      <c r="C1665" s="23" t="s">
        <v>742</v>
      </c>
      <c r="D1665" s="489"/>
      <c r="E1665" s="318" t="str">
        <f>IF(G1665="","",VLOOKUP(G1665,'Danh mục CODE'!$D$2:$J$20064,7,0))</f>
        <v/>
      </c>
      <c r="F1665" s="28" t="str">
        <f>IF(E1665="","",VLOOKUP(E1665,'TONG HOP'!$E$8:$W$1883,19,0))</f>
        <v/>
      </c>
      <c r="G1665" s="315"/>
      <c r="H1665" s="226" t="str">
        <f>IF(E1665="","",VLOOKUP(G1665,'TONG HOP'!$C$8:$E$799,2,0))</f>
        <v/>
      </c>
      <c r="I1665" s="226" t="str">
        <f>IF(B1665="","",VLOOKUP(G1665,'TONG HOP'!$C$8:$F$799,4,0))</f>
        <v/>
      </c>
      <c r="J1665" s="63" t="str">
        <f t="shared" si="292"/>
        <v/>
      </c>
      <c r="K1665" s="63" t="str">
        <f t="shared" si="293"/>
        <v/>
      </c>
      <c r="L1665" s="63">
        <f t="shared" si="297"/>
        <v>0</v>
      </c>
      <c r="M1665" s="392" t="str">
        <f>IF(Y1665="","",VLOOKUP(G1665,'Danh mục CODE'!$D$2:$I$1880,4,0))</f>
        <v/>
      </c>
      <c r="N1665" s="484"/>
      <c r="O1665" s="392" t="str">
        <f t="shared" si="298"/>
        <v/>
      </c>
      <c r="P1665" s="392" t="str">
        <f>IF(Y1665="","",VLOOKUP(G1665,'Danh mục CODE'!$D$2:$I$1880,5,0))</f>
        <v/>
      </c>
      <c r="Q1665" s="392"/>
      <c r="R1665" s="392" t="str">
        <f t="shared" si="299"/>
        <v/>
      </c>
      <c r="S1665" s="394" t="e">
        <f t="shared" si="300"/>
        <v>#VALUE!</v>
      </c>
      <c r="T1665" s="394" t="str">
        <f t="shared" si="294"/>
        <v/>
      </c>
      <c r="U1665" s="394" t="str">
        <f t="shared" si="295"/>
        <v/>
      </c>
      <c r="V1665" s="424" t="str">
        <f t="shared" si="301"/>
        <v/>
      </c>
      <c r="W1665" s="21"/>
      <c r="X1665" s="515"/>
      <c r="Y1665" s="515"/>
      <c r="Z1665" s="513"/>
      <c r="AA1665" s="514"/>
    </row>
    <row r="1666" spans="1:27">
      <c r="A1666" s="50">
        <f t="shared" si="296"/>
        <v>1661</v>
      </c>
      <c r="B1666" s="580"/>
      <c r="C1666" s="23" t="s">
        <v>742</v>
      </c>
      <c r="D1666" s="489"/>
      <c r="E1666" s="318" t="str">
        <f>IF(G1666="","",VLOOKUP(G1666,'Danh mục CODE'!$D$2:$J$20064,7,0))</f>
        <v/>
      </c>
      <c r="F1666" s="28" t="str">
        <f>IF(E1666="","",VLOOKUP(E1666,'TONG HOP'!$E$8:$W$1883,19,0))</f>
        <v/>
      </c>
      <c r="G1666" s="315"/>
      <c r="H1666" s="226" t="str">
        <f>IF(E1666="","",VLOOKUP(G1666,'TONG HOP'!$C$8:$E$799,2,0))</f>
        <v/>
      </c>
      <c r="I1666" s="226" t="str">
        <f>IF(B1666="","",VLOOKUP(G1666,'TONG HOP'!$C$8:$F$799,4,0))</f>
        <v/>
      </c>
      <c r="J1666" s="63" t="str">
        <f t="shared" si="292"/>
        <v/>
      </c>
      <c r="K1666" s="63" t="str">
        <f t="shared" si="293"/>
        <v/>
      </c>
      <c r="L1666" s="63">
        <f t="shared" si="297"/>
        <v>0</v>
      </c>
      <c r="M1666" s="392" t="str">
        <f>IF(Y1666="","",VLOOKUP(G1666,'Danh mục CODE'!$D$2:$I$1880,4,0))</f>
        <v/>
      </c>
      <c r="N1666" s="484"/>
      <c r="O1666" s="392" t="str">
        <f t="shared" si="298"/>
        <v/>
      </c>
      <c r="P1666" s="392" t="str">
        <f>IF(Y1666="","",VLOOKUP(G1666,'Danh mục CODE'!$D$2:$I$1880,5,0))</f>
        <v/>
      </c>
      <c r="Q1666" s="392"/>
      <c r="R1666" s="392" t="str">
        <f t="shared" si="299"/>
        <v/>
      </c>
      <c r="S1666" s="394" t="e">
        <f t="shared" si="300"/>
        <v>#VALUE!</v>
      </c>
      <c r="T1666" s="394" t="str">
        <f t="shared" si="294"/>
        <v/>
      </c>
      <c r="U1666" s="394" t="str">
        <f t="shared" si="295"/>
        <v/>
      </c>
      <c r="V1666" s="424" t="str">
        <f t="shared" si="301"/>
        <v/>
      </c>
      <c r="W1666" s="21"/>
      <c r="X1666" s="515"/>
      <c r="Y1666" s="515"/>
      <c r="Z1666" s="513"/>
      <c r="AA1666" s="514"/>
    </row>
    <row r="1667" spans="1:27">
      <c r="A1667" s="50">
        <f t="shared" si="296"/>
        <v>1662</v>
      </c>
      <c r="B1667" s="580"/>
      <c r="C1667" s="23" t="s">
        <v>742</v>
      </c>
      <c r="D1667" s="489"/>
      <c r="E1667" s="318" t="str">
        <f>IF(G1667="","",VLOOKUP(G1667,'Danh mục CODE'!$D$2:$J$20064,7,0))</f>
        <v/>
      </c>
      <c r="F1667" s="28" t="str">
        <f>IF(E1667="","",VLOOKUP(E1667,'TONG HOP'!$E$8:$W$1883,19,0))</f>
        <v/>
      </c>
      <c r="G1667" s="315"/>
      <c r="H1667" s="226" t="str">
        <f>IF(E1667="","",VLOOKUP(G1667,'TONG HOP'!$C$8:$E$799,2,0))</f>
        <v/>
      </c>
      <c r="I1667" s="226" t="str">
        <f>IF(B1667="","",VLOOKUP(G1667,'TONG HOP'!$C$8:$F$799,4,0))</f>
        <v/>
      </c>
      <c r="J1667" s="63" t="str">
        <f t="shared" si="292"/>
        <v/>
      </c>
      <c r="K1667" s="63" t="str">
        <f t="shared" si="293"/>
        <v/>
      </c>
      <c r="L1667" s="63">
        <f t="shared" si="297"/>
        <v>0</v>
      </c>
      <c r="M1667" s="392" t="str">
        <f>IF(Y1667="","",VLOOKUP(G1667,'Danh mục CODE'!$D$2:$I$1880,4,0))</f>
        <v/>
      </c>
      <c r="N1667" s="484"/>
      <c r="O1667" s="392" t="str">
        <f t="shared" si="298"/>
        <v/>
      </c>
      <c r="P1667" s="392" t="str">
        <f>IF(Y1667="","",VLOOKUP(G1667,'Danh mục CODE'!$D$2:$I$1880,5,0))</f>
        <v/>
      </c>
      <c r="Q1667" s="392"/>
      <c r="R1667" s="392" t="str">
        <f t="shared" si="299"/>
        <v/>
      </c>
      <c r="S1667" s="394" t="e">
        <f t="shared" si="300"/>
        <v>#VALUE!</v>
      </c>
      <c r="T1667" s="394" t="str">
        <f t="shared" si="294"/>
        <v/>
      </c>
      <c r="U1667" s="394" t="str">
        <f t="shared" si="295"/>
        <v/>
      </c>
      <c r="V1667" s="424" t="str">
        <f t="shared" si="301"/>
        <v/>
      </c>
      <c r="W1667" s="21"/>
      <c r="X1667" s="515"/>
      <c r="Y1667" s="515"/>
      <c r="Z1667" s="513"/>
      <c r="AA1667" s="514"/>
    </row>
    <row r="1668" spans="1:27">
      <c r="A1668" s="50">
        <f t="shared" si="296"/>
        <v>1663</v>
      </c>
      <c r="B1668" s="580"/>
      <c r="C1668" s="23" t="s">
        <v>742</v>
      </c>
      <c r="D1668" s="489"/>
      <c r="E1668" s="318" t="str">
        <f>IF(G1668="","",VLOOKUP(G1668,'Danh mục CODE'!$D$2:$J$20064,7,0))</f>
        <v/>
      </c>
      <c r="F1668" s="28" t="str">
        <f>IF(E1668="","",VLOOKUP(E1668,'TONG HOP'!$E$8:$W$1883,19,0))</f>
        <v/>
      </c>
      <c r="G1668" s="315"/>
      <c r="H1668" s="226" t="str">
        <f>IF(E1668="","",VLOOKUP(G1668,'TONG HOP'!$C$8:$E$799,2,0))</f>
        <v/>
      </c>
      <c r="I1668" s="226" t="str">
        <f>IF(B1668="","",VLOOKUP(G1668,'TONG HOP'!$C$8:$F$799,4,0))</f>
        <v/>
      </c>
      <c r="J1668" s="63" t="str">
        <f t="shared" si="292"/>
        <v/>
      </c>
      <c r="K1668" s="63" t="str">
        <f t="shared" si="293"/>
        <v/>
      </c>
      <c r="L1668" s="63">
        <f t="shared" si="297"/>
        <v>0</v>
      </c>
      <c r="M1668" s="392" t="str">
        <f>IF(Y1668="","",VLOOKUP(G1668,'Danh mục CODE'!$D$2:$I$1880,4,0))</f>
        <v/>
      </c>
      <c r="N1668" s="484"/>
      <c r="O1668" s="392" t="str">
        <f t="shared" si="298"/>
        <v/>
      </c>
      <c r="P1668" s="392" t="str">
        <f>IF(Y1668="","",VLOOKUP(G1668,'Danh mục CODE'!$D$2:$I$1880,5,0))</f>
        <v/>
      </c>
      <c r="Q1668" s="392"/>
      <c r="R1668" s="392" t="str">
        <f t="shared" si="299"/>
        <v/>
      </c>
      <c r="S1668" s="394" t="e">
        <f t="shared" si="300"/>
        <v>#VALUE!</v>
      </c>
      <c r="T1668" s="394" t="str">
        <f t="shared" si="294"/>
        <v/>
      </c>
      <c r="U1668" s="394" t="str">
        <f t="shared" si="295"/>
        <v/>
      </c>
      <c r="V1668" s="424" t="str">
        <f t="shared" si="301"/>
        <v/>
      </c>
      <c r="W1668" s="21"/>
      <c r="X1668" s="515"/>
      <c r="Y1668" s="515"/>
      <c r="Z1668" s="513"/>
      <c r="AA1668" s="514"/>
    </row>
    <row r="1669" spans="1:27">
      <c r="A1669" s="50">
        <f t="shared" si="296"/>
        <v>1664</v>
      </c>
      <c r="B1669" s="580"/>
      <c r="C1669" s="23" t="s">
        <v>742</v>
      </c>
      <c r="D1669" s="489"/>
      <c r="E1669" s="318" t="str">
        <f>IF(G1669="","",VLOOKUP(G1669,'Danh mục CODE'!$D$2:$J$20064,7,0))</f>
        <v/>
      </c>
      <c r="F1669" s="28" t="str">
        <f>IF(E1669="","",VLOOKUP(E1669,'TONG HOP'!$E$8:$W$1883,19,0))</f>
        <v/>
      </c>
      <c r="G1669" s="315"/>
      <c r="H1669" s="226" t="str">
        <f>IF(E1669="","",VLOOKUP(G1669,'TONG HOP'!$C$8:$E$799,2,0))</f>
        <v/>
      </c>
      <c r="I1669" s="226" t="str">
        <f>IF(B1669="","",VLOOKUP(G1669,'TONG HOP'!$C$8:$F$799,4,0))</f>
        <v/>
      </c>
      <c r="J1669" s="63" t="str">
        <f t="shared" si="292"/>
        <v/>
      </c>
      <c r="K1669" s="63" t="str">
        <f t="shared" si="293"/>
        <v/>
      </c>
      <c r="L1669" s="63">
        <f t="shared" si="297"/>
        <v>0</v>
      </c>
      <c r="M1669" s="392" t="str">
        <f>IF(Y1669="","",VLOOKUP(G1669,'Danh mục CODE'!$D$2:$I$1880,4,0))</f>
        <v/>
      </c>
      <c r="N1669" s="484"/>
      <c r="O1669" s="392" t="str">
        <f t="shared" si="298"/>
        <v/>
      </c>
      <c r="P1669" s="392" t="str">
        <f>IF(Y1669="","",VLOOKUP(G1669,'Danh mục CODE'!$D$2:$I$1880,5,0))</f>
        <v/>
      </c>
      <c r="Q1669" s="392"/>
      <c r="R1669" s="392" t="str">
        <f t="shared" si="299"/>
        <v/>
      </c>
      <c r="S1669" s="394" t="e">
        <f t="shared" si="300"/>
        <v>#VALUE!</v>
      </c>
      <c r="T1669" s="394" t="str">
        <f t="shared" si="294"/>
        <v/>
      </c>
      <c r="U1669" s="394" t="str">
        <f t="shared" si="295"/>
        <v/>
      </c>
      <c r="V1669" s="424" t="str">
        <f t="shared" si="301"/>
        <v/>
      </c>
      <c r="W1669" s="21"/>
      <c r="X1669" s="515"/>
      <c r="Y1669" s="515"/>
      <c r="Z1669" s="513"/>
      <c r="AA1669" s="514"/>
    </row>
    <row r="1670" spans="1:27">
      <c r="A1670" s="50">
        <f t="shared" si="296"/>
        <v>1665</v>
      </c>
      <c r="B1670" s="580"/>
      <c r="C1670" s="23" t="s">
        <v>742</v>
      </c>
      <c r="D1670" s="489"/>
      <c r="E1670" s="318" t="str">
        <f>IF(G1670="","",VLOOKUP(G1670,'Danh mục CODE'!$D$2:$J$20064,7,0))</f>
        <v/>
      </c>
      <c r="F1670" s="28" t="str">
        <f>IF(E1670="","",VLOOKUP(E1670,'TONG HOP'!$E$8:$W$1883,19,0))</f>
        <v/>
      </c>
      <c r="G1670" s="315"/>
      <c r="H1670" s="226" t="str">
        <f>IF(E1670="","",VLOOKUP(G1670,'TONG HOP'!$C$8:$E$799,2,0))</f>
        <v/>
      </c>
      <c r="I1670" s="226" t="str">
        <f>IF(B1670="","",VLOOKUP(G1670,'TONG HOP'!$C$8:$F$799,4,0))</f>
        <v/>
      </c>
      <c r="J1670" s="63" t="str">
        <f t="shared" si="292"/>
        <v/>
      </c>
      <c r="K1670" s="63" t="str">
        <f t="shared" si="293"/>
        <v/>
      </c>
      <c r="L1670" s="63">
        <f t="shared" si="297"/>
        <v>0</v>
      </c>
      <c r="M1670" s="392" t="str">
        <f>IF(Y1670="","",VLOOKUP(G1670,'Danh mục CODE'!$D$2:$I$1880,4,0))</f>
        <v/>
      </c>
      <c r="N1670" s="484"/>
      <c r="O1670" s="392" t="str">
        <f t="shared" si="298"/>
        <v/>
      </c>
      <c r="P1670" s="392" t="str">
        <f>IF(Y1670="","",VLOOKUP(G1670,'Danh mục CODE'!$D$2:$I$1880,5,0))</f>
        <v/>
      </c>
      <c r="Q1670" s="392"/>
      <c r="R1670" s="392" t="str">
        <f t="shared" si="299"/>
        <v/>
      </c>
      <c r="S1670" s="394" t="e">
        <f t="shared" si="300"/>
        <v>#VALUE!</v>
      </c>
      <c r="T1670" s="394" t="str">
        <f t="shared" si="294"/>
        <v/>
      </c>
      <c r="U1670" s="394" t="str">
        <f t="shared" si="295"/>
        <v/>
      </c>
      <c r="V1670" s="424" t="str">
        <f t="shared" si="301"/>
        <v/>
      </c>
      <c r="W1670" s="21"/>
      <c r="X1670" s="515"/>
      <c r="Y1670" s="515"/>
      <c r="Z1670" s="513"/>
      <c r="AA1670" s="514"/>
    </row>
    <row r="1671" spans="1:27">
      <c r="A1671" s="50">
        <f t="shared" si="296"/>
        <v>1666</v>
      </c>
      <c r="B1671" s="580"/>
      <c r="C1671" s="23" t="s">
        <v>742</v>
      </c>
      <c r="D1671" s="489"/>
      <c r="E1671" s="318" t="str">
        <f>IF(G1671="","",VLOOKUP(G1671,'Danh mục CODE'!$D$2:$J$20064,7,0))</f>
        <v/>
      </c>
      <c r="F1671" s="28" t="str">
        <f>IF(E1671="","",VLOOKUP(E1671,'TONG HOP'!$E$8:$W$1883,19,0))</f>
        <v/>
      </c>
      <c r="G1671" s="315"/>
      <c r="H1671" s="226" t="str">
        <f>IF(E1671="","",VLOOKUP(G1671,'TONG HOP'!$C$8:$E$799,2,0))</f>
        <v/>
      </c>
      <c r="I1671" s="226" t="str">
        <f>IF(B1671="","",VLOOKUP(G1671,'TONG HOP'!$C$8:$F$799,4,0))</f>
        <v/>
      </c>
      <c r="J1671" s="63" t="str">
        <f t="shared" ref="J1671:J1734" si="302">IF(X1671="","",K1671-K1671*M1671)</f>
        <v/>
      </c>
      <c r="K1671" s="63" t="str">
        <f t="shared" ref="K1671:K1734" si="303">IF(AND(X1671="",N1671="",Q1671="",R1671=""),"",L1671-L1671*O1671-(L1671-L1671*O1671)*R1671)</f>
        <v/>
      </c>
      <c r="L1671" s="63">
        <f t="shared" si="297"/>
        <v>0</v>
      </c>
      <c r="M1671" s="392" t="str">
        <f>IF(Y1671="","",VLOOKUP(G1671,'Danh mục CODE'!$D$2:$I$1880,4,0))</f>
        <v/>
      </c>
      <c r="N1671" s="484"/>
      <c r="O1671" s="392" t="str">
        <f t="shared" si="298"/>
        <v/>
      </c>
      <c r="P1671" s="392" t="str">
        <f>IF(Y1671="","",VLOOKUP(G1671,'Danh mục CODE'!$D$2:$I$1880,5,0))</f>
        <v/>
      </c>
      <c r="Q1671" s="392"/>
      <c r="R1671" s="392" t="str">
        <f t="shared" si="299"/>
        <v/>
      </c>
      <c r="S1671" s="394" t="e">
        <f t="shared" si="300"/>
        <v>#VALUE!</v>
      </c>
      <c r="T1671" s="394" t="str">
        <f t="shared" si="294"/>
        <v/>
      </c>
      <c r="U1671" s="394" t="str">
        <f t="shared" si="295"/>
        <v/>
      </c>
      <c r="V1671" s="424" t="str">
        <f t="shared" si="301"/>
        <v/>
      </c>
      <c r="W1671" s="21"/>
      <c r="X1671" s="515"/>
      <c r="Y1671" s="515"/>
      <c r="Z1671" s="513"/>
      <c r="AA1671" s="514"/>
    </row>
    <row r="1672" spans="1:27">
      <c r="A1672" s="50">
        <f t="shared" si="296"/>
        <v>1667</v>
      </c>
      <c r="B1672" s="580"/>
      <c r="C1672" s="23" t="s">
        <v>742</v>
      </c>
      <c r="D1672" s="489"/>
      <c r="E1672" s="318" t="str">
        <f>IF(G1672="","",VLOOKUP(G1672,'Danh mục CODE'!$D$2:$J$20064,7,0))</f>
        <v/>
      </c>
      <c r="F1672" s="28" t="str">
        <f>IF(E1672="","",VLOOKUP(E1672,'TONG HOP'!$E$8:$W$1883,19,0))</f>
        <v/>
      </c>
      <c r="G1672" s="315"/>
      <c r="H1672" s="226" t="str">
        <f>IF(E1672="","",VLOOKUP(G1672,'TONG HOP'!$C$8:$E$799,2,0))</f>
        <v/>
      </c>
      <c r="I1672" s="226" t="str">
        <f>IF(B1672="","",VLOOKUP(G1672,'TONG HOP'!$C$8:$F$799,4,0))</f>
        <v/>
      </c>
      <c r="J1672" s="63" t="str">
        <f t="shared" si="302"/>
        <v/>
      </c>
      <c r="K1672" s="63" t="str">
        <f t="shared" si="303"/>
        <v/>
      </c>
      <c r="L1672" s="63">
        <f t="shared" si="297"/>
        <v>0</v>
      </c>
      <c r="M1672" s="392" t="str">
        <f>IF(Y1672="","",VLOOKUP(G1672,'Danh mục CODE'!$D$2:$I$1880,4,0))</f>
        <v/>
      </c>
      <c r="N1672" s="484"/>
      <c r="O1672" s="392" t="str">
        <f t="shared" si="298"/>
        <v/>
      </c>
      <c r="P1672" s="392" t="str">
        <f>IF(Y1672="","",VLOOKUP(G1672,'Danh mục CODE'!$D$2:$I$1880,5,0))</f>
        <v/>
      </c>
      <c r="Q1672" s="392"/>
      <c r="R1672" s="392" t="str">
        <f t="shared" si="299"/>
        <v/>
      </c>
      <c r="S1672" s="394" t="e">
        <f t="shared" si="300"/>
        <v>#VALUE!</v>
      </c>
      <c r="T1672" s="394" t="str">
        <f t="shared" si="294"/>
        <v/>
      </c>
      <c r="U1672" s="394" t="str">
        <f t="shared" si="295"/>
        <v/>
      </c>
      <c r="V1672" s="424" t="str">
        <f t="shared" si="301"/>
        <v/>
      </c>
      <c r="W1672" s="21"/>
      <c r="X1672" s="515"/>
      <c r="Y1672" s="515"/>
      <c r="Z1672" s="513"/>
      <c r="AA1672" s="514"/>
    </row>
    <row r="1673" spans="1:27">
      <c r="A1673" s="50">
        <f t="shared" si="296"/>
        <v>1668</v>
      </c>
      <c r="B1673" s="580"/>
      <c r="C1673" s="23" t="s">
        <v>742</v>
      </c>
      <c r="D1673" s="489"/>
      <c r="E1673" s="318" t="str">
        <f>IF(G1673="","",VLOOKUP(G1673,'Danh mục CODE'!$D$2:$J$20064,7,0))</f>
        <v/>
      </c>
      <c r="F1673" s="28" t="str">
        <f>IF(E1673="","",VLOOKUP(E1673,'TONG HOP'!$E$8:$W$1883,19,0))</f>
        <v/>
      </c>
      <c r="G1673" s="315"/>
      <c r="H1673" s="226" t="str">
        <f>IF(E1673="","",VLOOKUP(G1673,'TONG HOP'!$C$8:$E$799,2,0))</f>
        <v/>
      </c>
      <c r="I1673" s="226" t="str">
        <f>IF(B1673="","",VLOOKUP(G1673,'TONG HOP'!$C$8:$F$799,4,0))</f>
        <v/>
      </c>
      <c r="J1673" s="63" t="str">
        <f t="shared" si="302"/>
        <v/>
      </c>
      <c r="K1673" s="63" t="str">
        <f t="shared" si="303"/>
        <v/>
      </c>
      <c r="L1673" s="63">
        <f t="shared" si="297"/>
        <v>0</v>
      </c>
      <c r="M1673" s="392" t="str">
        <f>IF(Y1673="","",VLOOKUP(G1673,'Danh mục CODE'!$D$2:$I$1880,4,0))</f>
        <v/>
      </c>
      <c r="N1673" s="484"/>
      <c r="O1673" s="392" t="str">
        <f t="shared" si="298"/>
        <v/>
      </c>
      <c r="P1673" s="392" t="str">
        <f>IF(Y1673="","",VLOOKUP(G1673,'Danh mục CODE'!$D$2:$I$1880,5,0))</f>
        <v/>
      </c>
      <c r="Q1673" s="392"/>
      <c r="R1673" s="392" t="str">
        <f t="shared" si="299"/>
        <v/>
      </c>
      <c r="S1673" s="394" t="e">
        <f t="shared" si="300"/>
        <v>#VALUE!</v>
      </c>
      <c r="T1673" s="394" t="str">
        <f t="shared" ref="T1673:T1736" si="304">IF(X1673="","",IF(Q1673&lt;P1673,K1673*Q1673,K1673*P1673))</f>
        <v/>
      </c>
      <c r="U1673" s="394" t="str">
        <f t="shared" ref="U1673:U1736" si="305">IF(X1673="","",K1673*R1673)</f>
        <v/>
      </c>
      <c r="V1673" s="424" t="str">
        <f t="shared" si="301"/>
        <v/>
      </c>
      <c r="W1673" s="21"/>
      <c r="X1673" s="515"/>
      <c r="Y1673" s="515"/>
      <c r="Z1673" s="513"/>
      <c r="AA1673" s="514"/>
    </row>
    <row r="1674" spans="1:27">
      <c r="A1674" s="50">
        <f t="shared" si="296"/>
        <v>1669</v>
      </c>
      <c r="B1674" s="580"/>
      <c r="C1674" s="23" t="s">
        <v>742</v>
      </c>
      <c r="D1674" s="489"/>
      <c r="E1674" s="318" t="str">
        <f>IF(G1674="","",VLOOKUP(G1674,'Danh mục CODE'!$D$2:$J$20064,7,0))</f>
        <v/>
      </c>
      <c r="F1674" s="28" t="str">
        <f>IF(E1674="","",VLOOKUP(E1674,'TONG HOP'!$E$8:$W$1883,19,0))</f>
        <v/>
      </c>
      <c r="G1674" s="315"/>
      <c r="H1674" s="226" t="str">
        <f>IF(E1674="","",VLOOKUP(G1674,'TONG HOP'!$C$8:$E$799,2,0))</f>
        <v/>
      </c>
      <c r="I1674" s="226" t="str">
        <f>IF(B1674="","",VLOOKUP(G1674,'TONG HOP'!$C$8:$F$799,4,0))</f>
        <v/>
      </c>
      <c r="J1674" s="63" t="str">
        <f t="shared" si="302"/>
        <v/>
      </c>
      <c r="K1674" s="63" t="str">
        <f t="shared" si="303"/>
        <v/>
      </c>
      <c r="L1674" s="63">
        <f t="shared" si="297"/>
        <v>0</v>
      </c>
      <c r="M1674" s="392" t="str">
        <f>IF(Y1674="","",VLOOKUP(G1674,'Danh mục CODE'!$D$2:$I$1880,4,0))</f>
        <v/>
      </c>
      <c r="N1674" s="484"/>
      <c r="O1674" s="392" t="str">
        <f t="shared" si="298"/>
        <v/>
      </c>
      <c r="P1674" s="392" t="str">
        <f>IF(Y1674="","",VLOOKUP(G1674,'Danh mục CODE'!$D$2:$I$1880,5,0))</f>
        <v/>
      </c>
      <c r="Q1674" s="392"/>
      <c r="R1674" s="392" t="str">
        <f t="shared" si="299"/>
        <v/>
      </c>
      <c r="S1674" s="394" t="e">
        <f t="shared" si="300"/>
        <v>#VALUE!</v>
      </c>
      <c r="T1674" s="394" t="str">
        <f t="shared" si="304"/>
        <v/>
      </c>
      <c r="U1674" s="394" t="str">
        <f t="shared" si="305"/>
        <v/>
      </c>
      <c r="V1674" s="424" t="str">
        <f t="shared" si="301"/>
        <v/>
      </c>
      <c r="W1674" s="21"/>
      <c r="X1674" s="515"/>
      <c r="Y1674" s="515"/>
      <c r="Z1674" s="513"/>
      <c r="AA1674" s="514"/>
    </row>
    <row r="1675" spans="1:27">
      <c r="A1675" s="50">
        <f t="shared" si="296"/>
        <v>1670</v>
      </c>
      <c r="B1675" s="580"/>
      <c r="C1675" s="23" t="s">
        <v>742</v>
      </c>
      <c r="D1675" s="489"/>
      <c r="E1675" s="318" t="str">
        <f>IF(G1675="","",VLOOKUP(G1675,'Danh mục CODE'!$D$2:$J$20064,7,0))</f>
        <v/>
      </c>
      <c r="F1675" s="28" t="str">
        <f>IF(E1675="","",VLOOKUP(E1675,'TONG HOP'!$E$8:$W$1883,19,0))</f>
        <v/>
      </c>
      <c r="G1675" s="315"/>
      <c r="H1675" s="226" t="str">
        <f>IF(E1675="","",VLOOKUP(G1675,'TONG HOP'!$C$8:$E$799,2,0))</f>
        <v/>
      </c>
      <c r="I1675" s="226" t="str">
        <f>IF(B1675="","",VLOOKUP(G1675,'TONG HOP'!$C$8:$F$799,4,0))</f>
        <v/>
      </c>
      <c r="J1675" s="63" t="str">
        <f t="shared" si="302"/>
        <v/>
      </c>
      <c r="K1675" s="63" t="str">
        <f t="shared" si="303"/>
        <v/>
      </c>
      <c r="L1675" s="63">
        <f t="shared" si="297"/>
        <v>0</v>
      </c>
      <c r="M1675" s="392" t="str">
        <f>IF(Y1675="","",VLOOKUP(G1675,'Danh mục CODE'!$D$2:$I$1880,4,0))</f>
        <v/>
      </c>
      <c r="N1675" s="484"/>
      <c r="O1675" s="392" t="str">
        <f t="shared" si="298"/>
        <v/>
      </c>
      <c r="P1675" s="392" t="str">
        <f>IF(Y1675="","",VLOOKUP(G1675,'Danh mục CODE'!$D$2:$I$1880,5,0))</f>
        <v/>
      </c>
      <c r="Q1675" s="392"/>
      <c r="R1675" s="392" t="str">
        <f t="shared" si="299"/>
        <v/>
      </c>
      <c r="S1675" s="394" t="e">
        <f t="shared" si="300"/>
        <v>#VALUE!</v>
      </c>
      <c r="T1675" s="394" t="str">
        <f t="shared" si="304"/>
        <v/>
      </c>
      <c r="U1675" s="394" t="str">
        <f t="shared" si="305"/>
        <v/>
      </c>
      <c r="V1675" s="424" t="str">
        <f t="shared" si="301"/>
        <v/>
      </c>
      <c r="W1675" s="21"/>
      <c r="X1675" s="515"/>
      <c r="Y1675" s="515"/>
      <c r="Z1675" s="513"/>
      <c r="AA1675" s="514"/>
    </row>
    <row r="1676" spans="1:27">
      <c r="A1676" s="50">
        <f t="shared" si="296"/>
        <v>1671</v>
      </c>
      <c r="B1676" s="580"/>
      <c r="C1676" s="23" t="s">
        <v>742</v>
      </c>
      <c r="D1676" s="489"/>
      <c r="E1676" s="318" t="str">
        <f>IF(G1676="","",VLOOKUP(G1676,'Danh mục CODE'!$D$2:$J$20064,7,0))</f>
        <v/>
      </c>
      <c r="F1676" s="28" t="str">
        <f>IF(E1676="","",VLOOKUP(E1676,'TONG HOP'!$E$8:$W$1883,19,0))</f>
        <v/>
      </c>
      <c r="G1676" s="315"/>
      <c r="H1676" s="226" t="str">
        <f>IF(E1676="","",VLOOKUP(G1676,'TONG HOP'!$C$8:$E$799,2,0))</f>
        <v/>
      </c>
      <c r="I1676" s="226" t="str">
        <f>IF(B1676="","",VLOOKUP(G1676,'TONG HOP'!$C$8:$F$799,4,0))</f>
        <v/>
      </c>
      <c r="J1676" s="63" t="str">
        <f t="shared" si="302"/>
        <v/>
      </c>
      <c r="K1676" s="63" t="str">
        <f t="shared" si="303"/>
        <v/>
      </c>
      <c r="L1676" s="63">
        <f t="shared" si="297"/>
        <v>0</v>
      </c>
      <c r="M1676" s="392" t="str">
        <f>IF(Y1676="","",VLOOKUP(G1676,'Danh mục CODE'!$D$2:$I$1880,4,0))</f>
        <v/>
      </c>
      <c r="N1676" s="484"/>
      <c r="O1676" s="392" t="str">
        <f t="shared" si="298"/>
        <v/>
      </c>
      <c r="P1676" s="392" t="str">
        <f>IF(Y1676="","",VLOOKUP(G1676,'Danh mục CODE'!$D$2:$I$1880,5,0))</f>
        <v/>
      </c>
      <c r="Q1676" s="392"/>
      <c r="R1676" s="392" t="str">
        <f t="shared" si="299"/>
        <v/>
      </c>
      <c r="S1676" s="394" t="e">
        <f t="shared" si="300"/>
        <v>#VALUE!</v>
      </c>
      <c r="T1676" s="394" t="str">
        <f t="shared" si="304"/>
        <v/>
      </c>
      <c r="U1676" s="394" t="str">
        <f t="shared" si="305"/>
        <v/>
      </c>
      <c r="V1676" s="424" t="str">
        <f t="shared" si="301"/>
        <v/>
      </c>
      <c r="W1676" s="21"/>
      <c r="X1676" s="515"/>
      <c r="Y1676" s="515"/>
      <c r="Z1676" s="513"/>
      <c r="AA1676" s="514"/>
    </row>
    <row r="1677" spans="1:27">
      <c r="A1677" s="50">
        <f t="shared" si="296"/>
        <v>1672</v>
      </c>
      <c r="B1677" s="580"/>
      <c r="C1677" s="23" t="s">
        <v>742</v>
      </c>
      <c r="D1677" s="489"/>
      <c r="E1677" s="318" t="str">
        <f>IF(G1677="","",VLOOKUP(G1677,'Danh mục CODE'!$D$2:$J$20064,7,0))</f>
        <v/>
      </c>
      <c r="F1677" s="28" t="str">
        <f>IF(E1677="","",VLOOKUP(E1677,'TONG HOP'!$E$8:$W$1883,19,0))</f>
        <v/>
      </c>
      <c r="G1677" s="315"/>
      <c r="H1677" s="226" t="str">
        <f>IF(E1677="","",VLOOKUP(G1677,'TONG HOP'!$C$8:$E$799,2,0))</f>
        <v/>
      </c>
      <c r="I1677" s="226" t="str">
        <f>IF(B1677="","",VLOOKUP(G1677,'TONG HOP'!$C$8:$F$799,4,0))</f>
        <v/>
      </c>
      <c r="J1677" s="63" t="str">
        <f t="shared" si="302"/>
        <v/>
      </c>
      <c r="K1677" s="63" t="str">
        <f t="shared" si="303"/>
        <v/>
      </c>
      <c r="L1677" s="63">
        <f t="shared" si="297"/>
        <v>0</v>
      </c>
      <c r="M1677" s="392" t="str">
        <f>IF(Y1677="","",VLOOKUP(G1677,'Danh mục CODE'!$D$2:$I$1880,4,0))</f>
        <v/>
      </c>
      <c r="N1677" s="484"/>
      <c r="O1677" s="392" t="str">
        <f t="shared" si="298"/>
        <v/>
      </c>
      <c r="P1677" s="392" t="str">
        <f>IF(Y1677="","",VLOOKUP(G1677,'Danh mục CODE'!$D$2:$I$1880,5,0))</f>
        <v/>
      </c>
      <c r="Q1677" s="392"/>
      <c r="R1677" s="392" t="str">
        <f t="shared" si="299"/>
        <v/>
      </c>
      <c r="S1677" s="394" t="e">
        <f t="shared" si="300"/>
        <v>#VALUE!</v>
      </c>
      <c r="T1677" s="394" t="str">
        <f t="shared" si="304"/>
        <v/>
      </c>
      <c r="U1677" s="394" t="str">
        <f t="shared" si="305"/>
        <v/>
      </c>
      <c r="V1677" s="424" t="str">
        <f t="shared" si="301"/>
        <v/>
      </c>
      <c r="W1677" s="21"/>
      <c r="X1677" s="515"/>
      <c r="Y1677" s="515"/>
      <c r="Z1677" s="513"/>
      <c r="AA1677" s="514"/>
    </row>
    <row r="1678" spans="1:27">
      <c r="A1678" s="50">
        <f t="shared" si="296"/>
        <v>1673</v>
      </c>
      <c r="B1678" s="580"/>
      <c r="C1678" s="23" t="s">
        <v>742</v>
      </c>
      <c r="D1678" s="489"/>
      <c r="E1678" s="318" t="str">
        <f>IF(G1678="","",VLOOKUP(G1678,'Danh mục CODE'!$D$2:$J$20064,7,0))</f>
        <v/>
      </c>
      <c r="F1678" s="28" t="str">
        <f>IF(E1678="","",VLOOKUP(E1678,'TONG HOP'!$E$8:$W$1883,19,0))</f>
        <v/>
      </c>
      <c r="G1678" s="315"/>
      <c r="H1678" s="226" t="str">
        <f>IF(E1678="","",VLOOKUP(G1678,'TONG HOP'!$C$8:$E$799,2,0))</f>
        <v/>
      </c>
      <c r="I1678" s="226" t="str">
        <f>IF(B1678="","",VLOOKUP(G1678,'TONG HOP'!$C$8:$F$799,4,0))</f>
        <v/>
      </c>
      <c r="J1678" s="63" t="str">
        <f t="shared" si="302"/>
        <v/>
      </c>
      <c r="K1678" s="63" t="str">
        <f t="shared" si="303"/>
        <v/>
      </c>
      <c r="L1678" s="63">
        <f t="shared" si="297"/>
        <v>0</v>
      </c>
      <c r="M1678" s="392" t="str">
        <f>IF(Y1678="","",VLOOKUP(G1678,'Danh mục CODE'!$D$2:$I$1880,4,0))</f>
        <v/>
      </c>
      <c r="N1678" s="484"/>
      <c r="O1678" s="392" t="str">
        <f t="shared" si="298"/>
        <v/>
      </c>
      <c r="P1678" s="392" t="str">
        <f>IF(Y1678="","",VLOOKUP(G1678,'Danh mục CODE'!$D$2:$I$1880,5,0))</f>
        <v/>
      </c>
      <c r="Q1678" s="392"/>
      <c r="R1678" s="392" t="str">
        <f t="shared" si="299"/>
        <v/>
      </c>
      <c r="S1678" s="394" t="e">
        <f t="shared" si="300"/>
        <v>#VALUE!</v>
      </c>
      <c r="T1678" s="394" t="str">
        <f t="shared" si="304"/>
        <v/>
      </c>
      <c r="U1678" s="394" t="str">
        <f t="shared" si="305"/>
        <v/>
      </c>
      <c r="V1678" s="424" t="str">
        <f t="shared" si="301"/>
        <v/>
      </c>
      <c r="W1678" s="21"/>
      <c r="X1678" s="515"/>
      <c r="Y1678" s="515"/>
      <c r="Z1678" s="513"/>
      <c r="AA1678" s="514"/>
    </row>
    <row r="1679" spans="1:27">
      <c r="A1679" s="50">
        <f t="shared" si="296"/>
        <v>1674</v>
      </c>
      <c r="B1679" s="580"/>
      <c r="C1679" s="23" t="s">
        <v>742</v>
      </c>
      <c r="D1679" s="489"/>
      <c r="E1679" s="318" t="str">
        <f>IF(G1679="","",VLOOKUP(G1679,'Danh mục CODE'!$D$2:$J$20064,7,0))</f>
        <v/>
      </c>
      <c r="F1679" s="28" t="str">
        <f>IF(E1679="","",VLOOKUP(E1679,'TONG HOP'!$E$8:$W$1883,19,0))</f>
        <v/>
      </c>
      <c r="G1679" s="315"/>
      <c r="H1679" s="226" t="str">
        <f>IF(E1679="","",VLOOKUP(G1679,'TONG HOP'!$C$8:$E$799,2,0))</f>
        <v/>
      </c>
      <c r="I1679" s="226" t="str">
        <f>IF(B1679="","",VLOOKUP(G1679,'TONG HOP'!$C$8:$F$799,4,0))</f>
        <v/>
      </c>
      <c r="J1679" s="63" t="str">
        <f t="shared" si="302"/>
        <v/>
      </c>
      <c r="K1679" s="63" t="str">
        <f t="shared" si="303"/>
        <v/>
      </c>
      <c r="L1679" s="63">
        <f t="shared" si="297"/>
        <v>0</v>
      </c>
      <c r="M1679" s="392" t="str">
        <f>IF(Y1679="","",VLOOKUP(G1679,'Danh mục CODE'!$D$2:$I$1880,4,0))</f>
        <v/>
      </c>
      <c r="N1679" s="484"/>
      <c r="O1679" s="392" t="str">
        <f t="shared" si="298"/>
        <v/>
      </c>
      <c r="P1679" s="392" t="str">
        <f>IF(Y1679="","",VLOOKUP(G1679,'Danh mục CODE'!$D$2:$I$1880,5,0))</f>
        <v/>
      </c>
      <c r="Q1679" s="392"/>
      <c r="R1679" s="392" t="str">
        <f t="shared" si="299"/>
        <v/>
      </c>
      <c r="S1679" s="394" t="e">
        <f t="shared" si="300"/>
        <v>#VALUE!</v>
      </c>
      <c r="T1679" s="394" t="str">
        <f t="shared" si="304"/>
        <v/>
      </c>
      <c r="U1679" s="394" t="str">
        <f t="shared" si="305"/>
        <v/>
      </c>
      <c r="V1679" s="424" t="str">
        <f t="shared" si="301"/>
        <v/>
      </c>
      <c r="W1679" s="21"/>
      <c r="X1679" s="515"/>
      <c r="Y1679" s="515"/>
      <c r="Z1679" s="513"/>
      <c r="AA1679" s="514"/>
    </row>
    <row r="1680" spans="1:27">
      <c r="A1680" s="50">
        <f t="shared" si="296"/>
        <v>1675</v>
      </c>
      <c r="B1680" s="580"/>
      <c r="C1680" s="23" t="s">
        <v>742</v>
      </c>
      <c r="D1680" s="489"/>
      <c r="E1680" s="318" t="str">
        <f>IF(G1680="","",VLOOKUP(G1680,'Danh mục CODE'!$D$2:$J$20064,7,0))</f>
        <v/>
      </c>
      <c r="F1680" s="28" t="str">
        <f>IF(E1680="","",VLOOKUP(E1680,'TONG HOP'!$E$8:$W$1883,19,0))</f>
        <v/>
      </c>
      <c r="G1680" s="315"/>
      <c r="H1680" s="226" t="str">
        <f>IF(E1680="","",VLOOKUP(G1680,'TONG HOP'!$C$8:$E$799,2,0))</f>
        <v/>
      </c>
      <c r="I1680" s="226" t="str">
        <f>IF(B1680="","",VLOOKUP(G1680,'TONG HOP'!$C$8:$F$799,4,0))</f>
        <v/>
      </c>
      <c r="J1680" s="63" t="str">
        <f t="shared" si="302"/>
        <v/>
      </c>
      <c r="K1680" s="63" t="str">
        <f t="shared" si="303"/>
        <v/>
      </c>
      <c r="L1680" s="63">
        <f t="shared" si="297"/>
        <v>0</v>
      </c>
      <c r="M1680" s="392" t="str">
        <f>IF(Y1680="","",VLOOKUP(G1680,'Danh mục CODE'!$D$2:$I$1880,4,0))</f>
        <v/>
      </c>
      <c r="N1680" s="484"/>
      <c r="O1680" s="392" t="str">
        <f t="shared" si="298"/>
        <v/>
      </c>
      <c r="P1680" s="392" t="str">
        <f>IF(Y1680="","",VLOOKUP(G1680,'Danh mục CODE'!$D$2:$I$1880,5,0))</f>
        <v/>
      </c>
      <c r="Q1680" s="392"/>
      <c r="R1680" s="392" t="str">
        <f t="shared" si="299"/>
        <v/>
      </c>
      <c r="S1680" s="394" t="e">
        <f t="shared" si="300"/>
        <v>#VALUE!</v>
      </c>
      <c r="T1680" s="394" t="str">
        <f t="shared" si="304"/>
        <v/>
      </c>
      <c r="U1680" s="394" t="str">
        <f t="shared" si="305"/>
        <v/>
      </c>
      <c r="V1680" s="424" t="str">
        <f t="shared" si="301"/>
        <v/>
      </c>
      <c r="W1680" s="21"/>
      <c r="X1680" s="515"/>
      <c r="Y1680" s="515"/>
      <c r="Z1680" s="513"/>
      <c r="AA1680" s="514"/>
    </row>
    <row r="1681" spans="1:27">
      <c r="A1681" s="50">
        <f t="shared" si="296"/>
        <v>1676</v>
      </c>
      <c r="B1681" s="580"/>
      <c r="C1681" s="23" t="s">
        <v>742</v>
      </c>
      <c r="D1681" s="489"/>
      <c r="E1681" s="318" t="str">
        <f>IF(G1681="","",VLOOKUP(G1681,'Danh mục CODE'!$D$2:$J$20064,7,0))</f>
        <v/>
      </c>
      <c r="F1681" s="28" t="str">
        <f>IF(E1681="","",VLOOKUP(E1681,'TONG HOP'!$E$8:$W$1883,19,0))</f>
        <v/>
      </c>
      <c r="G1681" s="315"/>
      <c r="H1681" s="226" t="str">
        <f>IF(E1681="","",VLOOKUP(G1681,'TONG HOP'!$C$8:$E$799,2,0))</f>
        <v/>
      </c>
      <c r="I1681" s="226" t="str">
        <f>IF(B1681="","",VLOOKUP(G1681,'TONG HOP'!$C$8:$F$799,4,0))</f>
        <v/>
      </c>
      <c r="J1681" s="63" t="str">
        <f t="shared" si="302"/>
        <v/>
      </c>
      <c r="K1681" s="63" t="str">
        <f t="shared" si="303"/>
        <v/>
      </c>
      <c r="L1681" s="63">
        <f t="shared" si="297"/>
        <v>0</v>
      </c>
      <c r="M1681" s="392" t="str">
        <f>IF(Y1681="","",VLOOKUP(G1681,'Danh mục CODE'!$D$2:$I$1880,4,0))</f>
        <v/>
      </c>
      <c r="N1681" s="484"/>
      <c r="O1681" s="392" t="str">
        <f t="shared" si="298"/>
        <v/>
      </c>
      <c r="P1681" s="392" t="str">
        <f>IF(Y1681="","",VLOOKUP(G1681,'Danh mục CODE'!$D$2:$I$1880,5,0))</f>
        <v/>
      </c>
      <c r="Q1681" s="392"/>
      <c r="R1681" s="392" t="str">
        <f t="shared" si="299"/>
        <v/>
      </c>
      <c r="S1681" s="394" t="e">
        <f t="shared" si="300"/>
        <v>#VALUE!</v>
      </c>
      <c r="T1681" s="394" t="str">
        <f t="shared" si="304"/>
        <v/>
      </c>
      <c r="U1681" s="394" t="str">
        <f t="shared" si="305"/>
        <v/>
      </c>
      <c r="V1681" s="424" t="str">
        <f t="shared" si="301"/>
        <v/>
      </c>
      <c r="W1681" s="21"/>
      <c r="X1681" s="515"/>
      <c r="Y1681" s="515"/>
      <c r="Z1681" s="513"/>
      <c r="AA1681" s="514"/>
    </row>
    <row r="1682" spans="1:27">
      <c r="A1682" s="50">
        <f t="shared" si="296"/>
        <v>1677</v>
      </c>
      <c r="B1682" s="580"/>
      <c r="C1682" s="23" t="s">
        <v>742</v>
      </c>
      <c r="D1682" s="489"/>
      <c r="E1682" s="318" t="str">
        <f>IF(G1682="","",VLOOKUP(G1682,'Danh mục CODE'!$D$2:$J$20064,7,0))</f>
        <v/>
      </c>
      <c r="F1682" s="28" t="str">
        <f>IF(E1682="","",VLOOKUP(E1682,'TONG HOP'!$E$8:$W$1883,19,0))</f>
        <v/>
      </c>
      <c r="G1682" s="315"/>
      <c r="H1682" s="226" t="str">
        <f>IF(E1682="","",VLOOKUP(G1682,'TONG HOP'!$C$8:$E$799,2,0))</f>
        <v/>
      </c>
      <c r="I1682" s="226" t="str">
        <f>IF(B1682="","",VLOOKUP(G1682,'TONG HOP'!$C$8:$F$799,4,0))</f>
        <v/>
      </c>
      <c r="J1682" s="63" t="str">
        <f t="shared" si="302"/>
        <v/>
      </c>
      <c r="K1682" s="63" t="str">
        <f t="shared" si="303"/>
        <v/>
      </c>
      <c r="L1682" s="63">
        <f t="shared" si="297"/>
        <v>0</v>
      </c>
      <c r="M1682" s="392" t="str">
        <f>IF(Y1682="","",VLOOKUP(G1682,'Danh mục CODE'!$D$2:$I$1880,4,0))</f>
        <v/>
      </c>
      <c r="N1682" s="484"/>
      <c r="O1682" s="392" t="str">
        <f t="shared" si="298"/>
        <v/>
      </c>
      <c r="P1682" s="392" t="str">
        <f>IF(Y1682="","",VLOOKUP(G1682,'Danh mục CODE'!$D$2:$I$1880,5,0))</f>
        <v/>
      </c>
      <c r="Q1682" s="392"/>
      <c r="R1682" s="392" t="str">
        <f t="shared" si="299"/>
        <v/>
      </c>
      <c r="S1682" s="394" t="e">
        <f t="shared" si="300"/>
        <v>#VALUE!</v>
      </c>
      <c r="T1682" s="394" t="str">
        <f t="shared" si="304"/>
        <v/>
      </c>
      <c r="U1682" s="394" t="str">
        <f t="shared" si="305"/>
        <v/>
      </c>
      <c r="V1682" s="424" t="str">
        <f t="shared" si="301"/>
        <v/>
      </c>
      <c r="W1682" s="21"/>
      <c r="X1682" s="515"/>
      <c r="Y1682" s="515"/>
      <c r="Z1682" s="513"/>
      <c r="AA1682" s="514"/>
    </row>
    <row r="1683" spans="1:27">
      <c r="A1683" s="50">
        <f t="shared" ref="A1683:A1746" si="306">A1682+1</f>
        <v>1678</v>
      </c>
      <c r="B1683" s="580"/>
      <c r="C1683" s="23" t="s">
        <v>742</v>
      </c>
      <c r="D1683" s="489"/>
      <c r="E1683" s="318" t="str">
        <f>IF(G1683="","",VLOOKUP(G1683,'Danh mục CODE'!$D$2:$J$20064,7,0))</f>
        <v/>
      </c>
      <c r="F1683" s="28" t="str">
        <f>IF(E1683="","",VLOOKUP(E1683,'TONG HOP'!$E$8:$W$1883,19,0))</f>
        <v/>
      </c>
      <c r="G1683" s="315"/>
      <c r="H1683" s="226" t="str">
        <f>IF(E1683="","",VLOOKUP(G1683,'TONG HOP'!$C$8:$E$799,2,0))</f>
        <v/>
      </c>
      <c r="I1683" s="226" t="str">
        <f>IF(B1683="","",VLOOKUP(G1683,'TONG HOP'!$C$8:$F$799,4,0))</f>
        <v/>
      </c>
      <c r="J1683" s="63" t="str">
        <f t="shared" si="302"/>
        <v/>
      </c>
      <c r="K1683" s="63" t="str">
        <f t="shared" si="303"/>
        <v/>
      </c>
      <c r="L1683" s="63">
        <f t="shared" si="297"/>
        <v>0</v>
      </c>
      <c r="M1683" s="392" t="str">
        <f>IF(Y1683="","",VLOOKUP(G1683,'Danh mục CODE'!$D$2:$I$1880,4,0))</f>
        <v/>
      </c>
      <c r="N1683" s="484"/>
      <c r="O1683" s="392" t="str">
        <f t="shared" si="298"/>
        <v/>
      </c>
      <c r="P1683" s="392" t="str">
        <f>IF(Y1683="","",VLOOKUP(G1683,'Danh mục CODE'!$D$2:$I$1880,5,0))</f>
        <v/>
      </c>
      <c r="Q1683" s="392"/>
      <c r="R1683" s="392" t="str">
        <f t="shared" si="299"/>
        <v/>
      </c>
      <c r="S1683" s="394" t="e">
        <f t="shared" si="300"/>
        <v>#VALUE!</v>
      </c>
      <c r="T1683" s="394" t="str">
        <f t="shared" si="304"/>
        <v/>
      </c>
      <c r="U1683" s="394" t="str">
        <f t="shared" si="305"/>
        <v/>
      </c>
      <c r="V1683" s="424" t="str">
        <f t="shared" si="301"/>
        <v/>
      </c>
      <c r="W1683" s="21"/>
      <c r="X1683" s="515"/>
      <c r="Y1683" s="515"/>
      <c r="Z1683" s="513"/>
      <c r="AA1683" s="514"/>
    </row>
    <row r="1684" spans="1:27">
      <c r="A1684" s="50">
        <f t="shared" si="306"/>
        <v>1679</v>
      </c>
      <c r="B1684" s="580"/>
      <c r="C1684" s="23" t="s">
        <v>742</v>
      </c>
      <c r="D1684" s="489"/>
      <c r="E1684" s="318" t="str">
        <f>IF(G1684="","",VLOOKUP(G1684,'Danh mục CODE'!$D$2:$J$20064,7,0))</f>
        <v/>
      </c>
      <c r="F1684" s="28" t="str">
        <f>IF(E1684="","",VLOOKUP(E1684,'TONG HOP'!$E$8:$W$1883,19,0))</f>
        <v/>
      </c>
      <c r="G1684" s="315"/>
      <c r="H1684" s="226" t="str">
        <f>IF(E1684="","",VLOOKUP(G1684,'TONG HOP'!$C$8:$E$799,2,0))</f>
        <v/>
      </c>
      <c r="I1684" s="226" t="str">
        <f>IF(B1684="","",VLOOKUP(G1684,'TONG HOP'!$C$8:$F$799,4,0))</f>
        <v/>
      </c>
      <c r="J1684" s="63" t="str">
        <f t="shared" si="302"/>
        <v/>
      </c>
      <c r="K1684" s="63" t="str">
        <f t="shared" si="303"/>
        <v/>
      </c>
      <c r="L1684" s="63">
        <f t="shared" si="297"/>
        <v>0</v>
      </c>
      <c r="M1684" s="392" t="str">
        <f>IF(Y1684="","",VLOOKUP(G1684,'Danh mục CODE'!$D$2:$I$1880,4,0))</f>
        <v/>
      </c>
      <c r="N1684" s="484"/>
      <c r="O1684" s="392" t="str">
        <f t="shared" si="298"/>
        <v/>
      </c>
      <c r="P1684" s="392" t="str">
        <f>IF(Y1684="","",VLOOKUP(G1684,'Danh mục CODE'!$D$2:$I$1880,5,0))</f>
        <v/>
      </c>
      <c r="Q1684" s="392"/>
      <c r="R1684" s="392" t="str">
        <f t="shared" si="299"/>
        <v/>
      </c>
      <c r="S1684" s="394" t="e">
        <f t="shared" si="300"/>
        <v>#VALUE!</v>
      </c>
      <c r="T1684" s="394" t="str">
        <f t="shared" si="304"/>
        <v/>
      </c>
      <c r="U1684" s="394" t="str">
        <f t="shared" si="305"/>
        <v/>
      </c>
      <c r="V1684" s="424" t="str">
        <f t="shared" si="301"/>
        <v/>
      </c>
      <c r="W1684" s="21"/>
      <c r="X1684" s="515"/>
      <c r="Y1684" s="515"/>
      <c r="Z1684" s="513"/>
      <c r="AA1684" s="514"/>
    </row>
    <row r="1685" spans="1:27">
      <c r="A1685" s="50">
        <f t="shared" si="306"/>
        <v>1680</v>
      </c>
      <c r="B1685" s="580"/>
      <c r="C1685" s="23" t="s">
        <v>742</v>
      </c>
      <c r="D1685" s="489"/>
      <c r="E1685" s="318" t="str">
        <f>IF(G1685="","",VLOOKUP(G1685,'Danh mục CODE'!$D$2:$J$20064,7,0))</f>
        <v/>
      </c>
      <c r="F1685" s="28" t="str">
        <f>IF(E1685="","",VLOOKUP(E1685,'TONG HOP'!$E$8:$W$1883,19,0))</f>
        <v/>
      </c>
      <c r="G1685" s="315"/>
      <c r="H1685" s="226" t="str">
        <f>IF(E1685="","",VLOOKUP(G1685,'TONG HOP'!$C$8:$E$799,2,0))</f>
        <v/>
      </c>
      <c r="I1685" s="226" t="str">
        <f>IF(B1685="","",VLOOKUP(G1685,'TONG HOP'!$C$8:$F$799,4,0))</f>
        <v/>
      </c>
      <c r="J1685" s="63" t="str">
        <f t="shared" si="302"/>
        <v/>
      </c>
      <c r="K1685" s="63" t="str">
        <f t="shared" si="303"/>
        <v/>
      </c>
      <c r="L1685" s="63">
        <f t="shared" si="297"/>
        <v>0</v>
      </c>
      <c r="M1685" s="392" t="str">
        <f>IF(Y1685="","",VLOOKUP(G1685,'Danh mục CODE'!$D$2:$I$1880,4,0))</f>
        <v/>
      </c>
      <c r="N1685" s="484"/>
      <c r="O1685" s="392" t="str">
        <f t="shared" si="298"/>
        <v/>
      </c>
      <c r="P1685" s="392" t="str">
        <f>IF(Y1685="","",VLOOKUP(G1685,'Danh mục CODE'!$D$2:$I$1880,5,0))</f>
        <v/>
      </c>
      <c r="Q1685" s="392"/>
      <c r="R1685" s="392" t="str">
        <f t="shared" si="299"/>
        <v/>
      </c>
      <c r="S1685" s="394" t="e">
        <f t="shared" si="300"/>
        <v>#VALUE!</v>
      </c>
      <c r="T1685" s="394" t="str">
        <f t="shared" si="304"/>
        <v/>
      </c>
      <c r="U1685" s="394" t="str">
        <f t="shared" si="305"/>
        <v/>
      </c>
      <c r="V1685" s="424" t="str">
        <f t="shared" si="301"/>
        <v/>
      </c>
      <c r="W1685" s="21"/>
      <c r="X1685" s="515"/>
      <c r="Y1685" s="515"/>
      <c r="Z1685" s="513"/>
      <c r="AA1685" s="514"/>
    </row>
    <row r="1686" spans="1:27">
      <c r="A1686" s="50">
        <f t="shared" si="306"/>
        <v>1681</v>
      </c>
      <c r="B1686" s="580"/>
      <c r="C1686" s="23" t="s">
        <v>742</v>
      </c>
      <c r="D1686" s="489"/>
      <c r="E1686" s="318" t="str">
        <f>IF(G1686="","",VLOOKUP(G1686,'Danh mục CODE'!$D$2:$J$20064,7,0))</f>
        <v/>
      </c>
      <c r="F1686" s="28" t="str">
        <f>IF(E1686="","",VLOOKUP(E1686,'TONG HOP'!$E$8:$W$1883,19,0))</f>
        <v/>
      </c>
      <c r="G1686" s="315"/>
      <c r="H1686" s="226" t="str">
        <f>IF(E1686="","",VLOOKUP(G1686,'TONG HOP'!$C$8:$E$799,2,0))</f>
        <v/>
      </c>
      <c r="I1686" s="226" t="str">
        <f>IF(B1686="","",VLOOKUP(G1686,'TONG HOP'!$C$8:$F$799,4,0))</f>
        <v/>
      </c>
      <c r="J1686" s="63" t="str">
        <f t="shared" si="302"/>
        <v/>
      </c>
      <c r="K1686" s="63" t="str">
        <f t="shared" si="303"/>
        <v/>
      </c>
      <c r="L1686" s="63">
        <f t="shared" si="297"/>
        <v>0</v>
      </c>
      <c r="M1686" s="392" t="str">
        <f>IF(Y1686="","",VLOOKUP(G1686,'Danh mục CODE'!$D$2:$I$1880,4,0))</f>
        <v/>
      </c>
      <c r="N1686" s="484"/>
      <c r="O1686" s="392" t="str">
        <f t="shared" si="298"/>
        <v/>
      </c>
      <c r="P1686" s="392" t="str">
        <f>IF(Y1686="","",VLOOKUP(G1686,'Danh mục CODE'!$D$2:$I$1880,5,0))</f>
        <v/>
      </c>
      <c r="Q1686" s="392"/>
      <c r="R1686" s="392" t="str">
        <f t="shared" si="299"/>
        <v/>
      </c>
      <c r="S1686" s="394" t="e">
        <f t="shared" si="300"/>
        <v>#VALUE!</v>
      </c>
      <c r="T1686" s="394" t="str">
        <f t="shared" si="304"/>
        <v/>
      </c>
      <c r="U1686" s="394" t="str">
        <f t="shared" si="305"/>
        <v/>
      </c>
      <c r="V1686" s="424" t="str">
        <f t="shared" si="301"/>
        <v/>
      </c>
      <c r="W1686" s="21"/>
      <c r="X1686" s="515"/>
      <c r="Y1686" s="515"/>
      <c r="Z1686" s="513"/>
      <c r="AA1686" s="514"/>
    </row>
    <row r="1687" spans="1:27">
      <c r="A1687" s="50">
        <f t="shared" si="306"/>
        <v>1682</v>
      </c>
      <c r="B1687" s="580"/>
      <c r="C1687" s="23" t="s">
        <v>742</v>
      </c>
      <c r="D1687" s="489"/>
      <c r="E1687" s="318" t="str">
        <f>IF(G1687="","",VLOOKUP(G1687,'Danh mục CODE'!$D$2:$J$20064,7,0))</f>
        <v/>
      </c>
      <c r="F1687" s="28" t="str">
        <f>IF(E1687="","",VLOOKUP(E1687,'TONG HOP'!$E$8:$W$1883,19,0))</f>
        <v/>
      </c>
      <c r="G1687" s="315"/>
      <c r="H1687" s="226" t="str">
        <f>IF(E1687="","",VLOOKUP(G1687,'TONG HOP'!$C$8:$E$799,2,0))</f>
        <v/>
      </c>
      <c r="I1687" s="226" t="str">
        <f>IF(B1687="","",VLOOKUP(G1687,'TONG HOP'!$C$8:$F$799,4,0))</f>
        <v/>
      </c>
      <c r="J1687" s="63" t="str">
        <f t="shared" si="302"/>
        <v/>
      </c>
      <c r="K1687" s="63" t="str">
        <f t="shared" si="303"/>
        <v/>
      </c>
      <c r="L1687" s="63">
        <f t="shared" si="297"/>
        <v>0</v>
      </c>
      <c r="M1687" s="392" t="str">
        <f>IF(Y1687="","",VLOOKUP(G1687,'Danh mục CODE'!$D$2:$I$1880,4,0))</f>
        <v/>
      </c>
      <c r="N1687" s="484"/>
      <c r="O1687" s="392" t="str">
        <f t="shared" si="298"/>
        <v/>
      </c>
      <c r="P1687" s="392" t="str">
        <f>IF(Y1687="","",VLOOKUP(G1687,'Danh mục CODE'!$D$2:$I$1880,5,0))</f>
        <v/>
      </c>
      <c r="Q1687" s="392"/>
      <c r="R1687" s="392" t="str">
        <f t="shared" si="299"/>
        <v/>
      </c>
      <c r="S1687" s="394" t="e">
        <f t="shared" si="300"/>
        <v>#VALUE!</v>
      </c>
      <c r="T1687" s="394" t="str">
        <f t="shared" si="304"/>
        <v/>
      </c>
      <c r="U1687" s="394" t="str">
        <f t="shared" si="305"/>
        <v/>
      </c>
      <c r="V1687" s="424" t="str">
        <f t="shared" si="301"/>
        <v/>
      </c>
      <c r="W1687" s="21"/>
      <c r="X1687" s="515"/>
      <c r="Y1687" s="515"/>
      <c r="Z1687" s="513"/>
      <c r="AA1687" s="514"/>
    </row>
    <row r="1688" spans="1:27">
      <c r="A1688" s="50">
        <f t="shared" si="306"/>
        <v>1683</v>
      </c>
      <c r="B1688" s="580"/>
      <c r="C1688" s="23" t="s">
        <v>742</v>
      </c>
      <c r="D1688" s="489"/>
      <c r="E1688" s="318" t="str">
        <f>IF(G1688="","",VLOOKUP(G1688,'Danh mục CODE'!$D$2:$J$20064,7,0))</f>
        <v/>
      </c>
      <c r="F1688" s="28" t="str">
        <f>IF(E1688="","",VLOOKUP(E1688,'TONG HOP'!$E$8:$W$1883,19,0))</f>
        <v/>
      </c>
      <c r="G1688" s="315"/>
      <c r="H1688" s="226" t="str">
        <f>IF(E1688="","",VLOOKUP(G1688,'TONG HOP'!$C$8:$E$799,2,0))</f>
        <v/>
      </c>
      <c r="I1688" s="226" t="str">
        <f>IF(B1688="","",VLOOKUP(G1688,'TONG HOP'!$C$8:$F$799,4,0))</f>
        <v/>
      </c>
      <c r="J1688" s="63" t="str">
        <f t="shared" si="302"/>
        <v/>
      </c>
      <c r="K1688" s="63" t="str">
        <f t="shared" si="303"/>
        <v/>
      </c>
      <c r="L1688" s="63">
        <f t="shared" si="297"/>
        <v>0</v>
      </c>
      <c r="M1688" s="392" t="str">
        <f>IF(Y1688="","",VLOOKUP(G1688,'Danh mục CODE'!$D$2:$I$1880,4,0))</f>
        <v/>
      </c>
      <c r="N1688" s="484"/>
      <c r="O1688" s="392" t="str">
        <f t="shared" si="298"/>
        <v/>
      </c>
      <c r="P1688" s="392" t="str">
        <f>IF(Y1688="","",VLOOKUP(G1688,'Danh mục CODE'!$D$2:$I$1880,5,0))</f>
        <v/>
      </c>
      <c r="Q1688" s="392"/>
      <c r="R1688" s="392" t="str">
        <f t="shared" si="299"/>
        <v/>
      </c>
      <c r="S1688" s="394" t="e">
        <f t="shared" si="300"/>
        <v>#VALUE!</v>
      </c>
      <c r="T1688" s="394" t="str">
        <f t="shared" si="304"/>
        <v/>
      </c>
      <c r="U1688" s="394" t="str">
        <f t="shared" si="305"/>
        <v/>
      </c>
      <c r="V1688" s="424" t="str">
        <f t="shared" si="301"/>
        <v/>
      </c>
      <c r="W1688" s="21"/>
      <c r="X1688" s="515"/>
      <c r="Y1688" s="515"/>
      <c r="Z1688" s="513"/>
      <c r="AA1688" s="514"/>
    </row>
    <row r="1689" spans="1:27">
      <c r="A1689" s="50">
        <f t="shared" si="306"/>
        <v>1684</v>
      </c>
      <c r="B1689" s="580"/>
      <c r="C1689" s="23" t="s">
        <v>742</v>
      </c>
      <c r="D1689" s="489"/>
      <c r="E1689" s="318" t="str">
        <f>IF(G1689="","",VLOOKUP(G1689,'Danh mục CODE'!$D$2:$J$20064,7,0))</f>
        <v/>
      </c>
      <c r="F1689" s="28" t="str">
        <f>IF(E1689="","",VLOOKUP(E1689,'TONG HOP'!$E$8:$W$1883,19,0))</f>
        <v/>
      </c>
      <c r="G1689" s="315"/>
      <c r="H1689" s="226" t="str">
        <f>IF(E1689="","",VLOOKUP(G1689,'TONG HOP'!$C$8:$E$799,2,0))</f>
        <v/>
      </c>
      <c r="I1689" s="226" t="str">
        <f>IF(B1689="","",VLOOKUP(G1689,'TONG HOP'!$C$8:$F$799,4,0))</f>
        <v/>
      </c>
      <c r="J1689" s="63" t="str">
        <f t="shared" si="302"/>
        <v/>
      </c>
      <c r="K1689" s="63" t="str">
        <f t="shared" si="303"/>
        <v/>
      </c>
      <c r="L1689" s="63">
        <f t="shared" si="297"/>
        <v>0</v>
      </c>
      <c r="M1689" s="392" t="str">
        <f>IF(Y1689="","",VLOOKUP(G1689,'Danh mục CODE'!$D$2:$I$1880,4,0))</f>
        <v/>
      </c>
      <c r="N1689" s="484"/>
      <c r="O1689" s="392" t="str">
        <f t="shared" si="298"/>
        <v/>
      </c>
      <c r="P1689" s="392" t="str">
        <f>IF(Y1689="","",VLOOKUP(G1689,'Danh mục CODE'!$D$2:$I$1880,5,0))</f>
        <v/>
      </c>
      <c r="Q1689" s="392"/>
      <c r="R1689" s="392" t="str">
        <f t="shared" si="299"/>
        <v/>
      </c>
      <c r="S1689" s="394" t="e">
        <f t="shared" si="300"/>
        <v>#VALUE!</v>
      </c>
      <c r="T1689" s="394" t="str">
        <f t="shared" si="304"/>
        <v/>
      </c>
      <c r="U1689" s="394" t="str">
        <f t="shared" si="305"/>
        <v/>
      </c>
      <c r="V1689" s="424" t="str">
        <f t="shared" si="301"/>
        <v/>
      </c>
      <c r="W1689" s="21"/>
      <c r="X1689" s="515"/>
      <c r="Y1689" s="515"/>
      <c r="Z1689" s="513"/>
      <c r="AA1689" s="514"/>
    </row>
    <row r="1690" spans="1:27">
      <c r="A1690" s="50">
        <f t="shared" si="306"/>
        <v>1685</v>
      </c>
      <c r="B1690" s="580"/>
      <c r="C1690" s="23" t="s">
        <v>742</v>
      </c>
      <c r="D1690" s="489"/>
      <c r="E1690" s="318" t="str">
        <f>IF(G1690="","",VLOOKUP(G1690,'Danh mục CODE'!$D$2:$J$20064,7,0))</f>
        <v/>
      </c>
      <c r="F1690" s="28" t="str">
        <f>IF(E1690="","",VLOOKUP(E1690,'TONG HOP'!$E$8:$W$1883,19,0))</f>
        <v/>
      </c>
      <c r="G1690" s="315"/>
      <c r="H1690" s="226" t="str">
        <f>IF(E1690="","",VLOOKUP(G1690,'TONG HOP'!$C$8:$E$799,2,0))</f>
        <v/>
      </c>
      <c r="I1690" s="226" t="str">
        <f>IF(B1690="","",VLOOKUP(G1690,'TONG HOP'!$C$8:$F$799,4,0))</f>
        <v/>
      </c>
      <c r="J1690" s="63" t="str">
        <f t="shared" si="302"/>
        <v/>
      </c>
      <c r="K1690" s="63" t="str">
        <f t="shared" si="303"/>
        <v/>
      </c>
      <c r="L1690" s="63">
        <f t="shared" si="297"/>
        <v>0</v>
      </c>
      <c r="M1690" s="392" t="str">
        <f>IF(Y1690="","",VLOOKUP(G1690,'Danh mục CODE'!$D$2:$I$1880,4,0))</f>
        <v/>
      </c>
      <c r="N1690" s="484"/>
      <c r="O1690" s="392" t="str">
        <f t="shared" si="298"/>
        <v/>
      </c>
      <c r="P1690" s="392" t="str">
        <f>IF(Y1690="","",VLOOKUP(G1690,'Danh mục CODE'!$D$2:$I$1880,5,0))</f>
        <v/>
      </c>
      <c r="Q1690" s="392"/>
      <c r="R1690" s="392" t="str">
        <f t="shared" si="299"/>
        <v/>
      </c>
      <c r="S1690" s="394" t="e">
        <f t="shared" si="300"/>
        <v>#VALUE!</v>
      </c>
      <c r="T1690" s="394" t="str">
        <f t="shared" si="304"/>
        <v/>
      </c>
      <c r="U1690" s="394" t="str">
        <f t="shared" si="305"/>
        <v/>
      </c>
      <c r="V1690" s="424" t="str">
        <f t="shared" si="301"/>
        <v/>
      </c>
      <c r="W1690" s="21"/>
      <c r="X1690" s="515"/>
      <c r="Y1690" s="515"/>
      <c r="Z1690" s="513"/>
      <c r="AA1690" s="514"/>
    </row>
    <row r="1691" spans="1:27">
      <c r="A1691" s="50">
        <f t="shared" si="306"/>
        <v>1686</v>
      </c>
      <c r="B1691" s="580"/>
      <c r="C1691" s="23" t="s">
        <v>742</v>
      </c>
      <c r="D1691" s="489"/>
      <c r="E1691" s="318" t="str">
        <f>IF(G1691="","",VLOOKUP(G1691,'Danh mục CODE'!$D$2:$J$20064,7,0))</f>
        <v/>
      </c>
      <c r="F1691" s="28" t="str">
        <f>IF(E1691="","",VLOOKUP(E1691,'TONG HOP'!$E$8:$W$1883,19,0))</f>
        <v/>
      </c>
      <c r="G1691" s="315"/>
      <c r="H1691" s="226" t="str">
        <f>IF(E1691="","",VLOOKUP(G1691,'TONG HOP'!$C$8:$E$799,2,0))</f>
        <v/>
      </c>
      <c r="I1691" s="226" t="str">
        <f>IF(B1691="","",VLOOKUP(G1691,'TONG HOP'!$C$8:$F$799,4,0))</f>
        <v/>
      </c>
      <c r="J1691" s="63" t="str">
        <f t="shared" si="302"/>
        <v/>
      </c>
      <c r="K1691" s="63" t="str">
        <f t="shared" si="303"/>
        <v/>
      </c>
      <c r="L1691" s="63">
        <f t="shared" si="297"/>
        <v>0</v>
      </c>
      <c r="M1691" s="392" t="str">
        <f>IF(Y1691="","",VLOOKUP(G1691,'Danh mục CODE'!$D$2:$I$1880,4,0))</f>
        <v/>
      </c>
      <c r="N1691" s="484"/>
      <c r="O1691" s="392" t="str">
        <f t="shared" si="298"/>
        <v/>
      </c>
      <c r="P1691" s="392" t="str">
        <f>IF(Y1691="","",VLOOKUP(G1691,'Danh mục CODE'!$D$2:$I$1880,5,0))</f>
        <v/>
      </c>
      <c r="Q1691" s="392"/>
      <c r="R1691" s="392" t="str">
        <f t="shared" si="299"/>
        <v/>
      </c>
      <c r="S1691" s="394" t="e">
        <f t="shared" si="300"/>
        <v>#VALUE!</v>
      </c>
      <c r="T1691" s="394" t="str">
        <f t="shared" si="304"/>
        <v/>
      </c>
      <c r="U1691" s="394" t="str">
        <f t="shared" si="305"/>
        <v/>
      </c>
      <c r="V1691" s="424" t="str">
        <f t="shared" si="301"/>
        <v/>
      </c>
      <c r="W1691" s="21"/>
      <c r="X1691" s="515"/>
      <c r="Y1691" s="515"/>
      <c r="Z1691" s="513"/>
      <c r="AA1691" s="514"/>
    </row>
    <row r="1692" spans="1:27">
      <c r="A1692" s="50">
        <f t="shared" si="306"/>
        <v>1687</v>
      </c>
      <c r="B1692" s="580"/>
      <c r="C1692" s="23" t="s">
        <v>742</v>
      </c>
      <c r="D1692" s="489"/>
      <c r="E1692" s="318" t="str">
        <f>IF(G1692="","",VLOOKUP(G1692,'Danh mục CODE'!$D$2:$J$20064,7,0))</f>
        <v/>
      </c>
      <c r="F1692" s="28" t="str">
        <f>IF(E1692="","",VLOOKUP(E1692,'TONG HOP'!$E$8:$W$1883,19,0))</f>
        <v/>
      </c>
      <c r="G1692" s="315"/>
      <c r="H1692" s="226" t="str">
        <f>IF(E1692="","",VLOOKUP(G1692,'TONG HOP'!$C$8:$E$799,2,0))</f>
        <v/>
      </c>
      <c r="I1692" s="226" t="str">
        <f>IF(B1692="","",VLOOKUP(G1692,'TONG HOP'!$C$8:$F$799,4,0))</f>
        <v/>
      </c>
      <c r="J1692" s="63" t="str">
        <f t="shared" si="302"/>
        <v/>
      </c>
      <c r="K1692" s="63" t="str">
        <f t="shared" si="303"/>
        <v/>
      </c>
      <c r="L1692" s="63">
        <f t="shared" si="297"/>
        <v>0</v>
      </c>
      <c r="M1692" s="392" t="str">
        <f>IF(Y1692="","",VLOOKUP(G1692,'Danh mục CODE'!$D$2:$I$1880,4,0))</f>
        <v/>
      </c>
      <c r="N1692" s="484"/>
      <c r="O1692" s="392" t="str">
        <f t="shared" si="298"/>
        <v/>
      </c>
      <c r="P1692" s="392" t="str">
        <f>IF(Y1692="","",VLOOKUP(G1692,'Danh mục CODE'!$D$2:$I$1880,5,0))</f>
        <v/>
      </c>
      <c r="Q1692" s="392"/>
      <c r="R1692" s="392" t="str">
        <f t="shared" si="299"/>
        <v/>
      </c>
      <c r="S1692" s="394" t="e">
        <f t="shared" si="300"/>
        <v>#VALUE!</v>
      </c>
      <c r="T1692" s="394" t="str">
        <f t="shared" si="304"/>
        <v/>
      </c>
      <c r="U1692" s="394" t="str">
        <f t="shared" si="305"/>
        <v/>
      </c>
      <c r="V1692" s="424" t="str">
        <f t="shared" si="301"/>
        <v/>
      </c>
      <c r="W1692" s="21"/>
      <c r="X1692" s="515"/>
      <c r="Y1692" s="515"/>
      <c r="Z1692" s="513"/>
      <c r="AA1692" s="514"/>
    </row>
    <row r="1693" spans="1:27">
      <c r="A1693" s="50">
        <f t="shared" si="306"/>
        <v>1688</v>
      </c>
      <c r="B1693" s="580"/>
      <c r="C1693" s="23" t="s">
        <v>742</v>
      </c>
      <c r="D1693" s="489"/>
      <c r="E1693" s="318" t="str">
        <f>IF(G1693="","",VLOOKUP(G1693,'Danh mục CODE'!$D$2:$J$20064,7,0))</f>
        <v/>
      </c>
      <c r="F1693" s="28" t="str">
        <f>IF(E1693="","",VLOOKUP(E1693,'TONG HOP'!$E$8:$W$1883,19,0))</f>
        <v/>
      </c>
      <c r="G1693" s="315"/>
      <c r="H1693" s="226" t="str">
        <f>IF(E1693="","",VLOOKUP(G1693,'TONG HOP'!$C$8:$E$799,2,0))</f>
        <v/>
      </c>
      <c r="I1693" s="226" t="str">
        <f>IF(B1693="","",VLOOKUP(G1693,'TONG HOP'!$C$8:$F$799,4,0))</f>
        <v/>
      </c>
      <c r="J1693" s="63" t="str">
        <f t="shared" si="302"/>
        <v/>
      </c>
      <c r="K1693" s="63" t="str">
        <f t="shared" si="303"/>
        <v/>
      </c>
      <c r="L1693" s="63">
        <f t="shared" si="297"/>
        <v>0</v>
      </c>
      <c r="M1693" s="392" t="str">
        <f>IF(Y1693="","",VLOOKUP(G1693,'Danh mục CODE'!$D$2:$I$1880,4,0))</f>
        <v/>
      </c>
      <c r="N1693" s="484"/>
      <c r="O1693" s="392" t="str">
        <f t="shared" si="298"/>
        <v/>
      </c>
      <c r="P1693" s="392" t="str">
        <f>IF(Y1693="","",VLOOKUP(G1693,'Danh mục CODE'!$D$2:$I$1880,5,0))</f>
        <v/>
      </c>
      <c r="Q1693" s="392"/>
      <c r="R1693" s="392" t="str">
        <f t="shared" si="299"/>
        <v/>
      </c>
      <c r="S1693" s="394" t="e">
        <f t="shared" si="300"/>
        <v>#VALUE!</v>
      </c>
      <c r="T1693" s="394" t="str">
        <f t="shared" si="304"/>
        <v/>
      </c>
      <c r="U1693" s="394" t="str">
        <f t="shared" si="305"/>
        <v/>
      </c>
      <c r="V1693" s="424" t="str">
        <f t="shared" si="301"/>
        <v/>
      </c>
      <c r="W1693" s="21"/>
      <c r="X1693" s="515"/>
      <c r="Y1693" s="515"/>
      <c r="Z1693" s="513"/>
      <c r="AA1693" s="514"/>
    </row>
    <row r="1694" spans="1:27">
      <c r="A1694" s="50">
        <f t="shared" si="306"/>
        <v>1689</v>
      </c>
      <c r="B1694" s="580"/>
      <c r="C1694" s="23" t="s">
        <v>742</v>
      </c>
      <c r="D1694" s="489"/>
      <c r="E1694" s="318" t="str">
        <f>IF(G1694="","",VLOOKUP(G1694,'Danh mục CODE'!$D$2:$J$20064,7,0))</f>
        <v/>
      </c>
      <c r="F1694" s="28" t="str">
        <f>IF(E1694="","",VLOOKUP(E1694,'TONG HOP'!$E$8:$W$1883,19,0))</f>
        <v/>
      </c>
      <c r="G1694" s="315"/>
      <c r="H1694" s="226" t="str">
        <f>IF(E1694="","",VLOOKUP(G1694,'TONG HOP'!$C$8:$E$799,2,0))</f>
        <v/>
      </c>
      <c r="I1694" s="226" t="str">
        <f>IF(B1694="","",VLOOKUP(G1694,'TONG HOP'!$C$8:$F$799,4,0))</f>
        <v/>
      </c>
      <c r="J1694" s="63" t="str">
        <f t="shared" si="302"/>
        <v/>
      </c>
      <c r="K1694" s="63" t="str">
        <f t="shared" si="303"/>
        <v/>
      </c>
      <c r="L1694" s="63">
        <f t="shared" si="297"/>
        <v>0</v>
      </c>
      <c r="M1694" s="392" t="str">
        <f>IF(Y1694="","",VLOOKUP(G1694,'Danh mục CODE'!$D$2:$I$1880,4,0))</f>
        <v/>
      </c>
      <c r="N1694" s="484"/>
      <c r="O1694" s="392" t="str">
        <f t="shared" si="298"/>
        <v/>
      </c>
      <c r="P1694" s="392" t="str">
        <f>IF(Y1694="","",VLOOKUP(G1694,'Danh mục CODE'!$D$2:$I$1880,5,0))</f>
        <v/>
      </c>
      <c r="Q1694" s="392"/>
      <c r="R1694" s="392" t="str">
        <f t="shared" si="299"/>
        <v/>
      </c>
      <c r="S1694" s="394" t="e">
        <f t="shared" si="300"/>
        <v>#VALUE!</v>
      </c>
      <c r="T1694" s="394" t="str">
        <f t="shared" si="304"/>
        <v/>
      </c>
      <c r="U1694" s="394" t="str">
        <f t="shared" si="305"/>
        <v/>
      </c>
      <c r="V1694" s="424" t="str">
        <f t="shared" si="301"/>
        <v/>
      </c>
      <c r="W1694" s="21"/>
      <c r="X1694" s="515"/>
      <c r="Y1694" s="515"/>
      <c r="Z1694" s="513"/>
      <c r="AA1694" s="514"/>
    </row>
    <row r="1695" spans="1:27">
      <c r="A1695" s="50">
        <f t="shared" si="306"/>
        <v>1690</v>
      </c>
      <c r="B1695" s="580"/>
      <c r="C1695" s="23" t="s">
        <v>742</v>
      </c>
      <c r="D1695" s="489"/>
      <c r="E1695" s="318" t="str">
        <f>IF(G1695="","",VLOOKUP(G1695,'Danh mục CODE'!$D$2:$J$20064,7,0))</f>
        <v/>
      </c>
      <c r="F1695" s="28" t="str">
        <f>IF(E1695="","",VLOOKUP(E1695,'TONG HOP'!$E$8:$W$1883,19,0))</f>
        <v/>
      </c>
      <c r="G1695" s="315"/>
      <c r="H1695" s="226" t="str">
        <f>IF(E1695="","",VLOOKUP(G1695,'TONG HOP'!$C$8:$E$799,2,0))</f>
        <v/>
      </c>
      <c r="I1695" s="226" t="str">
        <f>IF(B1695="","",VLOOKUP(G1695,'TONG HOP'!$C$8:$F$799,4,0))</f>
        <v/>
      </c>
      <c r="J1695" s="63" t="str">
        <f t="shared" si="302"/>
        <v/>
      </c>
      <c r="K1695" s="63" t="str">
        <f t="shared" si="303"/>
        <v/>
      </c>
      <c r="L1695" s="63">
        <f t="shared" si="297"/>
        <v>0</v>
      </c>
      <c r="M1695" s="392" t="str">
        <f>IF(Y1695="","",VLOOKUP(G1695,'Danh mục CODE'!$D$2:$I$1880,4,0))</f>
        <v/>
      </c>
      <c r="N1695" s="484"/>
      <c r="O1695" s="392" t="str">
        <f t="shared" si="298"/>
        <v/>
      </c>
      <c r="P1695" s="392" t="str">
        <f>IF(Y1695="","",VLOOKUP(G1695,'Danh mục CODE'!$D$2:$I$1880,5,0))</f>
        <v/>
      </c>
      <c r="Q1695" s="392"/>
      <c r="R1695" s="392" t="str">
        <f t="shared" si="299"/>
        <v/>
      </c>
      <c r="S1695" s="394" t="e">
        <f t="shared" si="300"/>
        <v>#VALUE!</v>
      </c>
      <c r="T1695" s="394" t="str">
        <f t="shared" si="304"/>
        <v/>
      </c>
      <c r="U1695" s="394" t="str">
        <f t="shared" si="305"/>
        <v/>
      </c>
      <c r="V1695" s="424" t="str">
        <f t="shared" si="301"/>
        <v/>
      </c>
      <c r="W1695" s="21"/>
      <c r="X1695" s="515"/>
      <c r="Y1695" s="515"/>
      <c r="Z1695" s="513"/>
      <c r="AA1695" s="514"/>
    </row>
    <row r="1696" spans="1:27">
      <c r="A1696" s="50">
        <f t="shared" si="306"/>
        <v>1691</v>
      </c>
      <c r="B1696" s="580"/>
      <c r="C1696" s="23" t="s">
        <v>742</v>
      </c>
      <c r="D1696" s="489"/>
      <c r="E1696" s="318" t="str">
        <f>IF(G1696="","",VLOOKUP(G1696,'Danh mục CODE'!$D$2:$J$20064,7,0))</f>
        <v/>
      </c>
      <c r="F1696" s="28" t="str">
        <f>IF(E1696="","",VLOOKUP(E1696,'TONG HOP'!$E$8:$W$1883,19,0))</f>
        <v/>
      </c>
      <c r="G1696" s="315"/>
      <c r="H1696" s="226" t="str">
        <f>IF(E1696="","",VLOOKUP(G1696,'TONG HOP'!$C$8:$E$799,2,0))</f>
        <v/>
      </c>
      <c r="I1696" s="226" t="str">
        <f>IF(B1696="","",VLOOKUP(G1696,'TONG HOP'!$C$8:$F$799,4,0))</f>
        <v/>
      </c>
      <c r="J1696" s="63" t="str">
        <f t="shared" si="302"/>
        <v/>
      </c>
      <c r="K1696" s="63" t="str">
        <f t="shared" si="303"/>
        <v/>
      </c>
      <c r="L1696" s="63">
        <f t="shared" si="297"/>
        <v>0</v>
      </c>
      <c r="M1696" s="392" t="str">
        <f>IF(Y1696="","",VLOOKUP(G1696,'Danh mục CODE'!$D$2:$I$1880,4,0))</f>
        <v/>
      </c>
      <c r="N1696" s="484"/>
      <c r="O1696" s="392" t="str">
        <f t="shared" si="298"/>
        <v/>
      </c>
      <c r="P1696" s="392" t="str">
        <f>IF(Y1696="","",VLOOKUP(G1696,'Danh mục CODE'!$D$2:$I$1880,5,0))</f>
        <v/>
      </c>
      <c r="Q1696" s="392"/>
      <c r="R1696" s="392" t="str">
        <f t="shared" si="299"/>
        <v/>
      </c>
      <c r="S1696" s="394" t="e">
        <f t="shared" si="300"/>
        <v>#VALUE!</v>
      </c>
      <c r="T1696" s="394" t="str">
        <f t="shared" si="304"/>
        <v/>
      </c>
      <c r="U1696" s="394" t="str">
        <f t="shared" si="305"/>
        <v/>
      </c>
      <c r="V1696" s="424" t="str">
        <f t="shared" si="301"/>
        <v/>
      </c>
      <c r="W1696" s="21"/>
      <c r="X1696" s="515"/>
      <c r="Y1696" s="515"/>
      <c r="Z1696" s="513"/>
      <c r="AA1696" s="514"/>
    </row>
    <row r="1697" spans="1:27">
      <c r="A1697" s="50">
        <f t="shared" si="306"/>
        <v>1692</v>
      </c>
      <c r="B1697" s="580"/>
      <c r="C1697" s="23" t="s">
        <v>742</v>
      </c>
      <c r="D1697" s="489"/>
      <c r="E1697" s="318" t="str">
        <f>IF(G1697="","",VLOOKUP(G1697,'Danh mục CODE'!$D$2:$J$20064,7,0))</f>
        <v/>
      </c>
      <c r="F1697" s="28" t="str">
        <f>IF(E1697="","",VLOOKUP(E1697,'TONG HOP'!$E$8:$W$1883,19,0))</f>
        <v/>
      </c>
      <c r="G1697" s="315"/>
      <c r="H1697" s="226" t="str">
        <f>IF(E1697="","",VLOOKUP(G1697,'TONG HOP'!$C$8:$E$799,2,0))</f>
        <v/>
      </c>
      <c r="I1697" s="226" t="str">
        <f>IF(B1697="","",VLOOKUP(G1697,'TONG HOP'!$C$8:$F$799,4,0))</f>
        <v/>
      </c>
      <c r="J1697" s="63" t="str">
        <f t="shared" si="302"/>
        <v/>
      </c>
      <c r="K1697" s="63" t="str">
        <f t="shared" si="303"/>
        <v/>
      </c>
      <c r="L1697" s="63">
        <f t="shared" si="297"/>
        <v>0</v>
      </c>
      <c r="M1697" s="392" t="str">
        <f>IF(Y1697="","",VLOOKUP(G1697,'Danh mục CODE'!$D$2:$I$1880,4,0))</f>
        <v/>
      </c>
      <c r="N1697" s="484"/>
      <c r="O1697" s="392" t="str">
        <f t="shared" si="298"/>
        <v/>
      </c>
      <c r="P1697" s="392" t="str">
        <f>IF(Y1697="","",VLOOKUP(G1697,'Danh mục CODE'!$D$2:$I$1880,5,0))</f>
        <v/>
      </c>
      <c r="Q1697" s="392"/>
      <c r="R1697" s="392" t="str">
        <f t="shared" si="299"/>
        <v/>
      </c>
      <c r="S1697" s="394" t="e">
        <f t="shared" si="300"/>
        <v>#VALUE!</v>
      </c>
      <c r="T1697" s="394" t="str">
        <f t="shared" si="304"/>
        <v/>
      </c>
      <c r="U1697" s="394" t="str">
        <f t="shared" si="305"/>
        <v/>
      </c>
      <c r="V1697" s="424" t="str">
        <f t="shared" si="301"/>
        <v/>
      </c>
      <c r="W1697" s="21"/>
      <c r="X1697" s="515"/>
      <c r="Y1697" s="515"/>
      <c r="Z1697" s="513"/>
      <c r="AA1697" s="514"/>
    </row>
    <row r="1698" spans="1:27">
      <c r="A1698" s="50">
        <f t="shared" si="306"/>
        <v>1693</v>
      </c>
      <c r="B1698" s="580"/>
      <c r="C1698" s="23" t="s">
        <v>742</v>
      </c>
      <c r="D1698" s="489"/>
      <c r="E1698" s="318" t="str">
        <f>IF(G1698="","",VLOOKUP(G1698,'Danh mục CODE'!$D$2:$J$20064,7,0))</f>
        <v/>
      </c>
      <c r="F1698" s="28" t="str">
        <f>IF(E1698="","",VLOOKUP(E1698,'TONG HOP'!$E$8:$W$1883,19,0))</f>
        <v/>
      </c>
      <c r="G1698" s="315"/>
      <c r="H1698" s="226" t="str">
        <f>IF(E1698="","",VLOOKUP(G1698,'TONG HOP'!$C$8:$E$799,2,0))</f>
        <v/>
      </c>
      <c r="I1698" s="226" t="str">
        <f>IF(B1698="","",VLOOKUP(G1698,'TONG HOP'!$C$8:$F$799,4,0))</f>
        <v/>
      </c>
      <c r="J1698" s="63" t="str">
        <f t="shared" si="302"/>
        <v/>
      </c>
      <c r="K1698" s="63" t="str">
        <f t="shared" si="303"/>
        <v/>
      </c>
      <c r="L1698" s="63">
        <f t="shared" si="297"/>
        <v>0</v>
      </c>
      <c r="M1698" s="392" t="str">
        <f>IF(Y1698="","",VLOOKUP(G1698,'Danh mục CODE'!$D$2:$I$1880,4,0))</f>
        <v/>
      </c>
      <c r="N1698" s="484"/>
      <c r="O1698" s="392" t="str">
        <f t="shared" si="298"/>
        <v/>
      </c>
      <c r="P1698" s="392" t="str">
        <f>IF(Y1698="","",VLOOKUP(G1698,'Danh mục CODE'!$D$2:$I$1880,5,0))</f>
        <v/>
      </c>
      <c r="Q1698" s="392"/>
      <c r="R1698" s="392" t="str">
        <f t="shared" si="299"/>
        <v/>
      </c>
      <c r="S1698" s="394" t="e">
        <f t="shared" si="300"/>
        <v>#VALUE!</v>
      </c>
      <c r="T1698" s="394" t="str">
        <f t="shared" si="304"/>
        <v/>
      </c>
      <c r="U1698" s="394" t="str">
        <f t="shared" si="305"/>
        <v/>
      </c>
      <c r="V1698" s="424" t="str">
        <f t="shared" si="301"/>
        <v/>
      </c>
      <c r="W1698" s="21"/>
      <c r="X1698" s="515"/>
      <c r="Y1698" s="515"/>
      <c r="Z1698" s="513"/>
      <c r="AA1698" s="514"/>
    </row>
    <row r="1699" spans="1:27">
      <c r="A1699" s="50">
        <f t="shared" si="306"/>
        <v>1694</v>
      </c>
      <c r="B1699" s="580"/>
      <c r="C1699" s="23" t="s">
        <v>742</v>
      </c>
      <c r="D1699" s="489"/>
      <c r="E1699" s="318" t="str">
        <f>IF(G1699="","",VLOOKUP(G1699,'Danh mục CODE'!$D$2:$J$20064,7,0))</f>
        <v/>
      </c>
      <c r="F1699" s="28" t="str">
        <f>IF(E1699="","",VLOOKUP(E1699,'TONG HOP'!$E$8:$W$1883,19,0))</f>
        <v/>
      </c>
      <c r="G1699" s="315"/>
      <c r="H1699" s="226" t="str">
        <f>IF(E1699="","",VLOOKUP(G1699,'TONG HOP'!$C$8:$E$799,2,0))</f>
        <v/>
      </c>
      <c r="I1699" s="226" t="str">
        <f>IF(B1699="","",VLOOKUP(G1699,'TONG HOP'!$C$8:$F$799,4,0))</f>
        <v/>
      </c>
      <c r="J1699" s="63" t="str">
        <f t="shared" si="302"/>
        <v/>
      </c>
      <c r="K1699" s="63" t="str">
        <f t="shared" si="303"/>
        <v/>
      </c>
      <c r="L1699" s="63">
        <f t="shared" si="297"/>
        <v>0</v>
      </c>
      <c r="M1699" s="392" t="str">
        <f>IF(Y1699="","",VLOOKUP(G1699,'Danh mục CODE'!$D$2:$I$1880,4,0))</f>
        <v/>
      </c>
      <c r="N1699" s="484"/>
      <c r="O1699" s="392" t="str">
        <f t="shared" si="298"/>
        <v/>
      </c>
      <c r="P1699" s="392" t="str">
        <f>IF(Y1699="","",VLOOKUP(G1699,'Danh mục CODE'!$D$2:$I$1880,5,0))</f>
        <v/>
      </c>
      <c r="Q1699" s="392"/>
      <c r="R1699" s="392" t="str">
        <f t="shared" si="299"/>
        <v/>
      </c>
      <c r="S1699" s="394" t="e">
        <f t="shared" si="300"/>
        <v>#VALUE!</v>
      </c>
      <c r="T1699" s="394" t="str">
        <f t="shared" si="304"/>
        <v/>
      </c>
      <c r="U1699" s="394" t="str">
        <f t="shared" si="305"/>
        <v/>
      </c>
      <c r="V1699" s="424" t="str">
        <f t="shared" si="301"/>
        <v/>
      </c>
      <c r="W1699" s="21"/>
      <c r="X1699" s="515"/>
      <c r="Y1699" s="515"/>
      <c r="Z1699" s="513"/>
      <c r="AA1699" s="514"/>
    </row>
    <row r="1700" spans="1:27">
      <c r="A1700" s="50">
        <f t="shared" si="306"/>
        <v>1695</v>
      </c>
      <c r="B1700" s="580"/>
      <c r="C1700" s="23" t="s">
        <v>742</v>
      </c>
      <c r="D1700" s="489"/>
      <c r="E1700" s="318" t="str">
        <f>IF(G1700="","",VLOOKUP(G1700,'Danh mục CODE'!$D$2:$J$20064,7,0))</f>
        <v/>
      </c>
      <c r="F1700" s="28" t="str">
        <f>IF(E1700="","",VLOOKUP(E1700,'TONG HOP'!$E$8:$W$1883,19,0))</f>
        <v/>
      </c>
      <c r="G1700" s="315"/>
      <c r="H1700" s="226" t="str">
        <f>IF(E1700="","",VLOOKUP(G1700,'TONG HOP'!$C$8:$E$799,2,0))</f>
        <v/>
      </c>
      <c r="I1700" s="226" t="str">
        <f>IF(B1700="","",VLOOKUP(G1700,'TONG HOP'!$C$8:$F$799,4,0))</f>
        <v/>
      </c>
      <c r="J1700" s="63" t="str">
        <f t="shared" si="302"/>
        <v/>
      </c>
      <c r="K1700" s="63" t="str">
        <f t="shared" si="303"/>
        <v/>
      </c>
      <c r="L1700" s="63">
        <f t="shared" si="297"/>
        <v>0</v>
      </c>
      <c r="M1700" s="392" t="str">
        <f>IF(Y1700="","",VLOOKUP(G1700,'Danh mục CODE'!$D$2:$I$1880,4,0))</f>
        <v/>
      </c>
      <c r="N1700" s="484"/>
      <c r="O1700" s="392" t="str">
        <f t="shared" si="298"/>
        <v/>
      </c>
      <c r="P1700" s="392" t="str">
        <f>IF(Y1700="","",VLOOKUP(G1700,'Danh mục CODE'!$D$2:$I$1880,5,0))</f>
        <v/>
      </c>
      <c r="Q1700" s="392"/>
      <c r="R1700" s="392" t="str">
        <f t="shared" si="299"/>
        <v/>
      </c>
      <c r="S1700" s="394" t="e">
        <f t="shared" si="300"/>
        <v>#VALUE!</v>
      </c>
      <c r="T1700" s="394" t="str">
        <f t="shared" si="304"/>
        <v/>
      </c>
      <c r="U1700" s="394" t="str">
        <f t="shared" si="305"/>
        <v/>
      </c>
      <c r="V1700" s="424" t="str">
        <f t="shared" si="301"/>
        <v/>
      </c>
      <c r="W1700" s="21"/>
      <c r="X1700" s="515"/>
      <c r="Y1700" s="515"/>
      <c r="Z1700" s="513"/>
      <c r="AA1700" s="514"/>
    </row>
    <row r="1701" spans="1:27">
      <c r="A1701" s="50">
        <f t="shared" si="306"/>
        <v>1696</v>
      </c>
      <c r="B1701" s="580"/>
      <c r="C1701" s="23" t="s">
        <v>742</v>
      </c>
      <c r="D1701" s="489"/>
      <c r="E1701" s="318" t="str">
        <f>IF(G1701="","",VLOOKUP(G1701,'Danh mục CODE'!$D$2:$J$20064,7,0))</f>
        <v/>
      </c>
      <c r="F1701" s="28" t="str">
        <f>IF(E1701="","",VLOOKUP(E1701,'TONG HOP'!$E$8:$W$1883,19,0))</f>
        <v/>
      </c>
      <c r="G1701" s="315"/>
      <c r="H1701" s="226" t="str">
        <f>IF(E1701="","",VLOOKUP(G1701,'TONG HOP'!$C$8:$E$799,2,0))</f>
        <v/>
      </c>
      <c r="I1701" s="226" t="str">
        <f>IF(B1701="","",VLOOKUP(G1701,'TONG HOP'!$C$8:$F$799,4,0))</f>
        <v/>
      </c>
      <c r="J1701" s="63" t="str">
        <f t="shared" si="302"/>
        <v/>
      </c>
      <c r="K1701" s="63" t="str">
        <f t="shared" si="303"/>
        <v/>
      </c>
      <c r="L1701" s="63">
        <f t="shared" si="297"/>
        <v>0</v>
      </c>
      <c r="M1701" s="392" t="str">
        <f>IF(Y1701="","",VLOOKUP(G1701,'Danh mục CODE'!$D$2:$I$1880,4,0))</f>
        <v/>
      </c>
      <c r="N1701" s="484"/>
      <c r="O1701" s="392" t="str">
        <f t="shared" si="298"/>
        <v/>
      </c>
      <c r="P1701" s="392" t="str">
        <f>IF(Y1701="","",VLOOKUP(G1701,'Danh mục CODE'!$D$2:$I$1880,5,0))</f>
        <v/>
      </c>
      <c r="Q1701" s="392"/>
      <c r="R1701" s="392" t="str">
        <f t="shared" si="299"/>
        <v/>
      </c>
      <c r="S1701" s="394" t="e">
        <f t="shared" si="300"/>
        <v>#VALUE!</v>
      </c>
      <c r="T1701" s="394" t="str">
        <f t="shared" si="304"/>
        <v/>
      </c>
      <c r="U1701" s="394" t="str">
        <f t="shared" si="305"/>
        <v/>
      </c>
      <c r="V1701" s="424" t="str">
        <f t="shared" si="301"/>
        <v/>
      </c>
      <c r="W1701" s="21"/>
      <c r="X1701" s="515"/>
      <c r="Y1701" s="515"/>
      <c r="Z1701" s="513"/>
      <c r="AA1701" s="514"/>
    </row>
    <row r="1702" spans="1:27">
      <c r="A1702" s="50">
        <f t="shared" si="306"/>
        <v>1697</v>
      </c>
      <c r="B1702" s="580"/>
      <c r="C1702" s="23" t="s">
        <v>742</v>
      </c>
      <c r="D1702" s="489"/>
      <c r="E1702" s="318" t="str">
        <f>IF(G1702="","",VLOOKUP(G1702,'Danh mục CODE'!$D$2:$J$20064,7,0))</f>
        <v/>
      </c>
      <c r="F1702" s="28" t="str">
        <f>IF(E1702="","",VLOOKUP(E1702,'TONG HOP'!$E$8:$W$1883,19,0))</f>
        <v/>
      </c>
      <c r="G1702" s="315"/>
      <c r="H1702" s="226" t="str">
        <f>IF(E1702="","",VLOOKUP(G1702,'TONG HOP'!$C$8:$E$799,2,0))</f>
        <v/>
      </c>
      <c r="I1702" s="226" t="str">
        <f>IF(B1702="","",VLOOKUP(G1702,'TONG HOP'!$C$8:$F$799,4,0))</f>
        <v/>
      </c>
      <c r="J1702" s="63" t="str">
        <f t="shared" si="302"/>
        <v/>
      </c>
      <c r="K1702" s="63" t="str">
        <f t="shared" si="303"/>
        <v/>
      </c>
      <c r="L1702" s="63">
        <f t="shared" si="297"/>
        <v>0</v>
      </c>
      <c r="M1702" s="392" t="str">
        <f>IF(Y1702="","",VLOOKUP(G1702,'Danh mục CODE'!$D$2:$I$1880,4,0))</f>
        <v/>
      </c>
      <c r="N1702" s="484"/>
      <c r="O1702" s="392" t="str">
        <f t="shared" si="298"/>
        <v/>
      </c>
      <c r="P1702" s="392" t="str">
        <f>IF(Y1702="","",VLOOKUP(G1702,'Danh mục CODE'!$D$2:$I$1880,5,0))</f>
        <v/>
      </c>
      <c r="Q1702" s="392"/>
      <c r="R1702" s="392" t="str">
        <f t="shared" si="299"/>
        <v/>
      </c>
      <c r="S1702" s="394" t="e">
        <f t="shared" si="300"/>
        <v>#VALUE!</v>
      </c>
      <c r="T1702" s="394" t="str">
        <f t="shared" si="304"/>
        <v/>
      </c>
      <c r="U1702" s="394" t="str">
        <f t="shared" si="305"/>
        <v/>
      </c>
      <c r="V1702" s="424" t="str">
        <f t="shared" si="301"/>
        <v/>
      </c>
      <c r="W1702" s="21"/>
      <c r="X1702" s="515"/>
      <c r="Y1702" s="515"/>
      <c r="Z1702" s="513"/>
      <c r="AA1702" s="514"/>
    </row>
    <row r="1703" spans="1:27">
      <c r="A1703" s="50">
        <f t="shared" si="306"/>
        <v>1698</v>
      </c>
      <c r="B1703" s="580"/>
      <c r="C1703" s="23" t="s">
        <v>742</v>
      </c>
      <c r="D1703" s="489"/>
      <c r="E1703" s="318" t="str">
        <f>IF(G1703="","",VLOOKUP(G1703,'Danh mục CODE'!$D$2:$J$20064,7,0))</f>
        <v/>
      </c>
      <c r="F1703" s="28" t="str">
        <f>IF(E1703="","",VLOOKUP(E1703,'TONG HOP'!$E$8:$W$1883,19,0))</f>
        <v/>
      </c>
      <c r="G1703" s="315"/>
      <c r="H1703" s="226" t="str">
        <f>IF(E1703="","",VLOOKUP(G1703,'TONG HOP'!$C$8:$E$799,2,0))</f>
        <v/>
      </c>
      <c r="I1703" s="226" t="str">
        <f>IF(B1703="","",VLOOKUP(G1703,'TONG HOP'!$C$8:$F$799,4,0))</f>
        <v/>
      </c>
      <c r="J1703" s="63" t="str">
        <f t="shared" si="302"/>
        <v/>
      </c>
      <c r="K1703" s="63" t="str">
        <f t="shared" si="303"/>
        <v/>
      </c>
      <c r="L1703" s="63">
        <f t="shared" si="297"/>
        <v>0</v>
      </c>
      <c r="M1703" s="392" t="str">
        <f>IF(Y1703="","",VLOOKUP(G1703,'Danh mục CODE'!$D$2:$I$1880,4,0))</f>
        <v/>
      </c>
      <c r="N1703" s="484"/>
      <c r="O1703" s="392" t="str">
        <f t="shared" si="298"/>
        <v/>
      </c>
      <c r="P1703" s="392" t="str">
        <f>IF(Y1703="","",VLOOKUP(G1703,'Danh mục CODE'!$D$2:$I$1880,5,0))</f>
        <v/>
      </c>
      <c r="Q1703" s="392"/>
      <c r="R1703" s="392" t="str">
        <f t="shared" si="299"/>
        <v/>
      </c>
      <c r="S1703" s="394" t="e">
        <f t="shared" si="300"/>
        <v>#VALUE!</v>
      </c>
      <c r="T1703" s="394" t="str">
        <f t="shared" si="304"/>
        <v/>
      </c>
      <c r="U1703" s="394" t="str">
        <f t="shared" si="305"/>
        <v/>
      </c>
      <c r="V1703" s="424" t="str">
        <f t="shared" si="301"/>
        <v/>
      </c>
      <c r="W1703" s="21"/>
      <c r="X1703" s="515"/>
      <c r="Y1703" s="515"/>
      <c r="Z1703" s="513"/>
      <c r="AA1703" s="514"/>
    </row>
    <row r="1704" spans="1:27">
      <c r="A1704" s="50">
        <f t="shared" si="306"/>
        <v>1699</v>
      </c>
      <c r="B1704" s="580"/>
      <c r="C1704" s="23" t="s">
        <v>742</v>
      </c>
      <c r="D1704" s="489"/>
      <c r="E1704" s="318" t="str">
        <f>IF(G1704="","",VLOOKUP(G1704,'Danh mục CODE'!$D$2:$J$20064,7,0))</f>
        <v/>
      </c>
      <c r="F1704" s="28" t="str">
        <f>IF(E1704="","",VLOOKUP(E1704,'TONG HOP'!$E$8:$W$1883,19,0))</f>
        <v/>
      </c>
      <c r="G1704" s="315"/>
      <c r="H1704" s="226" t="str">
        <f>IF(E1704="","",VLOOKUP(G1704,'TONG HOP'!$C$8:$E$799,2,0))</f>
        <v/>
      </c>
      <c r="I1704" s="226" t="str">
        <f>IF(B1704="","",VLOOKUP(G1704,'TONG HOP'!$C$8:$F$799,4,0))</f>
        <v/>
      </c>
      <c r="J1704" s="63" t="str">
        <f t="shared" si="302"/>
        <v/>
      </c>
      <c r="K1704" s="63" t="str">
        <f t="shared" si="303"/>
        <v/>
      </c>
      <c r="L1704" s="63">
        <f t="shared" si="297"/>
        <v>0</v>
      </c>
      <c r="M1704" s="392" t="str">
        <f>IF(Y1704="","",VLOOKUP(G1704,'Danh mục CODE'!$D$2:$I$1880,4,0))</f>
        <v/>
      </c>
      <c r="N1704" s="484"/>
      <c r="O1704" s="392" t="str">
        <f t="shared" si="298"/>
        <v/>
      </c>
      <c r="P1704" s="392" t="str">
        <f>IF(Y1704="","",VLOOKUP(G1704,'Danh mục CODE'!$D$2:$I$1880,5,0))</f>
        <v/>
      </c>
      <c r="Q1704" s="392"/>
      <c r="R1704" s="392" t="str">
        <f t="shared" si="299"/>
        <v/>
      </c>
      <c r="S1704" s="394" t="e">
        <f t="shared" si="300"/>
        <v>#VALUE!</v>
      </c>
      <c r="T1704" s="394" t="str">
        <f t="shared" si="304"/>
        <v/>
      </c>
      <c r="U1704" s="394" t="str">
        <f t="shared" si="305"/>
        <v/>
      </c>
      <c r="V1704" s="424" t="str">
        <f t="shared" si="301"/>
        <v/>
      </c>
      <c r="W1704" s="21"/>
      <c r="X1704" s="515"/>
      <c r="Y1704" s="515"/>
      <c r="Z1704" s="513"/>
      <c r="AA1704" s="514"/>
    </row>
    <row r="1705" spans="1:27">
      <c r="A1705" s="50">
        <f t="shared" si="306"/>
        <v>1700</v>
      </c>
      <c r="B1705" s="580"/>
      <c r="C1705" s="23" t="s">
        <v>742</v>
      </c>
      <c r="D1705" s="489"/>
      <c r="E1705" s="318" t="str">
        <f>IF(G1705="","",VLOOKUP(G1705,'Danh mục CODE'!$D$2:$J$20064,7,0))</f>
        <v/>
      </c>
      <c r="F1705" s="28" t="str">
        <f>IF(E1705="","",VLOOKUP(E1705,'TONG HOP'!$E$8:$W$1883,19,0))</f>
        <v/>
      </c>
      <c r="G1705" s="315"/>
      <c r="H1705" s="226" t="str">
        <f>IF(E1705="","",VLOOKUP(G1705,'TONG HOP'!$C$8:$E$799,2,0))</f>
        <v/>
      </c>
      <c r="I1705" s="226" t="str">
        <f>IF(B1705="","",VLOOKUP(G1705,'TONG HOP'!$C$8:$F$799,4,0))</f>
        <v/>
      </c>
      <c r="J1705" s="63" t="str">
        <f t="shared" si="302"/>
        <v/>
      </c>
      <c r="K1705" s="63" t="str">
        <f t="shared" si="303"/>
        <v/>
      </c>
      <c r="L1705" s="63">
        <f t="shared" si="297"/>
        <v>0</v>
      </c>
      <c r="M1705" s="392" t="str">
        <f>IF(Y1705="","",VLOOKUP(G1705,'Danh mục CODE'!$D$2:$I$1880,4,0))</f>
        <v/>
      </c>
      <c r="N1705" s="484"/>
      <c r="O1705" s="392" t="str">
        <f t="shared" si="298"/>
        <v/>
      </c>
      <c r="P1705" s="392" t="str">
        <f>IF(Y1705="","",VLOOKUP(G1705,'Danh mục CODE'!$D$2:$I$1880,5,0))</f>
        <v/>
      </c>
      <c r="Q1705" s="392"/>
      <c r="R1705" s="392" t="str">
        <f t="shared" si="299"/>
        <v/>
      </c>
      <c r="S1705" s="394" t="e">
        <f t="shared" si="300"/>
        <v>#VALUE!</v>
      </c>
      <c r="T1705" s="394" t="str">
        <f t="shared" si="304"/>
        <v/>
      </c>
      <c r="U1705" s="394" t="str">
        <f t="shared" si="305"/>
        <v/>
      </c>
      <c r="V1705" s="424" t="str">
        <f t="shared" si="301"/>
        <v/>
      </c>
      <c r="W1705" s="21"/>
      <c r="X1705" s="515"/>
      <c r="Y1705" s="515"/>
      <c r="Z1705" s="513"/>
      <c r="AA1705" s="514"/>
    </row>
    <row r="1706" spans="1:27">
      <c r="A1706" s="50">
        <f t="shared" si="306"/>
        <v>1701</v>
      </c>
      <c r="B1706" s="580"/>
      <c r="C1706" s="23" t="s">
        <v>742</v>
      </c>
      <c r="D1706" s="489"/>
      <c r="E1706" s="318" t="str">
        <f>IF(G1706="","",VLOOKUP(G1706,'Danh mục CODE'!$D$2:$J$20064,7,0))</f>
        <v/>
      </c>
      <c r="F1706" s="28" t="str">
        <f>IF(E1706="","",VLOOKUP(E1706,'TONG HOP'!$E$8:$W$1883,19,0))</f>
        <v/>
      </c>
      <c r="G1706" s="315"/>
      <c r="H1706" s="226" t="str">
        <f>IF(E1706="","",VLOOKUP(G1706,'TONG HOP'!$C$8:$E$799,2,0))</f>
        <v/>
      </c>
      <c r="I1706" s="226" t="str">
        <f>IF(B1706="","",VLOOKUP(G1706,'TONG HOP'!$C$8:$F$799,4,0))</f>
        <v/>
      </c>
      <c r="J1706" s="63" t="str">
        <f t="shared" si="302"/>
        <v/>
      </c>
      <c r="K1706" s="63" t="str">
        <f t="shared" si="303"/>
        <v/>
      </c>
      <c r="L1706" s="63">
        <f t="shared" si="297"/>
        <v>0</v>
      </c>
      <c r="M1706" s="392" t="str">
        <f>IF(Y1706="","",VLOOKUP(G1706,'Danh mục CODE'!$D$2:$I$1880,4,0))</f>
        <v/>
      </c>
      <c r="N1706" s="484"/>
      <c r="O1706" s="392" t="str">
        <f t="shared" si="298"/>
        <v/>
      </c>
      <c r="P1706" s="392" t="str">
        <f>IF(Y1706="","",VLOOKUP(G1706,'Danh mục CODE'!$D$2:$I$1880,5,0))</f>
        <v/>
      </c>
      <c r="Q1706" s="392"/>
      <c r="R1706" s="392" t="str">
        <f t="shared" si="299"/>
        <v/>
      </c>
      <c r="S1706" s="394" t="e">
        <f t="shared" si="300"/>
        <v>#VALUE!</v>
      </c>
      <c r="T1706" s="394" t="str">
        <f t="shared" si="304"/>
        <v/>
      </c>
      <c r="U1706" s="394" t="str">
        <f t="shared" si="305"/>
        <v/>
      </c>
      <c r="V1706" s="424" t="str">
        <f t="shared" si="301"/>
        <v/>
      </c>
      <c r="W1706" s="21"/>
      <c r="X1706" s="515"/>
      <c r="Y1706" s="515"/>
      <c r="Z1706" s="513"/>
      <c r="AA1706" s="514"/>
    </row>
    <row r="1707" spans="1:27">
      <c r="A1707" s="50">
        <f t="shared" si="306"/>
        <v>1702</v>
      </c>
      <c r="B1707" s="580"/>
      <c r="C1707" s="23" t="s">
        <v>742</v>
      </c>
      <c r="D1707" s="489"/>
      <c r="E1707" s="318" t="str">
        <f>IF(G1707="","",VLOOKUP(G1707,'Danh mục CODE'!$D$2:$J$20064,7,0))</f>
        <v/>
      </c>
      <c r="F1707" s="28" t="str">
        <f>IF(E1707="","",VLOOKUP(E1707,'TONG HOP'!$E$8:$W$1883,19,0))</f>
        <v/>
      </c>
      <c r="G1707" s="315"/>
      <c r="H1707" s="226" t="str">
        <f>IF(E1707="","",VLOOKUP(G1707,'TONG HOP'!$C$8:$E$799,2,0))</f>
        <v/>
      </c>
      <c r="I1707" s="226" t="str">
        <f>IF(B1707="","",VLOOKUP(G1707,'TONG HOP'!$C$8:$F$799,4,0))</f>
        <v/>
      </c>
      <c r="J1707" s="63" t="str">
        <f t="shared" si="302"/>
        <v/>
      </c>
      <c r="K1707" s="63" t="str">
        <f t="shared" si="303"/>
        <v/>
      </c>
      <c r="L1707" s="63">
        <f t="shared" si="297"/>
        <v>0</v>
      </c>
      <c r="M1707" s="392" t="str">
        <f>IF(Y1707="","",VLOOKUP(G1707,'Danh mục CODE'!$D$2:$I$1880,4,0))</f>
        <v/>
      </c>
      <c r="N1707" s="484"/>
      <c r="O1707" s="392" t="str">
        <f t="shared" si="298"/>
        <v/>
      </c>
      <c r="P1707" s="392" t="str">
        <f>IF(Y1707="","",VLOOKUP(G1707,'Danh mục CODE'!$D$2:$I$1880,5,0))</f>
        <v/>
      </c>
      <c r="Q1707" s="392"/>
      <c r="R1707" s="392" t="str">
        <f t="shared" si="299"/>
        <v/>
      </c>
      <c r="S1707" s="394" t="e">
        <f t="shared" si="300"/>
        <v>#VALUE!</v>
      </c>
      <c r="T1707" s="394" t="str">
        <f t="shared" si="304"/>
        <v/>
      </c>
      <c r="U1707" s="394" t="str">
        <f t="shared" si="305"/>
        <v/>
      </c>
      <c r="V1707" s="424" t="str">
        <f t="shared" si="301"/>
        <v/>
      </c>
      <c r="W1707" s="21"/>
      <c r="X1707" s="515"/>
      <c r="Y1707" s="515"/>
      <c r="Z1707" s="513"/>
      <c r="AA1707" s="514"/>
    </row>
    <row r="1708" spans="1:27">
      <c r="A1708" s="50">
        <f t="shared" si="306"/>
        <v>1703</v>
      </c>
      <c r="B1708" s="580"/>
      <c r="C1708" s="23" t="s">
        <v>742</v>
      </c>
      <c r="D1708" s="489"/>
      <c r="E1708" s="318" t="str">
        <f>IF(G1708="","",VLOOKUP(G1708,'Danh mục CODE'!$D$2:$J$20064,7,0))</f>
        <v/>
      </c>
      <c r="F1708" s="28" t="str">
        <f>IF(E1708="","",VLOOKUP(E1708,'TONG HOP'!$E$8:$W$1883,19,0))</f>
        <v/>
      </c>
      <c r="G1708" s="315"/>
      <c r="H1708" s="226" t="str">
        <f>IF(E1708="","",VLOOKUP(G1708,'TONG HOP'!$C$8:$E$799,2,0))</f>
        <v/>
      </c>
      <c r="I1708" s="226" t="str">
        <f>IF(B1708="","",VLOOKUP(G1708,'TONG HOP'!$C$8:$F$799,4,0))</f>
        <v/>
      </c>
      <c r="J1708" s="63" t="str">
        <f t="shared" si="302"/>
        <v/>
      </c>
      <c r="K1708" s="63" t="str">
        <f t="shared" si="303"/>
        <v/>
      </c>
      <c r="L1708" s="63">
        <f t="shared" si="297"/>
        <v>0</v>
      </c>
      <c r="M1708" s="392" t="str">
        <f>IF(Y1708="","",VLOOKUP(G1708,'Danh mục CODE'!$D$2:$I$1880,4,0))</f>
        <v/>
      </c>
      <c r="N1708" s="484"/>
      <c r="O1708" s="392" t="str">
        <f t="shared" si="298"/>
        <v/>
      </c>
      <c r="P1708" s="392" t="str">
        <f>IF(Y1708="","",VLOOKUP(G1708,'Danh mục CODE'!$D$2:$I$1880,5,0))</f>
        <v/>
      </c>
      <c r="Q1708" s="392"/>
      <c r="R1708" s="392" t="str">
        <f t="shared" si="299"/>
        <v/>
      </c>
      <c r="S1708" s="394" t="e">
        <f t="shared" si="300"/>
        <v>#VALUE!</v>
      </c>
      <c r="T1708" s="394" t="str">
        <f t="shared" si="304"/>
        <v/>
      </c>
      <c r="U1708" s="394" t="str">
        <f t="shared" si="305"/>
        <v/>
      </c>
      <c r="V1708" s="424" t="str">
        <f t="shared" si="301"/>
        <v/>
      </c>
      <c r="W1708" s="21"/>
      <c r="X1708" s="515"/>
      <c r="Y1708" s="515"/>
      <c r="Z1708" s="513"/>
      <c r="AA1708" s="514"/>
    </row>
    <row r="1709" spans="1:27">
      <c r="A1709" s="50">
        <f t="shared" si="306"/>
        <v>1704</v>
      </c>
      <c r="B1709" s="580"/>
      <c r="C1709" s="23" t="s">
        <v>742</v>
      </c>
      <c r="D1709" s="489"/>
      <c r="E1709" s="318" t="str">
        <f>IF(G1709="","",VLOOKUP(G1709,'Danh mục CODE'!$D$2:$J$20064,7,0))</f>
        <v/>
      </c>
      <c r="F1709" s="28" t="str">
        <f>IF(E1709="","",VLOOKUP(E1709,'TONG HOP'!$E$8:$W$1883,19,0))</f>
        <v/>
      </c>
      <c r="G1709" s="315"/>
      <c r="H1709" s="226" t="str">
        <f>IF(E1709="","",VLOOKUP(G1709,'TONG HOP'!$C$8:$E$799,2,0))</f>
        <v/>
      </c>
      <c r="I1709" s="226" t="str">
        <f>IF(B1709="","",VLOOKUP(G1709,'TONG HOP'!$C$8:$F$799,4,0))</f>
        <v/>
      </c>
      <c r="J1709" s="63" t="str">
        <f t="shared" si="302"/>
        <v/>
      </c>
      <c r="K1709" s="63" t="str">
        <f t="shared" si="303"/>
        <v/>
      </c>
      <c r="L1709" s="63">
        <f t="shared" si="297"/>
        <v>0</v>
      </c>
      <c r="M1709" s="392" t="str">
        <f>IF(Y1709="","",VLOOKUP(G1709,'Danh mục CODE'!$D$2:$I$1880,4,0))</f>
        <v/>
      </c>
      <c r="N1709" s="484"/>
      <c r="O1709" s="392" t="str">
        <f t="shared" si="298"/>
        <v/>
      </c>
      <c r="P1709" s="392" t="str">
        <f>IF(Y1709="","",VLOOKUP(G1709,'Danh mục CODE'!$D$2:$I$1880,5,0))</f>
        <v/>
      </c>
      <c r="Q1709" s="392"/>
      <c r="R1709" s="392" t="str">
        <f t="shared" si="299"/>
        <v/>
      </c>
      <c r="S1709" s="394" t="e">
        <f t="shared" si="300"/>
        <v>#VALUE!</v>
      </c>
      <c r="T1709" s="394" t="str">
        <f t="shared" si="304"/>
        <v/>
      </c>
      <c r="U1709" s="394" t="str">
        <f t="shared" si="305"/>
        <v/>
      </c>
      <c r="V1709" s="424" t="str">
        <f t="shared" si="301"/>
        <v/>
      </c>
      <c r="W1709" s="21"/>
      <c r="X1709" s="515"/>
      <c r="Y1709" s="515"/>
      <c r="Z1709" s="513"/>
      <c r="AA1709" s="514"/>
    </row>
    <row r="1710" spans="1:27">
      <c r="A1710" s="50">
        <f t="shared" si="306"/>
        <v>1705</v>
      </c>
      <c r="B1710" s="580"/>
      <c r="C1710" s="23" t="s">
        <v>742</v>
      </c>
      <c r="D1710" s="489"/>
      <c r="E1710" s="318" t="str">
        <f>IF(G1710="","",VLOOKUP(G1710,'Danh mục CODE'!$D$2:$J$20064,7,0))</f>
        <v/>
      </c>
      <c r="F1710" s="28" t="str">
        <f>IF(E1710="","",VLOOKUP(E1710,'TONG HOP'!$E$8:$W$1883,19,0))</f>
        <v/>
      </c>
      <c r="G1710" s="315"/>
      <c r="H1710" s="226" t="str">
        <f>IF(E1710="","",VLOOKUP(G1710,'TONG HOP'!$C$8:$E$799,2,0))</f>
        <v/>
      </c>
      <c r="I1710" s="226" t="str">
        <f>IF(B1710="","",VLOOKUP(G1710,'TONG HOP'!$C$8:$F$799,4,0))</f>
        <v/>
      </c>
      <c r="J1710" s="63" t="str">
        <f t="shared" si="302"/>
        <v/>
      </c>
      <c r="K1710" s="63" t="str">
        <f t="shared" si="303"/>
        <v/>
      </c>
      <c r="L1710" s="63">
        <f t="shared" si="297"/>
        <v>0</v>
      </c>
      <c r="M1710" s="392" t="str">
        <f>IF(Y1710="","",VLOOKUP(G1710,'Danh mục CODE'!$D$2:$I$1880,4,0))</f>
        <v/>
      </c>
      <c r="N1710" s="484"/>
      <c r="O1710" s="392" t="str">
        <f t="shared" si="298"/>
        <v/>
      </c>
      <c r="P1710" s="392" t="str">
        <f>IF(Y1710="","",VLOOKUP(G1710,'Danh mục CODE'!$D$2:$I$1880,5,0))</f>
        <v/>
      </c>
      <c r="Q1710" s="392"/>
      <c r="R1710" s="392" t="str">
        <f t="shared" si="299"/>
        <v/>
      </c>
      <c r="S1710" s="394" t="e">
        <f t="shared" si="300"/>
        <v>#VALUE!</v>
      </c>
      <c r="T1710" s="394" t="str">
        <f t="shared" si="304"/>
        <v/>
      </c>
      <c r="U1710" s="394" t="str">
        <f t="shared" si="305"/>
        <v/>
      </c>
      <c r="V1710" s="424" t="str">
        <f t="shared" si="301"/>
        <v/>
      </c>
      <c r="W1710" s="21"/>
      <c r="X1710" s="515"/>
      <c r="Y1710" s="515"/>
      <c r="Z1710" s="513"/>
      <c r="AA1710" s="514"/>
    </row>
    <row r="1711" spans="1:27">
      <c r="A1711" s="50">
        <f t="shared" si="306"/>
        <v>1706</v>
      </c>
      <c r="B1711" s="580"/>
      <c r="C1711" s="23" t="s">
        <v>742</v>
      </c>
      <c r="D1711" s="489"/>
      <c r="E1711" s="318" t="str">
        <f>IF(G1711="","",VLOOKUP(G1711,'Danh mục CODE'!$D$2:$J$20064,7,0))</f>
        <v/>
      </c>
      <c r="F1711" s="28" t="str">
        <f>IF(E1711="","",VLOOKUP(E1711,'TONG HOP'!$E$8:$W$1883,19,0))</f>
        <v/>
      </c>
      <c r="G1711" s="315"/>
      <c r="H1711" s="226" t="str">
        <f>IF(E1711="","",VLOOKUP(G1711,'TONG HOP'!$C$8:$E$799,2,0))</f>
        <v/>
      </c>
      <c r="I1711" s="226" t="str">
        <f>IF(B1711="","",VLOOKUP(G1711,'TONG HOP'!$C$8:$F$799,4,0))</f>
        <v/>
      </c>
      <c r="J1711" s="63" t="str">
        <f t="shared" si="302"/>
        <v/>
      </c>
      <c r="K1711" s="63" t="str">
        <f t="shared" si="303"/>
        <v/>
      </c>
      <c r="L1711" s="63">
        <f t="shared" si="297"/>
        <v>0</v>
      </c>
      <c r="M1711" s="392" t="str">
        <f>IF(Y1711="","",VLOOKUP(G1711,'Danh mục CODE'!$D$2:$I$1880,4,0))</f>
        <v/>
      </c>
      <c r="N1711" s="484"/>
      <c r="O1711" s="392" t="str">
        <f t="shared" si="298"/>
        <v/>
      </c>
      <c r="P1711" s="392" t="str">
        <f>IF(Y1711="","",VLOOKUP(G1711,'Danh mục CODE'!$D$2:$I$1880,5,0))</f>
        <v/>
      </c>
      <c r="Q1711" s="392"/>
      <c r="R1711" s="392" t="str">
        <f t="shared" si="299"/>
        <v/>
      </c>
      <c r="S1711" s="394" t="e">
        <f t="shared" si="300"/>
        <v>#VALUE!</v>
      </c>
      <c r="T1711" s="394" t="str">
        <f t="shared" si="304"/>
        <v/>
      </c>
      <c r="U1711" s="394" t="str">
        <f t="shared" si="305"/>
        <v/>
      </c>
      <c r="V1711" s="424" t="str">
        <f t="shared" si="301"/>
        <v/>
      </c>
      <c r="W1711" s="21"/>
      <c r="X1711" s="515"/>
      <c r="Y1711" s="515"/>
      <c r="Z1711" s="513"/>
      <c r="AA1711" s="514"/>
    </row>
    <row r="1712" spans="1:27">
      <c r="A1712" s="50">
        <f t="shared" si="306"/>
        <v>1707</v>
      </c>
      <c r="B1712" s="580"/>
      <c r="C1712" s="23" t="s">
        <v>742</v>
      </c>
      <c r="D1712" s="489"/>
      <c r="E1712" s="318" t="str">
        <f>IF(G1712="","",VLOOKUP(G1712,'Danh mục CODE'!$D$2:$J$20064,7,0))</f>
        <v/>
      </c>
      <c r="F1712" s="28" t="str">
        <f>IF(E1712="","",VLOOKUP(E1712,'TONG HOP'!$E$8:$W$1883,19,0))</f>
        <v/>
      </c>
      <c r="G1712" s="315"/>
      <c r="H1712" s="226" t="str">
        <f>IF(E1712="","",VLOOKUP(G1712,'TONG HOP'!$C$8:$E$799,2,0))</f>
        <v/>
      </c>
      <c r="I1712" s="226" t="str">
        <f>IF(B1712="","",VLOOKUP(G1712,'TONG HOP'!$C$8:$F$799,4,0))</f>
        <v/>
      </c>
      <c r="J1712" s="63" t="str">
        <f t="shared" si="302"/>
        <v/>
      </c>
      <c r="K1712" s="63" t="str">
        <f t="shared" si="303"/>
        <v/>
      </c>
      <c r="L1712" s="63">
        <f t="shared" si="297"/>
        <v>0</v>
      </c>
      <c r="M1712" s="392" t="str">
        <f>IF(Y1712="","",VLOOKUP(G1712,'Danh mục CODE'!$D$2:$I$1880,4,0))</f>
        <v/>
      </c>
      <c r="N1712" s="484"/>
      <c r="O1712" s="392" t="str">
        <f t="shared" si="298"/>
        <v/>
      </c>
      <c r="P1712" s="392" t="str">
        <f>IF(Y1712="","",VLOOKUP(G1712,'Danh mục CODE'!$D$2:$I$1880,5,0))</f>
        <v/>
      </c>
      <c r="Q1712" s="392"/>
      <c r="R1712" s="392" t="str">
        <f t="shared" si="299"/>
        <v/>
      </c>
      <c r="S1712" s="394" t="e">
        <f t="shared" si="300"/>
        <v>#VALUE!</v>
      </c>
      <c r="T1712" s="394" t="str">
        <f t="shared" si="304"/>
        <v/>
      </c>
      <c r="U1712" s="394" t="str">
        <f t="shared" si="305"/>
        <v/>
      </c>
      <c r="V1712" s="424" t="str">
        <f t="shared" si="301"/>
        <v/>
      </c>
      <c r="W1712" s="21"/>
      <c r="X1712" s="515"/>
      <c r="Y1712" s="515"/>
      <c r="Z1712" s="513"/>
      <c r="AA1712" s="514"/>
    </row>
    <row r="1713" spans="1:27">
      <c r="A1713" s="50">
        <f t="shared" si="306"/>
        <v>1708</v>
      </c>
      <c r="B1713" s="580"/>
      <c r="C1713" s="23" t="s">
        <v>742</v>
      </c>
      <c r="D1713" s="489"/>
      <c r="E1713" s="318" t="str">
        <f>IF(G1713="","",VLOOKUP(G1713,'Danh mục CODE'!$D$2:$J$20064,7,0))</f>
        <v/>
      </c>
      <c r="F1713" s="28" t="str">
        <f>IF(E1713="","",VLOOKUP(E1713,'TONG HOP'!$E$8:$W$1883,19,0))</f>
        <v/>
      </c>
      <c r="G1713" s="315"/>
      <c r="H1713" s="226" t="str">
        <f>IF(E1713="","",VLOOKUP(G1713,'TONG HOP'!$C$8:$E$799,2,0))</f>
        <v/>
      </c>
      <c r="I1713" s="226" t="str">
        <f>IF(B1713="","",VLOOKUP(G1713,'TONG HOP'!$C$8:$F$799,4,0))</f>
        <v/>
      </c>
      <c r="J1713" s="63" t="str">
        <f t="shared" si="302"/>
        <v/>
      </c>
      <c r="K1713" s="63" t="str">
        <f t="shared" si="303"/>
        <v/>
      </c>
      <c r="L1713" s="63">
        <f t="shared" ref="L1713:L1776" si="307">X1713-Y1713</f>
        <v>0</v>
      </c>
      <c r="M1713" s="392" t="str">
        <f>IF(Y1713="","",VLOOKUP(G1713,'Danh mục CODE'!$D$2:$I$1880,4,0))</f>
        <v/>
      </c>
      <c r="N1713" s="484"/>
      <c r="O1713" s="392" t="str">
        <f t="shared" ref="O1713:O1776" si="308">IF(X1713="","",IF(M1713-N1713&lt;0,-(M1713-N1713),0))</f>
        <v/>
      </c>
      <c r="P1713" s="392" t="str">
        <f>IF(Y1713="","",VLOOKUP(G1713,'Danh mục CODE'!$D$2:$I$1880,5,0))</f>
        <v/>
      </c>
      <c r="Q1713" s="392"/>
      <c r="R1713" s="392" t="str">
        <f t="shared" ref="R1713:R1776" si="309">IF(X1713="","",IF(P1713-Q1713&lt;0,-(P1713-Q1713),0))</f>
        <v/>
      </c>
      <c r="S1713" s="394" t="e">
        <f t="shared" ref="S1713:S1776" si="310">IF(T1713=0,"",J1713-T1713-U1713)</f>
        <v>#VALUE!</v>
      </c>
      <c r="T1713" s="394" t="str">
        <f t="shared" si="304"/>
        <v/>
      </c>
      <c r="U1713" s="394" t="str">
        <f t="shared" si="305"/>
        <v/>
      </c>
      <c r="V1713" s="424" t="str">
        <f t="shared" ref="V1713:V1776" si="311">IF(X1713="","",J1713-S1713-T1713-U1713)</f>
        <v/>
      </c>
      <c r="W1713" s="21"/>
      <c r="X1713" s="515"/>
      <c r="Y1713" s="515"/>
      <c r="Z1713" s="513"/>
      <c r="AA1713" s="514"/>
    </row>
    <row r="1714" spans="1:27">
      <c r="A1714" s="50">
        <f t="shared" si="306"/>
        <v>1709</v>
      </c>
      <c r="B1714" s="580"/>
      <c r="C1714" s="23" t="s">
        <v>742</v>
      </c>
      <c r="D1714" s="489"/>
      <c r="E1714" s="318" t="str">
        <f>IF(G1714="","",VLOOKUP(G1714,'Danh mục CODE'!$D$2:$J$20064,7,0))</f>
        <v/>
      </c>
      <c r="F1714" s="28" t="str">
        <f>IF(E1714="","",VLOOKUP(E1714,'TONG HOP'!$E$8:$W$1883,19,0))</f>
        <v/>
      </c>
      <c r="G1714" s="315"/>
      <c r="H1714" s="226" t="str">
        <f>IF(E1714="","",VLOOKUP(G1714,'TONG HOP'!$C$8:$E$799,2,0))</f>
        <v/>
      </c>
      <c r="I1714" s="226" t="str">
        <f>IF(B1714="","",VLOOKUP(G1714,'TONG HOP'!$C$8:$F$799,4,0))</f>
        <v/>
      </c>
      <c r="J1714" s="63" t="str">
        <f t="shared" si="302"/>
        <v/>
      </c>
      <c r="K1714" s="63" t="str">
        <f t="shared" si="303"/>
        <v/>
      </c>
      <c r="L1714" s="63">
        <f t="shared" si="307"/>
        <v>0</v>
      </c>
      <c r="M1714" s="392" t="str">
        <f>IF(Y1714="","",VLOOKUP(G1714,'Danh mục CODE'!$D$2:$I$1880,4,0))</f>
        <v/>
      </c>
      <c r="N1714" s="484"/>
      <c r="O1714" s="392" t="str">
        <f t="shared" si="308"/>
        <v/>
      </c>
      <c r="P1714" s="392" t="str">
        <f>IF(Y1714="","",VLOOKUP(G1714,'Danh mục CODE'!$D$2:$I$1880,5,0))</f>
        <v/>
      </c>
      <c r="Q1714" s="392"/>
      <c r="R1714" s="392" t="str">
        <f t="shared" si="309"/>
        <v/>
      </c>
      <c r="S1714" s="394" t="e">
        <f t="shared" si="310"/>
        <v>#VALUE!</v>
      </c>
      <c r="T1714" s="394" t="str">
        <f t="shared" si="304"/>
        <v/>
      </c>
      <c r="U1714" s="394" t="str">
        <f t="shared" si="305"/>
        <v/>
      </c>
      <c r="V1714" s="424" t="str">
        <f t="shared" si="311"/>
        <v/>
      </c>
      <c r="W1714" s="21"/>
      <c r="X1714" s="515"/>
      <c r="Y1714" s="515"/>
      <c r="Z1714" s="513"/>
      <c r="AA1714" s="514"/>
    </row>
    <row r="1715" spans="1:27">
      <c r="A1715" s="50">
        <f t="shared" si="306"/>
        <v>1710</v>
      </c>
      <c r="B1715" s="580"/>
      <c r="C1715" s="23" t="s">
        <v>742</v>
      </c>
      <c r="D1715" s="489"/>
      <c r="E1715" s="318" t="str">
        <f>IF(G1715="","",VLOOKUP(G1715,'Danh mục CODE'!$D$2:$J$20064,7,0))</f>
        <v/>
      </c>
      <c r="F1715" s="28" t="str">
        <f>IF(E1715="","",VLOOKUP(E1715,'TONG HOP'!$E$8:$W$1883,19,0))</f>
        <v/>
      </c>
      <c r="G1715" s="315"/>
      <c r="H1715" s="226" t="str">
        <f>IF(E1715="","",VLOOKUP(G1715,'TONG HOP'!$C$8:$E$799,2,0))</f>
        <v/>
      </c>
      <c r="I1715" s="226" t="str">
        <f>IF(B1715="","",VLOOKUP(G1715,'TONG HOP'!$C$8:$F$799,4,0))</f>
        <v/>
      </c>
      <c r="J1715" s="63" t="str">
        <f t="shared" si="302"/>
        <v/>
      </c>
      <c r="K1715" s="63" t="str">
        <f t="shared" si="303"/>
        <v/>
      </c>
      <c r="L1715" s="63">
        <f t="shared" si="307"/>
        <v>0</v>
      </c>
      <c r="M1715" s="392" t="str">
        <f>IF(Y1715="","",VLOOKUP(G1715,'Danh mục CODE'!$D$2:$I$1880,4,0))</f>
        <v/>
      </c>
      <c r="N1715" s="484"/>
      <c r="O1715" s="392" t="str">
        <f t="shared" si="308"/>
        <v/>
      </c>
      <c r="P1715" s="392" t="str">
        <f>IF(Y1715="","",VLOOKUP(G1715,'Danh mục CODE'!$D$2:$I$1880,5,0))</f>
        <v/>
      </c>
      <c r="Q1715" s="392"/>
      <c r="R1715" s="392" t="str">
        <f t="shared" si="309"/>
        <v/>
      </c>
      <c r="S1715" s="394" t="e">
        <f t="shared" si="310"/>
        <v>#VALUE!</v>
      </c>
      <c r="T1715" s="394" t="str">
        <f t="shared" si="304"/>
        <v/>
      </c>
      <c r="U1715" s="394" t="str">
        <f t="shared" si="305"/>
        <v/>
      </c>
      <c r="V1715" s="424" t="str">
        <f t="shared" si="311"/>
        <v/>
      </c>
      <c r="W1715" s="21"/>
      <c r="X1715" s="515"/>
      <c r="Y1715" s="515"/>
      <c r="Z1715" s="513"/>
      <c r="AA1715" s="514"/>
    </row>
    <row r="1716" spans="1:27">
      <c r="A1716" s="50">
        <f t="shared" si="306"/>
        <v>1711</v>
      </c>
      <c r="B1716" s="580"/>
      <c r="C1716" s="23" t="s">
        <v>742</v>
      </c>
      <c r="D1716" s="489"/>
      <c r="E1716" s="318" t="str">
        <f>IF(G1716="","",VLOOKUP(G1716,'Danh mục CODE'!$D$2:$J$20064,7,0))</f>
        <v/>
      </c>
      <c r="F1716" s="28" t="str">
        <f>IF(E1716="","",VLOOKUP(E1716,'TONG HOP'!$E$8:$W$1883,19,0))</f>
        <v/>
      </c>
      <c r="G1716" s="315"/>
      <c r="H1716" s="226" t="str">
        <f>IF(E1716="","",VLOOKUP(G1716,'TONG HOP'!$C$8:$E$799,2,0))</f>
        <v/>
      </c>
      <c r="I1716" s="226" t="str">
        <f>IF(B1716="","",VLOOKUP(G1716,'TONG HOP'!$C$8:$F$799,4,0))</f>
        <v/>
      </c>
      <c r="J1716" s="63" t="str">
        <f t="shared" si="302"/>
        <v/>
      </c>
      <c r="K1716" s="63" t="str">
        <f t="shared" si="303"/>
        <v/>
      </c>
      <c r="L1716" s="63">
        <f t="shared" si="307"/>
        <v>0</v>
      </c>
      <c r="M1716" s="392" t="str">
        <f>IF(Y1716="","",VLOOKUP(G1716,'Danh mục CODE'!$D$2:$I$1880,4,0))</f>
        <v/>
      </c>
      <c r="N1716" s="484"/>
      <c r="O1716" s="392" t="str">
        <f t="shared" si="308"/>
        <v/>
      </c>
      <c r="P1716" s="392" t="str">
        <f>IF(Y1716="","",VLOOKUP(G1716,'Danh mục CODE'!$D$2:$I$1880,5,0))</f>
        <v/>
      </c>
      <c r="Q1716" s="392"/>
      <c r="R1716" s="392" t="str">
        <f t="shared" si="309"/>
        <v/>
      </c>
      <c r="S1716" s="394" t="e">
        <f t="shared" si="310"/>
        <v>#VALUE!</v>
      </c>
      <c r="T1716" s="394" t="str">
        <f t="shared" si="304"/>
        <v/>
      </c>
      <c r="U1716" s="394" t="str">
        <f t="shared" si="305"/>
        <v/>
      </c>
      <c r="V1716" s="424" t="str">
        <f t="shared" si="311"/>
        <v/>
      </c>
      <c r="W1716" s="21"/>
      <c r="X1716" s="515"/>
      <c r="Y1716" s="515"/>
      <c r="Z1716" s="513"/>
      <c r="AA1716" s="514"/>
    </row>
    <row r="1717" spans="1:27">
      <c r="A1717" s="50">
        <f t="shared" si="306"/>
        <v>1712</v>
      </c>
      <c r="B1717" s="580"/>
      <c r="C1717" s="23" t="s">
        <v>742</v>
      </c>
      <c r="D1717" s="489"/>
      <c r="E1717" s="318" t="str">
        <f>IF(G1717="","",VLOOKUP(G1717,'Danh mục CODE'!$D$2:$J$20064,7,0))</f>
        <v/>
      </c>
      <c r="F1717" s="28" t="str">
        <f>IF(E1717="","",VLOOKUP(E1717,'TONG HOP'!$E$8:$W$1883,19,0))</f>
        <v/>
      </c>
      <c r="G1717" s="315"/>
      <c r="H1717" s="226" t="str">
        <f>IF(E1717="","",VLOOKUP(G1717,'TONG HOP'!$C$8:$E$799,2,0))</f>
        <v/>
      </c>
      <c r="I1717" s="226" t="str">
        <f>IF(B1717="","",VLOOKUP(G1717,'TONG HOP'!$C$8:$F$799,4,0))</f>
        <v/>
      </c>
      <c r="J1717" s="63" t="str">
        <f t="shared" si="302"/>
        <v/>
      </c>
      <c r="K1717" s="63" t="str">
        <f t="shared" si="303"/>
        <v/>
      </c>
      <c r="L1717" s="63">
        <f t="shared" si="307"/>
        <v>0</v>
      </c>
      <c r="M1717" s="392" t="str">
        <f>IF(Y1717="","",VLOOKUP(G1717,'Danh mục CODE'!$D$2:$I$1880,4,0))</f>
        <v/>
      </c>
      <c r="N1717" s="484"/>
      <c r="O1717" s="392" t="str">
        <f t="shared" si="308"/>
        <v/>
      </c>
      <c r="P1717" s="392" t="str">
        <f>IF(Y1717="","",VLOOKUP(G1717,'Danh mục CODE'!$D$2:$I$1880,5,0))</f>
        <v/>
      </c>
      <c r="Q1717" s="392"/>
      <c r="R1717" s="392" t="str">
        <f t="shared" si="309"/>
        <v/>
      </c>
      <c r="S1717" s="394" t="e">
        <f t="shared" si="310"/>
        <v>#VALUE!</v>
      </c>
      <c r="T1717" s="394" t="str">
        <f t="shared" si="304"/>
        <v/>
      </c>
      <c r="U1717" s="394" t="str">
        <f t="shared" si="305"/>
        <v/>
      </c>
      <c r="V1717" s="424" t="str">
        <f t="shared" si="311"/>
        <v/>
      </c>
      <c r="W1717" s="21"/>
      <c r="X1717" s="515"/>
      <c r="Y1717" s="515"/>
      <c r="Z1717" s="513"/>
      <c r="AA1717" s="514"/>
    </row>
    <row r="1718" spans="1:27">
      <c r="A1718" s="50">
        <f t="shared" si="306"/>
        <v>1713</v>
      </c>
      <c r="B1718" s="580"/>
      <c r="C1718" s="23" t="s">
        <v>742</v>
      </c>
      <c r="D1718" s="489"/>
      <c r="E1718" s="318" t="str">
        <f>IF(G1718="","",VLOOKUP(G1718,'Danh mục CODE'!$D$2:$J$20064,7,0))</f>
        <v/>
      </c>
      <c r="F1718" s="28" t="str">
        <f>IF(E1718="","",VLOOKUP(E1718,'TONG HOP'!$E$8:$W$1883,19,0))</f>
        <v/>
      </c>
      <c r="G1718" s="315"/>
      <c r="H1718" s="226" t="str">
        <f>IF(E1718="","",VLOOKUP(G1718,'TONG HOP'!$C$8:$E$799,2,0))</f>
        <v/>
      </c>
      <c r="I1718" s="226" t="str">
        <f>IF(B1718="","",VLOOKUP(G1718,'TONG HOP'!$C$8:$F$799,4,0))</f>
        <v/>
      </c>
      <c r="J1718" s="63" t="str">
        <f t="shared" si="302"/>
        <v/>
      </c>
      <c r="K1718" s="63" t="str">
        <f t="shared" si="303"/>
        <v/>
      </c>
      <c r="L1718" s="63">
        <f t="shared" si="307"/>
        <v>0</v>
      </c>
      <c r="M1718" s="392" t="str">
        <f>IF(Y1718="","",VLOOKUP(G1718,'Danh mục CODE'!$D$2:$I$1880,4,0))</f>
        <v/>
      </c>
      <c r="N1718" s="484"/>
      <c r="O1718" s="392" t="str">
        <f t="shared" si="308"/>
        <v/>
      </c>
      <c r="P1718" s="392" t="str">
        <f>IF(Y1718="","",VLOOKUP(G1718,'Danh mục CODE'!$D$2:$I$1880,5,0))</f>
        <v/>
      </c>
      <c r="Q1718" s="392"/>
      <c r="R1718" s="392" t="str">
        <f t="shared" si="309"/>
        <v/>
      </c>
      <c r="S1718" s="394" t="e">
        <f t="shared" si="310"/>
        <v>#VALUE!</v>
      </c>
      <c r="T1718" s="394" t="str">
        <f t="shared" si="304"/>
        <v/>
      </c>
      <c r="U1718" s="394" t="str">
        <f t="shared" si="305"/>
        <v/>
      </c>
      <c r="V1718" s="424" t="str">
        <f t="shared" si="311"/>
        <v/>
      </c>
      <c r="W1718" s="21"/>
      <c r="X1718" s="515"/>
      <c r="Y1718" s="515"/>
      <c r="Z1718" s="513"/>
      <c r="AA1718" s="514"/>
    </row>
    <row r="1719" spans="1:27">
      <c r="A1719" s="50">
        <f t="shared" si="306"/>
        <v>1714</v>
      </c>
      <c r="B1719" s="580"/>
      <c r="C1719" s="23" t="s">
        <v>742</v>
      </c>
      <c r="D1719" s="489"/>
      <c r="E1719" s="318" t="str">
        <f>IF(G1719="","",VLOOKUP(G1719,'Danh mục CODE'!$D$2:$J$20064,7,0))</f>
        <v/>
      </c>
      <c r="F1719" s="28" t="str">
        <f>IF(E1719="","",VLOOKUP(E1719,'TONG HOP'!$E$8:$W$1883,19,0))</f>
        <v/>
      </c>
      <c r="G1719" s="315"/>
      <c r="H1719" s="226" t="str">
        <f>IF(E1719="","",VLOOKUP(G1719,'TONG HOP'!$C$8:$E$799,2,0))</f>
        <v/>
      </c>
      <c r="I1719" s="226" t="str">
        <f>IF(B1719="","",VLOOKUP(G1719,'TONG HOP'!$C$8:$F$799,4,0))</f>
        <v/>
      </c>
      <c r="J1719" s="63" t="str">
        <f t="shared" si="302"/>
        <v/>
      </c>
      <c r="K1719" s="63" t="str">
        <f t="shared" si="303"/>
        <v/>
      </c>
      <c r="L1719" s="63">
        <f t="shared" si="307"/>
        <v>0</v>
      </c>
      <c r="M1719" s="392" t="str">
        <f>IF(Y1719="","",VLOOKUP(G1719,'Danh mục CODE'!$D$2:$I$1880,4,0))</f>
        <v/>
      </c>
      <c r="N1719" s="484"/>
      <c r="O1719" s="392" t="str">
        <f t="shared" si="308"/>
        <v/>
      </c>
      <c r="P1719" s="392" t="str">
        <f>IF(Y1719="","",VLOOKUP(G1719,'Danh mục CODE'!$D$2:$I$1880,5,0))</f>
        <v/>
      </c>
      <c r="Q1719" s="392"/>
      <c r="R1719" s="392" t="str">
        <f t="shared" si="309"/>
        <v/>
      </c>
      <c r="S1719" s="394" t="e">
        <f t="shared" si="310"/>
        <v>#VALUE!</v>
      </c>
      <c r="T1719" s="394" t="str">
        <f t="shared" si="304"/>
        <v/>
      </c>
      <c r="U1719" s="394" t="str">
        <f t="shared" si="305"/>
        <v/>
      </c>
      <c r="V1719" s="424" t="str">
        <f t="shared" si="311"/>
        <v/>
      </c>
      <c r="W1719" s="21"/>
      <c r="X1719" s="515"/>
      <c r="Y1719" s="515"/>
      <c r="Z1719" s="513"/>
      <c r="AA1719" s="514"/>
    </row>
    <row r="1720" spans="1:27">
      <c r="A1720" s="50">
        <f t="shared" si="306"/>
        <v>1715</v>
      </c>
      <c r="B1720" s="580"/>
      <c r="C1720" s="23" t="s">
        <v>742</v>
      </c>
      <c r="D1720" s="489"/>
      <c r="E1720" s="318" t="str">
        <f>IF(G1720="","",VLOOKUP(G1720,'Danh mục CODE'!$D$2:$J$20064,7,0))</f>
        <v/>
      </c>
      <c r="F1720" s="28" t="str">
        <f>IF(E1720="","",VLOOKUP(E1720,'TONG HOP'!$E$8:$W$1883,19,0))</f>
        <v/>
      </c>
      <c r="G1720" s="315"/>
      <c r="H1720" s="226" t="str">
        <f>IF(E1720="","",VLOOKUP(G1720,'TONG HOP'!$C$8:$E$799,2,0))</f>
        <v/>
      </c>
      <c r="I1720" s="226" t="str">
        <f>IF(B1720="","",VLOOKUP(G1720,'TONG HOP'!$C$8:$F$799,4,0))</f>
        <v/>
      </c>
      <c r="J1720" s="63" t="str">
        <f t="shared" si="302"/>
        <v/>
      </c>
      <c r="K1720" s="63" t="str">
        <f t="shared" si="303"/>
        <v/>
      </c>
      <c r="L1720" s="63">
        <f t="shared" si="307"/>
        <v>0</v>
      </c>
      <c r="M1720" s="392" t="str">
        <f>IF(Y1720="","",VLOOKUP(G1720,'Danh mục CODE'!$D$2:$I$1880,4,0))</f>
        <v/>
      </c>
      <c r="N1720" s="484"/>
      <c r="O1720" s="392" t="str">
        <f t="shared" si="308"/>
        <v/>
      </c>
      <c r="P1720" s="392" t="str">
        <f>IF(Y1720="","",VLOOKUP(G1720,'Danh mục CODE'!$D$2:$I$1880,5,0))</f>
        <v/>
      </c>
      <c r="Q1720" s="392"/>
      <c r="R1720" s="392" t="str">
        <f t="shared" si="309"/>
        <v/>
      </c>
      <c r="S1720" s="394" t="e">
        <f t="shared" si="310"/>
        <v>#VALUE!</v>
      </c>
      <c r="T1720" s="394" t="str">
        <f t="shared" si="304"/>
        <v/>
      </c>
      <c r="U1720" s="394" t="str">
        <f t="shared" si="305"/>
        <v/>
      </c>
      <c r="V1720" s="424" t="str">
        <f t="shared" si="311"/>
        <v/>
      </c>
      <c r="W1720" s="21"/>
      <c r="X1720" s="515"/>
      <c r="Y1720" s="515"/>
      <c r="Z1720" s="513"/>
      <c r="AA1720" s="514"/>
    </row>
    <row r="1721" spans="1:27">
      <c r="A1721" s="50">
        <f t="shared" si="306"/>
        <v>1716</v>
      </c>
      <c r="B1721" s="580"/>
      <c r="C1721" s="23" t="s">
        <v>742</v>
      </c>
      <c r="D1721" s="489"/>
      <c r="E1721" s="318" t="str">
        <f>IF(G1721="","",VLOOKUP(G1721,'Danh mục CODE'!$D$2:$J$20064,7,0))</f>
        <v/>
      </c>
      <c r="F1721" s="28" t="str">
        <f>IF(E1721="","",VLOOKUP(E1721,'TONG HOP'!$E$8:$W$1883,19,0))</f>
        <v/>
      </c>
      <c r="G1721" s="315"/>
      <c r="H1721" s="226" t="str">
        <f>IF(E1721="","",VLOOKUP(G1721,'TONG HOP'!$C$8:$E$799,2,0))</f>
        <v/>
      </c>
      <c r="I1721" s="226" t="str">
        <f>IF(B1721="","",VLOOKUP(G1721,'TONG HOP'!$C$8:$F$799,4,0))</f>
        <v/>
      </c>
      <c r="J1721" s="63" t="str">
        <f t="shared" si="302"/>
        <v/>
      </c>
      <c r="K1721" s="63" t="str">
        <f t="shared" si="303"/>
        <v/>
      </c>
      <c r="L1721" s="63">
        <f t="shared" si="307"/>
        <v>0</v>
      </c>
      <c r="M1721" s="392" t="str">
        <f>IF(Y1721="","",VLOOKUP(G1721,'Danh mục CODE'!$D$2:$I$1880,4,0))</f>
        <v/>
      </c>
      <c r="N1721" s="484"/>
      <c r="O1721" s="392" t="str">
        <f t="shared" si="308"/>
        <v/>
      </c>
      <c r="P1721" s="392" t="str">
        <f>IF(Y1721="","",VLOOKUP(G1721,'Danh mục CODE'!$D$2:$I$1880,5,0))</f>
        <v/>
      </c>
      <c r="Q1721" s="392"/>
      <c r="R1721" s="392" t="str">
        <f t="shared" si="309"/>
        <v/>
      </c>
      <c r="S1721" s="394" t="e">
        <f t="shared" si="310"/>
        <v>#VALUE!</v>
      </c>
      <c r="T1721" s="394" t="str">
        <f t="shared" si="304"/>
        <v/>
      </c>
      <c r="U1721" s="394" t="str">
        <f t="shared" si="305"/>
        <v/>
      </c>
      <c r="V1721" s="424" t="str">
        <f t="shared" si="311"/>
        <v/>
      </c>
      <c r="W1721" s="21"/>
      <c r="X1721" s="515"/>
      <c r="Y1721" s="515"/>
      <c r="Z1721" s="513"/>
      <c r="AA1721" s="514"/>
    </row>
    <row r="1722" spans="1:27">
      <c r="A1722" s="50">
        <f t="shared" si="306"/>
        <v>1717</v>
      </c>
      <c r="B1722" s="580"/>
      <c r="C1722" s="23" t="s">
        <v>742</v>
      </c>
      <c r="D1722" s="489"/>
      <c r="E1722" s="318" t="str">
        <f>IF(G1722="","",VLOOKUP(G1722,'Danh mục CODE'!$D$2:$J$20064,7,0))</f>
        <v/>
      </c>
      <c r="F1722" s="28" t="str">
        <f>IF(E1722="","",VLOOKUP(E1722,'TONG HOP'!$E$8:$W$1883,19,0))</f>
        <v/>
      </c>
      <c r="G1722" s="315"/>
      <c r="H1722" s="226" t="str">
        <f>IF(E1722="","",VLOOKUP(G1722,'TONG HOP'!$C$8:$E$799,2,0))</f>
        <v/>
      </c>
      <c r="I1722" s="226" t="str">
        <f>IF(B1722="","",VLOOKUP(G1722,'TONG HOP'!$C$8:$F$799,4,0))</f>
        <v/>
      </c>
      <c r="J1722" s="63" t="str">
        <f t="shared" si="302"/>
        <v/>
      </c>
      <c r="K1722" s="63" t="str">
        <f t="shared" si="303"/>
        <v/>
      </c>
      <c r="L1722" s="63">
        <f t="shared" si="307"/>
        <v>0</v>
      </c>
      <c r="M1722" s="392" t="str">
        <f>IF(Y1722="","",VLOOKUP(G1722,'Danh mục CODE'!$D$2:$I$1880,4,0))</f>
        <v/>
      </c>
      <c r="N1722" s="484"/>
      <c r="O1722" s="392" t="str">
        <f t="shared" si="308"/>
        <v/>
      </c>
      <c r="P1722" s="392" t="str">
        <f>IF(Y1722="","",VLOOKUP(G1722,'Danh mục CODE'!$D$2:$I$1880,5,0))</f>
        <v/>
      </c>
      <c r="Q1722" s="392"/>
      <c r="R1722" s="392" t="str">
        <f t="shared" si="309"/>
        <v/>
      </c>
      <c r="S1722" s="394" t="e">
        <f t="shared" si="310"/>
        <v>#VALUE!</v>
      </c>
      <c r="T1722" s="394" t="str">
        <f t="shared" si="304"/>
        <v/>
      </c>
      <c r="U1722" s="394" t="str">
        <f t="shared" si="305"/>
        <v/>
      </c>
      <c r="V1722" s="424" t="str">
        <f t="shared" si="311"/>
        <v/>
      </c>
      <c r="W1722" s="21"/>
      <c r="X1722" s="515"/>
      <c r="Y1722" s="515"/>
      <c r="Z1722" s="513"/>
      <c r="AA1722" s="514"/>
    </row>
    <row r="1723" spans="1:27">
      <c r="A1723" s="50">
        <f t="shared" si="306"/>
        <v>1718</v>
      </c>
      <c r="B1723" s="580"/>
      <c r="C1723" s="23" t="s">
        <v>742</v>
      </c>
      <c r="D1723" s="489"/>
      <c r="E1723" s="318" t="str">
        <f>IF(G1723="","",VLOOKUP(G1723,'Danh mục CODE'!$D$2:$J$20064,7,0))</f>
        <v/>
      </c>
      <c r="F1723" s="28" t="str">
        <f>IF(E1723="","",VLOOKUP(E1723,'TONG HOP'!$E$8:$W$1883,19,0))</f>
        <v/>
      </c>
      <c r="G1723" s="315"/>
      <c r="H1723" s="226" t="str">
        <f>IF(E1723="","",VLOOKUP(G1723,'TONG HOP'!$C$8:$E$799,2,0))</f>
        <v/>
      </c>
      <c r="I1723" s="226" t="str">
        <f>IF(B1723="","",VLOOKUP(G1723,'TONG HOP'!$C$8:$F$799,4,0))</f>
        <v/>
      </c>
      <c r="J1723" s="63" t="str">
        <f t="shared" si="302"/>
        <v/>
      </c>
      <c r="K1723" s="63" t="str">
        <f t="shared" si="303"/>
        <v/>
      </c>
      <c r="L1723" s="63">
        <f t="shared" si="307"/>
        <v>0</v>
      </c>
      <c r="M1723" s="392" t="str">
        <f>IF(Y1723="","",VLOOKUP(G1723,'Danh mục CODE'!$D$2:$I$1880,4,0))</f>
        <v/>
      </c>
      <c r="N1723" s="484"/>
      <c r="O1723" s="392" t="str">
        <f t="shared" si="308"/>
        <v/>
      </c>
      <c r="P1723" s="392" t="str">
        <f>IF(Y1723="","",VLOOKUP(G1723,'Danh mục CODE'!$D$2:$I$1880,5,0))</f>
        <v/>
      </c>
      <c r="Q1723" s="392"/>
      <c r="R1723" s="392" t="str">
        <f t="shared" si="309"/>
        <v/>
      </c>
      <c r="S1723" s="394" t="e">
        <f t="shared" si="310"/>
        <v>#VALUE!</v>
      </c>
      <c r="T1723" s="394" t="str">
        <f t="shared" si="304"/>
        <v/>
      </c>
      <c r="U1723" s="394" t="str">
        <f t="shared" si="305"/>
        <v/>
      </c>
      <c r="V1723" s="424" t="str">
        <f t="shared" si="311"/>
        <v/>
      </c>
      <c r="W1723" s="21"/>
      <c r="X1723" s="515"/>
      <c r="Y1723" s="515"/>
      <c r="Z1723" s="513"/>
      <c r="AA1723" s="514"/>
    </row>
    <row r="1724" spans="1:27">
      <c r="A1724" s="50">
        <f t="shared" si="306"/>
        <v>1719</v>
      </c>
      <c r="B1724" s="580"/>
      <c r="C1724" s="23" t="s">
        <v>742</v>
      </c>
      <c r="D1724" s="489"/>
      <c r="E1724" s="318" t="str">
        <f>IF(G1724="","",VLOOKUP(G1724,'Danh mục CODE'!$D$2:$J$20064,7,0))</f>
        <v/>
      </c>
      <c r="F1724" s="28" t="str">
        <f>IF(E1724="","",VLOOKUP(E1724,'TONG HOP'!$E$8:$W$1883,19,0))</f>
        <v/>
      </c>
      <c r="G1724" s="315"/>
      <c r="H1724" s="226" t="str">
        <f>IF(E1724="","",VLOOKUP(G1724,'TONG HOP'!$C$8:$E$799,2,0))</f>
        <v/>
      </c>
      <c r="I1724" s="226" t="str">
        <f>IF(B1724="","",VLOOKUP(G1724,'TONG HOP'!$C$8:$F$799,4,0))</f>
        <v/>
      </c>
      <c r="J1724" s="63" t="str">
        <f t="shared" si="302"/>
        <v/>
      </c>
      <c r="K1724" s="63" t="str">
        <f t="shared" si="303"/>
        <v/>
      </c>
      <c r="L1724" s="63">
        <f t="shared" si="307"/>
        <v>0</v>
      </c>
      <c r="M1724" s="392" t="str">
        <f>IF(Y1724="","",VLOOKUP(G1724,'Danh mục CODE'!$D$2:$I$1880,4,0))</f>
        <v/>
      </c>
      <c r="N1724" s="484"/>
      <c r="O1724" s="392" t="str">
        <f t="shared" si="308"/>
        <v/>
      </c>
      <c r="P1724" s="392" t="str">
        <f>IF(Y1724="","",VLOOKUP(G1724,'Danh mục CODE'!$D$2:$I$1880,5,0))</f>
        <v/>
      </c>
      <c r="Q1724" s="392"/>
      <c r="R1724" s="392" t="str">
        <f t="shared" si="309"/>
        <v/>
      </c>
      <c r="S1724" s="394" t="e">
        <f t="shared" si="310"/>
        <v>#VALUE!</v>
      </c>
      <c r="T1724" s="394" t="str">
        <f t="shared" si="304"/>
        <v/>
      </c>
      <c r="U1724" s="394" t="str">
        <f t="shared" si="305"/>
        <v/>
      </c>
      <c r="V1724" s="424" t="str">
        <f t="shared" si="311"/>
        <v/>
      </c>
      <c r="W1724" s="21"/>
      <c r="X1724" s="515"/>
      <c r="Y1724" s="515"/>
      <c r="Z1724" s="513"/>
      <c r="AA1724" s="514"/>
    </row>
    <row r="1725" spans="1:27">
      <c r="A1725" s="50">
        <f t="shared" si="306"/>
        <v>1720</v>
      </c>
      <c r="B1725" s="580"/>
      <c r="C1725" s="23" t="s">
        <v>742</v>
      </c>
      <c r="D1725" s="489"/>
      <c r="E1725" s="318" t="str">
        <f>IF(G1725="","",VLOOKUP(G1725,'Danh mục CODE'!$D$2:$J$20064,7,0))</f>
        <v/>
      </c>
      <c r="F1725" s="28" t="str">
        <f>IF(E1725="","",VLOOKUP(E1725,'TONG HOP'!$E$8:$W$1883,19,0))</f>
        <v/>
      </c>
      <c r="G1725" s="315"/>
      <c r="H1725" s="226" t="str">
        <f>IF(E1725="","",VLOOKUP(G1725,'TONG HOP'!$C$8:$E$799,2,0))</f>
        <v/>
      </c>
      <c r="I1725" s="226" t="str">
        <f>IF(B1725="","",VLOOKUP(G1725,'TONG HOP'!$C$8:$F$799,4,0))</f>
        <v/>
      </c>
      <c r="J1725" s="63" t="str">
        <f t="shared" si="302"/>
        <v/>
      </c>
      <c r="K1725" s="63" t="str">
        <f t="shared" si="303"/>
        <v/>
      </c>
      <c r="L1725" s="63">
        <f t="shared" si="307"/>
        <v>0</v>
      </c>
      <c r="M1725" s="392" t="str">
        <f>IF(Y1725="","",VLOOKUP(G1725,'Danh mục CODE'!$D$2:$I$1880,4,0))</f>
        <v/>
      </c>
      <c r="N1725" s="484"/>
      <c r="O1725" s="392" t="str">
        <f t="shared" si="308"/>
        <v/>
      </c>
      <c r="P1725" s="392" t="str">
        <f>IF(Y1725="","",VLOOKUP(G1725,'Danh mục CODE'!$D$2:$I$1880,5,0))</f>
        <v/>
      </c>
      <c r="Q1725" s="392"/>
      <c r="R1725" s="392" t="str">
        <f t="shared" si="309"/>
        <v/>
      </c>
      <c r="S1725" s="394" t="e">
        <f t="shared" si="310"/>
        <v>#VALUE!</v>
      </c>
      <c r="T1725" s="394" t="str">
        <f t="shared" si="304"/>
        <v/>
      </c>
      <c r="U1725" s="394" t="str">
        <f t="shared" si="305"/>
        <v/>
      </c>
      <c r="V1725" s="424" t="str">
        <f t="shared" si="311"/>
        <v/>
      </c>
      <c r="W1725" s="21"/>
      <c r="X1725" s="515"/>
      <c r="Y1725" s="515"/>
      <c r="Z1725" s="513"/>
      <c r="AA1725" s="514"/>
    </row>
    <row r="1726" spans="1:27">
      <c r="A1726" s="50">
        <f t="shared" si="306"/>
        <v>1721</v>
      </c>
      <c r="B1726" s="580"/>
      <c r="C1726" s="23" t="s">
        <v>742</v>
      </c>
      <c r="D1726" s="489"/>
      <c r="E1726" s="318" t="str">
        <f>IF(G1726="","",VLOOKUP(G1726,'Danh mục CODE'!$D$2:$J$20064,7,0))</f>
        <v/>
      </c>
      <c r="F1726" s="28" t="str">
        <f>IF(E1726="","",VLOOKUP(E1726,'TONG HOP'!$E$8:$W$1883,19,0))</f>
        <v/>
      </c>
      <c r="G1726" s="315"/>
      <c r="H1726" s="226" t="str">
        <f>IF(E1726="","",VLOOKUP(G1726,'TONG HOP'!$C$8:$E$799,2,0))</f>
        <v/>
      </c>
      <c r="I1726" s="226" t="str">
        <f>IF(B1726="","",VLOOKUP(G1726,'TONG HOP'!$C$8:$F$799,4,0))</f>
        <v/>
      </c>
      <c r="J1726" s="63" t="str">
        <f t="shared" si="302"/>
        <v/>
      </c>
      <c r="K1726" s="63" t="str">
        <f t="shared" si="303"/>
        <v/>
      </c>
      <c r="L1726" s="63">
        <f t="shared" si="307"/>
        <v>0</v>
      </c>
      <c r="M1726" s="392" t="str">
        <f>IF(Y1726="","",VLOOKUP(G1726,'Danh mục CODE'!$D$2:$I$1880,4,0))</f>
        <v/>
      </c>
      <c r="N1726" s="484"/>
      <c r="O1726" s="392" t="str">
        <f t="shared" si="308"/>
        <v/>
      </c>
      <c r="P1726" s="392" t="str">
        <f>IF(Y1726="","",VLOOKUP(G1726,'Danh mục CODE'!$D$2:$I$1880,5,0))</f>
        <v/>
      </c>
      <c r="Q1726" s="392"/>
      <c r="R1726" s="392" t="str">
        <f t="shared" si="309"/>
        <v/>
      </c>
      <c r="S1726" s="394" t="e">
        <f t="shared" si="310"/>
        <v>#VALUE!</v>
      </c>
      <c r="T1726" s="394" t="str">
        <f t="shared" si="304"/>
        <v/>
      </c>
      <c r="U1726" s="394" t="str">
        <f t="shared" si="305"/>
        <v/>
      </c>
      <c r="V1726" s="424" t="str">
        <f t="shared" si="311"/>
        <v/>
      </c>
      <c r="W1726" s="21"/>
      <c r="X1726" s="515"/>
      <c r="Y1726" s="515"/>
      <c r="Z1726" s="513"/>
      <c r="AA1726" s="514"/>
    </row>
    <row r="1727" spans="1:27">
      <c r="A1727" s="50">
        <f t="shared" si="306"/>
        <v>1722</v>
      </c>
      <c r="B1727" s="580"/>
      <c r="C1727" s="23" t="s">
        <v>742</v>
      </c>
      <c r="D1727" s="489"/>
      <c r="E1727" s="318" t="str">
        <f>IF(G1727="","",VLOOKUP(G1727,'Danh mục CODE'!$D$2:$J$20064,7,0))</f>
        <v/>
      </c>
      <c r="F1727" s="28" t="str">
        <f>IF(E1727="","",VLOOKUP(E1727,'TONG HOP'!$E$8:$W$1883,19,0))</f>
        <v/>
      </c>
      <c r="G1727" s="315"/>
      <c r="H1727" s="226" t="str">
        <f>IF(E1727="","",VLOOKUP(G1727,'TONG HOP'!$C$8:$E$799,2,0))</f>
        <v/>
      </c>
      <c r="I1727" s="226" t="str">
        <f>IF(B1727="","",VLOOKUP(G1727,'TONG HOP'!$C$8:$F$799,4,0))</f>
        <v/>
      </c>
      <c r="J1727" s="63" t="str">
        <f t="shared" si="302"/>
        <v/>
      </c>
      <c r="K1727" s="63" t="str">
        <f t="shared" si="303"/>
        <v/>
      </c>
      <c r="L1727" s="63">
        <f t="shared" si="307"/>
        <v>0</v>
      </c>
      <c r="M1727" s="392" t="str">
        <f>IF(Y1727="","",VLOOKUP(G1727,'Danh mục CODE'!$D$2:$I$1880,4,0))</f>
        <v/>
      </c>
      <c r="N1727" s="484"/>
      <c r="O1727" s="392" t="str">
        <f t="shared" si="308"/>
        <v/>
      </c>
      <c r="P1727" s="392" t="str">
        <f>IF(Y1727="","",VLOOKUP(G1727,'Danh mục CODE'!$D$2:$I$1880,5,0))</f>
        <v/>
      </c>
      <c r="Q1727" s="392"/>
      <c r="R1727" s="392" t="str">
        <f t="shared" si="309"/>
        <v/>
      </c>
      <c r="S1727" s="394" t="e">
        <f t="shared" si="310"/>
        <v>#VALUE!</v>
      </c>
      <c r="T1727" s="394" t="str">
        <f t="shared" si="304"/>
        <v/>
      </c>
      <c r="U1727" s="394" t="str">
        <f t="shared" si="305"/>
        <v/>
      </c>
      <c r="V1727" s="424" t="str">
        <f t="shared" si="311"/>
        <v/>
      </c>
      <c r="W1727" s="21"/>
      <c r="X1727" s="515"/>
      <c r="Y1727" s="515"/>
      <c r="Z1727" s="513"/>
      <c r="AA1727" s="514"/>
    </row>
    <row r="1728" spans="1:27">
      <c r="A1728" s="50">
        <f t="shared" si="306"/>
        <v>1723</v>
      </c>
      <c r="B1728" s="580"/>
      <c r="C1728" s="23" t="s">
        <v>742</v>
      </c>
      <c r="D1728" s="489"/>
      <c r="E1728" s="318" t="str">
        <f>IF(G1728="","",VLOOKUP(G1728,'Danh mục CODE'!$D$2:$J$20064,7,0))</f>
        <v/>
      </c>
      <c r="F1728" s="28" t="str">
        <f>IF(E1728="","",VLOOKUP(E1728,'TONG HOP'!$E$8:$W$1883,19,0))</f>
        <v/>
      </c>
      <c r="G1728" s="315"/>
      <c r="H1728" s="226" t="str">
        <f>IF(E1728="","",VLOOKUP(G1728,'TONG HOP'!$C$8:$E$799,2,0))</f>
        <v/>
      </c>
      <c r="I1728" s="226" t="str">
        <f>IF(B1728="","",VLOOKUP(G1728,'TONG HOP'!$C$8:$F$799,4,0))</f>
        <v/>
      </c>
      <c r="J1728" s="63" t="str">
        <f t="shared" si="302"/>
        <v/>
      </c>
      <c r="K1728" s="63" t="str">
        <f t="shared" si="303"/>
        <v/>
      </c>
      <c r="L1728" s="63">
        <f t="shared" si="307"/>
        <v>0</v>
      </c>
      <c r="M1728" s="392" t="str">
        <f>IF(Y1728="","",VLOOKUP(G1728,'Danh mục CODE'!$D$2:$I$1880,4,0))</f>
        <v/>
      </c>
      <c r="N1728" s="484"/>
      <c r="O1728" s="392" t="str">
        <f t="shared" si="308"/>
        <v/>
      </c>
      <c r="P1728" s="392" t="str">
        <f>IF(Y1728="","",VLOOKUP(G1728,'Danh mục CODE'!$D$2:$I$1880,5,0))</f>
        <v/>
      </c>
      <c r="Q1728" s="392"/>
      <c r="R1728" s="392" t="str">
        <f t="shared" si="309"/>
        <v/>
      </c>
      <c r="S1728" s="394" t="e">
        <f t="shared" si="310"/>
        <v>#VALUE!</v>
      </c>
      <c r="T1728" s="394" t="str">
        <f t="shared" si="304"/>
        <v/>
      </c>
      <c r="U1728" s="394" t="str">
        <f t="shared" si="305"/>
        <v/>
      </c>
      <c r="V1728" s="424" t="str">
        <f t="shared" si="311"/>
        <v/>
      </c>
      <c r="W1728" s="21"/>
      <c r="X1728" s="515"/>
      <c r="Y1728" s="515"/>
      <c r="Z1728" s="513"/>
      <c r="AA1728" s="514"/>
    </row>
    <row r="1729" spans="1:27">
      <c r="A1729" s="50">
        <f t="shared" si="306"/>
        <v>1724</v>
      </c>
      <c r="B1729" s="580"/>
      <c r="C1729" s="23" t="s">
        <v>742</v>
      </c>
      <c r="D1729" s="489"/>
      <c r="E1729" s="318" t="str">
        <f>IF(G1729="","",VLOOKUP(G1729,'Danh mục CODE'!$D$2:$J$20064,7,0))</f>
        <v/>
      </c>
      <c r="F1729" s="28" t="str">
        <f>IF(E1729="","",VLOOKUP(E1729,'TONG HOP'!$E$8:$W$1883,19,0))</f>
        <v/>
      </c>
      <c r="G1729" s="315"/>
      <c r="H1729" s="226" t="str">
        <f>IF(E1729="","",VLOOKUP(G1729,'TONG HOP'!$C$8:$E$799,2,0))</f>
        <v/>
      </c>
      <c r="I1729" s="226" t="str">
        <f>IF(B1729="","",VLOOKUP(G1729,'TONG HOP'!$C$8:$F$799,4,0))</f>
        <v/>
      </c>
      <c r="J1729" s="63" t="str">
        <f t="shared" si="302"/>
        <v/>
      </c>
      <c r="K1729" s="63" t="str">
        <f t="shared" si="303"/>
        <v/>
      </c>
      <c r="L1729" s="63">
        <f t="shared" si="307"/>
        <v>0</v>
      </c>
      <c r="M1729" s="392" t="str">
        <f>IF(Y1729="","",VLOOKUP(G1729,'Danh mục CODE'!$D$2:$I$1880,4,0))</f>
        <v/>
      </c>
      <c r="N1729" s="484"/>
      <c r="O1729" s="392" t="str">
        <f t="shared" si="308"/>
        <v/>
      </c>
      <c r="P1729" s="392" t="str">
        <f>IF(Y1729="","",VLOOKUP(G1729,'Danh mục CODE'!$D$2:$I$1880,5,0))</f>
        <v/>
      </c>
      <c r="Q1729" s="392"/>
      <c r="R1729" s="392" t="str">
        <f t="shared" si="309"/>
        <v/>
      </c>
      <c r="S1729" s="394" t="e">
        <f t="shared" si="310"/>
        <v>#VALUE!</v>
      </c>
      <c r="T1729" s="394" t="str">
        <f t="shared" si="304"/>
        <v/>
      </c>
      <c r="U1729" s="394" t="str">
        <f t="shared" si="305"/>
        <v/>
      </c>
      <c r="V1729" s="424" t="str">
        <f t="shared" si="311"/>
        <v/>
      </c>
      <c r="W1729" s="21"/>
      <c r="X1729" s="515"/>
      <c r="Y1729" s="515"/>
      <c r="Z1729" s="513"/>
      <c r="AA1729" s="514"/>
    </row>
    <row r="1730" spans="1:27">
      <c r="A1730" s="50">
        <f t="shared" si="306"/>
        <v>1725</v>
      </c>
      <c r="B1730" s="580"/>
      <c r="C1730" s="23" t="s">
        <v>742</v>
      </c>
      <c r="D1730" s="489"/>
      <c r="E1730" s="318" t="str">
        <f>IF(G1730="","",VLOOKUP(G1730,'Danh mục CODE'!$D$2:$J$20064,7,0))</f>
        <v/>
      </c>
      <c r="F1730" s="28" t="str">
        <f>IF(E1730="","",VLOOKUP(E1730,'TONG HOP'!$E$8:$W$1883,19,0))</f>
        <v/>
      </c>
      <c r="G1730" s="315"/>
      <c r="H1730" s="226" t="str">
        <f>IF(E1730="","",VLOOKUP(G1730,'TONG HOP'!$C$8:$E$799,2,0))</f>
        <v/>
      </c>
      <c r="I1730" s="226" t="str">
        <f>IF(B1730="","",VLOOKUP(G1730,'TONG HOP'!$C$8:$F$799,4,0))</f>
        <v/>
      </c>
      <c r="J1730" s="63" t="str">
        <f t="shared" si="302"/>
        <v/>
      </c>
      <c r="K1730" s="63" t="str">
        <f t="shared" si="303"/>
        <v/>
      </c>
      <c r="L1730" s="63">
        <f t="shared" si="307"/>
        <v>0</v>
      </c>
      <c r="M1730" s="392" t="str">
        <f>IF(Y1730="","",VLOOKUP(G1730,'Danh mục CODE'!$D$2:$I$1880,4,0))</f>
        <v/>
      </c>
      <c r="N1730" s="484"/>
      <c r="O1730" s="392" t="str">
        <f t="shared" si="308"/>
        <v/>
      </c>
      <c r="P1730" s="392" t="str">
        <f>IF(Y1730="","",VLOOKUP(G1730,'Danh mục CODE'!$D$2:$I$1880,5,0))</f>
        <v/>
      </c>
      <c r="Q1730" s="392"/>
      <c r="R1730" s="392" t="str">
        <f t="shared" si="309"/>
        <v/>
      </c>
      <c r="S1730" s="394" t="e">
        <f t="shared" si="310"/>
        <v>#VALUE!</v>
      </c>
      <c r="T1730" s="394" t="str">
        <f t="shared" si="304"/>
        <v/>
      </c>
      <c r="U1730" s="394" t="str">
        <f t="shared" si="305"/>
        <v/>
      </c>
      <c r="V1730" s="424" t="str">
        <f t="shared" si="311"/>
        <v/>
      </c>
      <c r="W1730" s="21"/>
      <c r="X1730" s="515"/>
      <c r="Y1730" s="515"/>
      <c r="Z1730" s="513"/>
      <c r="AA1730" s="514"/>
    </row>
    <row r="1731" spans="1:27">
      <c r="A1731" s="50">
        <f t="shared" si="306"/>
        <v>1726</v>
      </c>
      <c r="B1731" s="580"/>
      <c r="C1731" s="23" t="s">
        <v>742</v>
      </c>
      <c r="D1731" s="489"/>
      <c r="E1731" s="318" t="str">
        <f>IF(G1731="","",VLOOKUP(G1731,'Danh mục CODE'!$D$2:$J$20064,7,0))</f>
        <v/>
      </c>
      <c r="F1731" s="28" t="str">
        <f>IF(E1731="","",VLOOKUP(E1731,'TONG HOP'!$E$8:$W$1883,19,0))</f>
        <v/>
      </c>
      <c r="G1731" s="315"/>
      <c r="H1731" s="226" t="str">
        <f>IF(E1731="","",VLOOKUP(G1731,'TONG HOP'!$C$8:$E$799,2,0))</f>
        <v/>
      </c>
      <c r="I1731" s="226" t="str">
        <f>IF(B1731="","",VLOOKUP(G1731,'TONG HOP'!$C$8:$F$799,4,0))</f>
        <v/>
      </c>
      <c r="J1731" s="63" t="str">
        <f t="shared" si="302"/>
        <v/>
      </c>
      <c r="K1731" s="63" t="str">
        <f t="shared" si="303"/>
        <v/>
      </c>
      <c r="L1731" s="63">
        <f t="shared" si="307"/>
        <v>0</v>
      </c>
      <c r="M1731" s="392" t="str">
        <f>IF(Y1731="","",VLOOKUP(G1731,'Danh mục CODE'!$D$2:$I$1880,4,0))</f>
        <v/>
      </c>
      <c r="N1731" s="484"/>
      <c r="O1731" s="392" t="str">
        <f t="shared" si="308"/>
        <v/>
      </c>
      <c r="P1731" s="392" t="str">
        <f>IF(Y1731="","",VLOOKUP(G1731,'Danh mục CODE'!$D$2:$I$1880,5,0))</f>
        <v/>
      </c>
      <c r="Q1731" s="392"/>
      <c r="R1731" s="392" t="str">
        <f t="shared" si="309"/>
        <v/>
      </c>
      <c r="S1731" s="394" t="e">
        <f t="shared" si="310"/>
        <v>#VALUE!</v>
      </c>
      <c r="T1731" s="394" t="str">
        <f t="shared" si="304"/>
        <v/>
      </c>
      <c r="U1731" s="394" t="str">
        <f t="shared" si="305"/>
        <v/>
      </c>
      <c r="V1731" s="424" t="str">
        <f t="shared" si="311"/>
        <v/>
      </c>
      <c r="W1731" s="21"/>
      <c r="X1731" s="515"/>
      <c r="Y1731" s="515"/>
      <c r="Z1731" s="513"/>
      <c r="AA1731" s="514"/>
    </row>
    <row r="1732" spans="1:27">
      <c r="A1732" s="50">
        <f t="shared" si="306"/>
        <v>1727</v>
      </c>
      <c r="B1732" s="580"/>
      <c r="C1732" s="23" t="s">
        <v>742</v>
      </c>
      <c r="D1732" s="489"/>
      <c r="E1732" s="318" t="str">
        <f>IF(G1732="","",VLOOKUP(G1732,'Danh mục CODE'!$D$2:$J$20064,7,0))</f>
        <v/>
      </c>
      <c r="F1732" s="28" t="str">
        <f>IF(E1732="","",VLOOKUP(E1732,'TONG HOP'!$E$8:$W$1883,19,0))</f>
        <v/>
      </c>
      <c r="G1732" s="315"/>
      <c r="H1732" s="226" t="str">
        <f>IF(E1732="","",VLOOKUP(G1732,'TONG HOP'!$C$8:$E$799,2,0))</f>
        <v/>
      </c>
      <c r="I1732" s="226" t="str">
        <f>IF(B1732="","",VLOOKUP(G1732,'TONG HOP'!$C$8:$F$799,4,0))</f>
        <v/>
      </c>
      <c r="J1732" s="63" t="str">
        <f t="shared" si="302"/>
        <v/>
      </c>
      <c r="K1732" s="63" t="str">
        <f t="shared" si="303"/>
        <v/>
      </c>
      <c r="L1732" s="63">
        <f t="shared" si="307"/>
        <v>0</v>
      </c>
      <c r="M1732" s="392" t="str">
        <f>IF(Y1732="","",VLOOKUP(G1732,'Danh mục CODE'!$D$2:$I$1880,4,0))</f>
        <v/>
      </c>
      <c r="N1732" s="484"/>
      <c r="O1732" s="392" t="str">
        <f t="shared" si="308"/>
        <v/>
      </c>
      <c r="P1732" s="392" t="str">
        <f>IF(Y1732="","",VLOOKUP(G1732,'Danh mục CODE'!$D$2:$I$1880,5,0))</f>
        <v/>
      </c>
      <c r="Q1732" s="392"/>
      <c r="R1732" s="392" t="str">
        <f t="shared" si="309"/>
        <v/>
      </c>
      <c r="S1732" s="394" t="e">
        <f t="shared" si="310"/>
        <v>#VALUE!</v>
      </c>
      <c r="T1732" s="394" t="str">
        <f t="shared" si="304"/>
        <v/>
      </c>
      <c r="U1732" s="394" t="str">
        <f t="shared" si="305"/>
        <v/>
      </c>
      <c r="V1732" s="424" t="str">
        <f t="shared" si="311"/>
        <v/>
      </c>
      <c r="W1732" s="21"/>
      <c r="X1732" s="515"/>
      <c r="Y1732" s="515"/>
      <c r="Z1732" s="513"/>
      <c r="AA1732" s="514"/>
    </row>
    <row r="1733" spans="1:27">
      <c r="A1733" s="50">
        <f t="shared" si="306"/>
        <v>1728</v>
      </c>
      <c r="B1733" s="580"/>
      <c r="C1733" s="23" t="s">
        <v>742</v>
      </c>
      <c r="D1733" s="489"/>
      <c r="E1733" s="318" t="str">
        <f>IF(G1733="","",VLOOKUP(G1733,'Danh mục CODE'!$D$2:$J$20064,7,0))</f>
        <v/>
      </c>
      <c r="F1733" s="28" t="str">
        <f>IF(E1733="","",VLOOKUP(E1733,'TONG HOP'!$E$8:$W$1883,19,0))</f>
        <v/>
      </c>
      <c r="G1733" s="315"/>
      <c r="H1733" s="226" t="str">
        <f>IF(E1733="","",VLOOKUP(G1733,'TONG HOP'!$C$8:$E$799,2,0))</f>
        <v/>
      </c>
      <c r="I1733" s="226" t="str">
        <f>IF(B1733="","",VLOOKUP(G1733,'TONG HOP'!$C$8:$F$799,4,0))</f>
        <v/>
      </c>
      <c r="J1733" s="63" t="str">
        <f t="shared" si="302"/>
        <v/>
      </c>
      <c r="K1733" s="63" t="str">
        <f t="shared" si="303"/>
        <v/>
      </c>
      <c r="L1733" s="63">
        <f t="shared" si="307"/>
        <v>0</v>
      </c>
      <c r="M1733" s="392" t="str">
        <f>IF(Y1733="","",VLOOKUP(G1733,'Danh mục CODE'!$D$2:$I$1880,4,0))</f>
        <v/>
      </c>
      <c r="N1733" s="484"/>
      <c r="O1733" s="392" t="str">
        <f t="shared" si="308"/>
        <v/>
      </c>
      <c r="P1733" s="392" t="str">
        <f>IF(Y1733="","",VLOOKUP(G1733,'Danh mục CODE'!$D$2:$I$1880,5,0))</f>
        <v/>
      </c>
      <c r="Q1733" s="392"/>
      <c r="R1733" s="392" t="str">
        <f t="shared" si="309"/>
        <v/>
      </c>
      <c r="S1733" s="394" t="e">
        <f t="shared" si="310"/>
        <v>#VALUE!</v>
      </c>
      <c r="T1733" s="394" t="str">
        <f t="shared" si="304"/>
        <v/>
      </c>
      <c r="U1733" s="394" t="str">
        <f t="shared" si="305"/>
        <v/>
      </c>
      <c r="V1733" s="424" t="str">
        <f t="shared" si="311"/>
        <v/>
      </c>
      <c r="W1733" s="21"/>
      <c r="X1733" s="515"/>
      <c r="Y1733" s="515"/>
      <c r="Z1733" s="513"/>
      <c r="AA1733" s="514"/>
    </row>
    <row r="1734" spans="1:27">
      <c r="A1734" s="50">
        <f t="shared" si="306"/>
        <v>1729</v>
      </c>
      <c r="B1734" s="580"/>
      <c r="C1734" s="23" t="s">
        <v>742</v>
      </c>
      <c r="D1734" s="489"/>
      <c r="E1734" s="318" t="str">
        <f>IF(G1734="","",VLOOKUP(G1734,'Danh mục CODE'!$D$2:$J$20064,7,0))</f>
        <v/>
      </c>
      <c r="F1734" s="28" t="str">
        <f>IF(E1734="","",VLOOKUP(E1734,'TONG HOP'!$E$8:$W$1883,19,0))</f>
        <v/>
      </c>
      <c r="G1734" s="315"/>
      <c r="H1734" s="226" t="str">
        <f>IF(E1734="","",VLOOKUP(G1734,'TONG HOP'!$C$8:$E$799,2,0))</f>
        <v/>
      </c>
      <c r="I1734" s="226" t="str">
        <f>IF(B1734="","",VLOOKUP(G1734,'TONG HOP'!$C$8:$F$799,4,0))</f>
        <v/>
      </c>
      <c r="J1734" s="63" t="str">
        <f t="shared" si="302"/>
        <v/>
      </c>
      <c r="K1734" s="63" t="str">
        <f t="shared" si="303"/>
        <v/>
      </c>
      <c r="L1734" s="63">
        <f t="shared" si="307"/>
        <v>0</v>
      </c>
      <c r="M1734" s="392" t="str">
        <f>IF(Y1734="","",VLOOKUP(G1734,'Danh mục CODE'!$D$2:$I$1880,4,0))</f>
        <v/>
      </c>
      <c r="N1734" s="484"/>
      <c r="O1734" s="392" t="str">
        <f t="shared" si="308"/>
        <v/>
      </c>
      <c r="P1734" s="392" t="str">
        <f>IF(Y1734="","",VLOOKUP(G1734,'Danh mục CODE'!$D$2:$I$1880,5,0))</f>
        <v/>
      </c>
      <c r="Q1734" s="392"/>
      <c r="R1734" s="392" t="str">
        <f t="shared" si="309"/>
        <v/>
      </c>
      <c r="S1734" s="394" t="e">
        <f t="shared" si="310"/>
        <v>#VALUE!</v>
      </c>
      <c r="T1734" s="394" t="str">
        <f t="shared" si="304"/>
        <v/>
      </c>
      <c r="U1734" s="394" t="str">
        <f t="shared" si="305"/>
        <v/>
      </c>
      <c r="V1734" s="424" t="str">
        <f t="shared" si="311"/>
        <v/>
      </c>
      <c r="W1734" s="21"/>
      <c r="X1734" s="515"/>
      <c r="Y1734" s="515"/>
      <c r="Z1734" s="513"/>
      <c r="AA1734" s="514"/>
    </row>
    <row r="1735" spans="1:27">
      <c r="A1735" s="50">
        <f t="shared" si="306"/>
        <v>1730</v>
      </c>
      <c r="B1735" s="580"/>
      <c r="C1735" s="23" t="s">
        <v>742</v>
      </c>
      <c r="D1735" s="489"/>
      <c r="E1735" s="318" t="str">
        <f>IF(G1735="","",VLOOKUP(G1735,'Danh mục CODE'!$D$2:$J$20064,7,0))</f>
        <v/>
      </c>
      <c r="F1735" s="28" t="str">
        <f>IF(E1735="","",VLOOKUP(E1735,'TONG HOP'!$E$8:$W$1883,19,0))</f>
        <v/>
      </c>
      <c r="G1735" s="315"/>
      <c r="H1735" s="226" t="str">
        <f>IF(E1735="","",VLOOKUP(G1735,'TONG HOP'!$C$8:$E$799,2,0))</f>
        <v/>
      </c>
      <c r="I1735" s="226" t="str">
        <f>IF(B1735="","",VLOOKUP(G1735,'TONG HOP'!$C$8:$F$799,4,0))</f>
        <v/>
      </c>
      <c r="J1735" s="63" t="str">
        <f t="shared" ref="J1735:J1746" si="312">IF(X1735="","",K1735-K1735*M1735)</f>
        <v/>
      </c>
      <c r="K1735" s="63" t="str">
        <f t="shared" ref="K1735:K1798" si="313">IF(AND(X1735="",N1735="",Q1735="",R1735=""),"",L1735-L1735*O1735-(L1735-L1735*O1735)*R1735)</f>
        <v/>
      </c>
      <c r="L1735" s="63">
        <f t="shared" si="307"/>
        <v>0</v>
      </c>
      <c r="M1735" s="392" t="str">
        <f>IF(Y1735="","",VLOOKUP(G1735,'Danh mục CODE'!$D$2:$I$1880,4,0))</f>
        <v/>
      </c>
      <c r="N1735" s="484"/>
      <c r="O1735" s="392" t="str">
        <f t="shared" si="308"/>
        <v/>
      </c>
      <c r="P1735" s="392" t="str">
        <f>IF(Y1735="","",VLOOKUP(G1735,'Danh mục CODE'!$D$2:$I$1880,5,0))</f>
        <v/>
      </c>
      <c r="Q1735" s="392"/>
      <c r="R1735" s="392" t="str">
        <f t="shared" si="309"/>
        <v/>
      </c>
      <c r="S1735" s="394" t="e">
        <f t="shared" si="310"/>
        <v>#VALUE!</v>
      </c>
      <c r="T1735" s="394" t="str">
        <f t="shared" si="304"/>
        <v/>
      </c>
      <c r="U1735" s="394" t="str">
        <f t="shared" si="305"/>
        <v/>
      </c>
      <c r="V1735" s="424" t="str">
        <f t="shared" si="311"/>
        <v/>
      </c>
      <c r="W1735" s="21"/>
      <c r="X1735" s="515"/>
      <c r="Y1735" s="515"/>
      <c r="Z1735" s="513"/>
      <c r="AA1735" s="514"/>
    </row>
    <row r="1736" spans="1:27">
      <c r="A1736" s="50">
        <f t="shared" si="306"/>
        <v>1731</v>
      </c>
      <c r="B1736" s="580"/>
      <c r="C1736" s="23" t="s">
        <v>742</v>
      </c>
      <c r="D1736" s="489"/>
      <c r="E1736" s="318" t="str">
        <f>IF(G1736="","",VLOOKUP(G1736,'Danh mục CODE'!$D$2:$J$20064,7,0))</f>
        <v/>
      </c>
      <c r="F1736" s="28" t="str">
        <f>IF(E1736="","",VLOOKUP(E1736,'TONG HOP'!$E$8:$W$1883,19,0))</f>
        <v/>
      </c>
      <c r="G1736" s="315"/>
      <c r="H1736" s="226" t="str">
        <f>IF(E1736="","",VLOOKUP(G1736,'TONG HOP'!$C$8:$E$799,2,0))</f>
        <v/>
      </c>
      <c r="I1736" s="226" t="str">
        <f>IF(B1736="","",VLOOKUP(G1736,'TONG HOP'!$C$8:$F$799,4,0))</f>
        <v/>
      </c>
      <c r="J1736" s="63" t="str">
        <f t="shared" si="312"/>
        <v/>
      </c>
      <c r="K1736" s="63" t="str">
        <f t="shared" si="313"/>
        <v/>
      </c>
      <c r="L1736" s="63">
        <f t="shared" si="307"/>
        <v>0</v>
      </c>
      <c r="M1736" s="392" t="str">
        <f>IF(Y1736="","",VLOOKUP(G1736,'Danh mục CODE'!$D$2:$I$1880,4,0))</f>
        <v/>
      </c>
      <c r="N1736" s="484"/>
      <c r="O1736" s="392" t="str">
        <f t="shared" si="308"/>
        <v/>
      </c>
      <c r="P1736" s="392" t="str">
        <f>IF(Y1736="","",VLOOKUP(G1736,'Danh mục CODE'!$D$2:$I$1880,5,0))</f>
        <v/>
      </c>
      <c r="Q1736" s="392"/>
      <c r="R1736" s="392" t="str">
        <f t="shared" si="309"/>
        <v/>
      </c>
      <c r="S1736" s="394" t="e">
        <f t="shared" si="310"/>
        <v>#VALUE!</v>
      </c>
      <c r="T1736" s="394" t="str">
        <f t="shared" si="304"/>
        <v/>
      </c>
      <c r="U1736" s="394" t="str">
        <f t="shared" si="305"/>
        <v/>
      </c>
      <c r="V1736" s="424" t="str">
        <f t="shared" si="311"/>
        <v/>
      </c>
      <c r="W1736" s="21"/>
      <c r="X1736" s="515"/>
      <c r="Y1736" s="515"/>
      <c r="Z1736" s="513"/>
      <c r="AA1736" s="514"/>
    </row>
    <row r="1737" spans="1:27">
      <c r="A1737" s="50">
        <f t="shared" si="306"/>
        <v>1732</v>
      </c>
      <c r="B1737" s="580"/>
      <c r="C1737" s="23" t="s">
        <v>742</v>
      </c>
      <c r="D1737" s="489"/>
      <c r="E1737" s="318" t="str">
        <f>IF(G1737="","",VLOOKUP(G1737,'Danh mục CODE'!$D$2:$J$20064,7,0))</f>
        <v/>
      </c>
      <c r="F1737" s="28" t="str">
        <f>IF(E1737="","",VLOOKUP(E1737,'TONG HOP'!$E$8:$W$1883,19,0))</f>
        <v/>
      </c>
      <c r="G1737" s="315"/>
      <c r="H1737" s="226" t="str">
        <f>IF(E1737="","",VLOOKUP(G1737,'TONG HOP'!$C$8:$E$799,2,0))</f>
        <v/>
      </c>
      <c r="I1737" s="226" t="str">
        <f>IF(B1737="","",VLOOKUP(G1737,'TONG HOP'!$C$8:$F$799,4,0))</f>
        <v/>
      </c>
      <c r="J1737" s="63" t="str">
        <f t="shared" si="312"/>
        <v/>
      </c>
      <c r="K1737" s="63" t="str">
        <f t="shared" si="313"/>
        <v/>
      </c>
      <c r="L1737" s="63">
        <f t="shared" si="307"/>
        <v>0</v>
      </c>
      <c r="M1737" s="392" t="str">
        <f>IF(Y1737="","",VLOOKUP(G1737,'Danh mục CODE'!$D$2:$I$1880,4,0))</f>
        <v/>
      </c>
      <c r="N1737" s="484"/>
      <c r="O1737" s="392" t="str">
        <f t="shared" si="308"/>
        <v/>
      </c>
      <c r="P1737" s="392" t="str">
        <f>IF(Y1737="","",VLOOKUP(G1737,'Danh mục CODE'!$D$2:$I$1880,5,0))</f>
        <v/>
      </c>
      <c r="Q1737" s="392"/>
      <c r="R1737" s="392" t="str">
        <f t="shared" si="309"/>
        <v/>
      </c>
      <c r="S1737" s="394" t="e">
        <f t="shared" si="310"/>
        <v>#VALUE!</v>
      </c>
      <c r="T1737" s="394" t="str">
        <f t="shared" ref="T1737:T1800" si="314">IF(X1737="","",IF(Q1737&lt;P1737,K1737*Q1737,K1737*P1737))</f>
        <v/>
      </c>
      <c r="U1737" s="394" t="str">
        <f t="shared" ref="U1737:U1800" si="315">IF(X1737="","",K1737*R1737)</f>
        <v/>
      </c>
      <c r="V1737" s="424" t="str">
        <f t="shared" si="311"/>
        <v/>
      </c>
      <c r="W1737" s="21"/>
      <c r="X1737" s="515"/>
      <c r="Y1737" s="515"/>
      <c r="Z1737" s="513"/>
      <c r="AA1737" s="514"/>
    </row>
    <row r="1738" spans="1:27">
      <c r="A1738" s="50">
        <f t="shared" si="306"/>
        <v>1733</v>
      </c>
      <c r="B1738" s="580"/>
      <c r="C1738" s="23" t="s">
        <v>742</v>
      </c>
      <c r="D1738" s="489"/>
      <c r="E1738" s="318" t="str">
        <f>IF(G1738="","",VLOOKUP(G1738,'Danh mục CODE'!$D$2:$J$20064,7,0))</f>
        <v/>
      </c>
      <c r="F1738" s="28" t="str">
        <f>IF(E1738="","",VLOOKUP(E1738,'TONG HOP'!$E$8:$W$1883,19,0))</f>
        <v/>
      </c>
      <c r="G1738" s="315"/>
      <c r="H1738" s="226" t="str">
        <f>IF(E1738="","",VLOOKUP(G1738,'TONG HOP'!$C$8:$E$799,2,0))</f>
        <v/>
      </c>
      <c r="I1738" s="226" t="str">
        <f>IF(B1738="","",VLOOKUP(G1738,'TONG HOP'!$C$8:$F$799,4,0))</f>
        <v/>
      </c>
      <c r="J1738" s="63" t="str">
        <f t="shared" si="312"/>
        <v/>
      </c>
      <c r="K1738" s="63" t="str">
        <f t="shared" si="313"/>
        <v/>
      </c>
      <c r="L1738" s="63">
        <f t="shared" si="307"/>
        <v>0</v>
      </c>
      <c r="M1738" s="392" t="str">
        <f>IF(Y1738="","",VLOOKUP(G1738,'Danh mục CODE'!$D$2:$I$1880,4,0))</f>
        <v/>
      </c>
      <c r="N1738" s="484"/>
      <c r="O1738" s="392" t="str">
        <f t="shared" si="308"/>
        <v/>
      </c>
      <c r="P1738" s="392" t="str">
        <f>IF(Y1738="","",VLOOKUP(G1738,'Danh mục CODE'!$D$2:$I$1880,5,0))</f>
        <v/>
      </c>
      <c r="Q1738" s="392"/>
      <c r="R1738" s="392" t="str">
        <f t="shared" si="309"/>
        <v/>
      </c>
      <c r="S1738" s="394" t="e">
        <f t="shared" si="310"/>
        <v>#VALUE!</v>
      </c>
      <c r="T1738" s="394" t="str">
        <f t="shared" si="314"/>
        <v/>
      </c>
      <c r="U1738" s="394" t="str">
        <f t="shared" si="315"/>
        <v/>
      </c>
      <c r="V1738" s="424" t="str">
        <f t="shared" si="311"/>
        <v/>
      </c>
      <c r="W1738" s="21"/>
      <c r="X1738" s="515"/>
      <c r="Y1738" s="515"/>
      <c r="Z1738" s="513"/>
      <c r="AA1738" s="514"/>
    </row>
    <row r="1739" spans="1:27">
      <c r="A1739" s="50">
        <f t="shared" si="306"/>
        <v>1734</v>
      </c>
      <c r="B1739" s="580"/>
      <c r="C1739" s="23" t="s">
        <v>742</v>
      </c>
      <c r="D1739" s="489"/>
      <c r="E1739" s="318" t="str">
        <f>IF(G1739="","",VLOOKUP(G1739,'Danh mục CODE'!$D$2:$J$20064,7,0))</f>
        <v/>
      </c>
      <c r="F1739" s="28" t="str">
        <f>IF(E1739="","",VLOOKUP(E1739,'TONG HOP'!$E$8:$W$1883,19,0))</f>
        <v/>
      </c>
      <c r="G1739" s="315"/>
      <c r="H1739" s="226" t="str">
        <f>IF(E1739="","",VLOOKUP(G1739,'TONG HOP'!$C$8:$E$799,2,0))</f>
        <v/>
      </c>
      <c r="I1739" s="226" t="str">
        <f>IF(B1739="","",VLOOKUP(G1739,'TONG HOP'!$C$8:$F$799,4,0))</f>
        <v/>
      </c>
      <c r="J1739" s="63" t="str">
        <f t="shared" si="312"/>
        <v/>
      </c>
      <c r="K1739" s="63" t="str">
        <f t="shared" si="313"/>
        <v/>
      </c>
      <c r="L1739" s="63">
        <f t="shared" si="307"/>
        <v>0</v>
      </c>
      <c r="M1739" s="392" t="str">
        <f>IF(Y1739="","",VLOOKUP(G1739,'Danh mục CODE'!$D$2:$I$1880,4,0))</f>
        <v/>
      </c>
      <c r="N1739" s="484"/>
      <c r="O1739" s="392" t="str">
        <f t="shared" si="308"/>
        <v/>
      </c>
      <c r="P1739" s="392" t="str">
        <f>IF(Y1739="","",VLOOKUP(G1739,'Danh mục CODE'!$D$2:$I$1880,5,0))</f>
        <v/>
      </c>
      <c r="Q1739" s="392"/>
      <c r="R1739" s="392" t="str">
        <f t="shared" si="309"/>
        <v/>
      </c>
      <c r="S1739" s="394" t="e">
        <f t="shared" si="310"/>
        <v>#VALUE!</v>
      </c>
      <c r="T1739" s="394" t="str">
        <f t="shared" si="314"/>
        <v/>
      </c>
      <c r="U1739" s="394" t="str">
        <f t="shared" si="315"/>
        <v/>
      </c>
      <c r="V1739" s="424" t="str">
        <f t="shared" si="311"/>
        <v/>
      </c>
      <c r="W1739" s="21"/>
      <c r="X1739" s="515"/>
      <c r="Y1739" s="515"/>
      <c r="Z1739" s="513"/>
      <c r="AA1739" s="514"/>
    </row>
    <row r="1740" spans="1:27">
      <c r="A1740" s="50">
        <f t="shared" si="306"/>
        <v>1735</v>
      </c>
      <c r="B1740" s="580"/>
      <c r="C1740" s="23" t="s">
        <v>742</v>
      </c>
      <c r="D1740" s="489"/>
      <c r="E1740" s="318" t="str">
        <f>IF(G1740="","",VLOOKUP(G1740,'Danh mục CODE'!$D$2:$J$20064,7,0))</f>
        <v/>
      </c>
      <c r="F1740" s="28" t="str">
        <f>IF(E1740="","",VLOOKUP(E1740,'TONG HOP'!$E$8:$W$1883,19,0))</f>
        <v/>
      </c>
      <c r="G1740" s="17"/>
      <c r="H1740" s="226" t="str">
        <f>IF(E1740="","",VLOOKUP(G1740,'TONG HOP'!$C$8:$E$799,2,0))</f>
        <v/>
      </c>
      <c r="I1740" s="226" t="str">
        <f>IF(B1740="","",VLOOKUP(G1740,'TONG HOP'!$C$8:$F$799,4,0))</f>
        <v/>
      </c>
      <c r="J1740" s="63" t="str">
        <f t="shared" si="312"/>
        <v/>
      </c>
      <c r="K1740" s="63" t="str">
        <f t="shared" si="313"/>
        <v/>
      </c>
      <c r="L1740" s="63">
        <f t="shared" si="307"/>
        <v>0</v>
      </c>
      <c r="M1740" s="392" t="str">
        <f>IF(Y1740="","",VLOOKUP(G1740,'Danh mục CODE'!$D$2:$I$1880,4,0))</f>
        <v/>
      </c>
      <c r="N1740" s="482"/>
      <c r="O1740" s="392" t="str">
        <f t="shared" si="308"/>
        <v/>
      </c>
      <c r="P1740" s="392" t="str">
        <f>IF(Y1740="","",VLOOKUP(G1740,'Danh mục CODE'!$D$2:$I$1880,5,0))</f>
        <v/>
      </c>
      <c r="Q1740" s="392"/>
      <c r="R1740" s="392" t="str">
        <f t="shared" si="309"/>
        <v/>
      </c>
      <c r="S1740" s="394" t="e">
        <f t="shared" si="310"/>
        <v>#VALUE!</v>
      </c>
      <c r="T1740" s="394" t="str">
        <f t="shared" si="314"/>
        <v/>
      </c>
      <c r="U1740" s="394" t="str">
        <f t="shared" si="315"/>
        <v/>
      </c>
      <c r="V1740" s="424" t="str">
        <f t="shared" si="311"/>
        <v/>
      </c>
      <c r="W1740" s="21"/>
      <c r="X1740" s="515"/>
      <c r="Y1740" s="515"/>
      <c r="Z1740" s="513"/>
      <c r="AA1740" s="514"/>
    </row>
    <row r="1741" spans="1:27">
      <c r="A1741" s="50">
        <f t="shared" si="306"/>
        <v>1736</v>
      </c>
      <c r="B1741" s="580"/>
      <c r="C1741" s="23" t="s">
        <v>742</v>
      </c>
      <c r="D1741" s="489"/>
      <c r="E1741" s="318" t="str">
        <f>IF(G1741="","",VLOOKUP(G1741,'Danh mục CODE'!$D$2:$J$20064,7,0))</f>
        <v/>
      </c>
      <c r="F1741" s="28" t="str">
        <f>IF(E1741="","",VLOOKUP(E1741,'TONG HOP'!$E$8:$W$1883,19,0))</f>
        <v/>
      </c>
      <c r="G1741" s="17"/>
      <c r="H1741" s="226" t="str">
        <f>IF(E1741="","",VLOOKUP(G1741,'TONG HOP'!$C$8:$E$799,2,0))</f>
        <v/>
      </c>
      <c r="I1741" s="226" t="str">
        <f>IF(B1741="","",VLOOKUP(G1741,'TONG HOP'!$C$8:$F$799,4,0))</f>
        <v/>
      </c>
      <c r="J1741" s="63" t="str">
        <f t="shared" si="312"/>
        <v/>
      </c>
      <c r="K1741" s="63" t="str">
        <f t="shared" si="313"/>
        <v/>
      </c>
      <c r="L1741" s="63">
        <f t="shared" si="307"/>
        <v>0</v>
      </c>
      <c r="M1741" s="392" t="str">
        <f>IF(Y1741="","",VLOOKUP(G1741,'Danh mục CODE'!$D$2:$I$1880,4,0))</f>
        <v/>
      </c>
      <c r="N1741" s="484"/>
      <c r="O1741" s="392" t="str">
        <f t="shared" si="308"/>
        <v/>
      </c>
      <c r="P1741" s="392" t="str">
        <f>IF(Y1741="","",VLOOKUP(G1741,'Danh mục CODE'!$D$2:$I$1880,5,0))</f>
        <v/>
      </c>
      <c r="Q1741" s="392"/>
      <c r="R1741" s="392" t="str">
        <f t="shared" si="309"/>
        <v/>
      </c>
      <c r="S1741" s="394" t="e">
        <f t="shared" si="310"/>
        <v>#VALUE!</v>
      </c>
      <c r="T1741" s="394" t="str">
        <f t="shared" si="314"/>
        <v/>
      </c>
      <c r="U1741" s="394" t="str">
        <f t="shared" si="315"/>
        <v/>
      </c>
      <c r="V1741" s="424" t="str">
        <f t="shared" si="311"/>
        <v/>
      </c>
      <c r="W1741" s="21"/>
      <c r="X1741" s="515"/>
      <c r="Y1741" s="515"/>
      <c r="Z1741" s="513"/>
      <c r="AA1741" s="514"/>
    </row>
    <row r="1742" spans="1:27">
      <c r="A1742" s="50">
        <f t="shared" si="306"/>
        <v>1737</v>
      </c>
      <c r="B1742" s="580"/>
      <c r="C1742" s="23" t="s">
        <v>742</v>
      </c>
      <c r="D1742" s="489"/>
      <c r="E1742" s="318" t="str">
        <f>IF(G1742="","",VLOOKUP(G1742,'Danh mục CODE'!$D$2:$J$20064,7,0))</f>
        <v/>
      </c>
      <c r="F1742" s="28" t="str">
        <f>IF(E1742="","",VLOOKUP(E1742,'TONG HOP'!$E$8:$W$1883,19,0))</f>
        <v/>
      </c>
      <c r="G1742" s="17"/>
      <c r="H1742" s="226" t="str">
        <f>IF(E1742="","",VLOOKUP(G1742,'TONG HOP'!$C$8:$E$799,2,0))</f>
        <v/>
      </c>
      <c r="I1742" s="226" t="str">
        <f>IF(B1742="","",VLOOKUP(G1742,'TONG HOP'!$C$8:$F$799,4,0))</f>
        <v/>
      </c>
      <c r="J1742" s="63" t="str">
        <f t="shared" si="312"/>
        <v/>
      </c>
      <c r="K1742" s="63" t="str">
        <f t="shared" si="313"/>
        <v/>
      </c>
      <c r="L1742" s="63">
        <f t="shared" si="307"/>
        <v>0</v>
      </c>
      <c r="M1742" s="392" t="str">
        <f>IF(Y1742="","",VLOOKUP(G1742,'Danh mục CODE'!$D$2:$I$1880,4,0))</f>
        <v/>
      </c>
      <c r="N1742" s="484"/>
      <c r="O1742" s="392" t="str">
        <f t="shared" si="308"/>
        <v/>
      </c>
      <c r="P1742" s="392" t="str">
        <f>IF(Y1742="","",VLOOKUP(G1742,'Danh mục CODE'!$D$2:$I$1880,5,0))</f>
        <v/>
      </c>
      <c r="Q1742" s="392"/>
      <c r="R1742" s="392" t="str">
        <f t="shared" si="309"/>
        <v/>
      </c>
      <c r="S1742" s="394" t="e">
        <f t="shared" si="310"/>
        <v>#VALUE!</v>
      </c>
      <c r="T1742" s="394" t="str">
        <f t="shared" si="314"/>
        <v/>
      </c>
      <c r="U1742" s="394" t="str">
        <f t="shared" si="315"/>
        <v/>
      </c>
      <c r="V1742" s="424" t="str">
        <f t="shared" si="311"/>
        <v/>
      </c>
      <c r="W1742" s="21"/>
      <c r="X1742" s="515"/>
      <c r="Y1742" s="515"/>
      <c r="Z1742" s="513"/>
      <c r="AA1742" s="514"/>
    </row>
    <row r="1743" spans="1:27">
      <c r="A1743" s="50">
        <f t="shared" si="306"/>
        <v>1738</v>
      </c>
      <c r="B1743" s="580"/>
      <c r="C1743" s="23" t="s">
        <v>742</v>
      </c>
      <c r="D1743" s="489"/>
      <c r="E1743" s="318" t="str">
        <f>IF(G1743="","",VLOOKUP(G1743,'Danh mục CODE'!$D$2:$J$20064,7,0))</f>
        <v/>
      </c>
      <c r="F1743" s="28" t="str">
        <f>IF(E1743="","",VLOOKUP(E1743,'TONG HOP'!$E$8:$W$1883,19,0))</f>
        <v/>
      </c>
      <c r="G1743" s="17"/>
      <c r="H1743" s="226" t="str">
        <f>IF(E1743="","",VLOOKUP(G1743,'TONG HOP'!$C$8:$E$799,2,0))</f>
        <v/>
      </c>
      <c r="I1743" s="226" t="str">
        <f>IF(B1743="","",VLOOKUP(G1743,'TONG HOP'!$C$8:$F$799,4,0))</f>
        <v/>
      </c>
      <c r="J1743" s="63" t="str">
        <f t="shared" si="312"/>
        <v/>
      </c>
      <c r="K1743" s="63" t="str">
        <f t="shared" si="313"/>
        <v/>
      </c>
      <c r="L1743" s="63">
        <f t="shared" si="307"/>
        <v>0</v>
      </c>
      <c r="M1743" s="392" t="str">
        <f>IF(Y1743="","",VLOOKUP(G1743,'Danh mục CODE'!$D$2:$I$1880,4,0))</f>
        <v/>
      </c>
      <c r="N1743" s="484"/>
      <c r="O1743" s="392" t="str">
        <f t="shared" si="308"/>
        <v/>
      </c>
      <c r="P1743" s="392" t="str">
        <f>IF(Y1743="","",VLOOKUP(G1743,'Danh mục CODE'!$D$2:$I$1880,5,0))</f>
        <v/>
      </c>
      <c r="Q1743" s="392"/>
      <c r="R1743" s="392" t="str">
        <f t="shared" si="309"/>
        <v/>
      </c>
      <c r="S1743" s="394" t="e">
        <f t="shared" si="310"/>
        <v>#VALUE!</v>
      </c>
      <c r="T1743" s="394" t="str">
        <f t="shared" si="314"/>
        <v/>
      </c>
      <c r="U1743" s="394" t="str">
        <f t="shared" si="315"/>
        <v/>
      </c>
      <c r="V1743" s="424" t="str">
        <f t="shared" si="311"/>
        <v/>
      </c>
      <c r="W1743" s="21"/>
      <c r="X1743" s="515"/>
      <c r="Y1743" s="515"/>
      <c r="Z1743" s="513"/>
      <c r="AA1743" s="514"/>
    </row>
    <row r="1744" spans="1:27">
      <c r="A1744" s="50">
        <f t="shared" si="306"/>
        <v>1739</v>
      </c>
      <c r="B1744" s="580"/>
      <c r="C1744" s="23" t="s">
        <v>742</v>
      </c>
      <c r="D1744" s="489"/>
      <c r="E1744" s="318" t="str">
        <f>IF(G1744="","",VLOOKUP(G1744,'Danh mục CODE'!$D$2:$J$20064,7,0))</f>
        <v/>
      </c>
      <c r="F1744" s="28" t="str">
        <f>IF(E1744="","",VLOOKUP(E1744,'TONG HOP'!$E$8:$W$1883,19,0))</f>
        <v/>
      </c>
      <c r="G1744" s="17"/>
      <c r="H1744" s="226" t="str">
        <f>IF(E1744="","",VLOOKUP(G1744,'TONG HOP'!$C$8:$E$799,2,0))</f>
        <v/>
      </c>
      <c r="I1744" s="226" t="str">
        <f>IF(B1744="","",VLOOKUP(G1744,'TONG HOP'!$C$8:$F$799,4,0))</f>
        <v/>
      </c>
      <c r="J1744" s="63" t="str">
        <f t="shared" si="312"/>
        <v/>
      </c>
      <c r="K1744" s="63" t="str">
        <f t="shared" si="313"/>
        <v/>
      </c>
      <c r="L1744" s="63">
        <f t="shared" si="307"/>
        <v>0</v>
      </c>
      <c r="M1744" s="392" t="str">
        <f>IF(Y1744="","",VLOOKUP(G1744,'Danh mục CODE'!$D$2:$I$1880,4,0))</f>
        <v/>
      </c>
      <c r="N1744" s="484"/>
      <c r="O1744" s="392" t="str">
        <f t="shared" si="308"/>
        <v/>
      </c>
      <c r="P1744" s="392" t="str">
        <f>IF(Y1744="","",VLOOKUP(G1744,'Danh mục CODE'!$D$2:$I$1880,5,0))</f>
        <v/>
      </c>
      <c r="Q1744" s="392"/>
      <c r="R1744" s="392" t="str">
        <f t="shared" si="309"/>
        <v/>
      </c>
      <c r="S1744" s="394" t="e">
        <f t="shared" si="310"/>
        <v>#VALUE!</v>
      </c>
      <c r="T1744" s="394" t="str">
        <f t="shared" si="314"/>
        <v/>
      </c>
      <c r="U1744" s="394" t="str">
        <f t="shared" si="315"/>
        <v/>
      </c>
      <c r="V1744" s="424" t="str">
        <f t="shared" si="311"/>
        <v/>
      </c>
      <c r="W1744" s="21"/>
      <c r="X1744" s="515"/>
      <c r="Y1744" s="515"/>
      <c r="Z1744" s="513"/>
      <c r="AA1744" s="514"/>
    </row>
    <row r="1745" spans="1:27">
      <c r="A1745" s="50">
        <f t="shared" si="306"/>
        <v>1740</v>
      </c>
      <c r="B1745" s="580"/>
      <c r="C1745" s="23" t="s">
        <v>742</v>
      </c>
      <c r="D1745" s="489"/>
      <c r="E1745" s="318" t="str">
        <f>IF(G1745="","",VLOOKUP(G1745,'Danh mục CODE'!$D$2:$J$20064,7,0))</f>
        <v/>
      </c>
      <c r="F1745" s="28" t="str">
        <f>IF(E1745="","",VLOOKUP(E1745,'TONG HOP'!$E$8:$W$1883,19,0))</f>
        <v/>
      </c>
      <c r="G1745" s="17"/>
      <c r="H1745" s="226" t="str">
        <f>IF(E1745="","",VLOOKUP(G1745,'TONG HOP'!$C$8:$E$799,2,0))</f>
        <v/>
      </c>
      <c r="I1745" s="226" t="str">
        <f>IF(B1745="","",VLOOKUP(G1745,'TONG HOP'!$C$8:$F$799,4,0))</f>
        <v/>
      </c>
      <c r="J1745" s="63" t="str">
        <f t="shared" si="312"/>
        <v/>
      </c>
      <c r="K1745" s="63" t="str">
        <f t="shared" si="313"/>
        <v/>
      </c>
      <c r="L1745" s="63">
        <f t="shared" si="307"/>
        <v>0</v>
      </c>
      <c r="M1745" s="392" t="str">
        <f>IF(Y1745="","",VLOOKUP(G1745,'Danh mục CODE'!$D$2:$I$1880,4,0))</f>
        <v/>
      </c>
      <c r="N1745" s="484"/>
      <c r="O1745" s="392" t="str">
        <f t="shared" si="308"/>
        <v/>
      </c>
      <c r="P1745" s="392" t="str">
        <f>IF(Y1745="","",VLOOKUP(G1745,'Danh mục CODE'!$D$2:$I$1880,5,0))</f>
        <v/>
      </c>
      <c r="Q1745" s="392"/>
      <c r="R1745" s="392" t="str">
        <f t="shared" si="309"/>
        <v/>
      </c>
      <c r="S1745" s="394" t="e">
        <f t="shared" si="310"/>
        <v>#VALUE!</v>
      </c>
      <c r="T1745" s="394" t="str">
        <f t="shared" si="314"/>
        <v/>
      </c>
      <c r="U1745" s="394" t="str">
        <f t="shared" si="315"/>
        <v/>
      </c>
      <c r="V1745" s="424" t="str">
        <f t="shared" si="311"/>
        <v/>
      </c>
      <c r="W1745" s="21"/>
      <c r="X1745" s="515"/>
      <c r="Y1745" s="515"/>
      <c r="Z1745" s="513"/>
      <c r="AA1745" s="514"/>
    </row>
    <row r="1746" spans="1:27">
      <c r="A1746" s="50">
        <f t="shared" si="306"/>
        <v>1741</v>
      </c>
      <c r="B1746" s="580"/>
      <c r="C1746" s="23" t="s">
        <v>742</v>
      </c>
      <c r="D1746" s="489"/>
      <c r="E1746" s="318" t="str">
        <f>IF(G1746="","",VLOOKUP(G1746,'Danh mục CODE'!$D$2:$J$20064,7,0))</f>
        <v/>
      </c>
      <c r="F1746" s="28" t="str">
        <f>IF(E1746="","",VLOOKUP(E1746,'TONG HOP'!$E$8:$W$1883,19,0))</f>
        <v/>
      </c>
      <c r="G1746" s="17"/>
      <c r="H1746" s="226" t="str">
        <f>IF(E1746="","",VLOOKUP(G1746,'TONG HOP'!$C$8:$E$799,2,0))</f>
        <v/>
      </c>
      <c r="I1746" s="226" t="str">
        <f>IF(B1746="","",VLOOKUP(G1746,'TONG HOP'!$C$8:$F$799,4,0))</f>
        <v/>
      </c>
      <c r="J1746" s="63" t="str">
        <f t="shared" si="312"/>
        <v/>
      </c>
      <c r="K1746" s="63" t="str">
        <f t="shared" si="313"/>
        <v/>
      </c>
      <c r="L1746" s="63">
        <f t="shared" si="307"/>
        <v>0</v>
      </c>
      <c r="M1746" s="392" t="str">
        <f>IF(Y1746="","",VLOOKUP(G1746,'Danh mục CODE'!$D$2:$I$1880,4,0))</f>
        <v/>
      </c>
      <c r="N1746" s="484"/>
      <c r="O1746" s="392" t="str">
        <f t="shared" si="308"/>
        <v/>
      </c>
      <c r="P1746" s="392" t="str">
        <f>IF(Y1746="","",VLOOKUP(G1746,'Danh mục CODE'!$D$2:$I$1880,5,0))</f>
        <v/>
      </c>
      <c r="Q1746" s="392"/>
      <c r="R1746" s="392" t="str">
        <f t="shared" si="309"/>
        <v/>
      </c>
      <c r="S1746" s="394" t="e">
        <f t="shared" si="310"/>
        <v>#VALUE!</v>
      </c>
      <c r="T1746" s="394" t="str">
        <f t="shared" si="314"/>
        <v/>
      </c>
      <c r="U1746" s="394" t="str">
        <f t="shared" si="315"/>
        <v/>
      </c>
      <c r="V1746" s="424" t="str">
        <f t="shared" si="311"/>
        <v/>
      </c>
      <c r="W1746" s="21"/>
      <c r="X1746" s="515"/>
      <c r="Y1746" s="515"/>
      <c r="Z1746" s="513"/>
      <c r="AA1746" s="514"/>
    </row>
    <row r="1747" spans="1:27">
      <c r="A1747" s="50">
        <f t="shared" ref="A1747:A1810" si="316">A1746+1</f>
        <v>1742</v>
      </c>
      <c r="B1747" s="580"/>
      <c r="C1747" s="23" t="s">
        <v>742</v>
      </c>
      <c r="D1747" s="489"/>
      <c r="E1747" s="318" t="str">
        <f>IF(G1747="","",VLOOKUP(G1747,'Danh mục CODE'!$D$2:$J$20064,7,0))</f>
        <v/>
      </c>
      <c r="F1747" s="28" t="str">
        <f>IF(E1747="","",VLOOKUP(E1747,'TONG HOP'!$E$8:$W$1883,19,0))</f>
        <v/>
      </c>
      <c r="G1747" s="17"/>
      <c r="H1747" s="226" t="str">
        <f>IF(E1747="","",VLOOKUP(G1747,'TONG HOP'!$C$8:$E$799,2,0))</f>
        <v/>
      </c>
      <c r="I1747" s="226" t="str">
        <f>IF(B1747="","",VLOOKUP(G1747,'TONG HOP'!$C$8:$F$799,4,0))</f>
        <v/>
      </c>
      <c r="J1747" s="63" t="str">
        <f t="shared" ref="J1747:J1800" si="317">IF(X1747="","",K1747-K1747*M1747)</f>
        <v/>
      </c>
      <c r="K1747" s="63" t="str">
        <f t="shared" si="313"/>
        <v/>
      </c>
      <c r="L1747" s="63">
        <f t="shared" si="307"/>
        <v>0</v>
      </c>
      <c r="M1747" s="392" t="str">
        <f>IF(Y1747="","",VLOOKUP(G1747,'Danh mục CODE'!$D$2:$I$1880,4,0))</f>
        <v/>
      </c>
      <c r="N1747" s="484"/>
      <c r="O1747" s="392" t="str">
        <f t="shared" si="308"/>
        <v/>
      </c>
      <c r="P1747" s="392" t="str">
        <f>IF(Y1747="","",VLOOKUP(G1747,'Danh mục CODE'!$D$2:$I$1880,5,0))</f>
        <v/>
      </c>
      <c r="Q1747" s="392"/>
      <c r="R1747" s="392" t="str">
        <f t="shared" si="309"/>
        <v/>
      </c>
      <c r="S1747" s="394" t="e">
        <f t="shared" si="310"/>
        <v>#VALUE!</v>
      </c>
      <c r="T1747" s="394" t="str">
        <f t="shared" si="314"/>
        <v/>
      </c>
      <c r="U1747" s="394" t="str">
        <f t="shared" si="315"/>
        <v/>
      </c>
      <c r="V1747" s="424" t="str">
        <f t="shared" si="311"/>
        <v/>
      </c>
      <c r="W1747" s="21"/>
      <c r="X1747" s="515"/>
      <c r="Y1747" s="515"/>
      <c r="Z1747" s="513"/>
      <c r="AA1747" s="514"/>
    </row>
    <row r="1748" spans="1:27">
      <c r="A1748" s="50">
        <f t="shared" si="316"/>
        <v>1743</v>
      </c>
      <c r="B1748" s="580"/>
      <c r="C1748" s="23" t="s">
        <v>742</v>
      </c>
      <c r="D1748" s="489"/>
      <c r="E1748" s="318" t="str">
        <f>IF(G1748="","",VLOOKUP(G1748,'Danh mục CODE'!$D$2:$J$20064,7,0))</f>
        <v/>
      </c>
      <c r="F1748" s="28" t="str">
        <f>IF(E1748="","",VLOOKUP(E1748,'TONG HOP'!$E$8:$W$1883,19,0))</f>
        <v/>
      </c>
      <c r="G1748" s="17"/>
      <c r="H1748" s="226" t="str">
        <f>IF(E1748="","",VLOOKUP(G1748,'TONG HOP'!$C$8:$E$799,2,0))</f>
        <v/>
      </c>
      <c r="I1748" s="226" t="str">
        <f>IF(B1748="","",VLOOKUP(G1748,'TONG HOP'!$C$8:$F$799,4,0))</f>
        <v/>
      </c>
      <c r="J1748" s="63" t="str">
        <f t="shared" si="317"/>
        <v/>
      </c>
      <c r="K1748" s="63" t="str">
        <f t="shared" si="313"/>
        <v/>
      </c>
      <c r="L1748" s="63">
        <f t="shared" si="307"/>
        <v>0</v>
      </c>
      <c r="M1748" s="392" t="str">
        <f>IF(Y1748="","",VLOOKUP(G1748,'Danh mục CODE'!$D$2:$I$1880,4,0))</f>
        <v/>
      </c>
      <c r="N1748" s="484"/>
      <c r="O1748" s="392" t="str">
        <f t="shared" si="308"/>
        <v/>
      </c>
      <c r="P1748" s="392" t="str">
        <f>IF(Y1748="","",VLOOKUP(G1748,'Danh mục CODE'!$D$2:$I$1880,5,0))</f>
        <v/>
      </c>
      <c r="Q1748" s="392"/>
      <c r="R1748" s="392" t="str">
        <f t="shared" si="309"/>
        <v/>
      </c>
      <c r="S1748" s="394" t="e">
        <f t="shared" si="310"/>
        <v>#VALUE!</v>
      </c>
      <c r="T1748" s="394" t="str">
        <f t="shared" si="314"/>
        <v/>
      </c>
      <c r="U1748" s="394" t="str">
        <f t="shared" si="315"/>
        <v/>
      </c>
      <c r="V1748" s="424" t="str">
        <f t="shared" si="311"/>
        <v/>
      </c>
      <c r="W1748" s="21"/>
      <c r="X1748" s="515"/>
      <c r="Y1748" s="515"/>
      <c r="Z1748" s="513"/>
      <c r="AA1748" s="514"/>
    </row>
    <row r="1749" spans="1:27">
      <c r="A1749" s="50">
        <f t="shared" si="316"/>
        <v>1744</v>
      </c>
      <c r="B1749" s="580"/>
      <c r="C1749" s="23" t="s">
        <v>742</v>
      </c>
      <c r="D1749" s="489"/>
      <c r="E1749" s="318" t="str">
        <f>IF(G1749="","",VLOOKUP(G1749,'Danh mục CODE'!$D$2:$J$20064,7,0))</f>
        <v/>
      </c>
      <c r="F1749" s="28" t="str">
        <f>IF(E1749="","",VLOOKUP(E1749,'TONG HOP'!$E$8:$W$1883,19,0))</f>
        <v/>
      </c>
      <c r="G1749" s="17"/>
      <c r="H1749" s="226" t="str">
        <f>IF(E1749="","",VLOOKUP(G1749,'TONG HOP'!$C$8:$E$799,2,0))</f>
        <v/>
      </c>
      <c r="I1749" s="226" t="str">
        <f>IF(B1749="","",VLOOKUP(G1749,'TONG HOP'!$C$8:$F$799,4,0))</f>
        <v/>
      </c>
      <c r="J1749" s="63" t="str">
        <f t="shared" si="317"/>
        <v/>
      </c>
      <c r="K1749" s="63" t="str">
        <f t="shared" si="313"/>
        <v/>
      </c>
      <c r="L1749" s="63">
        <f t="shared" si="307"/>
        <v>0</v>
      </c>
      <c r="M1749" s="392" t="str">
        <f>IF(Y1749="","",VLOOKUP(G1749,'Danh mục CODE'!$D$2:$I$1880,4,0))</f>
        <v/>
      </c>
      <c r="N1749" s="484"/>
      <c r="O1749" s="392" t="str">
        <f t="shared" si="308"/>
        <v/>
      </c>
      <c r="P1749" s="392" t="str">
        <f>IF(Y1749="","",VLOOKUP(G1749,'Danh mục CODE'!$D$2:$I$1880,5,0))</f>
        <v/>
      </c>
      <c r="Q1749" s="392"/>
      <c r="R1749" s="392" t="str">
        <f t="shared" si="309"/>
        <v/>
      </c>
      <c r="S1749" s="394" t="e">
        <f t="shared" si="310"/>
        <v>#VALUE!</v>
      </c>
      <c r="T1749" s="394" t="str">
        <f t="shared" si="314"/>
        <v/>
      </c>
      <c r="U1749" s="394" t="str">
        <f t="shared" si="315"/>
        <v/>
      </c>
      <c r="V1749" s="424" t="str">
        <f t="shared" si="311"/>
        <v/>
      </c>
      <c r="W1749" s="21"/>
      <c r="X1749" s="515"/>
      <c r="Y1749" s="515"/>
      <c r="Z1749" s="513"/>
      <c r="AA1749" s="514"/>
    </row>
    <row r="1750" spans="1:27">
      <c r="A1750" s="50">
        <f t="shared" si="316"/>
        <v>1745</v>
      </c>
      <c r="B1750" s="580"/>
      <c r="C1750" s="23" t="s">
        <v>742</v>
      </c>
      <c r="D1750" s="489"/>
      <c r="E1750" s="318" t="str">
        <f>IF(G1750="","",VLOOKUP(G1750,'Danh mục CODE'!$D$2:$J$20064,7,0))</f>
        <v/>
      </c>
      <c r="F1750" s="28" t="str">
        <f>IF(E1750="","",VLOOKUP(E1750,'TONG HOP'!$E$8:$W$1883,19,0))</f>
        <v/>
      </c>
      <c r="G1750" s="17"/>
      <c r="H1750" s="226" t="str">
        <f>IF(E1750="","",VLOOKUP(G1750,'TONG HOP'!$C$8:$E$799,2,0))</f>
        <v/>
      </c>
      <c r="I1750" s="226" t="str">
        <f>IF(B1750="","",VLOOKUP(G1750,'TONG HOP'!$C$8:$F$799,4,0))</f>
        <v/>
      </c>
      <c r="J1750" s="63" t="str">
        <f t="shared" si="317"/>
        <v/>
      </c>
      <c r="K1750" s="63" t="str">
        <f t="shared" si="313"/>
        <v/>
      </c>
      <c r="L1750" s="63">
        <f t="shared" si="307"/>
        <v>0</v>
      </c>
      <c r="M1750" s="392" t="str">
        <f>IF(Y1750="","",VLOOKUP(G1750,'Danh mục CODE'!$D$2:$I$1880,4,0))</f>
        <v/>
      </c>
      <c r="N1750" s="484"/>
      <c r="O1750" s="392" t="str">
        <f t="shared" si="308"/>
        <v/>
      </c>
      <c r="P1750" s="392" t="str">
        <f>IF(Y1750="","",VLOOKUP(G1750,'Danh mục CODE'!$D$2:$I$1880,5,0))</f>
        <v/>
      </c>
      <c r="Q1750" s="392"/>
      <c r="R1750" s="392" t="str">
        <f t="shared" si="309"/>
        <v/>
      </c>
      <c r="S1750" s="394" t="e">
        <f t="shared" si="310"/>
        <v>#VALUE!</v>
      </c>
      <c r="T1750" s="394" t="str">
        <f t="shared" si="314"/>
        <v/>
      </c>
      <c r="U1750" s="394" t="str">
        <f t="shared" si="315"/>
        <v/>
      </c>
      <c r="V1750" s="424" t="str">
        <f t="shared" si="311"/>
        <v/>
      </c>
      <c r="W1750" s="21"/>
      <c r="X1750" s="515"/>
      <c r="Y1750" s="515"/>
      <c r="Z1750" s="513"/>
      <c r="AA1750" s="514"/>
    </row>
    <row r="1751" spans="1:27">
      <c r="A1751" s="50">
        <f t="shared" si="316"/>
        <v>1746</v>
      </c>
      <c r="B1751" s="580"/>
      <c r="C1751" s="23" t="s">
        <v>742</v>
      </c>
      <c r="D1751" s="489"/>
      <c r="E1751" s="318" t="str">
        <f>IF(G1751="","",VLOOKUP(G1751,'Danh mục CODE'!$D$2:$J$20064,7,0))</f>
        <v/>
      </c>
      <c r="F1751" s="28" t="str">
        <f>IF(E1751="","",VLOOKUP(E1751,'TONG HOP'!$E$8:$W$1883,19,0))</f>
        <v/>
      </c>
      <c r="G1751" s="17"/>
      <c r="H1751" s="226" t="str">
        <f>IF(E1751="","",VLOOKUP(G1751,'TONG HOP'!$C$8:$E$799,2,0))</f>
        <v/>
      </c>
      <c r="I1751" s="226" t="str">
        <f>IF(B1751="","",VLOOKUP(G1751,'TONG HOP'!$C$8:$F$799,4,0))</f>
        <v/>
      </c>
      <c r="J1751" s="63" t="str">
        <f t="shared" si="317"/>
        <v/>
      </c>
      <c r="K1751" s="63" t="str">
        <f t="shared" si="313"/>
        <v/>
      </c>
      <c r="L1751" s="63">
        <f t="shared" si="307"/>
        <v>0</v>
      </c>
      <c r="M1751" s="392" t="str">
        <f>IF(Y1751="","",VLOOKUP(G1751,'Danh mục CODE'!$D$2:$I$1880,4,0))</f>
        <v/>
      </c>
      <c r="N1751" s="484"/>
      <c r="O1751" s="392" t="str">
        <f t="shared" si="308"/>
        <v/>
      </c>
      <c r="P1751" s="392" t="str">
        <f>IF(Y1751="","",VLOOKUP(G1751,'Danh mục CODE'!$D$2:$I$1880,5,0))</f>
        <v/>
      </c>
      <c r="Q1751" s="392"/>
      <c r="R1751" s="392" t="str">
        <f t="shared" si="309"/>
        <v/>
      </c>
      <c r="S1751" s="394" t="e">
        <f t="shared" si="310"/>
        <v>#VALUE!</v>
      </c>
      <c r="T1751" s="394" t="str">
        <f t="shared" si="314"/>
        <v/>
      </c>
      <c r="U1751" s="394" t="str">
        <f t="shared" si="315"/>
        <v/>
      </c>
      <c r="V1751" s="424" t="str">
        <f t="shared" si="311"/>
        <v/>
      </c>
      <c r="W1751" s="21"/>
      <c r="X1751" s="515"/>
      <c r="Y1751" s="515"/>
      <c r="Z1751" s="513"/>
      <c r="AA1751" s="514"/>
    </row>
    <row r="1752" spans="1:27">
      <c r="A1752" s="50">
        <f t="shared" si="316"/>
        <v>1747</v>
      </c>
      <c r="B1752" s="580"/>
      <c r="C1752" s="23" t="s">
        <v>742</v>
      </c>
      <c r="D1752" s="489"/>
      <c r="E1752" s="318" t="str">
        <f>IF(G1752="","",VLOOKUP(G1752,'Danh mục CODE'!$D$2:$J$20064,7,0))</f>
        <v/>
      </c>
      <c r="F1752" s="28" t="str">
        <f>IF(E1752="","",VLOOKUP(E1752,'TONG HOP'!$E$8:$W$1883,19,0))</f>
        <v/>
      </c>
      <c r="G1752" s="17"/>
      <c r="H1752" s="226" t="str">
        <f>IF(E1752="","",VLOOKUP(G1752,'TONG HOP'!$C$8:$E$799,2,0))</f>
        <v/>
      </c>
      <c r="I1752" s="226" t="str">
        <f>IF(B1752="","",VLOOKUP(G1752,'TONG HOP'!$C$8:$F$799,4,0))</f>
        <v/>
      </c>
      <c r="J1752" s="63" t="str">
        <f t="shared" si="317"/>
        <v/>
      </c>
      <c r="K1752" s="63" t="str">
        <f t="shared" si="313"/>
        <v/>
      </c>
      <c r="L1752" s="63">
        <f t="shared" si="307"/>
        <v>0</v>
      </c>
      <c r="M1752" s="392" t="str">
        <f>IF(Y1752="","",VLOOKUP(G1752,'Danh mục CODE'!$D$2:$I$1880,4,0))</f>
        <v/>
      </c>
      <c r="N1752" s="484"/>
      <c r="O1752" s="392" t="str">
        <f t="shared" si="308"/>
        <v/>
      </c>
      <c r="P1752" s="392" t="str">
        <f>IF(Y1752="","",VLOOKUP(G1752,'Danh mục CODE'!$D$2:$I$1880,5,0))</f>
        <v/>
      </c>
      <c r="Q1752" s="392"/>
      <c r="R1752" s="392" t="str">
        <f t="shared" si="309"/>
        <v/>
      </c>
      <c r="S1752" s="394" t="e">
        <f t="shared" si="310"/>
        <v>#VALUE!</v>
      </c>
      <c r="T1752" s="394" t="str">
        <f t="shared" si="314"/>
        <v/>
      </c>
      <c r="U1752" s="394" t="str">
        <f t="shared" si="315"/>
        <v/>
      </c>
      <c r="V1752" s="424" t="str">
        <f t="shared" si="311"/>
        <v/>
      </c>
      <c r="W1752" s="21"/>
      <c r="X1752" s="515"/>
      <c r="Y1752" s="515"/>
      <c r="Z1752" s="513"/>
      <c r="AA1752" s="514"/>
    </row>
    <row r="1753" spans="1:27">
      <c r="A1753" s="50">
        <f t="shared" si="316"/>
        <v>1748</v>
      </c>
      <c r="B1753" s="580"/>
      <c r="C1753" s="23" t="s">
        <v>742</v>
      </c>
      <c r="D1753" s="489"/>
      <c r="E1753" s="318" t="str">
        <f>IF(G1753="","",VLOOKUP(G1753,'Danh mục CODE'!$D$2:$J$20064,7,0))</f>
        <v/>
      </c>
      <c r="F1753" s="28" t="str">
        <f>IF(E1753="","",VLOOKUP(E1753,'TONG HOP'!$E$8:$W$1883,19,0))</f>
        <v/>
      </c>
      <c r="G1753" s="17"/>
      <c r="H1753" s="226" t="str">
        <f>IF(E1753="","",VLOOKUP(G1753,'TONG HOP'!$C$8:$E$799,2,0))</f>
        <v/>
      </c>
      <c r="I1753" s="226" t="str">
        <f>IF(B1753="","",VLOOKUP(G1753,'TONG HOP'!$C$8:$F$799,4,0))</f>
        <v/>
      </c>
      <c r="J1753" s="63" t="str">
        <f t="shared" si="317"/>
        <v/>
      </c>
      <c r="K1753" s="63" t="str">
        <f t="shared" si="313"/>
        <v/>
      </c>
      <c r="L1753" s="63">
        <f t="shared" si="307"/>
        <v>0</v>
      </c>
      <c r="M1753" s="392" t="str">
        <f>IF(Y1753="","",VLOOKUP(G1753,'Danh mục CODE'!$D$2:$I$1880,4,0))</f>
        <v/>
      </c>
      <c r="N1753" s="484"/>
      <c r="O1753" s="392" t="str">
        <f t="shared" si="308"/>
        <v/>
      </c>
      <c r="P1753" s="392" t="str">
        <f>IF(Y1753="","",VLOOKUP(G1753,'Danh mục CODE'!$D$2:$I$1880,5,0))</f>
        <v/>
      </c>
      <c r="Q1753" s="392"/>
      <c r="R1753" s="392" t="str">
        <f t="shared" si="309"/>
        <v/>
      </c>
      <c r="S1753" s="394" t="e">
        <f t="shared" si="310"/>
        <v>#VALUE!</v>
      </c>
      <c r="T1753" s="394" t="str">
        <f t="shared" si="314"/>
        <v/>
      </c>
      <c r="U1753" s="394" t="str">
        <f t="shared" si="315"/>
        <v/>
      </c>
      <c r="V1753" s="424" t="str">
        <f t="shared" si="311"/>
        <v/>
      </c>
      <c r="W1753" s="21"/>
      <c r="X1753" s="515"/>
      <c r="Y1753" s="515"/>
      <c r="Z1753" s="513"/>
      <c r="AA1753" s="514"/>
    </row>
    <row r="1754" spans="1:27">
      <c r="A1754" s="50">
        <f t="shared" si="316"/>
        <v>1749</v>
      </c>
      <c r="B1754" s="580"/>
      <c r="C1754" s="23" t="s">
        <v>742</v>
      </c>
      <c r="D1754" s="489"/>
      <c r="E1754" s="318" t="str">
        <f>IF(G1754="","",VLOOKUP(G1754,'Danh mục CODE'!$D$2:$J$20064,7,0))</f>
        <v/>
      </c>
      <c r="F1754" s="28" t="str">
        <f>IF(E1754="","",VLOOKUP(E1754,'TONG HOP'!$E$8:$W$1883,19,0))</f>
        <v/>
      </c>
      <c r="G1754" s="17"/>
      <c r="H1754" s="226" t="str">
        <f>IF(E1754="","",VLOOKUP(G1754,'TONG HOP'!$C$8:$E$799,2,0))</f>
        <v/>
      </c>
      <c r="I1754" s="226" t="str">
        <f>IF(B1754="","",VLOOKUP(G1754,'TONG HOP'!$C$8:$F$799,4,0))</f>
        <v/>
      </c>
      <c r="J1754" s="63" t="str">
        <f t="shared" si="317"/>
        <v/>
      </c>
      <c r="K1754" s="63" t="str">
        <f t="shared" si="313"/>
        <v/>
      </c>
      <c r="L1754" s="63">
        <f t="shared" si="307"/>
        <v>0</v>
      </c>
      <c r="M1754" s="392" t="str">
        <f>IF(Y1754="","",VLOOKUP(G1754,'Danh mục CODE'!$D$2:$I$1880,4,0))</f>
        <v/>
      </c>
      <c r="N1754" s="484"/>
      <c r="O1754" s="392" t="str">
        <f t="shared" si="308"/>
        <v/>
      </c>
      <c r="P1754" s="392" t="str">
        <f>IF(Y1754="","",VLOOKUP(G1754,'Danh mục CODE'!$D$2:$I$1880,5,0))</f>
        <v/>
      </c>
      <c r="Q1754" s="392"/>
      <c r="R1754" s="392" t="str">
        <f t="shared" si="309"/>
        <v/>
      </c>
      <c r="S1754" s="394" t="e">
        <f t="shared" si="310"/>
        <v>#VALUE!</v>
      </c>
      <c r="T1754" s="394" t="str">
        <f t="shared" si="314"/>
        <v/>
      </c>
      <c r="U1754" s="394" t="str">
        <f t="shared" si="315"/>
        <v/>
      </c>
      <c r="V1754" s="424" t="str">
        <f t="shared" si="311"/>
        <v/>
      </c>
      <c r="W1754" s="21"/>
      <c r="X1754" s="515"/>
      <c r="Y1754" s="515"/>
      <c r="Z1754" s="513"/>
      <c r="AA1754" s="514"/>
    </row>
    <row r="1755" spans="1:27">
      <c r="A1755" s="50">
        <f t="shared" si="316"/>
        <v>1750</v>
      </c>
      <c r="B1755" s="580"/>
      <c r="C1755" s="23" t="s">
        <v>742</v>
      </c>
      <c r="D1755" s="489"/>
      <c r="E1755" s="318" t="str">
        <f>IF(G1755="","",VLOOKUP(G1755,'Danh mục CODE'!$D$2:$J$20064,7,0))</f>
        <v/>
      </c>
      <c r="F1755" s="28" t="str">
        <f>IF(E1755="","",VLOOKUP(E1755,'TONG HOP'!$E$8:$W$1883,19,0))</f>
        <v/>
      </c>
      <c r="G1755" s="17"/>
      <c r="H1755" s="226" t="str">
        <f>IF(E1755="","",VLOOKUP(G1755,'TONG HOP'!$C$8:$E$799,2,0))</f>
        <v/>
      </c>
      <c r="I1755" s="226" t="str">
        <f>IF(B1755="","",VLOOKUP(G1755,'TONG HOP'!$C$8:$F$799,4,0))</f>
        <v/>
      </c>
      <c r="J1755" s="63" t="str">
        <f t="shared" si="317"/>
        <v/>
      </c>
      <c r="K1755" s="63" t="str">
        <f t="shared" si="313"/>
        <v/>
      </c>
      <c r="L1755" s="63">
        <f t="shared" si="307"/>
        <v>0</v>
      </c>
      <c r="M1755" s="392" t="str">
        <f>IF(Y1755="","",VLOOKUP(G1755,'Danh mục CODE'!$D$2:$I$1880,4,0))</f>
        <v/>
      </c>
      <c r="N1755" s="484"/>
      <c r="O1755" s="392" t="str">
        <f t="shared" si="308"/>
        <v/>
      </c>
      <c r="P1755" s="392" t="str">
        <f>IF(Y1755="","",VLOOKUP(G1755,'Danh mục CODE'!$D$2:$I$1880,5,0))</f>
        <v/>
      </c>
      <c r="Q1755" s="392"/>
      <c r="R1755" s="392" t="str">
        <f t="shared" si="309"/>
        <v/>
      </c>
      <c r="S1755" s="394" t="e">
        <f t="shared" si="310"/>
        <v>#VALUE!</v>
      </c>
      <c r="T1755" s="394" t="str">
        <f t="shared" si="314"/>
        <v/>
      </c>
      <c r="U1755" s="394" t="str">
        <f t="shared" si="315"/>
        <v/>
      </c>
      <c r="V1755" s="424" t="str">
        <f t="shared" si="311"/>
        <v/>
      </c>
      <c r="W1755" s="21"/>
      <c r="X1755" s="515"/>
      <c r="Y1755" s="515"/>
      <c r="Z1755" s="513"/>
      <c r="AA1755" s="514"/>
    </row>
    <row r="1756" spans="1:27">
      <c r="A1756" s="50">
        <f t="shared" si="316"/>
        <v>1751</v>
      </c>
      <c r="B1756" s="580"/>
      <c r="C1756" s="23" t="s">
        <v>742</v>
      </c>
      <c r="D1756" s="489"/>
      <c r="E1756" s="318" t="str">
        <f>IF(G1756="","",VLOOKUP(G1756,'Danh mục CODE'!$D$2:$J$20064,7,0))</f>
        <v/>
      </c>
      <c r="F1756" s="28" t="str">
        <f>IF(E1756="","",VLOOKUP(E1756,'TONG HOP'!$E$8:$W$1883,19,0))</f>
        <v/>
      </c>
      <c r="G1756" s="17"/>
      <c r="H1756" s="226" t="str">
        <f>IF(E1756="","",VLOOKUP(G1756,'TONG HOP'!$C$8:$E$799,2,0))</f>
        <v/>
      </c>
      <c r="I1756" s="226" t="str">
        <f>IF(B1756="","",VLOOKUP(G1756,'TONG HOP'!$C$8:$F$799,4,0))</f>
        <v/>
      </c>
      <c r="J1756" s="63" t="str">
        <f t="shared" si="317"/>
        <v/>
      </c>
      <c r="K1756" s="63" t="str">
        <f t="shared" si="313"/>
        <v/>
      </c>
      <c r="L1756" s="63">
        <f t="shared" si="307"/>
        <v>0</v>
      </c>
      <c r="M1756" s="392" t="str">
        <f>IF(Y1756="","",VLOOKUP(G1756,'Danh mục CODE'!$D$2:$I$1880,4,0))</f>
        <v/>
      </c>
      <c r="N1756" s="484"/>
      <c r="O1756" s="392" t="str">
        <f t="shared" si="308"/>
        <v/>
      </c>
      <c r="P1756" s="392" t="str">
        <f>IF(Y1756="","",VLOOKUP(G1756,'Danh mục CODE'!$D$2:$I$1880,5,0))</f>
        <v/>
      </c>
      <c r="Q1756" s="392"/>
      <c r="R1756" s="392" t="str">
        <f t="shared" si="309"/>
        <v/>
      </c>
      <c r="S1756" s="394" t="e">
        <f t="shared" si="310"/>
        <v>#VALUE!</v>
      </c>
      <c r="T1756" s="394" t="str">
        <f t="shared" si="314"/>
        <v/>
      </c>
      <c r="U1756" s="394" t="str">
        <f t="shared" si="315"/>
        <v/>
      </c>
      <c r="V1756" s="424" t="str">
        <f t="shared" si="311"/>
        <v/>
      </c>
      <c r="W1756" s="21"/>
      <c r="X1756" s="515"/>
      <c r="Y1756" s="515"/>
      <c r="Z1756" s="513"/>
      <c r="AA1756" s="514"/>
    </row>
    <row r="1757" spans="1:27">
      <c r="A1757" s="50">
        <f t="shared" si="316"/>
        <v>1752</v>
      </c>
      <c r="B1757" s="580"/>
      <c r="C1757" s="23" t="s">
        <v>742</v>
      </c>
      <c r="D1757" s="489"/>
      <c r="E1757" s="318" t="str">
        <f>IF(G1757="","",VLOOKUP(G1757,'Danh mục CODE'!$D$2:$J$20064,7,0))</f>
        <v/>
      </c>
      <c r="F1757" s="28" t="str">
        <f>IF(E1757="","",VLOOKUP(E1757,'TONG HOP'!$E$8:$W$1883,19,0))</f>
        <v/>
      </c>
      <c r="G1757" s="17"/>
      <c r="H1757" s="226" t="str">
        <f>IF(E1757="","",VLOOKUP(G1757,'TONG HOP'!$C$8:$E$799,2,0))</f>
        <v/>
      </c>
      <c r="I1757" s="226" t="str">
        <f>IF(B1757="","",VLOOKUP(G1757,'TONG HOP'!$C$8:$F$799,4,0))</f>
        <v/>
      </c>
      <c r="J1757" s="63" t="str">
        <f t="shared" si="317"/>
        <v/>
      </c>
      <c r="K1757" s="63" t="str">
        <f t="shared" si="313"/>
        <v/>
      </c>
      <c r="L1757" s="63">
        <f t="shared" si="307"/>
        <v>0</v>
      </c>
      <c r="M1757" s="392" t="str">
        <f>IF(Y1757="","",VLOOKUP(G1757,'Danh mục CODE'!$D$2:$I$1880,4,0))</f>
        <v/>
      </c>
      <c r="N1757" s="484"/>
      <c r="O1757" s="392" t="str">
        <f t="shared" si="308"/>
        <v/>
      </c>
      <c r="P1757" s="392" t="str">
        <f>IF(Y1757="","",VLOOKUP(G1757,'Danh mục CODE'!$D$2:$I$1880,5,0))</f>
        <v/>
      </c>
      <c r="Q1757" s="392"/>
      <c r="R1757" s="392" t="str">
        <f t="shared" si="309"/>
        <v/>
      </c>
      <c r="S1757" s="394" t="e">
        <f t="shared" si="310"/>
        <v>#VALUE!</v>
      </c>
      <c r="T1757" s="394" t="str">
        <f t="shared" si="314"/>
        <v/>
      </c>
      <c r="U1757" s="394" t="str">
        <f t="shared" si="315"/>
        <v/>
      </c>
      <c r="V1757" s="424" t="str">
        <f t="shared" si="311"/>
        <v/>
      </c>
      <c r="W1757" s="21"/>
      <c r="X1757" s="515"/>
      <c r="Y1757" s="515"/>
      <c r="Z1757" s="513"/>
      <c r="AA1757" s="514"/>
    </row>
    <row r="1758" spans="1:27">
      <c r="A1758" s="50">
        <f t="shared" si="316"/>
        <v>1753</v>
      </c>
      <c r="B1758" s="580"/>
      <c r="C1758" s="23" t="s">
        <v>742</v>
      </c>
      <c r="D1758" s="489"/>
      <c r="E1758" s="318" t="str">
        <f>IF(G1758="","",VLOOKUP(G1758,'Danh mục CODE'!$D$2:$J$20064,7,0))</f>
        <v/>
      </c>
      <c r="F1758" s="28" t="str">
        <f>IF(E1758="","",VLOOKUP(E1758,'TONG HOP'!$E$8:$W$1883,19,0))</f>
        <v/>
      </c>
      <c r="G1758" s="17"/>
      <c r="H1758" s="226" t="str">
        <f>IF(E1758="","",VLOOKUP(G1758,'TONG HOP'!$C$8:$E$799,2,0))</f>
        <v/>
      </c>
      <c r="I1758" s="226" t="str">
        <f>IF(B1758="","",VLOOKUP(G1758,'TONG HOP'!$C$8:$F$799,4,0))</f>
        <v/>
      </c>
      <c r="J1758" s="63" t="str">
        <f t="shared" si="317"/>
        <v/>
      </c>
      <c r="K1758" s="63" t="str">
        <f t="shared" si="313"/>
        <v/>
      </c>
      <c r="L1758" s="63">
        <f t="shared" si="307"/>
        <v>0</v>
      </c>
      <c r="M1758" s="392" t="str">
        <f>IF(Y1758="","",VLOOKUP(G1758,'Danh mục CODE'!$D$2:$I$1880,4,0))</f>
        <v/>
      </c>
      <c r="N1758" s="484"/>
      <c r="O1758" s="392" t="str">
        <f t="shared" si="308"/>
        <v/>
      </c>
      <c r="P1758" s="392" t="str">
        <f>IF(Y1758="","",VLOOKUP(G1758,'Danh mục CODE'!$D$2:$I$1880,5,0))</f>
        <v/>
      </c>
      <c r="Q1758" s="392"/>
      <c r="R1758" s="392" t="str">
        <f t="shared" si="309"/>
        <v/>
      </c>
      <c r="S1758" s="394" t="e">
        <f t="shared" si="310"/>
        <v>#VALUE!</v>
      </c>
      <c r="T1758" s="394" t="str">
        <f t="shared" si="314"/>
        <v/>
      </c>
      <c r="U1758" s="394" t="str">
        <f t="shared" si="315"/>
        <v/>
      </c>
      <c r="V1758" s="424" t="str">
        <f t="shared" si="311"/>
        <v/>
      </c>
      <c r="W1758" s="21"/>
      <c r="X1758" s="515"/>
      <c r="Y1758" s="515"/>
      <c r="Z1758" s="513"/>
      <c r="AA1758" s="514"/>
    </row>
    <row r="1759" spans="1:27">
      <c r="A1759" s="50">
        <f t="shared" si="316"/>
        <v>1754</v>
      </c>
      <c r="B1759" s="580"/>
      <c r="C1759" s="23" t="s">
        <v>742</v>
      </c>
      <c r="D1759" s="489"/>
      <c r="E1759" s="318" t="str">
        <f>IF(G1759="","",VLOOKUP(G1759,'Danh mục CODE'!$D$2:$J$20064,7,0))</f>
        <v/>
      </c>
      <c r="F1759" s="28" t="str">
        <f>IF(E1759="","",VLOOKUP(E1759,'TONG HOP'!$E$8:$W$1883,19,0))</f>
        <v/>
      </c>
      <c r="G1759" s="17"/>
      <c r="H1759" s="226" t="str">
        <f>IF(E1759="","",VLOOKUP(G1759,'TONG HOP'!$C$8:$E$799,2,0))</f>
        <v/>
      </c>
      <c r="I1759" s="226" t="str">
        <f>IF(B1759="","",VLOOKUP(G1759,'TONG HOP'!$C$8:$F$799,4,0))</f>
        <v/>
      </c>
      <c r="J1759" s="63" t="str">
        <f t="shared" si="317"/>
        <v/>
      </c>
      <c r="K1759" s="63" t="str">
        <f t="shared" si="313"/>
        <v/>
      </c>
      <c r="L1759" s="63">
        <f t="shared" si="307"/>
        <v>0</v>
      </c>
      <c r="M1759" s="392" t="str">
        <f>IF(Y1759="","",VLOOKUP(G1759,'Danh mục CODE'!$D$2:$I$1880,4,0))</f>
        <v/>
      </c>
      <c r="N1759" s="484"/>
      <c r="O1759" s="392" t="str">
        <f t="shared" si="308"/>
        <v/>
      </c>
      <c r="P1759" s="392" t="str">
        <f>IF(Y1759="","",VLOOKUP(G1759,'Danh mục CODE'!$D$2:$I$1880,5,0))</f>
        <v/>
      </c>
      <c r="Q1759" s="392"/>
      <c r="R1759" s="392" t="str">
        <f t="shared" si="309"/>
        <v/>
      </c>
      <c r="S1759" s="394" t="e">
        <f t="shared" si="310"/>
        <v>#VALUE!</v>
      </c>
      <c r="T1759" s="394" t="str">
        <f t="shared" si="314"/>
        <v/>
      </c>
      <c r="U1759" s="394" t="str">
        <f t="shared" si="315"/>
        <v/>
      </c>
      <c r="V1759" s="424" t="str">
        <f t="shared" si="311"/>
        <v/>
      </c>
      <c r="W1759" s="21"/>
      <c r="X1759" s="515"/>
      <c r="Y1759" s="515"/>
      <c r="Z1759" s="513"/>
      <c r="AA1759" s="514"/>
    </row>
    <row r="1760" spans="1:27">
      <c r="A1760" s="50">
        <f t="shared" si="316"/>
        <v>1755</v>
      </c>
      <c r="B1760" s="580"/>
      <c r="C1760" s="23" t="s">
        <v>742</v>
      </c>
      <c r="D1760" s="489"/>
      <c r="E1760" s="318" t="str">
        <f>IF(G1760="","",VLOOKUP(G1760,'Danh mục CODE'!$D$2:$J$20064,7,0))</f>
        <v/>
      </c>
      <c r="F1760" s="28" t="str">
        <f>IF(E1760="","",VLOOKUP(E1760,'TONG HOP'!$E$8:$W$1883,19,0))</f>
        <v/>
      </c>
      <c r="G1760" s="17"/>
      <c r="H1760" s="226" t="str">
        <f>IF(E1760="","",VLOOKUP(G1760,'TONG HOP'!$C$8:$E$799,2,0))</f>
        <v/>
      </c>
      <c r="I1760" s="226" t="str">
        <f>IF(B1760="","",VLOOKUP(G1760,'TONG HOP'!$C$8:$F$799,4,0))</f>
        <v/>
      </c>
      <c r="J1760" s="63" t="str">
        <f t="shared" si="317"/>
        <v/>
      </c>
      <c r="K1760" s="63" t="str">
        <f t="shared" si="313"/>
        <v/>
      </c>
      <c r="L1760" s="63">
        <f t="shared" si="307"/>
        <v>0</v>
      </c>
      <c r="M1760" s="392" t="str">
        <f>IF(Y1760="","",VLOOKUP(G1760,'Danh mục CODE'!$D$2:$I$1880,4,0))</f>
        <v/>
      </c>
      <c r="N1760" s="484"/>
      <c r="O1760" s="392" t="str">
        <f t="shared" si="308"/>
        <v/>
      </c>
      <c r="P1760" s="392" t="str">
        <f>IF(Y1760="","",VLOOKUP(G1760,'Danh mục CODE'!$D$2:$I$1880,5,0))</f>
        <v/>
      </c>
      <c r="Q1760" s="392"/>
      <c r="R1760" s="392" t="str">
        <f t="shared" si="309"/>
        <v/>
      </c>
      <c r="S1760" s="394" t="e">
        <f t="shared" si="310"/>
        <v>#VALUE!</v>
      </c>
      <c r="T1760" s="394" t="str">
        <f t="shared" si="314"/>
        <v/>
      </c>
      <c r="U1760" s="394" t="str">
        <f t="shared" si="315"/>
        <v/>
      </c>
      <c r="V1760" s="424" t="str">
        <f t="shared" si="311"/>
        <v/>
      </c>
      <c r="W1760" s="21"/>
      <c r="X1760" s="515"/>
      <c r="Y1760" s="515"/>
      <c r="Z1760" s="513"/>
      <c r="AA1760" s="514"/>
    </row>
    <row r="1761" spans="1:27">
      <c r="A1761" s="50">
        <f t="shared" si="316"/>
        <v>1756</v>
      </c>
      <c r="B1761" s="580"/>
      <c r="C1761" s="23" t="s">
        <v>742</v>
      </c>
      <c r="D1761" s="489"/>
      <c r="E1761" s="318" t="str">
        <f>IF(G1761="","",VLOOKUP(G1761,'Danh mục CODE'!$D$2:$J$20064,7,0))</f>
        <v/>
      </c>
      <c r="F1761" s="28" t="str">
        <f>IF(E1761="","",VLOOKUP(E1761,'TONG HOP'!$E$8:$W$1883,19,0))</f>
        <v/>
      </c>
      <c r="G1761" s="17"/>
      <c r="H1761" s="226" t="str">
        <f>IF(E1761="","",VLOOKUP(G1761,'TONG HOP'!$C$8:$E$799,2,0))</f>
        <v/>
      </c>
      <c r="I1761" s="226" t="str">
        <f>IF(B1761="","",VLOOKUP(G1761,'TONG HOP'!$C$8:$F$799,4,0))</f>
        <v/>
      </c>
      <c r="J1761" s="63" t="str">
        <f t="shared" si="317"/>
        <v/>
      </c>
      <c r="K1761" s="63" t="str">
        <f t="shared" si="313"/>
        <v/>
      </c>
      <c r="L1761" s="63">
        <f t="shared" si="307"/>
        <v>0</v>
      </c>
      <c r="M1761" s="392" t="str">
        <f>IF(Y1761="","",VLOOKUP(G1761,'Danh mục CODE'!$D$2:$I$1880,4,0))</f>
        <v/>
      </c>
      <c r="N1761" s="484"/>
      <c r="O1761" s="392" t="str">
        <f t="shared" si="308"/>
        <v/>
      </c>
      <c r="P1761" s="392" t="str">
        <f>IF(Y1761="","",VLOOKUP(G1761,'Danh mục CODE'!$D$2:$I$1880,5,0))</f>
        <v/>
      </c>
      <c r="Q1761" s="392"/>
      <c r="R1761" s="392" t="str">
        <f t="shared" si="309"/>
        <v/>
      </c>
      <c r="S1761" s="394" t="e">
        <f t="shared" si="310"/>
        <v>#VALUE!</v>
      </c>
      <c r="T1761" s="394" t="str">
        <f t="shared" si="314"/>
        <v/>
      </c>
      <c r="U1761" s="394" t="str">
        <f t="shared" si="315"/>
        <v/>
      </c>
      <c r="V1761" s="424" t="str">
        <f t="shared" si="311"/>
        <v/>
      </c>
      <c r="W1761" s="21"/>
      <c r="X1761" s="515"/>
      <c r="Y1761" s="515"/>
      <c r="Z1761" s="513"/>
      <c r="AA1761" s="514"/>
    </row>
    <row r="1762" spans="1:27">
      <c r="A1762" s="50">
        <f t="shared" si="316"/>
        <v>1757</v>
      </c>
      <c r="B1762" s="580"/>
      <c r="C1762" s="23" t="s">
        <v>742</v>
      </c>
      <c r="D1762" s="489"/>
      <c r="E1762" s="318" t="str">
        <f>IF(G1762="","",VLOOKUP(G1762,'Danh mục CODE'!$D$2:$J$20064,7,0))</f>
        <v/>
      </c>
      <c r="F1762" s="28" t="str">
        <f>IF(E1762="","",VLOOKUP(E1762,'TONG HOP'!$E$8:$W$1883,19,0))</f>
        <v/>
      </c>
      <c r="G1762" s="17"/>
      <c r="H1762" s="226" t="str">
        <f>IF(E1762="","",VLOOKUP(G1762,'TONG HOP'!$C$8:$E$799,2,0))</f>
        <v/>
      </c>
      <c r="I1762" s="226" t="str">
        <f>IF(B1762="","",VLOOKUP(G1762,'TONG HOP'!$C$8:$F$799,4,0))</f>
        <v/>
      </c>
      <c r="J1762" s="63" t="str">
        <f t="shared" si="317"/>
        <v/>
      </c>
      <c r="K1762" s="63" t="str">
        <f t="shared" si="313"/>
        <v/>
      </c>
      <c r="L1762" s="63">
        <f t="shared" si="307"/>
        <v>0</v>
      </c>
      <c r="M1762" s="392" t="str">
        <f>IF(Y1762="","",VLOOKUP(G1762,'Danh mục CODE'!$D$2:$I$1880,4,0))</f>
        <v/>
      </c>
      <c r="N1762" s="484"/>
      <c r="O1762" s="392" t="str">
        <f t="shared" si="308"/>
        <v/>
      </c>
      <c r="P1762" s="392" t="str">
        <f>IF(Y1762="","",VLOOKUP(G1762,'Danh mục CODE'!$D$2:$I$1880,5,0))</f>
        <v/>
      </c>
      <c r="Q1762" s="392"/>
      <c r="R1762" s="392" t="str">
        <f t="shared" si="309"/>
        <v/>
      </c>
      <c r="S1762" s="394" t="e">
        <f t="shared" si="310"/>
        <v>#VALUE!</v>
      </c>
      <c r="T1762" s="394" t="str">
        <f t="shared" si="314"/>
        <v/>
      </c>
      <c r="U1762" s="394" t="str">
        <f t="shared" si="315"/>
        <v/>
      </c>
      <c r="V1762" s="424" t="str">
        <f t="shared" si="311"/>
        <v/>
      </c>
      <c r="W1762" s="21"/>
      <c r="X1762" s="515"/>
      <c r="Y1762" s="515"/>
      <c r="Z1762" s="513"/>
      <c r="AA1762" s="514"/>
    </row>
    <row r="1763" spans="1:27">
      <c r="A1763" s="50">
        <f t="shared" si="316"/>
        <v>1758</v>
      </c>
      <c r="B1763" s="580"/>
      <c r="C1763" s="23" t="s">
        <v>742</v>
      </c>
      <c r="D1763" s="489"/>
      <c r="E1763" s="318" t="str">
        <f>IF(G1763="","",VLOOKUP(G1763,'Danh mục CODE'!$D$2:$J$20064,7,0))</f>
        <v/>
      </c>
      <c r="F1763" s="28" t="str">
        <f>IF(E1763="","",VLOOKUP(E1763,'TONG HOP'!$E$8:$W$1883,19,0))</f>
        <v/>
      </c>
      <c r="G1763" s="17"/>
      <c r="H1763" s="226" t="str">
        <f>IF(E1763="","",VLOOKUP(G1763,'TONG HOP'!$C$8:$E$799,2,0))</f>
        <v/>
      </c>
      <c r="I1763" s="226" t="str">
        <f>IF(B1763="","",VLOOKUP(G1763,'TONG HOP'!$C$8:$F$799,4,0))</f>
        <v/>
      </c>
      <c r="J1763" s="63" t="str">
        <f t="shared" si="317"/>
        <v/>
      </c>
      <c r="K1763" s="63" t="str">
        <f t="shared" si="313"/>
        <v/>
      </c>
      <c r="L1763" s="63">
        <f t="shared" si="307"/>
        <v>0</v>
      </c>
      <c r="M1763" s="392" t="str">
        <f>IF(Y1763="","",VLOOKUP(G1763,'Danh mục CODE'!$D$2:$I$1880,4,0))</f>
        <v/>
      </c>
      <c r="N1763" s="484"/>
      <c r="O1763" s="392" t="str">
        <f t="shared" si="308"/>
        <v/>
      </c>
      <c r="P1763" s="392" t="str">
        <f>IF(Y1763="","",VLOOKUP(G1763,'Danh mục CODE'!$D$2:$I$1880,5,0))</f>
        <v/>
      </c>
      <c r="Q1763" s="392"/>
      <c r="R1763" s="392" t="str">
        <f t="shared" si="309"/>
        <v/>
      </c>
      <c r="S1763" s="394" t="e">
        <f t="shared" si="310"/>
        <v>#VALUE!</v>
      </c>
      <c r="T1763" s="394" t="str">
        <f t="shared" si="314"/>
        <v/>
      </c>
      <c r="U1763" s="394" t="str">
        <f t="shared" si="315"/>
        <v/>
      </c>
      <c r="V1763" s="424" t="str">
        <f t="shared" si="311"/>
        <v/>
      </c>
      <c r="W1763" s="21"/>
      <c r="X1763" s="515"/>
      <c r="Y1763" s="515"/>
      <c r="Z1763" s="513"/>
      <c r="AA1763" s="514"/>
    </row>
    <row r="1764" spans="1:27">
      <c r="A1764" s="50">
        <f t="shared" si="316"/>
        <v>1759</v>
      </c>
      <c r="B1764" s="580"/>
      <c r="C1764" s="23" t="s">
        <v>742</v>
      </c>
      <c r="D1764" s="489"/>
      <c r="E1764" s="318" t="str">
        <f>IF(G1764="","",VLOOKUP(G1764,'Danh mục CODE'!$D$2:$J$20064,7,0))</f>
        <v/>
      </c>
      <c r="F1764" s="28" t="str">
        <f>IF(E1764="","",VLOOKUP(E1764,'TONG HOP'!$E$8:$W$1883,19,0))</f>
        <v/>
      </c>
      <c r="G1764" s="17"/>
      <c r="H1764" s="226" t="str">
        <f>IF(E1764="","",VLOOKUP(G1764,'TONG HOP'!$C$8:$E$799,2,0))</f>
        <v/>
      </c>
      <c r="I1764" s="226" t="str">
        <f>IF(B1764="","",VLOOKUP(G1764,'TONG HOP'!$C$8:$F$799,4,0))</f>
        <v/>
      </c>
      <c r="J1764" s="63" t="str">
        <f t="shared" si="317"/>
        <v/>
      </c>
      <c r="K1764" s="63" t="str">
        <f t="shared" si="313"/>
        <v/>
      </c>
      <c r="L1764" s="63">
        <f t="shared" si="307"/>
        <v>0</v>
      </c>
      <c r="M1764" s="392" t="str">
        <f>IF(Y1764="","",VLOOKUP(G1764,'Danh mục CODE'!$D$2:$I$1880,4,0))</f>
        <v/>
      </c>
      <c r="N1764" s="484"/>
      <c r="O1764" s="392" t="str">
        <f t="shared" si="308"/>
        <v/>
      </c>
      <c r="P1764" s="392" t="str">
        <f>IF(Y1764="","",VLOOKUP(G1764,'Danh mục CODE'!$D$2:$I$1880,5,0))</f>
        <v/>
      </c>
      <c r="Q1764" s="392"/>
      <c r="R1764" s="392" t="str">
        <f t="shared" si="309"/>
        <v/>
      </c>
      <c r="S1764" s="394" t="e">
        <f t="shared" si="310"/>
        <v>#VALUE!</v>
      </c>
      <c r="T1764" s="394" t="str">
        <f t="shared" si="314"/>
        <v/>
      </c>
      <c r="U1764" s="394" t="str">
        <f t="shared" si="315"/>
        <v/>
      </c>
      <c r="V1764" s="424" t="str">
        <f t="shared" si="311"/>
        <v/>
      </c>
      <c r="W1764" s="21"/>
      <c r="X1764" s="515"/>
      <c r="Y1764" s="515"/>
      <c r="Z1764" s="513"/>
      <c r="AA1764" s="514"/>
    </row>
    <row r="1765" spans="1:27">
      <c r="A1765" s="50">
        <f t="shared" si="316"/>
        <v>1760</v>
      </c>
      <c r="B1765" s="580"/>
      <c r="C1765" s="23" t="s">
        <v>742</v>
      </c>
      <c r="D1765" s="489"/>
      <c r="E1765" s="318" t="str">
        <f>IF(G1765="","",VLOOKUP(G1765,'Danh mục CODE'!$D$2:$J$20064,7,0))</f>
        <v/>
      </c>
      <c r="F1765" s="28" t="str">
        <f>IF(E1765="","",VLOOKUP(E1765,'TONG HOP'!$E$8:$W$1883,19,0))</f>
        <v/>
      </c>
      <c r="G1765" s="17"/>
      <c r="H1765" s="226" t="str">
        <f>IF(E1765="","",VLOOKUP(G1765,'TONG HOP'!$C$8:$E$799,2,0))</f>
        <v/>
      </c>
      <c r="I1765" s="226" t="str">
        <f>IF(B1765="","",VLOOKUP(G1765,'TONG HOP'!$C$8:$F$799,4,0))</f>
        <v/>
      </c>
      <c r="J1765" s="63" t="str">
        <f t="shared" si="317"/>
        <v/>
      </c>
      <c r="K1765" s="63" t="str">
        <f t="shared" si="313"/>
        <v/>
      </c>
      <c r="L1765" s="63">
        <f t="shared" si="307"/>
        <v>0</v>
      </c>
      <c r="M1765" s="392" t="str">
        <f>IF(Y1765="","",VLOOKUP(G1765,'Danh mục CODE'!$D$2:$I$1880,4,0))</f>
        <v/>
      </c>
      <c r="N1765" s="484"/>
      <c r="O1765" s="392" t="str">
        <f t="shared" si="308"/>
        <v/>
      </c>
      <c r="P1765" s="392" t="str">
        <f>IF(Y1765="","",VLOOKUP(G1765,'Danh mục CODE'!$D$2:$I$1880,5,0))</f>
        <v/>
      </c>
      <c r="Q1765" s="392"/>
      <c r="R1765" s="392" t="str">
        <f t="shared" si="309"/>
        <v/>
      </c>
      <c r="S1765" s="394" t="e">
        <f t="shared" si="310"/>
        <v>#VALUE!</v>
      </c>
      <c r="T1765" s="394" t="str">
        <f t="shared" si="314"/>
        <v/>
      </c>
      <c r="U1765" s="394" t="str">
        <f t="shared" si="315"/>
        <v/>
      </c>
      <c r="V1765" s="424" t="str">
        <f t="shared" si="311"/>
        <v/>
      </c>
      <c r="W1765" s="21"/>
      <c r="X1765" s="515"/>
      <c r="Y1765" s="515"/>
      <c r="Z1765" s="513"/>
      <c r="AA1765" s="514"/>
    </row>
    <row r="1766" spans="1:27">
      <c r="A1766" s="50">
        <f t="shared" si="316"/>
        <v>1761</v>
      </c>
      <c r="B1766" s="580"/>
      <c r="C1766" s="23" t="s">
        <v>742</v>
      </c>
      <c r="D1766" s="489"/>
      <c r="E1766" s="318" t="str">
        <f>IF(G1766="","",VLOOKUP(G1766,'Danh mục CODE'!$D$2:$J$20064,7,0))</f>
        <v/>
      </c>
      <c r="F1766" s="28" t="str">
        <f>IF(E1766="","",VLOOKUP(E1766,'TONG HOP'!$E$8:$W$1883,19,0))</f>
        <v/>
      </c>
      <c r="G1766" s="17"/>
      <c r="H1766" s="226" t="str">
        <f>IF(E1766="","",VLOOKUP(G1766,'TONG HOP'!$C$8:$E$799,2,0))</f>
        <v/>
      </c>
      <c r="I1766" s="226" t="str">
        <f>IF(B1766="","",VLOOKUP(G1766,'TONG HOP'!$C$8:$F$799,4,0))</f>
        <v/>
      </c>
      <c r="J1766" s="63" t="str">
        <f t="shared" si="317"/>
        <v/>
      </c>
      <c r="K1766" s="63" t="str">
        <f t="shared" si="313"/>
        <v/>
      </c>
      <c r="L1766" s="63">
        <f t="shared" si="307"/>
        <v>0</v>
      </c>
      <c r="M1766" s="392" t="str">
        <f>IF(Y1766="","",VLOOKUP(G1766,'Danh mục CODE'!$D$2:$I$1880,4,0))</f>
        <v/>
      </c>
      <c r="N1766" s="484"/>
      <c r="O1766" s="392" t="str">
        <f t="shared" si="308"/>
        <v/>
      </c>
      <c r="P1766" s="392" t="str">
        <f>IF(Y1766="","",VLOOKUP(G1766,'Danh mục CODE'!$D$2:$I$1880,5,0))</f>
        <v/>
      </c>
      <c r="Q1766" s="392"/>
      <c r="R1766" s="392" t="str">
        <f t="shared" si="309"/>
        <v/>
      </c>
      <c r="S1766" s="394" t="e">
        <f t="shared" si="310"/>
        <v>#VALUE!</v>
      </c>
      <c r="T1766" s="394" t="str">
        <f t="shared" si="314"/>
        <v/>
      </c>
      <c r="U1766" s="394" t="str">
        <f t="shared" si="315"/>
        <v/>
      </c>
      <c r="V1766" s="424" t="str">
        <f t="shared" si="311"/>
        <v/>
      </c>
      <c r="W1766" s="21"/>
      <c r="X1766" s="515"/>
      <c r="Y1766" s="515"/>
      <c r="Z1766" s="513"/>
      <c r="AA1766" s="514"/>
    </row>
    <row r="1767" spans="1:27">
      <c r="A1767" s="50">
        <f t="shared" si="316"/>
        <v>1762</v>
      </c>
      <c r="B1767" s="580"/>
      <c r="C1767" s="23" t="s">
        <v>742</v>
      </c>
      <c r="D1767" s="489"/>
      <c r="E1767" s="318" t="str">
        <f>IF(G1767="","",VLOOKUP(G1767,'Danh mục CODE'!$D$2:$J$20064,7,0))</f>
        <v/>
      </c>
      <c r="F1767" s="28" t="str">
        <f>IF(E1767="","",VLOOKUP(E1767,'TONG HOP'!$E$8:$W$1883,19,0))</f>
        <v/>
      </c>
      <c r="G1767" s="17"/>
      <c r="H1767" s="226" t="str">
        <f>IF(E1767="","",VLOOKUP(G1767,'TONG HOP'!$C$8:$E$799,2,0))</f>
        <v/>
      </c>
      <c r="I1767" s="226" t="str">
        <f>IF(B1767="","",VLOOKUP(G1767,'TONG HOP'!$C$8:$F$799,4,0))</f>
        <v/>
      </c>
      <c r="J1767" s="63" t="str">
        <f t="shared" si="317"/>
        <v/>
      </c>
      <c r="K1767" s="63" t="str">
        <f t="shared" si="313"/>
        <v/>
      </c>
      <c r="L1767" s="63">
        <f t="shared" si="307"/>
        <v>0</v>
      </c>
      <c r="M1767" s="392" t="str">
        <f>IF(Y1767="","",VLOOKUP(G1767,'Danh mục CODE'!$D$2:$I$1880,4,0))</f>
        <v/>
      </c>
      <c r="N1767" s="484"/>
      <c r="O1767" s="392" t="str">
        <f t="shared" si="308"/>
        <v/>
      </c>
      <c r="P1767" s="392" t="str">
        <f>IF(Y1767="","",VLOOKUP(G1767,'Danh mục CODE'!$D$2:$I$1880,5,0))</f>
        <v/>
      </c>
      <c r="Q1767" s="392"/>
      <c r="R1767" s="392" t="str">
        <f t="shared" si="309"/>
        <v/>
      </c>
      <c r="S1767" s="394" t="e">
        <f t="shared" si="310"/>
        <v>#VALUE!</v>
      </c>
      <c r="T1767" s="394" t="str">
        <f t="shared" si="314"/>
        <v/>
      </c>
      <c r="U1767" s="394" t="str">
        <f t="shared" si="315"/>
        <v/>
      </c>
      <c r="V1767" s="424" t="str">
        <f t="shared" si="311"/>
        <v/>
      </c>
      <c r="W1767" s="21"/>
      <c r="X1767" s="515"/>
      <c r="Y1767" s="515"/>
      <c r="Z1767" s="513"/>
      <c r="AA1767" s="514"/>
    </row>
    <row r="1768" spans="1:27">
      <c r="A1768" s="50">
        <f t="shared" si="316"/>
        <v>1763</v>
      </c>
      <c r="B1768" s="580"/>
      <c r="C1768" s="23" t="s">
        <v>742</v>
      </c>
      <c r="D1768" s="489"/>
      <c r="E1768" s="318" t="str">
        <f>IF(G1768="","",VLOOKUP(G1768,'Danh mục CODE'!$D$2:$J$20064,7,0))</f>
        <v/>
      </c>
      <c r="F1768" s="28" t="str">
        <f>IF(E1768="","",VLOOKUP(E1768,'TONG HOP'!$E$8:$W$1883,19,0))</f>
        <v/>
      </c>
      <c r="G1768" s="17"/>
      <c r="H1768" s="226" t="str">
        <f>IF(E1768="","",VLOOKUP(G1768,'TONG HOP'!$C$8:$E$799,2,0))</f>
        <v/>
      </c>
      <c r="I1768" s="226" t="str">
        <f>IF(B1768="","",VLOOKUP(G1768,'TONG HOP'!$C$8:$F$799,4,0))</f>
        <v/>
      </c>
      <c r="J1768" s="63" t="str">
        <f t="shared" si="317"/>
        <v/>
      </c>
      <c r="K1768" s="63" t="str">
        <f t="shared" si="313"/>
        <v/>
      </c>
      <c r="L1768" s="63">
        <f t="shared" si="307"/>
        <v>0</v>
      </c>
      <c r="M1768" s="392" t="str">
        <f>IF(Y1768="","",VLOOKUP(G1768,'Danh mục CODE'!$D$2:$I$1880,4,0))</f>
        <v/>
      </c>
      <c r="N1768" s="484"/>
      <c r="O1768" s="392" t="str">
        <f t="shared" si="308"/>
        <v/>
      </c>
      <c r="P1768" s="392" t="str">
        <f>IF(Y1768="","",VLOOKUP(G1768,'Danh mục CODE'!$D$2:$I$1880,5,0))</f>
        <v/>
      </c>
      <c r="Q1768" s="392"/>
      <c r="R1768" s="392" t="str">
        <f t="shared" si="309"/>
        <v/>
      </c>
      <c r="S1768" s="394" t="e">
        <f t="shared" si="310"/>
        <v>#VALUE!</v>
      </c>
      <c r="T1768" s="394" t="str">
        <f t="shared" si="314"/>
        <v/>
      </c>
      <c r="U1768" s="394" t="str">
        <f t="shared" si="315"/>
        <v/>
      </c>
      <c r="V1768" s="424" t="str">
        <f t="shared" si="311"/>
        <v/>
      </c>
      <c r="W1768" s="21"/>
      <c r="X1768" s="515"/>
      <c r="Y1768" s="515"/>
      <c r="Z1768" s="513"/>
      <c r="AA1768" s="514"/>
    </row>
    <row r="1769" spans="1:27">
      <c r="A1769" s="50">
        <f t="shared" si="316"/>
        <v>1764</v>
      </c>
      <c r="B1769" s="580"/>
      <c r="C1769" s="23" t="s">
        <v>742</v>
      </c>
      <c r="D1769" s="489"/>
      <c r="E1769" s="318" t="str">
        <f>IF(G1769="","",VLOOKUP(G1769,'Danh mục CODE'!$D$2:$J$20064,7,0))</f>
        <v/>
      </c>
      <c r="F1769" s="28" t="str">
        <f>IF(E1769="","",VLOOKUP(E1769,'TONG HOP'!$E$8:$W$1883,19,0))</f>
        <v/>
      </c>
      <c r="G1769" s="17"/>
      <c r="H1769" s="226" t="str">
        <f>IF(E1769="","",VLOOKUP(G1769,'TONG HOP'!$C$8:$E$799,2,0))</f>
        <v/>
      </c>
      <c r="I1769" s="226" t="str">
        <f>IF(B1769="","",VLOOKUP(G1769,'TONG HOP'!$C$8:$F$799,4,0))</f>
        <v/>
      </c>
      <c r="J1769" s="63" t="str">
        <f t="shared" si="317"/>
        <v/>
      </c>
      <c r="K1769" s="63" t="str">
        <f t="shared" si="313"/>
        <v/>
      </c>
      <c r="L1769" s="63">
        <f t="shared" si="307"/>
        <v>0</v>
      </c>
      <c r="M1769" s="392" t="str">
        <f>IF(Y1769="","",VLOOKUP(G1769,'Danh mục CODE'!$D$2:$I$1880,4,0))</f>
        <v/>
      </c>
      <c r="N1769" s="484"/>
      <c r="O1769" s="392" t="str">
        <f t="shared" si="308"/>
        <v/>
      </c>
      <c r="P1769" s="392" t="str">
        <f>IF(Y1769="","",VLOOKUP(G1769,'Danh mục CODE'!$D$2:$I$1880,5,0))</f>
        <v/>
      </c>
      <c r="Q1769" s="392"/>
      <c r="R1769" s="392" t="str">
        <f t="shared" si="309"/>
        <v/>
      </c>
      <c r="S1769" s="394" t="e">
        <f t="shared" si="310"/>
        <v>#VALUE!</v>
      </c>
      <c r="T1769" s="394" t="str">
        <f t="shared" si="314"/>
        <v/>
      </c>
      <c r="U1769" s="394" t="str">
        <f t="shared" si="315"/>
        <v/>
      </c>
      <c r="V1769" s="424" t="str">
        <f t="shared" si="311"/>
        <v/>
      </c>
      <c r="W1769" s="21"/>
      <c r="X1769" s="515"/>
      <c r="Y1769" s="515"/>
      <c r="Z1769" s="513"/>
      <c r="AA1769" s="514"/>
    </row>
    <row r="1770" spans="1:27">
      <c r="A1770" s="50">
        <f t="shared" si="316"/>
        <v>1765</v>
      </c>
      <c r="B1770" s="580"/>
      <c r="C1770" s="23" t="s">
        <v>742</v>
      </c>
      <c r="D1770" s="489"/>
      <c r="E1770" s="318" t="str">
        <f>IF(G1770="","",VLOOKUP(G1770,'Danh mục CODE'!$D$2:$J$20064,7,0))</f>
        <v/>
      </c>
      <c r="F1770" s="28" t="str">
        <f>IF(E1770="","",VLOOKUP(E1770,'TONG HOP'!$E$8:$W$1883,19,0))</f>
        <v/>
      </c>
      <c r="G1770" s="17"/>
      <c r="H1770" s="226" t="str">
        <f>IF(E1770="","",VLOOKUP(G1770,'TONG HOP'!$C$8:$E$799,2,0))</f>
        <v/>
      </c>
      <c r="I1770" s="226" t="str">
        <f>IF(B1770="","",VLOOKUP(G1770,'TONG HOP'!$C$8:$F$799,4,0))</f>
        <v/>
      </c>
      <c r="J1770" s="63" t="str">
        <f t="shared" si="317"/>
        <v/>
      </c>
      <c r="K1770" s="63" t="str">
        <f t="shared" si="313"/>
        <v/>
      </c>
      <c r="L1770" s="63">
        <f t="shared" si="307"/>
        <v>0</v>
      </c>
      <c r="M1770" s="392" t="str">
        <f>IF(Y1770="","",VLOOKUP(G1770,'Danh mục CODE'!$D$2:$I$1880,4,0))</f>
        <v/>
      </c>
      <c r="N1770" s="484"/>
      <c r="O1770" s="392" t="str">
        <f t="shared" si="308"/>
        <v/>
      </c>
      <c r="P1770" s="392" t="str">
        <f>IF(Y1770="","",VLOOKUP(G1770,'Danh mục CODE'!$D$2:$I$1880,5,0))</f>
        <v/>
      </c>
      <c r="Q1770" s="392"/>
      <c r="R1770" s="392" t="str">
        <f t="shared" si="309"/>
        <v/>
      </c>
      <c r="S1770" s="394" t="e">
        <f t="shared" si="310"/>
        <v>#VALUE!</v>
      </c>
      <c r="T1770" s="394" t="str">
        <f t="shared" si="314"/>
        <v/>
      </c>
      <c r="U1770" s="394" t="str">
        <f t="shared" si="315"/>
        <v/>
      </c>
      <c r="V1770" s="424" t="str">
        <f t="shared" si="311"/>
        <v/>
      </c>
      <c r="W1770" s="21"/>
      <c r="X1770" s="515"/>
      <c r="Y1770" s="515"/>
      <c r="Z1770" s="513"/>
      <c r="AA1770" s="514"/>
    </row>
    <row r="1771" spans="1:27">
      <c r="A1771" s="50">
        <f t="shared" si="316"/>
        <v>1766</v>
      </c>
      <c r="B1771" s="580"/>
      <c r="C1771" s="23" t="s">
        <v>742</v>
      </c>
      <c r="D1771" s="489"/>
      <c r="E1771" s="318" t="str">
        <f>IF(G1771="","",VLOOKUP(G1771,'Danh mục CODE'!$D$2:$J$20064,7,0))</f>
        <v/>
      </c>
      <c r="F1771" s="28" t="str">
        <f>IF(E1771="","",VLOOKUP(E1771,'TONG HOP'!$E$8:$W$1883,19,0))</f>
        <v/>
      </c>
      <c r="G1771" s="17"/>
      <c r="H1771" s="226" t="str">
        <f>IF(E1771="","",VLOOKUP(G1771,'TONG HOP'!$C$8:$E$799,2,0))</f>
        <v/>
      </c>
      <c r="I1771" s="226" t="str">
        <f>IF(B1771="","",VLOOKUP(G1771,'TONG HOP'!$C$8:$F$799,4,0))</f>
        <v/>
      </c>
      <c r="J1771" s="63" t="str">
        <f t="shared" si="317"/>
        <v/>
      </c>
      <c r="K1771" s="63" t="str">
        <f t="shared" si="313"/>
        <v/>
      </c>
      <c r="L1771" s="63">
        <f t="shared" si="307"/>
        <v>0</v>
      </c>
      <c r="M1771" s="392" t="str">
        <f>IF(Y1771="","",VLOOKUP(G1771,'Danh mục CODE'!$D$2:$I$1880,4,0))</f>
        <v/>
      </c>
      <c r="N1771" s="484"/>
      <c r="O1771" s="392" t="str">
        <f t="shared" si="308"/>
        <v/>
      </c>
      <c r="P1771" s="392" t="str">
        <f>IF(Y1771="","",VLOOKUP(G1771,'Danh mục CODE'!$D$2:$I$1880,5,0))</f>
        <v/>
      </c>
      <c r="Q1771" s="392"/>
      <c r="R1771" s="392" t="str">
        <f t="shared" si="309"/>
        <v/>
      </c>
      <c r="S1771" s="394" t="e">
        <f t="shared" si="310"/>
        <v>#VALUE!</v>
      </c>
      <c r="T1771" s="394" t="str">
        <f t="shared" si="314"/>
        <v/>
      </c>
      <c r="U1771" s="394" t="str">
        <f t="shared" si="315"/>
        <v/>
      </c>
      <c r="V1771" s="424" t="str">
        <f t="shared" si="311"/>
        <v/>
      </c>
      <c r="W1771" s="21"/>
      <c r="X1771" s="515"/>
      <c r="Y1771" s="515"/>
      <c r="Z1771" s="513"/>
      <c r="AA1771" s="514"/>
    </row>
    <row r="1772" spans="1:27">
      <c r="A1772" s="50">
        <f t="shared" si="316"/>
        <v>1767</v>
      </c>
      <c r="B1772" s="580"/>
      <c r="C1772" s="23" t="s">
        <v>742</v>
      </c>
      <c r="D1772" s="489"/>
      <c r="E1772" s="318" t="str">
        <f>IF(G1772="","",VLOOKUP(G1772,'Danh mục CODE'!$D$2:$J$20064,7,0))</f>
        <v/>
      </c>
      <c r="F1772" s="28" t="str">
        <f>IF(E1772="","",VLOOKUP(E1772,'TONG HOP'!$E$8:$W$1883,19,0))</f>
        <v/>
      </c>
      <c r="G1772" s="17"/>
      <c r="H1772" s="226" t="str">
        <f>IF(E1772="","",VLOOKUP(G1772,'TONG HOP'!$C$8:$E$799,2,0))</f>
        <v/>
      </c>
      <c r="I1772" s="226" t="str">
        <f>IF(B1772="","",VLOOKUP(G1772,'TONG HOP'!$C$8:$F$799,4,0))</f>
        <v/>
      </c>
      <c r="J1772" s="63" t="str">
        <f t="shared" si="317"/>
        <v/>
      </c>
      <c r="K1772" s="63" t="str">
        <f t="shared" si="313"/>
        <v/>
      </c>
      <c r="L1772" s="63">
        <f t="shared" si="307"/>
        <v>0</v>
      </c>
      <c r="M1772" s="392" t="str">
        <f>IF(Y1772="","",VLOOKUP(G1772,'Danh mục CODE'!$D$2:$I$1880,4,0))</f>
        <v/>
      </c>
      <c r="N1772" s="484"/>
      <c r="O1772" s="392" t="str">
        <f t="shared" si="308"/>
        <v/>
      </c>
      <c r="P1772" s="392" t="str">
        <f>IF(Y1772="","",VLOOKUP(G1772,'Danh mục CODE'!$D$2:$I$1880,5,0))</f>
        <v/>
      </c>
      <c r="Q1772" s="392"/>
      <c r="R1772" s="392" t="str">
        <f t="shared" si="309"/>
        <v/>
      </c>
      <c r="S1772" s="394" t="e">
        <f t="shared" si="310"/>
        <v>#VALUE!</v>
      </c>
      <c r="T1772" s="394" t="str">
        <f t="shared" si="314"/>
        <v/>
      </c>
      <c r="U1772" s="394" t="str">
        <f t="shared" si="315"/>
        <v/>
      </c>
      <c r="V1772" s="424" t="str">
        <f t="shared" si="311"/>
        <v/>
      </c>
      <c r="W1772" s="21"/>
      <c r="X1772" s="515"/>
      <c r="Y1772" s="515"/>
      <c r="Z1772" s="513"/>
      <c r="AA1772" s="514"/>
    </row>
    <row r="1773" spans="1:27">
      <c r="A1773" s="50">
        <f t="shared" si="316"/>
        <v>1768</v>
      </c>
      <c r="B1773" s="580"/>
      <c r="C1773" s="23" t="s">
        <v>742</v>
      </c>
      <c r="D1773" s="489"/>
      <c r="E1773" s="318" t="str">
        <f>IF(G1773="","",VLOOKUP(G1773,'Danh mục CODE'!$D$2:$J$20064,7,0))</f>
        <v/>
      </c>
      <c r="F1773" s="28" t="str">
        <f>IF(E1773="","",VLOOKUP(E1773,'TONG HOP'!$E$8:$W$1883,19,0))</f>
        <v/>
      </c>
      <c r="G1773" s="17"/>
      <c r="H1773" s="226" t="str">
        <f>IF(E1773="","",VLOOKUP(G1773,'TONG HOP'!$C$8:$E$799,2,0))</f>
        <v/>
      </c>
      <c r="I1773" s="226" t="str">
        <f>IF(B1773="","",VLOOKUP(G1773,'TONG HOP'!$C$8:$F$799,4,0))</f>
        <v/>
      </c>
      <c r="J1773" s="63" t="str">
        <f t="shared" si="317"/>
        <v/>
      </c>
      <c r="K1773" s="63" t="str">
        <f t="shared" si="313"/>
        <v/>
      </c>
      <c r="L1773" s="63">
        <f t="shared" si="307"/>
        <v>0</v>
      </c>
      <c r="M1773" s="392" t="str">
        <f>IF(Y1773="","",VLOOKUP(G1773,'Danh mục CODE'!$D$2:$I$1880,4,0))</f>
        <v/>
      </c>
      <c r="N1773" s="484"/>
      <c r="O1773" s="392" t="str">
        <f t="shared" si="308"/>
        <v/>
      </c>
      <c r="P1773" s="392" t="str">
        <f>IF(Y1773="","",VLOOKUP(G1773,'Danh mục CODE'!$D$2:$I$1880,5,0))</f>
        <v/>
      </c>
      <c r="Q1773" s="392"/>
      <c r="R1773" s="392" t="str">
        <f t="shared" si="309"/>
        <v/>
      </c>
      <c r="S1773" s="394" t="e">
        <f t="shared" si="310"/>
        <v>#VALUE!</v>
      </c>
      <c r="T1773" s="394" t="str">
        <f t="shared" si="314"/>
        <v/>
      </c>
      <c r="U1773" s="394" t="str">
        <f t="shared" si="315"/>
        <v/>
      </c>
      <c r="V1773" s="424" t="str">
        <f t="shared" si="311"/>
        <v/>
      </c>
      <c r="W1773" s="21"/>
      <c r="X1773" s="515"/>
      <c r="Y1773" s="515"/>
      <c r="Z1773" s="513"/>
      <c r="AA1773" s="514"/>
    </row>
    <row r="1774" spans="1:27">
      <c r="A1774" s="50">
        <f t="shared" si="316"/>
        <v>1769</v>
      </c>
      <c r="B1774" s="580"/>
      <c r="C1774" s="23" t="s">
        <v>742</v>
      </c>
      <c r="D1774" s="489"/>
      <c r="E1774" s="318" t="str">
        <f>IF(G1774="","",VLOOKUP(G1774,'Danh mục CODE'!$D$2:$J$20064,7,0))</f>
        <v/>
      </c>
      <c r="F1774" s="28" t="str">
        <f>IF(E1774="","",VLOOKUP(E1774,'TONG HOP'!$E$8:$W$1883,19,0))</f>
        <v/>
      </c>
      <c r="G1774" s="17"/>
      <c r="H1774" s="226" t="str">
        <f>IF(E1774="","",VLOOKUP(G1774,'TONG HOP'!$C$8:$E$799,2,0))</f>
        <v/>
      </c>
      <c r="I1774" s="226" t="str">
        <f>IF(B1774="","",VLOOKUP(G1774,'TONG HOP'!$C$8:$F$799,4,0))</f>
        <v/>
      </c>
      <c r="J1774" s="63" t="str">
        <f t="shared" si="317"/>
        <v/>
      </c>
      <c r="K1774" s="63" t="str">
        <f t="shared" si="313"/>
        <v/>
      </c>
      <c r="L1774" s="63">
        <f t="shared" si="307"/>
        <v>0</v>
      </c>
      <c r="M1774" s="392" t="str">
        <f>IF(Y1774="","",VLOOKUP(G1774,'Danh mục CODE'!$D$2:$I$1880,4,0))</f>
        <v/>
      </c>
      <c r="N1774" s="484"/>
      <c r="O1774" s="392" t="str">
        <f t="shared" si="308"/>
        <v/>
      </c>
      <c r="P1774" s="392" t="str">
        <f>IF(Y1774="","",VLOOKUP(G1774,'Danh mục CODE'!$D$2:$I$1880,5,0))</f>
        <v/>
      </c>
      <c r="Q1774" s="392"/>
      <c r="R1774" s="392" t="str">
        <f t="shared" si="309"/>
        <v/>
      </c>
      <c r="S1774" s="394" t="e">
        <f t="shared" si="310"/>
        <v>#VALUE!</v>
      </c>
      <c r="T1774" s="394" t="str">
        <f t="shared" si="314"/>
        <v/>
      </c>
      <c r="U1774" s="394" t="str">
        <f t="shared" si="315"/>
        <v/>
      </c>
      <c r="V1774" s="424" t="str">
        <f t="shared" si="311"/>
        <v/>
      </c>
      <c r="W1774" s="21"/>
      <c r="X1774" s="515"/>
      <c r="Y1774" s="515"/>
      <c r="Z1774" s="513"/>
      <c r="AA1774" s="514"/>
    </row>
    <row r="1775" spans="1:27">
      <c r="A1775" s="50">
        <f t="shared" si="316"/>
        <v>1770</v>
      </c>
      <c r="B1775" s="580"/>
      <c r="C1775" s="23" t="s">
        <v>742</v>
      </c>
      <c r="D1775" s="489"/>
      <c r="E1775" s="318" t="str">
        <f>IF(G1775="","",VLOOKUP(G1775,'Danh mục CODE'!$D$2:$J$20064,7,0))</f>
        <v/>
      </c>
      <c r="F1775" s="28" t="str">
        <f>IF(E1775="","",VLOOKUP(E1775,'TONG HOP'!$E$8:$W$1883,19,0))</f>
        <v/>
      </c>
      <c r="G1775" s="17"/>
      <c r="H1775" s="226" t="str">
        <f>IF(E1775="","",VLOOKUP(G1775,'TONG HOP'!$C$8:$E$799,2,0))</f>
        <v/>
      </c>
      <c r="I1775" s="226" t="str">
        <f>IF(B1775="","",VLOOKUP(G1775,'TONG HOP'!$C$8:$F$799,4,0))</f>
        <v/>
      </c>
      <c r="J1775" s="63" t="str">
        <f t="shared" si="317"/>
        <v/>
      </c>
      <c r="K1775" s="63" t="str">
        <f t="shared" si="313"/>
        <v/>
      </c>
      <c r="L1775" s="63">
        <f t="shared" si="307"/>
        <v>0</v>
      </c>
      <c r="M1775" s="392" t="str">
        <f>IF(Y1775="","",VLOOKUP(G1775,'Danh mục CODE'!$D$2:$I$1880,4,0))</f>
        <v/>
      </c>
      <c r="N1775" s="484"/>
      <c r="O1775" s="392" t="str">
        <f t="shared" si="308"/>
        <v/>
      </c>
      <c r="P1775" s="392" t="str">
        <f>IF(Y1775="","",VLOOKUP(G1775,'Danh mục CODE'!$D$2:$I$1880,5,0))</f>
        <v/>
      </c>
      <c r="Q1775" s="392"/>
      <c r="R1775" s="392" t="str">
        <f t="shared" si="309"/>
        <v/>
      </c>
      <c r="S1775" s="394" t="e">
        <f t="shared" si="310"/>
        <v>#VALUE!</v>
      </c>
      <c r="T1775" s="394" t="str">
        <f t="shared" si="314"/>
        <v/>
      </c>
      <c r="U1775" s="394" t="str">
        <f t="shared" si="315"/>
        <v/>
      </c>
      <c r="V1775" s="424" t="str">
        <f t="shared" si="311"/>
        <v/>
      </c>
      <c r="W1775" s="21"/>
      <c r="X1775" s="515"/>
      <c r="Y1775" s="515"/>
      <c r="Z1775" s="513"/>
      <c r="AA1775" s="514"/>
    </row>
    <row r="1776" spans="1:27">
      <c r="A1776" s="50">
        <f t="shared" si="316"/>
        <v>1771</v>
      </c>
      <c r="B1776" s="580"/>
      <c r="C1776" s="23" t="s">
        <v>742</v>
      </c>
      <c r="D1776" s="489"/>
      <c r="E1776" s="318" t="str">
        <f>IF(G1776="","",VLOOKUP(G1776,'Danh mục CODE'!$D$2:$J$20064,7,0))</f>
        <v/>
      </c>
      <c r="F1776" s="28" t="str">
        <f>IF(E1776="","",VLOOKUP(E1776,'TONG HOP'!$E$8:$W$1883,19,0))</f>
        <v/>
      </c>
      <c r="G1776" s="17"/>
      <c r="H1776" s="226" t="str">
        <f>IF(E1776="","",VLOOKUP(G1776,'TONG HOP'!$C$8:$E$799,2,0))</f>
        <v/>
      </c>
      <c r="I1776" s="226" t="str">
        <f>IF(B1776="","",VLOOKUP(G1776,'TONG HOP'!$C$8:$F$799,4,0))</f>
        <v/>
      </c>
      <c r="J1776" s="63" t="str">
        <f t="shared" si="317"/>
        <v/>
      </c>
      <c r="K1776" s="63" t="str">
        <f t="shared" si="313"/>
        <v/>
      </c>
      <c r="L1776" s="63">
        <f t="shared" si="307"/>
        <v>0</v>
      </c>
      <c r="M1776" s="392" t="str">
        <f>IF(Y1776="","",VLOOKUP(G1776,'Danh mục CODE'!$D$2:$I$1880,4,0))</f>
        <v/>
      </c>
      <c r="N1776" s="484"/>
      <c r="O1776" s="392" t="str">
        <f t="shared" si="308"/>
        <v/>
      </c>
      <c r="P1776" s="392" t="str">
        <f>IF(Y1776="","",VLOOKUP(G1776,'Danh mục CODE'!$D$2:$I$1880,5,0))</f>
        <v/>
      </c>
      <c r="Q1776" s="392"/>
      <c r="R1776" s="392" t="str">
        <f t="shared" si="309"/>
        <v/>
      </c>
      <c r="S1776" s="394" t="e">
        <f t="shared" si="310"/>
        <v>#VALUE!</v>
      </c>
      <c r="T1776" s="394" t="str">
        <f t="shared" si="314"/>
        <v/>
      </c>
      <c r="U1776" s="394" t="str">
        <f t="shared" si="315"/>
        <v/>
      </c>
      <c r="V1776" s="424" t="str">
        <f t="shared" si="311"/>
        <v/>
      </c>
      <c r="W1776" s="21"/>
      <c r="X1776" s="515"/>
      <c r="Y1776" s="515"/>
      <c r="Z1776" s="513"/>
      <c r="AA1776" s="514"/>
    </row>
    <row r="1777" spans="1:27">
      <c r="A1777" s="50">
        <f t="shared" si="316"/>
        <v>1772</v>
      </c>
      <c r="B1777" s="580"/>
      <c r="C1777" s="23" t="s">
        <v>742</v>
      </c>
      <c r="D1777" s="489"/>
      <c r="E1777" s="318" t="str">
        <f>IF(G1777="","",VLOOKUP(G1777,'Danh mục CODE'!$D$2:$J$20064,7,0))</f>
        <v/>
      </c>
      <c r="F1777" s="28" t="str">
        <f>IF(E1777="","",VLOOKUP(E1777,'TONG HOP'!$E$8:$W$1883,19,0))</f>
        <v/>
      </c>
      <c r="G1777" s="17"/>
      <c r="H1777" s="226" t="str">
        <f>IF(E1777="","",VLOOKUP(G1777,'TONG HOP'!$C$8:$E$799,2,0))</f>
        <v/>
      </c>
      <c r="I1777" s="226" t="str">
        <f>IF(B1777="","",VLOOKUP(G1777,'TONG HOP'!$C$8:$F$799,4,0))</f>
        <v/>
      </c>
      <c r="J1777" s="63" t="str">
        <f t="shared" si="317"/>
        <v/>
      </c>
      <c r="K1777" s="63" t="str">
        <f t="shared" si="313"/>
        <v/>
      </c>
      <c r="L1777" s="63">
        <f t="shared" ref="L1777:L1840" si="318">X1777-Y1777</f>
        <v>0</v>
      </c>
      <c r="M1777" s="392" t="str">
        <f>IF(Y1777="","",VLOOKUP(G1777,'Danh mục CODE'!$D$2:$I$1880,4,0))</f>
        <v/>
      </c>
      <c r="N1777" s="484"/>
      <c r="O1777" s="392" t="str">
        <f t="shared" ref="O1777:O1840" si="319">IF(X1777="","",IF(M1777-N1777&lt;0,-(M1777-N1777),0))</f>
        <v/>
      </c>
      <c r="P1777" s="392" t="str">
        <f>IF(Y1777="","",VLOOKUP(G1777,'Danh mục CODE'!$D$2:$I$1880,5,0))</f>
        <v/>
      </c>
      <c r="Q1777" s="392"/>
      <c r="R1777" s="392" t="str">
        <f t="shared" ref="R1777:R1840" si="320">IF(X1777="","",IF(P1777-Q1777&lt;0,-(P1777-Q1777),0))</f>
        <v/>
      </c>
      <c r="S1777" s="394" t="e">
        <f t="shared" ref="S1777:S1840" si="321">IF(T1777=0,"",J1777-T1777-U1777)</f>
        <v>#VALUE!</v>
      </c>
      <c r="T1777" s="394" t="str">
        <f t="shared" si="314"/>
        <v/>
      </c>
      <c r="U1777" s="394" t="str">
        <f t="shared" si="315"/>
        <v/>
      </c>
      <c r="V1777" s="424" t="str">
        <f t="shared" ref="V1777:V1840" si="322">IF(X1777="","",J1777-S1777-T1777-U1777)</f>
        <v/>
      </c>
      <c r="W1777" s="21"/>
      <c r="X1777" s="515"/>
      <c r="Y1777" s="515"/>
      <c r="Z1777" s="513"/>
      <c r="AA1777" s="514"/>
    </row>
    <row r="1778" spans="1:27">
      <c r="A1778" s="50">
        <f t="shared" si="316"/>
        <v>1773</v>
      </c>
      <c r="B1778" s="580"/>
      <c r="C1778" s="23" t="s">
        <v>742</v>
      </c>
      <c r="D1778" s="489"/>
      <c r="E1778" s="318" t="str">
        <f>IF(G1778="","",VLOOKUP(G1778,'Danh mục CODE'!$D$2:$J$20064,7,0))</f>
        <v/>
      </c>
      <c r="F1778" s="28" t="str">
        <f>IF(E1778="","",VLOOKUP(E1778,'TONG HOP'!$E$8:$W$1883,19,0))</f>
        <v/>
      </c>
      <c r="G1778" s="17"/>
      <c r="H1778" s="226" t="str">
        <f>IF(E1778="","",VLOOKUP(G1778,'TONG HOP'!$C$8:$E$799,2,0))</f>
        <v/>
      </c>
      <c r="I1778" s="226" t="str">
        <f>IF(B1778="","",VLOOKUP(G1778,'TONG HOP'!$C$8:$F$799,4,0))</f>
        <v/>
      </c>
      <c r="J1778" s="63" t="str">
        <f t="shared" si="317"/>
        <v/>
      </c>
      <c r="K1778" s="63" t="str">
        <f t="shared" si="313"/>
        <v/>
      </c>
      <c r="L1778" s="63">
        <f t="shared" si="318"/>
        <v>0</v>
      </c>
      <c r="M1778" s="392" t="str">
        <f>IF(Y1778="","",VLOOKUP(G1778,'Danh mục CODE'!$D$2:$I$1880,4,0))</f>
        <v/>
      </c>
      <c r="N1778" s="484"/>
      <c r="O1778" s="392" t="str">
        <f t="shared" si="319"/>
        <v/>
      </c>
      <c r="P1778" s="392" t="str">
        <f>IF(Y1778="","",VLOOKUP(G1778,'Danh mục CODE'!$D$2:$I$1880,5,0))</f>
        <v/>
      </c>
      <c r="Q1778" s="392"/>
      <c r="R1778" s="392" t="str">
        <f t="shared" si="320"/>
        <v/>
      </c>
      <c r="S1778" s="394" t="e">
        <f t="shared" si="321"/>
        <v>#VALUE!</v>
      </c>
      <c r="T1778" s="394" t="str">
        <f t="shared" si="314"/>
        <v/>
      </c>
      <c r="U1778" s="394" t="str">
        <f t="shared" si="315"/>
        <v/>
      </c>
      <c r="V1778" s="424" t="str">
        <f t="shared" si="322"/>
        <v/>
      </c>
      <c r="W1778" s="21"/>
      <c r="X1778" s="515"/>
      <c r="Y1778" s="515"/>
      <c r="Z1778" s="513"/>
      <c r="AA1778" s="514"/>
    </row>
    <row r="1779" spans="1:27">
      <c r="A1779" s="50">
        <f t="shared" si="316"/>
        <v>1774</v>
      </c>
      <c r="B1779" s="580"/>
      <c r="C1779" s="23" t="s">
        <v>742</v>
      </c>
      <c r="D1779" s="489"/>
      <c r="E1779" s="318" t="str">
        <f>IF(G1779="","",VLOOKUP(G1779,'Danh mục CODE'!$D$2:$J$20064,7,0))</f>
        <v/>
      </c>
      <c r="F1779" s="28" t="str">
        <f>IF(E1779="","",VLOOKUP(E1779,'TONG HOP'!$E$8:$W$1883,19,0))</f>
        <v/>
      </c>
      <c r="G1779" s="17"/>
      <c r="H1779" s="226" t="str">
        <f>IF(E1779="","",VLOOKUP(G1779,'TONG HOP'!$C$8:$E$799,2,0))</f>
        <v/>
      </c>
      <c r="I1779" s="226" t="str">
        <f>IF(B1779="","",VLOOKUP(G1779,'TONG HOP'!$C$8:$F$799,4,0))</f>
        <v/>
      </c>
      <c r="J1779" s="63" t="str">
        <f t="shared" si="317"/>
        <v/>
      </c>
      <c r="K1779" s="63" t="str">
        <f t="shared" si="313"/>
        <v/>
      </c>
      <c r="L1779" s="63">
        <f t="shared" si="318"/>
        <v>0</v>
      </c>
      <c r="M1779" s="392" t="str">
        <f>IF(Y1779="","",VLOOKUP(G1779,'Danh mục CODE'!$D$2:$I$1880,4,0))</f>
        <v/>
      </c>
      <c r="N1779" s="484"/>
      <c r="O1779" s="392" t="str">
        <f t="shared" si="319"/>
        <v/>
      </c>
      <c r="P1779" s="392" t="str">
        <f>IF(Y1779="","",VLOOKUP(G1779,'Danh mục CODE'!$D$2:$I$1880,5,0))</f>
        <v/>
      </c>
      <c r="Q1779" s="392"/>
      <c r="R1779" s="392" t="str">
        <f t="shared" si="320"/>
        <v/>
      </c>
      <c r="S1779" s="394" t="e">
        <f t="shared" si="321"/>
        <v>#VALUE!</v>
      </c>
      <c r="T1779" s="394" t="str">
        <f t="shared" si="314"/>
        <v/>
      </c>
      <c r="U1779" s="394" t="str">
        <f t="shared" si="315"/>
        <v/>
      </c>
      <c r="V1779" s="424" t="str">
        <f t="shared" si="322"/>
        <v/>
      </c>
      <c r="W1779" s="21"/>
      <c r="X1779" s="515"/>
      <c r="Y1779" s="515"/>
      <c r="Z1779" s="513"/>
      <c r="AA1779" s="514"/>
    </row>
    <row r="1780" spans="1:27">
      <c r="A1780" s="50">
        <f t="shared" si="316"/>
        <v>1775</v>
      </c>
      <c r="B1780" s="580"/>
      <c r="C1780" s="23" t="s">
        <v>742</v>
      </c>
      <c r="D1780" s="489"/>
      <c r="E1780" s="318" t="str">
        <f>IF(G1780="","",VLOOKUP(G1780,'Danh mục CODE'!$D$2:$J$20064,7,0))</f>
        <v/>
      </c>
      <c r="F1780" s="28" t="str">
        <f>IF(E1780="","",VLOOKUP(E1780,'TONG HOP'!$E$8:$W$1883,19,0))</f>
        <v/>
      </c>
      <c r="G1780" s="17"/>
      <c r="H1780" s="226" t="str">
        <f>IF(E1780="","",VLOOKUP(G1780,'TONG HOP'!$C$8:$E$799,2,0))</f>
        <v/>
      </c>
      <c r="I1780" s="226" t="str">
        <f>IF(B1780="","",VLOOKUP(G1780,'TONG HOP'!$C$8:$F$799,4,0))</f>
        <v/>
      </c>
      <c r="J1780" s="63" t="str">
        <f t="shared" si="317"/>
        <v/>
      </c>
      <c r="K1780" s="63" t="str">
        <f t="shared" si="313"/>
        <v/>
      </c>
      <c r="L1780" s="63">
        <f t="shared" si="318"/>
        <v>0</v>
      </c>
      <c r="M1780" s="392" t="str">
        <f>IF(Y1780="","",VLOOKUP(G1780,'Danh mục CODE'!$D$2:$I$1880,4,0))</f>
        <v/>
      </c>
      <c r="N1780" s="484"/>
      <c r="O1780" s="392" t="str">
        <f t="shared" si="319"/>
        <v/>
      </c>
      <c r="P1780" s="392" t="str">
        <f>IF(Y1780="","",VLOOKUP(G1780,'Danh mục CODE'!$D$2:$I$1880,5,0))</f>
        <v/>
      </c>
      <c r="Q1780" s="392"/>
      <c r="R1780" s="392" t="str">
        <f t="shared" si="320"/>
        <v/>
      </c>
      <c r="S1780" s="394" t="e">
        <f t="shared" si="321"/>
        <v>#VALUE!</v>
      </c>
      <c r="T1780" s="394" t="str">
        <f t="shared" si="314"/>
        <v/>
      </c>
      <c r="U1780" s="394" t="str">
        <f t="shared" si="315"/>
        <v/>
      </c>
      <c r="V1780" s="424" t="str">
        <f t="shared" si="322"/>
        <v/>
      </c>
      <c r="W1780" s="21"/>
      <c r="X1780" s="515"/>
      <c r="Y1780" s="515"/>
      <c r="Z1780" s="513"/>
      <c r="AA1780" s="514"/>
    </row>
    <row r="1781" spans="1:27">
      <c r="A1781" s="50">
        <f t="shared" si="316"/>
        <v>1776</v>
      </c>
      <c r="B1781" s="580"/>
      <c r="C1781" s="23" t="s">
        <v>742</v>
      </c>
      <c r="D1781" s="489"/>
      <c r="E1781" s="318" t="str">
        <f>IF(G1781="","",VLOOKUP(G1781,'Danh mục CODE'!$D$2:$J$20064,7,0))</f>
        <v/>
      </c>
      <c r="F1781" s="28" t="str">
        <f>IF(E1781="","",VLOOKUP(E1781,'TONG HOP'!$E$8:$W$1883,19,0))</f>
        <v/>
      </c>
      <c r="G1781" s="315"/>
      <c r="H1781" s="226" t="str">
        <f>IF(E1781="","",VLOOKUP(G1781,'TONG HOP'!$C$8:$E$799,2,0))</f>
        <v/>
      </c>
      <c r="I1781" s="226" t="str">
        <f>IF(B1781="","",VLOOKUP(G1781,'TONG HOP'!$C$8:$F$799,4,0))</f>
        <v/>
      </c>
      <c r="J1781" s="63" t="str">
        <f t="shared" si="317"/>
        <v/>
      </c>
      <c r="K1781" s="63" t="str">
        <f t="shared" si="313"/>
        <v/>
      </c>
      <c r="L1781" s="63">
        <f t="shared" si="318"/>
        <v>0</v>
      </c>
      <c r="M1781" s="392" t="str">
        <f>IF(Y1781="","",VLOOKUP(G1781,'Danh mục CODE'!$D$2:$I$1880,4,0))</f>
        <v/>
      </c>
      <c r="N1781" s="484"/>
      <c r="O1781" s="392" t="str">
        <f t="shared" si="319"/>
        <v/>
      </c>
      <c r="P1781" s="392" t="str">
        <f>IF(Y1781="","",VLOOKUP(G1781,'Danh mục CODE'!$D$2:$I$1880,5,0))</f>
        <v/>
      </c>
      <c r="Q1781" s="392"/>
      <c r="R1781" s="392" t="str">
        <f t="shared" si="320"/>
        <v/>
      </c>
      <c r="S1781" s="394" t="e">
        <f t="shared" si="321"/>
        <v>#VALUE!</v>
      </c>
      <c r="T1781" s="394" t="str">
        <f t="shared" si="314"/>
        <v/>
      </c>
      <c r="U1781" s="394" t="str">
        <f t="shared" si="315"/>
        <v/>
      </c>
      <c r="V1781" s="424" t="str">
        <f t="shared" si="322"/>
        <v/>
      </c>
      <c r="W1781" s="21"/>
      <c r="X1781" s="515"/>
      <c r="Y1781" s="515"/>
      <c r="Z1781" s="513"/>
      <c r="AA1781" s="514"/>
    </row>
    <row r="1782" spans="1:27">
      <c r="A1782" s="50">
        <f t="shared" si="316"/>
        <v>1777</v>
      </c>
      <c r="B1782" s="580"/>
      <c r="C1782" s="23" t="s">
        <v>742</v>
      </c>
      <c r="D1782" s="489"/>
      <c r="E1782" s="318" t="str">
        <f>IF(G1782="","",VLOOKUP(G1782,'Danh mục CODE'!$D$2:$J$20064,7,0))</f>
        <v/>
      </c>
      <c r="F1782" s="28" t="str">
        <f>IF(E1782="","",VLOOKUP(E1782,'TONG HOP'!$E$8:$W$1883,19,0))</f>
        <v/>
      </c>
      <c r="G1782" s="315"/>
      <c r="H1782" s="226" t="str">
        <f>IF(E1782="","",VLOOKUP(G1782,'TONG HOP'!$C$8:$E$799,2,0))</f>
        <v/>
      </c>
      <c r="I1782" s="226" t="str">
        <f>IF(B1782="","",VLOOKUP(G1782,'TONG HOP'!$C$8:$F$799,4,0))</f>
        <v/>
      </c>
      <c r="J1782" s="63" t="str">
        <f t="shared" si="317"/>
        <v/>
      </c>
      <c r="K1782" s="63" t="str">
        <f t="shared" si="313"/>
        <v/>
      </c>
      <c r="L1782" s="63">
        <f t="shared" si="318"/>
        <v>0</v>
      </c>
      <c r="M1782" s="392" t="str">
        <f>IF(Y1782="","",VLOOKUP(G1782,'Danh mục CODE'!$D$2:$I$1880,4,0))</f>
        <v/>
      </c>
      <c r="N1782" s="484"/>
      <c r="O1782" s="392" t="str">
        <f t="shared" si="319"/>
        <v/>
      </c>
      <c r="P1782" s="392" t="str">
        <f>IF(Y1782="","",VLOOKUP(G1782,'Danh mục CODE'!$D$2:$I$1880,5,0))</f>
        <v/>
      </c>
      <c r="Q1782" s="392"/>
      <c r="R1782" s="392" t="str">
        <f t="shared" si="320"/>
        <v/>
      </c>
      <c r="S1782" s="394" t="e">
        <f t="shared" si="321"/>
        <v>#VALUE!</v>
      </c>
      <c r="T1782" s="394" t="str">
        <f t="shared" si="314"/>
        <v/>
      </c>
      <c r="U1782" s="394" t="str">
        <f t="shared" si="315"/>
        <v/>
      </c>
      <c r="V1782" s="424" t="str">
        <f t="shared" si="322"/>
        <v/>
      </c>
      <c r="W1782" s="21"/>
      <c r="X1782" s="515"/>
      <c r="Y1782" s="515"/>
      <c r="Z1782" s="513"/>
      <c r="AA1782" s="514"/>
    </row>
    <row r="1783" spans="1:27">
      <c r="A1783" s="50">
        <f t="shared" si="316"/>
        <v>1778</v>
      </c>
      <c r="B1783" s="580"/>
      <c r="C1783" s="23" t="s">
        <v>742</v>
      </c>
      <c r="D1783" s="489"/>
      <c r="E1783" s="318" t="str">
        <f>IF(G1783="","",VLOOKUP(G1783,'Danh mục CODE'!$D$2:$J$20064,7,0))</f>
        <v/>
      </c>
      <c r="F1783" s="28" t="str">
        <f>IF(E1783="","",VLOOKUP(E1783,'TONG HOP'!$E$8:$W$1883,19,0))</f>
        <v/>
      </c>
      <c r="G1783" s="315"/>
      <c r="H1783" s="226" t="str">
        <f>IF(E1783="","",VLOOKUP(G1783,'TONG HOP'!$C$8:$E$799,2,0))</f>
        <v/>
      </c>
      <c r="I1783" s="226" t="str">
        <f>IF(B1783="","",VLOOKUP(G1783,'TONG HOP'!$C$8:$F$799,4,0))</f>
        <v/>
      </c>
      <c r="J1783" s="63" t="str">
        <f t="shared" si="317"/>
        <v/>
      </c>
      <c r="K1783" s="63" t="str">
        <f t="shared" si="313"/>
        <v/>
      </c>
      <c r="L1783" s="63">
        <f t="shared" si="318"/>
        <v>0</v>
      </c>
      <c r="M1783" s="392" t="str">
        <f>IF(Y1783="","",VLOOKUP(G1783,'Danh mục CODE'!$D$2:$I$1880,4,0))</f>
        <v/>
      </c>
      <c r="N1783" s="484"/>
      <c r="O1783" s="392" t="str">
        <f t="shared" si="319"/>
        <v/>
      </c>
      <c r="P1783" s="392" t="str">
        <f>IF(Y1783="","",VLOOKUP(G1783,'Danh mục CODE'!$D$2:$I$1880,5,0))</f>
        <v/>
      </c>
      <c r="Q1783" s="392"/>
      <c r="R1783" s="392" t="str">
        <f t="shared" si="320"/>
        <v/>
      </c>
      <c r="S1783" s="394" t="e">
        <f t="shared" si="321"/>
        <v>#VALUE!</v>
      </c>
      <c r="T1783" s="394" t="str">
        <f t="shared" si="314"/>
        <v/>
      </c>
      <c r="U1783" s="394" t="str">
        <f t="shared" si="315"/>
        <v/>
      </c>
      <c r="V1783" s="424" t="str">
        <f t="shared" si="322"/>
        <v/>
      </c>
      <c r="W1783" s="21"/>
      <c r="X1783" s="515"/>
      <c r="Y1783" s="515"/>
      <c r="Z1783" s="513"/>
      <c r="AA1783" s="514"/>
    </row>
    <row r="1784" spans="1:27">
      <c r="A1784" s="50">
        <f t="shared" si="316"/>
        <v>1779</v>
      </c>
      <c r="B1784" s="580"/>
      <c r="C1784" s="23" t="s">
        <v>742</v>
      </c>
      <c r="D1784" s="489"/>
      <c r="E1784" s="318" t="str">
        <f>IF(G1784="","",VLOOKUP(G1784,'Danh mục CODE'!$D$2:$J$20064,7,0))</f>
        <v/>
      </c>
      <c r="F1784" s="28" t="str">
        <f>IF(E1784="","",VLOOKUP(E1784,'TONG HOP'!$E$8:$W$1883,19,0))</f>
        <v/>
      </c>
      <c r="G1784" s="315"/>
      <c r="H1784" s="226" t="str">
        <f>IF(E1784="","",VLOOKUP(G1784,'TONG HOP'!$C$8:$E$799,2,0))</f>
        <v/>
      </c>
      <c r="I1784" s="226" t="str">
        <f>IF(B1784="","",VLOOKUP(G1784,'TONG HOP'!$C$8:$F$799,4,0))</f>
        <v/>
      </c>
      <c r="J1784" s="63" t="str">
        <f t="shared" si="317"/>
        <v/>
      </c>
      <c r="K1784" s="63" t="str">
        <f t="shared" si="313"/>
        <v/>
      </c>
      <c r="L1784" s="63">
        <f t="shared" si="318"/>
        <v>0</v>
      </c>
      <c r="M1784" s="392" t="str">
        <f>IF(Y1784="","",VLOOKUP(G1784,'Danh mục CODE'!$D$2:$I$1880,4,0))</f>
        <v/>
      </c>
      <c r="N1784" s="484"/>
      <c r="O1784" s="392" t="str">
        <f t="shared" si="319"/>
        <v/>
      </c>
      <c r="P1784" s="392" t="str">
        <f>IF(Y1784="","",VLOOKUP(G1784,'Danh mục CODE'!$D$2:$I$1880,5,0))</f>
        <v/>
      </c>
      <c r="Q1784" s="392"/>
      <c r="R1784" s="392" t="str">
        <f t="shared" si="320"/>
        <v/>
      </c>
      <c r="S1784" s="394" t="e">
        <f t="shared" si="321"/>
        <v>#VALUE!</v>
      </c>
      <c r="T1784" s="394" t="str">
        <f t="shared" si="314"/>
        <v/>
      </c>
      <c r="U1784" s="394" t="str">
        <f t="shared" si="315"/>
        <v/>
      </c>
      <c r="V1784" s="424" t="str">
        <f t="shared" si="322"/>
        <v/>
      </c>
      <c r="W1784" s="21"/>
      <c r="X1784" s="515"/>
      <c r="Y1784" s="515"/>
      <c r="Z1784" s="513"/>
      <c r="AA1784" s="514"/>
    </row>
    <row r="1785" spans="1:27">
      <c r="A1785" s="50">
        <f t="shared" si="316"/>
        <v>1780</v>
      </c>
      <c r="B1785" s="580"/>
      <c r="C1785" s="23" t="s">
        <v>742</v>
      </c>
      <c r="D1785" s="489"/>
      <c r="E1785" s="318" t="str">
        <f>IF(G1785="","",VLOOKUP(G1785,'Danh mục CODE'!$D$2:$J$20064,7,0))</f>
        <v/>
      </c>
      <c r="F1785" s="28" t="str">
        <f>IF(E1785="","",VLOOKUP(E1785,'TONG HOP'!$E$8:$W$1883,19,0))</f>
        <v/>
      </c>
      <c r="G1785" s="315"/>
      <c r="H1785" s="226" t="str">
        <f>IF(E1785="","",VLOOKUP(G1785,'TONG HOP'!$C$8:$E$799,2,0))</f>
        <v/>
      </c>
      <c r="I1785" s="226" t="str">
        <f>IF(B1785="","",VLOOKUP(G1785,'TONG HOP'!$C$8:$F$799,4,0))</f>
        <v/>
      </c>
      <c r="J1785" s="63" t="str">
        <f t="shared" si="317"/>
        <v/>
      </c>
      <c r="K1785" s="63" t="str">
        <f t="shared" si="313"/>
        <v/>
      </c>
      <c r="L1785" s="63">
        <f t="shared" si="318"/>
        <v>0</v>
      </c>
      <c r="M1785" s="392" t="str">
        <f>IF(Y1785="","",VLOOKUP(G1785,'Danh mục CODE'!$D$2:$I$1880,4,0))</f>
        <v/>
      </c>
      <c r="N1785" s="484"/>
      <c r="O1785" s="392" t="str">
        <f t="shared" si="319"/>
        <v/>
      </c>
      <c r="P1785" s="392" t="str">
        <f>IF(Y1785="","",VLOOKUP(G1785,'Danh mục CODE'!$D$2:$I$1880,5,0))</f>
        <v/>
      </c>
      <c r="Q1785" s="392"/>
      <c r="R1785" s="392" t="str">
        <f t="shared" si="320"/>
        <v/>
      </c>
      <c r="S1785" s="394" t="e">
        <f t="shared" si="321"/>
        <v>#VALUE!</v>
      </c>
      <c r="T1785" s="394" t="str">
        <f t="shared" si="314"/>
        <v/>
      </c>
      <c r="U1785" s="394" t="str">
        <f t="shared" si="315"/>
        <v/>
      </c>
      <c r="V1785" s="424" t="str">
        <f t="shared" si="322"/>
        <v/>
      </c>
      <c r="W1785" s="21"/>
      <c r="X1785" s="515"/>
      <c r="Y1785" s="515"/>
      <c r="Z1785" s="513"/>
      <c r="AA1785" s="514"/>
    </row>
    <row r="1786" spans="1:27">
      <c r="A1786" s="50">
        <f t="shared" si="316"/>
        <v>1781</v>
      </c>
      <c r="B1786" s="580"/>
      <c r="C1786" s="23" t="s">
        <v>742</v>
      </c>
      <c r="D1786" s="489"/>
      <c r="E1786" s="318" t="str">
        <f>IF(G1786="","",VLOOKUP(G1786,'Danh mục CODE'!$D$2:$J$20064,7,0))</f>
        <v/>
      </c>
      <c r="F1786" s="28" t="str">
        <f>IF(E1786="","",VLOOKUP(E1786,'TONG HOP'!$E$8:$W$1883,19,0))</f>
        <v/>
      </c>
      <c r="G1786" s="315"/>
      <c r="H1786" s="226" t="str">
        <f>IF(E1786="","",VLOOKUP(G1786,'TONG HOP'!$C$8:$E$799,2,0))</f>
        <v/>
      </c>
      <c r="I1786" s="226" t="str">
        <f>IF(B1786="","",VLOOKUP(G1786,'TONG HOP'!$C$8:$F$799,4,0))</f>
        <v/>
      </c>
      <c r="J1786" s="63" t="str">
        <f t="shared" si="317"/>
        <v/>
      </c>
      <c r="K1786" s="63" t="str">
        <f t="shared" si="313"/>
        <v/>
      </c>
      <c r="L1786" s="63">
        <f t="shared" si="318"/>
        <v>0</v>
      </c>
      <c r="M1786" s="392" t="str">
        <f>IF(Y1786="","",VLOOKUP(G1786,'Danh mục CODE'!$D$2:$I$1880,4,0))</f>
        <v/>
      </c>
      <c r="N1786" s="484"/>
      <c r="O1786" s="392" t="str">
        <f t="shared" si="319"/>
        <v/>
      </c>
      <c r="P1786" s="392" t="str">
        <f>IF(Y1786="","",VLOOKUP(G1786,'Danh mục CODE'!$D$2:$I$1880,5,0))</f>
        <v/>
      </c>
      <c r="Q1786" s="392"/>
      <c r="R1786" s="392" t="str">
        <f t="shared" si="320"/>
        <v/>
      </c>
      <c r="S1786" s="394" t="e">
        <f t="shared" si="321"/>
        <v>#VALUE!</v>
      </c>
      <c r="T1786" s="394" t="str">
        <f t="shared" si="314"/>
        <v/>
      </c>
      <c r="U1786" s="394" t="str">
        <f t="shared" si="315"/>
        <v/>
      </c>
      <c r="V1786" s="424" t="str">
        <f t="shared" si="322"/>
        <v/>
      </c>
      <c r="W1786" s="21"/>
      <c r="X1786" s="515"/>
      <c r="Y1786" s="515"/>
      <c r="Z1786" s="513"/>
      <c r="AA1786" s="514"/>
    </row>
    <row r="1787" spans="1:27">
      <c r="A1787" s="50">
        <f t="shared" si="316"/>
        <v>1782</v>
      </c>
      <c r="B1787" s="580"/>
      <c r="C1787" s="23" t="s">
        <v>742</v>
      </c>
      <c r="D1787" s="489"/>
      <c r="E1787" s="318" t="str">
        <f>IF(G1787="","",VLOOKUP(G1787,'Danh mục CODE'!$D$2:$J$20064,7,0))</f>
        <v/>
      </c>
      <c r="F1787" s="28" t="str">
        <f>IF(E1787="","",VLOOKUP(E1787,'TONG HOP'!$E$8:$W$1883,19,0))</f>
        <v/>
      </c>
      <c r="G1787" s="315"/>
      <c r="H1787" s="226" t="str">
        <f>IF(E1787="","",VLOOKUP(G1787,'TONG HOP'!$C$8:$E$799,2,0))</f>
        <v/>
      </c>
      <c r="I1787" s="226" t="str">
        <f>IF(B1787="","",VLOOKUP(G1787,'TONG HOP'!$C$8:$F$799,4,0))</f>
        <v/>
      </c>
      <c r="J1787" s="63" t="str">
        <f t="shared" si="317"/>
        <v/>
      </c>
      <c r="K1787" s="63" t="str">
        <f t="shared" si="313"/>
        <v/>
      </c>
      <c r="L1787" s="63">
        <f t="shared" si="318"/>
        <v>0</v>
      </c>
      <c r="M1787" s="392" t="str">
        <f>IF(Y1787="","",VLOOKUP(G1787,'Danh mục CODE'!$D$2:$I$1880,4,0))</f>
        <v/>
      </c>
      <c r="N1787" s="484"/>
      <c r="O1787" s="392" t="str">
        <f t="shared" si="319"/>
        <v/>
      </c>
      <c r="P1787" s="392" t="str">
        <f>IF(Y1787="","",VLOOKUP(G1787,'Danh mục CODE'!$D$2:$I$1880,5,0))</f>
        <v/>
      </c>
      <c r="Q1787" s="392"/>
      <c r="R1787" s="392" t="str">
        <f t="shared" si="320"/>
        <v/>
      </c>
      <c r="S1787" s="394" t="e">
        <f t="shared" si="321"/>
        <v>#VALUE!</v>
      </c>
      <c r="T1787" s="394" t="str">
        <f t="shared" si="314"/>
        <v/>
      </c>
      <c r="U1787" s="394" t="str">
        <f t="shared" si="315"/>
        <v/>
      </c>
      <c r="V1787" s="424" t="str">
        <f t="shared" si="322"/>
        <v/>
      </c>
      <c r="W1787" s="21"/>
      <c r="X1787" s="515"/>
      <c r="Y1787" s="515"/>
      <c r="Z1787" s="513"/>
      <c r="AA1787" s="514"/>
    </row>
    <row r="1788" spans="1:27">
      <c r="A1788" s="50">
        <f t="shared" si="316"/>
        <v>1783</v>
      </c>
      <c r="B1788" s="580"/>
      <c r="C1788" s="23" t="s">
        <v>742</v>
      </c>
      <c r="D1788" s="489"/>
      <c r="E1788" s="318" t="str">
        <f>IF(G1788="","",VLOOKUP(G1788,'Danh mục CODE'!$D$2:$J$20064,7,0))</f>
        <v/>
      </c>
      <c r="F1788" s="28" t="str">
        <f>IF(E1788="","",VLOOKUP(E1788,'TONG HOP'!$E$8:$W$1883,19,0))</f>
        <v/>
      </c>
      <c r="G1788" s="315"/>
      <c r="H1788" s="226" t="str">
        <f>IF(E1788="","",VLOOKUP(G1788,'TONG HOP'!$C$8:$E$799,2,0))</f>
        <v/>
      </c>
      <c r="I1788" s="226" t="str">
        <f>IF(B1788="","",VLOOKUP(G1788,'TONG HOP'!$C$8:$F$799,4,0))</f>
        <v/>
      </c>
      <c r="J1788" s="63" t="str">
        <f t="shared" si="317"/>
        <v/>
      </c>
      <c r="K1788" s="63" t="str">
        <f t="shared" si="313"/>
        <v/>
      </c>
      <c r="L1788" s="63">
        <f t="shared" si="318"/>
        <v>0</v>
      </c>
      <c r="M1788" s="392" t="str">
        <f>IF(Y1788="","",VLOOKUP(G1788,'Danh mục CODE'!$D$2:$I$1880,4,0))</f>
        <v/>
      </c>
      <c r="N1788" s="484"/>
      <c r="O1788" s="392" t="str">
        <f t="shared" si="319"/>
        <v/>
      </c>
      <c r="P1788" s="392" t="str">
        <f>IF(Y1788="","",VLOOKUP(G1788,'Danh mục CODE'!$D$2:$I$1880,5,0))</f>
        <v/>
      </c>
      <c r="Q1788" s="392"/>
      <c r="R1788" s="392" t="str">
        <f t="shared" si="320"/>
        <v/>
      </c>
      <c r="S1788" s="394" t="e">
        <f t="shared" si="321"/>
        <v>#VALUE!</v>
      </c>
      <c r="T1788" s="394" t="str">
        <f t="shared" si="314"/>
        <v/>
      </c>
      <c r="U1788" s="394" t="str">
        <f t="shared" si="315"/>
        <v/>
      </c>
      <c r="V1788" s="424" t="str">
        <f t="shared" si="322"/>
        <v/>
      </c>
      <c r="W1788" s="21"/>
      <c r="X1788" s="515"/>
      <c r="Y1788" s="515"/>
      <c r="Z1788" s="513"/>
      <c r="AA1788" s="514"/>
    </row>
    <row r="1789" spans="1:27">
      <c r="A1789" s="50">
        <f t="shared" si="316"/>
        <v>1784</v>
      </c>
      <c r="B1789" s="580"/>
      <c r="C1789" s="23" t="s">
        <v>742</v>
      </c>
      <c r="D1789" s="489"/>
      <c r="E1789" s="318" t="str">
        <f>IF(G1789="","",VLOOKUP(G1789,'Danh mục CODE'!$D$2:$J$20064,7,0))</f>
        <v/>
      </c>
      <c r="F1789" s="28" t="str">
        <f>IF(E1789="","",VLOOKUP(E1789,'TONG HOP'!$E$8:$W$1883,19,0))</f>
        <v/>
      </c>
      <c r="G1789" s="315"/>
      <c r="H1789" s="226" t="str">
        <f>IF(E1789="","",VLOOKUP(G1789,'TONG HOP'!$C$8:$E$799,2,0))</f>
        <v/>
      </c>
      <c r="I1789" s="226" t="str">
        <f>IF(B1789="","",VLOOKUP(G1789,'TONG HOP'!$C$8:$F$799,4,0))</f>
        <v/>
      </c>
      <c r="J1789" s="63" t="str">
        <f t="shared" si="317"/>
        <v/>
      </c>
      <c r="K1789" s="63" t="str">
        <f t="shared" si="313"/>
        <v/>
      </c>
      <c r="L1789" s="63">
        <f t="shared" si="318"/>
        <v>0</v>
      </c>
      <c r="M1789" s="392" t="str">
        <f>IF(Y1789="","",VLOOKUP(G1789,'Danh mục CODE'!$D$2:$I$1880,4,0))</f>
        <v/>
      </c>
      <c r="N1789" s="484"/>
      <c r="O1789" s="392" t="str">
        <f t="shared" si="319"/>
        <v/>
      </c>
      <c r="P1789" s="392" t="str">
        <f>IF(Y1789="","",VLOOKUP(G1789,'Danh mục CODE'!$D$2:$I$1880,5,0))</f>
        <v/>
      </c>
      <c r="Q1789" s="392"/>
      <c r="R1789" s="392" t="str">
        <f t="shared" si="320"/>
        <v/>
      </c>
      <c r="S1789" s="394" t="e">
        <f t="shared" si="321"/>
        <v>#VALUE!</v>
      </c>
      <c r="T1789" s="394" t="str">
        <f t="shared" si="314"/>
        <v/>
      </c>
      <c r="U1789" s="394" t="str">
        <f t="shared" si="315"/>
        <v/>
      </c>
      <c r="V1789" s="424" t="str">
        <f t="shared" si="322"/>
        <v/>
      </c>
      <c r="W1789" s="21"/>
      <c r="X1789" s="515"/>
      <c r="Y1789" s="515"/>
      <c r="Z1789" s="513"/>
      <c r="AA1789" s="514"/>
    </row>
    <row r="1790" spans="1:27">
      <c r="A1790" s="50">
        <f t="shared" si="316"/>
        <v>1785</v>
      </c>
      <c r="B1790" s="580"/>
      <c r="C1790" s="23" t="s">
        <v>742</v>
      </c>
      <c r="D1790" s="489"/>
      <c r="E1790" s="318" t="str">
        <f>IF(G1790="","",VLOOKUP(G1790,'Danh mục CODE'!$D$2:$J$20064,7,0))</f>
        <v/>
      </c>
      <c r="F1790" s="28" t="str">
        <f>IF(E1790="","",VLOOKUP(E1790,'TONG HOP'!$E$8:$W$1883,19,0))</f>
        <v/>
      </c>
      <c r="G1790" s="315"/>
      <c r="H1790" s="226" t="str">
        <f>IF(E1790="","",VLOOKUP(G1790,'TONG HOP'!$C$8:$E$799,2,0))</f>
        <v/>
      </c>
      <c r="I1790" s="226" t="str">
        <f>IF(B1790="","",VLOOKUP(G1790,'TONG HOP'!$C$8:$F$799,4,0))</f>
        <v/>
      </c>
      <c r="J1790" s="63" t="str">
        <f t="shared" si="317"/>
        <v/>
      </c>
      <c r="K1790" s="63" t="str">
        <f t="shared" si="313"/>
        <v/>
      </c>
      <c r="L1790" s="63">
        <f t="shared" si="318"/>
        <v>0</v>
      </c>
      <c r="M1790" s="392" t="str">
        <f>IF(Y1790="","",VLOOKUP(G1790,'Danh mục CODE'!$D$2:$I$1880,4,0))</f>
        <v/>
      </c>
      <c r="N1790" s="484"/>
      <c r="O1790" s="392" t="str">
        <f t="shared" si="319"/>
        <v/>
      </c>
      <c r="P1790" s="392" t="str">
        <f>IF(Y1790="","",VLOOKUP(G1790,'Danh mục CODE'!$D$2:$I$1880,5,0))</f>
        <v/>
      </c>
      <c r="Q1790" s="392"/>
      <c r="R1790" s="392" t="str">
        <f t="shared" si="320"/>
        <v/>
      </c>
      <c r="S1790" s="394" t="e">
        <f t="shared" si="321"/>
        <v>#VALUE!</v>
      </c>
      <c r="T1790" s="394" t="str">
        <f t="shared" si="314"/>
        <v/>
      </c>
      <c r="U1790" s="394" t="str">
        <f t="shared" si="315"/>
        <v/>
      </c>
      <c r="V1790" s="424" t="str">
        <f t="shared" si="322"/>
        <v/>
      </c>
      <c r="W1790" s="21"/>
      <c r="X1790" s="515"/>
      <c r="Y1790" s="515"/>
      <c r="Z1790" s="513"/>
      <c r="AA1790" s="514"/>
    </row>
    <row r="1791" spans="1:27">
      <c r="A1791" s="50">
        <f t="shared" si="316"/>
        <v>1786</v>
      </c>
      <c r="B1791" s="580"/>
      <c r="C1791" s="23" t="s">
        <v>742</v>
      </c>
      <c r="D1791" s="489"/>
      <c r="E1791" s="318" t="str">
        <f>IF(G1791="","",VLOOKUP(G1791,'Danh mục CODE'!$D$2:$J$20064,7,0))</f>
        <v/>
      </c>
      <c r="F1791" s="28" t="str">
        <f>IF(E1791="","",VLOOKUP(E1791,'TONG HOP'!$E$8:$W$1883,19,0))</f>
        <v/>
      </c>
      <c r="G1791" s="315"/>
      <c r="H1791" s="226" t="str">
        <f>IF(E1791="","",VLOOKUP(G1791,'TONG HOP'!$C$8:$E$799,2,0))</f>
        <v/>
      </c>
      <c r="I1791" s="226" t="str">
        <f>IF(B1791="","",VLOOKUP(G1791,'TONG HOP'!$C$8:$F$799,4,0))</f>
        <v/>
      </c>
      <c r="J1791" s="63" t="str">
        <f t="shared" si="317"/>
        <v/>
      </c>
      <c r="K1791" s="63" t="str">
        <f t="shared" si="313"/>
        <v/>
      </c>
      <c r="L1791" s="63">
        <f t="shared" si="318"/>
        <v>0</v>
      </c>
      <c r="M1791" s="392" t="str">
        <f>IF(Y1791="","",VLOOKUP(G1791,'Danh mục CODE'!$D$2:$I$1880,4,0))</f>
        <v/>
      </c>
      <c r="N1791" s="484"/>
      <c r="O1791" s="392" t="str">
        <f t="shared" si="319"/>
        <v/>
      </c>
      <c r="P1791" s="392" t="str">
        <f>IF(Y1791="","",VLOOKUP(G1791,'Danh mục CODE'!$D$2:$I$1880,5,0))</f>
        <v/>
      </c>
      <c r="Q1791" s="392"/>
      <c r="R1791" s="392" t="str">
        <f t="shared" si="320"/>
        <v/>
      </c>
      <c r="S1791" s="394" t="e">
        <f t="shared" si="321"/>
        <v>#VALUE!</v>
      </c>
      <c r="T1791" s="394" t="str">
        <f t="shared" si="314"/>
        <v/>
      </c>
      <c r="U1791" s="394" t="str">
        <f t="shared" si="315"/>
        <v/>
      </c>
      <c r="V1791" s="424" t="str">
        <f t="shared" si="322"/>
        <v/>
      </c>
      <c r="W1791" s="21"/>
      <c r="X1791" s="515"/>
      <c r="Y1791" s="515"/>
      <c r="Z1791" s="513"/>
      <c r="AA1791" s="514"/>
    </row>
    <row r="1792" spans="1:27">
      <c r="A1792" s="50">
        <f t="shared" si="316"/>
        <v>1787</v>
      </c>
      <c r="B1792" s="580"/>
      <c r="C1792" s="23" t="s">
        <v>742</v>
      </c>
      <c r="D1792" s="489"/>
      <c r="E1792" s="318" t="str">
        <f>IF(G1792="","",VLOOKUP(G1792,'Danh mục CODE'!$D$2:$J$20064,7,0))</f>
        <v/>
      </c>
      <c r="F1792" s="28" t="str">
        <f>IF(E1792="","",VLOOKUP(E1792,'TONG HOP'!$E$8:$W$1883,19,0))</f>
        <v/>
      </c>
      <c r="G1792" s="315"/>
      <c r="H1792" s="226" t="str">
        <f>IF(E1792="","",VLOOKUP(G1792,'TONG HOP'!$C$8:$E$799,2,0))</f>
        <v/>
      </c>
      <c r="I1792" s="226" t="str">
        <f>IF(B1792="","",VLOOKUP(G1792,'TONG HOP'!$C$8:$F$799,4,0))</f>
        <v/>
      </c>
      <c r="J1792" s="63" t="str">
        <f t="shared" si="317"/>
        <v/>
      </c>
      <c r="K1792" s="63" t="str">
        <f t="shared" si="313"/>
        <v/>
      </c>
      <c r="L1792" s="63">
        <f t="shared" si="318"/>
        <v>0</v>
      </c>
      <c r="M1792" s="392" t="str">
        <f>IF(Y1792="","",VLOOKUP(G1792,'Danh mục CODE'!$D$2:$I$1880,4,0))</f>
        <v/>
      </c>
      <c r="N1792" s="484"/>
      <c r="O1792" s="392" t="str">
        <f t="shared" si="319"/>
        <v/>
      </c>
      <c r="P1792" s="392" t="str">
        <f>IF(Y1792="","",VLOOKUP(G1792,'Danh mục CODE'!$D$2:$I$1880,5,0))</f>
        <v/>
      </c>
      <c r="Q1792" s="392"/>
      <c r="R1792" s="392" t="str">
        <f t="shared" si="320"/>
        <v/>
      </c>
      <c r="S1792" s="394" t="e">
        <f t="shared" si="321"/>
        <v>#VALUE!</v>
      </c>
      <c r="T1792" s="394" t="str">
        <f t="shared" si="314"/>
        <v/>
      </c>
      <c r="U1792" s="394" t="str">
        <f t="shared" si="315"/>
        <v/>
      </c>
      <c r="V1792" s="424" t="str">
        <f t="shared" si="322"/>
        <v/>
      </c>
      <c r="W1792" s="21"/>
      <c r="X1792" s="515"/>
      <c r="Y1792" s="515"/>
      <c r="Z1792" s="513"/>
      <c r="AA1792" s="514"/>
    </row>
    <row r="1793" spans="1:27">
      <c r="A1793" s="50">
        <f t="shared" si="316"/>
        <v>1788</v>
      </c>
      <c r="B1793" s="580"/>
      <c r="C1793" s="23" t="s">
        <v>742</v>
      </c>
      <c r="D1793" s="489"/>
      <c r="E1793" s="318" t="str">
        <f>IF(G1793="","",VLOOKUP(G1793,'Danh mục CODE'!$D$2:$J$20064,7,0))</f>
        <v/>
      </c>
      <c r="F1793" s="28" t="str">
        <f>IF(E1793="","",VLOOKUP(E1793,'TONG HOP'!$E$8:$W$1883,19,0))</f>
        <v/>
      </c>
      <c r="G1793" s="315"/>
      <c r="H1793" s="226" t="str">
        <f>IF(E1793="","",VLOOKUP(G1793,'TONG HOP'!$C$8:$E$799,2,0))</f>
        <v/>
      </c>
      <c r="I1793" s="226" t="str">
        <f>IF(B1793="","",VLOOKUP(G1793,'TONG HOP'!$C$8:$F$799,4,0))</f>
        <v/>
      </c>
      <c r="J1793" s="63" t="str">
        <f t="shared" si="317"/>
        <v/>
      </c>
      <c r="K1793" s="63" t="str">
        <f t="shared" si="313"/>
        <v/>
      </c>
      <c r="L1793" s="63">
        <f t="shared" si="318"/>
        <v>0</v>
      </c>
      <c r="M1793" s="392" t="str">
        <f>IF(Y1793="","",VLOOKUP(G1793,'Danh mục CODE'!$D$2:$I$1880,4,0))</f>
        <v/>
      </c>
      <c r="N1793" s="484"/>
      <c r="O1793" s="392" t="str">
        <f t="shared" si="319"/>
        <v/>
      </c>
      <c r="P1793" s="392" t="str">
        <f>IF(Y1793="","",VLOOKUP(G1793,'Danh mục CODE'!$D$2:$I$1880,5,0))</f>
        <v/>
      </c>
      <c r="Q1793" s="392"/>
      <c r="R1793" s="392" t="str">
        <f t="shared" si="320"/>
        <v/>
      </c>
      <c r="S1793" s="394" t="e">
        <f t="shared" si="321"/>
        <v>#VALUE!</v>
      </c>
      <c r="T1793" s="394" t="str">
        <f t="shared" si="314"/>
        <v/>
      </c>
      <c r="U1793" s="394" t="str">
        <f t="shared" si="315"/>
        <v/>
      </c>
      <c r="V1793" s="424" t="str">
        <f t="shared" si="322"/>
        <v/>
      </c>
      <c r="W1793" s="21"/>
      <c r="X1793" s="515"/>
      <c r="Y1793" s="515"/>
      <c r="Z1793" s="513"/>
      <c r="AA1793" s="514"/>
    </row>
    <row r="1794" spans="1:27">
      <c r="A1794" s="50">
        <f t="shared" si="316"/>
        <v>1789</v>
      </c>
      <c r="B1794" s="580"/>
      <c r="C1794" s="23" t="s">
        <v>742</v>
      </c>
      <c r="D1794" s="489"/>
      <c r="E1794" s="318" t="str">
        <f>IF(G1794="","",VLOOKUP(G1794,'Danh mục CODE'!$D$2:$J$20064,7,0))</f>
        <v/>
      </c>
      <c r="F1794" s="28" t="str">
        <f>IF(E1794="","",VLOOKUP(E1794,'TONG HOP'!$E$8:$W$1883,19,0))</f>
        <v/>
      </c>
      <c r="G1794" s="315"/>
      <c r="H1794" s="226" t="str">
        <f>IF(E1794="","",VLOOKUP(G1794,'TONG HOP'!$C$8:$E$799,2,0))</f>
        <v/>
      </c>
      <c r="I1794" s="226" t="str">
        <f>IF(B1794="","",VLOOKUP(G1794,'TONG HOP'!$C$8:$F$799,4,0))</f>
        <v/>
      </c>
      <c r="J1794" s="63" t="str">
        <f t="shared" si="317"/>
        <v/>
      </c>
      <c r="K1794" s="63" t="str">
        <f t="shared" si="313"/>
        <v/>
      </c>
      <c r="L1794" s="63">
        <f t="shared" si="318"/>
        <v>0</v>
      </c>
      <c r="M1794" s="392" t="str">
        <f>IF(Y1794="","",VLOOKUP(G1794,'Danh mục CODE'!$D$2:$I$1880,4,0))</f>
        <v/>
      </c>
      <c r="N1794" s="484"/>
      <c r="O1794" s="392" t="str">
        <f t="shared" si="319"/>
        <v/>
      </c>
      <c r="P1794" s="392" t="str">
        <f>IF(Y1794="","",VLOOKUP(G1794,'Danh mục CODE'!$D$2:$I$1880,5,0))</f>
        <v/>
      </c>
      <c r="Q1794" s="392"/>
      <c r="R1794" s="392" t="str">
        <f t="shared" si="320"/>
        <v/>
      </c>
      <c r="S1794" s="394" t="e">
        <f t="shared" si="321"/>
        <v>#VALUE!</v>
      </c>
      <c r="T1794" s="394" t="str">
        <f t="shared" si="314"/>
        <v/>
      </c>
      <c r="U1794" s="394" t="str">
        <f t="shared" si="315"/>
        <v/>
      </c>
      <c r="V1794" s="424" t="str">
        <f t="shared" si="322"/>
        <v/>
      </c>
      <c r="W1794" s="21"/>
      <c r="X1794" s="515"/>
      <c r="Y1794" s="515"/>
      <c r="Z1794" s="513"/>
      <c r="AA1794" s="514"/>
    </row>
    <row r="1795" spans="1:27">
      <c r="A1795" s="50">
        <f t="shared" si="316"/>
        <v>1790</v>
      </c>
      <c r="B1795" s="580"/>
      <c r="C1795" s="23" t="s">
        <v>742</v>
      </c>
      <c r="D1795" s="489"/>
      <c r="E1795" s="318" t="str">
        <f>IF(G1795="","",VLOOKUP(G1795,'Danh mục CODE'!$D$2:$J$20064,7,0))</f>
        <v/>
      </c>
      <c r="F1795" s="28" t="str">
        <f>IF(E1795="","",VLOOKUP(E1795,'TONG HOP'!$E$8:$W$1883,19,0))</f>
        <v/>
      </c>
      <c r="G1795" s="315"/>
      <c r="H1795" s="226" t="str">
        <f>IF(E1795="","",VLOOKUP(G1795,'TONG HOP'!$C$8:$E$799,2,0))</f>
        <v/>
      </c>
      <c r="I1795" s="226" t="str">
        <f>IF(B1795="","",VLOOKUP(G1795,'TONG HOP'!$C$8:$F$799,4,0))</f>
        <v/>
      </c>
      <c r="J1795" s="63" t="str">
        <f t="shared" si="317"/>
        <v/>
      </c>
      <c r="K1795" s="63" t="str">
        <f t="shared" si="313"/>
        <v/>
      </c>
      <c r="L1795" s="63">
        <f t="shared" si="318"/>
        <v>0</v>
      </c>
      <c r="M1795" s="392" t="str">
        <f>IF(Y1795="","",VLOOKUP(G1795,'Danh mục CODE'!$D$2:$I$1880,4,0))</f>
        <v/>
      </c>
      <c r="N1795" s="482"/>
      <c r="O1795" s="392" t="str">
        <f t="shared" si="319"/>
        <v/>
      </c>
      <c r="P1795" s="392" t="str">
        <f>IF(Y1795="","",VLOOKUP(G1795,'Danh mục CODE'!$D$2:$I$1880,5,0))</f>
        <v/>
      </c>
      <c r="Q1795" s="392"/>
      <c r="R1795" s="392" t="str">
        <f t="shared" si="320"/>
        <v/>
      </c>
      <c r="S1795" s="394" t="e">
        <f t="shared" si="321"/>
        <v>#VALUE!</v>
      </c>
      <c r="T1795" s="394" t="str">
        <f t="shared" si="314"/>
        <v/>
      </c>
      <c r="U1795" s="394" t="str">
        <f t="shared" si="315"/>
        <v/>
      </c>
      <c r="V1795" s="424" t="str">
        <f t="shared" si="322"/>
        <v/>
      </c>
      <c r="W1795" s="21"/>
      <c r="X1795" s="642"/>
      <c r="Y1795" s="419"/>
      <c r="Z1795" s="51"/>
      <c r="AA1795" s="61"/>
    </row>
    <row r="1796" spans="1:27">
      <c r="A1796" s="50">
        <f t="shared" si="316"/>
        <v>1791</v>
      </c>
      <c r="B1796" s="580"/>
      <c r="C1796" s="23" t="s">
        <v>742</v>
      </c>
      <c r="D1796" s="489"/>
      <c r="E1796" s="318" t="str">
        <f>IF(G1796="","",VLOOKUP(G1796,'Danh mục CODE'!$D$2:$J$20064,7,0))</f>
        <v/>
      </c>
      <c r="F1796" s="28" t="str">
        <f>IF(E1796="","",VLOOKUP(E1796,'TONG HOP'!$E$8:$W$1883,19,0))</f>
        <v/>
      </c>
      <c r="G1796" s="315"/>
      <c r="H1796" s="226" t="str">
        <f>IF(E1796="","",VLOOKUP(G1796,'TONG HOP'!$C$8:$E$799,2,0))</f>
        <v/>
      </c>
      <c r="I1796" s="226" t="str">
        <f>IF(B1796="","",VLOOKUP(G1796,'TONG HOP'!$C$8:$F$799,4,0))</f>
        <v/>
      </c>
      <c r="J1796" s="63" t="str">
        <f t="shared" si="317"/>
        <v/>
      </c>
      <c r="K1796" s="63" t="str">
        <f t="shared" si="313"/>
        <v/>
      </c>
      <c r="L1796" s="63">
        <f t="shared" si="318"/>
        <v>0</v>
      </c>
      <c r="M1796" s="392" t="str">
        <f>IF(Y1796="","",VLOOKUP(G1796,'Danh mục CODE'!$D$2:$I$1880,4,0))</f>
        <v/>
      </c>
      <c r="N1796" s="482"/>
      <c r="O1796" s="392" t="str">
        <f t="shared" si="319"/>
        <v/>
      </c>
      <c r="P1796" s="392" t="str">
        <f>IF(Y1796="","",VLOOKUP(G1796,'Danh mục CODE'!$D$2:$I$1880,5,0))</f>
        <v/>
      </c>
      <c r="Q1796" s="392"/>
      <c r="R1796" s="392" t="str">
        <f t="shared" si="320"/>
        <v/>
      </c>
      <c r="S1796" s="394" t="e">
        <f t="shared" si="321"/>
        <v>#VALUE!</v>
      </c>
      <c r="T1796" s="394" t="str">
        <f t="shared" si="314"/>
        <v/>
      </c>
      <c r="U1796" s="394" t="str">
        <f t="shared" si="315"/>
        <v/>
      </c>
      <c r="V1796" s="424" t="str">
        <f t="shared" si="322"/>
        <v/>
      </c>
      <c r="W1796" s="21"/>
      <c r="X1796" s="642"/>
      <c r="Y1796" s="419"/>
      <c r="Z1796" s="51"/>
      <c r="AA1796" s="61"/>
    </row>
    <row r="1797" spans="1:27">
      <c r="A1797" s="50">
        <f t="shared" si="316"/>
        <v>1792</v>
      </c>
      <c r="B1797" s="580"/>
      <c r="C1797" s="23" t="s">
        <v>742</v>
      </c>
      <c r="D1797" s="489"/>
      <c r="E1797" s="318" t="str">
        <f>IF(G1797="","",VLOOKUP(G1797,'Danh mục CODE'!$D$2:$J$20064,7,0))</f>
        <v/>
      </c>
      <c r="F1797" s="28" t="str">
        <f>IF(E1797="","",VLOOKUP(E1797,'TONG HOP'!$E$8:$W$1883,19,0))</f>
        <v/>
      </c>
      <c r="G1797" s="17"/>
      <c r="H1797" s="226" t="str">
        <f>IF(E1797="","",VLOOKUP(G1797,'TONG HOP'!$C$8:$E$799,2,0))</f>
        <v/>
      </c>
      <c r="I1797" s="226" t="str">
        <f>IF(B1797="","",VLOOKUP(G1797,'TONG HOP'!$C$8:$F$799,4,0))</f>
        <v/>
      </c>
      <c r="J1797" s="63" t="str">
        <f t="shared" si="317"/>
        <v/>
      </c>
      <c r="K1797" s="63" t="str">
        <f t="shared" si="313"/>
        <v/>
      </c>
      <c r="L1797" s="63">
        <f t="shared" si="318"/>
        <v>0</v>
      </c>
      <c r="M1797" s="392" t="str">
        <f>IF(Y1797="","",VLOOKUP(G1797,'Danh mục CODE'!$D$2:$I$1880,4,0))</f>
        <v/>
      </c>
      <c r="N1797" s="482"/>
      <c r="O1797" s="392" t="str">
        <f t="shared" si="319"/>
        <v/>
      </c>
      <c r="P1797" s="392" t="str">
        <f>IF(Y1797="","",VLOOKUP(G1797,'Danh mục CODE'!$D$2:$I$1880,5,0))</f>
        <v/>
      </c>
      <c r="Q1797" s="392"/>
      <c r="R1797" s="392" t="str">
        <f t="shared" si="320"/>
        <v/>
      </c>
      <c r="S1797" s="394" t="e">
        <f t="shared" si="321"/>
        <v>#VALUE!</v>
      </c>
      <c r="T1797" s="394" t="str">
        <f t="shared" si="314"/>
        <v/>
      </c>
      <c r="U1797" s="394" t="str">
        <f t="shared" si="315"/>
        <v/>
      </c>
      <c r="V1797" s="424" t="str">
        <f t="shared" si="322"/>
        <v/>
      </c>
      <c r="W1797" s="21"/>
      <c r="X1797" s="515"/>
      <c r="Y1797" s="515"/>
      <c r="Z1797" s="513"/>
      <c r="AA1797" s="514"/>
    </row>
    <row r="1798" spans="1:27">
      <c r="A1798" s="50">
        <f t="shared" si="316"/>
        <v>1793</v>
      </c>
      <c r="B1798" s="580"/>
      <c r="C1798" s="23" t="s">
        <v>742</v>
      </c>
      <c r="D1798" s="489"/>
      <c r="E1798" s="318" t="str">
        <f>IF(G1798="","",VLOOKUP(G1798,'Danh mục CODE'!$D$2:$J$20064,7,0))</f>
        <v/>
      </c>
      <c r="F1798" s="28" t="str">
        <f>IF(E1798="","",VLOOKUP(E1798,'TONG HOP'!$E$8:$W$1883,19,0))</f>
        <v/>
      </c>
      <c r="G1798" s="17"/>
      <c r="H1798" s="226" t="str">
        <f>IF(E1798="","",VLOOKUP(G1798,'TONG HOP'!$C$8:$E$799,2,0))</f>
        <v/>
      </c>
      <c r="I1798" s="226" t="str">
        <f>IF(B1798="","",VLOOKUP(G1798,'TONG HOP'!$C$8:$F$799,4,0))</f>
        <v/>
      </c>
      <c r="J1798" s="63" t="str">
        <f t="shared" si="317"/>
        <v/>
      </c>
      <c r="K1798" s="63" t="str">
        <f t="shared" si="313"/>
        <v/>
      </c>
      <c r="L1798" s="63">
        <f t="shared" si="318"/>
        <v>0</v>
      </c>
      <c r="M1798" s="392" t="str">
        <f>IF(Y1798="","",VLOOKUP(G1798,'Danh mục CODE'!$D$2:$I$1880,4,0))</f>
        <v/>
      </c>
      <c r="N1798" s="482"/>
      <c r="O1798" s="392" t="str">
        <f t="shared" si="319"/>
        <v/>
      </c>
      <c r="P1798" s="392" t="str">
        <f>IF(Y1798="","",VLOOKUP(G1798,'Danh mục CODE'!$D$2:$I$1880,5,0))</f>
        <v/>
      </c>
      <c r="Q1798" s="392"/>
      <c r="R1798" s="392" t="str">
        <f t="shared" si="320"/>
        <v/>
      </c>
      <c r="S1798" s="394" t="e">
        <f t="shared" si="321"/>
        <v>#VALUE!</v>
      </c>
      <c r="T1798" s="394" t="str">
        <f t="shared" si="314"/>
        <v/>
      </c>
      <c r="U1798" s="394" t="str">
        <f t="shared" si="315"/>
        <v/>
      </c>
      <c r="V1798" s="424" t="str">
        <f t="shared" si="322"/>
        <v/>
      </c>
      <c r="W1798" s="21"/>
      <c r="X1798" s="515"/>
      <c r="Y1798" s="515"/>
      <c r="Z1798" s="513"/>
      <c r="AA1798" s="514"/>
    </row>
    <row r="1799" spans="1:27">
      <c r="A1799" s="50">
        <f t="shared" si="316"/>
        <v>1794</v>
      </c>
      <c r="B1799" s="580"/>
      <c r="C1799" s="23" t="s">
        <v>742</v>
      </c>
      <c r="D1799" s="489"/>
      <c r="E1799" s="318" t="str">
        <f>IF(G1799="","",VLOOKUP(G1799,'Danh mục CODE'!$D$2:$J$20064,7,0))</f>
        <v/>
      </c>
      <c r="F1799" s="28" t="str">
        <f>IF(E1799="","",VLOOKUP(E1799,'TONG HOP'!$E$8:$W$1883,19,0))</f>
        <v/>
      </c>
      <c r="G1799" s="315"/>
      <c r="H1799" s="226" t="str">
        <f>IF(E1799="","",VLOOKUP(G1799,'TONG HOP'!$C$8:$E$799,2,0))</f>
        <v/>
      </c>
      <c r="I1799" s="226" t="str">
        <f>IF(B1799="","",VLOOKUP(G1799,'TONG HOP'!$C$8:$F$799,4,0))</f>
        <v/>
      </c>
      <c r="J1799" s="63" t="str">
        <f t="shared" si="317"/>
        <v/>
      </c>
      <c r="K1799" s="63" t="str">
        <f t="shared" ref="K1799:K1862" si="323">IF(AND(X1799="",N1799="",Q1799="",R1799=""),"",L1799-L1799*O1799-(L1799-L1799*O1799)*R1799)</f>
        <v/>
      </c>
      <c r="L1799" s="63">
        <f t="shared" si="318"/>
        <v>0</v>
      </c>
      <c r="M1799" s="392" t="str">
        <f>IF(Y1799="","",VLOOKUP(G1799,'Danh mục CODE'!$D$2:$I$1880,4,0))</f>
        <v/>
      </c>
      <c r="N1799" s="484"/>
      <c r="O1799" s="392" t="str">
        <f t="shared" si="319"/>
        <v/>
      </c>
      <c r="P1799" s="392" t="str">
        <f>IF(Y1799="","",VLOOKUP(G1799,'Danh mục CODE'!$D$2:$I$1880,5,0))</f>
        <v/>
      </c>
      <c r="Q1799" s="392"/>
      <c r="R1799" s="392" t="str">
        <f t="shared" si="320"/>
        <v/>
      </c>
      <c r="S1799" s="394" t="e">
        <f t="shared" si="321"/>
        <v>#VALUE!</v>
      </c>
      <c r="T1799" s="394" t="str">
        <f t="shared" si="314"/>
        <v/>
      </c>
      <c r="U1799" s="394" t="str">
        <f t="shared" si="315"/>
        <v/>
      </c>
      <c r="V1799" s="424" t="str">
        <f t="shared" si="322"/>
        <v/>
      </c>
      <c r="W1799" s="21"/>
      <c r="X1799" s="515"/>
      <c r="Y1799" s="515"/>
      <c r="Z1799" s="513"/>
      <c r="AA1799" s="514"/>
    </row>
    <row r="1800" spans="1:27">
      <c r="A1800" s="50">
        <f t="shared" si="316"/>
        <v>1795</v>
      </c>
      <c r="B1800" s="580"/>
      <c r="C1800" s="23" t="s">
        <v>742</v>
      </c>
      <c r="D1800" s="489"/>
      <c r="E1800" s="318" t="str">
        <f>IF(G1800="","",VLOOKUP(G1800,'Danh mục CODE'!$D$2:$J$20064,7,0))</f>
        <v/>
      </c>
      <c r="F1800" s="28" t="str">
        <f>IF(E1800="","",VLOOKUP(E1800,'TONG HOP'!$E$8:$W$1883,19,0))</f>
        <v/>
      </c>
      <c r="G1800" s="315"/>
      <c r="H1800" s="226" t="str">
        <f>IF(E1800="","",VLOOKUP(G1800,'TONG HOP'!$C$8:$E$799,2,0))</f>
        <v/>
      </c>
      <c r="I1800" s="226" t="str">
        <f>IF(B1800="","",VLOOKUP(G1800,'TONG HOP'!$C$8:$F$799,4,0))</f>
        <v/>
      </c>
      <c r="J1800" s="63" t="str">
        <f t="shared" si="317"/>
        <v/>
      </c>
      <c r="K1800" s="63" t="str">
        <f t="shared" si="323"/>
        <v/>
      </c>
      <c r="L1800" s="63">
        <f t="shared" si="318"/>
        <v>0</v>
      </c>
      <c r="M1800" s="392" t="str">
        <f>IF(Y1800="","",VLOOKUP(G1800,'Danh mục CODE'!$D$2:$I$1880,4,0))</f>
        <v/>
      </c>
      <c r="N1800" s="484"/>
      <c r="O1800" s="392" t="str">
        <f t="shared" si="319"/>
        <v/>
      </c>
      <c r="P1800" s="392" t="str">
        <f>IF(Y1800="","",VLOOKUP(G1800,'Danh mục CODE'!$D$2:$I$1880,5,0))</f>
        <v/>
      </c>
      <c r="Q1800" s="392"/>
      <c r="R1800" s="392" t="str">
        <f t="shared" si="320"/>
        <v/>
      </c>
      <c r="S1800" s="394" t="e">
        <f t="shared" si="321"/>
        <v>#VALUE!</v>
      </c>
      <c r="T1800" s="394" t="str">
        <f t="shared" si="314"/>
        <v/>
      </c>
      <c r="U1800" s="394" t="str">
        <f t="shared" si="315"/>
        <v/>
      </c>
      <c r="V1800" s="424" t="str">
        <f t="shared" si="322"/>
        <v/>
      </c>
      <c r="W1800" s="21"/>
      <c r="X1800" s="515"/>
      <c r="Y1800" s="515"/>
      <c r="Z1800" s="513"/>
      <c r="AA1800" s="514"/>
    </row>
    <row r="1801" spans="1:27">
      <c r="A1801" s="50">
        <f t="shared" si="316"/>
        <v>1796</v>
      </c>
      <c r="B1801" s="580"/>
      <c r="C1801" s="23" t="s">
        <v>742</v>
      </c>
      <c r="D1801" s="489"/>
      <c r="E1801" s="318" t="str">
        <f>IF(G1801="","",VLOOKUP(G1801,'Danh mục CODE'!$D$2:$J$20064,7,0))</f>
        <v/>
      </c>
      <c r="F1801" s="28" t="str">
        <f>IF(E1801="","",VLOOKUP(E1801,'TONG HOP'!$E$8:$W$1883,19,0))</f>
        <v/>
      </c>
      <c r="G1801" s="315"/>
      <c r="H1801" s="226" t="str">
        <f>IF(E1801="","",VLOOKUP(G1801,'TONG HOP'!$C$8:$E$799,2,0))</f>
        <v/>
      </c>
      <c r="I1801" s="226" t="str">
        <f>IF(B1801="","",VLOOKUP(G1801,'TONG HOP'!$C$8:$F$799,4,0))</f>
        <v/>
      </c>
      <c r="J1801" s="63" t="str">
        <f t="shared" ref="J1801:J1864" si="324">IF(X1801="","",K1801-K1801*M1801)</f>
        <v/>
      </c>
      <c r="K1801" s="63" t="str">
        <f t="shared" si="323"/>
        <v/>
      </c>
      <c r="L1801" s="63">
        <f t="shared" si="318"/>
        <v>0</v>
      </c>
      <c r="M1801" s="392" t="str">
        <f>IF(Y1801="","",VLOOKUP(G1801,'Danh mục CODE'!$D$2:$I$1880,4,0))</f>
        <v/>
      </c>
      <c r="N1801" s="484"/>
      <c r="O1801" s="392" t="str">
        <f t="shared" si="319"/>
        <v/>
      </c>
      <c r="P1801" s="392" t="str">
        <f>IF(Y1801="","",VLOOKUP(G1801,'Danh mục CODE'!$D$2:$I$1880,5,0))</f>
        <v/>
      </c>
      <c r="Q1801" s="392"/>
      <c r="R1801" s="392" t="str">
        <f t="shared" si="320"/>
        <v/>
      </c>
      <c r="S1801" s="394" t="e">
        <f t="shared" si="321"/>
        <v>#VALUE!</v>
      </c>
      <c r="T1801" s="394" t="str">
        <f t="shared" ref="T1801:T1850" si="325">IF(X1801="","",IF(Q1801&lt;P1801,K1801*Q1801,K1801*P1801))</f>
        <v/>
      </c>
      <c r="U1801" s="394" t="str">
        <f t="shared" ref="U1801:U1850" si="326">IF(X1801="","",K1801*R1801)</f>
        <v/>
      </c>
      <c r="V1801" s="424" t="str">
        <f t="shared" si="322"/>
        <v/>
      </c>
      <c r="W1801" s="21"/>
      <c r="X1801" s="515"/>
      <c r="Y1801" s="515"/>
      <c r="Z1801" s="513"/>
      <c r="AA1801" s="514"/>
    </row>
    <row r="1802" spans="1:27">
      <c r="A1802" s="50">
        <f t="shared" si="316"/>
        <v>1797</v>
      </c>
      <c r="B1802" s="580"/>
      <c r="C1802" s="23" t="s">
        <v>742</v>
      </c>
      <c r="D1802" s="489"/>
      <c r="E1802" s="318" t="str">
        <f>IF(G1802="","",VLOOKUP(G1802,'Danh mục CODE'!$D$2:$J$20064,7,0))</f>
        <v/>
      </c>
      <c r="F1802" s="28" t="str">
        <f>IF(E1802="","",VLOOKUP(E1802,'TONG HOP'!$E$8:$W$1883,19,0))</f>
        <v/>
      </c>
      <c r="G1802" s="315"/>
      <c r="H1802" s="226" t="str">
        <f>IF(E1802="","",VLOOKUP(G1802,'TONG HOP'!$C$8:$E$799,2,0))</f>
        <v/>
      </c>
      <c r="I1802" s="226" t="str">
        <f>IF(B1802="","",VLOOKUP(G1802,'TONG HOP'!$C$8:$F$799,4,0))</f>
        <v/>
      </c>
      <c r="J1802" s="63" t="str">
        <f t="shared" si="324"/>
        <v/>
      </c>
      <c r="K1802" s="63" t="str">
        <f t="shared" si="323"/>
        <v/>
      </c>
      <c r="L1802" s="63">
        <f t="shared" si="318"/>
        <v>0</v>
      </c>
      <c r="M1802" s="392" t="str">
        <f>IF(Y1802="","",VLOOKUP(G1802,'Danh mục CODE'!$D$2:$I$1880,4,0))</f>
        <v/>
      </c>
      <c r="N1802" s="484"/>
      <c r="O1802" s="392" t="str">
        <f t="shared" si="319"/>
        <v/>
      </c>
      <c r="P1802" s="392" t="str">
        <f>IF(Y1802="","",VLOOKUP(G1802,'Danh mục CODE'!$D$2:$I$1880,5,0))</f>
        <v/>
      </c>
      <c r="Q1802" s="392"/>
      <c r="R1802" s="392" t="str">
        <f t="shared" si="320"/>
        <v/>
      </c>
      <c r="S1802" s="394" t="e">
        <f t="shared" si="321"/>
        <v>#VALUE!</v>
      </c>
      <c r="T1802" s="394" t="str">
        <f t="shared" si="325"/>
        <v/>
      </c>
      <c r="U1802" s="394" t="str">
        <f t="shared" si="326"/>
        <v/>
      </c>
      <c r="V1802" s="424" t="str">
        <f t="shared" si="322"/>
        <v/>
      </c>
      <c r="W1802" s="21"/>
      <c r="X1802" s="515"/>
      <c r="Y1802" s="515"/>
      <c r="Z1802" s="513"/>
      <c r="AA1802" s="514"/>
    </row>
    <row r="1803" spans="1:27">
      <c r="A1803" s="50">
        <f t="shared" si="316"/>
        <v>1798</v>
      </c>
      <c r="B1803" s="580"/>
      <c r="C1803" s="23" t="s">
        <v>742</v>
      </c>
      <c r="D1803" s="489"/>
      <c r="E1803" s="318" t="str">
        <f>IF(G1803="","",VLOOKUP(G1803,'Danh mục CODE'!$D$2:$J$20064,7,0))</f>
        <v/>
      </c>
      <c r="F1803" s="28" t="str">
        <f>IF(E1803="","",VLOOKUP(E1803,'TONG HOP'!$E$8:$W$1883,19,0))</f>
        <v/>
      </c>
      <c r="G1803" s="315"/>
      <c r="H1803" s="226" t="str">
        <f>IF(E1803="","",VLOOKUP(G1803,'TONG HOP'!$C$8:$E$799,2,0))</f>
        <v/>
      </c>
      <c r="I1803" s="226" t="str">
        <f>IF(B1803="","",VLOOKUP(G1803,'TONG HOP'!$C$8:$F$799,4,0))</f>
        <v/>
      </c>
      <c r="J1803" s="63" t="str">
        <f t="shared" si="324"/>
        <v/>
      </c>
      <c r="K1803" s="63" t="str">
        <f t="shared" si="323"/>
        <v/>
      </c>
      <c r="L1803" s="63">
        <f t="shared" si="318"/>
        <v>0</v>
      </c>
      <c r="M1803" s="392" t="str">
        <f>IF(Y1803="","",VLOOKUP(G1803,'Danh mục CODE'!$D$2:$I$1880,4,0))</f>
        <v/>
      </c>
      <c r="N1803" s="484"/>
      <c r="O1803" s="392" t="str">
        <f t="shared" si="319"/>
        <v/>
      </c>
      <c r="P1803" s="392" t="str">
        <f>IF(Y1803="","",VLOOKUP(G1803,'Danh mục CODE'!$D$2:$I$1880,5,0))</f>
        <v/>
      </c>
      <c r="Q1803" s="392"/>
      <c r="R1803" s="392" t="str">
        <f t="shared" si="320"/>
        <v/>
      </c>
      <c r="S1803" s="394" t="e">
        <f t="shared" si="321"/>
        <v>#VALUE!</v>
      </c>
      <c r="T1803" s="394" t="str">
        <f t="shared" si="325"/>
        <v/>
      </c>
      <c r="U1803" s="394" t="str">
        <f t="shared" si="326"/>
        <v/>
      </c>
      <c r="V1803" s="424" t="str">
        <f t="shared" si="322"/>
        <v/>
      </c>
      <c r="W1803" s="21"/>
      <c r="X1803" s="515"/>
      <c r="Y1803" s="515"/>
      <c r="Z1803" s="513"/>
      <c r="AA1803" s="514"/>
    </row>
    <row r="1804" spans="1:27">
      <c r="A1804" s="50">
        <f t="shared" si="316"/>
        <v>1799</v>
      </c>
      <c r="B1804" s="580"/>
      <c r="C1804" s="23" t="s">
        <v>742</v>
      </c>
      <c r="D1804" s="489"/>
      <c r="E1804" s="318" t="str">
        <f>IF(G1804="","",VLOOKUP(G1804,'Danh mục CODE'!$D$2:$J$20064,7,0))</f>
        <v/>
      </c>
      <c r="F1804" s="28" t="str">
        <f>IF(E1804="","",VLOOKUP(E1804,'TONG HOP'!$E$8:$W$1883,19,0))</f>
        <v/>
      </c>
      <c r="G1804" s="315"/>
      <c r="H1804" s="226" t="str">
        <f>IF(E1804="","",VLOOKUP(G1804,'TONG HOP'!$C$8:$E$799,2,0))</f>
        <v/>
      </c>
      <c r="I1804" s="226" t="str">
        <f>IF(B1804="","",VLOOKUP(G1804,'TONG HOP'!$C$8:$F$799,4,0))</f>
        <v/>
      </c>
      <c r="J1804" s="63" t="str">
        <f t="shared" si="324"/>
        <v/>
      </c>
      <c r="K1804" s="63" t="str">
        <f t="shared" si="323"/>
        <v/>
      </c>
      <c r="L1804" s="63">
        <f t="shared" si="318"/>
        <v>0</v>
      </c>
      <c r="M1804" s="392" t="str">
        <f>IF(Y1804="","",VLOOKUP(G1804,'Danh mục CODE'!$D$2:$I$1880,4,0))</f>
        <v/>
      </c>
      <c r="N1804" s="484"/>
      <c r="O1804" s="392" t="str">
        <f t="shared" si="319"/>
        <v/>
      </c>
      <c r="P1804" s="392" t="str">
        <f>IF(Y1804="","",VLOOKUP(G1804,'Danh mục CODE'!$D$2:$I$1880,5,0))</f>
        <v/>
      </c>
      <c r="Q1804" s="392"/>
      <c r="R1804" s="392" t="str">
        <f t="shared" si="320"/>
        <v/>
      </c>
      <c r="S1804" s="394" t="e">
        <f t="shared" si="321"/>
        <v>#VALUE!</v>
      </c>
      <c r="T1804" s="394" t="str">
        <f t="shared" si="325"/>
        <v/>
      </c>
      <c r="U1804" s="394" t="str">
        <f t="shared" si="326"/>
        <v/>
      </c>
      <c r="V1804" s="424" t="str">
        <f t="shared" si="322"/>
        <v/>
      </c>
      <c r="W1804" s="21"/>
      <c r="X1804" s="515"/>
      <c r="Y1804" s="515"/>
      <c r="Z1804" s="513"/>
      <c r="AA1804" s="514"/>
    </row>
    <row r="1805" spans="1:27">
      <c r="A1805" s="50">
        <f t="shared" si="316"/>
        <v>1800</v>
      </c>
      <c r="B1805" s="580"/>
      <c r="C1805" s="23" t="s">
        <v>742</v>
      </c>
      <c r="D1805" s="489"/>
      <c r="E1805" s="318" t="str">
        <f>IF(G1805="","",VLOOKUP(G1805,'Danh mục CODE'!$D$2:$J$20064,7,0))</f>
        <v/>
      </c>
      <c r="F1805" s="28" t="str">
        <f>IF(E1805="","",VLOOKUP(E1805,'TONG HOP'!$E$8:$W$1883,19,0))</f>
        <v/>
      </c>
      <c r="G1805" s="315"/>
      <c r="H1805" s="226" t="str">
        <f>IF(E1805="","",VLOOKUP(G1805,'TONG HOP'!$C$8:$E$799,2,0))</f>
        <v/>
      </c>
      <c r="I1805" s="226" t="str">
        <f>IF(B1805="","",VLOOKUP(G1805,'TONG HOP'!$C$8:$F$799,4,0))</f>
        <v/>
      </c>
      <c r="J1805" s="63" t="str">
        <f t="shared" si="324"/>
        <v/>
      </c>
      <c r="K1805" s="63" t="str">
        <f t="shared" si="323"/>
        <v/>
      </c>
      <c r="L1805" s="63">
        <f t="shared" si="318"/>
        <v>0</v>
      </c>
      <c r="M1805" s="392" t="str">
        <f>IF(Y1805="","",VLOOKUP(G1805,'Danh mục CODE'!$D$2:$I$1880,4,0))</f>
        <v/>
      </c>
      <c r="N1805" s="484"/>
      <c r="O1805" s="392" t="str">
        <f t="shared" si="319"/>
        <v/>
      </c>
      <c r="P1805" s="392" t="str">
        <f>IF(Y1805="","",VLOOKUP(G1805,'Danh mục CODE'!$D$2:$I$1880,5,0))</f>
        <v/>
      </c>
      <c r="Q1805" s="392"/>
      <c r="R1805" s="392" t="str">
        <f t="shared" si="320"/>
        <v/>
      </c>
      <c r="S1805" s="394" t="e">
        <f t="shared" si="321"/>
        <v>#VALUE!</v>
      </c>
      <c r="T1805" s="394" t="str">
        <f t="shared" si="325"/>
        <v/>
      </c>
      <c r="U1805" s="394" t="str">
        <f t="shared" si="326"/>
        <v/>
      </c>
      <c r="V1805" s="424" t="str">
        <f t="shared" si="322"/>
        <v/>
      </c>
      <c r="W1805" s="21"/>
      <c r="X1805" s="515"/>
      <c r="Y1805" s="515"/>
      <c r="Z1805" s="513"/>
      <c r="AA1805" s="514"/>
    </row>
    <row r="1806" spans="1:27">
      <c r="A1806" s="50">
        <f t="shared" si="316"/>
        <v>1801</v>
      </c>
      <c r="B1806" s="580"/>
      <c r="C1806" s="23" t="s">
        <v>742</v>
      </c>
      <c r="D1806" s="489"/>
      <c r="E1806" s="318" t="str">
        <f>IF(G1806="","",VLOOKUP(G1806,'Danh mục CODE'!$D$2:$J$20064,7,0))</f>
        <v/>
      </c>
      <c r="F1806" s="28" t="str">
        <f>IF(E1806="","",VLOOKUP(E1806,'TONG HOP'!$E$8:$W$1883,19,0))</f>
        <v/>
      </c>
      <c r="G1806" s="315"/>
      <c r="H1806" s="226" t="str">
        <f>IF(E1806="","",VLOOKUP(G1806,'TONG HOP'!$C$8:$E$799,2,0))</f>
        <v/>
      </c>
      <c r="I1806" s="226" t="str">
        <f>IF(B1806="","",VLOOKUP(G1806,'TONG HOP'!$C$8:$F$799,4,0))</f>
        <v/>
      </c>
      <c r="J1806" s="63" t="str">
        <f t="shared" si="324"/>
        <v/>
      </c>
      <c r="K1806" s="63" t="str">
        <f t="shared" si="323"/>
        <v/>
      </c>
      <c r="L1806" s="63">
        <f t="shared" si="318"/>
        <v>0</v>
      </c>
      <c r="M1806" s="392" t="str">
        <f>IF(Y1806="","",VLOOKUP(G1806,'Danh mục CODE'!$D$2:$I$1880,4,0))</f>
        <v/>
      </c>
      <c r="N1806" s="484"/>
      <c r="O1806" s="392" t="str">
        <f t="shared" si="319"/>
        <v/>
      </c>
      <c r="P1806" s="392" t="str">
        <f>IF(Y1806="","",VLOOKUP(G1806,'Danh mục CODE'!$D$2:$I$1880,5,0))</f>
        <v/>
      </c>
      <c r="Q1806" s="392"/>
      <c r="R1806" s="392" t="str">
        <f t="shared" si="320"/>
        <v/>
      </c>
      <c r="S1806" s="394" t="e">
        <f t="shared" si="321"/>
        <v>#VALUE!</v>
      </c>
      <c r="T1806" s="394" t="str">
        <f t="shared" si="325"/>
        <v/>
      </c>
      <c r="U1806" s="394" t="str">
        <f t="shared" si="326"/>
        <v/>
      </c>
      <c r="V1806" s="424" t="str">
        <f t="shared" si="322"/>
        <v/>
      </c>
      <c r="W1806" s="21"/>
      <c r="X1806" s="515"/>
      <c r="Y1806" s="515"/>
      <c r="Z1806" s="513"/>
      <c r="AA1806" s="514"/>
    </row>
    <row r="1807" spans="1:27">
      <c r="A1807" s="50">
        <f t="shared" si="316"/>
        <v>1802</v>
      </c>
      <c r="B1807" s="580"/>
      <c r="C1807" s="23" t="s">
        <v>742</v>
      </c>
      <c r="D1807" s="489"/>
      <c r="E1807" s="318" t="str">
        <f>IF(G1807="","",VLOOKUP(G1807,'Danh mục CODE'!$D$2:$J$20064,7,0))</f>
        <v/>
      </c>
      <c r="F1807" s="28" t="str">
        <f>IF(E1807="","",VLOOKUP(E1807,'TONG HOP'!$E$8:$W$1883,19,0))</f>
        <v/>
      </c>
      <c r="G1807" s="315"/>
      <c r="H1807" s="226" t="str">
        <f>IF(E1807="","",VLOOKUP(G1807,'TONG HOP'!$C$8:$E$799,2,0))</f>
        <v/>
      </c>
      <c r="I1807" s="226" t="str">
        <f>IF(B1807="","",VLOOKUP(G1807,'TONG HOP'!$C$8:$F$799,4,0))</f>
        <v/>
      </c>
      <c r="J1807" s="63" t="str">
        <f t="shared" si="324"/>
        <v/>
      </c>
      <c r="K1807" s="63" t="str">
        <f t="shared" si="323"/>
        <v/>
      </c>
      <c r="L1807" s="63">
        <f t="shared" si="318"/>
        <v>0</v>
      </c>
      <c r="M1807" s="392" t="str">
        <f>IF(Y1807="","",VLOOKUP(G1807,'Danh mục CODE'!$D$2:$I$1880,4,0))</f>
        <v/>
      </c>
      <c r="N1807" s="484"/>
      <c r="O1807" s="392" t="str">
        <f t="shared" si="319"/>
        <v/>
      </c>
      <c r="P1807" s="392" t="str">
        <f>IF(Y1807="","",VLOOKUP(G1807,'Danh mục CODE'!$D$2:$I$1880,5,0))</f>
        <v/>
      </c>
      <c r="Q1807" s="392"/>
      <c r="R1807" s="392" t="str">
        <f t="shared" si="320"/>
        <v/>
      </c>
      <c r="S1807" s="394" t="e">
        <f t="shared" si="321"/>
        <v>#VALUE!</v>
      </c>
      <c r="T1807" s="394" t="str">
        <f t="shared" si="325"/>
        <v/>
      </c>
      <c r="U1807" s="394" t="str">
        <f t="shared" si="326"/>
        <v/>
      </c>
      <c r="V1807" s="424" t="str">
        <f t="shared" si="322"/>
        <v/>
      </c>
      <c r="W1807" s="21"/>
      <c r="X1807" s="515"/>
      <c r="Y1807" s="515"/>
      <c r="Z1807" s="513"/>
      <c r="AA1807" s="514"/>
    </row>
    <row r="1808" spans="1:27">
      <c r="A1808" s="50">
        <f t="shared" si="316"/>
        <v>1803</v>
      </c>
      <c r="B1808" s="580"/>
      <c r="C1808" s="23" t="s">
        <v>742</v>
      </c>
      <c r="D1808" s="489"/>
      <c r="E1808" s="318" t="str">
        <f>IF(G1808="","",VLOOKUP(G1808,'Danh mục CODE'!$D$2:$J$20064,7,0))</f>
        <v/>
      </c>
      <c r="F1808" s="28" t="str">
        <f>IF(E1808="","",VLOOKUP(E1808,'TONG HOP'!$E$8:$W$1883,19,0))</f>
        <v/>
      </c>
      <c r="G1808" s="315"/>
      <c r="H1808" s="226" t="str">
        <f>IF(E1808="","",VLOOKUP(G1808,'TONG HOP'!$C$8:$E$799,2,0))</f>
        <v/>
      </c>
      <c r="I1808" s="226" t="str">
        <f>IF(B1808="","",VLOOKUP(G1808,'TONG HOP'!$C$8:$F$799,4,0))</f>
        <v/>
      </c>
      <c r="J1808" s="63" t="str">
        <f t="shared" si="324"/>
        <v/>
      </c>
      <c r="K1808" s="63" t="str">
        <f t="shared" si="323"/>
        <v/>
      </c>
      <c r="L1808" s="63">
        <f t="shared" si="318"/>
        <v>0</v>
      </c>
      <c r="M1808" s="392" t="str">
        <f>IF(Y1808="","",VLOOKUP(G1808,'Danh mục CODE'!$D$2:$I$1880,4,0))</f>
        <v/>
      </c>
      <c r="N1808" s="484"/>
      <c r="O1808" s="392" t="str">
        <f t="shared" si="319"/>
        <v/>
      </c>
      <c r="P1808" s="392" t="str">
        <f>IF(Y1808="","",VLOOKUP(G1808,'Danh mục CODE'!$D$2:$I$1880,5,0))</f>
        <v/>
      </c>
      <c r="Q1808" s="392"/>
      <c r="R1808" s="392" t="str">
        <f t="shared" si="320"/>
        <v/>
      </c>
      <c r="S1808" s="394" t="e">
        <f t="shared" si="321"/>
        <v>#VALUE!</v>
      </c>
      <c r="T1808" s="394" t="str">
        <f t="shared" si="325"/>
        <v/>
      </c>
      <c r="U1808" s="394" t="str">
        <f t="shared" si="326"/>
        <v/>
      </c>
      <c r="V1808" s="424" t="str">
        <f t="shared" si="322"/>
        <v/>
      </c>
      <c r="W1808" s="21"/>
      <c r="X1808" s="515"/>
      <c r="Y1808" s="515"/>
      <c r="Z1808" s="513"/>
      <c r="AA1808" s="514"/>
    </row>
    <row r="1809" spans="1:27">
      <c r="A1809" s="50">
        <f t="shared" si="316"/>
        <v>1804</v>
      </c>
      <c r="B1809" s="580"/>
      <c r="C1809" s="23" t="s">
        <v>742</v>
      </c>
      <c r="D1809" s="489"/>
      <c r="E1809" s="318" t="str">
        <f>IF(G1809="","",VLOOKUP(G1809,'Danh mục CODE'!$D$2:$J$20064,7,0))</f>
        <v/>
      </c>
      <c r="F1809" s="28" t="str">
        <f>IF(E1809="","",VLOOKUP(E1809,'TONG HOP'!$E$8:$W$1883,19,0))</f>
        <v/>
      </c>
      <c r="G1809" s="315"/>
      <c r="H1809" s="226" t="str">
        <f>IF(E1809="","",VLOOKUP(G1809,'TONG HOP'!$C$8:$E$799,2,0))</f>
        <v/>
      </c>
      <c r="I1809" s="226" t="str">
        <f>IF(B1809="","",VLOOKUP(G1809,'TONG HOP'!$C$8:$F$799,4,0))</f>
        <v/>
      </c>
      <c r="J1809" s="63" t="str">
        <f t="shared" si="324"/>
        <v/>
      </c>
      <c r="K1809" s="63" t="str">
        <f t="shared" si="323"/>
        <v/>
      </c>
      <c r="L1809" s="63">
        <f t="shared" si="318"/>
        <v>0</v>
      </c>
      <c r="M1809" s="392" t="str">
        <f>IF(Y1809="","",VLOOKUP(G1809,'Danh mục CODE'!$D$2:$I$1880,4,0))</f>
        <v/>
      </c>
      <c r="N1809" s="484"/>
      <c r="O1809" s="392" t="str">
        <f t="shared" si="319"/>
        <v/>
      </c>
      <c r="P1809" s="392" t="str">
        <f>IF(Y1809="","",VLOOKUP(G1809,'Danh mục CODE'!$D$2:$I$1880,5,0))</f>
        <v/>
      </c>
      <c r="Q1809" s="392"/>
      <c r="R1809" s="392" t="str">
        <f t="shared" si="320"/>
        <v/>
      </c>
      <c r="S1809" s="394" t="e">
        <f t="shared" si="321"/>
        <v>#VALUE!</v>
      </c>
      <c r="T1809" s="394" t="str">
        <f t="shared" si="325"/>
        <v/>
      </c>
      <c r="U1809" s="394" t="str">
        <f t="shared" si="326"/>
        <v/>
      </c>
      <c r="V1809" s="424" t="str">
        <f t="shared" si="322"/>
        <v/>
      </c>
      <c r="W1809" s="21"/>
      <c r="X1809" s="515"/>
      <c r="Y1809" s="515"/>
      <c r="Z1809" s="513"/>
      <c r="AA1809" s="514"/>
    </row>
    <row r="1810" spans="1:27">
      <c r="A1810" s="50">
        <f t="shared" si="316"/>
        <v>1805</v>
      </c>
      <c r="B1810" s="580"/>
      <c r="C1810" s="23" t="s">
        <v>742</v>
      </c>
      <c r="D1810" s="489"/>
      <c r="E1810" s="318" t="str">
        <f>IF(G1810="","",VLOOKUP(G1810,'Danh mục CODE'!$D$2:$J$20064,7,0))</f>
        <v/>
      </c>
      <c r="F1810" s="28" t="str">
        <f>IF(E1810="","",VLOOKUP(E1810,'TONG HOP'!$E$8:$W$1883,19,0))</f>
        <v/>
      </c>
      <c r="G1810" s="315"/>
      <c r="H1810" s="226" t="str">
        <f>IF(E1810="","",VLOOKUP(G1810,'TONG HOP'!$C$8:$E$799,2,0))</f>
        <v/>
      </c>
      <c r="I1810" s="226" t="str">
        <f>IF(B1810="","",VLOOKUP(G1810,'TONG HOP'!$C$8:$F$799,4,0))</f>
        <v/>
      </c>
      <c r="J1810" s="63" t="str">
        <f t="shared" si="324"/>
        <v/>
      </c>
      <c r="K1810" s="63" t="str">
        <f t="shared" si="323"/>
        <v/>
      </c>
      <c r="L1810" s="63">
        <f t="shared" si="318"/>
        <v>0</v>
      </c>
      <c r="M1810" s="392" t="str">
        <f>IF(Y1810="","",VLOOKUP(G1810,'Danh mục CODE'!$D$2:$I$1880,4,0))</f>
        <v/>
      </c>
      <c r="N1810" s="484"/>
      <c r="O1810" s="392" t="str">
        <f t="shared" si="319"/>
        <v/>
      </c>
      <c r="P1810" s="392" t="str">
        <f>IF(Y1810="","",VLOOKUP(G1810,'Danh mục CODE'!$D$2:$I$1880,5,0))</f>
        <v/>
      </c>
      <c r="Q1810" s="392"/>
      <c r="R1810" s="392" t="str">
        <f t="shared" si="320"/>
        <v/>
      </c>
      <c r="S1810" s="394" t="e">
        <f t="shared" si="321"/>
        <v>#VALUE!</v>
      </c>
      <c r="T1810" s="394" t="str">
        <f t="shared" si="325"/>
        <v/>
      </c>
      <c r="U1810" s="394" t="str">
        <f t="shared" si="326"/>
        <v/>
      </c>
      <c r="V1810" s="424" t="str">
        <f t="shared" si="322"/>
        <v/>
      </c>
      <c r="W1810" s="21"/>
      <c r="X1810" s="515"/>
      <c r="Y1810" s="515"/>
      <c r="Z1810" s="513"/>
      <c r="AA1810" s="514"/>
    </row>
    <row r="1811" spans="1:27">
      <c r="A1811" s="50">
        <f t="shared" ref="A1811:A1874" si="327">A1810+1</f>
        <v>1806</v>
      </c>
      <c r="B1811" s="580"/>
      <c r="C1811" s="23" t="s">
        <v>742</v>
      </c>
      <c r="D1811" s="489"/>
      <c r="E1811" s="318" t="str">
        <f>IF(G1811="","",VLOOKUP(G1811,'Danh mục CODE'!$D$2:$J$20064,7,0))</f>
        <v/>
      </c>
      <c r="F1811" s="28" t="str">
        <f>IF(E1811="","",VLOOKUP(E1811,'TONG HOP'!$E$8:$W$1883,19,0))</f>
        <v/>
      </c>
      <c r="G1811" s="315"/>
      <c r="H1811" s="226" t="str">
        <f>IF(E1811="","",VLOOKUP(G1811,'TONG HOP'!$C$8:$E$799,2,0))</f>
        <v/>
      </c>
      <c r="I1811" s="226" t="str">
        <f>IF(B1811="","",VLOOKUP(G1811,'TONG HOP'!$C$8:$F$799,4,0))</f>
        <v/>
      </c>
      <c r="J1811" s="63" t="str">
        <f t="shared" si="324"/>
        <v/>
      </c>
      <c r="K1811" s="63" t="str">
        <f t="shared" si="323"/>
        <v/>
      </c>
      <c r="L1811" s="63">
        <f t="shared" si="318"/>
        <v>0</v>
      </c>
      <c r="M1811" s="392" t="str">
        <f>IF(Y1811="","",VLOOKUP(G1811,'Danh mục CODE'!$D$2:$I$1880,4,0))</f>
        <v/>
      </c>
      <c r="N1811" s="484"/>
      <c r="O1811" s="392" t="str">
        <f t="shared" si="319"/>
        <v/>
      </c>
      <c r="P1811" s="392" t="str">
        <f>IF(Y1811="","",VLOOKUP(G1811,'Danh mục CODE'!$D$2:$I$1880,5,0))</f>
        <v/>
      </c>
      <c r="Q1811" s="392"/>
      <c r="R1811" s="392" t="str">
        <f t="shared" si="320"/>
        <v/>
      </c>
      <c r="S1811" s="394" t="e">
        <f t="shared" si="321"/>
        <v>#VALUE!</v>
      </c>
      <c r="T1811" s="394" t="str">
        <f t="shared" si="325"/>
        <v/>
      </c>
      <c r="U1811" s="394" t="str">
        <f t="shared" si="326"/>
        <v/>
      </c>
      <c r="V1811" s="424" t="str">
        <f t="shared" si="322"/>
        <v/>
      </c>
      <c r="W1811" s="21"/>
      <c r="X1811" s="515"/>
      <c r="Y1811" s="515"/>
      <c r="Z1811" s="513"/>
      <c r="AA1811" s="514"/>
    </row>
    <row r="1812" spans="1:27">
      <c r="A1812" s="50">
        <f t="shared" si="327"/>
        <v>1807</v>
      </c>
      <c r="B1812" s="580"/>
      <c r="C1812" s="23" t="s">
        <v>742</v>
      </c>
      <c r="D1812" s="489"/>
      <c r="E1812" s="318" t="str">
        <f>IF(G1812="","",VLOOKUP(G1812,'Danh mục CODE'!$D$2:$J$20064,7,0))</f>
        <v/>
      </c>
      <c r="F1812" s="28" t="str">
        <f>IF(E1812="","",VLOOKUP(E1812,'TONG HOP'!$E$8:$W$1883,19,0))</f>
        <v/>
      </c>
      <c r="G1812" s="315"/>
      <c r="H1812" s="226" t="str">
        <f>IF(E1812="","",VLOOKUP(G1812,'TONG HOP'!$C$8:$E$799,2,0))</f>
        <v/>
      </c>
      <c r="I1812" s="226" t="str">
        <f>IF(B1812="","",VLOOKUP(G1812,'TONG HOP'!$C$8:$F$799,4,0))</f>
        <v/>
      </c>
      <c r="J1812" s="63" t="str">
        <f t="shared" si="324"/>
        <v/>
      </c>
      <c r="K1812" s="63" t="str">
        <f t="shared" si="323"/>
        <v/>
      </c>
      <c r="L1812" s="63">
        <f t="shared" si="318"/>
        <v>0</v>
      </c>
      <c r="M1812" s="392" t="str">
        <f>IF(Y1812="","",VLOOKUP(G1812,'Danh mục CODE'!$D$2:$I$1880,4,0))</f>
        <v/>
      </c>
      <c r="N1812" s="484"/>
      <c r="O1812" s="392" t="str">
        <f t="shared" si="319"/>
        <v/>
      </c>
      <c r="P1812" s="392" t="str">
        <f>IF(Y1812="","",VLOOKUP(G1812,'Danh mục CODE'!$D$2:$I$1880,5,0))</f>
        <v/>
      </c>
      <c r="Q1812" s="392"/>
      <c r="R1812" s="392" t="str">
        <f t="shared" si="320"/>
        <v/>
      </c>
      <c r="S1812" s="394" t="e">
        <f t="shared" si="321"/>
        <v>#VALUE!</v>
      </c>
      <c r="T1812" s="394" t="str">
        <f t="shared" si="325"/>
        <v/>
      </c>
      <c r="U1812" s="394" t="str">
        <f t="shared" si="326"/>
        <v/>
      </c>
      <c r="V1812" s="424" t="str">
        <f t="shared" si="322"/>
        <v/>
      </c>
      <c r="W1812" s="21"/>
      <c r="X1812" s="515"/>
      <c r="Y1812" s="515"/>
      <c r="Z1812" s="513"/>
      <c r="AA1812" s="514"/>
    </row>
    <row r="1813" spans="1:27">
      <c r="A1813" s="50">
        <f t="shared" si="327"/>
        <v>1808</v>
      </c>
      <c r="B1813" s="580"/>
      <c r="C1813" s="23" t="s">
        <v>742</v>
      </c>
      <c r="D1813" s="489"/>
      <c r="E1813" s="318" t="str">
        <f>IF(G1813="","",VLOOKUP(G1813,'Danh mục CODE'!$D$2:$J$20064,7,0))</f>
        <v/>
      </c>
      <c r="F1813" s="28" t="str">
        <f>IF(E1813="","",VLOOKUP(E1813,'TONG HOP'!$E$8:$W$1883,19,0))</f>
        <v/>
      </c>
      <c r="G1813" s="315"/>
      <c r="H1813" s="226" t="str">
        <f>IF(E1813="","",VLOOKUP(G1813,'TONG HOP'!$C$8:$E$799,2,0))</f>
        <v/>
      </c>
      <c r="I1813" s="226" t="str">
        <f>IF(B1813="","",VLOOKUP(G1813,'TONG HOP'!$C$8:$F$799,4,0))</f>
        <v/>
      </c>
      <c r="J1813" s="63" t="str">
        <f t="shared" si="324"/>
        <v/>
      </c>
      <c r="K1813" s="63" t="str">
        <f t="shared" si="323"/>
        <v/>
      </c>
      <c r="L1813" s="63">
        <f t="shared" si="318"/>
        <v>0</v>
      </c>
      <c r="M1813" s="392" t="str">
        <f>IF(Y1813="","",VLOOKUP(G1813,'Danh mục CODE'!$D$2:$I$1880,4,0))</f>
        <v/>
      </c>
      <c r="N1813" s="484"/>
      <c r="O1813" s="392" t="str">
        <f t="shared" si="319"/>
        <v/>
      </c>
      <c r="P1813" s="392" t="str">
        <f>IF(Y1813="","",VLOOKUP(G1813,'Danh mục CODE'!$D$2:$I$1880,5,0))</f>
        <v/>
      </c>
      <c r="Q1813" s="392"/>
      <c r="R1813" s="392" t="str">
        <f t="shared" si="320"/>
        <v/>
      </c>
      <c r="S1813" s="394" t="e">
        <f t="shared" si="321"/>
        <v>#VALUE!</v>
      </c>
      <c r="T1813" s="394" t="str">
        <f t="shared" si="325"/>
        <v/>
      </c>
      <c r="U1813" s="394" t="str">
        <f t="shared" si="326"/>
        <v/>
      </c>
      <c r="V1813" s="424" t="str">
        <f t="shared" si="322"/>
        <v/>
      </c>
      <c r="W1813" s="21"/>
      <c r="X1813" s="515"/>
      <c r="Y1813" s="515"/>
      <c r="Z1813" s="513"/>
      <c r="AA1813" s="514"/>
    </row>
    <row r="1814" spans="1:27">
      <c r="A1814" s="50">
        <f t="shared" si="327"/>
        <v>1809</v>
      </c>
      <c r="B1814" s="580"/>
      <c r="C1814" s="23" t="s">
        <v>742</v>
      </c>
      <c r="D1814" s="489"/>
      <c r="E1814" s="318" t="str">
        <f>IF(G1814="","",VLOOKUP(G1814,'Danh mục CODE'!$D$2:$J$20064,7,0))</f>
        <v/>
      </c>
      <c r="F1814" s="28" t="str">
        <f>IF(E1814="","",VLOOKUP(E1814,'TONG HOP'!$E$8:$W$1883,19,0))</f>
        <v/>
      </c>
      <c r="G1814" s="315"/>
      <c r="H1814" s="226" t="str">
        <f>IF(E1814="","",VLOOKUP(G1814,'TONG HOP'!$C$8:$E$799,2,0))</f>
        <v/>
      </c>
      <c r="I1814" s="226" t="str">
        <f>IF(B1814="","",VLOOKUP(G1814,'TONG HOP'!$C$8:$F$799,4,0))</f>
        <v/>
      </c>
      <c r="J1814" s="63" t="str">
        <f t="shared" si="324"/>
        <v/>
      </c>
      <c r="K1814" s="63" t="str">
        <f t="shared" si="323"/>
        <v/>
      </c>
      <c r="L1814" s="63">
        <f t="shared" si="318"/>
        <v>0</v>
      </c>
      <c r="M1814" s="392" t="str">
        <f>IF(Y1814="","",VLOOKUP(G1814,'Danh mục CODE'!$D$2:$I$1880,4,0))</f>
        <v/>
      </c>
      <c r="N1814" s="484"/>
      <c r="O1814" s="392" t="str">
        <f t="shared" si="319"/>
        <v/>
      </c>
      <c r="P1814" s="392" t="str">
        <f>IF(Y1814="","",VLOOKUP(G1814,'Danh mục CODE'!$D$2:$I$1880,5,0))</f>
        <v/>
      </c>
      <c r="Q1814" s="392"/>
      <c r="R1814" s="392" t="str">
        <f t="shared" si="320"/>
        <v/>
      </c>
      <c r="S1814" s="394" t="e">
        <f t="shared" si="321"/>
        <v>#VALUE!</v>
      </c>
      <c r="T1814" s="394" t="str">
        <f t="shared" si="325"/>
        <v/>
      </c>
      <c r="U1814" s="394" t="str">
        <f t="shared" si="326"/>
        <v/>
      </c>
      <c r="V1814" s="424" t="str">
        <f t="shared" si="322"/>
        <v/>
      </c>
      <c r="W1814" s="21"/>
      <c r="X1814" s="515"/>
      <c r="Y1814" s="515"/>
      <c r="Z1814" s="513"/>
      <c r="AA1814" s="514"/>
    </row>
    <row r="1815" spans="1:27">
      <c r="A1815" s="50">
        <f t="shared" si="327"/>
        <v>1810</v>
      </c>
      <c r="B1815" s="580"/>
      <c r="C1815" s="23" t="s">
        <v>742</v>
      </c>
      <c r="D1815" s="489"/>
      <c r="E1815" s="318" t="str">
        <f>IF(G1815="","",VLOOKUP(G1815,'Danh mục CODE'!$D$2:$J$20064,7,0))</f>
        <v/>
      </c>
      <c r="F1815" s="28" t="str">
        <f>IF(E1815="","",VLOOKUP(E1815,'TONG HOP'!$E$8:$W$1883,19,0))</f>
        <v/>
      </c>
      <c r="G1815" s="315"/>
      <c r="H1815" s="226" t="str">
        <f>IF(E1815="","",VLOOKUP(G1815,'TONG HOP'!$C$8:$E$799,2,0))</f>
        <v/>
      </c>
      <c r="I1815" s="226" t="str">
        <f>IF(B1815="","",VLOOKUP(G1815,'TONG HOP'!$C$8:$F$799,4,0))</f>
        <v/>
      </c>
      <c r="J1815" s="63" t="str">
        <f t="shared" si="324"/>
        <v/>
      </c>
      <c r="K1815" s="63" t="str">
        <f t="shared" si="323"/>
        <v/>
      </c>
      <c r="L1815" s="63">
        <f t="shared" si="318"/>
        <v>0</v>
      </c>
      <c r="M1815" s="392" t="str">
        <f>IF(Y1815="","",VLOOKUP(G1815,'Danh mục CODE'!$D$2:$I$1880,4,0))</f>
        <v/>
      </c>
      <c r="N1815" s="484"/>
      <c r="O1815" s="392" t="str">
        <f t="shared" si="319"/>
        <v/>
      </c>
      <c r="P1815" s="392" t="str">
        <f>IF(Y1815="","",VLOOKUP(G1815,'Danh mục CODE'!$D$2:$I$1880,5,0))</f>
        <v/>
      </c>
      <c r="Q1815" s="392"/>
      <c r="R1815" s="392" t="str">
        <f t="shared" si="320"/>
        <v/>
      </c>
      <c r="S1815" s="394" t="e">
        <f t="shared" si="321"/>
        <v>#VALUE!</v>
      </c>
      <c r="T1815" s="394" t="str">
        <f t="shared" si="325"/>
        <v/>
      </c>
      <c r="U1815" s="394" t="str">
        <f t="shared" si="326"/>
        <v/>
      </c>
      <c r="V1815" s="424" t="str">
        <f t="shared" si="322"/>
        <v/>
      </c>
      <c r="W1815" s="21"/>
      <c r="X1815" s="515"/>
      <c r="Y1815" s="515"/>
      <c r="Z1815" s="513"/>
      <c r="AA1815" s="514"/>
    </row>
    <row r="1816" spans="1:27">
      <c r="A1816" s="50">
        <f t="shared" si="327"/>
        <v>1811</v>
      </c>
      <c r="B1816" s="580"/>
      <c r="C1816" s="23" t="s">
        <v>742</v>
      </c>
      <c r="D1816" s="489"/>
      <c r="E1816" s="318" t="str">
        <f>IF(G1816="","",VLOOKUP(G1816,'Danh mục CODE'!$D$2:$J$20064,7,0))</f>
        <v/>
      </c>
      <c r="F1816" s="28" t="str">
        <f>IF(E1816="","",VLOOKUP(E1816,'TONG HOP'!$E$8:$W$1883,19,0))</f>
        <v/>
      </c>
      <c r="G1816" s="315"/>
      <c r="H1816" s="226" t="str">
        <f>IF(E1816="","",VLOOKUP(G1816,'TONG HOP'!$C$8:$E$799,2,0))</f>
        <v/>
      </c>
      <c r="I1816" s="226" t="str">
        <f>IF(B1816="","",VLOOKUP(G1816,'TONG HOP'!$C$8:$F$799,4,0))</f>
        <v/>
      </c>
      <c r="J1816" s="63" t="str">
        <f t="shared" si="324"/>
        <v/>
      </c>
      <c r="K1816" s="63" t="str">
        <f t="shared" si="323"/>
        <v/>
      </c>
      <c r="L1816" s="63">
        <f t="shared" si="318"/>
        <v>0</v>
      </c>
      <c r="M1816" s="392" t="str">
        <f>IF(Y1816="","",VLOOKUP(G1816,'Danh mục CODE'!$D$2:$I$1880,4,0))</f>
        <v/>
      </c>
      <c r="N1816" s="484"/>
      <c r="O1816" s="392" t="str">
        <f t="shared" si="319"/>
        <v/>
      </c>
      <c r="P1816" s="392" t="str">
        <f>IF(Y1816="","",VLOOKUP(G1816,'Danh mục CODE'!$D$2:$I$1880,5,0))</f>
        <v/>
      </c>
      <c r="Q1816" s="392"/>
      <c r="R1816" s="392" t="str">
        <f t="shared" si="320"/>
        <v/>
      </c>
      <c r="S1816" s="394" t="e">
        <f t="shared" si="321"/>
        <v>#VALUE!</v>
      </c>
      <c r="T1816" s="394" t="str">
        <f t="shared" si="325"/>
        <v/>
      </c>
      <c r="U1816" s="394" t="str">
        <f t="shared" si="326"/>
        <v/>
      </c>
      <c r="V1816" s="424" t="str">
        <f t="shared" si="322"/>
        <v/>
      </c>
      <c r="W1816" s="21"/>
      <c r="X1816" s="515"/>
      <c r="Y1816" s="515"/>
      <c r="Z1816" s="513"/>
      <c r="AA1816" s="514"/>
    </row>
    <row r="1817" spans="1:27">
      <c r="A1817" s="50">
        <f t="shared" si="327"/>
        <v>1812</v>
      </c>
      <c r="B1817" s="580"/>
      <c r="C1817" s="23" t="s">
        <v>742</v>
      </c>
      <c r="D1817" s="489"/>
      <c r="E1817" s="318" t="str">
        <f>IF(G1817="","",VLOOKUP(G1817,'Danh mục CODE'!$D$2:$J$20064,7,0))</f>
        <v/>
      </c>
      <c r="F1817" s="28" t="str">
        <f>IF(E1817="","",VLOOKUP(E1817,'TONG HOP'!$E$8:$W$1883,19,0))</f>
        <v/>
      </c>
      <c r="G1817" s="315"/>
      <c r="H1817" s="226" t="str">
        <f>IF(E1817="","",VLOOKUP(G1817,'TONG HOP'!$C$8:$E$799,2,0))</f>
        <v/>
      </c>
      <c r="I1817" s="226" t="str">
        <f>IF(B1817="","",VLOOKUP(G1817,'TONG HOP'!$C$8:$F$799,4,0))</f>
        <v/>
      </c>
      <c r="J1817" s="63" t="str">
        <f t="shared" si="324"/>
        <v/>
      </c>
      <c r="K1817" s="63" t="str">
        <f t="shared" si="323"/>
        <v/>
      </c>
      <c r="L1817" s="63">
        <f t="shared" si="318"/>
        <v>0</v>
      </c>
      <c r="M1817" s="392" t="str">
        <f>IF(Y1817="","",VLOOKUP(G1817,'Danh mục CODE'!$D$2:$I$1880,4,0))</f>
        <v/>
      </c>
      <c r="N1817" s="484"/>
      <c r="O1817" s="392" t="str">
        <f t="shared" si="319"/>
        <v/>
      </c>
      <c r="P1817" s="392" t="str">
        <f>IF(Y1817="","",VLOOKUP(G1817,'Danh mục CODE'!$D$2:$I$1880,5,0))</f>
        <v/>
      </c>
      <c r="Q1817" s="392"/>
      <c r="R1817" s="392" t="str">
        <f t="shared" si="320"/>
        <v/>
      </c>
      <c r="S1817" s="394" t="e">
        <f t="shared" si="321"/>
        <v>#VALUE!</v>
      </c>
      <c r="T1817" s="394" t="str">
        <f t="shared" si="325"/>
        <v/>
      </c>
      <c r="U1817" s="394" t="str">
        <f t="shared" si="326"/>
        <v/>
      </c>
      <c r="V1817" s="424" t="str">
        <f t="shared" si="322"/>
        <v/>
      </c>
      <c r="W1817" s="21"/>
      <c r="X1817" s="515"/>
      <c r="Y1817" s="515"/>
      <c r="Z1817" s="513"/>
      <c r="AA1817" s="514"/>
    </row>
    <row r="1818" spans="1:27">
      <c r="A1818" s="50">
        <f t="shared" si="327"/>
        <v>1813</v>
      </c>
      <c r="B1818" s="580"/>
      <c r="C1818" s="23" t="s">
        <v>742</v>
      </c>
      <c r="D1818" s="489"/>
      <c r="E1818" s="318" t="str">
        <f>IF(G1818="","",VLOOKUP(G1818,'Danh mục CODE'!$D$2:$J$20064,7,0))</f>
        <v/>
      </c>
      <c r="F1818" s="28" t="str">
        <f>IF(E1818="","",VLOOKUP(E1818,'TONG HOP'!$E$8:$W$1883,19,0))</f>
        <v/>
      </c>
      <c r="G1818" s="315"/>
      <c r="H1818" s="226" t="str">
        <f>IF(E1818="","",VLOOKUP(G1818,'TONG HOP'!$C$8:$E$799,2,0))</f>
        <v/>
      </c>
      <c r="I1818" s="226" t="str">
        <f>IF(B1818="","",VLOOKUP(G1818,'TONG HOP'!$C$8:$F$799,4,0))</f>
        <v/>
      </c>
      <c r="J1818" s="63" t="str">
        <f t="shared" si="324"/>
        <v/>
      </c>
      <c r="K1818" s="63" t="str">
        <f t="shared" si="323"/>
        <v/>
      </c>
      <c r="L1818" s="63">
        <f t="shared" si="318"/>
        <v>0</v>
      </c>
      <c r="M1818" s="392" t="str">
        <f>IF(Y1818="","",VLOOKUP(G1818,'Danh mục CODE'!$D$2:$I$1880,4,0))</f>
        <v/>
      </c>
      <c r="N1818" s="484"/>
      <c r="O1818" s="392" t="str">
        <f t="shared" si="319"/>
        <v/>
      </c>
      <c r="P1818" s="392" t="str">
        <f>IF(Y1818="","",VLOOKUP(G1818,'Danh mục CODE'!$D$2:$I$1880,5,0))</f>
        <v/>
      </c>
      <c r="Q1818" s="392"/>
      <c r="R1818" s="392" t="str">
        <f t="shared" si="320"/>
        <v/>
      </c>
      <c r="S1818" s="394" t="e">
        <f t="shared" si="321"/>
        <v>#VALUE!</v>
      </c>
      <c r="T1818" s="394" t="str">
        <f t="shared" si="325"/>
        <v/>
      </c>
      <c r="U1818" s="394" t="str">
        <f t="shared" si="326"/>
        <v/>
      </c>
      <c r="V1818" s="424" t="str">
        <f t="shared" si="322"/>
        <v/>
      </c>
      <c r="W1818" s="21"/>
      <c r="X1818" s="515"/>
      <c r="Y1818" s="515"/>
      <c r="Z1818" s="513"/>
      <c r="AA1818" s="514"/>
    </row>
    <row r="1819" spans="1:27">
      <c r="A1819" s="50">
        <f t="shared" si="327"/>
        <v>1814</v>
      </c>
      <c r="B1819" s="580"/>
      <c r="C1819" s="23" t="s">
        <v>742</v>
      </c>
      <c r="D1819" s="489"/>
      <c r="E1819" s="318" t="str">
        <f>IF(G1819="","",VLOOKUP(G1819,'Danh mục CODE'!$D$2:$J$20064,7,0))</f>
        <v/>
      </c>
      <c r="F1819" s="28" t="str">
        <f>IF(E1819="","",VLOOKUP(E1819,'TONG HOP'!$E$8:$W$1883,19,0))</f>
        <v/>
      </c>
      <c r="G1819" s="315"/>
      <c r="H1819" s="226" t="str">
        <f>IF(E1819="","",VLOOKUP(G1819,'TONG HOP'!$C$8:$E$799,2,0))</f>
        <v/>
      </c>
      <c r="I1819" s="226" t="str">
        <f>IF(B1819="","",VLOOKUP(G1819,'TONG HOP'!$C$8:$F$799,4,0))</f>
        <v/>
      </c>
      <c r="J1819" s="63" t="str">
        <f t="shared" si="324"/>
        <v/>
      </c>
      <c r="K1819" s="63" t="str">
        <f t="shared" si="323"/>
        <v/>
      </c>
      <c r="L1819" s="63">
        <f t="shared" si="318"/>
        <v>0</v>
      </c>
      <c r="M1819" s="392" t="str">
        <f>IF(Y1819="","",VLOOKUP(G1819,'Danh mục CODE'!$D$2:$I$1880,4,0))</f>
        <v/>
      </c>
      <c r="N1819" s="484"/>
      <c r="O1819" s="392" t="str">
        <f t="shared" si="319"/>
        <v/>
      </c>
      <c r="P1819" s="392" t="str">
        <f>IF(Y1819="","",VLOOKUP(G1819,'Danh mục CODE'!$D$2:$I$1880,5,0))</f>
        <v/>
      </c>
      <c r="Q1819" s="392"/>
      <c r="R1819" s="392" t="str">
        <f t="shared" si="320"/>
        <v/>
      </c>
      <c r="S1819" s="394" t="e">
        <f t="shared" si="321"/>
        <v>#VALUE!</v>
      </c>
      <c r="T1819" s="394" t="str">
        <f t="shared" si="325"/>
        <v/>
      </c>
      <c r="U1819" s="394" t="str">
        <f t="shared" si="326"/>
        <v/>
      </c>
      <c r="V1819" s="424" t="str">
        <f t="shared" si="322"/>
        <v/>
      </c>
      <c r="W1819" s="21"/>
      <c r="X1819" s="515"/>
      <c r="Y1819" s="515"/>
      <c r="Z1819" s="513"/>
      <c r="AA1819" s="514"/>
    </row>
    <row r="1820" spans="1:27">
      <c r="A1820" s="50">
        <f t="shared" si="327"/>
        <v>1815</v>
      </c>
      <c r="B1820" s="580"/>
      <c r="C1820" s="23" t="s">
        <v>742</v>
      </c>
      <c r="D1820" s="489"/>
      <c r="E1820" s="318" t="str">
        <f>IF(G1820="","",VLOOKUP(G1820,'Danh mục CODE'!$D$2:$J$20064,7,0))</f>
        <v/>
      </c>
      <c r="F1820" s="28" t="str">
        <f>IF(E1820="","",VLOOKUP(E1820,'TONG HOP'!$E$8:$W$1883,19,0))</f>
        <v/>
      </c>
      <c r="G1820" s="315"/>
      <c r="H1820" s="226" t="str">
        <f>IF(E1820="","",VLOOKUP(G1820,'TONG HOP'!$C$8:$E$799,2,0))</f>
        <v/>
      </c>
      <c r="I1820" s="226" t="str">
        <f>IF(B1820="","",VLOOKUP(G1820,'TONG HOP'!$C$8:$F$799,4,0))</f>
        <v/>
      </c>
      <c r="J1820" s="63" t="str">
        <f t="shared" si="324"/>
        <v/>
      </c>
      <c r="K1820" s="63" t="str">
        <f t="shared" si="323"/>
        <v/>
      </c>
      <c r="L1820" s="63">
        <f t="shared" si="318"/>
        <v>0</v>
      </c>
      <c r="M1820" s="392" t="str">
        <f>IF(Y1820="","",VLOOKUP(G1820,'Danh mục CODE'!$D$2:$I$1880,4,0))</f>
        <v/>
      </c>
      <c r="N1820" s="484"/>
      <c r="O1820" s="392" t="str">
        <f t="shared" si="319"/>
        <v/>
      </c>
      <c r="P1820" s="392" t="str">
        <f>IF(Y1820="","",VLOOKUP(G1820,'Danh mục CODE'!$D$2:$I$1880,5,0))</f>
        <v/>
      </c>
      <c r="Q1820" s="392"/>
      <c r="R1820" s="392" t="str">
        <f t="shared" si="320"/>
        <v/>
      </c>
      <c r="S1820" s="394" t="e">
        <f t="shared" si="321"/>
        <v>#VALUE!</v>
      </c>
      <c r="T1820" s="394" t="str">
        <f t="shared" si="325"/>
        <v/>
      </c>
      <c r="U1820" s="394" t="str">
        <f t="shared" si="326"/>
        <v/>
      </c>
      <c r="V1820" s="424" t="str">
        <f t="shared" si="322"/>
        <v/>
      </c>
      <c r="W1820" s="21"/>
      <c r="X1820" s="515"/>
      <c r="Y1820" s="515"/>
      <c r="Z1820" s="513"/>
      <c r="AA1820" s="514"/>
    </row>
    <row r="1821" spans="1:27">
      <c r="A1821" s="50">
        <f t="shared" si="327"/>
        <v>1816</v>
      </c>
      <c r="B1821" s="580"/>
      <c r="C1821" s="23" t="s">
        <v>742</v>
      </c>
      <c r="D1821" s="489"/>
      <c r="E1821" s="318" t="str">
        <f>IF(G1821="","",VLOOKUP(G1821,'Danh mục CODE'!$D$2:$J$20064,7,0))</f>
        <v/>
      </c>
      <c r="F1821" s="28" t="str">
        <f>IF(E1821="","",VLOOKUP(E1821,'TONG HOP'!$E$8:$W$1883,19,0))</f>
        <v/>
      </c>
      <c r="G1821" s="315"/>
      <c r="H1821" s="226" t="str">
        <f>IF(E1821="","",VLOOKUP(G1821,'TONG HOP'!$C$8:$E$799,2,0))</f>
        <v/>
      </c>
      <c r="I1821" s="226" t="str">
        <f>IF(B1821="","",VLOOKUP(G1821,'TONG HOP'!$C$8:$F$799,4,0))</f>
        <v/>
      </c>
      <c r="J1821" s="63" t="str">
        <f t="shared" si="324"/>
        <v/>
      </c>
      <c r="K1821" s="63" t="str">
        <f t="shared" si="323"/>
        <v/>
      </c>
      <c r="L1821" s="63">
        <f t="shared" si="318"/>
        <v>0</v>
      </c>
      <c r="M1821" s="392" t="str">
        <f>IF(Y1821="","",VLOOKUP(G1821,'Danh mục CODE'!$D$2:$I$1880,4,0))</f>
        <v/>
      </c>
      <c r="N1821" s="484"/>
      <c r="O1821" s="392" t="str">
        <f t="shared" si="319"/>
        <v/>
      </c>
      <c r="P1821" s="392" t="str">
        <f>IF(Y1821="","",VLOOKUP(G1821,'Danh mục CODE'!$D$2:$I$1880,5,0))</f>
        <v/>
      </c>
      <c r="Q1821" s="392"/>
      <c r="R1821" s="392" t="str">
        <f t="shared" si="320"/>
        <v/>
      </c>
      <c r="S1821" s="394" t="e">
        <f t="shared" si="321"/>
        <v>#VALUE!</v>
      </c>
      <c r="T1821" s="394" t="str">
        <f t="shared" si="325"/>
        <v/>
      </c>
      <c r="U1821" s="394" t="str">
        <f t="shared" si="326"/>
        <v/>
      </c>
      <c r="V1821" s="424" t="str">
        <f t="shared" si="322"/>
        <v/>
      </c>
      <c r="W1821" s="21"/>
      <c r="X1821" s="515"/>
      <c r="Y1821" s="515"/>
      <c r="Z1821" s="513"/>
      <c r="AA1821" s="514"/>
    </row>
    <row r="1822" spans="1:27">
      <c r="A1822" s="50">
        <f t="shared" si="327"/>
        <v>1817</v>
      </c>
      <c r="B1822" s="580"/>
      <c r="C1822" s="23" t="s">
        <v>742</v>
      </c>
      <c r="D1822" s="489"/>
      <c r="E1822" s="318" t="str">
        <f>IF(G1822="","",VLOOKUP(G1822,'Danh mục CODE'!$D$2:$J$20064,7,0))</f>
        <v/>
      </c>
      <c r="F1822" s="28" t="str">
        <f>IF(E1822="","",VLOOKUP(E1822,'TONG HOP'!$E$8:$W$1883,19,0))</f>
        <v/>
      </c>
      <c r="G1822" s="315"/>
      <c r="H1822" s="226" t="str">
        <f>IF(E1822="","",VLOOKUP(G1822,'TONG HOP'!$C$8:$E$799,2,0))</f>
        <v/>
      </c>
      <c r="I1822" s="226" t="str">
        <f>IF(B1822="","",VLOOKUP(G1822,'TONG HOP'!$C$8:$F$799,4,0))</f>
        <v/>
      </c>
      <c r="J1822" s="63" t="str">
        <f t="shared" si="324"/>
        <v/>
      </c>
      <c r="K1822" s="63" t="str">
        <f t="shared" si="323"/>
        <v/>
      </c>
      <c r="L1822" s="63">
        <f t="shared" si="318"/>
        <v>0</v>
      </c>
      <c r="M1822" s="392" t="str">
        <f>IF(Y1822="","",VLOOKUP(G1822,'Danh mục CODE'!$D$2:$I$1880,4,0))</f>
        <v/>
      </c>
      <c r="N1822" s="484"/>
      <c r="O1822" s="392" t="str">
        <f t="shared" si="319"/>
        <v/>
      </c>
      <c r="P1822" s="392" t="str">
        <f>IF(Y1822="","",VLOOKUP(G1822,'Danh mục CODE'!$D$2:$I$1880,5,0))</f>
        <v/>
      </c>
      <c r="Q1822" s="392"/>
      <c r="R1822" s="392" t="str">
        <f t="shared" si="320"/>
        <v/>
      </c>
      <c r="S1822" s="394" t="e">
        <f t="shared" si="321"/>
        <v>#VALUE!</v>
      </c>
      <c r="T1822" s="394" t="str">
        <f t="shared" si="325"/>
        <v/>
      </c>
      <c r="U1822" s="394" t="str">
        <f t="shared" si="326"/>
        <v/>
      </c>
      <c r="V1822" s="424" t="str">
        <f t="shared" si="322"/>
        <v/>
      </c>
      <c r="W1822" s="21"/>
      <c r="X1822" s="515"/>
      <c r="Y1822" s="515"/>
      <c r="Z1822" s="513"/>
      <c r="AA1822" s="514"/>
    </row>
    <row r="1823" spans="1:27">
      <c r="A1823" s="50">
        <f t="shared" si="327"/>
        <v>1818</v>
      </c>
      <c r="B1823" s="580"/>
      <c r="C1823" s="23" t="s">
        <v>742</v>
      </c>
      <c r="D1823" s="489"/>
      <c r="E1823" s="318" t="str">
        <f>IF(G1823="","",VLOOKUP(G1823,'Danh mục CODE'!$D$2:$J$20064,7,0))</f>
        <v/>
      </c>
      <c r="F1823" s="28" t="str">
        <f>IF(E1823="","",VLOOKUP(E1823,'TONG HOP'!$E$8:$W$1883,19,0))</f>
        <v/>
      </c>
      <c r="G1823" s="315"/>
      <c r="H1823" s="226" t="str">
        <f>IF(E1823="","",VLOOKUP(G1823,'TONG HOP'!$C$8:$E$799,2,0))</f>
        <v/>
      </c>
      <c r="I1823" s="226" t="str">
        <f>IF(B1823="","",VLOOKUP(G1823,'TONG HOP'!$C$8:$F$799,4,0))</f>
        <v/>
      </c>
      <c r="J1823" s="63" t="str">
        <f t="shared" si="324"/>
        <v/>
      </c>
      <c r="K1823" s="63" t="str">
        <f t="shared" si="323"/>
        <v/>
      </c>
      <c r="L1823" s="63">
        <f t="shared" si="318"/>
        <v>0</v>
      </c>
      <c r="M1823" s="392" t="str">
        <f>IF(Y1823="","",VLOOKUP(G1823,'Danh mục CODE'!$D$2:$I$1880,4,0))</f>
        <v/>
      </c>
      <c r="N1823" s="484"/>
      <c r="O1823" s="392" t="str">
        <f t="shared" si="319"/>
        <v/>
      </c>
      <c r="P1823" s="392" t="str">
        <f>IF(Y1823="","",VLOOKUP(G1823,'Danh mục CODE'!$D$2:$I$1880,5,0))</f>
        <v/>
      </c>
      <c r="Q1823" s="392"/>
      <c r="R1823" s="392" t="str">
        <f t="shared" si="320"/>
        <v/>
      </c>
      <c r="S1823" s="394" t="e">
        <f t="shared" si="321"/>
        <v>#VALUE!</v>
      </c>
      <c r="T1823" s="394" t="str">
        <f t="shared" si="325"/>
        <v/>
      </c>
      <c r="U1823" s="394" t="str">
        <f t="shared" si="326"/>
        <v/>
      </c>
      <c r="V1823" s="424" t="str">
        <f t="shared" si="322"/>
        <v/>
      </c>
      <c r="W1823" s="21"/>
      <c r="X1823" s="515"/>
      <c r="Y1823" s="515"/>
      <c r="Z1823" s="513"/>
      <c r="AA1823" s="514"/>
    </row>
    <row r="1824" spans="1:27">
      <c r="A1824" s="50">
        <f t="shared" si="327"/>
        <v>1819</v>
      </c>
      <c r="B1824" s="580"/>
      <c r="C1824" s="23" t="s">
        <v>742</v>
      </c>
      <c r="D1824" s="489"/>
      <c r="E1824" s="318" t="str">
        <f>IF(G1824="","",VLOOKUP(G1824,'Danh mục CODE'!$D$2:$J$20064,7,0))</f>
        <v/>
      </c>
      <c r="F1824" s="28" t="str">
        <f>IF(E1824="","",VLOOKUP(E1824,'TONG HOP'!$E$8:$W$1883,19,0))</f>
        <v/>
      </c>
      <c r="G1824" s="315"/>
      <c r="H1824" s="226" t="str">
        <f>IF(E1824="","",VLOOKUP(G1824,'TONG HOP'!$C$8:$E$799,2,0))</f>
        <v/>
      </c>
      <c r="I1824" s="226" t="str">
        <f>IF(B1824="","",VLOOKUP(G1824,'TONG HOP'!$C$8:$F$799,4,0))</f>
        <v/>
      </c>
      <c r="J1824" s="63" t="str">
        <f t="shared" si="324"/>
        <v/>
      </c>
      <c r="K1824" s="63" t="str">
        <f t="shared" si="323"/>
        <v/>
      </c>
      <c r="L1824" s="63">
        <f t="shared" si="318"/>
        <v>0</v>
      </c>
      <c r="M1824" s="392" t="str">
        <f>IF(Y1824="","",VLOOKUP(G1824,'Danh mục CODE'!$D$2:$I$1880,4,0))</f>
        <v/>
      </c>
      <c r="N1824" s="484"/>
      <c r="O1824" s="392" t="str">
        <f t="shared" si="319"/>
        <v/>
      </c>
      <c r="P1824" s="392" t="str">
        <f>IF(Y1824="","",VLOOKUP(G1824,'Danh mục CODE'!$D$2:$I$1880,5,0))</f>
        <v/>
      </c>
      <c r="Q1824" s="392"/>
      <c r="R1824" s="392" t="str">
        <f t="shared" si="320"/>
        <v/>
      </c>
      <c r="S1824" s="394" t="e">
        <f t="shared" si="321"/>
        <v>#VALUE!</v>
      </c>
      <c r="T1824" s="394" t="str">
        <f t="shared" si="325"/>
        <v/>
      </c>
      <c r="U1824" s="394" t="str">
        <f t="shared" si="326"/>
        <v/>
      </c>
      <c r="V1824" s="424" t="str">
        <f t="shared" si="322"/>
        <v/>
      </c>
      <c r="W1824" s="21"/>
      <c r="X1824" s="515"/>
      <c r="Y1824" s="515"/>
      <c r="Z1824" s="513"/>
      <c r="AA1824" s="514"/>
    </row>
    <row r="1825" spans="1:27">
      <c r="A1825" s="50">
        <f t="shared" si="327"/>
        <v>1820</v>
      </c>
      <c r="B1825" s="580"/>
      <c r="C1825" s="23" t="s">
        <v>742</v>
      </c>
      <c r="D1825" s="489"/>
      <c r="E1825" s="318" t="str">
        <f>IF(G1825="","",VLOOKUP(G1825,'Danh mục CODE'!$D$2:$J$20064,7,0))</f>
        <v/>
      </c>
      <c r="F1825" s="28" t="str">
        <f>IF(E1825="","",VLOOKUP(E1825,'TONG HOP'!$E$8:$W$1883,19,0))</f>
        <v/>
      </c>
      <c r="G1825" s="315"/>
      <c r="H1825" s="226" t="str">
        <f>IF(E1825="","",VLOOKUP(G1825,'TONG HOP'!$C$8:$E$799,2,0))</f>
        <v/>
      </c>
      <c r="I1825" s="226" t="str">
        <f>IF(B1825="","",VLOOKUP(G1825,'TONG HOP'!$C$8:$F$799,4,0))</f>
        <v/>
      </c>
      <c r="J1825" s="63" t="str">
        <f t="shared" si="324"/>
        <v/>
      </c>
      <c r="K1825" s="63" t="str">
        <f t="shared" si="323"/>
        <v/>
      </c>
      <c r="L1825" s="63">
        <f t="shared" si="318"/>
        <v>0</v>
      </c>
      <c r="M1825" s="392" t="str">
        <f>IF(Y1825="","",VLOOKUP(G1825,'Danh mục CODE'!$D$2:$I$1880,4,0))</f>
        <v/>
      </c>
      <c r="N1825" s="484"/>
      <c r="O1825" s="392" t="str">
        <f t="shared" si="319"/>
        <v/>
      </c>
      <c r="P1825" s="392" t="str">
        <f>IF(Y1825="","",VLOOKUP(G1825,'Danh mục CODE'!$D$2:$I$1880,5,0))</f>
        <v/>
      </c>
      <c r="Q1825" s="392"/>
      <c r="R1825" s="392" t="str">
        <f t="shared" si="320"/>
        <v/>
      </c>
      <c r="S1825" s="394" t="e">
        <f t="shared" si="321"/>
        <v>#VALUE!</v>
      </c>
      <c r="T1825" s="394" t="str">
        <f t="shared" si="325"/>
        <v/>
      </c>
      <c r="U1825" s="394" t="str">
        <f t="shared" si="326"/>
        <v/>
      </c>
      <c r="V1825" s="424" t="str">
        <f t="shared" si="322"/>
        <v/>
      </c>
      <c r="W1825" s="21"/>
      <c r="X1825" s="515"/>
      <c r="Y1825" s="515"/>
      <c r="Z1825" s="513"/>
      <c r="AA1825" s="514"/>
    </row>
    <row r="1826" spans="1:27">
      <c r="A1826" s="50">
        <f t="shared" si="327"/>
        <v>1821</v>
      </c>
      <c r="B1826" s="580"/>
      <c r="C1826" s="23" t="s">
        <v>742</v>
      </c>
      <c r="D1826" s="489"/>
      <c r="E1826" s="318" t="str">
        <f>IF(G1826="","",VLOOKUP(G1826,'Danh mục CODE'!$D$2:$J$20064,7,0))</f>
        <v/>
      </c>
      <c r="F1826" s="28" t="str">
        <f>IF(E1826="","",VLOOKUP(E1826,'TONG HOP'!$E$8:$W$1883,19,0))</f>
        <v/>
      </c>
      <c r="G1826" s="315"/>
      <c r="H1826" s="226" t="str">
        <f>IF(E1826="","",VLOOKUP(G1826,'TONG HOP'!$C$8:$E$799,2,0))</f>
        <v/>
      </c>
      <c r="I1826" s="226" t="str">
        <f>IF(B1826="","",VLOOKUP(G1826,'TONG HOP'!$C$8:$F$799,4,0))</f>
        <v/>
      </c>
      <c r="J1826" s="63" t="str">
        <f t="shared" si="324"/>
        <v/>
      </c>
      <c r="K1826" s="63" t="str">
        <f t="shared" si="323"/>
        <v/>
      </c>
      <c r="L1826" s="63">
        <f t="shared" si="318"/>
        <v>0</v>
      </c>
      <c r="M1826" s="392" t="str">
        <f>IF(Y1826="","",VLOOKUP(G1826,'Danh mục CODE'!$D$2:$I$1880,4,0))</f>
        <v/>
      </c>
      <c r="N1826" s="484"/>
      <c r="O1826" s="392" t="str">
        <f t="shared" si="319"/>
        <v/>
      </c>
      <c r="P1826" s="392" t="str">
        <f>IF(Y1826="","",VLOOKUP(G1826,'Danh mục CODE'!$D$2:$I$1880,5,0))</f>
        <v/>
      </c>
      <c r="Q1826" s="392"/>
      <c r="R1826" s="392" t="str">
        <f t="shared" si="320"/>
        <v/>
      </c>
      <c r="S1826" s="394" t="e">
        <f t="shared" si="321"/>
        <v>#VALUE!</v>
      </c>
      <c r="T1826" s="394" t="str">
        <f t="shared" si="325"/>
        <v/>
      </c>
      <c r="U1826" s="394" t="str">
        <f t="shared" si="326"/>
        <v/>
      </c>
      <c r="V1826" s="424" t="str">
        <f t="shared" si="322"/>
        <v/>
      </c>
      <c r="W1826" s="21"/>
      <c r="X1826" s="515"/>
      <c r="Y1826" s="515"/>
      <c r="Z1826" s="513"/>
      <c r="AA1826" s="514"/>
    </row>
    <row r="1827" spans="1:27">
      <c r="A1827" s="50">
        <f t="shared" si="327"/>
        <v>1822</v>
      </c>
      <c r="B1827" s="580"/>
      <c r="C1827" s="23" t="s">
        <v>742</v>
      </c>
      <c r="D1827" s="489"/>
      <c r="E1827" s="318" t="str">
        <f>IF(G1827="","",VLOOKUP(G1827,'Danh mục CODE'!$D$2:$J$20064,7,0))</f>
        <v/>
      </c>
      <c r="F1827" s="28" t="str">
        <f>IF(E1827="","",VLOOKUP(E1827,'TONG HOP'!$E$8:$W$1883,19,0))</f>
        <v/>
      </c>
      <c r="G1827" s="315"/>
      <c r="H1827" s="226" t="str">
        <f>IF(E1827="","",VLOOKUP(G1827,'TONG HOP'!$C$8:$E$799,2,0))</f>
        <v/>
      </c>
      <c r="I1827" s="226" t="str">
        <f>IF(B1827="","",VLOOKUP(G1827,'TONG HOP'!$C$8:$F$799,4,0))</f>
        <v/>
      </c>
      <c r="J1827" s="63" t="str">
        <f t="shared" si="324"/>
        <v/>
      </c>
      <c r="K1827" s="63" t="str">
        <f t="shared" si="323"/>
        <v/>
      </c>
      <c r="L1827" s="63">
        <f t="shared" si="318"/>
        <v>0</v>
      </c>
      <c r="M1827" s="392" t="str">
        <f>IF(Y1827="","",VLOOKUP(G1827,'Danh mục CODE'!$D$2:$I$1880,4,0))</f>
        <v/>
      </c>
      <c r="N1827" s="484"/>
      <c r="O1827" s="392" t="str">
        <f t="shared" si="319"/>
        <v/>
      </c>
      <c r="P1827" s="392" t="str">
        <f>IF(Y1827="","",VLOOKUP(G1827,'Danh mục CODE'!$D$2:$I$1880,5,0))</f>
        <v/>
      </c>
      <c r="Q1827" s="392"/>
      <c r="R1827" s="392" t="str">
        <f t="shared" si="320"/>
        <v/>
      </c>
      <c r="S1827" s="394" t="e">
        <f t="shared" si="321"/>
        <v>#VALUE!</v>
      </c>
      <c r="T1827" s="394" t="str">
        <f t="shared" si="325"/>
        <v/>
      </c>
      <c r="U1827" s="394" t="str">
        <f t="shared" si="326"/>
        <v/>
      </c>
      <c r="V1827" s="424" t="str">
        <f t="shared" si="322"/>
        <v/>
      </c>
      <c r="W1827" s="21"/>
      <c r="X1827" s="515"/>
      <c r="Y1827" s="515"/>
      <c r="Z1827" s="513"/>
      <c r="AA1827" s="514"/>
    </row>
    <row r="1828" spans="1:27">
      <c r="A1828" s="50">
        <f t="shared" si="327"/>
        <v>1823</v>
      </c>
      <c r="B1828" s="580"/>
      <c r="C1828" s="23" t="s">
        <v>742</v>
      </c>
      <c r="D1828" s="489"/>
      <c r="E1828" s="318" t="str">
        <f>IF(G1828="","",VLOOKUP(G1828,'Danh mục CODE'!$D$2:$J$20064,7,0))</f>
        <v/>
      </c>
      <c r="F1828" s="28" t="str">
        <f>IF(E1828="","",VLOOKUP(E1828,'TONG HOP'!$E$8:$W$1883,19,0))</f>
        <v/>
      </c>
      <c r="G1828" s="315"/>
      <c r="H1828" s="226" t="str">
        <f>IF(E1828="","",VLOOKUP(G1828,'TONG HOP'!$C$8:$E$799,2,0))</f>
        <v/>
      </c>
      <c r="I1828" s="226" t="str">
        <f>IF(B1828="","",VLOOKUP(G1828,'TONG HOP'!$C$8:$F$799,4,0))</f>
        <v/>
      </c>
      <c r="J1828" s="63" t="str">
        <f t="shared" si="324"/>
        <v/>
      </c>
      <c r="K1828" s="63" t="str">
        <f t="shared" si="323"/>
        <v/>
      </c>
      <c r="L1828" s="63">
        <f t="shared" si="318"/>
        <v>0</v>
      </c>
      <c r="M1828" s="392" t="str">
        <f>IF(Y1828="","",VLOOKUP(G1828,'Danh mục CODE'!$D$2:$I$1880,4,0))</f>
        <v/>
      </c>
      <c r="N1828" s="484"/>
      <c r="O1828" s="392" t="str">
        <f t="shared" si="319"/>
        <v/>
      </c>
      <c r="P1828" s="392" t="str">
        <f>IF(Y1828="","",VLOOKUP(G1828,'Danh mục CODE'!$D$2:$I$1880,5,0))</f>
        <v/>
      </c>
      <c r="Q1828" s="392"/>
      <c r="R1828" s="392" t="str">
        <f t="shared" si="320"/>
        <v/>
      </c>
      <c r="S1828" s="394" t="e">
        <f t="shared" si="321"/>
        <v>#VALUE!</v>
      </c>
      <c r="T1828" s="394" t="str">
        <f t="shared" si="325"/>
        <v/>
      </c>
      <c r="U1828" s="394" t="str">
        <f t="shared" si="326"/>
        <v/>
      </c>
      <c r="V1828" s="424" t="str">
        <f t="shared" si="322"/>
        <v/>
      </c>
      <c r="W1828" s="21"/>
      <c r="X1828" s="515"/>
      <c r="Y1828" s="515"/>
      <c r="Z1828" s="513"/>
      <c r="AA1828" s="514"/>
    </row>
    <row r="1829" spans="1:27">
      <c r="A1829" s="50">
        <f t="shared" si="327"/>
        <v>1824</v>
      </c>
      <c r="B1829" s="580"/>
      <c r="C1829" s="23" t="s">
        <v>742</v>
      </c>
      <c r="D1829" s="489"/>
      <c r="E1829" s="318" t="str">
        <f>IF(G1829="","",VLOOKUP(G1829,'Danh mục CODE'!$D$2:$J$20064,7,0))</f>
        <v/>
      </c>
      <c r="F1829" s="28" t="str">
        <f>IF(E1829="","",VLOOKUP(E1829,'TONG HOP'!$E$8:$W$1883,19,0))</f>
        <v/>
      </c>
      <c r="G1829" s="315"/>
      <c r="H1829" s="226" t="str">
        <f>IF(E1829="","",VLOOKUP(G1829,'TONG HOP'!$C$8:$E$799,2,0))</f>
        <v/>
      </c>
      <c r="I1829" s="226" t="str">
        <f>IF(B1829="","",VLOOKUP(G1829,'TONG HOP'!$C$8:$F$799,4,0))</f>
        <v/>
      </c>
      <c r="J1829" s="63" t="str">
        <f t="shared" si="324"/>
        <v/>
      </c>
      <c r="K1829" s="63" t="str">
        <f t="shared" si="323"/>
        <v/>
      </c>
      <c r="L1829" s="63">
        <f t="shared" si="318"/>
        <v>0</v>
      </c>
      <c r="M1829" s="392" t="str">
        <f>IF(Y1829="","",VLOOKUP(G1829,'Danh mục CODE'!$D$2:$I$1880,4,0))</f>
        <v/>
      </c>
      <c r="N1829" s="484"/>
      <c r="O1829" s="392" t="str">
        <f t="shared" si="319"/>
        <v/>
      </c>
      <c r="P1829" s="392" t="str">
        <f>IF(Y1829="","",VLOOKUP(G1829,'Danh mục CODE'!$D$2:$I$1880,5,0))</f>
        <v/>
      </c>
      <c r="Q1829" s="392"/>
      <c r="R1829" s="392" t="str">
        <f t="shared" si="320"/>
        <v/>
      </c>
      <c r="S1829" s="394" t="e">
        <f t="shared" si="321"/>
        <v>#VALUE!</v>
      </c>
      <c r="T1829" s="394" t="str">
        <f t="shared" si="325"/>
        <v/>
      </c>
      <c r="U1829" s="394" t="str">
        <f t="shared" si="326"/>
        <v/>
      </c>
      <c r="V1829" s="424" t="str">
        <f t="shared" si="322"/>
        <v/>
      </c>
      <c r="W1829" s="21"/>
      <c r="X1829" s="515"/>
      <c r="Y1829" s="515"/>
      <c r="Z1829" s="513"/>
      <c r="AA1829" s="514"/>
    </row>
    <row r="1830" spans="1:27">
      <c r="A1830" s="50">
        <f t="shared" si="327"/>
        <v>1825</v>
      </c>
      <c r="B1830" s="580"/>
      <c r="C1830" s="23" t="s">
        <v>742</v>
      </c>
      <c r="D1830" s="489"/>
      <c r="E1830" s="318" t="str">
        <f>IF(G1830="","",VLOOKUP(G1830,'Danh mục CODE'!$D$2:$J$20064,7,0))</f>
        <v/>
      </c>
      <c r="F1830" s="28" t="str">
        <f>IF(E1830="","",VLOOKUP(E1830,'TONG HOP'!$E$8:$W$1883,19,0))</f>
        <v/>
      </c>
      <c r="G1830" s="315"/>
      <c r="H1830" s="226" t="str">
        <f>IF(E1830="","",VLOOKUP(G1830,'TONG HOP'!$C$8:$E$799,2,0))</f>
        <v/>
      </c>
      <c r="I1830" s="226" t="str">
        <f>IF(B1830="","",VLOOKUP(G1830,'TONG HOP'!$C$8:$F$799,4,0))</f>
        <v/>
      </c>
      <c r="J1830" s="63" t="str">
        <f t="shared" si="324"/>
        <v/>
      </c>
      <c r="K1830" s="63" t="str">
        <f t="shared" si="323"/>
        <v/>
      </c>
      <c r="L1830" s="63">
        <f t="shared" si="318"/>
        <v>0</v>
      </c>
      <c r="M1830" s="392" t="str">
        <f>IF(Y1830="","",VLOOKUP(G1830,'Danh mục CODE'!$D$2:$I$1880,4,0))</f>
        <v/>
      </c>
      <c r="N1830" s="484"/>
      <c r="O1830" s="392" t="str">
        <f t="shared" si="319"/>
        <v/>
      </c>
      <c r="P1830" s="392" t="str">
        <f>IF(Y1830="","",VLOOKUP(G1830,'Danh mục CODE'!$D$2:$I$1880,5,0))</f>
        <v/>
      </c>
      <c r="Q1830" s="392"/>
      <c r="R1830" s="392" t="str">
        <f t="shared" si="320"/>
        <v/>
      </c>
      <c r="S1830" s="394" t="e">
        <f t="shared" si="321"/>
        <v>#VALUE!</v>
      </c>
      <c r="T1830" s="394" t="str">
        <f t="shared" si="325"/>
        <v/>
      </c>
      <c r="U1830" s="394" t="str">
        <f t="shared" si="326"/>
        <v/>
      </c>
      <c r="V1830" s="424" t="str">
        <f t="shared" si="322"/>
        <v/>
      </c>
      <c r="W1830" s="21"/>
      <c r="X1830" s="515"/>
      <c r="Y1830" s="515"/>
      <c r="Z1830" s="513"/>
      <c r="AA1830" s="514"/>
    </row>
    <row r="1831" spans="1:27">
      <c r="A1831" s="50">
        <f t="shared" si="327"/>
        <v>1826</v>
      </c>
      <c r="B1831" s="580"/>
      <c r="C1831" s="23" t="s">
        <v>742</v>
      </c>
      <c r="D1831" s="489"/>
      <c r="E1831" s="318" t="str">
        <f>IF(G1831="","",VLOOKUP(G1831,'Danh mục CODE'!$D$2:$J$20064,7,0))</f>
        <v/>
      </c>
      <c r="F1831" s="28" t="str">
        <f>IF(E1831="","",VLOOKUP(E1831,'TONG HOP'!$E$8:$W$1883,19,0))</f>
        <v/>
      </c>
      <c r="G1831" s="315"/>
      <c r="H1831" s="226" t="str">
        <f>IF(E1831="","",VLOOKUP(G1831,'TONG HOP'!$C$8:$E$799,2,0))</f>
        <v/>
      </c>
      <c r="I1831" s="226" t="str">
        <f>IF(B1831="","",VLOOKUP(G1831,'TONG HOP'!$C$8:$F$799,4,0))</f>
        <v/>
      </c>
      <c r="J1831" s="63" t="str">
        <f t="shared" si="324"/>
        <v/>
      </c>
      <c r="K1831" s="63" t="str">
        <f t="shared" si="323"/>
        <v/>
      </c>
      <c r="L1831" s="63">
        <f t="shared" si="318"/>
        <v>0</v>
      </c>
      <c r="M1831" s="392" t="str">
        <f>IF(Y1831="","",VLOOKUP(G1831,'Danh mục CODE'!$D$2:$I$1880,4,0))</f>
        <v/>
      </c>
      <c r="N1831" s="484"/>
      <c r="O1831" s="392" t="str">
        <f t="shared" si="319"/>
        <v/>
      </c>
      <c r="P1831" s="392" t="str">
        <f>IF(Y1831="","",VLOOKUP(G1831,'Danh mục CODE'!$D$2:$I$1880,5,0))</f>
        <v/>
      </c>
      <c r="Q1831" s="392"/>
      <c r="R1831" s="392" t="str">
        <f t="shared" si="320"/>
        <v/>
      </c>
      <c r="S1831" s="394" t="e">
        <f t="shared" si="321"/>
        <v>#VALUE!</v>
      </c>
      <c r="T1831" s="394" t="str">
        <f t="shared" si="325"/>
        <v/>
      </c>
      <c r="U1831" s="394" t="str">
        <f t="shared" si="326"/>
        <v/>
      </c>
      <c r="V1831" s="424" t="str">
        <f t="shared" si="322"/>
        <v/>
      </c>
      <c r="W1831" s="21"/>
      <c r="X1831" s="515"/>
      <c r="Y1831" s="515"/>
      <c r="Z1831" s="513"/>
      <c r="AA1831" s="514"/>
    </row>
    <row r="1832" spans="1:27">
      <c r="A1832" s="50">
        <f t="shared" si="327"/>
        <v>1827</v>
      </c>
      <c r="B1832" s="580"/>
      <c r="C1832" s="23" t="s">
        <v>742</v>
      </c>
      <c r="D1832" s="489"/>
      <c r="E1832" s="318" t="str">
        <f>IF(G1832="","",VLOOKUP(G1832,'Danh mục CODE'!$D$2:$J$20064,7,0))</f>
        <v/>
      </c>
      <c r="F1832" s="28" t="str">
        <f>IF(E1832="","",VLOOKUP(E1832,'TONG HOP'!$E$8:$W$1883,19,0))</f>
        <v/>
      </c>
      <c r="G1832" s="315"/>
      <c r="H1832" s="226" t="str">
        <f>IF(E1832="","",VLOOKUP(G1832,'TONG HOP'!$C$8:$E$799,2,0))</f>
        <v/>
      </c>
      <c r="I1832" s="226" t="str">
        <f>IF(B1832="","",VLOOKUP(G1832,'TONG HOP'!$C$8:$F$799,4,0))</f>
        <v/>
      </c>
      <c r="J1832" s="63" t="str">
        <f t="shared" si="324"/>
        <v/>
      </c>
      <c r="K1832" s="63" t="str">
        <f t="shared" si="323"/>
        <v/>
      </c>
      <c r="L1832" s="63">
        <f t="shared" si="318"/>
        <v>0</v>
      </c>
      <c r="M1832" s="392" t="str">
        <f>IF(Y1832="","",VLOOKUP(G1832,'Danh mục CODE'!$D$2:$I$1880,4,0))</f>
        <v/>
      </c>
      <c r="N1832" s="484"/>
      <c r="O1832" s="392" t="str">
        <f t="shared" si="319"/>
        <v/>
      </c>
      <c r="P1832" s="392" t="str">
        <f>IF(Y1832="","",VLOOKUP(G1832,'Danh mục CODE'!$D$2:$I$1880,5,0))</f>
        <v/>
      </c>
      <c r="Q1832" s="392"/>
      <c r="R1832" s="392" t="str">
        <f t="shared" si="320"/>
        <v/>
      </c>
      <c r="S1832" s="394" t="e">
        <f t="shared" si="321"/>
        <v>#VALUE!</v>
      </c>
      <c r="T1832" s="394" t="str">
        <f t="shared" si="325"/>
        <v/>
      </c>
      <c r="U1832" s="394" t="str">
        <f t="shared" si="326"/>
        <v/>
      </c>
      <c r="V1832" s="424" t="str">
        <f t="shared" si="322"/>
        <v/>
      </c>
      <c r="W1832" s="21"/>
      <c r="X1832" s="515"/>
      <c r="Y1832" s="515"/>
      <c r="Z1832" s="513"/>
      <c r="AA1832" s="514"/>
    </row>
    <row r="1833" spans="1:27">
      <c r="A1833" s="50">
        <f t="shared" si="327"/>
        <v>1828</v>
      </c>
      <c r="B1833" s="580"/>
      <c r="C1833" s="23" t="s">
        <v>742</v>
      </c>
      <c r="D1833" s="489"/>
      <c r="E1833" s="318" t="str">
        <f>IF(G1833="","",VLOOKUP(G1833,'Danh mục CODE'!$D$2:$J$20064,7,0))</f>
        <v/>
      </c>
      <c r="F1833" s="28" t="str">
        <f>IF(E1833="","",VLOOKUP(E1833,'TONG HOP'!$E$8:$W$1883,19,0))</f>
        <v/>
      </c>
      <c r="G1833" s="315"/>
      <c r="H1833" s="226" t="str">
        <f>IF(E1833="","",VLOOKUP(G1833,'TONG HOP'!$C$8:$E$799,2,0))</f>
        <v/>
      </c>
      <c r="I1833" s="226" t="str">
        <f>IF(B1833="","",VLOOKUP(G1833,'TONG HOP'!$C$8:$F$799,4,0))</f>
        <v/>
      </c>
      <c r="J1833" s="63" t="str">
        <f t="shared" si="324"/>
        <v/>
      </c>
      <c r="K1833" s="63" t="str">
        <f t="shared" si="323"/>
        <v/>
      </c>
      <c r="L1833" s="63">
        <f t="shared" si="318"/>
        <v>0</v>
      </c>
      <c r="M1833" s="392" t="str">
        <f>IF(Y1833="","",VLOOKUP(G1833,'Danh mục CODE'!$D$2:$I$1880,4,0))</f>
        <v/>
      </c>
      <c r="N1833" s="484"/>
      <c r="O1833" s="392" t="str">
        <f t="shared" si="319"/>
        <v/>
      </c>
      <c r="P1833" s="392" t="str">
        <f>IF(Y1833="","",VLOOKUP(G1833,'Danh mục CODE'!$D$2:$I$1880,5,0))</f>
        <v/>
      </c>
      <c r="Q1833" s="392"/>
      <c r="R1833" s="392" t="str">
        <f t="shared" si="320"/>
        <v/>
      </c>
      <c r="S1833" s="394" t="e">
        <f t="shared" si="321"/>
        <v>#VALUE!</v>
      </c>
      <c r="T1833" s="394" t="str">
        <f t="shared" si="325"/>
        <v/>
      </c>
      <c r="U1833" s="394" t="str">
        <f t="shared" si="326"/>
        <v/>
      </c>
      <c r="V1833" s="424" t="str">
        <f t="shared" si="322"/>
        <v/>
      </c>
      <c r="W1833" s="21"/>
      <c r="X1833" s="515"/>
      <c r="Y1833" s="515"/>
      <c r="Z1833" s="513"/>
      <c r="AA1833" s="514"/>
    </row>
    <row r="1834" spans="1:27">
      <c r="A1834" s="50">
        <f t="shared" si="327"/>
        <v>1829</v>
      </c>
      <c r="B1834" s="580"/>
      <c r="C1834" s="23" t="s">
        <v>742</v>
      </c>
      <c r="D1834" s="489"/>
      <c r="E1834" s="318" t="str">
        <f>IF(G1834="","",VLOOKUP(G1834,'Danh mục CODE'!$D$2:$J$20064,7,0))</f>
        <v/>
      </c>
      <c r="F1834" s="28" t="str">
        <f>IF(E1834="","",VLOOKUP(E1834,'TONG HOP'!$E$8:$W$1883,19,0))</f>
        <v/>
      </c>
      <c r="G1834" s="315"/>
      <c r="H1834" s="226" t="str">
        <f>IF(E1834="","",VLOOKUP(G1834,'TONG HOP'!$C$8:$E$799,2,0))</f>
        <v/>
      </c>
      <c r="I1834" s="226" t="str">
        <f>IF(B1834="","",VLOOKUP(G1834,'TONG HOP'!$C$8:$F$799,4,0))</f>
        <v/>
      </c>
      <c r="J1834" s="63" t="str">
        <f t="shared" si="324"/>
        <v/>
      </c>
      <c r="K1834" s="63" t="str">
        <f t="shared" si="323"/>
        <v/>
      </c>
      <c r="L1834" s="63">
        <f t="shared" si="318"/>
        <v>0</v>
      </c>
      <c r="M1834" s="392" t="str">
        <f>IF(Y1834="","",VLOOKUP(G1834,'Danh mục CODE'!$D$2:$I$1880,4,0))</f>
        <v/>
      </c>
      <c r="N1834" s="484"/>
      <c r="O1834" s="392" t="str">
        <f t="shared" si="319"/>
        <v/>
      </c>
      <c r="P1834" s="392" t="str">
        <f>IF(Y1834="","",VLOOKUP(G1834,'Danh mục CODE'!$D$2:$I$1880,5,0))</f>
        <v/>
      </c>
      <c r="Q1834" s="392"/>
      <c r="R1834" s="392" t="str">
        <f t="shared" si="320"/>
        <v/>
      </c>
      <c r="S1834" s="394" t="e">
        <f t="shared" si="321"/>
        <v>#VALUE!</v>
      </c>
      <c r="T1834" s="394" t="str">
        <f t="shared" si="325"/>
        <v/>
      </c>
      <c r="U1834" s="394" t="str">
        <f t="shared" si="326"/>
        <v/>
      </c>
      <c r="V1834" s="424" t="str">
        <f t="shared" si="322"/>
        <v/>
      </c>
      <c r="W1834" s="21"/>
      <c r="X1834" s="515"/>
      <c r="Y1834" s="515"/>
      <c r="Z1834" s="513"/>
      <c r="AA1834" s="514"/>
    </row>
    <row r="1835" spans="1:27">
      <c r="A1835" s="50">
        <f t="shared" si="327"/>
        <v>1830</v>
      </c>
      <c r="B1835" s="580"/>
      <c r="C1835" s="23" t="s">
        <v>742</v>
      </c>
      <c r="D1835" s="489"/>
      <c r="E1835" s="318" t="str">
        <f>IF(G1835="","",VLOOKUP(G1835,'Danh mục CODE'!$D$2:$J$20064,7,0))</f>
        <v/>
      </c>
      <c r="F1835" s="28" t="str">
        <f>IF(E1835="","",VLOOKUP(E1835,'TONG HOP'!$E$8:$W$1883,19,0))</f>
        <v/>
      </c>
      <c r="G1835" s="315"/>
      <c r="H1835" s="226" t="str">
        <f>IF(E1835="","",VLOOKUP(G1835,'TONG HOP'!$C$8:$E$799,2,0))</f>
        <v/>
      </c>
      <c r="I1835" s="226" t="str">
        <f>IF(B1835="","",VLOOKUP(G1835,'TONG HOP'!$C$8:$F$799,4,0))</f>
        <v/>
      </c>
      <c r="J1835" s="63" t="str">
        <f t="shared" si="324"/>
        <v/>
      </c>
      <c r="K1835" s="63" t="str">
        <f t="shared" si="323"/>
        <v/>
      </c>
      <c r="L1835" s="63">
        <f t="shared" si="318"/>
        <v>0</v>
      </c>
      <c r="M1835" s="392" t="str">
        <f>IF(Y1835="","",VLOOKUP(G1835,'Danh mục CODE'!$D$2:$I$1880,4,0))</f>
        <v/>
      </c>
      <c r="N1835" s="484"/>
      <c r="O1835" s="392" t="str">
        <f t="shared" si="319"/>
        <v/>
      </c>
      <c r="P1835" s="392" t="str">
        <f>IF(Y1835="","",VLOOKUP(G1835,'Danh mục CODE'!$D$2:$I$1880,5,0))</f>
        <v/>
      </c>
      <c r="Q1835" s="392"/>
      <c r="R1835" s="392" t="str">
        <f t="shared" si="320"/>
        <v/>
      </c>
      <c r="S1835" s="394" t="e">
        <f t="shared" si="321"/>
        <v>#VALUE!</v>
      </c>
      <c r="T1835" s="394" t="str">
        <f t="shared" si="325"/>
        <v/>
      </c>
      <c r="U1835" s="394" t="str">
        <f t="shared" si="326"/>
        <v/>
      </c>
      <c r="V1835" s="424" t="str">
        <f t="shared" si="322"/>
        <v/>
      </c>
      <c r="W1835" s="21"/>
      <c r="X1835" s="515"/>
      <c r="Y1835" s="515"/>
      <c r="Z1835" s="513"/>
      <c r="AA1835" s="514"/>
    </row>
    <row r="1836" spans="1:27">
      <c r="A1836" s="50">
        <f t="shared" si="327"/>
        <v>1831</v>
      </c>
      <c r="B1836" s="580"/>
      <c r="C1836" s="23" t="s">
        <v>742</v>
      </c>
      <c r="D1836" s="489"/>
      <c r="E1836" s="318" t="str">
        <f>IF(G1836="","",VLOOKUP(G1836,'Danh mục CODE'!$D$2:$J$20064,7,0))</f>
        <v/>
      </c>
      <c r="F1836" s="28" t="str">
        <f>IF(E1836="","",VLOOKUP(E1836,'TONG HOP'!$E$8:$W$1883,19,0))</f>
        <v/>
      </c>
      <c r="G1836" s="315"/>
      <c r="H1836" s="226" t="str">
        <f>IF(E1836="","",VLOOKUP(G1836,'TONG HOP'!$C$8:$E$799,2,0))</f>
        <v/>
      </c>
      <c r="I1836" s="226" t="str">
        <f>IF(B1836="","",VLOOKUP(G1836,'TONG HOP'!$C$8:$F$799,4,0))</f>
        <v/>
      </c>
      <c r="J1836" s="63" t="str">
        <f t="shared" si="324"/>
        <v/>
      </c>
      <c r="K1836" s="63" t="str">
        <f t="shared" si="323"/>
        <v/>
      </c>
      <c r="L1836" s="63">
        <f t="shared" si="318"/>
        <v>0</v>
      </c>
      <c r="M1836" s="392" t="str">
        <f>IF(Y1836="","",VLOOKUP(G1836,'Danh mục CODE'!$D$2:$I$1880,4,0))</f>
        <v/>
      </c>
      <c r="N1836" s="484"/>
      <c r="O1836" s="392" t="str">
        <f t="shared" si="319"/>
        <v/>
      </c>
      <c r="P1836" s="392" t="str">
        <f>IF(Y1836="","",VLOOKUP(G1836,'Danh mục CODE'!$D$2:$I$1880,5,0))</f>
        <v/>
      </c>
      <c r="Q1836" s="392"/>
      <c r="R1836" s="392" t="str">
        <f t="shared" si="320"/>
        <v/>
      </c>
      <c r="S1836" s="394" t="e">
        <f t="shared" si="321"/>
        <v>#VALUE!</v>
      </c>
      <c r="T1836" s="394" t="str">
        <f t="shared" si="325"/>
        <v/>
      </c>
      <c r="U1836" s="394" t="str">
        <f t="shared" si="326"/>
        <v/>
      </c>
      <c r="V1836" s="424" t="str">
        <f t="shared" si="322"/>
        <v/>
      </c>
      <c r="W1836" s="21"/>
      <c r="X1836" s="515"/>
      <c r="Y1836" s="515"/>
      <c r="Z1836" s="513"/>
      <c r="AA1836" s="514"/>
    </row>
    <row r="1837" spans="1:27">
      <c r="A1837" s="50">
        <f t="shared" si="327"/>
        <v>1832</v>
      </c>
      <c r="B1837" s="580"/>
      <c r="C1837" s="23" t="s">
        <v>742</v>
      </c>
      <c r="D1837" s="489"/>
      <c r="E1837" s="318" t="str">
        <f>IF(G1837="","",VLOOKUP(G1837,'Danh mục CODE'!$D$2:$J$20064,7,0))</f>
        <v/>
      </c>
      <c r="F1837" s="28" t="str">
        <f>IF(E1837="","",VLOOKUP(E1837,'TONG HOP'!$E$8:$W$1883,19,0))</f>
        <v/>
      </c>
      <c r="G1837" s="315"/>
      <c r="H1837" s="226" t="str">
        <f>IF(E1837="","",VLOOKUP(G1837,'TONG HOP'!$C$8:$E$799,2,0))</f>
        <v/>
      </c>
      <c r="I1837" s="226" t="str">
        <f>IF(B1837="","",VLOOKUP(G1837,'TONG HOP'!$C$8:$F$799,4,0))</f>
        <v/>
      </c>
      <c r="J1837" s="63" t="str">
        <f t="shared" si="324"/>
        <v/>
      </c>
      <c r="K1837" s="63" t="str">
        <f t="shared" si="323"/>
        <v/>
      </c>
      <c r="L1837" s="63">
        <f t="shared" si="318"/>
        <v>0</v>
      </c>
      <c r="M1837" s="392" t="str">
        <f>IF(Y1837="","",VLOOKUP(G1837,'Danh mục CODE'!$D$2:$I$1880,4,0))</f>
        <v/>
      </c>
      <c r="N1837" s="484"/>
      <c r="O1837" s="392" t="str">
        <f t="shared" si="319"/>
        <v/>
      </c>
      <c r="P1837" s="392" t="str">
        <f>IF(Y1837="","",VLOOKUP(G1837,'Danh mục CODE'!$D$2:$I$1880,5,0))</f>
        <v/>
      </c>
      <c r="Q1837" s="392"/>
      <c r="R1837" s="392" t="str">
        <f t="shared" si="320"/>
        <v/>
      </c>
      <c r="S1837" s="394" t="e">
        <f t="shared" si="321"/>
        <v>#VALUE!</v>
      </c>
      <c r="T1837" s="394" t="str">
        <f t="shared" si="325"/>
        <v/>
      </c>
      <c r="U1837" s="394" t="str">
        <f t="shared" si="326"/>
        <v/>
      </c>
      <c r="V1837" s="424" t="str">
        <f t="shared" si="322"/>
        <v/>
      </c>
      <c r="W1837" s="21"/>
      <c r="X1837" s="515"/>
      <c r="Y1837" s="515"/>
      <c r="Z1837" s="513"/>
      <c r="AA1837" s="514"/>
    </row>
    <row r="1838" spans="1:27">
      <c r="A1838" s="50">
        <f t="shared" si="327"/>
        <v>1833</v>
      </c>
      <c r="B1838" s="580"/>
      <c r="C1838" s="23" t="s">
        <v>742</v>
      </c>
      <c r="D1838" s="489"/>
      <c r="E1838" s="318" t="str">
        <f>IF(G1838="","",VLOOKUP(G1838,'Danh mục CODE'!$D$2:$J$20064,7,0))</f>
        <v/>
      </c>
      <c r="F1838" s="28" t="str">
        <f>IF(E1838="","",VLOOKUP(E1838,'TONG HOP'!$E$8:$W$1883,19,0))</f>
        <v/>
      </c>
      <c r="G1838" s="315"/>
      <c r="H1838" s="226" t="str">
        <f>IF(E1838="","",VLOOKUP(G1838,'TONG HOP'!$C$8:$E$799,2,0))</f>
        <v/>
      </c>
      <c r="I1838" s="226" t="str">
        <f>IF(B1838="","",VLOOKUP(G1838,'TONG HOP'!$C$8:$F$799,4,0))</f>
        <v/>
      </c>
      <c r="J1838" s="63" t="str">
        <f t="shared" si="324"/>
        <v/>
      </c>
      <c r="K1838" s="63" t="str">
        <f t="shared" si="323"/>
        <v/>
      </c>
      <c r="L1838" s="63">
        <f t="shared" si="318"/>
        <v>0</v>
      </c>
      <c r="M1838" s="392" t="str">
        <f>IF(Y1838="","",VLOOKUP(G1838,'Danh mục CODE'!$D$2:$I$1880,4,0))</f>
        <v/>
      </c>
      <c r="N1838" s="484"/>
      <c r="O1838" s="392" t="str">
        <f t="shared" si="319"/>
        <v/>
      </c>
      <c r="P1838" s="392" t="str">
        <f>IF(Y1838="","",VLOOKUP(G1838,'Danh mục CODE'!$D$2:$I$1880,5,0))</f>
        <v/>
      </c>
      <c r="Q1838" s="392"/>
      <c r="R1838" s="392" t="str">
        <f t="shared" si="320"/>
        <v/>
      </c>
      <c r="S1838" s="394" t="e">
        <f t="shared" si="321"/>
        <v>#VALUE!</v>
      </c>
      <c r="T1838" s="394" t="str">
        <f t="shared" si="325"/>
        <v/>
      </c>
      <c r="U1838" s="394" t="str">
        <f t="shared" si="326"/>
        <v/>
      </c>
      <c r="V1838" s="424" t="str">
        <f t="shared" si="322"/>
        <v/>
      </c>
      <c r="W1838" s="21"/>
      <c r="X1838" s="515"/>
      <c r="Y1838" s="515"/>
      <c r="Z1838" s="513"/>
      <c r="AA1838" s="514"/>
    </row>
    <row r="1839" spans="1:27">
      <c r="A1839" s="50">
        <f t="shared" si="327"/>
        <v>1834</v>
      </c>
      <c r="B1839" s="580"/>
      <c r="C1839" s="23" t="s">
        <v>742</v>
      </c>
      <c r="D1839" s="489"/>
      <c r="E1839" s="318" t="str">
        <f>IF(G1839="","",VLOOKUP(G1839,'Danh mục CODE'!$D$2:$J$20064,7,0))</f>
        <v/>
      </c>
      <c r="F1839" s="28" t="str">
        <f>IF(E1839="","",VLOOKUP(E1839,'TONG HOP'!$E$8:$W$1883,19,0))</f>
        <v/>
      </c>
      <c r="G1839" s="315"/>
      <c r="H1839" s="226" t="str">
        <f>IF(E1839="","",VLOOKUP(G1839,'TONG HOP'!$C$8:$E$799,2,0))</f>
        <v/>
      </c>
      <c r="I1839" s="226" t="str">
        <f>IF(B1839="","",VLOOKUP(G1839,'TONG HOP'!$C$8:$F$799,4,0))</f>
        <v/>
      </c>
      <c r="J1839" s="63" t="str">
        <f t="shared" si="324"/>
        <v/>
      </c>
      <c r="K1839" s="63" t="str">
        <f t="shared" si="323"/>
        <v/>
      </c>
      <c r="L1839" s="63">
        <f t="shared" si="318"/>
        <v>0</v>
      </c>
      <c r="M1839" s="392" t="str">
        <f>IF(Y1839="","",VLOOKUP(G1839,'Danh mục CODE'!$D$2:$I$1880,4,0))</f>
        <v/>
      </c>
      <c r="N1839" s="484"/>
      <c r="O1839" s="392" t="str">
        <f t="shared" si="319"/>
        <v/>
      </c>
      <c r="P1839" s="392" t="str">
        <f>IF(Y1839="","",VLOOKUP(G1839,'Danh mục CODE'!$D$2:$I$1880,5,0))</f>
        <v/>
      </c>
      <c r="Q1839" s="392"/>
      <c r="R1839" s="392" t="str">
        <f t="shared" si="320"/>
        <v/>
      </c>
      <c r="S1839" s="394" t="e">
        <f t="shared" si="321"/>
        <v>#VALUE!</v>
      </c>
      <c r="T1839" s="394" t="str">
        <f t="shared" si="325"/>
        <v/>
      </c>
      <c r="U1839" s="394" t="str">
        <f t="shared" si="326"/>
        <v/>
      </c>
      <c r="V1839" s="424" t="str">
        <f t="shared" si="322"/>
        <v/>
      </c>
      <c r="W1839" s="21"/>
      <c r="X1839" s="515"/>
      <c r="Y1839" s="515"/>
      <c r="Z1839" s="513"/>
      <c r="AA1839" s="514"/>
    </row>
    <row r="1840" spans="1:27">
      <c r="A1840" s="50">
        <f t="shared" si="327"/>
        <v>1835</v>
      </c>
      <c r="B1840" s="580"/>
      <c r="C1840" s="23" t="s">
        <v>742</v>
      </c>
      <c r="D1840" s="489"/>
      <c r="E1840" s="318" t="str">
        <f>IF(G1840="","",VLOOKUP(G1840,'Danh mục CODE'!$D$2:$J$20064,7,0))</f>
        <v/>
      </c>
      <c r="F1840" s="28" t="str">
        <f>IF(E1840="","",VLOOKUP(E1840,'TONG HOP'!$E$8:$W$1883,19,0))</f>
        <v/>
      </c>
      <c r="G1840" s="315"/>
      <c r="H1840" s="226" t="str">
        <f>IF(E1840="","",VLOOKUP(G1840,'TONG HOP'!$C$8:$E$799,2,0))</f>
        <v/>
      </c>
      <c r="I1840" s="226" t="str">
        <f>IF(B1840="","",VLOOKUP(G1840,'TONG HOP'!$C$8:$F$799,4,0))</f>
        <v/>
      </c>
      <c r="J1840" s="63" t="str">
        <f t="shared" si="324"/>
        <v/>
      </c>
      <c r="K1840" s="63" t="str">
        <f t="shared" si="323"/>
        <v/>
      </c>
      <c r="L1840" s="63">
        <f t="shared" si="318"/>
        <v>0</v>
      </c>
      <c r="M1840" s="392" t="str">
        <f>IF(Y1840="","",VLOOKUP(G1840,'Danh mục CODE'!$D$2:$I$1880,4,0))</f>
        <v/>
      </c>
      <c r="N1840" s="484"/>
      <c r="O1840" s="392" t="str">
        <f t="shared" si="319"/>
        <v/>
      </c>
      <c r="P1840" s="392" t="str">
        <f>IF(Y1840="","",VLOOKUP(G1840,'Danh mục CODE'!$D$2:$I$1880,5,0))</f>
        <v/>
      </c>
      <c r="Q1840" s="392"/>
      <c r="R1840" s="392" t="str">
        <f t="shared" si="320"/>
        <v/>
      </c>
      <c r="S1840" s="394" t="e">
        <f t="shared" si="321"/>
        <v>#VALUE!</v>
      </c>
      <c r="T1840" s="394" t="str">
        <f t="shared" si="325"/>
        <v/>
      </c>
      <c r="U1840" s="394" t="str">
        <f t="shared" si="326"/>
        <v/>
      </c>
      <c r="V1840" s="424" t="str">
        <f t="shared" si="322"/>
        <v/>
      </c>
      <c r="W1840" s="21"/>
      <c r="X1840" s="515"/>
      <c r="Y1840" s="515"/>
      <c r="Z1840" s="513"/>
      <c r="AA1840" s="514"/>
    </row>
    <row r="1841" spans="1:27">
      <c r="A1841" s="50">
        <f t="shared" si="327"/>
        <v>1836</v>
      </c>
      <c r="B1841" s="580"/>
      <c r="C1841" s="23" t="s">
        <v>742</v>
      </c>
      <c r="D1841" s="489"/>
      <c r="E1841" s="318" t="str">
        <f>IF(G1841="","",VLOOKUP(G1841,'Danh mục CODE'!$D$2:$J$20064,7,0))</f>
        <v/>
      </c>
      <c r="F1841" s="28" t="str">
        <f>IF(E1841="","",VLOOKUP(E1841,'TONG HOP'!$E$8:$W$1883,19,0))</f>
        <v/>
      </c>
      <c r="G1841" s="315"/>
      <c r="H1841" s="226" t="str">
        <f>IF(E1841="","",VLOOKUP(G1841,'TONG HOP'!$C$8:$E$799,2,0))</f>
        <v/>
      </c>
      <c r="I1841" s="226" t="str">
        <f>IF(B1841="","",VLOOKUP(G1841,'TONG HOP'!$C$8:$F$799,4,0))</f>
        <v/>
      </c>
      <c r="J1841" s="63" t="str">
        <f t="shared" si="324"/>
        <v/>
      </c>
      <c r="K1841" s="63" t="str">
        <f t="shared" si="323"/>
        <v/>
      </c>
      <c r="L1841" s="63">
        <f t="shared" ref="L1841:L1904" si="328">X1841-Y1841</f>
        <v>0</v>
      </c>
      <c r="M1841" s="392" t="str">
        <f>IF(Y1841="","",VLOOKUP(G1841,'Danh mục CODE'!$D$2:$I$1880,4,0))</f>
        <v/>
      </c>
      <c r="N1841" s="484"/>
      <c r="O1841" s="392" t="str">
        <f t="shared" ref="O1841:O1904" si="329">IF(X1841="","",IF(M1841-N1841&lt;0,-(M1841-N1841),0))</f>
        <v/>
      </c>
      <c r="P1841" s="392" t="str">
        <f>IF(Y1841="","",VLOOKUP(G1841,'Danh mục CODE'!$D$2:$I$1880,5,0))</f>
        <v/>
      </c>
      <c r="Q1841" s="392"/>
      <c r="R1841" s="392" t="str">
        <f t="shared" ref="R1841:R1904" si="330">IF(X1841="","",IF(P1841-Q1841&lt;0,-(P1841-Q1841),0))</f>
        <v/>
      </c>
      <c r="S1841" s="394" t="e">
        <f t="shared" ref="S1841:S1904" si="331">IF(T1841=0,"",J1841-T1841-U1841)</f>
        <v>#VALUE!</v>
      </c>
      <c r="T1841" s="394" t="str">
        <f t="shared" si="325"/>
        <v/>
      </c>
      <c r="U1841" s="394" t="str">
        <f t="shared" si="326"/>
        <v/>
      </c>
      <c r="V1841" s="424" t="str">
        <f t="shared" ref="V1841:V1904" si="332">IF(X1841="","",J1841-S1841-T1841-U1841)</f>
        <v/>
      </c>
      <c r="W1841" s="21"/>
      <c r="X1841" s="515"/>
      <c r="Y1841" s="515"/>
      <c r="Z1841" s="513"/>
      <c r="AA1841" s="514"/>
    </row>
    <row r="1842" spans="1:27">
      <c r="A1842" s="50">
        <f t="shared" si="327"/>
        <v>1837</v>
      </c>
      <c r="B1842" s="580"/>
      <c r="C1842" s="23" t="s">
        <v>742</v>
      </c>
      <c r="D1842" s="489"/>
      <c r="E1842" s="318" t="str">
        <f>IF(G1842="","",VLOOKUP(G1842,'Danh mục CODE'!$D$2:$J$20064,7,0))</f>
        <v/>
      </c>
      <c r="F1842" s="28" t="str">
        <f>IF(E1842="","",VLOOKUP(E1842,'TONG HOP'!$E$8:$W$1883,19,0))</f>
        <v/>
      </c>
      <c r="G1842" s="315"/>
      <c r="H1842" s="226" t="str">
        <f>IF(E1842="","",VLOOKUP(G1842,'TONG HOP'!$C$8:$E$799,2,0))</f>
        <v/>
      </c>
      <c r="I1842" s="226" t="str">
        <f>IF(B1842="","",VLOOKUP(G1842,'TONG HOP'!$C$8:$F$799,4,0))</f>
        <v/>
      </c>
      <c r="J1842" s="63" t="str">
        <f t="shared" si="324"/>
        <v/>
      </c>
      <c r="K1842" s="63" t="str">
        <f t="shared" si="323"/>
        <v/>
      </c>
      <c r="L1842" s="63">
        <f t="shared" si="328"/>
        <v>0</v>
      </c>
      <c r="M1842" s="392" t="str">
        <f>IF(Y1842="","",VLOOKUP(G1842,'Danh mục CODE'!$D$2:$I$1880,4,0))</f>
        <v/>
      </c>
      <c r="N1842" s="484"/>
      <c r="O1842" s="392" t="str">
        <f t="shared" si="329"/>
        <v/>
      </c>
      <c r="P1842" s="392" t="str">
        <f>IF(Y1842="","",VLOOKUP(G1842,'Danh mục CODE'!$D$2:$I$1880,5,0))</f>
        <v/>
      </c>
      <c r="Q1842" s="392"/>
      <c r="R1842" s="392" t="str">
        <f t="shared" si="330"/>
        <v/>
      </c>
      <c r="S1842" s="394" t="e">
        <f t="shared" si="331"/>
        <v>#VALUE!</v>
      </c>
      <c r="T1842" s="394" t="str">
        <f t="shared" si="325"/>
        <v/>
      </c>
      <c r="U1842" s="394" t="str">
        <f t="shared" si="326"/>
        <v/>
      </c>
      <c r="V1842" s="424" t="str">
        <f t="shared" si="332"/>
        <v/>
      </c>
      <c r="W1842" s="21"/>
      <c r="X1842" s="515"/>
      <c r="Y1842" s="515"/>
      <c r="Z1842" s="513"/>
      <c r="AA1842" s="514"/>
    </row>
    <row r="1843" spans="1:27">
      <c r="A1843" s="50">
        <f t="shared" si="327"/>
        <v>1838</v>
      </c>
      <c r="B1843" s="580"/>
      <c r="C1843" s="23" t="s">
        <v>742</v>
      </c>
      <c r="D1843" s="489"/>
      <c r="E1843" s="318" t="str">
        <f>IF(G1843="","",VLOOKUP(G1843,'Danh mục CODE'!$D$2:$J$20064,7,0))</f>
        <v/>
      </c>
      <c r="F1843" s="28" t="str">
        <f>IF(E1843="","",VLOOKUP(E1843,'TONG HOP'!$E$8:$W$1883,19,0))</f>
        <v/>
      </c>
      <c r="G1843" s="315"/>
      <c r="H1843" s="226" t="str">
        <f>IF(E1843="","",VLOOKUP(G1843,'TONG HOP'!$C$8:$E$799,2,0))</f>
        <v/>
      </c>
      <c r="I1843" s="226" t="str">
        <f>IF(B1843="","",VLOOKUP(G1843,'TONG HOP'!$C$8:$F$799,4,0))</f>
        <v/>
      </c>
      <c r="J1843" s="63" t="str">
        <f t="shared" si="324"/>
        <v/>
      </c>
      <c r="K1843" s="63" t="str">
        <f t="shared" si="323"/>
        <v/>
      </c>
      <c r="L1843" s="63">
        <f t="shared" si="328"/>
        <v>0</v>
      </c>
      <c r="M1843" s="392" t="str">
        <f>IF(Y1843="","",VLOOKUP(G1843,'Danh mục CODE'!$D$2:$I$1880,4,0))</f>
        <v/>
      </c>
      <c r="N1843" s="484"/>
      <c r="O1843" s="392" t="str">
        <f t="shared" si="329"/>
        <v/>
      </c>
      <c r="P1843" s="392" t="str">
        <f>IF(Y1843="","",VLOOKUP(G1843,'Danh mục CODE'!$D$2:$I$1880,5,0))</f>
        <v/>
      </c>
      <c r="Q1843" s="392"/>
      <c r="R1843" s="392" t="str">
        <f t="shared" si="330"/>
        <v/>
      </c>
      <c r="S1843" s="394" t="e">
        <f t="shared" si="331"/>
        <v>#VALUE!</v>
      </c>
      <c r="T1843" s="394" t="str">
        <f t="shared" si="325"/>
        <v/>
      </c>
      <c r="U1843" s="394" t="str">
        <f t="shared" si="326"/>
        <v/>
      </c>
      <c r="V1843" s="424" t="str">
        <f t="shared" si="332"/>
        <v/>
      </c>
      <c r="W1843" s="21"/>
      <c r="X1843" s="515"/>
      <c r="Y1843" s="515"/>
      <c r="Z1843" s="513"/>
      <c r="AA1843" s="514"/>
    </row>
    <row r="1844" spans="1:27">
      <c r="A1844" s="50">
        <f t="shared" si="327"/>
        <v>1839</v>
      </c>
      <c r="B1844" s="580"/>
      <c r="C1844" s="23" t="s">
        <v>742</v>
      </c>
      <c r="D1844" s="489"/>
      <c r="E1844" s="318" t="str">
        <f>IF(G1844="","",VLOOKUP(G1844,'Danh mục CODE'!$D$2:$J$20064,7,0))</f>
        <v/>
      </c>
      <c r="F1844" s="28" t="str">
        <f>IF(E1844="","",VLOOKUP(E1844,'TONG HOP'!$E$8:$W$1883,19,0))</f>
        <v/>
      </c>
      <c r="G1844" s="315"/>
      <c r="H1844" s="226" t="str">
        <f>IF(E1844="","",VLOOKUP(G1844,'TONG HOP'!$C$8:$E$799,2,0))</f>
        <v/>
      </c>
      <c r="I1844" s="226" t="str">
        <f>IF(B1844="","",VLOOKUP(G1844,'TONG HOP'!$C$8:$F$799,4,0))</f>
        <v/>
      </c>
      <c r="J1844" s="63" t="str">
        <f t="shared" si="324"/>
        <v/>
      </c>
      <c r="K1844" s="63" t="str">
        <f t="shared" si="323"/>
        <v/>
      </c>
      <c r="L1844" s="63">
        <f t="shared" si="328"/>
        <v>0</v>
      </c>
      <c r="M1844" s="392" t="str">
        <f>IF(Y1844="","",VLOOKUP(G1844,'Danh mục CODE'!$D$2:$I$1880,4,0))</f>
        <v/>
      </c>
      <c r="N1844" s="484"/>
      <c r="O1844" s="392" t="str">
        <f t="shared" si="329"/>
        <v/>
      </c>
      <c r="P1844" s="392" t="str">
        <f>IF(Y1844="","",VLOOKUP(G1844,'Danh mục CODE'!$D$2:$I$1880,5,0))</f>
        <v/>
      </c>
      <c r="Q1844" s="392"/>
      <c r="R1844" s="392" t="str">
        <f t="shared" si="330"/>
        <v/>
      </c>
      <c r="S1844" s="394" t="e">
        <f t="shared" si="331"/>
        <v>#VALUE!</v>
      </c>
      <c r="T1844" s="394" t="str">
        <f t="shared" si="325"/>
        <v/>
      </c>
      <c r="U1844" s="394" t="str">
        <f t="shared" si="326"/>
        <v/>
      </c>
      <c r="V1844" s="424" t="str">
        <f t="shared" si="332"/>
        <v/>
      </c>
      <c r="W1844" s="21"/>
      <c r="X1844" s="515"/>
      <c r="Y1844" s="515"/>
      <c r="Z1844" s="513"/>
      <c r="AA1844" s="514"/>
    </row>
    <row r="1845" spans="1:27">
      <c r="A1845" s="50">
        <f t="shared" si="327"/>
        <v>1840</v>
      </c>
      <c r="B1845" s="580"/>
      <c r="C1845" s="23" t="s">
        <v>742</v>
      </c>
      <c r="D1845" s="489"/>
      <c r="E1845" s="318" t="str">
        <f>IF(G1845="","",VLOOKUP(G1845,'Danh mục CODE'!$D$2:$J$20064,7,0))</f>
        <v/>
      </c>
      <c r="F1845" s="28" t="str">
        <f>IF(E1845="","",VLOOKUP(E1845,'TONG HOP'!$E$8:$W$1883,19,0))</f>
        <v/>
      </c>
      <c r="G1845" s="315"/>
      <c r="H1845" s="226" t="str">
        <f>IF(E1845="","",VLOOKUP(G1845,'TONG HOP'!$C$8:$E$799,2,0))</f>
        <v/>
      </c>
      <c r="I1845" s="226" t="str">
        <f>IF(B1845="","",VLOOKUP(G1845,'TONG HOP'!$C$8:$F$799,4,0))</f>
        <v/>
      </c>
      <c r="J1845" s="63" t="str">
        <f t="shared" si="324"/>
        <v/>
      </c>
      <c r="K1845" s="63" t="str">
        <f t="shared" si="323"/>
        <v/>
      </c>
      <c r="L1845" s="63">
        <f t="shared" si="328"/>
        <v>0</v>
      </c>
      <c r="M1845" s="392" t="str">
        <f>IF(Y1845="","",VLOOKUP(G1845,'Danh mục CODE'!$D$2:$I$1880,4,0))</f>
        <v/>
      </c>
      <c r="N1845" s="484"/>
      <c r="O1845" s="392" t="str">
        <f t="shared" si="329"/>
        <v/>
      </c>
      <c r="P1845" s="392" t="str">
        <f>IF(Y1845="","",VLOOKUP(G1845,'Danh mục CODE'!$D$2:$I$1880,5,0))</f>
        <v/>
      </c>
      <c r="Q1845" s="392"/>
      <c r="R1845" s="392" t="str">
        <f t="shared" si="330"/>
        <v/>
      </c>
      <c r="S1845" s="394" t="e">
        <f t="shared" si="331"/>
        <v>#VALUE!</v>
      </c>
      <c r="T1845" s="394" t="str">
        <f t="shared" si="325"/>
        <v/>
      </c>
      <c r="U1845" s="394" t="str">
        <f t="shared" si="326"/>
        <v/>
      </c>
      <c r="V1845" s="424" t="str">
        <f t="shared" si="332"/>
        <v/>
      </c>
      <c r="W1845" s="21"/>
      <c r="X1845" s="515"/>
      <c r="Y1845" s="515"/>
      <c r="Z1845" s="513"/>
      <c r="AA1845" s="514"/>
    </row>
    <row r="1846" spans="1:27">
      <c r="A1846" s="50">
        <f t="shared" si="327"/>
        <v>1841</v>
      </c>
      <c r="B1846" s="580"/>
      <c r="C1846" s="23" t="s">
        <v>742</v>
      </c>
      <c r="D1846" s="489"/>
      <c r="E1846" s="318" t="str">
        <f>IF(G1846="","",VLOOKUP(G1846,'Danh mục CODE'!$D$2:$J$20064,7,0))</f>
        <v/>
      </c>
      <c r="F1846" s="28" t="str">
        <f>IF(E1846="","",VLOOKUP(E1846,'TONG HOP'!$E$8:$W$1883,19,0))</f>
        <v/>
      </c>
      <c r="G1846" s="315"/>
      <c r="H1846" s="226" t="str">
        <f>IF(E1846="","",VLOOKUP(G1846,'TONG HOP'!$C$8:$E$799,2,0))</f>
        <v/>
      </c>
      <c r="I1846" s="226" t="str">
        <f>IF(B1846="","",VLOOKUP(G1846,'TONG HOP'!$C$8:$F$799,4,0))</f>
        <v/>
      </c>
      <c r="J1846" s="63" t="str">
        <f t="shared" si="324"/>
        <v/>
      </c>
      <c r="K1846" s="63" t="str">
        <f t="shared" si="323"/>
        <v/>
      </c>
      <c r="L1846" s="63">
        <f t="shared" si="328"/>
        <v>0</v>
      </c>
      <c r="M1846" s="392" t="str">
        <f>IF(Y1846="","",VLOOKUP(G1846,'Danh mục CODE'!$D$2:$I$1880,4,0))</f>
        <v/>
      </c>
      <c r="N1846" s="484"/>
      <c r="O1846" s="392" t="str">
        <f t="shared" si="329"/>
        <v/>
      </c>
      <c r="P1846" s="392" t="str">
        <f>IF(Y1846="","",VLOOKUP(G1846,'Danh mục CODE'!$D$2:$I$1880,5,0))</f>
        <v/>
      </c>
      <c r="Q1846" s="392"/>
      <c r="R1846" s="392" t="str">
        <f t="shared" si="330"/>
        <v/>
      </c>
      <c r="S1846" s="394" t="e">
        <f t="shared" si="331"/>
        <v>#VALUE!</v>
      </c>
      <c r="T1846" s="394" t="str">
        <f t="shared" si="325"/>
        <v/>
      </c>
      <c r="U1846" s="394" t="str">
        <f t="shared" si="326"/>
        <v/>
      </c>
      <c r="V1846" s="424" t="str">
        <f t="shared" si="332"/>
        <v/>
      </c>
      <c r="W1846" s="21"/>
      <c r="X1846" s="515"/>
      <c r="Y1846" s="515"/>
      <c r="Z1846" s="513"/>
      <c r="AA1846" s="514"/>
    </row>
    <row r="1847" spans="1:27">
      <c r="A1847" s="50">
        <f t="shared" si="327"/>
        <v>1842</v>
      </c>
      <c r="B1847" s="580"/>
      <c r="C1847" s="23" t="s">
        <v>742</v>
      </c>
      <c r="D1847" s="489"/>
      <c r="E1847" s="318" t="str">
        <f>IF(G1847="","",VLOOKUP(G1847,'Danh mục CODE'!$D$2:$J$20064,7,0))</f>
        <v/>
      </c>
      <c r="F1847" s="28" t="str">
        <f>IF(E1847="","",VLOOKUP(E1847,'TONG HOP'!$E$8:$W$1883,19,0))</f>
        <v/>
      </c>
      <c r="G1847" s="315"/>
      <c r="H1847" s="226" t="str">
        <f>IF(E1847="","",VLOOKUP(G1847,'TONG HOP'!$C$8:$E$799,2,0))</f>
        <v/>
      </c>
      <c r="I1847" s="226" t="str">
        <f>IF(B1847="","",VLOOKUP(G1847,'TONG HOP'!$C$8:$F$799,4,0))</f>
        <v/>
      </c>
      <c r="J1847" s="63" t="str">
        <f t="shared" si="324"/>
        <v/>
      </c>
      <c r="K1847" s="63" t="str">
        <f t="shared" si="323"/>
        <v/>
      </c>
      <c r="L1847" s="63">
        <f t="shared" si="328"/>
        <v>0</v>
      </c>
      <c r="M1847" s="392" t="str">
        <f>IF(Y1847="","",VLOOKUP(G1847,'Danh mục CODE'!$D$2:$I$1880,4,0))</f>
        <v/>
      </c>
      <c r="N1847" s="484"/>
      <c r="O1847" s="392" t="str">
        <f t="shared" si="329"/>
        <v/>
      </c>
      <c r="P1847" s="392" t="str">
        <f>IF(Y1847="","",VLOOKUP(G1847,'Danh mục CODE'!$D$2:$I$1880,5,0))</f>
        <v/>
      </c>
      <c r="Q1847" s="392"/>
      <c r="R1847" s="392" t="str">
        <f t="shared" si="330"/>
        <v/>
      </c>
      <c r="S1847" s="394" t="e">
        <f t="shared" si="331"/>
        <v>#VALUE!</v>
      </c>
      <c r="T1847" s="394" t="str">
        <f t="shared" si="325"/>
        <v/>
      </c>
      <c r="U1847" s="394" t="str">
        <f t="shared" si="326"/>
        <v/>
      </c>
      <c r="V1847" s="424" t="str">
        <f t="shared" si="332"/>
        <v/>
      </c>
      <c r="W1847" s="21"/>
      <c r="X1847" s="515"/>
      <c r="Y1847" s="515"/>
      <c r="Z1847" s="513"/>
      <c r="AA1847" s="514"/>
    </row>
    <row r="1848" spans="1:27">
      <c r="A1848" s="50">
        <f t="shared" si="327"/>
        <v>1843</v>
      </c>
      <c r="B1848" s="580"/>
      <c r="C1848" s="23" t="s">
        <v>742</v>
      </c>
      <c r="D1848" s="489"/>
      <c r="E1848" s="318" t="str">
        <f>IF(G1848="","",VLOOKUP(G1848,'Danh mục CODE'!$D$2:$J$20064,7,0))</f>
        <v/>
      </c>
      <c r="F1848" s="28" t="str">
        <f>IF(E1848="","",VLOOKUP(E1848,'TONG HOP'!$E$8:$W$1883,19,0))</f>
        <v/>
      </c>
      <c r="G1848" s="315"/>
      <c r="H1848" s="226" t="str">
        <f>IF(E1848="","",VLOOKUP(G1848,'TONG HOP'!$C$8:$E$799,2,0))</f>
        <v/>
      </c>
      <c r="I1848" s="226" t="str">
        <f>IF(B1848="","",VLOOKUP(G1848,'TONG HOP'!$C$8:$F$799,4,0))</f>
        <v/>
      </c>
      <c r="J1848" s="63" t="str">
        <f t="shared" si="324"/>
        <v/>
      </c>
      <c r="K1848" s="63" t="str">
        <f t="shared" si="323"/>
        <v/>
      </c>
      <c r="L1848" s="63">
        <f t="shared" si="328"/>
        <v>0</v>
      </c>
      <c r="M1848" s="392" t="str">
        <f>IF(Y1848="","",VLOOKUP(G1848,'Danh mục CODE'!$D$2:$I$1880,4,0))</f>
        <v/>
      </c>
      <c r="N1848" s="484"/>
      <c r="O1848" s="392" t="str">
        <f t="shared" si="329"/>
        <v/>
      </c>
      <c r="P1848" s="392" t="str">
        <f>IF(Y1848="","",VLOOKUP(G1848,'Danh mục CODE'!$D$2:$I$1880,5,0))</f>
        <v/>
      </c>
      <c r="Q1848" s="392"/>
      <c r="R1848" s="392" t="str">
        <f t="shared" si="330"/>
        <v/>
      </c>
      <c r="S1848" s="394" t="e">
        <f t="shared" si="331"/>
        <v>#VALUE!</v>
      </c>
      <c r="T1848" s="394" t="str">
        <f t="shared" si="325"/>
        <v/>
      </c>
      <c r="U1848" s="394" t="str">
        <f t="shared" si="326"/>
        <v/>
      </c>
      <c r="V1848" s="424" t="str">
        <f t="shared" si="332"/>
        <v/>
      </c>
      <c r="W1848" s="21"/>
      <c r="X1848" s="515"/>
      <c r="Y1848" s="515"/>
      <c r="Z1848" s="513"/>
      <c r="AA1848" s="514"/>
    </row>
    <row r="1849" spans="1:27">
      <c r="A1849" s="50">
        <f t="shared" si="327"/>
        <v>1844</v>
      </c>
      <c r="B1849" s="580"/>
      <c r="C1849" s="23" t="s">
        <v>742</v>
      </c>
      <c r="D1849" s="489"/>
      <c r="E1849" s="318" t="str">
        <f>IF(G1849="","",VLOOKUP(G1849,'Danh mục CODE'!$D$2:$J$20064,7,0))</f>
        <v/>
      </c>
      <c r="F1849" s="28" t="str">
        <f>IF(E1849="","",VLOOKUP(E1849,'TONG HOP'!$E$8:$W$1883,19,0))</f>
        <v/>
      </c>
      <c r="G1849" s="315"/>
      <c r="H1849" s="226" t="str">
        <f>IF(E1849="","",VLOOKUP(G1849,'TONG HOP'!$C$8:$E$799,2,0))</f>
        <v/>
      </c>
      <c r="I1849" s="226" t="str">
        <f>IF(B1849="","",VLOOKUP(G1849,'TONG HOP'!$C$8:$F$799,4,0))</f>
        <v/>
      </c>
      <c r="J1849" s="63" t="str">
        <f t="shared" si="324"/>
        <v/>
      </c>
      <c r="K1849" s="63" t="str">
        <f t="shared" si="323"/>
        <v/>
      </c>
      <c r="L1849" s="63">
        <f t="shared" si="328"/>
        <v>0</v>
      </c>
      <c r="M1849" s="392" t="str">
        <f>IF(Y1849="","",VLOOKUP(G1849,'Danh mục CODE'!$D$2:$I$1880,4,0))</f>
        <v/>
      </c>
      <c r="N1849" s="484"/>
      <c r="O1849" s="392" t="str">
        <f t="shared" si="329"/>
        <v/>
      </c>
      <c r="P1849" s="392" t="str">
        <f>IF(Y1849="","",VLOOKUP(G1849,'Danh mục CODE'!$D$2:$I$1880,5,0))</f>
        <v/>
      </c>
      <c r="Q1849" s="392"/>
      <c r="R1849" s="392" t="str">
        <f t="shared" si="330"/>
        <v/>
      </c>
      <c r="S1849" s="394" t="e">
        <f t="shared" si="331"/>
        <v>#VALUE!</v>
      </c>
      <c r="T1849" s="394" t="str">
        <f t="shared" si="325"/>
        <v/>
      </c>
      <c r="U1849" s="394" t="str">
        <f t="shared" si="326"/>
        <v/>
      </c>
      <c r="V1849" s="424" t="str">
        <f t="shared" si="332"/>
        <v/>
      </c>
      <c r="W1849" s="21"/>
      <c r="X1849" s="515"/>
      <c r="Y1849" s="515"/>
      <c r="Z1849" s="513"/>
      <c r="AA1849" s="514"/>
    </row>
    <row r="1850" spans="1:27">
      <c r="A1850" s="50">
        <f t="shared" si="327"/>
        <v>1845</v>
      </c>
      <c r="B1850" s="580"/>
      <c r="C1850" s="23" t="s">
        <v>742</v>
      </c>
      <c r="D1850" s="489"/>
      <c r="E1850" s="318" t="str">
        <f>IF(G1850="","",VLOOKUP(G1850,'Danh mục CODE'!$D$2:$J$20064,7,0))</f>
        <v/>
      </c>
      <c r="F1850" s="28" t="str">
        <f>IF(E1850="","",VLOOKUP(E1850,'TONG HOP'!$E$8:$W$1883,19,0))</f>
        <v/>
      </c>
      <c r="G1850" s="315"/>
      <c r="H1850" s="226" t="str">
        <f>IF(E1850="","",VLOOKUP(G1850,'TONG HOP'!$C$8:$E$799,2,0))</f>
        <v/>
      </c>
      <c r="I1850" s="226" t="str">
        <f>IF(B1850="","",VLOOKUP(G1850,'TONG HOP'!$C$8:$F$799,4,0))</f>
        <v/>
      </c>
      <c r="J1850" s="63" t="str">
        <f t="shared" si="324"/>
        <v/>
      </c>
      <c r="K1850" s="63" t="str">
        <f t="shared" si="323"/>
        <v/>
      </c>
      <c r="L1850" s="63">
        <f t="shared" si="328"/>
        <v>0</v>
      </c>
      <c r="M1850" s="392" t="str">
        <f>IF(Y1850="","",VLOOKUP(G1850,'Danh mục CODE'!$D$2:$I$1880,4,0))</f>
        <v/>
      </c>
      <c r="N1850" s="484"/>
      <c r="O1850" s="392" t="str">
        <f t="shared" si="329"/>
        <v/>
      </c>
      <c r="P1850" s="392" t="str">
        <f>IF(Y1850="","",VLOOKUP(G1850,'Danh mục CODE'!$D$2:$I$1880,5,0))</f>
        <v/>
      </c>
      <c r="Q1850" s="392"/>
      <c r="R1850" s="392" t="str">
        <f t="shared" si="330"/>
        <v/>
      </c>
      <c r="S1850" s="394" t="e">
        <f t="shared" si="331"/>
        <v>#VALUE!</v>
      </c>
      <c r="T1850" s="394" t="str">
        <f t="shared" si="325"/>
        <v/>
      </c>
      <c r="U1850" s="394" t="str">
        <f t="shared" si="326"/>
        <v/>
      </c>
      <c r="V1850" s="424" t="str">
        <f t="shared" si="332"/>
        <v/>
      </c>
      <c r="W1850" s="21"/>
      <c r="X1850" s="515"/>
      <c r="Y1850" s="515"/>
      <c r="Z1850" s="513"/>
      <c r="AA1850" s="514"/>
    </row>
    <row r="1851" spans="1:27">
      <c r="A1851" s="50">
        <f t="shared" si="327"/>
        <v>1846</v>
      </c>
      <c r="B1851" s="580"/>
      <c r="C1851" s="23" t="s">
        <v>742</v>
      </c>
      <c r="D1851" s="489"/>
      <c r="E1851" s="318" t="str">
        <f>IF(G1851="","",VLOOKUP(G1851,'Danh mục CODE'!$D$2:$J$20064,7,0))</f>
        <v/>
      </c>
      <c r="F1851" s="28" t="str">
        <f>IF(E1851="","",VLOOKUP(E1851,'TONG HOP'!$E$8:$W$1883,19,0))</f>
        <v/>
      </c>
      <c r="G1851" s="315"/>
      <c r="H1851" s="226" t="str">
        <f>IF(E1851="","",VLOOKUP(G1851,'TONG HOP'!$C$8:$E$799,2,0))</f>
        <v/>
      </c>
      <c r="I1851" s="226" t="str">
        <f>IF(B1851="","",VLOOKUP(G1851,'TONG HOP'!$C$8:$F$799,4,0))</f>
        <v/>
      </c>
      <c r="J1851" s="63" t="str">
        <f t="shared" si="324"/>
        <v/>
      </c>
      <c r="K1851" s="63" t="str">
        <f t="shared" si="323"/>
        <v/>
      </c>
      <c r="L1851" s="63">
        <f t="shared" si="328"/>
        <v>0</v>
      </c>
      <c r="M1851" s="392" t="str">
        <f>IF(Y1851="","",VLOOKUP(G1851,'Danh mục CODE'!$D$2:$I$1880,4,0))</f>
        <v/>
      </c>
      <c r="N1851" s="484"/>
      <c r="O1851" s="392" t="str">
        <f t="shared" si="329"/>
        <v/>
      </c>
      <c r="P1851" s="392" t="str">
        <f>IF(Y1851="","",VLOOKUP(G1851,'Danh mục CODE'!$D$2:$I$1880,5,0))</f>
        <v/>
      </c>
      <c r="Q1851" s="392"/>
      <c r="R1851" s="392" t="str">
        <f t="shared" si="330"/>
        <v/>
      </c>
      <c r="S1851" s="394" t="e">
        <f t="shared" si="331"/>
        <v>#VALUE!</v>
      </c>
      <c r="T1851" s="394" t="str">
        <f t="shared" ref="T1851:T1904" si="333">IF(X1851="","",J1851*P1851)</f>
        <v/>
      </c>
      <c r="U1851" s="394" t="str">
        <f t="shared" ref="U1851:U1904" si="334">IF(X1851="","",J1851*R1851)</f>
        <v/>
      </c>
      <c r="V1851" s="424" t="str">
        <f t="shared" si="332"/>
        <v/>
      </c>
      <c r="W1851" s="21"/>
      <c r="X1851" s="515"/>
      <c r="Y1851" s="515"/>
      <c r="Z1851" s="513"/>
      <c r="AA1851" s="514"/>
    </row>
    <row r="1852" spans="1:27">
      <c r="A1852" s="50">
        <f t="shared" si="327"/>
        <v>1847</v>
      </c>
      <c r="B1852" s="580"/>
      <c r="C1852" s="23" t="s">
        <v>742</v>
      </c>
      <c r="D1852" s="489"/>
      <c r="E1852" s="318" t="str">
        <f>IF(G1852="","",VLOOKUP(G1852,'Danh mục CODE'!$D$2:$J$20064,7,0))</f>
        <v/>
      </c>
      <c r="F1852" s="28" t="str">
        <f>IF(E1852="","",VLOOKUP(E1852,'TONG HOP'!$E$8:$W$1883,19,0))</f>
        <v/>
      </c>
      <c r="G1852" s="315"/>
      <c r="H1852" s="226" t="str">
        <f>IF(E1852="","",VLOOKUP(G1852,'TONG HOP'!$C$8:$E$799,2,0))</f>
        <v/>
      </c>
      <c r="I1852" s="226" t="str">
        <f>IF(B1852="","",VLOOKUP(G1852,'TONG HOP'!$C$8:$F$799,4,0))</f>
        <v/>
      </c>
      <c r="J1852" s="63" t="str">
        <f t="shared" si="324"/>
        <v/>
      </c>
      <c r="K1852" s="63" t="str">
        <f t="shared" si="323"/>
        <v/>
      </c>
      <c r="L1852" s="63">
        <f t="shared" si="328"/>
        <v>0</v>
      </c>
      <c r="M1852" s="392" t="str">
        <f>IF(Y1852="","",VLOOKUP(G1852,'Danh mục CODE'!$D$2:$I$1880,4,0))</f>
        <v/>
      </c>
      <c r="N1852" s="484"/>
      <c r="O1852" s="392" t="str">
        <f t="shared" si="329"/>
        <v/>
      </c>
      <c r="P1852" s="392" t="str">
        <f>IF(Y1852="","",VLOOKUP(G1852,'Danh mục CODE'!$D$2:$I$1880,5,0))</f>
        <v/>
      </c>
      <c r="Q1852" s="392"/>
      <c r="R1852" s="392" t="str">
        <f t="shared" si="330"/>
        <v/>
      </c>
      <c r="S1852" s="394" t="e">
        <f t="shared" si="331"/>
        <v>#VALUE!</v>
      </c>
      <c r="T1852" s="394" t="str">
        <f t="shared" si="333"/>
        <v/>
      </c>
      <c r="U1852" s="394" t="str">
        <f t="shared" si="334"/>
        <v/>
      </c>
      <c r="V1852" s="424" t="str">
        <f t="shared" si="332"/>
        <v/>
      </c>
      <c r="W1852" s="21"/>
      <c r="X1852" s="515"/>
      <c r="Y1852" s="515"/>
      <c r="Z1852" s="513"/>
      <c r="AA1852" s="514"/>
    </row>
    <row r="1853" spans="1:27">
      <c r="A1853" s="50">
        <f t="shared" si="327"/>
        <v>1848</v>
      </c>
      <c r="B1853" s="580"/>
      <c r="C1853" s="23" t="s">
        <v>742</v>
      </c>
      <c r="D1853" s="489"/>
      <c r="E1853" s="318" t="str">
        <f>IF(G1853="","",VLOOKUP(G1853,'Danh mục CODE'!$D$2:$J$20064,7,0))</f>
        <v/>
      </c>
      <c r="F1853" s="28" t="str">
        <f>IF(E1853="","",VLOOKUP(E1853,'TONG HOP'!$E$8:$W$1883,19,0))</f>
        <v/>
      </c>
      <c r="G1853" s="315"/>
      <c r="H1853" s="226" t="str">
        <f>IF(E1853="","",VLOOKUP(G1853,'TONG HOP'!$C$8:$E$799,2,0))</f>
        <v/>
      </c>
      <c r="I1853" s="226" t="str">
        <f>IF(B1853="","",VLOOKUP(G1853,'TONG HOP'!$C$8:$F$799,4,0))</f>
        <v/>
      </c>
      <c r="J1853" s="63" t="str">
        <f t="shared" si="324"/>
        <v/>
      </c>
      <c r="K1853" s="63" t="str">
        <f t="shared" si="323"/>
        <v/>
      </c>
      <c r="L1853" s="63">
        <f t="shared" si="328"/>
        <v>0</v>
      </c>
      <c r="M1853" s="392" t="str">
        <f>IF(Y1853="","",VLOOKUP(G1853,'Danh mục CODE'!$D$2:$I$1880,4,0))</f>
        <v/>
      </c>
      <c r="N1853" s="484"/>
      <c r="O1853" s="392" t="str">
        <f t="shared" si="329"/>
        <v/>
      </c>
      <c r="P1853" s="392" t="str">
        <f>IF(Y1853="","",VLOOKUP(G1853,'Danh mục CODE'!$D$2:$I$1880,5,0))</f>
        <v/>
      </c>
      <c r="Q1853" s="392"/>
      <c r="R1853" s="392" t="str">
        <f t="shared" si="330"/>
        <v/>
      </c>
      <c r="S1853" s="394" t="e">
        <f t="shared" si="331"/>
        <v>#VALUE!</v>
      </c>
      <c r="T1853" s="394" t="str">
        <f t="shared" si="333"/>
        <v/>
      </c>
      <c r="U1853" s="394" t="str">
        <f t="shared" si="334"/>
        <v/>
      </c>
      <c r="V1853" s="424" t="str">
        <f t="shared" si="332"/>
        <v/>
      </c>
      <c r="W1853" s="21"/>
      <c r="X1853" s="515"/>
      <c r="Y1853" s="515"/>
      <c r="Z1853" s="513"/>
      <c r="AA1853" s="514"/>
    </row>
    <row r="1854" spans="1:27">
      <c r="A1854" s="50">
        <f t="shared" si="327"/>
        <v>1849</v>
      </c>
      <c r="B1854" s="580"/>
      <c r="C1854" s="23" t="s">
        <v>742</v>
      </c>
      <c r="D1854" s="489"/>
      <c r="E1854" s="318" t="str">
        <f>IF(G1854="","",VLOOKUP(G1854,'Danh mục CODE'!$D$2:$J$20064,7,0))</f>
        <v/>
      </c>
      <c r="F1854" s="28" t="str">
        <f>IF(E1854="","",VLOOKUP(E1854,'TONG HOP'!$E$8:$W$1883,19,0))</f>
        <v/>
      </c>
      <c r="G1854" s="315"/>
      <c r="H1854" s="226" t="str">
        <f>IF(E1854="","",VLOOKUP(G1854,'TONG HOP'!$C$8:$E$799,2,0))</f>
        <v/>
      </c>
      <c r="I1854" s="226" t="str">
        <f>IF(B1854="","",VLOOKUP(G1854,'TONG HOP'!$C$8:$F$799,4,0))</f>
        <v/>
      </c>
      <c r="J1854" s="63" t="str">
        <f t="shared" si="324"/>
        <v/>
      </c>
      <c r="K1854" s="63" t="str">
        <f t="shared" si="323"/>
        <v/>
      </c>
      <c r="L1854" s="63">
        <f t="shared" si="328"/>
        <v>0</v>
      </c>
      <c r="M1854" s="392" t="str">
        <f>IF(Y1854="","",VLOOKUP(G1854,'Danh mục CODE'!$D$2:$I$1880,4,0))</f>
        <v/>
      </c>
      <c r="N1854" s="484"/>
      <c r="O1854" s="392" t="str">
        <f t="shared" si="329"/>
        <v/>
      </c>
      <c r="P1854" s="392" t="str">
        <f>IF(Y1854="","",VLOOKUP(G1854,'Danh mục CODE'!$D$2:$I$1880,5,0))</f>
        <v/>
      </c>
      <c r="Q1854" s="392"/>
      <c r="R1854" s="392" t="str">
        <f t="shared" si="330"/>
        <v/>
      </c>
      <c r="S1854" s="394" t="e">
        <f t="shared" si="331"/>
        <v>#VALUE!</v>
      </c>
      <c r="T1854" s="394" t="str">
        <f t="shared" si="333"/>
        <v/>
      </c>
      <c r="U1854" s="394" t="str">
        <f t="shared" si="334"/>
        <v/>
      </c>
      <c r="V1854" s="424" t="str">
        <f t="shared" si="332"/>
        <v/>
      </c>
      <c r="W1854" s="21"/>
      <c r="X1854" s="515"/>
      <c r="Y1854" s="515"/>
      <c r="Z1854" s="513"/>
      <c r="AA1854" s="514"/>
    </row>
    <row r="1855" spans="1:27">
      <c r="A1855" s="50">
        <f t="shared" si="327"/>
        <v>1850</v>
      </c>
      <c r="B1855" s="580"/>
      <c r="C1855" s="23" t="s">
        <v>742</v>
      </c>
      <c r="D1855" s="489"/>
      <c r="E1855" s="318" t="str">
        <f>IF(G1855="","",VLOOKUP(G1855,'Danh mục CODE'!$D$2:$J$20064,7,0))</f>
        <v/>
      </c>
      <c r="F1855" s="28" t="str">
        <f>IF(E1855="","",VLOOKUP(E1855,'TONG HOP'!$E$8:$W$1883,19,0))</f>
        <v/>
      </c>
      <c r="G1855" s="315"/>
      <c r="H1855" s="226" t="str">
        <f>IF(E1855="","",VLOOKUP(G1855,'TONG HOP'!$C$8:$E$799,2,0))</f>
        <v/>
      </c>
      <c r="I1855" s="226" t="str">
        <f>IF(B1855="","",VLOOKUP(G1855,'TONG HOP'!$C$8:$F$799,4,0))</f>
        <v/>
      </c>
      <c r="J1855" s="63" t="str">
        <f t="shared" si="324"/>
        <v/>
      </c>
      <c r="K1855" s="63" t="str">
        <f t="shared" si="323"/>
        <v/>
      </c>
      <c r="L1855" s="63">
        <f t="shared" si="328"/>
        <v>0</v>
      </c>
      <c r="M1855" s="392" t="str">
        <f>IF(Y1855="","",VLOOKUP(G1855,'Danh mục CODE'!$D$2:$I$1880,4,0))</f>
        <v/>
      </c>
      <c r="N1855" s="484"/>
      <c r="O1855" s="392" t="str">
        <f t="shared" si="329"/>
        <v/>
      </c>
      <c r="P1855" s="392" t="str">
        <f>IF(Y1855="","",VLOOKUP(G1855,'Danh mục CODE'!$D$2:$I$1880,5,0))</f>
        <v/>
      </c>
      <c r="Q1855" s="392"/>
      <c r="R1855" s="392" t="str">
        <f t="shared" si="330"/>
        <v/>
      </c>
      <c r="S1855" s="394" t="e">
        <f t="shared" si="331"/>
        <v>#VALUE!</v>
      </c>
      <c r="T1855" s="394" t="str">
        <f t="shared" si="333"/>
        <v/>
      </c>
      <c r="U1855" s="394" t="str">
        <f t="shared" si="334"/>
        <v/>
      </c>
      <c r="V1855" s="424" t="str">
        <f t="shared" si="332"/>
        <v/>
      </c>
      <c r="W1855" s="21"/>
      <c r="X1855" s="515"/>
      <c r="Y1855" s="515"/>
      <c r="Z1855" s="513"/>
      <c r="AA1855" s="514"/>
    </row>
    <row r="1856" spans="1:27">
      <c r="A1856" s="50">
        <f t="shared" si="327"/>
        <v>1851</v>
      </c>
      <c r="B1856" s="580"/>
      <c r="C1856" s="23" t="s">
        <v>742</v>
      </c>
      <c r="D1856" s="489"/>
      <c r="E1856" s="318" t="str">
        <f>IF(G1856="","",VLOOKUP(G1856,'Danh mục CODE'!$D$2:$J$20064,7,0))</f>
        <v/>
      </c>
      <c r="F1856" s="28" t="str">
        <f>IF(E1856="","",VLOOKUP(E1856,'TONG HOP'!$E$8:$W$1883,19,0))</f>
        <v/>
      </c>
      <c r="G1856" s="315"/>
      <c r="H1856" s="226" t="str">
        <f>IF(E1856="","",VLOOKUP(G1856,'TONG HOP'!$C$8:$E$799,2,0))</f>
        <v/>
      </c>
      <c r="I1856" s="226" t="str">
        <f>IF(B1856="","",VLOOKUP(G1856,'TONG HOP'!$C$8:$F$799,4,0))</f>
        <v/>
      </c>
      <c r="J1856" s="63" t="str">
        <f t="shared" si="324"/>
        <v/>
      </c>
      <c r="K1856" s="63" t="str">
        <f t="shared" si="323"/>
        <v/>
      </c>
      <c r="L1856" s="63">
        <f t="shared" si="328"/>
        <v>0</v>
      </c>
      <c r="M1856" s="392" t="str">
        <f>IF(Y1856="","",VLOOKUP(G1856,'Danh mục CODE'!$D$2:$I$1880,4,0))</f>
        <v/>
      </c>
      <c r="N1856" s="484"/>
      <c r="O1856" s="392" t="str">
        <f t="shared" si="329"/>
        <v/>
      </c>
      <c r="P1856" s="392" t="str">
        <f>IF(Y1856="","",VLOOKUP(G1856,'Danh mục CODE'!$D$2:$I$1880,5,0))</f>
        <v/>
      </c>
      <c r="Q1856" s="392"/>
      <c r="R1856" s="392" t="str">
        <f t="shared" si="330"/>
        <v/>
      </c>
      <c r="S1856" s="394" t="e">
        <f t="shared" si="331"/>
        <v>#VALUE!</v>
      </c>
      <c r="T1856" s="394" t="str">
        <f t="shared" si="333"/>
        <v/>
      </c>
      <c r="U1856" s="394" t="str">
        <f t="shared" si="334"/>
        <v/>
      </c>
      <c r="V1856" s="424" t="str">
        <f t="shared" si="332"/>
        <v/>
      </c>
      <c r="W1856" s="21"/>
      <c r="X1856" s="515"/>
      <c r="Y1856" s="515"/>
      <c r="Z1856" s="513"/>
      <c r="AA1856" s="514"/>
    </row>
    <row r="1857" spans="1:27">
      <c r="A1857" s="50">
        <f t="shared" si="327"/>
        <v>1852</v>
      </c>
      <c r="B1857" s="580"/>
      <c r="C1857" s="23" t="s">
        <v>742</v>
      </c>
      <c r="D1857" s="489"/>
      <c r="E1857" s="318" t="str">
        <f>IF(G1857="","",VLOOKUP(G1857,'Danh mục CODE'!$D$2:$J$20064,7,0))</f>
        <v/>
      </c>
      <c r="F1857" s="28" t="str">
        <f>IF(E1857="","",VLOOKUP(E1857,'TONG HOP'!$E$8:$W$1883,19,0))</f>
        <v/>
      </c>
      <c r="G1857" s="315"/>
      <c r="H1857" s="226" t="str">
        <f>IF(E1857="","",VLOOKUP(G1857,'TONG HOP'!$C$8:$E$799,2,0))</f>
        <v/>
      </c>
      <c r="I1857" s="226" t="str">
        <f>IF(B1857="","",VLOOKUP(G1857,'TONG HOP'!$C$8:$F$799,4,0))</f>
        <v/>
      </c>
      <c r="J1857" s="63" t="str">
        <f t="shared" si="324"/>
        <v/>
      </c>
      <c r="K1857" s="63" t="str">
        <f t="shared" si="323"/>
        <v/>
      </c>
      <c r="L1857" s="63">
        <f t="shared" si="328"/>
        <v>0</v>
      </c>
      <c r="M1857" s="392" t="str">
        <f>IF(Y1857="","",VLOOKUP(G1857,'Danh mục CODE'!$D$2:$I$1880,4,0))</f>
        <v/>
      </c>
      <c r="N1857" s="484"/>
      <c r="O1857" s="392" t="str">
        <f t="shared" si="329"/>
        <v/>
      </c>
      <c r="P1857" s="392" t="str">
        <f>IF(Y1857="","",VLOOKUP(G1857,'Danh mục CODE'!$D$2:$I$1880,5,0))</f>
        <v/>
      </c>
      <c r="Q1857" s="392"/>
      <c r="R1857" s="392" t="str">
        <f t="shared" si="330"/>
        <v/>
      </c>
      <c r="S1857" s="394" t="e">
        <f t="shared" si="331"/>
        <v>#VALUE!</v>
      </c>
      <c r="T1857" s="394" t="str">
        <f t="shared" si="333"/>
        <v/>
      </c>
      <c r="U1857" s="394" t="str">
        <f t="shared" si="334"/>
        <v/>
      </c>
      <c r="V1857" s="424" t="str">
        <f t="shared" si="332"/>
        <v/>
      </c>
      <c r="W1857" s="21"/>
      <c r="X1857" s="515"/>
      <c r="Y1857" s="515"/>
      <c r="Z1857" s="513"/>
      <c r="AA1857" s="514"/>
    </row>
    <row r="1858" spans="1:27">
      <c r="A1858" s="50">
        <f t="shared" si="327"/>
        <v>1853</v>
      </c>
      <c r="B1858" s="580"/>
      <c r="C1858" s="23" t="s">
        <v>742</v>
      </c>
      <c r="D1858" s="489"/>
      <c r="E1858" s="318" t="str">
        <f>IF(G1858="","",VLOOKUP(G1858,'Danh mục CODE'!$D$2:$J$20064,7,0))</f>
        <v/>
      </c>
      <c r="F1858" s="28" t="str">
        <f>IF(E1858="","",VLOOKUP(E1858,'TONG HOP'!$E$8:$W$1883,19,0))</f>
        <v/>
      </c>
      <c r="G1858" s="315"/>
      <c r="H1858" s="226" t="str">
        <f>IF(E1858="","",VLOOKUP(G1858,'TONG HOP'!$C$8:$E$799,2,0))</f>
        <v/>
      </c>
      <c r="I1858" s="226" t="str">
        <f>IF(B1858="","",VLOOKUP(G1858,'TONG HOP'!$C$8:$F$799,4,0))</f>
        <v/>
      </c>
      <c r="J1858" s="63" t="str">
        <f t="shared" si="324"/>
        <v/>
      </c>
      <c r="K1858" s="63" t="str">
        <f t="shared" si="323"/>
        <v/>
      </c>
      <c r="L1858" s="63">
        <f t="shared" si="328"/>
        <v>0</v>
      </c>
      <c r="M1858" s="392" t="str">
        <f>IF(Y1858="","",VLOOKUP(G1858,'Danh mục CODE'!$D$2:$I$1880,4,0))</f>
        <v/>
      </c>
      <c r="N1858" s="484"/>
      <c r="O1858" s="392" t="str">
        <f t="shared" si="329"/>
        <v/>
      </c>
      <c r="P1858" s="392" t="str">
        <f>IF(Y1858="","",VLOOKUP(G1858,'Danh mục CODE'!$D$2:$I$1880,5,0))</f>
        <v/>
      </c>
      <c r="Q1858" s="392"/>
      <c r="R1858" s="392" t="str">
        <f t="shared" si="330"/>
        <v/>
      </c>
      <c r="S1858" s="394" t="e">
        <f t="shared" si="331"/>
        <v>#VALUE!</v>
      </c>
      <c r="T1858" s="394" t="str">
        <f t="shared" si="333"/>
        <v/>
      </c>
      <c r="U1858" s="394" t="str">
        <f t="shared" si="334"/>
        <v/>
      </c>
      <c r="V1858" s="424" t="str">
        <f t="shared" si="332"/>
        <v/>
      </c>
      <c r="W1858" s="21"/>
      <c r="X1858" s="515"/>
      <c r="Y1858" s="515"/>
      <c r="Z1858" s="513"/>
      <c r="AA1858" s="514"/>
    </row>
    <row r="1859" spans="1:27">
      <c r="A1859" s="50">
        <f t="shared" si="327"/>
        <v>1854</v>
      </c>
      <c r="B1859" s="580"/>
      <c r="C1859" s="23" t="s">
        <v>742</v>
      </c>
      <c r="D1859" s="489"/>
      <c r="E1859" s="318" t="str">
        <f>IF(G1859="","",VLOOKUP(G1859,'Danh mục CODE'!$D$2:$J$20064,7,0))</f>
        <v/>
      </c>
      <c r="F1859" s="28" t="str">
        <f>IF(E1859="","",VLOOKUP(E1859,'TONG HOP'!$E$8:$W$1883,19,0))</f>
        <v/>
      </c>
      <c r="G1859" s="315"/>
      <c r="H1859" s="226" t="str">
        <f>IF(E1859="","",VLOOKUP(G1859,'TONG HOP'!$C$8:$E$799,2,0))</f>
        <v/>
      </c>
      <c r="I1859" s="226" t="str">
        <f>IF(B1859="","",VLOOKUP(G1859,'TONG HOP'!$C$8:$F$799,4,0))</f>
        <v/>
      </c>
      <c r="J1859" s="63" t="str">
        <f t="shared" si="324"/>
        <v/>
      </c>
      <c r="K1859" s="63" t="str">
        <f t="shared" si="323"/>
        <v/>
      </c>
      <c r="L1859" s="63">
        <f t="shared" si="328"/>
        <v>0</v>
      </c>
      <c r="M1859" s="392" t="str">
        <f>IF(Y1859="","",VLOOKUP(G1859,'Danh mục CODE'!$D$2:$I$1880,4,0))</f>
        <v/>
      </c>
      <c r="N1859" s="484"/>
      <c r="O1859" s="392" t="str">
        <f t="shared" si="329"/>
        <v/>
      </c>
      <c r="P1859" s="392" t="str">
        <f>IF(Y1859="","",VLOOKUP(G1859,'Danh mục CODE'!$D$2:$I$1880,5,0))</f>
        <v/>
      </c>
      <c r="Q1859" s="392"/>
      <c r="R1859" s="392" t="str">
        <f t="shared" si="330"/>
        <v/>
      </c>
      <c r="S1859" s="394" t="e">
        <f t="shared" si="331"/>
        <v>#VALUE!</v>
      </c>
      <c r="T1859" s="394" t="str">
        <f t="shared" si="333"/>
        <v/>
      </c>
      <c r="U1859" s="394" t="str">
        <f t="shared" si="334"/>
        <v/>
      </c>
      <c r="V1859" s="424" t="str">
        <f t="shared" si="332"/>
        <v/>
      </c>
      <c r="W1859" s="21"/>
      <c r="X1859" s="515"/>
      <c r="Y1859" s="515"/>
      <c r="Z1859" s="513"/>
      <c r="AA1859" s="514"/>
    </row>
    <row r="1860" spans="1:27">
      <c r="A1860" s="50">
        <f t="shared" si="327"/>
        <v>1855</v>
      </c>
      <c r="B1860" s="580"/>
      <c r="C1860" s="23" t="s">
        <v>742</v>
      </c>
      <c r="D1860" s="489"/>
      <c r="E1860" s="318" t="str">
        <f>IF(G1860="","",VLOOKUP(G1860,'Danh mục CODE'!$D$2:$J$20064,7,0))</f>
        <v/>
      </c>
      <c r="F1860" s="28" t="str">
        <f>IF(E1860="","",VLOOKUP(E1860,'TONG HOP'!$E$8:$W$1883,19,0))</f>
        <v/>
      </c>
      <c r="G1860" s="315"/>
      <c r="H1860" s="226" t="str">
        <f>IF(E1860="","",VLOOKUP(G1860,'TONG HOP'!$C$8:$E$799,2,0))</f>
        <v/>
      </c>
      <c r="I1860" s="226" t="str">
        <f>IF(B1860="","",VLOOKUP(G1860,'TONG HOP'!$C$8:$F$799,4,0))</f>
        <v/>
      </c>
      <c r="J1860" s="63" t="str">
        <f t="shared" si="324"/>
        <v/>
      </c>
      <c r="K1860" s="63" t="str">
        <f t="shared" si="323"/>
        <v/>
      </c>
      <c r="L1860" s="63">
        <f t="shared" si="328"/>
        <v>0</v>
      </c>
      <c r="M1860" s="392" t="str">
        <f>IF(Y1860="","",VLOOKUP(G1860,'Danh mục CODE'!$D$2:$I$1880,4,0))</f>
        <v/>
      </c>
      <c r="N1860" s="484"/>
      <c r="O1860" s="392" t="str">
        <f t="shared" si="329"/>
        <v/>
      </c>
      <c r="P1860" s="392" t="str">
        <f>IF(Y1860="","",VLOOKUP(G1860,'Danh mục CODE'!$D$2:$I$1880,5,0))</f>
        <v/>
      </c>
      <c r="Q1860" s="392"/>
      <c r="R1860" s="392" t="str">
        <f t="shared" si="330"/>
        <v/>
      </c>
      <c r="S1860" s="394" t="e">
        <f t="shared" si="331"/>
        <v>#VALUE!</v>
      </c>
      <c r="T1860" s="394" t="str">
        <f t="shared" si="333"/>
        <v/>
      </c>
      <c r="U1860" s="394" t="str">
        <f t="shared" si="334"/>
        <v/>
      </c>
      <c r="V1860" s="424" t="str">
        <f t="shared" si="332"/>
        <v/>
      </c>
      <c r="W1860" s="21"/>
      <c r="X1860" s="515"/>
      <c r="Y1860" s="515"/>
      <c r="Z1860" s="513"/>
      <c r="AA1860" s="514"/>
    </row>
    <row r="1861" spans="1:27">
      <c r="A1861" s="50">
        <f t="shared" si="327"/>
        <v>1856</v>
      </c>
      <c r="B1861" s="580"/>
      <c r="C1861" s="23" t="s">
        <v>742</v>
      </c>
      <c r="D1861" s="489"/>
      <c r="E1861" s="318" t="str">
        <f>IF(G1861="","",VLOOKUP(G1861,'Danh mục CODE'!$D$2:$J$20064,7,0))</f>
        <v/>
      </c>
      <c r="F1861" s="28" t="str">
        <f>IF(E1861="","",VLOOKUP(E1861,'TONG HOP'!$E$8:$W$1883,19,0))</f>
        <v/>
      </c>
      <c r="G1861" s="315"/>
      <c r="H1861" s="226" t="str">
        <f>IF(E1861="","",VLOOKUP(G1861,'TONG HOP'!$C$8:$E$799,2,0))</f>
        <v/>
      </c>
      <c r="I1861" s="226" t="str">
        <f>IF(B1861="","",VLOOKUP(G1861,'TONG HOP'!$C$8:$F$799,4,0))</f>
        <v/>
      </c>
      <c r="J1861" s="63" t="str">
        <f t="shared" si="324"/>
        <v/>
      </c>
      <c r="K1861" s="63" t="str">
        <f t="shared" si="323"/>
        <v/>
      </c>
      <c r="L1861" s="63">
        <f t="shared" si="328"/>
        <v>0</v>
      </c>
      <c r="M1861" s="392" t="str">
        <f>IF(Y1861="","",VLOOKUP(G1861,'Danh mục CODE'!$D$2:$I$1880,4,0))</f>
        <v/>
      </c>
      <c r="N1861" s="484"/>
      <c r="O1861" s="392" t="str">
        <f t="shared" si="329"/>
        <v/>
      </c>
      <c r="P1861" s="392" t="str">
        <f>IF(Y1861="","",VLOOKUP(G1861,'Danh mục CODE'!$D$2:$I$1880,5,0))</f>
        <v/>
      </c>
      <c r="Q1861" s="392"/>
      <c r="R1861" s="392" t="str">
        <f t="shared" si="330"/>
        <v/>
      </c>
      <c r="S1861" s="394" t="e">
        <f t="shared" si="331"/>
        <v>#VALUE!</v>
      </c>
      <c r="T1861" s="394" t="str">
        <f t="shared" si="333"/>
        <v/>
      </c>
      <c r="U1861" s="394" t="str">
        <f t="shared" si="334"/>
        <v/>
      </c>
      <c r="V1861" s="424" t="str">
        <f t="shared" si="332"/>
        <v/>
      </c>
      <c r="W1861" s="21"/>
      <c r="X1861" s="515"/>
      <c r="Y1861" s="515"/>
      <c r="Z1861" s="513"/>
      <c r="AA1861" s="514"/>
    </row>
    <row r="1862" spans="1:27">
      <c r="A1862" s="50">
        <f t="shared" si="327"/>
        <v>1857</v>
      </c>
      <c r="B1862" s="580"/>
      <c r="C1862" s="23" t="s">
        <v>742</v>
      </c>
      <c r="D1862" s="489"/>
      <c r="E1862" s="318" t="str">
        <f>IF(G1862="","",VLOOKUP(G1862,'Danh mục CODE'!$D$2:$J$20064,7,0))</f>
        <v/>
      </c>
      <c r="F1862" s="28" t="str">
        <f>IF(E1862="","",VLOOKUP(E1862,'TONG HOP'!$E$8:$W$1883,19,0))</f>
        <v/>
      </c>
      <c r="G1862" s="315"/>
      <c r="H1862" s="226" t="str">
        <f>IF(E1862="","",VLOOKUP(G1862,'TONG HOP'!$C$8:$E$799,2,0))</f>
        <v/>
      </c>
      <c r="I1862" s="226" t="str">
        <f>IF(B1862="","",VLOOKUP(G1862,'TONG HOP'!$C$8:$F$799,4,0))</f>
        <v/>
      </c>
      <c r="J1862" s="63" t="str">
        <f t="shared" si="324"/>
        <v/>
      </c>
      <c r="K1862" s="63" t="str">
        <f t="shared" si="323"/>
        <v/>
      </c>
      <c r="L1862" s="63">
        <f t="shared" si="328"/>
        <v>0</v>
      </c>
      <c r="M1862" s="392" t="str">
        <f>IF(Y1862="","",VLOOKUP(G1862,'Danh mục CODE'!$D$2:$I$1880,4,0))</f>
        <v/>
      </c>
      <c r="N1862" s="484"/>
      <c r="O1862" s="392" t="str">
        <f t="shared" si="329"/>
        <v/>
      </c>
      <c r="P1862" s="392" t="str">
        <f>IF(Y1862="","",VLOOKUP(G1862,'Danh mục CODE'!$D$2:$I$1880,5,0))</f>
        <v/>
      </c>
      <c r="Q1862" s="392"/>
      <c r="R1862" s="392" t="str">
        <f t="shared" si="330"/>
        <v/>
      </c>
      <c r="S1862" s="394" t="e">
        <f t="shared" si="331"/>
        <v>#VALUE!</v>
      </c>
      <c r="T1862" s="394" t="str">
        <f t="shared" si="333"/>
        <v/>
      </c>
      <c r="U1862" s="394" t="str">
        <f t="shared" si="334"/>
        <v/>
      </c>
      <c r="V1862" s="424" t="str">
        <f t="shared" si="332"/>
        <v/>
      </c>
      <c r="W1862" s="21"/>
      <c r="X1862" s="515"/>
      <c r="Y1862" s="515"/>
      <c r="Z1862" s="513"/>
      <c r="AA1862" s="514"/>
    </row>
    <row r="1863" spans="1:27">
      <c r="A1863" s="50">
        <f t="shared" si="327"/>
        <v>1858</v>
      </c>
      <c r="B1863" s="580"/>
      <c r="C1863" s="23" t="s">
        <v>742</v>
      </c>
      <c r="D1863" s="489"/>
      <c r="E1863" s="318" t="str">
        <f>IF(G1863="","",VLOOKUP(G1863,'Danh mục CODE'!$D$2:$J$20064,7,0))</f>
        <v/>
      </c>
      <c r="F1863" s="28" t="str">
        <f>IF(E1863="","",VLOOKUP(E1863,'TONG HOP'!$E$8:$W$1883,19,0))</f>
        <v/>
      </c>
      <c r="G1863" s="315"/>
      <c r="H1863" s="226" t="str">
        <f>IF(E1863="","",VLOOKUP(G1863,'TONG HOP'!$C$8:$E$799,2,0))</f>
        <v/>
      </c>
      <c r="I1863" s="226" t="str">
        <f>IF(B1863="","",VLOOKUP(G1863,'TONG HOP'!$C$8:$F$799,4,0))</f>
        <v/>
      </c>
      <c r="J1863" s="63" t="str">
        <f t="shared" si="324"/>
        <v/>
      </c>
      <c r="K1863" s="63" t="str">
        <f t="shared" ref="K1863:K1926" si="335">IF(AND(X1863="",N1863="",Q1863="",R1863=""),"",L1863-L1863*O1863-(L1863-L1863*O1863)*R1863)</f>
        <v/>
      </c>
      <c r="L1863" s="63">
        <f t="shared" si="328"/>
        <v>0</v>
      </c>
      <c r="M1863" s="392" t="str">
        <f>IF(Y1863="","",VLOOKUP(G1863,'Danh mục CODE'!$D$2:$I$1880,4,0))</f>
        <v/>
      </c>
      <c r="N1863" s="484"/>
      <c r="O1863" s="392" t="str">
        <f t="shared" si="329"/>
        <v/>
      </c>
      <c r="P1863" s="392" t="str">
        <f>IF(Y1863="","",VLOOKUP(G1863,'Danh mục CODE'!$D$2:$I$1880,5,0))</f>
        <v/>
      </c>
      <c r="Q1863" s="392"/>
      <c r="R1863" s="392" t="str">
        <f t="shared" si="330"/>
        <v/>
      </c>
      <c r="S1863" s="394" t="e">
        <f t="shared" si="331"/>
        <v>#VALUE!</v>
      </c>
      <c r="T1863" s="394" t="str">
        <f t="shared" si="333"/>
        <v/>
      </c>
      <c r="U1863" s="394" t="str">
        <f t="shared" si="334"/>
        <v/>
      </c>
      <c r="V1863" s="424" t="str">
        <f t="shared" si="332"/>
        <v/>
      </c>
      <c r="W1863" s="21"/>
      <c r="X1863" s="515"/>
      <c r="Y1863" s="515"/>
      <c r="Z1863" s="513"/>
      <c r="AA1863" s="514"/>
    </row>
    <row r="1864" spans="1:27">
      <c r="A1864" s="50">
        <f t="shared" si="327"/>
        <v>1859</v>
      </c>
      <c r="B1864" s="580"/>
      <c r="C1864" s="23" t="s">
        <v>742</v>
      </c>
      <c r="D1864" s="489"/>
      <c r="E1864" s="318" t="str">
        <f>IF(G1864="","",VLOOKUP(G1864,'Danh mục CODE'!$D$2:$J$20064,7,0))</f>
        <v/>
      </c>
      <c r="F1864" s="28" t="str">
        <f>IF(E1864="","",VLOOKUP(E1864,'TONG HOP'!$E$8:$W$1883,19,0))</f>
        <v/>
      </c>
      <c r="G1864" s="315"/>
      <c r="H1864" s="226" t="str">
        <f>IF(E1864="","",VLOOKUP(G1864,'TONG HOP'!$C$8:$E$799,2,0))</f>
        <v/>
      </c>
      <c r="I1864" s="226" t="str">
        <f>IF(B1864="","",VLOOKUP(G1864,'TONG HOP'!$C$8:$F$799,4,0))</f>
        <v/>
      </c>
      <c r="J1864" s="63" t="str">
        <f t="shared" si="324"/>
        <v/>
      </c>
      <c r="K1864" s="63" t="str">
        <f t="shared" si="335"/>
        <v/>
      </c>
      <c r="L1864" s="63">
        <f t="shared" si="328"/>
        <v>0</v>
      </c>
      <c r="M1864" s="392" t="str">
        <f>IF(Y1864="","",VLOOKUP(G1864,'Danh mục CODE'!$D$2:$I$1880,4,0))</f>
        <v/>
      </c>
      <c r="N1864" s="484"/>
      <c r="O1864" s="392" t="str">
        <f t="shared" si="329"/>
        <v/>
      </c>
      <c r="P1864" s="392" t="str">
        <f>IF(Y1864="","",VLOOKUP(G1864,'Danh mục CODE'!$D$2:$I$1880,5,0))</f>
        <v/>
      </c>
      <c r="Q1864" s="392"/>
      <c r="R1864" s="392" t="str">
        <f t="shared" si="330"/>
        <v/>
      </c>
      <c r="S1864" s="394" t="e">
        <f t="shared" si="331"/>
        <v>#VALUE!</v>
      </c>
      <c r="T1864" s="394" t="str">
        <f t="shared" si="333"/>
        <v/>
      </c>
      <c r="U1864" s="394" t="str">
        <f t="shared" si="334"/>
        <v/>
      </c>
      <c r="V1864" s="424" t="str">
        <f t="shared" si="332"/>
        <v/>
      </c>
      <c r="W1864" s="21"/>
      <c r="X1864" s="515"/>
      <c r="Y1864" s="515"/>
      <c r="Z1864" s="513"/>
      <c r="AA1864" s="514"/>
    </row>
    <row r="1865" spans="1:27">
      <c r="A1865" s="50">
        <f t="shared" si="327"/>
        <v>1860</v>
      </c>
      <c r="B1865" s="580"/>
      <c r="C1865" s="23" t="s">
        <v>742</v>
      </c>
      <c r="D1865" s="489"/>
      <c r="E1865" s="318" t="str">
        <f>IF(G1865="","",VLOOKUP(G1865,'Danh mục CODE'!$D$2:$J$20064,7,0))</f>
        <v/>
      </c>
      <c r="F1865" s="28" t="str">
        <f>IF(E1865="","",VLOOKUP(E1865,'TONG HOP'!$E$8:$W$1883,19,0))</f>
        <v/>
      </c>
      <c r="G1865" s="315"/>
      <c r="H1865" s="226" t="str">
        <f>IF(E1865="","",VLOOKUP(G1865,'TONG HOP'!$C$8:$E$799,2,0))</f>
        <v/>
      </c>
      <c r="I1865" s="226" t="str">
        <f>IF(B1865="","",VLOOKUP(G1865,'TONG HOP'!$C$8:$F$799,4,0))</f>
        <v/>
      </c>
      <c r="J1865" s="63" t="str">
        <f t="shared" ref="J1865:J1928" si="336">IF(X1865="","",K1865-K1865*M1865)</f>
        <v/>
      </c>
      <c r="K1865" s="63" t="str">
        <f t="shared" si="335"/>
        <v/>
      </c>
      <c r="L1865" s="63">
        <f t="shared" si="328"/>
        <v>0</v>
      </c>
      <c r="M1865" s="392" t="str">
        <f>IF(Y1865="","",VLOOKUP(G1865,'Danh mục CODE'!$D$2:$I$1880,4,0))</f>
        <v/>
      </c>
      <c r="N1865" s="484"/>
      <c r="O1865" s="392" t="str">
        <f t="shared" si="329"/>
        <v/>
      </c>
      <c r="P1865" s="392" t="str">
        <f>IF(Y1865="","",VLOOKUP(G1865,'Danh mục CODE'!$D$2:$I$1880,5,0))</f>
        <v/>
      </c>
      <c r="Q1865" s="392"/>
      <c r="R1865" s="392" t="str">
        <f t="shared" si="330"/>
        <v/>
      </c>
      <c r="S1865" s="394" t="e">
        <f t="shared" si="331"/>
        <v>#VALUE!</v>
      </c>
      <c r="T1865" s="394" t="str">
        <f t="shared" si="333"/>
        <v/>
      </c>
      <c r="U1865" s="394" t="str">
        <f t="shared" si="334"/>
        <v/>
      </c>
      <c r="V1865" s="424" t="str">
        <f t="shared" si="332"/>
        <v/>
      </c>
      <c r="W1865" s="21"/>
      <c r="X1865" s="515"/>
      <c r="Y1865" s="515"/>
      <c r="Z1865" s="513"/>
      <c r="AA1865" s="514"/>
    </row>
    <row r="1866" spans="1:27">
      <c r="A1866" s="50">
        <f t="shared" si="327"/>
        <v>1861</v>
      </c>
      <c r="B1866" s="580"/>
      <c r="C1866" s="23" t="s">
        <v>742</v>
      </c>
      <c r="D1866" s="489"/>
      <c r="E1866" s="318" t="str">
        <f>IF(G1866="","",VLOOKUP(G1866,'Danh mục CODE'!$D$2:$J$20064,7,0))</f>
        <v/>
      </c>
      <c r="F1866" s="28" t="str">
        <f>IF(E1866="","",VLOOKUP(E1866,'TONG HOP'!$E$8:$W$1883,19,0))</f>
        <v/>
      </c>
      <c r="G1866" s="315"/>
      <c r="H1866" s="226" t="str">
        <f>IF(E1866="","",VLOOKUP(G1866,'TONG HOP'!$C$8:$E$799,2,0))</f>
        <v/>
      </c>
      <c r="I1866" s="226" t="str">
        <f>IF(B1866="","",VLOOKUP(G1866,'TONG HOP'!$C$8:$F$799,4,0))</f>
        <v/>
      </c>
      <c r="J1866" s="63" t="str">
        <f t="shared" si="336"/>
        <v/>
      </c>
      <c r="K1866" s="63" t="str">
        <f t="shared" si="335"/>
        <v/>
      </c>
      <c r="L1866" s="63">
        <f t="shared" si="328"/>
        <v>0</v>
      </c>
      <c r="M1866" s="392" t="str">
        <f>IF(Y1866="","",VLOOKUP(G1866,'Danh mục CODE'!$D$2:$I$1880,4,0))</f>
        <v/>
      </c>
      <c r="N1866" s="484"/>
      <c r="O1866" s="392" t="str">
        <f t="shared" si="329"/>
        <v/>
      </c>
      <c r="P1866" s="392" t="str">
        <f>IF(Y1866="","",VLOOKUP(G1866,'Danh mục CODE'!$D$2:$I$1880,5,0))</f>
        <v/>
      </c>
      <c r="Q1866" s="392"/>
      <c r="R1866" s="392" t="str">
        <f t="shared" si="330"/>
        <v/>
      </c>
      <c r="S1866" s="394" t="e">
        <f t="shared" si="331"/>
        <v>#VALUE!</v>
      </c>
      <c r="T1866" s="394" t="str">
        <f t="shared" si="333"/>
        <v/>
      </c>
      <c r="U1866" s="394" t="str">
        <f t="shared" si="334"/>
        <v/>
      </c>
      <c r="V1866" s="424" t="str">
        <f t="shared" si="332"/>
        <v/>
      </c>
      <c r="W1866" s="21"/>
      <c r="X1866" s="515"/>
      <c r="Y1866" s="515"/>
      <c r="Z1866" s="513"/>
      <c r="AA1866" s="514"/>
    </row>
    <row r="1867" spans="1:27">
      <c r="A1867" s="50">
        <f t="shared" si="327"/>
        <v>1862</v>
      </c>
      <c r="B1867" s="580"/>
      <c r="C1867" s="23" t="s">
        <v>742</v>
      </c>
      <c r="D1867" s="489"/>
      <c r="E1867" s="318" t="str">
        <f>IF(G1867="","",VLOOKUP(G1867,'Danh mục CODE'!$D$2:$J$20064,7,0))</f>
        <v/>
      </c>
      <c r="F1867" s="28" t="str">
        <f>IF(E1867="","",VLOOKUP(E1867,'TONG HOP'!$E$8:$W$1883,19,0))</f>
        <v/>
      </c>
      <c r="G1867" s="315"/>
      <c r="H1867" s="226" t="str">
        <f>IF(E1867="","",VLOOKUP(G1867,'TONG HOP'!$C$8:$E$799,2,0))</f>
        <v/>
      </c>
      <c r="I1867" s="226" t="str">
        <f>IF(B1867="","",VLOOKUP(G1867,'TONG HOP'!$C$8:$F$799,4,0))</f>
        <v/>
      </c>
      <c r="J1867" s="63" t="str">
        <f t="shared" si="336"/>
        <v/>
      </c>
      <c r="K1867" s="63" t="str">
        <f t="shared" si="335"/>
        <v/>
      </c>
      <c r="L1867" s="63">
        <f t="shared" si="328"/>
        <v>0</v>
      </c>
      <c r="M1867" s="392" t="str">
        <f>IF(Y1867="","",VLOOKUP(G1867,'Danh mục CODE'!$D$2:$I$1880,4,0))</f>
        <v/>
      </c>
      <c r="N1867" s="484"/>
      <c r="O1867" s="392" t="str">
        <f t="shared" si="329"/>
        <v/>
      </c>
      <c r="P1867" s="392" t="str">
        <f>IF(Y1867="","",VLOOKUP(G1867,'Danh mục CODE'!$D$2:$I$1880,5,0))</f>
        <v/>
      </c>
      <c r="Q1867" s="392"/>
      <c r="R1867" s="392" t="str">
        <f t="shared" si="330"/>
        <v/>
      </c>
      <c r="S1867" s="394" t="e">
        <f t="shared" si="331"/>
        <v>#VALUE!</v>
      </c>
      <c r="T1867" s="394" t="str">
        <f t="shared" si="333"/>
        <v/>
      </c>
      <c r="U1867" s="394" t="str">
        <f t="shared" si="334"/>
        <v/>
      </c>
      <c r="V1867" s="424" t="str">
        <f t="shared" si="332"/>
        <v/>
      </c>
      <c r="W1867" s="21"/>
      <c r="X1867" s="515"/>
      <c r="Y1867" s="515"/>
      <c r="Z1867" s="513"/>
      <c r="AA1867" s="514"/>
    </row>
    <row r="1868" spans="1:27">
      <c r="A1868" s="50">
        <f t="shared" si="327"/>
        <v>1863</v>
      </c>
      <c r="B1868" s="580"/>
      <c r="C1868" s="23" t="s">
        <v>742</v>
      </c>
      <c r="D1868" s="489"/>
      <c r="E1868" s="318" t="str">
        <f>IF(G1868="","",VLOOKUP(G1868,'Danh mục CODE'!$D$2:$J$20064,7,0))</f>
        <v/>
      </c>
      <c r="F1868" s="28" t="str">
        <f>IF(E1868="","",VLOOKUP(E1868,'TONG HOP'!$E$8:$W$1883,19,0))</f>
        <v/>
      </c>
      <c r="G1868" s="315"/>
      <c r="H1868" s="226" t="str">
        <f>IF(E1868="","",VLOOKUP(G1868,'TONG HOP'!$C$8:$E$799,2,0))</f>
        <v/>
      </c>
      <c r="I1868" s="226" t="str">
        <f>IF(B1868="","",VLOOKUP(G1868,'TONG HOP'!$C$8:$F$799,4,0))</f>
        <v/>
      </c>
      <c r="J1868" s="63" t="str">
        <f t="shared" si="336"/>
        <v/>
      </c>
      <c r="K1868" s="63" t="str">
        <f t="shared" si="335"/>
        <v/>
      </c>
      <c r="L1868" s="63">
        <f t="shared" si="328"/>
        <v>0</v>
      </c>
      <c r="M1868" s="392" t="str">
        <f>IF(Y1868="","",VLOOKUP(G1868,'Danh mục CODE'!$D$2:$I$1880,4,0))</f>
        <v/>
      </c>
      <c r="N1868" s="484"/>
      <c r="O1868" s="392" t="str">
        <f t="shared" si="329"/>
        <v/>
      </c>
      <c r="P1868" s="392" t="str">
        <f>IF(Y1868="","",VLOOKUP(G1868,'Danh mục CODE'!$D$2:$I$1880,5,0))</f>
        <v/>
      </c>
      <c r="Q1868" s="392"/>
      <c r="R1868" s="392" t="str">
        <f t="shared" si="330"/>
        <v/>
      </c>
      <c r="S1868" s="394" t="e">
        <f t="shared" si="331"/>
        <v>#VALUE!</v>
      </c>
      <c r="T1868" s="394" t="str">
        <f t="shared" si="333"/>
        <v/>
      </c>
      <c r="U1868" s="394" t="str">
        <f t="shared" si="334"/>
        <v/>
      </c>
      <c r="V1868" s="424" t="str">
        <f t="shared" si="332"/>
        <v/>
      </c>
      <c r="W1868" s="21"/>
      <c r="X1868" s="515"/>
      <c r="Y1868" s="515"/>
      <c r="Z1868" s="513"/>
      <c r="AA1868" s="514"/>
    </row>
    <row r="1869" spans="1:27">
      <c r="A1869" s="50">
        <f t="shared" si="327"/>
        <v>1864</v>
      </c>
      <c r="B1869" s="580"/>
      <c r="C1869" s="23" t="s">
        <v>742</v>
      </c>
      <c r="D1869" s="489"/>
      <c r="E1869" s="318" t="str">
        <f>IF(G1869="","",VLOOKUP(G1869,'Danh mục CODE'!$D$2:$J$20064,7,0))</f>
        <v/>
      </c>
      <c r="F1869" s="28" t="str">
        <f>IF(E1869="","",VLOOKUP(E1869,'TONG HOP'!$E$8:$W$1883,19,0))</f>
        <v/>
      </c>
      <c r="G1869" s="315"/>
      <c r="H1869" s="226" t="str">
        <f>IF(E1869="","",VLOOKUP(G1869,'TONG HOP'!$C$8:$E$799,2,0))</f>
        <v/>
      </c>
      <c r="I1869" s="226" t="str">
        <f>IF(B1869="","",VLOOKUP(G1869,'TONG HOP'!$C$8:$F$799,4,0))</f>
        <v/>
      </c>
      <c r="J1869" s="63" t="str">
        <f t="shared" si="336"/>
        <v/>
      </c>
      <c r="K1869" s="63" t="str">
        <f t="shared" si="335"/>
        <v/>
      </c>
      <c r="L1869" s="63">
        <f t="shared" si="328"/>
        <v>0</v>
      </c>
      <c r="M1869" s="392" t="str">
        <f>IF(Y1869="","",VLOOKUP(G1869,'Danh mục CODE'!$D$2:$I$1880,4,0))</f>
        <v/>
      </c>
      <c r="N1869" s="484"/>
      <c r="O1869" s="392" t="str">
        <f t="shared" si="329"/>
        <v/>
      </c>
      <c r="P1869" s="392" t="str">
        <f>IF(Y1869="","",VLOOKUP(G1869,'Danh mục CODE'!$D$2:$I$1880,5,0))</f>
        <v/>
      </c>
      <c r="Q1869" s="392"/>
      <c r="R1869" s="392" t="str">
        <f t="shared" si="330"/>
        <v/>
      </c>
      <c r="S1869" s="394" t="e">
        <f t="shared" si="331"/>
        <v>#VALUE!</v>
      </c>
      <c r="T1869" s="394" t="str">
        <f t="shared" si="333"/>
        <v/>
      </c>
      <c r="U1869" s="394" t="str">
        <f t="shared" si="334"/>
        <v/>
      </c>
      <c r="V1869" s="424" t="str">
        <f t="shared" si="332"/>
        <v/>
      </c>
      <c r="W1869" s="21"/>
      <c r="X1869" s="515"/>
      <c r="Y1869" s="515"/>
      <c r="Z1869" s="513"/>
      <c r="AA1869" s="514"/>
    </row>
    <row r="1870" spans="1:27">
      <c r="A1870" s="50">
        <f t="shared" si="327"/>
        <v>1865</v>
      </c>
      <c r="B1870" s="580"/>
      <c r="C1870" s="23" t="s">
        <v>742</v>
      </c>
      <c r="D1870" s="489"/>
      <c r="E1870" s="318" t="str">
        <f>IF(G1870="","",VLOOKUP(G1870,'Danh mục CODE'!$D$2:$J$20064,7,0))</f>
        <v/>
      </c>
      <c r="F1870" s="28" t="str">
        <f>IF(E1870="","",VLOOKUP(E1870,'TONG HOP'!$E$8:$W$1883,19,0))</f>
        <v/>
      </c>
      <c r="G1870" s="315"/>
      <c r="H1870" s="226" t="str">
        <f>IF(E1870="","",VLOOKUP(G1870,'TONG HOP'!$C$8:$E$799,2,0))</f>
        <v/>
      </c>
      <c r="I1870" s="226" t="str">
        <f>IF(B1870="","",VLOOKUP(G1870,'TONG HOP'!$C$8:$F$799,4,0))</f>
        <v/>
      </c>
      <c r="J1870" s="63" t="str">
        <f t="shared" si="336"/>
        <v/>
      </c>
      <c r="K1870" s="63" t="str">
        <f t="shared" si="335"/>
        <v/>
      </c>
      <c r="L1870" s="63">
        <f t="shared" si="328"/>
        <v>0</v>
      </c>
      <c r="M1870" s="392" t="str">
        <f>IF(Y1870="","",VLOOKUP(G1870,'Danh mục CODE'!$D$2:$I$1880,4,0))</f>
        <v/>
      </c>
      <c r="N1870" s="484"/>
      <c r="O1870" s="392" t="str">
        <f t="shared" si="329"/>
        <v/>
      </c>
      <c r="P1870" s="392" t="str">
        <f>IF(Y1870="","",VLOOKUP(G1870,'Danh mục CODE'!$D$2:$I$1880,5,0))</f>
        <v/>
      </c>
      <c r="Q1870" s="392"/>
      <c r="R1870" s="392" t="str">
        <f t="shared" si="330"/>
        <v/>
      </c>
      <c r="S1870" s="394" t="e">
        <f t="shared" si="331"/>
        <v>#VALUE!</v>
      </c>
      <c r="T1870" s="394" t="str">
        <f t="shared" si="333"/>
        <v/>
      </c>
      <c r="U1870" s="394" t="str">
        <f t="shared" si="334"/>
        <v/>
      </c>
      <c r="V1870" s="424" t="str">
        <f t="shared" si="332"/>
        <v/>
      </c>
      <c r="W1870" s="21"/>
      <c r="X1870" s="515"/>
      <c r="Y1870" s="515"/>
      <c r="Z1870" s="513"/>
      <c r="AA1870" s="514"/>
    </row>
    <row r="1871" spans="1:27">
      <c r="A1871" s="50">
        <f t="shared" si="327"/>
        <v>1866</v>
      </c>
      <c r="B1871" s="580"/>
      <c r="C1871" s="23" t="s">
        <v>742</v>
      </c>
      <c r="D1871" s="489"/>
      <c r="E1871" s="318" t="str">
        <f>IF(G1871="","",VLOOKUP(G1871,'Danh mục CODE'!$D$2:$J$20064,7,0))</f>
        <v/>
      </c>
      <c r="F1871" s="28" t="str">
        <f>IF(E1871="","",VLOOKUP(E1871,'TONG HOP'!$E$8:$W$1883,19,0))</f>
        <v/>
      </c>
      <c r="G1871" s="315"/>
      <c r="H1871" s="226" t="str">
        <f>IF(E1871="","",VLOOKUP(G1871,'TONG HOP'!$C$8:$E$799,2,0))</f>
        <v/>
      </c>
      <c r="I1871" s="226" t="str">
        <f>IF(B1871="","",VLOOKUP(G1871,'TONG HOP'!$C$8:$F$799,4,0))</f>
        <v/>
      </c>
      <c r="J1871" s="63" t="str">
        <f t="shared" si="336"/>
        <v/>
      </c>
      <c r="K1871" s="63" t="str">
        <f t="shared" si="335"/>
        <v/>
      </c>
      <c r="L1871" s="63">
        <f t="shared" si="328"/>
        <v>0</v>
      </c>
      <c r="M1871" s="392" t="str">
        <f>IF(Y1871="","",VLOOKUP(G1871,'Danh mục CODE'!$D$2:$I$1880,4,0))</f>
        <v/>
      </c>
      <c r="N1871" s="484"/>
      <c r="O1871" s="392" t="str">
        <f t="shared" si="329"/>
        <v/>
      </c>
      <c r="P1871" s="392" t="str">
        <f>IF(Y1871="","",VLOOKUP(G1871,'Danh mục CODE'!$D$2:$I$1880,5,0))</f>
        <v/>
      </c>
      <c r="Q1871" s="392"/>
      <c r="R1871" s="392" t="str">
        <f t="shared" si="330"/>
        <v/>
      </c>
      <c r="S1871" s="394" t="e">
        <f t="shared" si="331"/>
        <v>#VALUE!</v>
      </c>
      <c r="T1871" s="394" t="str">
        <f t="shared" si="333"/>
        <v/>
      </c>
      <c r="U1871" s="394" t="str">
        <f t="shared" si="334"/>
        <v/>
      </c>
      <c r="V1871" s="424" t="str">
        <f t="shared" si="332"/>
        <v/>
      </c>
      <c r="W1871" s="21"/>
      <c r="X1871" s="515"/>
      <c r="Y1871" s="515"/>
      <c r="Z1871" s="513"/>
      <c r="AA1871" s="514"/>
    </row>
    <row r="1872" spans="1:27">
      <c r="A1872" s="50">
        <f t="shared" si="327"/>
        <v>1867</v>
      </c>
      <c r="B1872" s="580"/>
      <c r="C1872" s="23" t="s">
        <v>742</v>
      </c>
      <c r="D1872" s="489"/>
      <c r="E1872" s="318" t="str">
        <f>IF(G1872="","",VLOOKUP(G1872,'Danh mục CODE'!$D$2:$J$20064,7,0))</f>
        <v/>
      </c>
      <c r="F1872" s="28" t="str">
        <f>IF(E1872="","",VLOOKUP(E1872,'TONG HOP'!$E$8:$W$1883,19,0))</f>
        <v/>
      </c>
      <c r="G1872" s="315"/>
      <c r="H1872" s="226" t="str">
        <f>IF(E1872="","",VLOOKUP(G1872,'TONG HOP'!$C$8:$E$799,2,0))</f>
        <v/>
      </c>
      <c r="I1872" s="226" t="str">
        <f>IF(B1872="","",VLOOKUP(G1872,'TONG HOP'!$C$8:$F$799,4,0))</f>
        <v/>
      </c>
      <c r="J1872" s="63" t="str">
        <f t="shared" si="336"/>
        <v/>
      </c>
      <c r="K1872" s="63" t="str">
        <f t="shared" si="335"/>
        <v/>
      </c>
      <c r="L1872" s="63">
        <f t="shared" si="328"/>
        <v>0</v>
      </c>
      <c r="M1872" s="392" t="str">
        <f>IF(Y1872="","",VLOOKUP(G1872,'Danh mục CODE'!$D$2:$I$1880,4,0))</f>
        <v/>
      </c>
      <c r="N1872" s="484"/>
      <c r="O1872" s="392" t="str">
        <f t="shared" si="329"/>
        <v/>
      </c>
      <c r="P1872" s="392" t="str">
        <f>IF(Y1872="","",VLOOKUP(G1872,'Danh mục CODE'!$D$2:$I$1880,5,0))</f>
        <v/>
      </c>
      <c r="Q1872" s="392"/>
      <c r="R1872" s="392" t="str">
        <f t="shared" si="330"/>
        <v/>
      </c>
      <c r="S1872" s="394" t="e">
        <f t="shared" si="331"/>
        <v>#VALUE!</v>
      </c>
      <c r="T1872" s="394" t="str">
        <f t="shared" si="333"/>
        <v/>
      </c>
      <c r="U1872" s="394" t="str">
        <f t="shared" si="334"/>
        <v/>
      </c>
      <c r="V1872" s="424" t="str">
        <f t="shared" si="332"/>
        <v/>
      </c>
      <c r="W1872" s="21"/>
      <c r="X1872" s="515"/>
      <c r="Y1872" s="515"/>
      <c r="Z1872" s="513"/>
      <c r="AA1872" s="514"/>
    </row>
    <row r="1873" spans="1:27">
      <c r="A1873" s="50">
        <f t="shared" si="327"/>
        <v>1868</v>
      </c>
      <c r="B1873" s="580"/>
      <c r="C1873" s="23" t="s">
        <v>742</v>
      </c>
      <c r="D1873" s="489"/>
      <c r="E1873" s="318" t="str">
        <f>IF(G1873="","",VLOOKUP(G1873,'Danh mục CODE'!$D$2:$J$20064,7,0))</f>
        <v/>
      </c>
      <c r="F1873" s="28" t="str">
        <f>IF(E1873="","",VLOOKUP(E1873,'TONG HOP'!$E$8:$W$1883,19,0))</f>
        <v/>
      </c>
      <c r="G1873" s="315"/>
      <c r="H1873" s="226" t="str">
        <f>IF(E1873="","",VLOOKUP(G1873,'TONG HOP'!$C$8:$E$799,2,0))</f>
        <v/>
      </c>
      <c r="I1873" s="226" t="str">
        <f>IF(B1873="","",VLOOKUP(G1873,'TONG HOP'!$C$8:$F$799,4,0))</f>
        <v/>
      </c>
      <c r="J1873" s="63" t="str">
        <f t="shared" si="336"/>
        <v/>
      </c>
      <c r="K1873" s="63" t="str">
        <f t="shared" si="335"/>
        <v/>
      </c>
      <c r="L1873" s="63">
        <f t="shared" si="328"/>
        <v>0</v>
      </c>
      <c r="M1873" s="392" t="str">
        <f>IF(Y1873="","",VLOOKUP(G1873,'Danh mục CODE'!$D$2:$I$1880,4,0))</f>
        <v/>
      </c>
      <c r="N1873" s="484"/>
      <c r="O1873" s="392" t="str">
        <f t="shared" si="329"/>
        <v/>
      </c>
      <c r="P1873" s="392" t="str">
        <f>IF(Y1873="","",VLOOKUP(G1873,'Danh mục CODE'!$D$2:$I$1880,5,0))</f>
        <v/>
      </c>
      <c r="Q1873" s="392"/>
      <c r="R1873" s="392" t="str">
        <f t="shared" si="330"/>
        <v/>
      </c>
      <c r="S1873" s="394" t="e">
        <f t="shared" si="331"/>
        <v>#VALUE!</v>
      </c>
      <c r="T1873" s="394" t="str">
        <f t="shared" si="333"/>
        <v/>
      </c>
      <c r="U1873" s="394" t="str">
        <f t="shared" si="334"/>
        <v/>
      </c>
      <c r="V1873" s="424" t="str">
        <f t="shared" si="332"/>
        <v/>
      </c>
      <c r="W1873" s="21"/>
      <c r="X1873" s="515"/>
      <c r="Y1873" s="515"/>
      <c r="Z1873" s="513"/>
      <c r="AA1873" s="514"/>
    </row>
    <row r="1874" spans="1:27">
      <c r="A1874" s="50">
        <f t="shared" si="327"/>
        <v>1869</v>
      </c>
      <c r="B1874" s="580"/>
      <c r="C1874" s="23" t="s">
        <v>742</v>
      </c>
      <c r="D1874" s="489"/>
      <c r="E1874" s="318" t="str">
        <f>IF(G1874="","",VLOOKUP(G1874,'Danh mục CODE'!$D$2:$J$20064,7,0))</f>
        <v/>
      </c>
      <c r="F1874" s="28" t="str">
        <f>IF(E1874="","",VLOOKUP(E1874,'TONG HOP'!$E$8:$W$1883,19,0))</f>
        <v/>
      </c>
      <c r="G1874" s="315"/>
      <c r="H1874" s="226" t="str">
        <f>IF(E1874="","",VLOOKUP(G1874,'TONG HOP'!$C$8:$E$799,2,0))</f>
        <v/>
      </c>
      <c r="I1874" s="226" t="str">
        <f>IF(B1874="","",VLOOKUP(G1874,'TONG HOP'!$C$8:$F$799,4,0))</f>
        <v/>
      </c>
      <c r="J1874" s="63" t="str">
        <f t="shared" si="336"/>
        <v/>
      </c>
      <c r="K1874" s="63" t="str">
        <f t="shared" si="335"/>
        <v/>
      </c>
      <c r="L1874" s="63">
        <f t="shared" si="328"/>
        <v>0</v>
      </c>
      <c r="M1874" s="392" t="str">
        <f>IF(Y1874="","",VLOOKUP(G1874,'Danh mục CODE'!$D$2:$I$1880,4,0))</f>
        <v/>
      </c>
      <c r="N1874" s="484"/>
      <c r="O1874" s="392" t="str">
        <f t="shared" si="329"/>
        <v/>
      </c>
      <c r="P1874" s="392" t="str">
        <f>IF(Y1874="","",VLOOKUP(G1874,'Danh mục CODE'!$D$2:$I$1880,5,0))</f>
        <v/>
      </c>
      <c r="Q1874" s="392"/>
      <c r="R1874" s="392" t="str">
        <f t="shared" si="330"/>
        <v/>
      </c>
      <c r="S1874" s="394" t="e">
        <f t="shared" si="331"/>
        <v>#VALUE!</v>
      </c>
      <c r="T1874" s="394" t="str">
        <f t="shared" si="333"/>
        <v/>
      </c>
      <c r="U1874" s="394" t="str">
        <f t="shared" si="334"/>
        <v/>
      </c>
      <c r="V1874" s="424" t="str">
        <f t="shared" si="332"/>
        <v/>
      </c>
      <c r="W1874" s="21"/>
      <c r="X1874" s="515"/>
      <c r="Y1874" s="515"/>
      <c r="Z1874" s="513"/>
      <c r="AA1874" s="514"/>
    </row>
    <row r="1875" spans="1:27">
      <c r="A1875" s="50">
        <f t="shared" ref="A1875:A1938" si="337">A1874+1</f>
        <v>1870</v>
      </c>
      <c r="B1875" s="580"/>
      <c r="C1875" s="23" t="s">
        <v>742</v>
      </c>
      <c r="D1875" s="489"/>
      <c r="E1875" s="318" t="str">
        <f>IF(G1875="","",VLOOKUP(G1875,'Danh mục CODE'!$D$2:$J$20064,7,0))</f>
        <v/>
      </c>
      <c r="F1875" s="28" t="str">
        <f>IF(E1875="","",VLOOKUP(E1875,'TONG HOP'!$E$8:$W$1883,19,0))</f>
        <v/>
      </c>
      <c r="G1875" s="315"/>
      <c r="H1875" s="226" t="str">
        <f>IF(E1875="","",VLOOKUP(G1875,'TONG HOP'!$C$8:$E$799,2,0))</f>
        <v/>
      </c>
      <c r="I1875" s="226" t="str">
        <f>IF(B1875="","",VLOOKUP(G1875,'TONG HOP'!$C$8:$F$799,4,0))</f>
        <v/>
      </c>
      <c r="J1875" s="63" t="str">
        <f t="shared" si="336"/>
        <v/>
      </c>
      <c r="K1875" s="63" t="str">
        <f t="shared" si="335"/>
        <v/>
      </c>
      <c r="L1875" s="63">
        <f t="shared" si="328"/>
        <v>0</v>
      </c>
      <c r="M1875" s="392" t="str">
        <f>IF(Y1875="","",VLOOKUP(G1875,'Danh mục CODE'!$D$2:$I$1880,4,0))</f>
        <v/>
      </c>
      <c r="N1875" s="484"/>
      <c r="O1875" s="392" t="str">
        <f t="shared" si="329"/>
        <v/>
      </c>
      <c r="P1875" s="392" t="str">
        <f>IF(Y1875="","",VLOOKUP(G1875,'Danh mục CODE'!$D$2:$I$1880,5,0))</f>
        <v/>
      </c>
      <c r="Q1875" s="392"/>
      <c r="R1875" s="392" t="str">
        <f t="shared" si="330"/>
        <v/>
      </c>
      <c r="S1875" s="394" t="e">
        <f t="shared" si="331"/>
        <v>#VALUE!</v>
      </c>
      <c r="T1875" s="394" t="str">
        <f t="shared" si="333"/>
        <v/>
      </c>
      <c r="U1875" s="394" t="str">
        <f t="shared" si="334"/>
        <v/>
      </c>
      <c r="V1875" s="424" t="str">
        <f t="shared" si="332"/>
        <v/>
      </c>
      <c r="W1875" s="21"/>
      <c r="X1875" s="515"/>
      <c r="Y1875" s="515"/>
      <c r="Z1875" s="513"/>
      <c r="AA1875" s="514"/>
    </row>
    <row r="1876" spans="1:27">
      <c r="A1876" s="50">
        <f t="shared" si="337"/>
        <v>1871</v>
      </c>
      <c r="B1876" s="580"/>
      <c r="C1876" s="23" t="s">
        <v>742</v>
      </c>
      <c r="D1876" s="489"/>
      <c r="E1876" s="318" t="str">
        <f>IF(G1876="","",VLOOKUP(G1876,'Danh mục CODE'!$D$2:$J$20064,7,0))</f>
        <v/>
      </c>
      <c r="F1876" s="28" t="str">
        <f>IF(E1876="","",VLOOKUP(E1876,'TONG HOP'!$E$8:$W$1883,19,0))</f>
        <v/>
      </c>
      <c r="G1876" s="315"/>
      <c r="H1876" s="226" t="str">
        <f>IF(E1876="","",VLOOKUP(G1876,'TONG HOP'!$C$8:$E$799,2,0))</f>
        <v/>
      </c>
      <c r="I1876" s="226" t="str">
        <f>IF(B1876="","",VLOOKUP(G1876,'TONG HOP'!$C$8:$F$799,4,0))</f>
        <v/>
      </c>
      <c r="J1876" s="63" t="str">
        <f t="shared" si="336"/>
        <v/>
      </c>
      <c r="K1876" s="63" t="str">
        <f t="shared" si="335"/>
        <v/>
      </c>
      <c r="L1876" s="63">
        <f t="shared" si="328"/>
        <v>0</v>
      </c>
      <c r="M1876" s="392" t="str">
        <f>IF(Y1876="","",VLOOKUP(G1876,'Danh mục CODE'!$D$2:$I$1880,4,0))</f>
        <v/>
      </c>
      <c r="N1876" s="484"/>
      <c r="O1876" s="392" t="str">
        <f t="shared" si="329"/>
        <v/>
      </c>
      <c r="P1876" s="392" t="str">
        <f>IF(Y1876="","",VLOOKUP(G1876,'Danh mục CODE'!$D$2:$I$1880,5,0))</f>
        <v/>
      </c>
      <c r="Q1876" s="392"/>
      <c r="R1876" s="392" t="str">
        <f t="shared" si="330"/>
        <v/>
      </c>
      <c r="S1876" s="394" t="e">
        <f t="shared" si="331"/>
        <v>#VALUE!</v>
      </c>
      <c r="T1876" s="394" t="str">
        <f t="shared" si="333"/>
        <v/>
      </c>
      <c r="U1876" s="394" t="str">
        <f t="shared" si="334"/>
        <v/>
      </c>
      <c r="V1876" s="424" t="str">
        <f t="shared" si="332"/>
        <v/>
      </c>
      <c r="W1876" s="21"/>
      <c r="X1876" s="515"/>
      <c r="Y1876" s="515"/>
      <c r="Z1876" s="513"/>
      <c r="AA1876" s="514"/>
    </row>
    <row r="1877" spans="1:27">
      <c r="A1877" s="50">
        <f t="shared" si="337"/>
        <v>1872</v>
      </c>
      <c r="B1877" s="580"/>
      <c r="C1877" s="23" t="s">
        <v>742</v>
      </c>
      <c r="D1877" s="489"/>
      <c r="E1877" s="318" t="str">
        <f>IF(G1877="","",VLOOKUP(G1877,'Danh mục CODE'!$D$2:$J$20064,7,0))</f>
        <v/>
      </c>
      <c r="F1877" s="28" t="str">
        <f>IF(E1877="","",VLOOKUP(E1877,'TONG HOP'!$E$8:$W$1883,19,0))</f>
        <v/>
      </c>
      <c r="G1877" s="315"/>
      <c r="H1877" s="226" t="str">
        <f>IF(E1877="","",VLOOKUP(G1877,'TONG HOP'!$C$8:$E$799,2,0))</f>
        <v/>
      </c>
      <c r="I1877" s="226" t="str">
        <f>IF(B1877="","",VLOOKUP(G1877,'TONG HOP'!$C$8:$F$799,4,0))</f>
        <v/>
      </c>
      <c r="J1877" s="63" t="str">
        <f t="shared" si="336"/>
        <v/>
      </c>
      <c r="K1877" s="63" t="str">
        <f t="shared" si="335"/>
        <v/>
      </c>
      <c r="L1877" s="63">
        <f t="shared" si="328"/>
        <v>0</v>
      </c>
      <c r="M1877" s="392" t="str">
        <f>IF(Y1877="","",VLOOKUP(G1877,'Danh mục CODE'!$D$2:$I$1880,4,0))</f>
        <v/>
      </c>
      <c r="N1877" s="484"/>
      <c r="O1877" s="392" t="str">
        <f t="shared" si="329"/>
        <v/>
      </c>
      <c r="P1877" s="392" t="str">
        <f>IF(Y1877="","",VLOOKUP(G1877,'Danh mục CODE'!$D$2:$I$1880,5,0))</f>
        <v/>
      </c>
      <c r="Q1877" s="392"/>
      <c r="R1877" s="392" t="str">
        <f t="shared" si="330"/>
        <v/>
      </c>
      <c r="S1877" s="394" t="e">
        <f t="shared" si="331"/>
        <v>#VALUE!</v>
      </c>
      <c r="T1877" s="394" t="str">
        <f t="shared" si="333"/>
        <v/>
      </c>
      <c r="U1877" s="394" t="str">
        <f t="shared" si="334"/>
        <v/>
      </c>
      <c r="V1877" s="424" t="str">
        <f t="shared" si="332"/>
        <v/>
      </c>
      <c r="W1877" s="21"/>
      <c r="X1877" s="515"/>
      <c r="Y1877" s="515"/>
      <c r="Z1877" s="513"/>
      <c r="AA1877" s="514"/>
    </row>
    <row r="1878" spans="1:27">
      <c r="A1878" s="50">
        <f t="shared" si="337"/>
        <v>1873</v>
      </c>
      <c r="B1878" s="580"/>
      <c r="C1878" s="23" t="s">
        <v>742</v>
      </c>
      <c r="D1878" s="489"/>
      <c r="E1878" s="318" t="str">
        <f>IF(G1878="","",VLOOKUP(G1878,'Danh mục CODE'!$D$2:$J$20064,7,0))</f>
        <v/>
      </c>
      <c r="F1878" s="28" t="str">
        <f>IF(E1878="","",VLOOKUP(E1878,'TONG HOP'!$E$8:$W$1883,19,0))</f>
        <v/>
      </c>
      <c r="G1878" s="315"/>
      <c r="H1878" s="226" t="str">
        <f>IF(E1878="","",VLOOKUP(G1878,'TONG HOP'!$C$8:$E$799,2,0))</f>
        <v/>
      </c>
      <c r="I1878" s="226" t="str">
        <f>IF(B1878="","",VLOOKUP(G1878,'TONG HOP'!$C$8:$F$799,4,0))</f>
        <v/>
      </c>
      <c r="J1878" s="63" t="str">
        <f t="shared" si="336"/>
        <v/>
      </c>
      <c r="K1878" s="63" t="str">
        <f t="shared" si="335"/>
        <v/>
      </c>
      <c r="L1878" s="63">
        <f t="shared" si="328"/>
        <v>0</v>
      </c>
      <c r="M1878" s="392" t="str">
        <f>IF(Y1878="","",VLOOKUP(G1878,'Danh mục CODE'!$D$2:$I$1880,4,0))</f>
        <v/>
      </c>
      <c r="N1878" s="484"/>
      <c r="O1878" s="392" t="str">
        <f t="shared" si="329"/>
        <v/>
      </c>
      <c r="P1878" s="392" t="str">
        <f>IF(Y1878="","",VLOOKUP(G1878,'Danh mục CODE'!$D$2:$I$1880,5,0))</f>
        <v/>
      </c>
      <c r="Q1878" s="392"/>
      <c r="R1878" s="392" t="str">
        <f t="shared" si="330"/>
        <v/>
      </c>
      <c r="S1878" s="394" t="e">
        <f t="shared" si="331"/>
        <v>#VALUE!</v>
      </c>
      <c r="T1878" s="394" t="str">
        <f t="shared" si="333"/>
        <v/>
      </c>
      <c r="U1878" s="394" t="str">
        <f t="shared" si="334"/>
        <v/>
      </c>
      <c r="V1878" s="424" t="str">
        <f t="shared" si="332"/>
        <v/>
      </c>
      <c r="W1878" s="21"/>
      <c r="X1878" s="515"/>
      <c r="Y1878" s="515"/>
      <c r="Z1878" s="513"/>
      <c r="AA1878" s="514"/>
    </row>
    <row r="1879" spans="1:27">
      <c r="A1879" s="50">
        <f t="shared" si="337"/>
        <v>1874</v>
      </c>
      <c r="B1879" s="580"/>
      <c r="C1879" s="23" t="s">
        <v>742</v>
      </c>
      <c r="D1879" s="489"/>
      <c r="E1879" s="318" t="str">
        <f>IF(G1879="","",VLOOKUP(G1879,'Danh mục CODE'!$D$2:$J$20064,7,0))</f>
        <v/>
      </c>
      <c r="F1879" s="28" t="str">
        <f>IF(E1879="","",VLOOKUP(E1879,'TONG HOP'!$E$8:$W$1883,19,0))</f>
        <v/>
      </c>
      <c r="G1879" s="315"/>
      <c r="H1879" s="226" t="str">
        <f>IF(E1879="","",VLOOKUP(G1879,'TONG HOP'!$C$8:$E$799,2,0))</f>
        <v/>
      </c>
      <c r="I1879" s="226" t="str">
        <f>IF(B1879="","",VLOOKUP(G1879,'TONG HOP'!$C$8:$F$799,4,0))</f>
        <v/>
      </c>
      <c r="J1879" s="63" t="str">
        <f t="shared" si="336"/>
        <v/>
      </c>
      <c r="K1879" s="63" t="str">
        <f t="shared" si="335"/>
        <v/>
      </c>
      <c r="L1879" s="63">
        <f t="shared" si="328"/>
        <v>0</v>
      </c>
      <c r="M1879" s="392" t="str">
        <f>IF(Y1879="","",VLOOKUP(G1879,'Danh mục CODE'!$D$2:$I$1880,4,0))</f>
        <v/>
      </c>
      <c r="N1879" s="484"/>
      <c r="O1879" s="392" t="str">
        <f t="shared" si="329"/>
        <v/>
      </c>
      <c r="P1879" s="392" t="str">
        <f>IF(Y1879="","",VLOOKUP(G1879,'Danh mục CODE'!$D$2:$I$1880,5,0))</f>
        <v/>
      </c>
      <c r="Q1879" s="392"/>
      <c r="R1879" s="392" t="str">
        <f t="shared" si="330"/>
        <v/>
      </c>
      <c r="S1879" s="394" t="e">
        <f t="shared" si="331"/>
        <v>#VALUE!</v>
      </c>
      <c r="T1879" s="394" t="str">
        <f t="shared" si="333"/>
        <v/>
      </c>
      <c r="U1879" s="394" t="str">
        <f t="shared" si="334"/>
        <v/>
      </c>
      <c r="V1879" s="424" t="str">
        <f t="shared" si="332"/>
        <v/>
      </c>
      <c r="W1879" s="21"/>
      <c r="X1879" s="515"/>
      <c r="Y1879" s="515"/>
      <c r="Z1879" s="513"/>
      <c r="AA1879" s="514"/>
    </row>
    <row r="1880" spans="1:27">
      <c r="A1880" s="50">
        <f t="shared" si="337"/>
        <v>1875</v>
      </c>
      <c r="B1880" s="580"/>
      <c r="C1880" s="23" t="s">
        <v>742</v>
      </c>
      <c r="D1880" s="489"/>
      <c r="E1880" s="318" t="str">
        <f>IF(G1880="","",VLOOKUP(G1880,'Danh mục CODE'!$D$2:$J$20064,7,0))</f>
        <v/>
      </c>
      <c r="F1880" s="28" t="str">
        <f>IF(E1880="","",VLOOKUP(E1880,'TONG HOP'!$E$8:$W$1883,19,0))</f>
        <v/>
      </c>
      <c r="G1880" s="315"/>
      <c r="H1880" s="226" t="str">
        <f>IF(E1880="","",VLOOKUP(G1880,'TONG HOP'!$C$8:$E$799,2,0))</f>
        <v/>
      </c>
      <c r="I1880" s="226" t="str">
        <f>IF(B1880="","",VLOOKUP(G1880,'TONG HOP'!$C$8:$F$799,4,0))</f>
        <v/>
      </c>
      <c r="J1880" s="63" t="str">
        <f t="shared" si="336"/>
        <v/>
      </c>
      <c r="K1880" s="63" t="str">
        <f t="shared" si="335"/>
        <v/>
      </c>
      <c r="L1880" s="63">
        <f t="shared" si="328"/>
        <v>0</v>
      </c>
      <c r="M1880" s="392" t="str">
        <f>IF(Y1880="","",VLOOKUP(G1880,'Danh mục CODE'!$D$2:$I$1880,4,0))</f>
        <v/>
      </c>
      <c r="N1880" s="484"/>
      <c r="O1880" s="392" t="str">
        <f t="shared" si="329"/>
        <v/>
      </c>
      <c r="P1880" s="392" t="str">
        <f>IF(Y1880="","",VLOOKUP(G1880,'Danh mục CODE'!$D$2:$I$1880,5,0))</f>
        <v/>
      </c>
      <c r="Q1880" s="392"/>
      <c r="R1880" s="392" t="str">
        <f t="shared" si="330"/>
        <v/>
      </c>
      <c r="S1880" s="394" t="e">
        <f t="shared" si="331"/>
        <v>#VALUE!</v>
      </c>
      <c r="T1880" s="394" t="str">
        <f t="shared" si="333"/>
        <v/>
      </c>
      <c r="U1880" s="394" t="str">
        <f t="shared" si="334"/>
        <v/>
      </c>
      <c r="V1880" s="424" t="str">
        <f t="shared" si="332"/>
        <v/>
      </c>
      <c r="W1880" s="21"/>
      <c r="X1880" s="515"/>
      <c r="Y1880" s="515"/>
      <c r="Z1880" s="513"/>
      <c r="AA1880" s="514"/>
    </row>
    <row r="1881" spans="1:27">
      <c r="A1881" s="50">
        <f t="shared" si="337"/>
        <v>1876</v>
      </c>
      <c r="B1881" s="580"/>
      <c r="C1881" s="23" t="s">
        <v>742</v>
      </c>
      <c r="D1881" s="489"/>
      <c r="E1881" s="318" t="str">
        <f>IF(G1881="","",VLOOKUP(G1881,'Danh mục CODE'!$D$2:$J$20064,7,0))</f>
        <v/>
      </c>
      <c r="F1881" s="28" t="str">
        <f>IF(E1881="","",VLOOKUP(E1881,'TONG HOP'!$E$8:$W$1883,19,0))</f>
        <v/>
      </c>
      <c r="G1881" s="315"/>
      <c r="H1881" s="226" t="str">
        <f>IF(E1881="","",VLOOKUP(G1881,'TONG HOP'!$C$8:$E$799,2,0))</f>
        <v/>
      </c>
      <c r="I1881" s="226" t="str">
        <f>IF(B1881="","",VLOOKUP(G1881,'TONG HOP'!$C$8:$F$799,4,0))</f>
        <v/>
      </c>
      <c r="J1881" s="63" t="str">
        <f t="shared" si="336"/>
        <v/>
      </c>
      <c r="K1881" s="63" t="str">
        <f t="shared" si="335"/>
        <v/>
      </c>
      <c r="L1881" s="63">
        <f t="shared" si="328"/>
        <v>0</v>
      </c>
      <c r="M1881" s="392" t="str">
        <f>IF(Y1881="","",VLOOKUP(G1881,'Danh mục CODE'!$D$2:$I$1880,4,0))</f>
        <v/>
      </c>
      <c r="N1881" s="484"/>
      <c r="O1881" s="392" t="str">
        <f t="shared" si="329"/>
        <v/>
      </c>
      <c r="P1881" s="392" t="str">
        <f>IF(Y1881="","",VLOOKUP(G1881,'Danh mục CODE'!$D$2:$I$1880,5,0))</f>
        <v/>
      </c>
      <c r="Q1881" s="392"/>
      <c r="R1881" s="392" t="str">
        <f t="shared" si="330"/>
        <v/>
      </c>
      <c r="S1881" s="394" t="e">
        <f t="shared" si="331"/>
        <v>#VALUE!</v>
      </c>
      <c r="T1881" s="394" t="str">
        <f t="shared" si="333"/>
        <v/>
      </c>
      <c r="U1881" s="394" t="str">
        <f t="shared" si="334"/>
        <v/>
      </c>
      <c r="V1881" s="424" t="str">
        <f t="shared" si="332"/>
        <v/>
      </c>
      <c r="W1881" s="21"/>
      <c r="X1881" s="515"/>
      <c r="Y1881" s="515"/>
      <c r="Z1881" s="513"/>
      <c r="AA1881" s="514"/>
    </row>
    <row r="1882" spans="1:27">
      <c r="A1882" s="50">
        <f t="shared" si="337"/>
        <v>1877</v>
      </c>
      <c r="B1882" s="580"/>
      <c r="C1882" s="23" t="s">
        <v>742</v>
      </c>
      <c r="D1882" s="489"/>
      <c r="E1882" s="318" t="str">
        <f>IF(G1882="","",VLOOKUP(G1882,'Danh mục CODE'!$D$2:$J$20064,7,0))</f>
        <v/>
      </c>
      <c r="F1882" s="28" t="str">
        <f>IF(E1882="","",VLOOKUP(E1882,'TONG HOP'!$E$8:$W$1883,19,0))</f>
        <v/>
      </c>
      <c r="G1882" s="315"/>
      <c r="H1882" s="226" t="str">
        <f>IF(E1882="","",VLOOKUP(G1882,'TONG HOP'!$C$8:$E$799,2,0))</f>
        <v/>
      </c>
      <c r="I1882" s="226" t="str">
        <f>IF(B1882="","",VLOOKUP(G1882,'TONG HOP'!$C$8:$F$799,4,0))</f>
        <v/>
      </c>
      <c r="J1882" s="63" t="str">
        <f t="shared" si="336"/>
        <v/>
      </c>
      <c r="K1882" s="63" t="str">
        <f t="shared" si="335"/>
        <v/>
      </c>
      <c r="L1882" s="63">
        <f t="shared" si="328"/>
        <v>0</v>
      </c>
      <c r="M1882" s="392" t="str">
        <f>IF(Y1882="","",VLOOKUP(G1882,'Danh mục CODE'!$D$2:$I$1880,4,0))</f>
        <v/>
      </c>
      <c r="N1882" s="484"/>
      <c r="O1882" s="392" t="str">
        <f t="shared" si="329"/>
        <v/>
      </c>
      <c r="P1882" s="392" t="str">
        <f>IF(Y1882="","",VLOOKUP(G1882,'Danh mục CODE'!$D$2:$I$1880,5,0))</f>
        <v/>
      </c>
      <c r="Q1882" s="392"/>
      <c r="R1882" s="392" t="str">
        <f t="shared" si="330"/>
        <v/>
      </c>
      <c r="S1882" s="394" t="e">
        <f t="shared" si="331"/>
        <v>#VALUE!</v>
      </c>
      <c r="T1882" s="394" t="str">
        <f t="shared" si="333"/>
        <v/>
      </c>
      <c r="U1882" s="394" t="str">
        <f t="shared" si="334"/>
        <v/>
      </c>
      <c r="V1882" s="424" t="str">
        <f t="shared" si="332"/>
        <v/>
      </c>
      <c r="W1882" s="21"/>
      <c r="X1882" s="515"/>
      <c r="Y1882" s="515"/>
      <c r="Z1882" s="513"/>
      <c r="AA1882" s="514"/>
    </row>
    <row r="1883" spans="1:27">
      <c r="A1883" s="50">
        <f t="shared" si="337"/>
        <v>1878</v>
      </c>
      <c r="B1883" s="580"/>
      <c r="C1883" s="23" t="s">
        <v>742</v>
      </c>
      <c r="D1883" s="489"/>
      <c r="E1883" s="318" t="str">
        <f>IF(G1883="","",VLOOKUP(G1883,'Danh mục CODE'!$D$2:$J$20064,7,0))</f>
        <v/>
      </c>
      <c r="F1883" s="28" t="str">
        <f>IF(E1883="","",VLOOKUP(E1883,'TONG HOP'!$E$8:$W$1883,19,0))</f>
        <v/>
      </c>
      <c r="G1883" s="315"/>
      <c r="H1883" s="226" t="str">
        <f>IF(E1883="","",VLOOKUP(G1883,'TONG HOP'!$C$8:$E$799,2,0))</f>
        <v/>
      </c>
      <c r="I1883" s="226" t="str">
        <f>IF(B1883="","",VLOOKUP(G1883,'TONG HOP'!$C$8:$F$799,4,0))</f>
        <v/>
      </c>
      <c r="J1883" s="63" t="str">
        <f t="shared" si="336"/>
        <v/>
      </c>
      <c r="K1883" s="63" t="str">
        <f t="shared" si="335"/>
        <v/>
      </c>
      <c r="L1883" s="63">
        <f t="shared" si="328"/>
        <v>0</v>
      </c>
      <c r="M1883" s="392" t="str">
        <f>IF(Y1883="","",VLOOKUP(G1883,'Danh mục CODE'!$D$2:$I$1880,4,0))</f>
        <v/>
      </c>
      <c r="N1883" s="484"/>
      <c r="O1883" s="392" t="str">
        <f t="shared" si="329"/>
        <v/>
      </c>
      <c r="P1883" s="392" t="str">
        <f>IF(Y1883="","",VLOOKUP(G1883,'Danh mục CODE'!$D$2:$I$1880,5,0))</f>
        <v/>
      </c>
      <c r="Q1883" s="392"/>
      <c r="R1883" s="392" t="str">
        <f t="shared" si="330"/>
        <v/>
      </c>
      <c r="S1883" s="394" t="e">
        <f t="shared" si="331"/>
        <v>#VALUE!</v>
      </c>
      <c r="T1883" s="394" t="str">
        <f t="shared" si="333"/>
        <v/>
      </c>
      <c r="U1883" s="394" t="str">
        <f t="shared" si="334"/>
        <v/>
      </c>
      <c r="V1883" s="424" t="str">
        <f t="shared" si="332"/>
        <v/>
      </c>
      <c r="W1883" s="21"/>
      <c r="X1883" s="515"/>
      <c r="Y1883" s="515"/>
      <c r="Z1883" s="513"/>
      <c r="AA1883" s="514"/>
    </row>
    <row r="1884" spans="1:27">
      <c r="A1884" s="50">
        <f t="shared" si="337"/>
        <v>1879</v>
      </c>
      <c r="B1884" s="580"/>
      <c r="C1884" s="23" t="s">
        <v>742</v>
      </c>
      <c r="D1884" s="489"/>
      <c r="E1884" s="318" t="str">
        <f>IF(G1884="","",VLOOKUP(G1884,'Danh mục CODE'!$D$2:$J$20064,7,0))</f>
        <v/>
      </c>
      <c r="F1884" s="28" t="str">
        <f>IF(E1884="","",VLOOKUP(E1884,'TONG HOP'!$E$8:$W$1883,19,0))</f>
        <v/>
      </c>
      <c r="G1884" s="315"/>
      <c r="H1884" s="226" t="str">
        <f>IF(E1884="","",VLOOKUP(G1884,'TONG HOP'!$C$8:$E$799,2,0))</f>
        <v/>
      </c>
      <c r="I1884" s="226" t="str">
        <f>IF(B1884="","",VLOOKUP(G1884,'TONG HOP'!$C$8:$F$799,4,0))</f>
        <v/>
      </c>
      <c r="J1884" s="63" t="str">
        <f t="shared" si="336"/>
        <v/>
      </c>
      <c r="K1884" s="63" t="str">
        <f t="shared" si="335"/>
        <v/>
      </c>
      <c r="L1884" s="63">
        <f t="shared" si="328"/>
        <v>0</v>
      </c>
      <c r="M1884" s="392" t="str">
        <f>IF(Y1884="","",VLOOKUP(G1884,'Danh mục CODE'!$D$2:$I$1880,4,0))</f>
        <v/>
      </c>
      <c r="N1884" s="484"/>
      <c r="O1884" s="392" t="str">
        <f t="shared" si="329"/>
        <v/>
      </c>
      <c r="P1884" s="392" t="str">
        <f>IF(Y1884="","",VLOOKUP(G1884,'Danh mục CODE'!$D$2:$I$1880,5,0))</f>
        <v/>
      </c>
      <c r="Q1884" s="392"/>
      <c r="R1884" s="392" t="str">
        <f t="shared" si="330"/>
        <v/>
      </c>
      <c r="S1884" s="394" t="e">
        <f t="shared" si="331"/>
        <v>#VALUE!</v>
      </c>
      <c r="T1884" s="394" t="str">
        <f t="shared" si="333"/>
        <v/>
      </c>
      <c r="U1884" s="394" t="str">
        <f t="shared" si="334"/>
        <v/>
      </c>
      <c r="V1884" s="424" t="str">
        <f t="shared" si="332"/>
        <v/>
      </c>
      <c r="W1884" s="21"/>
      <c r="X1884" s="515"/>
      <c r="Y1884" s="515"/>
      <c r="Z1884" s="513"/>
      <c r="AA1884" s="514"/>
    </row>
    <row r="1885" spans="1:27">
      <c r="A1885" s="50">
        <f t="shared" si="337"/>
        <v>1880</v>
      </c>
      <c r="B1885" s="580"/>
      <c r="C1885" s="23" t="s">
        <v>742</v>
      </c>
      <c r="D1885" s="489"/>
      <c r="E1885" s="318" t="str">
        <f>IF(G1885="","",VLOOKUP(G1885,'Danh mục CODE'!$D$2:$J$20064,7,0))</f>
        <v/>
      </c>
      <c r="F1885" s="28" t="str">
        <f>IF(E1885="","",VLOOKUP(E1885,'TONG HOP'!$E$8:$W$1883,19,0))</f>
        <v/>
      </c>
      <c r="G1885" s="315"/>
      <c r="H1885" s="226" t="str">
        <f>IF(E1885="","",VLOOKUP(G1885,'TONG HOP'!$C$8:$E$799,2,0))</f>
        <v/>
      </c>
      <c r="I1885" s="226" t="str">
        <f>IF(B1885="","",VLOOKUP(G1885,'TONG HOP'!$C$8:$F$799,4,0))</f>
        <v/>
      </c>
      <c r="J1885" s="63" t="str">
        <f t="shared" si="336"/>
        <v/>
      </c>
      <c r="K1885" s="63" t="str">
        <f t="shared" si="335"/>
        <v/>
      </c>
      <c r="L1885" s="63">
        <f t="shared" si="328"/>
        <v>0</v>
      </c>
      <c r="M1885" s="392" t="str">
        <f>IF(Y1885="","",VLOOKUP(G1885,'Danh mục CODE'!$D$2:$I$1880,4,0))</f>
        <v/>
      </c>
      <c r="N1885" s="484"/>
      <c r="O1885" s="392" t="str">
        <f t="shared" si="329"/>
        <v/>
      </c>
      <c r="P1885" s="392" t="str">
        <f>IF(Y1885="","",VLOOKUP(G1885,'Danh mục CODE'!$D$2:$I$1880,5,0))</f>
        <v/>
      </c>
      <c r="Q1885" s="392"/>
      <c r="R1885" s="392" t="str">
        <f t="shared" si="330"/>
        <v/>
      </c>
      <c r="S1885" s="394" t="e">
        <f t="shared" si="331"/>
        <v>#VALUE!</v>
      </c>
      <c r="T1885" s="394" t="str">
        <f t="shared" si="333"/>
        <v/>
      </c>
      <c r="U1885" s="394" t="str">
        <f t="shared" si="334"/>
        <v/>
      </c>
      <c r="V1885" s="424" t="str">
        <f t="shared" si="332"/>
        <v/>
      </c>
      <c r="W1885" s="21"/>
      <c r="X1885" s="515"/>
      <c r="Y1885" s="515"/>
      <c r="Z1885" s="513"/>
      <c r="AA1885" s="514"/>
    </row>
    <row r="1886" spans="1:27">
      <c r="A1886" s="50">
        <f t="shared" si="337"/>
        <v>1881</v>
      </c>
      <c r="B1886" s="580"/>
      <c r="C1886" s="23" t="s">
        <v>742</v>
      </c>
      <c r="D1886" s="489"/>
      <c r="E1886" s="318" t="str">
        <f>IF(G1886="","",VLOOKUP(G1886,'Danh mục CODE'!$D$2:$J$20064,7,0))</f>
        <v/>
      </c>
      <c r="F1886" s="28" t="str">
        <f>IF(E1886="","",VLOOKUP(E1886,'TONG HOP'!$E$8:$W$1883,19,0))</f>
        <v/>
      </c>
      <c r="G1886" s="315"/>
      <c r="H1886" s="226" t="str">
        <f>IF(E1886="","",VLOOKUP(G1886,'TONG HOP'!$C$8:$E$799,2,0))</f>
        <v/>
      </c>
      <c r="I1886" s="226" t="str">
        <f>IF(B1886="","",VLOOKUP(G1886,'TONG HOP'!$C$8:$F$799,4,0))</f>
        <v/>
      </c>
      <c r="J1886" s="63" t="str">
        <f t="shared" si="336"/>
        <v/>
      </c>
      <c r="K1886" s="63" t="str">
        <f t="shared" si="335"/>
        <v/>
      </c>
      <c r="L1886" s="63">
        <f t="shared" si="328"/>
        <v>0</v>
      </c>
      <c r="M1886" s="392" t="str">
        <f>IF(Y1886="","",VLOOKUP(G1886,'Danh mục CODE'!$D$2:$I$1880,4,0))</f>
        <v/>
      </c>
      <c r="N1886" s="484"/>
      <c r="O1886" s="392" t="str">
        <f t="shared" si="329"/>
        <v/>
      </c>
      <c r="P1886" s="392" t="str">
        <f>IF(Y1886="","",VLOOKUP(G1886,'Danh mục CODE'!$D$2:$I$1880,5,0))</f>
        <v/>
      </c>
      <c r="Q1886" s="392"/>
      <c r="R1886" s="392" t="str">
        <f t="shared" si="330"/>
        <v/>
      </c>
      <c r="S1886" s="394" t="e">
        <f t="shared" si="331"/>
        <v>#VALUE!</v>
      </c>
      <c r="T1886" s="394" t="str">
        <f t="shared" si="333"/>
        <v/>
      </c>
      <c r="U1886" s="394" t="str">
        <f t="shared" si="334"/>
        <v/>
      </c>
      <c r="V1886" s="424" t="str">
        <f t="shared" si="332"/>
        <v/>
      </c>
      <c r="W1886" s="21"/>
      <c r="X1886" s="515"/>
      <c r="Y1886" s="515"/>
      <c r="Z1886" s="513"/>
      <c r="AA1886" s="514"/>
    </row>
    <row r="1887" spans="1:27">
      <c r="A1887" s="50">
        <f t="shared" si="337"/>
        <v>1882</v>
      </c>
      <c r="B1887" s="580"/>
      <c r="C1887" s="23" t="s">
        <v>742</v>
      </c>
      <c r="D1887" s="489"/>
      <c r="E1887" s="318" t="str">
        <f>IF(G1887="","",VLOOKUP(G1887,'Danh mục CODE'!$D$2:$J$20064,7,0))</f>
        <v/>
      </c>
      <c r="F1887" s="28" t="str">
        <f>IF(E1887="","",VLOOKUP(E1887,'TONG HOP'!$E$8:$W$1883,19,0))</f>
        <v/>
      </c>
      <c r="G1887" s="315"/>
      <c r="H1887" s="226" t="str">
        <f>IF(E1887="","",VLOOKUP(G1887,'TONG HOP'!$C$8:$E$799,2,0))</f>
        <v/>
      </c>
      <c r="I1887" s="226" t="str">
        <f>IF(B1887="","",VLOOKUP(G1887,'TONG HOP'!$C$8:$F$799,4,0))</f>
        <v/>
      </c>
      <c r="J1887" s="63" t="str">
        <f t="shared" si="336"/>
        <v/>
      </c>
      <c r="K1887" s="63" t="str">
        <f t="shared" si="335"/>
        <v/>
      </c>
      <c r="L1887" s="63">
        <f t="shared" si="328"/>
        <v>0</v>
      </c>
      <c r="M1887" s="392" t="str">
        <f>IF(Y1887="","",VLOOKUP(G1887,'Danh mục CODE'!$D$2:$I$1880,4,0))</f>
        <v/>
      </c>
      <c r="N1887" s="484"/>
      <c r="O1887" s="392" t="str">
        <f t="shared" si="329"/>
        <v/>
      </c>
      <c r="P1887" s="392" t="str">
        <f>IF(Y1887="","",VLOOKUP(G1887,'Danh mục CODE'!$D$2:$I$1880,5,0))</f>
        <v/>
      </c>
      <c r="Q1887" s="392"/>
      <c r="R1887" s="392" t="str">
        <f t="shared" si="330"/>
        <v/>
      </c>
      <c r="S1887" s="394" t="e">
        <f t="shared" si="331"/>
        <v>#VALUE!</v>
      </c>
      <c r="T1887" s="394" t="str">
        <f t="shared" si="333"/>
        <v/>
      </c>
      <c r="U1887" s="394" t="str">
        <f t="shared" si="334"/>
        <v/>
      </c>
      <c r="V1887" s="424" t="str">
        <f t="shared" si="332"/>
        <v/>
      </c>
      <c r="W1887" s="21"/>
      <c r="X1887" s="515"/>
      <c r="Y1887" s="515"/>
      <c r="Z1887" s="513"/>
      <c r="AA1887" s="514"/>
    </row>
    <row r="1888" spans="1:27">
      <c r="A1888" s="50">
        <f t="shared" si="337"/>
        <v>1883</v>
      </c>
      <c r="B1888" s="580"/>
      <c r="C1888" s="23" t="s">
        <v>742</v>
      </c>
      <c r="D1888" s="489"/>
      <c r="E1888" s="318" t="str">
        <f>IF(G1888="","",VLOOKUP(G1888,'Danh mục CODE'!$D$2:$J$20064,7,0))</f>
        <v/>
      </c>
      <c r="F1888" s="28" t="str">
        <f>IF(E1888="","",VLOOKUP(E1888,'TONG HOP'!$E$8:$W$1883,19,0))</f>
        <v/>
      </c>
      <c r="G1888" s="315"/>
      <c r="H1888" s="226" t="str">
        <f>IF(E1888="","",VLOOKUP(G1888,'TONG HOP'!$C$8:$E$799,2,0))</f>
        <v/>
      </c>
      <c r="I1888" s="226" t="str">
        <f>IF(B1888="","",VLOOKUP(G1888,'TONG HOP'!$C$8:$F$799,4,0))</f>
        <v/>
      </c>
      <c r="J1888" s="63" t="str">
        <f t="shared" si="336"/>
        <v/>
      </c>
      <c r="K1888" s="63" t="str">
        <f t="shared" si="335"/>
        <v/>
      </c>
      <c r="L1888" s="63">
        <f t="shared" si="328"/>
        <v>0</v>
      </c>
      <c r="M1888" s="392" t="str">
        <f>IF(Y1888="","",VLOOKUP(G1888,'Danh mục CODE'!$D$2:$I$1880,4,0))</f>
        <v/>
      </c>
      <c r="N1888" s="484"/>
      <c r="O1888" s="392" t="str">
        <f t="shared" si="329"/>
        <v/>
      </c>
      <c r="P1888" s="392" t="str">
        <f>IF(Y1888="","",VLOOKUP(G1888,'Danh mục CODE'!$D$2:$I$1880,5,0))</f>
        <v/>
      </c>
      <c r="Q1888" s="392"/>
      <c r="R1888" s="392" t="str">
        <f t="shared" si="330"/>
        <v/>
      </c>
      <c r="S1888" s="394" t="e">
        <f t="shared" si="331"/>
        <v>#VALUE!</v>
      </c>
      <c r="T1888" s="394" t="str">
        <f t="shared" si="333"/>
        <v/>
      </c>
      <c r="U1888" s="394" t="str">
        <f t="shared" si="334"/>
        <v/>
      </c>
      <c r="V1888" s="424" t="str">
        <f t="shared" si="332"/>
        <v/>
      </c>
      <c r="W1888" s="21"/>
      <c r="X1888" s="515"/>
      <c r="Y1888" s="515"/>
      <c r="Z1888" s="513"/>
      <c r="AA1888" s="514"/>
    </row>
    <row r="1889" spans="1:27">
      <c r="A1889" s="50">
        <f t="shared" si="337"/>
        <v>1884</v>
      </c>
      <c r="B1889" s="580"/>
      <c r="C1889" s="23" t="s">
        <v>742</v>
      </c>
      <c r="D1889" s="489"/>
      <c r="E1889" s="318" t="str">
        <f>IF(G1889="","",VLOOKUP(G1889,'Danh mục CODE'!$D$2:$J$20064,7,0))</f>
        <v/>
      </c>
      <c r="F1889" s="28" t="str">
        <f>IF(E1889="","",VLOOKUP(E1889,'TONG HOP'!$E$8:$W$1883,19,0))</f>
        <v/>
      </c>
      <c r="G1889" s="315"/>
      <c r="H1889" s="226" t="str">
        <f>IF(E1889="","",VLOOKUP(G1889,'TONG HOP'!$C$8:$E$799,2,0))</f>
        <v/>
      </c>
      <c r="I1889" s="226" t="str">
        <f>IF(B1889="","",VLOOKUP(G1889,'TONG HOP'!$C$8:$F$799,4,0))</f>
        <v/>
      </c>
      <c r="J1889" s="63" t="str">
        <f t="shared" si="336"/>
        <v/>
      </c>
      <c r="K1889" s="63" t="str">
        <f t="shared" si="335"/>
        <v/>
      </c>
      <c r="L1889" s="63">
        <f t="shared" si="328"/>
        <v>0</v>
      </c>
      <c r="M1889" s="392" t="str">
        <f>IF(Y1889="","",VLOOKUP(G1889,'Danh mục CODE'!$D$2:$I$1880,4,0))</f>
        <v/>
      </c>
      <c r="N1889" s="484"/>
      <c r="O1889" s="392" t="str">
        <f t="shared" si="329"/>
        <v/>
      </c>
      <c r="P1889" s="392" t="str">
        <f>IF(Y1889="","",VLOOKUP(G1889,'Danh mục CODE'!$D$2:$I$1880,5,0))</f>
        <v/>
      </c>
      <c r="Q1889" s="392"/>
      <c r="R1889" s="392" t="str">
        <f t="shared" si="330"/>
        <v/>
      </c>
      <c r="S1889" s="394" t="e">
        <f t="shared" si="331"/>
        <v>#VALUE!</v>
      </c>
      <c r="T1889" s="394" t="str">
        <f t="shared" si="333"/>
        <v/>
      </c>
      <c r="U1889" s="394" t="str">
        <f t="shared" si="334"/>
        <v/>
      </c>
      <c r="V1889" s="424" t="str">
        <f t="shared" si="332"/>
        <v/>
      </c>
      <c r="W1889" s="21"/>
      <c r="X1889" s="515"/>
      <c r="Y1889" s="515"/>
      <c r="Z1889" s="513"/>
      <c r="AA1889" s="514"/>
    </row>
    <row r="1890" spans="1:27">
      <c r="A1890" s="50">
        <f t="shared" si="337"/>
        <v>1885</v>
      </c>
      <c r="B1890" s="580"/>
      <c r="C1890" s="23" t="s">
        <v>742</v>
      </c>
      <c r="D1890" s="489"/>
      <c r="E1890" s="318" t="str">
        <f>IF(G1890="","",VLOOKUP(G1890,'Danh mục CODE'!$D$2:$J$20064,7,0))</f>
        <v/>
      </c>
      <c r="F1890" s="28" t="str">
        <f>IF(E1890="","",VLOOKUP(E1890,'TONG HOP'!$E$8:$W$1883,19,0))</f>
        <v/>
      </c>
      <c r="G1890" s="315"/>
      <c r="H1890" s="226" t="str">
        <f>IF(E1890="","",VLOOKUP(G1890,'TONG HOP'!$C$8:$E$799,2,0))</f>
        <v/>
      </c>
      <c r="I1890" s="226" t="str">
        <f>IF(B1890="","",VLOOKUP(G1890,'TONG HOP'!$C$8:$F$799,4,0))</f>
        <v/>
      </c>
      <c r="J1890" s="63" t="str">
        <f t="shared" si="336"/>
        <v/>
      </c>
      <c r="K1890" s="63" t="str">
        <f t="shared" si="335"/>
        <v/>
      </c>
      <c r="L1890" s="63">
        <f t="shared" si="328"/>
        <v>0</v>
      </c>
      <c r="M1890" s="392" t="str">
        <f>IF(Y1890="","",VLOOKUP(G1890,'Danh mục CODE'!$D$2:$I$1880,4,0))</f>
        <v/>
      </c>
      <c r="N1890" s="484"/>
      <c r="O1890" s="392" t="str">
        <f t="shared" si="329"/>
        <v/>
      </c>
      <c r="P1890" s="392" t="str">
        <f>IF(Y1890="","",VLOOKUP(G1890,'Danh mục CODE'!$D$2:$I$1880,5,0))</f>
        <v/>
      </c>
      <c r="Q1890" s="392"/>
      <c r="R1890" s="392" t="str">
        <f t="shared" si="330"/>
        <v/>
      </c>
      <c r="S1890" s="394" t="e">
        <f t="shared" si="331"/>
        <v>#VALUE!</v>
      </c>
      <c r="T1890" s="394" t="str">
        <f t="shared" si="333"/>
        <v/>
      </c>
      <c r="U1890" s="394" t="str">
        <f t="shared" si="334"/>
        <v/>
      </c>
      <c r="V1890" s="424" t="str">
        <f t="shared" si="332"/>
        <v/>
      </c>
      <c r="W1890" s="21"/>
      <c r="X1890" s="515"/>
      <c r="Y1890" s="515"/>
      <c r="Z1890" s="513"/>
      <c r="AA1890" s="514"/>
    </row>
    <row r="1891" spans="1:27">
      <c r="A1891" s="50">
        <f t="shared" si="337"/>
        <v>1886</v>
      </c>
      <c r="B1891" s="580"/>
      <c r="C1891" s="23" t="s">
        <v>742</v>
      </c>
      <c r="D1891" s="489"/>
      <c r="E1891" s="318" t="str">
        <f>IF(G1891="","",VLOOKUP(G1891,'Danh mục CODE'!$D$2:$J$20064,7,0))</f>
        <v/>
      </c>
      <c r="F1891" s="28" t="str">
        <f>IF(E1891="","",VLOOKUP(E1891,'TONG HOP'!$E$8:$W$1883,19,0))</f>
        <v/>
      </c>
      <c r="G1891" s="315"/>
      <c r="H1891" s="226" t="str">
        <f>IF(E1891="","",VLOOKUP(G1891,'TONG HOP'!$C$8:$E$799,2,0))</f>
        <v/>
      </c>
      <c r="I1891" s="226" t="str">
        <f>IF(B1891="","",VLOOKUP(G1891,'TONG HOP'!$C$8:$F$799,4,0))</f>
        <v/>
      </c>
      <c r="J1891" s="63" t="str">
        <f t="shared" si="336"/>
        <v/>
      </c>
      <c r="K1891" s="63" t="str">
        <f t="shared" si="335"/>
        <v/>
      </c>
      <c r="L1891" s="63">
        <f t="shared" si="328"/>
        <v>0</v>
      </c>
      <c r="M1891" s="392" t="str">
        <f>IF(Y1891="","",VLOOKUP(G1891,'Danh mục CODE'!$D$2:$I$1880,4,0))</f>
        <v/>
      </c>
      <c r="N1891" s="484"/>
      <c r="O1891" s="392" t="str">
        <f t="shared" si="329"/>
        <v/>
      </c>
      <c r="P1891" s="392" t="str">
        <f>IF(Y1891="","",VLOOKUP(G1891,'Danh mục CODE'!$D$2:$I$1880,5,0))</f>
        <v/>
      </c>
      <c r="Q1891" s="392"/>
      <c r="R1891" s="392" t="str">
        <f t="shared" si="330"/>
        <v/>
      </c>
      <c r="S1891" s="394" t="e">
        <f t="shared" si="331"/>
        <v>#VALUE!</v>
      </c>
      <c r="T1891" s="394" t="str">
        <f t="shared" si="333"/>
        <v/>
      </c>
      <c r="U1891" s="394" t="str">
        <f t="shared" si="334"/>
        <v/>
      </c>
      <c r="V1891" s="424" t="str">
        <f t="shared" si="332"/>
        <v/>
      </c>
      <c r="W1891" s="21"/>
      <c r="X1891" s="515"/>
      <c r="Y1891" s="515"/>
      <c r="Z1891" s="513"/>
      <c r="AA1891" s="514"/>
    </row>
    <row r="1892" spans="1:27">
      <c r="A1892" s="50">
        <f t="shared" si="337"/>
        <v>1887</v>
      </c>
      <c r="B1892" s="580"/>
      <c r="C1892" s="23" t="s">
        <v>742</v>
      </c>
      <c r="D1892" s="489"/>
      <c r="E1892" s="318" t="str">
        <f>IF(G1892="","",VLOOKUP(G1892,'Danh mục CODE'!$D$2:$J$20064,7,0))</f>
        <v/>
      </c>
      <c r="F1892" s="28" t="str">
        <f>IF(E1892="","",VLOOKUP(E1892,'TONG HOP'!$E$8:$W$1883,19,0))</f>
        <v/>
      </c>
      <c r="G1892" s="315"/>
      <c r="H1892" s="226" t="str">
        <f>IF(E1892="","",VLOOKUP(G1892,'TONG HOP'!$C$8:$E$799,2,0))</f>
        <v/>
      </c>
      <c r="I1892" s="226" t="str">
        <f>IF(B1892="","",VLOOKUP(G1892,'TONG HOP'!$C$8:$F$799,4,0))</f>
        <v/>
      </c>
      <c r="J1892" s="63" t="str">
        <f t="shared" si="336"/>
        <v/>
      </c>
      <c r="K1892" s="63" t="str">
        <f t="shared" si="335"/>
        <v/>
      </c>
      <c r="L1892" s="63">
        <f t="shared" si="328"/>
        <v>0</v>
      </c>
      <c r="M1892" s="392" t="str">
        <f>IF(Y1892="","",VLOOKUP(G1892,'Danh mục CODE'!$D$2:$I$1880,4,0))</f>
        <v/>
      </c>
      <c r="N1892" s="484"/>
      <c r="O1892" s="392" t="str">
        <f t="shared" si="329"/>
        <v/>
      </c>
      <c r="P1892" s="392" t="str">
        <f>IF(Y1892="","",VLOOKUP(G1892,'Danh mục CODE'!$D$2:$I$1880,5,0))</f>
        <v/>
      </c>
      <c r="Q1892" s="392"/>
      <c r="R1892" s="392" t="str">
        <f t="shared" si="330"/>
        <v/>
      </c>
      <c r="S1892" s="394" t="e">
        <f t="shared" si="331"/>
        <v>#VALUE!</v>
      </c>
      <c r="T1892" s="394" t="str">
        <f t="shared" si="333"/>
        <v/>
      </c>
      <c r="U1892" s="394" t="str">
        <f t="shared" si="334"/>
        <v/>
      </c>
      <c r="V1892" s="424" t="str">
        <f t="shared" si="332"/>
        <v/>
      </c>
      <c r="W1892" s="21"/>
      <c r="X1892" s="515"/>
      <c r="Y1892" s="515"/>
      <c r="Z1892" s="513"/>
      <c r="AA1892" s="514"/>
    </row>
    <row r="1893" spans="1:27">
      <c r="A1893" s="50">
        <f t="shared" si="337"/>
        <v>1888</v>
      </c>
      <c r="B1893" s="580"/>
      <c r="C1893" s="23" t="s">
        <v>742</v>
      </c>
      <c r="D1893" s="489"/>
      <c r="E1893" s="318" t="str">
        <f>IF(G1893="","",VLOOKUP(G1893,'Danh mục CODE'!$D$2:$J$20064,7,0))</f>
        <v/>
      </c>
      <c r="F1893" s="28" t="str">
        <f>IF(E1893="","",VLOOKUP(E1893,'TONG HOP'!$E$8:$W$1883,19,0))</f>
        <v/>
      </c>
      <c r="G1893" s="315"/>
      <c r="H1893" s="226" t="str">
        <f>IF(E1893="","",VLOOKUP(G1893,'TONG HOP'!$C$8:$E$799,2,0))</f>
        <v/>
      </c>
      <c r="I1893" s="226" t="str">
        <f>IF(B1893="","",VLOOKUP(G1893,'TONG HOP'!$C$8:$F$799,4,0))</f>
        <v/>
      </c>
      <c r="J1893" s="63" t="str">
        <f t="shared" si="336"/>
        <v/>
      </c>
      <c r="K1893" s="63" t="str">
        <f t="shared" si="335"/>
        <v/>
      </c>
      <c r="L1893" s="63">
        <f t="shared" si="328"/>
        <v>0</v>
      </c>
      <c r="M1893" s="392" t="str">
        <f>IF(Y1893="","",VLOOKUP(G1893,'Danh mục CODE'!$D$2:$I$1880,4,0))</f>
        <v/>
      </c>
      <c r="N1893" s="484"/>
      <c r="O1893" s="392" t="str">
        <f t="shared" si="329"/>
        <v/>
      </c>
      <c r="P1893" s="392" t="str">
        <f>IF(Y1893="","",VLOOKUP(G1893,'Danh mục CODE'!$D$2:$I$1880,5,0))</f>
        <v/>
      </c>
      <c r="Q1893" s="392"/>
      <c r="R1893" s="392" t="str">
        <f t="shared" si="330"/>
        <v/>
      </c>
      <c r="S1893" s="394" t="e">
        <f t="shared" si="331"/>
        <v>#VALUE!</v>
      </c>
      <c r="T1893" s="394" t="str">
        <f t="shared" si="333"/>
        <v/>
      </c>
      <c r="U1893" s="394" t="str">
        <f t="shared" si="334"/>
        <v/>
      </c>
      <c r="V1893" s="424" t="str">
        <f t="shared" si="332"/>
        <v/>
      </c>
      <c r="W1893" s="21"/>
      <c r="X1893" s="515"/>
      <c r="Y1893" s="515"/>
      <c r="Z1893" s="513"/>
      <c r="AA1893" s="514"/>
    </row>
    <row r="1894" spans="1:27">
      <c r="A1894" s="50">
        <f t="shared" si="337"/>
        <v>1889</v>
      </c>
      <c r="B1894" s="580"/>
      <c r="C1894" s="23" t="s">
        <v>742</v>
      </c>
      <c r="D1894" s="489"/>
      <c r="E1894" s="318" t="str">
        <f>IF(G1894="","",VLOOKUP(G1894,'Danh mục CODE'!$D$2:$J$20064,7,0))</f>
        <v/>
      </c>
      <c r="F1894" s="28" t="str">
        <f>IF(E1894="","",VLOOKUP(E1894,'TONG HOP'!$E$8:$W$1883,19,0))</f>
        <v/>
      </c>
      <c r="G1894" s="315"/>
      <c r="H1894" s="226" t="str">
        <f>IF(E1894="","",VLOOKUP(G1894,'TONG HOP'!$C$8:$E$799,2,0))</f>
        <v/>
      </c>
      <c r="I1894" s="226" t="str">
        <f>IF(B1894="","",VLOOKUP(G1894,'TONG HOP'!$C$8:$F$799,4,0))</f>
        <v/>
      </c>
      <c r="J1894" s="63" t="str">
        <f t="shared" si="336"/>
        <v/>
      </c>
      <c r="K1894" s="63" t="str">
        <f t="shared" si="335"/>
        <v/>
      </c>
      <c r="L1894" s="63">
        <f t="shared" si="328"/>
        <v>0</v>
      </c>
      <c r="M1894" s="392" t="str">
        <f>IF(Y1894="","",VLOOKUP(G1894,'Danh mục CODE'!$D$2:$I$1880,4,0))</f>
        <v/>
      </c>
      <c r="N1894" s="484"/>
      <c r="O1894" s="392" t="str">
        <f t="shared" si="329"/>
        <v/>
      </c>
      <c r="P1894" s="392" t="str">
        <f>IF(Y1894="","",VLOOKUP(G1894,'Danh mục CODE'!$D$2:$I$1880,5,0))</f>
        <v/>
      </c>
      <c r="Q1894" s="392"/>
      <c r="R1894" s="392" t="str">
        <f t="shared" si="330"/>
        <v/>
      </c>
      <c r="S1894" s="394" t="e">
        <f t="shared" si="331"/>
        <v>#VALUE!</v>
      </c>
      <c r="T1894" s="394" t="str">
        <f t="shared" si="333"/>
        <v/>
      </c>
      <c r="U1894" s="394" t="str">
        <f t="shared" si="334"/>
        <v/>
      </c>
      <c r="V1894" s="424" t="str">
        <f t="shared" si="332"/>
        <v/>
      </c>
      <c r="W1894" s="21"/>
      <c r="X1894" s="515"/>
      <c r="Y1894" s="515"/>
      <c r="Z1894" s="513"/>
      <c r="AA1894" s="514"/>
    </row>
    <row r="1895" spans="1:27">
      <c r="A1895" s="50">
        <f t="shared" si="337"/>
        <v>1890</v>
      </c>
      <c r="B1895" s="580"/>
      <c r="C1895" s="23" t="s">
        <v>742</v>
      </c>
      <c r="D1895" s="489"/>
      <c r="E1895" s="318" t="str">
        <f>IF(G1895="","",VLOOKUP(G1895,'Danh mục CODE'!$D$2:$J$20064,7,0))</f>
        <v/>
      </c>
      <c r="F1895" s="28" t="str">
        <f>IF(E1895="","",VLOOKUP(E1895,'TONG HOP'!$E$8:$W$1883,19,0))</f>
        <v/>
      </c>
      <c r="G1895" s="315"/>
      <c r="H1895" s="226" t="str">
        <f>IF(E1895="","",VLOOKUP(G1895,'TONG HOP'!$C$8:$E$799,2,0))</f>
        <v/>
      </c>
      <c r="I1895" s="226" t="str">
        <f>IF(B1895="","",VLOOKUP(G1895,'TONG HOP'!$C$8:$F$799,4,0))</f>
        <v/>
      </c>
      <c r="J1895" s="63" t="str">
        <f t="shared" si="336"/>
        <v/>
      </c>
      <c r="K1895" s="63" t="str">
        <f t="shared" si="335"/>
        <v/>
      </c>
      <c r="L1895" s="63">
        <f t="shared" si="328"/>
        <v>0</v>
      </c>
      <c r="M1895" s="392" t="str">
        <f>IF(Y1895="","",VLOOKUP(G1895,'Danh mục CODE'!$D$2:$I$1880,4,0))</f>
        <v/>
      </c>
      <c r="N1895" s="484"/>
      <c r="O1895" s="392" t="str">
        <f t="shared" si="329"/>
        <v/>
      </c>
      <c r="P1895" s="392" t="str">
        <f>IF(Y1895="","",VLOOKUP(G1895,'Danh mục CODE'!$D$2:$I$1880,5,0))</f>
        <v/>
      </c>
      <c r="Q1895" s="392"/>
      <c r="R1895" s="392" t="str">
        <f t="shared" si="330"/>
        <v/>
      </c>
      <c r="S1895" s="394" t="e">
        <f t="shared" si="331"/>
        <v>#VALUE!</v>
      </c>
      <c r="T1895" s="394" t="str">
        <f t="shared" si="333"/>
        <v/>
      </c>
      <c r="U1895" s="394" t="str">
        <f t="shared" si="334"/>
        <v/>
      </c>
      <c r="V1895" s="424" t="str">
        <f t="shared" si="332"/>
        <v/>
      </c>
      <c r="W1895" s="21"/>
      <c r="X1895" s="515"/>
      <c r="Y1895" s="515"/>
      <c r="Z1895" s="513"/>
      <c r="AA1895" s="514"/>
    </row>
    <row r="1896" spans="1:27">
      <c r="A1896" s="50">
        <f t="shared" si="337"/>
        <v>1891</v>
      </c>
      <c r="B1896" s="580"/>
      <c r="C1896" s="23" t="s">
        <v>742</v>
      </c>
      <c r="D1896" s="489"/>
      <c r="E1896" s="318" t="str">
        <f>IF(G1896="","",VLOOKUP(G1896,'Danh mục CODE'!$D$2:$J$20064,7,0))</f>
        <v/>
      </c>
      <c r="F1896" s="28" t="str">
        <f>IF(E1896="","",VLOOKUP(E1896,'TONG HOP'!$E$8:$W$1883,19,0))</f>
        <v/>
      </c>
      <c r="G1896" s="315"/>
      <c r="H1896" s="226" t="str">
        <f>IF(E1896="","",VLOOKUP(G1896,'TONG HOP'!$C$8:$E$799,2,0))</f>
        <v/>
      </c>
      <c r="I1896" s="226" t="str">
        <f>IF(B1896="","",VLOOKUP(G1896,'TONG HOP'!$C$8:$F$799,4,0))</f>
        <v/>
      </c>
      <c r="J1896" s="63" t="str">
        <f t="shared" si="336"/>
        <v/>
      </c>
      <c r="K1896" s="63" t="str">
        <f t="shared" si="335"/>
        <v/>
      </c>
      <c r="L1896" s="63">
        <f t="shared" si="328"/>
        <v>0</v>
      </c>
      <c r="M1896" s="392" t="str">
        <f>IF(Y1896="","",VLOOKUP(G1896,'Danh mục CODE'!$D$2:$I$1880,4,0))</f>
        <v/>
      </c>
      <c r="N1896" s="484"/>
      <c r="O1896" s="392" t="str">
        <f t="shared" si="329"/>
        <v/>
      </c>
      <c r="P1896" s="392" t="str">
        <f>IF(Y1896="","",VLOOKUP(G1896,'Danh mục CODE'!$D$2:$I$1880,5,0))</f>
        <v/>
      </c>
      <c r="Q1896" s="392"/>
      <c r="R1896" s="392" t="str">
        <f t="shared" si="330"/>
        <v/>
      </c>
      <c r="S1896" s="394" t="e">
        <f t="shared" si="331"/>
        <v>#VALUE!</v>
      </c>
      <c r="T1896" s="394" t="str">
        <f t="shared" si="333"/>
        <v/>
      </c>
      <c r="U1896" s="394" t="str">
        <f t="shared" si="334"/>
        <v/>
      </c>
      <c r="V1896" s="424" t="str">
        <f t="shared" si="332"/>
        <v/>
      </c>
      <c r="W1896" s="21"/>
      <c r="X1896" s="515"/>
      <c r="Y1896" s="515"/>
      <c r="Z1896" s="513"/>
      <c r="AA1896" s="514"/>
    </row>
    <row r="1897" spans="1:27">
      <c r="A1897" s="50">
        <f t="shared" si="337"/>
        <v>1892</v>
      </c>
      <c r="B1897" s="580"/>
      <c r="C1897" s="23" t="s">
        <v>742</v>
      </c>
      <c r="D1897" s="489"/>
      <c r="E1897" s="318" t="str">
        <f>IF(G1897="","",VLOOKUP(G1897,'Danh mục CODE'!$D$2:$J$20064,7,0))</f>
        <v/>
      </c>
      <c r="F1897" s="28" t="str">
        <f>IF(E1897="","",VLOOKUP(E1897,'TONG HOP'!$E$8:$W$1883,19,0))</f>
        <v/>
      </c>
      <c r="G1897" s="315"/>
      <c r="H1897" s="226" t="str">
        <f>IF(E1897="","",VLOOKUP(G1897,'TONG HOP'!$C$8:$E$799,2,0))</f>
        <v/>
      </c>
      <c r="I1897" s="226" t="str">
        <f>IF(B1897="","",VLOOKUP(G1897,'TONG HOP'!$C$8:$F$799,4,0))</f>
        <v/>
      </c>
      <c r="J1897" s="63" t="str">
        <f t="shared" si="336"/>
        <v/>
      </c>
      <c r="K1897" s="63" t="str">
        <f t="shared" si="335"/>
        <v/>
      </c>
      <c r="L1897" s="63">
        <f t="shared" si="328"/>
        <v>0</v>
      </c>
      <c r="M1897" s="392" t="str">
        <f>IF(Y1897="","",VLOOKUP(G1897,'Danh mục CODE'!$D$2:$I$1880,4,0))</f>
        <v/>
      </c>
      <c r="N1897" s="484"/>
      <c r="O1897" s="392" t="str">
        <f t="shared" si="329"/>
        <v/>
      </c>
      <c r="P1897" s="392" t="str">
        <f>IF(Y1897="","",VLOOKUP(G1897,'Danh mục CODE'!$D$2:$I$1880,5,0))</f>
        <v/>
      </c>
      <c r="Q1897" s="392"/>
      <c r="R1897" s="392" t="str">
        <f t="shared" si="330"/>
        <v/>
      </c>
      <c r="S1897" s="394" t="e">
        <f t="shared" si="331"/>
        <v>#VALUE!</v>
      </c>
      <c r="T1897" s="394" t="str">
        <f t="shared" si="333"/>
        <v/>
      </c>
      <c r="U1897" s="394" t="str">
        <f t="shared" si="334"/>
        <v/>
      </c>
      <c r="V1897" s="424" t="str">
        <f t="shared" si="332"/>
        <v/>
      </c>
      <c r="W1897" s="21"/>
      <c r="X1897" s="515"/>
      <c r="Y1897" s="515"/>
      <c r="Z1897" s="513"/>
      <c r="AA1897" s="514"/>
    </row>
    <row r="1898" spans="1:27">
      <c r="A1898" s="50">
        <f t="shared" si="337"/>
        <v>1893</v>
      </c>
      <c r="B1898" s="580"/>
      <c r="C1898" s="23" t="s">
        <v>742</v>
      </c>
      <c r="D1898" s="489"/>
      <c r="E1898" s="318" t="str">
        <f>IF(G1898="","",VLOOKUP(G1898,'Danh mục CODE'!$D$2:$J$20064,7,0))</f>
        <v/>
      </c>
      <c r="F1898" s="28" t="str">
        <f>IF(E1898="","",VLOOKUP(E1898,'TONG HOP'!$E$8:$W$1883,19,0))</f>
        <v/>
      </c>
      <c r="G1898" s="315"/>
      <c r="H1898" s="226" t="str">
        <f>IF(E1898="","",VLOOKUP(G1898,'TONG HOP'!$C$8:$E$799,2,0))</f>
        <v/>
      </c>
      <c r="I1898" s="226" t="str">
        <f>IF(B1898="","",VLOOKUP(G1898,'TONG HOP'!$C$8:$F$799,4,0))</f>
        <v/>
      </c>
      <c r="J1898" s="63" t="str">
        <f t="shared" si="336"/>
        <v/>
      </c>
      <c r="K1898" s="63" t="str">
        <f t="shared" si="335"/>
        <v/>
      </c>
      <c r="L1898" s="63">
        <f t="shared" si="328"/>
        <v>0</v>
      </c>
      <c r="M1898" s="392" t="str">
        <f>IF(Y1898="","",VLOOKUP(G1898,'Danh mục CODE'!$D$2:$I$1880,4,0))</f>
        <v/>
      </c>
      <c r="N1898" s="484"/>
      <c r="O1898" s="392" t="str">
        <f t="shared" si="329"/>
        <v/>
      </c>
      <c r="P1898" s="392" t="str">
        <f>IF(Y1898="","",VLOOKUP(G1898,'Danh mục CODE'!$D$2:$I$1880,5,0))</f>
        <v/>
      </c>
      <c r="Q1898" s="392"/>
      <c r="R1898" s="392" t="str">
        <f t="shared" si="330"/>
        <v/>
      </c>
      <c r="S1898" s="394" t="e">
        <f t="shared" si="331"/>
        <v>#VALUE!</v>
      </c>
      <c r="T1898" s="394" t="str">
        <f t="shared" si="333"/>
        <v/>
      </c>
      <c r="U1898" s="394" t="str">
        <f t="shared" si="334"/>
        <v/>
      </c>
      <c r="V1898" s="424" t="str">
        <f t="shared" si="332"/>
        <v/>
      </c>
      <c r="W1898" s="21"/>
      <c r="X1898" s="515"/>
      <c r="Y1898" s="515"/>
      <c r="Z1898" s="513"/>
      <c r="AA1898" s="514"/>
    </row>
    <row r="1899" spans="1:27">
      <c r="A1899" s="50">
        <f t="shared" si="337"/>
        <v>1894</v>
      </c>
      <c r="B1899" s="580"/>
      <c r="C1899" s="23" t="s">
        <v>742</v>
      </c>
      <c r="D1899" s="489"/>
      <c r="E1899" s="318" t="str">
        <f>IF(G1899="","",VLOOKUP(G1899,'Danh mục CODE'!$D$2:$J$20064,7,0))</f>
        <v/>
      </c>
      <c r="F1899" s="28" t="str">
        <f>IF(E1899="","",VLOOKUP(E1899,'TONG HOP'!$E$8:$W$1883,19,0))</f>
        <v/>
      </c>
      <c r="G1899" s="315"/>
      <c r="H1899" s="226" t="str">
        <f>IF(E1899="","",VLOOKUP(G1899,'TONG HOP'!$C$8:$E$799,2,0))</f>
        <v/>
      </c>
      <c r="I1899" s="226" t="str">
        <f>IF(B1899="","",VLOOKUP(G1899,'TONG HOP'!$C$8:$F$799,4,0))</f>
        <v/>
      </c>
      <c r="J1899" s="63" t="str">
        <f t="shared" si="336"/>
        <v/>
      </c>
      <c r="K1899" s="63" t="str">
        <f t="shared" si="335"/>
        <v/>
      </c>
      <c r="L1899" s="63">
        <f t="shared" si="328"/>
        <v>0</v>
      </c>
      <c r="M1899" s="392" t="str">
        <f>IF(Y1899="","",VLOOKUP(G1899,'Danh mục CODE'!$D$2:$I$1880,4,0))</f>
        <v/>
      </c>
      <c r="N1899" s="484"/>
      <c r="O1899" s="392" t="str">
        <f t="shared" si="329"/>
        <v/>
      </c>
      <c r="P1899" s="392" t="str">
        <f>IF(Y1899="","",VLOOKUP(G1899,'Danh mục CODE'!$D$2:$I$1880,5,0))</f>
        <v/>
      </c>
      <c r="Q1899" s="392"/>
      <c r="R1899" s="392" t="str">
        <f t="shared" si="330"/>
        <v/>
      </c>
      <c r="S1899" s="394" t="e">
        <f t="shared" si="331"/>
        <v>#VALUE!</v>
      </c>
      <c r="T1899" s="394" t="str">
        <f t="shared" si="333"/>
        <v/>
      </c>
      <c r="U1899" s="394" t="str">
        <f t="shared" si="334"/>
        <v/>
      </c>
      <c r="V1899" s="424" t="str">
        <f t="shared" si="332"/>
        <v/>
      </c>
      <c r="W1899" s="21"/>
      <c r="X1899" s="515"/>
      <c r="Y1899" s="515"/>
      <c r="Z1899" s="513"/>
      <c r="AA1899" s="514"/>
    </row>
    <row r="1900" spans="1:27">
      <c r="A1900" s="50">
        <f t="shared" si="337"/>
        <v>1895</v>
      </c>
      <c r="B1900" s="580"/>
      <c r="C1900" s="23" t="s">
        <v>742</v>
      </c>
      <c r="D1900" s="489"/>
      <c r="E1900" s="318" t="str">
        <f>IF(G1900="","",VLOOKUP(G1900,'Danh mục CODE'!$D$2:$J$20064,7,0))</f>
        <v/>
      </c>
      <c r="F1900" s="28" t="str">
        <f>IF(E1900="","",VLOOKUP(E1900,'TONG HOP'!$E$8:$W$1883,19,0))</f>
        <v/>
      </c>
      <c r="G1900" s="315"/>
      <c r="H1900" s="226" t="str">
        <f>IF(E1900="","",VLOOKUP(G1900,'TONG HOP'!$C$8:$E$799,2,0))</f>
        <v/>
      </c>
      <c r="I1900" s="226" t="str">
        <f>IF(B1900="","",VLOOKUP(G1900,'TONG HOP'!$C$8:$F$799,4,0))</f>
        <v/>
      </c>
      <c r="J1900" s="63" t="str">
        <f t="shared" si="336"/>
        <v/>
      </c>
      <c r="K1900" s="63" t="str">
        <f t="shared" si="335"/>
        <v/>
      </c>
      <c r="L1900" s="63">
        <f t="shared" si="328"/>
        <v>0</v>
      </c>
      <c r="M1900" s="392" t="str">
        <f>IF(Y1900="","",VLOOKUP(G1900,'Danh mục CODE'!$D$2:$I$1880,4,0))</f>
        <v/>
      </c>
      <c r="N1900" s="484"/>
      <c r="O1900" s="392" t="str">
        <f t="shared" si="329"/>
        <v/>
      </c>
      <c r="P1900" s="392" t="str">
        <f>IF(Y1900="","",VLOOKUP(G1900,'Danh mục CODE'!$D$2:$I$1880,5,0))</f>
        <v/>
      </c>
      <c r="Q1900" s="392"/>
      <c r="R1900" s="392" t="str">
        <f t="shared" si="330"/>
        <v/>
      </c>
      <c r="S1900" s="394" t="e">
        <f t="shared" si="331"/>
        <v>#VALUE!</v>
      </c>
      <c r="T1900" s="394" t="str">
        <f t="shared" si="333"/>
        <v/>
      </c>
      <c r="U1900" s="394" t="str">
        <f t="shared" si="334"/>
        <v/>
      </c>
      <c r="V1900" s="424" t="str">
        <f t="shared" si="332"/>
        <v/>
      </c>
      <c r="W1900" s="21"/>
      <c r="X1900" s="515"/>
      <c r="Y1900" s="515"/>
      <c r="Z1900" s="513"/>
      <c r="AA1900" s="514"/>
    </row>
    <row r="1901" spans="1:27">
      <c r="A1901" s="50">
        <f t="shared" si="337"/>
        <v>1896</v>
      </c>
      <c r="B1901" s="580"/>
      <c r="C1901" s="23" t="s">
        <v>742</v>
      </c>
      <c r="D1901" s="489"/>
      <c r="E1901" s="318" t="str">
        <f>IF(G1901="","",VLOOKUP(G1901,'Danh mục CODE'!$D$2:$J$20064,7,0))</f>
        <v/>
      </c>
      <c r="F1901" s="28" t="str">
        <f>IF(E1901="","",VLOOKUP(E1901,'TONG HOP'!$E$8:$W$1883,19,0))</f>
        <v/>
      </c>
      <c r="G1901" s="315"/>
      <c r="H1901" s="226" t="str">
        <f>IF(E1901="","",VLOOKUP(G1901,'TONG HOP'!$C$8:$E$799,2,0))</f>
        <v/>
      </c>
      <c r="I1901" s="226" t="str">
        <f>IF(B1901="","",VLOOKUP(G1901,'TONG HOP'!$C$8:$F$799,4,0))</f>
        <v/>
      </c>
      <c r="J1901" s="63" t="str">
        <f t="shared" si="336"/>
        <v/>
      </c>
      <c r="K1901" s="63" t="str">
        <f t="shared" si="335"/>
        <v/>
      </c>
      <c r="L1901" s="63">
        <f t="shared" si="328"/>
        <v>0</v>
      </c>
      <c r="M1901" s="392" t="str">
        <f>IF(Y1901="","",VLOOKUP(G1901,'Danh mục CODE'!$D$2:$I$1880,4,0))</f>
        <v/>
      </c>
      <c r="N1901" s="484"/>
      <c r="O1901" s="392" t="str">
        <f t="shared" si="329"/>
        <v/>
      </c>
      <c r="P1901" s="392" t="str">
        <f>IF(Y1901="","",VLOOKUP(G1901,'Danh mục CODE'!$D$2:$I$1880,5,0))</f>
        <v/>
      </c>
      <c r="Q1901" s="392"/>
      <c r="R1901" s="392" t="str">
        <f t="shared" si="330"/>
        <v/>
      </c>
      <c r="S1901" s="394" t="e">
        <f t="shared" si="331"/>
        <v>#VALUE!</v>
      </c>
      <c r="T1901" s="394" t="str">
        <f t="shared" si="333"/>
        <v/>
      </c>
      <c r="U1901" s="394" t="str">
        <f t="shared" si="334"/>
        <v/>
      </c>
      <c r="V1901" s="424" t="str">
        <f t="shared" si="332"/>
        <v/>
      </c>
      <c r="W1901" s="21"/>
      <c r="X1901" s="515"/>
      <c r="Y1901" s="515"/>
      <c r="Z1901" s="513"/>
      <c r="AA1901" s="514"/>
    </row>
    <row r="1902" spans="1:27">
      <c r="A1902" s="50">
        <f t="shared" si="337"/>
        <v>1897</v>
      </c>
      <c r="B1902" s="580"/>
      <c r="C1902" s="23" t="s">
        <v>742</v>
      </c>
      <c r="D1902" s="489"/>
      <c r="E1902" s="318" t="str">
        <f>IF(G1902="","",VLOOKUP(G1902,'Danh mục CODE'!$D$2:$J$20064,7,0))</f>
        <v/>
      </c>
      <c r="F1902" s="28" t="str">
        <f>IF(E1902="","",VLOOKUP(E1902,'TONG HOP'!$E$8:$W$1883,19,0))</f>
        <v/>
      </c>
      <c r="G1902" s="315"/>
      <c r="H1902" s="226" t="str">
        <f>IF(E1902="","",VLOOKUP(G1902,'TONG HOP'!$C$8:$E$799,2,0))</f>
        <v/>
      </c>
      <c r="I1902" s="226" t="str">
        <f>IF(B1902="","",VLOOKUP(G1902,'TONG HOP'!$C$8:$F$799,4,0))</f>
        <v/>
      </c>
      <c r="J1902" s="63" t="str">
        <f t="shared" si="336"/>
        <v/>
      </c>
      <c r="K1902" s="63" t="str">
        <f t="shared" si="335"/>
        <v/>
      </c>
      <c r="L1902" s="63">
        <f t="shared" si="328"/>
        <v>0</v>
      </c>
      <c r="M1902" s="392" t="str">
        <f>IF(Y1902="","",VLOOKUP(G1902,'Danh mục CODE'!$D$2:$I$1880,4,0))</f>
        <v/>
      </c>
      <c r="N1902" s="484"/>
      <c r="O1902" s="392" t="str">
        <f t="shared" si="329"/>
        <v/>
      </c>
      <c r="P1902" s="392" t="str">
        <f>IF(Y1902="","",VLOOKUP(G1902,'Danh mục CODE'!$D$2:$I$1880,5,0))</f>
        <v/>
      </c>
      <c r="Q1902" s="392"/>
      <c r="R1902" s="392" t="str">
        <f t="shared" si="330"/>
        <v/>
      </c>
      <c r="S1902" s="394" t="e">
        <f t="shared" si="331"/>
        <v>#VALUE!</v>
      </c>
      <c r="T1902" s="394" t="str">
        <f t="shared" si="333"/>
        <v/>
      </c>
      <c r="U1902" s="394" t="str">
        <f t="shared" si="334"/>
        <v/>
      </c>
      <c r="V1902" s="424" t="str">
        <f t="shared" si="332"/>
        <v/>
      </c>
      <c r="W1902" s="21"/>
      <c r="X1902" s="515"/>
      <c r="Y1902" s="515"/>
      <c r="Z1902" s="513"/>
      <c r="AA1902" s="514"/>
    </row>
    <row r="1903" spans="1:27">
      <c r="A1903" s="50">
        <f t="shared" si="337"/>
        <v>1898</v>
      </c>
      <c r="B1903" s="580"/>
      <c r="C1903" s="23" t="s">
        <v>742</v>
      </c>
      <c r="D1903" s="489"/>
      <c r="E1903" s="318" t="str">
        <f>IF(G1903="","",VLOOKUP(G1903,'Danh mục CODE'!$D$2:$J$20064,7,0))</f>
        <v/>
      </c>
      <c r="F1903" s="28" t="str">
        <f>IF(E1903="","",VLOOKUP(E1903,'TONG HOP'!$E$8:$W$1883,19,0))</f>
        <v/>
      </c>
      <c r="G1903" s="315"/>
      <c r="H1903" s="226" t="str">
        <f>IF(E1903="","",VLOOKUP(G1903,'TONG HOP'!$C$8:$E$799,2,0))</f>
        <v/>
      </c>
      <c r="I1903" s="226" t="str">
        <f>IF(B1903="","",VLOOKUP(G1903,'TONG HOP'!$C$8:$F$799,4,0))</f>
        <v/>
      </c>
      <c r="J1903" s="63" t="str">
        <f t="shared" si="336"/>
        <v/>
      </c>
      <c r="K1903" s="63" t="str">
        <f t="shared" si="335"/>
        <v/>
      </c>
      <c r="L1903" s="63">
        <f t="shared" si="328"/>
        <v>0</v>
      </c>
      <c r="M1903" s="392" t="str">
        <f>IF(Y1903="","",VLOOKUP(G1903,'Danh mục CODE'!$D$2:$I$1880,4,0))</f>
        <v/>
      </c>
      <c r="N1903" s="484"/>
      <c r="O1903" s="392" t="str">
        <f t="shared" si="329"/>
        <v/>
      </c>
      <c r="P1903" s="392" t="str">
        <f>IF(Y1903="","",VLOOKUP(G1903,'Danh mục CODE'!$D$2:$I$1880,5,0))</f>
        <v/>
      </c>
      <c r="Q1903" s="392"/>
      <c r="R1903" s="392" t="str">
        <f t="shared" si="330"/>
        <v/>
      </c>
      <c r="S1903" s="394" t="e">
        <f t="shared" si="331"/>
        <v>#VALUE!</v>
      </c>
      <c r="T1903" s="394" t="str">
        <f t="shared" si="333"/>
        <v/>
      </c>
      <c r="U1903" s="394" t="str">
        <f t="shared" si="334"/>
        <v/>
      </c>
      <c r="V1903" s="424" t="str">
        <f t="shared" si="332"/>
        <v/>
      </c>
      <c r="W1903" s="21"/>
      <c r="X1903" s="515"/>
      <c r="Y1903" s="515"/>
      <c r="Z1903" s="513"/>
      <c r="AA1903" s="514"/>
    </row>
    <row r="1904" spans="1:27">
      <c r="A1904" s="50">
        <f t="shared" si="337"/>
        <v>1899</v>
      </c>
      <c r="B1904" s="580"/>
      <c r="C1904" s="23" t="s">
        <v>742</v>
      </c>
      <c r="D1904" s="489"/>
      <c r="E1904" s="318" t="str">
        <f>IF(G1904="","",VLOOKUP(G1904,'Danh mục CODE'!$D$2:$J$20064,7,0))</f>
        <v/>
      </c>
      <c r="F1904" s="28" t="str">
        <f>IF(E1904="","",VLOOKUP(E1904,'TONG HOP'!$E$8:$W$1883,19,0))</f>
        <v/>
      </c>
      <c r="G1904" s="315"/>
      <c r="H1904" s="226" t="str">
        <f>IF(E1904="","",VLOOKUP(G1904,'TONG HOP'!$C$8:$E$799,2,0))</f>
        <v/>
      </c>
      <c r="I1904" s="226" t="str">
        <f>IF(B1904="","",VLOOKUP(G1904,'TONG HOP'!$C$8:$F$799,4,0))</f>
        <v/>
      </c>
      <c r="J1904" s="63" t="str">
        <f t="shared" si="336"/>
        <v/>
      </c>
      <c r="K1904" s="63" t="str">
        <f t="shared" si="335"/>
        <v/>
      </c>
      <c r="L1904" s="63">
        <f t="shared" si="328"/>
        <v>0</v>
      </c>
      <c r="M1904" s="392" t="str">
        <f>IF(Y1904="","",VLOOKUP(G1904,'Danh mục CODE'!$D$2:$I$1880,4,0))</f>
        <v/>
      </c>
      <c r="N1904" s="484"/>
      <c r="O1904" s="392" t="str">
        <f t="shared" si="329"/>
        <v/>
      </c>
      <c r="P1904" s="392" t="str">
        <f>IF(Y1904="","",VLOOKUP(G1904,'Danh mục CODE'!$D$2:$I$1880,5,0))</f>
        <v/>
      </c>
      <c r="Q1904" s="392"/>
      <c r="R1904" s="392" t="str">
        <f t="shared" si="330"/>
        <v/>
      </c>
      <c r="S1904" s="394" t="e">
        <f t="shared" si="331"/>
        <v>#VALUE!</v>
      </c>
      <c r="T1904" s="394" t="str">
        <f t="shared" si="333"/>
        <v/>
      </c>
      <c r="U1904" s="394" t="str">
        <f t="shared" si="334"/>
        <v/>
      </c>
      <c r="V1904" s="424" t="str">
        <f t="shared" si="332"/>
        <v/>
      </c>
      <c r="W1904" s="21"/>
      <c r="X1904" s="515"/>
      <c r="Y1904" s="515"/>
      <c r="Z1904" s="513"/>
      <c r="AA1904" s="514"/>
    </row>
    <row r="1905" spans="1:27">
      <c r="A1905" s="50">
        <f t="shared" si="337"/>
        <v>1900</v>
      </c>
      <c r="B1905" s="580"/>
      <c r="C1905" s="23" t="s">
        <v>742</v>
      </c>
      <c r="D1905" s="489"/>
      <c r="E1905" s="318" t="str">
        <f>IF(G1905="","",VLOOKUP(G1905,'Danh mục CODE'!$D$2:$J$20064,7,0))</f>
        <v/>
      </c>
      <c r="F1905" s="28" t="str">
        <f>IF(E1905="","",VLOOKUP(E1905,'TONG HOP'!$E$8:$W$1883,19,0))</f>
        <v/>
      </c>
      <c r="G1905" s="315"/>
      <c r="H1905" s="226" t="str">
        <f>IF(E1905="","",VLOOKUP(G1905,'TONG HOP'!$C$8:$E$799,2,0))</f>
        <v/>
      </c>
      <c r="I1905" s="226" t="str">
        <f>IF(B1905="","",VLOOKUP(G1905,'TONG HOP'!$C$8:$F$799,4,0))</f>
        <v/>
      </c>
      <c r="J1905" s="63" t="str">
        <f t="shared" si="336"/>
        <v/>
      </c>
      <c r="K1905" s="63" t="str">
        <f t="shared" si="335"/>
        <v/>
      </c>
      <c r="L1905" s="63">
        <f t="shared" ref="L1905:L1968" si="338">X1905-Y1905</f>
        <v>0</v>
      </c>
      <c r="M1905" s="392" t="str">
        <f>IF(Y1905="","",VLOOKUP(G1905,'Danh mục CODE'!$D$2:$I$1880,4,0))</f>
        <v/>
      </c>
      <c r="N1905" s="484"/>
      <c r="O1905" s="392" t="str">
        <f t="shared" ref="O1905:O1968" si="339">IF(X1905="","",IF(M1905-N1905&lt;0,-(M1905-N1905),0))</f>
        <v/>
      </c>
      <c r="P1905" s="392" t="str">
        <f>IF(Y1905="","",VLOOKUP(G1905,'Danh mục CODE'!$D$2:$I$1880,5,0))</f>
        <v/>
      </c>
      <c r="Q1905" s="392"/>
      <c r="R1905" s="392" t="str">
        <f t="shared" ref="R1905:R1968" si="340">IF(X1905="","",IF(P1905-Q1905&lt;0,-(P1905-Q1905),0))</f>
        <v/>
      </c>
      <c r="S1905" s="394" t="e">
        <f t="shared" ref="S1905:S1968" si="341">IF(T1905=0,"",J1905-T1905-U1905)</f>
        <v>#VALUE!</v>
      </c>
      <c r="T1905" s="394" t="str">
        <f t="shared" ref="T1905:T1968" si="342">IF(X1905="","",J1905*P1905)</f>
        <v/>
      </c>
      <c r="U1905" s="394" t="str">
        <f t="shared" ref="U1905:U1968" si="343">IF(X1905="","",J1905*R1905)</f>
        <v/>
      </c>
      <c r="V1905" s="424" t="str">
        <f t="shared" ref="V1905:V1968" si="344">IF(X1905="","",J1905-S1905-T1905-U1905)</f>
        <v/>
      </c>
      <c r="W1905" s="21"/>
      <c r="X1905" s="515"/>
      <c r="Y1905" s="515"/>
      <c r="Z1905" s="513"/>
      <c r="AA1905" s="514"/>
    </row>
    <row r="1906" spans="1:27">
      <c r="A1906" s="50">
        <f t="shared" si="337"/>
        <v>1901</v>
      </c>
      <c r="B1906" s="580"/>
      <c r="C1906" s="23" t="s">
        <v>742</v>
      </c>
      <c r="D1906" s="489"/>
      <c r="E1906" s="318" t="str">
        <f>IF(G1906="","",VLOOKUP(G1906,'Danh mục CODE'!$D$2:$J$20064,7,0))</f>
        <v/>
      </c>
      <c r="F1906" s="28" t="str">
        <f>IF(E1906="","",VLOOKUP(E1906,'TONG HOP'!$E$8:$W$1883,19,0))</f>
        <v/>
      </c>
      <c r="G1906" s="315"/>
      <c r="H1906" s="226" t="str">
        <f>IF(E1906="","",VLOOKUP(G1906,'TONG HOP'!$C$8:$E$799,2,0))</f>
        <v/>
      </c>
      <c r="I1906" s="226" t="str">
        <f>IF(B1906="","",VLOOKUP(G1906,'TONG HOP'!$C$8:$F$799,4,0))</f>
        <v/>
      </c>
      <c r="J1906" s="63" t="str">
        <f t="shared" si="336"/>
        <v/>
      </c>
      <c r="K1906" s="63" t="str">
        <f t="shared" si="335"/>
        <v/>
      </c>
      <c r="L1906" s="63">
        <f t="shared" si="338"/>
        <v>0</v>
      </c>
      <c r="M1906" s="392" t="str">
        <f>IF(Y1906="","",VLOOKUP(G1906,'Danh mục CODE'!$D$2:$I$1880,4,0))</f>
        <v/>
      </c>
      <c r="N1906" s="484"/>
      <c r="O1906" s="392" t="str">
        <f t="shared" si="339"/>
        <v/>
      </c>
      <c r="P1906" s="392" t="str">
        <f>IF(Y1906="","",VLOOKUP(G1906,'Danh mục CODE'!$D$2:$I$1880,5,0))</f>
        <v/>
      </c>
      <c r="Q1906" s="392"/>
      <c r="R1906" s="392" t="str">
        <f t="shared" si="340"/>
        <v/>
      </c>
      <c r="S1906" s="394" t="e">
        <f t="shared" si="341"/>
        <v>#VALUE!</v>
      </c>
      <c r="T1906" s="394" t="str">
        <f t="shared" si="342"/>
        <v/>
      </c>
      <c r="U1906" s="394" t="str">
        <f t="shared" si="343"/>
        <v/>
      </c>
      <c r="V1906" s="424" t="str">
        <f t="shared" si="344"/>
        <v/>
      </c>
      <c r="W1906" s="21"/>
      <c r="X1906" s="515"/>
      <c r="Y1906" s="515"/>
      <c r="Z1906" s="513"/>
      <c r="AA1906" s="514"/>
    </row>
    <row r="1907" spans="1:27">
      <c r="A1907" s="50">
        <f t="shared" si="337"/>
        <v>1902</v>
      </c>
      <c r="B1907" s="580"/>
      <c r="C1907" s="23" t="s">
        <v>742</v>
      </c>
      <c r="D1907" s="489"/>
      <c r="E1907" s="318" t="str">
        <f>IF(G1907="","",VLOOKUP(G1907,'Danh mục CODE'!$D$2:$J$20064,7,0))</f>
        <v/>
      </c>
      <c r="F1907" s="28" t="str">
        <f>IF(E1907="","",VLOOKUP(E1907,'TONG HOP'!$E$8:$W$1883,19,0))</f>
        <v/>
      </c>
      <c r="G1907" s="315"/>
      <c r="H1907" s="226" t="str">
        <f>IF(E1907="","",VLOOKUP(G1907,'TONG HOP'!$C$8:$E$799,2,0))</f>
        <v/>
      </c>
      <c r="I1907" s="226" t="str">
        <f>IF(B1907="","",VLOOKUP(G1907,'TONG HOP'!$C$8:$F$799,4,0))</f>
        <v/>
      </c>
      <c r="J1907" s="63" t="str">
        <f t="shared" si="336"/>
        <v/>
      </c>
      <c r="K1907" s="63" t="str">
        <f t="shared" si="335"/>
        <v/>
      </c>
      <c r="L1907" s="63">
        <f t="shared" si="338"/>
        <v>0</v>
      </c>
      <c r="M1907" s="392" t="str">
        <f>IF(Y1907="","",VLOOKUP(G1907,'Danh mục CODE'!$D$2:$I$1880,4,0))</f>
        <v/>
      </c>
      <c r="N1907" s="484"/>
      <c r="O1907" s="392" t="str">
        <f t="shared" si="339"/>
        <v/>
      </c>
      <c r="P1907" s="392" t="str">
        <f>IF(Y1907="","",VLOOKUP(G1907,'Danh mục CODE'!$D$2:$I$1880,5,0))</f>
        <v/>
      </c>
      <c r="Q1907" s="392"/>
      <c r="R1907" s="392" t="str">
        <f t="shared" si="340"/>
        <v/>
      </c>
      <c r="S1907" s="394" t="e">
        <f t="shared" si="341"/>
        <v>#VALUE!</v>
      </c>
      <c r="T1907" s="394" t="str">
        <f t="shared" si="342"/>
        <v/>
      </c>
      <c r="U1907" s="394" t="str">
        <f t="shared" si="343"/>
        <v/>
      </c>
      <c r="V1907" s="424" t="str">
        <f t="shared" si="344"/>
        <v/>
      </c>
      <c r="W1907" s="21"/>
      <c r="X1907" s="515"/>
      <c r="Y1907" s="515"/>
      <c r="Z1907" s="513"/>
      <c r="AA1907" s="514"/>
    </row>
    <row r="1908" spans="1:27">
      <c r="A1908" s="50">
        <f t="shared" si="337"/>
        <v>1903</v>
      </c>
      <c r="B1908" s="580"/>
      <c r="C1908" s="23" t="s">
        <v>742</v>
      </c>
      <c r="D1908" s="489"/>
      <c r="E1908" s="318" t="str">
        <f>IF(G1908="","",VLOOKUP(G1908,'Danh mục CODE'!$D$2:$J$20064,7,0))</f>
        <v/>
      </c>
      <c r="F1908" s="28" t="str">
        <f>IF(E1908="","",VLOOKUP(E1908,'TONG HOP'!$E$8:$W$1883,19,0))</f>
        <v/>
      </c>
      <c r="G1908" s="315"/>
      <c r="H1908" s="226" t="str">
        <f>IF(E1908="","",VLOOKUP(G1908,'TONG HOP'!$C$8:$E$799,2,0))</f>
        <v/>
      </c>
      <c r="I1908" s="226" t="str">
        <f>IF(B1908="","",VLOOKUP(G1908,'TONG HOP'!$C$8:$F$799,4,0))</f>
        <v/>
      </c>
      <c r="J1908" s="63" t="str">
        <f t="shared" si="336"/>
        <v/>
      </c>
      <c r="K1908" s="63" t="str">
        <f t="shared" si="335"/>
        <v/>
      </c>
      <c r="L1908" s="63">
        <f t="shared" si="338"/>
        <v>0</v>
      </c>
      <c r="M1908" s="392" t="str">
        <f>IF(Y1908="","",VLOOKUP(G1908,'Danh mục CODE'!$D$2:$I$1880,4,0))</f>
        <v/>
      </c>
      <c r="N1908" s="484"/>
      <c r="O1908" s="392" t="str">
        <f t="shared" si="339"/>
        <v/>
      </c>
      <c r="P1908" s="392" t="str">
        <f>IF(Y1908="","",VLOOKUP(G1908,'Danh mục CODE'!$D$2:$I$1880,5,0))</f>
        <v/>
      </c>
      <c r="Q1908" s="392"/>
      <c r="R1908" s="392" t="str">
        <f t="shared" si="340"/>
        <v/>
      </c>
      <c r="S1908" s="394" t="e">
        <f t="shared" si="341"/>
        <v>#VALUE!</v>
      </c>
      <c r="T1908" s="394" t="str">
        <f t="shared" si="342"/>
        <v/>
      </c>
      <c r="U1908" s="394" t="str">
        <f t="shared" si="343"/>
        <v/>
      </c>
      <c r="V1908" s="424" t="str">
        <f t="shared" si="344"/>
        <v/>
      </c>
      <c r="W1908" s="21"/>
      <c r="X1908" s="515"/>
      <c r="Y1908" s="515"/>
      <c r="Z1908" s="513"/>
      <c r="AA1908" s="514"/>
    </row>
    <row r="1909" spans="1:27">
      <c r="A1909" s="50">
        <f t="shared" si="337"/>
        <v>1904</v>
      </c>
      <c r="B1909" s="580"/>
      <c r="C1909" s="23" t="s">
        <v>742</v>
      </c>
      <c r="D1909" s="489"/>
      <c r="E1909" s="318" t="str">
        <f>IF(G1909="","",VLOOKUP(G1909,'Danh mục CODE'!$D$2:$J$20064,7,0))</f>
        <v/>
      </c>
      <c r="F1909" s="28" t="str">
        <f>IF(E1909="","",VLOOKUP(E1909,'TONG HOP'!$E$8:$W$1883,19,0))</f>
        <v/>
      </c>
      <c r="G1909" s="315"/>
      <c r="H1909" s="226" t="str">
        <f>IF(E1909="","",VLOOKUP(G1909,'TONG HOP'!$C$8:$E$799,2,0))</f>
        <v/>
      </c>
      <c r="I1909" s="226" t="str">
        <f>IF(B1909="","",VLOOKUP(G1909,'TONG HOP'!$C$8:$F$799,4,0))</f>
        <v/>
      </c>
      <c r="J1909" s="63" t="str">
        <f t="shared" si="336"/>
        <v/>
      </c>
      <c r="K1909" s="63" t="str">
        <f t="shared" si="335"/>
        <v/>
      </c>
      <c r="L1909" s="63">
        <f t="shared" si="338"/>
        <v>0</v>
      </c>
      <c r="M1909" s="392" t="str">
        <f>IF(Y1909="","",VLOOKUP(G1909,'Danh mục CODE'!$D$2:$I$1880,4,0))</f>
        <v/>
      </c>
      <c r="N1909" s="484"/>
      <c r="O1909" s="392" t="str">
        <f t="shared" si="339"/>
        <v/>
      </c>
      <c r="P1909" s="392" t="str">
        <f>IF(Y1909="","",VLOOKUP(G1909,'Danh mục CODE'!$D$2:$I$1880,5,0))</f>
        <v/>
      </c>
      <c r="Q1909" s="392"/>
      <c r="R1909" s="392" t="str">
        <f t="shared" si="340"/>
        <v/>
      </c>
      <c r="S1909" s="394" t="e">
        <f t="shared" si="341"/>
        <v>#VALUE!</v>
      </c>
      <c r="T1909" s="394" t="str">
        <f t="shared" si="342"/>
        <v/>
      </c>
      <c r="U1909" s="394" t="str">
        <f t="shared" si="343"/>
        <v/>
      </c>
      <c r="V1909" s="424" t="str">
        <f t="shared" si="344"/>
        <v/>
      </c>
      <c r="W1909" s="21"/>
      <c r="X1909" s="515"/>
      <c r="Y1909" s="515"/>
      <c r="Z1909" s="513"/>
      <c r="AA1909" s="514"/>
    </row>
    <row r="1910" spans="1:27">
      <c r="A1910" s="50">
        <f t="shared" si="337"/>
        <v>1905</v>
      </c>
      <c r="B1910" s="580"/>
      <c r="C1910" s="23" t="s">
        <v>742</v>
      </c>
      <c r="D1910" s="489"/>
      <c r="E1910" s="318" t="str">
        <f>IF(G1910="","",VLOOKUP(G1910,'Danh mục CODE'!$D$2:$J$20064,7,0))</f>
        <v/>
      </c>
      <c r="F1910" s="28" t="str">
        <f>IF(E1910="","",VLOOKUP(E1910,'TONG HOP'!$E$8:$W$1883,19,0))</f>
        <v/>
      </c>
      <c r="G1910" s="315"/>
      <c r="H1910" s="226" t="str">
        <f>IF(E1910="","",VLOOKUP(G1910,'TONG HOP'!$C$8:$E$799,2,0))</f>
        <v/>
      </c>
      <c r="I1910" s="226" t="str">
        <f>IF(B1910="","",VLOOKUP(G1910,'TONG HOP'!$C$8:$F$799,4,0))</f>
        <v/>
      </c>
      <c r="J1910" s="63" t="str">
        <f t="shared" si="336"/>
        <v/>
      </c>
      <c r="K1910" s="63" t="str">
        <f t="shared" si="335"/>
        <v/>
      </c>
      <c r="L1910" s="63">
        <f t="shared" si="338"/>
        <v>0</v>
      </c>
      <c r="M1910" s="392" t="str">
        <f>IF(Y1910="","",VLOOKUP(G1910,'Danh mục CODE'!$D$2:$I$1880,4,0))</f>
        <v/>
      </c>
      <c r="N1910" s="484"/>
      <c r="O1910" s="392" t="str">
        <f t="shared" si="339"/>
        <v/>
      </c>
      <c r="P1910" s="392" t="str">
        <f>IF(Y1910="","",VLOOKUP(G1910,'Danh mục CODE'!$D$2:$I$1880,5,0))</f>
        <v/>
      </c>
      <c r="Q1910" s="392"/>
      <c r="R1910" s="392" t="str">
        <f t="shared" si="340"/>
        <v/>
      </c>
      <c r="S1910" s="394" t="e">
        <f t="shared" si="341"/>
        <v>#VALUE!</v>
      </c>
      <c r="T1910" s="394" t="str">
        <f t="shared" si="342"/>
        <v/>
      </c>
      <c r="U1910" s="394" t="str">
        <f t="shared" si="343"/>
        <v/>
      </c>
      <c r="V1910" s="424" t="str">
        <f t="shared" si="344"/>
        <v/>
      </c>
      <c r="W1910" s="21"/>
      <c r="X1910" s="515"/>
      <c r="Y1910" s="515"/>
      <c r="Z1910" s="513"/>
      <c r="AA1910" s="514"/>
    </row>
    <row r="1911" spans="1:27">
      <c r="A1911" s="50">
        <f t="shared" si="337"/>
        <v>1906</v>
      </c>
      <c r="B1911" s="580"/>
      <c r="C1911" s="23" t="s">
        <v>742</v>
      </c>
      <c r="D1911" s="489"/>
      <c r="E1911" s="318" t="str">
        <f>IF(G1911="","",VLOOKUP(G1911,'Danh mục CODE'!$D$2:$J$20064,7,0))</f>
        <v/>
      </c>
      <c r="F1911" s="28" t="str">
        <f>IF(E1911="","",VLOOKUP(E1911,'TONG HOP'!$E$8:$W$1883,19,0))</f>
        <v/>
      </c>
      <c r="G1911" s="315"/>
      <c r="H1911" s="226" t="str">
        <f>IF(E1911="","",VLOOKUP(G1911,'TONG HOP'!$C$8:$E$799,2,0))</f>
        <v/>
      </c>
      <c r="I1911" s="226" t="str">
        <f>IF(B1911="","",VLOOKUP(G1911,'TONG HOP'!$C$8:$F$799,4,0))</f>
        <v/>
      </c>
      <c r="J1911" s="63" t="str">
        <f t="shared" si="336"/>
        <v/>
      </c>
      <c r="K1911" s="63" t="str">
        <f t="shared" si="335"/>
        <v/>
      </c>
      <c r="L1911" s="63">
        <f t="shared" si="338"/>
        <v>0</v>
      </c>
      <c r="M1911" s="392" t="str">
        <f>IF(Y1911="","",VLOOKUP(G1911,'Danh mục CODE'!$D$2:$I$1880,4,0))</f>
        <v/>
      </c>
      <c r="N1911" s="484"/>
      <c r="O1911" s="392" t="str">
        <f t="shared" si="339"/>
        <v/>
      </c>
      <c r="P1911" s="392" t="str">
        <f>IF(Y1911="","",VLOOKUP(G1911,'Danh mục CODE'!$D$2:$I$1880,5,0))</f>
        <v/>
      </c>
      <c r="Q1911" s="392"/>
      <c r="R1911" s="392" t="str">
        <f t="shared" si="340"/>
        <v/>
      </c>
      <c r="S1911" s="394" t="e">
        <f t="shared" si="341"/>
        <v>#VALUE!</v>
      </c>
      <c r="T1911" s="394" t="str">
        <f t="shared" si="342"/>
        <v/>
      </c>
      <c r="U1911" s="394" t="str">
        <f t="shared" si="343"/>
        <v/>
      </c>
      <c r="V1911" s="424" t="str">
        <f t="shared" si="344"/>
        <v/>
      </c>
      <c r="W1911" s="21"/>
      <c r="X1911" s="515"/>
      <c r="Y1911" s="515"/>
      <c r="Z1911" s="513"/>
      <c r="AA1911" s="514"/>
    </row>
    <row r="1912" spans="1:27">
      <c r="A1912" s="50">
        <f t="shared" si="337"/>
        <v>1907</v>
      </c>
      <c r="B1912" s="580"/>
      <c r="C1912" s="23" t="s">
        <v>742</v>
      </c>
      <c r="D1912" s="489"/>
      <c r="E1912" s="318" t="str">
        <f>IF(G1912="","",VLOOKUP(G1912,'Danh mục CODE'!$D$2:$J$20064,7,0))</f>
        <v/>
      </c>
      <c r="F1912" s="28" t="str">
        <f>IF(E1912="","",VLOOKUP(E1912,'TONG HOP'!$E$8:$W$1883,19,0))</f>
        <v/>
      </c>
      <c r="G1912" s="315"/>
      <c r="H1912" s="226" t="str">
        <f>IF(E1912="","",VLOOKUP(G1912,'TONG HOP'!$C$8:$E$799,2,0))</f>
        <v/>
      </c>
      <c r="I1912" s="226" t="str">
        <f>IF(B1912="","",VLOOKUP(G1912,'TONG HOP'!$C$8:$F$799,4,0))</f>
        <v/>
      </c>
      <c r="J1912" s="63" t="str">
        <f t="shared" si="336"/>
        <v/>
      </c>
      <c r="K1912" s="63" t="str">
        <f t="shared" si="335"/>
        <v/>
      </c>
      <c r="L1912" s="63">
        <f t="shared" si="338"/>
        <v>0</v>
      </c>
      <c r="M1912" s="392" t="str">
        <f>IF(Y1912="","",VLOOKUP(G1912,'Danh mục CODE'!$D$2:$I$1880,4,0))</f>
        <v/>
      </c>
      <c r="N1912" s="484"/>
      <c r="O1912" s="392" t="str">
        <f t="shared" si="339"/>
        <v/>
      </c>
      <c r="P1912" s="392" t="str">
        <f>IF(Y1912="","",VLOOKUP(G1912,'Danh mục CODE'!$D$2:$I$1880,5,0))</f>
        <v/>
      </c>
      <c r="Q1912" s="392"/>
      <c r="R1912" s="392" t="str">
        <f t="shared" si="340"/>
        <v/>
      </c>
      <c r="S1912" s="394" t="e">
        <f t="shared" si="341"/>
        <v>#VALUE!</v>
      </c>
      <c r="T1912" s="394" t="str">
        <f t="shared" si="342"/>
        <v/>
      </c>
      <c r="U1912" s="394" t="str">
        <f t="shared" si="343"/>
        <v/>
      </c>
      <c r="V1912" s="424" t="str">
        <f t="shared" si="344"/>
        <v/>
      </c>
      <c r="W1912" s="21"/>
      <c r="X1912" s="515"/>
      <c r="Y1912" s="515"/>
      <c r="Z1912" s="513"/>
      <c r="AA1912" s="514"/>
    </row>
    <row r="1913" spans="1:27">
      <c r="A1913" s="50">
        <f t="shared" si="337"/>
        <v>1908</v>
      </c>
      <c r="B1913" s="580"/>
      <c r="C1913" s="23" t="s">
        <v>742</v>
      </c>
      <c r="D1913" s="489"/>
      <c r="E1913" s="318" t="str">
        <f>IF(G1913="","",VLOOKUP(G1913,'Danh mục CODE'!$D$2:$J$20064,7,0))</f>
        <v/>
      </c>
      <c r="F1913" s="28" t="str">
        <f>IF(E1913="","",VLOOKUP(E1913,'TONG HOP'!$E$8:$W$1883,19,0))</f>
        <v/>
      </c>
      <c r="G1913" s="315"/>
      <c r="H1913" s="226" t="str">
        <f>IF(E1913="","",VLOOKUP(G1913,'TONG HOP'!$C$8:$E$799,2,0))</f>
        <v/>
      </c>
      <c r="I1913" s="226" t="str">
        <f>IF(B1913="","",VLOOKUP(G1913,'TONG HOP'!$C$8:$F$799,4,0))</f>
        <v/>
      </c>
      <c r="J1913" s="63" t="str">
        <f t="shared" si="336"/>
        <v/>
      </c>
      <c r="K1913" s="63" t="str">
        <f t="shared" si="335"/>
        <v/>
      </c>
      <c r="L1913" s="63">
        <f t="shared" si="338"/>
        <v>0</v>
      </c>
      <c r="M1913" s="392" t="str">
        <f>IF(Y1913="","",VLOOKUP(G1913,'Danh mục CODE'!$D$2:$I$1880,4,0))</f>
        <v/>
      </c>
      <c r="N1913" s="484"/>
      <c r="O1913" s="392" t="str">
        <f t="shared" si="339"/>
        <v/>
      </c>
      <c r="P1913" s="392" t="str">
        <f>IF(Y1913="","",VLOOKUP(G1913,'Danh mục CODE'!$D$2:$I$1880,5,0))</f>
        <v/>
      </c>
      <c r="Q1913" s="392"/>
      <c r="R1913" s="392" t="str">
        <f t="shared" si="340"/>
        <v/>
      </c>
      <c r="S1913" s="394" t="e">
        <f t="shared" si="341"/>
        <v>#VALUE!</v>
      </c>
      <c r="T1913" s="394" t="str">
        <f t="shared" si="342"/>
        <v/>
      </c>
      <c r="U1913" s="394" t="str">
        <f t="shared" si="343"/>
        <v/>
      </c>
      <c r="V1913" s="424" t="str">
        <f t="shared" si="344"/>
        <v/>
      </c>
      <c r="W1913" s="21"/>
      <c r="X1913" s="515"/>
      <c r="Y1913" s="515"/>
      <c r="Z1913" s="513"/>
      <c r="AA1913" s="514"/>
    </row>
    <row r="1914" spans="1:27">
      <c r="A1914" s="50">
        <f t="shared" si="337"/>
        <v>1909</v>
      </c>
      <c r="B1914" s="580"/>
      <c r="C1914" s="23" t="s">
        <v>742</v>
      </c>
      <c r="D1914" s="489"/>
      <c r="E1914" s="318" t="str">
        <f>IF(G1914="","",VLOOKUP(G1914,'Danh mục CODE'!$D$2:$J$20064,7,0))</f>
        <v/>
      </c>
      <c r="F1914" s="28" t="str">
        <f>IF(E1914="","",VLOOKUP(E1914,'TONG HOP'!$E$8:$W$1883,19,0))</f>
        <v/>
      </c>
      <c r="G1914" s="315"/>
      <c r="H1914" s="226" t="str">
        <f>IF(E1914="","",VLOOKUP(G1914,'TONG HOP'!$C$8:$E$799,2,0))</f>
        <v/>
      </c>
      <c r="I1914" s="226" t="str">
        <f>IF(B1914="","",VLOOKUP(G1914,'TONG HOP'!$C$8:$F$799,4,0))</f>
        <v/>
      </c>
      <c r="J1914" s="63" t="str">
        <f t="shared" si="336"/>
        <v/>
      </c>
      <c r="K1914" s="63" t="str">
        <f t="shared" si="335"/>
        <v/>
      </c>
      <c r="L1914" s="63">
        <f t="shared" si="338"/>
        <v>0</v>
      </c>
      <c r="M1914" s="392" t="str">
        <f>IF(Y1914="","",VLOOKUP(G1914,'Danh mục CODE'!$D$2:$I$1880,4,0))</f>
        <v/>
      </c>
      <c r="N1914" s="484"/>
      <c r="O1914" s="392" t="str">
        <f t="shared" si="339"/>
        <v/>
      </c>
      <c r="P1914" s="392" t="str">
        <f>IF(Y1914="","",VLOOKUP(G1914,'Danh mục CODE'!$D$2:$I$1880,5,0))</f>
        <v/>
      </c>
      <c r="Q1914" s="392"/>
      <c r="R1914" s="392" t="str">
        <f t="shared" si="340"/>
        <v/>
      </c>
      <c r="S1914" s="394" t="e">
        <f t="shared" si="341"/>
        <v>#VALUE!</v>
      </c>
      <c r="T1914" s="394" t="str">
        <f t="shared" si="342"/>
        <v/>
      </c>
      <c r="U1914" s="394" t="str">
        <f t="shared" si="343"/>
        <v/>
      </c>
      <c r="V1914" s="424" t="str">
        <f t="shared" si="344"/>
        <v/>
      </c>
      <c r="W1914" s="21"/>
      <c r="X1914" s="515"/>
      <c r="Y1914" s="515"/>
      <c r="Z1914" s="513"/>
      <c r="AA1914" s="514"/>
    </row>
    <row r="1915" spans="1:27">
      <c r="A1915" s="50">
        <f t="shared" si="337"/>
        <v>1910</v>
      </c>
      <c r="B1915" s="580"/>
      <c r="C1915" s="23" t="s">
        <v>742</v>
      </c>
      <c r="D1915" s="489"/>
      <c r="E1915" s="318" t="str">
        <f>IF(G1915="","",VLOOKUP(G1915,'Danh mục CODE'!$D$2:$J$20064,7,0))</f>
        <v/>
      </c>
      <c r="F1915" s="28" t="str">
        <f>IF(E1915="","",VLOOKUP(E1915,'TONG HOP'!$E$8:$W$1883,19,0))</f>
        <v/>
      </c>
      <c r="G1915" s="315"/>
      <c r="H1915" s="226" t="str">
        <f>IF(E1915="","",VLOOKUP(G1915,'TONG HOP'!$C$8:$E$799,2,0))</f>
        <v/>
      </c>
      <c r="I1915" s="226" t="str">
        <f>IF(B1915="","",VLOOKUP(G1915,'TONG HOP'!$C$8:$F$799,4,0))</f>
        <v/>
      </c>
      <c r="J1915" s="63" t="str">
        <f t="shared" si="336"/>
        <v/>
      </c>
      <c r="K1915" s="63" t="str">
        <f t="shared" si="335"/>
        <v/>
      </c>
      <c r="L1915" s="63">
        <f t="shared" si="338"/>
        <v>0</v>
      </c>
      <c r="M1915" s="392" t="str">
        <f>IF(Y1915="","",VLOOKUP(G1915,'Danh mục CODE'!$D$2:$I$1880,4,0))</f>
        <v/>
      </c>
      <c r="N1915" s="484"/>
      <c r="O1915" s="392" t="str">
        <f t="shared" si="339"/>
        <v/>
      </c>
      <c r="P1915" s="392" t="str">
        <f>IF(Y1915="","",VLOOKUP(G1915,'Danh mục CODE'!$D$2:$I$1880,5,0))</f>
        <v/>
      </c>
      <c r="Q1915" s="392"/>
      <c r="R1915" s="392" t="str">
        <f t="shared" si="340"/>
        <v/>
      </c>
      <c r="S1915" s="394" t="e">
        <f t="shared" si="341"/>
        <v>#VALUE!</v>
      </c>
      <c r="T1915" s="394" t="str">
        <f t="shared" si="342"/>
        <v/>
      </c>
      <c r="U1915" s="394" t="str">
        <f t="shared" si="343"/>
        <v/>
      </c>
      <c r="V1915" s="424" t="str">
        <f t="shared" si="344"/>
        <v/>
      </c>
      <c r="W1915" s="21"/>
      <c r="X1915" s="515"/>
      <c r="Y1915" s="515"/>
      <c r="Z1915" s="513"/>
      <c r="AA1915" s="514"/>
    </row>
    <row r="1916" spans="1:27">
      <c r="A1916" s="50">
        <f t="shared" si="337"/>
        <v>1911</v>
      </c>
      <c r="B1916" s="580"/>
      <c r="C1916" s="23" t="s">
        <v>742</v>
      </c>
      <c r="D1916" s="489"/>
      <c r="E1916" s="318" t="str">
        <f>IF(G1916="","",VLOOKUP(G1916,'Danh mục CODE'!$D$2:$J$20064,7,0))</f>
        <v/>
      </c>
      <c r="F1916" s="28" t="str">
        <f>IF(E1916="","",VLOOKUP(E1916,'TONG HOP'!$E$8:$W$1883,19,0))</f>
        <v/>
      </c>
      <c r="G1916" s="315"/>
      <c r="H1916" s="226" t="str">
        <f>IF(E1916="","",VLOOKUP(G1916,'TONG HOP'!$C$8:$E$799,2,0))</f>
        <v/>
      </c>
      <c r="I1916" s="226" t="str">
        <f>IF(B1916="","",VLOOKUP(G1916,'TONG HOP'!$C$8:$F$799,4,0))</f>
        <v/>
      </c>
      <c r="J1916" s="63" t="str">
        <f t="shared" si="336"/>
        <v/>
      </c>
      <c r="K1916" s="63" t="str">
        <f t="shared" si="335"/>
        <v/>
      </c>
      <c r="L1916" s="63">
        <f t="shared" si="338"/>
        <v>0</v>
      </c>
      <c r="M1916" s="392" t="str">
        <f>IF(Y1916="","",VLOOKUP(G1916,'Danh mục CODE'!$D$2:$I$1880,4,0))</f>
        <v/>
      </c>
      <c r="N1916" s="484"/>
      <c r="O1916" s="392" t="str">
        <f t="shared" si="339"/>
        <v/>
      </c>
      <c r="P1916" s="392" t="str">
        <f>IF(Y1916="","",VLOOKUP(G1916,'Danh mục CODE'!$D$2:$I$1880,5,0))</f>
        <v/>
      </c>
      <c r="Q1916" s="392"/>
      <c r="R1916" s="392" t="str">
        <f t="shared" si="340"/>
        <v/>
      </c>
      <c r="S1916" s="394" t="e">
        <f t="shared" si="341"/>
        <v>#VALUE!</v>
      </c>
      <c r="T1916" s="394" t="str">
        <f t="shared" si="342"/>
        <v/>
      </c>
      <c r="U1916" s="394" t="str">
        <f t="shared" si="343"/>
        <v/>
      </c>
      <c r="V1916" s="424" t="str">
        <f t="shared" si="344"/>
        <v/>
      </c>
      <c r="W1916" s="21"/>
      <c r="X1916" s="515"/>
      <c r="Y1916" s="515"/>
      <c r="Z1916" s="513"/>
      <c r="AA1916" s="514"/>
    </row>
    <row r="1917" spans="1:27">
      <c r="A1917" s="50">
        <f t="shared" si="337"/>
        <v>1912</v>
      </c>
      <c r="B1917" s="580"/>
      <c r="C1917" s="23" t="s">
        <v>742</v>
      </c>
      <c r="D1917" s="489"/>
      <c r="E1917" s="318" t="str">
        <f>IF(G1917="","",VLOOKUP(G1917,'Danh mục CODE'!$D$2:$J$20064,7,0))</f>
        <v/>
      </c>
      <c r="F1917" s="28" t="str">
        <f>IF(E1917="","",VLOOKUP(E1917,'TONG HOP'!$E$8:$W$1883,19,0))</f>
        <v/>
      </c>
      <c r="G1917" s="315"/>
      <c r="H1917" s="226" t="str">
        <f>IF(E1917="","",VLOOKUP(G1917,'TONG HOP'!$C$8:$E$799,2,0))</f>
        <v/>
      </c>
      <c r="I1917" s="226" t="str">
        <f>IF(B1917="","",VLOOKUP(G1917,'TONG HOP'!$C$8:$F$799,4,0))</f>
        <v/>
      </c>
      <c r="J1917" s="63" t="str">
        <f t="shared" si="336"/>
        <v/>
      </c>
      <c r="K1917" s="63" t="str">
        <f t="shared" si="335"/>
        <v/>
      </c>
      <c r="L1917" s="63">
        <f t="shared" si="338"/>
        <v>0</v>
      </c>
      <c r="M1917" s="392" t="str">
        <f>IF(Y1917="","",VLOOKUP(G1917,'Danh mục CODE'!$D$2:$I$1880,4,0))</f>
        <v/>
      </c>
      <c r="N1917" s="484"/>
      <c r="O1917" s="392" t="str">
        <f t="shared" si="339"/>
        <v/>
      </c>
      <c r="P1917" s="392" t="str">
        <f>IF(Y1917="","",VLOOKUP(G1917,'Danh mục CODE'!$D$2:$I$1880,5,0))</f>
        <v/>
      </c>
      <c r="Q1917" s="392"/>
      <c r="R1917" s="392" t="str">
        <f t="shared" si="340"/>
        <v/>
      </c>
      <c r="S1917" s="394" t="e">
        <f t="shared" si="341"/>
        <v>#VALUE!</v>
      </c>
      <c r="T1917" s="394" t="str">
        <f t="shared" si="342"/>
        <v/>
      </c>
      <c r="U1917" s="394" t="str">
        <f t="shared" si="343"/>
        <v/>
      </c>
      <c r="V1917" s="424" t="str">
        <f t="shared" si="344"/>
        <v/>
      </c>
      <c r="W1917" s="21"/>
      <c r="X1917" s="515"/>
      <c r="Y1917" s="515"/>
      <c r="Z1917" s="513"/>
      <c r="AA1917" s="514"/>
    </row>
    <row r="1918" spans="1:27">
      <c r="A1918" s="50">
        <f t="shared" si="337"/>
        <v>1913</v>
      </c>
      <c r="B1918" s="580"/>
      <c r="C1918" s="23" t="s">
        <v>742</v>
      </c>
      <c r="D1918" s="489"/>
      <c r="E1918" s="318" t="str">
        <f>IF(G1918="","",VLOOKUP(G1918,'Danh mục CODE'!$D$2:$J$20064,7,0))</f>
        <v/>
      </c>
      <c r="F1918" s="28" t="str">
        <f>IF(E1918="","",VLOOKUP(E1918,'TONG HOP'!$E$8:$W$1883,19,0))</f>
        <v/>
      </c>
      <c r="G1918" s="315"/>
      <c r="H1918" s="226" t="str">
        <f>IF(E1918="","",VLOOKUP(G1918,'TONG HOP'!$C$8:$E$799,2,0))</f>
        <v/>
      </c>
      <c r="I1918" s="226" t="str">
        <f>IF(B1918="","",VLOOKUP(G1918,'TONG HOP'!$C$8:$F$799,4,0))</f>
        <v/>
      </c>
      <c r="J1918" s="63" t="str">
        <f t="shared" si="336"/>
        <v/>
      </c>
      <c r="K1918" s="63" t="str">
        <f t="shared" si="335"/>
        <v/>
      </c>
      <c r="L1918" s="63">
        <f t="shared" si="338"/>
        <v>0</v>
      </c>
      <c r="M1918" s="392" t="str">
        <f>IF(Y1918="","",VLOOKUP(G1918,'Danh mục CODE'!$D$2:$I$1880,4,0))</f>
        <v/>
      </c>
      <c r="N1918" s="484"/>
      <c r="O1918" s="392" t="str">
        <f t="shared" si="339"/>
        <v/>
      </c>
      <c r="P1918" s="392" t="str">
        <f>IF(Y1918="","",VLOOKUP(G1918,'Danh mục CODE'!$D$2:$I$1880,5,0))</f>
        <v/>
      </c>
      <c r="Q1918" s="392"/>
      <c r="R1918" s="392" t="str">
        <f t="shared" si="340"/>
        <v/>
      </c>
      <c r="S1918" s="394" t="e">
        <f t="shared" si="341"/>
        <v>#VALUE!</v>
      </c>
      <c r="T1918" s="394" t="str">
        <f t="shared" si="342"/>
        <v/>
      </c>
      <c r="U1918" s="394" t="str">
        <f t="shared" si="343"/>
        <v/>
      </c>
      <c r="V1918" s="424" t="str">
        <f t="shared" si="344"/>
        <v/>
      </c>
      <c r="W1918" s="21"/>
      <c r="X1918" s="515"/>
      <c r="Y1918" s="515"/>
      <c r="Z1918" s="513"/>
      <c r="AA1918" s="514"/>
    </row>
    <row r="1919" spans="1:27">
      <c r="A1919" s="50">
        <f t="shared" si="337"/>
        <v>1914</v>
      </c>
      <c r="B1919" s="580"/>
      <c r="C1919" s="23" t="s">
        <v>742</v>
      </c>
      <c r="D1919" s="489"/>
      <c r="E1919" s="318" t="str">
        <f>IF(G1919="","",VLOOKUP(G1919,'Danh mục CODE'!$D$2:$J$20064,7,0))</f>
        <v/>
      </c>
      <c r="F1919" s="28" t="str">
        <f>IF(E1919="","",VLOOKUP(E1919,'TONG HOP'!$E$8:$W$1883,19,0))</f>
        <v/>
      </c>
      <c r="G1919" s="315"/>
      <c r="H1919" s="226" t="str">
        <f>IF(E1919="","",VLOOKUP(G1919,'TONG HOP'!$C$8:$E$799,2,0))</f>
        <v/>
      </c>
      <c r="I1919" s="226" t="str">
        <f>IF(B1919="","",VLOOKUP(G1919,'TONG HOP'!$C$8:$F$799,4,0))</f>
        <v/>
      </c>
      <c r="J1919" s="63" t="str">
        <f t="shared" si="336"/>
        <v/>
      </c>
      <c r="K1919" s="63" t="str">
        <f t="shared" si="335"/>
        <v/>
      </c>
      <c r="L1919" s="63">
        <f t="shared" si="338"/>
        <v>0</v>
      </c>
      <c r="M1919" s="392" t="str">
        <f>IF(Y1919="","",VLOOKUP(G1919,'Danh mục CODE'!$D$2:$I$1880,4,0))</f>
        <v/>
      </c>
      <c r="N1919" s="484"/>
      <c r="O1919" s="392" t="str">
        <f t="shared" si="339"/>
        <v/>
      </c>
      <c r="P1919" s="392" t="str">
        <f>IF(Y1919="","",VLOOKUP(G1919,'Danh mục CODE'!$D$2:$I$1880,5,0))</f>
        <v/>
      </c>
      <c r="Q1919" s="392"/>
      <c r="R1919" s="392" t="str">
        <f t="shared" si="340"/>
        <v/>
      </c>
      <c r="S1919" s="394" t="e">
        <f t="shared" si="341"/>
        <v>#VALUE!</v>
      </c>
      <c r="T1919" s="394" t="str">
        <f t="shared" si="342"/>
        <v/>
      </c>
      <c r="U1919" s="394" t="str">
        <f t="shared" si="343"/>
        <v/>
      </c>
      <c r="V1919" s="424" t="str">
        <f t="shared" si="344"/>
        <v/>
      </c>
      <c r="W1919" s="21"/>
      <c r="X1919" s="515"/>
      <c r="Y1919" s="515"/>
      <c r="Z1919" s="513"/>
      <c r="AA1919" s="514"/>
    </row>
    <row r="1920" spans="1:27">
      <c r="A1920" s="50">
        <f t="shared" si="337"/>
        <v>1915</v>
      </c>
      <c r="B1920" s="580"/>
      <c r="C1920" s="23" t="s">
        <v>742</v>
      </c>
      <c r="D1920" s="489"/>
      <c r="E1920" s="318" t="str">
        <f>IF(G1920="","",VLOOKUP(G1920,'Danh mục CODE'!$D$2:$J$20064,7,0))</f>
        <v/>
      </c>
      <c r="F1920" s="28" t="str">
        <f>IF(E1920="","",VLOOKUP(E1920,'TONG HOP'!$E$8:$W$1883,19,0))</f>
        <v/>
      </c>
      <c r="G1920" s="315"/>
      <c r="H1920" s="226" t="str">
        <f>IF(E1920="","",VLOOKUP(G1920,'TONG HOP'!$C$8:$E$799,2,0))</f>
        <v/>
      </c>
      <c r="I1920" s="226" t="str">
        <f>IF(B1920="","",VLOOKUP(G1920,'TONG HOP'!$C$8:$F$799,4,0))</f>
        <v/>
      </c>
      <c r="J1920" s="63" t="str">
        <f t="shared" si="336"/>
        <v/>
      </c>
      <c r="K1920" s="63" t="str">
        <f t="shared" si="335"/>
        <v/>
      </c>
      <c r="L1920" s="63">
        <f t="shared" si="338"/>
        <v>0</v>
      </c>
      <c r="M1920" s="392" t="str">
        <f>IF(Y1920="","",VLOOKUP(G1920,'Danh mục CODE'!$D$2:$I$1880,4,0))</f>
        <v/>
      </c>
      <c r="N1920" s="484"/>
      <c r="O1920" s="392" t="str">
        <f t="shared" si="339"/>
        <v/>
      </c>
      <c r="P1920" s="392" t="str">
        <f>IF(Y1920="","",VLOOKUP(G1920,'Danh mục CODE'!$D$2:$I$1880,5,0))</f>
        <v/>
      </c>
      <c r="Q1920" s="392"/>
      <c r="R1920" s="392" t="str">
        <f t="shared" si="340"/>
        <v/>
      </c>
      <c r="S1920" s="394" t="e">
        <f t="shared" si="341"/>
        <v>#VALUE!</v>
      </c>
      <c r="T1920" s="394" t="str">
        <f t="shared" si="342"/>
        <v/>
      </c>
      <c r="U1920" s="394" t="str">
        <f t="shared" si="343"/>
        <v/>
      </c>
      <c r="V1920" s="424" t="str">
        <f t="shared" si="344"/>
        <v/>
      </c>
      <c r="W1920" s="21"/>
      <c r="X1920" s="515"/>
      <c r="Y1920" s="515"/>
      <c r="Z1920" s="513"/>
      <c r="AA1920" s="514"/>
    </row>
    <row r="1921" spans="1:27">
      <c r="A1921" s="50">
        <f t="shared" si="337"/>
        <v>1916</v>
      </c>
      <c r="B1921" s="580"/>
      <c r="C1921" s="23" t="s">
        <v>742</v>
      </c>
      <c r="D1921" s="489"/>
      <c r="E1921" s="318" t="str">
        <f>IF(G1921="","",VLOOKUP(G1921,'Danh mục CODE'!$D$2:$J$20064,7,0))</f>
        <v/>
      </c>
      <c r="F1921" s="28" t="str">
        <f>IF(E1921="","",VLOOKUP(E1921,'TONG HOP'!$E$8:$W$1883,19,0))</f>
        <v/>
      </c>
      <c r="G1921" s="315"/>
      <c r="H1921" s="226" t="str">
        <f>IF(E1921="","",VLOOKUP(G1921,'TONG HOP'!$C$8:$E$799,2,0))</f>
        <v/>
      </c>
      <c r="I1921" s="226" t="str">
        <f>IF(B1921="","",VLOOKUP(G1921,'TONG HOP'!$C$8:$F$799,4,0))</f>
        <v/>
      </c>
      <c r="J1921" s="63" t="str">
        <f t="shared" si="336"/>
        <v/>
      </c>
      <c r="K1921" s="63" t="str">
        <f t="shared" si="335"/>
        <v/>
      </c>
      <c r="L1921" s="63">
        <f t="shared" si="338"/>
        <v>0</v>
      </c>
      <c r="M1921" s="392" t="str">
        <f>IF(Y1921="","",VLOOKUP(G1921,'Danh mục CODE'!$D$2:$I$1880,4,0))</f>
        <v/>
      </c>
      <c r="N1921" s="484"/>
      <c r="O1921" s="392" t="str">
        <f t="shared" si="339"/>
        <v/>
      </c>
      <c r="P1921" s="392" t="str">
        <f>IF(Y1921="","",VLOOKUP(G1921,'Danh mục CODE'!$D$2:$I$1880,5,0))</f>
        <v/>
      </c>
      <c r="Q1921" s="392"/>
      <c r="R1921" s="392" t="str">
        <f t="shared" si="340"/>
        <v/>
      </c>
      <c r="S1921" s="394" t="e">
        <f t="shared" si="341"/>
        <v>#VALUE!</v>
      </c>
      <c r="T1921" s="394" t="str">
        <f t="shared" si="342"/>
        <v/>
      </c>
      <c r="U1921" s="394" t="str">
        <f t="shared" si="343"/>
        <v/>
      </c>
      <c r="V1921" s="424" t="str">
        <f t="shared" si="344"/>
        <v/>
      </c>
      <c r="W1921" s="21"/>
      <c r="X1921" s="515"/>
      <c r="Y1921" s="515"/>
      <c r="Z1921" s="513"/>
      <c r="AA1921" s="514"/>
    </row>
    <row r="1922" spans="1:27">
      <c r="A1922" s="50">
        <f t="shared" si="337"/>
        <v>1917</v>
      </c>
      <c r="B1922" s="580"/>
      <c r="C1922" s="23" t="s">
        <v>742</v>
      </c>
      <c r="D1922" s="489"/>
      <c r="E1922" s="318" t="str">
        <f>IF(G1922="","",VLOOKUP(G1922,'Danh mục CODE'!$D$2:$J$20064,7,0))</f>
        <v/>
      </c>
      <c r="F1922" s="28" t="str">
        <f>IF(E1922="","",VLOOKUP(E1922,'TONG HOP'!$E$8:$W$1883,19,0))</f>
        <v/>
      </c>
      <c r="G1922" s="315"/>
      <c r="H1922" s="226" t="str">
        <f>IF(E1922="","",VLOOKUP(G1922,'TONG HOP'!$C$8:$E$799,2,0))</f>
        <v/>
      </c>
      <c r="I1922" s="226" t="str">
        <f>IF(B1922="","",VLOOKUP(G1922,'TONG HOP'!$C$8:$F$799,4,0))</f>
        <v/>
      </c>
      <c r="J1922" s="63" t="str">
        <f t="shared" si="336"/>
        <v/>
      </c>
      <c r="K1922" s="63" t="str">
        <f t="shared" si="335"/>
        <v/>
      </c>
      <c r="L1922" s="63">
        <f t="shared" si="338"/>
        <v>0</v>
      </c>
      <c r="M1922" s="392" t="str">
        <f>IF(Y1922="","",VLOOKUP(G1922,'Danh mục CODE'!$D$2:$I$1880,4,0))</f>
        <v/>
      </c>
      <c r="N1922" s="484"/>
      <c r="O1922" s="392" t="str">
        <f t="shared" si="339"/>
        <v/>
      </c>
      <c r="P1922" s="392" t="str">
        <f>IF(Y1922="","",VLOOKUP(G1922,'Danh mục CODE'!$D$2:$I$1880,5,0))</f>
        <v/>
      </c>
      <c r="Q1922" s="392"/>
      <c r="R1922" s="392" t="str">
        <f t="shared" si="340"/>
        <v/>
      </c>
      <c r="S1922" s="394" t="e">
        <f t="shared" si="341"/>
        <v>#VALUE!</v>
      </c>
      <c r="T1922" s="394" t="str">
        <f t="shared" si="342"/>
        <v/>
      </c>
      <c r="U1922" s="394" t="str">
        <f t="shared" si="343"/>
        <v/>
      </c>
      <c r="V1922" s="424" t="str">
        <f t="shared" si="344"/>
        <v/>
      </c>
      <c r="W1922" s="21"/>
      <c r="X1922" s="515"/>
      <c r="Y1922" s="515"/>
      <c r="Z1922" s="513"/>
      <c r="AA1922" s="514"/>
    </row>
    <row r="1923" spans="1:27">
      <c r="A1923" s="50">
        <f t="shared" si="337"/>
        <v>1918</v>
      </c>
      <c r="B1923" s="580"/>
      <c r="C1923" s="23" t="s">
        <v>742</v>
      </c>
      <c r="D1923" s="489"/>
      <c r="E1923" s="318" t="str">
        <f>IF(G1923="","",VLOOKUP(G1923,'Danh mục CODE'!$D$2:$J$20064,7,0))</f>
        <v/>
      </c>
      <c r="F1923" s="28" t="str">
        <f>IF(E1923="","",VLOOKUP(E1923,'TONG HOP'!$E$8:$W$1883,19,0))</f>
        <v/>
      </c>
      <c r="G1923" s="315"/>
      <c r="H1923" s="226" t="str">
        <f>IF(E1923="","",VLOOKUP(G1923,'TONG HOP'!$C$8:$E$799,2,0))</f>
        <v/>
      </c>
      <c r="I1923" s="226" t="str">
        <f>IF(B1923="","",VLOOKUP(G1923,'TONG HOP'!$C$8:$F$799,4,0))</f>
        <v/>
      </c>
      <c r="J1923" s="63" t="str">
        <f t="shared" si="336"/>
        <v/>
      </c>
      <c r="K1923" s="63" t="str">
        <f t="shared" si="335"/>
        <v/>
      </c>
      <c r="L1923" s="63">
        <f t="shared" si="338"/>
        <v>0</v>
      </c>
      <c r="M1923" s="392" t="str">
        <f>IF(Y1923="","",VLOOKUP(G1923,'Danh mục CODE'!$D$2:$I$1880,4,0))</f>
        <v/>
      </c>
      <c r="N1923" s="484"/>
      <c r="O1923" s="392" t="str">
        <f t="shared" si="339"/>
        <v/>
      </c>
      <c r="P1923" s="392" t="str">
        <f>IF(Y1923="","",VLOOKUP(G1923,'Danh mục CODE'!$D$2:$I$1880,5,0))</f>
        <v/>
      </c>
      <c r="Q1923" s="392"/>
      <c r="R1923" s="392" t="str">
        <f t="shared" si="340"/>
        <v/>
      </c>
      <c r="S1923" s="394" t="e">
        <f t="shared" si="341"/>
        <v>#VALUE!</v>
      </c>
      <c r="T1923" s="394" t="str">
        <f t="shared" si="342"/>
        <v/>
      </c>
      <c r="U1923" s="394" t="str">
        <f t="shared" si="343"/>
        <v/>
      </c>
      <c r="V1923" s="424" t="str">
        <f t="shared" si="344"/>
        <v/>
      </c>
      <c r="W1923" s="21"/>
      <c r="X1923" s="515"/>
      <c r="Y1923" s="515"/>
      <c r="Z1923" s="513"/>
      <c r="AA1923" s="514"/>
    </row>
    <row r="1924" spans="1:27">
      <c r="A1924" s="50">
        <f t="shared" si="337"/>
        <v>1919</v>
      </c>
      <c r="B1924" s="580"/>
      <c r="C1924" s="23" t="s">
        <v>742</v>
      </c>
      <c r="D1924" s="489"/>
      <c r="E1924" s="318" t="str">
        <f>IF(G1924="","",VLOOKUP(G1924,'Danh mục CODE'!$D$2:$J$20064,7,0))</f>
        <v/>
      </c>
      <c r="F1924" s="28" t="str">
        <f>IF(E1924="","",VLOOKUP(E1924,'TONG HOP'!$E$8:$W$1883,19,0))</f>
        <v/>
      </c>
      <c r="G1924" s="315"/>
      <c r="H1924" s="226" t="str">
        <f>IF(E1924="","",VLOOKUP(G1924,'TONG HOP'!$C$8:$E$799,2,0))</f>
        <v/>
      </c>
      <c r="I1924" s="226" t="str">
        <f>IF(B1924="","",VLOOKUP(G1924,'TONG HOP'!$C$8:$F$799,4,0))</f>
        <v/>
      </c>
      <c r="J1924" s="63" t="str">
        <f t="shared" si="336"/>
        <v/>
      </c>
      <c r="K1924" s="63" t="str">
        <f t="shared" si="335"/>
        <v/>
      </c>
      <c r="L1924" s="63">
        <f t="shared" si="338"/>
        <v>0</v>
      </c>
      <c r="M1924" s="392" t="str">
        <f>IF(Y1924="","",VLOOKUP(G1924,'Danh mục CODE'!$D$2:$I$1880,4,0))</f>
        <v/>
      </c>
      <c r="N1924" s="484"/>
      <c r="O1924" s="392" t="str">
        <f t="shared" si="339"/>
        <v/>
      </c>
      <c r="P1924" s="392" t="str">
        <f>IF(Y1924="","",VLOOKUP(G1924,'Danh mục CODE'!$D$2:$I$1880,5,0))</f>
        <v/>
      </c>
      <c r="Q1924" s="392"/>
      <c r="R1924" s="392" t="str">
        <f t="shared" si="340"/>
        <v/>
      </c>
      <c r="S1924" s="394" t="e">
        <f t="shared" si="341"/>
        <v>#VALUE!</v>
      </c>
      <c r="T1924" s="394" t="str">
        <f t="shared" si="342"/>
        <v/>
      </c>
      <c r="U1924" s="394" t="str">
        <f t="shared" si="343"/>
        <v/>
      </c>
      <c r="V1924" s="424" t="str">
        <f t="shared" si="344"/>
        <v/>
      </c>
      <c r="W1924" s="21"/>
      <c r="X1924" s="515"/>
      <c r="Y1924" s="515"/>
      <c r="Z1924" s="513"/>
      <c r="AA1924" s="514"/>
    </row>
    <row r="1925" spans="1:27">
      <c r="A1925" s="50">
        <f t="shared" si="337"/>
        <v>1920</v>
      </c>
      <c r="B1925" s="580"/>
      <c r="C1925" s="23" t="s">
        <v>742</v>
      </c>
      <c r="D1925" s="489"/>
      <c r="E1925" s="318" t="str">
        <f>IF(G1925="","",VLOOKUP(G1925,'Danh mục CODE'!$D$2:$J$20064,7,0))</f>
        <v/>
      </c>
      <c r="F1925" s="28" t="str">
        <f>IF(E1925="","",VLOOKUP(E1925,'TONG HOP'!$E$8:$W$1883,19,0))</f>
        <v/>
      </c>
      <c r="G1925" s="315"/>
      <c r="H1925" s="226" t="str">
        <f>IF(E1925="","",VLOOKUP(G1925,'TONG HOP'!$C$8:$E$799,2,0))</f>
        <v/>
      </c>
      <c r="I1925" s="226" t="str">
        <f>IF(B1925="","",VLOOKUP(G1925,'TONG HOP'!$C$8:$F$799,4,0))</f>
        <v/>
      </c>
      <c r="J1925" s="63" t="str">
        <f t="shared" si="336"/>
        <v/>
      </c>
      <c r="K1925" s="63" t="str">
        <f t="shared" si="335"/>
        <v/>
      </c>
      <c r="L1925" s="63">
        <f t="shared" si="338"/>
        <v>0</v>
      </c>
      <c r="M1925" s="392" t="str">
        <f>IF(Y1925="","",VLOOKUP(G1925,'Danh mục CODE'!$D$2:$I$1880,4,0))</f>
        <v/>
      </c>
      <c r="N1925" s="484"/>
      <c r="O1925" s="392" t="str">
        <f t="shared" si="339"/>
        <v/>
      </c>
      <c r="P1925" s="392" t="str">
        <f>IF(Y1925="","",VLOOKUP(G1925,'Danh mục CODE'!$D$2:$I$1880,5,0))</f>
        <v/>
      </c>
      <c r="Q1925" s="392"/>
      <c r="R1925" s="392" t="str">
        <f t="shared" si="340"/>
        <v/>
      </c>
      <c r="S1925" s="394" t="e">
        <f t="shared" si="341"/>
        <v>#VALUE!</v>
      </c>
      <c r="T1925" s="394" t="str">
        <f t="shared" si="342"/>
        <v/>
      </c>
      <c r="U1925" s="394" t="str">
        <f t="shared" si="343"/>
        <v/>
      </c>
      <c r="V1925" s="424" t="str">
        <f t="shared" si="344"/>
        <v/>
      </c>
      <c r="W1925" s="21"/>
      <c r="X1925" s="515"/>
      <c r="Y1925" s="515"/>
      <c r="Z1925" s="513"/>
      <c r="AA1925" s="514"/>
    </row>
    <row r="1926" spans="1:27">
      <c r="A1926" s="50">
        <f t="shared" si="337"/>
        <v>1921</v>
      </c>
      <c r="B1926" s="580"/>
      <c r="C1926" s="23" t="s">
        <v>742</v>
      </c>
      <c r="D1926" s="489"/>
      <c r="E1926" s="318" t="str">
        <f>IF(G1926="","",VLOOKUP(G1926,'Danh mục CODE'!$D$2:$J$20064,7,0))</f>
        <v/>
      </c>
      <c r="F1926" s="28" t="str">
        <f>IF(E1926="","",VLOOKUP(E1926,'TONG HOP'!$E$8:$W$1883,19,0))</f>
        <v/>
      </c>
      <c r="G1926" s="315"/>
      <c r="H1926" s="226" t="str">
        <f>IF(E1926="","",VLOOKUP(G1926,'TONG HOP'!$C$8:$E$799,2,0))</f>
        <v/>
      </c>
      <c r="I1926" s="226" t="str">
        <f>IF(B1926="","",VLOOKUP(G1926,'TONG HOP'!$C$8:$F$799,4,0))</f>
        <v/>
      </c>
      <c r="J1926" s="63" t="str">
        <f t="shared" si="336"/>
        <v/>
      </c>
      <c r="K1926" s="63" t="str">
        <f t="shared" si="335"/>
        <v/>
      </c>
      <c r="L1926" s="63">
        <f t="shared" si="338"/>
        <v>0</v>
      </c>
      <c r="M1926" s="392" t="str">
        <f>IF(Y1926="","",VLOOKUP(G1926,'Danh mục CODE'!$D$2:$I$1880,4,0))</f>
        <v/>
      </c>
      <c r="N1926" s="484"/>
      <c r="O1926" s="392" t="str">
        <f t="shared" si="339"/>
        <v/>
      </c>
      <c r="P1926" s="392" t="str">
        <f>IF(Y1926="","",VLOOKUP(G1926,'Danh mục CODE'!$D$2:$I$1880,5,0))</f>
        <v/>
      </c>
      <c r="Q1926" s="392"/>
      <c r="R1926" s="392" t="str">
        <f t="shared" si="340"/>
        <v/>
      </c>
      <c r="S1926" s="394" t="e">
        <f t="shared" si="341"/>
        <v>#VALUE!</v>
      </c>
      <c r="T1926" s="394" t="str">
        <f t="shared" si="342"/>
        <v/>
      </c>
      <c r="U1926" s="394" t="str">
        <f t="shared" si="343"/>
        <v/>
      </c>
      <c r="V1926" s="424" t="str">
        <f t="shared" si="344"/>
        <v/>
      </c>
      <c r="W1926" s="21"/>
      <c r="X1926" s="515"/>
      <c r="Y1926" s="515"/>
      <c r="Z1926" s="513"/>
      <c r="AA1926" s="514"/>
    </row>
    <row r="1927" spans="1:27">
      <c r="A1927" s="50">
        <f t="shared" si="337"/>
        <v>1922</v>
      </c>
      <c r="B1927" s="580"/>
      <c r="C1927" s="23" t="s">
        <v>742</v>
      </c>
      <c r="D1927" s="489"/>
      <c r="E1927" s="318" t="str">
        <f>IF(G1927="","",VLOOKUP(G1927,'Danh mục CODE'!$D$2:$J$20064,7,0))</f>
        <v/>
      </c>
      <c r="F1927" s="28" t="str">
        <f>IF(E1927="","",VLOOKUP(E1927,'TONG HOP'!$E$8:$W$1883,19,0))</f>
        <v/>
      </c>
      <c r="G1927" s="315"/>
      <c r="H1927" s="226" t="str">
        <f>IF(E1927="","",VLOOKUP(G1927,'TONG HOP'!$C$8:$E$799,2,0))</f>
        <v/>
      </c>
      <c r="I1927" s="226" t="str">
        <f>IF(B1927="","",VLOOKUP(G1927,'TONG HOP'!$C$8:$F$799,4,0))</f>
        <v/>
      </c>
      <c r="J1927" s="63" t="str">
        <f t="shared" si="336"/>
        <v/>
      </c>
      <c r="K1927" s="63" t="str">
        <f t="shared" ref="K1927:K1990" si="345">IF(AND(X1927="",N1927="",Q1927="",R1927=""),"",L1927-L1927*O1927-(L1927-L1927*O1927)*R1927)</f>
        <v/>
      </c>
      <c r="L1927" s="63">
        <f t="shared" si="338"/>
        <v>0</v>
      </c>
      <c r="M1927" s="392" t="str">
        <f>IF(Y1927="","",VLOOKUP(G1927,'Danh mục CODE'!$D$2:$I$1880,4,0))</f>
        <v/>
      </c>
      <c r="N1927" s="484"/>
      <c r="O1927" s="392" t="str">
        <f t="shared" si="339"/>
        <v/>
      </c>
      <c r="P1927" s="392" t="str">
        <f>IF(Y1927="","",VLOOKUP(G1927,'Danh mục CODE'!$D$2:$I$1880,5,0))</f>
        <v/>
      </c>
      <c r="Q1927" s="392"/>
      <c r="R1927" s="392" t="str">
        <f t="shared" si="340"/>
        <v/>
      </c>
      <c r="S1927" s="394" t="e">
        <f t="shared" si="341"/>
        <v>#VALUE!</v>
      </c>
      <c r="T1927" s="394" t="str">
        <f t="shared" si="342"/>
        <v/>
      </c>
      <c r="U1927" s="394" t="str">
        <f t="shared" si="343"/>
        <v/>
      </c>
      <c r="V1927" s="424" t="str">
        <f t="shared" si="344"/>
        <v/>
      </c>
      <c r="W1927" s="21"/>
      <c r="X1927" s="515"/>
      <c r="Y1927" s="515"/>
      <c r="Z1927" s="513"/>
      <c r="AA1927" s="514"/>
    </row>
    <row r="1928" spans="1:27">
      <c r="A1928" s="50">
        <f t="shared" si="337"/>
        <v>1923</v>
      </c>
      <c r="B1928" s="580"/>
      <c r="C1928" s="23" t="s">
        <v>742</v>
      </c>
      <c r="D1928" s="489"/>
      <c r="E1928" s="318" t="str">
        <f>IF(G1928="","",VLOOKUP(G1928,'Danh mục CODE'!$D$2:$J$20064,7,0))</f>
        <v/>
      </c>
      <c r="F1928" s="28" t="str">
        <f>IF(E1928="","",VLOOKUP(E1928,'TONG HOP'!$E$8:$W$1883,19,0))</f>
        <v/>
      </c>
      <c r="G1928" s="315"/>
      <c r="H1928" s="226" t="str">
        <f>IF(E1928="","",VLOOKUP(G1928,'TONG HOP'!$C$8:$E$799,2,0))</f>
        <v/>
      </c>
      <c r="I1928" s="226" t="str">
        <f>IF(B1928="","",VLOOKUP(G1928,'TONG HOP'!$C$8:$F$799,4,0))</f>
        <v/>
      </c>
      <c r="J1928" s="63" t="str">
        <f t="shared" si="336"/>
        <v/>
      </c>
      <c r="K1928" s="63" t="str">
        <f t="shared" si="345"/>
        <v/>
      </c>
      <c r="L1928" s="63">
        <f t="shared" si="338"/>
        <v>0</v>
      </c>
      <c r="M1928" s="392" t="str">
        <f>IF(Y1928="","",VLOOKUP(G1928,'Danh mục CODE'!$D$2:$I$1880,4,0))</f>
        <v/>
      </c>
      <c r="N1928" s="484"/>
      <c r="O1928" s="392" t="str">
        <f t="shared" si="339"/>
        <v/>
      </c>
      <c r="P1928" s="392" t="str">
        <f>IF(Y1928="","",VLOOKUP(G1928,'Danh mục CODE'!$D$2:$I$1880,5,0))</f>
        <v/>
      </c>
      <c r="Q1928" s="392"/>
      <c r="R1928" s="392" t="str">
        <f t="shared" si="340"/>
        <v/>
      </c>
      <c r="S1928" s="394" t="e">
        <f t="shared" si="341"/>
        <v>#VALUE!</v>
      </c>
      <c r="T1928" s="394" t="str">
        <f t="shared" si="342"/>
        <v/>
      </c>
      <c r="U1928" s="394" t="str">
        <f t="shared" si="343"/>
        <v/>
      </c>
      <c r="V1928" s="424" t="str">
        <f t="shared" si="344"/>
        <v/>
      </c>
      <c r="W1928" s="21"/>
      <c r="X1928" s="515"/>
      <c r="Y1928" s="515"/>
      <c r="Z1928" s="513"/>
      <c r="AA1928" s="514"/>
    </row>
    <row r="1929" spans="1:27">
      <c r="A1929" s="50">
        <f t="shared" si="337"/>
        <v>1924</v>
      </c>
      <c r="B1929" s="580"/>
      <c r="C1929" s="23" t="s">
        <v>742</v>
      </c>
      <c r="D1929" s="489"/>
      <c r="E1929" s="318" t="str">
        <f>IF(G1929="","",VLOOKUP(G1929,'Danh mục CODE'!$D$2:$J$20064,7,0))</f>
        <v/>
      </c>
      <c r="F1929" s="28" t="str">
        <f>IF(E1929="","",VLOOKUP(E1929,'TONG HOP'!$E$8:$W$1883,19,0))</f>
        <v/>
      </c>
      <c r="G1929" s="315"/>
      <c r="H1929" s="226" t="str">
        <f>IF(E1929="","",VLOOKUP(G1929,'TONG HOP'!$C$8:$E$799,2,0))</f>
        <v/>
      </c>
      <c r="I1929" s="226" t="str">
        <f>IF(B1929="","",VLOOKUP(G1929,'TONG HOP'!$C$8:$F$799,4,0))</f>
        <v/>
      </c>
      <c r="J1929" s="63" t="str">
        <f t="shared" ref="J1929:J1982" si="346">IF(X1929="","",K1929-K1929*M1929)</f>
        <v/>
      </c>
      <c r="K1929" s="63" t="str">
        <f t="shared" si="345"/>
        <v/>
      </c>
      <c r="L1929" s="63">
        <f t="shared" si="338"/>
        <v>0</v>
      </c>
      <c r="M1929" s="392" t="str">
        <f>IF(Y1929="","",VLOOKUP(G1929,'Danh mục CODE'!$D$2:$I$1880,4,0))</f>
        <v/>
      </c>
      <c r="N1929" s="484"/>
      <c r="O1929" s="392" t="str">
        <f t="shared" si="339"/>
        <v/>
      </c>
      <c r="P1929" s="392" t="str">
        <f>IF(Y1929="","",VLOOKUP(G1929,'Danh mục CODE'!$D$2:$I$1880,5,0))</f>
        <v/>
      </c>
      <c r="Q1929" s="392"/>
      <c r="R1929" s="392" t="str">
        <f t="shared" si="340"/>
        <v/>
      </c>
      <c r="S1929" s="394" t="e">
        <f t="shared" si="341"/>
        <v>#VALUE!</v>
      </c>
      <c r="T1929" s="394" t="str">
        <f t="shared" si="342"/>
        <v/>
      </c>
      <c r="U1929" s="394" t="str">
        <f t="shared" si="343"/>
        <v/>
      </c>
      <c r="V1929" s="424" t="str">
        <f t="shared" si="344"/>
        <v/>
      </c>
      <c r="W1929" s="21"/>
      <c r="X1929" s="515"/>
      <c r="Y1929" s="515"/>
      <c r="Z1929" s="513"/>
      <c r="AA1929" s="514"/>
    </row>
    <row r="1930" spans="1:27">
      <c r="A1930" s="50">
        <f t="shared" si="337"/>
        <v>1925</v>
      </c>
      <c r="B1930" s="580"/>
      <c r="C1930" s="23" t="s">
        <v>742</v>
      </c>
      <c r="D1930" s="489"/>
      <c r="E1930" s="318" t="str">
        <f>IF(G1930="","",VLOOKUP(G1930,'Danh mục CODE'!$D$2:$J$20064,7,0))</f>
        <v/>
      </c>
      <c r="F1930" s="28" t="str">
        <f>IF(E1930="","",VLOOKUP(E1930,'TONG HOP'!$E$8:$W$1883,19,0))</f>
        <v/>
      </c>
      <c r="G1930" s="315"/>
      <c r="H1930" s="226" t="str">
        <f>IF(E1930="","",VLOOKUP(G1930,'TONG HOP'!$C$8:$E$799,2,0))</f>
        <v/>
      </c>
      <c r="I1930" s="226" t="str">
        <f>IF(B1930="","",VLOOKUP(G1930,'TONG HOP'!$C$8:$F$799,4,0))</f>
        <v/>
      </c>
      <c r="J1930" s="63" t="str">
        <f t="shared" si="346"/>
        <v/>
      </c>
      <c r="K1930" s="63" t="str">
        <f t="shared" si="345"/>
        <v/>
      </c>
      <c r="L1930" s="63">
        <f t="shared" si="338"/>
        <v>0</v>
      </c>
      <c r="M1930" s="392" t="str">
        <f>IF(Y1930="","",VLOOKUP(G1930,'Danh mục CODE'!$D$2:$I$1880,4,0))</f>
        <v/>
      </c>
      <c r="N1930" s="484"/>
      <c r="O1930" s="392" t="str">
        <f t="shared" si="339"/>
        <v/>
      </c>
      <c r="P1930" s="392" t="str">
        <f>IF(Y1930="","",VLOOKUP(G1930,'Danh mục CODE'!$D$2:$I$1880,5,0))</f>
        <v/>
      </c>
      <c r="Q1930" s="392"/>
      <c r="R1930" s="392" t="str">
        <f t="shared" si="340"/>
        <v/>
      </c>
      <c r="S1930" s="394" t="e">
        <f t="shared" si="341"/>
        <v>#VALUE!</v>
      </c>
      <c r="T1930" s="394" t="str">
        <f t="shared" si="342"/>
        <v/>
      </c>
      <c r="U1930" s="394" t="str">
        <f t="shared" si="343"/>
        <v/>
      </c>
      <c r="V1930" s="424" t="str">
        <f t="shared" si="344"/>
        <v/>
      </c>
      <c r="W1930" s="21"/>
      <c r="X1930" s="515"/>
      <c r="Y1930" s="515"/>
      <c r="Z1930" s="513"/>
      <c r="AA1930" s="514"/>
    </row>
    <row r="1931" spans="1:27">
      <c r="A1931" s="50">
        <f t="shared" si="337"/>
        <v>1926</v>
      </c>
      <c r="B1931" s="580"/>
      <c r="C1931" s="23" t="s">
        <v>742</v>
      </c>
      <c r="D1931" s="489"/>
      <c r="E1931" s="318" t="str">
        <f>IF(G1931="","",VLOOKUP(G1931,'Danh mục CODE'!$D$2:$J$20064,7,0))</f>
        <v/>
      </c>
      <c r="F1931" s="28" t="str">
        <f>IF(E1931="","",VLOOKUP(E1931,'TONG HOP'!$E$8:$W$1883,19,0))</f>
        <v/>
      </c>
      <c r="G1931" s="315"/>
      <c r="H1931" s="226" t="str">
        <f>IF(E1931="","",VLOOKUP(G1931,'TONG HOP'!$C$8:$E$799,2,0))</f>
        <v/>
      </c>
      <c r="I1931" s="226" t="str">
        <f>IF(B1931="","",VLOOKUP(G1931,'TONG HOP'!$C$8:$F$799,4,0))</f>
        <v/>
      </c>
      <c r="J1931" s="63" t="str">
        <f t="shared" si="346"/>
        <v/>
      </c>
      <c r="K1931" s="63" t="str">
        <f t="shared" si="345"/>
        <v/>
      </c>
      <c r="L1931" s="63">
        <f t="shared" si="338"/>
        <v>0</v>
      </c>
      <c r="M1931" s="392" t="str">
        <f>IF(Y1931="","",VLOOKUP(G1931,'Danh mục CODE'!$D$2:$I$1880,4,0))</f>
        <v/>
      </c>
      <c r="N1931" s="484"/>
      <c r="O1931" s="392" t="str">
        <f t="shared" si="339"/>
        <v/>
      </c>
      <c r="P1931" s="392" t="str">
        <f>IF(Y1931="","",VLOOKUP(G1931,'Danh mục CODE'!$D$2:$I$1880,5,0))</f>
        <v/>
      </c>
      <c r="Q1931" s="392"/>
      <c r="R1931" s="392" t="str">
        <f t="shared" si="340"/>
        <v/>
      </c>
      <c r="S1931" s="394" t="e">
        <f t="shared" si="341"/>
        <v>#VALUE!</v>
      </c>
      <c r="T1931" s="394" t="str">
        <f t="shared" si="342"/>
        <v/>
      </c>
      <c r="U1931" s="394" t="str">
        <f t="shared" si="343"/>
        <v/>
      </c>
      <c r="V1931" s="424" t="str">
        <f t="shared" si="344"/>
        <v/>
      </c>
      <c r="W1931" s="21"/>
      <c r="X1931" s="515"/>
      <c r="Y1931" s="515"/>
      <c r="Z1931" s="513"/>
      <c r="AA1931" s="514"/>
    </row>
    <row r="1932" spans="1:27">
      <c r="A1932" s="50">
        <f t="shared" si="337"/>
        <v>1927</v>
      </c>
      <c r="B1932" s="580"/>
      <c r="C1932" s="23" t="s">
        <v>742</v>
      </c>
      <c r="D1932" s="489"/>
      <c r="E1932" s="318" t="str">
        <f>IF(G1932="","",VLOOKUP(G1932,'Danh mục CODE'!$D$2:$J$20064,7,0))</f>
        <v/>
      </c>
      <c r="F1932" s="28" t="str">
        <f>IF(E1932="","",VLOOKUP(E1932,'TONG HOP'!$E$8:$W$1883,19,0))</f>
        <v/>
      </c>
      <c r="G1932" s="315"/>
      <c r="H1932" s="226" t="str">
        <f>IF(E1932="","",VLOOKUP(G1932,'TONG HOP'!$C$8:$E$799,2,0))</f>
        <v/>
      </c>
      <c r="I1932" s="226" t="str">
        <f>IF(B1932="","",VLOOKUP(G1932,'TONG HOP'!$C$8:$F$799,4,0))</f>
        <v/>
      </c>
      <c r="J1932" s="63" t="str">
        <f t="shared" si="346"/>
        <v/>
      </c>
      <c r="K1932" s="63" t="str">
        <f t="shared" si="345"/>
        <v/>
      </c>
      <c r="L1932" s="63">
        <f t="shared" si="338"/>
        <v>0</v>
      </c>
      <c r="M1932" s="392" t="str">
        <f>IF(Y1932="","",VLOOKUP(G1932,'Danh mục CODE'!$D$2:$I$1880,4,0))</f>
        <v/>
      </c>
      <c r="N1932" s="484"/>
      <c r="O1932" s="392" t="str">
        <f t="shared" si="339"/>
        <v/>
      </c>
      <c r="P1932" s="392" t="str">
        <f>IF(Y1932="","",VLOOKUP(G1932,'Danh mục CODE'!$D$2:$I$1880,5,0))</f>
        <v/>
      </c>
      <c r="Q1932" s="392"/>
      <c r="R1932" s="392" t="str">
        <f t="shared" si="340"/>
        <v/>
      </c>
      <c r="S1932" s="394" t="e">
        <f t="shared" si="341"/>
        <v>#VALUE!</v>
      </c>
      <c r="T1932" s="394" t="str">
        <f t="shared" si="342"/>
        <v/>
      </c>
      <c r="U1932" s="394" t="str">
        <f t="shared" si="343"/>
        <v/>
      </c>
      <c r="V1932" s="424" t="str">
        <f t="shared" si="344"/>
        <v/>
      </c>
      <c r="W1932" s="21"/>
      <c r="X1932" s="515"/>
      <c r="Y1932" s="515"/>
      <c r="Z1932" s="513"/>
      <c r="AA1932" s="514"/>
    </row>
    <row r="1933" spans="1:27">
      <c r="A1933" s="50">
        <f t="shared" si="337"/>
        <v>1928</v>
      </c>
      <c r="B1933" s="580"/>
      <c r="C1933" s="23" t="s">
        <v>742</v>
      </c>
      <c r="D1933" s="489"/>
      <c r="E1933" s="318" t="str">
        <f>IF(G1933="","",VLOOKUP(G1933,'Danh mục CODE'!$D$2:$J$20064,7,0))</f>
        <v/>
      </c>
      <c r="F1933" s="28" t="str">
        <f>IF(E1933="","",VLOOKUP(E1933,'TONG HOP'!$E$8:$W$1883,19,0))</f>
        <v/>
      </c>
      <c r="G1933" s="315"/>
      <c r="H1933" s="226" t="str">
        <f>IF(E1933="","",VLOOKUP(G1933,'TONG HOP'!$C$8:$E$799,2,0))</f>
        <v/>
      </c>
      <c r="I1933" s="226" t="str">
        <f>IF(B1933="","",VLOOKUP(G1933,'TONG HOP'!$C$8:$F$799,4,0))</f>
        <v/>
      </c>
      <c r="J1933" s="63" t="str">
        <f t="shared" si="346"/>
        <v/>
      </c>
      <c r="K1933" s="63" t="str">
        <f t="shared" si="345"/>
        <v/>
      </c>
      <c r="L1933" s="63">
        <f t="shared" si="338"/>
        <v>0</v>
      </c>
      <c r="M1933" s="392" t="str">
        <f>IF(Y1933="","",VLOOKUP(G1933,'Danh mục CODE'!$D$2:$I$1880,4,0))</f>
        <v/>
      </c>
      <c r="N1933" s="484"/>
      <c r="O1933" s="392" t="str">
        <f t="shared" si="339"/>
        <v/>
      </c>
      <c r="P1933" s="392" t="str">
        <f>IF(Y1933="","",VLOOKUP(G1933,'Danh mục CODE'!$D$2:$I$1880,5,0))</f>
        <v/>
      </c>
      <c r="Q1933" s="392"/>
      <c r="R1933" s="392" t="str">
        <f t="shared" si="340"/>
        <v/>
      </c>
      <c r="S1933" s="394" t="e">
        <f t="shared" si="341"/>
        <v>#VALUE!</v>
      </c>
      <c r="T1933" s="394" t="str">
        <f t="shared" si="342"/>
        <v/>
      </c>
      <c r="U1933" s="394" t="str">
        <f t="shared" si="343"/>
        <v/>
      </c>
      <c r="V1933" s="424" t="str">
        <f t="shared" si="344"/>
        <v/>
      </c>
      <c r="W1933" s="21"/>
      <c r="X1933" s="515"/>
      <c r="Y1933" s="515"/>
      <c r="Z1933" s="513"/>
      <c r="AA1933" s="514"/>
    </row>
    <row r="1934" spans="1:27">
      <c r="A1934" s="50">
        <f t="shared" si="337"/>
        <v>1929</v>
      </c>
      <c r="B1934" s="580"/>
      <c r="C1934" s="23" t="s">
        <v>742</v>
      </c>
      <c r="D1934" s="489"/>
      <c r="E1934" s="318" t="str">
        <f>IF(G1934="","",VLOOKUP(G1934,'Danh mục CODE'!$D$2:$J$20064,7,0))</f>
        <v/>
      </c>
      <c r="F1934" s="28" t="str">
        <f>IF(E1934="","",VLOOKUP(E1934,'TONG HOP'!$E$8:$W$1883,19,0))</f>
        <v/>
      </c>
      <c r="G1934" s="315"/>
      <c r="H1934" s="226" t="str">
        <f>IF(E1934="","",VLOOKUP(G1934,'TONG HOP'!$C$8:$E$799,2,0))</f>
        <v/>
      </c>
      <c r="I1934" s="226" t="str">
        <f>IF(B1934="","",VLOOKUP(G1934,'TONG HOP'!$C$8:$F$799,4,0))</f>
        <v/>
      </c>
      <c r="J1934" s="63" t="str">
        <f t="shared" si="346"/>
        <v/>
      </c>
      <c r="K1934" s="63" t="str">
        <f t="shared" si="345"/>
        <v/>
      </c>
      <c r="L1934" s="63">
        <f t="shared" si="338"/>
        <v>0</v>
      </c>
      <c r="M1934" s="392" t="str">
        <f>IF(Y1934="","",VLOOKUP(G1934,'Danh mục CODE'!$D$2:$I$1880,4,0))</f>
        <v/>
      </c>
      <c r="N1934" s="484"/>
      <c r="O1934" s="392" t="str">
        <f t="shared" si="339"/>
        <v/>
      </c>
      <c r="P1934" s="392" t="str">
        <f>IF(Y1934="","",VLOOKUP(G1934,'Danh mục CODE'!$D$2:$I$1880,5,0))</f>
        <v/>
      </c>
      <c r="Q1934" s="392"/>
      <c r="R1934" s="392" t="str">
        <f t="shared" si="340"/>
        <v/>
      </c>
      <c r="S1934" s="394" t="e">
        <f t="shared" si="341"/>
        <v>#VALUE!</v>
      </c>
      <c r="T1934" s="394" t="str">
        <f t="shared" si="342"/>
        <v/>
      </c>
      <c r="U1934" s="394" t="str">
        <f t="shared" si="343"/>
        <v/>
      </c>
      <c r="V1934" s="424" t="str">
        <f t="shared" si="344"/>
        <v/>
      </c>
      <c r="W1934" s="21"/>
      <c r="X1934" s="515"/>
      <c r="Y1934" s="515"/>
      <c r="Z1934" s="513"/>
      <c r="AA1934" s="514"/>
    </row>
    <row r="1935" spans="1:27">
      <c r="A1935" s="50">
        <f t="shared" si="337"/>
        <v>1930</v>
      </c>
      <c r="B1935" s="580"/>
      <c r="C1935" s="23" t="s">
        <v>742</v>
      </c>
      <c r="D1935" s="489"/>
      <c r="E1935" s="318" t="str">
        <f>IF(G1935="","",VLOOKUP(G1935,'Danh mục CODE'!$D$2:$J$20064,7,0))</f>
        <v/>
      </c>
      <c r="F1935" s="28" t="str">
        <f>IF(E1935="","",VLOOKUP(E1935,'TONG HOP'!$E$8:$W$1883,19,0))</f>
        <v/>
      </c>
      <c r="G1935" s="315"/>
      <c r="H1935" s="226" t="str">
        <f>IF(E1935="","",VLOOKUP(G1935,'TONG HOP'!$C$8:$E$799,2,0))</f>
        <v/>
      </c>
      <c r="I1935" s="226" t="str">
        <f>IF(B1935="","",VLOOKUP(G1935,'TONG HOP'!$C$8:$F$799,4,0))</f>
        <v/>
      </c>
      <c r="J1935" s="63" t="str">
        <f t="shared" si="346"/>
        <v/>
      </c>
      <c r="K1935" s="63" t="str">
        <f t="shared" si="345"/>
        <v/>
      </c>
      <c r="L1935" s="63">
        <f t="shared" si="338"/>
        <v>0</v>
      </c>
      <c r="M1935" s="392" t="str">
        <f>IF(Y1935="","",VLOOKUP(G1935,'Danh mục CODE'!$D$2:$I$1880,4,0))</f>
        <v/>
      </c>
      <c r="N1935" s="484"/>
      <c r="O1935" s="392" t="str">
        <f t="shared" si="339"/>
        <v/>
      </c>
      <c r="P1935" s="392" t="str">
        <f>IF(Y1935="","",VLOOKUP(G1935,'Danh mục CODE'!$D$2:$I$1880,5,0))</f>
        <v/>
      </c>
      <c r="Q1935" s="392"/>
      <c r="R1935" s="392" t="str">
        <f t="shared" si="340"/>
        <v/>
      </c>
      <c r="S1935" s="394" t="e">
        <f t="shared" si="341"/>
        <v>#VALUE!</v>
      </c>
      <c r="T1935" s="394" t="str">
        <f t="shared" si="342"/>
        <v/>
      </c>
      <c r="U1935" s="394" t="str">
        <f t="shared" si="343"/>
        <v/>
      </c>
      <c r="V1935" s="424" t="str">
        <f t="shared" si="344"/>
        <v/>
      </c>
      <c r="W1935" s="21"/>
      <c r="X1935" s="515"/>
      <c r="Y1935" s="515"/>
      <c r="Z1935" s="513"/>
      <c r="AA1935" s="514"/>
    </row>
    <row r="1936" spans="1:27">
      <c r="A1936" s="50">
        <f t="shared" si="337"/>
        <v>1931</v>
      </c>
      <c r="B1936" s="580"/>
      <c r="C1936" s="23" t="s">
        <v>742</v>
      </c>
      <c r="D1936" s="489"/>
      <c r="E1936" s="318" t="str">
        <f>IF(G1936="","",VLOOKUP(G1936,'Danh mục CODE'!$D$2:$J$20064,7,0))</f>
        <v/>
      </c>
      <c r="F1936" s="28" t="str">
        <f>IF(E1936="","",VLOOKUP(E1936,'TONG HOP'!$E$8:$W$1883,19,0))</f>
        <v/>
      </c>
      <c r="G1936" s="315"/>
      <c r="H1936" s="226" t="str">
        <f>IF(E1936="","",VLOOKUP(G1936,'TONG HOP'!$C$8:$E$799,2,0))</f>
        <v/>
      </c>
      <c r="I1936" s="226" t="str">
        <f>IF(B1936="","",VLOOKUP(G1936,'TONG HOP'!$C$8:$F$799,4,0))</f>
        <v/>
      </c>
      <c r="J1936" s="63" t="str">
        <f t="shared" si="346"/>
        <v/>
      </c>
      <c r="K1936" s="63" t="str">
        <f t="shared" si="345"/>
        <v/>
      </c>
      <c r="L1936" s="63">
        <f t="shared" si="338"/>
        <v>0</v>
      </c>
      <c r="M1936" s="392" t="str">
        <f>IF(Y1936="","",VLOOKUP(G1936,'Danh mục CODE'!$D$2:$I$1880,4,0))</f>
        <v/>
      </c>
      <c r="N1936" s="484"/>
      <c r="O1936" s="392" t="str">
        <f t="shared" si="339"/>
        <v/>
      </c>
      <c r="P1936" s="392" t="str">
        <f>IF(Y1936="","",VLOOKUP(G1936,'Danh mục CODE'!$D$2:$I$1880,5,0))</f>
        <v/>
      </c>
      <c r="Q1936" s="392"/>
      <c r="R1936" s="392" t="str">
        <f t="shared" si="340"/>
        <v/>
      </c>
      <c r="S1936" s="394" t="e">
        <f t="shared" si="341"/>
        <v>#VALUE!</v>
      </c>
      <c r="T1936" s="394" t="str">
        <f t="shared" si="342"/>
        <v/>
      </c>
      <c r="U1936" s="394" t="str">
        <f t="shared" si="343"/>
        <v/>
      </c>
      <c r="V1936" s="424" t="str">
        <f t="shared" si="344"/>
        <v/>
      </c>
      <c r="W1936" s="21"/>
      <c r="X1936" s="515"/>
      <c r="Y1936" s="515"/>
      <c r="Z1936" s="513"/>
      <c r="AA1936" s="514"/>
    </row>
    <row r="1937" spans="1:27">
      <c r="A1937" s="50">
        <f t="shared" si="337"/>
        <v>1932</v>
      </c>
      <c r="B1937" s="580"/>
      <c r="C1937" s="23" t="s">
        <v>742</v>
      </c>
      <c r="D1937" s="489"/>
      <c r="E1937" s="318" t="str">
        <f>IF(G1937="","",VLOOKUP(G1937,'Danh mục CODE'!$D$2:$J$20064,7,0))</f>
        <v/>
      </c>
      <c r="F1937" s="28" t="str">
        <f>IF(E1937="","",VLOOKUP(E1937,'TONG HOP'!$E$8:$W$1883,19,0))</f>
        <v/>
      </c>
      <c r="G1937" s="315"/>
      <c r="H1937" s="226" t="str">
        <f>IF(E1937="","",VLOOKUP(G1937,'TONG HOP'!$C$8:$E$799,2,0))</f>
        <v/>
      </c>
      <c r="I1937" s="226" t="str">
        <f>IF(B1937="","",VLOOKUP(G1937,'TONG HOP'!$C$8:$F$799,4,0))</f>
        <v/>
      </c>
      <c r="J1937" s="63" t="str">
        <f t="shared" si="346"/>
        <v/>
      </c>
      <c r="K1937" s="63" t="str">
        <f t="shared" si="345"/>
        <v/>
      </c>
      <c r="L1937" s="63">
        <f t="shared" si="338"/>
        <v>0</v>
      </c>
      <c r="M1937" s="392" t="str">
        <f>IF(Y1937="","",VLOOKUP(G1937,'Danh mục CODE'!$D$2:$I$1880,4,0))</f>
        <v/>
      </c>
      <c r="N1937" s="484"/>
      <c r="O1937" s="392" t="str">
        <f t="shared" si="339"/>
        <v/>
      </c>
      <c r="P1937" s="392" t="str">
        <f>IF(Y1937="","",VLOOKUP(G1937,'Danh mục CODE'!$D$2:$I$1880,5,0))</f>
        <v/>
      </c>
      <c r="Q1937" s="392"/>
      <c r="R1937" s="392" t="str">
        <f t="shared" si="340"/>
        <v/>
      </c>
      <c r="S1937" s="394" t="e">
        <f t="shared" si="341"/>
        <v>#VALUE!</v>
      </c>
      <c r="T1937" s="394" t="str">
        <f t="shared" si="342"/>
        <v/>
      </c>
      <c r="U1937" s="394" t="str">
        <f t="shared" si="343"/>
        <v/>
      </c>
      <c r="V1937" s="424" t="str">
        <f t="shared" si="344"/>
        <v/>
      </c>
      <c r="W1937" s="21"/>
      <c r="X1937" s="515"/>
      <c r="Y1937" s="515"/>
      <c r="Z1937" s="513"/>
      <c r="AA1937" s="514"/>
    </row>
    <row r="1938" spans="1:27">
      <c r="A1938" s="50">
        <f t="shared" si="337"/>
        <v>1933</v>
      </c>
      <c r="B1938" s="580"/>
      <c r="C1938" s="23" t="s">
        <v>742</v>
      </c>
      <c r="D1938" s="489"/>
      <c r="E1938" s="318" t="str">
        <f>IF(G1938="","",VLOOKUP(G1938,'Danh mục CODE'!$D$2:$J$20064,7,0))</f>
        <v/>
      </c>
      <c r="F1938" s="28" t="str">
        <f>IF(E1938="","",VLOOKUP(E1938,'TONG HOP'!$E$8:$W$1883,19,0))</f>
        <v/>
      </c>
      <c r="G1938" s="315"/>
      <c r="H1938" s="226" t="str">
        <f>IF(E1938="","",VLOOKUP(G1938,'TONG HOP'!$C$8:$E$799,2,0))</f>
        <v/>
      </c>
      <c r="I1938" s="226" t="str">
        <f>IF(B1938="","",VLOOKUP(G1938,'TONG HOP'!$C$8:$F$799,4,0))</f>
        <v/>
      </c>
      <c r="J1938" s="63" t="str">
        <f t="shared" si="346"/>
        <v/>
      </c>
      <c r="K1938" s="63" t="str">
        <f t="shared" si="345"/>
        <v/>
      </c>
      <c r="L1938" s="63">
        <f t="shared" si="338"/>
        <v>0</v>
      </c>
      <c r="M1938" s="392" t="str">
        <f>IF(Y1938="","",VLOOKUP(G1938,'Danh mục CODE'!$D$2:$I$1880,4,0))</f>
        <v/>
      </c>
      <c r="N1938" s="484"/>
      <c r="O1938" s="392" t="str">
        <f t="shared" si="339"/>
        <v/>
      </c>
      <c r="P1938" s="392" t="str">
        <f>IF(Y1938="","",VLOOKUP(G1938,'Danh mục CODE'!$D$2:$I$1880,5,0))</f>
        <v/>
      </c>
      <c r="Q1938" s="392"/>
      <c r="R1938" s="392" t="str">
        <f t="shared" si="340"/>
        <v/>
      </c>
      <c r="S1938" s="394" t="e">
        <f t="shared" si="341"/>
        <v>#VALUE!</v>
      </c>
      <c r="T1938" s="394" t="str">
        <f t="shared" si="342"/>
        <v/>
      </c>
      <c r="U1938" s="394" t="str">
        <f t="shared" si="343"/>
        <v/>
      </c>
      <c r="V1938" s="424" t="str">
        <f t="shared" si="344"/>
        <v/>
      </c>
      <c r="W1938" s="21"/>
      <c r="X1938" s="515"/>
      <c r="Y1938" s="515"/>
      <c r="Z1938" s="513"/>
      <c r="AA1938" s="514"/>
    </row>
    <row r="1939" spans="1:27">
      <c r="A1939" s="50">
        <f t="shared" ref="A1939:A2002" si="347">A1938+1</f>
        <v>1934</v>
      </c>
      <c r="B1939" s="580"/>
      <c r="C1939" s="23" t="s">
        <v>742</v>
      </c>
      <c r="D1939" s="489"/>
      <c r="E1939" s="318" t="str">
        <f>IF(G1939="","",VLOOKUP(G1939,'Danh mục CODE'!$D$2:$J$20064,7,0))</f>
        <v/>
      </c>
      <c r="F1939" s="28" t="str">
        <f>IF(E1939="","",VLOOKUP(E1939,'TONG HOP'!$E$8:$W$1883,19,0))</f>
        <v/>
      </c>
      <c r="G1939" s="315"/>
      <c r="H1939" s="226" t="str">
        <f>IF(E1939="","",VLOOKUP(G1939,'TONG HOP'!$C$8:$E$799,2,0))</f>
        <v/>
      </c>
      <c r="I1939" s="226" t="str">
        <f>IF(B1939="","",VLOOKUP(G1939,'TONG HOP'!$C$8:$F$799,4,0))</f>
        <v/>
      </c>
      <c r="J1939" s="63" t="str">
        <f t="shared" si="346"/>
        <v/>
      </c>
      <c r="K1939" s="63" t="str">
        <f t="shared" si="345"/>
        <v/>
      </c>
      <c r="L1939" s="63">
        <f t="shared" si="338"/>
        <v>0</v>
      </c>
      <c r="M1939" s="392" t="str">
        <f>IF(Y1939="","",VLOOKUP(G1939,'Danh mục CODE'!$D$2:$I$1880,4,0))</f>
        <v/>
      </c>
      <c r="N1939" s="484"/>
      <c r="O1939" s="392" t="str">
        <f t="shared" si="339"/>
        <v/>
      </c>
      <c r="P1939" s="392" t="str">
        <f>IF(Y1939="","",VLOOKUP(G1939,'Danh mục CODE'!$D$2:$I$1880,5,0))</f>
        <v/>
      </c>
      <c r="Q1939" s="392"/>
      <c r="R1939" s="392" t="str">
        <f t="shared" si="340"/>
        <v/>
      </c>
      <c r="S1939" s="394" t="e">
        <f t="shared" si="341"/>
        <v>#VALUE!</v>
      </c>
      <c r="T1939" s="394" t="str">
        <f t="shared" si="342"/>
        <v/>
      </c>
      <c r="U1939" s="394" t="str">
        <f t="shared" si="343"/>
        <v/>
      </c>
      <c r="V1939" s="424" t="str">
        <f t="shared" si="344"/>
        <v/>
      </c>
      <c r="W1939" s="21"/>
      <c r="X1939" s="515"/>
      <c r="Y1939" s="515"/>
      <c r="Z1939" s="513"/>
      <c r="AA1939" s="514"/>
    </row>
    <row r="1940" spans="1:27">
      <c r="A1940" s="50">
        <f t="shared" si="347"/>
        <v>1935</v>
      </c>
      <c r="B1940" s="580"/>
      <c r="C1940" s="23" t="s">
        <v>742</v>
      </c>
      <c r="D1940" s="489"/>
      <c r="E1940" s="318" t="str">
        <f>IF(G1940="","",VLOOKUP(G1940,'Danh mục CODE'!$D$2:$J$20064,7,0))</f>
        <v/>
      </c>
      <c r="F1940" s="28" t="str">
        <f>IF(E1940="","",VLOOKUP(E1940,'TONG HOP'!$E$8:$W$1883,19,0))</f>
        <v/>
      </c>
      <c r="G1940" s="315"/>
      <c r="H1940" s="226" t="str">
        <f>IF(E1940="","",VLOOKUP(G1940,'TONG HOP'!$C$8:$E$799,2,0))</f>
        <v/>
      </c>
      <c r="I1940" s="226" t="str">
        <f>IF(B1940="","",VLOOKUP(G1940,'TONG HOP'!$C$8:$F$799,4,0))</f>
        <v/>
      </c>
      <c r="J1940" s="63" t="str">
        <f t="shared" si="346"/>
        <v/>
      </c>
      <c r="K1940" s="63" t="str">
        <f t="shared" si="345"/>
        <v/>
      </c>
      <c r="L1940" s="63">
        <f t="shared" si="338"/>
        <v>0</v>
      </c>
      <c r="M1940" s="392" t="str">
        <f>IF(Y1940="","",VLOOKUP(G1940,'Danh mục CODE'!$D$2:$I$1880,4,0))</f>
        <v/>
      </c>
      <c r="N1940" s="484"/>
      <c r="O1940" s="392" t="str">
        <f t="shared" si="339"/>
        <v/>
      </c>
      <c r="P1940" s="392" t="str">
        <f>IF(Y1940="","",VLOOKUP(G1940,'Danh mục CODE'!$D$2:$I$1880,5,0))</f>
        <v/>
      </c>
      <c r="Q1940" s="392"/>
      <c r="R1940" s="392" t="str">
        <f t="shared" si="340"/>
        <v/>
      </c>
      <c r="S1940" s="394" t="e">
        <f t="shared" si="341"/>
        <v>#VALUE!</v>
      </c>
      <c r="T1940" s="394" t="str">
        <f t="shared" si="342"/>
        <v/>
      </c>
      <c r="U1940" s="394" t="str">
        <f t="shared" si="343"/>
        <v/>
      </c>
      <c r="V1940" s="424" t="str">
        <f t="shared" si="344"/>
        <v/>
      </c>
      <c r="W1940" s="21"/>
      <c r="X1940" s="515"/>
      <c r="Y1940" s="515"/>
      <c r="Z1940" s="513"/>
      <c r="AA1940" s="514"/>
    </row>
    <row r="1941" spans="1:27">
      <c r="A1941" s="50">
        <f t="shared" si="347"/>
        <v>1936</v>
      </c>
      <c r="B1941" s="580"/>
      <c r="C1941" s="23" t="s">
        <v>742</v>
      </c>
      <c r="D1941" s="489"/>
      <c r="E1941" s="318" t="str">
        <f>IF(G1941="","",VLOOKUP(G1941,'Danh mục CODE'!$D$2:$J$20064,7,0))</f>
        <v/>
      </c>
      <c r="F1941" s="28" t="str">
        <f>IF(E1941="","",VLOOKUP(E1941,'TONG HOP'!$E$8:$W$1883,19,0))</f>
        <v/>
      </c>
      <c r="G1941" s="315"/>
      <c r="H1941" s="226" t="str">
        <f>IF(E1941="","",VLOOKUP(G1941,'TONG HOP'!$C$8:$E$799,2,0))</f>
        <v/>
      </c>
      <c r="I1941" s="226" t="str">
        <f>IF(B1941="","",VLOOKUP(G1941,'TONG HOP'!$C$8:$F$799,4,0))</f>
        <v/>
      </c>
      <c r="J1941" s="63" t="str">
        <f t="shared" si="346"/>
        <v/>
      </c>
      <c r="K1941" s="63" t="str">
        <f t="shared" si="345"/>
        <v/>
      </c>
      <c r="L1941" s="63">
        <f t="shared" si="338"/>
        <v>0</v>
      </c>
      <c r="M1941" s="392" t="str">
        <f>IF(Y1941="","",VLOOKUP(G1941,'Danh mục CODE'!$D$2:$I$1880,4,0))</f>
        <v/>
      </c>
      <c r="N1941" s="484"/>
      <c r="O1941" s="392" t="str">
        <f t="shared" si="339"/>
        <v/>
      </c>
      <c r="P1941" s="392" t="str">
        <f>IF(Y1941="","",VLOOKUP(G1941,'Danh mục CODE'!$D$2:$I$1880,5,0))</f>
        <v/>
      </c>
      <c r="Q1941" s="392"/>
      <c r="R1941" s="392" t="str">
        <f t="shared" si="340"/>
        <v/>
      </c>
      <c r="S1941" s="394" t="e">
        <f t="shared" si="341"/>
        <v>#VALUE!</v>
      </c>
      <c r="T1941" s="394" t="str">
        <f t="shared" si="342"/>
        <v/>
      </c>
      <c r="U1941" s="394" t="str">
        <f t="shared" si="343"/>
        <v/>
      </c>
      <c r="V1941" s="424" t="str">
        <f t="shared" si="344"/>
        <v/>
      </c>
      <c r="W1941" s="21"/>
      <c r="X1941" s="515"/>
      <c r="Y1941" s="515"/>
      <c r="Z1941" s="513"/>
      <c r="AA1941" s="514"/>
    </row>
    <row r="1942" spans="1:27">
      <c r="A1942" s="50">
        <f t="shared" si="347"/>
        <v>1937</v>
      </c>
      <c r="B1942" s="580"/>
      <c r="C1942" s="23" t="s">
        <v>742</v>
      </c>
      <c r="D1942" s="489"/>
      <c r="E1942" s="318" t="str">
        <f>IF(G1942="","",VLOOKUP(G1942,'Danh mục CODE'!$D$2:$J$20064,7,0))</f>
        <v/>
      </c>
      <c r="F1942" s="28" t="str">
        <f>IF(E1942="","",VLOOKUP(E1942,'TONG HOP'!$E$8:$W$1883,19,0))</f>
        <v/>
      </c>
      <c r="G1942" s="315"/>
      <c r="H1942" s="226" t="str">
        <f>IF(E1942="","",VLOOKUP(G1942,'TONG HOP'!$C$8:$E$799,2,0))</f>
        <v/>
      </c>
      <c r="I1942" s="226" t="str">
        <f>IF(B1942="","",VLOOKUP(G1942,'TONG HOP'!$C$8:$F$799,4,0))</f>
        <v/>
      </c>
      <c r="J1942" s="63" t="str">
        <f t="shared" si="346"/>
        <v/>
      </c>
      <c r="K1942" s="63" t="str">
        <f t="shared" si="345"/>
        <v/>
      </c>
      <c r="L1942" s="63">
        <f t="shared" si="338"/>
        <v>0</v>
      </c>
      <c r="M1942" s="392" t="str">
        <f>IF(Y1942="","",VLOOKUP(G1942,'Danh mục CODE'!$D$2:$I$1880,4,0))</f>
        <v/>
      </c>
      <c r="N1942" s="484"/>
      <c r="O1942" s="392" t="str">
        <f t="shared" si="339"/>
        <v/>
      </c>
      <c r="P1942" s="392" t="str">
        <f>IF(Y1942="","",VLOOKUP(G1942,'Danh mục CODE'!$D$2:$I$1880,5,0))</f>
        <v/>
      </c>
      <c r="Q1942" s="392"/>
      <c r="R1942" s="392" t="str">
        <f t="shared" si="340"/>
        <v/>
      </c>
      <c r="S1942" s="394" t="e">
        <f t="shared" si="341"/>
        <v>#VALUE!</v>
      </c>
      <c r="T1942" s="394" t="str">
        <f t="shared" si="342"/>
        <v/>
      </c>
      <c r="U1942" s="394" t="str">
        <f t="shared" si="343"/>
        <v/>
      </c>
      <c r="V1942" s="424" t="str">
        <f t="shared" si="344"/>
        <v/>
      </c>
      <c r="W1942" s="21"/>
      <c r="X1942" s="515"/>
      <c r="Y1942" s="515"/>
      <c r="Z1942" s="513"/>
      <c r="AA1942" s="514"/>
    </row>
    <row r="1943" spans="1:27">
      <c r="A1943" s="50">
        <f t="shared" si="347"/>
        <v>1938</v>
      </c>
      <c r="B1943" s="580"/>
      <c r="C1943" s="23" t="s">
        <v>742</v>
      </c>
      <c r="D1943" s="489"/>
      <c r="E1943" s="318" t="str">
        <f>IF(G1943="","",VLOOKUP(G1943,'Danh mục CODE'!$D$2:$J$20064,7,0))</f>
        <v/>
      </c>
      <c r="F1943" s="28" t="str">
        <f>IF(E1943="","",VLOOKUP(E1943,'TONG HOP'!$E$8:$W$1883,19,0))</f>
        <v/>
      </c>
      <c r="G1943" s="315"/>
      <c r="H1943" s="226" t="str">
        <f>IF(E1943="","",VLOOKUP(G1943,'TONG HOP'!$C$8:$E$799,2,0))</f>
        <v/>
      </c>
      <c r="I1943" s="226" t="str">
        <f>IF(B1943="","",VLOOKUP(G1943,'TONG HOP'!$C$8:$F$799,4,0))</f>
        <v/>
      </c>
      <c r="J1943" s="63" t="str">
        <f t="shared" si="346"/>
        <v/>
      </c>
      <c r="K1943" s="63" t="str">
        <f t="shared" si="345"/>
        <v/>
      </c>
      <c r="L1943" s="63">
        <f t="shared" si="338"/>
        <v>0</v>
      </c>
      <c r="M1943" s="392" t="str">
        <f>IF(Y1943="","",VLOOKUP(G1943,'Danh mục CODE'!$D$2:$I$1880,4,0))</f>
        <v/>
      </c>
      <c r="N1943" s="484"/>
      <c r="O1943" s="392" t="str">
        <f t="shared" si="339"/>
        <v/>
      </c>
      <c r="P1943" s="392" t="str">
        <f>IF(Y1943="","",VLOOKUP(G1943,'Danh mục CODE'!$D$2:$I$1880,5,0))</f>
        <v/>
      </c>
      <c r="Q1943" s="392"/>
      <c r="R1943" s="392" t="str">
        <f t="shared" si="340"/>
        <v/>
      </c>
      <c r="S1943" s="394" t="e">
        <f t="shared" si="341"/>
        <v>#VALUE!</v>
      </c>
      <c r="T1943" s="394" t="str">
        <f t="shared" si="342"/>
        <v/>
      </c>
      <c r="U1943" s="394" t="str">
        <f t="shared" si="343"/>
        <v/>
      </c>
      <c r="V1943" s="424" t="str">
        <f t="shared" si="344"/>
        <v/>
      </c>
      <c r="W1943" s="21"/>
      <c r="X1943" s="515"/>
      <c r="Y1943" s="515"/>
      <c r="Z1943" s="513"/>
      <c r="AA1943" s="514"/>
    </row>
    <row r="1944" spans="1:27">
      <c r="A1944" s="50">
        <f t="shared" si="347"/>
        <v>1939</v>
      </c>
      <c r="B1944" s="580"/>
      <c r="C1944" s="23" t="s">
        <v>742</v>
      </c>
      <c r="D1944" s="489"/>
      <c r="E1944" s="318" t="str">
        <f>IF(G1944="","",VLOOKUP(G1944,'Danh mục CODE'!$D$2:$J$20064,7,0))</f>
        <v/>
      </c>
      <c r="F1944" s="28" t="str">
        <f>IF(E1944="","",VLOOKUP(E1944,'TONG HOP'!$E$8:$W$1883,19,0))</f>
        <v/>
      </c>
      <c r="G1944" s="315"/>
      <c r="H1944" s="226" t="str">
        <f>IF(E1944="","",VLOOKUP(G1944,'TONG HOP'!$C$8:$E$799,2,0))</f>
        <v/>
      </c>
      <c r="I1944" s="226" t="str">
        <f>IF(B1944="","",VLOOKUP(G1944,'TONG HOP'!$C$8:$F$799,4,0))</f>
        <v/>
      </c>
      <c r="J1944" s="63" t="str">
        <f t="shared" si="346"/>
        <v/>
      </c>
      <c r="K1944" s="63" t="str">
        <f t="shared" si="345"/>
        <v/>
      </c>
      <c r="L1944" s="63">
        <f t="shared" si="338"/>
        <v>0</v>
      </c>
      <c r="M1944" s="392" t="str">
        <f>IF(Y1944="","",VLOOKUP(G1944,'Danh mục CODE'!$D$2:$I$1880,4,0))</f>
        <v/>
      </c>
      <c r="N1944" s="484"/>
      <c r="O1944" s="392" t="str">
        <f t="shared" si="339"/>
        <v/>
      </c>
      <c r="P1944" s="392" t="str">
        <f>IF(Y1944="","",VLOOKUP(G1944,'Danh mục CODE'!$D$2:$I$1880,5,0))</f>
        <v/>
      </c>
      <c r="Q1944" s="392"/>
      <c r="R1944" s="392" t="str">
        <f t="shared" si="340"/>
        <v/>
      </c>
      <c r="S1944" s="394" t="e">
        <f t="shared" si="341"/>
        <v>#VALUE!</v>
      </c>
      <c r="T1944" s="394" t="str">
        <f t="shared" si="342"/>
        <v/>
      </c>
      <c r="U1944" s="394" t="str">
        <f t="shared" si="343"/>
        <v/>
      </c>
      <c r="V1944" s="424" t="str">
        <f t="shared" si="344"/>
        <v/>
      </c>
      <c r="W1944" s="21"/>
      <c r="X1944" s="515"/>
      <c r="Y1944" s="515"/>
      <c r="Z1944" s="513"/>
      <c r="AA1944" s="514"/>
    </row>
    <row r="1945" spans="1:27">
      <c r="A1945" s="50">
        <f t="shared" si="347"/>
        <v>1940</v>
      </c>
      <c r="B1945" s="580"/>
      <c r="C1945" s="23" t="s">
        <v>742</v>
      </c>
      <c r="D1945" s="489"/>
      <c r="E1945" s="318" t="str">
        <f>IF(G1945="","",VLOOKUP(G1945,'Danh mục CODE'!$D$2:$J$20064,7,0))</f>
        <v/>
      </c>
      <c r="F1945" s="28" t="str">
        <f>IF(E1945="","",VLOOKUP(E1945,'TONG HOP'!$E$8:$W$1883,19,0))</f>
        <v/>
      </c>
      <c r="G1945" s="315"/>
      <c r="H1945" s="226" t="str">
        <f>IF(E1945="","",VLOOKUP(G1945,'TONG HOP'!$C$8:$E$799,2,0))</f>
        <v/>
      </c>
      <c r="I1945" s="226" t="str">
        <f>IF(B1945="","",VLOOKUP(G1945,'TONG HOP'!$C$8:$F$799,4,0))</f>
        <v/>
      </c>
      <c r="J1945" s="63" t="str">
        <f t="shared" si="346"/>
        <v/>
      </c>
      <c r="K1945" s="63" t="str">
        <f t="shared" si="345"/>
        <v/>
      </c>
      <c r="L1945" s="63">
        <f t="shared" si="338"/>
        <v>0</v>
      </c>
      <c r="M1945" s="392" t="str">
        <f>IF(Y1945="","",VLOOKUP(G1945,'Danh mục CODE'!$D$2:$I$1880,4,0))</f>
        <v/>
      </c>
      <c r="N1945" s="484"/>
      <c r="O1945" s="392" t="str">
        <f t="shared" si="339"/>
        <v/>
      </c>
      <c r="P1945" s="392" t="str">
        <f>IF(Y1945="","",VLOOKUP(G1945,'Danh mục CODE'!$D$2:$I$1880,5,0))</f>
        <v/>
      </c>
      <c r="Q1945" s="392"/>
      <c r="R1945" s="392" t="str">
        <f t="shared" si="340"/>
        <v/>
      </c>
      <c r="S1945" s="394" t="e">
        <f t="shared" si="341"/>
        <v>#VALUE!</v>
      </c>
      <c r="T1945" s="394" t="str">
        <f t="shared" si="342"/>
        <v/>
      </c>
      <c r="U1945" s="394" t="str">
        <f t="shared" si="343"/>
        <v/>
      </c>
      <c r="V1945" s="424" t="str">
        <f t="shared" si="344"/>
        <v/>
      </c>
      <c r="W1945" s="21"/>
      <c r="X1945" s="515"/>
      <c r="Y1945" s="515"/>
      <c r="Z1945" s="513"/>
      <c r="AA1945" s="514"/>
    </row>
    <row r="1946" spans="1:27">
      <c r="A1946" s="50">
        <f t="shared" si="347"/>
        <v>1941</v>
      </c>
      <c r="B1946" s="580"/>
      <c r="C1946" s="23" t="s">
        <v>742</v>
      </c>
      <c r="D1946" s="489"/>
      <c r="E1946" s="318" t="str">
        <f>IF(G1946="","",VLOOKUP(G1946,'Danh mục CODE'!$D$2:$J$20064,7,0))</f>
        <v/>
      </c>
      <c r="F1946" s="28" t="str">
        <f>IF(E1946="","",VLOOKUP(E1946,'TONG HOP'!$E$8:$W$1883,19,0))</f>
        <v/>
      </c>
      <c r="G1946" s="315"/>
      <c r="H1946" s="226" t="str">
        <f>IF(E1946="","",VLOOKUP(G1946,'TONG HOP'!$C$8:$E$799,2,0))</f>
        <v/>
      </c>
      <c r="I1946" s="226" t="str">
        <f>IF(B1946="","",VLOOKUP(G1946,'TONG HOP'!$C$8:$F$799,4,0))</f>
        <v/>
      </c>
      <c r="J1946" s="63" t="str">
        <f t="shared" si="346"/>
        <v/>
      </c>
      <c r="K1946" s="63" t="str">
        <f t="shared" si="345"/>
        <v/>
      </c>
      <c r="L1946" s="63">
        <f t="shared" si="338"/>
        <v>0</v>
      </c>
      <c r="M1946" s="392" t="str">
        <f>IF(Y1946="","",VLOOKUP(G1946,'Danh mục CODE'!$D$2:$I$1880,4,0))</f>
        <v/>
      </c>
      <c r="N1946" s="484"/>
      <c r="O1946" s="392" t="str">
        <f t="shared" si="339"/>
        <v/>
      </c>
      <c r="P1946" s="392" t="str">
        <f>IF(Y1946="","",VLOOKUP(G1946,'Danh mục CODE'!$D$2:$I$1880,5,0))</f>
        <v/>
      </c>
      <c r="Q1946" s="392"/>
      <c r="R1946" s="392" t="str">
        <f t="shared" si="340"/>
        <v/>
      </c>
      <c r="S1946" s="394" t="e">
        <f t="shared" si="341"/>
        <v>#VALUE!</v>
      </c>
      <c r="T1946" s="394" t="str">
        <f t="shared" si="342"/>
        <v/>
      </c>
      <c r="U1946" s="394" t="str">
        <f t="shared" si="343"/>
        <v/>
      </c>
      <c r="V1946" s="424" t="str">
        <f t="shared" si="344"/>
        <v/>
      </c>
      <c r="W1946" s="21"/>
      <c r="X1946" s="515"/>
      <c r="Y1946" s="515"/>
      <c r="Z1946" s="513"/>
      <c r="AA1946" s="514"/>
    </row>
    <row r="1947" spans="1:27">
      <c r="A1947" s="50">
        <f t="shared" si="347"/>
        <v>1942</v>
      </c>
      <c r="B1947" s="580"/>
      <c r="C1947" s="23" t="s">
        <v>742</v>
      </c>
      <c r="D1947" s="489"/>
      <c r="E1947" s="318" t="str">
        <f>IF(G1947="","",VLOOKUP(G1947,'Danh mục CODE'!$D$2:$J$20064,7,0))</f>
        <v/>
      </c>
      <c r="F1947" s="28" t="str">
        <f>IF(E1947="","",VLOOKUP(E1947,'TONG HOP'!$E$8:$W$1883,19,0))</f>
        <v/>
      </c>
      <c r="G1947" s="315"/>
      <c r="H1947" s="226" t="str">
        <f>IF(E1947="","",VLOOKUP(G1947,'TONG HOP'!$C$8:$E$799,2,0))</f>
        <v/>
      </c>
      <c r="I1947" s="226" t="str">
        <f>IF(B1947="","",VLOOKUP(G1947,'TONG HOP'!$C$8:$F$799,4,0))</f>
        <v/>
      </c>
      <c r="J1947" s="63" t="str">
        <f t="shared" si="346"/>
        <v/>
      </c>
      <c r="K1947" s="63" t="str">
        <f t="shared" si="345"/>
        <v/>
      </c>
      <c r="L1947" s="63">
        <f t="shared" si="338"/>
        <v>0</v>
      </c>
      <c r="M1947" s="392" t="str">
        <f>IF(Y1947="","",VLOOKUP(G1947,'Danh mục CODE'!$D$2:$I$1880,4,0))</f>
        <v/>
      </c>
      <c r="N1947" s="484"/>
      <c r="O1947" s="392" t="str">
        <f t="shared" si="339"/>
        <v/>
      </c>
      <c r="P1947" s="392" t="str">
        <f>IF(Y1947="","",VLOOKUP(G1947,'Danh mục CODE'!$D$2:$I$1880,5,0))</f>
        <v/>
      </c>
      <c r="Q1947" s="392"/>
      <c r="R1947" s="392" t="str">
        <f t="shared" si="340"/>
        <v/>
      </c>
      <c r="S1947" s="394" t="e">
        <f t="shared" si="341"/>
        <v>#VALUE!</v>
      </c>
      <c r="T1947" s="394" t="str">
        <f t="shared" si="342"/>
        <v/>
      </c>
      <c r="U1947" s="394" t="str">
        <f t="shared" si="343"/>
        <v/>
      </c>
      <c r="V1947" s="424" t="str">
        <f t="shared" si="344"/>
        <v/>
      </c>
      <c r="W1947" s="21"/>
      <c r="X1947" s="515"/>
      <c r="Y1947" s="515"/>
      <c r="Z1947" s="513"/>
      <c r="AA1947" s="514"/>
    </row>
    <row r="1948" spans="1:27">
      <c r="A1948" s="50">
        <f t="shared" si="347"/>
        <v>1943</v>
      </c>
      <c r="B1948" s="580"/>
      <c r="C1948" s="23" t="s">
        <v>742</v>
      </c>
      <c r="D1948" s="489"/>
      <c r="E1948" s="318" t="str">
        <f>IF(G1948="","",VLOOKUP(G1948,'Danh mục CODE'!$D$2:$J$20064,7,0))</f>
        <v/>
      </c>
      <c r="F1948" s="28" t="str">
        <f>IF(E1948="","",VLOOKUP(E1948,'TONG HOP'!$E$8:$W$1883,19,0))</f>
        <v/>
      </c>
      <c r="G1948" s="315"/>
      <c r="H1948" s="226" t="str">
        <f>IF(E1948="","",VLOOKUP(G1948,'TONG HOP'!$C$8:$E$799,2,0))</f>
        <v/>
      </c>
      <c r="I1948" s="226" t="str">
        <f>IF(B1948="","",VLOOKUP(G1948,'TONG HOP'!$C$8:$F$799,4,0))</f>
        <v/>
      </c>
      <c r="J1948" s="63" t="str">
        <f t="shared" si="346"/>
        <v/>
      </c>
      <c r="K1948" s="63" t="str">
        <f t="shared" si="345"/>
        <v/>
      </c>
      <c r="L1948" s="63">
        <f t="shared" si="338"/>
        <v>0</v>
      </c>
      <c r="M1948" s="392" t="str">
        <f>IF(Y1948="","",VLOOKUP(G1948,'Danh mục CODE'!$D$2:$I$1880,4,0))</f>
        <v/>
      </c>
      <c r="N1948" s="484"/>
      <c r="O1948" s="392" t="str">
        <f t="shared" si="339"/>
        <v/>
      </c>
      <c r="P1948" s="392" t="str">
        <f>IF(Y1948="","",VLOOKUP(G1948,'Danh mục CODE'!$D$2:$I$1880,5,0))</f>
        <v/>
      </c>
      <c r="Q1948" s="392"/>
      <c r="R1948" s="392" t="str">
        <f t="shared" si="340"/>
        <v/>
      </c>
      <c r="S1948" s="394" t="e">
        <f t="shared" si="341"/>
        <v>#VALUE!</v>
      </c>
      <c r="T1948" s="394" t="str">
        <f t="shared" si="342"/>
        <v/>
      </c>
      <c r="U1948" s="394" t="str">
        <f t="shared" si="343"/>
        <v/>
      </c>
      <c r="V1948" s="424" t="str">
        <f t="shared" si="344"/>
        <v/>
      </c>
      <c r="W1948" s="21"/>
      <c r="X1948" s="515"/>
      <c r="Y1948" s="515"/>
      <c r="Z1948" s="513"/>
      <c r="AA1948" s="514"/>
    </row>
    <row r="1949" spans="1:27">
      <c r="A1949" s="50">
        <f t="shared" si="347"/>
        <v>1944</v>
      </c>
      <c r="B1949" s="580"/>
      <c r="C1949" s="23" t="s">
        <v>742</v>
      </c>
      <c r="D1949" s="489"/>
      <c r="E1949" s="318" t="str">
        <f>IF(G1949="","",VLOOKUP(G1949,'Danh mục CODE'!$D$2:$J$20064,7,0))</f>
        <v/>
      </c>
      <c r="F1949" s="28" t="str">
        <f>IF(E1949="","",VLOOKUP(E1949,'TONG HOP'!$E$8:$W$1883,19,0))</f>
        <v/>
      </c>
      <c r="G1949" s="315"/>
      <c r="H1949" s="226" t="str">
        <f>IF(E1949="","",VLOOKUP(G1949,'TONG HOP'!$C$8:$E$799,2,0))</f>
        <v/>
      </c>
      <c r="I1949" s="226" t="str">
        <f>IF(B1949="","",VLOOKUP(G1949,'TONG HOP'!$C$8:$F$799,4,0))</f>
        <v/>
      </c>
      <c r="J1949" s="63" t="str">
        <f t="shared" si="346"/>
        <v/>
      </c>
      <c r="K1949" s="63" t="str">
        <f t="shared" si="345"/>
        <v/>
      </c>
      <c r="L1949" s="63">
        <f t="shared" si="338"/>
        <v>0</v>
      </c>
      <c r="M1949" s="392" t="str">
        <f>IF(Y1949="","",VLOOKUP(G1949,'Danh mục CODE'!$D$2:$I$1880,4,0))</f>
        <v/>
      </c>
      <c r="N1949" s="484"/>
      <c r="O1949" s="392" t="str">
        <f t="shared" si="339"/>
        <v/>
      </c>
      <c r="P1949" s="392" t="str">
        <f>IF(Y1949="","",VLOOKUP(G1949,'Danh mục CODE'!$D$2:$I$1880,5,0))</f>
        <v/>
      </c>
      <c r="Q1949" s="392"/>
      <c r="R1949" s="392" t="str">
        <f t="shared" si="340"/>
        <v/>
      </c>
      <c r="S1949" s="394" t="e">
        <f t="shared" si="341"/>
        <v>#VALUE!</v>
      </c>
      <c r="T1949" s="394" t="str">
        <f t="shared" si="342"/>
        <v/>
      </c>
      <c r="U1949" s="394" t="str">
        <f t="shared" si="343"/>
        <v/>
      </c>
      <c r="V1949" s="424" t="str">
        <f t="shared" si="344"/>
        <v/>
      </c>
      <c r="W1949" s="21"/>
      <c r="X1949" s="515"/>
      <c r="Y1949" s="515"/>
      <c r="Z1949" s="513"/>
      <c r="AA1949" s="514"/>
    </row>
    <row r="1950" spans="1:27">
      <c r="A1950" s="50">
        <f t="shared" si="347"/>
        <v>1945</v>
      </c>
      <c r="B1950" s="580"/>
      <c r="C1950" s="23" t="s">
        <v>742</v>
      </c>
      <c r="D1950" s="489"/>
      <c r="E1950" s="318" t="str">
        <f>IF(G1950="","",VLOOKUP(G1950,'Danh mục CODE'!$D$2:$J$20064,7,0))</f>
        <v/>
      </c>
      <c r="F1950" s="28" t="str">
        <f>IF(E1950="","",VLOOKUP(E1950,'TONG HOP'!$E$8:$W$1883,19,0))</f>
        <v/>
      </c>
      <c r="G1950" s="315"/>
      <c r="H1950" s="226" t="str">
        <f>IF(E1950="","",VLOOKUP(G1950,'TONG HOP'!$C$8:$E$799,2,0))</f>
        <v/>
      </c>
      <c r="I1950" s="226" t="str">
        <f>IF(B1950="","",VLOOKUP(G1950,'TONG HOP'!$C$8:$F$799,4,0))</f>
        <v/>
      </c>
      <c r="J1950" s="63" t="str">
        <f t="shared" si="346"/>
        <v/>
      </c>
      <c r="K1950" s="63" t="str">
        <f t="shared" si="345"/>
        <v/>
      </c>
      <c r="L1950" s="63">
        <f t="shared" si="338"/>
        <v>0</v>
      </c>
      <c r="M1950" s="392" t="str">
        <f>IF(Y1950="","",VLOOKUP(G1950,'Danh mục CODE'!$D$2:$I$1880,4,0))</f>
        <v/>
      </c>
      <c r="N1950" s="484"/>
      <c r="O1950" s="392" t="str">
        <f t="shared" si="339"/>
        <v/>
      </c>
      <c r="P1950" s="392" t="str">
        <f>IF(Y1950="","",VLOOKUP(G1950,'Danh mục CODE'!$D$2:$I$1880,5,0))</f>
        <v/>
      </c>
      <c r="Q1950" s="392"/>
      <c r="R1950" s="392" t="str">
        <f t="shared" si="340"/>
        <v/>
      </c>
      <c r="S1950" s="394" t="e">
        <f t="shared" si="341"/>
        <v>#VALUE!</v>
      </c>
      <c r="T1950" s="394" t="str">
        <f t="shared" si="342"/>
        <v/>
      </c>
      <c r="U1950" s="394" t="str">
        <f t="shared" si="343"/>
        <v/>
      </c>
      <c r="V1950" s="424" t="str">
        <f t="shared" si="344"/>
        <v/>
      </c>
      <c r="W1950" s="21"/>
      <c r="X1950" s="515"/>
      <c r="Y1950" s="515"/>
      <c r="Z1950" s="513"/>
      <c r="AA1950" s="514"/>
    </row>
    <row r="1951" spans="1:27">
      <c r="A1951" s="50">
        <f t="shared" si="347"/>
        <v>1946</v>
      </c>
      <c r="B1951" s="580"/>
      <c r="C1951" s="23" t="s">
        <v>742</v>
      </c>
      <c r="D1951" s="489"/>
      <c r="E1951" s="318" t="str">
        <f>IF(G1951="","",VLOOKUP(G1951,'Danh mục CODE'!$D$2:$J$20064,7,0))</f>
        <v/>
      </c>
      <c r="F1951" s="28" t="str">
        <f>IF(E1951="","",VLOOKUP(E1951,'TONG HOP'!$E$8:$W$1883,19,0))</f>
        <v/>
      </c>
      <c r="G1951" s="315"/>
      <c r="H1951" s="226" t="str">
        <f>IF(E1951="","",VLOOKUP(G1951,'TONG HOP'!$C$8:$E$799,2,0))</f>
        <v/>
      </c>
      <c r="I1951" s="226" t="str">
        <f>IF(B1951="","",VLOOKUP(G1951,'TONG HOP'!$C$8:$F$799,4,0))</f>
        <v/>
      </c>
      <c r="J1951" s="63" t="str">
        <f t="shared" si="346"/>
        <v/>
      </c>
      <c r="K1951" s="63" t="str">
        <f t="shared" si="345"/>
        <v/>
      </c>
      <c r="L1951" s="63">
        <f t="shared" si="338"/>
        <v>0</v>
      </c>
      <c r="M1951" s="392" t="str">
        <f>IF(Y1951="","",VLOOKUP(G1951,'Danh mục CODE'!$D$2:$I$1880,4,0))</f>
        <v/>
      </c>
      <c r="N1951" s="484"/>
      <c r="O1951" s="392" t="str">
        <f t="shared" si="339"/>
        <v/>
      </c>
      <c r="P1951" s="392" t="str">
        <f>IF(Y1951="","",VLOOKUP(G1951,'Danh mục CODE'!$D$2:$I$1880,5,0))</f>
        <v/>
      </c>
      <c r="Q1951" s="392"/>
      <c r="R1951" s="392" t="str">
        <f t="shared" si="340"/>
        <v/>
      </c>
      <c r="S1951" s="394" t="e">
        <f t="shared" si="341"/>
        <v>#VALUE!</v>
      </c>
      <c r="T1951" s="394" t="str">
        <f t="shared" si="342"/>
        <v/>
      </c>
      <c r="U1951" s="394" t="str">
        <f t="shared" si="343"/>
        <v/>
      </c>
      <c r="V1951" s="424" t="str">
        <f t="shared" si="344"/>
        <v/>
      </c>
      <c r="W1951" s="21"/>
      <c r="X1951" s="515"/>
      <c r="Y1951" s="515"/>
      <c r="Z1951" s="513"/>
      <c r="AA1951" s="514"/>
    </row>
    <row r="1952" spans="1:27">
      <c r="A1952" s="50">
        <f t="shared" si="347"/>
        <v>1947</v>
      </c>
      <c r="B1952" s="580"/>
      <c r="C1952" s="23" t="s">
        <v>742</v>
      </c>
      <c r="D1952" s="489"/>
      <c r="E1952" s="318" t="str">
        <f>IF(G1952="","",VLOOKUP(G1952,'Danh mục CODE'!$D$2:$J$20064,7,0))</f>
        <v/>
      </c>
      <c r="F1952" s="28" t="str">
        <f>IF(E1952="","",VLOOKUP(E1952,'TONG HOP'!$E$8:$W$1883,19,0))</f>
        <v/>
      </c>
      <c r="G1952" s="315"/>
      <c r="H1952" s="226" t="str">
        <f>IF(E1952="","",VLOOKUP(G1952,'TONG HOP'!$C$8:$E$799,2,0))</f>
        <v/>
      </c>
      <c r="I1952" s="226" t="str">
        <f>IF(B1952="","",VLOOKUP(G1952,'TONG HOP'!$C$8:$F$799,4,0))</f>
        <v/>
      </c>
      <c r="J1952" s="63" t="str">
        <f t="shared" si="346"/>
        <v/>
      </c>
      <c r="K1952" s="63" t="str">
        <f t="shared" si="345"/>
        <v/>
      </c>
      <c r="L1952" s="63">
        <f t="shared" si="338"/>
        <v>0</v>
      </c>
      <c r="M1952" s="392" t="str">
        <f>IF(Y1952="","",VLOOKUP(G1952,'Danh mục CODE'!$D$2:$I$1880,4,0))</f>
        <v/>
      </c>
      <c r="N1952" s="484"/>
      <c r="O1952" s="392" t="str">
        <f t="shared" si="339"/>
        <v/>
      </c>
      <c r="P1952" s="392" t="str">
        <f>IF(Y1952="","",VLOOKUP(G1952,'Danh mục CODE'!$D$2:$I$1880,5,0))</f>
        <v/>
      </c>
      <c r="Q1952" s="392"/>
      <c r="R1952" s="392" t="str">
        <f t="shared" si="340"/>
        <v/>
      </c>
      <c r="S1952" s="394" t="e">
        <f t="shared" si="341"/>
        <v>#VALUE!</v>
      </c>
      <c r="T1952" s="394" t="str">
        <f t="shared" si="342"/>
        <v/>
      </c>
      <c r="U1952" s="394" t="str">
        <f t="shared" si="343"/>
        <v/>
      </c>
      <c r="V1952" s="424" t="str">
        <f t="shared" si="344"/>
        <v/>
      </c>
      <c r="W1952" s="21"/>
      <c r="X1952" s="515"/>
      <c r="Y1952" s="515"/>
      <c r="Z1952" s="513"/>
      <c r="AA1952" s="514"/>
    </row>
    <row r="1953" spans="1:27">
      <c r="A1953" s="50">
        <f t="shared" si="347"/>
        <v>1948</v>
      </c>
      <c r="B1953" s="580"/>
      <c r="C1953" s="23" t="s">
        <v>742</v>
      </c>
      <c r="D1953" s="489"/>
      <c r="E1953" s="318" t="str">
        <f>IF(G1953="","",VLOOKUP(G1953,'Danh mục CODE'!$D$2:$J$20064,7,0))</f>
        <v/>
      </c>
      <c r="F1953" s="28" t="str">
        <f>IF(E1953="","",VLOOKUP(E1953,'TONG HOP'!$E$8:$W$1883,19,0))</f>
        <v/>
      </c>
      <c r="G1953" s="315"/>
      <c r="H1953" s="226" t="str">
        <f>IF(E1953="","",VLOOKUP(G1953,'TONG HOP'!$C$8:$E$799,2,0))</f>
        <v/>
      </c>
      <c r="I1953" s="226" t="str">
        <f>IF(B1953="","",VLOOKUP(G1953,'TONG HOP'!$C$8:$F$799,4,0))</f>
        <v/>
      </c>
      <c r="J1953" s="63" t="str">
        <f t="shared" si="346"/>
        <v/>
      </c>
      <c r="K1953" s="63" t="str">
        <f t="shared" si="345"/>
        <v/>
      </c>
      <c r="L1953" s="63">
        <f t="shared" si="338"/>
        <v>0</v>
      </c>
      <c r="M1953" s="392" t="str">
        <f>IF(Y1953="","",VLOOKUP(G1953,'Danh mục CODE'!$D$2:$I$1880,4,0))</f>
        <v/>
      </c>
      <c r="N1953" s="484"/>
      <c r="O1953" s="392" t="str">
        <f t="shared" si="339"/>
        <v/>
      </c>
      <c r="P1953" s="392" t="str">
        <f>IF(Y1953="","",VLOOKUP(G1953,'Danh mục CODE'!$D$2:$I$1880,5,0))</f>
        <v/>
      </c>
      <c r="Q1953" s="392"/>
      <c r="R1953" s="392" t="str">
        <f t="shared" si="340"/>
        <v/>
      </c>
      <c r="S1953" s="394" t="e">
        <f t="shared" si="341"/>
        <v>#VALUE!</v>
      </c>
      <c r="T1953" s="394" t="str">
        <f t="shared" si="342"/>
        <v/>
      </c>
      <c r="U1953" s="394" t="str">
        <f t="shared" si="343"/>
        <v/>
      </c>
      <c r="V1953" s="424" t="str">
        <f t="shared" si="344"/>
        <v/>
      </c>
      <c r="W1953" s="21"/>
      <c r="X1953" s="515"/>
      <c r="Y1953" s="515"/>
      <c r="Z1953" s="513"/>
      <c r="AA1953" s="514"/>
    </row>
    <row r="1954" spans="1:27">
      <c r="A1954" s="50">
        <f t="shared" si="347"/>
        <v>1949</v>
      </c>
      <c r="B1954" s="580"/>
      <c r="C1954" s="23" t="s">
        <v>742</v>
      </c>
      <c r="D1954" s="489"/>
      <c r="E1954" s="318" t="str">
        <f>IF(G1954="","",VLOOKUP(G1954,'Danh mục CODE'!$D$2:$J$20064,7,0))</f>
        <v/>
      </c>
      <c r="F1954" s="28" t="str">
        <f>IF(E1954="","",VLOOKUP(E1954,'TONG HOP'!$E$8:$W$1883,19,0))</f>
        <v/>
      </c>
      <c r="G1954" s="315"/>
      <c r="H1954" s="226" t="str">
        <f>IF(E1954="","",VLOOKUP(G1954,'TONG HOP'!$C$8:$E$799,2,0))</f>
        <v/>
      </c>
      <c r="I1954" s="226" t="str">
        <f>IF(B1954="","",VLOOKUP(G1954,'TONG HOP'!$C$8:$F$799,4,0))</f>
        <v/>
      </c>
      <c r="J1954" s="63" t="str">
        <f t="shared" si="346"/>
        <v/>
      </c>
      <c r="K1954" s="63" t="str">
        <f t="shared" si="345"/>
        <v/>
      </c>
      <c r="L1954" s="63">
        <f t="shared" si="338"/>
        <v>0</v>
      </c>
      <c r="M1954" s="392" t="str">
        <f>IF(Y1954="","",VLOOKUP(G1954,'Danh mục CODE'!$D$2:$I$1880,4,0))</f>
        <v/>
      </c>
      <c r="N1954" s="484"/>
      <c r="O1954" s="392" t="str">
        <f t="shared" si="339"/>
        <v/>
      </c>
      <c r="P1954" s="392" t="str">
        <f>IF(Y1954="","",VLOOKUP(G1954,'Danh mục CODE'!$D$2:$I$1880,5,0))</f>
        <v/>
      </c>
      <c r="Q1954" s="392"/>
      <c r="R1954" s="392" t="str">
        <f t="shared" si="340"/>
        <v/>
      </c>
      <c r="S1954" s="394" t="e">
        <f t="shared" si="341"/>
        <v>#VALUE!</v>
      </c>
      <c r="T1954" s="394" t="str">
        <f t="shared" si="342"/>
        <v/>
      </c>
      <c r="U1954" s="394" t="str">
        <f t="shared" si="343"/>
        <v/>
      </c>
      <c r="V1954" s="424" t="str">
        <f t="shared" si="344"/>
        <v/>
      </c>
      <c r="W1954" s="21"/>
      <c r="X1954" s="515"/>
      <c r="Y1954" s="515"/>
      <c r="Z1954" s="513"/>
      <c r="AA1954" s="514"/>
    </row>
    <row r="1955" spans="1:27">
      <c r="A1955" s="50">
        <f t="shared" si="347"/>
        <v>1950</v>
      </c>
      <c r="B1955" s="580"/>
      <c r="C1955" s="23" t="s">
        <v>742</v>
      </c>
      <c r="D1955" s="489"/>
      <c r="E1955" s="318" t="str">
        <f>IF(G1955="","",VLOOKUP(G1955,'Danh mục CODE'!$D$2:$J$20064,7,0))</f>
        <v/>
      </c>
      <c r="F1955" s="28" t="str">
        <f>IF(E1955="","",VLOOKUP(E1955,'TONG HOP'!$E$8:$W$1883,19,0))</f>
        <v/>
      </c>
      <c r="G1955" s="315"/>
      <c r="H1955" s="226" t="str">
        <f>IF(E1955="","",VLOOKUP(G1955,'TONG HOP'!$C$8:$E$799,2,0))</f>
        <v/>
      </c>
      <c r="I1955" s="226" t="str">
        <f>IF(B1955="","",VLOOKUP(G1955,'TONG HOP'!$C$8:$F$799,4,0))</f>
        <v/>
      </c>
      <c r="J1955" s="63" t="str">
        <f t="shared" si="346"/>
        <v/>
      </c>
      <c r="K1955" s="63" t="str">
        <f t="shared" si="345"/>
        <v/>
      </c>
      <c r="L1955" s="63">
        <f t="shared" si="338"/>
        <v>0</v>
      </c>
      <c r="M1955" s="392" t="str">
        <f>IF(Y1955="","",VLOOKUP(G1955,'Danh mục CODE'!$D$2:$I$1880,4,0))</f>
        <v/>
      </c>
      <c r="N1955" s="484"/>
      <c r="O1955" s="392" t="str">
        <f t="shared" si="339"/>
        <v/>
      </c>
      <c r="P1955" s="392" t="str">
        <f>IF(Y1955="","",VLOOKUP(G1955,'Danh mục CODE'!$D$2:$I$1880,5,0))</f>
        <v/>
      </c>
      <c r="Q1955" s="392"/>
      <c r="R1955" s="392" t="str">
        <f t="shared" si="340"/>
        <v/>
      </c>
      <c r="S1955" s="394" t="e">
        <f t="shared" si="341"/>
        <v>#VALUE!</v>
      </c>
      <c r="T1955" s="394" t="str">
        <f t="shared" si="342"/>
        <v/>
      </c>
      <c r="U1955" s="394" t="str">
        <f t="shared" si="343"/>
        <v/>
      </c>
      <c r="V1955" s="424" t="str">
        <f t="shared" si="344"/>
        <v/>
      </c>
      <c r="W1955" s="21"/>
      <c r="X1955" s="515"/>
      <c r="Y1955" s="515"/>
      <c r="Z1955" s="513"/>
      <c r="AA1955" s="514"/>
    </row>
    <row r="1956" spans="1:27">
      <c r="A1956" s="50">
        <f t="shared" si="347"/>
        <v>1951</v>
      </c>
      <c r="B1956" s="580"/>
      <c r="C1956" s="23" t="s">
        <v>742</v>
      </c>
      <c r="D1956" s="489"/>
      <c r="E1956" s="318" t="str">
        <f>IF(G1956="","",VLOOKUP(G1956,'Danh mục CODE'!$D$2:$J$20064,7,0))</f>
        <v/>
      </c>
      <c r="F1956" s="28" t="str">
        <f>IF(E1956="","",VLOOKUP(E1956,'TONG HOP'!$E$8:$W$1883,19,0))</f>
        <v/>
      </c>
      <c r="G1956" s="315"/>
      <c r="H1956" s="226" t="str">
        <f>IF(E1956="","",VLOOKUP(G1956,'TONG HOP'!$C$8:$E$799,2,0))</f>
        <v/>
      </c>
      <c r="I1956" s="226" t="str">
        <f>IF(B1956="","",VLOOKUP(G1956,'TONG HOP'!$C$8:$F$799,4,0))</f>
        <v/>
      </c>
      <c r="J1956" s="63" t="str">
        <f t="shared" si="346"/>
        <v/>
      </c>
      <c r="K1956" s="63" t="str">
        <f t="shared" si="345"/>
        <v/>
      </c>
      <c r="L1956" s="63">
        <f t="shared" si="338"/>
        <v>0</v>
      </c>
      <c r="M1956" s="392" t="str">
        <f>IF(Y1956="","",VLOOKUP(G1956,'Danh mục CODE'!$D$2:$I$1880,4,0))</f>
        <v/>
      </c>
      <c r="N1956" s="484"/>
      <c r="O1956" s="392" t="str">
        <f t="shared" si="339"/>
        <v/>
      </c>
      <c r="P1956" s="392" t="str">
        <f>IF(Y1956="","",VLOOKUP(G1956,'Danh mục CODE'!$D$2:$I$1880,5,0))</f>
        <v/>
      </c>
      <c r="Q1956" s="392"/>
      <c r="R1956" s="392" t="str">
        <f t="shared" si="340"/>
        <v/>
      </c>
      <c r="S1956" s="394" t="e">
        <f t="shared" si="341"/>
        <v>#VALUE!</v>
      </c>
      <c r="T1956" s="394" t="str">
        <f t="shared" si="342"/>
        <v/>
      </c>
      <c r="U1956" s="394" t="str">
        <f t="shared" si="343"/>
        <v/>
      </c>
      <c r="V1956" s="424" t="str">
        <f t="shared" si="344"/>
        <v/>
      </c>
      <c r="W1956" s="21"/>
      <c r="X1956" s="515"/>
      <c r="Y1956" s="515"/>
      <c r="Z1956" s="513"/>
      <c r="AA1956" s="514"/>
    </row>
    <row r="1957" spans="1:27">
      <c r="A1957" s="50">
        <f t="shared" si="347"/>
        <v>1952</v>
      </c>
      <c r="B1957" s="580"/>
      <c r="C1957" s="23" t="s">
        <v>742</v>
      </c>
      <c r="D1957" s="489"/>
      <c r="E1957" s="318" t="str">
        <f>IF(G1957="","",VLOOKUP(G1957,'Danh mục CODE'!$D$2:$J$20064,7,0))</f>
        <v/>
      </c>
      <c r="F1957" s="28" t="str">
        <f>IF(E1957="","",VLOOKUP(E1957,'TONG HOP'!$E$8:$W$1883,19,0))</f>
        <v/>
      </c>
      <c r="G1957" s="315"/>
      <c r="H1957" s="226" t="str">
        <f>IF(E1957="","",VLOOKUP(G1957,'TONG HOP'!$C$8:$E$799,2,0))</f>
        <v/>
      </c>
      <c r="I1957" s="226" t="str">
        <f>IF(B1957="","",VLOOKUP(G1957,'TONG HOP'!$C$8:$F$799,4,0))</f>
        <v/>
      </c>
      <c r="J1957" s="63" t="str">
        <f t="shared" si="346"/>
        <v/>
      </c>
      <c r="K1957" s="63" t="str">
        <f t="shared" si="345"/>
        <v/>
      </c>
      <c r="L1957" s="63">
        <f t="shared" si="338"/>
        <v>0</v>
      </c>
      <c r="M1957" s="392" t="str">
        <f>IF(Y1957="","",VLOOKUP(G1957,'Danh mục CODE'!$D$2:$I$1880,4,0))</f>
        <v/>
      </c>
      <c r="N1957" s="484"/>
      <c r="O1957" s="392" t="str">
        <f t="shared" si="339"/>
        <v/>
      </c>
      <c r="P1957" s="392" t="str">
        <f>IF(Y1957="","",VLOOKUP(G1957,'Danh mục CODE'!$D$2:$I$1880,5,0))</f>
        <v/>
      </c>
      <c r="Q1957" s="392"/>
      <c r="R1957" s="392" t="str">
        <f t="shared" si="340"/>
        <v/>
      </c>
      <c r="S1957" s="394" t="e">
        <f t="shared" si="341"/>
        <v>#VALUE!</v>
      </c>
      <c r="T1957" s="394" t="str">
        <f t="shared" si="342"/>
        <v/>
      </c>
      <c r="U1957" s="394" t="str">
        <f t="shared" si="343"/>
        <v/>
      </c>
      <c r="V1957" s="424" t="str">
        <f t="shared" si="344"/>
        <v/>
      </c>
      <c r="W1957" s="21"/>
      <c r="X1957" s="515"/>
      <c r="Y1957" s="515"/>
      <c r="Z1957" s="513"/>
      <c r="AA1957" s="514"/>
    </row>
    <row r="1958" spans="1:27">
      <c r="A1958" s="50">
        <f t="shared" si="347"/>
        <v>1953</v>
      </c>
      <c r="B1958" s="580"/>
      <c r="C1958" s="23" t="s">
        <v>742</v>
      </c>
      <c r="D1958" s="489"/>
      <c r="E1958" s="318" t="str">
        <f>IF(G1958="","",VLOOKUP(G1958,'Danh mục CODE'!$D$2:$J$20064,7,0))</f>
        <v/>
      </c>
      <c r="F1958" s="28" t="str">
        <f>IF(E1958="","",VLOOKUP(E1958,'TONG HOP'!$E$8:$W$1883,19,0))</f>
        <v/>
      </c>
      <c r="G1958" s="315"/>
      <c r="H1958" s="226" t="str">
        <f>IF(E1958="","",VLOOKUP(G1958,'TONG HOP'!$C$8:$E$799,2,0))</f>
        <v/>
      </c>
      <c r="I1958" s="226" t="str">
        <f>IF(B1958="","",VLOOKUP(G1958,'TONG HOP'!$C$8:$F$799,4,0))</f>
        <v/>
      </c>
      <c r="J1958" s="63" t="str">
        <f t="shared" si="346"/>
        <v/>
      </c>
      <c r="K1958" s="63" t="str">
        <f t="shared" si="345"/>
        <v/>
      </c>
      <c r="L1958" s="63">
        <f t="shared" si="338"/>
        <v>0</v>
      </c>
      <c r="M1958" s="392" t="str">
        <f>IF(Y1958="","",VLOOKUP(G1958,'Danh mục CODE'!$D$2:$I$1880,4,0))</f>
        <v/>
      </c>
      <c r="N1958" s="484"/>
      <c r="O1958" s="392" t="str">
        <f t="shared" si="339"/>
        <v/>
      </c>
      <c r="P1958" s="392" t="str">
        <f>IF(Y1958="","",VLOOKUP(G1958,'Danh mục CODE'!$D$2:$I$1880,5,0))</f>
        <v/>
      </c>
      <c r="Q1958" s="392"/>
      <c r="R1958" s="392" t="str">
        <f t="shared" si="340"/>
        <v/>
      </c>
      <c r="S1958" s="394" t="e">
        <f t="shared" si="341"/>
        <v>#VALUE!</v>
      </c>
      <c r="T1958" s="394" t="str">
        <f t="shared" si="342"/>
        <v/>
      </c>
      <c r="U1958" s="394" t="str">
        <f t="shared" si="343"/>
        <v/>
      </c>
      <c r="V1958" s="424" t="str">
        <f t="shared" si="344"/>
        <v/>
      </c>
      <c r="W1958" s="21"/>
      <c r="X1958" s="515"/>
      <c r="Y1958" s="515"/>
      <c r="Z1958" s="513"/>
      <c r="AA1958" s="514"/>
    </row>
    <row r="1959" spans="1:27">
      <c r="A1959" s="50">
        <f t="shared" si="347"/>
        <v>1954</v>
      </c>
      <c r="B1959" s="580"/>
      <c r="C1959" s="23" t="s">
        <v>742</v>
      </c>
      <c r="D1959" s="489"/>
      <c r="E1959" s="318" t="str">
        <f>IF(G1959="","",VLOOKUP(G1959,'Danh mục CODE'!$D$2:$J$20064,7,0))</f>
        <v/>
      </c>
      <c r="F1959" s="28" t="str">
        <f>IF(E1959="","",VLOOKUP(E1959,'TONG HOP'!$E$8:$W$1883,19,0))</f>
        <v/>
      </c>
      <c r="G1959" s="315"/>
      <c r="H1959" s="226" t="str">
        <f>IF(E1959="","",VLOOKUP(G1959,'TONG HOP'!$C$8:$E$799,2,0))</f>
        <v/>
      </c>
      <c r="I1959" s="226" t="str">
        <f>IF(B1959="","",VLOOKUP(G1959,'TONG HOP'!$C$8:$F$799,4,0))</f>
        <v/>
      </c>
      <c r="J1959" s="63" t="str">
        <f t="shared" si="346"/>
        <v/>
      </c>
      <c r="K1959" s="63" t="str">
        <f t="shared" si="345"/>
        <v/>
      </c>
      <c r="L1959" s="63">
        <f t="shared" si="338"/>
        <v>0</v>
      </c>
      <c r="M1959" s="392" t="str">
        <f>IF(Y1959="","",VLOOKUP(G1959,'Danh mục CODE'!$D$2:$I$1880,4,0))</f>
        <v/>
      </c>
      <c r="N1959" s="484"/>
      <c r="O1959" s="392" t="str">
        <f t="shared" si="339"/>
        <v/>
      </c>
      <c r="P1959" s="392" t="str">
        <f>IF(Y1959="","",VLOOKUP(G1959,'Danh mục CODE'!$D$2:$I$1880,5,0))</f>
        <v/>
      </c>
      <c r="Q1959" s="392"/>
      <c r="R1959" s="392" t="str">
        <f t="shared" si="340"/>
        <v/>
      </c>
      <c r="S1959" s="394" t="e">
        <f t="shared" si="341"/>
        <v>#VALUE!</v>
      </c>
      <c r="T1959" s="394" t="str">
        <f t="shared" si="342"/>
        <v/>
      </c>
      <c r="U1959" s="394" t="str">
        <f t="shared" si="343"/>
        <v/>
      </c>
      <c r="V1959" s="424" t="str">
        <f t="shared" si="344"/>
        <v/>
      </c>
      <c r="W1959" s="21"/>
      <c r="X1959" s="515"/>
      <c r="Y1959" s="515"/>
      <c r="Z1959" s="513"/>
      <c r="AA1959" s="514"/>
    </row>
    <row r="1960" spans="1:27">
      <c r="A1960" s="50">
        <f t="shared" si="347"/>
        <v>1955</v>
      </c>
      <c r="B1960" s="580"/>
      <c r="C1960" s="23" t="s">
        <v>742</v>
      </c>
      <c r="D1960" s="489"/>
      <c r="E1960" s="318" t="str">
        <f>IF(G1960="","",VLOOKUP(G1960,'Danh mục CODE'!$D$2:$J$20064,7,0))</f>
        <v/>
      </c>
      <c r="F1960" s="28" t="str">
        <f>IF(E1960="","",VLOOKUP(E1960,'TONG HOP'!$E$8:$W$1883,19,0))</f>
        <v/>
      </c>
      <c r="G1960" s="315"/>
      <c r="H1960" s="226" t="str">
        <f>IF(E1960="","",VLOOKUP(G1960,'TONG HOP'!$C$8:$E$799,2,0))</f>
        <v/>
      </c>
      <c r="I1960" s="226" t="str">
        <f>IF(B1960="","",VLOOKUP(G1960,'TONG HOP'!$C$8:$F$799,4,0))</f>
        <v/>
      </c>
      <c r="J1960" s="63" t="str">
        <f t="shared" si="346"/>
        <v/>
      </c>
      <c r="K1960" s="63" t="str">
        <f t="shared" si="345"/>
        <v/>
      </c>
      <c r="L1960" s="63">
        <f t="shared" si="338"/>
        <v>0</v>
      </c>
      <c r="M1960" s="392" t="str">
        <f>IF(Y1960="","",VLOOKUP(G1960,'Danh mục CODE'!$D$2:$I$1880,4,0))</f>
        <v/>
      </c>
      <c r="N1960" s="484"/>
      <c r="O1960" s="392" t="str">
        <f t="shared" si="339"/>
        <v/>
      </c>
      <c r="P1960" s="392" t="str">
        <f>IF(Y1960="","",VLOOKUP(G1960,'Danh mục CODE'!$D$2:$I$1880,5,0))</f>
        <v/>
      </c>
      <c r="Q1960" s="392"/>
      <c r="R1960" s="392" t="str">
        <f t="shared" si="340"/>
        <v/>
      </c>
      <c r="S1960" s="394" t="e">
        <f t="shared" si="341"/>
        <v>#VALUE!</v>
      </c>
      <c r="T1960" s="394" t="str">
        <f t="shared" si="342"/>
        <v/>
      </c>
      <c r="U1960" s="394" t="str">
        <f t="shared" si="343"/>
        <v/>
      </c>
      <c r="V1960" s="424" t="str">
        <f t="shared" si="344"/>
        <v/>
      </c>
      <c r="W1960" s="21"/>
      <c r="X1960" s="515"/>
      <c r="Y1960" s="515"/>
      <c r="Z1960" s="513"/>
      <c r="AA1960" s="514"/>
    </row>
    <row r="1961" spans="1:27">
      <c r="A1961" s="50">
        <f t="shared" si="347"/>
        <v>1956</v>
      </c>
      <c r="B1961" s="580"/>
      <c r="C1961" s="23" t="s">
        <v>742</v>
      </c>
      <c r="D1961" s="489"/>
      <c r="E1961" s="318" t="str">
        <f>IF(G1961="","",VLOOKUP(G1961,'Danh mục CODE'!$D$2:$J$20064,7,0))</f>
        <v/>
      </c>
      <c r="F1961" s="28" t="str">
        <f>IF(E1961="","",VLOOKUP(E1961,'TONG HOP'!$E$8:$W$1883,19,0))</f>
        <v/>
      </c>
      <c r="G1961" s="315"/>
      <c r="H1961" s="226" t="str">
        <f>IF(E1961="","",VLOOKUP(G1961,'TONG HOP'!$C$8:$E$799,2,0))</f>
        <v/>
      </c>
      <c r="I1961" s="226" t="str">
        <f>IF(B1961="","",VLOOKUP(G1961,'TONG HOP'!$C$8:$F$799,4,0))</f>
        <v/>
      </c>
      <c r="J1961" s="63" t="str">
        <f t="shared" si="346"/>
        <v/>
      </c>
      <c r="K1961" s="63" t="str">
        <f t="shared" si="345"/>
        <v/>
      </c>
      <c r="L1961" s="63">
        <f t="shared" si="338"/>
        <v>0</v>
      </c>
      <c r="M1961" s="392" t="str">
        <f>IF(Y1961="","",VLOOKUP(G1961,'Danh mục CODE'!$D$2:$I$1880,4,0))</f>
        <v/>
      </c>
      <c r="N1961" s="484"/>
      <c r="O1961" s="392" t="str">
        <f t="shared" si="339"/>
        <v/>
      </c>
      <c r="P1961" s="392" t="str">
        <f>IF(Y1961="","",VLOOKUP(G1961,'Danh mục CODE'!$D$2:$I$1880,5,0))</f>
        <v/>
      </c>
      <c r="Q1961" s="392"/>
      <c r="R1961" s="392" t="str">
        <f t="shared" si="340"/>
        <v/>
      </c>
      <c r="S1961" s="394" t="e">
        <f t="shared" si="341"/>
        <v>#VALUE!</v>
      </c>
      <c r="T1961" s="394" t="str">
        <f t="shared" si="342"/>
        <v/>
      </c>
      <c r="U1961" s="394" t="str">
        <f t="shared" si="343"/>
        <v/>
      </c>
      <c r="V1961" s="424" t="str">
        <f t="shared" si="344"/>
        <v/>
      </c>
      <c r="W1961" s="21"/>
      <c r="X1961" s="515"/>
      <c r="Y1961" s="515"/>
      <c r="Z1961" s="513"/>
      <c r="AA1961" s="514"/>
    </row>
    <row r="1962" spans="1:27">
      <c r="A1962" s="50">
        <f t="shared" si="347"/>
        <v>1957</v>
      </c>
      <c r="B1962" s="580"/>
      <c r="C1962" s="23" t="s">
        <v>742</v>
      </c>
      <c r="D1962" s="489"/>
      <c r="E1962" s="318" t="str">
        <f>IF(G1962="","",VLOOKUP(G1962,'Danh mục CODE'!$D$2:$J$20064,7,0))</f>
        <v/>
      </c>
      <c r="F1962" s="28" t="str">
        <f>IF(E1962="","",VLOOKUP(E1962,'TONG HOP'!$E$8:$W$1883,19,0))</f>
        <v/>
      </c>
      <c r="G1962" s="315"/>
      <c r="H1962" s="226" t="str">
        <f>IF(E1962="","",VLOOKUP(G1962,'TONG HOP'!$C$8:$E$799,2,0))</f>
        <v/>
      </c>
      <c r="I1962" s="226" t="str">
        <f>IF(B1962="","",VLOOKUP(G1962,'TONG HOP'!$C$8:$F$799,4,0))</f>
        <v/>
      </c>
      <c r="J1962" s="63" t="str">
        <f t="shared" si="346"/>
        <v/>
      </c>
      <c r="K1962" s="63" t="str">
        <f t="shared" si="345"/>
        <v/>
      </c>
      <c r="L1962" s="63">
        <f t="shared" si="338"/>
        <v>0</v>
      </c>
      <c r="M1962" s="392" t="str">
        <f>IF(Y1962="","",VLOOKUP(G1962,'Danh mục CODE'!$D$2:$I$1880,4,0))</f>
        <v/>
      </c>
      <c r="N1962" s="484"/>
      <c r="O1962" s="392" t="str">
        <f t="shared" si="339"/>
        <v/>
      </c>
      <c r="P1962" s="392" t="str">
        <f>IF(Y1962="","",VLOOKUP(G1962,'Danh mục CODE'!$D$2:$I$1880,5,0))</f>
        <v/>
      </c>
      <c r="Q1962" s="392"/>
      <c r="R1962" s="392" t="str">
        <f t="shared" si="340"/>
        <v/>
      </c>
      <c r="S1962" s="394" t="e">
        <f t="shared" si="341"/>
        <v>#VALUE!</v>
      </c>
      <c r="T1962" s="394" t="str">
        <f t="shared" si="342"/>
        <v/>
      </c>
      <c r="U1962" s="394" t="str">
        <f t="shared" si="343"/>
        <v/>
      </c>
      <c r="V1962" s="424" t="str">
        <f t="shared" si="344"/>
        <v/>
      </c>
      <c r="W1962" s="21"/>
      <c r="X1962" s="515"/>
      <c r="Y1962" s="515"/>
      <c r="Z1962" s="513"/>
      <c r="AA1962" s="514"/>
    </row>
    <row r="1963" spans="1:27">
      <c r="A1963" s="50">
        <f t="shared" si="347"/>
        <v>1958</v>
      </c>
      <c r="B1963" s="580"/>
      <c r="C1963" s="23" t="s">
        <v>742</v>
      </c>
      <c r="D1963" s="489"/>
      <c r="E1963" s="318" t="str">
        <f>IF(G1963="","",VLOOKUP(G1963,'Danh mục CODE'!$D$2:$J$20064,7,0))</f>
        <v/>
      </c>
      <c r="F1963" s="28" t="str">
        <f>IF(E1963="","",VLOOKUP(E1963,'TONG HOP'!$E$8:$W$1883,19,0))</f>
        <v/>
      </c>
      <c r="G1963" s="315"/>
      <c r="H1963" s="226" t="str">
        <f>IF(E1963="","",VLOOKUP(G1963,'TONG HOP'!$C$8:$E$799,2,0))</f>
        <v/>
      </c>
      <c r="I1963" s="226" t="str">
        <f>IF(B1963="","",VLOOKUP(G1963,'TONG HOP'!$C$8:$F$799,4,0))</f>
        <v/>
      </c>
      <c r="J1963" s="63" t="str">
        <f t="shared" si="346"/>
        <v/>
      </c>
      <c r="K1963" s="63" t="str">
        <f t="shared" si="345"/>
        <v/>
      </c>
      <c r="L1963" s="63">
        <f t="shared" si="338"/>
        <v>0</v>
      </c>
      <c r="M1963" s="392" t="str">
        <f>IF(Y1963="","",VLOOKUP(G1963,'Danh mục CODE'!$D$2:$I$1880,4,0))</f>
        <v/>
      </c>
      <c r="N1963" s="484"/>
      <c r="O1963" s="392" t="str">
        <f t="shared" si="339"/>
        <v/>
      </c>
      <c r="P1963" s="392" t="str">
        <f>IF(Y1963="","",VLOOKUP(G1963,'Danh mục CODE'!$D$2:$I$1880,5,0))</f>
        <v/>
      </c>
      <c r="Q1963" s="392"/>
      <c r="R1963" s="392" t="str">
        <f t="shared" si="340"/>
        <v/>
      </c>
      <c r="S1963" s="394" t="e">
        <f t="shared" si="341"/>
        <v>#VALUE!</v>
      </c>
      <c r="T1963" s="394" t="str">
        <f t="shared" si="342"/>
        <v/>
      </c>
      <c r="U1963" s="394" t="str">
        <f t="shared" si="343"/>
        <v/>
      </c>
      <c r="V1963" s="424" t="str">
        <f t="shared" si="344"/>
        <v/>
      </c>
      <c r="W1963" s="21"/>
      <c r="X1963" s="515"/>
      <c r="Y1963" s="515"/>
      <c r="Z1963" s="513"/>
      <c r="AA1963" s="514"/>
    </row>
    <row r="1964" spans="1:27">
      <c r="A1964" s="50">
        <f t="shared" si="347"/>
        <v>1959</v>
      </c>
      <c r="B1964" s="580"/>
      <c r="C1964" s="23" t="s">
        <v>742</v>
      </c>
      <c r="D1964" s="489"/>
      <c r="E1964" s="318" t="str">
        <f>IF(G1964="","",VLOOKUP(G1964,'Danh mục CODE'!$D$2:$J$20064,7,0))</f>
        <v/>
      </c>
      <c r="F1964" s="28" t="str">
        <f>IF(E1964="","",VLOOKUP(E1964,'TONG HOP'!$E$8:$W$1883,19,0))</f>
        <v/>
      </c>
      <c r="G1964" s="315"/>
      <c r="H1964" s="226" t="str">
        <f>IF(E1964="","",VLOOKUP(G1964,'TONG HOP'!$C$8:$E$799,2,0))</f>
        <v/>
      </c>
      <c r="I1964" s="226" t="str">
        <f>IF(B1964="","",VLOOKUP(G1964,'TONG HOP'!$C$8:$F$799,4,0))</f>
        <v/>
      </c>
      <c r="J1964" s="63" t="str">
        <f t="shared" si="346"/>
        <v/>
      </c>
      <c r="K1964" s="63" t="str">
        <f t="shared" si="345"/>
        <v/>
      </c>
      <c r="L1964" s="63">
        <f t="shared" si="338"/>
        <v>0</v>
      </c>
      <c r="M1964" s="392" t="str">
        <f>IF(Y1964="","",VLOOKUP(G1964,'Danh mục CODE'!$D$2:$I$1880,4,0))</f>
        <v/>
      </c>
      <c r="N1964" s="484"/>
      <c r="O1964" s="392" t="str">
        <f t="shared" si="339"/>
        <v/>
      </c>
      <c r="P1964" s="392" t="str">
        <f>IF(Y1964="","",VLOOKUP(G1964,'Danh mục CODE'!$D$2:$I$1880,5,0))</f>
        <v/>
      </c>
      <c r="Q1964" s="392"/>
      <c r="R1964" s="392" t="str">
        <f t="shared" si="340"/>
        <v/>
      </c>
      <c r="S1964" s="394" t="e">
        <f t="shared" si="341"/>
        <v>#VALUE!</v>
      </c>
      <c r="T1964" s="394" t="str">
        <f t="shared" si="342"/>
        <v/>
      </c>
      <c r="U1964" s="394" t="str">
        <f t="shared" si="343"/>
        <v/>
      </c>
      <c r="V1964" s="424" t="str">
        <f t="shared" si="344"/>
        <v/>
      </c>
      <c r="W1964" s="21"/>
      <c r="X1964" s="515"/>
      <c r="Y1964" s="515"/>
      <c r="Z1964" s="513"/>
      <c r="AA1964" s="514"/>
    </row>
    <row r="1965" spans="1:27">
      <c r="A1965" s="50">
        <f t="shared" si="347"/>
        <v>1960</v>
      </c>
      <c r="B1965" s="580"/>
      <c r="C1965" s="23" t="s">
        <v>742</v>
      </c>
      <c r="D1965" s="489"/>
      <c r="E1965" s="318" t="str">
        <f>IF(G1965="","",VLOOKUP(G1965,'Danh mục CODE'!$D$2:$J$20064,7,0))</f>
        <v/>
      </c>
      <c r="F1965" s="28" t="str">
        <f>IF(E1965="","",VLOOKUP(E1965,'TONG HOP'!$E$8:$W$1883,19,0))</f>
        <v/>
      </c>
      <c r="G1965" s="315"/>
      <c r="H1965" s="226" t="str">
        <f>IF(E1965="","",VLOOKUP(G1965,'TONG HOP'!$C$8:$E$799,2,0))</f>
        <v/>
      </c>
      <c r="I1965" s="226" t="str">
        <f>IF(B1965="","",VLOOKUP(G1965,'TONG HOP'!$C$8:$F$799,4,0))</f>
        <v/>
      </c>
      <c r="J1965" s="63" t="str">
        <f t="shared" si="346"/>
        <v/>
      </c>
      <c r="K1965" s="63" t="str">
        <f t="shared" si="345"/>
        <v/>
      </c>
      <c r="L1965" s="63">
        <f t="shared" si="338"/>
        <v>0</v>
      </c>
      <c r="M1965" s="392" t="str">
        <f>IF(Y1965="","",VLOOKUP(G1965,'Danh mục CODE'!$D$2:$I$1880,4,0))</f>
        <v/>
      </c>
      <c r="N1965" s="484"/>
      <c r="O1965" s="392" t="str">
        <f t="shared" si="339"/>
        <v/>
      </c>
      <c r="P1965" s="392" t="str">
        <f>IF(Y1965="","",VLOOKUP(G1965,'Danh mục CODE'!$D$2:$I$1880,5,0))</f>
        <v/>
      </c>
      <c r="Q1965" s="392"/>
      <c r="R1965" s="392" t="str">
        <f t="shared" si="340"/>
        <v/>
      </c>
      <c r="S1965" s="394" t="e">
        <f t="shared" si="341"/>
        <v>#VALUE!</v>
      </c>
      <c r="T1965" s="394" t="str">
        <f t="shared" si="342"/>
        <v/>
      </c>
      <c r="U1965" s="394" t="str">
        <f t="shared" si="343"/>
        <v/>
      </c>
      <c r="V1965" s="424" t="str">
        <f t="shared" si="344"/>
        <v/>
      </c>
      <c r="W1965" s="21"/>
      <c r="X1965" s="515"/>
      <c r="Y1965" s="515"/>
      <c r="Z1965" s="513"/>
      <c r="AA1965" s="514"/>
    </row>
    <row r="1966" spans="1:27">
      <c r="A1966" s="50">
        <f t="shared" si="347"/>
        <v>1961</v>
      </c>
      <c r="B1966" s="580"/>
      <c r="C1966" s="23" t="s">
        <v>742</v>
      </c>
      <c r="D1966" s="489"/>
      <c r="E1966" s="318" t="str">
        <f>IF(G1966="","",VLOOKUP(G1966,'Danh mục CODE'!$D$2:$J$20064,7,0))</f>
        <v/>
      </c>
      <c r="F1966" s="28" t="str">
        <f>IF(E1966="","",VLOOKUP(E1966,'TONG HOP'!$E$8:$W$1883,19,0))</f>
        <v/>
      </c>
      <c r="G1966" s="315"/>
      <c r="H1966" s="226" t="str">
        <f>IF(E1966="","",VLOOKUP(G1966,'TONG HOP'!$C$8:$E$799,2,0))</f>
        <v/>
      </c>
      <c r="I1966" s="226" t="str">
        <f>IF(B1966="","",VLOOKUP(G1966,'TONG HOP'!$C$8:$F$799,4,0))</f>
        <v/>
      </c>
      <c r="J1966" s="63" t="str">
        <f t="shared" si="346"/>
        <v/>
      </c>
      <c r="K1966" s="63" t="str">
        <f t="shared" si="345"/>
        <v/>
      </c>
      <c r="L1966" s="63">
        <f t="shared" si="338"/>
        <v>0</v>
      </c>
      <c r="M1966" s="392" t="str">
        <f>IF(Y1966="","",VLOOKUP(G1966,'Danh mục CODE'!$D$2:$I$1880,4,0))</f>
        <v/>
      </c>
      <c r="N1966" s="484"/>
      <c r="O1966" s="392" t="str">
        <f t="shared" si="339"/>
        <v/>
      </c>
      <c r="P1966" s="392" t="str">
        <f>IF(Y1966="","",VLOOKUP(G1966,'Danh mục CODE'!$D$2:$I$1880,5,0))</f>
        <v/>
      </c>
      <c r="Q1966" s="392"/>
      <c r="R1966" s="392" t="str">
        <f t="shared" si="340"/>
        <v/>
      </c>
      <c r="S1966" s="394" t="e">
        <f t="shared" si="341"/>
        <v>#VALUE!</v>
      </c>
      <c r="T1966" s="394" t="str">
        <f t="shared" si="342"/>
        <v/>
      </c>
      <c r="U1966" s="394" t="str">
        <f t="shared" si="343"/>
        <v/>
      </c>
      <c r="V1966" s="424" t="str">
        <f t="shared" si="344"/>
        <v/>
      </c>
      <c r="W1966" s="21"/>
      <c r="X1966" s="515"/>
      <c r="Y1966" s="515"/>
      <c r="Z1966" s="513"/>
      <c r="AA1966" s="514"/>
    </row>
    <row r="1967" spans="1:27">
      <c r="A1967" s="50">
        <f t="shared" si="347"/>
        <v>1962</v>
      </c>
      <c r="B1967" s="580"/>
      <c r="C1967" s="23" t="s">
        <v>742</v>
      </c>
      <c r="D1967" s="489"/>
      <c r="E1967" s="318" t="str">
        <f>IF(G1967="","",VLOOKUP(G1967,'Danh mục CODE'!$D$2:$J$20064,7,0))</f>
        <v/>
      </c>
      <c r="F1967" s="28" t="str">
        <f>IF(E1967="","",VLOOKUP(E1967,'TONG HOP'!$E$8:$W$1883,19,0))</f>
        <v/>
      </c>
      <c r="G1967" s="315"/>
      <c r="H1967" s="226" t="str">
        <f>IF(E1967="","",VLOOKUP(G1967,'TONG HOP'!$C$8:$E$799,2,0))</f>
        <v/>
      </c>
      <c r="I1967" s="226" t="str">
        <f>IF(B1967="","",VLOOKUP(G1967,'TONG HOP'!$C$8:$F$799,4,0))</f>
        <v/>
      </c>
      <c r="J1967" s="63" t="str">
        <f t="shared" si="346"/>
        <v/>
      </c>
      <c r="K1967" s="63" t="str">
        <f t="shared" si="345"/>
        <v/>
      </c>
      <c r="L1967" s="63">
        <f t="shared" si="338"/>
        <v>0</v>
      </c>
      <c r="M1967" s="392" t="str">
        <f>IF(Y1967="","",VLOOKUP(G1967,'Danh mục CODE'!$D$2:$I$1880,4,0))</f>
        <v/>
      </c>
      <c r="N1967" s="484"/>
      <c r="O1967" s="392" t="str">
        <f t="shared" si="339"/>
        <v/>
      </c>
      <c r="P1967" s="392" t="str">
        <f>IF(Y1967="","",VLOOKUP(G1967,'Danh mục CODE'!$D$2:$I$1880,5,0))</f>
        <v/>
      </c>
      <c r="Q1967" s="392"/>
      <c r="R1967" s="392" t="str">
        <f t="shared" si="340"/>
        <v/>
      </c>
      <c r="S1967" s="394" t="e">
        <f t="shared" si="341"/>
        <v>#VALUE!</v>
      </c>
      <c r="T1967" s="394" t="str">
        <f t="shared" si="342"/>
        <v/>
      </c>
      <c r="U1967" s="394" t="str">
        <f t="shared" si="343"/>
        <v/>
      </c>
      <c r="V1967" s="424" t="str">
        <f t="shared" si="344"/>
        <v/>
      </c>
      <c r="W1967" s="21"/>
      <c r="X1967" s="515"/>
      <c r="Y1967" s="515"/>
      <c r="Z1967" s="513"/>
      <c r="AA1967" s="514"/>
    </row>
    <row r="1968" spans="1:27">
      <c r="A1968" s="50">
        <f t="shared" si="347"/>
        <v>1963</v>
      </c>
      <c r="B1968" s="580"/>
      <c r="C1968" s="23" t="s">
        <v>742</v>
      </c>
      <c r="D1968" s="489"/>
      <c r="E1968" s="318" t="str">
        <f>IF(G1968="","",VLOOKUP(G1968,'Danh mục CODE'!$D$2:$J$20064,7,0))</f>
        <v/>
      </c>
      <c r="F1968" s="28" t="str">
        <f>IF(E1968="","",VLOOKUP(E1968,'TONG HOP'!$E$8:$W$1883,19,0))</f>
        <v/>
      </c>
      <c r="G1968" s="315"/>
      <c r="H1968" s="226" t="str">
        <f>IF(E1968="","",VLOOKUP(G1968,'TONG HOP'!$C$8:$E$799,2,0))</f>
        <v/>
      </c>
      <c r="I1968" s="226" t="str">
        <f>IF(B1968="","",VLOOKUP(G1968,'TONG HOP'!$C$8:$F$799,4,0))</f>
        <v/>
      </c>
      <c r="J1968" s="63" t="str">
        <f t="shared" si="346"/>
        <v/>
      </c>
      <c r="K1968" s="63" t="str">
        <f t="shared" si="345"/>
        <v/>
      </c>
      <c r="L1968" s="63">
        <f t="shared" si="338"/>
        <v>0</v>
      </c>
      <c r="M1968" s="392" t="str">
        <f>IF(Y1968="","",VLOOKUP(G1968,'Danh mục CODE'!$D$2:$I$1880,4,0))</f>
        <v/>
      </c>
      <c r="N1968" s="484"/>
      <c r="O1968" s="392" t="str">
        <f t="shared" si="339"/>
        <v/>
      </c>
      <c r="P1968" s="392" t="str">
        <f>IF(Y1968="","",VLOOKUP(G1968,'Danh mục CODE'!$D$2:$I$1880,5,0))</f>
        <v/>
      </c>
      <c r="Q1968" s="392"/>
      <c r="R1968" s="392" t="str">
        <f t="shared" si="340"/>
        <v/>
      </c>
      <c r="S1968" s="394" t="e">
        <f t="shared" si="341"/>
        <v>#VALUE!</v>
      </c>
      <c r="T1968" s="394" t="str">
        <f t="shared" si="342"/>
        <v/>
      </c>
      <c r="U1968" s="394" t="str">
        <f t="shared" si="343"/>
        <v/>
      </c>
      <c r="V1968" s="424" t="str">
        <f t="shared" si="344"/>
        <v/>
      </c>
      <c r="W1968" s="21"/>
      <c r="X1968" s="515"/>
      <c r="Y1968" s="515"/>
      <c r="Z1968" s="513"/>
      <c r="AA1968" s="514"/>
    </row>
    <row r="1969" spans="1:27">
      <c r="A1969" s="50">
        <f t="shared" si="347"/>
        <v>1964</v>
      </c>
      <c r="B1969" s="580"/>
      <c r="C1969" s="23" t="s">
        <v>742</v>
      </c>
      <c r="D1969" s="489"/>
      <c r="E1969" s="318" t="str">
        <f>IF(G1969="","",VLOOKUP(G1969,'Danh mục CODE'!$D$2:$J$20064,7,0))</f>
        <v/>
      </c>
      <c r="F1969" s="28" t="str">
        <f>IF(E1969="","",VLOOKUP(E1969,'TONG HOP'!$E$8:$W$1883,19,0))</f>
        <v/>
      </c>
      <c r="G1969" s="315"/>
      <c r="H1969" s="226" t="str">
        <f>IF(E1969="","",VLOOKUP(G1969,'TONG HOP'!$C$8:$E$799,2,0))</f>
        <v/>
      </c>
      <c r="I1969" s="226" t="str">
        <f>IF(B1969="","",VLOOKUP(G1969,'TONG HOP'!$C$8:$F$799,4,0))</f>
        <v/>
      </c>
      <c r="J1969" s="63" t="str">
        <f t="shared" si="346"/>
        <v/>
      </c>
      <c r="K1969" s="63" t="str">
        <f t="shared" si="345"/>
        <v/>
      </c>
      <c r="L1969" s="63">
        <f t="shared" ref="L1969:L2032" si="348">X1969-Y1969</f>
        <v>0</v>
      </c>
      <c r="M1969" s="392" t="str">
        <f>IF(Y1969="","",VLOOKUP(G1969,'Danh mục CODE'!$D$2:$I$1880,4,0))</f>
        <v/>
      </c>
      <c r="N1969" s="484"/>
      <c r="O1969" s="392" t="str">
        <f t="shared" ref="O1969:O2032" si="349">IF(X1969="","",IF(M1969-N1969&lt;0,-(M1969-N1969),0))</f>
        <v/>
      </c>
      <c r="P1969" s="392" t="str">
        <f>IF(Y1969="","",VLOOKUP(G1969,'Danh mục CODE'!$D$2:$I$1880,5,0))</f>
        <v/>
      </c>
      <c r="Q1969" s="392"/>
      <c r="R1969" s="392" t="str">
        <f t="shared" ref="R1969:R2032" si="350">IF(X1969="","",IF(P1969-Q1969&lt;0,-(P1969-Q1969),0))</f>
        <v/>
      </c>
      <c r="S1969" s="394" t="e">
        <f t="shared" ref="S1969:S2032" si="351">IF(T1969=0,"",J1969-T1969-U1969)</f>
        <v>#VALUE!</v>
      </c>
      <c r="T1969" s="394" t="str">
        <f t="shared" ref="T1969:T2032" si="352">IF(X1969="","",J1969*P1969)</f>
        <v/>
      </c>
      <c r="U1969" s="394" t="str">
        <f t="shared" ref="U1969:U2032" si="353">IF(X1969="","",J1969*R1969)</f>
        <v/>
      </c>
      <c r="V1969" s="424" t="str">
        <f t="shared" ref="V1969:V2032" si="354">IF(X1969="","",J1969-S1969-T1969-U1969)</f>
        <v/>
      </c>
      <c r="W1969" s="21"/>
      <c r="X1969" s="515"/>
      <c r="Y1969" s="515"/>
      <c r="Z1969" s="513"/>
      <c r="AA1969" s="514"/>
    </row>
    <row r="1970" spans="1:27">
      <c r="A1970" s="50">
        <f t="shared" si="347"/>
        <v>1965</v>
      </c>
      <c r="B1970" s="580"/>
      <c r="C1970" s="23" t="s">
        <v>742</v>
      </c>
      <c r="D1970" s="489"/>
      <c r="E1970" s="318" t="str">
        <f>IF(G1970="","",VLOOKUP(G1970,'Danh mục CODE'!$D$2:$J$20064,7,0))</f>
        <v/>
      </c>
      <c r="F1970" s="28" t="str">
        <f>IF(E1970="","",VLOOKUP(E1970,'TONG HOP'!$E$8:$W$1883,19,0))</f>
        <v/>
      </c>
      <c r="G1970" s="315"/>
      <c r="H1970" s="226" t="str">
        <f>IF(E1970="","",VLOOKUP(G1970,'TONG HOP'!$C$8:$E$799,2,0))</f>
        <v/>
      </c>
      <c r="I1970" s="226" t="str">
        <f>IF(B1970="","",VLOOKUP(G1970,'TONG HOP'!$C$8:$F$799,4,0))</f>
        <v/>
      </c>
      <c r="J1970" s="63" t="str">
        <f t="shared" si="346"/>
        <v/>
      </c>
      <c r="K1970" s="63" t="str">
        <f t="shared" si="345"/>
        <v/>
      </c>
      <c r="L1970" s="63">
        <f t="shared" si="348"/>
        <v>0</v>
      </c>
      <c r="M1970" s="392" t="str">
        <f>IF(Y1970="","",VLOOKUP(G1970,'Danh mục CODE'!$D$2:$I$1880,4,0))</f>
        <v/>
      </c>
      <c r="N1970" s="484"/>
      <c r="O1970" s="392" t="str">
        <f t="shared" si="349"/>
        <v/>
      </c>
      <c r="P1970" s="392" t="str">
        <f>IF(Y1970="","",VLOOKUP(G1970,'Danh mục CODE'!$D$2:$I$1880,5,0))</f>
        <v/>
      </c>
      <c r="Q1970" s="392"/>
      <c r="R1970" s="392" t="str">
        <f t="shared" si="350"/>
        <v/>
      </c>
      <c r="S1970" s="394" t="e">
        <f t="shared" si="351"/>
        <v>#VALUE!</v>
      </c>
      <c r="T1970" s="394" t="str">
        <f t="shared" si="352"/>
        <v/>
      </c>
      <c r="U1970" s="394" t="str">
        <f t="shared" si="353"/>
        <v/>
      </c>
      <c r="V1970" s="424" t="str">
        <f t="shared" si="354"/>
        <v/>
      </c>
      <c r="W1970" s="21"/>
      <c r="X1970" s="515"/>
      <c r="Y1970" s="515"/>
      <c r="Z1970" s="513"/>
      <c r="AA1970" s="514"/>
    </row>
    <row r="1971" spans="1:27">
      <c r="A1971" s="50">
        <f t="shared" si="347"/>
        <v>1966</v>
      </c>
      <c r="B1971" s="580"/>
      <c r="C1971" s="23" t="s">
        <v>742</v>
      </c>
      <c r="D1971" s="489"/>
      <c r="E1971" s="318" t="str">
        <f>IF(G1971="","",VLOOKUP(G1971,'Danh mục CODE'!$D$2:$J$20064,7,0))</f>
        <v/>
      </c>
      <c r="F1971" s="28" t="str">
        <f>IF(E1971="","",VLOOKUP(E1971,'TONG HOP'!$E$8:$W$1883,19,0))</f>
        <v/>
      </c>
      <c r="G1971" s="315"/>
      <c r="H1971" s="226" t="str">
        <f>IF(E1971="","",VLOOKUP(G1971,'TONG HOP'!$C$8:$E$799,2,0))</f>
        <v/>
      </c>
      <c r="I1971" s="226" t="str">
        <f>IF(B1971="","",VLOOKUP(G1971,'TONG HOP'!$C$8:$F$799,4,0))</f>
        <v/>
      </c>
      <c r="J1971" s="63" t="str">
        <f t="shared" si="346"/>
        <v/>
      </c>
      <c r="K1971" s="63" t="str">
        <f t="shared" si="345"/>
        <v/>
      </c>
      <c r="L1971" s="63">
        <f t="shared" si="348"/>
        <v>0</v>
      </c>
      <c r="M1971" s="392" t="str">
        <f>IF(Y1971="","",VLOOKUP(G1971,'Danh mục CODE'!$D$2:$I$1880,4,0))</f>
        <v/>
      </c>
      <c r="N1971" s="484"/>
      <c r="O1971" s="392" t="str">
        <f t="shared" si="349"/>
        <v/>
      </c>
      <c r="P1971" s="392" t="str">
        <f>IF(Y1971="","",VLOOKUP(G1971,'Danh mục CODE'!$D$2:$I$1880,5,0))</f>
        <v/>
      </c>
      <c r="Q1971" s="392"/>
      <c r="R1971" s="392" t="str">
        <f t="shared" si="350"/>
        <v/>
      </c>
      <c r="S1971" s="394" t="e">
        <f t="shared" si="351"/>
        <v>#VALUE!</v>
      </c>
      <c r="T1971" s="394" t="str">
        <f t="shared" si="352"/>
        <v/>
      </c>
      <c r="U1971" s="394" t="str">
        <f t="shared" si="353"/>
        <v/>
      </c>
      <c r="V1971" s="424" t="str">
        <f t="shared" si="354"/>
        <v/>
      </c>
      <c r="W1971" s="21"/>
      <c r="X1971" s="515"/>
      <c r="Y1971" s="515"/>
      <c r="Z1971" s="513"/>
      <c r="AA1971" s="514"/>
    </row>
    <row r="1972" spans="1:27">
      <c r="A1972" s="50">
        <f t="shared" si="347"/>
        <v>1967</v>
      </c>
      <c r="B1972" s="580"/>
      <c r="C1972" s="23" t="s">
        <v>742</v>
      </c>
      <c r="D1972" s="489"/>
      <c r="E1972" s="318" t="str">
        <f>IF(G1972="","",VLOOKUP(G1972,'Danh mục CODE'!$D$2:$J$20064,7,0))</f>
        <v/>
      </c>
      <c r="F1972" s="28" t="str">
        <f>IF(E1972="","",VLOOKUP(E1972,'TONG HOP'!$E$8:$W$1883,19,0))</f>
        <v/>
      </c>
      <c r="G1972" s="315"/>
      <c r="H1972" s="226" t="str">
        <f>IF(E1972="","",VLOOKUP(G1972,'TONG HOP'!$C$8:$E$799,2,0))</f>
        <v/>
      </c>
      <c r="I1972" s="226" t="str">
        <f>IF(B1972="","",VLOOKUP(G1972,'TONG HOP'!$C$8:$F$799,4,0))</f>
        <v/>
      </c>
      <c r="J1972" s="63" t="str">
        <f t="shared" si="346"/>
        <v/>
      </c>
      <c r="K1972" s="63" t="str">
        <f t="shared" si="345"/>
        <v/>
      </c>
      <c r="L1972" s="63">
        <f t="shared" si="348"/>
        <v>0</v>
      </c>
      <c r="M1972" s="392" t="str">
        <f>IF(Y1972="","",VLOOKUP(G1972,'Danh mục CODE'!$D$2:$I$1880,4,0))</f>
        <v/>
      </c>
      <c r="N1972" s="484"/>
      <c r="O1972" s="392" t="str">
        <f t="shared" si="349"/>
        <v/>
      </c>
      <c r="P1972" s="392" t="str">
        <f>IF(Y1972="","",VLOOKUP(G1972,'Danh mục CODE'!$D$2:$I$1880,5,0))</f>
        <v/>
      </c>
      <c r="Q1972" s="392"/>
      <c r="R1972" s="392" t="str">
        <f t="shared" si="350"/>
        <v/>
      </c>
      <c r="S1972" s="394" t="e">
        <f t="shared" si="351"/>
        <v>#VALUE!</v>
      </c>
      <c r="T1972" s="394" t="str">
        <f t="shared" si="352"/>
        <v/>
      </c>
      <c r="U1972" s="394" t="str">
        <f t="shared" si="353"/>
        <v/>
      </c>
      <c r="V1972" s="424" t="str">
        <f t="shared" si="354"/>
        <v/>
      </c>
      <c r="W1972" s="21"/>
      <c r="X1972" s="515"/>
      <c r="Y1972" s="515"/>
      <c r="Z1972" s="513"/>
      <c r="AA1972" s="514"/>
    </row>
    <row r="1973" spans="1:27">
      <c r="A1973" s="50">
        <f t="shared" si="347"/>
        <v>1968</v>
      </c>
      <c r="B1973" s="580"/>
      <c r="C1973" s="23" t="s">
        <v>742</v>
      </c>
      <c r="D1973" s="489"/>
      <c r="E1973" s="318" t="str">
        <f>IF(G1973="","",VLOOKUP(G1973,'Danh mục CODE'!$D$2:$J$20064,7,0))</f>
        <v/>
      </c>
      <c r="F1973" s="28" t="str">
        <f>IF(E1973="","",VLOOKUP(E1973,'TONG HOP'!$E$8:$W$1883,19,0))</f>
        <v/>
      </c>
      <c r="G1973" s="315"/>
      <c r="H1973" s="226" t="str">
        <f>IF(E1973="","",VLOOKUP(G1973,'TONG HOP'!$C$8:$E$799,2,0))</f>
        <v/>
      </c>
      <c r="I1973" s="226" t="str">
        <f>IF(B1973="","",VLOOKUP(G1973,'TONG HOP'!$C$8:$F$799,4,0))</f>
        <v/>
      </c>
      <c r="J1973" s="63" t="str">
        <f t="shared" si="346"/>
        <v/>
      </c>
      <c r="K1973" s="63" t="str">
        <f t="shared" si="345"/>
        <v/>
      </c>
      <c r="L1973" s="63">
        <f t="shared" si="348"/>
        <v>0</v>
      </c>
      <c r="M1973" s="392" t="str">
        <f>IF(Y1973="","",VLOOKUP(G1973,'Danh mục CODE'!$D$2:$I$1880,4,0))</f>
        <v/>
      </c>
      <c r="N1973" s="484"/>
      <c r="O1973" s="392" t="str">
        <f t="shared" si="349"/>
        <v/>
      </c>
      <c r="P1973" s="392" t="str">
        <f>IF(Y1973="","",VLOOKUP(G1973,'Danh mục CODE'!$D$2:$I$1880,5,0))</f>
        <v/>
      </c>
      <c r="Q1973" s="392"/>
      <c r="R1973" s="392" t="str">
        <f t="shared" si="350"/>
        <v/>
      </c>
      <c r="S1973" s="394" t="e">
        <f t="shared" si="351"/>
        <v>#VALUE!</v>
      </c>
      <c r="T1973" s="394" t="str">
        <f t="shared" si="352"/>
        <v/>
      </c>
      <c r="U1973" s="394" t="str">
        <f t="shared" si="353"/>
        <v/>
      </c>
      <c r="V1973" s="424" t="str">
        <f t="shared" si="354"/>
        <v/>
      </c>
      <c r="W1973" s="21"/>
      <c r="X1973" s="515"/>
      <c r="Y1973" s="515"/>
      <c r="Z1973" s="513"/>
      <c r="AA1973" s="514"/>
    </row>
    <row r="1974" spans="1:27">
      <c r="A1974" s="50">
        <f t="shared" si="347"/>
        <v>1969</v>
      </c>
      <c r="B1974" s="580"/>
      <c r="C1974" s="23" t="s">
        <v>742</v>
      </c>
      <c r="D1974" s="489"/>
      <c r="E1974" s="318" t="str">
        <f>IF(G1974="","",VLOOKUP(G1974,'Danh mục CODE'!$D$2:$J$20064,7,0))</f>
        <v/>
      </c>
      <c r="F1974" s="28" t="str">
        <f>IF(E1974="","",VLOOKUP(E1974,'TONG HOP'!$E$8:$W$1883,19,0))</f>
        <v/>
      </c>
      <c r="G1974" s="315"/>
      <c r="H1974" s="226" t="str">
        <f>IF(E1974="","",VLOOKUP(G1974,'TONG HOP'!$C$8:$E$799,2,0))</f>
        <v/>
      </c>
      <c r="I1974" s="226" t="str">
        <f>IF(B1974="","",VLOOKUP(G1974,'TONG HOP'!$C$8:$F$799,4,0))</f>
        <v/>
      </c>
      <c r="J1974" s="63" t="str">
        <f t="shared" si="346"/>
        <v/>
      </c>
      <c r="K1974" s="63" t="str">
        <f t="shared" si="345"/>
        <v/>
      </c>
      <c r="L1974" s="63">
        <f t="shared" si="348"/>
        <v>0</v>
      </c>
      <c r="M1974" s="392" t="str">
        <f>IF(Y1974="","",VLOOKUP(G1974,'Danh mục CODE'!$D$2:$I$1880,4,0))</f>
        <v/>
      </c>
      <c r="N1974" s="484"/>
      <c r="O1974" s="392" t="str">
        <f t="shared" si="349"/>
        <v/>
      </c>
      <c r="P1974" s="392" t="str">
        <f>IF(Y1974="","",VLOOKUP(G1974,'Danh mục CODE'!$D$2:$I$1880,5,0))</f>
        <v/>
      </c>
      <c r="Q1974" s="392"/>
      <c r="R1974" s="392" t="str">
        <f t="shared" si="350"/>
        <v/>
      </c>
      <c r="S1974" s="394" t="e">
        <f t="shared" si="351"/>
        <v>#VALUE!</v>
      </c>
      <c r="T1974" s="394" t="str">
        <f t="shared" si="352"/>
        <v/>
      </c>
      <c r="U1974" s="394" t="str">
        <f t="shared" si="353"/>
        <v/>
      </c>
      <c r="V1974" s="424" t="str">
        <f t="shared" si="354"/>
        <v/>
      </c>
      <c r="W1974" s="21"/>
      <c r="X1974" s="515"/>
      <c r="Y1974" s="515"/>
      <c r="Z1974" s="513"/>
      <c r="AA1974" s="514"/>
    </row>
    <row r="1975" spans="1:27">
      <c r="A1975" s="50">
        <f t="shared" si="347"/>
        <v>1970</v>
      </c>
      <c r="B1975" s="580"/>
      <c r="C1975" s="23" t="s">
        <v>742</v>
      </c>
      <c r="D1975" s="489"/>
      <c r="E1975" s="318" t="str">
        <f>IF(G1975="","",VLOOKUP(G1975,'Danh mục CODE'!$D$2:$J$20064,7,0))</f>
        <v/>
      </c>
      <c r="F1975" s="28" t="str">
        <f>IF(E1975="","",VLOOKUP(E1975,'TONG HOP'!$E$8:$W$1883,19,0))</f>
        <v/>
      </c>
      <c r="G1975" s="315"/>
      <c r="H1975" s="226" t="str">
        <f>IF(E1975="","",VLOOKUP(G1975,'TONG HOP'!$C$8:$E$799,2,0))</f>
        <v/>
      </c>
      <c r="I1975" s="226" t="str">
        <f>IF(B1975="","",VLOOKUP(G1975,'TONG HOP'!$C$8:$F$799,4,0))</f>
        <v/>
      </c>
      <c r="J1975" s="63" t="str">
        <f t="shared" si="346"/>
        <v/>
      </c>
      <c r="K1975" s="63" t="str">
        <f t="shared" si="345"/>
        <v/>
      </c>
      <c r="L1975" s="63">
        <f t="shared" si="348"/>
        <v>0</v>
      </c>
      <c r="M1975" s="392" t="str">
        <f>IF(Y1975="","",VLOOKUP(G1975,'Danh mục CODE'!$D$2:$I$1880,4,0))</f>
        <v/>
      </c>
      <c r="N1975" s="484"/>
      <c r="O1975" s="392" t="str">
        <f t="shared" si="349"/>
        <v/>
      </c>
      <c r="P1975" s="392" t="str">
        <f>IF(Y1975="","",VLOOKUP(G1975,'Danh mục CODE'!$D$2:$I$1880,5,0))</f>
        <v/>
      </c>
      <c r="Q1975" s="392"/>
      <c r="R1975" s="392" t="str">
        <f t="shared" si="350"/>
        <v/>
      </c>
      <c r="S1975" s="394" t="e">
        <f t="shared" si="351"/>
        <v>#VALUE!</v>
      </c>
      <c r="T1975" s="394" t="str">
        <f t="shared" si="352"/>
        <v/>
      </c>
      <c r="U1975" s="394" t="str">
        <f t="shared" si="353"/>
        <v/>
      </c>
      <c r="V1975" s="424" t="str">
        <f t="shared" si="354"/>
        <v/>
      </c>
      <c r="W1975" s="21"/>
      <c r="X1975" s="515"/>
      <c r="Y1975" s="515"/>
      <c r="Z1975" s="513"/>
      <c r="AA1975" s="514"/>
    </row>
    <row r="1976" spans="1:27">
      <c r="A1976" s="50">
        <f t="shared" si="347"/>
        <v>1971</v>
      </c>
      <c r="B1976" s="580"/>
      <c r="C1976" s="23" t="s">
        <v>742</v>
      </c>
      <c r="D1976" s="489"/>
      <c r="E1976" s="318" t="str">
        <f>IF(G1976="","",VLOOKUP(G1976,'Danh mục CODE'!$D$2:$J$20064,7,0))</f>
        <v/>
      </c>
      <c r="F1976" s="28" t="str">
        <f>IF(E1976="","",VLOOKUP(E1976,'TONG HOP'!$E$8:$W$1883,19,0))</f>
        <v/>
      </c>
      <c r="G1976" s="315"/>
      <c r="H1976" s="226" t="str">
        <f>IF(E1976="","",VLOOKUP(G1976,'TONG HOP'!$C$8:$E$799,2,0))</f>
        <v/>
      </c>
      <c r="I1976" s="226" t="str">
        <f>IF(B1976="","",VLOOKUP(G1976,'TONG HOP'!$C$8:$F$799,4,0))</f>
        <v/>
      </c>
      <c r="J1976" s="63" t="str">
        <f t="shared" si="346"/>
        <v/>
      </c>
      <c r="K1976" s="63" t="str">
        <f t="shared" si="345"/>
        <v/>
      </c>
      <c r="L1976" s="63">
        <f t="shared" si="348"/>
        <v>0</v>
      </c>
      <c r="M1976" s="392" t="str">
        <f>IF(Y1976="","",VLOOKUP(G1976,'Danh mục CODE'!$D$2:$I$1880,4,0))</f>
        <v/>
      </c>
      <c r="N1976" s="484"/>
      <c r="O1976" s="392" t="str">
        <f t="shared" si="349"/>
        <v/>
      </c>
      <c r="P1976" s="392" t="str">
        <f>IF(Y1976="","",VLOOKUP(G1976,'Danh mục CODE'!$D$2:$I$1880,5,0))</f>
        <v/>
      </c>
      <c r="Q1976" s="392"/>
      <c r="R1976" s="392" t="str">
        <f t="shared" si="350"/>
        <v/>
      </c>
      <c r="S1976" s="394" t="e">
        <f t="shared" si="351"/>
        <v>#VALUE!</v>
      </c>
      <c r="T1976" s="394" t="str">
        <f t="shared" si="352"/>
        <v/>
      </c>
      <c r="U1976" s="394" t="str">
        <f t="shared" si="353"/>
        <v/>
      </c>
      <c r="V1976" s="424" t="str">
        <f t="shared" si="354"/>
        <v/>
      </c>
      <c r="W1976" s="21"/>
      <c r="X1976" s="515"/>
      <c r="Y1976" s="515"/>
      <c r="Z1976" s="513"/>
      <c r="AA1976" s="514"/>
    </row>
    <row r="1977" spans="1:27">
      <c r="A1977" s="50">
        <f t="shared" si="347"/>
        <v>1972</v>
      </c>
      <c r="B1977" s="580"/>
      <c r="C1977" s="23" t="s">
        <v>742</v>
      </c>
      <c r="D1977" s="489"/>
      <c r="E1977" s="318" t="str">
        <f>IF(G1977="","",VLOOKUP(G1977,'Danh mục CODE'!$D$2:$J$20064,7,0))</f>
        <v/>
      </c>
      <c r="F1977" s="28" t="str">
        <f>IF(E1977="","",VLOOKUP(E1977,'TONG HOP'!$E$8:$W$1883,19,0))</f>
        <v/>
      </c>
      <c r="G1977" s="315"/>
      <c r="H1977" s="226" t="str">
        <f>IF(E1977="","",VLOOKUP(G1977,'TONG HOP'!$C$8:$E$799,2,0))</f>
        <v/>
      </c>
      <c r="I1977" s="226" t="str">
        <f>IF(B1977="","",VLOOKUP(G1977,'TONG HOP'!$C$8:$F$799,4,0))</f>
        <v/>
      </c>
      <c r="J1977" s="63" t="str">
        <f t="shared" si="346"/>
        <v/>
      </c>
      <c r="K1977" s="63" t="str">
        <f t="shared" si="345"/>
        <v/>
      </c>
      <c r="L1977" s="63">
        <f t="shared" si="348"/>
        <v>0</v>
      </c>
      <c r="M1977" s="392" t="str">
        <f>IF(Y1977="","",VLOOKUP(G1977,'Danh mục CODE'!$D$2:$I$1880,4,0))</f>
        <v/>
      </c>
      <c r="N1977" s="484"/>
      <c r="O1977" s="392" t="str">
        <f t="shared" si="349"/>
        <v/>
      </c>
      <c r="P1977" s="392" t="str">
        <f>IF(Y1977="","",VLOOKUP(G1977,'Danh mục CODE'!$D$2:$I$1880,5,0))</f>
        <v/>
      </c>
      <c r="Q1977" s="392"/>
      <c r="R1977" s="392" t="str">
        <f t="shared" si="350"/>
        <v/>
      </c>
      <c r="S1977" s="394" t="e">
        <f t="shared" si="351"/>
        <v>#VALUE!</v>
      </c>
      <c r="T1977" s="394" t="str">
        <f t="shared" si="352"/>
        <v/>
      </c>
      <c r="U1977" s="394" t="str">
        <f t="shared" si="353"/>
        <v/>
      </c>
      <c r="V1977" s="424" t="str">
        <f t="shared" si="354"/>
        <v/>
      </c>
      <c r="W1977" s="21"/>
      <c r="X1977" s="515"/>
      <c r="Y1977" s="515"/>
      <c r="Z1977" s="513"/>
      <c r="AA1977" s="514"/>
    </row>
    <row r="1978" spans="1:27">
      <c r="A1978" s="50">
        <f t="shared" si="347"/>
        <v>1973</v>
      </c>
      <c r="B1978" s="580"/>
      <c r="C1978" s="23" t="s">
        <v>742</v>
      </c>
      <c r="D1978" s="489"/>
      <c r="E1978" s="318" t="str">
        <f>IF(G1978="","",VLOOKUP(G1978,'Danh mục CODE'!$D$2:$J$20064,7,0))</f>
        <v/>
      </c>
      <c r="F1978" s="28" t="str">
        <f>IF(E1978="","",VLOOKUP(E1978,'TONG HOP'!$E$8:$W$1883,19,0))</f>
        <v/>
      </c>
      <c r="G1978" s="315"/>
      <c r="H1978" s="226" t="str">
        <f>IF(E1978="","",VLOOKUP(G1978,'TONG HOP'!$C$8:$E$799,2,0))</f>
        <v/>
      </c>
      <c r="I1978" s="226" t="str">
        <f>IF(B1978="","",VLOOKUP(G1978,'TONG HOP'!$C$8:$F$799,4,0))</f>
        <v/>
      </c>
      <c r="J1978" s="63" t="str">
        <f t="shared" si="346"/>
        <v/>
      </c>
      <c r="K1978" s="63" t="str">
        <f t="shared" si="345"/>
        <v/>
      </c>
      <c r="L1978" s="63">
        <f t="shared" si="348"/>
        <v>0</v>
      </c>
      <c r="M1978" s="392" t="str">
        <f>IF(Y1978="","",VLOOKUP(G1978,'Danh mục CODE'!$D$2:$I$1880,4,0))</f>
        <v/>
      </c>
      <c r="N1978" s="484"/>
      <c r="O1978" s="392" t="str">
        <f t="shared" si="349"/>
        <v/>
      </c>
      <c r="P1978" s="392" t="str">
        <f>IF(Y1978="","",VLOOKUP(G1978,'Danh mục CODE'!$D$2:$I$1880,5,0))</f>
        <v/>
      </c>
      <c r="Q1978" s="392"/>
      <c r="R1978" s="392" t="str">
        <f t="shared" si="350"/>
        <v/>
      </c>
      <c r="S1978" s="394" t="e">
        <f t="shared" si="351"/>
        <v>#VALUE!</v>
      </c>
      <c r="T1978" s="394" t="str">
        <f t="shared" si="352"/>
        <v/>
      </c>
      <c r="U1978" s="394" t="str">
        <f t="shared" si="353"/>
        <v/>
      </c>
      <c r="V1978" s="424" t="str">
        <f t="shared" si="354"/>
        <v/>
      </c>
      <c r="W1978" s="21"/>
      <c r="X1978" s="515"/>
      <c r="Y1978" s="515"/>
      <c r="Z1978" s="513"/>
      <c r="AA1978" s="514"/>
    </row>
    <row r="1979" spans="1:27">
      <c r="A1979" s="50">
        <f t="shared" si="347"/>
        <v>1974</v>
      </c>
      <c r="B1979" s="580"/>
      <c r="C1979" s="23" t="s">
        <v>742</v>
      </c>
      <c r="D1979" s="489"/>
      <c r="E1979" s="318" t="str">
        <f>IF(G1979="","",VLOOKUP(G1979,'Danh mục CODE'!$D$2:$J$20064,7,0))</f>
        <v/>
      </c>
      <c r="F1979" s="28" t="str">
        <f>IF(E1979="","",VLOOKUP(E1979,'TONG HOP'!$E$8:$W$1883,19,0))</f>
        <v/>
      </c>
      <c r="G1979" s="315"/>
      <c r="H1979" s="226" t="str">
        <f>IF(E1979="","",VLOOKUP(G1979,'TONG HOP'!$C$8:$E$799,2,0))</f>
        <v/>
      </c>
      <c r="I1979" s="226" t="str">
        <f>IF(B1979="","",VLOOKUP(G1979,'TONG HOP'!$C$8:$F$799,4,0))</f>
        <v/>
      </c>
      <c r="J1979" s="63" t="str">
        <f t="shared" si="346"/>
        <v/>
      </c>
      <c r="K1979" s="63" t="str">
        <f t="shared" si="345"/>
        <v/>
      </c>
      <c r="L1979" s="63">
        <f t="shared" si="348"/>
        <v>0</v>
      </c>
      <c r="M1979" s="392" t="str">
        <f>IF(Y1979="","",VLOOKUP(G1979,'Danh mục CODE'!$D$2:$I$1880,4,0))</f>
        <v/>
      </c>
      <c r="N1979" s="484"/>
      <c r="O1979" s="392" t="str">
        <f t="shared" si="349"/>
        <v/>
      </c>
      <c r="P1979" s="392" t="str">
        <f>IF(Y1979="","",VLOOKUP(G1979,'Danh mục CODE'!$D$2:$I$1880,5,0))</f>
        <v/>
      </c>
      <c r="Q1979" s="392"/>
      <c r="R1979" s="392" t="str">
        <f t="shared" si="350"/>
        <v/>
      </c>
      <c r="S1979" s="394" t="e">
        <f t="shared" si="351"/>
        <v>#VALUE!</v>
      </c>
      <c r="T1979" s="394" t="str">
        <f t="shared" si="352"/>
        <v/>
      </c>
      <c r="U1979" s="394" t="str">
        <f t="shared" si="353"/>
        <v/>
      </c>
      <c r="V1979" s="424" t="str">
        <f t="shared" si="354"/>
        <v/>
      </c>
      <c r="W1979" s="21"/>
      <c r="X1979" s="515"/>
      <c r="Y1979" s="515"/>
      <c r="Z1979" s="513"/>
      <c r="AA1979" s="514"/>
    </row>
    <row r="1980" spans="1:27">
      <c r="A1980" s="50">
        <f t="shared" si="347"/>
        <v>1975</v>
      </c>
      <c r="B1980" s="580"/>
      <c r="C1980" s="23" t="s">
        <v>742</v>
      </c>
      <c r="D1980" s="489"/>
      <c r="E1980" s="318" t="str">
        <f>IF(G1980="","",VLOOKUP(G1980,'Danh mục CODE'!$D$2:$J$20064,7,0))</f>
        <v/>
      </c>
      <c r="F1980" s="28" t="str">
        <f>IF(E1980="","",VLOOKUP(E1980,'TONG HOP'!$E$8:$W$1883,19,0))</f>
        <v/>
      </c>
      <c r="G1980" s="315"/>
      <c r="H1980" s="226" t="str">
        <f>IF(E1980="","",VLOOKUP(G1980,'TONG HOP'!$C$8:$E$799,2,0))</f>
        <v/>
      </c>
      <c r="I1980" s="226" t="str">
        <f>IF(B1980="","",VLOOKUP(G1980,'TONG HOP'!$C$8:$F$799,4,0))</f>
        <v/>
      </c>
      <c r="J1980" s="63" t="str">
        <f t="shared" si="346"/>
        <v/>
      </c>
      <c r="K1980" s="63" t="str">
        <f t="shared" si="345"/>
        <v/>
      </c>
      <c r="L1980" s="63">
        <f t="shared" si="348"/>
        <v>0</v>
      </c>
      <c r="M1980" s="392" t="str">
        <f>IF(Y1980="","",VLOOKUP(G1980,'Danh mục CODE'!$D$2:$I$1880,4,0))</f>
        <v/>
      </c>
      <c r="N1980" s="484"/>
      <c r="O1980" s="392" t="str">
        <f t="shared" si="349"/>
        <v/>
      </c>
      <c r="P1980" s="392" t="str">
        <f>IF(Y1980="","",VLOOKUP(G1980,'Danh mục CODE'!$D$2:$I$1880,5,0))</f>
        <v/>
      </c>
      <c r="Q1980" s="392"/>
      <c r="R1980" s="392" t="str">
        <f t="shared" si="350"/>
        <v/>
      </c>
      <c r="S1980" s="394" t="e">
        <f t="shared" si="351"/>
        <v>#VALUE!</v>
      </c>
      <c r="T1980" s="394" t="str">
        <f t="shared" si="352"/>
        <v/>
      </c>
      <c r="U1980" s="394" t="str">
        <f t="shared" si="353"/>
        <v/>
      </c>
      <c r="V1980" s="424" t="str">
        <f t="shared" si="354"/>
        <v/>
      </c>
      <c r="W1980" s="21"/>
      <c r="X1980" s="515"/>
      <c r="Y1980" s="515"/>
      <c r="Z1980" s="513"/>
      <c r="AA1980" s="514"/>
    </row>
    <row r="1981" spans="1:27">
      <c r="A1981" s="50">
        <f t="shared" si="347"/>
        <v>1976</v>
      </c>
      <c r="B1981" s="580"/>
      <c r="C1981" s="23" t="s">
        <v>742</v>
      </c>
      <c r="D1981" s="489"/>
      <c r="E1981" s="318" t="str">
        <f>IF(G1981="","",VLOOKUP(G1981,'Danh mục CODE'!$D$2:$J$20064,7,0))</f>
        <v/>
      </c>
      <c r="F1981" s="28" t="str">
        <f>IF(E1981="","",VLOOKUP(E1981,'TONG HOP'!$E$8:$W$1883,19,0))</f>
        <v/>
      </c>
      <c r="G1981" s="315"/>
      <c r="H1981" s="226" t="str">
        <f>IF(E1981="","",VLOOKUP(G1981,'TONG HOP'!$C$8:$E$799,2,0))</f>
        <v/>
      </c>
      <c r="I1981" s="226" t="str">
        <f>IF(B1981="","",VLOOKUP(G1981,'TONG HOP'!$C$8:$F$799,4,0))</f>
        <v/>
      </c>
      <c r="J1981" s="63" t="str">
        <f t="shared" si="346"/>
        <v/>
      </c>
      <c r="K1981" s="63" t="str">
        <f t="shared" si="345"/>
        <v/>
      </c>
      <c r="L1981" s="63">
        <f t="shared" si="348"/>
        <v>0</v>
      </c>
      <c r="M1981" s="392" t="str">
        <f>IF(Y1981="","",VLOOKUP(G1981,'Danh mục CODE'!$D$2:$I$1880,4,0))</f>
        <v/>
      </c>
      <c r="N1981" s="484"/>
      <c r="O1981" s="392" t="str">
        <f t="shared" si="349"/>
        <v/>
      </c>
      <c r="P1981" s="392" t="str">
        <f>IF(Y1981="","",VLOOKUP(G1981,'Danh mục CODE'!$D$2:$I$1880,5,0))</f>
        <v/>
      </c>
      <c r="Q1981" s="392"/>
      <c r="R1981" s="392" t="str">
        <f t="shared" si="350"/>
        <v/>
      </c>
      <c r="S1981" s="394" t="e">
        <f t="shared" si="351"/>
        <v>#VALUE!</v>
      </c>
      <c r="T1981" s="394" t="str">
        <f t="shared" si="352"/>
        <v/>
      </c>
      <c r="U1981" s="394" t="str">
        <f t="shared" si="353"/>
        <v/>
      </c>
      <c r="V1981" s="424" t="str">
        <f t="shared" si="354"/>
        <v/>
      </c>
      <c r="W1981" s="21"/>
      <c r="X1981" s="515"/>
      <c r="Y1981" s="515"/>
      <c r="Z1981" s="513"/>
      <c r="AA1981" s="514"/>
    </row>
    <row r="1982" spans="1:27">
      <c r="A1982" s="50">
        <f t="shared" si="347"/>
        <v>1977</v>
      </c>
      <c r="B1982" s="580"/>
      <c r="C1982" s="23" t="s">
        <v>742</v>
      </c>
      <c r="D1982" s="489"/>
      <c r="E1982" s="318" t="str">
        <f>IF(G1982="","",VLOOKUP(G1982,'Danh mục CODE'!$D$2:$J$20064,7,0))</f>
        <v/>
      </c>
      <c r="F1982" s="28" t="str">
        <f>IF(E1982="","",VLOOKUP(E1982,'TONG HOP'!$E$8:$W$1883,19,0))</f>
        <v/>
      </c>
      <c r="G1982" s="315"/>
      <c r="H1982" s="226" t="str">
        <f>IF(E1982="","",VLOOKUP(G1982,'TONG HOP'!$C$8:$E$799,2,0))</f>
        <v/>
      </c>
      <c r="I1982" s="226" t="str">
        <f>IF(B1982="","",VLOOKUP(G1982,'TONG HOP'!$C$8:$F$799,4,0))</f>
        <v/>
      </c>
      <c r="J1982" s="63" t="str">
        <f t="shared" si="346"/>
        <v/>
      </c>
      <c r="K1982" s="63" t="str">
        <f t="shared" si="345"/>
        <v/>
      </c>
      <c r="L1982" s="63">
        <f t="shared" si="348"/>
        <v>0</v>
      </c>
      <c r="M1982" s="392" t="str">
        <f>IF(Y1982="","",VLOOKUP(G1982,'Danh mục CODE'!$D$2:$I$1880,4,0))</f>
        <v/>
      </c>
      <c r="N1982" s="484"/>
      <c r="O1982" s="392" t="str">
        <f t="shared" si="349"/>
        <v/>
      </c>
      <c r="P1982" s="392" t="str">
        <f>IF(Y1982="","",VLOOKUP(G1982,'Danh mục CODE'!$D$2:$I$1880,5,0))</f>
        <v/>
      </c>
      <c r="Q1982" s="392"/>
      <c r="R1982" s="392" t="str">
        <f t="shared" si="350"/>
        <v/>
      </c>
      <c r="S1982" s="394" t="e">
        <f t="shared" si="351"/>
        <v>#VALUE!</v>
      </c>
      <c r="T1982" s="394" t="str">
        <f t="shared" si="352"/>
        <v/>
      </c>
      <c r="U1982" s="394" t="str">
        <f t="shared" si="353"/>
        <v/>
      </c>
      <c r="V1982" s="424" t="str">
        <f t="shared" si="354"/>
        <v/>
      </c>
      <c r="W1982" s="21"/>
      <c r="X1982" s="515"/>
      <c r="Y1982" s="515"/>
      <c r="Z1982" s="513"/>
      <c r="AA1982" s="514"/>
    </row>
    <row r="1983" spans="1:27">
      <c r="A1983" s="50">
        <f t="shared" si="347"/>
        <v>1978</v>
      </c>
      <c r="B1983" s="580"/>
      <c r="C1983" s="23" t="s">
        <v>742</v>
      </c>
      <c r="D1983" s="489"/>
      <c r="E1983" s="318" t="str">
        <f>IF(G1983="","",VLOOKUP(G1983,'Danh mục CODE'!$D$2:$J$20064,7,0))</f>
        <v/>
      </c>
      <c r="F1983" s="28" t="str">
        <f>IF(E1983="","",VLOOKUP(E1983,'TONG HOP'!$E$8:$W$1883,19,0))</f>
        <v/>
      </c>
      <c r="G1983" s="315"/>
      <c r="H1983" s="226" t="str">
        <f>IF(E1983="","",VLOOKUP(G1983,'TONG HOP'!$C$8:$E$799,2,0))</f>
        <v/>
      </c>
      <c r="I1983" s="226" t="str">
        <f>IF(B1983="","",VLOOKUP(G1983,'TONG HOP'!$C$8:$F$799,4,0))</f>
        <v/>
      </c>
      <c r="J1983" s="63" t="str">
        <f t="shared" ref="J1983:J2032" si="355">IF(X1983="","",K1983-K1983*M1983)</f>
        <v/>
      </c>
      <c r="K1983" s="63" t="str">
        <f t="shared" si="345"/>
        <v/>
      </c>
      <c r="L1983" s="63">
        <f t="shared" si="348"/>
        <v>0</v>
      </c>
      <c r="M1983" s="392" t="str">
        <f>IF(Y1983="","",VLOOKUP(G1983,'Danh mục CODE'!$D$2:$I$1880,4,0))</f>
        <v/>
      </c>
      <c r="N1983" s="484"/>
      <c r="O1983" s="392" t="str">
        <f t="shared" si="349"/>
        <v/>
      </c>
      <c r="P1983" s="392" t="str">
        <f>IF(Y1983="","",VLOOKUP(G1983,'Danh mục CODE'!$D$2:$I$1880,5,0))</f>
        <v/>
      </c>
      <c r="Q1983" s="392"/>
      <c r="R1983" s="392" t="str">
        <f t="shared" si="350"/>
        <v/>
      </c>
      <c r="S1983" s="394" t="e">
        <f t="shared" si="351"/>
        <v>#VALUE!</v>
      </c>
      <c r="T1983" s="394" t="str">
        <f t="shared" si="352"/>
        <v/>
      </c>
      <c r="U1983" s="394" t="str">
        <f t="shared" si="353"/>
        <v/>
      </c>
      <c r="V1983" s="424" t="str">
        <f t="shared" si="354"/>
        <v/>
      </c>
      <c r="W1983" s="21"/>
      <c r="X1983" s="515"/>
      <c r="Y1983" s="515"/>
      <c r="Z1983" s="513"/>
      <c r="AA1983" s="514"/>
    </row>
    <row r="1984" spans="1:27">
      <c r="A1984" s="50">
        <f t="shared" si="347"/>
        <v>1979</v>
      </c>
      <c r="B1984" s="580"/>
      <c r="C1984" s="23" t="s">
        <v>742</v>
      </c>
      <c r="D1984" s="489"/>
      <c r="E1984" s="318" t="str">
        <f>IF(G1984="","",VLOOKUP(G1984,'Danh mục CODE'!$D$2:$J$20064,7,0))</f>
        <v/>
      </c>
      <c r="F1984" s="28" t="str">
        <f>IF(E1984="","",VLOOKUP(E1984,'TONG HOP'!$E$8:$W$1883,19,0))</f>
        <v/>
      </c>
      <c r="G1984" s="315"/>
      <c r="H1984" s="226" t="str">
        <f>IF(E1984="","",VLOOKUP(G1984,'TONG HOP'!$C$8:$E$799,2,0))</f>
        <v/>
      </c>
      <c r="I1984" s="226" t="str">
        <f>IF(B1984="","",VLOOKUP(G1984,'TONG HOP'!$C$8:$F$799,4,0))</f>
        <v/>
      </c>
      <c r="J1984" s="63" t="str">
        <f t="shared" si="355"/>
        <v/>
      </c>
      <c r="K1984" s="63" t="str">
        <f t="shared" si="345"/>
        <v/>
      </c>
      <c r="L1984" s="63">
        <f t="shared" si="348"/>
        <v>0</v>
      </c>
      <c r="M1984" s="392" t="str">
        <f>IF(Y1984="","",VLOOKUP(G1984,'Danh mục CODE'!$D$2:$I$1880,4,0))</f>
        <v/>
      </c>
      <c r="N1984" s="484"/>
      <c r="O1984" s="392" t="str">
        <f t="shared" si="349"/>
        <v/>
      </c>
      <c r="P1984" s="392" t="str">
        <f>IF(Y1984="","",VLOOKUP(G1984,'Danh mục CODE'!$D$2:$I$1880,5,0))</f>
        <v/>
      </c>
      <c r="Q1984" s="392"/>
      <c r="R1984" s="392" t="str">
        <f t="shared" si="350"/>
        <v/>
      </c>
      <c r="S1984" s="394" t="e">
        <f t="shared" si="351"/>
        <v>#VALUE!</v>
      </c>
      <c r="T1984" s="394" t="str">
        <f t="shared" si="352"/>
        <v/>
      </c>
      <c r="U1984" s="394" t="str">
        <f t="shared" si="353"/>
        <v/>
      </c>
      <c r="V1984" s="424" t="str">
        <f t="shared" si="354"/>
        <v/>
      </c>
      <c r="W1984" s="21"/>
      <c r="X1984" s="515"/>
      <c r="Y1984" s="515"/>
      <c r="Z1984" s="513"/>
      <c r="AA1984" s="514"/>
    </row>
    <row r="1985" spans="1:27">
      <c r="A1985" s="50">
        <f t="shared" si="347"/>
        <v>1980</v>
      </c>
      <c r="B1985" s="580"/>
      <c r="C1985" s="23" t="s">
        <v>742</v>
      </c>
      <c r="D1985" s="489"/>
      <c r="E1985" s="318" t="str">
        <f>IF(G1985="","",VLOOKUP(G1985,'Danh mục CODE'!$D$2:$J$20064,7,0))</f>
        <v/>
      </c>
      <c r="F1985" s="28" t="str">
        <f>IF(E1985="","",VLOOKUP(E1985,'TONG HOP'!$E$8:$W$1883,19,0))</f>
        <v/>
      </c>
      <c r="G1985" s="315"/>
      <c r="H1985" s="226" t="str">
        <f>IF(E1985="","",VLOOKUP(G1985,'TONG HOP'!$C$8:$E$799,2,0))</f>
        <v/>
      </c>
      <c r="I1985" s="226" t="str">
        <f>IF(B1985="","",VLOOKUP(G1985,'TONG HOP'!$C$8:$F$799,4,0))</f>
        <v/>
      </c>
      <c r="J1985" s="63" t="str">
        <f t="shared" si="355"/>
        <v/>
      </c>
      <c r="K1985" s="63" t="str">
        <f t="shared" si="345"/>
        <v/>
      </c>
      <c r="L1985" s="63">
        <f t="shared" si="348"/>
        <v>0</v>
      </c>
      <c r="M1985" s="392" t="str">
        <f>IF(Y1985="","",VLOOKUP(G1985,'Danh mục CODE'!$D$2:$I$1880,4,0))</f>
        <v/>
      </c>
      <c r="N1985" s="484"/>
      <c r="O1985" s="392" t="str">
        <f t="shared" si="349"/>
        <v/>
      </c>
      <c r="P1985" s="392" t="str">
        <f>IF(Y1985="","",VLOOKUP(G1985,'Danh mục CODE'!$D$2:$I$1880,5,0))</f>
        <v/>
      </c>
      <c r="Q1985" s="392"/>
      <c r="R1985" s="392" t="str">
        <f t="shared" si="350"/>
        <v/>
      </c>
      <c r="S1985" s="394" t="e">
        <f t="shared" si="351"/>
        <v>#VALUE!</v>
      </c>
      <c r="T1985" s="394" t="str">
        <f t="shared" si="352"/>
        <v/>
      </c>
      <c r="U1985" s="394" t="str">
        <f t="shared" si="353"/>
        <v/>
      </c>
      <c r="V1985" s="424" t="str">
        <f t="shared" si="354"/>
        <v/>
      </c>
      <c r="W1985" s="21"/>
      <c r="X1985" s="515"/>
      <c r="Y1985" s="515"/>
      <c r="Z1985" s="513"/>
      <c r="AA1985" s="514"/>
    </row>
    <row r="1986" spans="1:27">
      <c r="A1986" s="50">
        <f t="shared" si="347"/>
        <v>1981</v>
      </c>
      <c r="B1986" s="580"/>
      <c r="C1986" s="23" t="s">
        <v>742</v>
      </c>
      <c r="D1986" s="489"/>
      <c r="E1986" s="318" t="str">
        <f>IF(G1986="","",VLOOKUP(G1986,'Danh mục CODE'!$D$2:$J$20064,7,0))</f>
        <v/>
      </c>
      <c r="F1986" s="28" t="str">
        <f>IF(E1986="","",VLOOKUP(E1986,'TONG HOP'!$E$8:$W$1883,19,0))</f>
        <v/>
      </c>
      <c r="G1986" s="315"/>
      <c r="H1986" s="226" t="str">
        <f>IF(E1986="","",VLOOKUP(G1986,'TONG HOP'!$C$8:$E$799,2,0))</f>
        <v/>
      </c>
      <c r="I1986" s="226" t="str">
        <f>IF(B1986="","",VLOOKUP(G1986,'TONG HOP'!$C$8:$F$799,4,0))</f>
        <v/>
      </c>
      <c r="J1986" s="63" t="str">
        <f t="shared" si="355"/>
        <v/>
      </c>
      <c r="K1986" s="63" t="str">
        <f t="shared" si="345"/>
        <v/>
      </c>
      <c r="L1986" s="63">
        <f t="shared" si="348"/>
        <v>0</v>
      </c>
      <c r="M1986" s="392" t="str">
        <f>IF(Y1986="","",VLOOKUP(G1986,'Danh mục CODE'!$D$2:$I$1880,4,0))</f>
        <v/>
      </c>
      <c r="N1986" s="484"/>
      <c r="O1986" s="392" t="str">
        <f t="shared" si="349"/>
        <v/>
      </c>
      <c r="P1986" s="392" t="str">
        <f>IF(Y1986="","",VLOOKUP(G1986,'Danh mục CODE'!$D$2:$I$1880,5,0))</f>
        <v/>
      </c>
      <c r="Q1986" s="392"/>
      <c r="R1986" s="392" t="str">
        <f t="shared" si="350"/>
        <v/>
      </c>
      <c r="S1986" s="394" t="e">
        <f t="shared" si="351"/>
        <v>#VALUE!</v>
      </c>
      <c r="T1986" s="394" t="str">
        <f t="shared" si="352"/>
        <v/>
      </c>
      <c r="U1986" s="394" t="str">
        <f t="shared" si="353"/>
        <v/>
      </c>
      <c r="V1986" s="424" t="str">
        <f t="shared" si="354"/>
        <v/>
      </c>
      <c r="W1986" s="21"/>
      <c r="X1986" s="515"/>
      <c r="Y1986" s="515"/>
      <c r="Z1986" s="513"/>
      <c r="AA1986" s="514"/>
    </row>
    <row r="1987" spans="1:27">
      <c r="A1987" s="50">
        <f t="shared" si="347"/>
        <v>1982</v>
      </c>
      <c r="B1987" s="580"/>
      <c r="C1987" s="23" t="s">
        <v>742</v>
      </c>
      <c r="D1987" s="489"/>
      <c r="E1987" s="318" t="str">
        <f>IF(G1987="","",VLOOKUP(G1987,'Danh mục CODE'!$D$2:$J$20064,7,0))</f>
        <v/>
      </c>
      <c r="F1987" s="28" t="str">
        <f>IF(E1987="","",VLOOKUP(E1987,'TONG HOP'!$E$8:$W$1883,19,0))</f>
        <v/>
      </c>
      <c r="G1987" s="315"/>
      <c r="H1987" s="226" t="str">
        <f>IF(E1987="","",VLOOKUP(G1987,'TONG HOP'!$C$8:$E$799,2,0))</f>
        <v/>
      </c>
      <c r="I1987" s="226" t="str">
        <f>IF(B1987="","",VLOOKUP(G1987,'TONG HOP'!$C$8:$F$799,4,0))</f>
        <v/>
      </c>
      <c r="J1987" s="63" t="str">
        <f t="shared" si="355"/>
        <v/>
      </c>
      <c r="K1987" s="63" t="str">
        <f t="shared" si="345"/>
        <v/>
      </c>
      <c r="L1987" s="63">
        <f t="shared" si="348"/>
        <v>0</v>
      </c>
      <c r="M1987" s="392" t="str">
        <f>IF(Y1987="","",VLOOKUP(G1987,'Danh mục CODE'!$D$2:$I$1880,4,0))</f>
        <v/>
      </c>
      <c r="N1987" s="484"/>
      <c r="O1987" s="392" t="str">
        <f t="shared" si="349"/>
        <v/>
      </c>
      <c r="P1987" s="392" t="str">
        <f>IF(Y1987="","",VLOOKUP(G1987,'Danh mục CODE'!$D$2:$I$1880,5,0))</f>
        <v/>
      </c>
      <c r="Q1987" s="392"/>
      <c r="R1987" s="392" t="str">
        <f t="shared" si="350"/>
        <v/>
      </c>
      <c r="S1987" s="394" t="e">
        <f t="shared" si="351"/>
        <v>#VALUE!</v>
      </c>
      <c r="T1987" s="394" t="str">
        <f t="shared" si="352"/>
        <v/>
      </c>
      <c r="U1987" s="394" t="str">
        <f t="shared" si="353"/>
        <v/>
      </c>
      <c r="V1987" s="424" t="str">
        <f t="shared" si="354"/>
        <v/>
      </c>
      <c r="W1987" s="21"/>
      <c r="X1987" s="515"/>
      <c r="Y1987" s="515"/>
      <c r="Z1987" s="513"/>
      <c r="AA1987" s="514"/>
    </row>
    <row r="1988" spans="1:27">
      <c r="A1988" s="50">
        <f t="shared" si="347"/>
        <v>1983</v>
      </c>
      <c r="B1988" s="580"/>
      <c r="C1988" s="23" t="s">
        <v>742</v>
      </c>
      <c r="D1988" s="489"/>
      <c r="E1988" s="318" t="str">
        <f>IF(G1988="","",VLOOKUP(G1988,'Danh mục CODE'!$D$2:$J$20064,7,0))</f>
        <v/>
      </c>
      <c r="F1988" s="28" t="str">
        <f>IF(E1988="","",VLOOKUP(E1988,'TONG HOP'!$E$8:$W$1883,19,0))</f>
        <v/>
      </c>
      <c r="G1988" s="315"/>
      <c r="H1988" s="226" t="str">
        <f>IF(E1988="","",VLOOKUP(G1988,'TONG HOP'!$C$8:$E$799,2,0))</f>
        <v/>
      </c>
      <c r="I1988" s="226" t="str">
        <f>IF(B1988="","",VLOOKUP(G1988,'TONG HOP'!$C$8:$F$799,4,0))</f>
        <v/>
      </c>
      <c r="J1988" s="63" t="str">
        <f t="shared" si="355"/>
        <v/>
      </c>
      <c r="K1988" s="63" t="str">
        <f t="shared" si="345"/>
        <v/>
      </c>
      <c r="L1988" s="63">
        <f t="shared" si="348"/>
        <v>0</v>
      </c>
      <c r="M1988" s="392" t="str">
        <f>IF(Y1988="","",VLOOKUP(G1988,'Danh mục CODE'!$D$2:$I$1880,4,0))</f>
        <v/>
      </c>
      <c r="N1988" s="484"/>
      <c r="O1988" s="392" t="str">
        <f t="shared" si="349"/>
        <v/>
      </c>
      <c r="P1988" s="392" t="str">
        <f>IF(Y1988="","",VLOOKUP(G1988,'Danh mục CODE'!$D$2:$I$1880,5,0))</f>
        <v/>
      </c>
      <c r="Q1988" s="392"/>
      <c r="R1988" s="392" t="str">
        <f t="shared" si="350"/>
        <v/>
      </c>
      <c r="S1988" s="394" t="e">
        <f t="shared" si="351"/>
        <v>#VALUE!</v>
      </c>
      <c r="T1988" s="394" t="str">
        <f t="shared" si="352"/>
        <v/>
      </c>
      <c r="U1988" s="394" t="str">
        <f t="shared" si="353"/>
        <v/>
      </c>
      <c r="V1988" s="424" t="str">
        <f t="shared" si="354"/>
        <v/>
      </c>
      <c r="W1988" s="21"/>
      <c r="X1988" s="515"/>
      <c r="Y1988" s="515"/>
      <c r="Z1988" s="513"/>
      <c r="AA1988" s="514"/>
    </row>
    <row r="1989" spans="1:27">
      <c r="A1989" s="50">
        <f t="shared" si="347"/>
        <v>1984</v>
      </c>
      <c r="B1989" s="580"/>
      <c r="C1989" s="23" t="s">
        <v>742</v>
      </c>
      <c r="D1989" s="489"/>
      <c r="E1989" s="318" t="str">
        <f>IF(G1989="","",VLOOKUP(G1989,'Danh mục CODE'!$D$2:$J$20064,7,0))</f>
        <v/>
      </c>
      <c r="F1989" s="28" t="str">
        <f>IF(E1989="","",VLOOKUP(E1989,'TONG HOP'!$E$8:$W$1883,19,0))</f>
        <v/>
      </c>
      <c r="G1989" s="315"/>
      <c r="H1989" s="226" t="str">
        <f>IF(E1989="","",VLOOKUP(G1989,'TONG HOP'!$C$8:$E$799,2,0))</f>
        <v/>
      </c>
      <c r="I1989" s="226" t="str">
        <f>IF(B1989="","",VLOOKUP(G1989,'TONG HOP'!$C$8:$F$799,4,0))</f>
        <v/>
      </c>
      <c r="J1989" s="63" t="str">
        <f t="shared" si="355"/>
        <v/>
      </c>
      <c r="K1989" s="63" t="str">
        <f t="shared" si="345"/>
        <v/>
      </c>
      <c r="L1989" s="63">
        <f t="shared" si="348"/>
        <v>0</v>
      </c>
      <c r="M1989" s="392" t="str">
        <f>IF(Y1989="","",VLOOKUP(G1989,'Danh mục CODE'!$D$2:$I$1880,4,0))</f>
        <v/>
      </c>
      <c r="N1989" s="484"/>
      <c r="O1989" s="392" t="str">
        <f t="shared" si="349"/>
        <v/>
      </c>
      <c r="P1989" s="392" t="str">
        <f>IF(Y1989="","",VLOOKUP(G1989,'Danh mục CODE'!$D$2:$I$1880,5,0))</f>
        <v/>
      </c>
      <c r="Q1989" s="392"/>
      <c r="R1989" s="392" t="str">
        <f t="shared" si="350"/>
        <v/>
      </c>
      <c r="S1989" s="394" t="e">
        <f t="shared" si="351"/>
        <v>#VALUE!</v>
      </c>
      <c r="T1989" s="394" t="str">
        <f t="shared" si="352"/>
        <v/>
      </c>
      <c r="U1989" s="394" t="str">
        <f t="shared" si="353"/>
        <v/>
      </c>
      <c r="V1989" s="424" t="str">
        <f t="shared" si="354"/>
        <v/>
      </c>
      <c r="W1989" s="21"/>
      <c r="X1989" s="515"/>
      <c r="Y1989" s="515"/>
      <c r="Z1989" s="513"/>
      <c r="AA1989" s="514"/>
    </row>
    <row r="1990" spans="1:27">
      <c r="A1990" s="50">
        <f t="shared" si="347"/>
        <v>1985</v>
      </c>
      <c r="B1990" s="580"/>
      <c r="C1990" s="23" t="s">
        <v>742</v>
      </c>
      <c r="D1990" s="489"/>
      <c r="E1990" s="318" t="str">
        <f>IF(G1990="","",VLOOKUP(G1990,'Danh mục CODE'!$D$2:$J$20064,7,0))</f>
        <v/>
      </c>
      <c r="F1990" s="28" t="str">
        <f>IF(E1990="","",VLOOKUP(E1990,'TONG HOP'!$E$8:$W$1883,19,0))</f>
        <v/>
      </c>
      <c r="G1990" s="315"/>
      <c r="H1990" s="226" t="str">
        <f>IF(E1990="","",VLOOKUP(G1990,'TONG HOP'!$C$8:$E$799,2,0))</f>
        <v/>
      </c>
      <c r="I1990" s="226" t="str">
        <f>IF(B1990="","",VLOOKUP(G1990,'TONG HOP'!$C$8:$F$799,4,0))</f>
        <v/>
      </c>
      <c r="J1990" s="63" t="str">
        <f t="shared" si="355"/>
        <v/>
      </c>
      <c r="K1990" s="63" t="str">
        <f t="shared" si="345"/>
        <v/>
      </c>
      <c r="L1990" s="63">
        <f t="shared" si="348"/>
        <v>0</v>
      </c>
      <c r="M1990" s="392" t="str">
        <f>IF(Y1990="","",VLOOKUP(G1990,'Danh mục CODE'!$D$2:$I$1880,4,0))</f>
        <v/>
      </c>
      <c r="N1990" s="484"/>
      <c r="O1990" s="392" t="str">
        <f t="shared" si="349"/>
        <v/>
      </c>
      <c r="P1990" s="392" t="str">
        <f>IF(Y1990="","",VLOOKUP(G1990,'Danh mục CODE'!$D$2:$I$1880,5,0))</f>
        <v/>
      </c>
      <c r="Q1990" s="392"/>
      <c r="R1990" s="392" t="str">
        <f t="shared" si="350"/>
        <v/>
      </c>
      <c r="S1990" s="394" t="e">
        <f t="shared" si="351"/>
        <v>#VALUE!</v>
      </c>
      <c r="T1990" s="394" t="str">
        <f t="shared" si="352"/>
        <v/>
      </c>
      <c r="U1990" s="394" t="str">
        <f t="shared" si="353"/>
        <v/>
      </c>
      <c r="V1990" s="424" t="str">
        <f t="shared" si="354"/>
        <v/>
      </c>
      <c r="W1990" s="21"/>
      <c r="X1990" s="515"/>
      <c r="Y1990" s="515"/>
      <c r="Z1990" s="513"/>
      <c r="AA1990" s="514"/>
    </row>
    <row r="1991" spans="1:27">
      <c r="A1991" s="50">
        <f t="shared" si="347"/>
        <v>1986</v>
      </c>
      <c r="B1991" s="580"/>
      <c r="C1991" s="23" t="s">
        <v>742</v>
      </c>
      <c r="D1991" s="489"/>
      <c r="E1991" s="318" t="str">
        <f>IF(G1991="","",VLOOKUP(G1991,'Danh mục CODE'!$D$2:$J$20064,7,0))</f>
        <v/>
      </c>
      <c r="F1991" s="28" t="str">
        <f>IF(E1991="","",VLOOKUP(E1991,'TONG HOP'!$E$8:$W$1883,19,0))</f>
        <v/>
      </c>
      <c r="G1991" s="315"/>
      <c r="H1991" s="226" t="str">
        <f>IF(E1991="","",VLOOKUP(G1991,'TONG HOP'!$C$8:$E$799,2,0))</f>
        <v/>
      </c>
      <c r="I1991" s="226" t="str">
        <f>IF(B1991="","",VLOOKUP(G1991,'TONG HOP'!$C$8:$F$799,4,0))</f>
        <v/>
      </c>
      <c r="J1991" s="63" t="str">
        <f t="shared" si="355"/>
        <v/>
      </c>
      <c r="K1991" s="63" t="str">
        <f t="shared" ref="K1991:K2054" si="356">IF(AND(X1991="",N1991="",Q1991="",R1991=""),"",L1991-L1991*O1991-(L1991-L1991*O1991)*R1991)</f>
        <v/>
      </c>
      <c r="L1991" s="63">
        <f t="shared" si="348"/>
        <v>0</v>
      </c>
      <c r="M1991" s="392" t="str">
        <f>IF(Y1991="","",VLOOKUP(G1991,'Danh mục CODE'!$D$2:$I$1880,4,0))</f>
        <v/>
      </c>
      <c r="N1991" s="484"/>
      <c r="O1991" s="392" t="str">
        <f t="shared" si="349"/>
        <v/>
      </c>
      <c r="P1991" s="392" t="str">
        <f>IF(Y1991="","",VLOOKUP(G1991,'Danh mục CODE'!$D$2:$I$1880,5,0))</f>
        <v/>
      </c>
      <c r="Q1991" s="392"/>
      <c r="R1991" s="392" t="str">
        <f t="shared" si="350"/>
        <v/>
      </c>
      <c r="S1991" s="394" t="e">
        <f t="shared" si="351"/>
        <v>#VALUE!</v>
      </c>
      <c r="T1991" s="394" t="str">
        <f t="shared" si="352"/>
        <v/>
      </c>
      <c r="U1991" s="394" t="str">
        <f t="shared" si="353"/>
        <v/>
      </c>
      <c r="V1991" s="424" t="str">
        <f t="shared" si="354"/>
        <v/>
      </c>
      <c r="W1991" s="21"/>
      <c r="X1991" s="515"/>
      <c r="Y1991" s="515"/>
      <c r="Z1991" s="513"/>
      <c r="AA1991" s="514"/>
    </row>
    <row r="1992" spans="1:27">
      <c r="A1992" s="50">
        <f t="shared" si="347"/>
        <v>1987</v>
      </c>
      <c r="B1992" s="580"/>
      <c r="C1992" s="23" t="s">
        <v>742</v>
      </c>
      <c r="D1992" s="489"/>
      <c r="E1992" s="318" t="str">
        <f>IF(G1992="","",VLOOKUP(G1992,'Danh mục CODE'!$D$2:$J$20064,7,0))</f>
        <v/>
      </c>
      <c r="F1992" s="28" t="str">
        <f>IF(E1992="","",VLOOKUP(E1992,'TONG HOP'!$E$8:$W$1883,19,0))</f>
        <v/>
      </c>
      <c r="G1992" s="315"/>
      <c r="H1992" s="226" t="str">
        <f>IF(E1992="","",VLOOKUP(G1992,'TONG HOP'!$C$8:$E$799,2,0))</f>
        <v/>
      </c>
      <c r="I1992" s="226" t="str">
        <f>IF(B1992="","",VLOOKUP(G1992,'TONG HOP'!$C$8:$F$799,4,0))</f>
        <v/>
      </c>
      <c r="J1992" s="63" t="str">
        <f t="shared" si="355"/>
        <v/>
      </c>
      <c r="K1992" s="63" t="str">
        <f t="shared" si="356"/>
        <v/>
      </c>
      <c r="L1992" s="63">
        <f t="shared" si="348"/>
        <v>0</v>
      </c>
      <c r="M1992" s="392" t="str">
        <f>IF(Y1992="","",VLOOKUP(G1992,'Danh mục CODE'!$D$2:$I$1880,4,0))</f>
        <v/>
      </c>
      <c r="N1992" s="484"/>
      <c r="O1992" s="392" t="str">
        <f t="shared" si="349"/>
        <v/>
      </c>
      <c r="P1992" s="392" t="str">
        <f>IF(Y1992="","",VLOOKUP(G1992,'Danh mục CODE'!$D$2:$I$1880,5,0))</f>
        <v/>
      </c>
      <c r="Q1992" s="392"/>
      <c r="R1992" s="392" t="str">
        <f t="shared" si="350"/>
        <v/>
      </c>
      <c r="S1992" s="394" t="e">
        <f t="shared" si="351"/>
        <v>#VALUE!</v>
      </c>
      <c r="T1992" s="394" t="str">
        <f t="shared" si="352"/>
        <v/>
      </c>
      <c r="U1992" s="394" t="str">
        <f t="shared" si="353"/>
        <v/>
      </c>
      <c r="V1992" s="424" t="str">
        <f t="shared" si="354"/>
        <v/>
      </c>
      <c r="W1992" s="21"/>
      <c r="X1992" s="515"/>
      <c r="Y1992" s="515"/>
      <c r="Z1992" s="513"/>
      <c r="AA1992" s="514"/>
    </row>
    <row r="1993" spans="1:27">
      <c r="A1993" s="50">
        <f t="shared" si="347"/>
        <v>1988</v>
      </c>
      <c r="B1993" s="580"/>
      <c r="C1993" s="23" t="s">
        <v>742</v>
      </c>
      <c r="D1993" s="489"/>
      <c r="E1993" s="318" t="str">
        <f>IF(G1993="","",VLOOKUP(G1993,'Danh mục CODE'!$D$2:$J$20064,7,0))</f>
        <v/>
      </c>
      <c r="F1993" s="28" t="str">
        <f>IF(E1993="","",VLOOKUP(E1993,'TONG HOP'!$E$8:$W$1883,19,0))</f>
        <v/>
      </c>
      <c r="G1993" s="315"/>
      <c r="H1993" s="226" t="str">
        <f>IF(E1993="","",VLOOKUP(G1993,'TONG HOP'!$C$8:$E$799,2,0))</f>
        <v/>
      </c>
      <c r="I1993" s="226" t="str">
        <f>IF(B1993="","",VLOOKUP(G1993,'TONG HOP'!$C$8:$F$799,4,0))</f>
        <v/>
      </c>
      <c r="J1993" s="63" t="str">
        <f t="shared" si="355"/>
        <v/>
      </c>
      <c r="K1993" s="63" t="str">
        <f t="shared" si="356"/>
        <v/>
      </c>
      <c r="L1993" s="63">
        <f t="shared" si="348"/>
        <v>0</v>
      </c>
      <c r="M1993" s="392" t="str">
        <f>IF(Y1993="","",VLOOKUP(G1993,'Danh mục CODE'!$D$2:$I$1880,4,0))</f>
        <v/>
      </c>
      <c r="N1993" s="484"/>
      <c r="O1993" s="392" t="str">
        <f t="shared" si="349"/>
        <v/>
      </c>
      <c r="P1993" s="392" t="str">
        <f>IF(Y1993="","",VLOOKUP(G1993,'Danh mục CODE'!$D$2:$I$1880,5,0))</f>
        <v/>
      </c>
      <c r="Q1993" s="392"/>
      <c r="R1993" s="392" t="str">
        <f t="shared" si="350"/>
        <v/>
      </c>
      <c r="S1993" s="394" t="e">
        <f t="shared" si="351"/>
        <v>#VALUE!</v>
      </c>
      <c r="T1993" s="394" t="str">
        <f t="shared" si="352"/>
        <v/>
      </c>
      <c r="U1993" s="394" t="str">
        <f t="shared" si="353"/>
        <v/>
      </c>
      <c r="V1993" s="424" t="str">
        <f t="shared" si="354"/>
        <v/>
      </c>
      <c r="W1993" s="21"/>
      <c r="X1993" s="515"/>
      <c r="Y1993" s="515"/>
      <c r="Z1993" s="513"/>
      <c r="AA1993" s="514"/>
    </row>
    <row r="1994" spans="1:27">
      <c r="A1994" s="50">
        <f t="shared" si="347"/>
        <v>1989</v>
      </c>
      <c r="B1994" s="580"/>
      <c r="C1994" s="23" t="s">
        <v>742</v>
      </c>
      <c r="D1994" s="489"/>
      <c r="E1994" s="318" t="str">
        <f>IF(G1994="","",VLOOKUP(G1994,'Danh mục CODE'!$D$2:$J$20064,7,0))</f>
        <v/>
      </c>
      <c r="F1994" s="28" t="str">
        <f>IF(E1994="","",VLOOKUP(E1994,'TONG HOP'!$E$8:$W$1883,19,0))</f>
        <v/>
      </c>
      <c r="G1994" s="315"/>
      <c r="H1994" s="226" t="str">
        <f>IF(E1994="","",VLOOKUP(G1994,'TONG HOP'!$C$8:$E$799,2,0))</f>
        <v/>
      </c>
      <c r="I1994" s="226" t="str">
        <f>IF(B1994="","",VLOOKUP(G1994,'TONG HOP'!$C$8:$F$799,4,0))</f>
        <v/>
      </c>
      <c r="J1994" s="63" t="str">
        <f t="shared" si="355"/>
        <v/>
      </c>
      <c r="K1994" s="63" t="str">
        <f t="shared" si="356"/>
        <v/>
      </c>
      <c r="L1994" s="63">
        <f t="shared" si="348"/>
        <v>0</v>
      </c>
      <c r="M1994" s="392" t="str">
        <f>IF(Y1994="","",VLOOKUP(G1994,'Danh mục CODE'!$D$2:$I$1880,4,0))</f>
        <v/>
      </c>
      <c r="N1994" s="484"/>
      <c r="O1994" s="392" t="str">
        <f t="shared" si="349"/>
        <v/>
      </c>
      <c r="P1994" s="392" t="str">
        <f>IF(Y1994="","",VLOOKUP(G1994,'Danh mục CODE'!$D$2:$I$1880,5,0))</f>
        <v/>
      </c>
      <c r="Q1994" s="392"/>
      <c r="R1994" s="392" t="str">
        <f t="shared" si="350"/>
        <v/>
      </c>
      <c r="S1994" s="394" t="e">
        <f t="shared" si="351"/>
        <v>#VALUE!</v>
      </c>
      <c r="T1994" s="394" t="str">
        <f t="shared" si="352"/>
        <v/>
      </c>
      <c r="U1994" s="394" t="str">
        <f t="shared" si="353"/>
        <v/>
      </c>
      <c r="V1994" s="424" t="str">
        <f t="shared" si="354"/>
        <v/>
      </c>
      <c r="W1994" s="21"/>
      <c r="X1994" s="515"/>
      <c r="Y1994" s="515"/>
      <c r="Z1994" s="513"/>
      <c r="AA1994" s="514"/>
    </row>
    <row r="1995" spans="1:27">
      <c r="A1995" s="50">
        <f t="shared" si="347"/>
        <v>1990</v>
      </c>
      <c r="B1995" s="580"/>
      <c r="C1995" s="23" t="s">
        <v>742</v>
      </c>
      <c r="D1995" s="489"/>
      <c r="E1995" s="318" t="str">
        <f>IF(G1995="","",VLOOKUP(G1995,'Danh mục CODE'!$D$2:$J$20064,7,0))</f>
        <v/>
      </c>
      <c r="F1995" s="28" t="str">
        <f>IF(E1995="","",VLOOKUP(E1995,'TONG HOP'!$E$8:$W$1883,19,0))</f>
        <v/>
      </c>
      <c r="G1995" s="315"/>
      <c r="H1995" s="226" t="str">
        <f>IF(E1995="","",VLOOKUP(G1995,'TONG HOP'!$C$8:$E$799,2,0))</f>
        <v/>
      </c>
      <c r="I1995" s="226" t="str">
        <f>IF(B1995="","",VLOOKUP(G1995,'TONG HOP'!$C$8:$F$799,4,0))</f>
        <v/>
      </c>
      <c r="J1995" s="63" t="str">
        <f t="shared" si="355"/>
        <v/>
      </c>
      <c r="K1995" s="63" t="str">
        <f t="shared" si="356"/>
        <v/>
      </c>
      <c r="L1995" s="63">
        <f t="shared" si="348"/>
        <v>0</v>
      </c>
      <c r="M1995" s="392" t="str">
        <f>IF(Y1995="","",VLOOKUP(G1995,'Danh mục CODE'!$D$2:$I$1880,4,0))</f>
        <v/>
      </c>
      <c r="N1995" s="484"/>
      <c r="O1995" s="392" t="str">
        <f t="shared" si="349"/>
        <v/>
      </c>
      <c r="P1995" s="392" t="str">
        <f>IF(Y1995="","",VLOOKUP(G1995,'Danh mục CODE'!$D$2:$I$1880,5,0))</f>
        <v/>
      </c>
      <c r="Q1995" s="392"/>
      <c r="R1995" s="392" t="str">
        <f t="shared" si="350"/>
        <v/>
      </c>
      <c r="S1995" s="394" t="e">
        <f t="shared" si="351"/>
        <v>#VALUE!</v>
      </c>
      <c r="T1995" s="394" t="str">
        <f t="shared" si="352"/>
        <v/>
      </c>
      <c r="U1995" s="394" t="str">
        <f t="shared" si="353"/>
        <v/>
      </c>
      <c r="V1995" s="424" t="str">
        <f t="shared" si="354"/>
        <v/>
      </c>
      <c r="W1995" s="21"/>
      <c r="X1995" s="515"/>
      <c r="Y1995" s="515"/>
      <c r="Z1995" s="513"/>
      <c r="AA1995" s="514"/>
    </row>
    <row r="1996" spans="1:27">
      <c r="A1996" s="50">
        <f t="shared" si="347"/>
        <v>1991</v>
      </c>
      <c r="B1996" s="580"/>
      <c r="C1996" s="23" t="s">
        <v>742</v>
      </c>
      <c r="D1996" s="489"/>
      <c r="E1996" s="318" t="str">
        <f>IF(G1996="","",VLOOKUP(G1996,'Danh mục CODE'!$D$2:$J$20064,7,0))</f>
        <v/>
      </c>
      <c r="F1996" s="28" t="str">
        <f>IF(E1996="","",VLOOKUP(E1996,'TONG HOP'!$E$8:$W$1883,19,0))</f>
        <v/>
      </c>
      <c r="G1996" s="315"/>
      <c r="H1996" s="226" t="str">
        <f>IF(E1996="","",VLOOKUP(G1996,'TONG HOP'!$C$8:$E$799,2,0))</f>
        <v/>
      </c>
      <c r="I1996" s="226" t="str">
        <f>IF(B1996="","",VLOOKUP(G1996,'TONG HOP'!$C$8:$F$799,4,0))</f>
        <v/>
      </c>
      <c r="J1996" s="63" t="str">
        <f t="shared" si="355"/>
        <v/>
      </c>
      <c r="K1996" s="63" t="str">
        <f t="shared" si="356"/>
        <v/>
      </c>
      <c r="L1996" s="63">
        <f t="shared" si="348"/>
        <v>0</v>
      </c>
      <c r="M1996" s="392" t="str">
        <f>IF(Y1996="","",VLOOKUP(G1996,'Danh mục CODE'!$D$2:$I$1880,4,0))</f>
        <v/>
      </c>
      <c r="N1996" s="484"/>
      <c r="O1996" s="392" t="str">
        <f t="shared" si="349"/>
        <v/>
      </c>
      <c r="P1996" s="392" t="str">
        <f>IF(Y1996="","",VLOOKUP(G1996,'Danh mục CODE'!$D$2:$I$1880,5,0))</f>
        <v/>
      </c>
      <c r="Q1996" s="392"/>
      <c r="R1996" s="392" t="str">
        <f t="shared" si="350"/>
        <v/>
      </c>
      <c r="S1996" s="394" t="e">
        <f t="shared" si="351"/>
        <v>#VALUE!</v>
      </c>
      <c r="T1996" s="394" t="str">
        <f t="shared" si="352"/>
        <v/>
      </c>
      <c r="U1996" s="394" t="str">
        <f t="shared" si="353"/>
        <v/>
      </c>
      <c r="V1996" s="424" t="str">
        <f t="shared" si="354"/>
        <v/>
      </c>
      <c r="W1996" s="21"/>
      <c r="X1996" s="515"/>
      <c r="Y1996" s="515"/>
      <c r="Z1996" s="513"/>
      <c r="AA1996" s="514"/>
    </row>
    <row r="1997" spans="1:27">
      <c r="A1997" s="50">
        <f t="shared" si="347"/>
        <v>1992</v>
      </c>
      <c r="B1997" s="580"/>
      <c r="C1997" s="23" t="s">
        <v>742</v>
      </c>
      <c r="D1997" s="489"/>
      <c r="E1997" s="318" t="str">
        <f>IF(G1997="","",VLOOKUP(G1997,'Danh mục CODE'!$D$2:$J$20064,7,0))</f>
        <v/>
      </c>
      <c r="F1997" s="28" t="str">
        <f>IF(E1997="","",VLOOKUP(E1997,'TONG HOP'!$E$8:$W$1883,19,0))</f>
        <v/>
      </c>
      <c r="G1997" s="315"/>
      <c r="H1997" s="226" t="str">
        <f>IF(E1997="","",VLOOKUP(G1997,'TONG HOP'!$C$8:$E$799,2,0))</f>
        <v/>
      </c>
      <c r="I1997" s="226" t="str">
        <f>IF(B1997="","",VLOOKUP(G1997,'TONG HOP'!$C$8:$F$799,4,0))</f>
        <v/>
      </c>
      <c r="J1997" s="63" t="str">
        <f t="shared" si="355"/>
        <v/>
      </c>
      <c r="K1997" s="63" t="str">
        <f t="shared" si="356"/>
        <v/>
      </c>
      <c r="L1997" s="63">
        <f t="shared" si="348"/>
        <v>0</v>
      </c>
      <c r="M1997" s="392" t="str">
        <f>IF(Y1997="","",VLOOKUP(G1997,'Danh mục CODE'!$D$2:$I$1880,4,0))</f>
        <v/>
      </c>
      <c r="N1997" s="484"/>
      <c r="O1997" s="392" t="str">
        <f t="shared" si="349"/>
        <v/>
      </c>
      <c r="P1997" s="392" t="str">
        <f>IF(Y1997="","",VLOOKUP(G1997,'Danh mục CODE'!$D$2:$I$1880,5,0))</f>
        <v/>
      </c>
      <c r="Q1997" s="392"/>
      <c r="R1997" s="392" t="str">
        <f t="shared" si="350"/>
        <v/>
      </c>
      <c r="S1997" s="394" t="e">
        <f t="shared" si="351"/>
        <v>#VALUE!</v>
      </c>
      <c r="T1997" s="394" t="str">
        <f t="shared" si="352"/>
        <v/>
      </c>
      <c r="U1997" s="394" t="str">
        <f t="shared" si="353"/>
        <v/>
      </c>
      <c r="V1997" s="424" t="str">
        <f t="shared" si="354"/>
        <v/>
      </c>
      <c r="W1997" s="21"/>
      <c r="X1997" s="515"/>
      <c r="Y1997" s="515"/>
      <c r="Z1997" s="513"/>
      <c r="AA1997" s="514"/>
    </row>
    <row r="1998" spans="1:27">
      <c r="A1998" s="50">
        <f t="shared" si="347"/>
        <v>1993</v>
      </c>
      <c r="B1998" s="580"/>
      <c r="C1998" s="23" t="s">
        <v>742</v>
      </c>
      <c r="D1998" s="489"/>
      <c r="E1998" s="318" t="str">
        <f>IF(G1998="","",VLOOKUP(G1998,'Danh mục CODE'!$D$2:$J$20064,7,0))</f>
        <v/>
      </c>
      <c r="F1998" s="28" t="str">
        <f>IF(E1998="","",VLOOKUP(E1998,'TONG HOP'!$E$8:$W$1883,19,0))</f>
        <v/>
      </c>
      <c r="G1998" s="315"/>
      <c r="H1998" s="226" t="str">
        <f>IF(E1998="","",VLOOKUP(G1998,'TONG HOP'!$C$8:$E$799,2,0))</f>
        <v/>
      </c>
      <c r="I1998" s="226" t="str">
        <f>IF(B1998="","",VLOOKUP(G1998,'TONG HOP'!$C$8:$F$799,4,0))</f>
        <v/>
      </c>
      <c r="J1998" s="63" t="str">
        <f t="shared" si="355"/>
        <v/>
      </c>
      <c r="K1998" s="63" t="str">
        <f t="shared" si="356"/>
        <v/>
      </c>
      <c r="L1998" s="63">
        <f t="shared" si="348"/>
        <v>0</v>
      </c>
      <c r="M1998" s="392" t="str">
        <f>IF(Y1998="","",VLOOKUP(G1998,'Danh mục CODE'!$D$2:$I$1880,4,0))</f>
        <v/>
      </c>
      <c r="N1998" s="484"/>
      <c r="O1998" s="392" t="str">
        <f t="shared" si="349"/>
        <v/>
      </c>
      <c r="P1998" s="392" t="str">
        <f>IF(Y1998="","",VLOOKUP(G1998,'Danh mục CODE'!$D$2:$I$1880,5,0))</f>
        <v/>
      </c>
      <c r="Q1998" s="392"/>
      <c r="R1998" s="392" t="str">
        <f t="shared" si="350"/>
        <v/>
      </c>
      <c r="S1998" s="394" t="e">
        <f t="shared" si="351"/>
        <v>#VALUE!</v>
      </c>
      <c r="T1998" s="394" t="str">
        <f t="shared" si="352"/>
        <v/>
      </c>
      <c r="U1998" s="394" t="str">
        <f t="shared" si="353"/>
        <v/>
      </c>
      <c r="V1998" s="424" t="str">
        <f t="shared" si="354"/>
        <v/>
      </c>
      <c r="W1998" s="21"/>
      <c r="X1998" s="515"/>
      <c r="Y1998" s="515"/>
      <c r="Z1998" s="513"/>
      <c r="AA1998" s="514"/>
    </row>
    <row r="1999" spans="1:27">
      <c r="A1999" s="50">
        <f t="shared" si="347"/>
        <v>1994</v>
      </c>
      <c r="B1999" s="580"/>
      <c r="C1999" s="23" t="s">
        <v>742</v>
      </c>
      <c r="D1999" s="489"/>
      <c r="E1999" s="318" t="str">
        <f>IF(G1999="","",VLOOKUP(G1999,'Danh mục CODE'!$D$2:$J$20064,7,0))</f>
        <v/>
      </c>
      <c r="F1999" s="28" t="str">
        <f>IF(E1999="","",VLOOKUP(E1999,'TONG HOP'!$E$8:$W$1883,19,0))</f>
        <v/>
      </c>
      <c r="G1999" s="315"/>
      <c r="H1999" s="226" t="str">
        <f>IF(E1999="","",VLOOKUP(G1999,'TONG HOP'!$C$8:$E$799,2,0))</f>
        <v/>
      </c>
      <c r="I1999" s="226" t="str">
        <f>IF(B1999="","",VLOOKUP(G1999,'TONG HOP'!$C$8:$F$799,4,0))</f>
        <v/>
      </c>
      <c r="J1999" s="63" t="str">
        <f t="shared" si="355"/>
        <v/>
      </c>
      <c r="K1999" s="63" t="str">
        <f t="shared" si="356"/>
        <v/>
      </c>
      <c r="L1999" s="63">
        <f t="shared" si="348"/>
        <v>0</v>
      </c>
      <c r="M1999" s="392" t="str">
        <f>IF(Y1999="","",VLOOKUP(G1999,'Danh mục CODE'!$D$2:$I$1880,4,0))</f>
        <v/>
      </c>
      <c r="N1999" s="484"/>
      <c r="O1999" s="392" t="str">
        <f t="shared" si="349"/>
        <v/>
      </c>
      <c r="P1999" s="392" t="str">
        <f>IF(Y1999="","",VLOOKUP(G1999,'Danh mục CODE'!$D$2:$I$1880,5,0))</f>
        <v/>
      </c>
      <c r="Q1999" s="392"/>
      <c r="R1999" s="392" t="str">
        <f t="shared" si="350"/>
        <v/>
      </c>
      <c r="S1999" s="394" t="e">
        <f t="shared" si="351"/>
        <v>#VALUE!</v>
      </c>
      <c r="T1999" s="394" t="str">
        <f t="shared" si="352"/>
        <v/>
      </c>
      <c r="U1999" s="394" t="str">
        <f t="shared" si="353"/>
        <v/>
      </c>
      <c r="V1999" s="424" t="str">
        <f t="shared" si="354"/>
        <v/>
      </c>
      <c r="W1999" s="21"/>
      <c r="X1999" s="515"/>
      <c r="Y1999" s="515"/>
      <c r="Z1999" s="513"/>
      <c r="AA1999" s="514"/>
    </row>
    <row r="2000" spans="1:27">
      <c r="A2000" s="50">
        <f t="shared" si="347"/>
        <v>1995</v>
      </c>
      <c r="B2000" s="580"/>
      <c r="C2000" s="23" t="s">
        <v>742</v>
      </c>
      <c r="D2000" s="489"/>
      <c r="E2000" s="318" t="str">
        <f>IF(G2000="","",VLOOKUP(G2000,'Danh mục CODE'!$D$2:$J$20064,7,0))</f>
        <v/>
      </c>
      <c r="F2000" s="28" t="str">
        <f>IF(E2000="","",VLOOKUP(E2000,'TONG HOP'!$E$8:$W$1883,19,0))</f>
        <v/>
      </c>
      <c r="G2000" s="315"/>
      <c r="H2000" s="226" t="str">
        <f>IF(E2000="","",VLOOKUP(G2000,'TONG HOP'!$C$8:$E$799,2,0))</f>
        <v/>
      </c>
      <c r="I2000" s="226" t="str">
        <f>IF(B2000="","",VLOOKUP(G2000,'TONG HOP'!$C$8:$F$799,4,0))</f>
        <v/>
      </c>
      <c r="J2000" s="63" t="str">
        <f t="shared" si="355"/>
        <v/>
      </c>
      <c r="K2000" s="63" t="str">
        <f t="shared" si="356"/>
        <v/>
      </c>
      <c r="L2000" s="63">
        <f t="shared" si="348"/>
        <v>0</v>
      </c>
      <c r="M2000" s="392" t="str">
        <f>IF(Y2000="","",VLOOKUP(G2000,'Danh mục CODE'!$D$2:$I$1880,4,0))</f>
        <v/>
      </c>
      <c r="N2000" s="484"/>
      <c r="O2000" s="392" t="str">
        <f t="shared" si="349"/>
        <v/>
      </c>
      <c r="P2000" s="392" t="str">
        <f>IF(Y2000="","",VLOOKUP(G2000,'Danh mục CODE'!$D$2:$I$1880,5,0))</f>
        <v/>
      </c>
      <c r="Q2000" s="392"/>
      <c r="R2000" s="392" t="str">
        <f t="shared" si="350"/>
        <v/>
      </c>
      <c r="S2000" s="394" t="e">
        <f t="shared" si="351"/>
        <v>#VALUE!</v>
      </c>
      <c r="T2000" s="394" t="str">
        <f t="shared" si="352"/>
        <v/>
      </c>
      <c r="U2000" s="394" t="str">
        <f t="shared" si="353"/>
        <v/>
      </c>
      <c r="V2000" s="424" t="str">
        <f t="shared" si="354"/>
        <v/>
      </c>
      <c r="W2000" s="21"/>
      <c r="X2000" s="515"/>
      <c r="Y2000" s="515"/>
      <c r="Z2000" s="513"/>
      <c r="AA2000" s="514"/>
    </row>
    <row r="2001" spans="1:27">
      <c r="A2001" s="50">
        <f t="shared" si="347"/>
        <v>1996</v>
      </c>
      <c r="B2001" s="580"/>
      <c r="C2001" s="23" t="s">
        <v>742</v>
      </c>
      <c r="D2001" s="489"/>
      <c r="E2001" s="318" t="str">
        <f>IF(G2001="","",VLOOKUP(G2001,'Danh mục CODE'!$D$2:$J$20064,7,0))</f>
        <v/>
      </c>
      <c r="F2001" s="28" t="str">
        <f>IF(E2001="","",VLOOKUP(E2001,'TONG HOP'!$E$8:$W$1883,19,0))</f>
        <v/>
      </c>
      <c r="G2001" s="315"/>
      <c r="H2001" s="226" t="str">
        <f>IF(E2001="","",VLOOKUP(G2001,'TONG HOP'!$C$8:$E$799,2,0))</f>
        <v/>
      </c>
      <c r="I2001" s="226" t="str">
        <f>IF(B2001="","",VLOOKUP(G2001,'TONG HOP'!$C$8:$F$799,4,0))</f>
        <v/>
      </c>
      <c r="J2001" s="63" t="str">
        <f t="shared" si="355"/>
        <v/>
      </c>
      <c r="K2001" s="63" t="str">
        <f t="shared" si="356"/>
        <v/>
      </c>
      <c r="L2001" s="63">
        <f t="shared" si="348"/>
        <v>0</v>
      </c>
      <c r="M2001" s="392" t="str">
        <f>IF(Y2001="","",VLOOKUP(G2001,'Danh mục CODE'!$D$2:$I$1880,4,0))</f>
        <v/>
      </c>
      <c r="N2001" s="484"/>
      <c r="O2001" s="392" t="str">
        <f t="shared" si="349"/>
        <v/>
      </c>
      <c r="P2001" s="392" t="str">
        <f>IF(Y2001="","",VLOOKUP(G2001,'Danh mục CODE'!$D$2:$I$1880,5,0))</f>
        <v/>
      </c>
      <c r="Q2001" s="392"/>
      <c r="R2001" s="392" t="str">
        <f t="shared" si="350"/>
        <v/>
      </c>
      <c r="S2001" s="394" t="e">
        <f t="shared" si="351"/>
        <v>#VALUE!</v>
      </c>
      <c r="T2001" s="394" t="str">
        <f t="shared" si="352"/>
        <v/>
      </c>
      <c r="U2001" s="394" t="str">
        <f t="shared" si="353"/>
        <v/>
      </c>
      <c r="V2001" s="424" t="str">
        <f t="shared" si="354"/>
        <v/>
      </c>
      <c r="W2001" s="21"/>
      <c r="X2001" s="515"/>
      <c r="Y2001" s="515"/>
      <c r="Z2001" s="513"/>
      <c r="AA2001" s="514"/>
    </row>
    <row r="2002" spans="1:27">
      <c r="A2002" s="50">
        <f t="shared" si="347"/>
        <v>1997</v>
      </c>
      <c r="B2002" s="580"/>
      <c r="C2002" s="23" t="s">
        <v>742</v>
      </c>
      <c r="D2002" s="489"/>
      <c r="E2002" s="318" t="str">
        <f>IF(G2002="","",VLOOKUP(G2002,'Danh mục CODE'!$D$2:$J$20064,7,0))</f>
        <v/>
      </c>
      <c r="F2002" s="28" t="str">
        <f>IF(E2002="","",VLOOKUP(E2002,'TONG HOP'!$E$8:$W$1883,19,0))</f>
        <v/>
      </c>
      <c r="G2002" s="315"/>
      <c r="H2002" s="226" t="str">
        <f>IF(E2002="","",VLOOKUP(G2002,'TONG HOP'!$C$8:$E$799,2,0))</f>
        <v/>
      </c>
      <c r="I2002" s="226" t="str">
        <f>IF(B2002="","",VLOOKUP(G2002,'TONG HOP'!$C$8:$F$799,4,0))</f>
        <v/>
      </c>
      <c r="J2002" s="63" t="str">
        <f t="shared" si="355"/>
        <v/>
      </c>
      <c r="K2002" s="63" t="str">
        <f t="shared" si="356"/>
        <v/>
      </c>
      <c r="L2002" s="63">
        <f t="shared" si="348"/>
        <v>0</v>
      </c>
      <c r="M2002" s="392" t="str">
        <f>IF(Y2002="","",VLOOKUP(G2002,'Danh mục CODE'!$D$2:$I$1880,4,0))</f>
        <v/>
      </c>
      <c r="N2002" s="484"/>
      <c r="O2002" s="392" t="str">
        <f t="shared" si="349"/>
        <v/>
      </c>
      <c r="P2002" s="392" t="str">
        <f>IF(Y2002="","",VLOOKUP(G2002,'Danh mục CODE'!$D$2:$I$1880,5,0))</f>
        <v/>
      </c>
      <c r="Q2002" s="392"/>
      <c r="R2002" s="392" t="str">
        <f t="shared" si="350"/>
        <v/>
      </c>
      <c r="S2002" s="394" t="e">
        <f t="shared" si="351"/>
        <v>#VALUE!</v>
      </c>
      <c r="T2002" s="394" t="str">
        <f t="shared" si="352"/>
        <v/>
      </c>
      <c r="U2002" s="394" t="str">
        <f t="shared" si="353"/>
        <v/>
      </c>
      <c r="V2002" s="424" t="str">
        <f t="shared" si="354"/>
        <v/>
      </c>
      <c r="W2002" s="21"/>
      <c r="X2002" s="515"/>
      <c r="Y2002" s="515"/>
      <c r="Z2002" s="513"/>
      <c r="AA2002" s="514"/>
    </row>
    <row r="2003" spans="1:27">
      <c r="A2003" s="50">
        <f t="shared" ref="A2003:A2066" si="357">A2002+1</f>
        <v>1998</v>
      </c>
      <c r="B2003" s="580"/>
      <c r="C2003" s="23" t="s">
        <v>742</v>
      </c>
      <c r="D2003" s="489"/>
      <c r="E2003" s="318" t="str">
        <f>IF(G2003="","",VLOOKUP(G2003,'Danh mục CODE'!$D$2:$J$20064,7,0))</f>
        <v/>
      </c>
      <c r="F2003" s="28" t="str">
        <f>IF(E2003="","",VLOOKUP(E2003,'TONG HOP'!$E$8:$W$1883,19,0))</f>
        <v/>
      </c>
      <c r="G2003" s="315"/>
      <c r="H2003" s="226" t="str">
        <f>IF(E2003="","",VLOOKUP(G2003,'TONG HOP'!$C$8:$E$799,2,0))</f>
        <v/>
      </c>
      <c r="I2003" s="226" t="str">
        <f>IF(B2003="","",VLOOKUP(G2003,'TONG HOP'!$C$8:$F$799,4,0))</f>
        <v/>
      </c>
      <c r="J2003" s="63" t="str">
        <f t="shared" si="355"/>
        <v/>
      </c>
      <c r="K2003" s="63" t="str">
        <f t="shared" si="356"/>
        <v/>
      </c>
      <c r="L2003" s="63">
        <f t="shared" si="348"/>
        <v>0</v>
      </c>
      <c r="M2003" s="392" t="str">
        <f>IF(Y2003="","",VLOOKUP(G2003,'Danh mục CODE'!$D$2:$I$1880,4,0))</f>
        <v/>
      </c>
      <c r="N2003" s="484"/>
      <c r="O2003" s="392" t="str">
        <f t="shared" si="349"/>
        <v/>
      </c>
      <c r="P2003" s="392" t="str">
        <f>IF(Y2003="","",VLOOKUP(G2003,'Danh mục CODE'!$D$2:$I$1880,5,0))</f>
        <v/>
      </c>
      <c r="Q2003" s="392"/>
      <c r="R2003" s="392" t="str">
        <f t="shared" si="350"/>
        <v/>
      </c>
      <c r="S2003" s="394" t="e">
        <f t="shared" si="351"/>
        <v>#VALUE!</v>
      </c>
      <c r="T2003" s="394" t="str">
        <f t="shared" si="352"/>
        <v/>
      </c>
      <c r="U2003" s="394" t="str">
        <f t="shared" si="353"/>
        <v/>
      </c>
      <c r="V2003" s="424" t="str">
        <f t="shared" si="354"/>
        <v/>
      </c>
      <c r="W2003" s="21"/>
      <c r="X2003" s="515"/>
      <c r="Y2003" s="515"/>
      <c r="Z2003" s="513"/>
      <c r="AA2003" s="514"/>
    </row>
    <row r="2004" spans="1:27">
      <c r="A2004" s="50">
        <f t="shared" si="357"/>
        <v>1999</v>
      </c>
      <c r="B2004" s="580"/>
      <c r="C2004" s="23" t="s">
        <v>742</v>
      </c>
      <c r="D2004" s="489"/>
      <c r="E2004" s="318" t="str">
        <f>IF(G2004="","",VLOOKUP(G2004,'Danh mục CODE'!$D$2:$J$20064,7,0))</f>
        <v/>
      </c>
      <c r="F2004" s="28" t="str">
        <f>IF(E2004="","",VLOOKUP(E2004,'TONG HOP'!$E$8:$W$1883,19,0))</f>
        <v/>
      </c>
      <c r="G2004" s="315"/>
      <c r="H2004" s="226" t="str">
        <f>IF(E2004="","",VLOOKUP(G2004,'TONG HOP'!$C$8:$E$799,2,0))</f>
        <v/>
      </c>
      <c r="I2004" s="226" t="str">
        <f>IF(B2004="","",VLOOKUP(G2004,'TONG HOP'!$C$8:$F$799,4,0))</f>
        <v/>
      </c>
      <c r="J2004" s="63" t="str">
        <f t="shared" si="355"/>
        <v/>
      </c>
      <c r="K2004" s="63" t="str">
        <f t="shared" si="356"/>
        <v/>
      </c>
      <c r="L2004" s="63">
        <f t="shared" si="348"/>
        <v>0</v>
      </c>
      <c r="M2004" s="392" t="str">
        <f>IF(Y2004="","",VLOOKUP(G2004,'Danh mục CODE'!$D$2:$I$1880,4,0))</f>
        <v/>
      </c>
      <c r="N2004" s="484"/>
      <c r="O2004" s="392" t="str">
        <f t="shared" si="349"/>
        <v/>
      </c>
      <c r="P2004" s="392" t="str">
        <f>IF(Y2004="","",VLOOKUP(G2004,'Danh mục CODE'!$D$2:$I$1880,5,0))</f>
        <v/>
      </c>
      <c r="Q2004" s="392"/>
      <c r="R2004" s="392" t="str">
        <f t="shared" si="350"/>
        <v/>
      </c>
      <c r="S2004" s="394" t="e">
        <f t="shared" si="351"/>
        <v>#VALUE!</v>
      </c>
      <c r="T2004" s="394" t="str">
        <f t="shared" si="352"/>
        <v/>
      </c>
      <c r="U2004" s="394" t="str">
        <f t="shared" si="353"/>
        <v/>
      </c>
      <c r="V2004" s="424" t="str">
        <f t="shared" si="354"/>
        <v/>
      </c>
      <c r="W2004" s="21"/>
      <c r="X2004" s="515"/>
      <c r="Y2004" s="515"/>
      <c r="Z2004" s="513"/>
      <c r="AA2004" s="514"/>
    </row>
    <row r="2005" spans="1:27">
      <c r="A2005" s="50">
        <f t="shared" si="357"/>
        <v>2000</v>
      </c>
      <c r="B2005" s="580"/>
      <c r="C2005" s="23" t="s">
        <v>742</v>
      </c>
      <c r="D2005" s="489"/>
      <c r="E2005" s="318" t="str">
        <f>IF(G2005="","",VLOOKUP(G2005,'Danh mục CODE'!$D$2:$J$20064,7,0))</f>
        <v/>
      </c>
      <c r="F2005" s="28" t="str">
        <f>IF(E2005="","",VLOOKUP(E2005,'TONG HOP'!$E$8:$W$1883,19,0))</f>
        <v/>
      </c>
      <c r="G2005" s="315"/>
      <c r="H2005" s="226" t="str">
        <f>IF(E2005="","",VLOOKUP(G2005,'TONG HOP'!$C$8:$E$799,2,0))</f>
        <v/>
      </c>
      <c r="I2005" s="226" t="str">
        <f>IF(B2005="","",VLOOKUP(G2005,'TONG HOP'!$C$8:$F$799,4,0))</f>
        <v/>
      </c>
      <c r="J2005" s="63" t="str">
        <f t="shared" si="355"/>
        <v/>
      </c>
      <c r="K2005" s="63" t="str">
        <f t="shared" si="356"/>
        <v/>
      </c>
      <c r="L2005" s="63">
        <f t="shared" si="348"/>
        <v>0</v>
      </c>
      <c r="M2005" s="392" t="str">
        <f>IF(Y2005="","",VLOOKUP(G2005,'Danh mục CODE'!$D$2:$I$1880,4,0))</f>
        <v/>
      </c>
      <c r="N2005" s="484"/>
      <c r="O2005" s="392" t="str">
        <f t="shared" si="349"/>
        <v/>
      </c>
      <c r="P2005" s="392" t="str">
        <f>IF(Y2005="","",VLOOKUP(G2005,'Danh mục CODE'!$D$2:$I$1880,5,0))</f>
        <v/>
      </c>
      <c r="Q2005" s="392"/>
      <c r="R2005" s="392" t="str">
        <f t="shared" si="350"/>
        <v/>
      </c>
      <c r="S2005" s="394" t="e">
        <f t="shared" si="351"/>
        <v>#VALUE!</v>
      </c>
      <c r="T2005" s="394" t="str">
        <f t="shared" si="352"/>
        <v/>
      </c>
      <c r="U2005" s="394" t="str">
        <f t="shared" si="353"/>
        <v/>
      </c>
      <c r="V2005" s="424" t="str">
        <f t="shared" si="354"/>
        <v/>
      </c>
      <c r="W2005" s="21"/>
      <c r="X2005" s="515"/>
      <c r="Y2005" s="515"/>
      <c r="Z2005" s="513"/>
      <c r="AA2005" s="514"/>
    </row>
    <row r="2006" spans="1:27">
      <c r="A2006" s="50">
        <f t="shared" si="357"/>
        <v>2001</v>
      </c>
      <c r="B2006" s="580"/>
      <c r="C2006" s="23" t="s">
        <v>742</v>
      </c>
      <c r="D2006" s="489"/>
      <c r="E2006" s="318" t="str">
        <f>IF(G2006="","",VLOOKUP(G2006,'Danh mục CODE'!$D$2:$J$20064,7,0))</f>
        <v/>
      </c>
      <c r="F2006" s="28" t="str">
        <f>IF(E2006="","",VLOOKUP(E2006,'TONG HOP'!$E$8:$W$1883,19,0))</f>
        <v/>
      </c>
      <c r="G2006" s="315"/>
      <c r="H2006" s="226" t="str">
        <f>IF(E2006="","",VLOOKUP(G2006,'TONG HOP'!$C$8:$E$799,2,0))</f>
        <v/>
      </c>
      <c r="I2006" s="226" t="str">
        <f>IF(B2006="","",VLOOKUP(G2006,'TONG HOP'!$C$8:$F$799,4,0))</f>
        <v/>
      </c>
      <c r="J2006" s="63" t="str">
        <f t="shared" si="355"/>
        <v/>
      </c>
      <c r="K2006" s="63" t="str">
        <f t="shared" si="356"/>
        <v/>
      </c>
      <c r="L2006" s="63">
        <f t="shared" si="348"/>
        <v>0</v>
      </c>
      <c r="M2006" s="392" t="str">
        <f>IF(Y2006="","",VLOOKUP(G2006,'Danh mục CODE'!$D$2:$I$1880,4,0))</f>
        <v/>
      </c>
      <c r="N2006" s="484"/>
      <c r="O2006" s="392" t="str">
        <f t="shared" si="349"/>
        <v/>
      </c>
      <c r="P2006" s="392" t="str">
        <f>IF(Y2006="","",VLOOKUP(G2006,'Danh mục CODE'!$D$2:$I$1880,5,0))</f>
        <v/>
      </c>
      <c r="Q2006" s="392"/>
      <c r="R2006" s="392" t="str">
        <f t="shared" si="350"/>
        <v/>
      </c>
      <c r="S2006" s="394" t="e">
        <f t="shared" si="351"/>
        <v>#VALUE!</v>
      </c>
      <c r="T2006" s="394" t="str">
        <f t="shared" si="352"/>
        <v/>
      </c>
      <c r="U2006" s="394" t="str">
        <f t="shared" si="353"/>
        <v/>
      </c>
      <c r="V2006" s="424" t="str">
        <f t="shared" si="354"/>
        <v/>
      </c>
      <c r="W2006" s="21"/>
      <c r="X2006" s="515"/>
      <c r="Y2006" s="515"/>
      <c r="Z2006" s="513"/>
      <c r="AA2006" s="514"/>
    </row>
    <row r="2007" spans="1:27">
      <c r="A2007" s="50">
        <f t="shared" si="357"/>
        <v>2002</v>
      </c>
      <c r="B2007" s="580"/>
      <c r="C2007" s="23" t="s">
        <v>742</v>
      </c>
      <c r="D2007" s="489"/>
      <c r="E2007" s="318" t="str">
        <f>IF(G2007="","",VLOOKUP(G2007,'Danh mục CODE'!$D$2:$J$20064,7,0))</f>
        <v/>
      </c>
      <c r="F2007" s="28" t="str">
        <f>IF(E2007="","",VLOOKUP(E2007,'TONG HOP'!$E$8:$W$1883,19,0))</f>
        <v/>
      </c>
      <c r="G2007" s="315"/>
      <c r="H2007" s="226" t="str">
        <f>IF(E2007="","",VLOOKUP(G2007,'TONG HOP'!$C$8:$E$799,2,0))</f>
        <v/>
      </c>
      <c r="I2007" s="226" t="str">
        <f>IF(B2007="","",VLOOKUP(G2007,'TONG HOP'!$C$8:$F$799,4,0))</f>
        <v/>
      </c>
      <c r="J2007" s="63" t="str">
        <f t="shared" si="355"/>
        <v/>
      </c>
      <c r="K2007" s="63" t="str">
        <f t="shared" si="356"/>
        <v/>
      </c>
      <c r="L2007" s="63">
        <f t="shared" si="348"/>
        <v>0</v>
      </c>
      <c r="M2007" s="392" t="str">
        <f>IF(Y2007="","",VLOOKUP(G2007,'Danh mục CODE'!$D$2:$I$1880,4,0))</f>
        <v/>
      </c>
      <c r="N2007" s="484"/>
      <c r="O2007" s="392" t="str">
        <f t="shared" si="349"/>
        <v/>
      </c>
      <c r="P2007" s="392" t="str">
        <f>IF(Y2007="","",VLOOKUP(G2007,'Danh mục CODE'!$D$2:$I$1880,5,0))</f>
        <v/>
      </c>
      <c r="Q2007" s="392"/>
      <c r="R2007" s="392" t="str">
        <f t="shared" si="350"/>
        <v/>
      </c>
      <c r="S2007" s="394" t="e">
        <f t="shared" si="351"/>
        <v>#VALUE!</v>
      </c>
      <c r="T2007" s="394" t="str">
        <f t="shared" si="352"/>
        <v/>
      </c>
      <c r="U2007" s="394" t="str">
        <f t="shared" si="353"/>
        <v/>
      </c>
      <c r="V2007" s="424" t="str">
        <f t="shared" si="354"/>
        <v/>
      </c>
      <c r="W2007" s="21"/>
      <c r="X2007" s="515"/>
      <c r="Y2007" s="515"/>
      <c r="Z2007" s="513"/>
      <c r="AA2007" s="514"/>
    </row>
    <row r="2008" spans="1:27">
      <c r="A2008" s="50">
        <f t="shared" si="357"/>
        <v>2003</v>
      </c>
      <c r="B2008" s="580"/>
      <c r="C2008" s="23" t="s">
        <v>742</v>
      </c>
      <c r="D2008" s="489"/>
      <c r="E2008" s="318" t="str">
        <f>IF(G2008="","",VLOOKUP(G2008,'Danh mục CODE'!$D$2:$J$20064,7,0))</f>
        <v/>
      </c>
      <c r="F2008" s="28" t="str">
        <f>IF(E2008="","",VLOOKUP(E2008,'TONG HOP'!$E$8:$W$1883,19,0))</f>
        <v/>
      </c>
      <c r="G2008" s="315"/>
      <c r="H2008" s="226" t="str">
        <f>IF(E2008="","",VLOOKUP(G2008,'TONG HOP'!$C$8:$E$799,2,0))</f>
        <v/>
      </c>
      <c r="I2008" s="226" t="str">
        <f>IF(B2008="","",VLOOKUP(G2008,'TONG HOP'!$C$8:$F$799,4,0))</f>
        <v/>
      </c>
      <c r="J2008" s="63" t="str">
        <f t="shared" si="355"/>
        <v/>
      </c>
      <c r="K2008" s="63" t="str">
        <f t="shared" si="356"/>
        <v/>
      </c>
      <c r="L2008" s="63">
        <f t="shared" si="348"/>
        <v>0</v>
      </c>
      <c r="M2008" s="392" t="str">
        <f>IF(Y2008="","",VLOOKUP(G2008,'Danh mục CODE'!$D$2:$I$1880,4,0))</f>
        <v/>
      </c>
      <c r="N2008" s="484"/>
      <c r="O2008" s="392" t="str">
        <f t="shared" si="349"/>
        <v/>
      </c>
      <c r="P2008" s="392" t="str">
        <f>IF(Y2008="","",VLOOKUP(G2008,'Danh mục CODE'!$D$2:$I$1880,5,0))</f>
        <v/>
      </c>
      <c r="Q2008" s="392"/>
      <c r="R2008" s="392" t="str">
        <f t="shared" si="350"/>
        <v/>
      </c>
      <c r="S2008" s="394" t="e">
        <f t="shared" si="351"/>
        <v>#VALUE!</v>
      </c>
      <c r="T2008" s="394" t="str">
        <f t="shared" si="352"/>
        <v/>
      </c>
      <c r="U2008" s="394" t="str">
        <f t="shared" si="353"/>
        <v/>
      </c>
      <c r="V2008" s="424" t="str">
        <f t="shared" si="354"/>
        <v/>
      </c>
      <c r="W2008" s="21"/>
      <c r="X2008" s="515"/>
      <c r="Y2008" s="515"/>
      <c r="Z2008" s="513"/>
      <c r="AA2008" s="514"/>
    </row>
    <row r="2009" spans="1:27">
      <c r="A2009" s="50">
        <f t="shared" si="357"/>
        <v>2004</v>
      </c>
      <c r="B2009" s="580"/>
      <c r="C2009" s="23" t="s">
        <v>742</v>
      </c>
      <c r="D2009" s="489"/>
      <c r="E2009" s="318" t="str">
        <f>IF(G2009="","",VLOOKUP(G2009,'Danh mục CODE'!$D$2:$J$20064,7,0))</f>
        <v/>
      </c>
      <c r="F2009" s="28" t="str">
        <f>IF(E2009="","",VLOOKUP(E2009,'TONG HOP'!$E$8:$W$1883,19,0))</f>
        <v/>
      </c>
      <c r="G2009" s="315"/>
      <c r="H2009" s="226" t="str">
        <f>IF(E2009="","",VLOOKUP(G2009,'TONG HOP'!$C$8:$E$799,2,0))</f>
        <v/>
      </c>
      <c r="I2009" s="226" t="str">
        <f>IF(B2009="","",VLOOKUP(G2009,'TONG HOP'!$C$8:$F$799,4,0))</f>
        <v/>
      </c>
      <c r="J2009" s="63" t="str">
        <f t="shared" si="355"/>
        <v/>
      </c>
      <c r="K2009" s="63" t="str">
        <f t="shared" si="356"/>
        <v/>
      </c>
      <c r="L2009" s="63">
        <f t="shared" si="348"/>
        <v>0</v>
      </c>
      <c r="M2009" s="392" t="str">
        <f>IF(Y2009="","",VLOOKUP(G2009,'Danh mục CODE'!$D$2:$I$1880,4,0))</f>
        <v/>
      </c>
      <c r="N2009" s="484"/>
      <c r="O2009" s="392" t="str">
        <f t="shared" si="349"/>
        <v/>
      </c>
      <c r="P2009" s="392" t="str">
        <f>IF(Y2009="","",VLOOKUP(G2009,'Danh mục CODE'!$D$2:$I$1880,5,0))</f>
        <v/>
      </c>
      <c r="Q2009" s="392"/>
      <c r="R2009" s="392" t="str">
        <f t="shared" si="350"/>
        <v/>
      </c>
      <c r="S2009" s="394" t="e">
        <f t="shared" si="351"/>
        <v>#VALUE!</v>
      </c>
      <c r="T2009" s="394" t="str">
        <f t="shared" si="352"/>
        <v/>
      </c>
      <c r="U2009" s="394" t="str">
        <f t="shared" si="353"/>
        <v/>
      </c>
      <c r="V2009" s="424" t="str">
        <f t="shared" si="354"/>
        <v/>
      </c>
      <c r="W2009" s="21"/>
      <c r="X2009" s="515"/>
      <c r="Y2009" s="515"/>
      <c r="Z2009" s="513"/>
      <c r="AA2009" s="514"/>
    </row>
    <row r="2010" spans="1:27">
      <c r="A2010" s="50">
        <f t="shared" si="357"/>
        <v>2005</v>
      </c>
      <c r="B2010" s="580"/>
      <c r="C2010" s="23" t="s">
        <v>742</v>
      </c>
      <c r="D2010" s="489"/>
      <c r="E2010" s="318" t="str">
        <f>IF(G2010="","",VLOOKUP(G2010,'Danh mục CODE'!$D$2:$J$20064,7,0))</f>
        <v/>
      </c>
      <c r="F2010" s="28" t="str">
        <f>IF(E2010="","",VLOOKUP(E2010,'TONG HOP'!$E$8:$W$1883,19,0))</f>
        <v/>
      </c>
      <c r="G2010" s="315"/>
      <c r="H2010" s="226" t="str">
        <f>IF(E2010="","",VLOOKUP(G2010,'TONG HOP'!$C$8:$E$799,2,0))</f>
        <v/>
      </c>
      <c r="I2010" s="226" t="str">
        <f>IF(B2010="","",VLOOKUP(G2010,'TONG HOP'!$C$8:$F$799,4,0))</f>
        <v/>
      </c>
      <c r="J2010" s="63" t="str">
        <f t="shared" si="355"/>
        <v/>
      </c>
      <c r="K2010" s="63" t="str">
        <f t="shared" si="356"/>
        <v/>
      </c>
      <c r="L2010" s="63">
        <f t="shared" si="348"/>
        <v>0</v>
      </c>
      <c r="M2010" s="392" t="str">
        <f>IF(Y2010="","",VLOOKUP(G2010,'Danh mục CODE'!$D$2:$I$1880,4,0))</f>
        <v/>
      </c>
      <c r="N2010" s="484"/>
      <c r="O2010" s="392" t="str">
        <f t="shared" si="349"/>
        <v/>
      </c>
      <c r="P2010" s="392" t="str">
        <f>IF(Y2010="","",VLOOKUP(G2010,'Danh mục CODE'!$D$2:$I$1880,5,0))</f>
        <v/>
      </c>
      <c r="Q2010" s="392"/>
      <c r="R2010" s="392" t="str">
        <f t="shared" si="350"/>
        <v/>
      </c>
      <c r="S2010" s="394" t="e">
        <f t="shared" si="351"/>
        <v>#VALUE!</v>
      </c>
      <c r="T2010" s="394" t="str">
        <f t="shared" si="352"/>
        <v/>
      </c>
      <c r="U2010" s="394" t="str">
        <f t="shared" si="353"/>
        <v/>
      </c>
      <c r="V2010" s="424" t="str">
        <f t="shared" si="354"/>
        <v/>
      </c>
      <c r="W2010" s="21"/>
      <c r="X2010" s="515"/>
      <c r="Y2010" s="515"/>
      <c r="Z2010" s="513"/>
      <c r="AA2010" s="514"/>
    </row>
    <row r="2011" spans="1:27">
      <c r="A2011" s="50">
        <f t="shared" si="357"/>
        <v>2006</v>
      </c>
      <c r="B2011" s="580"/>
      <c r="C2011" s="23" t="s">
        <v>742</v>
      </c>
      <c r="D2011" s="489"/>
      <c r="E2011" s="318" t="str">
        <f>IF(G2011="","",VLOOKUP(G2011,'Danh mục CODE'!$D$2:$J$20064,7,0))</f>
        <v/>
      </c>
      <c r="F2011" s="28" t="str">
        <f>IF(E2011="","",VLOOKUP(E2011,'TONG HOP'!$E$8:$W$1883,19,0))</f>
        <v/>
      </c>
      <c r="G2011" s="315"/>
      <c r="H2011" s="226" t="str">
        <f>IF(E2011="","",VLOOKUP(G2011,'TONG HOP'!$C$8:$E$799,2,0))</f>
        <v/>
      </c>
      <c r="I2011" s="226" t="str">
        <f>IF(B2011="","",VLOOKUP(G2011,'TONG HOP'!$C$8:$F$799,4,0))</f>
        <v/>
      </c>
      <c r="J2011" s="63" t="str">
        <f t="shared" si="355"/>
        <v/>
      </c>
      <c r="K2011" s="63" t="str">
        <f t="shared" si="356"/>
        <v/>
      </c>
      <c r="L2011" s="63">
        <f t="shared" si="348"/>
        <v>0</v>
      </c>
      <c r="M2011" s="392" t="str">
        <f>IF(Y2011="","",VLOOKUP(G2011,'Danh mục CODE'!$D$2:$I$1880,4,0))</f>
        <v/>
      </c>
      <c r="N2011" s="484"/>
      <c r="O2011" s="392" t="str">
        <f t="shared" si="349"/>
        <v/>
      </c>
      <c r="P2011" s="392" t="str">
        <f>IF(Y2011="","",VLOOKUP(G2011,'Danh mục CODE'!$D$2:$I$1880,5,0))</f>
        <v/>
      </c>
      <c r="Q2011" s="392"/>
      <c r="R2011" s="392" t="str">
        <f t="shared" si="350"/>
        <v/>
      </c>
      <c r="S2011" s="394" t="e">
        <f t="shared" si="351"/>
        <v>#VALUE!</v>
      </c>
      <c r="T2011" s="394" t="str">
        <f t="shared" si="352"/>
        <v/>
      </c>
      <c r="U2011" s="394" t="str">
        <f t="shared" si="353"/>
        <v/>
      </c>
      <c r="V2011" s="424" t="str">
        <f t="shared" si="354"/>
        <v/>
      </c>
      <c r="W2011" s="21"/>
      <c r="X2011" s="515"/>
      <c r="Y2011" s="515"/>
      <c r="Z2011" s="513"/>
      <c r="AA2011" s="514"/>
    </row>
    <row r="2012" spans="1:27">
      <c r="A2012" s="50">
        <f t="shared" si="357"/>
        <v>2007</v>
      </c>
      <c r="B2012" s="580"/>
      <c r="C2012" s="23" t="s">
        <v>742</v>
      </c>
      <c r="D2012" s="489"/>
      <c r="E2012" s="318" t="str">
        <f>IF(G2012="","",VLOOKUP(G2012,'Danh mục CODE'!$D$2:$J$20064,7,0))</f>
        <v/>
      </c>
      <c r="F2012" s="28" t="str">
        <f>IF(E2012="","",VLOOKUP(E2012,'TONG HOP'!$E$8:$W$1883,19,0))</f>
        <v/>
      </c>
      <c r="G2012" s="315"/>
      <c r="H2012" s="226" t="str">
        <f>IF(E2012="","",VLOOKUP(G2012,'TONG HOP'!$C$8:$E$799,2,0))</f>
        <v/>
      </c>
      <c r="I2012" s="226" t="str">
        <f>IF(B2012="","",VLOOKUP(G2012,'TONG HOP'!$C$8:$F$799,4,0))</f>
        <v/>
      </c>
      <c r="J2012" s="63" t="str">
        <f t="shared" si="355"/>
        <v/>
      </c>
      <c r="K2012" s="63" t="str">
        <f t="shared" si="356"/>
        <v/>
      </c>
      <c r="L2012" s="63">
        <f t="shared" si="348"/>
        <v>0</v>
      </c>
      <c r="M2012" s="392" t="str">
        <f>IF(Y2012="","",VLOOKUP(G2012,'Danh mục CODE'!$D$2:$I$1880,4,0))</f>
        <v/>
      </c>
      <c r="N2012" s="484"/>
      <c r="O2012" s="392" t="str">
        <f t="shared" si="349"/>
        <v/>
      </c>
      <c r="P2012" s="392" t="str">
        <f>IF(Y2012="","",VLOOKUP(G2012,'Danh mục CODE'!$D$2:$I$1880,5,0))</f>
        <v/>
      </c>
      <c r="Q2012" s="392"/>
      <c r="R2012" s="392" t="str">
        <f t="shared" si="350"/>
        <v/>
      </c>
      <c r="S2012" s="394" t="e">
        <f t="shared" si="351"/>
        <v>#VALUE!</v>
      </c>
      <c r="T2012" s="394" t="str">
        <f t="shared" si="352"/>
        <v/>
      </c>
      <c r="U2012" s="394" t="str">
        <f t="shared" si="353"/>
        <v/>
      </c>
      <c r="V2012" s="424" t="str">
        <f t="shared" si="354"/>
        <v/>
      </c>
      <c r="W2012" s="21"/>
      <c r="X2012" s="515"/>
      <c r="Y2012" s="515"/>
      <c r="Z2012" s="513"/>
      <c r="AA2012" s="514"/>
    </row>
    <row r="2013" spans="1:27">
      <c r="A2013" s="50">
        <f t="shared" si="357"/>
        <v>2008</v>
      </c>
      <c r="B2013" s="580"/>
      <c r="C2013" s="23" t="s">
        <v>742</v>
      </c>
      <c r="D2013" s="489"/>
      <c r="E2013" s="318" t="str">
        <f>IF(G2013="","",VLOOKUP(G2013,'Danh mục CODE'!$D$2:$J$20064,7,0))</f>
        <v/>
      </c>
      <c r="F2013" s="28" t="str">
        <f>IF(E2013="","",VLOOKUP(E2013,'TONG HOP'!$E$8:$W$1883,19,0))</f>
        <v/>
      </c>
      <c r="G2013" s="315"/>
      <c r="H2013" s="226" t="str">
        <f>IF(E2013="","",VLOOKUP(G2013,'TONG HOP'!$C$8:$E$799,2,0))</f>
        <v/>
      </c>
      <c r="I2013" s="226" t="str">
        <f>IF(B2013="","",VLOOKUP(G2013,'TONG HOP'!$C$8:$F$799,4,0))</f>
        <v/>
      </c>
      <c r="J2013" s="63" t="str">
        <f t="shared" si="355"/>
        <v/>
      </c>
      <c r="K2013" s="63" t="str">
        <f t="shared" si="356"/>
        <v/>
      </c>
      <c r="L2013" s="63">
        <f t="shared" si="348"/>
        <v>0</v>
      </c>
      <c r="M2013" s="392" t="str">
        <f>IF(Y2013="","",VLOOKUP(G2013,'Danh mục CODE'!$D$2:$I$1880,4,0))</f>
        <v/>
      </c>
      <c r="N2013" s="484"/>
      <c r="O2013" s="392" t="str">
        <f t="shared" si="349"/>
        <v/>
      </c>
      <c r="P2013" s="392" t="str">
        <f>IF(Y2013="","",VLOOKUP(G2013,'Danh mục CODE'!$D$2:$I$1880,5,0))</f>
        <v/>
      </c>
      <c r="Q2013" s="392"/>
      <c r="R2013" s="392" t="str">
        <f t="shared" si="350"/>
        <v/>
      </c>
      <c r="S2013" s="394" t="e">
        <f t="shared" si="351"/>
        <v>#VALUE!</v>
      </c>
      <c r="T2013" s="394" t="str">
        <f t="shared" si="352"/>
        <v/>
      </c>
      <c r="U2013" s="394" t="str">
        <f t="shared" si="353"/>
        <v/>
      </c>
      <c r="V2013" s="424" t="str">
        <f t="shared" si="354"/>
        <v/>
      </c>
      <c r="W2013" s="21"/>
      <c r="X2013" s="515"/>
      <c r="Y2013" s="515"/>
      <c r="Z2013" s="513"/>
      <c r="AA2013" s="514"/>
    </row>
    <row r="2014" spans="1:27">
      <c r="A2014" s="50">
        <f t="shared" si="357"/>
        <v>2009</v>
      </c>
      <c r="B2014" s="580"/>
      <c r="C2014" s="23" t="s">
        <v>742</v>
      </c>
      <c r="D2014" s="489"/>
      <c r="E2014" s="318" t="str">
        <f>IF(G2014="","",VLOOKUP(G2014,'Danh mục CODE'!$D$2:$J$20064,7,0))</f>
        <v/>
      </c>
      <c r="F2014" s="28" t="str">
        <f>IF(E2014="","",VLOOKUP(E2014,'TONG HOP'!$E$8:$W$1883,19,0))</f>
        <v/>
      </c>
      <c r="G2014" s="315"/>
      <c r="H2014" s="226" t="str">
        <f>IF(E2014="","",VLOOKUP(G2014,'TONG HOP'!$C$8:$E$799,2,0))</f>
        <v/>
      </c>
      <c r="I2014" s="226" t="str">
        <f>IF(B2014="","",VLOOKUP(G2014,'TONG HOP'!$C$8:$F$799,4,0))</f>
        <v/>
      </c>
      <c r="J2014" s="63" t="str">
        <f t="shared" si="355"/>
        <v/>
      </c>
      <c r="K2014" s="63" t="str">
        <f t="shared" si="356"/>
        <v/>
      </c>
      <c r="L2014" s="63">
        <f t="shared" si="348"/>
        <v>0</v>
      </c>
      <c r="M2014" s="392" t="str">
        <f>IF(Y2014="","",VLOOKUP(G2014,'Danh mục CODE'!$D$2:$I$1880,4,0))</f>
        <v/>
      </c>
      <c r="N2014" s="484"/>
      <c r="O2014" s="392" t="str">
        <f t="shared" si="349"/>
        <v/>
      </c>
      <c r="P2014" s="392" t="str">
        <f>IF(Y2014="","",VLOOKUP(G2014,'Danh mục CODE'!$D$2:$I$1880,5,0))</f>
        <v/>
      </c>
      <c r="Q2014" s="392"/>
      <c r="R2014" s="392" t="str">
        <f t="shared" si="350"/>
        <v/>
      </c>
      <c r="S2014" s="394" t="e">
        <f t="shared" si="351"/>
        <v>#VALUE!</v>
      </c>
      <c r="T2014" s="394" t="str">
        <f t="shared" si="352"/>
        <v/>
      </c>
      <c r="U2014" s="394" t="str">
        <f t="shared" si="353"/>
        <v/>
      </c>
      <c r="V2014" s="424" t="str">
        <f t="shared" si="354"/>
        <v/>
      </c>
      <c r="W2014" s="21"/>
      <c r="X2014" s="515"/>
      <c r="Y2014" s="515"/>
      <c r="Z2014" s="513"/>
      <c r="AA2014" s="514"/>
    </row>
    <row r="2015" spans="1:27">
      <c r="A2015" s="50">
        <f t="shared" si="357"/>
        <v>2010</v>
      </c>
      <c r="B2015" s="580"/>
      <c r="C2015" s="23" t="s">
        <v>742</v>
      </c>
      <c r="D2015" s="489"/>
      <c r="E2015" s="318" t="str">
        <f>IF(G2015="","",VLOOKUP(G2015,'Danh mục CODE'!$D$2:$J$20064,7,0))</f>
        <v/>
      </c>
      <c r="F2015" s="28" t="str">
        <f>IF(E2015="","",VLOOKUP(E2015,'TONG HOP'!$E$8:$W$1883,19,0))</f>
        <v/>
      </c>
      <c r="G2015" s="315"/>
      <c r="H2015" s="226" t="str">
        <f>IF(E2015="","",VLOOKUP(G2015,'TONG HOP'!$C$8:$E$799,2,0))</f>
        <v/>
      </c>
      <c r="I2015" s="226" t="str">
        <f>IF(B2015="","",VLOOKUP(G2015,'TONG HOP'!$C$8:$F$799,4,0))</f>
        <v/>
      </c>
      <c r="J2015" s="63" t="str">
        <f t="shared" si="355"/>
        <v/>
      </c>
      <c r="K2015" s="63" t="str">
        <f t="shared" si="356"/>
        <v/>
      </c>
      <c r="L2015" s="63">
        <f t="shared" si="348"/>
        <v>0</v>
      </c>
      <c r="M2015" s="392" t="str">
        <f>IF(Y2015="","",VLOOKUP(G2015,'Danh mục CODE'!$D$2:$I$1880,4,0))</f>
        <v/>
      </c>
      <c r="N2015" s="484"/>
      <c r="O2015" s="392" t="str">
        <f t="shared" si="349"/>
        <v/>
      </c>
      <c r="P2015" s="392" t="str">
        <f>IF(Y2015="","",VLOOKUP(G2015,'Danh mục CODE'!$D$2:$I$1880,5,0))</f>
        <v/>
      </c>
      <c r="Q2015" s="392"/>
      <c r="R2015" s="392" t="str">
        <f t="shared" si="350"/>
        <v/>
      </c>
      <c r="S2015" s="394" t="e">
        <f t="shared" si="351"/>
        <v>#VALUE!</v>
      </c>
      <c r="T2015" s="394" t="str">
        <f t="shared" si="352"/>
        <v/>
      </c>
      <c r="U2015" s="394" t="str">
        <f t="shared" si="353"/>
        <v/>
      </c>
      <c r="V2015" s="424" t="str">
        <f t="shared" si="354"/>
        <v/>
      </c>
      <c r="W2015" s="21"/>
      <c r="X2015" s="515"/>
      <c r="Y2015" s="515"/>
      <c r="Z2015" s="513"/>
      <c r="AA2015" s="514"/>
    </row>
    <row r="2016" spans="1:27">
      <c r="A2016" s="50">
        <f t="shared" si="357"/>
        <v>2011</v>
      </c>
      <c r="B2016" s="580"/>
      <c r="C2016" s="23" t="s">
        <v>742</v>
      </c>
      <c r="D2016" s="489"/>
      <c r="E2016" s="318" t="str">
        <f>IF(G2016="","",VLOOKUP(G2016,'Danh mục CODE'!$D$2:$J$20064,7,0))</f>
        <v/>
      </c>
      <c r="F2016" s="28" t="str">
        <f>IF(E2016="","",VLOOKUP(E2016,'TONG HOP'!$E$8:$W$1883,19,0))</f>
        <v/>
      </c>
      <c r="G2016" s="315"/>
      <c r="H2016" s="226" t="str">
        <f>IF(E2016="","",VLOOKUP(G2016,'TONG HOP'!$C$8:$E$799,2,0))</f>
        <v/>
      </c>
      <c r="I2016" s="226" t="str">
        <f>IF(B2016="","",VLOOKUP(G2016,'TONG HOP'!$C$8:$F$799,4,0))</f>
        <v/>
      </c>
      <c r="J2016" s="63" t="str">
        <f t="shared" si="355"/>
        <v/>
      </c>
      <c r="K2016" s="63" t="str">
        <f t="shared" si="356"/>
        <v/>
      </c>
      <c r="L2016" s="63">
        <f t="shared" si="348"/>
        <v>0</v>
      </c>
      <c r="M2016" s="392" t="str">
        <f>IF(Y2016="","",VLOOKUP(G2016,'Danh mục CODE'!$D$2:$I$1880,4,0))</f>
        <v/>
      </c>
      <c r="N2016" s="484"/>
      <c r="O2016" s="392" t="str">
        <f t="shared" si="349"/>
        <v/>
      </c>
      <c r="P2016" s="392" t="str">
        <f>IF(Y2016="","",VLOOKUP(G2016,'Danh mục CODE'!$D$2:$I$1880,5,0))</f>
        <v/>
      </c>
      <c r="Q2016" s="392"/>
      <c r="R2016" s="392" t="str">
        <f t="shared" si="350"/>
        <v/>
      </c>
      <c r="S2016" s="394" t="e">
        <f t="shared" si="351"/>
        <v>#VALUE!</v>
      </c>
      <c r="T2016" s="394" t="str">
        <f t="shared" si="352"/>
        <v/>
      </c>
      <c r="U2016" s="394" t="str">
        <f t="shared" si="353"/>
        <v/>
      </c>
      <c r="V2016" s="424" t="str">
        <f t="shared" si="354"/>
        <v/>
      </c>
      <c r="W2016" s="21"/>
      <c r="X2016" s="515"/>
      <c r="Y2016" s="515"/>
      <c r="Z2016" s="513"/>
      <c r="AA2016" s="514"/>
    </row>
    <row r="2017" spans="1:27">
      <c r="A2017" s="50">
        <f t="shared" si="357"/>
        <v>2012</v>
      </c>
      <c r="B2017" s="580"/>
      <c r="C2017" s="23" t="s">
        <v>742</v>
      </c>
      <c r="D2017" s="489"/>
      <c r="E2017" s="318" t="str">
        <f>IF(G2017="","",VLOOKUP(G2017,'Danh mục CODE'!$D$2:$J$20064,7,0))</f>
        <v/>
      </c>
      <c r="F2017" s="28" t="str">
        <f>IF(E2017="","",VLOOKUP(E2017,'TONG HOP'!$E$8:$W$1883,19,0))</f>
        <v/>
      </c>
      <c r="G2017" s="315"/>
      <c r="H2017" s="226" t="str">
        <f>IF(E2017="","",VLOOKUP(G2017,'TONG HOP'!$C$8:$E$799,2,0))</f>
        <v/>
      </c>
      <c r="I2017" s="226" t="str">
        <f>IF(B2017="","",VLOOKUP(G2017,'TONG HOP'!$C$8:$F$799,4,0))</f>
        <v/>
      </c>
      <c r="J2017" s="63" t="str">
        <f t="shared" si="355"/>
        <v/>
      </c>
      <c r="K2017" s="63" t="str">
        <f t="shared" si="356"/>
        <v/>
      </c>
      <c r="L2017" s="63">
        <f t="shared" si="348"/>
        <v>0</v>
      </c>
      <c r="M2017" s="392" t="str">
        <f>IF(Y2017="","",VLOOKUP(G2017,'Danh mục CODE'!$D$2:$I$1880,4,0))</f>
        <v/>
      </c>
      <c r="N2017" s="484"/>
      <c r="O2017" s="392" t="str">
        <f t="shared" si="349"/>
        <v/>
      </c>
      <c r="P2017" s="392" t="str">
        <f>IF(Y2017="","",VLOOKUP(G2017,'Danh mục CODE'!$D$2:$I$1880,5,0))</f>
        <v/>
      </c>
      <c r="Q2017" s="392"/>
      <c r="R2017" s="392" t="str">
        <f t="shared" si="350"/>
        <v/>
      </c>
      <c r="S2017" s="394" t="e">
        <f t="shared" si="351"/>
        <v>#VALUE!</v>
      </c>
      <c r="T2017" s="394" t="str">
        <f t="shared" si="352"/>
        <v/>
      </c>
      <c r="U2017" s="394" t="str">
        <f t="shared" si="353"/>
        <v/>
      </c>
      <c r="V2017" s="424" t="str">
        <f t="shared" si="354"/>
        <v/>
      </c>
      <c r="W2017" s="21"/>
      <c r="X2017" s="515"/>
      <c r="Y2017" s="515"/>
      <c r="Z2017" s="513"/>
      <c r="AA2017" s="514"/>
    </row>
    <row r="2018" spans="1:27">
      <c r="A2018" s="50">
        <f t="shared" si="357"/>
        <v>2013</v>
      </c>
      <c r="B2018" s="580"/>
      <c r="C2018" s="23" t="s">
        <v>742</v>
      </c>
      <c r="D2018" s="489"/>
      <c r="E2018" s="318" t="str">
        <f>IF(G2018="","",VLOOKUP(G2018,'Danh mục CODE'!$D$2:$J$20064,7,0))</f>
        <v/>
      </c>
      <c r="F2018" s="28" t="str">
        <f>IF(E2018="","",VLOOKUP(E2018,'TONG HOP'!$E$8:$W$1883,19,0))</f>
        <v/>
      </c>
      <c r="G2018" s="315"/>
      <c r="H2018" s="226" t="str">
        <f>IF(E2018="","",VLOOKUP(G2018,'TONG HOP'!$C$8:$E$799,2,0))</f>
        <v/>
      </c>
      <c r="I2018" s="226" t="str">
        <f>IF(B2018="","",VLOOKUP(G2018,'TONG HOP'!$C$8:$F$799,4,0))</f>
        <v/>
      </c>
      <c r="J2018" s="63" t="str">
        <f t="shared" si="355"/>
        <v/>
      </c>
      <c r="K2018" s="63" t="str">
        <f t="shared" si="356"/>
        <v/>
      </c>
      <c r="L2018" s="63">
        <f t="shared" si="348"/>
        <v>0</v>
      </c>
      <c r="M2018" s="392" t="str">
        <f>IF(Y2018="","",VLOOKUP(G2018,'Danh mục CODE'!$D$2:$I$1880,4,0))</f>
        <v/>
      </c>
      <c r="N2018" s="484"/>
      <c r="O2018" s="392" t="str">
        <f t="shared" si="349"/>
        <v/>
      </c>
      <c r="P2018" s="392" t="str">
        <f>IF(Y2018="","",VLOOKUP(G2018,'Danh mục CODE'!$D$2:$I$1880,5,0))</f>
        <v/>
      </c>
      <c r="Q2018" s="392"/>
      <c r="R2018" s="392" t="str">
        <f t="shared" si="350"/>
        <v/>
      </c>
      <c r="S2018" s="394" t="e">
        <f t="shared" si="351"/>
        <v>#VALUE!</v>
      </c>
      <c r="T2018" s="394" t="str">
        <f t="shared" si="352"/>
        <v/>
      </c>
      <c r="U2018" s="394" t="str">
        <f t="shared" si="353"/>
        <v/>
      </c>
      <c r="V2018" s="424" t="str">
        <f t="shared" si="354"/>
        <v/>
      </c>
      <c r="W2018" s="21"/>
      <c r="X2018" s="515"/>
      <c r="Y2018" s="515"/>
      <c r="Z2018" s="513"/>
      <c r="AA2018" s="514"/>
    </row>
    <row r="2019" spans="1:27">
      <c r="A2019" s="50">
        <f t="shared" si="357"/>
        <v>2014</v>
      </c>
      <c r="B2019" s="580"/>
      <c r="C2019" s="23" t="s">
        <v>742</v>
      </c>
      <c r="D2019" s="489"/>
      <c r="E2019" s="318" t="str">
        <f>IF(G2019="","",VLOOKUP(G2019,'Danh mục CODE'!$D$2:$J$20064,7,0))</f>
        <v/>
      </c>
      <c r="F2019" s="28" t="str">
        <f>IF(E2019="","",VLOOKUP(E2019,'TONG HOP'!$E$8:$W$1883,19,0))</f>
        <v/>
      </c>
      <c r="G2019" s="315"/>
      <c r="H2019" s="226" t="str">
        <f>IF(E2019="","",VLOOKUP(G2019,'TONG HOP'!$C$8:$E$799,2,0))</f>
        <v/>
      </c>
      <c r="I2019" s="226" t="str">
        <f>IF(B2019="","",VLOOKUP(G2019,'TONG HOP'!$C$8:$F$799,4,0))</f>
        <v/>
      </c>
      <c r="J2019" s="63" t="str">
        <f t="shared" si="355"/>
        <v/>
      </c>
      <c r="K2019" s="63" t="str">
        <f t="shared" si="356"/>
        <v/>
      </c>
      <c r="L2019" s="63">
        <f t="shared" si="348"/>
        <v>0</v>
      </c>
      <c r="M2019" s="392" t="str">
        <f>IF(Y2019="","",VLOOKUP(G2019,'Danh mục CODE'!$D$2:$I$1880,4,0))</f>
        <v/>
      </c>
      <c r="N2019" s="484"/>
      <c r="O2019" s="392" t="str">
        <f t="shared" si="349"/>
        <v/>
      </c>
      <c r="P2019" s="392" t="str">
        <f>IF(Y2019="","",VLOOKUP(G2019,'Danh mục CODE'!$D$2:$I$1880,5,0))</f>
        <v/>
      </c>
      <c r="Q2019" s="392"/>
      <c r="R2019" s="392" t="str">
        <f t="shared" si="350"/>
        <v/>
      </c>
      <c r="S2019" s="394" t="e">
        <f t="shared" si="351"/>
        <v>#VALUE!</v>
      </c>
      <c r="T2019" s="394" t="str">
        <f t="shared" si="352"/>
        <v/>
      </c>
      <c r="U2019" s="394" t="str">
        <f t="shared" si="353"/>
        <v/>
      </c>
      <c r="V2019" s="424" t="str">
        <f t="shared" si="354"/>
        <v/>
      </c>
      <c r="W2019" s="21"/>
      <c r="X2019" s="515"/>
      <c r="Y2019" s="515"/>
      <c r="Z2019" s="513"/>
      <c r="AA2019" s="514"/>
    </row>
    <row r="2020" spans="1:27">
      <c r="A2020" s="50">
        <f t="shared" si="357"/>
        <v>2015</v>
      </c>
      <c r="B2020" s="580"/>
      <c r="C2020" s="23" t="s">
        <v>742</v>
      </c>
      <c r="D2020" s="489"/>
      <c r="E2020" s="318" t="str">
        <f>IF(G2020="","",VLOOKUP(G2020,'Danh mục CODE'!$D$2:$J$20064,7,0))</f>
        <v/>
      </c>
      <c r="F2020" s="28" t="str">
        <f>IF(E2020="","",VLOOKUP(E2020,'TONG HOP'!$E$8:$W$1883,19,0))</f>
        <v/>
      </c>
      <c r="G2020" s="315"/>
      <c r="H2020" s="226" t="str">
        <f>IF(E2020="","",VLOOKUP(G2020,'TONG HOP'!$C$8:$E$799,2,0))</f>
        <v/>
      </c>
      <c r="I2020" s="226" t="str">
        <f>IF(B2020="","",VLOOKUP(G2020,'TONG HOP'!$C$8:$F$799,4,0))</f>
        <v/>
      </c>
      <c r="J2020" s="63" t="str">
        <f t="shared" si="355"/>
        <v/>
      </c>
      <c r="K2020" s="63" t="str">
        <f t="shared" si="356"/>
        <v/>
      </c>
      <c r="L2020" s="63">
        <f t="shared" si="348"/>
        <v>0</v>
      </c>
      <c r="M2020" s="392" t="str">
        <f>IF(Y2020="","",VLOOKUP(G2020,'Danh mục CODE'!$D$2:$I$1880,4,0))</f>
        <v/>
      </c>
      <c r="N2020" s="484"/>
      <c r="O2020" s="392" t="str">
        <f t="shared" si="349"/>
        <v/>
      </c>
      <c r="P2020" s="392" t="str">
        <f>IF(Y2020="","",VLOOKUP(G2020,'Danh mục CODE'!$D$2:$I$1880,5,0))</f>
        <v/>
      </c>
      <c r="Q2020" s="392"/>
      <c r="R2020" s="392" t="str">
        <f t="shared" si="350"/>
        <v/>
      </c>
      <c r="S2020" s="394" t="e">
        <f t="shared" si="351"/>
        <v>#VALUE!</v>
      </c>
      <c r="T2020" s="394" t="str">
        <f t="shared" si="352"/>
        <v/>
      </c>
      <c r="U2020" s="394" t="str">
        <f t="shared" si="353"/>
        <v/>
      </c>
      <c r="V2020" s="424" t="str">
        <f t="shared" si="354"/>
        <v/>
      </c>
      <c r="W2020" s="21"/>
      <c r="X2020" s="515"/>
      <c r="Y2020" s="515"/>
      <c r="Z2020" s="513"/>
      <c r="AA2020" s="514"/>
    </row>
    <row r="2021" spans="1:27">
      <c r="A2021" s="50">
        <f t="shared" si="357"/>
        <v>2016</v>
      </c>
      <c r="B2021" s="580"/>
      <c r="C2021" s="23" t="s">
        <v>742</v>
      </c>
      <c r="D2021" s="489"/>
      <c r="E2021" s="318" t="str">
        <f>IF(G2021="","",VLOOKUP(G2021,'Danh mục CODE'!$D$2:$J$20064,7,0))</f>
        <v/>
      </c>
      <c r="F2021" s="28" t="str">
        <f>IF(E2021="","",VLOOKUP(E2021,'TONG HOP'!$E$8:$W$1883,19,0))</f>
        <v/>
      </c>
      <c r="G2021" s="315"/>
      <c r="H2021" s="226" t="str">
        <f>IF(E2021="","",VLOOKUP(G2021,'TONG HOP'!$C$8:$E$799,2,0))</f>
        <v/>
      </c>
      <c r="I2021" s="226" t="str">
        <f>IF(B2021="","",VLOOKUP(G2021,'TONG HOP'!$C$8:$F$799,4,0))</f>
        <v/>
      </c>
      <c r="J2021" s="63" t="str">
        <f t="shared" si="355"/>
        <v/>
      </c>
      <c r="K2021" s="63" t="str">
        <f t="shared" si="356"/>
        <v/>
      </c>
      <c r="L2021" s="63">
        <f t="shared" si="348"/>
        <v>0</v>
      </c>
      <c r="M2021" s="392" t="str">
        <f>IF(Y2021="","",VLOOKUP(G2021,'Danh mục CODE'!$D$2:$I$1880,4,0))</f>
        <v/>
      </c>
      <c r="N2021" s="484"/>
      <c r="O2021" s="392" t="str">
        <f t="shared" si="349"/>
        <v/>
      </c>
      <c r="P2021" s="392" t="str">
        <f>IF(Y2021="","",VLOOKUP(G2021,'Danh mục CODE'!$D$2:$I$1880,5,0))</f>
        <v/>
      </c>
      <c r="Q2021" s="392"/>
      <c r="R2021" s="392" t="str">
        <f t="shared" si="350"/>
        <v/>
      </c>
      <c r="S2021" s="394" t="e">
        <f t="shared" si="351"/>
        <v>#VALUE!</v>
      </c>
      <c r="T2021" s="394" t="str">
        <f t="shared" si="352"/>
        <v/>
      </c>
      <c r="U2021" s="394" t="str">
        <f t="shared" si="353"/>
        <v/>
      </c>
      <c r="V2021" s="424" t="str">
        <f t="shared" si="354"/>
        <v/>
      </c>
      <c r="W2021" s="21"/>
      <c r="X2021" s="515"/>
      <c r="Y2021" s="515"/>
      <c r="Z2021" s="513"/>
      <c r="AA2021" s="514"/>
    </row>
    <row r="2022" spans="1:27">
      <c r="A2022" s="50">
        <f t="shared" si="357"/>
        <v>2017</v>
      </c>
      <c r="B2022" s="580"/>
      <c r="C2022" s="23" t="s">
        <v>742</v>
      </c>
      <c r="D2022" s="489"/>
      <c r="E2022" s="318" t="str">
        <f>IF(G2022="","",VLOOKUP(G2022,'Danh mục CODE'!$D$2:$J$20064,7,0))</f>
        <v/>
      </c>
      <c r="F2022" s="28" t="str">
        <f>IF(E2022="","",VLOOKUP(E2022,'TONG HOP'!$E$8:$W$1883,19,0))</f>
        <v/>
      </c>
      <c r="G2022" s="315"/>
      <c r="H2022" s="226" t="str">
        <f>IF(E2022="","",VLOOKUP(G2022,'TONG HOP'!$C$8:$E$799,2,0))</f>
        <v/>
      </c>
      <c r="I2022" s="226" t="str">
        <f>IF(B2022="","",VLOOKUP(G2022,'TONG HOP'!$C$8:$F$799,4,0))</f>
        <v/>
      </c>
      <c r="J2022" s="63" t="str">
        <f t="shared" si="355"/>
        <v/>
      </c>
      <c r="K2022" s="63" t="str">
        <f t="shared" si="356"/>
        <v/>
      </c>
      <c r="L2022" s="63">
        <f t="shared" si="348"/>
        <v>0</v>
      </c>
      <c r="M2022" s="392" t="str">
        <f>IF(Y2022="","",VLOOKUP(G2022,'Danh mục CODE'!$D$2:$I$1880,4,0))</f>
        <v/>
      </c>
      <c r="N2022" s="484"/>
      <c r="O2022" s="392" t="str">
        <f t="shared" si="349"/>
        <v/>
      </c>
      <c r="P2022" s="392" t="str">
        <f>IF(Y2022="","",VLOOKUP(G2022,'Danh mục CODE'!$D$2:$I$1880,5,0))</f>
        <v/>
      </c>
      <c r="Q2022" s="392"/>
      <c r="R2022" s="392" t="str">
        <f t="shared" si="350"/>
        <v/>
      </c>
      <c r="S2022" s="394" t="e">
        <f t="shared" si="351"/>
        <v>#VALUE!</v>
      </c>
      <c r="T2022" s="394" t="str">
        <f t="shared" si="352"/>
        <v/>
      </c>
      <c r="U2022" s="394" t="str">
        <f t="shared" si="353"/>
        <v/>
      </c>
      <c r="V2022" s="424" t="str">
        <f t="shared" si="354"/>
        <v/>
      </c>
      <c r="W2022" s="21"/>
      <c r="X2022" s="515"/>
      <c r="Y2022" s="515"/>
      <c r="Z2022" s="513"/>
      <c r="AA2022" s="514"/>
    </row>
    <row r="2023" spans="1:27">
      <c r="A2023" s="50">
        <f t="shared" si="357"/>
        <v>2018</v>
      </c>
      <c r="B2023" s="580"/>
      <c r="C2023" s="23" t="s">
        <v>742</v>
      </c>
      <c r="D2023" s="489"/>
      <c r="E2023" s="318" t="str">
        <f>IF(G2023="","",VLOOKUP(G2023,'Danh mục CODE'!$D$2:$J$20064,7,0))</f>
        <v/>
      </c>
      <c r="F2023" s="28" t="str">
        <f>IF(E2023="","",VLOOKUP(E2023,'TONG HOP'!$E$8:$W$1883,19,0))</f>
        <v/>
      </c>
      <c r="G2023" s="315"/>
      <c r="H2023" s="226" t="str">
        <f>IF(E2023="","",VLOOKUP(G2023,'TONG HOP'!$C$8:$E$799,2,0))</f>
        <v/>
      </c>
      <c r="I2023" s="226" t="str">
        <f>IF(B2023="","",VLOOKUP(G2023,'TONG HOP'!$C$8:$F$799,4,0))</f>
        <v/>
      </c>
      <c r="J2023" s="63" t="str">
        <f t="shared" si="355"/>
        <v/>
      </c>
      <c r="K2023" s="63" t="str">
        <f t="shared" si="356"/>
        <v/>
      </c>
      <c r="L2023" s="63">
        <f t="shared" si="348"/>
        <v>0</v>
      </c>
      <c r="M2023" s="392" t="str">
        <f>IF(Y2023="","",VLOOKUP(G2023,'Danh mục CODE'!$D$2:$I$1880,4,0))</f>
        <v/>
      </c>
      <c r="N2023" s="484"/>
      <c r="O2023" s="392" t="str">
        <f t="shared" si="349"/>
        <v/>
      </c>
      <c r="P2023" s="392" t="str">
        <f>IF(Y2023="","",VLOOKUP(G2023,'Danh mục CODE'!$D$2:$I$1880,5,0))</f>
        <v/>
      </c>
      <c r="Q2023" s="392"/>
      <c r="R2023" s="392" t="str">
        <f t="shared" si="350"/>
        <v/>
      </c>
      <c r="S2023" s="394" t="e">
        <f t="shared" si="351"/>
        <v>#VALUE!</v>
      </c>
      <c r="T2023" s="394" t="str">
        <f t="shared" si="352"/>
        <v/>
      </c>
      <c r="U2023" s="394" t="str">
        <f t="shared" si="353"/>
        <v/>
      </c>
      <c r="V2023" s="424" t="str">
        <f t="shared" si="354"/>
        <v/>
      </c>
      <c r="W2023" s="21"/>
      <c r="X2023" s="515"/>
      <c r="Y2023" s="515"/>
      <c r="Z2023" s="513"/>
      <c r="AA2023" s="514"/>
    </row>
    <row r="2024" spans="1:27">
      <c r="A2024" s="50">
        <f t="shared" si="357"/>
        <v>2019</v>
      </c>
      <c r="B2024" s="580"/>
      <c r="C2024" s="23" t="s">
        <v>742</v>
      </c>
      <c r="D2024" s="489"/>
      <c r="E2024" s="318" t="str">
        <f>IF(G2024="","",VLOOKUP(G2024,'Danh mục CODE'!$D$2:$J$20064,7,0))</f>
        <v/>
      </c>
      <c r="F2024" s="28" t="str">
        <f>IF(E2024="","",VLOOKUP(E2024,'TONG HOP'!$E$8:$W$1883,19,0))</f>
        <v/>
      </c>
      <c r="G2024" s="315"/>
      <c r="H2024" s="226" t="str">
        <f>IF(E2024="","",VLOOKUP(G2024,'TONG HOP'!$C$8:$E$799,2,0))</f>
        <v/>
      </c>
      <c r="I2024" s="226" t="str">
        <f>IF(B2024="","",VLOOKUP(G2024,'TONG HOP'!$C$8:$F$799,4,0))</f>
        <v/>
      </c>
      <c r="J2024" s="63" t="str">
        <f t="shared" si="355"/>
        <v/>
      </c>
      <c r="K2024" s="63" t="str">
        <f t="shared" si="356"/>
        <v/>
      </c>
      <c r="L2024" s="63">
        <f t="shared" si="348"/>
        <v>0</v>
      </c>
      <c r="M2024" s="392" t="str">
        <f>IF(Y2024="","",VLOOKUP(G2024,'Danh mục CODE'!$D$2:$I$1880,4,0))</f>
        <v/>
      </c>
      <c r="N2024" s="484"/>
      <c r="O2024" s="392" t="str">
        <f t="shared" si="349"/>
        <v/>
      </c>
      <c r="P2024" s="392" t="str">
        <f>IF(Y2024="","",VLOOKUP(G2024,'Danh mục CODE'!$D$2:$I$1880,5,0))</f>
        <v/>
      </c>
      <c r="Q2024" s="392"/>
      <c r="R2024" s="392" t="str">
        <f t="shared" si="350"/>
        <v/>
      </c>
      <c r="S2024" s="394" t="e">
        <f t="shared" si="351"/>
        <v>#VALUE!</v>
      </c>
      <c r="T2024" s="394" t="str">
        <f t="shared" si="352"/>
        <v/>
      </c>
      <c r="U2024" s="394" t="str">
        <f t="shared" si="353"/>
        <v/>
      </c>
      <c r="V2024" s="424" t="str">
        <f t="shared" si="354"/>
        <v/>
      </c>
      <c r="W2024" s="21"/>
      <c r="X2024" s="515"/>
      <c r="Y2024" s="515"/>
      <c r="Z2024" s="513"/>
      <c r="AA2024" s="514"/>
    </row>
    <row r="2025" spans="1:27">
      <c r="A2025" s="50">
        <f t="shared" si="357"/>
        <v>2020</v>
      </c>
      <c r="B2025" s="580"/>
      <c r="C2025" s="23" t="s">
        <v>742</v>
      </c>
      <c r="D2025" s="489"/>
      <c r="E2025" s="318" t="str">
        <f>IF(G2025="","",VLOOKUP(G2025,'Danh mục CODE'!$D$2:$J$20064,7,0))</f>
        <v/>
      </c>
      <c r="F2025" s="28" t="str">
        <f>IF(E2025="","",VLOOKUP(E2025,'TONG HOP'!$E$8:$W$1883,19,0))</f>
        <v/>
      </c>
      <c r="G2025" s="315"/>
      <c r="H2025" s="226" t="str">
        <f>IF(E2025="","",VLOOKUP(G2025,'TONG HOP'!$C$8:$E$799,2,0))</f>
        <v/>
      </c>
      <c r="I2025" s="226" t="str">
        <f>IF(B2025="","",VLOOKUP(G2025,'TONG HOP'!$C$8:$F$799,4,0))</f>
        <v/>
      </c>
      <c r="J2025" s="63" t="str">
        <f t="shared" si="355"/>
        <v/>
      </c>
      <c r="K2025" s="63" t="str">
        <f t="shared" si="356"/>
        <v/>
      </c>
      <c r="L2025" s="63">
        <f t="shared" si="348"/>
        <v>0</v>
      </c>
      <c r="M2025" s="392" t="str">
        <f>IF(Y2025="","",VLOOKUP(G2025,'Danh mục CODE'!$D$2:$I$1880,4,0))</f>
        <v/>
      </c>
      <c r="N2025" s="484"/>
      <c r="O2025" s="392" t="str">
        <f t="shared" si="349"/>
        <v/>
      </c>
      <c r="P2025" s="392" t="str">
        <f>IF(Y2025="","",VLOOKUP(G2025,'Danh mục CODE'!$D$2:$I$1880,5,0))</f>
        <v/>
      </c>
      <c r="Q2025" s="392"/>
      <c r="R2025" s="392" t="str">
        <f t="shared" si="350"/>
        <v/>
      </c>
      <c r="S2025" s="394" t="e">
        <f t="shared" si="351"/>
        <v>#VALUE!</v>
      </c>
      <c r="T2025" s="394" t="str">
        <f t="shared" si="352"/>
        <v/>
      </c>
      <c r="U2025" s="394" t="str">
        <f t="shared" si="353"/>
        <v/>
      </c>
      <c r="V2025" s="424" t="str">
        <f t="shared" si="354"/>
        <v/>
      </c>
      <c r="W2025" s="21"/>
      <c r="X2025" s="515"/>
      <c r="Y2025" s="515"/>
      <c r="Z2025" s="513"/>
      <c r="AA2025" s="514"/>
    </row>
    <row r="2026" spans="1:27">
      <c r="A2026" s="50">
        <f t="shared" si="357"/>
        <v>2021</v>
      </c>
      <c r="B2026" s="580"/>
      <c r="C2026" s="23" t="s">
        <v>742</v>
      </c>
      <c r="D2026" s="489"/>
      <c r="E2026" s="318" t="str">
        <f>IF(G2026="","",VLOOKUP(G2026,'Danh mục CODE'!$D$2:$J$20064,7,0))</f>
        <v/>
      </c>
      <c r="F2026" s="28" t="str">
        <f>IF(E2026="","",VLOOKUP(E2026,'TONG HOP'!$E$8:$W$1883,19,0))</f>
        <v/>
      </c>
      <c r="G2026" s="315"/>
      <c r="H2026" s="226" t="str">
        <f>IF(E2026="","",VLOOKUP(G2026,'TONG HOP'!$C$8:$E$799,2,0))</f>
        <v/>
      </c>
      <c r="I2026" s="226" t="str">
        <f>IF(B2026="","",VLOOKUP(G2026,'TONG HOP'!$C$8:$F$799,4,0))</f>
        <v/>
      </c>
      <c r="J2026" s="63" t="str">
        <f t="shared" si="355"/>
        <v/>
      </c>
      <c r="K2026" s="63" t="str">
        <f t="shared" si="356"/>
        <v/>
      </c>
      <c r="L2026" s="63">
        <f t="shared" si="348"/>
        <v>0</v>
      </c>
      <c r="M2026" s="392" t="str">
        <f>IF(Y2026="","",VLOOKUP(G2026,'Danh mục CODE'!$D$2:$I$1880,4,0))</f>
        <v/>
      </c>
      <c r="N2026" s="484"/>
      <c r="O2026" s="392" t="str">
        <f t="shared" si="349"/>
        <v/>
      </c>
      <c r="P2026" s="392" t="str">
        <f>IF(Y2026="","",VLOOKUP(G2026,'Danh mục CODE'!$D$2:$I$1880,5,0))</f>
        <v/>
      </c>
      <c r="Q2026" s="392"/>
      <c r="R2026" s="392" t="str">
        <f t="shared" si="350"/>
        <v/>
      </c>
      <c r="S2026" s="394" t="e">
        <f t="shared" si="351"/>
        <v>#VALUE!</v>
      </c>
      <c r="T2026" s="394" t="str">
        <f t="shared" si="352"/>
        <v/>
      </c>
      <c r="U2026" s="394" t="str">
        <f t="shared" si="353"/>
        <v/>
      </c>
      <c r="V2026" s="424" t="str">
        <f t="shared" si="354"/>
        <v/>
      </c>
      <c r="W2026" s="21"/>
      <c r="X2026" s="515"/>
      <c r="Y2026" s="515"/>
      <c r="Z2026" s="513"/>
      <c r="AA2026" s="514"/>
    </row>
    <row r="2027" spans="1:27">
      <c r="A2027" s="50">
        <f t="shared" si="357"/>
        <v>2022</v>
      </c>
      <c r="B2027" s="580"/>
      <c r="C2027" s="23" t="s">
        <v>742</v>
      </c>
      <c r="D2027" s="489"/>
      <c r="E2027" s="318" t="str">
        <f>IF(G2027="","",VLOOKUP(G2027,'Danh mục CODE'!$D$2:$J$20064,7,0))</f>
        <v/>
      </c>
      <c r="F2027" s="28" t="str">
        <f>IF(E2027="","",VLOOKUP(E2027,'TONG HOP'!$E$8:$W$1883,19,0))</f>
        <v/>
      </c>
      <c r="G2027" s="315"/>
      <c r="H2027" s="226" t="str">
        <f>IF(E2027="","",VLOOKUP(G2027,'TONG HOP'!$C$8:$E$799,2,0))</f>
        <v/>
      </c>
      <c r="I2027" s="226" t="str">
        <f>IF(B2027="","",VLOOKUP(G2027,'TONG HOP'!$C$8:$F$799,4,0))</f>
        <v/>
      </c>
      <c r="J2027" s="63" t="str">
        <f t="shared" si="355"/>
        <v/>
      </c>
      <c r="K2027" s="63" t="str">
        <f t="shared" si="356"/>
        <v/>
      </c>
      <c r="L2027" s="63">
        <f t="shared" si="348"/>
        <v>0</v>
      </c>
      <c r="M2027" s="392" t="str">
        <f>IF(Y2027="","",VLOOKUP(G2027,'Danh mục CODE'!$D$2:$I$1880,4,0))</f>
        <v/>
      </c>
      <c r="N2027" s="484"/>
      <c r="O2027" s="392" t="str">
        <f t="shared" si="349"/>
        <v/>
      </c>
      <c r="P2027" s="392" t="str">
        <f>IF(Y2027="","",VLOOKUP(G2027,'Danh mục CODE'!$D$2:$I$1880,5,0))</f>
        <v/>
      </c>
      <c r="Q2027" s="392"/>
      <c r="R2027" s="392" t="str">
        <f t="shared" si="350"/>
        <v/>
      </c>
      <c r="S2027" s="394" t="e">
        <f t="shared" si="351"/>
        <v>#VALUE!</v>
      </c>
      <c r="T2027" s="394" t="str">
        <f t="shared" si="352"/>
        <v/>
      </c>
      <c r="U2027" s="394" t="str">
        <f t="shared" si="353"/>
        <v/>
      </c>
      <c r="V2027" s="424" t="str">
        <f t="shared" si="354"/>
        <v/>
      </c>
      <c r="W2027" s="21"/>
      <c r="X2027" s="515"/>
      <c r="Y2027" s="515"/>
      <c r="Z2027" s="513"/>
      <c r="AA2027" s="514"/>
    </row>
    <row r="2028" spans="1:27">
      <c r="A2028" s="50">
        <f t="shared" si="357"/>
        <v>2023</v>
      </c>
      <c r="B2028" s="580"/>
      <c r="C2028" s="23" t="s">
        <v>742</v>
      </c>
      <c r="D2028" s="489"/>
      <c r="E2028" s="318" t="str">
        <f>IF(G2028="","",VLOOKUP(G2028,'Danh mục CODE'!$D$2:$J$20064,7,0))</f>
        <v/>
      </c>
      <c r="F2028" s="28" t="str">
        <f>IF(E2028="","",VLOOKUP(E2028,'TONG HOP'!$E$8:$W$1883,19,0))</f>
        <v/>
      </c>
      <c r="G2028" s="315"/>
      <c r="H2028" s="226" t="str">
        <f>IF(E2028="","",VLOOKUP(G2028,'TONG HOP'!$C$8:$E$799,2,0))</f>
        <v/>
      </c>
      <c r="I2028" s="226" t="str">
        <f>IF(B2028="","",VLOOKUP(G2028,'TONG HOP'!$C$8:$F$799,4,0))</f>
        <v/>
      </c>
      <c r="J2028" s="63" t="str">
        <f t="shared" si="355"/>
        <v/>
      </c>
      <c r="K2028" s="63" t="str">
        <f t="shared" si="356"/>
        <v/>
      </c>
      <c r="L2028" s="63">
        <f t="shared" si="348"/>
        <v>0</v>
      </c>
      <c r="M2028" s="392" t="str">
        <f>IF(Y2028="","",VLOOKUP(G2028,'Danh mục CODE'!$D$2:$I$1880,4,0))</f>
        <v/>
      </c>
      <c r="N2028" s="484"/>
      <c r="O2028" s="392" t="str">
        <f t="shared" si="349"/>
        <v/>
      </c>
      <c r="P2028" s="392" t="str">
        <f>IF(Y2028="","",VLOOKUP(G2028,'Danh mục CODE'!$D$2:$I$1880,5,0))</f>
        <v/>
      </c>
      <c r="Q2028" s="392"/>
      <c r="R2028" s="392" t="str">
        <f t="shared" si="350"/>
        <v/>
      </c>
      <c r="S2028" s="394" t="e">
        <f t="shared" si="351"/>
        <v>#VALUE!</v>
      </c>
      <c r="T2028" s="394" t="str">
        <f t="shared" si="352"/>
        <v/>
      </c>
      <c r="U2028" s="394" t="str">
        <f t="shared" si="353"/>
        <v/>
      </c>
      <c r="V2028" s="424" t="str">
        <f t="shared" si="354"/>
        <v/>
      </c>
      <c r="W2028" s="21"/>
      <c r="X2028" s="515"/>
      <c r="Y2028" s="515"/>
      <c r="Z2028" s="513"/>
      <c r="AA2028" s="514"/>
    </row>
    <row r="2029" spans="1:27">
      <c r="A2029" s="50">
        <f t="shared" si="357"/>
        <v>2024</v>
      </c>
      <c r="B2029" s="580"/>
      <c r="C2029" s="23" t="s">
        <v>742</v>
      </c>
      <c r="D2029" s="489"/>
      <c r="E2029" s="318" t="str">
        <f>IF(G2029="","",VLOOKUP(G2029,'Danh mục CODE'!$D$2:$J$20064,7,0))</f>
        <v/>
      </c>
      <c r="F2029" s="28" t="str">
        <f>IF(E2029="","",VLOOKUP(E2029,'TONG HOP'!$E$8:$W$1883,19,0))</f>
        <v/>
      </c>
      <c r="G2029" s="315"/>
      <c r="H2029" s="226" t="str">
        <f>IF(E2029="","",VLOOKUP(G2029,'TONG HOP'!$C$8:$E$799,2,0))</f>
        <v/>
      </c>
      <c r="I2029" s="226" t="str">
        <f>IF(B2029="","",VLOOKUP(G2029,'TONG HOP'!$C$8:$F$799,4,0))</f>
        <v/>
      </c>
      <c r="J2029" s="63" t="str">
        <f t="shared" si="355"/>
        <v/>
      </c>
      <c r="K2029" s="63" t="str">
        <f t="shared" si="356"/>
        <v/>
      </c>
      <c r="L2029" s="63">
        <f t="shared" si="348"/>
        <v>0</v>
      </c>
      <c r="M2029" s="392" t="str">
        <f>IF(Y2029="","",VLOOKUP(G2029,'Danh mục CODE'!$D$2:$I$1880,4,0))</f>
        <v/>
      </c>
      <c r="N2029" s="484"/>
      <c r="O2029" s="392" t="str">
        <f t="shared" si="349"/>
        <v/>
      </c>
      <c r="P2029" s="392" t="str">
        <f>IF(Y2029="","",VLOOKUP(G2029,'Danh mục CODE'!$D$2:$I$1880,5,0))</f>
        <v/>
      </c>
      <c r="Q2029" s="392"/>
      <c r="R2029" s="392" t="str">
        <f t="shared" si="350"/>
        <v/>
      </c>
      <c r="S2029" s="394" t="e">
        <f t="shared" si="351"/>
        <v>#VALUE!</v>
      </c>
      <c r="T2029" s="394" t="str">
        <f t="shared" si="352"/>
        <v/>
      </c>
      <c r="U2029" s="394" t="str">
        <f t="shared" si="353"/>
        <v/>
      </c>
      <c r="V2029" s="424" t="str">
        <f t="shared" si="354"/>
        <v/>
      </c>
      <c r="W2029" s="21"/>
      <c r="X2029" s="515"/>
      <c r="Y2029" s="515"/>
      <c r="Z2029" s="513"/>
      <c r="AA2029" s="514"/>
    </row>
    <row r="2030" spans="1:27">
      <c r="A2030" s="50">
        <f t="shared" si="357"/>
        <v>2025</v>
      </c>
      <c r="B2030" s="580"/>
      <c r="C2030" s="23" t="s">
        <v>742</v>
      </c>
      <c r="D2030" s="489"/>
      <c r="E2030" s="318" t="str">
        <f>IF(G2030="","",VLOOKUP(G2030,'Danh mục CODE'!$D$2:$J$20064,7,0))</f>
        <v/>
      </c>
      <c r="F2030" s="28" t="str">
        <f>IF(E2030="","",VLOOKUP(E2030,'TONG HOP'!$E$8:$W$1883,19,0))</f>
        <v/>
      </c>
      <c r="G2030" s="315"/>
      <c r="H2030" s="226" t="str">
        <f>IF(E2030="","",VLOOKUP(G2030,'TONG HOP'!$C$8:$E$799,2,0))</f>
        <v/>
      </c>
      <c r="I2030" s="226" t="str">
        <f>IF(B2030="","",VLOOKUP(G2030,'TONG HOP'!$C$8:$F$799,4,0))</f>
        <v/>
      </c>
      <c r="J2030" s="63" t="str">
        <f t="shared" si="355"/>
        <v/>
      </c>
      <c r="K2030" s="63" t="str">
        <f t="shared" si="356"/>
        <v/>
      </c>
      <c r="L2030" s="63">
        <f t="shared" si="348"/>
        <v>0</v>
      </c>
      <c r="M2030" s="392" t="str">
        <f>IF(Y2030="","",VLOOKUP(G2030,'Danh mục CODE'!$D$2:$I$1880,4,0))</f>
        <v/>
      </c>
      <c r="N2030" s="484"/>
      <c r="O2030" s="392" t="str">
        <f t="shared" si="349"/>
        <v/>
      </c>
      <c r="P2030" s="392" t="str">
        <f>IF(Y2030="","",VLOOKUP(G2030,'Danh mục CODE'!$D$2:$I$1880,5,0))</f>
        <v/>
      </c>
      <c r="Q2030" s="392"/>
      <c r="R2030" s="392" t="str">
        <f t="shared" si="350"/>
        <v/>
      </c>
      <c r="S2030" s="394" t="e">
        <f t="shared" si="351"/>
        <v>#VALUE!</v>
      </c>
      <c r="T2030" s="394" t="str">
        <f t="shared" si="352"/>
        <v/>
      </c>
      <c r="U2030" s="394" t="str">
        <f t="shared" si="353"/>
        <v/>
      </c>
      <c r="V2030" s="424" t="str">
        <f t="shared" si="354"/>
        <v/>
      </c>
      <c r="W2030" s="21"/>
      <c r="X2030" s="515"/>
      <c r="Y2030" s="515"/>
      <c r="Z2030" s="513"/>
      <c r="AA2030" s="514"/>
    </row>
    <row r="2031" spans="1:27">
      <c r="A2031" s="50">
        <f t="shared" si="357"/>
        <v>2026</v>
      </c>
      <c r="B2031" s="580"/>
      <c r="C2031" s="23" t="s">
        <v>742</v>
      </c>
      <c r="D2031" s="489"/>
      <c r="E2031" s="318" t="str">
        <f>IF(G2031="","",VLOOKUP(G2031,'Danh mục CODE'!$D$2:$J$20064,7,0))</f>
        <v/>
      </c>
      <c r="F2031" s="28" t="str">
        <f>IF(E2031="","",VLOOKUP(E2031,'TONG HOP'!$E$8:$W$1883,19,0))</f>
        <v/>
      </c>
      <c r="G2031" s="315"/>
      <c r="H2031" s="226" t="str">
        <f>IF(E2031="","",VLOOKUP(G2031,'TONG HOP'!$C$8:$E$799,2,0))</f>
        <v/>
      </c>
      <c r="I2031" s="226" t="str">
        <f>IF(B2031="","",VLOOKUP(G2031,'TONG HOP'!$C$8:$F$799,4,0))</f>
        <v/>
      </c>
      <c r="J2031" s="63" t="str">
        <f t="shared" si="355"/>
        <v/>
      </c>
      <c r="K2031" s="63" t="str">
        <f t="shared" si="356"/>
        <v/>
      </c>
      <c r="L2031" s="63">
        <f t="shared" si="348"/>
        <v>0</v>
      </c>
      <c r="M2031" s="392" t="str">
        <f>IF(Y2031="","",VLOOKUP(G2031,'Danh mục CODE'!$D$2:$I$1880,4,0))</f>
        <v/>
      </c>
      <c r="N2031" s="484"/>
      <c r="O2031" s="392" t="str">
        <f t="shared" si="349"/>
        <v/>
      </c>
      <c r="P2031" s="392" t="str">
        <f>IF(Y2031="","",VLOOKUP(G2031,'Danh mục CODE'!$D$2:$I$1880,5,0))</f>
        <v/>
      </c>
      <c r="Q2031" s="392"/>
      <c r="R2031" s="392" t="str">
        <f t="shared" si="350"/>
        <v/>
      </c>
      <c r="S2031" s="394" t="e">
        <f t="shared" si="351"/>
        <v>#VALUE!</v>
      </c>
      <c r="T2031" s="394" t="str">
        <f t="shared" si="352"/>
        <v/>
      </c>
      <c r="U2031" s="394" t="str">
        <f t="shared" si="353"/>
        <v/>
      </c>
      <c r="V2031" s="424" t="str">
        <f t="shared" si="354"/>
        <v/>
      </c>
      <c r="W2031" s="21"/>
      <c r="X2031" s="515"/>
      <c r="Y2031" s="515"/>
      <c r="Z2031" s="513"/>
      <c r="AA2031" s="514"/>
    </row>
    <row r="2032" spans="1:27">
      <c r="A2032" s="50">
        <f t="shared" si="357"/>
        <v>2027</v>
      </c>
      <c r="B2032" s="580"/>
      <c r="C2032" s="23" t="s">
        <v>742</v>
      </c>
      <c r="D2032" s="489"/>
      <c r="E2032" s="318" t="str">
        <f>IF(G2032="","",VLOOKUP(G2032,'Danh mục CODE'!$D$2:$J$20064,7,0))</f>
        <v/>
      </c>
      <c r="F2032" s="28" t="str">
        <f>IF(E2032="","",VLOOKUP(E2032,'TONG HOP'!$E$8:$W$1883,19,0))</f>
        <v/>
      </c>
      <c r="G2032" s="315"/>
      <c r="H2032" s="226" t="str">
        <f>IF(E2032="","",VLOOKUP(G2032,'TONG HOP'!$C$8:$E$799,2,0))</f>
        <v/>
      </c>
      <c r="I2032" s="226" t="str">
        <f>IF(B2032="","",VLOOKUP(G2032,'TONG HOP'!$C$8:$F$799,4,0))</f>
        <v/>
      </c>
      <c r="J2032" s="63" t="str">
        <f t="shared" si="355"/>
        <v/>
      </c>
      <c r="K2032" s="63" t="str">
        <f t="shared" si="356"/>
        <v/>
      </c>
      <c r="L2032" s="63">
        <f t="shared" si="348"/>
        <v>0</v>
      </c>
      <c r="M2032" s="392" t="str">
        <f>IF(Y2032="","",VLOOKUP(G2032,'Danh mục CODE'!$D$2:$I$1880,4,0))</f>
        <v/>
      </c>
      <c r="N2032" s="484"/>
      <c r="O2032" s="392" t="str">
        <f t="shared" si="349"/>
        <v/>
      </c>
      <c r="P2032" s="392" t="str">
        <f>IF(Y2032="","",VLOOKUP(G2032,'Danh mục CODE'!$D$2:$I$1880,5,0))</f>
        <v/>
      </c>
      <c r="Q2032" s="392"/>
      <c r="R2032" s="392" t="str">
        <f t="shared" si="350"/>
        <v/>
      </c>
      <c r="S2032" s="394" t="e">
        <f t="shared" si="351"/>
        <v>#VALUE!</v>
      </c>
      <c r="T2032" s="394" t="str">
        <f t="shared" si="352"/>
        <v/>
      </c>
      <c r="U2032" s="394" t="str">
        <f t="shared" si="353"/>
        <v/>
      </c>
      <c r="V2032" s="424" t="str">
        <f t="shared" si="354"/>
        <v/>
      </c>
      <c r="W2032" s="21"/>
      <c r="X2032" s="515"/>
      <c r="Y2032" s="515"/>
      <c r="Z2032" s="513"/>
      <c r="AA2032" s="514"/>
    </row>
    <row r="2033" spans="1:27">
      <c r="A2033" s="50">
        <f t="shared" si="357"/>
        <v>2028</v>
      </c>
      <c r="B2033" s="580"/>
      <c r="C2033" s="23" t="s">
        <v>742</v>
      </c>
      <c r="D2033" s="489"/>
      <c r="E2033" s="318" t="str">
        <f>IF(G2033="","",VLOOKUP(G2033,'Danh mục CODE'!$D$2:$J$20064,7,0))</f>
        <v/>
      </c>
      <c r="F2033" s="28" t="str">
        <f>IF(E2033="","",VLOOKUP(E2033,'TONG HOP'!$E$8:$W$1883,19,0))</f>
        <v/>
      </c>
      <c r="G2033" s="315"/>
      <c r="H2033" s="226" t="str">
        <f>IF(E2033="","",VLOOKUP(G2033,'TONG HOP'!$C$8:$E$799,2,0))</f>
        <v/>
      </c>
      <c r="I2033" s="226" t="str">
        <f>IF(B2033="","",VLOOKUP(G2033,'TONG HOP'!$C$8:$F$799,4,0))</f>
        <v/>
      </c>
      <c r="J2033" s="63" t="str">
        <f t="shared" ref="J2033:J2096" si="358">IF(X2033="","",K2033-K2033*M2033)</f>
        <v/>
      </c>
      <c r="K2033" s="63" t="str">
        <f t="shared" si="356"/>
        <v/>
      </c>
      <c r="L2033" s="63">
        <f t="shared" ref="L2033:L2096" si="359">X2033-Y2033</f>
        <v>0</v>
      </c>
      <c r="M2033" s="392" t="str">
        <f>IF(Y2033="","",VLOOKUP(G2033,'Danh mục CODE'!$D$2:$I$1880,4,0))</f>
        <v/>
      </c>
      <c r="N2033" s="484"/>
      <c r="O2033" s="392" t="str">
        <f t="shared" ref="O2033:O2096" si="360">IF(X2033="","",IF(M2033-N2033&lt;0,-(M2033-N2033),0))</f>
        <v/>
      </c>
      <c r="P2033" s="392" t="str">
        <f>IF(Y2033="","",VLOOKUP(G2033,'Danh mục CODE'!$D$2:$I$1880,5,0))</f>
        <v/>
      </c>
      <c r="Q2033" s="392"/>
      <c r="R2033" s="392" t="str">
        <f t="shared" ref="R2033:R2096" si="361">IF(X2033="","",IF(P2033-Q2033&lt;0,-(P2033-Q2033),0))</f>
        <v/>
      </c>
      <c r="S2033" s="394" t="e">
        <f t="shared" ref="S2033:S2096" si="362">IF(T2033=0,"",J2033-T2033-U2033)</f>
        <v>#VALUE!</v>
      </c>
      <c r="T2033" s="394" t="str">
        <f t="shared" ref="T2033:T2096" si="363">IF(X2033="","",J2033*P2033)</f>
        <v/>
      </c>
      <c r="U2033" s="394" t="str">
        <f t="shared" ref="U2033:U2096" si="364">IF(X2033="","",J2033*R2033)</f>
        <v/>
      </c>
      <c r="V2033" s="424" t="str">
        <f t="shared" ref="V2033:V2096" si="365">IF(X2033="","",J2033-S2033-T2033-U2033)</f>
        <v/>
      </c>
      <c r="W2033" s="21"/>
      <c r="X2033" s="515"/>
      <c r="Y2033" s="515"/>
      <c r="Z2033" s="513"/>
      <c r="AA2033" s="514"/>
    </row>
    <row r="2034" spans="1:27">
      <c r="A2034" s="50">
        <f t="shared" si="357"/>
        <v>2029</v>
      </c>
      <c r="B2034" s="580"/>
      <c r="C2034" s="23" t="s">
        <v>742</v>
      </c>
      <c r="D2034" s="489"/>
      <c r="E2034" s="318" t="str">
        <f>IF(G2034="","",VLOOKUP(G2034,'Danh mục CODE'!$D$2:$J$20064,7,0))</f>
        <v/>
      </c>
      <c r="F2034" s="28" t="str">
        <f>IF(E2034="","",VLOOKUP(E2034,'TONG HOP'!$E$8:$W$1883,19,0))</f>
        <v/>
      </c>
      <c r="G2034" s="315"/>
      <c r="H2034" s="226" t="str">
        <f>IF(E2034="","",VLOOKUP(G2034,'TONG HOP'!$C$8:$E$799,2,0))</f>
        <v/>
      </c>
      <c r="I2034" s="226" t="str">
        <f>IF(B2034="","",VLOOKUP(G2034,'TONG HOP'!$C$8:$F$799,4,0))</f>
        <v/>
      </c>
      <c r="J2034" s="63" t="str">
        <f t="shared" si="358"/>
        <v/>
      </c>
      <c r="K2034" s="63" t="str">
        <f t="shared" si="356"/>
        <v/>
      </c>
      <c r="L2034" s="63">
        <f t="shared" si="359"/>
        <v>0</v>
      </c>
      <c r="M2034" s="392" t="str">
        <f>IF(Y2034="","",VLOOKUP(G2034,'Danh mục CODE'!$D$2:$I$1880,4,0))</f>
        <v/>
      </c>
      <c r="N2034" s="484"/>
      <c r="O2034" s="392" t="str">
        <f t="shared" si="360"/>
        <v/>
      </c>
      <c r="P2034" s="392" t="str">
        <f>IF(Y2034="","",VLOOKUP(G2034,'Danh mục CODE'!$D$2:$I$1880,5,0))</f>
        <v/>
      </c>
      <c r="Q2034" s="392"/>
      <c r="R2034" s="392" t="str">
        <f t="shared" si="361"/>
        <v/>
      </c>
      <c r="S2034" s="394" t="e">
        <f t="shared" si="362"/>
        <v>#VALUE!</v>
      </c>
      <c r="T2034" s="394" t="str">
        <f t="shared" si="363"/>
        <v/>
      </c>
      <c r="U2034" s="394" t="str">
        <f t="shared" si="364"/>
        <v/>
      </c>
      <c r="V2034" s="424" t="str">
        <f t="shared" si="365"/>
        <v/>
      </c>
      <c r="W2034" s="21"/>
      <c r="X2034" s="515"/>
      <c r="Y2034" s="515"/>
      <c r="Z2034" s="513"/>
      <c r="AA2034" s="514"/>
    </row>
    <row r="2035" spans="1:27">
      <c r="A2035" s="50">
        <f t="shared" si="357"/>
        <v>2030</v>
      </c>
      <c r="B2035" s="580"/>
      <c r="C2035" s="23" t="s">
        <v>742</v>
      </c>
      <c r="D2035" s="489"/>
      <c r="E2035" s="318" t="str">
        <f>IF(G2035="","",VLOOKUP(G2035,'Danh mục CODE'!$D$2:$J$20064,7,0))</f>
        <v/>
      </c>
      <c r="F2035" s="28" t="str">
        <f>IF(E2035="","",VLOOKUP(E2035,'TONG HOP'!$E$8:$W$1883,19,0))</f>
        <v/>
      </c>
      <c r="G2035" s="315"/>
      <c r="H2035" s="226" t="str">
        <f>IF(E2035="","",VLOOKUP(G2035,'TONG HOP'!$C$8:$E$799,2,0))</f>
        <v/>
      </c>
      <c r="I2035" s="226" t="str">
        <f>IF(B2035="","",VLOOKUP(G2035,'TONG HOP'!$C$8:$F$799,4,0))</f>
        <v/>
      </c>
      <c r="J2035" s="63" t="str">
        <f t="shared" si="358"/>
        <v/>
      </c>
      <c r="K2035" s="63" t="str">
        <f t="shared" si="356"/>
        <v/>
      </c>
      <c r="L2035" s="63">
        <f t="shared" si="359"/>
        <v>0</v>
      </c>
      <c r="M2035" s="392" t="str">
        <f>IF(Y2035="","",VLOOKUP(G2035,'Danh mục CODE'!$D$2:$I$1880,4,0))</f>
        <v/>
      </c>
      <c r="N2035" s="484"/>
      <c r="O2035" s="392" t="str">
        <f t="shared" si="360"/>
        <v/>
      </c>
      <c r="P2035" s="392" t="str">
        <f>IF(Y2035="","",VLOOKUP(G2035,'Danh mục CODE'!$D$2:$I$1880,5,0))</f>
        <v/>
      </c>
      <c r="Q2035" s="392"/>
      <c r="R2035" s="392" t="str">
        <f t="shared" si="361"/>
        <v/>
      </c>
      <c r="S2035" s="394" t="e">
        <f t="shared" si="362"/>
        <v>#VALUE!</v>
      </c>
      <c r="T2035" s="394" t="str">
        <f t="shared" si="363"/>
        <v/>
      </c>
      <c r="U2035" s="394" t="str">
        <f t="shared" si="364"/>
        <v/>
      </c>
      <c r="V2035" s="424" t="str">
        <f t="shared" si="365"/>
        <v/>
      </c>
      <c r="W2035" s="21"/>
      <c r="X2035" s="515"/>
      <c r="Y2035" s="515"/>
      <c r="Z2035" s="513"/>
      <c r="AA2035" s="514"/>
    </row>
    <row r="2036" spans="1:27">
      <c r="A2036" s="50">
        <f t="shared" si="357"/>
        <v>2031</v>
      </c>
      <c r="B2036" s="580"/>
      <c r="C2036" s="23" t="s">
        <v>742</v>
      </c>
      <c r="D2036" s="489"/>
      <c r="E2036" s="318" t="str">
        <f>IF(G2036="","",VLOOKUP(G2036,'Danh mục CODE'!$D$2:$J$20064,7,0))</f>
        <v/>
      </c>
      <c r="F2036" s="28" t="str">
        <f>IF(E2036="","",VLOOKUP(E2036,'TONG HOP'!$E$8:$W$1883,19,0))</f>
        <v/>
      </c>
      <c r="G2036" s="315"/>
      <c r="H2036" s="226" t="str">
        <f>IF(E2036="","",VLOOKUP(G2036,'TONG HOP'!$C$8:$E$799,2,0))</f>
        <v/>
      </c>
      <c r="I2036" s="226" t="str">
        <f>IF(B2036="","",VLOOKUP(G2036,'TONG HOP'!$C$8:$F$799,4,0))</f>
        <v/>
      </c>
      <c r="J2036" s="63" t="str">
        <f t="shared" si="358"/>
        <v/>
      </c>
      <c r="K2036" s="63" t="str">
        <f t="shared" si="356"/>
        <v/>
      </c>
      <c r="L2036" s="63">
        <f t="shared" si="359"/>
        <v>0</v>
      </c>
      <c r="M2036" s="392" t="str">
        <f>IF(Y2036="","",VLOOKUP(G2036,'Danh mục CODE'!$D$2:$I$1880,4,0))</f>
        <v/>
      </c>
      <c r="N2036" s="484"/>
      <c r="O2036" s="392" t="str">
        <f t="shared" si="360"/>
        <v/>
      </c>
      <c r="P2036" s="392" t="str">
        <f>IF(Y2036="","",VLOOKUP(G2036,'Danh mục CODE'!$D$2:$I$1880,5,0))</f>
        <v/>
      </c>
      <c r="Q2036" s="392"/>
      <c r="R2036" s="392" t="str">
        <f t="shared" si="361"/>
        <v/>
      </c>
      <c r="S2036" s="394" t="e">
        <f t="shared" si="362"/>
        <v>#VALUE!</v>
      </c>
      <c r="T2036" s="394" t="str">
        <f t="shared" si="363"/>
        <v/>
      </c>
      <c r="U2036" s="394" t="str">
        <f t="shared" si="364"/>
        <v/>
      </c>
      <c r="V2036" s="424" t="str">
        <f t="shared" si="365"/>
        <v/>
      </c>
      <c r="W2036" s="21"/>
      <c r="X2036" s="515"/>
      <c r="Y2036" s="515"/>
      <c r="Z2036" s="513"/>
      <c r="AA2036" s="514"/>
    </row>
    <row r="2037" spans="1:27">
      <c r="A2037" s="50">
        <f t="shared" si="357"/>
        <v>2032</v>
      </c>
      <c r="B2037" s="580"/>
      <c r="C2037" s="23" t="s">
        <v>742</v>
      </c>
      <c r="D2037" s="489"/>
      <c r="E2037" s="318" t="str">
        <f>IF(G2037="","",VLOOKUP(G2037,'Danh mục CODE'!$D$2:$J$20064,7,0))</f>
        <v/>
      </c>
      <c r="F2037" s="28" t="str">
        <f>IF(E2037="","",VLOOKUP(E2037,'TONG HOP'!$E$8:$W$1883,19,0))</f>
        <v/>
      </c>
      <c r="G2037" s="315"/>
      <c r="H2037" s="226" t="str">
        <f>IF(E2037="","",VLOOKUP(G2037,'TONG HOP'!$C$8:$E$799,2,0))</f>
        <v/>
      </c>
      <c r="I2037" s="226" t="str">
        <f>IF(B2037="","",VLOOKUP(G2037,'TONG HOP'!$C$8:$F$799,4,0))</f>
        <v/>
      </c>
      <c r="J2037" s="63" t="str">
        <f t="shared" si="358"/>
        <v/>
      </c>
      <c r="K2037" s="63" t="str">
        <f t="shared" si="356"/>
        <v/>
      </c>
      <c r="L2037" s="63">
        <f t="shared" si="359"/>
        <v>0</v>
      </c>
      <c r="M2037" s="392" t="str">
        <f>IF(Y2037="","",VLOOKUP(G2037,'Danh mục CODE'!$D$2:$I$1880,4,0))</f>
        <v/>
      </c>
      <c r="N2037" s="484"/>
      <c r="O2037" s="392" t="str">
        <f t="shared" si="360"/>
        <v/>
      </c>
      <c r="P2037" s="392" t="str">
        <f>IF(Y2037="","",VLOOKUP(G2037,'Danh mục CODE'!$D$2:$I$1880,5,0))</f>
        <v/>
      </c>
      <c r="Q2037" s="392"/>
      <c r="R2037" s="392" t="str">
        <f t="shared" si="361"/>
        <v/>
      </c>
      <c r="S2037" s="394" t="e">
        <f t="shared" si="362"/>
        <v>#VALUE!</v>
      </c>
      <c r="T2037" s="394" t="str">
        <f t="shared" si="363"/>
        <v/>
      </c>
      <c r="U2037" s="394" t="str">
        <f t="shared" si="364"/>
        <v/>
      </c>
      <c r="V2037" s="424" t="str">
        <f t="shared" si="365"/>
        <v/>
      </c>
      <c r="W2037" s="21"/>
      <c r="X2037" s="515"/>
      <c r="Y2037" s="515"/>
      <c r="Z2037" s="513"/>
      <c r="AA2037" s="514"/>
    </row>
    <row r="2038" spans="1:27">
      <c r="A2038" s="50">
        <f t="shared" si="357"/>
        <v>2033</v>
      </c>
      <c r="B2038" s="580"/>
      <c r="C2038" s="23" t="s">
        <v>742</v>
      </c>
      <c r="D2038" s="489"/>
      <c r="E2038" s="318" t="str">
        <f>IF(G2038="","",VLOOKUP(G2038,'Danh mục CODE'!$D$2:$J$20064,7,0))</f>
        <v/>
      </c>
      <c r="F2038" s="28" t="str">
        <f>IF(E2038="","",VLOOKUP(E2038,'TONG HOP'!$E$8:$W$1883,19,0))</f>
        <v/>
      </c>
      <c r="G2038" s="315"/>
      <c r="H2038" s="226" t="str">
        <f>IF(E2038="","",VLOOKUP(G2038,'TONG HOP'!$C$8:$E$799,2,0))</f>
        <v/>
      </c>
      <c r="I2038" s="226" t="str">
        <f>IF(B2038="","",VLOOKUP(G2038,'TONG HOP'!$C$8:$F$799,4,0))</f>
        <v/>
      </c>
      <c r="J2038" s="63" t="str">
        <f t="shared" si="358"/>
        <v/>
      </c>
      <c r="K2038" s="63" t="str">
        <f t="shared" si="356"/>
        <v/>
      </c>
      <c r="L2038" s="63">
        <f t="shared" si="359"/>
        <v>0</v>
      </c>
      <c r="M2038" s="392" t="str">
        <f>IF(Y2038="","",VLOOKUP(G2038,'Danh mục CODE'!$D$2:$I$1880,4,0))</f>
        <v/>
      </c>
      <c r="N2038" s="484"/>
      <c r="O2038" s="392" t="str">
        <f t="shared" si="360"/>
        <v/>
      </c>
      <c r="P2038" s="392" t="str">
        <f>IF(Y2038="","",VLOOKUP(G2038,'Danh mục CODE'!$D$2:$I$1880,5,0))</f>
        <v/>
      </c>
      <c r="Q2038" s="392"/>
      <c r="R2038" s="392" t="str">
        <f t="shared" si="361"/>
        <v/>
      </c>
      <c r="S2038" s="394" t="e">
        <f t="shared" si="362"/>
        <v>#VALUE!</v>
      </c>
      <c r="T2038" s="394" t="str">
        <f t="shared" si="363"/>
        <v/>
      </c>
      <c r="U2038" s="394" t="str">
        <f t="shared" si="364"/>
        <v/>
      </c>
      <c r="V2038" s="424" t="str">
        <f t="shared" si="365"/>
        <v/>
      </c>
      <c r="W2038" s="21"/>
      <c r="X2038" s="515"/>
      <c r="Y2038" s="515"/>
      <c r="Z2038" s="513"/>
      <c r="AA2038" s="514"/>
    </row>
    <row r="2039" spans="1:27">
      <c r="A2039" s="50">
        <f t="shared" si="357"/>
        <v>2034</v>
      </c>
      <c r="B2039" s="580"/>
      <c r="C2039" s="23" t="s">
        <v>742</v>
      </c>
      <c r="D2039" s="489"/>
      <c r="E2039" s="318" t="str">
        <f>IF(G2039="","",VLOOKUP(G2039,'Danh mục CODE'!$D$2:$J$20064,7,0))</f>
        <v/>
      </c>
      <c r="F2039" s="28" t="str">
        <f>IF(E2039="","",VLOOKUP(E2039,'TONG HOP'!$E$8:$W$1883,19,0))</f>
        <v/>
      </c>
      <c r="G2039" s="315"/>
      <c r="H2039" s="226" t="str">
        <f>IF(E2039="","",VLOOKUP(G2039,'TONG HOP'!$C$8:$E$799,2,0))</f>
        <v/>
      </c>
      <c r="I2039" s="226" t="str">
        <f>IF(B2039="","",VLOOKUP(G2039,'TONG HOP'!$C$8:$F$799,4,0))</f>
        <v/>
      </c>
      <c r="J2039" s="63" t="str">
        <f t="shared" si="358"/>
        <v/>
      </c>
      <c r="K2039" s="63" t="str">
        <f t="shared" si="356"/>
        <v/>
      </c>
      <c r="L2039" s="63">
        <f t="shared" si="359"/>
        <v>0</v>
      </c>
      <c r="M2039" s="392" t="str">
        <f>IF(Y2039="","",VLOOKUP(G2039,'Danh mục CODE'!$D$2:$I$1880,4,0))</f>
        <v/>
      </c>
      <c r="N2039" s="484"/>
      <c r="O2039" s="392" t="str">
        <f t="shared" si="360"/>
        <v/>
      </c>
      <c r="P2039" s="392" t="str">
        <f>IF(Y2039="","",VLOOKUP(G2039,'Danh mục CODE'!$D$2:$I$1880,5,0))</f>
        <v/>
      </c>
      <c r="Q2039" s="392"/>
      <c r="R2039" s="392" t="str">
        <f t="shared" si="361"/>
        <v/>
      </c>
      <c r="S2039" s="394" t="e">
        <f t="shared" si="362"/>
        <v>#VALUE!</v>
      </c>
      <c r="T2039" s="394" t="str">
        <f t="shared" si="363"/>
        <v/>
      </c>
      <c r="U2039" s="394" t="str">
        <f t="shared" si="364"/>
        <v/>
      </c>
      <c r="V2039" s="424" t="str">
        <f t="shared" si="365"/>
        <v/>
      </c>
      <c r="W2039" s="21"/>
      <c r="X2039" s="515"/>
      <c r="Y2039" s="515"/>
      <c r="Z2039" s="513"/>
      <c r="AA2039" s="514"/>
    </row>
    <row r="2040" spans="1:27">
      <c r="A2040" s="50">
        <f t="shared" si="357"/>
        <v>2035</v>
      </c>
      <c r="B2040" s="580"/>
      <c r="C2040" s="23" t="s">
        <v>742</v>
      </c>
      <c r="D2040" s="489"/>
      <c r="E2040" s="318" t="str">
        <f>IF(G2040="","",VLOOKUP(G2040,'Danh mục CODE'!$D$2:$J$20064,7,0))</f>
        <v/>
      </c>
      <c r="F2040" s="28" t="str">
        <f>IF(E2040="","",VLOOKUP(E2040,'TONG HOP'!$E$8:$W$1883,19,0))</f>
        <v/>
      </c>
      <c r="G2040" s="315"/>
      <c r="H2040" s="226" t="str">
        <f>IF(E2040="","",VLOOKUP(G2040,'TONG HOP'!$C$8:$E$799,2,0))</f>
        <v/>
      </c>
      <c r="I2040" s="226" t="str">
        <f>IF(B2040="","",VLOOKUP(G2040,'TONG HOP'!$C$8:$F$799,4,0))</f>
        <v/>
      </c>
      <c r="J2040" s="63" t="str">
        <f t="shared" si="358"/>
        <v/>
      </c>
      <c r="K2040" s="63" t="str">
        <f t="shared" si="356"/>
        <v/>
      </c>
      <c r="L2040" s="63">
        <f t="shared" si="359"/>
        <v>0</v>
      </c>
      <c r="M2040" s="392" t="str">
        <f>IF(Y2040="","",VLOOKUP(G2040,'Danh mục CODE'!$D$2:$I$1880,4,0))</f>
        <v/>
      </c>
      <c r="N2040" s="484"/>
      <c r="O2040" s="392" t="str">
        <f t="shared" si="360"/>
        <v/>
      </c>
      <c r="P2040" s="392" t="str">
        <f>IF(Y2040="","",VLOOKUP(G2040,'Danh mục CODE'!$D$2:$I$1880,5,0))</f>
        <v/>
      </c>
      <c r="Q2040" s="392"/>
      <c r="R2040" s="392" t="str">
        <f t="shared" si="361"/>
        <v/>
      </c>
      <c r="S2040" s="394" t="e">
        <f t="shared" si="362"/>
        <v>#VALUE!</v>
      </c>
      <c r="T2040" s="394" t="str">
        <f t="shared" si="363"/>
        <v/>
      </c>
      <c r="U2040" s="394" t="str">
        <f t="shared" si="364"/>
        <v/>
      </c>
      <c r="V2040" s="424" t="str">
        <f t="shared" si="365"/>
        <v/>
      </c>
      <c r="W2040" s="21"/>
      <c r="X2040" s="515"/>
      <c r="Y2040" s="515"/>
      <c r="Z2040" s="513"/>
      <c r="AA2040" s="514"/>
    </row>
    <row r="2041" spans="1:27">
      <c r="A2041" s="50">
        <f t="shared" si="357"/>
        <v>2036</v>
      </c>
      <c r="B2041" s="580"/>
      <c r="C2041" s="23" t="s">
        <v>742</v>
      </c>
      <c r="D2041" s="489"/>
      <c r="E2041" s="318" t="str">
        <f>IF(G2041="","",VLOOKUP(G2041,'Danh mục CODE'!$D$2:$J$20064,7,0))</f>
        <v/>
      </c>
      <c r="F2041" s="28" t="str">
        <f>IF(E2041="","",VLOOKUP(E2041,'TONG HOP'!$E$8:$W$1883,19,0))</f>
        <v/>
      </c>
      <c r="G2041" s="315"/>
      <c r="H2041" s="226" t="str">
        <f>IF(E2041="","",VLOOKUP(G2041,'TONG HOP'!$C$8:$E$799,2,0))</f>
        <v/>
      </c>
      <c r="I2041" s="226" t="str">
        <f>IF(B2041="","",VLOOKUP(G2041,'TONG HOP'!$C$8:$F$799,4,0))</f>
        <v/>
      </c>
      <c r="J2041" s="63" t="str">
        <f t="shared" si="358"/>
        <v/>
      </c>
      <c r="K2041" s="63" t="str">
        <f t="shared" si="356"/>
        <v/>
      </c>
      <c r="L2041" s="63">
        <f t="shared" si="359"/>
        <v>0</v>
      </c>
      <c r="M2041" s="392" t="str">
        <f>IF(Y2041="","",VLOOKUP(G2041,'Danh mục CODE'!$D$2:$I$1880,4,0))</f>
        <v/>
      </c>
      <c r="N2041" s="484"/>
      <c r="O2041" s="392" t="str">
        <f t="shared" si="360"/>
        <v/>
      </c>
      <c r="P2041" s="392" t="str">
        <f>IF(Y2041="","",VLOOKUP(G2041,'Danh mục CODE'!$D$2:$I$1880,5,0))</f>
        <v/>
      </c>
      <c r="Q2041" s="392"/>
      <c r="R2041" s="392" t="str">
        <f t="shared" si="361"/>
        <v/>
      </c>
      <c r="S2041" s="394" t="e">
        <f t="shared" si="362"/>
        <v>#VALUE!</v>
      </c>
      <c r="T2041" s="394" t="str">
        <f t="shared" si="363"/>
        <v/>
      </c>
      <c r="U2041" s="394" t="str">
        <f t="shared" si="364"/>
        <v/>
      </c>
      <c r="V2041" s="424" t="str">
        <f t="shared" si="365"/>
        <v/>
      </c>
      <c r="W2041" s="21"/>
      <c r="X2041" s="515"/>
      <c r="Y2041" s="515"/>
      <c r="Z2041" s="513"/>
      <c r="AA2041" s="514"/>
    </row>
    <row r="2042" spans="1:27">
      <c r="A2042" s="50">
        <f t="shared" si="357"/>
        <v>2037</v>
      </c>
      <c r="B2042" s="580"/>
      <c r="C2042" s="23" t="s">
        <v>742</v>
      </c>
      <c r="D2042" s="489"/>
      <c r="E2042" s="318" t="str">
        <f>IF(G2042="","",VLOOKUP(G2042,'Danh mục CODE'!$D$2:$J$20064,7,0))</f>
        <v/>
      </c>
      <c r="F2042" s="28" t="str">
        <f>IF(E2042="","",VLOOKUP(E2042,'TONG HOP'!$E$8:$W$1883,19,0))</f>
        <v/>
      </c>
      <c r="G2042" s="315"/>
      <c r="H2042" s="226" t="str">
        <f>IF(E2042="","",VLOOKUP(G2042,'TONG HOP'!$C$8:$E$799,2,0))</f>
        <v/>
      </c>
      <c r="I2042" s="226" t="str">
        <f>IF(B2042="","",VLOOKUP(G2042,'TONG HOP'!$C$8:$F$799,4,0))</f>
        <v/>
      </c>
      <c r="J2042" s="63" t="str">
        <f t="shared" si="358"/>
        <v/>
      </c>
      <c r="K2042" s="63" t="str">
        <f t="shared" si="356"/>
        <v/>
      </c>
      <c r="L2042" s="63">
        <f t="shared" si="359"/>
        <v>0</v>
      </c>
      <c r="M2042" s="392" t="str">
        <f>IF(Y2042="","",VLOOKUP(G2042,'Danh mục CODE'!$D$2:$I$1880,4,0))</f>
        <v/>
      </c>
      <c r="N2042" s="484"/>
      <c r="O2042" s="392" t="str">
        <f t="shared" si="360"/>
        <v/>
      </c>
      <c r="P2042" s="392" t="str">
        <f>IF(Y2042="","",VLOOKUP(G2042,'Danh mục CODE'!$D$2:$I$1880,5,0))</f>
        <v/>
      </c>
      <c r="Q2042" s="392"/>
      <c r="R2042" s="392" t="str">
        <f t="shared" si="361"/>
        <v/>
      </c>
      <c r="S2042" s="394" t="e">
        <f t="shared" si="362"/>
        <v>#VALUE!</v>
      </c>
      <c r="T2042" s="394" t="str">
        <f t="shared" si="363"/>
        <v/>
      </c>
      <c r="U2042" s="394" t="str">
        <f t="shared" si="364"/>
        <v/>
      </c>
      <c r="V2042" s="424" t="str">
        <f t="shared" si="365"/>
        <v/>
      </c>
      <c r="W2042" s="21"/>
      <c r="X2042" s="515"/>
      <c r="Y2042" s="515"/>
      <c r="Z2042" s="513"/>
      <c r="AA2042" s="514"/>
    </row>
    <row r="2043" spans="1:27">
      <c r="A2043" s="50">
        <f t="shared" si="357"/>
        <v>2038</v>
      </c>
      <c r="B2043" s="580"/>
      <c r="C2043" s="23" t="s">
        <v>742</v>
      </c>
      <c r="D2043" s="489"/>
      <c r="E2043" s="318" t="str">
        <f>IF(G2043="","",VLOOKUP(G2043,'Danh mục CODE'!$D$2:$J$20064,7,0))</f>
        <v/>
      </c>
      <c r="F2043" s="28" t="str">
        <f>IF(E2043="","",VLOOKUP(E2043,'TONG HOP'!$E$8:$W$1883,19,0))</f>
        <v/>
      </c>
      <c r="G2043" s="315"/>
      <c r="H2043" s="226" t="str">
        <f>IF(E2043="","",VLOOKUP(G2043,'TONG HOP'!$C$8:$E$799,2,0))</f>
        <v/>
      </c>
      <c r="I2043" s="226" t="str">
        <f>IF(B2043="","",VLOOKUP(G2043,'TONG HOP'!$C$8:$F$799,4,0))</f>
        <v/>
      </c>
      <c r="J2043" s="63" t="str">
        <f t="shared" si="358"/>
        <v/>
      </c>
      <c r="K2043" s="63" t="str">
        <f t="shared" si="356"/>
        <v/>
      </c>
      <c r="L2043" s="63">
        <f t="shared" si="359"/>
        <v>0</v>
      </c>
      <c r="M2043" s="392" t="str">
        <f>IF(Y2043="","",VLOOKUP(G2043,'Danh mục CODE'!$D$2:$I$1880,4,0))</f>
        <v/>
      </c>
      <c r="N2043" s="484"/>
      <c r="O2043" s="392" t="str">
        <f t="shared" si="360"/>
        <v/>
      </c>
      <c r="P2043" s="392" t="str">
        <f>IF(Y2043="","",VLOOKUP(G2043,'Danh mục CODE'!$D$2:$I$1880,5,0))</f>
        <v/>
      </c>
      <c r="Q2043" s="392"/>
      <c r="R2043" s="392" t="str">
        <f t="shared" si="361"/>
        <v/>
      </c>
      <c r="S2043" s="394" t="e">
        <f t="shared" si="362"/>
        <v>#VALUE!</v>
      </c>
      <c r="T2043" s="394" t="str">
        <f t="shared" si="363"/>
        <v/>
      </c>
      <c r="U2043" s="394" t="str">
        <f t="shared" si="364"/>
        <v/>
      </c>
      <c r="V2043" s="424" t="str">
        <f t="shared" si="365"/>
        <v/>
      </c>
      <c r="W2043" s="21"/>
      <c r="X2043" s="515"/>
      <c r="Y2043" s="515"/>
      <c r="Z2043" s="513"/>
      <c r="AA2043" s="514"/>
    </row>
    <row r="2044" spans="1:27">
      <c r="A2044" s="50">
        <f t="shared" si="357"/>
        <v>2039</v>
      </c>
      <c r="B2044" s="580"/>
      <c r="C2044" s="23" t="s">
        <v>742</v>
      </c>
      <c r="D2044" s="489"/>
      <c r="E2044" s="318" t="str">
        <f>IF(G2044="","",VLOOKUP(G2044,'Danh mục CODE'!$D$2:$J$20064,7,0))</f>
        <v/>
      </c>
      <c r="F2044" s="28" t="str">
        <f>IF(E2044="","",VLOOKUP(E2044,'TONG HOP'!$E$8:$W$1883,19,0))</f>
        <v/>
      </c>
      <c r="G2044" s="315"/>
      <c r="H2044" s="226" t="str">
        <f>IF(E2044="","",VLOOKUP(G2044,'TONG HOP'!$C$8:$E$799,2,0))</f>
        <v/>
      </c>
      <c r="I2044" s="226" t="str">
        <f>IF(B2044="","",VLOOKUP(G2044,'TONG HOP'!$C$8:$F$799,4,0))</f>
        <v/>
      </c>
      <c r="J2044" s="63" t="str">
        <f t="shared" si="358"/>
        <v/>
      </c>
      <c r="K2044" s="63" t="str">
        <f t="shared" si="356"/>
        <v/>
      </c>
      <c r="L2044" s="63">
        <f t="shared" si="359"/>
        <v>0</v>
      </c>
      <c r="M2044" s="392" t="str">
        <f>IF(Y2044="","",VLOOKUP(G2044,'Danh mục CODE'!$D$2:$I$1880,4,0))</f>
        <v/>
      </c>
      <c r="N2044" s="484"/>
      <c r="O2044" s="392" t="str">
        <f t="shared" si="360"/>
        <v/>
      </c>
      <c r="P2044" s="392" t="str">
        <f>IF(Y2044="","",VLOOKUP(G2044,'Danh mục CODE'!$D$2:$I$1880,5,0))</f>
        <v/>
      </c>
      <c r="Q2044" s="392"/>
      <c r="R2044" s="392" t="str">
        <f t="shared" si="361"/>
        <v/>
      </c>
      <c r="S2044" s="394" t="e">
        <f t="shared" si="362"/>
        <v>#VALUE!</v>
      </c>
      <c r="T2044" s="394" t="str">
        <f t="shared" si="363"/>
        <v/>
      </c>
      <c r="U2044" s="394" t="str">
        <f t="shared" si="364"/>
        <v/>
      </c>
      <c r="V2044" s="424" t="str">
        <f t="shared" si="365"/>
        <v/>
      </c>
      <c r="W2044" s="21"/>
      <c r="X2044" s="515"/>
      <c r="Y2044" s="515"/>
      <c r="Z2044" s="513"/>
      <c r="AA2044" s="514"/>
    </row>
    <row r="2045" spans="1:27">
      <c r="A2045" s="50">
        <f t="shared" si="357"/>
        <v>2040</v>
      </c>
      <c r="B2045" s="580"/>
      <c r="C2045" s="23" t="s">
        <v>742</v>
      </c>
      <c r="D2045" s="489"/>
      <c r="E2045" s="318" t="str">
        <f>IF(G2045="","",VLOOKUP(G2045,'Danh mục CODE'!$D$2:$J$20064,7,0))</f>
        <v/>
      </c>
      <c r="F2045" s="28" t="str">
        <f>IF(E2045="","",VLOOKUP(E2045,'TONG HOP'!$E$8:$W$1883,19,0))</f>
        <v/>
      </c>
      <c r="G2045" s="315"/>
      <c r="H2045" s="226" t="str">
        <f>IF(E2045="","",VLOOKUP(G2045,'TONG HOP'!$C$8:$E$799,2,0))</f>
        <v/>
      </c>
      <c r="I2045" s="226" t="str">
        <f>IF(B2045="","",VLOOKUP(G2045,'TONG HOP'!$C$8:$F$799,4,0))</f>
        <v/>
      </c>
      <c r="J2045" s="63" t="str">
        <f t="shared" si="358"/>
        <v/>
      </c>
      <c r="K2045" s="63" t="str">
        <f t="shared" si="356"/>
        <v/>
      </c>
      <c r="L2045" s="63">
        <f t="shared" si="359"/>
        <v>0</v>
      </c>
      <c r="M2045" s="392" t="str">
        <f>IF(Y2045="","",VLOOKUP(G2045,'Danh mục CODE'!$D$2:$I$1880,4,0))</f>
        <v/>
      </c>
      <c r="N2045" s="484"/>
      <c r="O2045" s="392" t="str">
        <f t="shared" si="360"/>
        <v/>
      </c>
      <c r="P2045" s="392" t="str">
        <f>IF(Y2045="","",VLOOKUP(G2045,'Danh mục CODE'!$D$2:$I$1880,5,0))</f>
        <v/>
      </c>
      <c r="Q2045" s="392"/>
      <c r="R2045" s="392" t="str">
        <f t="shared" si="361"/>
        <v/>
      </c>
      <c r="S2045" s="394" t="e">
        <f t="shared" si="362"/>
        <v>#VALUE!</v>
      </c>
      <c r="T2045" s="394" t="str">
        <f t="shared" si="363"/>
        <v/>
      </c>
      <c r="U2045" s="394" t="str">
        <f t="shared" si="364"/>
        <v/>
      </c>
      <c r="V2045" s="424" t="str">
        <f t="shared" si="365"/>
        <v/>
      </c>
      <c r="W2045" s="21"/>
      <c r="X2045" s="515"/>
      <c r="Y2045" s="515"/>
      <c r="Z2045" s="513"/>
      <c r="AA2045" s="514"/>
    </row>
    <row r="2046" spans="1:27">
      <c r="A2046" s="50">
        <f t="shared" si="357"/>
        <v>2041</v>
      </c>
      <c r="B2046" s="580"/>
      <c r="C2046" s="23" t="s">
        <v>742</v>
      </c>
      <c r="D2046" s="489"/>
      <c r="E2046" s="318" t="str">
        <f>IF(G2046="","",VLOOKUP(G2046,'Danh mục CODE'!$D$2:$J$20064,7,0))</f>
        <v/>
      </c>
      <c r="F2046" s="28" t="str">
        <f>IF(E2046="","",VLOOKUP(E2046,'TONG HOP'!$E$8:$W$1883,19,0))</f>
        <v/>
      </c>
      <c r="G2046" s="315"/>
      <c r="H2046" s="226" t="str">
        <f>IF(E2046="","",VLOOKUP(G2046,'TONG HOP'!$C$8:$E$799,2,0))</f>
        <v/>
      </c>
      <c r="I2046" s="226" t="str">
        <f>IF(B2046="","",VLOOKUP(G2046,'TONG HOP'!$C$8:$F$799,4,0))</f>
        <v/>
      </c>
      <c r="J2046" s="63" t="str">
        <f t="shared" si="358"/>
        <v/>
      </c>
      <c r="K2046" s="63" t="str">
        <f t="shared" si="356"/>
        <v/>
      </c>
      <c r="L2046" s="63">
        <f t="shared" si="359"/>
        <v>0</v>
      </c>
      <c r="M2046" s="392" t="str">
        <f>IF(Y2046="","",VLOOKUP(G2046,'Danh mục CODE'!$D$2:$I$1880,4,0))</f>
        <v/>
      </c>
      <c r="N2046" s="484"/>
      <c r="O2046" s="392" t="str">
        <f t="shared" si="360"/>
        <v/>
      </c>
      <c r="P2046" s="392" t="str">
        <f>IF(Y2046="","",VLOOKUP(G2046,'Danh mục CODE'!$D$2:$I$1880,5,0))</f>
        <v/>
      </c>
      <c r="Q2046" s="392"/>
      <c r="R2046" s="392" t="str">
        <f t="shared" si="361"/>
        <v/>
      </c>
      <c r="S2046" s="394" t="e">
        <f t="shared" si="362"/>
        <v>#VALUE!</v>
      </c>
      <c r="T2046" s="394" t="str">
        <f t="shared" si="363"/>
        <v/>
      </c>
      <c r="U2046" s="394" t="str">
        <f t="shared" si="364"/>
        <v/>
      </c>
      <c r="V2046" s="424" t="str">
        <f t="shared" si="365"/>
        <v/>
      </c>
      <c r="W2046" s="21"/>
      <c r="X2046" s="515"/>
      <c r="Y2046" s="515"/>
      <c r="Z2046" s="513"/>
      <c r="AA2046" s="514"/>
    </row>
    <row r="2047" spans="1:27">
      <c r="A2047" s="50">
        <f t="shared" si="357"/>
        <v>2042</v>
      </c>
      <c r="B2047" s="580"/>
      <c r="C2047" s="23" t="s">
        <v>742</v>
      </c>
      <c r="D2047" s="489"/>
      <c r="E2047" s="318" t="str">
        <f>IF(G2047="","",VLOOKUP(G2047,'Danh mục CODE'!$D$2:$J$20064,7,0))</f>
        <v/>
      </c>
      <c r="F2047" s="28" t="str">
        <f>IF(E2047="","",VLOOKUP(E2047,'TONG HOP'!$E$8:$W$1883,19,0))</f>
        <v/>
      </c>
      <c r="G2047" s="315"/>
      <c r="H2047" s="226" t="str">
        <f>IF(E2047="","",VLOOKUP(G2047,'TONG HOP'!$C$8:$E$799,2,0))</f>
        <v/>
      </c>
      <c r="I2047" s="226" t="str">
        <f>IF(B2047="","",VLOOKUP(G2047,'TONG HOP'!$C$8:$F$799,4,0))</f>
        <v/>
      </c>
      <c r="J2047" s="63" t="str">
        <f t="shared" si="358"/>
        <v/>
      </c>
      <c r="K2047" s="63" t="str">
        <f t="shared" si="356"/>
        <v/>
      </c>
      <c r="L2047" s="63">
        <f t="shared" si="359"/>
        <v>0</v>
      </c>
      <c r="M2047" s="392" t="str">
        <f>IF(Y2047="","",VLOOKUP(G2047,'Danh mục CODE'!$D$2:$I$1880,4,0))</f>
        <v/>
      </c>
      <c r="N2047" s="484"/>
      <c r="O2047" s="392" t="str">
        <f t="shared" si="360"/>
        <v/>
      </c>
      <c r="P2047" s="392" t="str">
        <f>IF(Y2047="","",VLOOKUP(G2047,'Danh mục CODE'!$D$2:$I$1880,5,0))</f>
        <v/>
      </c>
      <c r="Q2047" s="392"/>
      <c r="R2047" s="392" t="str">
        <f t="shared" si="361"/>
        <v/>
      </c>
      <c r="S2047" s="394" t="e">
        <f t="shared" si="362"/>
        <v>#VALUE!</v>
      </c>
      <c r="T2047" s="394" t="str">
        <f t="shared" si="363"/>
        <v/>
      </c>
      <c r="U2047" s="394" t="str">
        <f t="shared" si="364"/>
        <v/>
      </c>
      <c r="V2047" s="424" t="str">
        <f t="shared" si="365"/>
        <v/>
      </c>
      <c r="W2047" s="21"/>
      <c r="X2047" s="515"/>
      <c r="Y2047" s="515"/>
      <c r="Z2047" s="513"/>
      <c r="AA2047" s="514"/>
    </row>
    <row r="2048" spans="1:27">
      <c r="A2048" s="50">
        <f t="shared" si="357"/>
        <v>2043</v>
      </c>
      <c r="B2048" s="580"/>
      <c r="C2048" s="23" t="s">
        <v>742</v>
      </c>
      <c r="D2048" s="489"/>
      <c r="E2048" s="318" t="str">
        <f>IF(G2048="","",VLOOKUP(G2048,'Danh mục CODE'!$D$2:$J$20064,7,0))</f>
        <v/>
      </c>
      <c r="F2048" s="28" t="str">
        <f>IF(E2048="","",VLOOKUP(E2048,'TONG HOP'!$E$8:$W$1883,19,0))</f>
        <v/>
      </c>
      <c r="G2048" s="315"/>
      <c r="H2048" s="226" t="str">
        <f>IF(E2048="","",VLOOKUP(G2048,'TONG HOP'!$C$8:$E$799,2,0))</f>
        <v/>
      </c>
      <c r="I2048" s="226" t="str">
        <f>IF(B2048="","",VLOOKUP(G2048,'TONG HOP'!$C$8:$F$799,4,0))</f>
        <v/>
      </c>
      <c r="J2048" s="63" t="str">
        <f t="shared" si="358"/>
        <v/>
      </c>
      <c r="K2048" s="63" t="str">
        <f t="shared" si="356"/>
        <v/>
      </c>
      <c r="L2048" s="63">
        <f t="shared" si="359"/>
        <v>0</v>
      </c>
      <c r="M2048" s="392" t="str">
        <f>IF(Y2048="","",VLOOKUP(G2048,'Danh mục CODE'!$D$2:$I$1880,4,0))</f>
        <v/>
      </c>
      <c r="N2048" s="484"/>
      <c r="O2048" s="392" t="str">
        <f t="shared" si="360"/>
        <v/>
      </c>
      <c r="P2048" s="392" t="str">
        <f>IF(Y2048="","",VLOOKUP(G2048,'Danh mục CODE'!$D$2:$I$1880,5,0))</f>
        <v/>
      </c>
      <c r="Q2048" s="392"/>
      <c r="R2048" s="392" t="str">
        <f t="shared" si="361"/>
        <v/>
      </c>
      <c r="S2048" s="394" t="e">
        <f t="shared" si="362"/>
        <v>#VALUE!</v>
      </c>
      <c r="T2048" s="394" t="str">
        <f t="shared" si="363"/>
        <v/>
      </c>
      <c r="U2048" s="394" t="str">
        <f t="shared" si="364"/>
        <v/>
      </c>
      <c r="V2048" s="424" t="str">
        <f t="shared" si="365"/>
        <v/>
      </c>
      <c r="W2048" s="21"/>
      <c r="X2048" s="515"/>
      <c r="Y2048" s="515"/>
      <c r="Z2048" s="513"/>
      <c r="AA2048" s="514"/>
    </row>
    <row r="2049" spans="1:27">
      <c r="A2049" s="50">
        <f t="shared" si="357"/>
        <v>2044</v>
      </c>
      <c r="B2049" s="580"/>
      <c r="C2049" s="23" t="s">
        <v>742</v>
      </c>
      <c r="D2049" s="489"/>
      <c r="E2049" s="318" t="str">
        <f>IF(G2049="","",VLOOKUP(G2049,'Danh mục CODE'!$D$2:$J$20064,7,0))</f>
        <v/>
      </c>
      <c r="F2049" s="28" t="str">
        <f>IF(E2049="","",VLOOKUP(E2049,'TONG HOP'!$E$8:$W$1883,19,0))</f>
        <v/>
      </c>
      <c r="G2049" s="315"/>
      <c r="H2049" s="226" t="str">
        <f>IF(E2049="","",VLOOKUP(G2049,'TONG HOP'!$C$8:$E$799,2,0))</f>
        <v/>
      </c>
      <c r="I2049" s="226" t="str">
        <f>IF(B2049="","",VLOOKUP(G2049,'TONG HOP'!$C$8:$F$799,4,0))</f>
        <v/>
      </c>
      <c r="J2049" s="63" t="str">
        <f t="shared" si="358"/>
        <v/>
      </c>
      <c r="K2049" s="63" t="str">
        <f t="shared" si="356"/>
        <v/>
      </c>
      <c r="L2049" s="63">
        <f t="shared" si="359"/>
        <v>0</v>
      </c>
      <c r="M2049" s="392" t="str">
        <f>IF(Y2049="","",VLOOKUP(G2049,'Danh mục CODE'!$D$2:$I$1880,4,0))</f>
        <v/>
      </c>
      <c r="N2049" s="484"/>
      <c r="O2049" s="392" t="str">
        <f t="shared" si="360"/>
        <v/>
      </c>
      <c r="P2049" s="392" t="str">
        <f>IF(Y2049="","",VLOOKUP(G2049,'Danh mục CODE'!$D$2:$I$1880,5,0))</f>
        <v/>
      </c>
      <c r="Q2049" s="392"/>
      <c r="R2049" s="392" t="str">
        <f t="shared" si="361"/>
        <v/>
      </c>
      <c r="S2049" s="394" t="e">
        <f t="shared" si="362"/>
        <v>#VALUE!</v>
      </c>
      <c r="T2049" s="394" t="str">
        <f t="shared" si="363"/>
        <v/>
      </c>
      <c r="U2049" s="394" t="str">
        <f t="shared" si="364"/>
        <v/>
      </c>
      <c r="V2049" s="424" t="str">
        <f t="shared" si="365"/>
        <v/>
      </c>
      <c r="W2049" s="21"/>
      <c r="X2049" s="515"/>
      <c r="Y2049" s="515"/>
      <c r="Z2049" s="513"/>
      <c r="AA2049" s="514"/>
    </row>
    <row r="2050" spans="1:27">
      <c r="A2050" s="50">
        <f t="shared" si="357"/>
        <v>2045</v>
      </c>
      <c r="B2050" s="580"/>
      <c r="C2050" s="23" t="s">
        <v>742</v>
      </c>
      <c r="D2050" s="489"/>
      <c r="E2050" s="318" t="str">
        <f>IF(G2050="","",VLOOKUP(G2050,'Danh mục CODE'!$D$2:$J$20064,7,0))</f>
        <v/>
      </c>
      <c r="F2050" s="28" t="str">
        <f>IF(E2050="","",VLOOKUP(E2050,'TONG HOP'!$E$8:$W$1883,19,0))</f>
        <v/>
      </c>
      <c r="G2050" s="315"/>
      <c r="H2050" s="226" t="str">
        <f>IF(E2050="","",VLOOKUP(G2050,'TONG HOP'!$C$8:$E$799,2,0))</f>
        <v/>
      </c>
      <c r="I2050" s="226" t="str">
        <f>IF(B2050="","",VLOOKUP(G2050,'TONG HOP'!$C$8:$F$799,4,0))</f>
        <v/>
      </c>
      <c r="J2050" s="63" t="str">
        <f t="shared" si="358"/>
        <v/>
      </c>
      <c r="K2050" s="63" t="str">
        <f t="shared" si="356"/>
        <v/>
      </c>
      <c r="L2050" s="63">
        <f t="shared" si="359"/>
        <v>0</v>
      </c>
      <c r="M2050" s="392" t="str">
        <f>IF(Y2050="","",VLOOKUP(G2050,'Danh mục CODE'!$D$2:$I$1880,4,0))</f>
        <v/>
      </c>
      <c r="N2050" s="484"/>
      <c r="O2050" s="392" t="str">
        <f t="shared" si="360"/>
        <v/>
      </c>
      <c r="P2050" s="392" t="str">
        <f>IF(Y2050="","",VLOOKUP(G2050,'Danh mục CODE'!$D$2:$I$1880,5,0))</f>
        <v/>
      </c>
      <c r="Q2050" s="392"/>
      <c r="R2050" s="392" t="str">
        <f t="shared" si="361"/>
        <v/>
      </c>
      <c r="S2050" s="394" t="e">
        <f t="shared" si="362"/>
        <v>#VALUE!</v>
      </c>
      <c r="T2050" s="394" t="str">
        <f t="shared" si="363"/>
        <v/>
      </c>
      <c r="U2050" s="394" t="str">
        <f t="shared" si="364"/>
        <v/>
      </c>
      <c r="V2050" s="424" t="str">
        <f t="shared" si="365"/>
        <v/>
      </c>
      <c r="W2050" s="21"/>
      <c r="X2050" s="515"/>
      <c r="Y2050" s="515"/>
      <c r="Z2050" s="513"/>
      <c r="AA2050" s="514"/>
    </row>
    <row r="2051" spans="1:27">
      <c r="A2051" s="50">
        <f t="shared" si="357"/>
        <v>2046</v>
      </c>
      <c r="B2051" s="580"/>
      <c r="C2051" s="23" t="s">
        <v>742</v>
      </c>
      <c r="D2051" s="489"/>
      <c r="E2051" s="318" t="str">
        <f>IF(G2051="","",VLOOKUP(G2051,'Danh mục CODE'!$D$2:$J$20064,7,0))</f>
        <v/>
      </c>
      <c r="F2051" s="28" t="str">
        <f>IF(E2051="","",VLOOKUP(E2051,'TONG HOP'!$E$8:$W$1883,19,0))</f>
        <v/>
      </c>
      <c r="G2051" s="315"/>
      <c r="H2051" s="226" t="str">
        <f>IF(E2051="","",VLOOKUP(G2051,'TONG HOP'!$C$8:$E$799,2,0))</f>
        <v/>
      </c>
      <c r="I2051" s="226" t="str">
        <f>IF(B2051="","",VLOOKUP(G2051,'TONG HOP'!$C$8:$F$799,4,0))</f>
        <v/>
      </c>
      <c r="J2051" s="63" t="str">
        <f t="shared" si="358"/>
        <v/>
      </c>
      <c r="K2051" s="63" t="str">
        <f t="shared" si="356"/>
        <v/>
      </c>
      <c r="L2051" s="63">
        <f t="shared" si="359"/>
        <v>0</v>
      </c>
      <c r="M2051" s="392" t="str">
        <f>IF(Y2051="","",VLOOKUP(G2051,'Danh mục CODE'!$D$2:$I$1880,4,0))</f>
        <v/>
      </c>
      <c r="N2051" s="484"/>
      <c r="O2051" s="392" t="str">
        <f t="shared" si="360"/>
        <v/>
      </c>
      <c r="P2051" s="392" t="str">
        <f>IF(Y2051="","",VLOOKUP(G2051,'Danh mục CODE'!$D$2:$I$1880,5,0))</f>
        <v/>
      </c>
      <c r="Q2051" s="392"/>
      <c r="R2051" s="392" t="str">
        <f t="shared" si="361"/>
        <v/>
      </c>
      <c r="S2051" s="394" t="e">
        <f t="shared" si="362"/>
        <v>#VALUE!</v>
      </c>
      <c r="T2051" s="394" t="str">
        <f t="shared" si="363"/>
        <v/>
      </c>
      <c r="U2051" s="394" t="str">
        <f t="shared" si="364"/>
        <v/>
      </c>
      <c r="V2051" s="424" t="str">
        <f t="shared" si="365"/>
        <v/>
      </c>
      <c r="W2051" s="21"/>
      <c r="X2051" s="515"/>
      <c r="Y2051" s="515"/>
      <c r="Z2051" s="513"/>
      <c r="AA2051" s="514"/>
    </row>
    <row r="2052" spans="1:27">
      <c r="A2052" s="50">
        <f t="shared" si="357"/>
        <v>2047</v>
      </c>
      <c r="B2052" s="580"/>
      <c r="C2052" s="23" t="s">
        <v>742</v>
      </c>
      <c r="D2052" s="489"/>
      <c r="E2052" s="318" t="str">
        <f>IF(G2052="","",VLOOKUP(G2052,'Danh mục CODE'!$D$2:$J$20064,7,0))</f>
        <v/>
      </c>
      <c r="F2052" s="28" t="str">
        <f>IF(E2052="","",VLOOKUP(E2052,'TONG HOP'!$E$8:$W$1883,19,0))</f>
        <v/>
      </c>
      <c r="G2052" s="315"/>
      <c r="H2052" s="226" t="str">
        <f>IF(E2052="","",VLOOKUP(G2052,'TONG HOP'!$C$8:$E$799,2,0))</f>
        <v/>
      </c>
      <c r="I2052" s="226" t="str">
        <f>IF(B2052="","",VLOOKUP(G2052,'TONG HOP'!$C$8:$F$799,4,0))</f>
        <v/>
      </c>
      <c r="J2052" s="63" t="str">
        <f t="shared" si="358"/>
        <v/>
      </c>
      <c r="K2052" s="63" t="str">
        <f t="shared" si="356"/>
        <v/>
      </c>
      <c r="L2052" s="63">
        <f t="shared" si="359"/>
        <v>0</v>
      </c>
      <c r="M2052" s="392" t="str">
        <f>IF(Y2052="","",VLOOKUP(G2052,'Danh mục CODE'!$D$2:$I$1880,4,0))</f>
        <v/>
      </c>
      <c r="N2052" s="484"/>
      <c r="O2052" s="392" t="str">
        <f t="shared" si="360"/>
        <v/>
      </c>
      <c r="P2052" s="392" t="str">
        <f>IF(Y2052="","",VLOOKUP(G2052,'Danh mục CODE'!$D$2:$I$1880,5,0))</f>
        <v/>
      </c>
      <c r="Q2052" s="392"/>
      <c r="R2052" s="392" t="str">
        <f t="shared" si="361"/>
        <v/>
      </c>
      <c r="S2052" s="394" t="e">
        <f t="shared" si="362"/>
        <v>#VALUE!</v>
      </c>
      <c r="T2052" s="394" t="str">
        <f t="shared" si="363"/>
        <v/>
      </c>
      <c r="U2052" s="394" t="str">
        <f t="shared" si="364"/>
        <v/>
      </c>
      <c r="V2052" s="424" t="str">
        <f t="shared" si="365"/>
        <v/>
      </c>
      <c r="W2052" s="21"/>
      <c r="X2052" s="515"/>
      <c r="Y2052" s="515"/>
      <c r="Z2052" s="513"/>
      <c r="AA2052" s="514"/>
    </row>
    <row r="2053" spans="1:27">
      <c r="A2053" s="50">
        <f t="shared" si="357"/>
        <v>2048</v>
      </c>
      <c r="B2053" s="580"/>
      <c r="C2053" s="23" t="s">
        <v>742</v>
      </c>
      <c r="D2053" s="489"/>
      <c r="E2053" s="318" t="str">
        <f>IF(G2053="","",VLOOKUP(G2053,'Danh mục CODE'!$D$2:$J$20064,7,0))</f>
        <v/>
      </c>
      <c r="F2053" s="28" t="str">
        <f>IF(E2053="","",VLOOKUP(E2053,'TONG HOP'!$E$8:$W$1883,19,0))</f>
        <v/>
      </c>
      <c r="G2053" s="315"/>
      <c r="H2053" s="226" t="str">
        <f>IF(E2053="","",VLOOKUP(G2053,'TONG HOP'!$C$8:$E$799,2,0))</f>
        <v/>
      </c>
      <c r="I2053" s="226" t="str">
        <f>IF(B2053="","",VLOOKUP(G2053,'TONG HOP'!$C$8:$F$799,4,0))</f>
        <v/>
      </c>
      <c r="J2053" s="63" t="str">
        <f t="shared" si="358"/>
        <v/>
      </c>
      <c r="K2053" s="63" t="str">
        <f t="shared" si="356"/>
        <v/>
      </c>
      <c r="L2053" s="63">
        <f t="shared" si="359"/>
        <v>0</v>
      </c>
      <c r="M2053" s="392" t="str">
        <f>IF(Y2053="","",VLOOKUP(G2053,'Danh mục CODE'!$D$2:$I$1880,4,0))</f>
        <v/>
      </c>
      <c r="N2053" s="484"/>
      <c r="O2053" s="392" t="str">
        <f t="shared" si="360"/>
        <v/>
      </c>
      <c r="P2053" s="392" t="str">
        <f>IF(Y2053="","",VLOOKUP(G2053,'Danh mục CODE'!$D$2:$I$1880,5,0))</f>
        <v/>
      </c>
      <c r="Q2053" s="392"/>
      <c r="R2053" s="392" t="str">
        <f t="shared" si="361"/>
        <v/>
      </c>
      <c r="S2053" s="394" t="e">
        <f t="shared" si="362"/>
        <v>#VALUE!</v>
      </c>
      <c r="T2053" s="394" t="str">
        <f t="shared" si="363"/>
        <v/>
      </c>
      <c r="U2053" s="394" t="str">
        <f t="shared" si="364"/>
        <v/>
      </c>
      <c r="V2053" s="424" t="str">
        <f t="shared" si="365"/>
        <v/>
      </c>
      <c r="W2053" s="21"/>
      <c r="X2053" s="515"/>
      <c r="Y2053" s="515"/>
      <c r="Z2053" s="513"/>
      <c r="AA2053" s="514"/>
    </row>
    <row r="2054" spans="1:27">
      <c r="A2054" s="50">
        <f t="shared" si="357"/>
        <v>2049</v>
      </c>
      <c r="B2054" s="580"/>
      <c r="C2054" s="23" t="s">
        <v>742</v>
      </c>
      <c r="D2054" s="489"/>
      <c r="E2054" s="318" t="str">
        <f>IF(G2054="","",VLOOKUP(G2054,'Danh mục CODE'!$D$2:$J$20064,7,0))</f>
        <v/>
      </c>
      <c r="F2054" s="28" t="str">
        <f>IF(E2054="","",VLOOKUP(E2054,'TONG HOP'!$E$8:$W$1883,19,0))</f>
        <v/>
      </c>
      <c r="G2054" s="315"/>
      <c r="H2054" s="226" t="str">
        <f>IF(E2054="","",VLOOKUP(G2054,'TONG HOP'!$C$8:$E$799,2,0))</f>
        <v/>
      </c>
      <c r="I2054" s="226" t="str">
        <f>IF(B2054="","",VLOOKUP(G2054,'TONG HOP'!$C$8:$F$799,4,0))</f>
        <v/>
      </c>
      <c r="J2054" s="63" t="str">
        <f t="shared" si="358"/>
        <v/>
      </c>
      <c r="K2054" s="63" t="str">
        <f t="shared" si="356"/>
        <v/>
      </c>
      <c r="L2054" s="63">
        <f t="shared" si="359"/>
        <v>0</v>
      </c>
      <c r="M2054" s="392" t="str">
        <f>IF(Y2054="","",VLOOKUP(G2054,'Danh mục CODE'!$D$2:$I$1880,4,0))</f>
        <v/>
      </c>
      <c r="N2054" s="484"/>
      <c r="O2054" s="392" t="str">
        <f t="shared" si="360"/>
        <v/>
      </c>
      <c r="P2054" s="392" t="str">
        <f>IF(Y2054="","",VLOOKUP(G2054,'Danh mục CODE'!$D$2:$I$1880,5,0))</f>
        <v/>
      </c>
      <c r="Q2054" s="392"/>
      <c r="R2054" s="392" t="str">
        <f t="shared" si="361"/>
        <v/>
      </c>
      <c r="S2054" s="394" t="e">
        <f t="shared" si="362"/>
        <v>#VALUE!</v>
      </c>
      <c r="T2054" s="394" t="str">
        <f t="shared" si="363"/>
        <v/>
      </c>
      <c r="U2054" s="394" t="str">
        <f t="shared" si="364"/>
        <v/>
      </c>
      <c r="V2054" s="424" t="str">
        <f t="shared" si="365"/>
        <v/>
      </c>
      <c r="W2054" s="21"/>
      <c r="X2054" s="515"/>
      <c r="Y2054" s="515"/>
      <c r="Z2054" s="513"/>
      <c r="AA2054" s="514"/>
    </row>
    <row r="2055" spans="1:27">
      <c r="A2055" s="50">
        <f t="shared" si="357"/>
        <v>2050</v>
      </c>
      <c r="B2055" s="580"/>
      <c r="C2055" s="23" t="s">
        <v>742</v>
      </c>
      <c r="D2055" s="489"/>
      <c r="E2055" s="318" t="str">
        <f>IF(G2055="","",VLOOKUP(G2055,'Danh mục CODE'!$D$2:$J$20064,7,0))</f>
        <v/>
      </c>
      <c r="F2055" s="28" t="str">
        <f>IF(E2055="","",VLOOKUP(E2055,'TONG HOP'!$E$8:$W$1883,19,0))</f>
        <v/>
      </c>
      <c r="G2055" s="315"/>
      <c r="H2055" s="226" t="str">
        <f>IF(E2055="","",VLOOKUP(G2055,'TONG HOP'!$C$8:$E$799,2,0))</f>
        <v/>
      </c>
      <c r="I2055" s="226" t="str">
        <f>IF(B2055="","",VLOOKUP(G2055,'TONG HOP'!$C$8:$F$799,4,0))</f>
        <v/>
      </c>
      <c r="J2055" s="63" t="str">
        <f t="shared" si="358"/>
        <v/>
      </c>
      <c r="K2055" s="63" t="str">
        <f t="shared" ref="K2055:K2118" si="366">IF(AND(X2055="",N2055="",Q2055="",R2055=""),"",L2055-L2055*O2055-(L2055-L2055*O2055)*R2055)</f>
        <v/>
      </c>
      <c r="L2055" s="63">
        <f t="shared" si="359"/>
        <v>0</v>
      </c>
      <c r="M2055" s="392" t="str">
        <f>IF(Y2055="","",VLOOKUP(G2055,'Danh mục CODE'!$D$2:$I$1880,4,0))</f>
        <v/>
      </c>
      <c r="N2055" s="484"/>
      <c r="O2055" s="392" t="str">
        <f t="shared" si="360"/>
        <v/>
      </c>
      <c r="P2055" s="392" t="str">
        <f>IF(Y2055="","",VLOOKUP(G2055,'Danh mục CODE'!$D$2:$I$1880,5,0))</f>
        <v/>
      </c>
      <c r="Q2055" s="392"/>
      <c r="R2055" s="392" t="str">
        <f t="shared" si="361"/>
        <v/>
      </c>
      <c r="S2055" s="394" t="e">
        <f t="shared" si="362"/>
        <v>#VALUE!</v>
      </c>
      <c r="T2055" s="394" t="str">
        <f t="shared" si="363"/>
        <v/>
      </c>
      <c r="U2055" s="394" t="str">
        <f t="shared" si="364"/>
        <v/>
      </c>
      <c r="V2055" s="424" t="str">
        <f t="shared" si="365"/>
        <v/>
      </c>
      <c r="W2055" s="21"/>
      <c r="X2055" s="515"/>
      <c r="Y2055" s="515"/>
      <c r="Z2055" s="513"/>
      <c r="AA2055" s="514"/>
    </row>
    <row r="2056" spans="1:27">
      <c r="A2056" s="50">
        <f t="shared" si="357"/>
        <v>2051</v>
      </c>
      <c r="B2056" s="580"/>
      <c r="C2056" s="23" t="s">
        <v>742</v>
      </c>
      <c r="D2056" s="489"/>
      <c r="E2056" s="318" t="str">
        <f>IF(G2056="","",VLOOKUP(G2056,'Danh mục CODE'!$D$2:$J$20064,7,0))</f>
        <v/>
      </c>
      <c r="F2056" s="28" t="str">
        <f>IF(E2056="","",VLOOKUP(E2056,'TONG HOP'!$E$8:$W$1883,19,0))</f>
        <v/>
      </c>
      <c r="G2056" s="315"/>
      <c r="H2056" s="226" t="str">
        <f>IF(E2056="","",VLOOKUP(G2056,'TONG HOP'!$C$8:$E$799,2,0))</f>
        <v/>
      </c>
      <c r="I2056" s="226" t="str">
        <f>IF(B2056="","",VLOOKUP(G2056,'TONG HOP'!$C$8:$F$799,4,0))</f>
        <v/>
      </c>
      <c r="J2056" s="63" t="str">
        <f t="shared" si="358"/>
        <v/>
      </c>
      <c r="K2056" s="63" t="str">
        <f t="shared" si="366"/>
        <v/>
      </c>
      <c r="L2056" s="63">
        <f t="shared" si="359"/>
        <v>0</v>
      </c>
      <c r="M2056" s="392" t="str">
        <f>IF(Y2056="","",VLOOKUP(G2056,'Danh mục CODE'!$D$2:$I$1880,4,0))</f>
        <v/>
      </c>
      <c r="N2056" s="484"/>
      <c r="O2056" s="392" t="str">
        <f t="shared" si="360"/>
        <v/>
      </c>
      <c r="P2056" s="392" t="str">
        <f>IF(Y2056="","",VLOOKUP(G2056,'Danh mục CODE'!$D$2:$I$1880,5,0))</f>
        <v/>
      </c>
      <c r="Q2056" s="392"/>
      <c r="R2056" s="392" t="str">
        <f t="shared" si="361"/>
        <v/>
      </c>
      <c r="S2056" s="394" t="e">
        <f t="shared" si="362"/>
        <v>#VALUE!</v>
      </c>
      <c r="T2056" s="394" t="str">
        <f t="shared" si="363"/>
        <v/>
      </c>
      <c r="U2056" s="394" t="str">
        <f t="shared" si="364"/>
        <v/>
      </c>
      <c r="V2056" s="424" t="str">
        <f t="shared" si="365"/>
        <v/>
      </c>
      <c r="W2056" s="21"/>
      <c r="X2056" s="515"/>
      <c r="Y2056" s="515"/>
      <c r="Z2056" s="513"/>
      <c r="AA2056" s="514"/>
    </row>
    <row r="2057" spans="1:27">
      <c r="A2057" s="50">
        <f t="shared" si="357"/>
        <v>2052</v>
      </c>
      <c r="B2057" s="580"/>
      <c r="C2057" s="23" t="s">
        <v>742</v>
      </c>
      <c r="D2057" s="489"/>
      <c r="E2057" s="318" t="str">
        <f>IF(G2057="","",VLOOKUP(G2057,'Danh mục CODE'!$D$2:$J$20064,7,0))</f>
        <v/>
      </c>
      <c r="F2057" s="28" t="str">
        <f>IF(E2057="","",VLOOKUP(E2057,'TONG HOP'!$E$8:$W$1883,19,0))</f>
        <v/>
      </c>
      <c r="G2057" s="315"/>
      <c r="H2057" s="226" t="str">
        <f>IF(E2057="","",VLOOKUP(G2057,'TONG HOP'!$C$8:$E$799,2,0))</f>
        <v/>
      </c>
      <c r="I2057" s="226" t="str">
        <f>IF(B2057="","",VLOOKUP(G2057,'TONG HOP'!$C$8:$F$799,4,0))</f>
        <v/>
      </c>
      <c r="J2057" s="63" t="str">
        <f t="shared" si="358"/>
        <v/>
      </c>
      <c r="K2057" s="63" t="str">
        <f t="shared" si="366"/>
        <v/>
      </c>
      <c r="L2057" s="63">
        <f t="shared" si="359"/>
        <v>0</v>
      </c>
      <c r="M2057" s="392" t="str">
        <f>IF(Y2057="","",VLOOKUP(G2057,'Danh mục CODE'!$D$2:$I$1880,4,0))</f>
        <v/>
      </c>
      <c r="N2057" s="484"/>
      <c r="O2057" s="392" t="str">
        <f t="shared" si="360"/>
        <v/>
      </c>
      <c r="P2057" s="392" t="str">
        <f>IF(Y2057="","",VLOOKUP(G2057,'Danh mục CODE'!$D$2:$I$1880,5,0))</f>
        <v/>
      </c>
      <c r="Q2057" s="392"/>
      <c r="R2057" s="392" t="str">
        <f t="shared" si="361"/>
        <v/>
      </c>
      <c r="S2057" s="394" t="e">
        <f t="shared" si="362"/>
        <v>#VALUE!</v>
      </c>
      <c r="T2057" s="394" t="str">
        <f t="shared" si="363"/>
        <v/>
      </c>
      <c r="U2057" s="394" t="str">
        <f t="shared" si="364"/>
        <v/>
      </c>
      <c r="V2057" s="424" t="str">
        <f t="shared" si="365"/>
        <v/>
      </c>
      <c r="W2057" s="21"/>
      <c r="X2057" s="515"/>
      <c r="Y2057" s="515"/>
      <c r="Z2057" s="513"/>
      <c r="AA2057" s="514"/>
    </row>
    <row r="2058" spans="1:27">
      <c r="A2058" s="50">
        <f t="shared" si="357"/>
        <v>2053</v>
      </c>
      <c r="B2058" s="580"/>
      <c r="C2058" s="23" t="s">
        <v>742</v>
      </c>
      <c r="D2058" s="489"/>
      <c r="E2058" s="318" t="str">
        <f>IF(G2058="","",VLOOKUP(G2058,'Danh mục CODE'!$D$2:$J$20064,7,0))</f>
        <v/>
      </c>
      <c r="F2058" s="28" t="str">
        <f>IF(E2058="","",VLOOKUP(E2058,'TONG HOP'!$E$8:$W$1883,19,0))</f>
        <v/>
      </c>
      <c r="G2058" s="315"/>
      <c r="H2058" s="226" t="str">
        <f>IF(E2058="","",VLOOKUP(G2058,'TONG HOP'!$C$8:$E$799,2,0))</f>
        <v/>
      </c>
      <c r="I2058" s="226" t="str">
        <f>IF(B2058="","",VLOOKUP(G2058,'TONG HOP'!$C$8:$F$799,4,0))</f>
        <v/>
      </c>
      <c r="J2058" s="63" t="str">
        <f t="shared" si="358"/>
        <v/>
      </c>
      <c r="K2058" s="63" t="str">
        <f t="shared" si="366"/>
        <v/>
      </c>
      <c r="L2058" s="63">
        <f t="shared" si="359"/>
        <v>0</v>
      </c>
      <c r="M2058" s="392" t="str">
        <f>IF(Y2058="","",VLOOKUP(G2058,'Danh mục CODE'!$D$2:$I$1880,4,0))</f>
        <v/>
      </c>
      <c r="N2058" s="484"/>
      <c r="O2058" s="392" t="str">
        <f t="shared" si="360"/>
        <v/>
      </c>
      <c r="P2058" s="392" t="str">
        <f>IF(Y2058="","",VLOOKUP(G2058,'Danh mục CODE'!$D$2:$I$1880,5,0))</f>
        <v/>
      </c>
      <c r="Q2058" s="392"/>
      <c r="R2058" s="392" t="str">
        <f t="shared" si="361"/>
        <v/>
      </c>
      <c r="S2058" s="394" t="e">
        <f t="shared" si="362"/>
        <v>#VALUE!</v>
      </c>
      <c r="T2058" s="394" t="str">
        <f t="shared" si="363"/>
        <v/>
      </c>
      <c r="U2058" s="394" t="str">
        <f t="shared" si="364"/>
        <v/>
      </c>
      <c r="V2058" s="424" t="str">
        <f t="shared" si="365"/>
        <v/>
      </c>
      <c r="W2058" s="21"/>
      <c r="X2058" s="515"/>
      <c r="Y2058" s="515"/>
      <c r="Z2058" s="513"/>
      <c r="AA2058" s="514"/>
    </row>
    <row r="2059" spans="1:27">
      <c r="A2059" s="50">
        <f t="shared" si="357"/>
        <v>2054</v>
      </c>
      <c r="B2059" s="580"/>
      <c r="C2059" s="23" t="s">
        <v>742</v>
      </c>
      <c r="D2059" s="489"/>
      <c r="E2059" s="318" t="str">
        <f>IF(G2059="","",VLOOKUP(G2059,'Danh mục CODE'!$D$2:$J$20064,7,0))</f>
        <v/>
      </c>
      <c r="F2059" s="28" t="str">
        <f>IF(E2059="","",VLOOKUP(E2059,'TONG HOP'!$E$8:$W$1883,19,0))</f>
        <v/>
      </c>
      <c r="G2059" s="315"/>
      <c r="H2059" s="226" t="str">
        <f>IF(E2059="","",VLOOKUP(G2059,'TONG HOP'!$C$8:$E$799,2,0))</f>
        <v/>
      </c>
      <c r="I2059" s="226" t="str">
        <f>IF(B2059="","",VLOOKUP(G2059,'TONG HOP'!$C$8:$F$799,4,0))</f>
        <v/>
      </c>
      <c r="J2059" s="63" t="str">
        <f t="shared" si="358"/>
        <v/>
      </c>
      <c r="K2059" s="63" t="str">
        <f t="shared" si="366"/>
        <v/>
      </c>
      <c r="L2059" s="63">
        <f t="shared" si="359"/>
        <v>0</v>
      </c>
      <c r="M2059" s="392" t="str">
        <f>IF(Y2059="","",VLOOKUP(G2059,'Danh mục CODE'!$D$2:$I$1880,4,0))</f>
        <v/>
      </c>
      <c r="N2059" s="484"/>
      <c r="O2059" s="392" t="str">
        <f t="shared" si="360"/>
        <v/>
      </c>
      <c r="P2059" s="392" t="str">
        <f>IF(Y2059="","",VLOOKUP(G2059,'Danh mục CODE'!$D$2:$I$1880,5,0))</f>
        <v/>
      </c>
      <c r="Q2059" s="392"/>
      <c r="R2059" s="392" t="str">
        <f t="shared" si="361"/>
        <v/>
      </c>
      <c r="S2059" s="394" t="e">
        <f t="shared" si="362"/>
        <v>#VALUE!</v>
      </c>
      <c r="T2059" s="394" t="str">
        <f t="shared" si="363"/>
        <v/>
      </c>
      <c r="U2059" s="394" t="str">
        <f t="shared" si="364"/>
        <v/>
      </c>
      <c r="V2059" s="424" t="str">
        <f t="shared" si="365"/>
        <v/>
      </c>
      <c r="W2059" s="21"/>
      <c r="X2059" s="515"/>
      <c r="Y2059" s="515"/>
      <c r="Z2059" s="513"/>
      <c r="AA2059" s="514"/>
    </row>
    <row r="2060" spans="1:27">
      <c r="A2060" s="50">
        <f t="shared" si="357"/>
        <v>2055</v>
      </c>
      <c r="B2060" s="580"/>
      <c r="C2060" s="23" t="s">
        <v>742</v>
      </c>
      <c r="D2060" s="489"/>
      <c r="E2060" s="318" t="str">
        <f>IF(G2060="","",VLOOKUP(G2060,'Danh mục CODE'!$D$2:$J$20064,7,0))</f>
        <v/>
      </c>
      <c r="F2060" s="28" t="str">
        <f>IF(E2060="","",VLOOKUP(E2060,'TONG HOP'!$E$8:$W$1883,19,0))</f>
        <v/>
      </c>
      <c r="G2060" s="315"/>
      <c r="H2060" s="226" t="str">
        <f>IF(E2060="","",VLOOKUP(G2060,'TONG HOP'!$C$8:$E$799,2,0))</f>
        <v/>
      </c>
      <c r="I2060" s="226" t="str">
        <f>IF(B2060="","",VLOOKUP(G2060,'TONG HOP'!$C$8:$F$799,4,0))</f>
        <v/>
      </c>
      <c r="J2060" s="63" t="str">
        <f t="shared" si="358"/>
        <v/>
      </c>
      <c r="K2060" s="63" t="str">
        <f t="shared" si="366"/>
        <v/>
      </c>
      <c r="L2060" s="63">
        <f t="shared" si="359"/>
        <v>0</v>
      </c>
      <c r="M2060" s="392" t="str">
        <f>IF(Y2060="","",VLOOKUP(G2060,'Danh mục CODE'!$D$2:$I$1880,4,0))</f>
        <v/>
      </c>
      <c r="N2060" s="484"/>
      <c r="O2060" s="392" t="str">
        <f t="shared" si="360"/>
        <v/>
      </c>
      <c r="P2060" s="392" t="str">
        <f>IF(Y2060="","",VLOOKUP(G2060,'Danh mục CODE'!$D$2:$I$1880,5,0))</f>
        <v/>
      </c>
      <c r="Q2060" s="392"/>
      <c r="R2060" s="392" t="str">
        <f t="shared" si="361"/>
        <v/>
      </c>
      <c r="S2060" s="394" t="e">
        <f t="shared" si="362"/>
        <v>#VALUE!</v>
      </c>
      <c r="T2060" s="394" t="str">
        <f t="shared" si="363"/>
        <v/>
      </c>
      <c r="U2060" s="394" t="str">
        <f t="shared" si="364"/>
        <v/>
      </c>
      <c r="V2060" s="424" t="str">
        <f t="shared" si="365"/>
        <v/>
      </c>
      <c r="W2060" s="21"/>
      <c r="X2060" s="515"/>
      <c r="Y2060" s="515"/>
      <c r="Z2060" s="513"/>
      <c r="AA2060" s="514"/>
    </row>
    <row r="2061" spans="1:27">
      <c r="A2061" s="50">
        <f t="shared" si="357"/>
        <v>2056</v>
      </c>
      <c r="B2061" s="580"/>
      <c r="C2061" s="23" t="s">
        <v>742</v>
      </c>
      <c r="D2061" s="489"/>
      <c r="E2061" s="318" t="str">
        <f>IF(G2061="","",VLOOKUP(G2061,'Danh mục CODE'!$D$2:$J$20064,7,0))</f>
        <v/>
      </c>
      <c r="F2061" s="28" t="str">
        <f>IF(E2061="","",VLOOKUP(E2061,'TONG HOP'!$E$8:$W$1883,19,0))</f>
        <v/>
      </c>
      <c r="G2061" s="315"/>
      <c r="H2061" s="226" t="str">
        <f>IF(E2061="","",VLOOKUP(G2061,'TONG HOP'!$C$8:$E$799,2,0))</f>
        <v/>
      </c>
      <c r="I2061" s="226" t="str">
        <f>IF(B2061="","",VLOOKUP(G2061,'TONG HOP'!$C$8:$F$799,4,0))</f>
        <v/>
      </c>
      <c r="J2061" s="63" t="str">
        <f t="shared" si="358"/>
        <v/>
      </c>
      <c r="K2061" s="63" t="str">
        <f t="shared" si="366"/>
        <v/>
      </c>
      <c r="L2061" s="63">
        <f t="shared" si="359"/>
        <v>0</v>
      </c>
      <c r="M2061" s="392" t="str">
        <f>IF(Y2061="","",VLOOKUP(G2061,'Danh mục CODE'!$D$2:$I$1880,4,0))</f>
        <v/>
      </c>
      <c r="N2061" s="484"/>
      <c r="O2061" s="392" t="str">
        <f t="shared" si="360"/>
        <v/>
      </c>
      <c r="P2061" s="392" t="str">
        <f>IF(Y2061="","",VLOOKUP(G2061,'Danh mục CODE'!$D$2:$I$1880,5,0))</f>
        <v/>
      </c>
      <c r="Q2061" s="392"/>
      <c r="R2061" s="392" t="str">
        <f t="shared" si="361"/>
        <v/>
      </c>
      <c r="S2061" s="394" t="e">
        <f t="shared" si="362"/>
        <v>#VALUE!</v>
      </c>
      <c r="T2061" s="394" t="str">
        <f t="shared" si="363"/>
        <v/>
      </c>
      <c r="U2061" s="394" t="str">
        <f t="shared" si="364"/>
        <v/>
      </c>
      <c r="V2061" s="424" t="str">
        <f t="shared" si="365"/>
        <v/>
      </c>
      <c r="W2061" s="21"/>
      <c r="X2061" s="515"/>
      <c r="Y2061" s="515"/>
      <c r="Z2061" s="513"/>
      <c r="AA2061" s="514"/>
    </row>
    <row r="2062" spans="1:27">
      <c r="A2062" s="50">
        <f t="shared" si="357"/>
        <v>2057</v>
      </c>
      <c r="B2062" s="580"/>
      <c r="C2062" s="23" t="s">
        <v>742</v>
      </c>
      <c r="D2062" s="489"/>
      <c r="E2062" s="318" t="str">
        <f>IF(G2062="","",VLOOKUP(G2062,'Danh mục CODE'!$D$2:$J$20064,7,0))</f>
        <v/>
      </c>
      <c r="F2062" s="28" t="str">
        <f>IF(E2062="","",VLOOKUP(E2062,'TONG HOP'!$E$8:$W$1883,19,0))</f>
        <v/>
      </c>
      <c r="G2062" s="315"/>
      <c r="H2062" s="226" t="str">
        <f>IF(E2062="","",VLOOKUP(G2062,'TONG HOP'!$C$8:$E$799,2,0))</f>
        <v/>
      </c>
      <c r="I2062" s="226" t="str">
        <f>IF(B2062="","",VLOOKUP(G2062,'TONG HOP'!$C$8:$F$799,4,0))</f>
        <v/>
      </c>
      <c r="J2062" s="63" t="str">
        <f t="shared" si="358"/>
        <v/>
      </c>
      <c r="K2062" s="63" t="str">
        <f t="shared" si="366"/>
        <v/>
      </c>
      <c r="L2062" s="63">
        <f t="shared" si="359"/>
        <v>0</v>
      </c>
      <c r="M2062" s="392" t="str">
        <f>IF(Y2062="","",VLOOKUP(G2062,'Danh mục CODE'!$D$2:$I$1880,4,0))</f>
        <v/>
      </c>
      <c r="N2062" s="484"/>
      <c r="O2062" s="392" t="str">
        <f t="shared" si="360"/>
        <v/>
      </c>
      <c r="P2062" s="392" t="str">
        <f>IF(Y2062="","",VLOOKUP(G2062,'Danh mục CODE'!$D$2:$I$1880,5,0))</f>
        <v/>
      </c>
      <c r="Q2062" s="392"/>
      <c r="R2062" s="392" t="str">
        <f t="shared" si="361"/>
        <v/>
      </c>
      <c r="S2062" s="394" t="e">
        <f t="shared" si="362"/>
        <v>#VALUE!</v>
      </c>
      <c r="T2062" s="394" t="str">
        <f t="shared" si="363"/>
        <v/>
      </c>
      <c r="U2062" s="394" t="str">
        <f t="shared" si="364"/>
        <v/>
      </c>
      <c r="V2062" s="424" t="str">
        <f t="shared" si="365"/>
        <v/>
      </c>
      <c r="W2062" s="21"/>
      <c r="X2062" s="515"/>
      <c r="Y2062" s="515"/>
      <c r="Z2062" s="513"/>
      <c r="AA2062" s="514"/>
    </row>
    <row r="2063" spans="1:27">
      <c r="A2063" s="50">
        <f t="shared" si="357"/>
        <v>2058</v>
      </c>
      <c r="B2063" s="580"/>
      <c r="C2063" s="23" t="s">
        <v>742</v>
      </c>
      <c r="D2063" s="489"/>
      <c r="E2063" s="318" t="str">
        <f>IF(G2063="","",VLOOKUP(G2063,'Danh mục CODE'!$D$2:$J$20064,7,0))</f>
        <v/>
      </c>
      <c r="F2063" s="28" t="str">
        <f>IF(E2063="","",VLOOKUP(E2063,'TONG HOP'!$E$8:$W$1883,19,0))</f>
        <v/>
      </c>
      <c r="G2063" s="315"/>
      <c r="H2063" s="226" t="str">
        <f>IF(E2063="","",VLOOKUP(G2063,'TONG HOP'!$C$8:$E$799,2,0))</f>
        <v/>
      </c>
      <c r="I2063" s="226" t="str">
        <f>IF(B2063="","",VLOOKUP(G2063,'TONG HOP'!$C$8:$F$799,4,0))</f>
        <v/>
      </c>
      <c r="J2063" s="63" t="str">
        <f t="shared" si="358"/>
        <v/>
      </c>
      <c r="K2063" s="63" t="str">
        <f t="shared" si="366"/>
        <v/>
      </c>
      <c r="L2063" s="63">
        <f t="shared" si="359"/>
        <v>0</v>
      </c>
      <c r="M2063" s="392" t="str">
        <f>IF(Y2063="","",VLOOKUP(G2063,'Danh mục CODE'!$D$2:$I$1880,4,0))</f>
        <v/>
      </c>
      <c r="N2063" s="484"/>
      <c r="O2063" s="392" t="str">
        <f t="shared" si="360"/>
        <v/>
      </c>
      <c r="P2063" s="392" t="str">
        <f>IF(Y2063="","",VLOOKUP(G2063,'Danh mục CODE'!$D$2:$I$1880,5,0))</f>
        <v/>
      </c>
      <c r="Q2063" s="392"/>
      <c r="R2063" s="392" t="str">
        <f t="shared" si="361"/>
        <v/>
      </c>
      <c r="S2063" s="394" t="e">
        <f t="shared" si="362"/>
        <v>#VALUE!</v>
      </c>
      <c r="T2063" s="394" t="str">
        <f t="shared" si="363"/>
        <v/>
      </c>
      <c r="U2063" s="394" t="str">
        <f t="shared" si="364"/>
        <v/>
      </c>
      <c r="V2063" s="424" t="str">
        <f t="shared" si="365"/>
        <v/>
      </c>
      <c r="W2063" s="21"/>
      <c r="X2063" s="515"/>
      <c r="Y2063" s="515"/>
      <c r="Z2063" s="513"/>
      <c r="AA2063" s="514"/>
    </row>
    <row r="2064" spans="1:27">
      <c r="A2064" s="50">
        <f t="shared" si="357"/>
        <v>2059</v>
      </c>
      <c r="B2064" s="580"/>
      <c r="C2064" s="23" t="s">
        <v>742</v>
      </c>
      <c r="D2064" s="489"/>
      <c r="E2064" s="318" t="str">
        <f>IF(G2064="","",VLOOKUP(G2064,'Danh mục CODE'!$D$2:$J$20064,7,0))</f>
        <v/>
      </c>
      <c r="F2064" s="28" t="str">
        <f>IF(E2064="","",VLOOKUP(E2064,'TONG HOP'!$E$8:$W$1883,19,0))</f>
        <v/>
      </c>
      <c r="G2064" s="315"/>
      <c r="H2064" s="226" t="str">
        <f>IF(E2064="","",VLOOKUP(G2064,'TONG HOP'!$C$8:$E$799,2,0))</f>
        <v/>
      </c>
      <c r="I2064" s="226" t="str">
        <f>IF(B2064="","",VLOOKUP(G2064,'TONG HOP'!$C$8:$F$799,4,0))</f>
        <v/>
      </c>
      <c r="J2064" s="63" t="str">
        <f t="shared" si="358"/>
        <v/>
      </c>
      <c r="K2064" s="63" t="str">
        <f t="shared" si="366"/>
        <v/>
      </c>
      <c r="L2064" s="63">
        <f t="shared" si="359"/>
        <v>0</v>
      </c>
      <c r="M2064" s="392" t="str">
        <f>IF(Y2064="","",VLOOKUP(G2064,'Danh mục CODE'!$D$2:$I$1880,4,0))</f>
        <v/>
      </c>
      <c r="N2064" s="484"/>
      <c r="O2064" s="392" t="str">
        <f t="shared" si="360"/>
        <v/>
      </c>
      <c r="P2064" s="392" t="str">
        <f>IF(Y2064="","",VLOOKUP(G2064,'Danh mục CODE'!$D$2:$I$1880,5,0))</f>
        <v/>
      </c>
      <c r="Q2064" s="392"/>
      <c r="R2064" s="392" t="str">
        <f t="shared" si="361"/>
        <v/>
      </c>
      <c r="S2064" s="394" t="e">
        <f t="shared" si="362"/>
        <v>#VALUE!</v>
      </c>
      <c r="T2064" s="394" t="str">
        <f t="shared" si="363"/>
        <v/>
      </c>
      <c r="U2064" s="394" t="str">
        <f t="shared" si="364"/>
        <v/>
      </c>
      <c r="V2064" s="424" t="str">
        <f t="shared" si="365"/>
        <v/>
      </c>
      <c r="W2064" s="21"/>
      <c r="X2064" s="515"/>
      <c r="Y2064" s="515"/>
      <c r="Z2064" s="513"/>
      <c r="AA2064" s="514"/>
    </row>
    <row r="2065" spans="1:27">
      <c r="A2065" s="50">
        <f t="shared" si="357"/>
        <v>2060</v>
      </c>
      <c r="B2065" s="580"/>
      <c r="C2065" s="23" t="s">
        <v>742</v>
      </c>
      <c r="D2065" s="489"/>
      <c r="E2065" s="318" t="str">
        <f>IF(G2065="","",VLOOKUP(G2065,'Danh mục CODE'!$D$2:$J$20064,7,0))</f>
        <v/>
      </c>
      <c r="F2065" s="28" t="str">
        <f>IF(E2065="","",VLOOKUP(E2065,'TONG HOP'!$E$8:$W$1883,19,0))</f>
        <v/>
      </c>
      <c r="G2065" s="315"/>
      <c r="H2065" s="226" t="str">
        <f>IF(E2065="","",VLOOKUP(G2065,'TONG HOP'!$C$8:$E$799,2,0))</f>
        <v/>
      </c>
      <c r="I2065" s="226" t="str">
        <f>IF(B2065="","",VLOOKUP(G2065,'TONG HOP'!$C$8:$F$799,4,0))</f>
        <v/>
      </c>
      <c r="J2065" s="63" t="str">
        <f t="shared" si="358"/>
        <v/>
      </c>
      <c r="K2065" s="63" t="str">
        <f t="shared" si="366"/>
        <v/>
      </c>
      <c r="L2065" s="63">
        <f t="shared" si="359"/>
        <v>0</v>
      </c>
      <c r="M2065" s="392" t="str">
        <f>IF(Y2065="","",VLOOKUP(G2065,'Danh mục CODE'!$D$2:$I$1880,4,0))</f>
        <v/>
      </c>
      <c r="N2065" s="484"/>
      <c r="O2065" s="392" t="str">
        <f t="shared" si="360"/>
        <v/>
      </c>
      <c r="P2065" s="392" t="str">
        <f>IF(Y2065="","",VLOOKUP(G2065,'Danh mục CODE'!$D$2:$I$1880,5,0))</f>
        <v/>
      </c>
      <c r="Q2065" s="392"/>
      <c r="R2065" s="392" t="str">
        <f t="shared" si="361"/>
        <v/>
      </c>
      <c r="S2065" s="394" t="e">
        <f t="shared" si="362"/>
        <v>#VALUE!</v>
      </c>
      <c r="T2065" s="394" t="str">
        <f t="shared" si="363"/>
        <v/>
      </c>
      <c r="U2065" s="394" t="str">
        <f t="shared" si="364"/>
        <v/>
      </c>
      <c r="V2065" s="424" t="str">
        <f t="shared" si="365"/>
        <v/>
      </c>
      <c r="W2065" s="21"/>
      <c r="X2065" s="515"/>
      <c r="Y2065" s="515"/>
      <c r="Z2065" s="513"/>
      <c r="AA2065" s="514"/>
    </row>
    <row r="2066" spans="1:27">
      <c r="A2066" s="50">
        <f t="shared" si="357"/>
        <v>2061</v>
      </c>
      <c r="B2066" s="580"/>
      <c r="C2066" s="23" t="s">
        <v>742</v>
      </c>
      <c r="D2066" s="489"/>
      <c r="E2066" s="318" t="str">
        <f>IF(G2066="","",VLOOKUP(G2066,'Danh mục CODE'!$D$2:$J$20064,7,0))</f>
        <v/>
      </c>
      <c r="F2066" s="28" t="str">
        <f>IF(E2066="","",VLOOKUP(E2066,'TONG HOP'!$E$8:$W$1883,19,0))</f>
        <v/>
      </c>
      <c r="G2066" s="315"/>
      <c r="H2066" s="226" t="str">
        <f>IF(E2066="","",VLOOKUP(G2066,'TONG HOP'!$C$8:$E$799,2,0))</f>
        <v/>
      </c>
      <c r="I2066" s="226" t="str">
        <f>IF(B2066="","",VLOOKUP(G2066,'TONG HOP'!$C$8:$F$799,4,0))</f>
        <v/>
      </c>
      <c r="J2066" s="63" t="str">
        <f t="shared" si="358"/>
        <v/>
      </c>
      <c r="K2066" s="63" t="str">
        <f t="shared" si="366"/>
        <v/>
      </c>
      <c r="L2066" s="63">
        <f t="shared" si="359"/>
        <v>0</v>
      </c>
      <c r="M2066" s="392" t="str">
        <f>IF(Y2066="","",VLOOKUP(G2066,'Danh mục CODE'!$D$2:$I$1880,4,0))</f>
        <v/>
      </c>
      <c r="N2066" s="484"/>
      <c r="O2066" s="392" t="str">
        <f t="shared" si="360"/>
        <v/>
      </c>
      <c r="P2066" s="392" t="str">
        <f>IF(Y2066="","",VLOOKUP(G2066,'Danh mục CODE'!$D$2:$I$1880,5,0))</f>
        <v/>
      </c>
      <c r="Q2066" s="392"/>
      <c r="R2066" s="392" t="str">
        <f t="shared" si="361"/>
        <v/>
      </c>
      <c r="S2066" s="394" t="e">
        <f t="shared" si="362"/>
        <v>#VALUE!</v>
      </c>
      <c r="T2066" s="394" t="str">
        <f t="shared" si="363"/>
        <v/>
      </c>
      <c r="U2066" s="394" t="str">
        <f t="shared" si="364"/>
        <v/>
      </c>
      <c r="V2066" s="424" t="str">
        <f t="shared" si="365"/>
        <v/>
      </c>
      <c r="W2066" s="21"/>
      <c r="X2066" s="515"/>
      <c r="Y2066" s="515"/>
      <c r="Z2066" s="513"/>
      <c r="AA2066" s="514"/>
    </row>
    <row r="2067" spans="1:27">
      <c r="A2067" s="50">
        <f t="shared" ref="A2067:A2130" si="367">A2066+1</f>
        <v>2062</v>
      </c>
      <c r="B2067" s="580"/>
      <c r="C2067" s="23" t="s">
        <v>742</v>
      </c>
      <c r="D2067" s="489"/>
      <c r="E2067" s="318" t="str">
        <f>IF(G2067="","",VLOOKUP(G2067,'Danh mục CODE'!$D$2:$J$20064,7,0))</f>
        <v/>
      </c>
      <c r="F2067" s="28" t="str">
        <f>IF(E2067="","",VLOOKUP(E2067,'TONG HOP'!$E$8:$W$1883,19,0))</f>
        <v/>
      </c>
      <c r="G2067" s="315"/>
      <c r="H2067" s="226" t="str">
        <f>IF(E2067="","",VLOOKUP(G2067,'TONG HOP'!$C$8:$E$799,2,0))</f>
        <v/>
      </c>
      <c r="I2067" s="226" t="str">
        <f>IF(B2067="","",VLOOKUP(G2067,'TONG HOP'!$C$8:$F$799,4,0))</f>
        <v/>
      </c>
      <c r="J2067" s="63" t="str">
        <f t="shared" si="358"/>
        <v/>
      </c>
      <c r="K2067" s="63" t="str">
        <f t="shared" si="366"/>
        <v/>
      </c>
      <c r="L2067" s="63">
        <f t="shared" si="359"/>
        <v>0</v>
      </c>
      <c r="M2067" s="392" t="str">
        <f>IF(Y2067="","",VLOOKUP(G2067,'Danh mục CODE'!$D$2:$I$1880,4,0))</f>
        <v/>
      </c>
      <c r="N2067" s="484"/>
      <c r="O2067" s="392" t="str">
        <f t="shared" si="360"/>
        <v/>
      </c>
      <c r="P2067" s="392" t="str">
        <f>IF(Y2067="","",VLOOKUP(G2067,'Danh mục CODE'!$D$2:$I$1880,5,0))</f>
        <v/>
      </c>
      <c r="Q2067" s="392"/>
      <c r="R2067" s="392" t="str">
        <f t="shared" si="361"/>
        <v/>
      </c>
      <c r="S2067" s="394" t="e">
        <f t="shared" si="362"/>
        <v>#VALUE!</v>
      </c>
      <c r="T2067" s="394" t="str">
        <f t="shared" si="363"/>
        <v/>
      </c>
      <c r="U2067" s="394" t="str">
        <f t="shared" si="364"/>
        <v/>
      </c>
      <c r="V2067" s="424" t="str">
        <f t="shared" si="365"/>
        <v/>
      </c>
      <c r="W2067" s="21"/>
      <c r="X2067" s="515"/>
      <c r="Y2067" s="515"/>
      <c r="Z2067" s="513"/>
      <c r="AA2067" s="514"/>
    </row>
    <row r="2068" spans="1:27">
      <c r="A2068" s="50">
        <f t="shared" si="367"/>
        <v>2063</v>
      </c>
      <c r="B2068" s="580"/>
      <c r="C2068" s="23" t="s">
        <v>742</v>
      </c>
      <c r="D2068" s="489"/>
      <c r="E2068" s="318" t="str">
        <f>IF(G2068="","",VLOOKUP(G2068,'Danh mục CODE'!$D$2:$J$20064,7,0))</f>
        <v/>
      </c>
      <c r="F2068" s="28" t="str">
        <f>IF(E2068="","",VLOOKUP(E2068,'TONG HOP'!$E$8:$W$1883,19,0))</f>
        <v/>
      </c>
      <c r="G2068" s="315"/>
      <c r="H2068" s="226" t="str">
        <f>IF(E2068="","",VLOOKUP(G2068,'TONG HOP'!$C$8:$E$799,2,0))</f>
        <v/>
      </c>
      <c r="I2068" s="226" t="str">
        <f>IF(B2068="","",VLOOKUP(G2068,'TONG HOP'!$C$8:$F$799,4,0))</f>
        <v/>
      </c>
      <c r="J2068" s="63" t="str">
        <f t="shared" si="358"/>
        <v/>
      </c>
      <c r="K2068" s="63" t="str">
        <f t="shared" si="366"/>
        <v/>
      </c>
      <c r="L2068" s="63">
        <f t="shared" si="359"/>
        <v>0</v>
      </c>
      <c r="M2068" s="392" t="str">
        <f>IF(Y2068="","",VLOOKUP(G2068,'Danh mục CODE'!$D$2:$I$1880,4,0))</f>
        <v/>
      </c>
      <c r="N2068" s="484"/>
      <c r="O2068" s="392" t="str">
        <f t="shared" si="360"/>
        <v/>
      </c>
      <c r="P2068" s="392" t="str">
        <f>IF(Y2068="","",VLOOKUP(G2068,'Danh mục CODE'!$D$2:$I$1880,5,0))</f>
        <v/>
      </c>
      <c r="Q2068" s="392"/>
      <c r="R2068" s="392" t="str">
        <f t="shared" si="361"/>
        <v/>
      </c>
      <c r="S2068" s="394" t="e">
        <f t="shared" si="362"/>
        <v>#VALUE!</v>
      </c>
      <c r="T2068" s="394" t="str">
        <f t="shared" si="363"/>
        <v/>
      </c>
      <c r="U2068" s="394" t="str">
        <f t="shared" si="364"/>
        <v/>
      </c>
      <c r="V2068" s="424" t="str">
        <f t="shared" si="365"/>
        <v/>
      </c>
      <c r="W2068" s="21"/>
      <c r="X2068" s="515"/>
      <c r="Y2068" s="515"/>
      <c r="Z2068" s="513"/>
      <c r="AA2068" s="514"/>
    </row>
    <row r="2069" spans="1:27">
      <c r="A2069" s="50">
        <f t="shared" si="367"/>
        <v>2064</v>
      </c>
      <c r="B2069" s="580"/>
      <c r="C2069" s="23" t="s">
        <v>742</v>
      </c>
      <c r="D2069" s="489"/>
      <c r="E2069" s="318" t="str">
        <f>IF(G2069="","",VLOOKUP(G2069,'Danh mục CODE'!$D$2:$J$20064,7,0))</f>
        <v/>
      </c>
      <c r="F2069" s="28" t="str">
        <f>IF(E2069="","",VLOOKUP(E2069,'TONG HOP'!$E$8:$W$1883,19,0))</f>
        <v/>
      </c>
      <c r="G2069" s="315"/>
      <c r="H2069" s="226" t="str">
        <f>IF(E2069="","",VLOOKUP(G2069,'TONG HOP'!$C$8:$E$799,2,0))</f>
        <v/>
      </c>
      <c r="I2069" s="226" t="str">
        <f>IF(B2069="","",VLOOKUP(G2069,'TONG HOP'!$C$8:$F$799,4,0))</f>
        <v/>
      </c>
      <c r="J2069" s="63" t="str">
        <f t="shared" si="358"/>
        <v/>
      </c>
      <c r="K2069" s="63" t="str">
        <f t="shared" si="366"/>
        <v/>
      </c>
      <c r="L2069" s="63">
        <f t="shared" si="359"/>
        <v>0</v>
      </c>
      <c r="M2069" s="392" t="str">
        <f>IF(Y2069="","",VLOOKUP(G2069,'Danh mục CODE'!$D$2:$I$1880,4,0))</f>
        <v/>
      </c>
      <c r="N2069" s="484"/>
      <c r="O2069" s="392" t="str">
        <f t="shared" si="360"/>
        <v/>
      </c>
      <c r="P2069" s="392" t="str">
        <f>IF(Y2069="","",VLOOKUP(G2069,'Danh mục CODE'!$D$2:$I$1880,5,0))</f>
        <v/>
      </c>
      <c r="Q2069" s="392"/>
      <c r="R2069" s="392" t="str">
        <f t="shared" si="361"/>
        <v/>
      </c>
      <c r="S2069" s="394" t="e">
        <f t="shared" si="362"/>
        <v>#VALUE!</v>
      </c>
      <c r="T2069" s="394" t="str">
        <f t="shared" si="363"/>
        <v/>
      </c>
      <c r="U2069" s="394" t="str">
        <f t="shared" si="364"/>
        <v/>
      </c>
      <c r="V2069" s="424" t="str">
        <f t="shared" si="365"/>
        <v/>
      </c>
      <c r="W2069" s="21"/>
      <c r="X2069" s="515"/>
      <c r="Y2069" s="515"/>
      <c r="Z2069" s="513"/>
      <c r="AA2069" s="514"/>
    </row>
    <row r="2070" spans="1:27">
      <c r="A2070" s="50">
        <f t="shared" si="367"/>
        <v>2065</v>
      </c>
      <c r="B2070" s="580"/>
      <c r="C2070" s="23" t="s">
        <v>742</v>
      </c>
      <c r="D2070" s="489"/>
      <c r="E2070" s="318" t="str">
        <f>IF(G2070="","",VLOOKUP(G2070,'Danh mục CODE'!$D$2:$J$20064,7,0))</f>
        <v/>
      </c>
      <c r="F2070" s="28" t="str">
        <f>IF(E2070="","",VLOOKUP(E2070,'TONG HOP'!$E$8:$W$1883,19,0))</f>
        <v/>
      </c>
      <c r="G2070" s="315"/>
      <c r="H2070" s="226" t="str">
        <f>IF(E2070="","",VLOOKUP(G2070,'TONG HOP'!$C$8:$E$799,2,0))</f>
        <v/>
      </c>
      <c r="I2070" s="226" t="str">
        <f>IF(B2070="","",VLOOKUP(G2070,'TONG HOP'!$C$8:$F$799,4,0))</f>
        <v/>
      </c>
      <c r="J2070" s="63" t="str">
        <f t="shared" si="358"/>
        <v/>
      </c>
      <c r="K2070" s="63" t="str">
        <f t="shared" si="366"/>
        <v/>
      </c>
      <c r="L2070" s="63">
        <f t="shared" si="359"/>
        <v>0</v>
      </c>
      <c r="M2070" s="392" t="str">
        <f>IF(Y2070="","",VLOOKUP(G2070,'Danh mục CODE'!$D$2:$I$1880,4,0))</f>
        <v/>
      </c>
      <c r="N2070" s="484"/>
      <c r="O2070" s="392" t="str">
        <f t="shared" si="360"/>
        <v/>
      </c>
      <c r="P2070" s="392" t="str">
        <f>IF(Y2070="","",VLOOKUP(G2070,'Danh mục CODE'!$D$2:$I$1880,5,0))</f>
        <v/>
      </c>
      <c r="Q2070" s="392"/>
      <c r="R2070" s="392" t="str">
        <f t="shared" si="361"/>
        <v/>
      </c>
      <c r="S2070" s="394" t="e">
        <f t="shared" si="362"/>
        <v>#VALUE!</v>
      </c>
      <c r="T2070" s="394" t="str">
        <f t="shared" si="363"/>
        <v/>
      </c>
      <c r="U2070" s="394" t="str">
        <f t="shared" si="364"/>
        <v/>
      </c>
      <c r="V2070" s="424" t="str">
        <f t="shared" si="365"/>
        <v/>
      </c>
      <c r="W2070" s="21"/>
      <c r="X2070" s="515"/>
      <c r="Y2070" s="515"/>
      <c r="Z2070" s="513"/>
      <c r="AA2070" s="514"/>
    </row>
    <row r="2071" spans="1:27">
      <c r="A2071" s="50">
        <f t="shared" si="367"/>
        <v>2066</v>
      </c>
      <c r="B2071" s="580"/>
      <c r="C2071" s="23" t="s">
        <v>742</v>
      </c>
      <c r="D2071" s="489"/>
      <c r="E2071" s="318" t="str">
        <f>IF(G2071="","",VLOOKUP(G2071,'Danh mục CODE'!$D$2:$J$20064,7,0))</f>
        <v/>
      </c>
      <c r="F2071" s="28" t="str">
        <f>IF(E2071="","",VLOOKUP(E2071,'TONG HOP'!$E$8:$W$1883,19,0))</f>
        <v/>
      </c>
      <c r="G2071" s="315"/>
      <c r="H2071" s="226" t="str">
        <f>IF(E2071="","",VLOOKUP(G2071,'TONG HOP'!$C$8:$E$799,2,0))</f>
        <v/>
      </c>
      <c r="I2071" s="226" t="str">
        <f>IF(B2071="","",VLOOKUP(G2071,'TONG HOP'!$C$8:$F$799,4,0))</f>
        <v/>
      </c>
      <c r="J2071" s="63" t="str">
        <f t="shared" si="358"/>
        <v/>
      </c>
      <c r="K2071" s="63" t="str">
        <f t="shared" si="366"/>
        <v/>
      </c>
      <c r="L2071" s="63">
        <f t="shared" si="359"/>
        <v>0</v>
      </c>
      <c r="M2071" s="392" t="str">
        <f>IF(Y2071="","",VLOOKUP(G2071,'Danh mục CODE'!$D$2:$I$1880,4,0))</f>
        <v/>
      </c>
      <c r="N2071" s="484"/>
      <c r="O2071" s="392" t="str">
        <f t="shared" si="360"/>
        <v/>
      </c>
      <c r="P2071" s="392" t="str">
        <f>IF(Y2071="","",VLOOKUP(G2071,'Danh mục CODE'!$D$2:$I$1880,5,0))</f>
        <v/>
      </c>
      <c r="Q2071" s="392"/>
      <c r="R2071" s="392" t="str">
        <f t="shared" si="361"/>
        <v/>
      </c>
      <c r="S2071" s="394" t="e">
        <f t="shared" si="362"/>
        <v>#VALUE!</v>
      </c>
      <c r="T2071" s="394" t="str">
        <f t="shared" si="363"/>
        <v/>
      </c>
      <c r="U2071" s="394" t="str">
        <f t="shared" si="364"/>
        <v/>
      </c>
      <c r="V2071" s="424" t="str">
        <f t="shared" si="365"/>
        <v/>
      </c>
      <c r="W2071" s="21"/>
      <c r="X2071" s="515"/>
      <c r="Y2071" s="515"/>
      <c r="Z2071" s="513"/>
      <c r="AA2071" s="514"/>
    </row>
    <row r="2072" spans="1:27">
      <c r="A2072" s="50">
        <f t="shared" si="367"/>
        <v>2067</v>
      </c>
      <c r="B2072" s="580"/>
      <c r="C2072" s="23" t="s">
        <v>742</v>
      </c>
      <c r="D2072" s="489"/>
      <c r="E2072" s="318" t="str">
        <f>IF(G2072="","",VLOOKUP(G2072,'Danh mục CODE'!$D$2:$J$20064,7,0))</f>
        <v/>
      </c>
      <c r="F2072" s="28" t="str">
        <f>IF(E2072="","",VLOOKUP(E2072,'TONG HOP'!$E$8:$W$1883,19,0))</f>
        <v/>
      </c>
      <c r="G2072" s="315"/>
      <c r="H2072" s="226" t="str">
        <f>IF(E2072="","",VLOOKUP(G2072,'TONG HOP'!$C$8:$E$799,2,0))</f>
        <v/>
      </c>
      <c r="I2072" s="226" t="str">
        <f>IF(B2072="","",VLOOKUP(G2072,'TONG HOP'!$C$8:$F$799,4,0))</f>
        <v/>
      </c>
      <c r="J2072" s="63" t="str">
        <f t="shared" si="358"/>
        <v/>
      </c>
      <c r="K2072" s="63" t="str">
        <f t="shared" si="366"/>
        <v/>
      </c>
      <c r="L2072" s="63">
        <f t="shared" si="359"/>
        <v>0</v>
      </c>
      <c r="M2072" s="392" t="str">
        <f>IF(Y2072="","",VLOOKUP(G2072,'Danh mục CODE'!$D$2:$I$1880,4,0))</f>
        <v/>
      </c>
      <c r="N2072" s="484"/>
      <c r="O2072" s="392" t="str">
        <f t="shared" si="360"/>
        <v/>
      </c>
      <c r="P2072" s="392" t="str">
        <f>IF(Y2072="","",VLOOKUP(G2072,'Danh mục CODE'!$D$2:$I$1880,5,0))</f>
        <v/>
      </c>
      <c r="Q2072" s="392"/>
      <c r="R2072" s="392" t="str">
        <f t="shared" si="361"/>
        <v/>
      </c>
      <c r="S2072" s="394" t="e">
        <f t="shared" si="362"/>
        <v>#VALUE!</v>
      </c>
      <c r="T2072" s="394" t="str">
        <f t="shared" si="363"/>
        <v/>
      </c>
      <c r="U2072" s="394" t="str">
        <f t="shared" si="364"/>
        <v/>
      </c>
      <c r="V2072" s="424" t="str">
        <f t="shared" si="365"/>
        <v/>
      </c>
      <c r="W2072" s="21"/>
      <c r="X2072" s="515"/>
      <c r="Y2072" s="515"/>
      <c r="Z2072" s="513"/>
      <c r="AA2072" s="514"/>
    </row>
    <row r="2073" spans="1:27">
      <c r="A2073" s="50">
        <f t="shared" si="367"/>
        <v>2068</v>
      </c>
      <c r="B2073" s="580"/>
      <c r="C2073" s="23" t="s">
        <v>742</v>
      </c>
      <c r="D2073" s="489"/>
      <c r="E2073" s="318" t="str">
        <f>IF(G2073="","",VLOOKUP(G2073,'Danh mục CODE'!$D$2:$J$20064,7,0))</f>
        <v/>
      </c>
      <c r="F2073" s="28" t="str">
        <f>IF(E2073="","",VLOOKUP(E2073,'TONG HOP'!$E$8:$W$1883,19,0))</f>
        <v/>
      </c>
      <c r="G2073" s="315"/>
      <c r="H2073" s="226" t="str">
        <f>IF(E2073="","",VLOOKUP(G2073,'TONG HOP'!$C$8:$E$799,2,0))</f>
        <v/>
      </c>
      <c r="I2073" s="226" t="str">
        <f>IF(B2073="","",VLOOKUP(G2073,'TONG HOP'!$C$8:$F$799,4,0))</f>
        <v/>
      </c>
      <c r="J2073" s="63" t="str">
        <f t="shared" si="358"/>
        <v/>
      </c>
      <c r="K2073" s="63" t="str">
        <f t="shared" si="366"/>
        <v/>
      </c>
      <c r="L2073" s="63">
        <f t="shared" si="359"/>
        <v>0</v>
      </c>
      <c r="M2073" s="392" t="str">
        <f>IF(Y2073="","",VLOOKUP(G2073,'Danh mục CODE'!$D$2:$I$1880,4,0))</f>
        <v/>
      </c>
      <c r="N2073" s="484"/>
      <c r="O2073" s="392" t="str">
        <f t="shared" si="360"/>
        <v/>
      </c>
      <c r="P2073" s="392" t="str">
        <f>IF(Y2073="","",VLOOKUP(G2073,'Danh mục CODE'!$D$2:$I$1880,5,0))</f>
        <v/>
      </c>
      <c r="Q2073" s="392"/>
      <c r="R2073" s="392" t="str">
        <f t="shared" si="361"/>
        <v/>
      </c>
      <c r="S2073" s="394" t="e">
        <f t="shared" si="362"/>
        <v>#VALUE!</v>
      </c>
      <c r="T2073" s="394" t="str">
        <f t="shared" si="363"/>
        <v/>
      </c>
      <c r="U2073" s="394" t="str">
        <f t="shared" si="364"/>
        <v/>
      </c>
      <c r="V2073" s="424" t="str">
        <f t="shared" si="365"/>
        <v/>
      </c>
      <c r="W2073" s="21"/>
      <c r="X2073" s="515"/>
      <c r="Y2073" s="515"/>
      <c r="Z2073" s="513"/>
      <c r="AA2073" s="514"/>
    </row>
    <row r="2074" spans="1:27">
      <c r="A2074" s="50">
        <f t="shared" si="367"/>
        <v>2069</v>
      </c>
      <c r="B2074" s="580"/>
      <c r="C2074" s="23" t="s">
        <v>742</v>
      </c>
      <c r="D2074" s="489"/>
      <c r="E2074" s="318" t="str">
        <f>IF(G2074="","",VLOOKUP(G2074,'Danh mục CODE'!$D$2:$J$20064,7,0))</f>
        <v/>
      </c>
      <c r="F2074" s="28" t="str">
        <f>IF(E2074="","",VLOOKUP(E2074,'TONG HOP'!$E$8:$W$1883,19,0))</f>
        <v/>
      </c>
      <c r="G2074" s="315"/>
      <c r="H2074" s="226" t="str">
        <f>IF(E2074="","",VLOOKUP(G2074,'TONG HOP'!$C$8:$E$799,2,0))</f>
        <v/>
      </c>
      <c r="I2074" s="226" t="str">
        <f>IF(B2074="","",VLOOKUP(G2074,'TONG HOP'!$C$8:$F$799,4,0))</f>
        <v/>
      </c>
      <c r="J2074" s="63" t="str">
        <f t="shared" si="358"/>
        <v/>
      </c>
      <c r="K2074" s="63" t="str">
        <f t="shared" si="366"/>
        <v/>
      </c>
      <c r="L2074" s="63">
        <f t="shared" si="359"/>
        <v>0</v>
      </c>
      <c r="M2074" s="392" t="str">
        <f>IF(Y2074="","",VLOOKUP(G2074,'Danh mục CODE'!$D$2:$I$1880,4,0))</f>
        <v/>
      </c>
      <c r="N2074" s="484"/>
      <c r="O2074" s="392" t="str">
        <f t="shared" si="360"/>
        <v/>
      </c>
      <c r="P2074" s="392" t="str">
        <f>IF(Y2074="","",VLOOKUP(G2074,'Danh mục CODE'!$D$2:$I$1880,5,0))</f>
        <v/>
      </c>
      <c r="Q2074" s="392"/>
      <c r="R2074" s="392" t="str">
        <f t="shared" si="361"/>
        <v/>
      </c>
      <c r="S2074" s="394" t="e">
        <f t="shared" si="362"/>
        <v>#VALUE!</v>
      </c>
      <c r="T2074" s="394" t="str">
        <f t="shared" si="363"/>
        <v/>
      </c>
      <c r="U2074" s="394" t="str">
        <f t="shared" si="364"/>
        <v/>
      </c>
      <c r="V2074" s="424" t="str">
        <f t="shared" si="365"/>
        <v/>
      </c>
      <c r="W2074" s="21"/>
      <c r="X2074" s="515"/>
      <c r="Y2074" s="515"/>
      <c r="Z2074" s="513"/>
      <c r="AA2074" s="514"/>
    </row>
    <row r="2075" spans="1:27">
      <c r="A2075" s="50">
        <f t="shared" si="367"/>
        <v>2070</v>
      </c>
      <c r="B2075" s="580"/>
      <c r="C2075" s="23" t="s">
        <v>742</v>
      </c>
      <c r="D2075" s="489"/>
      <c r="E2075" s="318" t="str">
        <f>IF(G2075="","",VLOOKUP(G2075,'Danh mục CODE'!$D$2:$J$20064,7,0))</f>
        <v/>
      </c>
      <c r="F2075" s="28" t="str">
        <f>IF(E2075="","",VLOOKUP(E2075,'TONG HOP'!$E$8:$W$1883,19,0))</f>
        <v/>
      </c>
      <c r="G2075" s="17"/>
      <c r="H2075" s="226" t="str">
        <f>IF(E2075="","",VLOOKUP(G2075,'TONG HOP'!$C$8:$E$799,2,0))</f>
        <v/>
      </c>
      <c r="I2075" s="226" t="str">
        <f>IF(B2075="","",VLOOKUP(G2075,'TONG HOP'!$C$8:$F$799,4,0))</f>
        <v/>
      </c>
      <c r="J2075" s="63" t="str">
        <f t="shared" si="358"/>
        <v/>
      </c>
      <c r="K2075" s="63" t="str">
        <f t="shared" si="366"/>
        <v/>
      </c>
      <c r="L2075" s="63">
        <f t="shared" si="359"/>
        <v>0</v>
      </c>
      <c r="M2075" s="392" t="str">
        <f>IF(Y2075="","",VLOOKUP(G2075,'Danh mục CODE'!$D$2:$I$1880,4,0))</f>
        <v/>
      </c>
      <c r="N2075" s="482"/>
      <c r="O2075" s="392" t="str">
        <f t="shared" si="360"/>
        <v/>
      </c>
      <c r="P2075" s="392" t="str">
        <f>IF(Y2075="","",VLOOKUP(G2075,'Danh mục CODE'!$D$2:$I$1880,5,0))</f>
        <v/>
      </c>
      <c r="Q2075" s="392"/>
      <c r="R2075" s="392" t="str">
        <f t="shared" si="361"/>
        <v/>
      </c>
      <c r="S2075" s="394" t="e">
        <f t="shared" si="362"/>
        <v>#VALUE!</v>
      </c>
      <c r="T2075" s="394" t="str">
        <f t="shared" si="363"/>
        <v/>
      </c>
      <c r="U2075" s="394" t="str">
        <f t="shared" si="364"/>
        <v/>
      </c>
      <c r="V2075" s="424" t="str">
        <f t="shared" si="365"/>
        <v/>
      </c>
      <c r="W2075" s="21"/>
      <c r="X2075" s="419"/>
      <c r="Y2075" s="419"/>
      <c r="Z2075" s="51"/>
      <c r="AA2075" s="61"/>
    </row>
    <row r="2076" spans="1:27">
      <c r="A2076" s="50">
        <f t="shared" si="367"/>
        <v>2071</v>
      </c>
      <c r="B2076" s="580"/>
      <c r="C2076" s="23" t="s">
        <v>742</v>
      </c>
      <c r="D2076" s="489"/>
      <c r="E2076" s="318" t="str">
        <f>IF(G2076="","",VLOOKUP(G2076,'Danh mục CODE'!$D$2:$J$20064,7,0))</f>
        <v/>
      </c>
      <c r="F2076" s="28" t="str">
        <f>IF(E2076="","",VLOOKUP(E2076,'TONG HOP'!$E$8:$W$1883,19,0))</f>
        <v/>
      </c>
      <c r="G2076" s="315"/>
      <c r="H2076" s="226" t="str">
        <f>IF(E2076="","",VLOOKUP(G2076,'TONG HOP'!$C$8:$E$799,2,0))</f>
        <v/>
      </c>
      <c r="I2076" s="226" t="str">
        <f>IF(B2076="","",VLOOKUP(G2076,'TONG HOP'!$C$8:$F$799,4,0))</f>
        <v/>
      </c>
      <c r="J2076" s="63" t="str">
        <f t="shared" si="358"/>
        <v/>
      </c>
      <c r="K2076" s="63" t="str">
        <f t="shared" si="366"/>
        <v/>
      </c>
      <c r="L2076" s="63">
        <f t="shared" si="359"/>
        <v>0</v>
      </c>
      <c r="M2076" s="392" t="str">
        <f>IF(Y2076="","",VLOOKUP(G2076,'Danh mục CODE'!$D$2:$I$1880,4,0))</f>
        <v/>
      </c>
      <c r="N2076" s="482"/>
      <c r="O2076" s="392" t="str">
        <f t="shared" si="360"/>
        <v/>
      </c>
      <c r="P2076" s="392" t="str">
        <f>IF(Y2076="","",VLOOKUP(G2076,'Danh mục CODE'!$D$2:$I$1880,5,0))</f>
        <v/>
      </c>
      <c r="Q2076" s="392"/>
      <c r="R2076" s="392" t="str">
        <f t="shared" si="361"/>
        <v/>
      </c>
      <c r="S2076" s="394" t="e">
        <f t="shared" si="362"/>
        <v>#VALUE!</v>
      </c>
      <c r="T2076" s="394" t="str">
        <f t="shared" si="363"/>
        <v/>
      </c>
      <c r="U2076" s="394" t="str">
        <f t="shared" si="364"/>
        <v/>
      </c>
      <c r="V2076" s="424" t="str">
        <f t="shared" si="365"/>
        <v/>
      </c>
      <c r="W2076" s="21"/>
      <c r="X2076" s="515"/>
      <c r="Y2076" s="515"/>
      <c r="Z2076" s="513"/>
      <c r="AA2076" s="514"/>
    </row>
    <row r="2077" spans="1:27">
      <c r="A2077" s="50">
        <f t="shared" si="367"/>
        <v>2072</v>
      </c>
      <c r="B2077" s="580"/>
      <c r="C2077" s="23" t="s">
        <v>742</v>
      </c>
      <c r="D2077" s="489"/>
      <c r="E2077" s="318" t="str">
        <f>IF(G2077="","",VLOOKUP(G2077,'Danh mục CODE'!$D$2:$J$20064,7,0))</f>
        <v/>
      </c>
      <c r="F2077" s="28" t="str">
        <f>IF(E2077="","",VLOOKUP(E2077,'TONG HOP'!$E$8:$W$1883,19,0))</f>
        <v/>
      </c>
      <c r="G2077" s="315"/>
      <c r="H2077" s="226" t="str">
        <f>IF(E2077="","",VLOOKUP(G2077,'TONG HOP'!$C$8:$E$799,2,0))</f>
        <v/>
      </c>
      <c r="I2077" s="226" t="str">
        <f>IF(B2077="","",VLOOKUP(G2077,'TONG HOP'!$C$8:$F$799,4,0))</f>
        <v/>
      </c>
      <c r="J2077" s="63" t="str">
        <f t="shared" si="358"/>
        <v/>
      </c>
      <c r="K2077" s="63" t="str">
        <f t="shared" si="366"/>
        <v/>
      </c>
      <c r="L2077" s="63">
        <f t="shared" si="359"/>
        <v>0</v>
      </c>
      <c r="M2077" s="392" t="str">
        <f>IF(Y2077="","",VLOOKUP(G2077,'Danh mục CODE'!$D$2:$I$1880,4,0))</f>
        <v/>
      </c>
      <c r="N2077" s="482"/>
      <c r="O2077" s="392" t="str">
        <f t="shared" si="360"/>
        <v/>
      </c>
      <c r="P2077" s="392" t="str">
        <f>IF(Y2077="","",VLOOKUP(G2077,'Danh mục CODE'!$D$2:$I$1880,5,0))</f>
        <v/>
      </c>
      <c r="Q2077" s="392"/>
      <c r="R2077" s="392" t="str">
        <f t="shared" si="361"/>
        <v/>
      </c>
      <c r="S2077" s="394" t="e">
        <f t="shared" si="362"/>
        <v>#VALUE!</v>
      </c>
      <c r="T2077" s="394" t="str">
        <f t="shared" si="363"/>
        <v/>
      </c>
      <c r="U2077" s="394" t="str">
        <f t="shared" si="364"/>
        <v/>
      </c>
      <c r="V2077" s="424" t="str">
        <f t="shared" si="365"/>
        <v/>
      </c>
      <c r="W2077" s="21"/>
      <c r="X2077" s="515"/>
      <c r="Y2077" s="515"/>
      <c r="Z2077" s="513"/>
      <c r="AA2077" s="514"/>
    </row>
    <row r="2078" spans="1:27">
      <c r="A2078" s="50">
        <f t="shared" si="367"/>
        <v>2073</v>
      </c>
      <c r="B2078" s="580"/>
      <c r="C2078" s="23" t="s">
        <v>742</v>
      </c>
      <c r="D2078" s="489"/>
      <c r="E2078" s="318" t="str">
        <f>IF(G2078="","",VLOOKUP(G2078,'Danh mục CODE'!$D$2:$J$20064,7,0))</f>
        <v/>
      </c>
      <c r="F2078" s="28" t="str">
        <f>IF(E2078="","",VLOOKUP(E2078,'TONG HOP'!$E$8:$W$1883,19,0))</f>
        <v/>
      </c>
      <c r="G2078" s="315"/>
      <c r="H2078" s="226" t="str">
        <f>IF(E2078="","",VLOOKUP(G2078,'TONG HOP'!$C$8:$E$799,2,0))</f>
        <v/>
      </c>
      <c r="I2078" s="226" t="str">
        <f>IF(B2078="","",VLOOKUP(G2078,'TONG HOP'!$C$8:$F$799,4,0))</f>
        <v/>
      </c>
      <c r="J2078" s="63" t="str">
        <f t="shared" si="358"/>
        <v/>
      </c>
      <c r="K2078" s="63" t="str">
        <f t="shared" si="366"/>
        <v/>
      </c>
      <c r="L2078" s="63">
        <f t="shared" si="359"/>
        <v>0</v>
      </c>
      <c r="M2078" s="392" t="str">
        <f>IF(Y2078="","",VLOOKUP(G2078,'Danh mục CODE'!$D$2:$I$1880,4,0))</f>
        <v/>
      </c>
      <c r="N2078" s="482"/>
      <c r="O2078" s="392" t="str">
        <f t="shared" si="360"/>
        <v/>
      </c>
      <c r="P2078" s="392" t="str">
        <f>IF(Y2078="","",VLOOKUP(G2078,'Danh mục CODE'!$D$2:$I$1880,5,0))</f>
        <v/>
      </c>
      <c r="Q2078" s="392"/>
      <c r="R2078" s="392" t="str">
        <f t="shared" si="361"/>
        <v/>
      </c>
      <c r="S2078" s="394" t="e">
        <f t="shared" si="362"/>
        <v>#VALUE!</v>
      </c>
      <c r="T2078" s="394" t="str">
        <f t="shared" si="363"/>
        <v/>
      </c>
      <c r="U2078" s="394" t="str">
        <f t="shared" si="364"/>
        <v/>
      </c>
      <c r="V2078" s="424" t="str">
        <f t="shared" si="365"/>
        <v/>
      </c>
      <c r="W2078" s="21"/>
      <c r="X2078" s="515"/>
      <c r="Y2078" s="515"/>
      <c r="Z2078" s="513"/>
      <c r="AA2078" s="514"/>
    </row>
    <row r="2079" spans="1:27">
      <c r="A2079" s="50">
        <f t="shared" si="367"/>
        <v>2074</v>
      </c>
      <c r="B2079" s="580"/>
      <c r="C2079" s="23" t="s">
        <v>742</v>
      </c>
      <c r="D2079" s="489"/>
      <c r="E2079" s="318" t="str">
        <f>IF(G2079="","",VLOOKUP(G2079,'Danh mục CODE'!$D$2:$J$20064,7,0))</f>
        <v/>
      </c>
      <c r="F2079" s="28" t="str">
        <f>IF(E2079="","",VLOOKUP(E2079,'TONG HOP'!$E$8:$W$1883,19,0))</f>
        <v/>
      </c>
      <c r="G2079" s="315"/>
      <c r="H2079" s="226" t="str">
        <f>IF(E2079="","",VLOOKUP(G2079,'TONG HOP'!$C$8:$E$799,2,0))</f>
        <v/>
      </c>
      <c r="I2079" s="226" t="str">
        <f>IF(B2079="","",VLOOKUP(G2079,'TONG HOP'!$C$8:$F$799,4,0))</f>
        <v/>
      </c>
      <c r="J2079" s="63" t="str">
        <f t="shared" si="358"/>
        <v/>
      </c>
      <c r="K2079" s="63" t="str">
        <f t="shared" si="366"/>
        <v/>
      </c>
      <c r="L2079" s="63">
        <f t="shared" si="359"/>
        <v>0</v>
      </c>
      <c r="M2079" s="392" t="str">
        <f>IF(Y2079="","",VLOOKUP(G2079,'Danh mục CODE'!$D$2:$I$1880,4,0))</f>
        <v/>
      </c>
      <c r="N2079" s="482"/>
      <c r="O2079" s="392" t="str">
        <f t="shared" si="360"/>
        <v/>
      </c>
      <c r="P2079" s="392" t="str">
        <f>IF(Y2079="","",VLOOKUP(G2079,'Danh mục CODE'!$D$2:$I$1880,5,0))</f>
        <v/>
      </c>
      <c r="Q2079" s="392"/>
      <c r="R2079" s="392" t="str">
        <f t="shared" si="361"/>
        <v/>
      </c>
      <c r="S2079" s="394" t="e">
        <f t="shared" si="362"/>
        <v>#VALUE!</v>
      </c>
      <c r="T2079" s="394" t="str">
        <f t="shared" si="363"/>
        <v/>
      </c>
      <c r="U2079" s="394" t="str">
        <f t="shared" si="364"/>
        <v/>
      </c>
      <c r="V2079" s="424" t="str">
        <f t="shared" si="365"/>
        <v/>
      </c>
      <c r="W2079" s="21"/>
      <c r="X2079" s="515"/>
      <c r="Y2079" s="515"/>
      <c r="Z2079" s="513"/>
      <c r="AA2079" s="514"/>
    </row>
    <row r="2080" spans="1:27">
      <c r="A2080" s="50">
        <f t="shared" si="367"/>
        <v>2075</v>
      </c>
      <c r="B2080" s="580"/>
      <c r="C2080" s="23" t="s">
        <v>742</v>
      </c>
      <c r="D2080" s="489"/>
      <c r="E2080" s="318" t="str">
        <f>IF(G2080="","",VLOOKUP(G2080,'Danh mục CODE'!$D$2:$J$20064,7,0))</f>
        <v/>
      </c>
      <c r="F2080" s="28" t="str">
        <f>IF(E2080="","",VLOOKUP(E2080,'TONG HOP'!$E$8:$W$1883,19,0))</f>
        <v/>
      </c>
      <c r="G2080" s="315"/>
      <c r="H2080" s="226" t="str">
        <f>IF(E2080="","",VLOOKUP(G2080,'TONG HOP'!$C$8:$E$799,2,0))</f>
        <v/>
      </c>
      <c r="I2080" s="226" t="str">
        <f>IF(B2080="","",VLOOKUP(G2080,'TONG HOP'!$C$8:$F$799,4,0))</f>
        <v/>
      </c>
      <c r="J2080" s="63" t="str">
        <f t="shared" si="358"/>
        <v/>
      </c>
      <c r="K2080" s="63" t="str">
        <f t="shared" si="366"/>
        <v/>
      </c>
      <c r="L2080" s="63">
        <f t="shared" si="359"/>
        <v>0</v>
      </c>
      <c r="M2080" s="392" t="str">
        <f>IF(Y2080="","",VLOOKUP(G2080,'Danh mục CODE'!$D$2:$I$1880,4,0))</f>
        <v/>
      </c>
      <c r="N2080" s="482"/>
      <c r="O2080" s="392" t="str">
        <f t="shared" si="360"/>
        <v/>
      </c>
      <c r="P2080" s="392" t="str">
        <f>IF(Y2080="","",VLOOKUP(G2080,'Danh mục CODE'!$D$2:$I$1880,5,0))</f>
        <v/>
      </c>
      <c r="Q2080" s="392"/>
      <c r="R2080" s="392" t="str">
        <f t="shared" si="361"/>
        <v/>
      </c>
      <c r="S2080" s="394" t="e">
        <f t="shared" si="362"/>
        <v>#VALUE!</v>
      </c>
      <c r="T2080" s="394" t="str">
        <f t="shared" si="363"/>
        <v/>
      </c>
      <c r="U2080" s="394" t="str">
        <f t="shared" si="364"/>
        <v/>
      </c>
      <c r="V2080" s="424" t="str">
        <f t="shared" si="365"/>
        <v/>
      </c>
      <c r="W2080" s="21"/>
      <c r="X2080" s="515"/>
      <c r="Y2080" s="515"/>
      <c r="Z2080" s="513"/>
      <c r="AA2080" s="514"/>
    </row>
    <row r="2081" spans="1:27">
      <c r="A2081" s="50">
        <f t="shared" si="367"/>
        <v>2076</v>
      </c>
      <c r="B2081" s="580"/>
      <c r="C2081" s="23" t="s">
        <v>742</v>
      </c>
      <c r="D2081" s="489"/>
      <c r="E2081" s="318" t="str">
        <f>IF(G2081="","",VLOOKUP(G2081,'Danh mục CODE'!$D$2:$J$20064,7,0))</f>
        <v/>
      </c>
      <c r="F2081" s="28" t="str">
        <f>IF(E2081="","",VLOOKUP(E2081,'TONG HOP'!$E$8:$W$1883,19,0))</f>
        <v/>
      </c>
      <c r="G2081" s="315"/>
      <c r="H2081" s="226" t="str">
        <f>IF(E2081="","",VLOOKUP(G2081,'TONG HOP'!$C$8:$E$799,2,0))</f>
        <v/>
      </c>
      <c r="I2081" s="226" t="str">
        <f>IF(B2081="","",VLOOKUP(G2081,'TONG HOP'!$C$8:$F$799,4,0))</f>
        <v/>
      </c>
      <c r="J2081" s="63" t="str">
        <f t="shared" si="358"/>
        <v/>
      </c>
      <c r="K2081" s="63" t="str">
        <f t="shared" si="366"/>
        <v/>
      </c>
      <c r="L2081" s="63">
        <f t="shared" si="359"/>
        <v>0</v>
      </c>
      <c r="M2081" s="392" t="str">
        <f>IF(Y2081="","",VLOOKUP(G2081,'Danh mục CODE'!$D$2:$I$1880,4,0))</f>
        <v/>
      </c>
      <c r="N2081" s="482"/>
      <c r="O2081" s="392" t="str">
        <f t="shared" si="360"/>
        <v/>
      </c>
      <c r="P2081" s="392" t="str">
        <f>IF(Y2081="","",VLOOKUP(G2081,'Danh mục CODE'!$D$2:$I$1880,5,0))</f>
        <v/>
      </c>
      <c r="Q2081" s="392"/>
      <c r="R2081" s="392" t="str">
        <f t="shared" si="361"/>
        <v/>
      </c>
      <c r="S2081" s="394" t="e">
        <f t="shared" si="362"/>
        <v>#VALUE!</v>
      </c>
      <c r="T2081" s="394" t="str">
        <f t="shared" si="363"/>
        <v/>
      </c>
      <c r="U2081" s="394" t="str">
        <f t="shared" si="364"/>
        <v/>
      </c>
      <c r="V2081" s="424" t="str">
        <f t="shared" si="365"/>
        <v/>
      </c>
      <c r="W2081" s="21"/>
      <c r="X2081" s="515"/>
      <c r="Y2081" s="515"/>
      <c r="Z2081" s="513"/>
      <c r="AA2081" s="514"/>
    </row>
    <row r="2082" spans="1:27">
      <c r="A2082" s="50">
        <f t="shared" si="367"/>
        <v>2077</v>
      </c>
      <c r="B2082" s="580"/>
      <c r="C2082" s="23" t="s">
        <v>742</v>
      </c>
      <c r="D2082" s="489"/>
      <c r="E2082" s="318" t="str">
        <f>IF(G2082="","",VLOOKUP(G2082,'Danh mục CODE'!$D$2:$J$20064,7,0))</f>
        <v/>
      </c>
      <c r="F2082" s="28" t="str">
        <f>IF(E2082="","",VLOOKUP(E2082,'TONG HOP'!$E$8:$W$1883,19,0))</f>
        <v/>
      </c>
      <c r="G2082" s="315"/>
      <c r="H2082" s="226" t="str">
        <f>IF(E2082="","",VLOOKUP(G2082,'TONG HOP'!$C$8:$E$799,2,0))</f>
        <v/>
      </c>
      <c r="I2082" s="226" t="str">
        <f>IF(B2082="","",VLOOKUP(G2082,'TONG HOP'!$C$8:$F$799,4,0))</f>
        <v/>
      </c>
      <c r="J2082" s="63" t="str">
        <f t="shared" si="358"/>
        <v/>
      </c>
      <c r="K2082" s="63" t="str">
        <f t="shared" si="366"/>
        <v/>
      </c>
      <c r="L2082" s="63">
        <f t="shared" si="359"/>
        <v>0</v>
      </c>
      <c r="M2082" s="392" t="str">
        <f>IF(Y2082="","",VLOOKUP(G2082,'Danh mục CODE'!$D$2:$I$1880,4,0))</f>
        <v/>
      </c>
      <c r="N2082" s="482"/>
      <c r="O2082" s="392" t="str">
        <f t="shared" si="360"/>
        <v/>
      </c>
      <c r="P2082" s="392" t="str">
        <f>IF(Y2082="","",VLOOKUP(G2082,'Danh mục CODE'!$D$2:$I$1880,5,0))</f>
        <v/>
      </c>
      <c r="Q2082" s="392"/>
      <c r="R2082" s="392" t="str">
        <f t="shared" si="361"/>
        <v/>
      </c>
      <c r="S2082" s="394" t="e">
        <f t="shared" si="362"/>
        <v>#VALUE!</v>
      </c>
      <c r="T2082" s="394" t="str">
        <f t="shared" si="363"/>
        <v/>
      </c>
      <c r="U2082" s="394" t="str">
        <f t="shared" si="364"/>
        <v/>
      </c>
      <c r="V2082" s="424" t="str">
        <f t="shared" si="365"/>
        <v/>
      </c>
      <c r="W2082" s="21"/>
      <c r="X2082" s="515"/>
      <c r="Y2082" s="515"/>
      <c r="Z2082" s="513"/>
      <c r="AA2082" s="514"/>
    </row>
    <row r="2083" spans="1:27">
      <c r="A2083" s="50">
        <f t="shared" si="367"/>
        <v>2078</v>
      </c>
      <c r="B2083" s="580"/>
      <c r="C2083" s="23" t="s">
        <v>742</v>
      </c>
      <c r="D2083" s="489"/>
      <c r="E2083" s="318" t="str">
        <f>IF(G2083="","",VLOOKUP(G2083,'Danh mục CODE'!$D$2:$J$20064,7,0))</f>
        <v/>
      </c>
      <c r="F2083" s="28" t="str">
        <f>IF(E2083="","",VLOOKUP(E2083,'TONG HOP'!$E$8:$W$1883,19,0))</f>
        <v/>
      </c>
      <c r="G2083" s="315"/>
      <c r="H2083" s="226" t="str">
        <f>IF(E2083="","",VLOOKUP(G2083,'TONG HOP'!$C$8:$E$799,2,0))</f>
        <v/>
      </c>
      <c r="I2083" s="226" t="str">
        <f>IF(B2083="","",VLOOKUP(G2083,'TONG HOP'!$C$8:$F$799,4,0))</f>
        <v/>
      </c>
      <c r="J2083" s="63" t="str">
        <f t="shared" si="358"/>
        <v/>
      </c>
      <c r="K2083" s="63" t="str">
        <f t="shared" si="366"/>
        <v/>
      </c>
      <c r="L2083" s="63">
        <f t="shared" si="359"/>
        <v>0</v>
      </c>
      <c r="M2083" s="392" t="str">
        <f>IF(Y2083="","",VLOOKUP(G2083,'Danh mục CODE'!$D$2:$I$1880,4,0))</f>
        <v/>
      </c>
      <c r="N2083" s="482"/>
      <c r="O2083" s="392" t="str">
        <f t="shared" si="360"/>
        <v/>
      </c>
      <c r="P2083" s="392" t="str">
        <f>IF(Y2083="","",VLOOKUP(G2083,'Danh mục CODE'!$D$2:$I$1880,5,0))</f>
        <v/>
      </c>
      <c r="Q2083" s="392"/>
      <c r="R2083" s="392" t="str">
        <f t="shared" si="361"/>
        <v/>
      </c>
      <c r="S2083" s="394" t="e">
        <f t="shared" si="362"/>
        <v>#VALUE!</v>
      </c>
      <c r="T2083" s="394" t="str">
        <f t="shared" si="363"/>
        <v/>
      </c>
      <c r="U2083" s="394" t="str">
        <f t="shared" si="364"/>
        <v/>
      </c>
      <c r="V2083" s="424" t="str">
        <f t="shared" si="365"/>
        <v/>
      </c>
      <c r="W2083" s="21"/>
      <c r="X2083" s="515"/>
      <c r="Y2083" s="515"/>
      <c r="Z2083" s="513"/>
      <c r="AA2083" s="514"/>
    </row>
    <row r="2084" spans="1:27">
      <c r="A2084" s="50">
        <f t="shared" si="367"/>
        <v>2079</v>
      </c>
      <c r="B2084" s="580"/>
      <c r="C2084" s="23" t="s">
        <v>742</v>
      </c>
      <c r="D2084" s="489"/>
      <c r="E2084" s="318" t="str">
        <f>IF(G2084="","",VLOOKUP(G2084,'Danh mục CODE'!$D$2:$J$20064,7,0))</f>
        <v/>
      </c>
      <c r="F2084" s="28" t="str">
        <f>IF(E2084="","",VLOOKUP(E2084,'TONG HOP'!$E$8:$W$1883,19,0))</f>
        <v/>
      </c>
      <c r="G2084" s="315"/>
      <c r="H2084" s="226" t="str">
        <f>IF(E2084="","",VLOOKUP(G2084,'TONG HOP'!$C$8:$E$799,2,0))</f>
        <v/>
      </c>
      <c r="I2084" s="226" t="str">
        <f>IF(B2084="","",VLOOKUP(G2084,'TONG HOP'!$C$8:$F$799,4,0))</f>
        <v/>
      </c>
      <c r="J2084" s="63" t="str">
        <f t="shared" si="358"/>
        <v/>
      </c>
      <c r="K2084" s="63" t="str">
        <f t="shared" si="366"/>
        <v/>
      </c>
      <c r="L2084" s="63">
        <f t="shared" si="359"/>
        <v>0</v>
      </c>
      <c r="M2084" s="392" t="str">
        <f>IF(Y2084="","",VLOOKUP(G2084,'Danh mục CODE'!$D$2:$I$1880,4,0))</f>
        <v/>
      </c>
      <c r="N2084" s="482"/>
      <c r="O2084" s="392" t="str">
        <f t="shared" si="360"/>
        <v/>
      </c>
      <c r="P2084" s="392" t="str">
        <f>IF(Y2084="","",VLOOKUP(G2084,'Danh mục CODE'!$D$2:$I$1880,5,0))</f>
        <v/>
      </c>
      <c r="Q2084" s="392"/>
      <c r="R2084" s="392" t="str">
        <f t="shared" si="361"/>
        <v/>
      </c>
      <c r="S2084" s="394" t="e">
        <f t="shared" si="362"/>
        <v>#VALUE!</v>
      </c>
      <c r="T2084" s="394" t="str">
        <f t="shared" si="363"/>
        <v/>
      </c>
      <c r="U2084" s="394" t="str">
        <f t="shared" si="364"/>
        <v/>
      </c>
      <c r="V2084" s="424" t="str">
        <f t="shared" si="365"/>
        <v/>
      </c>
      <c r="W2084" s="21"/>
      <c r="X2084" s="515"/>
      <c r="Y2084" s="515"/>
      <c r="Z2084" s="513"/>
      <c r="AA2084" s="514"/>
    </row>
    <row r="2085" spans="1:27">
      <c r="A2085" s="50">
        <f t="shared" si="367"/>
        <v>2080</v>
      </c>
      <c r="B2085" s="580"/>
      <c r="C2085" s="23" t="s">
        <v>742</v>
      </c>
      <c r="D2085" s="489"/>
      <c r="E2085" s="318" t="str">
        <f>IF(G2085="","",VLOOKUP(G2085,'Danh mục CODE'!$D$2:$J$20064,7,0))</f>
        <v/>
      </c>
      <c r="F2085" s="28" t="str">
        <f>IF(E2085="","",VLOOKUP(E2085,'TONG HOP'!$E$8:$W$1883,19,0))</f>
        <v/>
      </c>
      <c r="G2085" s="315"/>
      <c r="H2085" s="226" t="str">
        <f>IF(E2085="","",VLOOKUP(G2085,'TONG HOP'!$C$8:$E$799,2,0))</f>
        <v/>
      </c>
      <c r="I2085" s="226" t="str">
        <f>IF(B2085="","",VLOOKUP(G2085,'TONG HOP'!$C$8:$F$799,4,0))</f>
        <v/>
      </c>
      <c r="J2085" s="63" t="str">
        <f t="shared" si="358"/>
        <v/>
      </c>
      <c r="K2085" s="63" t="str">
        <f t="shared" si="366"/>
        <v/>
      </c>
      <c r="L2085" s="63">
        <f t="shared" si="359"/>
        <v>0</v>
      </c>
      <c r="M2085" s="392" t="str">
        <f>IF(Y2085="","",VLOOKUP(G2085,'Danh mục CODE'!$D$2:$I$1880,4,0))</f>
        <v/>
      </c>
      <c r="N2085" s="482"/>
      <c r="O2085" s="392" t="str">
        <f t="shared" si="360"/>
        <v/>
      </c>
      <c r="P2085" s="392" t="str">
        <f>IF(Y2085="","",VLOOKUP(G2085,'Danh mục CODE'!$D$2:$I$1880,5,0))</f>
        <v/>
      </c>
      <c r="Q2085" s="392"/>
      <c r="R2085" s="392" t="str">
        <f t="shared" si="361"/>
        <v/>
      </c>
      <c r="S2085" s="394" t="e">
        <f t="shared" si="362"/>
        <v>#VALUE!</v>
      </c>
      <c r="T2085" s="394" t="str">
        <f t="shared" si="363"/>
        <v/>
      </c>
      <c r="U2085" s="394" t="str">
        <f t="shared" si="364"/>
        <v/>
      </c>
      <c r="V2085" s="424" t="str">
        <f t="shared" si="365"/>
        <v/>
      </c>
      <c r="W2085" s="21"/>
      <c r="X2085" s="515"/>
      <c r="Y2085" s="515"/>
      <c r="Z2085" s="513"/>
      <c r="AA2085" s="514"/>
    </row>
    <row r="2086" spans="1:27">
      <c r="A2086" s="50">
        <f t="shared" si="367"/>
        <v>2081</v>
      </c>
      <c r="B2086" s="580"/>
      <c r="C2086" s="23" t="s">
        <v>742</v>
      </c>
      <c r="D2086" s="489"/>
      <c r="E2086" s="318" t="str">
        <f>IF(G2086="","",VLOOKUP(G2086,'Danh mục CODE'!$D$2:$J$20064,7,0))</f>
        <v/>
      </c>
      <c r="F2086" s="28" t="str">
        <f>IF(E2086="","",VLOOKUP(E2086,'TONG HOP'!$E$8:$W$1883,19,0))</f>
        <v/>
      </c>
      <c r="G2086" s="315"/>
      <c r="H2086" s="226" t="str">
        <f>IF(E2086="","",VLOOKUP(G2086,'TONG HOP'!$C$8:$E$799,2,0))</f>
        <v/>
      </c>
      <c r="I2086" s="226" t="str">
        <f>IF(B2086="","",VLOOKUP(G2086,'TONG HOP'!$C$8:$F$799,4,0))</f>
        <v/>
      </c>
      <c r="J2086" s="63" t="str">
        <f t="shared" si="358"/>
        <v/>
      </c>
      <c r="K2086" s="63" t="str">
        <f t="shared" si="366"/>
        <v/>
      </c>
      <c r="L2086" s="63">
        <f t="shared" si="359"/>
        <v>0</v>
      </c>
      <c r="M2086" s="392" t="str">
        <f>IF(Y2086="","",VLOOKUP(G2086,'Danh mục CODE'!$D$2:$I$1880,4,0))</f>
        <v/>
      </c>
      <c r="N2086" s="482"/>
      <c r="O2086" s="392" t="str">
        <f t="shared" si="360"/>
        <v/>
      </c>
      <c r="P2086" s="392" t="str">
        <f>IF(Y2086="","",VLOOKUP(G2086,'Danh mục CODE'!$D$2:$I$1880,5,0))</f>
        <v/>
      </c>
      <c r="Q2086" s="392"/>
      <c r="R2086" s="392" t="str">
        <f t="shared" si="361"/>
        <v/>
      </c>
      <c r="S2086" s="394" t="e">
        <f t="shared" si="362"/>
        <v>#VALUE!</v>
      </c>
      <c r="T2086" s="394" t="str">
        <f t="shared" si="363"/>
        <v/>
      </c>
      <c r="U2086" s="394" t="str">
        <f t="shared" si="364"/>
        <v/>
      </c>
      <c r="V2086" s="424" t="str">
        <f t="shared" si="365"/>
        <v/>
      </c>
      <c r="W2086" s="21"/>
      <c r="X2086" s="515"/>
      <c r="Y2086" s="515"/>
      <c r="Z2086" s="513"/>
      <c r="AA2086" s="514"/>
    </row>
    <row r="2087" spans="1:27">
      <c r="A2087" s="50">
        <f t="shared" si="367"/>
        <v>2082</v>
      </c>
      <c r="B2087" s="580"/>
      <c r="C2087" s="23" t="s">
        <v>742</v>
      </c>
      <c r="D2087" s="489"/>
      <c r="E2087" s="318" t="str">
        <f>IF(G2087="","",VLOOKUP(G2087,'Danh mục CODE'!$D$2:$J$20064,7,0))</f>
        <v/>
      </c>
      <c r="F2087" s="28" t="str">
        <f>IF(E2087="","",VLOOKUP(E2087,'TONG HOP'!$E$8:$W$1883,19,0))</f>
        <v/>
      </c>
      <c r="G2087" s="315"/>
      <c r="H2087" s="226" t="str">
        <f>IF(E2087="","",VLOOKUP(G2087,'TONG HOP'!$C$8:$E$799,2,0))</f>
        <v/>
      </c>
      <c r="I2087" s="226" t="str">
        <f>IF(B2087="","",VLOOKUP(G2087,'TONG HOP'!$C$8:$F$799,4,0))</f>
        <v/>
      </c>
      <c r="J2087" s="63" t="str">
        <f t="shared" si="358"/>
        <v/>
      </c>
      <c r="K2087" s="63" t="str">
        <f t="shared" si="366"/>
        <v/>
      </c>
      <c r="L2087" s="63">
        <f t="shared" si="359"/>
        <v>0</v>
      </c>
      <c r="M2087" s="392" t="str">
        <f>IF(Y2087="","",VLOOKUP(G2087,'Danh mục CODE'!$D$2:$I$1880,4,0))</f>
        <v/>
      </c>
      <c r="N2087" s="482"/>
      <c r="O2087" s="392" t="str">
        <f t="shared" si="360"/>
        <v/>
      </c>
      <c r="P2087" s="392" t="str">
        <f>IF(Y2087="","",VLOOKUP(G2087,'Danh mục CODE'!$D$2:$I$1880,5,0))</f>
        <v/>
      </c>
      <c r="Q2087" s="392"/>
      <c r="R2087" s="392" t="str">
        <f t="shared" si="361"/>
        <v/>
      </c>
      <c r="S2087" s="394" t="e">
        <f t="shared" si="362"/>
        <v>#VALUE!</v>
      </c>
      <c r="T2087" s="394" t="str">
        <f t="shared" si="363"/>
        <v/>
      </c>
      <c r="U2087" s="394" t="str">
        <f t="shared" si="364"/>
        <v/>
      </c>
      <c r="V2087" s="424" t="str">
        <f t="shared" si="365"/>
        <v/>
      </c>
      <c r="W2087" s="21"/>
      <c r="X2087" s="515"/>
      <c r="Y2087" s="515"/>
      <c r="Z2087" s="513"/>
      <c r="AA2087" s="514"/>
    </row>
    <row r="2088" spans="1:27">
      <c r="A2088" s="50">
        <f t="shared" si="367"/>
        <v>2083</v>
      </c>
      <c r="B2088" s="580"/>
      <c r="C2088" s="23" t="s">
        <v>742</v>
      </c>
      <c r="D2088" s="489"/>
      <c r="E2088" s="318" t="str">
        <f>IF(G2088="","",VLOOKUP(G2088,'Danh mục CODE'!$D$2:$J$20064,7,0))</f>
        <v/>
      </c>
      <c r="F2088" s="28" t="str">
        <f>IF(E2088="","",VLOOKUP(E2088,'TONG HOP'!$E$8:$W$1883,19,0))</f>
        <v/>
      </c>
      <c r="G2088" s="315"/>
      <c r="H2088" s="226" t="str">
        <f>IF(E2088="","",VLOOKUP(G2088,'TONG HOP'!$C$8:$E$799,2,0))</f>
        <v/>
      </c>
      <c r="I2088" s="226" t="str">
        <f>IF(B2088="","",VLOOKUP(G2088,'TONG HOP'!$C$8:$F$799,4,0))</f>
        <v/>
      </c>
      <c r="J2088" s="63" t="str">
        <f t="shared" si="358"/>
        <v/>
      </c>
      <c r="K2088" s="63" t="str">
        <f t="shared" si="366"/>
        <v/>
      </c>
      <c r="L2088" s="63">
        <f t="shared" si="359"/>
        <v>0</v>
      </c>
      <c r="M2088" s="392" t="str">
        <f>IF(Y2088="","",VLOOKUP(G2088,'Danh mục CODE'!$D$2:$I$1880,4,0))</f>
        <v/>
      </c>
      <c r="N2088" s="482"/>
      <c r="O2088" s="392" t="str">
        <f t="shared" si="360"/>
        <v/>
      </c>
      <c r="P2088" s="392" t="str">
        <f>IF(Y2088="","",VLOOKUP(G2088,'Danh mục CODE'!$D$2:$I$1880,5,0))</f>
        <v/>
      </c>
      <c r="Q2088" s="392"/>
      <c r="R2088" s="392" t="str">
        <f t="shared" si="361"/>
        <v/>
      </c>
      <c r="S2088" s="394" t="e">
        <f t="shared" si="362"/>
        <v>#VALUE!</v>
      </c>
      <c r="T2088" s="394" t="str">
        <f t="shared" si="363"/>
        <v/>
      </c>
      <c r="U2088" s="394" t="str">
        <f t="shared" si="364"/>
        <v/>
      </c>
      <c r="V2088" s="424" t="str">
        <f t="shared" si="365"/>
        <v/>
      </c>
      <c r="W2088" s="21"/>
      <c r="X2088" s="515"/>
      <c r="Y2088" s="515"/>
      <c r="Z2088" s="513"/>
      <c r="AA2088" s="514"/>
    </row>
    <row r="2089" spans="1:27">
      <c r="A2089" s="50">
        <f t="shared" si="367"/>
        <v>2084</v>
      </c>
      <c r="B2089" s="580"/>
      <c r="C2089" s="23" t="s">
        <v>742</v>
      </c>
      <c r="D2089" s="489"/>
      <c r="E2089" s="318" t="str">
        <f>IF(G2089="","",VLOOKUP(G2089,'Danh mục CODE'!$D$2:$J$20064,7,0))</f>
        <v/>
      </c>
      <c r="F2089" s="28" t="str">
        <f>IF(E2089="","",VLOOKUP(E2089,'TONG HOP'!$E$8:$W$1883,19,0))</f>
        <v/>
      </c>
      <c r="G2089" s="315"/>
      <c r="H2089" s="226" t="str">
        <f>IF(E2089="","",VLOOKUP(G2089,'TONG HOP'!$C$8:$E$799,2,0))</f>
        <v/>
      </c>
      <c r="I2089" s="226" t="str">
        <f>IF(B2089="","",VLOOKUP(G2089,'TONG HOP'!$C$8:$F$799,4,0))</f>
        <v/>
      </c>
      <c r="J2089" s="63" t="str">
        <f t="shared" si="358"/>
        <v/>
      </c>
      <c r="K2089" s="63" t="str">
        <f t="shared" si="366"/>
        <v/>
      </c>
      <c r="L2089" s="63">
        <f t="shared" si="359"/>
        <v>0</v>
      </c>
      <c r="M2089" s="392" t="str">
        <f>IF(Y2089="","",VLOOKUP(G2089,'Danh mục CODE'!$D$2:$I$1880,4,0))</f>
        <v/>
      </c>
      <c r="N2089" s="482"/>
      <c r="O2089" s="392" t="str">
        <f t="shared" si="360"/>
        <v/>
      </c>
      <c r="P2089" s="392" t="str">
        <f>IF(Y2089="","",VLOOKUP(G2089,'Danh mục CODE'!$D$2:$I$1880,5,0))</f>
        <v/>
      </c>
      <c r="Q2089" s="392"/>
      <c r="R2089" s="392" t="str">
        <f t="shared" si="361"/>
        <v/>
      </c>
      <c r="S2089" s="394" t="e">
        <f t="shared" si="362"/>
        <v>#VALUE!</v>
      </c>
      <c r="T2089" s="394" t="str">
        <f t="shared" si="363"/>
        <v/>
      </c>
      <c r="U2089" s="394" t="str">
        <f t="shared" si="364"/>
        <v/>
      </c>
      <c r="V2089" s="424" t="str">
        <f t="shared" si="365"/>
        <v/>
      </c>
      <c r="W2089" s="21"/>
      <c r="X2089" s="515"/>
      <c r="Y2089" s="515"/>
      <c r="Z2089" s="513"/>
      <c r="AA2089" s="514"/>
    </row>
    <row r="2090" spans="1:27">
      <c r="A2090" s="50">
        <f t="shared" si="367"/>
        <v>2085</v>
      </c>
      <c r="B2090" s="580"/>
      <c r="C2090" s="23" t="s">
        <v>742</v>
      </c>
      <c r="D2090" s="489"/>
      <c r="E2090" s="318" t="str">
        <f>IF(G2090="","",VLOOKUP(G2090,'Danh mục CODE'!$D$2:$J$20064,7,0))</f>
        <v/>
      </c>
      <c r="F2090" s="28" t="str">
        <f>IF(E2090="","",VLOOKUP(E2090,'TONG HOP'!$E$8:$W$1883,19,0))</f>
        <v/>
      </c>
      <c r="G2090" s="315"/>
      <c r="H2090" s="226" t="str">
        <f>IF(E2090="","",VLOOKUP(G2090,'TONG HOP'!$C$8:$E$799,2,0))</f>
        <v/>
      </c>
      <c r="I2090" s="226" t="str">
        <f>IF(B2090="","",VLOOKUP(G2090,'TONG HOP'!$C$8:$F$799,4,0))</f>
        <v/>
      </c>
      <c r="J2090" s="63" t="str">
        <f t="shared" si="358"/>
        <v/>
      </c>
      <c r="K2090" s="63" t="str">
        <f t="shared" si="366"/>
        <v/>
      </c>
      <c r="L2090" s="63">
        <f t="shared" si="359"/>
        <v>0</v>
      </c>
      <c r="M2090" s="392" t="str">
        <f>IF(Y2090="","",VLOOKUP(G2090,'Danh mục CODE'!$D$2:$I$1880,4,0))</f>
        <v/>
      </c>
      <c r="N2090" s="482"/>
      <c r="O2090" s="392" t="str">
        <f t="shared" si="360"/>
        <v/>
      </c>
      <c r="P2090" s="392" t="str">
        <f>IF(Y2090="","",VLOOKUP(G2090,'Danh mục CODE'!$D$2:$I$1880,5,0))</f>
        <v/>
      </c>
      <c r="Q2090" s="392"/>
      <c r="R2090" s="392" t="str">
        <f t="shared" si="361"/>
        <v/>
      </c>
      <c r="S2090" s="394" t="e">
        <f t="shared" si="362"/>
        <v>#VALUE!</v>
      </c>
      <c r="T2090" s="394" t="str">
        <f t="shared" si="363"/>
        <v/>
      </c>
      <c r="U2090" s="394" t="str">
        <f t="shared" si="364"/>
        <v/>
      </c>
      <c r="V2090" s="424" t="str">
        <f t="shared" si="365"/>
        <v/>
      </c>
      <c r="W2090" s="21"/>
      <c r="X2090" s="515"/>
      <c r="Y2090" s="515"/>
      <c r="Z2090" s="513"/>
      <c r="AA2090" s="514"/>
    </row>
    <row r="2091" spans="1:27">
      <c r="A2091" s="50">
        <f t="shared" si="367"/>
        <v>2086</v>
      </c>
      <c r="B2091" s="580"/>
      <c r="C2091" s="23" t="s">
        <v>742</v>
      </c>
      <c r="D2091" s="489"/>
      <c r="E2091" s="318" t="str">
        <f>IF(G2091="","",VLOOKUP(G2091,'Danh mục CODE'!$D$2:$J$20064,7,0))</f>
        <v/>
      </c>
      <c r="F2091" s="28" t="str">
        <f>IF(E2091="","",VLOOKUP(E2091,'TONG HOP'!$E$8:$W$1883,19,0))</f>
        <v/>
      </c>
      <c r="G2091" s="315"/>
      <c r="H2091" s="226" t="str">
        <f>IF(E2091="","",VLOOKUP(G2091,'TONG HOP'!$C$8:$E$799,2,0))</f>
        <v/>
      </c>
      <c r="I2091" s="226" t="str">
        <f>IF(B2091="","",VLOOKUP(G2091,'TONG HOP'!$C$8:$F$799,4,0))</f>
        <v/>
      </c>
      <c r="J2091" s="63" t="str">
        <f t="shared" si="358"/>
        <v/>
      </c>
      <c r="K2091" s="63" t="str">
        <f t="shared" si="366"/>
        <v/>
      </c>
      <c r="L2091" s="63">
        <f t="shared" si="359"/>
        <v>0</v>
      </c>
      <c r="M2091" s="392" t="str">
        <f>IF(Y2091="","",VLOOKUP(G2091,'Danh mục CODE'!$D$2:$I$1880,4,0))</f>
        <v/>
      </c>
      <c r="N2091" s="482"/>
      <c r="O2091" s="392" t="str">
        <f t="shared" si="360"/>
        <v/>
      </c>
      <c r="P2091" s="392" t="str">
        <f>IF(Y2091="","",VLOOKUP(G2091,'Danh mục CODE'!$D$2:$I$1880,5,0))</f>
        <v/>
      </c>
      <c r="Q2091" s="392"/>
      <c r="R2091" s="392" t="str">
        <f t="shared" si="361"/>
        <v/>
      </c>
      <c r="S2091" s="394" t="e">
        <f t="shared" si="362"/>
        <v>#VALUE!</v>
      </c>
      <c r="T2091" s="394" t="str">
        <f t="shared" si="363"/>
        <v/>
      </c>
      <c r="U2091" s="394" t="str">
        <f t="shared" si="364"/>
        <v/>
      </c>
      <c r="V2091" s="424" t="str">
        <f t="shared" si="365"/>
        <v/>
      </c>
      <c r="W2091" s="21"/>
      <c r="X2091" s="515"/>
      <c r="Y2091" s="515"/>
      <c r="Z2091" s="513"/>
      <c r="AA2091" s="514"/>
    </row>
    <row r="2092" spans="1:27">
      <c r="A2092" s="50">
        <f t="shared" si="367"/>
        <v>2087</v>
      </c>
      <c r="B2092" s="580"/>
      <c r="C2092" s="23" t="s">
        <v>742</v>
      </c>
      <c r="D2092" s="489"/>
      <c r="E2092" s="318" t="str">
        <f>IF(G2092="","",VLOOKUP(G2092,'Danh mục CODE'!$D$2:$J$20064,7,0))</f>
        <v/>
      </c>
      <c r="F2092" s="28" t="str">
        <f>IF(E2092="","",VLOOKUP(E2092,'TONG HOP'!$E$8:$W$1883,19,0))</f>
        <v/>
      </c>
      <c r="G2092" s="315"/>
      <c r="H2092" s="226" t="str">
        <f>IF(E2092="","",VLOOKUP(G2092,'TONG HOP'!$C$8:$E$799,2,0))</f>
        <v/>
      </c>
      <c r="I2092" s="226" t="str">
        <f>IF(B2092="","",VLOOKUP(G2092,'TONG HOP'!$C$8:$F$799,4,0))</f>
        <v/>
      </c>
      <c r="J2092" s="63" t="str">
        <f t="shared" si="358"/>
        <v/>
      </c>
      <c r="K2092" s="63" t="str">
        <f t="shared" si="366"/>
        <v/>
      </c>
      <c r="L2092" s="63">
        <f t="shared" si="359"/>
        <v>0</v>
      </c>
      <c r="M2092" s="392" t="str">
        <f>IF(Y2092="","",VLOOKUP(G2092,'Danh mục CODE'!$D$2:$I$1880,4,0))</f>
        <v/>
      </c>
      <c r="N2092" s="482"/>
      <c r="O2092" s="392" t="str">
        <f t="shared" si="360"/>
        <v/>
      </c>
      <c r="P2092" s="392" t="str">
        <f>IF(Y2092="","",VLOOKUP(G2092,'Danh mục CODE'!$D$2:$I$1880,5,0))</f>
        <v/>
      </c>
      <c r="Q2092" s="392"/>
      <c r="R2092" s="392" t="str">
        <f t="shared" si="361"/>
        <v/>
      </c>
      <c r="S2092" s="394" t="e">
        <f t="shared" si="362"/>
        <v>#VALUE!</v>
      </c>
      <c r="T2092" s="394" t="str">
        <f t="shared" si="363"/>
        <v/>
      </c>
      <c r="U2092" s="394" t="str">
        <f t="shared" si="364"/>
        <v/>
      </c>
      <c r="V2092" s="424" t="str">
        <f t="shared" si="365"/>
        <v/>
      </c>
      <c r="W2092" s="21"/>
      <c r="X2092" s="515"/>
      <c r="Y2092" s="515"/>
      <c r="Z2092" s="513"/>
      <c r="AA2092" s="514"/>
    </row>
    <row r="2093" spans="1:27">
      <c r="A2093" s="50">
        <f t="shared" si="367"/>
        <v>2088</v>
      </c>
      <c r="B2093" s="580"/>
      <c r="C2093" s="23" t="s">
        <v>742</v>
      </c>
      <c r="D2093" s="489"/>
      <c r="E2093" s="318" t="str">
        <f>IF(G2093="","",VLOOKUP(G2093,'Danh mục CODE'!$D$2:$J$20064,7,0))</f>
        <v/>
      </c>
      <c r="F2093" s="28" t="str">
        <f>IF(E2093="","",VLOOKUP(E2093,'TONG HOP'!$E$8:$W$1883,19,0))</f>
        <v/>
      </c>
      <c r="G2093" s="315"/>
      <c r="H2093" s="226" t="str">
        <f>IF(E2093="","",VLOOKUP(G2093,'TONG HOP'!$C$8:$E$799,2,0))</f>
        <v/>
      </c>
      <c r="I2093" s="226" t="str">
        <f>IF(B2093="","",VLOOKUP(G2093,'TONG HOP'!$C$8:$F$799,4,0))</f>
        <v/>
      </c>
      <c r="J2093" s="63" t="str">
        <f t="shared" si="358"/>
        <v/>
      </c>
      <c r="K2093" s="63" t="str">
        <f t="shared" si="366"/>
        <v/>
      </c>
      <c r="L2093" s="63">
        <f t="shared" si="359"/>
        <v>0</v>
      </c>
      <c r="M2093" s="392" t="str">
        <f>IF(Y2093="","",VLOOKUP(G2093,'Danh mục CODE'!$D$2:$I$1880,4,0))</f>
        <v/>
      </c>
      <c r="N2093" s="482"/>
      <c r="O2093" s="392" t="str">
        <f t="shared" si="360"/>
        <v/>
      </c>
      <c r="P2093" s="392" t="str">
        <f>IF(Y2093="","",VLOOKUP(G2093,'Danh mục CODE'!$D$2:$I$1880,5,0))</f>
        <v/>
      </c>
      <c r="Q2093" s="392"/>
      <c r="R2093" s="392" t="str">
        <f t="shared" si="361"/>
        <v/>
      </c>
      <c r="S2093" s="394" t="e">
        <f t="shared" si="362"/>
        <v>#VALUE!</v>
      </c>
      <c r="T2093" s="394" t="str">
        <f t="shared" si="363"/>
        <v/>
      </c>
      <c r="U2093" s="394" t="str">
        <f t="shared" si="364"/>
        <v/>
      </c>
      <c r="V2093" s="424" t="str">
        <f t="shared" si="365"/>
        <v/>
      </c>
      <c r="W2093" s="21"/>
      <c r="X2093" s="515"/>
      <c r="Y2093" s="515"/>
      <c r="Z2093" s="513"/>
      <c r="AA2093" s="514"/>
    </row>
    <row r="2094" spans="1:27">
      <c r="A2094" s="50">
        <f t="shared" si="367"/>
        <v>2089</v>
      </c>
      <c r="B2094" s="580"/>
      <c r="C2094" s="23" t="s">
        <v>742</v>
      </c>
      <c r="D2094" s="489"/>
      <c r="E2094" s="318" t="str">
        <f>IF(G2094="","",VLOOKUP(G2094,'Danh mục CODE'!$D$2:$J$20064,7,0))</f>
        <v/>
      </c>
      <c r="F2094" s="28" t="str">
        <f>IF(E2094="","",VLOOKUP(E2094,'TONG HOP'!$E$8:$W$1883,19,0))</f>
        <v/>
      </c>
      <c r="G2094" s="315"/>
      <c r="H2094" s="226" t="str">
        <f>IF(E2094="","",VLOOKUP(G2094,'TONG HOP'!$C$8:$E$799,2,0))</f>
        <v/>
      </c>
      <c r="I2094" s="226" t="str">
        <f>IF(B2094="","",VLOOKUP(G2094,'TONG HOP'!$C$8:$F$799,4,0))</f>
        <v/>
      </c>
      <c r="J2094" s="63" t="str">
        <f t="shared" si="358"/>
        <v/>
      </c>
      <c r="K2094" s="63" t="str">
        <f t="shared" si="366"/>
        <v/>
      </c>
      <c r="L2094" s="63">
        <f t="shared" si="359"/>
        <v>0</v>
      </c>
      <c r="M2094" s="392" t="str">
        <f>IF(Y2094="","",VLOOKUP(G2094,'Danh mục CODE'!$D$2:$I$1880,4,0))</f>
        <v/>
      </c>
      <c r="N2094" s="482"/>
      <c r="O2094" s="392" t="str">
        <f t="shared" si="360"/>
        <v/>
      </c>
      <c r="P2094" s="392" t="str">
        <f>IF(Y2094="","",VLOOKUP(G2094,'Danh mục CODE'!$D$2:$I$1880,5,0))</f>
        <v/>
      </c>
      <c r="Q2094" s="392"/>
      <c r="R2094" s="392" t="str">
        <f t="shared" si="361"/>
        <v/>
      </c>
      <c r="S2094" s="394" t="e">
        <f t="shared" si="362"/>
        <v>#VALUE!</v>
      </c>
      <c r="T2094" s="394" t="str">
        <f t="shared" si="363"/>
        <v/>
      </c>
      <c r="U2094" s="394" t="str">
        <f t="shared" si="364"/>
        <v/>
      </c>
      <c r="V2094" s="424" t="str">
        <f t="shared" si="365"/>
        <v/>
      </c>
      <c r="W2094" s="21"/>
      <c r="X2094" s="515"/>
      <c r="Y2094" s="515"/>
      <c r="Z2094" s="513"/>
      <c r="AA2094" s="514"/>
    </row>
    <row r="2095" spans="1:27">
      <c r="A2095" s="50">
        <f t="shared" si="367"/>
        <v>2090</v>
      </c>
      <c r="B2095" s="580"/>
      <c r="C2095" s="23" t="s">
        <v>742</v>
      </c>
      <c r="D2095" s="489"/>
      <c r="E2095" s="318" t="str">
        <f>IF(G2095="","",VLOOKUP(G2095,'Danh mục CODE'!$D$2:$J$20064,7,0))</f>
        <v/>
      </c>
      <c r="F2095" s="28" t="str">
        <f>IF(E2095="","",VLOOKUP(E2095,'TONG HOP'!$E$8:$W$1883,19,0))</f>
        <v/>
      </c>
      <c r="G2095" s="315"/>
      <c r="H2095" s="226" t="str">
        <f>IF(E2095="","",VLOOKUP(G2095,'TONG HOP'!$C$8:$E$799,2,0))</f>
        <v/>
      </c>
      <c r="I2095" s="226" t="str">
        <f>IF(B2095="","",VLOOKUP(G2095,'TONG HOP'!$C$8:$F$799,4,0))</f>
        <v/>
      </c>
      <c r="J2095" s="63" t="str">
        <f t="shared" si="358"/>
        <v/>
      </c>
      <c r="K2095" s="63" t="str">
        <f t="shared" si="366"/>
        <v/>
      </c>
      <c r="L2095" s="63">
        <f t="shared" si="359"/>
        <v>0</v>
      </c>
      <c r="M2095" s="392" t="str">
        <f>IF(Y2095="","",VLOOKUP(G2095,'Danh mục CODE'!$D$2:$I$1880,4,0))</f>
        <v/>
      </c>
      <c r="N2095" s="482"/>
      <c r="O2095" s="392" t="str">
        <f t="shared" si="360"/>
        <v/>
      </c>
      <c r="P2095" s="392" t="str">
        <f>IF(Y2095="","",VLOOKUP(G2095,'Danh mục CODE'!$D$2:$I$1880,5,0))</f>
        <v/>
      </c>
      <c r="Q2095" s="392"/>
      <c r="R2095" s="392" t="str">
        <f t="shared" si="361"/>
        <v/>
      </c>
      <c r="S2095" s="394" t="e">
        <f t="shared" si="362"/>
        <v>#VALUE!</v>
      </c>
      <c r="T2095" s="394" t="str">
        <f t="shared" si="363"/>
        <v/>
      </c>
      <c r="U2095" s="394" t="str">
        <f t="shared" si="364"/>
        <v/>
      </c>
      <c r="V2095" s="424" t="str">
        <f t="shared" si="365"/>
        <v/>
      </c>
      <c r="W2095" s="21"/>
      <c r="X2095" s="515"/>
      <c r="Y2095" s="515"/>
      <c r="Z2095" s="513"/>
      <c r="AA2095" s="514"/>
    </row>
    <row r="2096" spans="1:27">
      <c r="A2096" s="50">
        <f t="shared" si="367"/>
        <v>2091</v>
      </c>
      <c r="B2096" s="580"/>
      <c r="C2096" s="23" t="s">
        <v>742</v>
      </c>
      <c r="D2096" s="489"/>
      <c r="E2096" s="318" t="str">
        <f>IF(G2096="","",VLOOKUP(G2096,'Danh mục CODE'!$D$2:$J$20064,7,0))</f>
        <v/>
      </c>
      <c r="F2096" s="28" t="str">
        <f>IF(E2096="","",VLOOKUP(E2096,'TONG HOP'!$E$8:$W$1883,19,0))</f>
        <v/>
      </c>
      <c r="G2096" s="315"/>
      <c r="H2096" s="226" t="str">
        <f>IF(E2096="","",VLOOKUP(G2096,'TONG HOP'!$C$8:$E$799,2,0))</f>
        <v/>
      </c>
      <c r="I2096" s="226" t="str">
        <f>IF(B2096="","",VLOOKUP(G2096,'TONG HOP'!$C$8:$F$799,4,0))</f>
        <v/>
      </c>
      <c r="J2096" s="63" t="str">
        <f t="shared" si="358"/>
        <v/>
      </c>
      <c r="K2096" s="63" t="str">
        <f t="shared" si="366"/>
        <v/>
      </c>
      <c r="L2096" s="63">
        <f t="shared" si="359"/>
        <v>0</v>
      </c>
      <c r="M2096" s="392" t="str">
        <f>IF(Y2096="","",VLOOKUP(G2096,'Danh mục CODE'!$D$2:$I$1880,4,0))</f>
        <v/>
      </c>
      <c r="N2096" s="482"/>
      <c r="O2096" s="392" t="str">
        <f t="shared" si="360"/>
        <v/>
      </c>
      <c r="P2096" s="392" t="str">
        <f>IF(Y2096="","",VLOOKUP(G2096,'Danh mục CODE'!$D$2:$I$1880,5,0))</f>
        <v/>
      </c>
      <c r="Q2096" s="392"/>
      <c r="R2096" s="392" t="str">
        <f t="shared" si="361"/>
        <v/>
      </c>
      <c r="S2096" s="394" t="e">
        <f t="shared" si="362"/>
        <v>#VALUE!</v>
      </c>
      <c r="T2096" s="394" t="str">
        <f t="shared" si="363"/>
        <v/>
      </c>
      <c r="U2096" s="394" t="str">
        <f t="shared" si="364"/>
        <v/>
      </c>
      <c r="V2096" s="424" t="str">
        <f t="shared" si="365"/>
        <v/>
      </c>
      <c r="W2096" s="21"/>
      <c r="X2096" s="515"/>
      <c r="Y2096" s="515"/>
      <c r="Z2096" s="513"/>
      <c r="AA2096" s="514"/>
    </row>
    <row r="2097" spans="1:27">
      <c r="A2097" s="50">
        <f t="shared" si="367"/>
        <v>2092</v>
      </c>
      <c r="B2097" s="580"/>
      <c r="C2097" s="23" t="s">
        <v>742</v>
      </c>
      <c r="D2097" s="489"/>
      <c r="E2097" s="318" t="str">
        <f>IF(G2097="","",VLOOKUP(G2097,'Danh mục CODE'!$D$2:$J$20064,7,0))</f>
        <v/>
      </c>
      <c r="F2097" s="28" t="str">
        <f>IF(E2097="","",VLOOKUP(E2097,'TONG HOP'!$E$8:$W$1883,19,0))</f>
        <v/>
      </c>
      <c r="G2097" s="315"/>
      <c r="H2097" s="226" t="str">
        <f>IF(E2097="","",VLOOKUP(G2097,'TONG HOP'!$C$8:$E$799,2,0))</f>
        <v/>
      </c>
      <c r="I2097" s="226" t="str">
        <f>IF(B2097="","",VLOOKUP(G2097,'TONG HOP'!$C$8:$F$799,4,0))</f>
        <v/>
      </c>
      <c r="J2097" s="63" t="str">
        <f t="shared" ref="J2097:J2160" si="368">IF(X2097="","",K2097-K2097*M2097)</f>
        <v/>
      </c>
      <c r="K2097" s="63" t="str">
        <f t="shared" si="366"/>
        <v/>
      </c>
      <c r="L2097" s="63">
        <f t="shared" ref="L2097:L2160" si="369">X2097-Y2097</f>
        <v>0</v>
      </c>
      <c r="M2097" s="392" t="str">
        <f>IF(Y2097="","",VLOOKUP(G2097,'Danh mục CODE'!$D$2:$I$1880,4,0))</f>
        <v/>
      </c>
      <c r="N2097" s="482"/>
      <c r="O2097" s="392" t="str">
        <f t="shared" ref="O2097:O2160" si="370">IF(X2097="","",IF(M2097-N2097&lt;0,-(M2097-N2097),0))</f>
        <v/>
      </c>
      <c r="P2097" s="392" t="str">
        <f>IF(Y2097="","",VLOOKUP(G2097,'Danh mục CODE'!$D$2:$I$1880,5,0))</f>
        <v/>
      </c>
      <c r="Q2097" s="392"/>
      <c r="R2097" s="392" t="str">
        <f t="shared" ref="R2097:R2160" si="371">IF(X2097="","",IF(P2097-Q2097&lt;0,-(P2097-Q2097),0))</f>
        <v/>
      </c>
      <c r="S2097" s="394" t="e">
        <f t="shared" ref="S2097:S2160" si="372">IF(T2097=0,"",J2097-T2097-U2097)</f>
        <v>#VALUE!</v>
      </c>
      <c r="T2097" s="394" t="str">
        <f t="shared" ref="T2097:T2160" si="373">IF(X2097="","",J2097*P2097)</f>
        <v/>
      </c>
      <c r="U2097" s="394" t="str">
        <f t="shared" ref="U2097:U2160" si="374">IF(X2097="","",J2097*R2097)</f>
        <v/>
      </c>
      <c r="V2097" s="424" t="str">
        <f t="shared" ref="V2097:V2160" si="375">IF(X2097="","",J2097-S2097-T2097-U2097)</f>
        <v/>
      </c>
      <c r="W2097" s="21"/>
      <c r="X2097" s="515"/>
      <c r="Y2097" s="515"/>
      <c r="Z2097" s="513"/>
      <c r="AA2097" s="514"/>
    </row>
    <row r="2098" spans="1:27">
      <c r="A2098" s="50">
        <f t="shared" si="367"/>
        <v>2093</v>
      </c>
      <c r="B2098" s="580"/>
      <c r="C2098" s="23" t="s">
        <v>742</v>
      </c>
      <c r="D2098" s="489"/>
      <c r="E2098" s="318" t="str">
        <f>IF(G2098="","",VLOOKUP(G2098,'Danh mục CODE'!$D$2:$J$20064,7,0))</f>
        <v/>
      </c>
      <c r="F2098" s="28" t="str">
        <f>IF(E2098="","",VLOOKUP(E2098,'TONG HOP'!$E$8:$W$1883,19,0))</f>
        <v/>
      </c>
      <c r="G2098" s="315"/>
      <c r="H2098" s="226" t="str">
        <f>IF(E2098="","",VLOOKUP(G2098,'TONG HOP'!$C$8:$E$799,2,0))</f>
        <v/>
      </c>
      <c r="I2098" s="226" t="str">
        <f>IF(B2098="","",VLOOKUP(G2098,'TONG HOP'!$C$8:$F$799,4,0))</f>
        <v/>
      </c>
      <c r="J2098" s="63" t="str">
        <f t="shared" si="368"/>
        <v/>
      </c>
      <c r="K2098" s="63" t="str">
        <f t="shared" si="366"/>
        <v/>
      </c>
      <c r="L2098" s="63">
        <f t="shared" si="369"/>
        <v>0</v>
      </c>
      <c r="M2098" s="392" t="str">
        <f>IF(Y2098="","",VLOOKUP(G2098,'Danh mục CODE'!$D$2:$I$1880,4,0))</f>
        <v/>
      </c>
      <c r="N2098" s="482"/>
      <c r="O2098" s="392" t="str">
        <f t="shared" si="370"/>
        <v/>
      </c>
      <c r="P2098" s="392" t="str">
        <f>IF(Y2098="","",VLOOKUP(G2098,'Danh mục CODE'!$D$2:$I$1880,5,0))</f>
        <v/>
      </c>
      <c r="Q2098" s="392"/>
      <c r="R2098" s="392" t="str">
        <f t="shared" si="371"/>
        <v/>
      </c>
      <c r="S2098" s="394" t="e">
        <f t="shared" si="372"/>
        <v>#VALUE!</v>
      </c>
      <c r="T2098" s="394" t="str">
        <f t="shared" si="373"/>
        <v/>
      </c>
      <c r="U2098" s="394" t="str">
        <f t="shared" si="374"/>
        <v/>
      </c>
      <c r="V2098" s="424" t="str">
        <f t="shared" si="375"/>
        <v/>
      </c>
      <c r="W2098" s="21"/>
      <c r="X2098" s="515"/>
      <c r="Y2098" s="515"/>
      <c r="Z2098" s="513"/>
      <c r="AA2098" s="514"/>
    </row>
    <row r="2099" spans="1:27">
      <c r="A2099" s="50">
        <f t="shared" si="367"/>
        <v>2094</v>
      </c>
      <c r="B2099" s="580"/>
      <c r="C2099" s="23" t="s">
        <v>742</v>
      </c>
      <c r="D2099" s="489"/>
      <c r="E2099" s="318" t="str">
        <f>IF(G2099="","",VLOOKUP(G2099,'Danh mục CODE'!$D$2:$J$20064,7,0))</f>
        <v/>
      </c>
      <c r="F2099" s="28" t="str">
        <f>IF(E2099="","",VLOOKUP(E2099,'TONG HOP'!$E$8:$W$1883,19,0))</f>
        <v/>
      </c>
      <c r="G2099" s="315"/>
      <c r="H2099" s="226" t="str">
        <f>IF(E2099="","",VLOOKUP(G2099,'TONG HOP'!$C$8:$E$799,2,0))</f>
        <v/>
      </c>
      <c r="I2099" s="226" t="str">
        <f>IF(B2099="","",VLOOKUP(G2099,'TONG HOP'!$C$8:$F$799,4,0))</f>
        <v/>
      </c>
      <c r="J2099" s="63" t="str">
        <f t="shared" si="368"/>
        <v/>
      </c>
      <c r="K2099" s="63" t="str">
        <f t="shared" si="366"/>
        <v/>
      </c>
      <c r="L2099" s="63">
        <f t="shared" si="369"/>
        <v>0</v>
      </c>
      <c r="M2099" s="392" t="str">
        <f>IF(Y2099="","",VLOOKUP(G2099,'Danh mục CODE'!$D$2:$I$1880,4,0))</f>
        <v/>
      </c>
      <c r="N2099" s="482"/>
      <c r="O2099" s="392" t="str">
        <f t="shared" si="370"/>
        <v/>
      </c>
      <c r="P2099" s="392" t="str">
        <f>IF(Y2099="","",VLOOKUP(G2099,'Danh mục CODE'!$D$2:$I$1880,5,0))</f>
        <v/>
      </c>
      <c r="Q2099" s="392"/>
      <c r="R2099" s="392" t="str">
        <f t="shared" si="371"/>
        <v/>
      </c>
      <c r="S2099" s="394" t="e">
        <f t="shared" si="372"/>
        <v>#VALUE!</v>
      </c>
      <c r="T2099" s="394" t="str">
        <f t="shared" si="373"/>
        <v/>
      </c>
      <c r="U2099" s="394" t="str">
        <f t="shared" si="374"/>
        <v/>
      </c>
      <c r="V2099" s="424" t="str">
        <f t="shared" si="375"/>
        <v/>
      </c>
      <c r="W2099" s="21"/>
      <c r="X2099" s="515"/>
      <c r="Y2099" s="515"/>
      <c r="Z2099" s="513"/>
      <c r="AA2099" s="514"/>
    </row>
    <row r="2100" spans="1:27">
      <c r="A2100" s="50">
        <f t="shared" si="367"/>
        <v>2095</v>
      </c>
      <c r="B2100" s="580"/>
      <c r="C2100" s="23" t="s">
        <v>742</v>
      </c>
      <c r="D2100" s="489"/>
      <c r="E2100" s="318" t="str">
        <f>IF(G2100="","",VLOOKUP(G2100,'Danh mục CODE'!$D$2:$J$20064,7,0))</f>
        <v/>
      </c>
      <c r="F2100" s="28" t="str">
        <f>IF(E2100="","",VLOOKUP(E2100,'TONG HOP'!$E$8:$W$1883,19,0))</f>
        <v/>
      </c>
      <c r="G2100" s="315"/>
      <c r="H2100" s="226" t="str">
        <f>IF(E2100="","",VLOOKUP(G2100,'TONG HOP'!$C$8:$E$799,2,0))</f>
        <v/>
      </c>
      <c r="I2100" s="226" t="str">
        <f>IF(B2100="","",VLOOKUP(G2100,'TONG HOP'!$C$8:$F$799,4,0))</f>
        <v/>
      </c>
      <c r="J2100" s="63" t="str">
        <f t="shared" si="368"/>
        <v/>
      </c>
      <c r="K2100" s="63" t="str">
        <f t="shared" si="366"/>
        <v/>
      </c>
      <c r="L2100" s="63">
        <f t="shared" si="369"/>
        <v>0</v>
      </c>
      <c r="M2100" s="392" t="str">
        <f>IF(Y2100="","",VLOOKUP(G2100,'Danh mục CODE'!$D$2:$I$1880,4,0))</f>
        <v/>
      </c>
      <c r="N2100" s="482"/>
      <c r="O2100" s="392" t="str">
        <f t="shared" si="370"/>
        <v/>
      </c>
      <c r="P2100" s="392" t="str">
        <f>IF(Y2100="","",VLOOKUP(G2100,'Danh mục CODE'!$D$2:$I$1880,5,0))</f>
        <v/>
      </c>
      <c r="Q2100" s="392"/>
      <c r="R2100" s="392" t="str">
        <f t="shared" si="371"/>
        <v/>
      </c>
      <c r="S2100" s="394" t="e">
        <f t="shared" si="372"/>
        <v>#VALUE!</v>
      </c>
      <c r="T2100" s="394" t="str">
        <f t="shared" si="373"/>
        <v/>
      </c>
      <c r="U2100" s="394" t="str">
        <f t="shared" si="374"/>
        <v/>
      </c>
      <c r="V2100" s="424" t="str">
        <f t="shared" si="375"/>
        <v/>
      </c>
      <c r="W2100" s="21"/>
      <c r="X2100" s="515"/>
      <c r="Y2100" s="515"/>
      <c r="Z2100" s="513"/>
      <c r="AA2100" s="514"/>
    </row>
    <row r="2101" spans="1:27">
      <c r="A2101" s="50">
        <f t="shared" si="367"/>
        <v>2096</v>
      </c>
      <c r="B2101" s="580"/>
      <c r="C2101" s="23" t="s">
        <v>742</v>
      </c>
      <c r="D2101" s="489"/>
      <c r="E2101" s="318" t="str">
        <f>IF(G2101="","",VLOOKUP(G2101,'Danh mục CODE'!$D$2:$J$20064,7,0))</f>
        <v/>
      </c>
      <c r="F2101" s="28" t="str">
        <f>IF(E2101="","",VLOOKUP(E2101,'TONG HOP'!$E$8:$W$1883,19,0))</f>
        <v/>
      </c>
      <c r="G2101" s="315"/>
      <c r="H2101" s="226" t="str">
        <f>IF(E2101="","",VLOOKUP(G2101,'TONG HOP'!$C$8:$E$799,2,0))</f>
        <v/>
      </c>
      <c r="I2101" s="226" t="str">
        <f>IF(B2101="","",VLOOKUP(G2101,'TONG HOP'!$C$8:$F$799,4,0))</f>
        <v/>
      </c>
      <c r="J2101" s="63" t="str">
        <f t="shared" si="368"/>
        <v/>
      </c>
      <c r="K2101" s="63" t="str">
        <f t="shared" si="366"/>
        <v/>
      </c>
      <c r="L2101" s="63">
        <f t="shared" si="369"/>
        <v>0</v>
      </c>
      <c r="M2101" s="392" t="str">
        <f>IF(Y2101="","",VLOOKUP(G2101,'Danh mục CODE'!$D$2:$I$1880,4,0))</f>
        <v/>
      </c>
      <c r="N2101" s="482"/>
      <c r="O2101" s="392" t="str">
        <f t="shared" si="370"/>
        <v/>
      </c>
      <c r="P2101" s="392" t="str">
        <f>IF(Y2101="","",VLOOKUP(G2101,'Danh mục CODE'!$D$2:$I$1880,5,0))</f>
        <v/>
      </c>
      <c r="Q2101" s="392"/>
      <c r="R2101" s="392" t="str">
        <f t="shared" si="371"/>
        <v/>
      </c>
      <c r="S2101" s="394" t="e">
        <f t="shared" si="372"/>
        <v>#VALUE!</v>
      </c>
      <c r="T2101" s="394" t="str">
        <f t="shared" si="373"/>
        <v/>
      </c>
      <c r="U2101" s="394" t="str">
        <f t="shared" si="374"/>
        <v/>
      </c>
      <c r="V2101" s="424" t="str">
        <f t="shared" si="375"/>
        <v/>
      </c>
      <c r="W2101" s="21"/>
      <c r="X2101" s="515"/>
      <c r="Y2101" s="515"/>
      <c r="Z2101" s="513"/>
      <c r="AA2101" s="514"/>
    </row>
    <row r="2102" spans="1:27">
      <c r="A2102" s="50">
        <f t="shared" si="367"/>
        <v>2097</v>
      </c>
      <c r="B2102" s="580"/>
      <c r="C2102" s="23" t="s">
        <v>742</v>
      </c>
      <c r="D2102" s="489"/>
      <c r="E2102" s="318" t="str">
        <f>IF(G2102="","",VLOOKUP(G2102,'Danh mục CODE'!$D$2:$J$20064,7,0))</f>
        <v/>
      </c>
      <c r="F2102" s="28" t="str">
        <f>IF(E2102="","",VLOOKUP(E2102,'TONG HOP'!$E$8:$W$1883,19,0))</f>
        <v/>
      </c>
      <c r="G2102" s="315"/>
      <c r="H2102" s="226" t="str">
        <f>IF(E2102="","",VLOOKUP(G2102,'TONG HOP'!$C$8:$E$799,2,0))</f>
        <v/>
      </c>
      <c r="I2102" s="226" t="str">
        <f>IF(B2102="","",VLOOKUP(G2102,'TONG HOP'!$C$8:$F$799,4,0))</f>
        <v/>
      </c>
      <c r="J2102" s="63" t="str">
        <f t="shared" si="368"/>
        <v/>
      </c>
      <c r="K2102" s="63" t="str">
        <f t="shared" si="366"/>
        <v/>
      </c>
      <c r="L2102" s="63">
        <f t="shared" si="369"/>
        <v>0</v>
      </c>
      <c r="M2102" s="392" t="str">
        <f>IF(Y2102="","",VLOOKUP(G2102,'Danh mục CODE'!$D$2:$I$1880,4,0))</f>
        <v/>
      </c>
      <c r="N2102" s="482"/>
      <c r="O2102" s="392" t="str">
        <f t="shared" si="370"/>
        <v/>
      </c>
      <c r="P2102" s="392" t="str">
        <f>IF(Y2102="","",VLOOKUP(G2102,'Danh mục CODE'!$D$2:$I$1880,5,0))</f>
        <v/>
      </c>
      <c r="Q2102" s="392"/>
      <c r="R2102" s="392" t="str">
        <f t="shared" si="371"/>
        <v/>
      </c>
      <c r="S2102" s="394" t="e">
        <f t="shared" si="372"/>
        <v>#VALUE!</v>
      </c>
      <c r="T2102" s="394" t="str">
        <f t="shared" si="373"/>
        <v/>
      </c>
      <c r="U2102" s="394" t="str">
        <f t="shared" si="374"/>
        <v/>
      </c>
      <c r="V2102" s="424" t="str">
        <f t="shared" si="375"/>
        <v/>
      </c>
      <c r="W2102" s="21"/>
      <c r="X2102" s="515"/>
      <c r="Y2102" s="515"/>
      <c r="Z2102" s="513"/>
      <c r="AA2102" s="514"/>
    </row>
    <row r="2103" spans="1:27">
      <c r="A2103" s="50">
        <f t="shared" si="367"/>
        <v>2098</v>
      </c>
      <c r="B2103" s="580"/>
      <c r="C2103" s="23" t="s">
        <v>742</v>
      </c>
      <c r="D2103" s="489"/>
      <c r="E2103" s="318" t="str">
        <f>IF(G2103="","",VLOOKUP(G2103,'Danh mục CODE'!$D$2:$J$20064,7,0))</f>
        <v/>
      </c>
      <c r="F2103" s="28" t="str">
        <f>IF(E2103="","",VLOOKUP(E2103,'TONG HOP'!$E$8:$W$1883,19,0))</f>
        <v/>
      </c>
      <c r="G2103" s="315"/>
      <c r="H2103" s="226" t="str">
        <f>IF(E2103="","",VLOOKUP(G2103,'TONG HOP'!$C$8:$E$799,2,0))</f>
        <v/>
      </c>
      <c r="I2103" s="226" t="str">
        <f>IF(B2103="","",VLOOKUP(G2103,'TONG HOP'!$C$8:$F$799,4,0))</f>
        <v/>
      </c>
      <c r="J2103" s="63" t="str">
        <f t="shared" si="368"/>
        <v/>
      </c>
      <c r="K2103" s="63" t="str">
        <f t="shared" si="366"/>
        <v/>
      </c>
      <c r="L2103" s="63">
        <f t="shared" si="369"/>
        <v>0</v>
      </c>
      <c r="M2103" s="392" t="str">
        <f>IF(Y2103="","",VLOOKUP(G2103,'Danh mục CODE'!$D$2:$I$1880,4,0))</f>
        <v/>
      </c>
      <c r="N2103" s="482"/>
      <c r="O2103" s="392" t="str">
        <f t="shared" si="370"/>
        <v/>
      </c>
      <c r="P2103" s="392" t="str">
        <f>IF(Y2103="","",VLOOKUP(G2103,'Danh mục CODE'!$D$2:$I$1880,5,0))</f>
        <v/>
      </c>
      <c r="Q2103" s="392"/>
      <c r="R2103" s="392" t="str">
        <f t="shared" si="371"/>
        <v/>
      </c>
      <c r="S2103" s="394" t="e">
        <f t="shared" si="372"/>
        <v>#VALUE!</v>
      </c>
      <c r="T2103" s="394" t="str">
        <f t="shared" si="373"/>
        <v/>
      </c>
      <c r="U2103" s="394" t="str">
        <f t="shared" si="374"/>
        <v/>
      </c>
      <c r="V2103" s="424" t="str">
        <f t="shared" si="375"/>
        <v/>
      </c>
      <c r="W2103" s="21"/>
      <c r="X2103" s="515"/>
      <c r="Y2103" s="515"/>
      <c r="Z2103" s="513"/>
      <c r="AA2103" s="514"/>
    </row>
    <row r="2104" spans="1:27">
      <c r="A2104" s="50">
        <f t="shared" si="367"/>
        <v>2099</v>
      </c>
      <c r="B2104" s="580"/>
      <c r="C2104" s="23" t="s">
        <v>742</v>
      </c>
      <c r="D2104" s="489"/>
      <c r="E2104" s="318" t="str">
        <f>IF(G2104="","",VLOOKUP(G2104,'Danh mục CODE'!$D$2:$J$20064,7,0))</f>
        <v/>
      </c>
      <c r="F2104" s="28" t="str">
        <f>IF(E2104="","",VLOOKUP(E2104,'TONG HOP'!$E$8:$W$1883,19,0))</f>
        <v/>
      </c>
      <c r="G2104" s="315"/>
      <c r="H2104" s="226" t="str">
        <f>IF(E2104="","",VLOOKUP(G2104,'TONG HOP'!$C$8:$E$799,2,0))</f>
        <v/>
      </c>
      <c r="I2104" s="226" t="str">
        <f>IF(B2104="","",VLOOKUP(G2104,'TONG HOP'!$C$8:$F$799,4,0))</f>
        <v/>
      </c>
      <c r="J2104" s="63" t="str">
        <f t="shared" si="368"/>
        <v/>
      </c>
      <c r="K2104" s="63" t="str">
        <f t="shared" si="366"/>
        <v/>
      </c>
      <c r="L2104" s="63">
        <f t="shared" si="369"/>
        <v>0</v>
      </c>
      <c r="M2104" s="392" t="str">
        <f>IF(Y2104="","",VLOOKUP(G2104,'Danh mục CODE'!$D$2:$I$1880,4,0))</f>
        <v/>
      </c>
      <c r="N2104" s="482"/>
      <c r="O2104" s="392" t="str">
        <f t="shared" si="370"/>
        <v/>
      </c>
      <c r="P2104" s="392" t="str">
        <f>IF(Y2104="","",VLOOKUP(G2104,'Danh mục CODE'!$D$2:$I$1880,5,0))</f>
        <v/>
      </c>
      <c r="Q2104" s="392"/>
      <c r="R2104" s="392" t="str">
        <f t="shared" si="371"/>
        <v/>
      </c>
      <c r="S2104" s="394" t="e">
        <f t="shared" si="372"/>
        <v>#VALUE!</v>
      </c>
      <c r="T2104" s="394" t="str">
        <f t="shared" si="373"/>
        <v/>
      </c>
      <c r="U2104" s="394" t="str">
        <f t="shared" si="374"/>
        <v/>
      </c>
      <c r="V2104" s="424" t="str">
        <f t="shared" si="375"/>
        <v/>
      </c>
      <c r="W2104" s="21"/>
      <c r="X2104" s="515"/>
      <c r="Y2104" s="515"/>
      <c r="Z2104" s="513"/>
      <c r="AA2104" s="514"/>
    </row>
    <row r="2105" spans="1:27">
      <c r="A2105" s="50">
        <f t="shared" si="367"/>
        <v>2100</v>
      </c>
      <c r="B2105" s="580"/>
      <c r="C2105" s="23" t="s">
        <v>742</v>
      </c>
      <c r="D2105" s="489"/>
      <c r="E2105" s="318" t="str">
        <f>IF(G2105="","",VLOOKUP(G2105,'Danh mục CODE'!$D$2:$J$20064,7,0))</f>
        <v/>
      </c>
      <c r="F2105" s="28" t="str">
        <f>IF(E2105="","",VLOOKUP(E2105,'TONG HOP'!$E$8:$W$1883,19,0))</f>
        <v/>
      </c>
      <c r="G2105" s="315"/>
      <c r="H2105" s="226" t="str">
        <f>IF(E2105="","",VLOOKUP(G2105,'TONG HOP'!$C$8:$E$799,2,0))</f>
        <v/>
      </c>
      <c r="I2105" s="226" t="str">
        <f>IF(B2105="","",VLOOKUP(G2105,'TONG HOP'!$C$8:$F$799,4,0))</f>
        <v/>
      </c>
      <c r="J2105" s="63" t="str">
        <f t="shared" si="368"/>
        <v/>
      </c>
      <c r="K2105" s="63" t="str">
        <f t="shared" si="366"/>
        <v/>
      </c>
      <c r="L2105" s="63">
        <f t="shared" si="369"/>
        <v>0</v>
      </c>
      <c r="M2105" s="392" t="str">
        <f>IF(Y2105="","",VLOOKUP(G2105,'Danh mục CODE'!$D$2:$I$1880,4,0))</f>
        <v/>
      </c>
      <c r="N2105" s="482"/>
      <c r="O2105" s="392" t="str">
        <f t="shared" si="370"/>
        <v/>
      </c>
      <c r="P2105" s="392" t="str">
        <f>IF(Y2105="","",VLOOKUP(G2105,'Danh mục CODE'!$D$2:$I$1880,5,0))</f>
        <v/>
      </c>
      <c r="Q2105" s="392"/>
      <c r="R2105" s="392" t="str">
        <f t="shared" si="371"/>
        <v/>
      </c>
      <c r="S2105" s="394" t="e">
        <f t="shared" si="372"/>
        <v>#VALUE!</v>
      </c>
      <c r="T2105" s="394" t="str">
        <f t="shared" si="373"/>
        <v/>
      </c>
      <c r="U2105" s="394" t="str">
        <f t="shared" si="374"/>
        <v/>
      </c>
      <c r="V2105" s="424" t="str">
        <f t="shared" si="375"/>
        <v/>
      </c>
      <c r="W2105" s="21"/>
      <c r="X2105" s="515"/>
      <c r="Y2105" s="515"/>
      <c r="Z2105" s="513"/>
      <c r="AA2105" s="514"/>
    </row>
    <row r="2106" spans="1:27">
      <c r="A2106" s="50">
        <f t="shared" si="367"/>
        <v>2101</v>
      </c>
      <c r="B2106" s="580"/>
      <c r="C2106" s="23" t="s">
        <v>742</v>
      </c>
      <c r="D2106" s="489"/>
      <c r="E2106" s="318" t="str">
        <f>IF(G2106="","",VLOOKUP(G2106,'Danh mục CODE'!$D$2:$J$20064,7,0))</f>
        <v/>
      </c>
      <c r="F2106" s="28" t="str">
        <f>IF(E2106="","",VLOOKUP(E2106,'TONG HOP'!$E$8:$W$1883,19,0))</f>
        <v/>
      </c>
      <c r="G2106" s="315"/>
      <c r="H2106" s="226" t="str">
        <f>IF(E2106="","",VLOOKUP(G2106,'TONG HOP'!$C$8:$E$799,2,0))</f>
        <v/>
      </c>
      <c r="I2106" s="226" t="str">
        <f>IF(B2106="","",VLOOKUP(G2106,'TONG HOP'!$C$8:$F$799,4,0))</f>
        <v/>
      </c>
      <c r="J2106" s="63" t="str">
        <f t="shared" si="368"/>
        <v/>
      </c>
      <c r="K2106" s="63" t="str">
        <f t="shared" si="366"/>
        <v/>
      </c>
      <c r="L2106" s="63">
        <f t="shared" si="369"/>
        <v>0</v>
      </c>
      <c r="M2106" s="392" t="str">
        <f>IF(Y2106="","",VLOOKUP(G2106,'Danh mục CODE'!$D$2:$I$1880,4,0))</f>
        <v/>
      </c>
      <c r="N2106" s="482"/>
      <c r="O2106" s="392" t="str">
        <f t="shared" si="370"/>
        <v/>
      </c>
      <c r="P2106" s="392" t="str">
        <f>IF(Y2106="","",VLOOKUP(G2106,'Danh mục CODE'!$D$2:$I$1880,5,0))</f>
        <v/>
      </c>
      <c r="Q2106" s="392"/>
      <c r="R2106" s="392" t="str">
        <f t="shared" si="371"/>
        <v/>
      </c>
      <c r="S2106" s="394" t="e">
        <f t="shared" si="372"/>
        <v>#VALUE!</v>
      </c>
      <c r="T2106" s="394" t="str">
        <f t="shared" si="373"/>
        <v/>
      </c>
      <c r="U2106" s="394" t="str">
        <f t="shared" si="374"/>
        <v/>
      </c>
      <c r="V2106" s="424" t="str">
        <f t="shared" si="375"/>
        <v/>
      </c>
      <c r="W2106" s="21"/>
      <c r="X2106" s="515"/>
      <c r="Y2106" s="515"/>
      <c r="Z2106" s="513"/>
      <c r="AA2106" s="514"/>
    </row>
    <row r="2107" spans="1:27">
      <c r="A2107" s="50">
        <f t="shared" si="367"/>
        <v>2102</v>
      </c>
      <c r="B2107" s="580"/>
      <c r="C2107" s="23" t="s">
        <v>742</v>
      </c>
      <c r="D2107" s="489"/>
      <c r="E2107" s="318" t="str">
        <f>IF(G2107="","",VLOOKUP(G2107,'Danh mục CODE'!$D$2:$J$20064,7,0))</f>
        <v/>
      </c>
      <c r="F2107" s="28" t="str">
        <f>IF(E2107="","",VLOOKUP(E2107,'TONG HOP'!$E$8:$W$1883,19,0))</f>
        <v/>
      </c>
      <c r="G2107" s="315"/>
      <c r="H2107" s="226" t="str">
        <f>IF(E2107="","",VLOOKUP(G2107,'TONG HOP'!$C$8:$E$799,2,0))</f>
        <v/>
      </c>
      <c r="I2107" s="226" t="str">
        <f>IF(B2107="","",VLOOKUP(G2107,'TONG HOP'!$C$8:$F$799,4,0))</f>
        <v/>
      </c>
      <c r="J2107" s="63" t="str">
        <f t="shared" si="368"/>
        <v/>
      </c>
      <c r="K2107" s="63" t="str">
        <f t="shared" si="366"/>
        <v/>
      </c>
      <c r="L2107" s="63">
        <f t="shared" si="369"/>
        <v>0</v>
      </c>
      <c r="M2107" s="392" t="str">
        <f>IF(Y2107="","",VLOOKUP(G2107,'Danh mục CODE'!$D$2:$I$1880,4,0))</f>
        <v/>
      </c>
      <c r="N2107" s="482"/>
      <c r="O2107" s="392" t="str">
        <f t="shared" si="370"/>
        <v/>
      </c>
      <c r="P2107" s="392" t="str">
        <f>IF(Y2107="","",VLOOKUP(G2107,'Danh mục CODE'!$D$2:$I$1880,5,0))</f>
        <v/>
      </c>
      <c r="Q2107" s="392"/>
      <c r="R2107" s="392" t="str">
        <f t="shared" si="371"/>
        <v/>
      </c>
      <c r="S2107" s="394" t="e">
        <f t="shared" si="372"/>
        <v>#VALUE!</v>
      </c>
      <c r="T2107" s="394" t="str">
        <f t="shared" si="373"/>
        <v/>
      </c>
      <c r="U2107" s="394" t="str">
        <f t="shared" si="374"/>
        <v/>
      </c>
      <c r="V2107" s="424" t="str">
        <f t="shared" si="375"/>
        <v/>
      </c>
      <c r="W2107" s="21"/>
      <c r="X2107" s="515"/>
      <c r="Y2107" s="515"/>
      <c r="Z2107" s="513"/>
      <c r="AA2107" s="514"/>
    </row>
    <row r="2108" spans="1:27">
      <c r="A2108" s="50">
        <f t="shared" si="367"/>
        <v>2103</v>
      </c>
      <c r="B2108" s="580"/>
      <c r="C2108" s="23" t="s">
        <v>742</v>
      </c>
      <c r="D2108" s="489"/>
      <c r="E2108" s="318" t="str">
        <f>IF(G2108="","",VLOOKUP(G2108,'Danh mục CODE'!$D$2:$J$20064,7,0))</f>
        <v/>
      </c>
      <c r="F2108" s="28" t="str">
        <f>IF(E2108="","",VLOOKUP(E2108,'TONG HOP'!$E$8:$W$1883,19,0))</f>
        <v/>
      </c>
      <c r="G2108" s="315"/>
      <c r="H2108" s="226" t="str">
        <f>IF(E2108="","",VLOOKUP(G2108,'TONG HOP'!$C$8:$E$799,2,0))</f>
        <v/>
      </c>
      <c r="I2108" s="226" t="str">
        <f>IF(B2108="","",VLOOKUP(G2108,'TONG HOP'!$C$8:$F$799,4,0))</f>
        <v/>
      </c>
      <c r="J2108" s="63" t="str">
        <f t="shared" si="368"/>
        <v/>
      </c>
      <c r="K2108" s="63" t="str">
        <f t="shared" si="366"/>
        <v/>
      </c>
      <c r="L2108" s="63">
        <f t="shared" si="369"/>
        <v>0</v>
      </c>
      <c r="M2108" s="392" t="str">
        <f>IF(Y2108="","",VLOOKUP(G2108,'Danh mục CODE'!$D$2:$I$1880,4,0))</f>
        <v/>
      </c>
      <c r="N2108" s="482"/>
      <c r="O2108" s="392" t="str">
        <f t="shared" si="370"/>
        <v/>
      </c>
      <c r="P2108" s="392" t="str">
        <f>IF(Y2108="","",VLOOKUP(G2108,'Danh mục CODE'!$D$2:$I$1880,5,0))</f>
        <v/>
      </c>
      <c r="Q2108" s="392"/>
      <c r="R2108" s="392" t="str">
        <f t="shared" si="371"/>
        <v/>
      </c>
      <c r="S2108" s="394" t="e">
        <f t="shared" si="372"/>
        <v>#VALUE!</v>
      </c>
      <c r="T2108" s="394" t="str">
        <f t="shared" si="373"/>
        <v/>
      </c>
      <c r="U2108" s="394" t="str">
        <f t="shared" si="374"/>
        <v/>
      </c>
      <c r="V2108" s="424" t="str">
        <f t="shared" si="375"/>
        <v/>
      </c>
      <c r="W2108" s="21"/>
      <c r="X2108" s="515"/>
      <c r="Y2108" s="515"/>
      <c r="Z2108" s="513"/>
      <c r="AA2108" s="514"/>
    </row>
    <row r="2109" spans="1:27">
      <c r="A2109" s="50">
        <f t="shared" si="367"/>
        <v>2104</v>
      </c>
      <c r="B2109" s="580"/>
      <c r="C2109" s="23" t="s">
        <v>742</v>
      </c>
      <c r="D2109" s="489"/>
      <c r="E2109" s="318" t="str">
        <f>IF(G2109="","",VLOOKUP(G2109,'Danh mục CODE'!$D$2:$J$20064,7,0))</f>
        <v/>
      </c>
      <c r="F2109" s="28" t="str">
        <f>IF(E2109="","",VLOOKUP(E2109,'TONG HOP'!$E$8:$W$1883,19,0))</f>
        <v/>
      </c>
      <c r="G2109" s="315"/>
      <c r="H2109" s="226" t="str">
        <f>IF(E2109="","",VLOOKUP(G2109,'TONG HOP'!$C$8:$E$799,2,0))</f>
        <v/>
      </c>
      <c r="I2109" s="226" t="str">
        <f>IF(B2109="","",VLOOKUP(G2109,'TONG HOP'!$C$8:$F$799,4,0))</f>
        <v/>
      </c>
      <c r="J2109" s="63" t="str">
        <f t="shared" si="368"/>
        <v/>
      </c>
      <c r="K2109" s="63" t="str">
        <f t="shared" si="366"/>
        <v/>
      </c>
      <c r="L2109" s="63">
        <f t="shared" si="369"/>
        <v>0</v>
      </c>
      <c r="M2109" s="392" t="str">
        <f>IF(Y2109="","",VLOOKUP(G2109,'Danh mục CODE'!$D$2:$I$1880,4,0))</f>
        <v/>
      </c>
      <c r="N2109" s="482"/>
      <c r="O2109" s="392" t="str">
        <f t="shared" si="370"/>
        <v/>
      </c>
      <c r="P2109" s="392" t="str">
        <f>IF(Y2109="","",VLOOKUP(G2109,'Danh mục CODE'!$D$2:$I$1880,5,0))</f>
        <v/>
      </c>
      <c r="Q2109" s="392"/>
      <c r="R2109" s="392" t="str">
        <f t="shared" si="371"/>
        <v/>
      </c>
      <c r="S2109" s="394" t="e">
        <f t="shared" si="372"/>
        <v>#VALUE!</v>
      </c>
      <c r="T2109" s="394" t="str">
        <f t="shared" si="373"/>
        <v/>
      </c>
      <c r="U2109" s="394" t="str">
        <f t="shared" si="374"/>
        <v/>
      </c>
      <c r="V2109" s="424" t="str">
        <f t="shared" si="375"/>
        <v/>
      </c>
      <c r="W2109" s="21"/>
      <c r="X2109" s="515"/>
      <c r="Y2109" s="515"/>
      <c r="Z2109" s="513"/>
      <c r="AA2109" s="514"/>
    </row>
    <row r="2110" spans="1:27">
      <c r="A2110" s="50">
        <f t="shared" si="367"/>
        <v>2105</v>
      </c>
      <c r="B2110" s="580"/>
      <c r="C2110" s="23" t="s">
        <v>742</v>
      </c>
      <c r="D2110" s="489"/>
      <c r="E2110" s="318" t="str">
        <f>IF(G2110="","",VLOOKUP(G2110,'Danh mục CODE'!$D$2:$J$20064,7,0))</f>
        <v/>
      </c>
      <c r="F2110" s="28" t="str">
        <f>IF(E2110="","",VLOOKUP(E2110,'TONG HOP'!$E$8:$W$1883,19,0))</f>
        <v/>
      </c>
      <c r="G2110" s="315"/>
      <c r="H2110" s="226" t="str">
        <f>IF(E2110="","",VLOOKUP(G2110,'TONG HOP'!$C$8:$E$799,2,0))</f>
        <v/>
      </c>
      <c r="I2110" s="226" t="str">
        <f>IF(B2110="","",VLOOKUP(G2110,'TONG HOP'!$C$8:$F$799,4,0))</f>
        <v/>
      </c>
      <c r="J2110" s="63" t="str">
        <f t="shared" si="368"/>
        <v/>
      </c>
      <c r="K2110" s="63" t="str">
        <f t="shared" si="366"/>
        <v/>
      </c>
      <c r="L2110" s="63">
        <f t="shared" si="369"/>
        <v>0</v>
      </c>
      <c r="M2110" s="392" t="str">
        <f>IF(Y2110="","",VLOOKUP(G2110,'Danh mục CODE'!$D$2:$I$1880,4,0))</f>
        <v/>
      </c>
      <c r="N2110" s="482"/>
      <c r="O2110" s="392" t="str">
        <f t="shared" si="370"/>
        <v/>
      </c>
      <c r="P2110" s="392" t="str">
        <f>IF(Y2110="","",VLOOKUP(G2110,'Danh mục CODE'!$D$2:$I$1880,5,0))</f>
        <v/>
      </c>
      <c r="Q2110" s="392"/>
      <c r="R2110" s="392" t="str">
        <f t="shared" si="371"/>
        <v/>
      </c>
      <c r="S2110" s="394" t="e">
        <f t="shared" si="372"/>
        <v>#VALUE!</v>
      </c>
      <c r="T2110" s="394" t="str">
        <f t="shared" si="373"/>
        <v/>
      </c>
      <c r="U2110" s="394" t="str">
        <f t="shared" si="374"/>
        <v/>
      </c>
      <c r="V2110" s="424" t="str">
        <f t="shared" si="375"/>
        <v/>
      </c>
      <c r="W2110" s="21"/>
      <c r="X2110" s="515"/>
      <c r="Y2110" s="515"/>
      <c r="Z2110" s="513"/>
      <c r="AA2110" s="514"/>
    </row>
    <row r="2111" spans="1:27">
      <c r="A2111" s="50">
        <f t="shared" si="367"/>
        <v>2106</v>
      </c>
      <c r="B2111" s="580"/>
      <c r="C2111" s="23" t="s">
        <v>742</v>
      </c>
      <c r="D2111" s="489"/>
      <c r="E2111" s="318" t="str">
        <f>IF(G2111="","",VLOOKUP(G2111,'Danh mục CODE'!$D$2:$J$20064,7,0))</f>
        <v/>
      </c>
      <c r="F2111" s="28" t="str">
        <f>IF(E2111="","",VLOOKUP(E2111,'TONG HOP'!$E$8:$W$1883,19,0))</f>
        <v/>
      </c>
      <c r="G2111" s="315"/>
      <c r="H2111" s="226" t="str">
        <f>IF(E2111="","",VLOOKUP(G2111,'TONG HOP'!$C$8:$E$799,2,0))</f>
        <v/>
      </c>
      <c r="I2111" s="226" t="str">
        <f>IF(B2111="","",VLOOKUP(G2111,'TONG HOP'!$C$8:$F$799,4,0))</f>
        <v/>
      </c>
      <c r="J2111" s="63" t="str">
        <f t="shared" si="368"/>
        <v/>
      </c>
      <c r="K2111" s="63" t="str">
        <f t="shared" si="366"/>
        <v/>
      </c>
      <c r="L2111" s="63">
        <f t="shared" si="369"/>
        <v>0</v>
      </c>
      <c r="M2111" s="392" t="str">
        <f>IF(Y2111="","",VLOOKUP(G2111,'Danh mục CODE'!$D$2:$I$1880,4,0))</f>
        <v/>
      </c>
      <c r="N2111" s="482"/>
      <c r="O2111" s="392" t="str">
        <f t="shared" si="370"/>
        <v/>
      </c>
      <c r="P2111" s="392" t="str">
        <f>IF(Y2111="","",VLOOKUP(G2111,'Danh mục CODE'!$D$2:$I$1880,5,0))</f>
        <v/>
      </c>
      <c r="Q2111" s="392"/>
      <c r="R2111" s="392" t="str">
        <f t="shared" si="371"/>
        <v/>
      </c>
      <c r="S2111" s="394" t="e">
        <f t="shared" si="372"/>
        <v>#VALUE!</v>
      </c>
      <c r="T2111" s="394" t="str">
        <f t="shared" si="373"/>
        <v/>
      </c>
      <c r="U2111" s="394" t="str">
        <f t="shared" si="374"/>
        <v/>
      </c>
      <c r="V2111" s="424" t="str">
        <f t="shared" si="375"/>
        <v/>
      </c>
      <c r="W2111" s="21"/>
      <c r="X2111" s="515"/>
      <c r="Y2111" s="515"/>
      <c r="Z2111" s="513"/>
      <c r="AA2111" s="514"/>
    </row>
    <row r="2112" spans="1:27">
      <c r="A2112" s="50">
        <f t="shared" si="367"/>
        <v>2107</v>
      </c>
      <c r="B2112" s="580"/>
      <c r="C2112" s="23" t="s">
        <v>742</v>
      </c>
      <c r="D2112" s="489"/>
      <c r="E2112" s="318" t="str">
        <f>IF(G2112="","",VLOOKUP(G2112,'Danh mục CODE'!$D$2:$J$20064,7,0))</f>
        <v/>
      </c>
      <c r="F2112" s="28" t="str">
        <f>IF(E2112="","",VLOOKUP(E2112,'TONG HOP'!$E$8:$W$1883,19,0))</f>
        <v/>
      </c>
      <c r="G2112" s="315"/>
      <c r="H2112" s="226" t="str">
        <f>IF(E2112="","",VLOOKUP(G2112,'TONG HOP'!$C$8:$E$799,2,0))</f>
        <v/>
      </c>
      <c r="I2112" s="226" t="str">
        <f>IF(B2112="","",VLOOKUP(G2112,'TONG HOP'!$C$8:$F$799,4,0))</f>
        <v/>
      </c>
      <c r="J2112" s="63" t="str">
        <f t="shared" si="368"/>
        <v/>
      </c>
      <c r="K2112" s="63" t="str">
        <f t="shared" si="366"/>
        <v/>
      </c>
      <c r="L2112" s="63">
        <f t="shared" si="369"/>
        <v>0</v>
      </c>
      <c r="M2112" s="392" t="str">
        <f>IF(Y2112="","",VLOOKUP(G2112,'Danh mục CODE'!$D$2:$I$1880,4,0))</f>
        <v/>
      </c>
      <c r="N2112" s="482"/>
      <c r="O2112" s="392" t="str">
        <f t="shared" si="370"/>
        <v/>
      </c>
      <c r="P2112" s="392" t="str">
        <f>IF(Y2112="","",VLOOKUP(G2112,'Danh mục CODE'!$D$2:$I$1880,5,0))</f>
        <v/>
      </c>
      <c r="Q2112" s="392"/>
      <c r="R2112" s="392" t="str">
        <f t="shared" si="371"/>
        <v/>
      </c>
      <c r="S2112" s="394" t="e">
        <f t="shared" si="372"/>
        <v>#VALUE!</v>
      </c>
      <c r="T2112" s="394" t="str">
        <f t="shared" si="373"/>
        <v/>
      </c>
      <c r="U2112" s="394" t="str">
        <f t="shared" si="374"/>
        <v/>
      </c>
      <c r="V2112" s="424" t="str">
        <f t="shared" si="375"/>
        <v/>
      </c>
      <c r="W2112" s="21"/>
      <c r="X2112" s="515"/>
      <c r="Y2112" s="515"/>
      <c r="Z2112" s="513"/>
      <c r="AA2112" s="514"/>
    </row>
    <row r="2113" spans="1:27">
      <c r="A2113" s="50">
        <f t="shared" si="367"/>
        <v>2108</v>
      </c>
      <c r="B2113" s="580"/>
      <c r="C2113" s="23" t="s">
        <v>742</v>
      </c>
      <c r="D2113" s="489"/>
      <c r="E2113" s="318" t="str">
        <f>IF(G2113="","",VLOOKUP(G2113,'Danh mục CODE'!$D$2:$J$20064,7,0))</f>
        <v/>
      </c>
      <c r="F2113" s="28" t="str">
        <f>IF(E2113="","",VLOOKUP(E2113,'TONG HOP'!$E$8:$W$1883,19,0))</f>
        <v/>
      </c>
      <c r="G2113" s="315"/>
      <c r="H2113" s="226" t="str">
        <f>IF(E2113="","",VLOOKUP(G2113,'TONG HOP'!$C$8:$E$799,2,0))</f>
        <v/>
      </c>
      <c r="I2113" s="226" t="str">
        <f>IF(B2113="","",VLOOKUP(G2113,'TONG HOP'!$C$8:$F$799,4,0))</f>
        <v/>
      </c>
      <c r="J2113" s="63" t="str">
        <f t="shared" si="368"/>
        <v/>
      </c>
      <c r="K2113" s="63" t="str">
        <f t="shared" si="366"/>
        <v/>
      </c>
      <c r="L2113" s="63">
        <f t="shared" si="369"/>
        <v>0</v>
      </c>
      <c r="M2113" s="392" t="str">
        <f>IF(Y2113="","",VLOOKUP(G2113,'Danh mục CODE'!$D$2:$I$1880,4,0))</f>
        <v/>
      </c>
      <c r="N2113" s="482"/>
      <c r="O2113" s="392" t="str">
        <f t="shared" si="370"/>
        <v/>
      </c>
      <c r="P2113" s="392" t="str">
        <f>IF(Y2113="","",VLOOKUP(G2113,'Danh mục CODE'!$D$2:$I$1880,5,0))</f>
        <v/>
      </c>
      <c r="Q2113" s="392"/>
      <c r="R2113" s="392" t="str">
        <f t="shared" si="371"/>
        <v/>
      </c>
      <c r="S2113" s="394" t="e">
        <f t="shared" si="372"/>
        <v>#VALUE!</v>
      </c>
      <c r="T2113" s="394" t="str">
        <f t="shared" si="373"/>
        <v/>
      </c>
      <c r="U2113" s="394" t="str">
        <f t="shared" si="374"/>
        <v/>
      </c>
      <c r="V2113" s="424" t="str">
        <f t="shared" si="375"/>
        <v/>
      </c>
      <c r="W2113" s="21"/>
      <c r="X2113" s="515"/>
      <c r="Y2113" s="515"/>
      <c r="Z2113" s="513"/>
      <c r="AA2113" s="514"/>
    </row>
    <row r="2114" spans="1:27">
      <c r="A2114" s="50">
        <f t="shared" si="367"/>
        <v>2109</v>
      </c>
      <c r="B2114" s="580"/>
      <c r="C2114" s="23" t="s">
        <v>742</v>
      </c>
      <c r="D2114" s="489"/>
      <c r="E2114" s="318" t="str">
        <f>IF(G2114="","",VLOOKUP(G2114,'Danh mục CODE'!$D$2:$J$20064,7,0))</f>
        <v/>
      </c>
      <c r="F2114" s="28" t="str">
        <f>IF(E2114="","",VLOOKUP(E2114,'TONG HOP'!$E$8:$W$1883,19,0))</f>
        <v/>
      </c>
      <c r="G2114" s="315"/>
      <c r="H2114" s="226" t="str">
        <f>IF(E2114="","",VLOOKUP(G2114,'TONG HOP'!$C$8:$E$799,2,0))</f>
        <v/>
      </c>
      <c r="I2114" s="226" t="str">
        <f>IF(B2114="","",VLOOKUP(G2114,'TONG HOP'!$C$8:$F$799,4,0))</f>
        <v/>
      </c>
      <c r="J2114" s="63" t="str">
        <f t="shared" si="368"/>
        <v/>
      </c>
      <c r="K2114" s="63" t="str">
        <f t="shared" si="366"/>
        <v/>
      </c>
      <c r="L2114" s="63">
        <f t="shared" si="369"/>
        <v>0</v>
      </c>
      <c r="M2114" s="392" t="str">
        <f>IF(Y2114="","",VLOOKUP(G2114,'Danh mục CODE'!$D$2:$I$1880,4,0))</f>
        <v/>
      </c>
      <c r="N2114" s="482"/>
      <c r="O2114" s="392" t="str">
        <f t="shared" si="370"/>
        <v/>
      </c>
      <c r="P2114" s="392" t="str">
        <f>IF(Y2114="","",VLOOKUP(G2114,'Danh mục CODE'!$D$2:$I$1880,5,0))</f>
        <v/>
      </c>
      <c r="Q2114" s="392"/>
      <c r="R2114" s="392" t="str">
        <f t="shared" si="371"/>
        <v/>
      </c>
      <c r="S2114" s="394" t="e">
        <f t="shared" si="372"/>
        <v>#VALUE!</v>
      </c>
      <c r="T2114" s="394" t="str">
        <f t="shared" si="373"/>
        <v/>
      </c>
      <c r="U2114" s="394" t="str">
        <f t="shared" si="374"/>
        <v/>
      </c>
      <c r="V2114" s="424" t="str">
        <f t="shared" si="375"/>
        <v/>
      </c>
      <c r="W2114" s="21"/>
      <c r="X2114" s="515"/>
      <c r="Y2114" s="515"/>
      <c r="Z2114" s="513"/>
      <c r="AA2114" s="514"/>
    </row>
    <row r="2115" spans="1:27">
      <c r="A2115" s="50">
        <f t="shared" si="367"/>
        <v>2110</v>
      </c>
      <c r="B2115" s="580"/>
      <c r="C2115" s="23" t="s">
        <v>742</v>
      </c>
      <c r="D2115" s="489"/>
      <c r="E2115" s="318" t="str">
        <f>IF(G2115="","",VLOOKUP(G2115,'Danh mục CODE'!$D$2:$J$20064,7,0))</f>
        <v/>
      </c>
      <c r="F2115" s="28" t="str">
        <f>IF(E2115="","",VLOOKUP(E2115,'TONG HOP'!$E$8:$W$1883,19,0))</f>
        <v/>
      </c>
      <c r="G2115" s="315"/>
      <c r="H2115" s="226" t="str">
        <f>IF(E2115="","",VLOOKUP(G2115,'TONG HOP'!$C$8:$E$799,2,0))</f>
        <v/>
      </c>
      <c r="I2115" s="226" t="str">
        <f>IF(B2115="","",VLOOKUP(G2115,'TONG HOP'!$C$8:$F$799,4,0))</f>
        <v/>
      </c>
      <c r="J2115" s="63" t="str">
        <f t="shared" si="368"/>
        <v/>
      </c>
      <c r="K2115" s="63" t="str">
        <f t="shared" si="366"/>
        <v/>
      </c>
      <c r="L2115" s="63">
        <f t="shared" si="369"/>
        <v>0</v>
      </c>
      <c r="M2115" s="392" t="str">
        <f>IF(Y2115="","",VLOOKUP(G2115,'Danh mục CODE'!$D$2:$I$1880,4,0))</f>
        <v/>
      </c>
      <c r="N2115" s="482"/>
      <c r="O2115" s="392" t="str">
        <f t="shared" si="370"/>
        <v/>
      </c>
      <c r="P2115" s="392" t="str">
        <f>IF(Y2115="","",VLOOKUP(G2115,'Danh mục CODE'!$D$2:$I$1880,5,0))</f>
        <v/>
      </c>
      <c r="Q2115" s="392"/>
      <c r="R2115" s="392" t="str">
        <f t="shared" si="371"/>
        <v/>
      </c>
      <c r="S2115" s="394" t="e">
        <f t="shared" si="372"/>
        <v>#VALUE!</v>
      </c>
      <c r="T2115" s="394" t="str">
        <f t="shared" si="373"/>
        <v/>
      </c>
      <c r="U2115" s="394" t="str">
        <f t="shared" si="374"/>
        <v/>
      </c>
      <c r="V2115" s="424" t="str">
        <f t="shared" si="375"/>
        <v/>
      </c>
      <c r="W2115" s="21"/>
      <c r="X2115" s="515"/>
      <c r="Y2115" s="515"/>
      <c r="Z2115" s="513"/>
      <c r="AA2115" s="514"/>
    </row>
    <row r="2116" spans="1:27">
      <c r="A2116" s="50">
        <f t="shared" si="367"/>
        <v>2111</v>
      </c>
      <c r="B2116" s="580"/>
      <c r="C2116" s="23" t="s">
        <v>742</v>
      </c>
      <c r="D2116" s="489"/>
      <c r="E2116" s="318" t="str">
        <f>IF(G2116="","",VLOOKUP(G2116,'Danh mục CODE'!$D$2:$J$20064,7,0))</f>
        <v/>
      </c>
      <c r="F2116" s="28" t="str">
        <f>IF(E2116="","",VLOOKUP(E2116,'TONG HOP'!$E$8:$W$1883,19,0))</f>
        <v/>
      </c>
      <c r="G2116" s="315"/>
      <c r="H2116" s="226" t="str">
        <f>IF(E2116="","",VLOOKUP(G2116,'TONG HOP'!$C$8:$E$799,2,0))</f>
        <v/>
      </c>
      <c r="I2116" s="226" t="str">
        <f>IF(B2116="","",VLOOKUP(G2116,'TONG HOP'!$C$8:$F$799,4,0))</f>
        <v/>
      </c>
      <c r="J2116" s="63" t="str">
        <f t="shared" si="368"/>
        <v/>
      </c>
      <c r="K2116" s="63" t="str">
        <f t="shared" si="366"/>
        <v/>
      </c>
      <c r="L2116" s="63">
        <f t="shared" si="369"/>
        <v>0</v>
      </c>
      <c r="M2116" s="392" t="str">
        <f>IF(Y2116="","",VLOOKUP(G2116,'Danh mục CODE'!$D$2:$I$1880,4,0))</f>
        <v/>
      </c>
      <c r="N2116" s="482"/>
      <c r="O2116" s="392" t="str">
        <f t="shared" si="370"/>
        <v/>
      </c>
      <c r="P2116" s="392" t="str">
        <f>IF(Y2116="","",VLOOKUP(G2116,'Danh mục CODE'!$D$2:$I$1880,5,0))</f>
        <v/>
      </c>
      <c r="Q2116" s="392"/>
      <c r="R2116" s="392" t="str">
        <f t="shared" si="371"/>
        <v/>
      </c>
      <c r="S2116" s="394" t="e">
        <f t="shared" si="372"/>
        <v>#VALUE!</v>
      </c>
      <c r="T2116" s="394" t="str">
        <f t="shared" si="373"/>
        <v/>
      </c>
      <c r="U2116" s="394" t="str">
        <f t="shared" si="374"/>
        <v/>
      </c>
      <c r="V2116" s="424" t="str">
        <f t="shared" si="375"/>
        <v/>
      </c>
      <c r="W2116" s="21"/>
      <c r="X2116" s="515"/>
      <c r="Y2116" s="515"/>
      <c r="Z2116" s="513"/>
      <c r="AA2116" s="514"/>
    </row>
    <row r="2117" spans="1:27">
      <c r="A2117" s="50">
        <f t="shared" si="367"/>
        <v>2112</v>
      </c>
      <c r="B2117" s="580"/>
      <c r="C2117" s="23" t="s">
        <v>742</v>
      </c>
      <c r="D2117" s="489"/>
      <c r="E2117" s="318" t="str">
        <f>IF(G2117="","",VLOOKUP(G2117,'Danh mục CODE'!$D$2:$J$20064,7,0))</f>
        <v/>
      </c>
      <c r="F2117" s="28" t="str">
        <f>IF(E2117="","",VLOOKUP(E2117,'TONG HOP'!$E$8:$W$1883,19,0))</f>
        <v/>
      </c>
      <c r="G2117" s="315"/>
      <c r="H2117" s="226" t="str">
        <f>IF(E2117="","",VLOOKUP(G2117,'TONG HOP'!$C$8:$E$799,2,0))</f>
        <v/>
      </c>
      <c r="I2117" s="226" t="str">
        <f>IF(B2117="","",VLOOKUP(G2117,'TONG HOP'!$C$8:$F$799,4,0))</f>
        <v/>
      </c>
      <c r="J2117" s="63" t="str">
        <f t="shared" si="368"/>
        <v/>
      </c>
      <c r="K2117" s="63" t="str">
        <f t="shared" si="366"/>
        <v/>
      </c>
      <c r="L2117" s="63">
        <f t="shared" si="369"/>
        <v>0</v>
      </c>
      <c r="M2117" s="392" t="str">
        <f>IF(Y2117="","",VLOOKUP(G2117,'Danh mục CODE'!$D$2:$I$1880,4,0))</f>
        <v/>
      </c>
      <c r="N2117" s="482"/>
      <c r="O2117" s="392" t="str">
        <f t="shared" si="370"/>
        <v/>
      </c>
      <c r="P2117" s="392" t="str">
        <f>IF(Y2117="","",VLOOKUP(G2117,'Danh mục CODE'!$D$2:$I$1880,5,0))</f>
        <v/>
      </c>
      <c r="Q2117" s="392"/>
      <c r="R2117" s="392" t="str">
        <f t="shared" si="371"/>
        <v/>
      </c>
      <c r="S2117" s="394" t="e">
        <f t="shared" si="372"/>
        <v>#VALUE!</v>
      </c>
      <c r="T2117" s="394" t="str">
        <f t="shared" si="373"/>
        <v/>
      </c>
      <c r="U2117" s="394" t="str">
        <f t="shared" si="374"/>
        <v/>
      </c>
      <c r="V2117" s="424" t="str">
        <f t="shared" si="375"/>
        <v/>
      </c>
      <c r="W2117" s="21"/>
      <c r="X2117" s="515"/>
      <c r="Y2117" s="515"/>
      <c r="Z2117" s="513"/>
      <c r="AA2117" s="514"/>
    </row>
    <row r="2118" spans="1:27">
      <c r="A2118" s="50">
        <f t="shared" si="367"/>
        <v>2113</v>
      </c>
      <c r="B2118" s="580"/>
      <c r="C2118" s="23" t="s">
        <v>742</v>
      </c>
      <c r="D2118" s="489"/>
      <c r="E2118" s="318" t="str">
        <f>IF(G2118="","",VLOOKUP(G2118,'Danh mục CODE'!$D$2:$J$20064,7,0))</f>
        <v/>
      </c>
      <c r="F2118" s="28" t="str">
        <f>IF(E2118="","",VLOOKUP(E2118,'TONG HOP'!$E$8:$W$1883,19,0))</f>
        <v/>
      </c>
      <c r="G2118" s="315"/>
      <c r="H2118" s="226" t="str">
        <f>IF(E2118="","",VLOOKUP(G2118,'TONG HOP'!$C$8:$E$799,2,0))</f>
        <v/>
      </c>
      <c r="I2118" s="226" t="str">
        <f>IF(B2118="","",VLOOKUP(G2118,'TONG HOP'!$C$8:$F$799,4,0))</f>
        <v/>
      </c>
      <c r="J2118" s="63" t="str">
        <f t="shared" si="368"/>
        <v/>
      </c>
      <c r="K2118" s="63" t="str">
        <f t="shared" si="366"/>
        <v/>
      </c>
      <c r="L2118" s="63">
        <f t="shared" si="369"/>
        <v>0</v>
      </c>
      <c r="M2118" s="392" t="str">
        <f>IF(Y2118="","",VLOOKUP(G2118,'Danh mục CODE'!$D$2:$I$1880,4,0))</f>
        <v/>
      </c>
      <c r="N2118" s="482"/>
      <c r="O2118" s="392" t="str">
        <f t="shared" si="370"/>
        <v/>
      </c>
      <c r="P2118" s="392" t="str">
        <f>IF(Y2118="","",VLOOKUP(G2118,'Danh mục CODE'!$D$2:$I$1880,5,0))</f>
        <v/>
      </c>
      <c r="Q2118" s="392"/>
      <c r="R2118" s="392" t="str">
        <f t="shared" si="371"/>
        <v/>
      </c>
      <c r="S2118" s="394" t="e">
        <f t="shared" si="372"/>
        <v>#VALUE!</v>
      </c>
      <c r="T2118" s="394" t="str">
        <f t="shared" si="373"/>
        <v/>
      </c>
      <c r="U2118" s="394" t="str">
        <f t="shared" si="374"/>
        <v/>
      </c>
      <c r="V2118" s="424" t="str">
        <f t="shared" si="375"/>
        <v/>
      </c>
      <c r="W2118" s="21"/>
      <c r="X2118" s="515"/>
      <c r="Y2118" s="515"/>
      <c r="Z2118" s="513"/>
      <c r="AA2118" s="514"/>
    </row>
    <row r="2119" spans="1:27">
      <c r="A2119" s="50">
        <f t="shared" si="367"/>
        <v>2114</v>
      </c>
      <c r="B2119" s="580"/>
      <c r="C2119" s="23" t="s">
        <v>742</v>
      </c>
      <c r="D2119" s="489"/>
      <c r="E2119" s="318" t="str">
        <f>IF(G2119="","",VLOOKUP(G2119,'Danh mục CODE'!$D$2:$J$20064,7,0))</f>
        <v/>
      </c>
      <c r="F2119" s="28" t="str">
        <f>IF(E2119="","",VLOOKUP(E2119,'TONG HOP'!$E$8:$W$1883,19,0))</f>
        <v/>
      </c>
      <c r="G2119" s="315"/>
      <c r="H2119" s="226" t="str">
        <f>IF(E2119="","",VLOOKUP(G2119,'TONG HOP'!$C$8:$E$799,2,0))</f>
        <v/>
      </c>
      <c r="I2119" s="226" t="str">
        <f>IF(B2119="","",VLOOKUP(G2119,'TONG HOP'!$C$8:$F$799,4,0))</f>
        <v/>
      </c>
      <c r="J2119" s="63" t="str">
        <f t="shared" si="368"/>
        <v/>
      </c>
      <c r="K2119" s="63" t="str">
        <f t="shared" ref="K2119:K2182" si="376">IF(AND(X2119="",N2119="",Q2119="",R2119=""),"",L2119-L2119*O2119-(L2119-L2119*O2119)*R2119)</f>
        <v/>
      </c>
      <c r="L2119" s="63">
        <f t="shared" si="369"/>
        <v>0</v>
      </c>
      <c r="M2119" s="392" t="str">
        <f>IF(Y2119="","",VLOOKUP(G2119,'Danh mục CODE'!$D$2:$I$1880,4,0))</f>
        <v/>
      </c>
      <c r="N2119" s="482"/>
      <c r="O2119" s="392" t="str">
        <f t="shared" si="370"/>
        <v/>
      </c>
      <c r="P2119" s="392" t="str">
        <f>IF(Y2119="","",VLOOKUP(G2119,'Danh mục CODE'!$D$2:$I$1880,5,0))</f>
        <v/>
      </c>
      <c r="Q2119" s="392"/>
      <c r="R2119" s="392" t="str">
        <f t="shared" si="371"/>
        <v/>
      </c>
      <c r="S2119" s="394" t="e">
        <f t="shared" si="372"/>
        <v>#VALUE!</v>
      </c>
      <c r="T2119" s="394" t="str">
        <f t="shared" si="373"/>
        <v/>
      </c>
      <c r="U2119" s="394" t="str">
        <f t="shared" si="374"/>
        <v/>
      </c>
      <c r="V2119" s="424" t="str">
        <f t="shared" si="375"/>
        <v/>
      </c>
      <c r="W2119" s="21"/>
      <c r="X2119" s="515"/>
      <c r="Y2119" s="515"/>
      <c r="Z2119" s="513"/>
      <c r="AA2119" s="514"/>
    </row>
    <row r="2120" spans="1:27">
      <c r="A2120" s="50">
        <f t="shared" si="367"/>
        <v>2115</v>
      </c>
      <c r="B2120" s="580"/>
      <c r="C2120" s="23" t="s">
        <v>742</v>
      </c>
      <c r="D2120" s="489"/>
      <c r="E2120" s="318" t="str">
        <f>IF(G2120="","",VLOOKUP(G2120,'Danh mục CODE'!$D$2:$J$20064,7,0))</f>
        <v/>
      </c>
      <c r="F2120" s="28" t="str">
        <f>IF(E2120="","",VLOOKUP(E2120,'TONG HOP'!$E$8:$W$1883,19,0))</f>
        <v/>
      </c>
      <c r="G2120" s="315"/>
      <c r="H2120" s="226" t="str">
        <f>IF(E2120="","",VLOOKUP(G2120,'TONG HOP'!$C$8:$E$799,2,0))</f>
        <v/>
      </c>
      <c r="I2120" s="226" t="str">
        <f>IF(B2120="","",VLOOKUP(G2120,'TONG HOP'!$C$8:$F$799,4,0))</f>
        <v/>
      </c>
      <c r="J2120" s="63" t="str">
        <f t="shared" si="368"/>
        <v/>
      </c>
      <c r="K2120" s="63" t="str">
        <f t="shared" si="376"/>
        <v/>
      </c>
      <c r="L2120" s="63">
        <f t="shared" si="369"/>
        <v>0</v>
      </c>
      <c r="M2120" s="392" t="str">
        <f>IF(Y2120="","",VLOOKUP(G2120,'Danh mục CODE'!$D$2:$I$1880,4,0))</f>
        <v/>
      </c>
      <c r="N2120" s="482"/>
      <c r="O2120" s="392" t="str">
        <f t="shared" si="370"/>
        <v/>
      </c>
      <c r="P2120" s="392" t="str">
        <f>IF(Y2120="","",VLOOKUP(G2120,'Danh mục CODE'!$D$2:$I$1880,5,0))</f>
        <v/>
      </c>
      <c r="Q2120" s="392"/>
      <c r="R2120" s="392" t="str">
        <f t="shared" si="371"/>
        <v/>
      </c>
      <c r="S2120" s="394" t="e">
        <f t="shared" si="372"/>
        <v>#VALUE!</v>
      </c>
      <c r="T2120" s="394" t="str">
        <f t="shared" si="373"/>
        <v/>
      </c>
      <c r="U2120" s="394" t="str">
        <f t="shared" si="374"/>
        <v/>
      </c>
      <c r="V2120" s="424" t="str">
        <f t="shared" si="375"/>
        <v/>
      </c>
      <c r="W2120" s="21"/>
      <c r="X2120" s="515"/>
      <c r="Y2120" s="515"/>
      <c r="Z2120" s="513"/>
      <c r="AA2120" s="514"/>
    </row>
    <row r="2121" spans="1:27">
      <c r="A2121" s="50">
        <f t="shared" si="367"/>
        <v>2116</v>
      </c>
      <c r="B2121" s="580"/>
      <c r="C2121" s="23" t="s">
        <v>742</v>
      </c>
      <c r="D2121" s="489"/>
      <c r="E2121" s="318" t="str">
        <f>IF(G2121="","",VLOOKUP(G2121,'Danh mục CODE'!$D$2:$J$20064,7,0))</f>
        <v/>
      </c>
      <c r="F2121" s="28" t="str">
        <f>IF(E2121="","",VLOOKUP(E2121,'TONG HOP'!$E$8:$W$1883,19,0))</f>
        <v/>
      </c>
      <c r="G2121" s="315"/>
      <c r="H2121" s="226" t="str">
        <f>IF(E2121="","",VLOOKUP(G2121,'TONG HOP'!$C$8:$E$799,2,0))</f>
        <v/>
      </c>
      <c r="I2121" s="226" t="str">
        <f>IF(B2121="","",VLOOKUP(G2121,'TONG HOP'!$C$8:$F$799,4,0))</f>
        <v/>
      </c>
      <c r="J2121" s="63" t="str">
        <f t="shared" si="368"/>
        <v/>
      </c>
      <c r="K2121" s="63" t="str">
        <f t="shared" si="376"/>
        <v/>
      </c>
      <c r="L2121" s="63">
        <f t="shared" si="369"/>
        <v>0</v>
      </c>
      <c r="M2121" s="392" t="str">
        <f>IF(Y2121="","",VLOOKUP(G2121,'Danh mục CODE'!$D$2:$I$1880,4,0))</f>
        <v/>
      </c>
      <c r="N2121" s="482"/>
      <c r="O2121" s="392" t="str">
        <f t="shared" si="370"/>
        <v/>
      </c>
      <c r="P2121" s="392" t="str">
        <f>IF(Y2121="","",VLOOKUP(G2121,'Danh mục CODE'!$D$2:$I$1880,5,0))</f>
        <v/>
      </c>
      <c r="Q2121" s="392"/>
      <c r="R2121" s="392" t="str">
        <f t="shared" si="371"/>
        <v/>
      </c>
      <c r="S2121" s="394" t="e">
        <f t="shared" si="372"/>
        <v>#VALUE!</v>
      </c>
      <c r="T2121" s="394" t="str">
        <f t="shared" si="373"/>
        <v/>
      </c>
      <c r="U2121" s="394" t="str">
        <f t="shared" si="374"/>
        <v/>
      </c>
      <c r="V2121" s="424" t="str">
        <f t="shared" si="375"/>
        <v/>
      </c>
      <c r="W2121" s="21"/>
      <c r="X2121" s="515"/>
      <c r="Y2121" s="515"/>
      <c r="Z2121" s="513"/>
      <c r="AA2121" s="514"/>
    </row>
    <row r="2122" spans="1:27">
      <c r="A2122" s="50">
        <f t="shared" si="367"/>
        <v>2117</v>
      </c>
      <c r="B2122" s="580"/>
      <c r="C2122" s="23" t="s">
        <v>742</v>
      </c>
      <c r="D2122" s="489"/>
      <c r="E2122" s="318" t="str">
        <f>IF(G2122="","",VLOOKUP(G2122,'Danh mục CODE'!$D$2:$J$20064,7,0))</f>
        <v/>
      </c>
      <c r="F2122" s="28" t="str">
        <f>IF(E2122="","",VLOOKUP(E2122,'TONG HOP'!$E$8:$W$1883,19,0))</f>
        <v/>
      </c>
      <c r="G2122" s="315"/>
      <c r="H2122" s="226" t="str">
        <f>IF(E2122="","",VLOOKUP(G2122,'TONG HOP'!$C$8:$E$799,2,0))</f>
        <v/>
      </c>
      <c r="I2122" s="226" t="str">
        <f>IF(B2122="","",VLOOKUP(G2122,'TONG HOP'!$C$8:$F$799,4,0))</f>
        <v/>
      </c>
      <c r="J2122" s="63" t="str">
        <f t="shared" si="368"/>
        <v/>
      </c>
      <c r="K2122" s="63" t="str">
        <f t="shared" si="376"/>
        <v/>
      </c>
      <c r="L2122" s="63">
        <f t="shared" si="369"/>
        <v>0</v>
      </c>
      <c r="M2122" s="392" t="str">
        <f>IF(Y2122="","",VLOOKUP(G2122,'Danh mục CODE'!$D$2:$I$1880,4,0))</f>
        <v/>
      </c>
      <c r="N2122" s="482"/>
      <c r="O2122" s="392" t="str">
        <f t="shared" si="370"/>
        <v/>
      </c>
      <c r="P2122" s="392" t="str">
        <f>IF(Y2122="","",VLOOKUP(G2122,'Danh mục CODE'!$D$2:$I$1880,5,0))</f>
        <v/>
      </c>
      <c r="Q2122" s="392"/>
      <c r="R2122" s="392" t="str">
        <f t="shared" si="371"/>
        <v/>
      </c>
      <c r="S2122" s="394" t="e">
        <f t="shared" si="372"/>
        <v>#VALUE!</v>
      </c>
      <c r="T2122" s="394" t="str">
        <f t="shared" si="373"/>
        <v/>
      </c>
      <c r="U2122" s="394" t="str">
        <f t="shared" si="374"/>
        <v/>
      </c>
      <c r="V2122" s="424" t="str">
        <f t="shared" si="375"/>
        <v/>
      </c>
      <c r="W2122" s="21"/>
      <c r="X2122" s="515"/>
      <c r="Y2122" s="515"/>
      <c r="Z2122" s="513"/>
      <c r="AA2122" s="514"/>
    </row>
    <row r="2123" spans="1:27">
      <c r="A2123" s="50">
        <f t="shared" si="367"/>
        <v>2118</v>
      </c>
      <c r="B2123" s="580"/>
      <c r="C2123" s="23" t="s">
        <v>742</v>
      </c>
      <c r="D2123" s="489"/>
      <c r="E2123" s="318" t="str">
        <f>IF(G2123="","",VLOOKUP(G2123,'Danh mục CODE'!$D$2:$J$20064,7,0))</f>
        <v/>
      </c>
      <c r="F2123" s="28" t="str">
        <f>IF(E2123="","",VLOOKUP(E2123,'TONG HOP'!$E$8:$W$1883,19,0))</f>
        <v/>
      </c>
      <c r="G2123" s="315"/>
      <c r="H2123" s="226" t="str">
        <f>IF(E2123="","",VLOOKUP(G2123,'TONG HOP'!$C$8:$E$799,2,0))</f>
        <v/>
      </c>
      <c r="I2123" s="226" t="str">
        <f>IF(B2123="","",VLOOKUP(G2123,'TONG HOP'!$C$8:$F$799,4,0))</f>
        <v/>
      </c>
      <c r="J2123" s="63" t="str">
        <f t="shared" si="368"/>
        <v/>
      </c>
      <c r="K2123" s="63" t="str">
        <f t="shared" si="376"/>
        <v/>
      </c>
      <c r="L2123" s="63">
        <f t="shared" si="369"/>
        <v>0</v>
      </c>
      <c r="M2123" s="392" t="str">
        <f>IF(Y2123="","",VLOOKUP(G2123,'Danh mục CODE'!$D$2:$I$1880,4,0))</f>
        <v/>
      </c>
      <c r="N2123" s="482"/>
      <c r="O2123" s="392" t="str">
        <f t="shared" si="370"/>
        <v/>
      </c>
      <c r="P2123" s="392" t="str">
        <f>IF(Y2123="","",VLOOKUP(G2123,'Danh mục CODE'!$D$2:$I$1880,5,0))</f>
        <v/>
      </c>
      <c r="Q2123" s="392"/>
      <c r="R2123" s="392" t="str">
        <f t="shared" si="371"/>
        <v/>
      </c>
      <c r="S2123" s="394" t="e">
        <f t="shared" si="372"/>
        <v>#VALUE!</v>
      </c>
      <c r="T2123" s="394" t="str">
        <f t="shared" si="373"/>
        <v/>
      </c>
      <c r="U2123" s="394" t="str">
        <f t="shared" si="374"/>
        <v/>
      </c>
      <c r="V2123" s="424" t="str">
        <f t="shared" si="375"/>
        <v/>
      </c>
      <c r="W2123" s="21"/>
      <c r="X2123" s="515"/>
      <c r="Y2123" s="515"/>
      <c r="Z2123" s="513"/>
      <c r="AA2123" s="514"/>
    </row>
    <row r="2124" spans="1:27">
      <c r="A2124" s="50">
        <f t="shared" si="367"/>
        <v>2119</v>
      </c>
      <c r="B2124" s="580"/>
      <c r="C2124" s="23" t="s">
        <v>742</v>
      </c>
      <c r="D2124" s="489"/>
      <c r="E2124" s="318" t="str">
        <f>IF(G2124="","",VLOOKUP(G2124,'Danh mục CODE'!$D$2:$J$20064,7,0))</f>
        <v/>
      </c>
      <c r="F2124" s="28" t="str">
        <f>IF(E2124="","",VLOOKUP(E2124,'TONG HOP'!$E$8:$W$1883,19,0))</f>
        <v/>
      </c>
      <c r="G2124" s="315"/>
      <c r="H2124" s="226" t="str">
        <f>IF(E2124="","",VLOOKUP(G2124,'TONG HOP'!$C$8:$E$799,2,0))</f>
        <v/>
      </c>
      <c r="I2124" s="226" t="str">
        <f>IF(B2124="","",VLOOKUP(G2124,'TONG HOP'!$C$8:$F$799,4,0))</f>
        <v/>
      </c>
      <c r="J2124" s="63" t="str">
        <f t="shared" si="368"/>
        <v/>
      </c>
      <c r="K2124" s="63" t="str">
        <f t="shared" si="376"/>
        <v/>
      </c>
      <c r="L2124" s="63">
        <f t="shared" si="369"/>
        <v>0</v>
      </c>
      <c r="M2124" s="392" t="str">
        <f>IF(Y2124="","",VLOOKUP(G2124,'Danh mục CODE'!$D$2:$I$1880,4,0))</f>
        <v/>
      </c>
      <c r="N2124" s="482"/>
      <c r="O2124" s="392" t="str">
        <f t="shared" si="370"/>
        <v/>
      </c>
      <c r="P2124" s="392" t="str">
        <f>IF(Y2124="","",VLOOKUP(G2124,'Danh mục CODE'!$D$2:$I$1880,5,0))</f>
        <v/>
      </c>
      <c r="Q2124" s="392"/>
      <c r="R2124" s="392" t="str">
        <f t="shared" si="371"/>
        <v/>
      </c>
      <c r="S2124" s="394" t="e">
        <f t="shared" si="372"/>
        <v>#VALUE!</v>
      </c>
      <c r="T2124" s="394" t="str">
        <f t="shared" si="373"/>
        <v/>
      </c>
      <c r="U2124" s="394" t="str">
        <f t="shared" si="374"/>
        <v/>
      </c>
      <c r="V2124" s="424" t="str">
        <f t="shared" si="375"/>
        <v/>
      </c>
      <c r="W2124" s="21"/>
      <c r="X2124" s="515"/>
      <c r="Y2124" s="515"/>
      <c r="Z2124" s="513"/>
      <c r="AA2124" s="514"/>
    </row>
    <row r="2125" spans="1:27">
      <c r="A2125" s="50">
        <f t="shared" si="367"/>
        <v>2120</v>
      </c>
      <c r="B2125" s="580"/>
      <c r="C2125" s="23" t="s">
        <v>742</v>
      </c>
      <c r="D2125" s="489"/>
      <c r="E2125" s="318" t="str">
        <f>IF(G2125="","",VLOOKUP(G2125,'Danh mục CODE'!$D$2:$J$20064,7,0))</f>
        <v/>
      </c>
      <c r="F2125" s="28" t="str">
        <f>IF(E2125="","",VLOOKUP(E2125,'TONG HOP'!$E$8:$W$1883,19,0))</f>
        <v/>
      </c>
      <c r="G2125" s="315"/>
      <c r="H2125" s="226" t="str">
        <f>IF(E2125="","",VLOOKUP(G2125,'TONG HOP'!$C$8:$E$799,2,0))</f>
        <v/>
      </c>
      <c r="I2125" s="226" t="str">
        <f>IF(B2125="","",VLOOKUP(G2125,'TONG HOP'!$C$8:$F$799,4,0))</f>
        <v/>
      </c>
      <c r="J2125" s="63" t="str">
        <f t="shared" si="368"/>
        <v/>
      </c>
      <c r="K2125" s="63" t="str">
        <f t="shared" si="376"/>
        <v/>
      </c>
      <c r="L2125" s="63">
        <f t="shared" si="369"/>
        <v>0</v>
      </c>
      <c r="M2125" s="392" t="str">
        <f>IF(Y2125="","",VLOOKUP(G2125,'Danh mục CODE'!$D$2:$I$1880,4,0))</f>
        <v/>
      </c>
      <c r="N2125" s="482"/>
      <c r="O2125" s="392" t="str">
        <f t="shared" si="370"/>
        <v/>
      </c>
      <c r="P2125" s="392" t="str">
        <f>IF(Y2125="","",VLOOKUP(G2125,'Danh mục CODE'!$D$2:$I$1880,5,0))</f>
        <v/>
      </c>
      <c r="Q2125" s="392"/>
      <c r="R2125" s="392" t="str">
        <f t="shared" si="371"/>
        <v/>
      </c>
      <c r="S2125" s="394" t="e">
        <f t="shared" si="372"/>
        <v>#VALUE!</v>
      </c>
      <c r="T2125" s="394" t="str">
        <f t="shared" si="373"/>
        <v/>
      </c>
      <c r="U2125" s="394" t="str">
        <f t="shared" si="374"/>
        <v/>
      </c>
      <c r="V2125" s="424" t="str">
        <f t="shared" si="375"/>
        <v/>
      </c>
      <c r="W2125" s="21"/>
      <c r="X2125" s="515"/>
      <c r="Y2125" s="515"/>
      <c r="Z2125" s="513"/>
      <c r="AA2125" s="514"/>
    </row>
    <row r="2126" spans="1:27">
      <c r="A2126" s="50">
        <f t="shared" si="367"/>
        <v>2121</v>
      </c>
      <c r="B2126" s="580"/>
      <c r="C2126" s="23" t="s">
        <v>742</v>
      </c>
      <c r="D2126" s="489"/>
      <c r="E2126" s="318" t="str">
        <f>IF(G2126="","",VLOOKUP(G2126,'Danh mục CODE'!$D$2:$J$20064,7,0))</f>
        <v/>
      </c>
      <c r="F2126" s="28" t="str">
        <f>IF(E2126="","",VLOOKUP(E2126,'TONG HOP'!$E$8:$W$1883,19,0))</f>
        <v/>
      </c>
      <c r="G2126" s="315"/>
      <c r="H2126" s="226" t="str">
        <f>IF(E2126="","",VLOOKUP(G2126,'TONG HOP'!$C$8:$E$799,2,0))</f>
        <v/>
      </c>
      <c r="I2126" s="226" t="str">
        <f>IF(B2126="","",VLOOKUP(G2126,'TONG HOP'!$C$8:$F$799,4,0))</f>
        <v/>
      </c>
      <c r="J2126" s="63" t="str">
        <f t="shared" si="368"/>
        <v/>
      </c>
      <c r="K2126" s="63" t="str">
        <f t="shared" si="376"/>
        <v/>
      </c>
      <c r="L2126" s="63">
        <f t="shared" si="369"/>
        <v>0</v>
      </c>
      <c r="M2126" s="392" t="str">
        <f>IF(Y2126="","",VLOOKUP(G2126,'Danh mục CODE'!$D$2:$I$1880,4,0))</f>
        <v/>
      </c>
      <c r="N2126" s="482"/>
      <c r="O2126" s="392" t="str">
        <f t="shared" si="370"/>
        <v/>
      </c>
      <c r="P2126" s="392" t="str">
        <f>IF(Y2126="","",VLOOKUP(G2126,'Danh mục CODE'!$D$2:$I$1880,5,0))</f>
        <v/>
      </c>
      <c r="Q2126" s="392"/>
      <c r="R2126" s="392" t="str">
        <f t="shared" si="371"/>
        <v/>
      </c>
      <c r="S2126" s="394" t="e">
        <f t="shared" si="372"/>
        <v>#VALUE!</v>
      </c>
      <c r="T2126" s="394" t="str">
        <f t="shared" si="373"/>
        <v/>
      </c>
      <c r="U2126" s="394" t="str">
        <f t="shared" si="374"/>
        <v/>
      </c>
      <c r="V2126" s="424" t="str">
        <f t="shared" si="375"/>
        <v/>
      </c>
      <c r="W2126" s="21"/>
      <c r="X2126" s="515"/>
      <c r="Y2126" s="515"/>
      <c r="Z2126" s="513"/>
      <c r="AA2126" s="514"/>
    </row>
    <row r="2127" spans="1:27">
      <c r="A2127" s="50">
        <f t="shared" si="367"/>
        <v>2122</v>
      </c>
      <c r="B2127" s="580"/>
      <c r="C2127" s="23" t="s">
        <v>742</v>
      </c>
      <c r="D2127" s="489"/>
      <c r="E2127" s="318" t="str">
        <f>IF(G2127="","",VLOOKUP(G2127,'Danh mục CODE'!$D$2:$J$20064,7,0))</f>
        <v/>
      </c>
      <c r="F2127" s="28" t="str">
        <f>IF(E2127="","",VLOOKUP(E2127,'TONG HOP'!$E$8:$W$1883,19,0))</f>
        <v/>
      </c>
      <c r="G2127" s="315"/>
      <c r="H2127" s="226" t="str">
        <f>IF(E2127="","",VLOOKUP(G2127,'TONG HOP'!$C$8:$E$799,2,0))</f>
        <v/>
      </c>
      <c r="I2127" s="226" t="str">
        <f>IF(B2127="","",VLOOKUP(G2127,'TONG HOP'!$C$8:$F$799,4,0))</f>
        <v/>
      </c>
      <c r="J2127" s="63" t="str">
        <f t="shared" si="368"/>
        <v/>
      </c>
      <c r="K2127" s="63" t="str">
        <f t="shared" si="376"/>
        <v/>
      </c>
      <c r="L2127" s="63">
        <f t="shared" si="369"/>
        <v>0</v>
      </c>
      <c r="M2127" s="392" t="str">
        <f>IF(Y2127="","",VLOOKUP(G2127,'Danh mục CODE'!$D$2:$I$1880,4,0))</f>
        <v/>
      </c>
      <c r="N2127" s="482"/>
      <c r="O2127" s="392" t="str">
        <f t="shared" si="370"/>
        <v/>
      </c>
      <c r="P2127" s="392" t="str">
        <f>IF(Y2127="","",VLOOKUP(G2127,'Danh mục CODE'!$D$2:$I$1880,5,0))</f>
        <v/>
      </c>
      <c r="Q2127" s="392"/>
      <c r="R2127" s="392" t="str">
        <f t="shared" si="371"/>
        <v/>
      </c>
      <c r="S2127" s="394" t="e">
        <f t="shared" si="372"/>
        <v>#VALUE!</v>
      </c>
      <c r="T2127" s="394" t="str">
        <f t="shared" si="373"/>
        <v/>
      </c>
      <c r="U2127" s="394" t="str">
        <f t="shared" si="374"/>
        <v/>
      </c>
      <c r="V2127" s="424" t="str">
        <f t="shared" si="375"/>
        <v/>
      </c>
      <c r="W2127" s="21"/>
      <c r="X2127" s="515"/>
      <c r="Y2127" s="515"/>
      <c r="Z2127" s="513"/>
      <c r="AA2127" s="514"/>
    </row>
    <row r="2128" spans="1:27">
      <c r="A2128" s="50">
        <f t="shared" si="367"/>
        <v>2123</v>
      </c>
      <c r="B2128" s="580"/>
      <c r="C2128" s="23" t="s">
        <v>742</v>
      </c>
      <c r="D2128" s="489"/>
      <c r="E2128" s="318" t="str">
        <f>IF(G2128="","",VLOOKUP(G2128,'Danh mục CODE'!$D$2:$J$20064,7,0))</f>
        <v/>
      </c>
      <c r="F2128" s="28" t="str">
        <f>IF(E2128="","",VLOOKUP(E2128,'TONG HOP'!$E$8:$W$1883,19,0))</f>
        <v/>
      </c>
      <c r="G2128" s="315"/>
      <c r="H2128" s="226" t="str">
        <f>IF(E2128="","",VLOOKUP(G2128,'TONG HOP'!$C$8:$E$799,2,0))</f>
        <v/>
      </c>
      <c r="I2128" s="226" t="str">
        <f>IF(B2128="","",VLOOKUP(G2128,'TONG HOP'!$C$8:$F$799,4,0))</f>
        <v/>
      </c>
      <c r="J2128" s="63" t="str">
        <f t="shared" si="368"/>
        <v/>
      </c>
      <c r="K2128" s="63" t="str">
        <f t="shared" si="376"/>
        <v/>
      </c>
      <c r="L2128" s="63">
        <f t="shared" si="369"/>
        <v>0</v>
      </c>
      <c r="M2128" s="392" t="str">
        <f>IF(Y2128="","",VLOOKUP(G2128,'Danh mục CODE'!$D$2:$I$1880,4,0))</f>
        <v/>
      </c>
      <c r="N2128" s="482"/>
      <c r="O2128" s="392" t="str">
        <f t="shared" si="370"/>
        <v/>
      </c>
      <c r="P2128" s="392" t="str">
        <f>IF(Y2128="","",VLOOKUP(G2128,'Danh mục CODE'!$D$2:$I$1880,5,0))</f>
        <v/>
      </c>
      <c r="Q2128" s="392"/>
      <c r="R2128" s="392" t="str">
        <f t="shared" si="371"/>
        <v/>
      </c>
      <c r="S2128" s="394" t="e">
        <f t="shared" si="372"/>
        <v>#VALUE!</v>
      </c>
      <c r="T2128" s="394" t="str">
        <f t="shared" si="373"/>
        <v/>
      </c>
      <c r="U2128" s="394" t="str">
        <f t="shared" si="374"/>
        <v/>
      </c>
      <c r="V2128" s="424" t="str">
        <f t="shared" si="375"/>
        <v/>
      </c>
      <c r="W2128" s="21"/>
      <c r="X2128" s="515"/>
      <c r="Y2128" s="515"/>
      <c r="Z2128" s="513"/>
      <c r="AA2128" s="514"/>
    </row>
    <row r="2129" spans="1:27">
      <c r="A2129" s="50">
        <f t="shared" si="367"/>
        <v>2124</v>
      </c>
      <c r="B2129" s="580"/>
      <c r="C2129" s="23" t="s">
        <v>742</v>
      </c>
      <c r="D2129" s="489"/>
      <c r="E2129" s="318" t="str">
        <f>IF(G2129="","",VLOOKUP(G2129,'Danh mục CODE'!$D$2:$J$20064,7,0))</f>
        <v/>
      </c>
      <c r="F2129" s="28" t="str">
        <f>IF(E2129="","",VLOOKUP(E2129,'TONG HOP'!$E$8:$W$1883,19,0))</f>
        <v/>
      </c>
      <c r="G2129" s="315"/>
      <c r="H2129" s="226" t="str">
        <f>IF(E2129="","",VLOOKUP(G2129,'TONG HOP'!$C$8:$E$799,2,0))</f>
        <v/>
      </c>
      <c r="I2129" s="226" t="str">
        <f>IF(B2129="","",VLOOKUP(G2129,'TONG HOP'!$C$8:$F$799,4,0))</f>
        <v/>
      </c>
      <c r="J2129" s="63" t="str">
        <f t="shared" si="368"/>
        <v/>
      </c>
      <c r="K2129" s="63" t="str">
        <f t="shared" si="376"/>
        <v/>
      </c>
      <c r="L2129" s="63">
        <f t="shared" si="369"/>
        <v>0</v>
      </c>
      <c r="M2129" s="392" t="str">
        <f>IF(Y2129="","",VLOOKUP(G2129,'Danh mục CODE'!$D$2:$I$1880,4,0))</f>
        <v/>
      </c>
      <c r="N2129" s="482"/>
      <c r="O2129" s="392" t="str">
        <f t="shared" si="370"/>
        <v/>
      </c>
      <c r="P2129" s="392" t="str">
        <f>IF(Y2129="","",VLOOKUP(G2129,'Danh mục CODE'!$D$2:$I$1880,5,0))</f>
        <v/>
      </c>
      <c r="Q2129" s="392"/>
      <c r="R2129" s="392" t="str">
        <f t="shared" si="371"/>
        <v/>
      </c>
      <c r="S2129" s="394" t="e">
        <f t="shared" si="372"/>
        <v>#VALUE!</v>
      </c>
      <c r="T2129" s="394" t="str">
        <f t="shared" si="373"/>
        <v/>
      </c>
      <c r="U2129" s="394" t="str">
        <f t="shared" si="374"/>
        <v/>
      </c>
      <c r="V2129" s="424" t="str">
        <f t="shared" si="375"/>
        <v/>
      </c>
      <c r="W2129" s="21"/>
      <c r="X2129" s="515"/>
      <c r="Y2129" s="515"/>
      <c r="Z2129" s="513"/>
      <c r="AA2129" s="514"/>
    </row>
    <row r="2130" spans="1:27">
      <c r="A2130" s="50">
        <f t="shared" si="367"/>
        <v>2125</v>
      </c>
      <c r="B2130" s="580"/>
      <c r="C2130" s="23" t="s">
        <v>742</v>
      </c>
      <c r="D2130" s="489"/>
      <c r="E2130" s="318" t="str">
        <f>IF(G2130="","",VLOOKUP(G2130,'Danh mục CODE'!$D$2:$J$20064,7,0))</f>
        <v/>
      </c>
      <c r="F2130" s="28" t="str">
        <f>IF(E2130="","",VLOOKUP(E2130,'TONG HOP'!$E$8:$W$1883,19,0))</f>
        <v/>
      </c>
      <c r="G2130" s="315"/>
      <c r="H2130" s="226" t="str">
        <f>IF(E2130="","",VLOOKUP(G2130,'TONG HOP'!$C$8:$E$799,2,0))</f>
        <v/>
      </c>
      <c r="I2130" s="226" t="str">
        <f>IF(B2130="","",VLOOKUP(G2130,'TONG HOP'!$C$8:$F$799,4,0))</f>
        <v/>
      </c>
      <c r="J2130" s="63" t="str">
        <f t="shared" si="368"/>
        <v/>
      </c>
      <c r="K2130" s="63" t="str">
        <f t="shared" si="376"/>
        <v/>
      </c>
      <c r="L2130" s="63">
        <f t="shared" si="369"/>
        <v>0</v>
      </c>
      <c r="M2130" s="392" t="str">
        <f>IF(Y2130="","",VLOOKUP(G2130,'Danh mục CODE'!$D$2:$I$1880,4,0))</f>
        <v/>
      </c>
      <c r="N2130" s="482"/>
      <c r="O2130" s="392" t="str">
        <f t="shared" si="370"/>
        <v/>
      </c>
      <c r="P2130" s="392" t="str">
        <f>IF(Y2130="","",VLOOKUP(G2130,'Danh mục CODE'!$D$2:$I$1880,5,0))</f>
        <v/>
      </c>
      <c r="Q2130" s="392"/>
      <c r="R2130" s="392" t="str">
        <f t="shared" si="371"/>
        <v/>
      </c>
      <c r="S2130" s="394" t="e">
        <f t="shared" si="372"/>
        <v>#VALUE!</v>
      </c>
      <c r="T2130" s="394" t="str">
        <f t="shared" si="373"/>
        <v/>
      </c>
      <c r="U2130" s="394" t="str">
        <f t="shared" si="374"/>
        <v/>
      </c>
      <c r="V2130" s="424" t="str">
        <f t="shared" si="375"/>
        <v/>
      </c>
      <c r="W2130" s="21"/>
      <c r="X2130" s="515"/>
      <c r="Y2130" s="515"/>
      <c r="Z2130" s="513"/>
      <c r="AA2130" s="514"/>
    </row>
    <row r="2131" spans="1:27">
      <c r="A2131" s="50">
        <f t="shared" ref="A2131:A2194" si="377">A2130+1</f>
        <v>2126</v>
      </c>
      <c r="B2131" s="580"/>
      <c r="C2131" s="23" t="s">
        <v>742</v>
      </c>
      <c r="D2131" s="489"/>
      <c r="E2131" s="318" t="str">
        <f>IF(G2131="","",VLOOKUP(G2131,'Danh mục CODE'!$D$2:$J$20064,7,0))</f>
        <v/>
      </c>
      <c r="F2131" s="28" t="str">
        <f>IF(E2131="","",VLOOKUP(E2131,'TONG HOP'!$E$8:$W$1883,19,0))</f>
        <v/>
      </c>
      <c r="G2131" s="315"/>
      <c r="H2131" s="226" t="str">
        <f>IF(E2131="","",VLOOKUP(G2131,'TONG HOP'!$C$8:$E$799,2,0))</f>
        <v/>
      </c>
      <c r="I2131" s="226" t="str">
        <f>IF(B2131="","",VLOOKUP(G2131,'TONG HOP'!$C$8:$F$799,4,0))</f>
        <v/>
      </c>
      <c r="J2131" s="63" t="str">
        <f t="shared" si="368"/>
        <v/>
      </c>
      <c r="K2131" s="63" t="str">
        <f t="shared" si="376"/>
        <v/>
      </c>
      <c r="L2131" s="63">
        <f t="shared" si="369"/>
        <v>0</v>
      </c>
      <c r="M2131" s="392" t="str">
        <f>IF(Y2131="","",VLOOKUP(G2131,'Danh mục CODE'!$D$2:$I$1880,4,0))</f>
        <v/>
      </c>
      <c r="N2131" s="482"/>
      <c r="O2131" s="392" t="str">
        <f t="shared" si="370"/>
        <v/>
      </c>
      <c r="P2131" s="392" t="str">
        <f>IF(Y2131="","",VLOOKUP(G2131,'Danh mục CODE'!$D$2:$I$1880,5,0))</f>
        <v/>
      </c>
      <c r="Q2131" s="392"/>
      <c r="R2131" s="392" t="str">
        <f t="shared" si="371"/>
        <v/>
      </c>
      <c r="S2131" s="394" t="e">
        <f t="shared" si="372"/>
        <v>#VALUE!</v>
      </c>
      <c r="T2131" s="394" t="str">
        <f t="shared" si="373"/>
        <v/>
      </c>
      <c r="U2131" s="394" t="str">
        <f t="shared" si="374"/>
        <v/>
      </c>
      <c r="V2131" s="424" t="str">
        <f t="shared" si="375"/>
        <v/>
      </c>
      <c r="W2131" s="21"/>
      <c r="X2131" s="515"/>
      <c r="Y2131" s="515"/>
      <c r="Z2131" s="513"/>
      <c r="AA2131" s="514"/>
    </row>
    <row r="2132" spans="1:27">
      <c r="A2132" s="50">
        <f t="shared" si="377"/>
        <v>2127</v>
      </c>
      <c r="B2132" s="580"/>
      <c r="C2132" s="23" t="s">
        <v>742</v>
      </c>
      <c r="D2132" s="489"/>
      <c r="E2132" s="318" t="str">
        <f>IF(G2132="","",VLOOKUP(G2132,'Danh mục CODE'!$D$2:$J$20064,7,0))</f>
        <v/>
      </c>
      <c r="F2132" s="28" t="str">
        <f>IF(E2132="","",VLOOKUP(E2132,'TONG HOP'!$E$8:$W$1883,19,0))</f>
        <v/>
      </c>
      <c r="G2132" s="315"/>
      <c r="H2132" s="226" t="str">
        <f>IF(E2132="","",VLOOKUP(G2132,'TONG HOP'!$C$8:$E$799,2,0))</f>
        <v/>
      </c>
      <c r="I2132" s="226" t="str">
        <f>IF(B2132="","",VLOOKUP(G2132,'TONG HOP'!$C$8:$F$799,4,0))</f>
        <v/>
      </c>
      <c r="J2132" s="63" t="str">
        <f t="shared" si="368"/>
        <v/>
      </c>
      <c r="K2132" s="63" t="str">
        <f t="shared" si="376"/>
        <v/>
      </c>
      <c r="L2132" s="63">
        <f t="shared" si="369"/>
        <v>0</v>
      </c>
      <c r="M2132" s="392" t="str">
        <f>IF(Y2132="","",VLOOKUP(G2132,'Danh mục CODE'!$D$2:$I$1880,4,0))</f>
        <v/>
      </c>
      <c r="N2132" s="482"/>
      <c r="O2132" s="392" t="str">
        <f t="shared" si="370"/>
        <v/>
      </c>
      <c r="P2132" s="392" t="str">
        <f>IF(Y2132="","",VLOOKUP(G2132,'Danh mục CODE'!$D$2:$I$1880,5,0))</f>
        <v/>
      </c>
      <c r="Q2132" s="392"/>
      <c r="R2132" s="392" t="str">
        <f t="shared" si="371"/>
        <v/>
      </c>
      <c r="S2132" s="394" t="e">
        <f t="shared" si="372"/>
        <v>#VALUE!</v>
      </c>
      <c r="T2132" s="394" t="str">
        <f t="shared" si="373"/>
        <v/>
      </c>
      <c r="U2132" s="394" t="str">
        <f t="shared" si="374"/>
        <v/>
      </c>
      <c r="V2132" s="424" t="str">
        <f t="shared" si="375"/>
        <v/>
      </c>
      <c r="W2132" s="21"/>
      <c r="X2132" s="515"/>
      <c r="Y2132" s="515"/>
      <c r="Z2132" s="513"/>
      <c r="AA2132" s="514"/>
    </row>
    <row r="2133" spans="1:27">
      <c r="A2133" s="50">
        <f t="shared" si="377"/>
        <v>2128</v>
      </c>
      <c r="B2133" s="580"/>
      <c r="C2133" s="23" t="s">
        <v>742</v>
      </c>
      <c r="D2133" s="489"/>
      <c r="E2133" s="318" t="str">
        <f>IF(G2133="","",VLOOKUP(G2133,'Danh mục CODE'!$D$2:$J$20064,7,0))</f>
        <v/>
      </c>
      <c r="F2133" s="28" t="str">
        <f>IF(E2133="","",VLOOKUP(E2133,'TONG HOP'!$E$8:$W$1883,19,0))</f>
        <v/>
      </c>
      <c r="G2133" s="315"/>
      <c r="H2133" s="226" t="str">
        <f>IF(E2133="","",VLOOKUP(G2133,'TONG HOP'!$C$8:$E$799,2,0))</f>
        <v/>
      </c>
      <c r="I2133" s="226" t="str">
        <f>IF(B2133="","",VLOOKUP(G2133,'TONG HOP'!$C$8:$F$799,4,0))</f>
        <v/>
      </c>
      <c r="J2133" s="63" t="str">
        <f t="shared" si="368"/>
        <v/>
      </c>
      <c r="K2133" s="63" t="str">
        <f t="shared" si="376"/>
        <v/>
      </c>
      <c r="L2133" s="63">
        <f t="shared" si="369"/>
        <v>0</v>
      </c>
      <c r="M2133" s="392" t="str">
        <f>IF(Y2133="","",VLOOKUP(G2133,'Danh mục CODE'!$D$2:$I$1880,4,0))</f>
        <v/>
      </c>
      <c r="N2133" s="482"/>
      <c r="O2133" s="392" t="str">
        <f t="shared" si="370"/>
        <v/>
      </c>
      <c r="P2133" s="392" t="str">
        <f>IF(Y2133="","",VLOOKUP(G2133,'Danh mục CODE'!$D$2:$I$1880,5,0))</f>
        <v/>
      </c>
      <c r="Q2133" s="392"/>
      <c r="R2133" s="392" t="str">
        <f t="shared" si="371"/>
        <v/>
      </c>
      <c r="S2133" s="394" t="e">
        <f t="shared" si="372"/>
        <v>#VALUE!</v>
      </c>
      <c r="T2133" s="394" t="str">
        <f t="shared" si="373"/>
        <v/>
      </c>
      <c r="U2133" s="394" t="str">
        <f t="shared" si="374"/>
        <v/>
      </c>
      <c r="V2133" s="424" t="str">
        <f t="shared" si="375"/>
        <v/>
      </c>
      <c r="W2133" s="21"/>
      <c r="X2133" s="515"/>
      <c r="Y2133" s="515"/>
      <c r="Z2133" s="513"/>
      <c r="AA2133" s="514"/>
    </row>
    <row r="2134" spans="1:27">
      <c r="A2134" s="50">
        <f t="shared" si="377"/>
        <v>2129</v>
      </c>
      <c r="B2134" s="580"/>
      <c r="C2134" s="23" t="s">
        <v>742</v>
      </c>
      <c r="D2134" s="489"/>
      <c r="E2134" s="318" t="str">
        <f>IF(G2134="","",VLOOKUP(G2134,'Danh mục CODE'!$D$2:$J$20064,7,0))</f>
        <v/>
      </c>
      <c r="F2134" s="28" t="str">
        <f>IF(E2134="","",VLOOKUP(E2134,'TONG HOP'!$E$8:$W$1883,19,0))</f>
        <v/>
      </c>
      <c r="G2134" s="315"/>
      <c r="H2134" s="226" t="str">
        <f>IF(E2134="","",VLOOKUP(G2134,'TONG HOP'!$C$8:$E$799,2,0))</f>
        <v/>
      </c>
      <c r="I2134" s="226" t="str">
        <f>IF(B2134="","",VLOOKUP(G2134,'TONG HOP'!$C$8:$F$799,4,0))</f>
        <v/>
      </c>
      <c r="J2134" s="63" t="str">
        <f t="shared" si="368"/>
        <v/>
      </c>
      <c r="K2134" s="63" t="str">
        <f t="shared" si="376"/>
        <v/>
      </c>
      <c r="L2134" s="63">
        <f t="shared" si="369"/>
        <v>0</v>
      </c>
      <c r="M2134" s="392" t="str">
        <f>IF(Y2134="","",VLOOKUP(G2134,'Danh mục CODE'!$D$2:$I$1880,4,0))</f>
        <v/>
      </c>
      <c r="N2134" s="482"/>
      <c r="O2134" s="392" t="str">
        <f t="shared" si="370"/>
        <v/>
      </c>
      <c r="P2134" s="392" t="str">
        <f>IF(Y2134="","",VLOOKUP(G2134,'Danh mục CODE'!$D$2:$I$1880,5,0))</f>
        <v/>
      </c>
      <c r="Q2134" s="392"/>
      <c r="R2134" s="392" t="str">
        <f t="shared" si="371"/>
        <v/>
      </c>
      <c r="S2134" s="394" t="e">
        <f t="shared" si="372"/>
        <v>#VALUE!</v>
      </c>
      <c r="T2134" s="394" t="str">
        <f t="shared" si="373"/>
        <v/>
      </c>
      <c r="U2134" s="394" t="str">
        <f t="shared" si="374"/>
        <v/>
      </c>
      <c r="V2134" s="424" t="str">
        <f t="shared" si="375"/>
        <v/>
      </c>
      <c r="W2134" s="21"/>
      <c r="X2134" s="515"/>
      <c r="Y2134" s="515"/>
      <c r="Z2134" s="513"/>
      <c r="AA2134" s="514"/>
    </row>
    <row r="2135" spans="1:27">
      <c r="A2135" s="50">
        <f t="shared" si="377"/>
        <v>2130</v>
      </c>
      <c r="B2135" s="580"/>
      <c r="C2135" s="23" t="s">
        <v>742</v>
      </c>
      <c r="D2135" s="489"/>
      <c r="E2135" s="318" t="str">
        <f>IF(G2135="","",VLOOKUP(G2135,'Danh mục CODE'!$D$2:$J$20064,7,0))</f>
        <v/>
      </c>
      <c r="F2135" s="28" t="str">
        <f>IF(E2135="","",VLOOKUP(E2135,'TONG HOP'!$E$8:$W$1883,19,0))</f>
        <v/>
      </c>
      <c r="G2135" s="315"/>
      <c r="H2135" s="226" t="str">
        <f>IF(E2135="","",VLOOKUP(G2135,'TONG HOP'!$C$8:$E$799,2,0))</f>
        <v/>
      </c>
      <c r="I2135" s="226" t="str">
        <f>IF(B2135="","",VLOOKUP(G2135,'TONG HOP'!$C$8:$F$799,4,0))</f>
        <v/>
      </c>
      <c r="J2135" s="63" t="str">
        <f t="shared" si="368"/>
        <v/>
      </c>
      <c r="K2135" s="63" t="str">
        <f t="shared" si="376"/>
        <v/>
      </c>
      <c r="L2135" s="63">
        <f t="shared" si="369"/>
        <v>0</v>
      </c>
      <c r="M2135" s="392" t="str">
        <f>IF(Y2135="","",VLOOKUP(G2135,'Danh mục CODE'!$D$2:$I$1880,4,0))</f>
        <v/>
      </c>
      <c r="N2135" s="482"/>
      <c r="O2135" s="392" t="str">
        <f t="shared" si="370"/>
        <v/>
      </c>
      <c r="P2135" s="392" t="str">
        <f>IF(Y2135="","",VLOOKUP(G2135,'Danh mục CODE'!$D$2:$I$1880,5,0))</f>
        <v/>
      </c>
      <c r="Q2135" s="392"/>
      <c r="R2135" s="392" t="str">
        <f t="shared" si="371"/>
        <v/>
      </c>
      <c r="S2135" s="394" t="e">
        <f t="shared" si="372"/>
        <v>#VALUE!</v>
      </c>
      <c r="T2135" s="394" t="str">
        <f t="shared" si="373"/>
        <v/>
      </c>
      <c r="U2135" s="394" t="str">
        <f t="shared" si="374"/>
        <v/>
      </c>
      <c r="V2135" s="424" t="str">
        <f t="shared" si="375"/>
        <v/>
      </c>
      <c r="W2135" s="21"/>
      <c r="X2135" s="515"/>
      <c r="Y2135" s="515"/>
      <c r="Z2135" s="513"/>
      <c r="AA2135" s="514"/>
    </row>
    <row r="2136" spans="1:27">
      <c r="A2136" s="50">
        <f t="shared" si="377"/>
        <v>2131</v>
      </c>
      <c r="B2136" s="580"/>
      <c r="C2136" s="23" t="s">
        <v>742</v>
      </c>
      <c r="D2136" s="489"/>
      <c r="E2136" s="318" t="str">
        <f>IF(G2136="","",VLOOKUP(G2136,'Danh mục CODE'!$D$2:$J$20064,7,0))</f>
        <v/>
      </c>
      <c r="F2136" s="28" t="str">
        <f>IF(E2136="","",VLOOKUP(E2136,'TONG HOP'!$E$8:$W$1883,19,0))</f>
        <v/>
      </c>
      <c r="G2136" s="315"/>
      <c r="H2136" s="226" t="str">
        <f>IF(E2136="","",VLOOKUP(G2136,'TONG HOP'!$C$8:$E$799,2,0))</f>
        <v/>
      </c>
      <c r="I2136" s="226" t="str">
        <f>IF(B2136="","",VLOOKUP(G2136,'TONG HOP'!$C$8:$F$799,4,0))</f>
        <v/>
      </c>
      <c r="J2136" s="63" t="str">
        <f t="shared" si="368"/>
        <v/>
      </c>
      <c r="K2136" s="63" t="str">
        <f t="shared" si="376"/>
        <v/>
      </c>
      <c r="L2136" s="63">
        <f t="shared" si="369"/>
        <v>0</v>
      </c>
      <c r="M2136" s="392" t="str">
        <f>IF(Y2136="","",VLOOKUP(G2136,'Danh mục CODE'!$D$2:$I$1880,4,0))</f>
        <v/>
      </c>
      <c r="N2136" s="482"/>
      <c r="O2136" s="392" t="str">
        <f t="shared" si="370"/>
        <v/>
      </c>
      <c r="P2136" s="392" t="str">
        <f>IF(Y2136="","",VLOOKUP(G2136,'Danh mục CODE'!$D$2:$I$1880,5,0))</f>
        <v/>
      </c>
      <c r="Q2136" s="392"/>
      <c r="R2136" s="392" t="str">
        <f t="shared" si="371"/>
        <v/>
      </c>
      <c r="S2136" s="394" t="e">
        <f t="shared" si="372"/>
        <v>#VALUE!</v>
      </c>
      <c r="T2136" s="394" t="str">
        <f t="shared" si="373"/>
        <v/>
      </c>
      <c r="U2136" s="394" t="str">
        <f t="shared" si="374"/>
        <v/>
      </c>
      <c r="V2136" s="424" t="str">
        <f t="shared" si="375"/>
        <v/>
      </c>
      <c r="W2136" s="21"/>
      <c r="X2136" s="515"/>
      <c r="Y2136" s="515"/>
      <c r="Z2136" s="513"/>
      <c r="AA2136" s="514"/>
    </row>
    <row r="2137" spans="1:27">
      <c r="A2137" s="50">
        <f t="shared" si="377"/>
        <v>2132</v>
      </c>
      <c r="B2137" s="580"/>
      <c r="C2137" s="23" t="s">
        <v>742</v>
      </c>
      <c r="D2137" s="489"/>
      <c r="E2137" s="318" t="str">
        <f>IF(G2137="","",VLOOKUP(G2137,'Danh mục CODE'!$D$2:$J$20064,7,0))</f>
        <v/>
      </c>
      <c r="F2137" s="28" t="str">
        <f>IF(E2137="","",VLOOKUP(E2137,'TONG HOP'!$E$8:$W$1883,19,0))</f>
        <v/>
      </c>
      <c r="G2137" s="315"/>
      <c r="H2137" s="226" t="str">
        <f>IF(E2137="","",VLOOKUP(G2137,'TONG HOP'!$C$8:$E$799,2,0))</f>
        <v/>
      </c>
      <c r="I2137" s="226" t="str">
        <f>IF(B2137="","",VLOOKUP(G2137,'TONG HOP'!$C$8:$F$799,4,0))</f>
        <v/>
      </c>
      <c r="J2137" s="63" t="str">
        <f t="shared" si="368"/>
        <v/>
      </c>
      <c r="K2137" s="63" t="str">
        <f t="shared" si="376"/>
        <v/>
      </c>
      <c r="L2137" s="63">
        <f t="shared" si="369"/>
        <v>0</v>
      </c>
      <c r="M2137" s="392" t="str">
        <f>IF(Y2137="","",VLOOKUP(G2137,'Danh mục CODE'!$D$2:$I$1880,4,0))</f>
        <v/>
      </c>
      <c r="N2137" s="482"/>
      <c r="O2137" s="392" t="str">
        <f t="shared" si="370"/>
        <v/>
      </c>
      <c r="P2137" s="392" t="str">
        <f>IF(Y2137="","",VLOOKUP(G2137,'Danh mục CODE'!$D$2:$I$1880,5,0))</f>
        <v/>
      </c>
      <c r="Q2137" s="392"/>
      <c r="R2137" s="392" t="str">
        <f t="shared" si="371"/>
        <v/>
      </c>
      <c r="S2137" s="394" t="e">
        <f t="shared" si="372"/>
        <v>#VALUE!</v>
      </c>
      <c r="T2137" s="394" t="str">
        <f t="shared" si="373"/>
        <v/>
      </c>
      <c r="U2137" s="394" t="str">
        <f t="shared" si="374"/>
        <v/>
      </c>
      <c r="V2137" s="424" t="str">
        <f t="shared" si="375"/>
        <v/>
      </c>
      <c r="W2137" s="21"/>
      <c r="X2137" s="515"/>
      <c r="Y2137" s="515"/>
      <c r="Z2137" s="513"/>
      <c r="AA2137" s="514"/>
    </row>
    <row r="2138" spans="1:27">
      <c r="A2138" s="50">
        <f t="shared" si="377"/>
        <v>2133</v>
      </c>
      <c r="B2138" s="580"/>
      <c r="C2138" s="23" t="s">
        <v>742</v>
      </c>
      <c r="D2138" s="489"/>
      <c r="E2138" s="318" t="str">
        <f>IF(G2138="","",VLOOKUP(G2138,'Danh mục CODE'!$D$2:$J$20064,7,0))</f>
        <v/>
      </c>
      <c r="F2138" s="28" t="str">
        <f>IF(E2138="","",VLOOKUP(E2138,'TONG HOP'!$E$8:$W$1883,19,0))</f>
        <v/>
      </c>
      <c r="G2138" s="315"/>
      <c r="H2138" s="226" t="str">
        <f>IF(E2138="","",VLOOKUP(G2138,'TONG HOP'!$C$8:$E$799,2,0))</f>
        <v/>
      </c>
      <c r="I2138" s="226" t="str">
        <f>IF(B2138="","",VLOOKUP(G2138,'TONG HOP'!$C$8:$F$799,4,0))</f>
        <v/>
      </c>
      <c r="J2138" s="63" t="str">
        <f t="shared" si="368"/>
        <v/>
      </c>
      <c r="K2138" s="63" t="str">
        <f t="shared" si="376"/>
        <v/>
      </c>
      <c r="L2138" s="63">
        <f t="shared" si="369"/>
        <v>0</v>
      </c>
      <c r="M2138" s="392" t="str">
        <f>IF(Y2138="","",VLOOKUP(G2138,'Danh mục CODE'!$D$2:$I$1880,4,0))</f>
        <v/>
      </c>
      <c r="N2138" s="482"/>
      <c r="O2138" s="392" t="str">
        <f t="shared" si="370"/>
        <v/>
      </c>
      <c r="P2138" s="392" t="str">
        <f>IF(Y2138="","",VLOOKUP(G2138,'Danh mục CODE'!$D$2:$I$1880,5,0))</f>
        <v/>
      </c>
      <c r="Q2138" s="392"/>
      <c r="R2138" s="392" t="str">
        <f t="shared" si="371"/>
        <v/>
      </c>
      <c r="S2138" s="394" t="e">
        <f t="shared" si="372"/>
        <v>#VALUE!</v>
      </c>
      <c r="T2138" s="394" t="str">
        <f t="shared" si="373"/>
        <v/>
      </c>
      <c r="U2138" s="394" t="str">
        <f t="shared" si="374"/>
        <v/>
      </c>
      <c r="V2138" s="424" t="str">
        <f t="shared" si="375"/>
        <v/>
      </c>
      <c r="W2138" s="21"/>
      <c r="X2138" s="515"/>
      <c r="Y2138" s="515"/>
      <c r="Z2138" s="513"/>
      <c r="AA2138" s="514"/>
    </row>
    <row r="2139" spans="1:27">
      <c r="A2139" s="50">
        <f t="shared" si="377"/>
        <v>2134</v>
      </c>
      <c r="B2139" s="580"/>
      <c r="C2139" s="23" t="s">
        <v>742</v>
      </c>
      <c r="D2139" s="489"/>
      <c r="E2139" s="318" t="str">
        <f>IF(G2139="","",VLOOKUP(G2139,'Danh mục CODE'!$D$2:$J$20064,7,0))</f>
        <v/>
      </c>
      <c r="F2139" s="28" t="str">
        <f>IF(E2139="","",VLOOKUP(E2139,'TONG HOP'!$E$8:$W$1883,19,0))</f>
        <v/>
      </c>
      <c r="G2139" s="315"/>
      <c r="H2139" s="226" t="str">
        <f>IF(E2139="","",VLOOKUP(G2139,'TONG HOP'!$C$8:$E$799,2,0))</f>
        <v/>
      </c>
      <c r="I2139" s="226" t="str">
        <f>IF(B2139="","",VLOOKUP(G2139,'TONG HOP'!$C$8:$F$799,4,0))</f>
        <v/>
      </c>
      <c r="J2139" s="63" t="str">
        <f t="shared" si="368"/>
        <v/>
      </c>
      <c r="K2139" s="63" t="str">
        <f t="shared" si="376"/>
        <v/>
      </c>
      <c r="L2139" s="63">
        <f t="shared" si="369"/>
        <v>0</v>
      </c>
      <c r="M2139" s="392" t="str">
        <f>IF(Y2139="","",VLOOKUP(G2139,'Danh mục CODE'!$D$2:$I$1880,4,0))</f>
        <v/>
      </c>
      <c r="N2139" s="482"/>
      <c r="O2139" s="392" t="str">
        <f t="shared" si="370"/>
        <v/>
      </c>
      <c r="P2139" s="392" t="str">
        <f>IF(Y2139="","",VLOOKUP(G2139,'Danh mục CODE'!$D$2:$I$1880,5,0))</f>
        <v/>
      </c>
      <c r="Q2139" s="392"/>
      <c r="R2139" s="392" t="str">
        <f t="shared" si="371"/>
        <v/>
      </c>
      <c r="S2139" s="394" t="e">
        <f t="shared" si="372"/>
        <v>#VALUE!</v>
      </c>
      <c r="T2139" s="394" t="str">
        <f t="shared" si="373"/>
        <v/>
      </c>
      <c r="U2139" s="394" t="str">
        <f t="shared" si="374"/>
        <v/>
      </c>
      <c r="V2139" s="424" t="str">
        <f t="shared" si="375"/>
        <v/>
      </c>
      <c r="W2139" s="21"/>
      <c r="X2139" s="515"/>
      <c r="Y2139" s="515"/>
      <c r="Z2139" s="513"/>
      <c r="AA2139" s="514"/>
    </row>
    <row r="2140" spans="1:27">
      <c r="A2140" s="50">
        <f t="shared" si="377"/>
        <v>2135</v>
      </c>
      <c r="B2140" s="580"/>
      <c r="C2140" s="23" t="s">
        <v>742</v>
      </c>
      <c r="D2140" s="489"/>
      <c r="E2140" s="318" t="str">
        <f>IF(G2140="","",VLOOKUP(G2140,'Danh mục CODE'!$D$2:$J$20064,7,0))</f>
        <v/>
      </c>
      <c r="F2140" s="28" t="str">
        <f>IF(E2140="","",VLOOKUP(E2140,'TONG HOP'!$E$8:$W$1883,19,0))</f>
        <v/>
      </c>
      <c r="G2140" s="315"/>
      <c r="H2140" s="226" t="str">
        <f>IF(E2140="","",VLOOKUP(G2140,'TONG HOP'!$C$8:$E$799,2,0))</f>
        <v/>
      </c>
      <c r="I2140" s="226" t="str">
        <f>IF(B2140="","",VLOOKUP(G2140,'TONG HOP'!$C$8:$F$799,4,0))</f>
        <v/>
      </c>
      <c r="J2140" s="63" t="str">
        <f t="shared" si="368"/>
        <v/>
      </c>
      <c r="K2140" s="63" t="str">
        <f t="shared" si="376"/>
        <v/>
      </c>
      <c r="L2140" s="63">
        <f t="shared" si="369"/>
        <v>0</v>
      </c>
      <c r="M2140" s="392" t="str">
        <f>IF(Y2140="","",VLOOKUP(G2140,'Danh mục CODE'!$D$2:$I$1880,4,0))</f>
        <v/>
      </c>
      <c r="N2140" s="482"/>
      <c r="O2140" s="392" t="str">
        <f t="shared" si="370"/>
        <v/>
      </c>
      <c r="P2140" s="392" t="str">
        <f>IF(Y2140="","",VLOOKUP(G2140,'Danh mục CODE'!$D$2:$I$1880,5,0))</f>
        <v/>
      </c>
      <c r="Q2140" s="392"/>
      <c r="R2140" s="392" t="str">
        <f t="shared" si="371"/>
        <v/>
      </c>
      <c r="S2140" s="394" t="e">
        <f t="shared" si="372"/>
        <v>#VALUE!</v>
      </c>
      <c r="T2140" s="394" t="str">
        <f t="shared" si="373"/>
        <v/>
      </c>
      <c r="U2140" s="394" t="str">
        <f t="shared" si="374"/>
        <v/>
      </c>
      <c r="V2140" s="424" t="str">
        <f t="shared" si="375"/>
        <v/>
      </c>
      <c r="W2140" s="21"/>
      <c r="X2140" s="515"/>
      <c r="Y2140" s="515"/>
      <c r="Z2140" s="513"/>
      <c r="AA2140" s="514"/>
    </row>
    <row r="2141" spans="1:27">
      <c r="A2141" s="50">
        <f t="shared" si="377"/>
        <v>2136</v>
      </c>
      <c r="B2141" s="580"/>
      <c r="C2141" s="23" t="s">
        <v>742</v>
      </c>
      <c r="D2141" s="489"/>
      <c r="E2141" s="318" t="str">
        <f>IF(G2141="","",VLOOKUP(G2141,'Danh mục CODE'!$D$2:$J$20064,7,0))</f>
        <v/>
      </c>
      <c r="F2141" s="28" t="str">
        <f>IF(E2141="","",VLOOKUP(E2141,'TONG HOP'!$E$8:$W$1883,19,0))</f>
        <v/>
      </c>
      <c r="G2141" s="315"/>
      <c r="H2141" s="226" t="str">
        <f>IF(E2141="","",VLOOKUP(G2141,'TONG HOP'!$C$8:$E$799,2,0))</f>
        <v/>
      </c>
      <c r="I2141" s="226" t="str">
        <f>IF(B2141="","",VLOOKUP(G2141,'TONG HOP'!$C$8:$F$799,4,0))</f>
        <v/>
      </c>
      <c r="J2141" s="63" t="str">
        <f t="shared" si="368"/>
        <v/>
      </c>
      <c r="K2141" s="63" t="str">
        <f t="shared" si="376"/>
        <v/>
      </c>
      <c r="L2141" s="63">
        <f t="shared" si="369"/>
        <v>0</v>
      </c>
      <c r="M2141" s="392" t="str">
        <f>IF(Y2141="","",VLOOKUP(G2141,'Danh mục CODE'!$D$2:$I$1880,4,0))</f>
        <v/>
      </c>
      <c r="N2141" s="482"/>
      <c r="O2141" s="392" t="str">
        <f t="shared" si="370"/>
        <v/>
      </c>
      <c r="P2141" s="392" t="str">
        <f>IF(Y2141="","",VLOOKUP(G2141,'Danh mục CODE'!$D$2:$I$1880,5,0))</f>
        <v/>
      </c>
      <c r="Q2141" s="392"/>
      <c r="R2141" s="392" t="str">
        <f t="shared" si="371"/>
        <v/>
      </c>
      <c r="S2141" s="394" t="e">
        <f t="shared" si="372"/>
        <v>#VALUE!</v>
      </c>
      <c r="T2141" s="394" t="str">
        <f t="shared" si="373"/>
        <v/>
      </c>
      <c r="U2141" s="394" t="str">
        <f t="shared" si="374"/>
        <v/>
      </c>
      <c r="V2141" s="424" t="str">
        <f t="shared" si="375"/>
        <v/>
      </c>
      <c r="W2141" s="21"/>
      <c r="X2141" s="515"/>
      <c r="Y2141" s="515"/>
      <c r="Z2141" s="513"/>
      <c r="AA2141" s="514"/>
    </row>
    <row r="2142" spans="1:27">
      <c r="A2142" s="50">
        <f t="shared" si="377"/>
        <v>2137</v>
      </c>
      <c r="B2142" s="580"/>
      <c r="C2142" s="23" t="s">
        <v>742</v>
      </c>
      <c r="D2142" s="489"/>
      <c r="E2142" s="318" t="str">
        <f>IF(G2142="","",VLOOKUP(G2142,'Danh mục CODE'!$D$2:$J$20064,7,0))</f>
        <v/>
      </c>
      <c r="F2142" s="28" t="str">
        <f>IF(E2142="","",VLOOKUP(E2142,'TONG HOP'!$E$8:$W$1883,19,0))</f>
        <v/>
      </c>
      <c r="G2142" s="315"/>
      <c r="H2142" s="226" t="str">
        <f>IF(E2142="","",VLOOKUP(G2142,'TONG HOP'!$C$8:$E$799,2,0))</f>
        <v/>
      </c>
      <c r="I2142" s="226" t="str">
        <f>IF(B2142="","",VLOOKUP(G2142,'TONG HOP'!$C$8:$F$799,4,0))</f>
        <v/>
      </c>
      <c r="J2142" s="63" t="str">
        <f t="shared" si="368"/>
        <v/>
      </c>
      <c r="K2142" s="63" t="str">
        <f t="shared" si="376"/>
        <v/>
      </c>
      <c r="L2142" s="63">
        <f t="shared" si="369"/>
        <v>0</v>
      </c>
      <c r="M2142" s="392" t="str">
        <f>IF(Y2142="","",VLOOKUP(G2142,'Danh mục CODE'!$D$2:$I$1880,4,0))</f>
        <v/>
      </c>
      <c r="N2142" s="482"/>
      <c r="O2142" s="392" t="str">
        <f t="shared" si="370"/>
        <v/>
      </c>
      <c r="P2142" s="392" t="str">
        <f>IF(Y2142="","",VLOOKUP(G2142,'Danh mục CODE'!$D$2:$I$1880,5,0))</f>
        <v/>
      </c>
      <c r="Q2142" s="392"/>
      <c r="R2142" s="392" t="str">
        <f t="shared" si="371"/>
        <v/>
      </c>
      <c r="S2142" s="394" t="e">
        <f t="shared" si="372"/>
        <v>#VALUE!</v>
      </c>
      <c r="T2142" s="394" t="str">
        <f t="shared" si="373"/>
        <v/>
      </c>
      <c r="U2142" s="394" t="str">
        <f t="shared" si="374"/>
        <v/>
      </c>
      <c r="V2142" s="424" t="str">
        <f t="shared" si="375"/>
        <v/>
      </c>
      <c r="W2142" s="21"/>
      <c r="X2142" s="515"/>
      <c r="Y2142" s="515"/>
      <c r="Z2142" s="513"/>
      <c r="AA2142" s="514"/>
    </row>
    <row r="2143" spans="1:27">
      <c r="A2143" s="50">
        <f t="shared" si="377"/>
        <v>2138</v>
      </c>
      <c r="B2143" s="580"/>
      <c r="C2143" s="23" t="s">
        <v>742</v>
      </c>
      <c r="D2143" s="489"/>
      <c r="E2143" s="318" t="str">
        <f>IF(G2143="","",VLOOKUP(G2143,'Danh mục CODE'!$D$2:$J$20064,7,0))</f>
        <v/>
      </c>
      <c r="F2143" s="28" t="str">
        <f>IF(E2143="","",VLOOKUP(E2143,'TONG HOP'!$E$8:$W$1883,19,0))</f>
        <v/>
      </c>
      <c r="G2143" s="315"/>
      <c r="H2143" s="226" t="str">
        <f>IF(E2143="","",VLOOKUP(G2143,'TONG HOP'!$C$8:$E$799,2,0))</f>
        <v/>
      </c>
      <c r="I2143" s="226" t="str">
        <f>IF(B2143="","",VLOOKUP(G2143,'TONG HOP'!$C$8:$F$799,4,0))</f>
        <v/>
      </c>
      <c r="J2143" s="63" t="str">
        <f t="shared" si="368"/>
        <v/>
      </c>
      <c r="K2143" s="63" t="str">
        <f t="shared" si="376"/>
        <v/>
      </c>
      <c r="L2143" s="63">
        <f t="shared" si="369"/>
        <v>0</v>
      </c>
      <c r="M2143" s="392" t="str">
        <f>IF(Y2143="","",VLOOKUP(G2143,'Danh mục CODE'!$D$2:$I$1880,4,0))</f>
        <v/>
      </c>
      <c r="N2143" s="482"/>
      <c r="O2143" s="392" t="str">
        <f t="shared" si="370"/>
        <v/>
      </c>
      <c r="P2143" s="392" t="str">
        <f>IF(Y2143="","",VLOOKUP(G2143,'Danh mục CODE'!$D$2:$I$1880,5,0))</f>
        <v/>
      </c>
      <c r="Q2143" s="392"/>
      <c r="R2143" s="392" t="str">
        <f t="shared" si="371"/>
        <v/>
      </c>
      <c r="S2143" s="394" t="e">
        <f t="shared" si="372"/>
        <v>#VALUE!</v>
      </c>
      <c r="T2143" s="394" t="str">
        <f t="shared" si="373"/>
        <v/>
      </c>
      <c r="U2143" s="394" t="str">
        <f t="shared" si="374"/>
        <v/>
      </c>
      <c r="V2143" s="424" t="str">
        <f t="shared" si="375"/>
        <v/>
      </c>
      <c r="W2143" s="21"/>
      <c r="X2143" s="515"/>
      <c r="Y2143" s="515"/>
      <c r="Z2143" s="513"/>
      <c r="AA2143" s="514"/>
    </row>
    <row r="2144" spans="1:27">
      <c r="A2144" s="50">
        <f t="shared" si="377"/>
        <v>2139</v>
      </c>
      <c r="B2144" s="580"/>
      <c r="C2144" s="23" t="s">
        <v>742</v>
      </c>
      <c r="D2144" s="489"/>
      <c r="E2144" s="318" t="str">
        <f>IF(G2144="","",VLOOKUP(G2144,'Danh mục CODE'!$D$2:$J$20064,7,0))</f>
        <v/>
      </c>
      <c r="F2144" s="28" t="str">
        <f>IF(E2144="","",VLOOKUP(E2144,'TONG HOP'!$E$8:$W$1883,19,0))</f>
        <v/>
      </c>
      <c r="G2144" s="315"/>
      <c r="H2144" s="226" t="str">
        <f>IF(E2144="","",VLOOKUP(G2144,'TONG HOP'!$C$8:$E$799,2,0))</f>
        <v/>
      </c>
      <c r="I2144" s="226" t="str">
        <f>IF(B2144="","",VLOOKUP(G2144,'TONG HOP'!$C$8:$F$799,4,0))</f>
        <v/>
      </c>
      <c r="J2144" s="63" t="str">
        <f t="shared" si="368"/>
        <v/>
      </c>
      <c r="K2144" s="63" t="str">
        <f t="shared" si="376"/>
        <v/>
      </c>
      <c r="L2144" s="63">
        <f t="shared" si="369"/>
        <v>0</v>
      </c>
      <c r="M2144" s="392" t="str">
        <f>IF(Y2144="","",VLOOKUP(G2144,'Danh mục CODE'!$D$2:$I$1880,4,0))</f>
        <v/>
      </c>
      <c r="N2144" s="482"/>
      <c r="O2144" s="392" t="str">
        <f t="shared" si="370"/>
        <v/>
      </c>
      <c r="P2144" s="392" t="str">
        <f>IF(Y2144="","",VLOOKUP(G2144,'Danh mục CODE'!$D$2:$I$1880,5,0))</f>
        <v/>
      </c>
      <c r="Q2144" s="392"/>
      <c r="R2144" s="392" t="str">
        <f t="shared" si="371"/>
        <v/>
      </c>
      <c r="S2144" s="394" t="e">
        <f t="shared" si="372"/>
        <v>#VALUE!</v>
      </c>
      <c r="T2144" s="394" t="str">
        <f t="shared" si="373"/>
        <v/>
      </c>
      <c r="U2144" s="394" t="str">
        <f t="shared" si="374"/>
        <v/>
      </c>
      <c r="V2144" s="424" t="str">
        <f t="shared" si="375"/>
        <v/>
      </c>
      <c r="W2144" s="21"/>
      <c r="X2144" s="515"/>
      <c r="Y2144" s="515"/>
      <c r="Z2144" s="513"/>
      <c r="AA2144" s="514"/>
    </row>
    <row r="2145" spans="1:27">
      <c r="A2145" s="50">
        <f t="shared" si="377"/>
        <v>2140</v>
      </c>
      <c r="B2145" s="580"/>
      <c r="C2145" s="23" t="s">
        <v>742</v>
      </c>
      <c r="D2145" s="489"/>
      <c r="E2145" s="318" t="str">
        <f>IF(G2145="","",VLOOKUP(G2145,'Danh mục CODE'!$D$2:$J$20064,7,0))</f>
        <v/>
      </c>
      <c r="F2145" s="28" t="str">
        <f>IF(E2145="","",VLOOKUP(E2145,'TONG HOP'!$E$8:$W$1883,19,0))</f>
        <v/>
      </c>
      <c r="G2145" s="315"/>
      <c r="H2145" s="226" t="str">
        <f>IF(E2145="","",VLOOKUP(G2145,'TONG HOP'!$C$8:$E$799,2,0))</f>
        <v/>
      </c>
      <c r="I2145" s="226" t="str">
        <f>IF(B2145="","",VLOOKUP(G2145,'TONG HOP'!$C$8:$F$799,4,0))</f>
        <v/>
      </c>
      <c r="J2145" s="63" t="str">
        <f t="shared" si="368"/>
        <v/>
      </c>
      <c r="K2145" s="63" t="str">
        <f t="shared" si="376"/>
        <v/>
      </c>
      <c r="L2145" s="63">
        <f t="shared" si="369"/>
        <v>0</v>
      </c>
      <c r="M2145" s="392" t="str">
        <f>IF(Y2145="","",VLOOKUP(G2145,'Danh mục CODE'!$D$2:$I$1880,4,0))</f>
        <v/>
      </c>
      <c r="N2145" s="482"/>
      <c r="O2145" s="392" t="str">
        <f t="shared" si="370"/>
        <v/>
      </c>
      <c r="P2145" s="392" t="str">
        <f>IF(Y2145="","",VLOOKUP(G2145,'Danh mục CODE'!$D$2:$I$1880,5,0))</f>
        <v/>
      </c>
      <c r="Q2145" s="392"/>
      <c r="R2145" s="392" t="str">
        <f t="shared" si="371"/>
        <v/>
      </c>
      <c r="S2145" s="394" t="e">
        <f t="shared" si="372"/>
        <v>#VALUE!</v>
      </c>
      <c r="T2145" s="394" t="str">
        <f t="shared" si="373"/>
        <v/>
      </c>
      <c r="U2145" s="394" t="str">
        <f t="shared" si="374"/>
        <v/>
      </c>
      <c r="V2145" s="424" t="str">
        <f t="shared" si="375"/>
        <v/>
      </c>
      <c r="W2145" s="21"/>
      <c r="X2145" s="515"/>
      <c r="Y2145" s="515"/>
      <c r="Z2145" s="513"/>
      <c r="AA2145" s="514"/>
    </row>
    <row r="2146" spans="1:27">
      <c r="A2146" s="50">
        <f t="shared" si="377"/>
        <v>2141</v>
      </c>
      <c r="B2146" s="580"/>
      <c r="C2146" s="23" t="s">
        <v>742</v>
      </c>
      <c r="D2146" s="489"/>
      <c r="E2146" s="318" t="str">
        <f>IF(G2146="","",VLOOKUP(G2146,'Danh mục CODE'!$D$2:$J$20064,7,0))</f>
        <v/>
      </c>
      <c r="F2146" s="28" t="str">
        <f>IF(E2146="","",VLOOKUP(E2146,'TONG HOP'!$E$8:$W$1883,19,0))</f>
        <v/>
      </c>
      <c r="G2146" s="315"/>
      <c r="H2146" s="226" t="str">
        <f>IF(E2146="","",VLOOKUP(G2146,'TONG HOP'!$C$8:$E$799,2,0))</f>
        <v/>
      </c>
      <c r="I2146" s="226" t="str">
        <f>IF(B2146="","",VLOOKUP(G2146,'TONG HOP'!$C$8:$F$799,4,0))</f>
        <v/>
      </c>
      <c r="J2146" s="63" t="str">
        <f t="shared" si="368"/>
        <v/>
      </c>
      <c r="K2146" s="63" t="str">
        <f t="shared" si="376"/>
        <v/>
      </c>
      <c r="L2146" s="63">
        <f t="shared" si="369"/>
        <v>0</v>
      </c>
      <c r="M2146" s="392" t="str">
        <f>IF(Y2146="","",VLOOKUP(G2146,'Danh mục CODE'!$D$2:$I$1880,4,0))</f>
        <v/>
      </c>
      <c r="N2146" s="482"/>
      <c r="O2146" s="392" t="str">
        <f t="shared" si="370"/>
        <v/>
      </c>
      <c r="P2146" s="392" t="str">
        <f>IF(Y2146="","",VLOOKUP(G2146,'Danh mục CODE'!$D$2:$I$1880,5,0))</f>
        <v/>
      </c>
      <c r="Q2146" s="392"/>
      <c r="R2146" s="392" t="str">
        <f t="shared" si="371"/>
        <v/>
      </c>
      <c r="S2146" s="394" t="e">
        <f t="shared" si="372"/>
        <v>#VALUE!</v>
      </c>
      <c r="T2146" s="394" t="str">
        <f t="shared" si="373"/>
        <v/>
      </c>
      <c r="U2146" s="394" t="str">
        <f t="shared" si="374"/>
        <v/>
      </c>
      <c r="V2146" s="424" t="str">
        <f t="shared" si="375"/>
        <v/>
      </c>
      <c r="W2146" s="21"/>
      <c r="X2146" s="515"/>
      <c r="Y2146" s="515"/>
      <c r="Z2146" s="513"/>
      <c r="AA2146" s="514"/>
    </row>
    <row r="2147" spans="1:27">
      <c r="A2147" s="50">
        <f t="shared" si="377"/>
        <v>2142</v>
      </c>
      <c r="B2147" s="580"/>
      <c r="C2147" s="23" t="s">
        <v>742</v>
      </c>
      <c r="D2147" s="489"/>
      <c r="E2147" s="318" t="str">
        <f>IF(G2147="","",VLOOKUP(G2147,'Danh mục CODE'!$D$2:$J$20064,7,0))</f>
        <v/>
      </c>
      <c r="F2147" s="28" t="str">
        <f>IF(E2147="","",VLOOKUP(E2147,'TONG HOP'!$E$8:$W$1883,19,0))</f>
        <v/>
      </c>
      <c r="G2147" s="315"/>
      <c r="H2147" s="226" t="str">
        <f>IF(E2147="","",VLOOKUP(G2147,'TONG HOP'!$C$8:$E$799,2,0))</f>
        <v/>
      </c>
      <c r="I2147" s="226" t="str">
        <f>IF(B2147="","",VLOOKUP(G2147,'TONG HOP'!$C$8:$F$799,4,0))</f>
        <v/>
      </c>
      <c r="J2147" s="63" t="str">
        <f t="shared" si="368"/>
        <v/>
      </c>
      <c r="K2147" s="63" t="str">
        <f t="shared" si="376"/>
        <v/>
      </c>
      <c r="L2147" s="63">
        <f t="shared" si="369"/>
        <v>0</v>
      </c>
      <c r="M2147" s="392" t="str">
        <f>IF(Y2147="","",VLOOKUP(G2147,'Danh mục CODE'!$D$2:$I$1880,4,0))</f>
        <v/>
      </c>
      <c r="N2147" s="482"/>
      <c r="O2147" s="392" t="str">
        <f t="shared" si="370"/>
        <v/>
      </c>
      <c r="P2147" s="392" t="str">
        <f>IF(Y2147="","",VLOOKUP(G2147,'Danh mục CODE'!$D$2:$I$1880,5,0))</f>
        <v/>
      </c>
      <c r="Q2147" s="392"/>
      <c r="R2147" s="392" t="str">
        <f t="shared" si="371"/>
        <v/>
      </c>
      <c r="S2147" s="394" t="e">
        <f t="shared" si="372"/>
        <v>#VALUE!</v>
      </c>
      <c r="T2147" s="394" t="str">
        <f t="shared" si="373"/>
        <v/>
      </c>
      <c r="U2147" s="394" t="str">
        <f t="shared" si="374"/>
        <v/>
      </c>
      <c r="V2147" s="424" t="str">
        <f t="shared" si="375"/>
        <v/>
      </c>
      <c r="W2147" s="21"/>
      <c r="X2147" s="515"/>
      <c r="Y2147" s="515"/>
      <c r="Z2147" s="513"/>
      <c r="AA2147" s="514"/>
    </row>
    <row r="2148" spans="1:27">
      <c r="A2148" s="50">
        <f t="shared" si="377"/>
        <v>2143</v>
      </c>
      <c r="B2148" s="580"/>
      <c r="C2148" s="23" t="s">
        <v>742</v>
      </c>
      <c r="D2148" s="489"/>
      <c r="E2148" s="318" t="str">
        <f>IF(G2148="","",VLOOKUP(G2148,'Danh mục CODE'!$D$2:$J$20064,7,0))</f>
        <v/>
      </c>
      <c r="F2148" s="28" t="str">
        <f>IF(E2148="","",VLOOKUP(E2148,'TONG HOP'!$E$8:$W$1883,19,0))</f>
        <v/>
      </c>
      <c r="G2148" s="315"/>
      <c r="H2148" s="226" t="str">
        <f>IF(E2148="","",VLOOKUP(G2148,'TONG HOP'!$C$8:$E$799,2,0))</f>
        <v/>
      </c>
      <c r="I2148" s="226" t="str">
        <f>IF(B2148="","",VLOOKUP(G2148,'TONG HOP'!$C$8:$F$799,4,0))</f>
        <v/>
      </c>
      <c r="J2148" s="63" t="str">
        <f t="shared" si="368"/>
        <v/>
      </c>
      <c r="K2148" s="63" t="str">
        <f t="shared" si="376"/>
        <v/>
      </c>
      <c r="L2148" s="63">
        <f t="shared" si="369"/>
        <v>0</v>
      </c>
      <c r="M2148" s="392" t="str">
        <f>IF(Y2148="","",VLOOKUP(G2148,'Danh mục CODE'!$D$2:$I$1880,4,0))</f>
        <v/>
      </c>
      <c r="N2148" s="482"/>
      <c r="O2148" s="392" t="str">
        <f t="shared" si="370"/>
        <v/>
      </c>
      <c r="P2148" s="392" t="str">
        <f>IF(Y2148="","",VLOOKUP(G2148,'Danh mục CODE'!$D$2:$I$1880,5,0))</f>
        <v/>
      </c>
      <c r="Q2148" s="392"/>
      <c r="R2148" s="392" t="str">
        <f t="shared" si="371"/>
        <v/>
      </c>
      <c r="S2148" s="394" t="e">
        <f t="shared" si="372"/>
        <v>#VALUE!</v>
      </c>
      <c r="T2148" s="394" t="str">
        <f t="shared" si="373"/>
        <v/>
      </c>
      <c r="U2148" s="394" t="str">
        <f t="shared" si="374"/>
        <v/>
      </c>
      <c r="V2148" s="424" t="str">
        <f t="shared" si="375"/>
        <v/>
      </c>
      <c r="W2148" s="21"/>
      <c r="X2148" s="515"/>
      <c r="Y2148" s="515"/>
      <c r="Z2148" s="513"/>
      <c r="AA2148" s="514"/>
    </row>
    <row r="2149" spans="1:27">
      <c r="A2149" s="50">
        <f t="shared" si="377"/>
        <v>2144</v>
      </c>
      <c r="B2149" s="580"/>
      <c r="C2149" s="23" t="s">
        <v>742</v>
      </c>
      <c r="D2149" s="489"/>
      <c r="E2149" s="318" t="str">
        <f>IF(G2149="","",VLOOKUP(G2149,'Danh mục CODE'!$D$2:$J$20064,7,0))</f>
        <v/>
      </c>
      <c r="F2149" s="28" t="str">
        <f>IF(E2149="","",VLOOKUP(E2149,'TONG HOP'!$E$8:$W$1883,19,0))</f>
        <v/>
      </c>
      <c r="G2149" s="315"/>
      <c r="H2149" s="226" t="str">
        <f>IF(E2149="","",VLOOKUP(G2149,'TONG HOP'!$C$8:$E$799,2,0))</f>
        <v/>
      </c>
      <c r="I2149" s="226" t="str">
        <f>IF(B2149="","",VLOOKUP(G2149,'TONG HOP'!$C$8:$F$799,4,0))</f>
        <v/>
      </c>
      <c r="J2149" s="63" t="str">
        <f t="shared" si="368"/>
        <v/>
      </c>
      <c r="K2149" s="63" t="str">
        <f t="shared" si="376"/>
        <v/>
      </c>
      <c r="L2149" s="63">
        <f t="shared" si="369"/>
        <v>0</v>
      </c>
      <c r="M2149" s="392" t="str">
        <f>IF(Y2149="","",VLOOKUP(G2149,'Danh mục CODE'!$D$2:$I$1880,4,0))</f>
        <v/>
      </c>
      <c r="N2149" s="482"/>
      <c r="O2149" s="392" t="str">
        <f t="shared" si="370"/>
        <v/>
      </c>
      <c r="P2149" s="392" t="str">
        <f>IF(Y2149="","",VLOOKUP(G2149,'Danh mục CODE'!$D$2:$I$1880,5,0))</f>
        <v/>
      </c>
      <c r="Q2149" s="392"/>
      <c r="R2149" s="392" t="str">
        <f t="shared" si="371"/>
        <v/>
      </c>
      <c r="S2149" s="394" t="e">
        <f t="shared" si="372"/>
        <v>#VALUE!</v>
      </c>
      <c r="T2149" s="394" t="str">
        <f t="shared" si="373"/>
        <v/>
      </c>
      <c r="U2149" s="394" t="str">
        <f t="shared" si="374"/>
        <v/>
      </c>
      <c r="V2149" s="424" t="str">
        <f t="shared" si="375"/>
        <v/>
      </c>
      <c r="W2149" s="21"/>
      <c r="X2149" s="515"/>
      <c r="Y2149" s="515"/>
      <c r="Z2149" s="513"/>
      <c r="AA2149" s="514"/>
    </row>
    <row r="2150" spans="1:27">
      <c r="A2150" s="50">
        <f t="shared" si="377"/>
        <v>2145</v>
      </c>
      <c r="B2150" s="580"/>
      <c r="C2150" s="23" t="s">
        <v>742</v>
      </c>
      <c r="D2150" s="489"/>
      <c r="E2150" s="318" t="str">
        <f>IF(G2150="","",VLOOKUP(G2150,'Danh mục CODE'!$D$2:$J$20064,7,0))</f>
        <v/>
      </c>
      <c r="F2150" s="28" t="str">
        <f>IF(E2150="","",VLOOKUP(E2150,'TONG HOP'!$E$8:$W$1883,19,0))</f>
        <v/>
      </c>
      <c r="G2150" s="315"/>
      <c r="H2150" s="226" t="str">
        <f>IF(E2150="","",VLOOKUP(G2150,'TONG HOP'!$C$8:$E$799,2,0))</f>
        <v/>
      </c>
      <c r="I2150" s="226" t="str">
        <f>IF(B2150="","",VLOOKUP(G2150,'TONG HOP'!$C$8:$F$799,4,0))</f>
        <v/>
      </c>
      <c r="J2150" s="63" t="str">
        <f t="shared" si="368"/>
        <v/>
      </c>
      <c r="K2150" s="63" t="str">
        <f t="shared" si="376"/>
        <v/>
      </c>
      <c r="L2150" s="63">
        <f t="shared" si="369"/>
        <v>0</v>
      </c>
      <c r="M2150" s="392" t="str">
        <f>IF(Y2150="","",VLOOKUP(G2150,'Danh mục CODE'!$D$2:$I$1880,4,0))</f>
        <v/>
      </c>
      <c r="N2150" s="482"/>
      <c r="O2150" s="392" t="str">
        <f t="shared" si="370"/>
        <v/>
      </c>
      <c r="P2150" s="392" t="str">
        <f>IF(Y2150="","",VLOOKUP(G2150,'Danh mục CODE'!$D$2:$I$1880,5,0))</f>
        <v/>
      </c>
      <c r="Q2150" s="392"/>
      <c r="R2150" s="392" t="str">
        <f t="shared" si="371"/>
        <v/>
      </c>
      <c r="S2150" s="394" t="e">
        <f t="shared" si="372"/>
        <v>#VALUE!</v>
      </c>
      <c r="T2150" s="394" t="str">
        <f t="shared" si="373"/>
        <v/>
      </c>
      <c r="U2150" s="394" t="str">
        <f t="shared" si="374"/>
        <v/>
      </c>
      <c r="V2150" s="424" t="str">
        <f t="shared" si="375"/>
        <v/>
      </c>
      <c r="W2150" s="21"/>
      <c r="X2150" s="515"/>
      <c r="Y2150" s="515"/>
      <c r="Z2150" s="513"/>
      <c r="AA2150" s="514"/>
    </row>
    <row r="2151" spans="1:27">
      <c r="A2151" s="50">
        <f t="shared" si="377"/>
        <v>2146</v>
      </c>
      <c r="B2151" s="580"/>
      <c r="C2151" s="23" t="s">
        <v>742</v>
      </c>
      <c r="D2151" s="489"/>
      <c r="E2151" s="318" t="str">
        <f>IF(G2151="","",VLOOKUP(G2151,'Danh mục CODE'!$D$2:$J$20064,7,0))</f>
        <v/>
      </c>
      <c r="F2151" s="28" t="str">
        <f>IF(E2151="","",VLOOKUP(E2151,'TONG HOP'!$E$8:$W$1883,19,0))</f>
        <v/>
      </c>
      <c r="G2151" s="315"/>
      <c r="H2151" s="226" t="str">
        <f>IF(E2151="","",VLOOKUP(G2151,'TONG HOP'!$C$8:$E$799,2,0))</f>
        <v/>
      </c>
      <c r="I2151" s="226" t="str">
        <f>IF(B2151="","",VLOOKUP(G2151,'TONG HOP'!$C$8:$F$799,4,0))</f>
        <v/>
      </c>
      <c r="J2151" s="63" t="str">
        <f t="shared" si="368"/>
        <v/>
      </c>
      <c r="K2151" s="63" t="str">
        <f t="shared" si="376"/>
        <v/>
      </c>
      <c r="L2151" s="63">
        <f t="shared" si="369"/>
        <v>0</v>
      </c>
      <c r="M2151" s="392" t="str">
        <f>IF(Y2151="","",VLOOKUP(G2151,'Danh mục CODE'!$D$2:$I$1880,4,0))</f>
        <v/>
      </c>
      <c r="N2151" s="482"/>
      <c r="O2151" s="392" t="str">
        <f t="shared" si="370"/>
        <v/>
      </c>
      <c r="P2151" s="392" t="str">
        <f>IF(Y2151="","",VLOOKUP(G2151,'Danh mục CODE'!$D$2:$I$1880,5,0))</f>
        <v/>
      </c>
      <c r="Q2151" s="392"/>
      <c r="R2151" s="392" t="str">
        <f t="shared" si="371"/>
        <v/>
      </c>
      <c r="S2151" s="394" t="e">
        <f t="shared" si="372"/>
        <v>#VALUE!</v>
      </c>
      <c r="T2151" s="394" t="str">
        <f t="shared" si="373"/>
        <v/>
      </c>
      <c r="U2151" s="394" t="str">
        <f t="shared" si="374"/>
        <v/>
      </c>
      <c r="V2151" s="424" t="str">
        <f t="shared" si="375"/>
        <v/>
      </c>
      <c r="W2151" s="21"/>
      <c r="X2151" s="515"/>
      <c r="Y2151" s="515"/>
      <c r="Z2151" s="513"/>
      <c r="AA2151" s="514"/>
    </row>
    <row r="2152" spans="1:27">
      <c r="A2152" s="50">
        <f t="shared" si="377"/>
        <v>2147</v>
      </c>
      <c r="B2152" s="580"/>
      <c r="C2152" s="23" t="s">
        <v>742</v>
      </c>
      <c r="D2152" s="489"/>
      <c r="E2152" s="318" t="str">
        <f>IF(G2152="","",VLOOKUP(G2152,'Danh mục CODE'!$D$2:$J$20064,7,0))</f>
        <v/>
      </c>
      <c r="F2152" s="28" t="str">
        <f>IF(E2152="","",VLOOKUP(E2152,'TONG HOP'!$E$8:$W$1883,19,0))</f>
        <v/>
      </c>
      <c r="G2152" s="315"/>
      <c r="H2152" s="226" t="str">
        <f>IF(E2152="","",VLOOKUP(G2152,'TONG HOP'!$C$8:$E$799,2,0))</f>
        <v/>
      </c>
      <c r="I2152" s="226" t="str">
        <f>IF(B2152="","",VLOOKUP(G2152,'TONG HOP'!$C$8:$F$799,4,0))</f>
        <v/>
      </c>
      <c r="J2152" s="63" t="str">
        <f t="shared" si="368"/>
        <v/>
      </c>
      <c r="K2152" s="63" t="str">
        <f t="shared" si="376"/>
        <v/>
      </c>
      <c r="L2152" s="63">
        <f t="shared" si="369"/>
        <v>0</v>
      </c>
      <c r="M2152" s="392" t="str">
        <f>IF(Y2152="","",VLOOKUP(G2152,'Danh mục CODE'!$D$2:$I$1880,4,0))</f>
        <v/>
      </c>
      <c r="N2152" s="482"/>
      <c r="O2152" s="392" t="str">
        <f t="shared" si="370"/>
        <v/>
      </c>
      <c r="P2152" s="392" t="str">
        <f>IF(Y2152="","",VLOOKUP(G2152,'Danh mục CODE'!$D$2:$I$1880,5,0))</f>
        <v/>
      </c>
      <c r="Q2152" s="392"/>
      <c r="R2152" s="392" t="str">
        <f t="shared" si="371"/>
        <v/>
      </c>
      <c r="S2152" s="394" t="e">
        <f t="shared" si="372"/>
        <v>#VALUE!</v>
      </c>
      <c r="T2152" s="394" t="str">
        <f t="shared" si="373"/>
        <v/>
      </c>
      <c r="U2152" s="394" t="str">
        <f t="shared" si="374"/>
        <v/>
      </c>
      <c r="V2152" s="424" t="str">
        <f t="shared" si="375"/>
        <v/>
      </c>
      <c r="W2152" s="21"/>
      <c r="X2152" s="515"/>
      <c r="Y2152" s="515"/>
      <c r="Z2152" s="513"/>
      <c r="AA2152" s="514"/>
    </row>
    <row r="2153" spans="1:27">
      <c r="A2153" s="50">
        <f t="shared" si="377"/>
        <v>2148</v>
      </c>
      <c r="B2153" s="580"/>
      <c r="C2153" s="23" t="s">
        <v>742</v>
      </c>
      <c r="D2153" s="489"/>
      <c r="E2153" s="318" t="str">
        <f>IF(G2153="","",VLOOKUP(G2153,'Danh mục CODE'!$D$2:$J$20064,7,0))</f>
        <v/>
      </c>
      <c r="F2153" s="28" t="str">
        <f>IF(E2153="","",VLOOKUP(E2153,'TONG HOP'!$E$8:$W$1883,19,0))</f>
        <v/>
      </c>
      <c r="G2153" s="315"/>
      <c r="H2153" s="226" t="str">
        <f>IF(E2153="","",VLOOKUP(G2153,'TONG HOP'!$C$8:$E$799,2,0))</f>
        <v/>
      </c>
      <c r="I2153" s="226" t="str">
        <f>IF(B2153="","",VLOOKUP(G2153,'TONG HOP'!$C$8:$F$799,4,0))</f>
        <v/>
      </c>
      <c r="J2153" s="63" t="str">
        <f t="shared" si="368"/>
        <v/>
      </c>
      <c r="K2153" s="63" t="str">
        <f t="shared" si="376"/>
        <v/>
      </c>
      <c r="L2153" s="63">
        <f t="shared" si="369"/>
        <v>0</v>
      </c>
      <c r="M2153" s="392" t="str">
        <f>IF(Y2153="","",VLOOKUP(G2153,'Danh mục CODE'!$D$2:$I$1880,4,0))</f>
        <v/>
      </c>
      <c r="N2153" s="482"/>
      <c r="O2153" s="392" t="str">
        <f t="shared" si="370"/>
        <v/>
      </c>
      <c r="P2153" s="392" t="str">
        <f>IF(Y2153="","",VLOOKUP(G2153,'Danh mục CODE'!$D$2:$I$1880,5,0))</f>
        <v/>
      </c>
      <c r="Q2153" s="392"/>
      <c r="R2153" s="392" t="str">
        <f t="shared" si="371"/>
        <v/>
      </c>
      <c r="S2153" s="394" t="e">
        <f t="shared" si="372"/>
        <v>#VALUE!</v>
      </c>
      <c r="T2153" s="394" t="str">
        <f t="shared" si="373"/>
        <v/>
      </c>
      <c r="U2153" s="394" t="str">
        <f t="shared" si="374"/>
        <v/>
      </c>
      <c r="V2153" s="424" t="str">
        <f t="shared" si="375"/>
        <v/>
      </c>
      <c r="W2153" s="21"/>
      <c r="X2153" s="515"/>
      <c r="Y2153" s="515"/>
      <c r="Z2153" s="513"/>
      <c r="AA2153" s="514"/>
    </row>
    <row r="2154" spans="1:27">
      <c r="A2154" s="50">
        <f t="shared" si="377"/>
        <v>2149</v>
      </c>
      <c r="B2154" s="580"/>
      <c r="C2154" s="23" t="s">
        <v>742</v>
      </c>
      <c r="D2154" s="489"/>
      <c r="E2154" s="318" t="str">
        <f>IF(G2154="","",VLOOKUP(G2154,'Danh mục CODE'!$D$2:$J$20064,7,0))</f>
        <v/>
      </c>
      <c r="F2154" s="28" t="str">
        <f>IF(E2154="","",VLOOKUP(E2154,'TONG HOP'!$E$8:$W$1883,19,0))</f>
        <v/>
      </c>
      <c r="G2154" s="315"/>
      <c r="H2154" s="226" t="str">
        <f>IF(E2154="","",VLOOKUP(G2154,'TONG HOP'!$C$8:$E$799,2,0))</f>
        <v/>
      </c>
      <c r="I2154" s="226" t="str">
        <f>IF(B2154="","",VLOOKUP(G2154,'TONG HOP'!$C$8:$F$799,4,0))</f>
        <v/>
      </c>
      <c r="J2154" s="63" t="str">
        <f t="shared" si="368"/>
        <v/>
      </c>
      <c r="K2154" s="63" t="str">
        <f t="shared" si="376"/>
        <v/>
      </c>
      <c r="L2154" s="63">
        <f t="shared" si="369"/>
        <v>0</v>
      </c>
      <c r="M2154" s="392" t="str">
        <f>IF(Y2154="","",VLOOKUP(G2154,'Danh mục CODE'!$D$2:$I$1880,4,0))</f>
        <v/>
      </c>
      <c r="N2154" s="482"/>
      <c r="O2154" s="392" t="str">
        <f t="shared" si="370"/>
        <v/>
      </c>
      <c r="P2154" s="392" t="str">
        <f>IF(Y2154="","",VLOOKUP(G2154,'Danh mục CODE'!$D$2:$I$1880,5,0))</f>
        <v/>
      </c>
      <c r="Q2154" s="392"/>
      <c r="R2154" s="392" t="str">
        <f t="shared" si="371"/>
        <v/>
      </c>
      <c r="S2154" s="394" t="e">
        <f t="shared" si="372"/>
        <v>#VALUE!</v>
      </c>
      <c r="T2154" s="394" t="str">
        <f t="shared" si="373"/>
        <v/>
      </c>
      <c r="U2154" s="394" t="str">
        <f t="shared" si="374"/>
        <v/>
      </c>
      <c r="V2154" s="424" t="str">
        <f t="shared" si="375"/>
        <v/>
      </c>
      <c r="W2154" s="21"/>
      <c r="X2154" s="515"/>
      <c r="Y2154" s="515"/>
      <c r="Z2154" s="513"/>
      <c r="AA2154" s="514"/>
    </row>
    <row r="2155" spans="1:27">
      <c r="A2155" s="50">
        <f t="shared" si="377"/>
        <v>2150</v>
      </c>
      <c r="B2155" s="580"/>
      <c r="C2155" s="23" t="s">
        <v>742</v>
      </c>
      <c r="D2155" s="489"/>
      <c r="E2155" s="318" t="str">
        <f>IF(G2155="","",VLOOKUP(G2155,'Danh mục CODE'!$D$2:$J$20064,7,0))</f>
        <v/>
      </c>
      <c r="F2155" s="28" t="str">
        <f>IF(E2155="","",VLOOKUP(E2155,'TONG HOP'!$E$8:$W$1883,19,0))</f>
        <v/>
      </c>
      <c r="G2155" s="315"/>
      <c r="H2155" s="226" t="str">
        <f>IF(E2155="","",VLOOKUP(G2155,'TONG HOP'!$C$8:$E$799,2,0))</f>
        <v/>
      </c>
      <c r="I2155" s="226" t="str">
        <f>IF(B2155="","",VLOOKUP(G2155,'TONG HOP'!$C$8:$F$799,4,0))</f>
        <v/>
      </c>
      <c r="J2155" s="63" t="str">
        <f t="shared" si="368"/>
        <v/>
      </c>
      <c r="K2155" s="63" t="str">
        <f t="shared" si="376"/>
        <v/>
      </c>
      <c r="L2155" s="63">
        <f t="shared" si="369"/>
        <v>0</v>
      </c>
      <c r="M2155" s="392" t="str">
        <f>IF(Y2155="","",VLOOKUP(G2155,'Danh mục CODE'!$D$2:$I$1880,4,0))</f>
        <v/>
      </c>
      <c r="N2155" s="482"/>
      <c r="O2155" s="392" t="str">
        <f t="shared" si="370"/>
        <v/>
      </c>
      <c r="P2155" s="392" t="str">
        <f>IF(Y2155="","",VLOOKUP(G2155,'Danh mục CODE'!$D$2:$I$1880,5,0))</f>
        <v/>
      </c>
      <c r="Q2155" s="392"/>
      <c r="R2155" s="392" t="str">
        <f t="shared" si="371"/>
        <v/>
      </c>
      <c r="S2155" s="394" t="e">
        <f t="shared" si="372"/>
        <v>#VALUE!</v>
      </c>
      <c r="T2155" s="394" t="str">
        <f t="shared" si="373"/>
        <v/>
      </c>
      <c r="U2155" s="394" t="str">
        <f t="shared" si="374"/>
        <v/>
      </c>
      <c r="V2155" s="424" t="str">
        <f t="shared" si="375"/>
        <v/>
      </c>
      <c r="W2155" s="21"/>
      <c r="X2155" s="515"/>
      <c r="Y2155" s="515"/>
      <c r="Z2155" s="513"/>
      <c r="AA2155" s="514"/>
    </row>
    <row r="2156" spans="1:27">
      <c r="A2156" s="50">
        <f t="shared" si="377"/>
        <v>2151</v>
      </c>
      <c r="B2156" s="580"/>
      <c r="C2156" s="23" t="s">
        <v>742</v>
      </c>
      <c r="D2156" s="489"/>
      <c r="E2156" s="318" t="str">
        <f>IF(G2156="","",VLOOKUP(G2156,'Danh mục CODE'!$D$2:$J$20064,7,0))</f>
        <v/>
      </c>
      <c r="F2156" s="28" t="str">
        <f>IF(E2156="","",VLOOKUP(E2156,'TONG HOP'!$E$8:$W$1883,19,0))</f>
        <v/>
      </c>
      <c r="G2156" s="315"/>
      <c r="H2156" s="226" t="str">
        <f>IF(E2156="","",VLOOKUP(G2156,'TONG HOP'!$C$8:$E$799,2,0))</f>
        <v/>
      </c>
      <c r="I2156" s="226" t="str">
        <f>IF(B2156="","",VLOOKUP(G2156,'TONG HOP'!$C$8:$F$799,4,0))</f>
        <v/>
      </c>
      <c r="J2156" s="63" t="str">
        <f t="shared" si="368"/>
        <v/>
      </c>
      <c r="K2156" s="63" t="str">
        <f t="shared" si="376"/>
        <v/>
      </c>
      <c r="L2156" s="63">
        <f t="shared" si="369"/>
        <v>0</v>
      </c>
      <c r="M2156" s="392" t="str">
        <f>IF(Y2156="","",VLOOKUP(G2156,'Danh mục CODE'!$D$2:$I$1880,4,0))</f>
        <v/>
      </c>
      <c r="N2156" s="482"/>
      <c r="O2156" s="392" t="str">
        <f t="shared" si="370"/>
        <v/>
      </c>
      <c r="P2156" s="392" t="str">
        <f>IF(Y2156="","",VLOOKUP(G2156,'Danh mục CODE'!$D$2:$I$1880,5,0))</f>
        <v/>
      </c>
      <c r="Q2156" s="392"/>
      <c r="R2156" s="392" t="str">
        <f t="shared" si="371"/>
        <v/>
      </c>
      <c r="S2156" s="394" t="e">
        <f t="shared" si="372"/>
        <v>#VALUE!</v>
      </c>
      <c r="T2156" s="394" t="str">
        <f t="shared" si="373"/>
        <v/>
      </c>
      <c r="U2156" s="394" t="str">
        <f t="shared" si="374"/>
        <v/>
      </c>
      <c r="V2156" s="424" t="str">
        <f t="shared" si="375"/>
        <v/>
      </c>
      <c r="W2156" s="21"/>
      <c r="X2156" s="515"/>
      <c r="Y2156" s="515"/>
      <c r="Z2156" s="513"/>
      <c r="AA2156" s="514"/>
    </row>
    <row r="2157" spans="1:27">
      <c r="A2157" s="50">
        <f t="shared" si="377"/>
        <v>2152</v>
      </c>
      <c r="B2157" s="580"/>
      <c r="C2157" s="23" t="s">
        <v>742</v>
      </c>
      <c r="D2157" s="489"/>
      <c r="E2157" s="318" t="str">
        <f>IF(G2157="","",VLOOKUP(G2157,'Danh mục CODE'!$D$2:$J$20064,7,0))</f>
        <v/>
      </c>
      <c r="F2157" s="28" t="str">
        <f>IF(E2157="","",VLOOKUP(E2157,'TONG HOP'!$E$8:$W$1883,19,0))</f>
        <v/>
      </c>
      <c r="G2157" s="315"/>
      <c r="H2157" s="226" t="str">
        <f>IF(E2157="","",VLOOKUP(G2157,'TONG HOP'!$C$8:$E$799,2,0))</f>
        <v/>
      </c>
      <c r="I2157" s="226" t="str">
        <f>IF(B2157="","",VLOOKUP(G2157,'TONG HOP'!$C$8:$F$799,4,0))</f>
        <v/>
      </c>
      <c r="J2157" s="63" t="str">
        <f t="shared" si="368"/>
        <v/>
      </c>
      <c r="K2157" s="63" t="str">
        <f t="shared" si="376"/>
        <v/>
      </c>
      <c r="L2157" s="63">
        <f t="shared" si="369"/>
        <v>0</v>
      </c>
      <c r="M2157" s="392" t="str">
        <f>IF(Y2157="","",VLOOKUP(G2157,'Danh mục CODE'!$D$2:$I$1880,4,0))</f>
        <v/>
      </c>
      <c r="N2157" s="482"/>
      <c r="O2157" s="392" t="str">
        <f t="shared" si="370"/>
        <v/>
      </c>
      <c r="P2157" s="392" t="str">
        <f>IF(Y2157="","",VLOOKUP(G2157,'Danh mục CODE'!$D$2:$I$1880,5,0))</f>
        <v/>
      </c>
      <c r="Q2157" s="392"/>
      <c r="R2157" s="392" t="str">
        <f t="shared" si="371"/>
        <v/>
      </c>
      <c r="S2157" s="394" t="e">
        <f t="shared" si="372"/>
        <v>#VALUE!</v>
      </c>
      <c r="T2157" s="394" t="str">
        <f t="shared" si="373"/>
        <v/>
      </c>
      <c r="U2157" s="394" t="str">
        <f t="shared" si="374"/>
        <v/>
      </c>
      <c r="V2157" s="424" t="str">
        <f t="shared" si="375"/>
        <v/>
      </c>
      <c r="W2157" s="21"/>
      <c r="X2157" s="515"/>
      <c r="Y2157" s="515"/>
      <c r="Z2157" s="513"/>
      <c r="AA2157" s="514"/>
    </row>
    <row r="2158" spans="1:27">
      <c r="A2158" s="50">
        <f t="shared" si="377"/>
        <v>2153</v>
      </c>
      <c r="B2158" s="580"/>
      <c r="C2158" s="23" t="s">
        <v>742</v>
      </c>
      <c r="D2158" s="489"/>
      <c r="E2158" s="318" t="str">
        <f>IF(G2158="","",VLOOKUP(G2158,'Danh mục CODE'!$D$2:$J$20064,7,0))</f>
        <v/>
      </c>
      <c r="F2158" s="28" t="str">
        <f>IF(E2158="","",VLOOKUP(E2158,'TONG HOP'!$E$8:$W$1883,19,0))</f>
        <v/>
      </c>
      <c r="G2158" s="315"/>
      <c r="H2158" s="226" t="str">
        <f>IF(E2158="","",VLOOKUP(G2158,'TONG HOP'!$C$8:$E$799,2,0))</f>
        <v/>
      </c>
      <c r="I2158" s="226" t="str">
        <f>IF(B2158="","",VLOOKUP(G2158,'TONG HOP'!$C$8:$F$799,4,0))</f>
        <v/>
      </c>
      <c r="J2158" s="63" t="str">
        <f t="shared" si="368"/>
        <v/>
      </c>
      <c r="K2158" s="63" t="str">
        <f t="shared" si="376"/>
        <v/>
      </c>
      <c r="L2158" s="63">
        <f t="shared" si="369"/>
        <v>0</v>
      </c>
      <c r="M2158" s="392" t="str">
        <f>IF(Y2158="","",VLOOKUP(G2158,'Danh mục CODE'!$D$2:$I$1880,4,0))</f>
        <v/>
      </c>
      <c r="N2158" s="482"/>
      <c r="O2158" s="392" t="str">
        <f t="shared" si="370"/>
        <v/>
      </c>
      <c r="P2158" s="392" t="str">
        <f>IF(Y2158="","",VLOOKUP(G2158,'Danh mục CODE'!$D$2:$I$1880,5,0))</f>
        <v/>
      </c>
      <c r="Q2158" s="392"/>
      <c r="R2158" s="392" t="str">
        <f t="shared" si="371"/>
        <v/>
      </c>
      <c r="S2158" s="394" t="e">
        <f t="shared" si="372"/>
        <v>#VALUE!</v>
      </c>
      <c r="T2158" s="394" t="str">
        <f t="shared" si="373"/>
        <v/>
      </c>
      <c r="U2158" s="394" t="str">
        <f t="shared" si="374"/>
        <v/>
      </c>
      <c r="V2158" s="424" t="str">
        <f t="shared" si="375"/>
        <v/>
      </c>
      <c r="W2158" s="21"/>
      <c r="X2158" s="515"/>
      <c r="Y2158" s="515"/>
      <c r="Z2158" s="513"/>
      <c r="AA2158" s="514"/>
    </row>
    <row r="2159" spans="1:27">
      <c r="A2159" s="50">
        <f t="shared" si="377"/>
        <v>2154</v>
      </c>
      <c r="B2159" s="580"/>
      <c r="C2159" s="23" t="s">
        <v>742</v>
      </c>
      <c r="D2159" s="489"/>
      <c r="E2159" s="318" t="str">
        <f>IF(G2159="","",VLOOKUP(G2159,'Danh mục CODE'!$D$2:$J$20064,7,0))</f>
        <v/>
      </c>
      <c r="F2159" s="28" t="str">
        <f>IF(E2159="","",VLOOKUP(E2159,'TONG HOP'!$E$8:$W$1883,19,0))</f>
        <v/>
      </c>
      <c r="G2159" s="315"/>
      <c r="H2159" s="226" t="str">
        <f>IF(E2159="","",VLOOKUP(G2159,'TONG HOP'!$C$8:$E$799,2,0))</f>
        <v/>
      </c>
      <c r="I2159" s="226" t="str">
        <f>IF(B2159="","",VLOOKUP(G2159,'TONG HOP'!$C$8:$F$799,4,0))</f>
        <v/>
      </c>
      <c r="J2159" s="63" t="str">
        <f t="shared" si="368"/>
        <v/>
      </c>
      <c r="K2159" s="63" t="str">
        <f t="shared" si="376"/>
        <v/>
      </c>
      <c r="L2159" s="63">
        <f t="shared" si="369"/>
        <v>0</v>
      </c>
      <c r="M2159" s="392" t="str">
        <f>IF(Y2159="","",VLOOKUP(G2159,'Danh mục CODE'!$D$2:$I$1880,4,0))</f>
        <v/>
      </c>
      <c r="N2159" s="482"/>
      <c r="O2159" s="392" t="str">
        <f t="shared" si="370"/>
        <v/>
      </c>
      <c r="P2159" s="392" t="str">
        <f>IF(Y2159="","",VLOOKUP(G2159,'Danh mục CODE'!$D$2:$I$1880,5,0))</f>
        <v/>
      </c>
      <c r="Q2159" s="392"/>
      <c r="R2159" s="392" t="str">
        <f t="shared" si="371"/>
        <v/>
      </c>
      <c r="S2159" s="394" t="e">
        <f t="shared" si="372"/>
        <v>#VALUE!</v>
      </c>
      <c r="T2159" s="394" t="str">
        <f t="shared" si="373"/>
        <v/>
      </c>
      <c r="U2159" s="394" t="str">
        <f t="shared" si="374"/>
        <v/>
      </c>
      <c r="V2159" s="424" t="str">
        <f t="shared" si="375"/>
        <v/>
      </c>
      <c r="W2159" s="21"/>
      <c r="X2159" s="515"/>
      <c r="Y2159" s="515"/>
      <c r="Z2159" s="513"/>
      <c r="AA2159" s="514"/>
    </row>
    <row r="2160" spans="1:27">
      <c r="A2160" s="50">
        <f t="shared" si="377"/>
        <v>2155</v>
      </c>
      <c r="B2160" s="580"/>
      <c r="C2160" s="23" t="s">
        <v>742</v>
      </c>
      <c r="D2160" s="489"/>
      <c r="E2160" s="318" t="str">
        <f>IF(G2160="","",VLOOKUP(G2160,'Danh mục CODE'!$D$2:$J$20064,7,0))</f>
        <v/>
      </c>
      <c r="F2160" s="28" t="str">
        <f>IF(E2160="","",VLOOKUP(E2160,'TONG HOP'!$E$8:$W$1883,19,0))</f>
        <v/>
      </c>
      <c r="G2160" s="315"/>
      <c r="H2160" s="226" t="str">
        <f>IF(E2160="","",VLOOKUP(G2160,'TONG HOP'!$C$8:$E$799,2,0))</f>
        <v/>
      </c>
      <c r="I2160" s="226" t="str">
        <f>IF(B2160="","",VLOOKUP(G2160,'TONG HOP'!$C$8:$F$799,4,0))</f>
        <v/>
      </c>
      <c r="J2160" s="63" t="str">
        <f t="shared" si="368"/>
        <v/>
      </c>
      <c r="K2160" s="63" t="str">
        <f t="shared" si="376"/>
        <v/>
      </c>
      <c r="L2160" s="63">
        <f t="shared" si="369"/>
        <v>0</v>
      </c>
      <c r="M2160" s="392" t="str">
        <f>IF(Y2160="","",VLOOKUP(G2160,'Danh mục CODE'!$D$2:$I$1880,4,0))</f>
        <v/>
      </c>
      <c r="N2160" s="482"/>
      <c r="O2160" s="392" t="str">
        <f t="shared" si="370"/>
        <v/>
      </c>
      <c r="P2160" s="392" t="str">
        <f>IF(Y2160="","",VLOOKUP(G2160,'Danh mục CODE'!$D$2:$I$1880,5,0))</f>
        <v/>
      </c>
      <c r="Q2160" s="392"/>
      <c r="R2160" s="392" t="str">
        <f t="shared" si="371"/>
        <v/>
      </c>
      <c r="S2160" s="394" t="e">
        <f t="shared" si="372"/>
        <v>#VALUE!</v>
      </c>
      <c r="T2160" s="394" t="str">
        <f t="shared" si="373"/>
        <v/>
      </c>
      <c r="U2160" s="394" t="str">
        <f t="shared" si="374"/>
        <v/>
      </c>
      <c r="V2160" s="424" t="str">
        <f t="shared" si="375"/>
        <v/>
      </c>
      <c r="W2160" s="21"/>
      <c r="X2160" s="515"/>
      <c r="Y2160" s="515"/>
      <c r="Z2160" s="513"/>
      <c r="AA2160" s="514"/>
    </row>
    <row r="2161" spans="1:27">
      <c r="A2161" s="50">
        <f t="shared" si="377"/>
        <v>2156</v>
      </c>
      <c r="B2161" s="580"/>
      <c r="C2161" s="23" t="s">
        <v>742</v>
      </c>
      <c r="D2161" s="489"/>
      <c r="E2161" s="318" t="str">
        <f>IF(G2161="","",VLOOKUP(G2161,'Danh mục CODE'!$D$2:$J$20064,7,0))</f>
        <v/>
      </c>
      <c r="F2161" s="28" t="str">
        <f>IF(E2161="","",VLOOKUP(E2161,'TONG HOP'!$E$8:$W$1883,19,0))</f>
        <v/>
      </c>
      <c r="G2161" s="315"/>
      <c r="H2161" s="226" t="str">
        <f>IF(E2161="","",VLOOKUP(G2161,'TONG HOP'!$C$8:$E$799,2,0))</f>
        <v/>
      </c>
      <c r="I2161" s="226" t="str">
        <f>IF(B2161="","",VLOOKUP(G2161,'TONG HOP'!$C$8:$F$799,4,0))</f>
        <v/>
      </c>
      <c r="J2161" s="63" t="str">
        <f t="shared" ref="J2161:J2224" si="378">IF(X2161="","",K2161-K2161*M2161)</f>
        <v/>
      </c>
      <c r="K2161" s="63" t="str">
        <f t="shared" si="376"/>
        <v/>
      </c>
      <c r="L2161" s="63">
        <f t="shared" ref="L2161:L2224" si="379">X2161-Y2161</f>
        <v>0</v>
      </c>
      <c r="M2161" s="392" t="str">
        <f>IF(Y2161="","",VLOOKUP(G2161,'Danh mục CODE'!$D$2:$I$1880,4,0))</f>
        <v/>
      </c>
      <c r="N2161" s="482"/>
      <c r="O2161" s="392" t="str">
        <f t="shared" ref="O2161:O2224" si="380">IF(X2161="","",IF(M2161-N2161&lt;0,-(M2161-N2161),0))</f>
        <v/>
      </c>
      <c r="P2161" s="392" t="str">
        <f>IF(Y2161="","",VLOOKUP(G2161,'Danh mục CODE'!$D$2:$I$1880,5,0))</f>
        <v/>
      </c>
      <c r="Q2161" s="392"/>
      <c r="R2161" s="392" t="str">
        <f t="shared" ref="R2161:R2224" si="381">IF(X2161="","",IF(P2161-Q2161&lt;0,-(P2161-Q2161),0))</f>
        <v/>
      </c>
      <c r="S2161" s="394" t="e">
        <f t="shared" ref="S2161:S2224" si="382">IF(T2161=0,"",J2161-T2161-U2161)</f>
        <v>#VALUE!</v>
      </c>
      <c r="T2161" s="394" t="str">
        <f t="shared" ref="T2161:T2224" si="383">IF(X2161="","",J2161*P2161)</f>
        <v/>
      </c>
      <c r="U2161" s="394" t="str">
        <f t="shared" ref="U2161:U2224" si="384">IF(X2161="","",J2161*R2161)</f>
        <v/>
      </c>
      <c r="V2161" s="424" t="str">
        <f t="shared" ref="V2161:V2224" si="385">IF(X2161="","",J2161-S2161-T2161-U2161)</f>
        <v/>
      </c>
      <c r="W2161" s="21"/>
      <c r="X2161" s="515"/>
      <c r="Y2161" s="515"/>
      <c r="Z2161" s="513"/>
      <c r="AA2161" s="514"/>
    </row>
    <row r="2162" spans="1:27">
      <c r="A2162" s="50">
        <f t="shared" si="377"/>
        <v>2157</v>
      </c>
      <c r="B2162" s="580"/>
      <c r="C2162" s="23" t="s">
        <v>742</v>
      </c>
      <c r="D2162" s="489"/>
      <c r="E2162" s="318" t="str">
        <f>IF(G2162="","",VLOOKUP(G2162,'Danh mục CODE'!$D$2:$J$20064,7,0))</f>
        <v/>
      </c>
      <c r="F2162" s="28" t="str">
        <f>IF(E2162="","",VLOOKUP(E2162,'TONG HOP'!$E$8:$W$1883,19,0))</f>
        <v/>
      </c>
      <c r="G2162" s="315"/>
      <c r="H2162" s="226" t="str">
        <f>IF(E2162="","",VLOOKUP(G2162,'TONG HOP'!$C$8:$E$799,2,0))</f>
        <v/>
      </c>
      <c r="I2162" s="226" t="str">
        <f>IF(B2162="","",VLOOKUP(G2162,'TONG HOP'!$C$8:$F$799,4,0))</f>
        <v/>
      </c>
      <c r="J2162" s="63" t="str">
        <f t="shared" si="378"/>
        <v/>
      </c>
      <c r="K2162" s="63" t="str">
        <f t="shared" si="376"/>
        <v/>
      </c>
      <c r="L2162" s="63">
        <f t="shared" si="379"/>
        <v>0</v>
      </c>
      <c r="M2162" s="392" t="str">
        <f>IF(Y2162="","",VLOOKUP(G2162,'Danh mục CODE'!$D$2:$I$1880,4,0))</f>
        <v/>
      </c>
      <c r="N2162" s="482"/>
      <c r="O2162" s="392" t="str">
        <f t="shared" si="380"/>
        <v/>
      </c>
      <c r="P2162" s="392" t="str">
        <f>IF(Y2162="","",VLOOKUP(G2162,'Danh mục CODE'!$D$2:$I$1880,5,0))</f>
        <v/>
      </c>
      <c r="Q2162" s="392"/>
      <c r="R2162" s="392" t="str">
        <f t="shared" si="381"/>
        <v/>
      </c>
      <c r="S2162" s="394" t="e">
        <f t="shared" si="382"/>
        <v>#VALUE!</v>
      </c>
      <c r="T2162" s="394" t="str">
        <f t="shared" si="383"/>
        <v/>
      </c>
      <c r="U2162" s="394" t="str">
        <f t="shared" si="384"/>
        <v/>
      </c>
      <c r="V2162" s="424" t="str">
        <f t="shared" si="385"/>
        <v/>
      </c>
      <c r="W2162" s="21"/>
      <c r="X2162" s="515"/>
      <c r="Y2162" s="515"/>
      <c r="Z2162" s="513"/>
      <c r="AA2162" s="514"/>
    </row>
    <row r="2163" spans="1:27">
      <c r="A2163" s="50">
        <f t="shared" si="377"/>
        <v>2158</v>
      </c>
      <c r="B2163" s="580"/>
      <c r="C2163" s="23" t="s">
        <v>742</v>
      </c>
      <c r="D2163" s="489"/>
      <c r="E2163" s="318" t="str">
        <f>IF(G2163="","",VLOOKUP(G2163,'Danh mục CODE'!$D$2:$J$20064,7,0))</f>
        <v/>
      </c>
      <c r="F2163" s="28" t="str">
        <f>IF(E2163="","",VLOOKUP(E2163,'TONG HOP'!$E$8:$W$1883,19,0))</f>
        <v/>
      </c>
      <c r="G2163" s="315"/>
      <c r="H2163" s="226" t="str">
        <f>IF(E2163="","",VLOOKUP(G2163,'TONG HOP'!$C$8:$E$799,2,0))</f>
        <v/>
      </c>
      <c r="I2163" s="226" t="str">
        <f>IF(B2163="","",VLOOKUP(G2163,'TONG HOP'!$C$8:$F$799,4,0))</f>
        <v/>
      </c>
      <c r="J2163" s="63" t="str">
        <f t="shared" si="378"/>
        <v/>
      </c>
      <c r="K2163" s="63" t="str">
        <f t="shared" si="376"/>
        <v/>
      </c>
      <c r="L2163" s="63">
        <f t="shared" si="379"/>
        <v>0</v>
      </c>
      <c r="M2163" s="392" t="str">
        <f>IF(Y2163="","",VLOOKUP(G2163,'Danh mục CODE'!$D$2:$I$1880,4,0))</f>
        <v/>
      </c>
      <c r="N2163" s="482"/>
      <c r="O2163" s="392" t="str">
        <f t="shared" si="380"/>
        <v/>
      </c>
      <c r="P2163" s="392" t="str">
        <f>IF(Y2163="","",VLOOKUP(G2163,'Danh mục CODE'!$D$2:$I$1880,5,0))</f>
        <v/>
      </c>
      <c r="Q2163" s="392"/>
      <c r="R2163" s="392" t="str">
        <f t="shared" si="381"/>
        <v/>
      </c>
      <c r="S2163" s="394" t="e">
        <f t="shared" si="382"/>
        <v>#VALUE!</v>
      </c>
      <c r="T2163" s="394" t="str">
        <f t="shared" si="383"/>
        <v/>
      </c>
      <c r="U2163" s="394" t="str">
        <f t="shared" si="384"/>
        <v/>
      </c>
      <c r="V2163" s="424" t="str">
        <f t="shared" si="385"/>
        <v/>
      </c>
      <c r="W2163" s="21"/>
      <c r="X2163" s="515"/>
      <c r="Y2163" s="515"/>
      <c r="Z2163" s="513"/>
      <c r="AA2163" s="514"/>
    </row>
    <row r="2164" spans="1:27">
      <c r="A2164" s="50">
        <f t="shared" si="377"/>
        <v>2159</v>
      </c>
      <c r="B2164" s="580"/>
      <c r="C2164" s="23" t="s">
        <v>742</v>
      </c>
      <c r="D2164" s="489"/>
      <c r="E2164" s="318" t="str">
        <f>IF(G2164="","",VLOOKUP(G2164,'Danh mục CODE'!$D$2:$J$20064,7,0))</f>
        <v/>
      </c>
      <c r="F2164" s="28" t="str">
        <f>IF(E2164="","",VLOOKUP(E2164,'TONG HOP'!$E$8:$W$1883,19,0))</f>
        <v/>
      </c>
      <c r="G2164" s="315"/>
      <c r="H2164" s="226" t="str">
        <f>IF(E2164="","",VLOOKUP(G2164,'TONG HOP'!$C$8:$E$799,2,0))</f>
        <v/>
      </c>
      <c r="I2164" s="226" t="str">
        <f>IF(B2164="","",VLOOKUP(G2164,'TONG HOP'!$C$8:$F$799,4,0))</f>
        <v/>
      </c>
      <c r="J2164" s="63" t="str">
        <f t="shared" si="378"/>
        <v/>
      </c>
      <c r="K2164" s="63" t="str">
        <f t="shared" si="376"/>
        <v/>
      </c>
      <c r="L2164" s="63">
        <f t="shared" si="379"/>
        <v>0</v>
      </c>
      <c r="M2164" s="392" t="str">
        <f>IF(Y2164="","",VLOOKUP(G2164,'Danh mục CODE'!$D$2:$I$1880,4,0))</f>
        <v/>
      </c>
      <c r="N2164" s="482"/>
      <c r="O2164" s="392" t="str">
        <f t="shared" si="380"/>
        <v/>
      </c>
      <c r="P2164" s="392" t="str">
        <f>IF(Y2164="","",VLOOKUP(G2164,'Danh mục CODE'!$D$2:$I$1880,5,0))</f>
        <v/>
      </c>
      <c r="Q2164" s="392"/>
      <c r="R2164" s="392" t="str">
        <f t="shared" si="381"/>
        <v/>
      </c>
      <c r="S2164" s="394" t="e">
        <f t="shared" si="382"/>
        <v>#VALUE!</v>
      </c>
      <c r="T2164" s="394" t="str">
        <f t="shared" si="383"/>
        <v/>
      </c>
      <c r="U2164" s="394" t="str">
        <f t="shared" si="384"/>
        <v/>
      </c>
      <c r="V2164" s="424" t="str">
        <f t="shared" si="385"/>
        <v/>
      </c>
      <c r="W2164" s="21"/>
      <c r="X2164" s="515"/>
      <c r="Y2164" s="515"/>
      <c r="Z2164" s="513"/>
      <c r="AA2164" s="514"/>
    </row>
    <row r="2165" spans="1:27">
      <c r="A2165" s="50">
        <f t="shared" si="377"/>
        <v>2160</v>
      </c>
      <c r="B2165" s="580"/>
      <c r="C2165" s="23" t="s">
        <v>742</v>
      </c>
      <c r="D2165" s="489"/>
      <c r="E2165" s="318" t="str">
        <f>IF(G2165="","",VLOOKUP(G2165,'Danh mục CODE'!$D$2:$J$20064,7,0))</f>
        <v/>
      </c>
      <c r="F2165" s="28" t="str">
        <f>IF(E2165="","",VLOOKUP(E2165,'TONG HOP'!$E$8:$W$1883,19,0))</f>
        <v/>
      </c>
      <c r="G2165" s="315"/>
      <c r="H2165" s="226" t="str">
        <f>IF(E2165="","",VLOOKUP(G2165,'TONG HOP'!$C$8:$E$799,2,0))</f>
        <v/>
      </c>
      <c r="I2165" s="226" t="str">
        <f>IF(B2165="","",VLOOKUP(G2165,'TONG HOP'!$C$8:$F$799,4,0))</f>
        <v/>
      </c>
      <c r="J2165" s="63" t="str">
        <f t="shared" si="378"/>
        <v/>
      </c>
      <c r="K2165" s="63" t="str">
        <f t="shared" si="376"/>
        <v/>
      </c>
      <c r="L2165" s="63">
        <f t="shared" si="379"/>
        <v>0</v>
      </c>
      <c r="M2165" s="392" t="str">
        <f>IF(Y2165="","",VLOOKUP(G2165,'Danh mục CODE'!$D$2:$I$1880,4,0))</f>
        <v/>
      </c>
      <c r="N2165" s="482"/>
      <c r="O2165" s="392" t="str">
        <f t="shared" si="380"/>
        <v/>
      </c>
      <c r="P2165" s="392" t="str">
        <f>IF(Y2165="","",VLOOKUP(G2165,'Danh mục CODE'!$D$2:$I$1880,5,0))</f>
        <v/>
      </c>
      <c r="Q2165" s="392"/>
      <c r="R2165" s="392" t="str">
        <f t="shared" si="381"/>
        <v/>
      </c>
      <c r="S2165" s="394" t="e">
        <f t="shared" si="382"/>
        <v>#VALUE!</v>
      </c>
      <c r="T2165" s="394" t="str">
        <f t="shared" si="383"/>
        <v/>
      </c>
      <c r="U2165" s="394" t="str">
        <f t="shared" si="384"/>
        <v/>
      </c>
      <c r="V2165" s="424" t="str">
        <f t="shared" si="385"/>
        <v/>
      </c>
      <c r="W2165" s="21"/>
      <c r="X2165" s="515"/>
      <c r="Y2165" s="515"/>
      <c r="Z2165" s="513"/>
      <c r="AA2165" s="514"/>
    </row>
    <row r="2166" spans="1:27">
      <c r="A2166" s="50">
        <f t="shared" si="377"/>
        <v>2161</v>
      </c>
      <c r="B2166" s="580"/>
      <c r="C2166" s="23" t="s">
        <v>742</v>
      </c>
      <c r="D2166" s="489"/>
      <c r="E2166" s="318" t="str">
        <f>IF(G2166="","",VLOOKUP(G2166,'Danh mục CODE'!$D$2:$J$20064,7,0))</f>
        <v/>
      </c>
      <c r="F2166" s="28" t="str">
        <f>IF(E2166="","",VLOOKUP(E2166,'TONG HOP'!$E$8:$W$1883,19,0))</f>
        <v/>
      </c>
      <c r="G2166" s="315"/>
      <c r="H2166" s="226" t="str">
        <f>IF(E2166="","",VLOOKUP(G2166,'TONG HOP'!$C$8:$E$799,2,0))</f>
        <v/>
      </c>
      <c r="I2166" s="226" t="str">
        <f>IF(B2166="","",VLOOKUP(G2166,'TONG HOP'!$C$8:$F$799,4,0))</f>
        <v/>
      </c>
      <c r="J2166" s="63" t="str">
        <f t="shared" si="378"/>
        <v/>
      </c>
      <c r="K2166" s="63" t="str">
        <f t="shared" si="376"/>
        <v/>
      </c>
      <c r="L2166" s="63">
        <f t="shared" si="379"/>
        <v>0</v>
      </c>
      <c r="M2166" s="392" t="str">
        <f>IF(Y2166="","",VLOOKUP(G2166,'Danh mục CODE'!$D$2:$I$1880,4,0))</f>
        <v/>
      </c>
      <c r="N2166" s="482"/>
      <c r="O2166" s="392" t="str">
        <f t="shared" si="380"/>
        <v/>
      </c>
      <c r="P2166" s="392" t="str">
        <f>IF(Y2166="","",VLOOKUP(G2166,'Danh mục CODE'!$D$2:$I$1880,5,0))</f>
        <v/>
      </c>
      <c r="Q2166" s="392"/>
      <c r="R2166" s="392" t="str">
        <f t="shared" si="381"/>
        <v/>
      </c>
      <c r="S2166" s="394" t="e">
        <f t="shared" si="382"/>
        <v>#VALUE!</v>
      </c>
      <c r="T2166" s="394" t="str">
        <f t="shared" si="383"/>
        <v/>
      </c>
      <c r="U2166" s="394" t="str">
        <f t="shared" si="384"/>
        <v/>
      </c>
      <c r="V2166" s="424" t="str">
        <f t="shared" si="385"/>
        <v/>
      </c>
      <c r="W2166" s="21"/>
      <c r="X2166" s="515"/>
      <c r="Y2166" s="515"/>
      <c r="Z2166" s="513"/>
      <c r="AA2166" s="514"/>
    </row>
    <row r="2167" spans="1:27">
      <c r="A2167" s="50">
        <f t="shared" si="377"/>
        <v>2162</v>
      </c>
      <c r="B2167" s="580"/>
      <c r="C2167" s="23" t="s">
        <v>742</v>
      </c>
      <c r="D2167" s="489"/>
      <c r="E2167" s="318" t="str">
        <f>IF(G2167="","",VLOOKUP(G2167,'Danh mục CODE'!$D$2:$J$20064,7,0))</f>
        <v/>
      </c>
      <c r="F2167" s="28" t="str">
        <f>IF(E2167="","",VLOOKUP(E2167,'TONG HOP'!$E$8:$W$1883,19,0))</f>
        <v/>
      </c>
      <c r="G2167" s="315"/>
      <c r="H2167" s="226" t="str">
        <f>IF(E2167="","",VLOOKUP(G2167,'TONG HOP'!$C$8:$E$799,2,0))</f>
        <v/>
      </c>
      <c r="I2167" s="226" t="str">
        <f>IF(B2167="","",VLOOKUP(G2167,'TONG HOP'!$C$8:$F$799,4,0))</f>
        <v/>
      </c>
      <c r="J2167" s="63" t="str">
        <f t="shared" si="378"/>
        <v/>
      </c>
      <c r="K2167" s="63" t="str">
        <f t="shared" si="376"/>
        <v/>
      </c>
      <c r="L2167" s="63">
        <f t="shared" si="379"/>
        <v>0</v>
      </c>
      <c r="M2167" s="392" t="str">
        <f>IF(Y2167="","",VLOOKUP(G2167,'Danh mục CODE'!$D$2:$I$1880,4,0))</f>
        <v/>
      </c>
      <c r="N2167" s="482"/>
      <c r="O2167" s="392" t="str">
        <f t="shared" si="380"/>
        <v/>
      </c>
      <c r="P2167" s="392" t="str">
        <f>IF(Y2167="","",VLOOKUP(G2167,'Danh mục CODE'!$D$2:$I$1880,5,0))</f>
        <v/>
      </c>
      <c r="Q2167" s="392"/>
      <c r="R2167" s="392" t="str">
        <f t="shared" si="381"/>
        <v/>
      </c>
      <c r="S2167" s="394" t="e">
        <f t="shared" si="382"/>
        <v>#VALUE!</v>
      </c>
      <c r="T2167" s="394" t="str">
        <f t="shared" si="383"/>
        <v/>
      </c>
      <c r="U2167" s="394" t="str">
        <f t="shared" si="384"/>
        <v/>
      </c>
      <c r="V2167" s="424" t="str">
        <f t="shared" si="385"/>
        <v/>
      </c>
      <c r="W2167" s="21"/>
      <c r="X2167" s="515"/>
      <c r="Y2167" s="515"/>
      <c r="Z2167" s="513"/>
      <c r="AA2167" s="514"/>
    </row>
    <row r="2168" spans="1:27">
      <c r="A2168" s="50">
        <f t="shared" si="377"/>
        <v>2163</v>
      </c>
      <c r="B2168" s="580"/>
      <c r="C2168" s="23" t="s">
        <v>742</v>
      </c>
      <c r="D2168" s="489"/>
      <c r="E2168" s="318" t="str">
        <f>IF(G2168="","",VLOOKUP(G2168,'Danh mục CODE'!$D$2:$J$20064,7,0))</f>
        <v/>
      </c>
      <c r="F2168" s="28" t="str">
        <f>IF(E2168="","",VLOOKUP(E2168,'TONG HOP'!$E$8:$W$1883,19,0))</f>
        <v/>
      </c>
      <c r="G2168" s="315"/>
      <c r="H2168" s="226" t="str">
        <f>IF(E2168="","",VLOOKUP(G2168,'TONG HOP'!$C$8:$E$799,2,0))</f>
        <v/>
      </c>
      <c r="I2168" s="226" t="str">
        <f>IF(B2168="","",VLOOKUP(G2168,'TONG HOP'!$C$8:$F$799,4,0))</f>
        <v/>
      </c>
      <c r="J2168" s="63" t="str">
        <f t="shared" si="378"/>
        <v/>
      </c>
      <c r="K2168" s="63" t="str">
        <f t="shared" si="376"/>
        <v/>
      </c>
      <c r="L2168" s="63">
        <f t="shared" si="379"/>
        <v>0</v>
      </c>
      <c r="M2168" s="392" t="str">
        <f>IF(Y2168="","",VLOOKUP(G2168,'Danh mục CODE'!$D$2:$I$1880,4,0))</f>
        <v/>
      </c>
      <c r="N2168" s="482"/>
      <c r="O2168" s="392" t="str">
        <f t="shared" si="380"/>
        <v/>
      </c>
      <c r="P2168" s="392" t="str">
        <f>IF(Y2168="","",VLOOKUP(G2168,'Danh mục CODE'!$D$2:$I$1880,5,0))</f>
        <v/>
      </c>
      <c r="Q2168" s="392"/>
      <c r="R2168" s="392" t="str">
        <f t="shared" si="381"/>
        <v/>
      </c>
      <c r="S2168" s="394" t="e">
        <f t="shared" si="382"/>
        <v>#VALUE!</v>
      </c>
      <c r="T2168" s="394" t="str">
        <f t="shared" si="383"/>
        <v/>
      </c>
      <c r="U2168" s="394" t="str">
        <f t="shared" si="384"/>
        <v/>
      </c>
      <c r="V2168" s="424" t="str">
        <f t="shared" si="385"/>
        <v/>
      </c>
      <c r="W2168" s="21"/>
      <c r="X2168" s="515"/>
      <c r="Y2168" s="515"/>
      <c r="Z2168" s="513"/>
      <c r="AA2168" s="514"/>
    </row>
    <row r="2169" spans="1:27">
      <c r="A2169" s="50">
        <f t="shared" si="377"/>
        <v>2164</v>
      </c>
      <c r="B2169" s="580"/>
      <c r="C2169" s="23" t="s">
        <v>742</v>
      </c>
      <c r="D2169" s="489"/>
      <c r="E2169" s="318" t="str">
        <f>IF(G2169="","",VLOOKUP(G2169,'Danh mục CODE'!$D$2:$J$20064,7,0))</f>
        <v/>
      </c>
      <c r="F2169" s="28" t="str">
        <f>IF(E2169="","",VLOOKUP(E2169,'TONG HOP'!$E$8:$W$1883,19,0))</f>
        <v/>
      </c>
      <c r="G2169" s="315"/>
      <c r="H2169" s="226" t="str">
        <f>IF(E2169="","",VLOOKUP(G2169,'TONG HOP'!$C$8:$E$799,2,0))</f>
        <v/>
      </c>
      <c r="I2169" s="226" t="str">
        <f>IF(B2169="","",VLOOKUP(G2169,'TONG HOP'!$C$8:$F$799,4,0))</f>
        <v/>
      </c>
      <c r="J2169" s="63" t="str">
        <f t="shared" si="378"/>
        <v/>
      </c>
      <c r="K2169" s="63" t="str">
        <f t="shared" si="376"/>
        <v/>
      </c>
      <c r="L2169" s="63">
        <f t="shared" si="379"/>
        <v>0</v>
      </c>
      <c r="M2169" s="392" t="str">
        <f>IF(Y2169="","",VLOOKUP(G2169,'Danh mục CODE'!$D$2:$I$1880,4,0))</f>
        <v/>
      </c>
      <c r="N2169" s="482"/>
      <c r="O2169" s="392" t="str">
        <f t="shared" si="380"/>
        <v/>
      </c>
      <c r="P2169" s="392" t="str">
        <f>IF(Y2169="","",VLOOKUP(G2169,'Danh mục CODE'!$D$2:$I$1880,5,0))</f>
        <v/>
      </c>
      <c r="Q2169" s="392"/>
      <c r="R2169" s="392" t="str">
        <f t="shared" si="381"/>
        <v/>
      </c>
      <c r="S2169" s="394" t="e">
        <f t="shared" si="382"/>
        <v>#VALUE!</v>
      </c>
      <c r="T2169" s="394" t="str">
        <f t="shared" si="383"/>
        <v/>
      </c>
      <c r="U2169" s="394" t="str">
        <f t="shared" si="384"/>
        <v/>
      </c>
      <c r="V2169" s="424" t="str">
        <f t="shared" si="385"/>
        <v/>
      </c>
      <c r="W2169" s="21"/>
      <c r="X2169" s="515"/>
      <c r="Y2169" s="515"/>
      <c r="Z2169" s="513"/>
      <c r="AA2169" s="514"/>
    </row>
    <row r="2170" spans="1:27">
      <c r="A2170" s="50">
        <f t="shared" si="377"/>
        <v>2165</v>
      </c>
      <c r="B2170" s="580"/>
      <c r="C2170" s="23" t="s">
        <v>742</v>
      </c>
      <c r="D2170" s="489"/>
      <c r="E2170" s="318" t="str">
        <f>IF(G2170="","",VLOOKUP(G2170,'Danh mục CODE'!$D$2:$J$20064,7,0))</f>
        <v/>
      </c>
      <c r="F2170" s="28" t="str">
        <f>IF(E2170="","",VLOOKUP(E2170,'TONG HOP'!$E$8:$W$1883,19,0))</f>
        <v/>
      </c>
      <c r="G2170" s="315"/>
      <c r="H2170" s="226" t="str">
        <f>IF(E2170="","",VLOOKUP(G2170,'TONG HOP'!$C$8:$E$799,2,0))</f>
        <v/>
      </c>
      <c r="I2170" s="226" t="str">
        <f>IF(B2170="","",VLOOKUP(G2170,'TONG HOP'!$C$8:$F$799,4,0))</f>
        <v/>
      </c>
      <c r="J2170" s="63" t="str">
        <f t="shared" si="378"/>
        <v/>
      </c>
      <c r="K2170" s="63" t="str">
        <f t="shared" si="376"/>
        <v/>
      </c>
      <c r="L2170" s="63">
        <f t="shared" si="379"/>
        <v>0</v>
      </c>
      <c r="M2170" s="392" t="str">
        <f>IF(Y2170="","",VLOOKUP(G2170,'Danh mục CODE'!$D$2:$I$1880,4,0))</f>
        <v/>
      </c>
      <c r="N2170" s="482"/>
      <c r="O2170" s="392" t="str">
        <f t="shared" si="380"/>
        <v/>
      </c>
      <c r="P2170" s="392" t="str">
        <f>IF(Y2170="","",VLOOKUP(G2170,'Danh mục CODE'!$D$2:$I$1880,5,0))</f>
        <v/>
      </c>
      <c r="Q2170" s="392"/>
      <c r="R2170" s="392" t="str">
        <f t="shared" si="381"/>
        <v/>
      </c>
      <c r="S2170" s="394" t="e">
        <f t="shared" si="382"/>
        <v>#VALUE!</v>
      </c>
      <c r="T2170" s="394" t="str">
        <f t="shared" si="383"/>
        <v/>
      </c>
      <c r="U2170" s="394" t="str">
        <f t="shared" si="384"/>
        <v/>
      </c>
      <c r="V2170" s="424" t="str">
        <f t="shared" si="385"/>
        <v/>
      </c>
      <c r="W2170" s="21"/>
      <c r="X2170" s="515"/>
      <c r="Y2170" s="515"/>
      <c r="Z2170" s="513"/>
      <c r="AA2170" s="514"/>
    </row>
    <row r="2171" spans="1:27">
      <c r="A2171" s="50">
        <f t="shared" si="377"/>
        <v>2166</v>
      </c>
      <c r="B2171" s="580"/>
      <c r="C2171" s="23" t="s">
        <v>742</v>
      </c>
      <c r="D2171" s="489"/>
      <c r="E2171" s="318" t="str">
        <f>IF(G2171="","",VLOOKUP(G2171,'Danh mục CODE'!$D$2:$J$20064,7,0))</f>
        <v/>
      </c>
      <c r="F2171" s="28" t="str">
        <f>IF(E2171="","",VLOOKUP(E2171,'TONG HOP'!$E$8:$W$1883,19,0))</f>
        <v/>
      </c>
      <c r="G2171" s="315"/>
      <c r="H2171" s="226" t="str">
        <f>IF(E2171="","",VLOOKUP(G2171,'TONG HOP'!$C$8:$E$799,2,0))</f>
        <v/>
      </c>
      <c r="I2171" s="226" t="str">
        <f>IF(B2171="","",VLOOKUP(G2171,'TONG HOP'!$C$8:$F$799,4,0))</f>
        <v/>
      </c>
      <c r="J2171" s="63" t="str">
        <f t="shared" si="378"/>
        <v/>
      </c>
      <c r="K2171" s="63" t="str">
        <f t="shared" si="376"/>
        <v/>
      </c>
      <c r="L2171" s="63">
        <f t="shared" si="379"/>
        <v>0</v>
      </c>
      <c r="M2171" s="392" t="str">
        <f>IF(Y2171="","",VLOOKUP(G2171,'Danh mục CODE'!$D$2:$I$1880,4,0))</f>
        <v/>
      </c>
      <c r="N2171" s="482"/>
      <c r="O2171" s="392" t="str">
        <f t="shared" si="380"/>
        <v/>
      </c>
      <c r="P2171" s="392" t="str">
        <f>IF(Y2171="","",VLOOKUP(G2171,'Danh mục CODE'!$D$2:$I$1880,5,0))</f>
        <v/>
      </c>
      <c r="Q2171" s="392"/>
      <c r="R2171" s="392" t="str">
        <f t="shared" si="381"/>
        <v/>
      </c>
      <c r="S2171" s="394" t="e">
        <f t="shared" si="382"/>
        <v>#VALUE!</v>
      </c>
      <c r="T2171" s="394" t="str">
        <f t="shared" si="383"/>
        <v/>
      </c>
      <c r="U2171" s="394" t="str">
        <f t="shared" si="384"/>
        <v/>
      </c>
      <c r="V2171" s="424" t="str">
        <f t="shared" si="385"/>
        <v/>
      </c>
      <c r="W2171" s="21"/>
      <c r="X2171" s="515"/>
      <c r="Y2171" s="515"/>
      <c r="Z2171" s="513"/>
      <c r="AA2171" s="514"/>
    </row>
    <row r="2172" spans="1:27">
      <c r="A2172" s="50">
        <f t="shared" si="377"/>
        <v>2167</v>
      </c>
      <c r="B2172" s="580"/>
      <c r="C2172" s="23" t="s">
        <v>742</v>
      </c>
      <c r="D2172" s="489"/>
      <c r="E2172" s="318" t="str">
        <f>IF(G2172="","",VLOOKUP(G2172,'Danh mục CODE'!$D$2:$J$20064,7,0))</f>
        <v/>
      </c>
      <c r="F2172" s="28" t="str">
        <f>IF(E2172="","",VLOOKUP(E2172,'TONG HOP'!$E$8:$W$1883,19,0))</f>
        <v/>
      </c>
      <c r="G2172" s="315"/>
      <c r="H2172" s="226" t="str">
        <f>IF(E2172="","",VLOOKUP(G2172,'TONG HOP'!$C$8:$E$799,2,0))</f>
        <v/>
      </c>
      <c r="I2172" s="226" t="str">
        <f>IF(B2172="","",VLOOKUP(G2172,'TONG HOP'!$C$8:$F$799,4,0))</f>
        <v/>
      </c>
      <c r="J2172" s="63" t="str">
        <f t="shared" si="378"/>
        <v/>
      </c>
      <c r="K2172" s="63" t="str">
        <f t="shared" si="376"/>
        <v/>
      </c>
      <c r="L2172" s="63">
        <f t="shared" si="379"/>
        <v>0</v>
      </c>
      <c r="M2172" s="392" t="str">
        <f>IF(Y2172="","",VLOOKUP(G2172,'Danh mục CODE'!$D$2:$I$1880,4,0))</f>
        <v/>
      </c>
      <c r="N2172" s="482"/>
      <c r="O2172" s="392" t="str">
        <f t="shared" si="380"/>
        <v/>
      </c>
      <c r="P2172" s="392" t="str">
        <f>IF(Y2172="","",VLOOKUP(G2172,'Danh mục CODE'!$D$2:$I$1880,5,0))</f>
        <v/>
      </c>
      <c r="Q2172" s="392"/>
      <c r="R2172" s="392" t="str">
        <f t="shared" si="381"/>
        <v/>
      </c>
      <c r="S2172" s="394" t="e">
        <f t="shared" si="382"/>
        <v>#VALUE!</v>
      </c>
      <c r="T2172" s="394" t="str">
        <f t="shared" si="383"/>
        <v/>
      </c>
      <c r="U2172" s="394" t="str">
        <f t="shared" si="384"/>
        <v/>
      </c>
      <c r="V2172" s="424" t="str">
        <f t="shared" si="385"/>
        <v/>
      </c>
      <c r="W2172" s="21"/>
      <c r="X2172" s="515"/>
      <c r="Y2172" s="515"/>
      <c r="Z2172" s="513"/>
      <c r="AA2172" s="514"/>
    </row>
    <row r="2173" spans="1:27">
      <c r="A2173" s="50">
        <f t="shared" si="377"/>
        <v>2168</v>
      </c>
      <c r="B2173" s="580"/>
      <c r="C2173" s="23" t="s">
        <v>742</v>
      </c>
      <c r="D2173" s="489"/>
      <c r="E2173" s="318" t="str">
        <f>IF(G2173="","",VLOOKUP(G2173,'Danh mục CODE'!$D$2:$J$20064,7,0))</f>
        <v/>
      </c>
      <c r="F2173" s="28" t="str">
        <f>IF(E2173="","",VLOOKUP(E2173,'TONG HOP'!$E$8:$W$1883,19,0))</f>
        <v/>
      </c>
      <c r="G2173" s="315"/>
      <c r="H2173" s="226" t="str">
        <f>IF(E2173="","",VLOOKUP(G2173,'TONG HOP'!$C$8:$E$799,2,0))</f>
        <v/>
      </c>
      <c r="I2173" s="226" t="str">
        <f>IF(B2173="","",VLOOKUP(G2173,'TONG HOP'!$C$8:$F$799,4,0))</f>
        <v/>
      </c>
      <c r="J2173" s="63" t="str">
        <f t="shared" si="378"/>
        <v/>
      </c>
      <c r="K2173" s="63" t="str">
        <f t="shared" si="376"/>
        <v/>
      </c>
      <c r="L2173" s="63">
        <f t="shared" si="379"/>
        <v>0</v>
      </c>
      <c r="M2173" s="392" t="str">
        <f>IF(Y2173="","",VLOOKUP(G2173,'Danh mục CODE'!$D$2:$I$1880,4,0))</f>
        <v/>
      </c>
      <c r="N2173" s="482"/>
      <c r="O2173" s="392" t="str">
        <f t="shared" si="380"/>
        <v/>
      </c>
      <c r="P2173" s="392" t="str">
        <f>IF(Y2173="","",VLOOKUP(G2173,'Danh mục CODE'!$D$2:$I$1880,5,0))</f>
        <v/>
      </c>
      <c r="Q2173" s="392"/>
      <c r="R2173" s="392" t="str">
        <f t="shared" si="381"/>
        <v/>
      </c>
      <c r="S2173" s="394" t="e">
        <f t="shared" si="382"/>
        <v>#VALUE!</v>
      </c>
      <c r="T2173" s="394" t="str">
        <f t="shared" si="383"/>
        <v/>
      </c>
      <c r="U2173" s="394" t="str">
        <f t="shared" si="384"/>
        <v/>
      </c>
      <c r="V2173" s="424" t="str">
        <f t="shared" si="385"/>
        <v/>
      </c>
      <c r="W2173" s="21"/>
      <c r="X2173" s="515"/>
      <c r="Y2173" s="515"/>
      <c r="Z2173" s="513"/>
      <c r="AA2173" s="514"/>
    </row>
    <row r="2174" spans="1:27">
      <c r="A2174" s="50">
        <f t="shared" si="377"/>
        <v>2169</v>
      </c>
      <c r="B2174" s="580"/>
      <c r="C2174" s="23" t="s">
        <v>742</v>
      </c>
      <c r="D2174" s="489"/>
      <c r="E2174" s="318" t="str">
        <f>IF(G2174="","",VLOOKUP(G2174,'Danh mục CODE'!$D$2:$J$20064,7,0))</f>
        <v/>
      </c>
      <c r="F2174" s="28" t="str">
        <f>IF(E2174="","",VLOOKUP(E2174,'TONG HOP'!$E$8:$W$1883,19,0))</f>
        <v/>
      </c>
      <c r="G2174" s="315"/>
      <c r="H2174" s="226" t="str">
        <f>IF(E2174="","",VLOOKUP(G2174,'TONG HOP'!$C$8:$E$799,2,0))</f>
        <v/>
      </c>
      <c r="I2174" s="226" t="str">
        <f>IF(B2174="","",VLOOKUP(G2174,'TONG HOP'!$C$8:$F$799,4,0))</f>
        <v/>
      </c>
      <c r="J2174" s="63" t="str">
        <f t="shared" si="378"/>
        <v/>
      </c>
      <c r="K2174" s="63" t="str">
        <f t="shared" si="376"/>
        <v/>
      </c>
      <c r="L2174" s="63">
        <f t="shared" si="379"/>
        <v>0</v>
      </c>
      <c r="M2174" s="392" t="str">
        <f>IF(Y2174="","",VLOOKUP(G2174,'Danh mục CODE'!$D$2:$I$1880,4,0))</f>
        <v/>
      </c>
      <c r="N2174" s="482"/>
      <c r="O2174" s="392" t="str">
        <f t="shared" si="380"/>
        <v/>
      </c>
      <c r="P2174" s="392" t="str">
        <f>IF(Y2174="","",VLOOKUP(G2174,'Danh mục CODE'!$D$2:$I$1880,5,0))</f>
        <v/>
      </c>
      <c r="Q2174" s="392"/>
      <c r="R2174" s="392" t="str">
        <f t="shared" si="381"/>
        <v/>
      </c>
      <c r="S2174" s="394" t="e">
        <f t="shared" si="382"/>
        <v>#VALUE!</v>
      </c>
      <c r="T2174" s="394" t="str">
        <f t="shared" si="383"/>
        <v/>
      </c>
      <c r="U2174" s="394" t="str">
        <f t="shared" si="384"/>
        <v/>
      </c>
      <c r="V2174" s="424" t="str">
        <f t="shared" si="385"/>
        <v/>
      </c>
      <c r="W2174" s="21"/>
      <c r="X2174" s="515"/>
      <c r="Y2174" s="515"/>
      <c r="Z2174" s="513"/>
      <c r="AA2174" s="514"/>
    </row>
    <row r="2175" spans="1:27">
      <c r="A2175" s="50">
        <f t="shared" si="377"/>
        <v>2170</v>
      </c>
      <c r="B2175" s="580"/>
      <c r="C2175" s="23" t="s">
        <v>742</v>
      </c>
      <c r="D2175" s="489"/>
      <c r="E2175" s="318" t="str">
        <f>IF(G2175="","",VLOOKUP(G2175,'Danh mục CODE'!$D$2:$J$20064,7,0))</f>
        <v/>
      </c>
      <c r="F2175" s="28" t="str">
        <f>IF(E2175="","",VLOOKUP(E2175,'TONG HOP'!$E$8:$W$1883,19,0))</f>
        <v/>
      </c>
      <c r="G2175" s="315"/>
      <c r="H2175" s="226" t="str">
        <f>IF(E2175="","",VLOOKUP(G2175,'TONG HOP'!$C$8:$E$799,2,0))</f>
        <v/>
      </c>
      <c r="I2175" s="226" t="str">
        <f>IF(B2175="","",VLOOKUP(G2175,'TONG HOP'!$C$8:$F$799,4,0))</f>
        <v/>
      </c>
      <c r="J2175" s="63" t="str">
        <f t="shared" si="378"/>
        <v/>
      </c>
      <c r="K2175" s="63" t="str">
        <f t="shared" si="376"/>
        <v/>
      </c>
      <c r="L2175" s="63">
        <f t="shared" si="379"/>
        <v>0</v>
      </c>
      <c r="M2175" s="392" t="str">
        <f>IF(Y2175="","",VLOOKUP(G2175,'Danh mục CODE'!$D$2:$I$1880,4,0))</f>
        <v/>
      </c>
      <c r="N2175" s="482"/>
      <c r="O2175" s="392" t="str">
        <f t="shared" si="380"/>
        <v/>
      </c>
      <c r="P2175" s="392" t="str">
        <f>IF(Y2175="","",VLOOKUP(G2175,'Danh mục CODE'!$D$2:$I$1880,5,0))</f>
        <v/>
      </c>
      <c r="Q2175" s="392"/>
      <c r="R2175" s="392" t="str">
        <f t="shared" si="381"/>
        <v/>
      </c>
      <c r="S2175" s="394" t="e">
        <f t="shared" si="382"/>
        <v>#VALUE!</v>
      </c>
      <c r="T2175" s="394" t="str">
        <f t="shared" si="383"/>
        <v/>
      </c>
      <c r="U2175" s="394" t="str">
        <f t="shared" si="384"/>
        <v/>
      </c>
      <c r="V2175" s="424" t="str">
        <f t="shared" si="385"/>
        <v/>
      </c>
      <c r="W2175" s="21"/>
      <c r="X2175" s="515"/>
      <c r="Y2175" s="515"/>
      <c r="Z2175" s="513"/>
      <c r="AA2175" s="514"/>
    </row>
    <row r="2176" spans="1:27">
      <c r="A2176" s="50">
        <f t="shared" si="377"/>
        <v>2171</v>
      </c>
      <c r="B2176" s="580"/>
      <c r="C2176" s="23" t="s">
        <v>742</v>
      </c>
      <c r="D2176" s="489"/>
      <c r="E2176" s="318" t="str">
        <f>IF(G2176="","",VLOOKUP(G2176,'Danh mục CODE'!$D$2:$J$20064,7,0))</f>
        <v/>
      </c>
      <c r="F2176" s="28" t="str">
        <f>IF(E2176="","",VLOOKUP(E2176,'TONG HOP'!$E$8:$W$1883,19,0))</f>
        <v/>
      </c>
      <c r="G2176" s="315"/>
      <c r="H2176" s="226" t="str">
        <f>IF(E2176="","",VLOOKUP(G2176,'TONG HOP'!$C$8:$E$799,2,0))</f>
        <v/>
      </c>
      <c r="I2176" s="226" t="str">
        <f>IF(B2176="","",VLOOKUP(G2176,'TONG HOP'!$C$8:$F$799,4,0))</f>
        <v/>
      </c>
      <c r="J2176" s="63" t="str">
        <f t="shared" si="378"/>
        <v/>
      </c>
      <c r="K2176" s="63" t="str">
        <f t="shared" si="376"/>
        <v/>
      </c>
      <c r="L2176" s="63">
        <f t="shared" si="379"/>
        <v>0</v>
      </c>
      <c r="M2176" s="392" t="str">
        <f>IF(Y2176="","",VLOOKUP(G2176,'Danh mục CODE'!$D$2:$I$1880,4,0))</f>
        <v/>
      </c>
      <c r="N2176" s="482"/>
      <c r="O2176" s="392" t="str">
        <f t="shared" si="380"/>
        <v/>
      </c>
      <c r="P2176" s="392" t="str">
        <f>IF(Y2176="","",VLOOKUP(G2176,'Danh mục CODE'!$D$2:$I$1880,5,0))</f>
        <v/>
      </c>
      <c r="Q2176" s="392"/>
      <c r="R2176" s="392" t="str">
        <f t="shared" si="381"/>
        <v/>
      </c>
      <c r="S2176" s="394" t="e">
        <f t="shared" si="382"/>
        <v>#VALUE!</v>
      </c>
      <c r="T2176" s="394" t="str">
        <f t="shared" si="383"/>
        <v/>
      </c>
      <c r="U2176" s="394" t="str">
        <f t="shared" si="384"/>
        <v/>
      </c>
      <c r="V2176" s="424" t="str">
        <f t="shared" si="385"/>
        <v/>
      </c>
      <c r="W2176" s="21"/>
      <c r="X2176" s="515"/>
      <c r="Y2176" s="515"/>
      <c r="Z2176" s="513"/>
      <c r="AA2176" s="514"/>
    </row>
    <row r="2177" spans="1:27">
      <c r="A2177" s="50">
        <f t="shared" si="377"/>
        <v>2172</v>
      </c>
      <c r="B2177" s="580"/>
      <c r="C2177" s="23" t="s">
        <v>742</v>
      </c>
      <c r="D2177" s="489"/>
      <c r="E2177" s="318" t="str">
        <f>IF(G2177="","",VLOOKUP(G2177,'Danh mục CODE'!$D$2:$J$20064,7,0))</f>
        <v/>
      </c>
      <c r="F2177" s="28" t="str">
        <f>IF(E2177="","",VLOOKUP(E2177,'TONG HOP'!$E$8:$W$1883,19,0))</f>
        <v/>
      </c>
      <c r="G2177" s="315"/>
      <c r="H2177" s="226" t="str">
        <f>IF(E2177="","",VLOOKUP(G2177,'TONG HOP'!$C$8:$E$799,2,0))</f>
        <v/>
      </c>
      <c r="I2177" s="226" t="str">
        <f>IF(B2177="","",VLOOKUP(G2177,'TONG HOP'!$C$8:$F$799,4,0))</f>
        <v/>
      </c>
      <c r="J2177" s="63" t="str">
        <f t="shared" si="378"/>
        <v/>
      </c>
      <c r="K2177" s="63" t="str">
        <f t="shared" si="376"/>
        <v/>
      </c>
      <c r="L2177" s="63">
        <f t="shared" si="379"/>
        <v>0</v>
      </c>
      <c r="M2177" s="392" t="str">
        <f>IF(Y2177="","",VLOOKUP(G2177,'Danh mục CODE'!$D$2:$I$1880,4,0))</f>
        <v/>
      </c>
      <c r="N2177" s="482"/>
      <c r="O2177" s="392" t="str">
        <f t="shared" si="380"/>
        <v/>
      </c>
      <c r="P2177" s="392" t="str">
        <f>IF(Y2177="","",VLOOKUP(G2177,'Danh mục CODE'!$D$2:$I$1880,5,0))</f>
        <v/>
      </c>
      <c r="Q2177" s="392"/>
      <c r="R2177" s="392" t="str">
        <f t="shared" si="381"/>
        <v/>
      </c>
      <c r="S2177" s="394" t="e">
        <f t="shared" si="382"/>
        <v>#VALUE!</v>
      </c>
      <c r="T2177" s="394" t="str">
        <f t="shared" si="383"/>
        <v/>
      </c>
      <c r="U2177" s="394" t="str">
        <f t="shared" si="384"/>
        <v/>
      </c>
      <c r="V2177" s="424" t="str">
        <f t="shared" si="385"/>
        <v/>
      </c>
      <c r="W2177" s="21"/>
      <c r="X2177" s="515"/>
      <c r="Y2177" s="515"/>
      <c r="Z2177" s="513"/>
      <c r="AA2177" s="514"/>
    </row>
    <row r="2178" spans="1:27">
      <c r="A2178" s="50">
        <f t="shared" si="377"/>
        <v>2173</v>
      </c>
      <c r="B2178" s="580"/>
      <c r="C2178" s="23" t="s">
        <v>742</v>
      </c>
      <c r="D2178" s="489"/>
      <c r="E2178" s="318" t="str">
        <f>IF(G2178="","",VLOOKUP(G2178,'Danh mục CODE'!$D$2:$J$20064,7,0))</f>
        <v/>
      </c>
      <c r="F2178" s="28" t="str">
        <f>IF(E2178="","",VLOOKUP(E2178,'TONG HOP'!$E$8:$W$1883,19,0))</f>
        <v/>
      </c>
      <c r="G2178" s="315"/>
      <c r="H2178" s="226" t="str">
        <f>IF(E2178="","",VLOOKUP(G2178,'TONG HOP'!$C$8:$E$799,2,0))</f>
        <v/>
      </c>
      <c r="I2178" s="226" t="str">
        <f>IF(B2178="","",VLOOKUP(G2178,'TONG HOP'!$C$8:$F$799,4,0))</f>
        <v/>
      </c>
      <c r="J2178" s="63" t="str">
        <f t="shared" si="378"/>
        <v/>
      </c>
      <c r="K2178" s="63" t="str">
        <f t="shared" si="376"/>
        <v/>
      </c>
      <c r="L2178" s="63">
        <f t="shared" si="379"/>
        <v>0</v>
      </c>
      <c r="M2178" s="392" t="str">
        <f>IF(Y2178="","",VLOOKUP(G2178,'Danh mục CODE'!$D$2:$I$1880,4,0))</f>
        <v/>
      </c>
      <c r="N2178" s="482"/>
      <c r="O2178" s="392" t="str">
        <f t="shared" si="380"/>
        <v/>
      </c>
      <c r="P2178" s="392" t="str">
        <f>IF(Y2178="","",VLOOKUP(G2178,'Danh mục CODE'!$D$2:$I$1880,5,0))</f>
        <v/>
      </c>
      <c r="Q2178" s="392"/>
      <c r="R2178" s="392" t="str">
        <f t="shared" si="381"/>
        <v/>
      </c>
      <c r="S2178" s="394" t="e">
        <f t="shared" si="382"/>
        <v>#VALUE!</v>
      </c>
      <c r="T2178" s="394" t="str">
        <f t="shared" si="383"/>
        <v/>
      </c>
      <c r="U2178" s="394" t="str">
        <f t="shared" si="384"/>
        <v/>
      </c>
      <c r="V2178" s="424" t="str">
        <f t="shared" si="385"/>
        <v/>
      </c>
      <c r="W2178" s="21"/>
      <c r="X2178" s="515"/>
      <c r="Y2178" s="515"/>
      <c r="Z2178" s="513"/>
      <c r="AA2178" s="514"/>
    </row>
    <row r="2179" spans="1:27">
      <c r="A2179" s="50">
        <f t="shared" si="377"/>
        <v>2174</v>
      </c>
      <c r="B2179" s="580"/>
      <c r="C2179" s="23" t="s">
        <v>742</v>
      </c>
      <c r="D2179" s="489"/>
      <c r="E2179" s="318" t="str">
        <f>IF(G2179="","",VLOOKUP(G2179,'Danh mục CODE'!$D$2:$J$20064,7,0))</f>
        <v/>
      </c>
      <c r="F2179" s="28" t="str">
        <f>IF(E2179="","",VLOOKUP(E2179,'TONG HOP'!$E$8:$W$1883,19,0))</f>
        <v/>
      </c>
      <c r="G2179" s="315"/>
      <c r="H2179" s="226" t="str">
        <f>IF(E2179="","",VLOOKUP(G2179,'TONG HOP'!$C$8:$E$799,2,0))</f>
        <v/>
      </c>
      <c r="I2179" s="226" t="str">
        <f>IF(B2179="","",VLOOKUP(G2179,'TONG HOP'!$C$8:$F$799,4,0))</f>
        <v/>
      </c>
      <c r="J2179" s="63" t="str">
        <f t="shared" si="378"/>
        <v/>
      </c>
      <c r="K2179" s="63" t="str">
        <f t="shared" si="376"/>
        <v/>
      </c>
      <c r="L2179" s="63">
        <f t="shared" si="379"/>
        <v>0</v>
      </c>
      <c r="M2179" s="392" t="str">
        <f>IF(Y2179="","",VLOOKUP(G2179,'Danh mục CODE'!$D$2:$I$1880,4,0))</f>
        <v/>
      </c>
      <c r="N2179" s="482"/>
      <c r="O2179" s="392" t="str">
        <f t="shared" si="380"/>
        <v/>
      </c>
      <c r="P2179" s="392" t="str">
        <f>IF(Y2179="","",VLOOKUP(G2179,'Danh mục CODE'!$D$2:$I$1880,5,0))</f>
        <v/>
      </c>
      <c r="Q2179" s="392"/>
      <c r="R2179" s="392" t="str">
        <f t="shared" si="381"/>
        <v/>
      </c>
      <c r="S2179" s="394" t="e">
        <f t="shared" si="382"/>
        <v>#VALUE!</v>
      </c>
      <c r="T2179" s="394" t="str">
        <f t="shared" si="383"/>
        <v/>
      </c>
      <c r="U2179" s="394" t="str">
        <f t="shared" si="384"/>
        <v/>
      </c>
      <c r="V2179" s="424" t="str">
        <f t="shared" si="385"/>
        <v/>
      </c>
      <c r="W2179" s="21"/>
      <c r="X2179" s="515"/>
      <c r="Y2179" s="515"/>
      <c r="Z2179" s="513"/>
      <c r="AA2179" s="514"/>
    </row>
    <row r="2180" spans="1:27">
      <c r="A2180" s="50">
        <f t="shared" si="377"/>
        <v>2175</v>
      </c>
      <c r="B2180" s="580"/>
      <c r="C2180" s="23" t="s">
        <v>742</v>
      </c>
      <c r="D2180" s="489"/>
      <c r="E2180" s="318" t="str">
        <f>IF(G2180="","",VLOOKUP(G2180,'Danh mục CODE'!$D$2:$J$20064,7,0))</f>
        <v/>
      </c>
      <c r="F2180" s="28" t="str">
        <f>IF(E2180="","",VLOOKUP(E2180,'TONG HOP'!$E$8:$W$1883,19,0))</f>
        <v/>
      </c>
      <c r="G2180" s="315"/>
      <c r="H2180" s="226" t="str">
        <f>IF(E2180="","",VLOOKUP(G2180,'TONG HOP'!$C$8:$E$799,2,0))</f>
        <v/>
      </c>
      <c r="I2180" s="226" t="str">
        <f>IF(B2180="","",VLOOKUP(G2180,'TONG HOP'!$C$8:$F$799,4,0))</f>
        <v/>
      </c>
      <c r="J2180" s="63" t="str">
        <f t="shared" si="378"/>
        <v/>
      </c>
      <c r="K2180" s="63" t="str">
        <f t="shared" si="376"/>
        <v/>
      </c>
      <c r="L2180" s="63">
        <f t="shared" si="379"/>
        <v>0</v>
      </c>
      <c r="M2180" s="392" t="str">
        <f>IF(Y2180="","",VLOOKUP(G2180,'Danh mục CODE'!$D$2:$I$1880,4,0))</f>
        <v/>
      </c>
      <c r="N2180" s="482"/>
      <c r="O2180" s="392" t="str">
        <f t="shared" si="380"/>
        <v/>
      </c>
      <c r="P2180" s="392" t="str">
        <f>IF(Y2180="","",VLOOKUP(G2180,'Danh mục CODE'!$D$2:$I$1880,5,0))</f>
        <v/>
      </c>
      <c r="Q2180" s="392"/>
      <c r="R2180" s="392" t="str">
        <f t="shared" si="381"/>
        <v/>
      </c>
      <c r="S2180" s="394" t="e">
        <f t="shared" si="382"/>
        <v>#VALUE!</v>
      </c>
      <c r="T2180" s="394" t="str">
        <f t="shared" si="383"/>
        <v/>
      </c>
      <c r="U2180" s="394" t="str">
        <f t="shared" si="384"/>
        <v/>
      </c>
      <c r="V2180" s="424" t="str">
        <f t="shared" si="385"/>
        <v/>
      </c>
      <c r="W2180" s="21"/>
      <c r="X2180" s="515"/>
      <c r="Y2180" s="515"/>
      <c r="Z2180" s="513"/>
      <c r="AA2180" s="514"/>
    </row>
    <row r="2181" spans="1:27">
      <c r="A2181" s="50">
        <f t="shared" si="377"/>
        <v>2176</v>
      </c>
      <c r="B2181" s="580"/>
      <c r="C2181" s="23" t="s">
        <v>742</v>
      </c>
      <c r="D2181" s="489"/>
      <c r="E2181" s="318" t="str">
        <f>IF(G2181="","",VLOOKUP(G2181,'Danh mục CODE'!$D$2:$J$20064,7,0))</f>
        <v/>
      </c>
      <c r="F2181" s="28" t="str">
        <f>IF(E2181="","",VLOOKUP(E2181,'TONG HOP'!$E$8:$W$1883,19,0))</f>
        <v/>
      </c>
      <c r="G2181" s="315"/>
      <c r="H2181" s="226" t="str">
        <f>IF(E2181="","",VLOOKUP(G2181,'TONG HOP'!$C$8:$E$799,2,0))</f>
        <v/>
      </c>
      <c r="I2181" s="226" t="str">
        <f>IF(B2181="","",VLOOKUP(G2181,'TONG HOP'!$C$8:$F$799,4,0))</f>
        <v/>
      </c>
      <c r="J2181" s="63" t="str">
        <f t="shared" si="378"/>
        <v/>
      </c>
      <c r="K2181" s="63" t="str">
        <f t="shared" si="376"/>
        <v/>
      </c>
      <c r="L2181" s="63">
        <f t="shared" si="379"/>
        <v>0</v>
      </c>
      <c r="M2181" s="392" t="str">
        <f>IF(Y2181="","",VLOOKUP(G2181,'Danh mục CODE'!$D$2:$I$1880,4,0))</f>
        <v/>
      </c>
      <c r="N2181" s="482"/>
      <c r="O2181" s="392" t="str">
        <f t="shared" si="380"/>
        <v/>
      </c>
      <c r="P2181" s="392" t="str">
        <f>IF(Y2181="","",VLOOKUP(G2181,'Danh mục CODE'!$D$2:$I$1880,5,0))</f>
        <v/>
      </c>
      <c r="Q2181" s="392"/>
      <c r="R2181" s="392" t="str">
        <f t="shared" si="381"/>
        <v/>
      </c>
      <c r="S2181" s="394" t="e">
        <f t="shared" si="382"/>
        <v>#VALUE!</v>
      </c>
      <c r="T2181" s="394" t="str">
        <f t="shared" si="383"/>
        <v/>
      </c>
      <c r="U2181" s="394" t="str">
        <f t="shared" si="384"/>
        <v/>
      </c>
      <c r="V2181" s="424" t="str">
        <f t="shared" si="385"/>
        <v/>
      </c>
      <c r="W2181" s="21"/>
      <c r="X2181" s="515"/>
      <c r="Y2181" s="515"/>
      <c r="Z2181" s="513"/>
      <c r="AA2181" s="514"/>
    </row>
    <row r="2182" spans="1:27">
      <c r="A2182" s="50">
        <f t="shared" si="377"/>
        <v>2177</v>
      </c>
      <c r="B2182" s="580"/>
      <c r="C2182" s="23" t="s">
        <v>742</v>
      </c>
      <c r="D2182" s="489"/>
      <c r="E2182" s="318" t="str">
        <f>IF(G2182="","",VLOOKUP(G2182,'Danh mục CODE'!$D$2:$J$20064,7,0))</f>
        <v/>
      </c>
      <c r="F2182" s="28" t="str">
        <f>IF(E2182="","",VLOOKUP(E2182,'TONG HOP'!$E$8:$W$1883,19,0))</f>
        <v/>
      </c>
      <c r="G2182" s="315"/>
      <c r="H2182" s="226" t="str">
        <f>IF(E2182="","",VLOOKUP(G2182,'TONG HOP'!$C$8:$E$799,2,0))</f>
        <v/>
      </c>
      <c r="I2182" s="226" t="str">
        <f>IF(B2182="","",VLOOKUP(G2182,'TONG HOP'!$C$8:$F$799,4,0))</f>
        <v/>
      </c>
      <c r="J2182" s="63" t="str">
        <f t="shared" si="378"/>
        <v/>
      </c>
      <c r="K2182" s="63" t="str">
        <f t="shared" si="376"/>
        <v/>
      </c>
      <c r="L2182" s="63">
        <f t="shared" si="379"/>
        <v>0</v>
      </c>
      <c r="M2182" s="392" t="str">
        <f>IF(Y2182="","",VLOOKUP(G2182,'Danh mục CODE'!$D$2:$I$1880,4,0))</f>
        <v/>
      </c>
      <c r="N2182" s="482"/>
      <c r="O2182" s="392" t="str">
        <f t="shared" si="380"/>
        <v/>
      </c>
      <c r="P2182" s="392" t="str">
        <f>IF(Y2182="","",VLOOKUP(G2182,'Danh mục CODE'!$D$2:$I$1880,5,0))</f>
        <v/>
      </c>
      <c r="Q2182" s="392"/>
      <c r="R2182" s="392" t="str">
        <f t="shared" si="381"/>
        <v/>
      </c>
      <c r="S2182" s="394" t="e">
        <f t="shared" si="382"/>
        <v>#VALUE!</v>
      </c>
      <c r="T2182" s="394" t="str">
        <f t="shared" si="383"/>
        <v/>
      </c>
      <c r="U2182" s="394" t="str">
        <f t="shared" si="384"/>
        <v/>
      </c>
      <c r="V2182" s="424" t="str">
        <f t="shared" si="385"/>
        <v/>
      </c>
      <c r="W2182" s="21"/>
      <c r="X2182" s="515"/>
      <c r="Y2182" s="515"/>
      <c r="Z2182" s="513"/>
      <c r="AA2182" s="514"/>
    </row>
    <row r="2183" spans="1:27">
      <c r="A2183" s="50">
        <f t="shared" si="377"/>
        <v>2178</v>
      </c>
      <c r="B2183" s="580"/>
      <c r="C2183" s="23" t="s">
        <v>742</v>
      </c>
      <c r="D2183" s="489"/>
      <c r="E2183" s="318" t="str">
        <f>IF(G2183="","",VLOOKUP(G2183,'Danh mục CODE'!$D$2:$J$20064,7,0))</f>
        <v/>
      </c>
      <c r="F2183" s="28" t="str">
        <f>IF(E2183="","",VLOOKUP(E2183,'TONG HOP'!$E$8:$W$1883,19,0))</f>
        <v/>
      </c>
      <c r="G2183" s="315"/>
      <c r="H2183" s="226" t="str">
        <f>IF(E2183="","",VLOOKUP(G2183,'TONG HOP'!$C$8:$E$799,2,0))</f>
        <v/>
      </c>
      <c r="I2183" s="226" t="str">
        <f>IF(B2183="","",VLOOKUP(G2183,'TONG HOP'!$C$8:$F$799,4,0))</f>
        <v/>
      </c>
      <c r="J2183" s="63" t="str">
        <f t="shared" si="378"/>
        <v/>
      </c>
      <c r="K2183" s="63" t="str">
        <f t="shared" ref="K2183:K2246" si="386">IF(AND(X2183="",N2183="",Q2183="",R2183=""),"",L2183-L2183*O2183-(L2183-L2183*O2183)*R2183)</f>
        <v/>
      </c>
      <c r="L2183" s="63">
        <f t="shared" si="379"/>
        <v>0</v>
      </c>
      <c r="M2183" s="392" t="str">
        <f>IF(Y2183="","",VLOOKUP(G2183,'Danh mục CODE'!$D$2:$I$1880,4,0))</f>
        <v/>
      </c>
      <c r="N2183" s="482"/>
      <c r="O2183" s="392" t="str">
        <f t="shared" si="380"/>
        <v/>
      </c>
      <c r="P2183" s="392" t="str">
        <f>IF(Y2183="","",VLOOKUP(G2183,'Danh mục CODE'!$D$2:$I$1880,5,0))</f>
        <v/>
      </c>
      <c r="Q2183" s="392"/>
      <c r="R2183" s="392" t="str">
        <f t="shared" si="381"/>
        <v/>
      </c>
      <c r="S2183" s="394" t="e">
        <f t="shared" si="382"/>
        <v>#VALUE!</v>
      </c>
      <c r="T2183" s="394" t="str">
        <f t="shared" si="383"/>
        <v/>
      </c>
      <c r="U2183" s="394" t="str">
        <f t="shared" si="384"/>
        <v/>
      </c>
      <c r="V2183" s="424" t="str">
        <f t="shared" si="385"/>
        <v/>
      </c>
      <c r="W2183" s="21"/>
      <c r="X2183" s="515"/>
      <c r="Y2183" s="515"/>
      <c r="Z2183" s="513"/>
      <c r="AA2183" s="514"/>
    </row>
    <row r="2184" spans="1:27">
      <c r="A2184" s="50">
        <f t="shared" si="377"/>
        <v>2179</v>
      </c>
      <c r="B2184" s="580"/>
      <c r="C2184" s="23" t="s">
        <v>742</v>
      </c>
      <c r="D2184" s="489"/>
      <c r="E2184" s="318" t="str">
        <f>IF(G2184="","",VLOOKUP(G2184,'Danh mục CODE'!$D$2:$J$20064,7,0))</f>
        <v/>
      </c>
      <c r="F2184" s="28" t="str">
        <f>IF(E2184="","",VLOOKUP(E2184,'TONG HOP'!$E$8:$W$1883,19,0))</f>
        <v/>
      </c>
      <c r="G2184" s="315"/>
      <c r="H2184" s="226" t="str">
        <f>IF(E2184="","",VLOOKUP(G2184,'TONG HOP'!$C$8:$E$799,2,0))</f>
        <v/>
      </c>
      <c r="I2184" s="226" t="str">
        <f>IF(B2184="","",VLOOKUP(G2184,'TONG HOP'!$C$8:$F$799,4,0))</f>
        <v/>
      </c>
      <c r="J2184" s="63" t="str">
        <f t="shared" si="378"/>
        <v/>
      </c>
      <c r="K2184" s="63" t="str">
        <f t="shared" si="386"/>
        <v/>
      </c>
      <c r="L2184" s="63">
        <f t="shared" si="379"/>
        <v>0</v>
      </c>
      <c r="M2184" s="392" t="str">
        <f>IF(Y2184="","",VLOOKUP(G2184,'Danh mục CODE'!$D$2:$I$1880,4,0))</f>
        <v/>
      </c>
      <c r="N2184" s="482"/>
      <c r="O2184" s="392" t="str">
        <f t="shared" si="380"/>
        <v/>
      </c>
      <c r="P2184" s="392" t="str">
        <f>IF(Y2184="","",VLOOKUP(G2184,'Danh mục CODE'!$D$2:$I$1880,5,0))</f>
        <v/>
      </c>
      <c r="Q2184" s="392"/>
      <c r="R2184" s="392" t="str">
        <f t="shared" si="381"/>
        <v/>
      </c>
      <c r="S2184" s="394" t="e">
        <f t="shared" si="382"/>
        <v>#VALUE!</v>
      </c>
      <c r="T2184" s="394" t="str">
        <f t="shared" si="383"/>
        <v/>
      </c>
      <c r="U2184" s="394" t="str">
        <f t="shared" si="384"/>
        <v/>
      </c>
      <c r="V2184" s="424" t="str">
        <f t="shared" si="385"/>
        <v/>
      </c>
      <c r="W2184" s="21"/>
      <c r="X2184" s="515"/>
      <c r="Y2184" s="515"/>
      <c r="Z2184" s="513"/>
      <c r="AA2184" s="514"/>
    </row>
    <row r="2185" spans="1:27">
      <c r="A2185" s="50">
        <f t="shared" si="377"/>
        <v>2180</v>
      </c>
      <c r="B2185" s="580"/>
      <c r="C2185" s="23" t="s">
        <v>742</v>
      </c>
      <c r="D2185" s="489"/>
      <c r="E2185" s="318" t="str">
        <f>IF(G2185="","",VLOOKUP(G2185,'Danh mục CODE'!$D$2:$J$20064,7,0))</f>
        <v/>
      </c>
      <c r="F2185" s="28" t="str">
        <f>IF(E2185="","",VLOOKUP(E2185,'TONG HOP'!$E$8:$W$1883,19,0))</f>
        <v/>
      </c>
      <c r="G2185" s="315"/>
      <c r="H2185" s="226" t="str">
        <f>IF(E2185="","",VLOOKUP(G2185,'TONG HOP'!$C$8:$E$799,2,0))</f>
        <v/>
      </c>
      <c r="I2185" s="226" t="str">
        <f>IF(B2185="","",VLOOKUP(G2185,'TONG HOP'!$C$8:$F$799,4,0))</f>
        <v/>
      </c>
      <c r="J2185" s="63" t="str">
        <f t="shared" si="378"/>
        <v/>
      </c>
      <c r="K2185" s="63" t="str">
        <f t="shared" si="386"/>
        <v/>
      </c>
      <c r="L2185" s="63">
        <f t="shared" si="379"/>
        <v>0</v>
      </c>
      <c r="M2185" s="392" t="str">
        <f>IF(Y2185="","",VLOOKUP(G2185,'Danh mục CODE'!$D$2:$I$1880,4,0))</f>
        <v/>
      </c>
      <c r="N2185" s="482"/>
      <c r="O2185" s="392" t="str">
        <f t="shared" si="380"/>
        <v/>
      </c>
      <c r="P2185" s="392" t="str">
        <f>IF(Y2185="","",VLOOKUP(G2185,'Danh mục CODE'!$D$2:$I$1880,5,0))</f>
        <v/>
      </c>
      <c r="Q2185" s="392"/>
      <c r="R2185" s="392" t="str">
        <f t="shared" si="381"/>
        <v/>
      </c>
      <c r="S2185" s="394" t="e">
        <f t="shared" si="382"/>
        <v>#VALUE!</v>
      </c>
      <c r="T2185" s="394" t="str">
        <f t="shared" si="383"/>
        <v/>
      </c>
      <c r="U2185" s="394" t="str">
        <f t="shared" si="384"/>
        <v/>
      </c>
      <c r="V2185" s="424" t="str">
        <f t="shared" si="385"/>
        <v/>
      </c>
      <c r="W2185" s="21"/>
      <c r="X2185" s="515"/>
      <c r="Y2185" s="515"/>
      <c r="Z2185" s="513"/>
      <c r="AA2185" s="514"/>
    </row>
    <row r="2186" spans="1:27">
      <c r="A2186" s="50">
        <f t="shared" si="377"/>
        <v>2181</v>
      </c>
      <c r="B2186" s="580"/>
      <c r="C2186" s="23" t="s">
        <v>742</v>
      </c>
      <c r="D2186" s="489"/>
      <c r="E2186" s="318" t="str">
        <f>IF(G2186="","",VLOOKUP(G2186,'Danh mục CODE'!$D$2:$J$20064,7,0))</f>
        <v/>
      </c>
      <c r="F2186" s="28" t="str">
        <f>IF(E2186="","",VLOOKUP(E2186,'TONG HOP'!$E$8:$W$1883,19,0))</f>
        <v/>
      </c>
      <c r="G2186" s="315"/>
      <c r="H2186" s="226" t="str">
        <f>IF(E2186="","",VLOOKUP(G2186,'TONG HOP'!$C$8:$E$799,2,0))</f>
        <v/>
      </c>
      <c r="I2186" s="226" t="str">
        <f>IF(B2186="","",VLOOKUP(G2186,'TONG HOP'!$C$8:$F$799,4,0))</f>
        <v/>
      </c>
      <c r="J2186" s="63" t="str">
        <f t="shared" si="378"/>
        <v/>
      </c>
      <c r="K2186" s="63" t="str">
        <f t="shared" si="386"/>
        <v/>
      </c>
      <c r="L2186" s="63">
        <f t="shared" si="379"/>
        <v>0</v>
      </c>
      <c r="M2186" s="392" t="str">
        <f>IF(Y2186="","",VLOOKUP(G2186,'Danh mục CODE'!$D$2:$I$1880,4,0))</f>
        <v/>
      </c>
      <c r="N2186" s="482"/>
      <c r="O2186" s="392" t="str">
        <f t="shared" si="380"/>
        <v/>
      </c>
      <c r="P2186" s="392" t="str">
        <f>IF(Y2186="","",VLOOKUP(G2186,'Danh mục CODE'!$D$2:$I$1880,5,0))</f>
        <v/>
      </c>
      <c r="Q2186" s="392"/>
      <c r="R2186" s="392" t="str">
        <f t="shared" si="381"/>
        <v/>
      </c>
      <c r="S2186" s="394" t="e">
        <f t="shared" si="382"/>
        <v>#VALUE!</v>
      </c>
      <c r="T2186" s="394" t="str">
        <f t="shared" si="383"/>
        <v/>
      </c>
      <c r="U2186" s="394" t="str">
        <f t="shared" si="384"/>
        <v/>
      </c>
      <c r="V2186" s="424" t="str">
        <f t="shared" si="385"/>
        <v/>
      </c>
      <c r="W2186" s="21"/>
      <c r="X2186" s="515"/>
      <c r="Y2186" s="515"/>
      <c r="Z2186" s="513"/>
      <c r="AA2186" s="514"/>
    </row>
    <row r="2187" spans="1:27">
      <c r="A2187" s="50">
        <f t="shared" si="377"/>
        <v>2182</v>
      </c>
      <c r="B2187" s="580"/>
      <c r="C2187" s="23" t="s">
        <v>742</v>
      </c>
      <c r="D2187" s="489"/>
      <c r="E2187" s="318" t="str">
        <f>IF(G2187="","",VLOOKUP(G2187,'Danh mục CODE'!$D$2:$J$20064,7,0))</f>
        <v/>
      </c>
      <c r="F2187" s="28" t="str">
        <f>IF(E2187="","",VLOOKUP(E2187,'TONG HOP'!$E$8:$W$1883,19,0))</f>
        <v/>
      </c>
      <c r="G2187" s="315"/>
      <c r="H2187" s="226" t="str">
        <f>IF(E2187="","",VLOOKUP(G2187,'TONG HOP'!$C$8:$E$799,2,0))</f>
        <v/>
      </c>
      <c r="I2187" s="226" t="str">
        <f>IF(B2187="","",VLOOKUP(G2187,'TONG HOP'!$C$8:$F$799,4,0))</f>
        <v/>
      </c>
      <c r="J2187" s="63" t="str">
        <f t="shared" si="378"/>
        <v/>
      </c>
      <c r="K2187" s="63" t="str">
        <f t="shared" si="386"/>
        <v/>
      </c>
      <c r="L2187" s="63">
        <f t="shared" si="379"/>
        <v>0</v>
      </c>
      <c r="M2187" s="392" t="str">
        <f>IF(Y2187="","",VLOOKUP(G2187,'Danh mục CODE'!$D$2:$I$1880,4,0))</f>
        <v/>
      </c>
      <c r="N2187" s="482"/>
      <c r="O2187" s="392" t="str">
        <f t="shared" si="380"/>
        <v/>
      </c>
      <c r="P2187" s="392" t="str">
        <f>IF(Y2187="","",VLOOKUP(G2187,'Danh mục CODE'!$D$2:$I$1880,5,0))</f>
        <v/>
      </c>
      <c r="Q2187" s="392"/>
      <c r="R2187" s="392" t="str">
        <f t="shared" si="381"/>
        <v/>
      </c>
      <c r="S2187" s="394" t="e">
        <f t="shared" si="382"/>
        <v>#VALUE!</v>
      </c>
      <c r="T2187" s="394" t="str">
        <f t="shared" si="383"/>
        <v/>
      </c>
      <c r="U2187" s="394" t="str">
        <f t="shared" si="384"/>
        <v/>
      </c>
      <c r="V2187" s="424" t="str">
        <f t="shared" si="385"/>
        <v/>
      </c>
      <c r="W2187" s="21"/>
      <c r="X2187" s="515"/>
      <c r="Y2187" s="515"/>
      <c r="Z2187" s="513"/>
      <c r="AA2187" s="514"/>
    </row>
    <row r="2188" spans="1:27">
      <c r="A2188" s="50">
        <f t="shared" si="377"/>
        <v>2183</v>
      </c>
      <c r="B2188" s="580"/>
      <c r="C2188" s="23" t="s">
        <v>742</v>
      </c>
      <c r="D2188" s="489"/>
      <c r="E2188" s="318" t="str">
        <f>IF(G2188="","",VLOOKUP(G2188,'Danh mục CODE'!$D$2:$J$20064,7,0))</f>
        <v/>
      </c>
      <c r="F2188" s="28" t="str">
        <f>IF(E2188="","",VLOOKUP(E2188,'TONG HOP'!$E$8:$W$1883,19,0))</f>
        <v/>
      </c>
      <c r="G2188" s="315"/>
      <c r="H2188" s="226" t="str">
        <f>IF(E2188="","",VLOOKUP(G2188,'TONG HOP'!$C$8:$E$799,2,0))</f>
        <v/>
      </c>
      <c r="I2188" s="226" t="str">
        <f>IF(B2188="","",VLOOKUP(G2188,'TONG HOP'!$C$8:$F$799,4,0))</f>
        <v/>
      </c>
      <c r="J2188" s="63" t="str">
        <f t="shared" si="378"/>
        <v/>
      </c>
      <c r="K2188" s="63" t="str">
        <f t="shared" si="386"/>
        <v/>
      </c>
      <c r="L2188" s="63">
        <f t="shared" si="379"/>
        <v>0</v>
      </c>
      <c r="M2188" s="392" t="str">
        <f>IF(Y2188="","",VLOOKUP(G2188,'Danh mục CODE'!$D$2:$I$1880,4,0))</f>
        <v/>
      </c>
      <c r="N2188" s="482"/>
      <c r="O2188" s="392" t="str">
        <f t="shared" si="380"/>
        <v/>
      </c>
      <c r="P2188" s="392" t="str">
        <f>IF(Y2188="","",VLOOKUP(G2188,'Danh mục CODE'!$D$2:$I$1880,5,0))</f>
        <v/>
      </c>
      <c r="Q2188" s="392"/>
      <c r="R2188" s="392" t="str">
        <f t="shared" si="381"/>
        <v/>
      </c>
      <c r="S2188" s="394" t="e">
        <f t="shared" si="382"/>
        <v>#VALUE!</v>
      </c>
      <c r="T2188" s="394" t="str">
        <f t="shared" si="383"/>
        <v/>
      </c>
      <c r="U2188" s="394" t="str">
        <f t="shared" si="384"/>
        <v/>
      </c>
      <c r="V2188" s="424" t="str">
        <f t="shared" si="385"/>
        <v/>
      </c>
      <c r="W2188" s="21"/>
      <c r="X2188" s="515"/>
      <c r="Y2188" s="515"/>
      <c r="Z2188" s="513"/>
      <c r="AA2188" s="514"/>
    </row>
    <row r="2189" spans="1:27">
      <c r="A2189" s="50">
        <f t="shared" si="377"/>
        <v>2184</v>
      </c>
      <c r="B2189" s="580"/>
      <c r="C2189" s="23" t="s">
        <v>742</v>
      </c>
      <c r="D2189" s="489"/>
      <c r="E2189" s="318" t="str">
        <f>IF(G2189="","",VLOOKUP(G2189,'Danh mục CODE'!$D$2:$J$20064,7,0))</f>
        <v/>
      </c>
      <c r="F2189" s="28" t="str">
        <f>IF(E2189="","",VLOOKUP(E2189,'TONG HOP'!$E$8:$W$1883,19,0))</f>
        <v/>
      </c>
      <c r="G2189" s="315"/>
      <c r="H2189" s="226" t="str">
        <f>IF(E2189="","",VLOOKUP(G2189,'TONG HOP'!$C$8:$E$799,2,0))</f>
        <v/>
      </c>
      <c r="I2189" s="226" t="str">
        <f>IF(B2189="","",VLOOKUP(G2189,'TONG HOP'!$C$8:$F$799,4,0))</f>
        <v/>
      </c>
      <c r="J2189" s="63" t="str">
        <f t="shared" si="378"/>
        <v/>
      </c>
      <c r="K2189" s="63" t="str">
        <f t="shared" si="386"/>
        <v/>
      </c>
      <c r="L2189" s="63">
        <f t="shared" si="379"/>
        <v>0</v>
      </c>
      <c r="M2189" s="392" t="str">
        <f>IF(Y2189="","",VLOOKUP(G2189,'Danh mục CODE'!$D$2:$I$1880,4,0))</f>
        <v/>
      </c>
      <c r="N2189" s="482"/>
      <c r="O2189" s="392" t="str">
        <f t="shared" si="380"/>
        <v/>
      </c>
      <c r="P2189" s="392" t="str">
        <f>IF(Y2189="","",VLOOKUP(G2189,'Danh mục CODE'!$D$2:$I$1880,5,0))</f>
        <v/>
      </c>
      <c r="Q2189" s="392"/>
      <c r="R2189" s="392" t="str">
        <f t="shared" si="381"/>
        <v/>
      </c>
      <c r="S2189" s="394" t="e">
        <f t="shared" si="382"/>
        <v>#VALUE!</v>
      </c>
      <c r="T2189" s="394" t="str">
        <f t="shared" si="383"/>
        <v/>
      </c>
      <c r="U2189" s="394" t="str">
        <f t="shared" si="384"/>
        <v/>
      </c>
      <c r="V2189" s="424" t="str">
        <f t="shared" si="385"/>
        <v/>
      </c>
      <c r="W2189" s="21"/>
      <c r="X2189" s="515"/>
      <c r="Y2189" s="515"/>
      <c r="Z2189" s="513"/>
      <c r="AA2189" s="514"/>
    </row>
    <row r="2190" spans="1:27">
      <c r="A2190" s="50">
        <f t="shared" si="377"/>
        <v>2185</v>
      </c>
      <c r="B2190" s="580"/>
      <c r="C2190" s="23" t="s">
        <v>742</v>
      </c>
      <c r="D2190" s="489"/>
      <c r="E2190" s="318" t="str">
        <f>IF(G2190="","",VLOOKUP(G2190,'Danh mục CODE'!$D$2:$J$20064,7,0))</f>
        <v/>
      </c>
      <c r="F2190" s="28" t="str">
        <f>IF(E2190="","",VLOOKUP(E2190,'TONG HOP'!$E$8:$W$1883,19,0))</f>
        <v/>
      </c>
      <c r="G2190" s="315"/>
      <c r="H2190" s="226" t="str">
        <f>IF(E2190="","",VLOOKUP(G2190,'TONG HOP'!$C$8:$E$799,2,0))</f>
        <v/>
      </c>
      <c r="I2190" s="226" t="str">
        <f>IF(B2190="","",VLOOKUP(G2190,'TONG HOP'!$C$8:$F$799,4,0))</f>
        <v/>
      </c>
      <c r="J2190" s="63" t="str">
        <f t="shared" si="378"/>
        <v/>
      </c>
      <c r="K2190" s="63" t="str">
        <f t="shared" si="386"/>
        <v/>
      </c>
      <c r="L2190" s="63">
        <f t="shared" si="379"/>
        <v>0</v>
      </c>
      <c r="M2190" s="392" t="str">
        <f>IF(Y2190="","",VLOOKUP(G2190,'Danh mục CODE'!$D$2:$I$1880,4,0))</f>
        <v/>
      </c>
      <c r="N2190" s="482"/>
      <c r="O2190" s="392" t="str">
        <f t="shared" si="380"/>
        <v/>
      </c>
      <c r="P2190" s="392" t="str">
        <f>IF(Y2190="","",VLOOKUP(G2190,'Danh mục CODE'!$D$2:$I$1880,5,0))</f>
        <v/>
      </c>
      <c r="Q2190" s="392"/>
      <c r="R2190" s="392" t="str">
        <f t="shared" si="381"/>
        <v/>
      </c>
      <c r="S2190" s="394" t="e">
        <f t="shared" si="382"/>
        <v>#VALUE!</v>
      </c>
      <c r="T2190" s="394" t="str">
        <f t="shared" si="383"/>
        <v/>
      </c>
      <c r="U2190" s="394" t="str">
        <f t="shared" si="384"/>
        <v/>
      </c>
      <c r="V2190" s="424" t="str">
        <f t="shared" si="385"/>
        <v/>
      </c>
      <c r="W2190" s="21"/>
      <c r="X2190" s="515"/>
      <c r="Y2190" s="515"/>
      <c r="Z2190" s="513"/>
      <c r="AA2190" s="514"/>
    </row>
    <row r="2191" spans="1:27">
      <c r="A2191" s="50">
        <f t="shared" si="377"/>
        <v>2186</v>
      </c>
      <c r="B2191" s="580"/>
      <c r="C2191" s="23" t="s">
        <v>742</v>
      </c>
      <c r="D2191" s="489"/>
      <c r="E2191" s="318" t="str">
        <f>IF(G2191="","",VLOOKUP(G2191,'Danh mục CODE'!$D$2:$J$20064,7,0))</f>
        <v/>
      </c>
      <c r="F2191" s="28" t="str">
        <f>IF(E2191="","",VLOOKUP(E2191,'TONG HOP'!$E$8:$W$1883,19,0))</f>
        <v/>
      </c>
      <c r="G2191" s="315"/>
      <c r="H2191" s="226" t="str">
        <f>IF(E2191="","",VLOOKUP(G2191,'TONG HOP'!$C$8:$E$799,2,0))</f>
        <v/>
      </c>
      <c r="I2191" s="226" t="str">
        <f>IF(B2191="","",VLOOKUP(G2191,'TONG HOP'!$C$8:$F$799,4,0))</f>
        <v/>
      </c>
      <c r="J2191" s="63" t="str">
        <f t="shared" si="378"/>
        <v/>
      </c>
      <c r="K2191" s="63" t="str">
        <f t="shared" si="386"/>
        <v/>
      </c>
      <c r="L2191" s="63">
        <f t="shared" si="379"/>
        <v>0</v>
      </c>
      <c r="M2191" s="392" t="str">
        <f>IF(Y2191="","",VLOOKUP(G2191,'Danh mục CODE'!$D$2:$I$1880,4,0))</f>
        <v/>
      </c>
      <c r="N2191" s="482"/>
      <c r="O2191" s="392" t="str">
        <f t="shared" si="380"/>
        <v/>
      </c>
      <c r="P2191" s="392" t="str">
        <f>IF(Y2191="","",VLOOKUP(G2191,'Danh mục CODE'!$D$2:$I$1880,5,0))</f>
        <v/>
      </c>
      <c r="Q2191" s="392"/>
      <c r="R2191" s="392" t="str">
        <f t="shared" si="381"/>
        <v/>
      </c>
      <c r="S2191" s="394" t="e">
        <f t="shared" si="382"/>
        <v>#VALUE!</v>
      </c>
      <c r="T2191" s="394" t="str">
        <f t="shared" si="383"/>
        <v/>
      </c>
      <c r="U2191" s="394" t="str">
        <f t="shared" si="384"/>
        <v/>
      </c>
      <c r="V2191" s="424" t="str">
        <f t="shared" si="385"/>
        <v/>
      </c>
      <c r="W2191" s="21"/>
      <c r="X2191" s="515"/>
      <c r="Y2191" s="515"/>
      <c r="Z2191" s="513"/>
      <c r="AA2191" s="514"/>
    </row>
    <row r="2192" spans="1:27">
      <c r="A2192" s="50">
        <f t="shared" si="377"/>
        <v>2187</v>
      </c>
      <c r="B2192" s="580"/>
      <c r="C2192" s="23" t="s">
        <v>742</v>
      </c>
      <c r="D2192" s="489"/>
      <c r="E2192" s="318" t="str">
        <f>IF(G2192="","",VLOOKUP(G2192,'Danh mục CODE'!$D$2:$J$20064,7,0))</f>
        <v/>
      </c>
      <c r="F2192" s="28" t="str">
        <f>IF(E2192="","",VLOOKUP(E2192,'TONG HOP'!$E$8:$W$1883,19,0))</f>
        <v/>
      </c>
      <c r="G2192" s="315"/>
      <c r="H2192" s="226" t="str">
        <f>IF(E2192="","",VLOOKUP(G2192,'TONG HOP'!$C$8:$E$799,2,0))</f>
        <v/>
      </c>
      <c r="I2192" s="226" t="str">
        <f>IF(B2192="","",VLOOKUP(G2192,'TONG HOP'!$C$8:$F$799,4,0))</f>
        <v/>
      </c>
      <c r="J2192" s="63" t="str">
        <f t="shared" si="378"/>
        <v/>
      </c>
      <c r="K2192" s="63" t="str">
        <f t="shared" si="386"/>
        <v/>
      </c>
      <c r="L2192" s="63">
        <f t="shared" si="379"/>
        <v>0</v>
      </c>
      <c r="M2192" s="392" t="str">
        <f>IF(Y2192="","",VLOOKUP(G2192,'Danh mục CODE'!$D$2:$I$1880,4,0))</f>
        <v/>
      </c>
      <c r="N2192" s="482"/>
      <c r="O2192" s="392" t="str">
        <f t="shared" si="380"/>
        <v/>
      </c>
      <c r="P2192" s="392" t="str">
        <f>IF(Y2192="","",VLOOKUP(G2192,'Danh mục CODE'!$D$2:$I$1880,5,0))</f>
        <v/>
      </c>
      <c r="Q2192" s="392"/>
      <c r="R2192" s="392" t="str">
        <f t="shared" si="381"/>
        <v/>
      </c>
      <c r="S2192" s="394" t="e">
        <f t="shared" si="382"/>
        <v>#VALUE!</v>
      </c>
      <c r="T2192" s="394" t="str">
        <f t="shared" si="383"/>
        <v/>
      </c>
      <c r="U2192" s="394" t="str">
        <f t="shared" si="384"/>
        <v/>
      </c>
      <c r="V2192" s="424" t="str">
        <f t="shared" si="385"/>
        <v/>
      </c>
      <c r="W2192" s="21"/>
      <c r="X2192" s="515"/>
      <c r="Y2192" s="515"/>
      <c r="Z2192" s="513"/>
      <c r="AA2192" s="514"/>
    </row>
    <row r="2193" spans="1:27">
      <c r="A2193" s="50">
        <f t="shared" si="377"/>
        <v>2188</v>
      </c>
      <c r="B2193" s="580"/>
      <c r="C2193" s="23" t="s">
        <v>742</v>
      </c>
      <c r="D2193" s="489"/>
      <c r="E2193" s="318" t="str">
        <f>IF(G2193="","",VLOOKUP(G2193,'Danh mục CODE'!$D$2:$J$20064,7,0))</f>
        <v/>
      </c>
      <c r="F2193" s="28" t="str">
        <f>IF(E2193="","",VLOOKUP(E2193,'TONG HOP'!$E$8:$W$1883,19,0))</f>
        <v/>
      </c>
      <c r="G2193" s="315"/>
      <c r="H2193" s="226" t="str">
        <f>IF(E2193="","",VLOOKUP(G2193,'TONG HOP'!$C$8:$E$799,2,0))</f>
        <v/>
      </c>
      <c r="I2193" s="226" t="str">
        <f>IF(B2193="","",VLOOKUP(G2193,'TONG HOP'!$C$8:$F$799,4,0))</f>
        <v/>
      </c>
      <c r="J2193" s="63" t="str">
        <f t="shared" si="378"/>
        <v/>
      </c>
      <c r="K2193" s="63" t="str">
        <f t="shared" si="386"/>
        <v/>
      </c>
      <c r="L2193" s="63">
        <f t="shared" si="379"/>
        <v>0</v>
      </c>
      <c r="M2193" s="392" t="str">
        <f>IF(Y2193="","",VLOOKUP(G2193,'Danh mục CODE'!$D$2:$I$1880,4,0))</f>
        <v/>
      </c>
      <c r="N2193" s="482"/>
      <c r="O2193" s="392" t="str">
        <f t="shared" si="380"/>
        <v/>
      </c>
      <c r="P2193" s="392" t="str">
        <f>IF(Y2193="","",VLOOKUP(G2193,'Danh mục CODE'!$D$2:$I$1880,5,0))</f>
        <v/>
      </c>
      <c r="Q2193" s="392"/>
      <c r="R2193" s="392" t="str">
        <f t="shared" si="381"/>
        <v/>
      </c>
      <c r="S2193" s="394" t="e">
        <f t="shared" si="382"/>
        <v>#VALUE!</v>
      </c>
      <c r="T2193" s="394" t="str">
        <f t="shared" si="383"/>
        <v/>
      </c>
      <c r="U2193" s="394" t="str">
        <f t="shared" si="384"/>
        <v/>
      </c>
      <c r="V2193" s="424" t="str">
        <f t="shared" si="385"/>
        <v/>
      </c>
      <c r="W2193" s="21"/>
      <c r="X2193" s="515"/>
      <c r="Y2193" s="515"/>
      <c r="Z2193" s="513"/>
      <c r="AA2193" s="514"/>
    </row>
    <row r="2194" spans="1:27">
      <c r="A2194" s="50">
        <f t="shared" si="377"/>
        <v>2189</v>
      </c>
      <c r="B2194" s="580"/>
      <c r="C2194" s="23" t="s">
        <v>742</v>
      </c>
      <c r="D2194" s="489"/>
      <c r="E2194" s="318" t="str">
        <f>IF(G2194="","",VLOOKUP(G2194,'Danh mục CODE'!$D$2:$J$20064,7,0))</f>
        <v/>
      </c>
      <c r="F2194" s="28" t="str">
        <f>IF(E2194="","",VLOOKUP(E2194,'TONG HOP'!$E$8:$W$1883,19,0))</f>
        <v/>
      </c>
      <c r="G2194" s="315"/>
      <c r="H2194" s="226" t="str">
        <f>IF(E2194="","",VLOOKUP(G2194,'TONG HOP'!$C$8:$E$799,2,0))</f>
        <v/>
      </c>
      <c r="I2194" s="226" t="str">
        <f>IF(B2194="","",VLOOKUP(G2194,'TONG HOP'!$C$8:$F$799,4,0))</f>
        <v/>
      </c>
      <c r="J2194" s="63" t="str">
        <f t="shared" si="378"/>
        <v/>
      </c>
      <c r="K2194" s="63" t="str">
        <f t="shared" si="386"/>
        <v/>
      </c>
      <c r="L2194" s="63">
        <f t="shared" si="379"/>
        <v>0</v>
      </c>
      <c r="M2194" s="392" t="str">
        <f>IF(Y2194="","",VLOOKUP(G2194,'Danh mục CODE'!$D$2:$I$1880,4,0))</f>
        <v/>
      </c>
      <c r="N2194" s="482"/>
      <c r="O2194" s="392" t="str">
        <f t="shared" si="380"/>
        <v/>
      </c>
      <c r="P2194" s="392" t="str">
        <f>IF(Y2194="","",VLOOKUP(G2194,'Danh mục CODE'!$D$2:$I$1880,5,0))</f>
        <v/>
      </c>
      <c r="Q2194" s="392"/>
      <c r="R2194" s="392" t="str">
        <f t="shared" si="381"/>
        <v/>
      </c>
      <c r="S2194" s="394" t="e">
        <f t="shared" si="382"/>
        <v>#VALUE!</v>
      </c>
      <c r="T2194" s="394" t="str">
        <f t="shared" si="383"/>
        <v/>
      </c>
      <c r="U2194" s="394" t="str">
        <f t="shared" si="384"/>
        <v/>
      </c>
      <c r="V2194" s="424" t="str">
        <f t="shared" si="385"/>
        <v/>
      </c>
      <c r="W2194" s="21"/>
      <c r="X2194" s="515"/>
      <c r="Y2194" s="515"/>
      <c r="Z2194" s="513"/>
      <c r="AA2194" s="514"/>
    </row>
    <row r="2195" spans="1:27">
      <c r="A2195" s="50">
        <f t="shared" ref="A2195:A2258" si="387">A2194+1</f>
        <v>2190</v>
      </c>
      <c r="B2195" s="580"/>
      <c r="C2195" s="23" t="s">
        <v>742</v>
      </c>
      <c r="D2195" s="489"/>
      <c r="E2195" s="318" t="str">
        <f>IF(G2195="","",VLOOKUP(G2195,'Danh mục CODE'!$D$2:$J$20064,7,0))</f>
        <v/>
      </c>
      <c r="F2195" s="28" t="str">
        <f>IF(E2195="","",VLOOKUP(E2195,'TONG HOP'!$E$8:$W$1883,19,0))</f>
        <v/>
      </c>
      <c r="G2195" s="315"/>
      <c r="H2195" s="226" t="str">
        <f>IF(E2195="","",VLOOKUP(G2195,'TONG HOP'!$C$8:$E$799,2,0))</f>
        <v/>
      </c>
      <c r="I2195" s="226" t="str">
        <f>IF(B2195="","",VLOOKUP(G2195,'TONG HOP'!$C$8:$F$799,4,0))</f>
        <v/>
      </c>
      <c r="J2195" s="63" t="str">
        <f t="shared" si="378"/>
        <v/>
      </c>
      <c r="K2195" s="63" t="str">
        <f t="shared" si="386"/>
        <v/>
      </c>
      <c r="L2195" s="63">
        <f t="shared" si="379"/>
        <v>0</v>
      </c>
      <c r="M2195" s="392" t="str">
        <f>IF(Y2195="","",VLOOKUP(G2195,'Danh mục CODE'!$D$2:$I$1880,4,0))</f>
        <v/>
      </c>
      <c r="N2195" s="482"/>
      <c r="O2195" s="392" t="str">
        <f t="shared" si="380"/>
        <v/>
      </c>
      <c r="P2195" s="392" t="str">
        <f>IF(Y2195="","",VLOOKUP(G2195,'Danh mục CODE'!$D$2:$I$1880,5,0))</f>
        <v/>
      </c>
      <c r="Q2195" s="392"/>
      <c r="R2195" s="392" t="str">
        <f t="shared" si="381"/>
        <v/>
      </c>
      <c r="S2195" s="394" t="e">
        <f t="shared" si="382"/>
        <v>#VALUE!</v>
      </c>
      <c r="T2195" s="394" t="str">
        <f t="shared" si="383"/>
        <v/>
      </c>
      <c r="U2195" s="394" t="str">
        <f t="shared" si="384"/>
        <v/>
      </c>
      <c r="V2195" s="424" t="str">
        <f t="shared" si="385"/>
        <v/>
      </c>
      <c r="W2195" s="21"/>
      <c r="X2195" s="515"/>
      <c r="Y2195" s="515"/>
      <c r="Z2195" s="513"/>
      <c r="AA2195" s="514"/>
    </row>
    <row r="2196" spans="1:27">
      <c r="A2196" s="50">
        <f t="shared" si="387"/>
        <v>2191</v>
      </c>
      <c r="B2196" s="580"/>
      <c r="C2196" s="23" t="s">
        <v>742</v>
      </c>
      <c r="D2196" s="489"/>
      <c r="E2196" s="318" t="str">
        <f>IF(G2196="","",VLOOKUP(G2196,'Danh mục CODE'!$D$2:$J$20064,7,0))</f>
        <v/>
      </c>
      <c r="F2196" s="28" t="str">
        <f>IF(E2196="","",VLOOKUP(E2196,'TONG HOP'!$E$8:$W$1883,19,0))</f>
        <v/>
      </c>
      <c r="G2196" s="315"/>
      <c r="H2196" s="226" t="str">
        <f>IF(E2196="","",VLOOKUP(G2196,'TONG HOP'!$C$8:$E$799,2,0))</f>
        <v/>
      </c>
      <c r="I2196" s="226" t="str">
        <f>IF(B2196="","",VLOOKUP(G2196,'TONG HOP'!$C$8:$F$799,4,0))</f>
        <v/>
      </c>
      <c r="J2196" s="63" t="str">
        <f t="shared" si="378"/>
        <v/>
      </c>
      <c r="K2196" s="63" t="str">
        <f t="shared" si="386"/>
        <v/>
      </c>
      <c r="L2196" s="63">
        <f t="shared" si="379"/>
        <v>0</v>
      </c>
      <c r="M2196" s="392" t="str">
        <f>IF(Y2196="","",VLOOKUP(G2196,'Danh mục CODE'!$D$2:$I$1880,4,0))</f>
        <v/>
      </c>
      <c r="N2196" s="482"/>
      <c r="O2196" s="392" t="str">
        <f t="shared" si="380"/>
        <v/>
      </c>
      <c r="P2196" s="392" t="str">
        <f>IF(Y2196="","",VLOOKUP(G2196,'Danh mục CODE'!$D$2:$I$1880,5,0))</f>
        <v/>
      </c>
      <c r="Q2196" s="392"/>
      <c r="R2196" s="392" t="str">
        <f t="shared" si="381"/>
        <v/>
      </c>
      <c r="S2196" s="394" t="e">
        <f t="shared" si="382"/>
        <v>#VALUE!</v>
      </c>
      <c r="T2196" s="394" t="str">
        <f t="shared" si="383"/>
        <v/>
      </c>
      <c r="U2196" s="394" t="str">
        <f t="shared" si="384"/>
        <v/>
      </c>
      <c r="V2196" s="424" t="str">
        <f t="shared" si="385"/>
        <v/>
      </c>
      <c r="W2196" s="21"/>
      <c r="X2196" s="515"/>
      <c r="Y2196" s="515"/>
      <c r="Z2196" s="513"/>
      <c r="AA2196" s="514"/>
    </row>
    <row r="2197" spans="1:27">
      <c r="A2197" s="50">
        <f t="shared" si="387"/>
        <v>2192</v>
      </c>
      <c r="B2197" s="580"/>
      <c r="C2197" s="23" t="s">
        <v>742</v>
      </c>
      <c r="D2197" s="489"/>
      <c r="E2197" s="318" t="str">
        <f>IF(G2197="","",VLOOKUP(G2197,'Danh mục CODE'!$D$2:$J$20064,7,0))</f>
        <v/>
      </c>
      <c r="F2197" s="28" t="str">
        <f>IF(E2197="","",VLOOKUP(E2197,'TONG HOP'!$E$8:$W$1883,19,0))</f>
        <v/>
      </c>
      <c r="G2197" s="315"/>
      <c r="H2197" s="226" t="str">
        <f>IF(E2197="","",VLOOKUP(G2197,'TONG HOP'!$C$8:$E$799,2,0))</f>
        <v/>
      </c>
      <c r="I2197" s="226" t="str">
        <f>IF(B2197="","",VLOOKUP(G2197,'TONG HOP'!$C$8:$F$799,4,0))</f>
        <v/>
      </c>
      <c r="J2197" s="63" t="str">
        <f t="shared" si="378"/>
        <v/>
      </c>
      <c r="K2197" s="63" t="str">
        <f t="shared" si="386"/>
        <v/>
      </c>
      <c r="L2197" s="63">
        <f t="shared" si="379"/>
        <v>0</v>
      </c>
      <c r="M2197" s="392" t="str">
        <f>IF(Y2197="","",VLOOKUP(G2197,'Danh mục CODE'!$D$2:$I$1880,4,0))</f>
        <v/>
      </c>
      <c r="N2197" s="482"/>
      <c r="O2197" s="392" t="str">
        <f t="shared" si="380"/>
        <v/>
      </c>
      <c r="P2197" s="392" t="str">
        <f>IF(Y2197="","",VLOOKUP(G2197,'Danh mục CODE'!$D$2:$I$1880,5,0))</f>
        <v/>
      </c>
      <c r="Q2197" s="392"/>
      <c r="R2197" s="392" t="str">
        <f t="shared" si="381"/>
        <v/>
      </c>
      <c r="S2197" s="394" t="e">
        <f t="shared" si="382"/>
        <v>#VALUE!</v>
      </c>
      <c r="T2197" s="394" t="str">
        <f t="shared" si="383"/>
        <v/>
      </c>
      <c r="U2197" s="394" t="str">
        <f t="shared" si="384"/>
        <v/>
      </c>
      <c r="V2197" s="424" t="str">
        <f t="shared" si="385"/>
        <v/>
      </c>
      <c r="W2197" s="21"/>
      <c r="X2197" s="515"/>
      <c r="Y2197" s="515"/>
      <c r="Z2197" s="513"/>
      <c r="AA2197" s="514"/>
    </row>
    <row r="2198" spans="1:27">
      <c r="A2198" s="50">
        <f t="shared" si="387"/>
        <v>2193</v>
      </c>
      <c r="B2198" s="580"/>
      <c r="C2198" s="23" t="s">
        <v>742</v>
      </c>
      <c r="D2198" s="489"/>
      <c r="E2198" s="318" t="str">
        <f>IF(G2198="","",VLOOKUP(G2198,'Danh mục CODE'!$D$2:$J$20064,7,0))</f>
        <v/>
      </c>
      <c r="F2198" s="28" t="str">
        <f>IF(E2198="","",VLOOKUP(E2198,'TONG HOP'!$E$8:$W$1883,19,0))</f>
        <v/>
      </c>
      <c r="G2198" s="315"/>
      <c r="H2198" s="226" t="str">
        <f>IF(E2198="","",VLOOKUP(G2198,'TONG HOP'!$C$8:$E$799,2,0))</f>
        <v/>
      </c>
      <c r="I2198" s="226" t="str">
        <f>IF(B2198="","",VLOOKUP(G2198,'TONG HOP'!$C$8:$F$799,4,0))</f>
        <v/>
      </c>
      <c r="J2198" s="63" t="str">
        <f t="shared" si="378"/>
        <v/>
      </c>
      <c r="K2198" s="63" t="str">
        <f t="shared" si="386"/>
        <v/>
      </c>
      <c r="L2198" s="63">
        <f t="shared" si="379"/>
        <v>0</v>
      </c>
      <c r="M2198" s="392" t="str">
        <f>IF(Y2198="","",VLOOKUP(G2198,'Danh mục CODE'!$D$2:$I$1880,4,0))</f>
        <v/>
      </c>
      <c r="N2198" s="482"/>
      <c r="O2198" s="392" t="str">
        <f t="shared" si="380"/>
        <v/>
      </c>
      <c r="P2198" s="392" t="str">
        <f>IF(Y2198="","",VLOOKUP(G2198,'Danh mục CODE'!$D$2:$I$1880,5,0))</f>
        <v/>
      </c>
      <c r="Q2198" s="392"/>
      <c r="R2198" s="392" t="str">
        <f t="shared" si="381"/>
        <v/>
      </c>
      <c r="S2198" s="394" t="e">
        <f t="shared" si="382"/>
        <v>#VALUE!</v>
      </c>
      <c r="T2198" s="394" t="str">
        <f t="shared" si="383"/>
        <v/>
      </c>
      <c r="U2198" s="394" t="str">
        <f t="shared" si="384"/>
        <v/>
      </c>
      <c r="V2198" s="424" t="str">
        <f t="shared" si="385"/>
        <v/>
      </c>
      <c r="W2198" s="21"/>
      <c r="X2198" s="515"/>
      <c r="Y2198" s="515"/>
      <c r="Z2198" s="513"/>
      <c r="AA2198" s="514"/>
    </row>
    <row r="2199" spans="1:27">
      <c r="A2199" s="50">
        <f t="shared" si="387"/>
        <v>2194</v>
      </c>
      <c r="B2199" s="580"/>
      <c r="C2199" s="23" t="s">
        <v>742</v>
      </c>
      <c r="D2199" s="489"/>
      <c r="E2199" s="318" t="str">
        <f>IF(G2199="","",VLOOKUP(G2199,'Danh mục CODE'!$D$2:$J$20064,7,0))</f>
        <v/>
      </c>
      <c r="F2199" s="28" t="str">
        <f>IF(E2199="","",VLOOKUP(E2199,'TONG HOP'!$E$8:$W$1883,19,0))</f>
        <v/>
      </c>
      <c r="G2199" s="315"/>
      <c r="H2199" s="226" t="str">
        <f>IF(E2199="","",VLOOKUP(G2199,'TONG HOP'!$C$8:$E$799,2,0))</f>
        <v/>
      </c>
      <c r="I2199" s="226" t="str">
        <f>IF(B2199="","",VLOOKUP(G2199,'TONG HOP'!$C$8:$F$799,4,0))</f>
        <v/>
      </c>
      <c r="J2199" s="63" t="str">
        <f t="shared" si="378"/>
        <v/>
      </c>
      <c r="K2199" s="63" t="str">
        <f t="shared" si="386"/>
        <v/>
      </c>
      <c r="L2199" s="63">
        <f t="shared" si="379"/>
        <v>0</v>
      </c>
      <c r="M2199" s="392" t="str">
        <f>IF(Y2199="","",VLOOKUP(G2199,'Danh mục CODE'!$D$2:$I$1880,4,0))</f>
        <v/>
      </c>
      <c r="N2199" s="482"/>
      <c r="O2199" s="392" t="str">
        <f t="shared" si="380"/>
        <v/>
      </c>
      <c r="P2199" s="392" t="str">
        <f>IF(Y2199="","",VLOOKUP(G2199,'Danh mục CODE'!$D$2:$I$1880,5,0))</f>
        <v/>
      </c>
      <c r="Q2199" s="392"/>
      <c r="R2199" s="392" t="str">
        <f t="shared" si="381"/>
        <v/>
      </c>
      <c r="S2199" s="394" t="e">
        <f t="shared" si="382"/>
        <v>#VALUE!</v>
      </c>
      <c r="T2199" s="394" t="str">
        <f t="shared" si="383"/>
        <v/>
      </c>
      <c r="U2199" s="394" t="str">
        <f t="shared" si="384"/>
        <v/>
      </c>
      <c r="V2199" s="424" t="str">
        <f t="shared" si="385"/>
        <v/>
      </c>
      <c r="W2199" s="21"/>
      <c r="X2199" s="515"/>
      <c r="Y2199" s="515"/>
      <c r="Z2199" s="513"/>
      <c r="AA2199" s="514"/>
    </row>
    <row r="2200" spans="1:27">
      <c r="A2200" s="50">
        <f t="shared" si="387"/>
        <v>2195</v>
      </c>
      <c r="B2200" s="580"/>
      <c r="C2200" s="23" t="s">
        <v>742</v>
      </c>
      <c r="D2200" s="489"/>
      <c r="E2200" s="318" t="str">
        <f>IF(G2200="","",VLOOKUP(G2200,'Danh mục CODE'!$D$2:$J$20064,7,0))</f>
        <v/>
      </c>
      <c r="F2200" s="28" t="str">
        <f>IF(E2200="","",VLOOKUP(E2200,'TONG HOP'!$E$8:$W$1883,19,0))</f>
        <v/>
      </c>
      <c r="G2200" s="315"/>
      <c r="H2200" s="226" t="str">
        <f>IF(E2200="","",VLOOKUP(G2200,'TONG HOP'!$C$8:$E$799,2,0))</f>
        <v/>
      </c>
      <c r="I2200" s="226" t="str">
        <f>IF(B2200="","",VLOOKUP(G2200,'TONG HOP'!$C$8:$F$799,4,0))</f>
        <v/>
      </c>
      <c r="J2200" s="63" t="str">
        <f t="shared" si="378"/>
        <v/>
      </c>
      <c r="K2200" s="63" t="str">
        <f t="shared" si="386"/>
        <v/>
      </c>
      <c r="L2200" s="63">
        <f t="shared" si="379"/>
        <v>0</v>
      </c>
      <c r="M2200" s="392" t="str">
        <f>IF(Y2200="","",VLOOKUP(G2200,'Danh mục CODE'!$D$2:$I$1880,4,0))</f>
        <v/>
      </c>
      <c r="N2200" s="482"/>
      <c r="O2200" s="392" t="str">
        <f t="shared" si="380"/>
        <v/>
      </c>
      <c r="P2200" s="392" t="str">
        <f>IF(Y2200="","",VLOOKUP(G2200,'Danh mục CODE'!$D$2:$I$1880,5,0))</f>
        <v/>
      </c>
      <c r="Q2200" s="392"/>
      <c r="R2200" s="392" t="str">
        <f t="shared" si="381"/>
        <v/>
      </c>
      <c r="S2200" s="394" t="e">
        <f t="shared" si="382"/>
        <v>#VALUE!</v>
      </c>
      <c r="T2200" s="394" t="str">
        <f t="shared" si="383"/>
        <v/>
      </c>
      <c r="U2200" s="394" t="str">
        <f t="shared" si="384"/>
        <v/>
      </c>
      <c r="V2200" s="424" t="str">
        <f t="shared" si="385"/>
        <v/>
      </c>
      <c r="W2200" s="21"/>
      <c r="X2200" s="515"/>
      <c r="Y2200" s="515"/>
      <c r="Z2200" s="513"/>
      <c r="AA2200" s="514"/>
    </row>
    <row r="2201" spans="1:27">
      <c r="A2201" s="50">
        <f t="shared" si="387"/>
        <v>2196</v>
      </c>
      <c r="B2201" s="580"/>
      <c r="C2201" s="23" t="s">
        <v>742</v>
      </c>
      <c r="D2201" s="489"/>
      <c r="E2201" s="318" t="str">
        <f>IF(G2201="","",VLOOKUP(G2201,'Danh mục CODE'!$D$2:$J$20064,7,0))</f>
        <v/>
      </c>
      <c r="F2201" s="28" t="str">
        <f>IF(E2201="","",VLOOKUP(E2201,'TONG HOP'!$E$8:$W$1883,19,0))</f>
        <v/>
      </c>
      <c r="G2201" s="315"/>
      <c r="H2201" s="226" t="str">
        <f>IF(E2201="","",VLOOKUP(G2201,'TONG HOP'!$C$8:$E$799,2,0))</f>
        <v/>
      </c>
      <c r="I2201" s="226" t="str">
        <f>IF(B2201="","",VLOOKUP(G2201,'TONG HOP'!$C$8:$F$799,4,0))</f>
        <v/>
      </c>
      <c r="J2201" s="63" t="str">
        <f t="shared" si="378"/>
        <v/>
      </c>
      <c r="K2201" s="63" t="str">
        <f t="shared" si="386"/>
        <v/>
      </c>
      <c r="L2201" s="63">
        <f t="shared" si="379"/>
        <v>0</v>
      </c>
      <c r="M2201" s="392" t="str">
        <f>IF(Y2201="","",VLOOKUP(G2201,'Danh mục CODE'!$D$2:$I$1880,4,0))</f>
        <v/>
      </c>
      <c r="N2201" s="482"/>
      <c r="O2201" s="392" t="str">
        <f t="shared" si="380"/>
        <v/>
      </c>
      <c r="P2201" s="392" t="str">
        <f>IF(Y2201="","",VLOOKUP(G2201,'Danh mục CODE'!$D$2:$I$1880,5,0))</f>
        <v/>
      </c>
      <c r="Q2201" s="392"/>
      <c r="R2201" s="392" t="str">
        <f t="shared" si="381"/>
        <v/>
      </c>
      <c r="S2201" s="394" t="e">
        <f t="shared" si="382"/>
        <v>#VALUE!</v>
      </c>
      <c r="T2201" s="394" t="str">
        <f t="shared" si="383"/>
        <v/>
      </c>
      <c r="U2201" s="394" t="str">
        <f t="shared" si="384"/>
        <v/>
      </c>
      <c r="V2201" s="424" t="str">
        <f t="shared" si="385"/>
        <v/>
      </c>
      <c r="W2201" s="21"/>
      <c r="X2201" s="515"/>
      <c r="Y2201" s="515"/>
      <c r="Z2201" s="513"/>
      <c r="AA2201" s="514"/>
    </row>
    <row r="2202" spans="1:27">
      <c r="A2202" s="50">
        <f t="shared" si="387"/>
        <v>2197</v>
      </c>
      <c r="B2202" s="580"/>
      <c r="C2202" s="23" t="s">
        <v>742</v>
      </c>
      <c r="D2202" s="489"/>
      <c r="E2202" s="318" t="str">
        <f>IF(G2202="","",VLOOKUP(G2202,'Danh mục CODE'!$D$2:$J$20064,7,0))</f>
        <v/>
      </c>
      <c r="F2202" s="28" t="str">
        <f>IF(E2202="","",VLOOKUP(E2202,'TONG HOP'!$E$8:$W$1883,19,0))</f>
        <v/>
      </c>
      <c r="G2202" s="315"/>
      <c r="H2202" s="226" t="str">
        <f>IF(E2202="","",VLOOKUP(G2202,'TONG HOP'!$C$8:$E$799,2,0))</f>
        <v/>
      </c>
      <c r="I2202" s="226" t="str">
        <f>IF(B2202="","",VLOOKUP(G2202,'TONG HOP'!$C$8:$F$799,4,0))</f>
        <v/>
      </c>
      <c r="J2202" s="63" t="str">
        <f t="shared" si="378"/>
        <v/>
      </c>
      <c r="K2202" s="63" t="str">
        <f t="shared" si="386"/>
        <v/>
      </c>
      <c r="L2202" s="63">
        <f t="shared" si="379"/>
        <v>0</v>
      </c>
      <c r="M2202" s="392" t="str">
        <f>IF(Y2202="","",VLOOKUP(G2202,'Danh mục CODE'!$D$2:$I$1880,4,0))</f>
        <v/>
      </c>
      <c r="N2202" s="482"/>
      <c r="O2202" s="392" t="str">
        <f t="shared" si="380"/>
        <v/>
      </c>
      <c r="P2202" s="392" t="str">
        <f>IF(Y2202="","",VLOOKUP(G2202,'Danh mục CODE'!$D$2:$I$1880,5,0))</f>
        <v/>
      </c>
      <c r="Q2202" s="392"/>
      <c r="R2202" s="392" t="str">
        <f t="shared" si="381"/>
        <v/>
      </c>
      <c r="S2202" s="394" t="e">
        <f t="shared" si="382"/>
        <v>#VALUE!</v>
      </c>
      <c r="T2202" s="394" t="str">
        <f t="shared" si="383"/>
        <v/>
      </c>
      <c r="U2202" s="394" t="str">
        <f t="shared" si="384"/>
        <v/>
      </c>
      <c r="V2202" s="424" t="str">
        <f t="shared" si="385"/>
        <v/>
      </c>
      <c r="W2202" s="21"/>
      <c r="X2202" s="515"/>
      <c r="Y2202" s="515"/>
      <c r="Z2202" s="513"/>
      <c r="AA2202" s="514"/>
    </row>
    <row r="2203" spans="1:27">
      <c r="A2203" s="50">
        <f t="shared" si="387"/>
        <v>2198</v>
      </c>
      <c r="B2203" s="580"/>
      <c r="C2203" s="23" t="s">
        <v>742</v>
      </c>
      <c r="D2203" s="489"/>
      <c r="E2203" s="318" t="str">
        <f>IF(G2203="","",VLOOKUP(G2203,'Danh mục CODE'!$D$2:$J$20064,7,0))</f>
        <v/>
      </c>
      <c r="F2203" s="28" t="str">
        <f>IF(E2203="","",VLOOKUP(E2203,'TONG HOP'!$E$8:$W$1883,19,0))</f>
        <v/>
      </c>
      <c r="G2203" s="315"/>
      <c r="H2203" s="226" t="str">
        <f>IF(E2203="","",VLOOKUP(G2203,'TONG HOP'!$C$8:$E$799,2,0))</f>
        <v/>
      </c>
      <c r="I2203" s="226" t="str">
        <f>IF(B2203="","",VLOOKUP(G2203,'TONG HOP'!$C$8:$F$799,4,0))</f>
        <v/>
      </c>
      <c r="J2203" s="63" t="str">
        <f t="shared" si="378"/>
        <v/>
      </c>
      <c r="K2203" s="63" t="str">
        <f t="shared" si="386"/>
        <v/>
      </c>
      <c r="L2203" s="63">
        <f t="shared" si="379"/>
        <v>0</v>
      </c>
      <c r="M2203" s="392" t="str">
        <f>IF(Y2203="","",VLOOKUP(G2203,'Danh mục CODE'!$D$2:$I$1880,4,0))</f>
        <v/>
      </c>
      <c r="N2203" s="482"/>
      <c r="O2203" s="392" t="str">
        <f t="shared" si="380"/>
        <v/>
      </c>
      <c r="P2203" s="392" t="str">
        <f>IF(Y2203="","",VLOOKUP(G2203,'Danh mục CODE'!$D$2:$I$1880,5,0))</f>
        <v/>
      </c>
      <c r="Q2203" s="392"/>
      <c r="R2203" s="392" t="str">
        <f t="shared" si="381"/>
        <v/>
      </c>
      <c r="S2203" s="394" t="e">
        <f t="shared" si="382"/>
        <v>#VALUE!</v>
      </c>
      <c r="T2203" s="394" t="str">
        <f t="shared" si="383"/>
        <v/>
      </c>
      <c r="U2203" s="394" t="str">
        <f t="shared" si="384"/>
        <v/>
      </c>
      <c r="V2203" s="424" t="str">
        <f t="shared" si="385"/>
        <v/>
      </c>
      <c r="W2203" s="21"/>
      <c r="X2203" s="515"/>
      <c r="Y2203" s="515"/>
      <c r="Z2203" s="513"/>
      <c r="AA2203" s="514"/>
    </row>
    <row r="2204" spans="1:27">
      <c r="A2204" s="50">
        <f t="shared" si="387"/>
        <v>2199</v>
      </c>
      <c r="B2204" s="580"/>
      <c r="C2204" s="23" t="s">
        <v>742</v>
      </c>
      <c r="D2204" s="489"/>
      <c r="E2204" s="318" t="str">
        <f>IF(G2204="","",VLOOKUP(G2204,'Danh mục CODE'!$D$2:$J$20064,7,0))</f>
        <v/>
      </c>
      <c r="F2204" s="28" t="str">
        <f>IF(E2204="","",VLOOKUP(E2204,'TONG HOP'!$E$8:$W$1883,19,0))</f>
        <v/>
      </c>
      <c r="G2204" s="315"/>
      <c r="H2204" s="226" t="str">
        <f>IF(E2204="","",VLOOKUP(G2204,'TONG HOP'!$C$8:$E$799,2,0))</f>
        <v/>
      </c>
      <c r="I2204" s="226" t="str">
        <f>IF(B2204="","",VLOOKUP(G2204,'TONG HOP'!$C$8:$F$799,4,0))</f>
        <v/>
      </c>
      <c r="J2204" s="63" t="str">
        <f t="shared" si="378"/>
        <v/>
      </c>
      <c r="K2204" s="63" t="str">
        <f t="shared" si="386"/>
        <v/>
      </c>
      <c r="L2204" s="63">
        <f t="shared" si="379"/>
        <v>0</v>
      </c>
      <c r="M2204" s="392" t="str">
        <f>IF(Y2204="","",VLOOKUP(G2204,'Danh mục CODE'!$D$2:$I$1880,4,0))</f>
        <v/>
      </c>
      <c r="N2204" s="482"/>
      <c r="O2204" s="392" t="str">
        <f t="shared" si="380"/>
        <v/>
      </c>
      <c r="P2204" s="392" t="str">
        <f>IF(Y2204="","",VLOOKUP(G2204,'Danh mục CODE'!$D$2:$I$1880,5,0))</f>
        <v/>
      </c>
      <c r="Q2204" s="392"/>
      <c r="R2204" s="392" t="str">
        <f t="shared" si="381"/>
        <v/>
      </c>
      <c r="S2204" s="394" t="e">
        <f t="shared" si="382"/>
        <v>#VALUE!</v>
      </c>
      <c r="T2204" s="394" t="str">
        <f t="shared" si="383"/>
        <v/>
      </c>
      <c r="U2204" s="394" t="str">
        <f t="shared" si="384"/>
        <v/>
      </c>
      <c r="V2204" s="424" t="str">
        <f t="shared" si="385"/>
        <v/>
      </c>
      <c r="W2204" s="21"/>
      <c r="X2204" s="515"/>
      <c r="Y2204" s="515"/>
      <c r="Z2204" s="513"/>
      <c r="AA2204" s="514"/>
    </row>
    <row r="2205" spans="1:27">
      <c r="A2205" s="50">
        <f t="shared" si="387"/>
        <v>2200</v>
      </c>
      <c r="B2205" s="580"/>
      <c r="C2205" s="23" t="s">
        <v>742</v>
      </c>
      <c r="D2205" s="489"/>
      <c r="E2205" s="318" t="str">
        <f>IF(G2205="","",VLOOKUP(G2205,'Danh mục CODE'!$D$2:$J$20064,7,0))</f>
        <v/>
      </c>
      <c r="F2205" s="28" t="str">
        <f>IF(E2205="","",VLOOKUP(E2205,'TONG HOP'!$E$8:$W$1883,19,0))</f>
        <v/>
      </c>
      <c r="G2205" s="315"/>
      <c r="H2205" s="226" t="str">
        <f>IF(E2205="","",VLOOKUP(G2205,'TONG HOP'!$C$8:$E$799,2,0))</f>
        <v/>
      </c>
      <c r="I2205" s="226" t="str">
        <f>IF(B2205="","",VLOOKUP(G2205,'TONG HOP'!$C$8:$F$799,4,0))</f>
        <v/>
      </c>
      <c r="J2205" s="63" t="str">
        <f t="shared" si="378"/>
        <v/>
      </c>
      <c r="K2205" s="63" t="str">
        <f t="shared" si="386"/>
        <v/>
      </c>
      <c r="L2205" s="63">
        <f t="shared" si="379"/>
        <v>0</v>
      </c>
      <c r="M2205" s="392" t="str">
        <f>IF(Y2205="","",VLOOKUP(G2205,'Danh mục CODE'!$D$2:$I$1880,4,0))</f>
        <v/>
      </c>
      <c r="N2205" s="482"/>
      <c r="O2205" s="392" t="str">
        <f t="shared" si="380"/>
        <v/>
      </c>
      <c r="P2205" s="392" t="str">
        <f>IF(Y2205="","",VLOOKUP(G2205,'Danh mục CODE'!$D$2:$I$1880,5,0))</f>
        <v/>
      </c>
      <c r="Q2205" s="392"/>
      <c r="R2205" s="392" t="str">
        <f t="shared" si="381"/>
        <v/>
      </c>
      <c r="S2205" s="394" t="e">
        <f t="shared" si="382"/>
        <v>#VALUE!</v>
      </c>
      <c r="T2205" s="394" t="str">
        <f t="shared" si="383"/>
        <v/>
      </c>
      <c r="U2205" s="394" t="str">
        <f t="shared" si="384"/>
        <v/>
      </c>
      <c r="V2205" s="424" t="str">
        <f t="shared" si="385"/>
        <v/>
      </c>
      <c r="W2205" s="21"/>
      <c r="X2205" s="515"/>
      <c r="Y2205" s="515"/>
      <c r="Z2205" s="513"/>
      <c r="AA2205" s="514"/>
    </row>
    <row r="2206" spans="1:27">
      <c r="A2206" s="50">
        <f t="shared" si="387"/>
        <v>2201</v>
      </c>
      <c r="B2206" s="580"/>
      <c r="C2206" s="23" t="s">
        <v>742</v>
      </c>
      <c r="D2206" s="489"/>
      <c r="E2206" s="318" t="str">
        <f>IF(G2206="","",VLOOKUP(G2206,'Danh mục CODE'!$D$2:$J$20064,7,0))</f>
        <v/>
      </c>
      <c r="F2206" s="28" t="str">
        <f>IF(E2206="","",VLOOKUP(E2206,'TONG HOP'!$E$8:$W$1883,19,0))</f>
        <v/>
      </c>
      <c r="G2206" s="315"/>
      <c r="H2206" s="226" t="str">
        <f>IF(E2206="","",VLOOKUP(G2206,'TONG HOP'!$C$8:$E$799,2,0))</f>
        <v/>
      </c>
      <c r="I2206" s="226" t="str">
        <f>IF(B2206="","",VLOOKUP(G2206,'TONG HOP'!$C$8:$F$799,4,0))</f>
        <v/>
      </c>
      <c r="J2206" s="63" t="str">
        <f t="shared" si="378"/>
        <v/>
      </c>
      <c r="K2206" s="63" t="str">
        <f t="shared" si="386"/>
        <v/>
      </c>
      <c r="L2206" s="63">
        <f t="shared" si="379"/>
        <v>0</v>
      </c>
      <c r="M2206" s="392" t="str">
        <f>IF(Y2206="","",VLOOKUP(G2206,'Danh mục CODE'!$D$2:$I$1880,4,0))</f>
        <v/>
      </c>
      <c r="N2206" s="482"/>
      <c r="O2206" s="392" t="str">
        <f t="shared" si="380"/>
        <v/>
      </c>
      <c r="P2206" s="392" t="str">
        <f>IF(Y2206="","",VLOOKUP(G2206,'Danh mục CODE'!$D$2:$I$1880,5,0))</f>
        <v/>
      </c>
      <c r="Q2206" s="392"/>
      <c r="R2206" s="392" t="str">
        <f t="shared" si="381"/>
        <v/>
      </c>
      <c r="S2206" s="394" t="e">
        <f t="shared" si="382"/>
        <v>#VALUE!</v>
      </c>
      <c r="T2206" s="394" t="str">
        <f t="shared" si="383"/>
        <v/>
      </c>
      <c r="U2206" s="394" t="str">
        <f t="shared" si="384"/>
        <v/>
      </c>
      <c r="V2206" s="424" t="str">
        <f t="shared" si="385"/>
        <v/>
      </c>
      <c r="W2206" s="21"/>
      <c r="X2206" s="515"/>
      <c r="Y2206" s="515"/>
      <c r="Z2206" s="513"/>
      <c r="AA2206" s="514"/>
    </row>
    <row r="2207" spans="1:27">
      <c r="A2207" s="50">
        <f t="shared" si="387"/>
        <v>2202</v>
      </c>
      <c r="B2207" s="580"/>
      <c r="C2207" s="23" t="s">
        <v>742</v>
      </c>
      <c r="D2207" s="489"/>
      <c r="E2207" s="318" t="str">
        <f>IF(G2207="","",VLOOKUP(G2207,'Danh mục CODE'!$D$2:$J$20064,7,0))</f>
        <v/>
      </c>
      <c r="F2207" s="28" t="str">
        <f>IF(E2207="","",VLOOKUP(E2207,'TONG HOP'!$E$8:$W$1883,19,0))</f>
        <v/>
      </c>
      <c r="G2207" s="315"/>
      <c r="H2207" s="226" t="str">
        <f>IF(E2207="","",VLOOKUP(G2207,'TONG HOP'!$C$8:$E$799,2,0))</f>
        <v/>
      </c>
      <c r="I2207" s="226" t="str">
        <f>IF(B2207="","",VLOOKUP(G2207,'TONG HOP'!$C$8:$F$799,4,0))</f>
        <v/>
      </c>
      <c r="J2207" s="63" t="str">
        <f t="shared" si="378"/>
        <v/>
      </c>
      <c r="K2207" s="63" t="str">
        <f t="shared" si="386"/>
        <v/>
      </c>
      <c r="L2207" s="63">
        <f t="shared" si="379"/>
        <v>0</v>
      </c>
      <c r="M2207" s="392" t="str">
        <f>IF(Y2207="","",VLOOKUP(G2207,'Danh mục CODE'!$D$2:$I$1880,4,0))</f>
        <v/>
      </c>
      <c r="N2207" s="482"/>
      <c r="O2207" s="392" t="str">
        <f t="shared" si="380"/>
        <v/>
      </c>
      <c r="P2207" s="392" t="str">
        <f>IF(Y2207="","",VLOOKUP(G2207,'Danh mục CODE'!$D$2:$I$1880,5,0))</f>
        <v/>
      </c>
      <c r="Q2207" s="392"/>
      <c r="R2207" s="392" t="str">
        <f t="shared" si="381"/>
        <v/>
      </c>
      <c r="S2207" s="394" t="e">
        <f t="shared" si="382"/>
        <v>#VALUE!</v>
      </c>
      <c r="T2207" s="394" t="str">
        <f t="shared" si="383"/>
        <v/>
      </c>
      <c r="U2207" s="394" t="str">
        <f t="shared" si="384"/>
        <v/>
      </c>
      <c r="V2207" s="424" t="str">
        <f t="shared" si="385"/>
        <v/>
      </c>
      <c r="W2207" s="21"/>
      <c r="X2207" s="515"/>
      <c r="Y2207" s="515"/>
      <c r="Z2207" s="513"/>
      <c r="AA2207" s="514"/>
    </row>
    <row r="2208" spans="1:27">
      <c r="A2208" s="50">
        <f t="shared" si="387"/>
        <v>2203</v>
      </c>
      <c r="B2208" s="580"/>
      <c r="C2208" s="23" t="s">
        <v>742</v>
      </c>
      <c r="D2208" s="489"/>
      <c r="E2208" s="318" t="str">
        <f>IF(G2208="","",VLOOKUP(G2208,'Danh mục CODE'!$D$2:$J$20064,7,0))</f>
        <v/>
      </c>
      <c r="F2208" s="28" t="str">
        <f>IF(E2208="","",VLOOKUP(E2208,'TONG HOP'!$E$8:$W$1883,19,0))</f>
        <v/>
      </c>
      <c r="G2208" s="315"/>
      <c r="H2208" s="226" t="str">
        <f>IF(E2208="","",VLOOKUP(G2208,'TONG HOP'!$C$8:$E$799,2,0))</f>
        <v/>
      </c>
      <c r="I2208" s="226" t="str">
        <f>IF(B2208="","",VLOOKUP(G2208,'TONG HOP'!$C$8:$F$799,4,0))</f>
        <v/>
      </c>
      <c r="J2208" s="63" t="str">
        <f t="shared" si="378"/>
        <v/>
      </c>
      <c r="K2208" s="63" t="str">
        <f t="shared" si="386"/>
        <v/>
      </c>
      <c r="L2208" s="63">
        <f t="shared" si="379"/>
        <v>0</v>
      </c>
      <c r="M2208" s="392" t="str">
        <f>IF(Y2208="","",VLOOKUP(G2208,'Danh mục CODE'!$D$2:$I$1880,4,0))</f>
        <v/>
      </c>
      <c r="N2208" s="482"/>
      <c r="O2208" s="392" t="str">
        <f t="shared" si="380"/>
        <v/>
      </c>
      <c r="P2208" s="392" t="str">
        <f>IF(Y2208="","",VLOOKUP(G2208,'Danh mục CODE'!$D$2:$I$1880,5,0))</f>
        <v/>
      </c>
      <c r="Q2208" s="392"/>
      <c r="R2208" s="392" t="str">
        <f t="shared" si="381"/>
        <v/>
      </c>
      <c r="S2208" s="394" t="e">
        <f t="shared" si="382"/>
        <v>#VALUE!</v>
      </c>
      <c r="T2208" s="394" t="str">
        <f t="shared" si="383"/>
        <v/>
      </c>
      <c r="U2208" s="394" t="str">
        <f t="shared" si="384"/>
        <v/>
      </c>
      <c r="V2208" s="424" t="str">
        <f t="shared" si="385"/>
        <v/>
      </c>
      <c r="W2208" s="21"/>
      <c r="X2208" s="515"/>
      <c r="Y2208" s="515"/>
      <c r="Z2208" s="513"/>
      <c r="AA2208" s="514"/>
    </row>
    <row r="2209" spans="1:27">
      <c r="A2209" s="50">
        <f t="shared" si="387"/>
        <v>2204</v>
      </c>
      <c r="B2209" s="580"/>
      <c r="C2209" s="23" t="s">
        <v>742</v>
      </c>
      <c r="D2209" s="489"/>
      <c r="E2209" s="318" t="str">
        <f>IF(G2209="","",VLOOKUP(G2209,'Danh mục CODE'!$D$2:$J$20064,7,0))</f>
        <v/>
      </c>
      <c r="F2209" s="28" t="str">
        <f>IF(E2209="","",VLOOKUP(E2209,'TONG HOP'!$E$8:$W$1883,19,0))</f>
        <v/>
      </c>
      <c r="G2209" s="315"/>
      <c r="H2209" s="226" t="str">
        <f>IF(E2209="","",VLOOKUP(G2209,'TONG HOP'!$C$8:$E$799,2,0))</f>
        <v/>
      </c>
      <c r="I2209" s="226" t="str">
        <f>IF(B2209="","",VLOOKUP(G2209,'TONG HOP'!$C$8:$F$799,4,0))</f>
        <v/>
      </c>
      <c r="J2209" s="63" t="str">
        <f t="shared" si="378"/>
        <v/>
      </c>
      <c r="K2209" s="63" t="str">
        <f t="shared" si="386"/>
        <v/>
      </c>
      <c r="L2209" s="63">
        <f t="shared" si="379"/>
        <v>0</v>
      </c>
      <c r="M2209" s="392" t="str">
        <f>IF(Y2209="","",VLOOKUP(G2209,'Danh mục CODE'!$D$2:$I$1880,4,0))</f>
        <v/>
      </c>
      <c r="N2209" s="482"/>
      <c r="O2209" s="392" t="str">
        <f t="shared" si="380"/>
        <v/>
      </c>
      <c r="P2209" s="392" t="str">
        <f>IF(Y2209="","",VLOOKUP(G2209,'Danh mục CODE'!$D$2:$I$1880,5,0))</f>
        <v/>
      </c>
      <c r="Q2209" s="392"/>
      <c r="R2209" s="392" t="str">
        <f t="shared" si="381"/>
        <v/>
      </c>
      <c r="S2209" s="394" t="e">
        <f t="shared" si="382"/>
        <v>#VALUE!</v>
      </c>
      <c r="T2209" s="394" t="str">
        <f t="shared" si="383"/>
        <v/>
      </c>
      <c r="U2209" s="394" t="str">
        <f t="shared" si="384"/>
        <v/>
      </c>
      <c r="V2209" s="424" t="str">
        <f t="shared" si="385"/>
        <v/>
      </c>
      <c r="W2209" s="21"/>
      <c r="X2209" s="515"/>
      <c r="Y2209" s="515"/>
      <c r="Z2209" s="513"/>
      <c r="AA2209" s="514"/>
    </row>
    <row r="2210" spans="1:27">
      <c r="A2210" s="50">
        <f t="shared" si="387"/>
        <v>2205</v>
      </c>
      <c r="B2210" s="580"/>
      <c r="C2210" s="23" t="s">
        <v>742</v>
      </c>
      <c r="D2210" s="489"/>
      <c r="E2210" s="318" t="str">
        <f>IF(G2210="","",VLOOKUP(G2210,'Danh mục CODE'!$D$2:$J$20064,7,0))</f>
        <v/>
      </c>
      <c r="F2210" s="28" t="str">
        <f>IF(E2210="","",VLOOKUP(E2210,'TONG HOP'!$E$8:$W$1883,19,0))</f>
        <v/>
      </c>
      <c r="G2210" s="315"/>
      <c r="H2210" s="226" t="str">
        <f>IF(E2210="","",VLOOKUP(G2210,'TONG HOP'!$C$8:$E$799,2,0))</f>
        <v/>
      </c>
      <c r="I2210" s="226" t="str">
        <f>IF(B2210="","",VLOOKUP(G2210,'TONG HOP'!$C$8:$F$799,4,0))</f>
        <v/>
      </c>
      <c r="J2210" s="63" t="str">
        <f t="shared" si="378"/>
        <v/>
      </c>
      <c r="K2210" s="63" t="str">
        <f t="shared" si="386"/>
        <v/>
      </c>
      <c r="L2210" s="63">
        <f t="shared" si="379"/>
        <v>0</v>
      </c>
      <c r="M2210" s="392" t="str">
        <f>IF(Y2210="","",VLOOKUP(G2210,'Danh mục CODE'!$D$2:$I$1880,4,0))</f>
        <v/>
      </c>
      <c r="N2210" s="482"/>
      <c r="O2210" s="392" t="str">
        <f t="shared" si="380"/>
        <v/>
      </c>
      <c r="P2210" s="392" t="str">
        <f>IF(Y2210="","",VLOOKUP(G2210,'Danh mục CODE'!$D$2:$I$1880,5,0))</f>
        <v/>
      </c>
      <c r="Q2210" s="392"/>
      <c r="R2210" s="392" t="str">
        <f t="shared" si="381"/>
        <v/>
      </c>
      <c r="S2210" s="394" t="e">
        <f t="shared" si="382"/>
        <v>#VALUE!</v>
      </c>
      <c r="T2210" s="394" t="str">
        <f t="shared" si="383"/>
        <v/>
      </c>
      <c r="U2210" s="394" t="str">
        <f t="shared" si="384"/>
        <v/>
      </c>
      <c r="V2210" s="424" t="str">
        <f t="shared" si="385"/>
        <v/>
      </c>
      <c r="W2210" s="21"/>
      <c r="X2210" s="515"/>
      <c r="Y2210" s="515"/>
      <c r="Z2210" s="513"/>
      <c r="AA2210" s="514"/>
    </row>
    <row r="2211" spans="1:27">
      <c r="A2211" s="50">
        <f t="shared" si="387"/>
        <v>2206</v>
      </c>
      <c r="B2211" s="580"/>
      <c r="C2211" s="23" t="s">
        <v>742</v>
      </c>
      <c r="D2211" s="489"/>
      <c r="E2211" s="318" t="str">
        <f>IF(G2211="","",VLOOKUP(G2211,'Danh mục CODE'!$D$2:$J$20064,7,0))</f>
        <v/>
      </c>
      <c r="F2211" s="28" t="str">
        <f>IF(E2211="","",VLOOKUP(E2211,'TONG HOP'!$E$8:$W$1883,19,0))</f>
        <v/>
      </c>
      <c r="G2211" s="315"/>
      <c r="H2211" s="226" t="str">
        <f>IF(E2211="","",VLOOKUP(G2211,'TONG HOP'!$C$8:$E$799,2,0))</f>
        <v/>
      </c>
      <c r="I2211" s="226" t="str">
        <f>IF(B2211="","",VLOOKUP(G2211,'TONG HOP'!$C$8:$F$799,4,0))</f>
        <v/>
      </c>
      <c r="J2211" s="63" t="str">
        <f t="shared" si="378"/>
        <v/>
      </c>
      <c r="K2211" s="63" t="str">
        <f t="shared" si="386"/>
        <v/>
      </c>
      <c r="L2211" s="63">
        <f t="shared" si="379"/>
        <v>0</v>
      </c>
      <c r="M2211" s="392" t="str">
        <f>IF(Y2211="","",VLOOKUP(G2211,'Danh mục CODE'!$D$2:$I$1880,4,0))</f>
        <v/>
      </c>
      <c r="N2211" s="482"/>
      <c r="O2211" s="392" t="str">
        <f t="shared" si="380"/>
        <v/>
      </c>
      <c r="P2211" s="392" t="str">
        <f>IF(Y2211="","",VLOOKUP(G2211,'Danh mục CODE'!$D$2:$I$1880,5,0))</f>
        <v/>
      </c>
      <c r="Q2211" s="392"/>
      <c r="R2211" s="392" t="str">
        <f t="shared" si="381"/>
        <v/>
      </c>
      <c r="S2211" s="394" t="e">
        <f t="shared" si="382"/>
        <v>#VALUE!</v>
      </c>
      <c r="T2211" s="394" t="str">
        <f t="shared" si="383"/>
        <v/>
      </c>
      <c r="U2211" s="394" t="str">
        <f t="shared" si="384"/>
        <v/>
      </c>
      <c r="V2211" s="424" t="str">
        <f t="shared" si="385"/>
        <v/>
      </c>
      <c r="W2211" s="21"/>
      <c r="X2211" s="515"/>
      <c r="Y2211" s="515"/>
      <c r="Z2211" s="513"/>
      <c r="AA2211" s="514"/>
    </row>
    <row r="2212" spans="1:27">
      <c r="A2212" s="50">
        <f t="shared" si="387"/>
        <v>2207</v>
      </c>
      <c r="B2212" s="580"/>
      <c r="C2212" s="23" t="s">
        <v>742</v>
      </c>
      <c r="D2212" s="489"/>
      <c r="E2212" s="318" t="str">
        <f>IF(G2212="","",VLOOKUP(G2212,'Danh mục CODE'!$D$2:$J$20064,7,0))</f>
        <v/>
      </c>
      <c r="F2212" s="28" t="str">
        <f>IF(E2212="","",VLOOKUP(E2212,'TONG HOP'!$E$8:$W$1883,19,0))</f>
        <v/>
      </c>
      <c r="G2212" s="315"/>
      <c r="H2212" s="226" t="str">
        <f>IF(E2212="","",VLOOKUP(G2212,'TONG HOP'!$C$8:$E$799,2,0))</f>
        <v/>
      </c>
      <c r="I2212" s="226" t="str">
        <f>IF(B2212="","",VLOOKUP(G2212,'TONG HOP'!$C$8:$F$799,4,0))</f>
        <v/>
      </c>
      <c r="J2212" s="63" t="str">
        <f t="shared" si="378"/>
        <v/>
      </c>
      <c r="K2212" s="63" t="str">
        <f t="shared" si="386"/>
        <v/>
      </c>
      <c r="L2212" s="63">
        <f t="shared" si="379"/>
        <v>0</v>
      </c>
      <c r="M2212" s="392" t="str">
        <f>IF(Y2212="","",VLOOKUP(G2212,'Danh mục CODE'!$D$2:$I$1880,4,0))</f>
        <v/>
      </c>
      <c r="N2212" s="482"/>
      <c r="O2212" s="392" t="str">
        <f t="shared" si="380"/>
        <v/>
      </c>
      <c r="P2212" s="392" t="str">
        <f>IF(Y2212="","",VLOOKUP(G2212,'Danh mục CODE'!$D$2:$I$1880,5,0))</f>
        <v/>
      </c>
      <c r="Q2212" s="392"/>
      <c r="R2212" s="392" t="str">
        <f t="shared" si="381"/>
        <v/>
      </c>
      <c r="S2212" s="394" t="e">
        <f t="shared" si="382"/>
        <v>#VALUE!</v>
      </c>
      <c r="T2212" s="394" t="str">
        <f t="shared" si="383"/>
        <v/>
      </c>
      <c r="U2212" s="394" t="str">
        <f t="shared" si="384"/>
        <v/>
      </c>
      <c r="V2212" s="424" t="str">
        <f t="shared" si="385"/>
        <v/>
      </c>
      <c r="W2212" s="21"/>
      <c r="X2212" s="515"/>
      <c r="Y2212" s="515"/>
      <c r="Z2212" s="513"/>
      <c r="AA2212" s="514"/>
    </row>
    <row r="2213" spans="1:27">
      <c r="A2213" s="50">
        <f t="shared" si="387"/>
        <v>2208</v>
      </c>
      <c r="B2213" s="580"/>
      <c r="C2213" s="23" t="s">
        <v>742</v>
      </c>
      <c r="D2213" s="489"/>
      <c r="E2213" s="318" t="str">
        <f>IF(G2213="","",VLOOKUP(G2213,'Danh mục CODE'!$D$2:$J$20064,7,0))</f>
        <v/>
      </c>
      <c r="F2213" s="28" t="str">
        <f>IF(E2213="","",VLOOKUP(E2213,'TONG HOP'!$E$8:$W$1883,19,0))</f>
        <v/>
      </c>
      <c r="G2213" s="315"/>
      <c r="H2213" s="226" t="str">
        <f>IF(E2213="","",VLOOKUP(G2213,'TONG HOP'!$C$8:$E$799,2,0))</f>
        <v/>
      </c>
      <c r="I2213" s="226" t="str">
        <f>IF(B2213="","",VLOOKUP(G2213,'TONG HOP'!$C$8:$F$799,4,0))</f>
        <v/>
      </c>
      <c r="J2213" s="63" t="str">
        <f t="shared" si="378"/>
        <v/>
      </c>
      <c r="K2213" s="63" t="str">
        <f t="shared" si="386"/>
        <v/>
      </c>
      <c r="L2213" s="63">
        <f t="shared" si="379"/>
        <v>0</v>
      </c>
      <c r="M2213" s="392" t="str">
        <f>IF(Y2213="","",VLOOKUP(G2213,'Danh mục CODE'!$D$2:$I$1880,4,0))</f>
        <v/>
      </c>
      <c r="N2213" s="482"/>
      <c r="O2213" s="392" t="str">
        <f t="shared" si="380"/>
        <v/>
      </c>
      <c r="P2213" s="392" t="str">
        <f>IF(Y2213="","",VLOOKUP(G2213,'Danh mục CODE'!$D$2:$I$1880,5,0))</f>
        <v/>
      </c>
      <c r="Q2213" s="392"/>
      <c r="R2213" s="392" t="str">
        <f t="shared" si="381"/>
        <v/>
      </c>
      <c r="S2213" s="394" t="e">
        <f t="shared" si="382"/>
        <v>#VALUE!</v>
      </c>
      <c r="T2213" s="394" t="str">
        <f t="shared" si="383"/>
        <v/>
      </c>
      <c r="U2213" s="394" t="str">
        <f t="shared" si="384"/>
        <v/>
      </c>
      <c r="V2213" s="424" t="str">
        <f t="shared" si="385"/>
        <v/>
      </c>
      <c r="W2213" s="21"/>
      <c r="X2213" s="515"/>
      <c r="Y2213" s="515"/>
      <c r="Z2213" s="513"/>
      <c r="AA2213" s="514"/>
    </row>
    <row r="2214" spans="1:27">
      <c r="A2214" s="50">
        <f t="shared" si="387"/>
        <v>2209</v>
      </c>
      <c r="B2214" s="580"/>
      <c r="C2214" s="23" t="s">
        <v>742</v>
      </c>
      <c r="D2214" s="489"/>
      <c r="E2214" s="318" t="str">
        <f>IF(G2214="","",VLOOKUP(G2214,'Danh mục CODE'!$D$2:$J$20064,7,0))</f>
        <v/>
      </c>
      <c r="F2214" s="28" t="str">
        <f>IF(E2214="","",VLOOKUP(E2214,'TONG HOP'!$E$8:$W$1883,19,0))</f>
        <v/>
      </c>
      <c r="G2214" s="315"/>
      <c r="H2214" s="226" t="str">
        <f>IF(E2214="","",VLOOKUP(G2214,'TONG HOP'!$C$8:$E$799,2,0))</f>
        <v/>
      </c>
      <c r="I2214" s="226" t="str">
        <f>IF(B2214="","",VLOOKUP(G2214,'TONG HOP'!$C$8:$F$799,4,0))</f>
        <v/>
      </c>
      <c r="J2214" s="63" t="str">
        <f t="shared" si="378"/>
        <v/>
      </c>
      <c r="K2214" s="63" t="str">
        <f t="shared" si="386"/>
        <v/>
      </c>
      <c r="L2214" s="63">
        <f t="shared" si="379"/>
        <v>0</v>
      </c>
      <c r="M2214" s="392" t="str">
        <f>IF(Y2214="","",VLOOKUP(G2214,'Danh mục CODE'!$D$2:$I$1880,4,0))</f>
        <v/>
      </c>
      <c r="N2214" s="482"/>
      <c r="O2214" s="392" t="str">
        <f t="shared" si="380"/>
        <v/>
      </c>
      <c r="P2214" s="392" t="str">
        <f>IF(Y2214="","",VLOOKUP(G2214,'Danh mục CODE'!$D$2:$I$1880,5,0))</f>
        <v/>
      </c>
      <c r="Q2214" s="392"/>
      <c r="R2214" s="392" t="str">
        <f t="shared" si="381"/>
        <v/>
      </c>
      <c r="S2214" s="394" t="e">
        <f t="shared" si="382"/>
        <v>#VALUE!</v>
      </c>
      <c r="T2214" s="394" t="str">
        <f t="shared" si="383"/>
        <v/>
      </c>
      <c r="U2214" s="394" t="str">
        <f t="shared" si="384"/>
        <v/>
      </c>
      <c r="V2214" s="424" t="str">
        <f t="shared" si="385"/>
        <v/>
      </c>
      <c r="W2214" s="21"/>
      <c r="X2214" s="515"/>
      <c r="Y2214" s="515"/>
      <c r="Z2214" s="513"/>
      <c r="AA2214" s="514"/>
    </row>
    <row r="2215" spans="1:27">
      <c r="A2215" s="50">
        <f t="shared" si="387"/>
        <v>2210</v>
      </c>
      <c r="B2215" s="580"/>
      <c r="C2215" s="23" t="s">
        <v>742</v>
      </c>
      <c r="D2215" s="489"/>
      <c r="E2215" s="318" t="str">
        <f>IF(G2215="","",VLOOKUP(G2215,'Danh mục CODE'!$D$2:$J$20064,7,0))</f>
        <v/>
      </c>
      <c r="F2215" s="28" t="str">
        <f>IF(E2215="","",VLOOKUP(E2215,'TONG HOP'!$E$8:$W$1883,19,0))</f>
        <v/>
      </c>
      <c r="G2215" s="315"/>
      <c r="H2215" s="226" t="str">
        <f>IF(E2215="","",VLOOKUP(G2215,'TONG HOP'!$C$8:$E$799,2,0))</f>
        <v/>
      </c>
      <c r="I2215" s="226" t="str">
        <f>IF(B2215="","",VLOOKUP(G2215,'TONG HOP'!$C$8:$F$799,4,0))</f>
        <v/>
      </c>
      <c r="J2215" s="63" t="str">
        <f t="shared" si="378"/>
        <v/>
      </c>
      <c r="K2215" s="63" t="str">
        <f t="shared" si="386"/>
        <v/>
      </c>
      <c r="L2215" s="63">
        <f t="shared" si="379"/>
        <v>0</v>
      </c>
      <c r="M2215" s="392" t="str">
        <f>IF(Y2215="","",VLOOKUP(G2215,'Danh mục CODE'!$D$2:$I$1880,4,0))</f>
        <v/>
      </c>
      <c r="N2215" s="482"/>
      <c r="O2215" s="392" t="str">
        <f t="shared" si="380"/>
        <v/>
      </c>
      <c r="P2215" s="392" t="str">
        <f>IF(Y2215="","",VLOOKUP(G2215,'Danh mục CODE'!$D$2:$I$1880,5,0))</f>
        <v/>
      </c>
      <c r="Q2215" s="392"/>
      <c r="R2215" s="392" t="str">
        <f t="shared" si="381"/>
        <v/>
      </c>
      <c r="S2215" s="394" t="e">
        <f t="shared" si="382"/>
        <v>#VALUE!</v>
      </c>
      <c r="T2215" s="394" t="str">
        <f t="shared" si="383"/>
        <v/>
      </c>
      <c r="U2215" s="394" t="str">
        <f t="shared" si="384"/>
        <v/>
      </c>
      <c r="V2215" s="424" t="str">
        <f t="shared" si="385"/>
        <v/>
      </c>
      <c r="W2215" s="21"/>
      <c r="X2215" s="515"/>
      <c r="Y2215" s="515"/>
      <c r="Z2215" s="513"/>
      <c r="AA2215" s="514"/>
    </row>
    <row r="2216" spans="1:27">
      <c r="A2216" s="50">
        <f t="shared" si="387"/>
        <v>2211</v>
      </c>
      <c r="B2216" s="580"/>
      <c r="C2216" s="23" t="s">
        <v>742</v>
      </c>
      <c r="D2216" s="489"/>
      <c r="E2216" s="318" t="str">
        <f>IF(G2216="","",VLOOKUP(G2216,'Danh mục CODE'!$D$2:$J$20064,7,0))</f>
        <v/>
      </c>
      <c r="F2216" s="28" t="str">
        <f>IF(E2216="","",VLOOKUP(E2216,'TONG HOP'!$E$8:$W$1883,19,0))</f>
        <v/>
      </c>
      <c r="G2216" s="315"/>
      <c r="H2216" s="226" t="str">
        <f>IF(E2216="","",VLOOKUP(G2216,'TONG HOP'!$C$8:$E$799,2,0))</f>
        <v/>
      </c>
      <c r="I2216" s="226" t="str">
        <f>IF(B2216="","",VLOOKUP(G2216,'TONG HOP'!$C$8:$F$799,4,0))</f>
        <v/>
      </c>
      <c r="J2216" s="63" t="str">
        <f t="shared" si="378"/>
        <v/>
      </c>
      <c r="K2216" s="63" t="str">
        <f t="shared" si="386"/>
        <v/>
      </c>
      <c r="L2216" s="63">
        <f t="shared" si="379"/>
        <v>0</v>
      </c>
      <c r="M2216" s="392" t="str">
        <f>IF(Y2216="","",VLOOKUP(G2216,'Danh mục CODE'!$D$2:$I$1880,4,0))</f>
        <v/>
      </c>
      <c r="N2216" s="482"/>
      <c r="O2216" s="392" t="str">
        <f t="shared" si="380"/>
        <v/>
      </c>
      <c r="P2216" s="392" t="str">
        <f>IF(Y2216="","",VLOOKUP(G2216,'Danh mục CODE'!$D$2:$I$1880,5,0))</f>
        <v/>
      </c>
      <c r="Q2216" s="392"/>
      <c r="R2216" s="392" t="str">
        <f t="shared" si="381"/>
        <v/>
      </c>
      <c r="S2216" s="394" t="e">
        <f t="shared" si="382"/>
        <v>#VALUE!</v>
      </c>
      <c r="T2216" s="394" t="str">
        <f t="shared" si="383"/>
        <v/>
      </c>
      <c r="U2216" s="394" t="str">
        <f t="shared" si="384"/>
        <v/>
      </c>
      <c r="V2216" s="424" t="str">
        <f t="shared" si="385"/>
        <v/>
      </c>
      <c r="W2216" s="21"/>
      <c r="X2216" s="515"/>
      <c r="Y2216" s="515"/>
      <c r="Z2216" s="513"/>
      <c r="AA2216" s="514"/>
    </row>
    <row r="2217" spans="1:27">
      <c r="A2217" s="50">
        <f t="shared" si="387"/>
        <v>2212</v>
      </c>
      <c r="B2217" s="580"/>
      <c r="C2217" s="23" t="s">
        <v>742</v>
      </c>
      <c r="D2217" s="489"/>
      <c r="E2217" s="318" t="str">
        <f>IF(G2217="","",VLOOKUP(G2217,'Danh mục CODE'!$D$2:$J$20064,7,0))</f>
        <v/>
      </c>
      <c r="F2217" s="28" t="str">
        <f>IF(E2217="","",VLOOKUP(E2217,'TONG HOP'!$E$8:$W$1883,19,0))</f>
        <v/>
      </c>
      <c r="G2217" s="315"/>
      <c r="H2217" s="226" t="str">
        <f>IF(E2217="","",VLOOKUP(G2217,'TONG HOP'!$C$8:$E$799,2,0))</f>
        <v/>
      </c>
      <c r="I2217" s="226" t="str">
        <f>IF(B2217="","",VLOOKUP(G2217,'TONG HOP'!$C$8:$F$799,4,0))</f>
        <v/>
      </c>
      <c r="J2217" s="63" t="str">
        <f t="shared" si="378"/>
        <v/>
      </c>
      <c r="K2217" s="63" t="str">
        <f t="shared" si="386"/>
        <v/>
      </c>
      <c r="L2217" s="63">
        <f t="shared" si="379"/>
        <v>0</v>
      </c>
      <c r="M2217" s="392" t="str">
        <f>IF(Y2217="","",VLOOKUP(G2217,'Danh mục CODE'!$D$2:$I$1880,4,0))</f>
        <v/>
      </c>
      <c r="N2217" s="482"/>
      <c r="O2217" s="392" t="str">
        <f t="shared" si="380"/>
        <v/>
      </c>
      <c r="P2217" s="392" t="str">
        <f>IF(Y2217="","",VLOOKUP(G2217,'Danh mục CODE'!$D$2:$I$1880,5,0))</f>
        <v/>
      </c>
      <c r="Q2217" s="392"/>
      <c r="R2217" s="392" t="str">
        <f t="shared" si="381"/>
        <v/>
      </c>
      <c r="S2217" s="394" t="e">
        <f t="shared" si="382"/>
        <v>#VALUE!</v>
      </c>
      <c r="T2217" s="394" t="str">
        <f t="shared" si="383"/>
        <v/>
      </c>
      <c r="U2217" s="394" t="str">
        <f t="shared" si="384"/>
        <v/>
      </c>
      <c r="V2217" s="424" t="str">
        <f t="shared" si="385"/>
        <v/>
      </c>
      <c r="W2217" s="21"/>
      <c r="X2217" s="515"/>
      <c r="Y2217" s="515"/>
      <c r="Z2217" s="513"/>
      <c r="AA2217" s="514"/>
    </row>
    <row r="2218" spans="1:27">
      <c r="A2218" s="50">
        <f t="shared" si="387"/>
        <v>2213</v>
      </c>
      <c r="B2218" s="580"/>
      <c r="C2218" s="23" t="s">
        <v>742</v>
      </c>
      <c r="D2218" s="489"/>
      <c r="E2218" s="318" t="str">
        <f>IF(G2218="","",VLOOKUP(G2218,'Danh mục CODE'!$D$2:$J$20064,7,0))</f>
        <v/>
      </c>
      <c r="F2218" s="28" t="str">
        <f>IF(E2218="","",VLOOKUP(E2218,'TONG HOP'!$E$8:$W$1883,19,0))</f>
        <v/>
      </c>
      <c r="G2218" s="315"/>
      <c r="H2218" s="226" t="str">
        <f>IF(E2218="","",VLOOKUP(G2218,'TONG HOP'!$C$8:$E$799,2,0))</f>
        <v/>
      </c>
      <c r="I2218" s="226" t="str">
        <f>IF(B2218="","",VLOOKUP(G2218,'TONG HOP'!$C$8:$F$799,4,0))</f>
        <v/>
      </c>
      <c r="J2218" s="63" t="str">
        <f t="shared" si="378"/>
        <v/>
      </c>
      <c r="K2218" s="63" t="str">
        <f t="shared" si="386"/>
        <v/>
      </c>
      <c r="L2218" s="63">
        <f t="shared" si="379"/>
        <v>0</v>
      </c>
      <c r="M2218" s="392" t="str">
        <f>IF(Y2218="","",VLOOKUP(G2218,'Danh mục CODE'!$D$2:$I$1880,4,0))</f>
        <v/>
      </c>
      <c r="N2218" s="482"/>
      <c r="O2218" s="392" t="str">
        <f t="shared" si="380"/>
        <v/>
      </c>
      <c r="P2218" s="392" t="str">
        <f>IF(Y2218="","",VLOOKUP(G2218,'Danh mục CODE'!$D$2:$I$1880,5,0))</f>
        <v/>
      </c>
      <c r="Q2218" s="392"/>
      <c r="R2218" s="392" t="str">
        <f t="shared" si="381"/>
        <v/>
      </c>
      <c r="S2218" s="394" t="e">
        <f t="shared" si="382"/>
        <v>#VALUE!</v>
      </c>
      <c r="T2218" s="394" t="str">
        <f t="shared" si="383"/>
        <v/>
      </c>
      <c r="U2218" s="394" t="str">
        <f t="shared" si="384"/>
        <v/>
      </c>
      <c r="V2218" s="424" t="str">
        <f t="shared" si="385"/>
        <v/>
      </c>
      <c r="W2218" s="21"/>
      <c r="X2218" s="515"/>
      <c r="Y2218" s="515"/>
      <c r="Z2218" s="513"/>
      <c r="AA2218" s="514"/>
    </row>
    <row r="2219" spans="1:27">
      <c r="A2219" s="50">
        <f t="shared" si="387"/>
        <v>2214</v>
      </c>
      <c r="B2219" s="580"/>
      <c r="C2219" s="23" t="s">
        <v>742</v>
      </c>
      <c r="D2219" s="489"/>
      <c r="E2219" s="318" t="str">
        <f>IF(G2219="","",VLOOKUP(G2219,'Danh mục CODE'!$D$2:$J$20064,7,0))</f>
        <v/>
      </c>
      <c r="F2219" s="28" t="str">
        <f>IF(E2219="","",VLOOKUP(E2219,'TONG HOP'!$E$8:$W$1883,19,0))</f>
        <v/>
      </c>
      <c r="G2219" s="315"/>
      <c r="H2219" s="226" t="str">
        <f>IF(E2219="","",VLOOKUP(G2219,'TONG HOP'!$C$8:$E$799,2,0))</f>
        <v/>
      </c>
      <c r="I2219" s="226" t="str">
        <f>IF(B2219="","",VLOOKUP(G2219,'TONG HOP'!$C$8:$F$799,4,0))</f>
        <v/>
      </c>
      <c r="J2219" s="63" t="str">
        <f t="shared" si="378"/>
        <v/>
      </c>
      <c r="K2219" s="63" t="str">
        <f t="shared" si="386"/>
        <v/>
      </c>
      <c r="L2219" s="63">
        <f t="shared" si="379"/>
        <v>0</v>
      </c>
      <c r="M2219" s="392" t="str">
        <f>IF(Y2219="","",VLOOKUP(G2219,'Danh mục CODE'!$D$2:$I$1880,4,0))</f>
        <v/>
      </c>
      <c r="N2219" s="482"/>
      <c r="O2219" s="392" t="str">
        <f t="shared" si="380"/>
        <v/>
      </c>
      <c r="P2219" s="392" t="str">
        <f>IF(Y2219="","",VLOOKUP(G2219,'Danh mục CODE'!$D$2:$I$1880,5,0))</f>
        <v/>
      </c>
      <c r="Q2219" s="392"/>
      <c r="R2219" s="392" t="str">
        <f t="shared" si="381"/>
        <v/>
      </c>
      <c r="S2219" s="394" t="e">
        <f t="shared" si="382"/>
        <v>#VALUE!</v>
      </c>
      <c r="T2219" s="394" t="str">
        <f t="shared" si="383"/>
        <v/>
      </c>
      <c r="U2219" s="394" t="str">
        <f t="shared" si="384"/>
        <v/>
      </c>
      <c r="V2219" s="424" t="str">
        <f t="shared" si="385"/>
        <v/>
      </c>
      <c r="W2219" s="21"/>
      <c r="X2219" s="515"/>
      <c r="Y2219" s="515"/>
      <c r="Z2219" s="513"/>
      <c r="AA2219" s="514"/>
    </row>
    <row r="2220" spans="1:27">
      <c r="A2220" s="50">
        <f t="shared" si="387"/>
        <v>2215</v>
      </c>
      <c r="B2220" s="580"/>
      <c r="C2220" s="23" t="s">
        <v>742</v>
      </c>
      <c r="D2220" s="489"/>
      <c r="E2220" s="318" t="str">
        <f>IF(G2220="","",VLOOKUP(G2220,'Danh mục CODE'!$D$2:$J$20064,7,0))</f>
        <v/>
      </c>
      <c r="F2220" s="28" t="str">
        <f>IF(E2220="","",VLOOKUP(E2220,'TONG HOP'!$E$8:$W$1883,19,0))</f>
        <v/>
      </c>
      <c r="G2220" s="315"/>
      <c r="H2220" s="226" t="str">
        <f>IF(E2220="","",VLOOKUP(G2220,'TONG HOP'!$C$8:$E$799,2,0))</f>
        <v/>
      </c>
      <c r="I2220" s="226" t="str">
        <f>IF(B2220="","",VLOOKUP(G2220,'TONG HOP'!$C$8:$F$799,4,0))</f>
        <v/>
      </c>
      <c r="J2220" s="63" t="str">
        <f t="shared" si="378"/>
        <v/>
      </c>
      <c r="K2220" s="63" t="str">
        <f t="shared" si="386"/>
        <v/>
      </c>
      <c r="L2220" s="63">
        <f t="shared" si="379"/>
        <v>0</v>
      </c>
      <c r="M2220" s="392" t="str">
        <f>IF(Y2220="","",VLOOKUP(G2220,'Danh mục CODE'!$D$2:$I$1880,4,0))</f>
        <v/>
      </c>
      <c r="N2220" s="482"/>
      <c r="O2220" s="392" t="str">
        <f t="shared" si="380"/>
        <v/>
      </c>
      <c r="P2220" s="392" t="str">
        <f>IF(Y2220="","",VLOOKUP(G2220,'Danh mục CODE'!$D$2:$I$1880,5,0))</f>
        <v/>
      </c>
      <c r="Q2220" s="392"/>
      <c r="R2220" s="392" t="str">
        <f t="shared" si="381"/>
        <v/>
      </c>
      <c r="S2220" s="394" t="e">
        <f t="shared" si="382"/>
        <v>#VALUE!</v>
      </c>
      <c r="T2220" s="394" t="str">
        <f t="shared" si="383"/>
        <v/>
      </c>
      <c r="U2220" s="394" t="str">
        <f t="shared" si="384"/>
        <v/>
      </c>
      <c r="V2220" s="424" t="str">
        <f t="shared" si="385"/>
        <v/>
      </c>
      <c r="W2220" s="21"/>
      <c r="X2220" s="419"/>
      <c r="Y2220" s="419"/>
      <c r="Z2220" s="51"/>
      <c r="AA2220" s="61"/>
    </row>
    <row r="2221" spans="1:27">
      <c r="A2221" s="50">
        <f t="shared" si="387"/>
        <v>2216</v>
      </c>
      <c r="B2221" s="580"/>
      <c r="C2221" s="23" t="s">
        <v>742</v>
      </c>
      <c r="D2221" s="489"/>
      <c r="E2221" s="318" t="str">
        <f>IF(G2221="","",VLOOKUP(G2221,'Danh mục CODE'!$D$2:$J$20064,7,0))</f>
        <v/>
      </c>
      <c r="F2221" s="28" t="str">
        <f>IF(E2221="","",VLOOKUP(E2221,'TONG HOP'!$E$8:$W$1883,19,0))</f>
        <v/>
      </c>
      <c r="G2221" s="17"/>
      <c r="H2221" s="226" t="str">
        <f>IF(E2221="","",VLOOKUP(G2221,'TONG HOP'!$C$8:$E$799,2,0))</f>
        <v/>
      </c>
      <c r="I2221" s="226" t="str">
        <f>IF(B2221="","",VLOOKUP(G2221,'TONG HOP'!$C$8:$F$799,4,0))</f>
        <v/>
      </c>
      <c r="J2221" s="63" t="str">
        <f t="shared" si="378"/>
        <v/>
      </c>
      <c r="K2221" s="63" t="str">
        <f t="shared" si="386"/>
        <v/>
      </c>
      <c r="L2221" s="63">
        <f t="shared" si="379"/>
        <v>0</v>
      </c>
      <c r="M2221" s="392" t="str">
        <f>IF(Y2221="","",VLOOKUP(G2221,'Danh mục CODE'!$D$2:$I$1880,4,0))</f>
        <v/>
      </c>
      <c r="N2221" s="482"/>
      <c r="O2221" s="392" t="str">
        <f t="shared" si="380"/>
        <v/>
      </c>
      <c r="P2221" s="392" t="str">
        <f>IF(Y2221="","",VLOOKUP(G2221,'Danh mục CODE'!$D$2:$I$1880,5,0))</f>
        <v/>
      </c>
      <c r="Q2221" s="392"/>
      <c r="R2221" s="392" t="str">
        <f t="shared" si="381"/>
        <v/>
      </c>
      <c r="S2221" s="394" t="e">
        <f t="shared" si="382"/>
        <v>#VALUE!</v>
      </c>
      <c r="T2221" s="394" t="str">
        <f t="shared" si="383"/>
        <v/>
      </c>
      <c r="U2221" s="394" t="str">
        <f t="shared" si="384"/>
        <v/>
      </c>
      <c r="V2221" s="424" t="str">
        <f t="shared" si="385"/>
        <v/>
      </c>
      <c r="W2221" s="21"/>
      <c r="X2221" s="515"/>
      <c r="Y2221" s="515"/>
      <c r="Z2221" s="513"/>
      <c r="AA2221" s="514"/>
    </row>
    <row r="2222" spans="1:27">
      <c r="A2222" s="50">
        <f t="shared" si="387"/>
        <v>2217</v>
      </c>
      <c r="B2222" s="580"/>
      <c r="C2222" s="23" t="s">
        <v>742</v>
      </c>
      <c r="D2222" s="489"/>
      <c r="E2222" s="318" t="str">
        <f>IF(G2222="","",VLOOKUP(G2222,'Danh mục CODE'!$D$2:$J$20064,7,0))</f>
        <v/>
      </c>
      <c r="F2222" s="28" t="str">
        <f>IF(E2222="","",VLOOKUP(E2222,'TONG HOP'!$E$8:$W$1883,19,0))</f>
        <v/>
      </c>
      <c r="G2222" s="17"/>
      <c r="H2222" s="226" t="str">
        <f>IF(E2222="","",VLOOKUP(G2222,'TONG HOP'!$C$8:$E$799,2,0))</f>
        <v/>
      </c>
      <c r="I2222" s="226" t="str">
        <f>IF(B2222="","",VLOOKUP(G2222,'TONG HOP'!$C$8:$F$799,4,0))</f>
        <v/>
      </c>
      <c r="J2222" s="63" t="str">
        <f t="shared" si="378"/>
        <v/>
      </c>
      <c r="K2222" s="63" t="str">
        <f t="shared" si="386"/>
        <v/>
      </c>
      <c r="L2222" s="63">
        <f t="shared" si="379"/>
        <v>0</v>
      </c>
      <c r="M2222" s="392" t="str">
        <f>IF(Y2222="","",VLOOKUP(G2222,'Danh mục CODE'!$D$2:$I$1880,4,0))</f>
        <v/>
      </c>
      <c r="N2222" s="482"/>
      <c r="O2222" s="392" t="str">
        <f t="shared" si="380"/>
        <v/>
      </c>
      <c r="P2222" s="392" t="str">
        <f>IF(Y2222="","",VLOOKUP(G2222,'Danh mục CODE'!$D$2:$I$1880,5,0))</f>
        <v/>
      </c>
      <c r="Q2222" s="392"/>
      <c r="R2222" s="392" t="str">
        <f t="shared" si="381"/>
        <v/>
      </c>
      <c r="S2222" s="394" t="e">
        <f t="shared" si="382"/>
        <v>#VALUE!</v>
      </c>
      <c r="T2222" s="394" t="str">
        <f t="shared" si="383"/>
        <v/>
      </c>
      <c r="U2222" s="394" t="str">
        <f t="shared" si="384"/>
        <v/>
      </c>
      <c r="V2222" s="424" t="str">
        <f t="shared" si="385"/>
        <v/>
      </c>
      <c r="W2222" s="21"/>
      <c r="X2222" s="515"/>
      <c r="Y2222" s="515"/>
      <c r="Z2222" s="513"/>
      <c r="AA2222" s="514"/>
    </row>
    <row r="2223" spans="1:27">
      <c r="A2223" s="50">
        <f t="shared" si="387"/>
        <v>2218</v>
      </c>
      <c r="B2223" s="580"/>
      <c r="C2223" s="23" t="s">
        <v>742</v>
      </c>
      <c r="D2223" s="489"/>
      <c r="E2223" s="318" t="str">
        <f>IF(G2223="","",VLOOKUP(G2223,'Danh mục CODE'!$D$2:$J$20064,7,0))</f>
        <v/>
      </c>
      <c r="F2223" s="28" t="str">
        <f>IF(E2223="","",VLOOKUP(E2223,'TONG HOP'!$E$8:$W$1883,19,0))</f>
        <v/>
      </c>
      <c r="G2223" s="315"/>
      <c r="H2223" s="226" t="str">
        <f>IF(E2223="","",VLOOKUP(G2223,'TONG HOP'!$C$8:$E$799,2,0))</f>
        <v/>
      </c>
      <c r="I2223" s="226" t="str">
        <f>IF(B2223="","",VLOOKUP(G2223,'TONG HOP'!$C$8:$F$799,4,0))</f>
        <v/>
      </c>
      <c r="J2223" s="63" t="str">
        <f t="shared" si="378"/>
        <v/>
      </c>
      <c r="K2223" s="63" t="str">
        <f t="shared" si="386"/>
        <v/>
      </c>
      <c r="L2223" s="63">
        <f t="shared" si="379"/>
        <v>0</v>
      </c>
      <c r="M2223" s="392" t="str">
        <f>IF(Y2223="","",VLOOKUP(G2223,'Danh mục CODE'!$D$2:$I$1880,4,0))</f>
        <v/>
      </c>
      <c r="N2223" s="482"/>
      <c r="O2223" s="392" t="str">
        <f t="shared" si="380"/>
        <v/>
      </c>
      <c r="P2223" s="392" t="str">
        <f>IF(Y2223="","",VLOOKUP(G2223,'Danh mục CODE'!$D$2:$I$1880,5,0))</f>
        <v/>
      </c>
      <c r="Q2223" s="392"/>
      <c r="R2223" s="392" t="str">
        <f t="shared" si="381"/>
        <v/>
      </c>
      <c r="S2223" s="394" t="e">
        <f t="shared" si="382"/>
        <v>#VALUE!</v>
      </c>
      <c r="T2223" s="394" t="str">
        <f t="shared" si="383"/>
        <v/>
      </c>
      <c r="U2223" s="394" t="str">
        <f t="shared" si="384"/>
        <v/>
      </c>
      <c r="V2223" s="424" t="str">
        <f t="shared" si="385"/>
        <v/>
      </c>
      <c r="W2223" s="21"/>
      <c r="X2223" s="515"/>
      <c r="Y2223" s="515"/>
      <c r="Z2223" s="513"/>
      <c r="AA2223" s="514"/>
    </row>
    <row r="2224" spans="1:27">
      <c r="A2224" s="50">
        <f t="shared" si="387"/>
        <v>2219</v>
      </c>
      <c r="B2224" s="580"/>
      <c r="C2224" s="23" t="s">
        <v>742</v>
      </c>
      <c r="D2224" s="489"/>
      <c r="E2224" s="318" t="str">
        <f>IF(G2224="","",VLOOKUP(G2224,'Danh mục CODE'!$D$2:$J$20064,7,0))</f>
        <v/>
      </c>
      <c r="F2224" s="28" t="str">
        <f>IF(E2224="","",VLOOKUP(E2224,'TONG HOP'!$E$8:$W$1883,19,0))</f>
        <v/>
      </c>
      <c r="G2224" s="315"/>
      <c r="H2224" s="226" t="str">
        <f>IF(E2224="","",VLOOKUP(G2224,'TONG HOP'!$C$8:$E$799,2,0))</f>
        <v/>
      </c>
      <c r="I2224" s="226" t="str">
        <f>IF(B2224="","",VLOOKUP(G2224,'TONG HOP'!$C$8:$F$799,4,0))</f>
        <v/>
      </c>
      <c r="J2224" s="63" t="str">
        <f t="shared" si="378"/>
        <v/>
      </c>
      <c r="K2224" s="63" t="str">
        <f t="shared" si="386"/>
        <v/>
      </c>
      <c r="L2224" s="63">
        <f t="shared" si="379"/>
        <v>0</v>
      </c>
      <c r="M2224" s="392" t="str">
        <f>IF(Y2224="","",VLOOKUP(G2224,'Danh mục CODE'!$D$2:$I$1880,4,0))</f>
        <v/>
      </c>
      <c r="N2224" s="482"/>
      <c r="O2224" s="392" t="str">
        <f t="shared" si="380"/>
        <v/>
      </c>
      <c r="P2224" s="392" t="str">
        <f>IF(Y2224="","",VLOOKUP(G2224,'Danh mục CODE'!$D$2:$I$1880,5,0))</f>
        <v/>
      </c>
      <c r="Q2224" s="392"/>
      <c r="R2224" s="392" t="str">
        <f t="shared" si="381"/>
        <v/>
      </c>
      <c r="S2224" s="394" t="e">
        <f t="shared" si="382"/>
        <v>#VALUE!</v>
      </c>
      <c r="T2224" s="394" t="str">
        <f t="shared" si="383"/>
        <v/>
      </c>
      <c r="U2224" s="394" t="str">
        <f t="shared" si="384"/>
        <v/>
      </c>
      <c r="V2224" s="424" t="str">
        <f t="shared" si="385"/>
        <v/>
      </c>
      <c r="W2224" s="21"/>
      <c r="X2224" s="515"/>
      <c r="Y2224" s="515"/>
      <c r="Z2224" s="513"/>
      <c r="AA2224" s="514"/>
    </row>
    <row r="2225" spans="1:27">
      <c r="A2225" s="50">
        <f t="shared" si="387"/>
        <v>2220</v>
      </c>
      <c r="B2225" s="580"/>
      <c r="C2225" s="23" t="s">
        <v>742</v>
      </c>
      <c r="D2225" s="489"/>
      <c r="E2225" s="318" t="str">
        <f>IF(G2225="","",VLOOKUP(G2225,'Danh mục CODE'!$D$2:$J$20064,7,0))</f>
        <v/>
      </c>
      <c r="F2225" s="28" t="str">
        <f>IF(E2225="","",VLOOKUP(E2225,'TONG HOP'!$E$8:$W$1883,19,0))</f>
        <v/>
      </c>
      <c r="G2225" s="315"/>
      <c r="H2225" s="226" t="str">
        <f>IF(E2225="","",VLOOKUP(G2225,'TONG HOP'!$C$8:$E$799,2,0))</f>
        <v/>
      </c>
      <c r="I2225" s="226" t="str">
        <f>IF(B2225="","",VLOOKUP(G2225,'TONG HOP'!$C$8:$F$799,4,0))</f>
        <v/>
      </c>
      <c r="J2225" s="63" t="str">
        <f t="shared" ref="J2225:J2288" si="388">IF(X2225="","",K2225-K2225*M2225)</f>
        <v/>
      </c>
      <c r="K2225" s="63" t="str">
        <f t="shared" si="386"/>
        <v/>
      </c>
      <c r="L2225" s="63">
        <f t="shared" ref="L2225:L2288" si="389">X2225-Y2225</f>
        <v>0</v>
      </c>
      <c r="M2225" s="392" t="str">
        <f>IF(Y2225="","",VLOOKUP(G2225,'Danh mục CODE'!$D$2:$I$1880,4,0))</f>
        <v/>
      </c>
      <c r="N2225" s="482"/>
      <c r="O2225" s="392" t="str">
        <f t="shared" ref="O2225:O2288" si="390">IF(X2225="","",IF(M2225-N2225&lt;0,-(M2225-N2225),0))</f>
        <v/>
      </c>
      <c r="P2225" s="392" t="str">
        <f>IF(Y2225="","",VLOOKUP(G2225,'Danh mục CODE'!$D$2:$I$1880,5,0))</f>
        <v/>
      </c>
      <c r="Q2225" s="392"/>
      <c r="R2225" s="392" t="str">
        <f t="shared" ref="R2225:R2288" si="391">IF(X2225="","",IF(P2225-Q2225&lt;0,-(P2225-Q2225),0))</f>
        <v/>
      </c>
      <c r="S2225" s="394" t="e">
        <f t="shared" ref="S2225:S2288" si="392">IF(T2225=0,"",J2225-T2225-U2225)</f>
        <v>#VALUE!</v>
      </c>
      <c r="T2225" s="394" t="str">
        <f t="shared" ref="T2225:T2288" si="393">IF(X2225="","",J2225*P2225)</f>
        <v/>
      </c>
      <c r="U2225" s="394" t="str">
        <f t="shared" ref="U2225:U2288" si="394">IF(X2225="","",J2225*R2225)</f>
        <v/>
      </c>
      <c r="V2225" s="424" t="str">
        <f t="shared" ref="V2225:V2288" si="395">IF(X2225="","",J2225-S2225-T2225-U2225)</f>
        <v/>
      </c>
      <c r="W2225" s="21"/>
      <c r="X2225" s="515"/>
      <c r="Y2225" s="515"/>
      <c r="Z2225" s="513"/>
      <c r="AA2225" s="514"/>
    </row>
    <row r="2226" spans="1:27">
      <c r="A2226" s="50">
        <f t="shared" si="387"/>
        <v>2221</v>
      </c>
      <c r="B2226" s="580"/>
      <c r="C2226" s="23" t="s">
        <v>742</v>
      </c>
      <c r="D2226" s="489"/>
      <c r="E2226" s="318" t="str">
        <f>IF(G2226="","",VLOOKUP(G2226,'Danh mục CODE'!$D$2:$J$20064,7,0))</f>
        <v/>
      </c>
      <c r="F2226" s="28" t="str">
        <f>IF(E2226="","",VLOOKUP(E2226,'TONG HOP'!$E$8:$W$1883,19,0))</f>
        <v/>
      </c>
      <c r="G2226" s="315"/>
      <c r="H2226" s="226" t="str">
        <f>IF(E2226="","",VLOOKUP(G2226,'TONG HOP'!$C$8:$E$799,2,0))</f>
        <v/>
      </c>
      <c r="I2226" s="226" t="str">
        <f>IF(B2226="","",VLOOKUP(G2226,'TONG HOP'!$C$8:$F$799,4,0))</f>
        <v/>
      </c>
      <c r="J2226" s="63" t="str">
        <f t="shared" si="388"/>
        <v/>
      </c>
      <c r="K2226" s="63" t="str">
        <f t="shared" si="386"/>
        <v/>
      </c>
      <c r="L2226" s="63">
        <f t="shared" si="389"/>
        <v>0</v>
      </c>
      <c r="M2226" s="392" t="str">
        <f>IF(Y2226="","",VLOOKUP(G2226,'Danh mục CODE'!$D$2:$I$1880,4,0))</f>
        <v/>
      </c>
      <c r="N2226" s="482"/>
      <c r="O2226" s="392" t="str">
        <f t="shared" si="390"/>
        <v/>
      </c>
      <c r="P2226" s="392" t="str">
        <f>IF(Y2226="","",VLOOKUP(G2226,'Danh mục CODE'!$D$2:$I$1880,5,0))</f>
        <v/>
      </c>
      <c r="Q2226" s="392"/>
      <c r="R2226" s="392" t="str">
        <f t="shared" si="391"/>
        <v/>
      </c>
      <c r="S2226" s="394" t="e">
        <f t="shared" si="392"/>
        <v>#VALUE!</v>
      </c>
      <c r="T2226" s="394" t="str">
        <f t="shared" si="393"/>
        <v/>
      </c>
      <c r="U2226" s="394" t="str">
        <f t="shared" si="394"/>
        <v/>
      </c>
      <c r="V2226" s="424" t="str">
        <f t="shared" si="395"/>
        <v/>
      </c>
      <c r="W2226" s="21"/>
      <c r="X2226" s="515"/>
      <c r="Y2226" s="515"/>
      <c r="Z2226" s="513"/>
      <c r="AA2226" s="514"/>
    </row>
    <row r="2227" spans="1:27">
      <c r="A2227" s="50">
        <f t="shared" si="387"/>
        <v>2222</v>
      </c>
      <c r="B2227" s="580"/>
      <c r="C2227" s="23" t="s">
        <v>742</v>
      </c>
      <c r="D2227" s="489"/>
      <c r="E2227" s="318" t="str">
        <f>IF(G2227="","",VLOOKUP(G2227,'Danh mục CODE'!$D$2:$J$20064,7,0))</f>
        <v/>
      </c>
      <c r="F2227" s="28" t="str">
        <f>IF(E2227="","",VLOOKUP(E2227,'TONG HOP'!$E$8:$W$1883,19,0))</f>
        <v/>
      </c>
      <c r="G2227" s="315"/>
      <c r="H2227" s="226" t="str">
        <f>IF(E2227="","",VLOOKUP(G2227,'TONG HOP'!$C$8:$E$799,2,0))</f>
        <v/>
      </c>
      <c r="I2227" s="226" t="str">
        <f>IF(B2227="","",VLOOKUP(G2227,'TONG HOP'!$C$8:$F$799,4,0))</f>
        <v/>
      </c>
      <c r="J2227" s="63" t="str">
        <f t="shared" si="388"/>
        <v/>
      </c>
      <c r="K2227" s="63" t="str">
        <f t="shared" si="386"/>
        <v/>
      </c>
      <c r="L2227" s="63">
        <f t="shared" si="389"/>
        <v>0</v>
      </c>
      <c r="M2227" s="392" t="str">
        <f>IF(Y2227="","",VLOOKUP(G2227,'Danh mục CODE'!$D$2:$I$1880,4,0))</f>
        <v/>
      </c>
      <c r="N2227" s="482"/>
      <c r="O2227" s="392" t="str">
        <f t="shared" si="390"/>
        <v/>
      </c>
      <c r="P2227" s="392" t="str">
        <f>IF(Y2227="","",VLOOKUP(G2227,'Danh mục CODE'!$D$2:$I$1880,5,0))</f>
        <v/>
      </c>
      <c r="Q2227" s="392"/>
      <c r="R2227" s="392" t="str">
        <f t="shared" si="391"/>
        <v/>
      </c>
      <c r="S2227" s="394" t="e">
        <f t="shared" si="392"/>
        <v>#VALUE!</v>
      </c>
      <c r="T2227" s="394" t="str">
        <f t="shared" si="393"/>
        <v/>
      </c>
      <c r="U2227" s="394" t="str">
        <f t="shared" si="394"/>
        <v/>
      </c>
      <c r="V2227" s="424" t="str">
        <f t="shared" si="395"/>
        <v/>
      </c>
      <c r="W2227" s="21"/>
      <c r="X2227" s="515"/>
      <c r="Y2227" s="515"/>
      <c r="Z2227" s="513"/>
      <c r="AA2227" s="514"/>
    </row>
    <row r="2228" spans="1:27">
      <c r="A2228" s="50">
        <f t="shared" si="387"/>
        <v>2223</v>
      </c>
      <c r="B2228" s="580"/>
      <c r="C2228" s="23" t="s">
        <v>742</v>
      </c>
      <c r="D2228" s="489"/>
      <c r="E2228" s="318" t="str">
        <f>IF(G2228="","",VLOOKUP(G2228,'Danh mục CODE'!$D$2:$J$20064,7,0))</f>
        <v/>
      </c>
      <c r="F2228" s="28" t="str">
        <f>IF(E2228="","",VLOOKUP(E2228,'TONG HOP'!$E$8:$W$1883,19,0))</f>
        <v/>
      </c>
      <c r="G2228" s="315"/>
      <c r="H2228" s="226" t="str">
        <f>IF(E2228="","",VLOOKUP(G2228,'TONG HOP'!$C$8:$E$799,2,0))</f>
        <v/>
      </c>
      <c r="I2228" s="226" t="str">
        <f>IF(B2228="","",VLOOKUP(G2228,'TONG HOP'!$C$8:$F$799,4,0))</f>
        <v/>
      </c>
      <c r="J2228" s="63" t="str">
        <f t="shared" si="388"/>
        <v/>
      </c>
      <c r="K2228" s="63" t="str">
        <f t="shared" si="386"/>
        <v/>
      </c>
      <c r="L2228" s="63">
        <f t="shared" si="389"/>
        <v>0</v>
      </c>
      <c r="M2228" s="392" t="str">
        <f>IF(Y2228="","",VLOOKUP(G2228,'Danh mục CODE'!$D$2:$I$1880,4,0))</f>
        <v/>
      </c>
      <c r="N2228" s="482"/>
      <c r="O2228" s="392" t="str">
        <f t="shared" si="390"/>
        <v/>
      </c>
      <c r="P2228" s="392" t="str">
        <f>IF(Y2228="","",VLOOKUP(G2228,'Danh mục CODE'!$D$2:$I$1880,5,0))</f>
        <v/>
      </c>
      <c r="Q2228" s="392"/>
      <c r="R2228" s="392" t="str">
        <f t="shared" si="391"/>
        <v/>
      </c>
      <c r="S2228" s="394" t="e">
        <f t="shared" si="392"/>
        <v>#VALUE!</v>
      </c>
      <c r="T2228" s="394" t="str">
        <f t="shared" si="393"/>
        <v/>
      </c>
      <c r="U2228" s="394" t="str">
        <f t="shared" si="394"/>
        <v/>
      </c>
      <c r="V2228" s="424" t="str">
        <f t="shared" si="395"/>
        <v/>
      </c>
      <c r="W2228" s="21"/>
      <c r="X2228" s="515"/>
      <c r="Y2228" s="515"/>
      <c r="Z2228" s="513"/>
      <c r="AA2228" s="514"/>
    </row>
    <row r="2229" spans="1:27">
      <c r="A2229" s="50">
        <f t="shared" si="387"/>
        <v>2224</v>
      </c>
      <c r="B2229" s="580"/>
      <c r="C2229" s="23" t="s">
        <v>742</v>
      </c>
      <c r="D2229" s="489"/>
      <c r="E2229" s="318" t="str">
        <f>IF(G2229="","",VLOOKUP(G2229,'Danh mục CODE'!$D$2:$J$20064,7,0))</f>
        <v/>
      </c>
      <c r="F2229" s="28" t="str">
        <f>IF(E2229="","",VLOOKUP(E2229,'TONG HOP'!$E$8:$W$1883,19,0))</f>
        <v/>
      </c>
      <c r="G2229" s="315"/>
      <c r="H2229" s="226" t="str">
        <f>IF(E2229="","",VLOOKUP(G2229,'TONG HOP'!$C$8:$E$799,2,0))</f>
        <v/>
      </c>
      <c r="I2229" s="226" t="str">
        <f>IF(B2229="","",VLOOKUP(G2229,'TONG HOP'!$C$8:$F$799,4,0))</f>
        <v/>
      </c>
      <c r="J2229" s="63" t="str">
        <f t="shared" si="388"/>
        <v/>
      </c>
      <c r="K2229" s="63" t="str">
        <f t="shared" si="386"/>
        <v/>
      </c>
      <c r="L2229" s="63">
        <f t="shared" si="389"/>
        <v>0</v>
      </c>
      <c r="M2229" s="392" t="str">
        <f>IF(Y2229="","",VLOOKUP(G2229,'Danh mục CODE'!$D$2:$I$1880,4,0))</f>
        <v/>
      </c>
      <c r="N2229" s="482"/>
      <c r="O2229" s="392" t="str">
        <f t="shared" si="390"/>
        <v/>
      </c>
      <c r="P2229" s="392" t="str">
        <f>IF(Y2229="","",VLOOKUP(G2229,'Danh mục CODE'!$D$2:$I$1880,5,0))</f>
        <v/>
      </c>
      <c r="Q2229" s="392"/>
      <c r="R2229" s="392" t="str">
        <f t="shared" si="391"/>
        <v/>
      </c>
      <c r="S2229" s="394" t="e">
        <f t="shared" si="392"/>
        <v>#VALUE!</v>
      </c>
      <c r="T2229" s="394" t="str">
        <f t="shared" si="393"/>
        <v/>
      </c>
      <c r="U2229" s="394" t="str">
        <f t="shared" si="394"/>
        <v/>
      </c>
      <c r="V2229" s="424" t="str">
        <f t="shared" si="395"/>
        <v/>
      </c>
      <c r="W2229" s="21"/>
      <c r="X2229" s="515"/>
      <c r="Y2229" s="515"/>
      <c r="Z2229" s="513"/>
      <c r="AA2229" s="514"/>
    </row>
    <row r="2230" spans="1:27">
      <c r="A2230" s="50">
        <f t="shared" si="387"/>
        <v>2225</v>
      </c>
      <c r="B2230" s="580"/>
      <c r="C2230" s="23" t="s">
        <v>742</v>
      </c>
      <c r="D2230" s="489"/>
      <c r="E2230" s="318" t="str">
        <f>IF(G2230="","",VLOOKUP(G2230,'Danh mục CODE'!$D$2:$J$20064,7,0))</f>
        <v/>
      </c>
      <c r="F2230" s="28" t="str">
        <f>IF(E2230="","",VLOOKUP(E2230,'TONG HOP'!$E$8:$W$1883,19,0))</f>
        <v/>
      </c>
      <c r="G2230" s="315"/>
      <c r="H2230" s="226" t="str">
        <f>IF(E2230="","",VLOOKUP(G2230,'TONG HOP'!$C$8:$E$799,2,0))</f>
        <v/>
      </c>
      <c r="I2230" s="226" t="str">
        <f>IF(B2230="","",VLOOKUP(G2230,'TONG HOP'!$C$8:$F$799,4,0))</f>
        <v/>
      </c>
      <c r="J2230" s="63" t="str">
        <f t="shared" si="388"/>
        <v/>
      </c>
      <c r="K2230" s="63" t="str">
        <f t="shared" si="386"/>
        <v/>
      </c>
      <c r="L2230" s="63">
        <f t="shared" si="389"/>
        <v>0</v>
      </c>
      <c r="M2230" s="392" t="str">
        <f>IF(Y2230="","",VLOOKUP(G2230,'Danh mục CODE'!$D$2:$I$1880,4,0))</f>
        <v/>
      </c>
      <c r="N2230" s="482"/>
      <c r="O2230" s="392" t="str">
        <f t="shared" si="390"/>
        <v/>
      </c>
      <c r="P2230" s="392" t="str">
        <f>IF(Y2230="","",VLOOKUP(G2230,'Danh mục CODE'!$D$2:$I$1880,5,0))</f>
        <v/>
      </c>
      <c r="Q2230" s="392"/>
      <c r="R2230" s="392" t="str">
        <f t="shared" si="391"/>
        <v/>
      </c>
      <c r="S2230" s="394" t="e">
        <f t="shared" si="392"/>
        <v>#VALUE!</v>
      </c>
      <c r="T2230" s="394" t="str">
        <f t="shared" si="393"/>
        <v/>
      </c>
      <c r="U2230" s="394" t="str">
        <f t="shared" si="394"/>
        <v/>
      </c>
      <c r="V2230" s="424" t="str">
        <f t="shared" si="395"/>
        <v/>
      </c>
      <c r="W2230" s="21"/>
      <c r="X2230" s="515"/>
      <c r="Y2230" s="515"/>
      <c r="Z2230" s="513"/>
      <c r="AA2230" s="514"/>
    </row>
    <row r="2231" spans="1:27">
      <c r="A2231" s="50">
        <f t="shared" si="387"/>
        <v>2226</v>
      </c>
      <c r="B2231" s="580"/>
      <c r="C2231" s="23" t="s">
        <v>742</v>
      </c>
      <c r="D2231" s="489"/>
      <c r="E2231" s="318" t="str">
        <f>IF(G2231="","",VLOOKUP(G2231,'Danh mục CODE'!$D$2:$J$20064,7,0))</f>
        <v/>
      </c>
      <c r="F2231" s="28" t="str">
        <f>IF(E2231="","",VLOOKUP(E2231,'TONG HOP'!$E$8:$W$1883,19,0))</f>
        <v/>
      </c>
      <c r="G2231" s="315"/>
      <c r="H2231" s="226" t="str">
        <f>IF(E2231="","",VLOOKUP(G2231,'TONG HOP'!$C$8:$E$799,2,0))</f>
        <v/>
      </c>
      <c r="I2231" s="226" t="str">
        <f>IF(B2231="","",VLOOKUP(G2231,'TONG HOP'!$C$8:$F$799,4,0))</f>
        <v/>
      </c>
      <c r="J2231" s="63" t="str">
        <f t="shared" si="388"/>
        <v/>
      </c>
      <c r="K2231" s="63" t="str">
        <f t="shared" si="386"/>
        <v/>
      </c>
      <c r="L2231" s="63">
        <f t="shared" si="389"/>
        <v>0</v>
      </c>
      <c r="M2231" s="392" t="str">
        <f>IF(Y2231="","",VLOOKUP(G2231,'Danh mục CODE'!$D$2:$I$1880,4,0))</f>
        <v/>
      </c>
      <c r="N2231" s="482"/>
      <c r="O2231" s="392" t="str">
        <f t="shared" si="390"/>
        <v/>
      </c>
      <c r="P2231" s="392" t="str">
        <f>IF(Y2231="","",VLOOKUP(G2231,'Danh mục CODE'!$D$2:$I$1880,5,0))</f>
        <v/>
      </c>
      <c r="Q2231" s="392"/>
      <c r="R2231" s="392" t="str">
        <f t="shared" si="391"/>
        <v/>
      </c>
      <c r="S2231" s="394" t="e">
        <f t="shared" si="392"/>
        <v>#VALUE!</v>
      </c>
      <c r="T2231" s="394" t="str">
        <f t="shared" si="393"/>
        <v/>
      </c>
      <c r="U2231" s="394" t="str">
        <f t="shared" si="394"/>
        <v/>
      </c>
      <c r="V2231" s="424" t="str">
        <f t="shared" si="395"/>
        <v/>
      </c>
      <c r="W2231" s="21"/>
      <c r="X2231" s="515"/>
      <c r="Y2231" s="515"/>
      <c r="Z2231" s="513"/>
      <c r="AA2231" s="514"/>
    </row>
    <row r="2232" spans="1:27">
      <c r="A2232" s="50">
        <f t="shared" si="387"/>
        <v>2227</v>
      </c>
      <c r="B2232" s="580"/>
      <c r="C2232" s="23" t="s">
        <v>742</v>
      </c>
      <c r="D2232" s="489"/>
      <c r="E2232" s="318" t="str">
        <f>IF(G2232="","",VLOOKUP(G2232,'Danh mục CODE'!$D$2:$J$20064,7,0))</f>
        <v/>
      </c>
      <c r="F2232" s="28" t="str">
        <f>IF(E2232="","",VLOOKUP(E2232,'TONG HOP'!$E$8:$W$1883,19,0))</f>
        <v/>
      </c>
      <c r="G2232" s="315"/>
      <c r="H2232" s="226" t="str">
        <f>IF(E2232="","",VLOOKUP(G2232,'TONG HOP'!$C$8:$E$799,2,0))</f>
        <v/>
      </c>
      <c r="I2232" s="226" t="str">
        <f>IF(B2232="","",VLOOKUP(G2232,'TONG HOP'!$C$8:$F$799,4,0))</f>
        <v/>
      </c>
      <c r="J2232" s="63" t="str">
        <f t="shared" si="388"/>
        <v/>
      </c>
      <c r="K2232" s="63" t="str">
        <f t="shared" si="386"/>
        <v/>
      </c>
      <c r="L2232" s="63">
        <f t="shared" si="389"/>
        <v>0</v>
      </c>
      <c r="M2232" s="392" t="str">
        <f>IF(Y2232="","",VLOOKUP(G2232,'Danh mục CODE'!$D$2:$I$1880,4,0))</f>
        <v/>
      </c>
      <c r="N2232" s="482"/>
      <c r="O2232" s="392" t="str">
        <f t="shared" si="390"/>
        <v/>
      </c>
      <c r="P2232" s="392" t="str">
        <f>IF(Y2232="","",VLOOKUP(G2232,'Danh mục CODE'!$D$2:$I$1880,5,0))</f>
        <v/>
      </c>
      <c r="Q2232" s="392"/>
      <c r="R2232" s="392" t="str">
        <f t="shared" si="391"/>
        <v/>
      </c>
      <c r="S2232" s="394" t="e">
        <f t="shared" si="392"/>
        <v>#VALUE!</v>
      </c>
      <c r="T2232" s="394" t="str">
        <f t="shared" si="393"/>
        <v/>
      </c>
      <c r="U2232" s="394" t="str">
        <f t="shared" si="394"/>
        <v/>
      </c>
      <c r="V2232" s="424" t="str">
        <f t="shared" si="395"/>
        <v/>
      </c>
      <c r="W2232" s="21"/>
      <c r="X2232" s="515"/>
      <c r="Y2232" s="515"/>
      <c r="Z2232" s="513"/>
      <c r="AA2232" s="514"/>
    </row>
    <row r="2233" spans="1:27">
      <c r="A2233" s="50">
        <f t="shared" si="387"/>
        <v>2228</v>
      </c>
      <c r="B2233" s="580"/>
      <c r="C2233" s="23" t="s">
        <v>742</v>
      </c>
      <c r="D2233" s="489"/>
      <c r="E2233" s="318" t="str">
        <f>IF(G2233="","",VLOOKUP(G2233,'Danh mục CODE'!$D$2:$J$20064,7,0))</f>
        <v/>
      </c>
      <c r="F2233" s="28" t="str">
        <f>IF(E2233="","",VLOOKUP(E2233,'TONG HOP'!$E$8:$W$1883,19,0))</f>
        <v/>
      </c>
      <c r="G2233" s="315"/>
      <c r="H2233" s="226" t="str">
        <f>IF(E2233="","",VLOOKUP(G2233,'TONG HOP'!$C$8:$E$799,2,0))</f>
        <v/>
      </c>
      <c r="I2233" s="226" t="str">
        <f>IF(B2233="","",VLOOKUP(G2233,'TONG HOP'!$C$8:$F$799,4,0))</f>
        <v/>
      </c>
      <c r="J2233" s="63" t="str">
        <f t="shared" si="388"/>
        <v/>
      </c>
      <c r="K2233" s="63" t="str">
        <f t="shared" si="386"/>
        <v/>
      </c>
      <c r="L2233" s="63">
        <f t="shared" si="389"/>
        <v>0</v>
      </c>
      <c r="M2233" s="392" t="str">
        <f>IF(Y2233="","",VLOOKUP(G2233,'Danh mục CODE'!$D$2:$I$1880,4,0))</f>
        <v/>
      </c>
      <c r="N2233" s="482"/>
      <c r="O2233" s="392" t="str">
        <f t="shared" si="390"/>
        <v/>
      </c>
      <c r="P2233" s="392" t="str">
        <f>IF(Y2233="","",VLOOKUP(G2233,'Danh mục CODE'!$D$2:$I$1880,5,0))</f>
        <v/>
      </c>
      <c r="Q2233" s="392"/>
      <c r="R2233" s="392" t="str">
        <f t="shared" si="391"/>
        <v/>
      </c>
      <c r="S2233" s="394" t="e">
        <f t="shared" si="392"/>
        <v>#VALUE!</v>
      </c>
      <c r="T2233" s="394" t="str">
        <f t="shared" si="393"/>
        <v/>
      </c>
      <c r="U2233" s="394" t="str">
        <f t="shared" si="394"/>
        <v/>
      </c>
      <c r="V2233" s="424" t="str">
        <f t="shared" si="395"/>
        <v/>
      </c>
      <c r="W2233" s="21"/>
      <c r="X2233" s="515"/>
      <c r="Y2233" s="515"/>
      <c r="Z2233" s="513"/>
      <c r="AA2233" s="514"/>
    </row>
    <row r="2234" spans="1:27">
      <c r="A2234" s="50">
        <f t="shared" si="387"/>
        <v>2229</v>
      </c>
      <c r="B2234" s="580"/>
      <c r="C2234" s="23" t="s">
        <v>742</v>
      </c>
      <c r="D2234" s="489"/>
      <c r="E2234" s="318" t="str">
        <f>IF(G2234="","",VLOOKUP(G2234,'Danh mục CODE'!$D$2:$J$20064,7,0))</f>
        <v/>
      </c>
      <c r="F2234" s="28" t="str">
        <f>IF(E2234="","",VLOOKUP(E2234,'TONG HOP'!$E$8:$W$1883,19,0))</f>
        <v/>
      </c>
      <c r="G2234" s="315"/>
      <c r="H2234" s="226" t="str">
        <f>IF(E2234="","",VLOOKUP(G2234,'TONG HOP'!$C$8:$E$799,2,0))</f>
        <v/>
      </c>
      <c r="I2234" s="226" t="str">
        <f>IF(B2234="","",VLOOKUP(G2234,'TONG HOP'!$C$8:$F$799,4,0))</f>
        <v/>
      </c>
      <c r="J2234" s="63" t="str">
        <f t="shared" si="388"/>
        <v/>
      </c>
      <c r="K2234" s="63" t="str">
        <f t="shared" si="386"/>
        <v/>
      </c>
      <c r="L2234" s="63">
        <f t="shared" si="389"/>
        <v>0</v>
      </c>
      <c r="M2234" s="392" t="str">
        <f>IF(Y2234="","",VLOOKUP(G2234,'Danh mục CODE'!$D$2:$I$1880,4,0))</f>
        <v/>
      </c>
      <c r="N2234" s="482"/>
      <c r="O2234" s="392" t="str">
        <f t="shared" si="390"/>
        <v/>
      </c>
      <c r="P2234" s="392" t="str">
        <f>IF(Y2234="","",VLOOKUP(G2234,'Danh mục CODE'!$D$2:$I$1880,5,0))</f>
        <v/>
      </c>
      <c r="Q2234" s="392"/>
      <c r="R2234" s="392" t="str">
        <f t="shared" si="391"/>
        <v/>
      </c>
      <c r="S2234" s="394" t="e">
        <f t="shared" si="392"/>
        <v>#VALUE!</v>
      </c>
      <c r="T2234" s="394" t="str">
        <f t="shared" si="393"/>
        <v/>
      </c>
      <c r="U2234" s="394" t="str">
        <f t="shared" si="394"/>
        <v/>
      </c>
      <c r="V2234" s="424" t="str">
        <f t="shared" si="395"/>
        <v/>
      </c>
      <c r="W2234" s="21"/>
      <c r="X2234" s="515"/>
      <c r="Y2234" s="515"/>
      <c r="Z2234" s="513"/>
      <c r="AA2234" s="514"/>
    </row>
    <row r="2235" spans="1:27">
      <c r="A2235" s="50">
        <f t="shared" si="387"/>
        <v>2230</v>
      </c>
      <c r="B2235" s="580"/>
      <c r="C2235" s="23" t="s">
        <v>742</v>
      </c>
      <c r="D2235" s="489"/>
      <c r="E2235" s="318" t="str">
        <f>IF(G2235="","",VLOOKUP(G2235,'Danh mục CODE'!$D$2:$J$20064,7,0))</f>
        <v/>
      </c>
      <c r="F2235" s="28" t="str">
        <f>IF(E2235="","",VLOOKUP(E2235,'TONG HOP'!$E$8:$W$1883,19,0))</f>
        <v/>
      </c>
      <c r="G2235" s="315"/>
      <c r="H2235" s="226" t="str">
        <f>IF(E2235="","",VLOOKUP(G2235,'TONG HOP'!$C$8:$E$799,2,0))</f>
        <v/>
      </c>
      <c r="I2235" s="226" t="str">
        <f>IF(B2235="","",VLOOKUP(G2235,'TONG HOP'!$C$8:$F$799,4,0))</f>
        <v/>
      </c>
      <c r="J2235" s="63" t="str">
        <f t="shared" si="388"/>
        <v/>
      </c>
      <c r="K2235" s="63" t="str">
        <f t="shared" si="386"/>
        <v/>
      </c>
      <c r="L2235" s="63">
        <f t="shared" si="389"/>
        <v>0</v>
      </c>
      <c r="M2235" s="392" t="str">
        <f>IF(Y2235="","",VLOOKUP(G2235,'Danh mục CODE'!$D$2:$I$1880,4,0))</f>
        <v/>
      </c>
      <c r="N2235" s="482"/>
      <c r="O2235" s="392" t="str">
        <f t="shared" si="390"/>
        <v/>
      </c>
      <c r="P2235" s="392" t="str">
        <f>IF(Y2235="","",VLOOKUP(G2235,'Danh mục CODE'!$D$2:$I$1880,5,0))</f>
        <v/>
      </c>
      <c r="Q2235" s="392"/>
      <c r="R2235" s="392" t="str">
        <f t="shared" si="391"/>
        <v/>
      </c>
      <c r="S2235" s="394" t="e">
        <f t="shared" si="392"/>
        <v>#VALUE!</v>
      </c>
      <c r="T2235" s="394" t="str">
        <f t="shared" si="393"/>
        <v/>
      </c>
      <c r="U2235" s="394" t="str">
        <f t="shared" si="394"/>
        <v/>
      </c>
      <c r="V2235" s="424" t="str">
        <f t="shared" si="395"/>
        <v/>
      </c>
      <c r="W2235" s="21"/>
      <c r="X2235" s="515"/>
      <c r="Y2235" s="515"/>
      <c r="Z2235" s="513"/>
      <c r="AA2235" s="514"/>
    </row>
    <row r="2236" spans="1:27">
      <c r="A2236" s="50">
        <f t="shared" si="387"/>
        <v>2231</v>
      </c>
      <c r="B2236" s="580"/>
      <c r="C2236" s="23" t="s">
        <v>742</v>
      </c>
      <c r="D2236" s="489"/>
      <c r="E2236" s="318" t="str">
        <f>IF(G2236="","",VLOOKUP(G2236,'Danh mục CODE'!$D$2:$J$20064,7,0))</f>
        <v/>
      </c>
      <c r="F2236" s="28" t="str">
        <f>IF(E2236="","",VLOOKUP(E2236,'TONG HOP'!$E$8:$W$1883,19,0))</f>
        <v/>
      </c>
      <c r="G2236" s="315"/>
      <c r="H2236" s="226" t="str">
        <f>IF(E2236="","",VLOOKUP(G2236,'TONG HOP'!$C$8:$E$799,2,0))</f>
        <v/>
      </c>
      <c r="I2236" s="226" t="str">
        <f>IF(B2236="","",VLOOKUP(G2236,'TONG HOP'!$C$8:$F$799,4,0))</f>
        <v/>
      </c>
      <c r="J2236" s="63" t="str">
        <f t="shared" si="388"/>
        <v/>
      </c>
      <c r="K2236" s="63" t="str">
        <f t="shared" si="386"/>
        <v/>
      </c>
      <c r="L2236" s="63">
        <f t="shared" si="389"/>
        <v>0</v>
      </c>
      <c r="M2236" s="392" t="str">
        <f>IF(Y2236="","",VLOOKUP(G2236,'Danh mục CODE'!$D$2:$I$1880,4,0))</f>
        <v/>
      </c>
      <c r="N2236" s="482"/>
      <c r="O2236" s="392" t="str">
        <f t="shared" si="390"/>
        <v/>
      </c>
      <c r="P2236" s="392" t="str">
        <f>IF(Y2236="","",VLOOKUP(G2236,'Danh mục CODE'!$D$2:$I$1880,5,0))</f>
        <v/>
      </c>
      <c r="Q2236" s="392"/>
      <c r="R2236" s="392" t="str">
        <f t="shared" si="391"/>
        <v/>
      </c>
      <c r="S2236" s="394" t="e">
        <f t="shared" si="392"/>
        <v>#VALUE!</v>
      </c>
      <c r="T2236" s="394" t="str">
        <f t="shared" si="393"/>
        <v/>
      </c>
      <c r="U2236" s="394" t="str">
        <f t="shared" si="394"/>
        <v/>
      </c>
      <c r="V2236" s="424" t="str">
        <f t="shared" si="395"/>
        <v/>
      </c>
      <c r="W2236" s="21"/>
      <c r="X2236" s="515"/>
      <c r="Y2236" s="515"/>
      <c r="Z2236" s="513"/>
      <c r="AA2236" s="514"/>
    </row>
    <row r="2237" spans="1:27">
      <c r="A2237" s="50">
        <f t="shared" si="387"/>
        <v>2232</v>
      </c>
      <c r="B2237" s="580"/>
      <c r="C2237" s="23" t="s">
        <v>742</v>
      </c>
      <c r="D2237" s="489"/>
      <c r="E2237" s="318" t="str">
        <f>IF(G2237="","",VLOOKUP(G2237,'Danh mục CODE'!$D$2:$J$20064,7,0))</f>
        <v/>
      </c>
      <c r="F2237" s="28" t="str">
        <f>IF(E2237="","",VLOOKUP(E2237,'TONG HOP'!$E$8:$W$1883,19,0))</f>
        <v/>
      </c>
      <c r="G2237" s="315"/>
      <c r="H2237" s="226" t="str">
        <f>IF(E2237="","",VLOOKUP(G2237,'TONG HOP'!$C$8:$E$799,2,0))</f>
        <v/>
      </c>
      <c r="I2237" s="226" t="str">
        <f>IF(B2237="","",VLOOKUP(G2237,'TONG HOP'!$C$8:$F$799,4,0))</f>
        <v/>
      </c>
      <c r="J2237" s="63" t="str">
        <f t="shared" si="388"/>
        <v/>
      </c>
      <c r="K2237" s="63" t="str">
        <f t="shared" si="386"/>
        <v/>
      </c>
      <c r="L2237" s="63">
        <f t="shared" si="389"/>
        <v>0</v>
      </c>
      <c r="M2237" s="392" t="str">
        <f>IF(Y2237="","",VLOOKUP(G2237,'Danh mục CODE'!$D$2:$I$1880,4,0))</f>
        <v/>
      </c>
      <c r="N2237" s="482"/>
      <c r="O2237" s="392" t="str">
        <f t="shared" si="390"/>
        <v/>
      </c>
      <c r="P2237" s="392" t="str">
        <f>IF(Y2237="","",VLOOKUP(G2237,'Danh mục CODE'!$D$2:$I$1880,5,0))</f>
        <v/>
      </c>
      <c r="Q2237" s="392"/>
      <c r="R2237" s="392" t="str">
        <f t="shared" si="391"/>
        <v/>
      </c>
      <c r="S2237" s="394" t="e">
        <f t="shared" si="392"/>
        <v>#VALUE!</v>
      </c>
      <c r="T2237" s="394" t="str">
        <f t="shared" si="393"/>
        <v/>
      </c>
      <c r="U2237" s="394" t="str">
        <f t="shared" si="394"/>
        <v/>
      </c>
      <c r="V2237" s="424" t="str">
        <f t="shared" si="395"/>
        <v/>
      </c>
      <c r="W2237" s="21"/>
      <c r="X2237" s="515"/>
      <c r="Y2237" s="515"/>
      <c r="Z2237" s="513"/>
      <c r="AA2237" s="514"/>
    </row>
    <row r="2238" spans="1:27">
      <c r="A2238" s="50">
        <f t="shared" si="387"/>
        <v>2233</v>
      </c>
      <c r="B2238" s="580"/>
      <c r="C2238" s="23" t="s">
        <v>742</v>
      </c>
      <c r="D2238" s="489"/>
      <c r="E2238" s="318" t="str">
        <f>IF(G2238="","",VLOOKUP(G2238,'Danh mục CODE'!$D$2:$J$20064,7,0))</f>
        <v/>
      </c>
      <c r="F2238" s="28" t="str">
        <f>IF(E2238="","",VLOOKUP(E2238,'TONG HOP'!$E$8:$W$1883,19,0))</f>
        <v/>
      </c>
      <c r="G2238" s="315"/>
      <c r="H2238" s="226" t="str">
        <f>IF(E2238="","",VLOOKUP(G2238,'TONG HOP'!$C$8:$E$799,2,0))</f>
        <v/>
      </c>
      <c r="I2238" s="226" t="str">
        <f>IF(B2238="","",VLOOKUP(G2238,'TONG HOP'!$C$8:$F$799,4,0))</f>
        <v/>
      </c>
      <c r="J2238" s="63" t="str">
        <f t="shared" si="388"/>
        <v/>
      </c>
      <c r="K2238" s="63" t="str">
        <f t="shared" si="386"/>
        <v/>
      </c>
      <c r="L2238" s="63">
        <f t="shared" si="389"/>
        <v>0</v>
      </c>
      <c r="M2238" s="392" t="str">
        <f>IF(Y2238="","",VLOOKUP(G2238,'Danh mục CODE'!$D$2:$I$1880,4,0))</f>
        <v/>
      </c>
      <c r="N2238" s="482"/>
      <c r="O2238" s="392" t="str">
        <f t="shared" si="390"/>
        <v/>
      </c>
      <c r="P2238" s="392" t="str">
        <f>IF(Y2238="","",VLOOKUP(G2238,'Danh mục CODE'!$D$2:$I$1880,5,0))</f>
        <v/>
      </c>
      <c r="Q2238" s="392"/>
      <c r="R2238" s="392" t="str">
        <f t="shared" si="391"/>
        <v/>
      </c>
      <c r="S2238" s="394" t="e">
        <f t="shared" si="392"/>
        <v>#VALUE!</v>
      </c>
      <c r="T2238" s="394" t="str">
        <f t="shared" si="393"/>
        <v/>
      </c>
      <c r="U2238" s="394" t="str">
        <f t="shared" si="394"/>
        <v/>
      </c>
      <c r="V2238" s="424" t="str">
        <f t="shared" si="395"/>
        <v/>
      </c>
      <c r="W2238" s="21"/>
      <c r="X2238" s="515"/>
      <c r="Y2238" s="515"/>
      <c r="Z2238" s="513"/>
      <c r="AA2238" s="514"/>
    </row>
    <row r="2239" spans="1:27">
      <c r="A2239" s="50">
        <f t="shared" si="387"/>
        <v>2234</v>
      </c>
      <c r="B2239" s="580"/>
      <c r="C2239" s="23" t="s">
        <v>742</v>
      </c>
      <c r="D2239" s="489"/>
      <c r="E2239" s="318" t="str">
        <f>IF(G2239="","",VLOOKUP(G2239,'Danh mục CODE'!$D$2:$J$20064,7,0))</f>
        <v/>
      </c>
      <c r="F2239" s="28" t="str">
        <f>IF(E2239="","",VLOOKUP(E2239,'TONG HOP'!$E$8:$W$1883,19,0))</f>
        <v/>
      </c>
      <c r="G2239" s="315"/>
      <c r="H2239" s="226" t="str">
        <f>IF(E2239="","",VLOOKUP(G2239,'TONG HOP'!$C$8:$E$799,2,0))</f>
        <v/>
      </c>
      <c r="I2239" s="226" t="str">
        <f>IF(B2239="","",VLOOKUP(G2239,'TONG HOP'!$C$8:$F$799,4,0))</f>
        <v/>
      </c>
      <c r="J2239" s="63" t="str">
        <f t="shared" si="388"/>
        <v/>
      </c>
      <c r="K2239" s="63" t="str">
        <f t="shared" si="386"/>
        <v/>
      </c>
      <c r="L2239" s="63">
        <f t="shared" si="389"/>
        <v>0</v>
      </c>
      <c r="M2239" s="392" t="str">
        <f>IF(Y2239="","",VLOOKUP(G2239,'Danh mục CODE'!$D$2:$I$1880,4,0))</f>
        <v/>
      </c>
      <c r="N2239" s="482"/>
      <c r="O2239" s="392" t="str">
        <f t="shared" si="390"/>
        <v/>
      </c>
      <c r="P2239" s="392" t="str">
        <f>IF(Y2239="","",VLOOKUP(G2239,'Danh mục CODE'!$D$2:$I$1880,5,0))</f>
        <v/>
      </c>
      <c r="Q2239" s="392"/>
      <c r="R2239" s="392" t="str">
        <f t="shared" si="391"/>
        <v/>
      </c>
      <c r="S2239" s="394" t="e">
        <f t="shared" si="392"/>
        <v>#VALUE!</v>
      </c>
      <c r="T2239" s="394" t="str">
        <f t="shared" si="393"/>
        <v/>
      </c>
      <c r="U2239" s="394" t="str">
        <f t="shared" si="394"/>
        <v/>
      </c>
      <c r="V2239" s="424" t="str">
        <f t="shared" si="395"/>
        <v/>
      </c>
      <c r="W2239" s="21"/>
      <c r="X2239" s="515"/>
      <c r="Y2239" s="515"/>
      <c r="Z2239" s="513"/>
      <c r="AA2239" s="514"/>
    </row>
    <row r="2240" spans="1:27">
      <c r="A2240" s="50">
        <f t="shared" si="387"/>
        <v>2235</v>
      </c>
      <c r="B2240" s="580"/>
      <c r="C2240" s="23" t="s">
        <v>742</v>
      </c>
      <c r="D2240" s="489"/>
      <c r="E2240" s="318" t="str">
        <f>IF(G2240="","",VLOOKUP(G2240,'Danh mục CODE'!$D$2:$J$20064,7,0))</f>
        <v/>
      </c>
      <c r="F2240" s="28" t="str">
        <f>IF(E2240="","",VLOOKUP(E2240,'TONG HOP'!$E$8:$W$1883,19,0))</f>
        <v/>
      </c>
      <c r="G2240" s="315"/>
      <c r="H2240" s="226" t="str">
        <f>IF(E2240="","",VLOOKUP(G2240,'TONG HOP'!$C$8:$E$799,2,0))</f>
        <v/>
      </c>
      <c r="I2240" s="226" t="str">
        <f>IF(B2240="","",VLOOKUP(G2240,'TONG HOP'!$C$8:$F$799,4,0))</f>
        <v/>
      </c>
      <c r="J2240" s="63" t="str">
        <f t="shared" si="388"/>
        <v/>
      </c>
      <c r="K2240" s="63" t="str">
        <f t="shared" si="386"/>
        <v/>
      </c>
      <c r="L2240" s="63">
        <f t="shared" si="389"/>
        <v>0</v>
      </c>
      <c r="M2240" s="392" t="str">
        <f>IF(Y2240="","",VLOOKUP(G2240,'Danh mục CODE'!$D$2:$I$1880,4,0))</f>
        <v/>
      </c>
      <c r="N2240" s="482"/>
      <c r="O2240" s="392" t="str">
        <f t="shared" si="390"/>
        <v/>
      </c>
      <c r="P2240" s="392" t="str">
        <f>IF(Y2240="","",VLOOKUP(G2240,'Danh mục CODE'!$D$2:$I$1880,5,0))</f>
        <v/>
      </c>
      <c r="Q2240" s="392"/>
      <c r="R2240" s="392" t="str">
        <f t="shared" si="391"/>
        <v/>
      </c>
      <c r="S2240" s="394" t="e">
        <f t="shared" si="392"/>
        <v>#VALUE!</v>
      </c>
      <c r="T2240" s="394" t="str">
        <f t="shared" si="393"/>
        <v/>
      </c>
      <c r="U2240" s="394" t="str">
        <f t="shared" si="394"/>
        <v/>
      </c>
      <c r="V2240" s="424" t="str">
        <f t="shared" si="395"/>
        <v/>
      </c>
      <c r="W2240" s="21"/>
      <c r="X2240" s="515"/>
      <c r="Y2240" s="515"/>
      <c r="Z2240" s="513"/>
      <c r="AA2240" s="514"/>
    </row>
    <row r="2241" spans="1:27">
      <c r="A2241" s="50">
        <f t="shared" si="387"/>
        <v>2236</v>
      </c>
      <c r="B2241" s="580"/>
      <c r="C2241" s="23" t="s">
        <v>742</v>
      </c>
      <c r="D2241" s="489"/>
      <c r="E2241" s="318" t="str">
        <f>IF(G2241="","",VLOOKUP(G2241,'Danh mục CODE'!$D$2:$J$20064,7,0))</f>
        <v/>
      </c>
      <c r="F2241" s="28" t="str">
        <f>IF(E2241="","",VLOOKUP(E2241,'TONG HOP'!$E$8:$W$1883,19,0))</f>
        <v/>
      </c>
      <c r="G2241" s="315"/>
      <c r="H2241" s="226" t="str">
        <f>IF(E2241="","",VLOOKUP(G2241,'TONG HOP'!$C$8:$E$799,2,0))</f>
        <v/>
      </c>
      <c r="I2241" s="226" t="str">
        <f>IF(B2241="","",VLOOKUP(G2241,'TONG HOP'!$C$8:$F$799,4,0))</f>
        <v/>
      </c>
      <c r="J2241" s="63" t="str">
        <f t="shared" si="388"/>
        <v/>
      </c>
      <c r="K2241" s="63" t="str">
        <f t="shared" si="386"/>
        <v/>
      </c>
      <c r="L2241" s="63">
        <f t="shared" si="389"/>
        <v>0</v>
      </c>
      <c r="M2241" s="392" t="str">
        <f>IF(Y2241="","",VLOOKUP(G2241,'Danh mục CODE'!$D$2:$I$1880,4,0))</f>
        <v/>
      </c>
      <c r="N2241" s="482"/>
      <c r="O2241" s="392" t="str">
        <f t="shared" si="390"/>
        <v/>
      </c>
      <c r="P2241" s="392" t="str">
        <f>IF(Y2241="","",VLOOKUP(G2241,'Danh mục CODE'!$D$2:$I$1880,5,0))</f>
        <v/>
      </c>
      <c r="Q2241" s="392"/>
      <c r="R2241" s="392" t="str">
        <f t="shared" si="391"/>
        <v/>
      </c>
      <c r="S2241" s="394" t="e">
        <f t="shared" si="392"/>
        <v>#VALUE!</v>
      </c>
      <c r="T2241" s="394" t="str">
        <f t="shared" si="393"/>
        <v/>
      </c>
      <c r="U2241" s="394" t="str">
        <f t="shared" si="394"/>
        <v/>
      </c>
      <c r="V2241" s="424" t="str">
        <f t="shared" si="395"/>
        <v/>
      </c>
      <c r="W2241" s="21"/>
      <c r="X2241" s="515"/>
      <c r="Y2241" s="515"/>
      <c r="Z2241" s="513"/>
      <c r="AA2241" s="514"/>
    </row>
    <row r="2242" spans="1:27">
      <c r="A2242" s="50">
        <f t="shared" si="387"/>
        <v>2237</v>
      </c>
      <c r="B2242" s="580"/>
      <c r="C2242" s="23" t="s">
        <v>742</v>
      </c>
      <c r="D2242" s="489"/>
      <c r="E2242" s="318" t="str">
        <f>IF(G2242="","",VLOOKUP(G2242,'Danh mục CODE'!$D$2:$J$20064,7,0))</f>
        <v/>
      </c>
      <c r="F2242" s="28" t="str">
        <f>IF(E2242="","",VLOOKUP(E2242,'TONG HOP'!$E$8:$W$1883,19,0))</f>
        <v/>
      </c>
      <c r="G2242" s="17"/>
      <c r="H2242" s="226" t="str">
        <f>IF(E2242="","",VLOOKUP(G2242,'TONG HOP'!$C$8:$E$799,2,0))</f>
        <v/>
      </c>
      <c r="I2242" s="226" t="str">
        <f>IF(B2242="","",VLOOKUP(G2242,'TONG HOP'!$C$8:$F$799,4,0))</f>
        <v/>
      </c>
      <c r="J2242" s="63" t="str">
        <f t="shared" si="388"/>
        <v/>
      </c>
      <c r="K2242" s="63" t="str">
        <f t="shared" si="386"/>
        <v/>
      </c>
      <c r="L2242" s="63">
        <f t="shared" si="389"/>
        <v>0</v>
      </c>
      <c r="M2242" s="392" t="str">
        <f>IF(Y2242="","",VLOOKUP(G2242,'Danh mục CODE'!$D$2:$I$1880,4,0))</f>
        <v/>
      </c>
      <c r="N2242" s="482"/>
      <c r="O2242" s="392" t="str">
        <f t="shared" si="390"/>
        <v/>
      </c>
      <c r="P2242" s="392" t="str">
        <f>IF(Y2242="","",VLOOKUP(G2242,'Danh mục CODE'!$D$2:$I$1880,5,0))</f>
        <v/>
      </c>
      <c r="Q2242" s="392"/>
      <c r="R2242" s="392" t="str">
        <f t="shared" si="391"/>
        <v/>
      </c>
      <c r="S2242" s="394" t="e">
        <f t="shared" si="392"/>
        <v>#VALUE!</v>
      </c>
      <c r="T2242" s="394" t="str">
        <f t="shared" si="393"/>
        <v/>
      </c>
      <c r="U2242" s="394" t="str">
        <f t="shared" si="394"/>
        <v/>
      </c>
      <c r="V2242" s="424" t="str">
        <f t="shared" si="395"/>
        <v/>
      </c>
      <c r="W2242" s="21"/>
      <c r="X2242" s="515"/>
      <c r="Y2242" s="515"/>
      <c r="Z2242" s="513"/>
      <c r="AA2242" s="514"/>
    </row>
    <row r="2243" spans="1:27">
      <c r="A2243" s="50">
        <f t="shared" si="387"/>
        <v>2238</v>
      </c>
      <c r="B2243" s="580"/>
      <c r="C2243" s="23" t="s">
        <v>742</v>
      </c>
      <c r="D2243" s="489"/>
      <c r="E2243" s="318" t="str">
        <f>IF(G2243="","",VLOOKUP(G2243,'Danh mục CODE'!$D$2:$J$20064,7,0))</f>
        <v/>
      </c>
      <c r="F2243" s="28" t="str">
        <f>IF(E2243="","",VLOOKUP(E2243,'TONG HOP'!$E$8:$W$1883,19,0))</f>
        <v/>
      </c>
      <c r="G2243" s="17"/>
      <c r="H2243" s="226" t="str">
        <f>IF(E2243="","",VLOOKUP(G2243,'TONG HOP'!$C$8:$E$799,2,0))</f>
        <v/>
      </c>
      <c r="I2243" s="226" t="str">
        <f>IF(B2243="","",VLOOKUP(G2243,'TONG HOP'!$C$8:$F$799,4,0))</f>
        <v/>
      </c>
      <c r="J2243" s="63" t="str">
        <f t="shared" si="388"/>
        <v/>
      </c>
      <c r="K2243" s="63" t="str">
        <f t="shared" si="386"/>
        <v/>
      </c>
      <c r="L2243" s="63">
        <f t="shared" si="389"/>
        <v>0</v>
      </c>
      <c r="M2243" s="392" t="str">
        <f>IF(Y2243="","",VLOOKUP(G2243,'Danh mục CODE'!$D$2:$I$1880,4,0))</f>
        <v/>
      </c>
      <c r="N2243" s="482"/>
      <c r="O2243" s="392" t="str">
        <f t="shared" si="390"/>
        <v/>
      </c>
      <c r="P2243" s="392" t="str">
        <f>IF(Y2243="","",VLOOKUP(G2243,'Danh mục CODE'!$D$2:$I$1880,5,0))</f>
        <v/>
      </c>
      <c r="Q2243" s="392"/>
      <c r="R2243" s="392" t="str">
        <f t="shared" si="391"/>
        <v/>
      </c>
      <c r="S2243" s="394" t="e">
        <f t="shared" si="392"/>
        <v>#VALUE!</v>
      </c>
      <c r="T2243" s="394" t="str">
        <f t="shared" si="393"/>
        <v/>
      </c>
      <c r="U2243" s="394" t="str">
        <f t="shared" si="394"/>
        <v/>
      </c>
      <c r="V2243" s="424" t="str">
        <f t="shared" si="395"/>
        <v/>
      </c>
      <c r="W2243" s="21"/>
      <c r="X2243" s="515"/>
      <c r="Y2243" s="515"/>
      <c r="Z2243" s="513"/>
      <c r="AA2243" s="514"/>
    </row>
    <row r="2244" spans="1:27">
      <c r="A2244" s="50">
        <f t="shared" si="387"/>
        <v>2239</v>
      </c>
      <c r="B2244" s="580"/>
      <c r="C2244" s="23" t="s">
        <v>742</v>
      </c>
      <c r="D2244" s="489"/>
      <c r="E2244" s="318" t="str">
        <f>IF(G2244="","",VLOOKUP(G2244,'Danh mục CODE'!$D$2:$J$20064,7,0))</f>
        <v/>
      </c>
      <c r="F2244" s="28" t="str">
        <f>IF(E2244="","",VLOOKUP(E2244,'TONG HOP'!$E$8:$W$1883,19,0))</f>
        <v/>
      </c>
      <c r="G2244" s="315"/>
      <c r="H2244" s="226" t="str">
        <f>IF(E2244="","",VLOOKUP(G2244,'TONG HOP'!$C$8:$E$799,2,0))</f>
        <v/>
      </c>
      <c r="I2244" s="226" t="str">
        <f>IF(B2244="","",VLOOKUP(G2244,'TONG HOP'!$C$8:$F$799,4,0))</f>
        <v/>
      </c>
      <c r="J2244" s="63" t="str">
        <f t="shared" si="388"/>
        <v/>
      </c>
      <c r="K2244" s="63" t="str">
        <f t="shared" si="386"/>
        <v/>
      </c>
      <c r="L2244" s="63">
        <f t="shared" si="389"/>
        <v>0</v>
      </c>
      <c r="M2244" s="392" t="str">
        <f>IF(Y2244="","",VLOOKUP(G2244,'Danh mục CODE'!$D$2:$I$1880,4,0))</f>
        <v/>
      </c>
      <c r="N2244" s="482"/>
      <c r="O2244" s="392" t="str">
        <f t="shared" si="390"/>
        <v/>
      </c>
      <c r="P2244" s="392" t="str">
        <f>IF(Y2244="","",VLOOKUP(G2244,'Danh mục CODE'!$D$2:$I$1880,5,0))</f>
        <v/>
      </c>
      <c r="Q2244" s="392"/>
      <c r="R2244" s="392" t="str">
        <f t="shared" si="391"/>
        <v/>
      </c>
      <c r="S2244" s="394" t="e">
        <f t="shared" si="392"/>
        <v>#VALUE!</v>
      </c>
      <c r="T2244" s="394" t="str">
        <f t="shared" si="393"/>
        <v/>
      </c>
      <c r="U2244" s="394" t="str">
        <f t="shared" si="394"/>
        <v/>
      </c>
      <c r="V2244" s="424" t="str">
        <f t="shared" si="395"/>
        <v/>
      </c>
      <c r="W2244" s="21"/>
      <c r="X2244" s="515"/>
      <c r="Y2244" s="515"/>
      <c r="Z2244" s="513"/>
      <c r="AA2244" s="514"/>
    </row>
    <row r="2245" spans="1:27">
      <c r="A2245" s="50">
        <f t="shared" si="387"/>
        <v>2240</v>
      </c>
      <c r="B2245" s="580"/>
      <c r="C2245" s="23" t="s">
        <v>742</v>
      </c>
      <c r="D2245" s="489"/>
      <c r="E2245" s="318" t="str">
        <f>IF(G2245="","",VLOOKUP(G2245,'Danh mục CODE'!$D$2:$J$20064,7,0))</f>
        <v/>
      </c>
      <c r="F2245" s="28" t="str">
        <f>IF(E2245="","",VLOOKUP(E2245,'TONG HOP'!$E$8:$W$1883,19,0))</f>
        <v/>
      </c>
      <c r="G2245" s="315"/>
      <c r="H2245" s="226" t="str">
        <f>IF(E2245="","",VLOOKUP(G2245,'TONG HOP'!$C$8:$E$799,2,0))</f>
        <v/>
      </c>
      <c r="I2245" s="226" t="str">
        <f>IF(B2245="","",VLOOKUP(G2245,'TONG HOP'!$C$8:$F$799,4,0))</f>
        <v/>
      </c>
      <c r="J2245" s="63" t="str">
        <f t="shared" si="388"/>
        <v/>
      </c>
      <c r="K2245" s="63" t="str">
        <f t="shared" si="386"/>
        <v/>
      </c>
      <c r="L2245" s="63">
        <f t="shared" si="389"/>
        <v>0</v>
      </c>
      <c r="M2245" s="392" t="str">
        <f>IF(Y2245="","",VLOOKUP(G2245,'Danh mục CODE'!$D$2:$I$1880,4,0))</f>
        <v/>
      </c>
      <c r="N2245" s="482"/>
      <c r="O2245" s="392" t="str">
        <f t="shared" si="390"/>
        <v/>
      </c>
      <c r="P2245" s="392" t="str">
        <f>IF(Y2245="","",VLOOKUP(G2245,'Danh mục CODE'!$D$2:$I$1880,5,0))</f>
        <v/>
      </c>
      <c r="Q2245" s="392"/>
      <c r="R2245" s="392" t="str">
        <f t="shared" si="391"/>
        <v/>
      </c>
      <c r="S2245" s="394" t="e">
        <f t="shared" si="392"/>
        <v>#VALUE!</v>
      </c>
      <c r="T2245" s="394" t="str">
        <f t="shared" si="393"/>
        <v/>
      </c>
      <c r="U2245" s="394" t="str">
        <f t="shared" si="394"/>
        <v/>
      </c>
      <c r="V2245" s="424" t="str">
        <f t="shared" si="395"/>
        <v/>
      </c>
      <c r="W2245" s="21"/>
      <c r="X2245" s="515"/>
      <c r="Y2245" s="515"/>
      <c r="Z2245" s="513"/>
      <c r="AA2245" s="514"/>
    </row>
    <row r="2246" spans="1:27">
      <c r="A2246" s="50">
        <f t="shared" si="387"/>
        <v>2241</v>
      </c>
      <c r="B2246" s="580"/>
      <c r="C2246" s="23" t="s">
        <v>742</v>
      </c>
      <c r="D2246" s="489"/>
      <c r="E2246" s="318" t="str">
        <f>IF(G2246="","",VLOOKUP(G2246,'Danh mục CODE'!$D$2:$J$20064,7,0))</f>
        <v/>
      </c>
      <c r="F2246" s="28" t="str">
        <f>IF(E2246="","",VLOOKUP(E2246,'TONG HOP'!$E$8:$W$1883,19,0))</f>
        <v/>
      </c>
      <c r="G2246" s="315"/>
      <c r="H2246" s="226" t="str">
        <f>IF(E2246="","",VLOOKUP(G2246,'TONG HOP'!$C$8:$E$799,2,0))</f>
        <v/>
      </c>
      <c r="I2246" s="226" t="str">
        <f>IF(B2246="","",VLOOKUP(G2246,'TONG HOP'!$C$8:$F$799,4,0))</f>
        <v/>
      </c>
      <c r="J2246" s="63" t="str">
        <f t="shared" si="388"/>
        <v/>
      </c>
      <c r="K2246" s="63" t="str">
        <f t="shared" si="386"/>
        <v/>
      </c>
      <c r="L2246" s="63">
        <f t="shared" si="389"/>
        <v>0</v>
      </c>
      <c r="M2246" s="392" t="str">
        <f>IF(Y2246="","",VLOOKUP(G2246,'Danh mục CODE'!$D$2:$I$1880,4,0))</f>
        <v/>
      </c>
      <c r="N2246" s="482"/>
      <c r="O2246" s="392" t="str">
        <f t="shared" si="390"/>
        <v/>
      </c>
      <c r="P2246" s="392" t="str">
        <f>IF(Y2246="","",VLOOKUP(G2246,'Danh mục CODE'!$D$2:$I$1880,5,0))</f>
        <v/>
      </c>
      <c r="Q2246" s="392"/>
      <c r="R2246" s="392" t="str">
        <f t="shared" si="391"/>
        <v/>
      </c>
      <c r="S2246" s="394" t="e">
        <f t="shared" si="392"/>
        <v>#VALUE!</v>
      </c>
      <c r="T2246" s="394" t="str">
        <f t="shared" si="393"/>
        <v/>
      </c>
      <c r="U2246" s="394" t="str">
        <f t="shared" si="394"/>
        <v/>
      </c>
      <c r="V2246" s="424" t="str">
        <f t="shared" si="395"/>
        <v/>
      </c>
      <c r="W2246" s="21"/>
      <c r="X2246" s="515"/>
      <c r="Y2246" s="515"/>
      <c r="Z2246" s="513"/>
      <c r="AA2246" s="514"/>
    </row>
    <row r="2247" spans="1:27">
      <c r="A2247" s="50">
        <f t="shared" si="387"/>
        <v>2242</v>
      </c>
      <c r="B2247" s="580"/>
      <c r="C2247" s="23" t="s">
        <v>742</v>
      </c>
      <c r="D2247" s="489"/>
      <c r="E2247" s="318" t="str">
        <f>IF(G2247="","",VLOOKUP(G2247,'Danh mục CODE'!$D$2:$J$20064,7,0))</f>
        <v/>
      </c>
      <c r="F2247" s="28" t="str">
        <f>IF(E2247="","",VLOOKUP(E2247,'TONG HOP'!$E$8:$W$1883,19,0))</f>
        <v/>
      </c>
      <c r="G2247" s="315"/>
      <c r="H2247" s="226" t="str">
        <f>IF(E2247="","",VLOOKUP(G2247,'TONG HOP'!$C$8:$E$799,2,0))</f>
        <v/>
      </c>
      <c r="I2247" s="226" t="str">
        <f>IF(B2247="","",VLOOKUP(G2247,'TONG HOP'!$C$8:$F$799,4,0))</f>
        <v/>
      </c>
      <c r="J2247" s="63" t="str">
        <f t="shared" si="388"/>
        <v/>
      </c>
      <c r="K2247" s="63" t="str">
        <f t="shared" ref="K2247:K2310" si="396">IF(AND(X2247="",N2247="",Q2247="",R2247=""),"",L2247-L2247*O2247-(L2247-L2247*O2247)*R2247)</f>
        <v/>
      </c>
      <c r="L2247" s="63">
        <f t="shared" si="389"/>
        <v>0</v>
      </c>
      <c r="M2247" s="392" t="str">
        <f>IF(Y2247="","",VLOOKUP(G2247,'Danh mục CODE'!$D$2:$I$1880,4,0))</f>
        <v/>
      </c>
      <c r="N2247" s="482"/>
      <c r="O2247" s="392" t="str">
        <f t="shared" si="390"/>
        <v/>
      </c>
      <c r="P2247" s="392" t="str">
        <f>IF(Y2247="","",VLOOKUP(G2247,'Danh mục CODE'!$D$2:$I$1880,5,0))</f>
        <v/>
      </c>
      <c r="Q2247" s="392"/>
      <c r="R2247" s="392" t="str">
        <f t="shared" si="391"/>
        <v/>
      </c>
      <c r="S2247" s="394" t="e">
        <f t="shared" si="392"/>
        <v>#VALUE!</v>
      </c>
      <c r="T2247" s="394" t="str">
        <f t="shared" si="393"/>
        <v/>
      </c>
      <c r="U2247" s="394" t="str">
        <f t="shared" si="394"/>
        <v/>
      </c>
      <c r="V2247" s="424" t="str">
        <f t="shared" si="395"/>
        <v/>
      </c>
      <c r="W2247" s="21"/>
      <c r="X2247" s="515"/>
      <c r="Y2247" s="515"/>
      <c r="Z2247" s="513"/>
      <c r="AA2247" s="514"/>
    </row>
    <row r="2248" spans="1:27">
      <c r="A2248" s="50">
        <f t="shared" si="387"/>
        <v>2243</v>
      </c>
      <c r="B2248" s="580"/>
      <c r="C2248" s="23" t="s">
        <v>742</v>
      </c>
      <c r="D2248" s="489"/>
      <c r="E2248" s="318" t="str">
        <f>IF(G2248="","",VLOOKUP(G2248,'Danh mục CODE'!$D$2:$J$20064,7,0))</f>
        <v/>
      </c>
      <c r="F2248" s="28" t="str">
        <f>IF(E2248="","",VLOOKUP(E2248,'TONG HOP'!$E$8:$W$1883,19,0))</f>
        <v/>
      </c>
      <c r="G2248" s="315"/>
      <c r="H2248" s="226" t="str">
        <f>IF(E2248="","",VLOOKUP(G2248,'TONG HOP'!$C$8:$E$799,2,0))</f>
        <v/>
      </c>
      <c r="I2248" s="226" t="str">
        <f>IF(B2248="","",VLOOKUP(G2248,'TONG HOP'!$C$8:$F$799,4,0))</f>
        <v/>
      </c>
      <c r="J2248" s="63" t="str">
        <f t="shared" si="388"/>
        <v/>
      </c>
      <c r="K2248" s="63" t="str">
        <f t="shared" si="396"/>
        <v/>
      </c>
      <c r="L2248" s="63">
        <f t="shared" si="389"/>
        <v>0</v>
      </c>
      <c r="M2248" s="392" t="str">
        <f>IF(Y2248="","",VLOOKUP(G2248,'Danh mục CODE'!$D$2:$I$1880,4,0))</f>
        <v/>
      </c>
      <c r="N2248" s="482"/>
      <c r="O2248" s="392" t="str">
        <f t="shared" si="390"/>
        <v/>
      </c>
      <c r="P2248" s="392" t="str">
        <f>IF(Y2248="","",VLOOKUP(G2248,'Danh mục CODE'!$D$2:$I$1880,5,0))</f>
        <v/>
      </c>
      <c r="Q2248" s="392"/>
      <c r="R2248" s="392" t="str">
        <f t="shared" si="391"/>
        <v/>
      </c>
      <c r="S2248" s="394" t="e">
        <f t="shared" si="392"/>
        <v>#VALUE!</v>
      </c>
      <c r="T2248" s="394" t="str">
        <f t="shared" si="393"/>
        <v/>
      </c>
      <c r="U2248" s="394" t="str">
        <f t="shared" si="394"/>
        <v/>
      </c>
      <c r="V2248" s="424" t="str">
        <f t="shared" si="395"/>
        <v/>
      </c>
      <c r="W2248" s="21"/>
      <c r="X2248" s="515"/>
      <c r="Y2248" s="515"/>
      <c r="Z2248" s="513"/>
      <c r="AA2248" s="514"/>
    </row>
    <row r="2249" spans="1:27">
      <c r="A2249" s="50">
        <f t="shared" si="387"/>
        <v>2244</v>
      </c>
      <c r="B2249" s="580"/>
      <c r="C2249" s="23" t="s">
        <v>742</v>
      </c>
      <c r="D2249" s="489"/>
      <c r="E2249" s="318" t="str">
        <f>IF(G2249="","",VLOOKUP(G2249,'Danh mục CODE'!$D$2:$J$20064,7,0))</f>
        <v/>
      </c>
      <c r="F2249" s="28" t="str">
        <f>IF(E2249="","",VLOOKUP(E2249,'TONG HOP'!$E$8:$W$1883,19,0))</f>
        <v/>
      </c>
      <c r="G2249" s="315"/>
      <c r="H2249" s="226" t="str">
        <f>IF(E2249="","",VLOOKUP(G2249,'TONG HOP'!$C$8:$E$799,2,0))</f>
        <v/>
      </c>
      <c r="I2249" s="226" t="str">
        <f>IF(B2249="","",VLOOKUP(G2249,'TONG HOP'!$C$8:$F$799,4,0))</f>
        <v/>
      </c>
      <c r="J2249" s="63" t="str">
        <f t="shared" si="388"/>
        <v/>
      </c>
      <c r="K2249" s="63" t="str">
        <f t="shared" si="396"/>
        <v/>
      </c>
      <c r="L2249" s="63">
        <f t="shared" si="389"/>
        <v>0</v>
      </c>
      <c r="M2249" s="392" t="str">
        <f>IF(Y2249="","",VLOOKUP(G2249,'Danh mục CODE'!$D$2:$I$1880,4,0))</f>
        <v/>
      </c>
      <c r="N2249" s="482"/>
      <c r="O2249" s="392" t="str">
        <f t="shared" si="390"/>
        <v/>
      </c>
      <c r="P2249" s="392" t="str">
        <f>IF(Y2249="","",VLOOKUP(G2249,'Danh mục CODE'!$D$2:$I$1880,5,0))</f>
        <v/>
      </c>
      <c r="Q2249" s="392"/>
      <c r="R2249" s="392" t="str">
        <f t="shared" si="391"/>
        <v/>
      </c>
      <c r="S2249" s="394" t="e">
        <f t="shared" si="392"/>
        <v>#VALUE!</v>
      </c>
      <c r="T2249" s="394" t="str">
        <f t="shared" si="393"/>
        <v/>
      </c>
      <c r="U2249" s="394" t="str">
        <f t="shared" si="394"/>
        <v/>
      </c>
      <c r="V2249" s="424" t="str">
        <f t="shared" si="395"/>
        <v/>
      </c>
      <c r="W2249" s="21"/>
      <c r="X2249" s="515"/>
      <c r="Y2249" s="515"/>
      <c r="Z2249" s="513"/>
      <c r="AA2249" s="514"/>
    </row>
    <row r="2250" spans="1:27">
      <c r="A2250" s="50">
        <f t="shared" si="387"/>
        <v>2245</v>
      </c>
      <c r="B2250" s="580"/>
      <c r="C2250" s="23" t="s">
        <v>742</v>
      </c>
      <c r="D2250" s="489"/>
      <c r="E2250" s="318" t="str">
        <f>IF(G2250="","",VLOOKUP(G2250,'Danh mục CODE'!$D$2:$J$20064,7,0))</f>
        <v/>
      </c>
      <c r="F2250" s="28" t="str">
        <f>IF(E2250="","",VLOOKUP(E2250,'TONG HOP'!$E$8:$W$1883,19,0))</f>
        <v/>
      </c>
      <c r="G2250" s="315"/>
      <c r="H2250" s="226" t="str">
        <f>IF(E2250="","",VLOOKUP(G2250,'TONG HOP'!$C$8:$E$799,2,0))</f>
        <v/>
      </c>
      <c r="I2250" s="226" t="str">
        <f>IF(B2250="","",VLOOKUP(G2250,'TONG HOP'!$C$8:$F$799,4,0))</f>
        <v/>
      </c>
      <c r="J2250" s="63" t="str">
        <f t="shared" si="388"/>
        <v/>
      </c>
      <c r="K2250" s="63" t="str">
        <f t="shared" si="396"/>
        <v/>
      </c>
      <c r="L2250" s="63">
        <f t="shared" si="389"/>
        <v>0</v>
      </c>
      <c r="M2250" s="392" t="str">
        <f>IF(Y2250="","",VLOOKUP(G2250,'Danh mục CODE'!$D$2:$I$1880,4,0))</f>
        <v/>
      </c>
      <c r="N2250" s="482"/>
      <c r="O2250" s="392" t="str">
        <f t="shared" si="390"/>
        <v/>
      </c>
      <c r="P2250" s="392" t="str">
        <f>IF(Y2250="","",VLOOKUP(G2250,'Danh mục CODE'!$D$2:$I$1880,5,0))</f>
        <v/>
      </c>
      <c r="Q2250" s="392"/>
      <c r="R2250" s="392" t="str">
        <f t="shared" si="391"/>
        <v/>
      </c>
      <c r="S2250" s="394" t="e">
        <f t="shared" si="392"/>
        <v>#VALUE!</v>
      </c>
      <c r="T2250" s="394" t="str">
        <f t="shared" si="393"/>
        <v/>
      </c>
      <c r="U2250" s="394" t="str">
        <f t="shared" si="394"/>
        <v/>
      </c>
      <c r="V2250" s="424" t="str">
        <f t="shared" si="395"/>
        <v/>
      </c>
      <c r="W2250" s="21"/>
      <c r="X2250" s="515"/>
      <c r="Y2250" s="515"/>
      <c r="Z2250" s="513"/>
      <c r="AA2250" s="514"/>
    </row>
    <row r="2251" spans="1:27">
      <c r="A2251" s="50">
        <f t="shared" si="387"/>
        <v>2246</v>
      </c>
      <c r="B2251" s="580"/>
      <c r="C2251" s="23" t="s">
        <v>742</v>
      </c>
      <c r="D2251" s="489"/>
      <c r="E2251" s="318" t="str">
        <f>IF(G2251="","",VLOOKUP(G2251,'Danh mục CODE'!$D$2:$J$20064,7,0))</f>
        <v/>
      </c>
      <c r="F2251" s="28" t="str">
        <f>IF(E2251="","",VLOOKUP(E2251,'TONG HOP'!$E$8:$W$1883,19,0))</f>
        <v/>
      </c>
      <c r="G2251" s="315"/>
      <c r="H2251" s="226" t="str">
        <f>IF(E2251="","",VLOOKUP(G2251,'TONG HOP'!$C$8:$E$799,2,0))</f>
        <v/>
      </c>
      <c r="I2251" s="226" t="str">
        <f>IF(B2251="","",VLOOKUP(G2251,'TONG HOP'!$C$8:$F$799,4,0))</f>
        <v/>
      </c>
      <c r="J2251" s="63" t="str">
        <f t="shared" si="388"/>
        <v/>
      </c>
      <c r="K2251" s="63" t="str">
        <f t="shared" si="396"/>
        <v/>
      </c>
      <c r="L2251" s="63">
        <f t="shared" si="389"/>
        <v>0</v>
      </c>
      <c r="M2251" s="392" t="str">
        <f>IF(Y2251="","",VLOOKUP(G2251,'Danh mục CODE'!$D$2:$I$1880,4,0))</f>
        <v/>
      </c>
      <c r="N2251" s="482"/>
      <c r="O2251" s="392" t="str">
        <f t="shared" si="390"/>
        <v/>
      </c>
      <c r="P2251" s="392" t="str">
        <f>IF(Y2251="","",VLOOKUP(G2251,'Danh mục CODE'!$D$2:$I$1880,5,0))</f>
        <v/>
      </c>
      <c r="Q2251" s="392"/>
      <c r="R2251" s="392" t="str">
        <f t="shared" si="391"/>
        <v/>
      </c>
      <c r="S2251" s="394" t="e">
        <f t="shared" si="392"/>
        <v>#VALUE!</v>
      </c>
      <c r="T2251" s="394" t="str">
        <f t="shared" si="393"/>
        <v/>
      </c>
      <c r="U2251" s="394" t="str">
        <f t="shared" si="394"/>
        <v/>
      </c>
      <c r="V2251" s="424" t="str">
        <f t="shared" si="395"/>
        <v/>
      </c>
      <c r="W2251" s="21"/>
      <c r="X2251" s="515"/>
      <c r="Y2251" s="515"/>
      <c r="Z2251" s="513"/>
      <c r="AA2251" s="514"/>
    </row>
    <row r="2252" spans="1:27">
      <c r="A2252" s="50">
        <f t="shared" si="387"/>
        <v>2247</v>
      </c>
      <c r="B2252" s="580"/>
      <c r="C2252" s="23" t="s">
        <v>742</v>
      </c>
      <c r="D2252" s="489"/>
      <c r="E2252" s="318" t="str">
        <f>IF(G2252="","",VLOOKUP(G2252,'Danh mục CODE'!$D$2:$J$20064,7,0))</f>
        <v/>
      </c>
      <c r="F2252" s="28" t="str">
        <f>IF(E2252="","",VLOOKUP(E2252,'TONG HOP'!$E$8:$W$1883,19,0))</f>
        <v/>
      </c>
      <c r="G2252" s="315"/>
      <c r="H2252" s="226" t="str">
        <f>IF(E2252="","",VLOOKUP(G2252,'TONG HOP'!$C$8:$E$799,2,0))</f>
        <v/>
      </c>
      <c r="I2252" s="226" t="str">
        <f>IF(B2252="","",VLOOKUP(G2252,'TONG HOP'!$C$8:$F$799,4,0))</f>
        <v/>
      </c>
      <c r="J2252" s="63" t="str">
        <f t="shared" si="388"/>
        <v/>
      </c>
      <c r="K2252" s="63" t="str">
        <f t="shared" si="396"/>
        <v/>
      </c>
      <c r="L2252" s="63">
        <f t="shared" si="389"/>
        <v>0</v>
      </c>
      <c r="M2252" s="392" t="str">
        <f>IF(Y2252="","",VLOOKUP(G2252,'Danh mục CODE'!$D$2:$I$1880,4,0))</f>
        <v/>
      </c>
      <c r="N2252" s="482"/>
      <c r="O2252" s="392" t="str">
        <f t="shared" si="390"/>
        <v/>
      </c>
      <c r="P2252" s="392" t="str">
        <f>IF(Y2252="","",VLOOKUP(G2252,'Danh mục CODE'!$D$2:$I$1880,5,0))</f>
        <v/>
      </c>
      <c r="Q2252" s="392"/>
      <c r="R2252" s="392" t="str">
        <f t="shared" si="391"/>
        <v/>
      </c>
      <c r="S2252" s="394" t="e">
        <f t="shared" si="392"/>
        <v>#VALUE!</v>
      </c>
      <c r="T2252" s="394" t="str">
        <f t="shared" si="393"/>
        <v/>
      </c>
      <c r="U2252" s="394" t="str">
        <f t="shared" si="394"/>
        <v/>
      </c>
      <c r="V2252" s="424" t="str">
        <f t="shared" si="395"/>
        <v/>
      </c>
      <c r="W2252" s="21"/>
      <c r="X2252" s="515"/>
      <c r="Y2252" s="515"/>
      <c r="Z2252" s="513"/>
      <c r="AA2252" s="514"/>
    </row>
    <row r="2253" spans="1:27">
      <c r="A2253" s="50">
        <f t="shared" si="387"/>
        <v>2248</v>
      </c>
      <c r="B2253" s="580"/>
      <c r="C2253" s="23" t="s">
        <v>742</v>
      </c>
      <c r="D2253" s="489"/>
      <c r="E2253" s="318" t="str">
        <f>IF(G2253="","",VLOOKUP(G2253,'Danh mục CODE'!$D$2:$J$20064,7,0))</f>
        <v/>
      </c>
      <c r="F2253" s="28" t="str">
        <f>IF(E2253="","",VLOOKUP(E2253,'TONG HOP'!$E$8:$W$1883,19,0))</f>
        <v/>
      </c>
      <c r="G2253" s="315"/>
      <c r="H2253" s="226" t="str">
        <f>IF(E2253="","",VLOOKUP(G2253,'TONG HOP'!$C$8:$E$799,2,0))</f>
        <v/>
      </c>
      <c r="I2253" s="226" t="str">
        <f>IF(B2253="","",VLOOKUP(G2253,'TONG HOP'!$C$8:$F$799,4,0))</f>
        <v/>
      </c>
      <c r="J2253" s="63" t="str">
        <f t="shared" si="388"/>
        <v/>
      </c>
      <c r="K2253" s="63" t="str">
        <f t="shared" si="396"/>
        <v/>
      </c>
      <c r="L2253" s="63">
        <f t="shared" si="389"/>
        <v>0</v>
      </c>
      <c r="M2253" s="392" t="str">
        <f>IF(Y2253="","",VLOOKUP(G2253,'Danh mục CODE'!$D$2:$I$1880,4,0))</f>
        <v/>
      </c>
      <c r="N2253" s="482"/>
      <c r="O2253" s="392" t="str">
        <f t="shared" si="390"/>
        <v/>
      </c>
      <c r="P2253" s="392" t="str">
        <f>IF(Y2253="","",VLOOKUP(G2253,'Danh mục CODE'!$D$2:$I$1880,5,0))</f>
        <v/>
      </c>
      <c r="Q2253" s="392"/>
      <c r="R2253" s="392" t="str">
        <f t="shared" si="391"/>
        <v/>
      </c>
      <c r="S2253" s="394" t="e">
        <f t="shared" si="392"/>
        <v>#VALUE!</v>
      </c>
      <c r="T2253" s="394" t="str">
        <f t="shared" si="393"/>
        <v/>
      </c>
      <c r="U2253" s="394" t="str">
        <f t="shared" si="394"/>
        <v/>
      </c>
      <c r="V2253" s="424" t="str">
        <f t="shared" si="395"/>
        <v/>
      </c>
      <c r="W2253" s="21"/>
      <c r="X2253" s="515"/>
      <c r="Y2253" s="515"/>
      <c r="Z2253" s="513"/>
      <c r="AA2253" s="514"/>
    </row>
    <row r="2254" spans="1:27">
      <c r="A2254" s="50">
        <f t="shared" si="387"/>
        <v>2249</v>
      </c>
      <c r="B2254" s="580"/>
      <c r="C2254" s="23" t="s">
        <v>742</v>
      </c>
      <c r="D2254" s="489"/>
      <c r="E2254" s="318" t="str">
        <f>IF(G2254="","",VLOOKUP(G2254,'Danh mục CODE'!$D$2:$J$20064,7,0))</f>
        <v/>
      </c>
      <c r="F2254" s="28" t="str">
        <f>IF(E2254="","",VLOOKUP(E2254,'TONG HOP'!$E$8:$W$1883,19,0))</f>
        <v/>
      </c>
      <c r="G2254" s="315"/>
      <c r="H2254" s="226" t="str">
        <f>IF(E2254="","",VLOOKUP(G2254,'TONG HOP'!$C$8:$E$799,2,0))</f>
        <v/>
      </c>
      <c r="I2254" s="226" t="str">
        <f>IF(B2254="","",VLOOKUP(G2254,'TONG HOP'!$C$8:$F$799,4,0))</f>
        <v/>
      </c>
      <c r="J2254" s="63" t="str">
        <f t="shared" si="388"/>
        <v/>
      </c>
      <c r="K2254" s="63" t="str">
        <f t="shared" si="396"/>
        <v/>
      </c>
      <c r="L2254" s="63">
        <f t="shared" si="389"/>
        <v>0</v>
      </c>
      <c r="M2254" s="392" t="str">
        <f>IF(Y2254="","",VLOOKUP(G2254,'Danh mục CODE'!$D$2:$I$1880,4,0))</f>
        <v/>
      </c>
      <c r="N2254" s="482"/>
      <c r="O2254" s="392" t="str">
        <f t="shared" si="390"/>
        <v/>
      </c>
      <c r="P2254" s="392" t="str">
        <f>IF(Y2254="","",VLOOKUP(G2254,'Danh mục CODE'!$D$2:$I$1880,5,0))</f>
        <v/>
      </c>
      <c r="Q2254" s="392"/>
      <c r="R2254" s="392" t="str">
        <f t="shared" si="391"/>
        <v/>
      </c>
      <c r="S2254" s="394" t="e">
        <f t="shared" si="392"/>
        <v>#VALUE!</v>
      </c>
      <c r="T2254" s="394" t="str">
        <f t="shared" si="393"/>
        <v/>
      </c>
      <c r="U2254" s="394" t="str">
        <f t="shared" si="394"/>
        <v/>
      </c>
      <c r="V2254" s="424" t="str">
        <f t="shared" si="395"/>
        <v/>
      </c>
      <c r="W2254" s="21"/>
      <c r="X2254" s="515"/>
      <c r="Y2254" s="515"/>
      <c r="Z2254" s="513"/>
      <c r="AA2254" s="514"/>
    </row>
    <row r="2255" spans="1:27">
      <c r="A2255" s="50">
        <f t="shared" si="387"/>
        <v>2250</v>
      </c>
      <c r="B2255" s="580"/>
      <c r="C2255" s="23" t="s">
        <v>742</v>
      </c>
      <c r="D2255" s="489"/>
      <c r="E2255" s="318" t="str">
        <f>IF(G2255="","",VLOOKUP(G2255,'Danh mục CODE'!$D$2:$J$20064,7,0))</f>
        <v/>
      </c>
      <c r="F2255" s="28" t="str">
        <f>IF(E2255="","",VLOOKUP(E2255,'TONG HOP'!$E$8:$W$1883,19,0))</f>
        <v/>
      </c>
      <c r="G2255" s="315"/>
      <c r="H2255" s="226" t="str">
        <f>IF(E2255="","",VLOOKUP(G2255,'TONG HOP'!$C$8:$E$799,2,0))</f>
        <v/>
      </c>
      <c r="I2255" s="226" t="str">
        <f>IF(B2255="","",VLOOKUP(G2255,'TONG HOP'!$C$8:$F$799,4,0))</f>
        <v/>
      </c>
      <c r="J2255" s="63" t="str">
        <f t="shared" si="388"/>
        <v/>
      </c>
      <c r="K2255" s="63" t="str">
        <f t="shared" si="396"/>
        <v/>
      </c>
      <c r="L2255" s="63">
        <f t="shared" si="389"/>
        <v>0</v>
      </c>
      <c r="M2255" s="392" t="str">
        <f>IF(Y2255="","",VLOOKUP(G2255,'Danh mục CODE'!$D$2:$I$1880,4,0))</f>
        <v/>
      </c>
      <c r="N2255" s="482"/>
      <c r="O2255" s="392" t="str">
        <f t="shared" si="390"/>
        <v/>
      </c>
      <c r="P2255" s="392" t="str">
        <f>IF(Y2255="","",VLOOKUP(G2255,'Danh mục CODE'!$D$2:$I$1880,5,0))</f>
        <v/>
      </c>
      <c r="Q2255" s="392"/>
      <c r="R2255" s="392" t="str">
        <f t="shared" si="391"/>
        <v/>
      </c>
      <c r="S2255" s="394" t="e">
        <f t="shared" si="392"/>
        <v>#VALUE!</v>
      </c>
      <c r="T2255" s="394" t="str">
        <f t="shared" si="393"/>
        <v/>
      </c>
      <c r="U2255" s="394" t="str">
        <f t="shared" si="394"/>
        <v/>
      </c>
      <c r="V2255" s="424" t="str">
        <f t="shared" si="395"/>
        <v/>
      </c>
      <c r="W2255" s="21"/>
      <c r="X2255" s="515"/>
      <c r="Y2255" s="515"/>
      <c r="Z2255" s="513"/>
      <c r="AA2255" s="514"/>
    </row>
    <row r="2256" spans="1:27">
      <c r="A2256" s="50">
        <f t="shared" si="387"/>
        <v>2251</v>
      </c>
      <c r="B2256" s="580"/>
      <c r="C2256" s="23" t="s">
        <v>742</v>
      </c>
      <c r="D2256" s="489"/>
      <c r="E2256" s="318" t="str">
        <f>IF(G2256="","",VLOOKUP(G2256,'Danh mục CODE'!$D$2:$J$20064,7,0))</f>
        <v/>
      </c>
      <c r="F2256" s="28" t="str">
        <f>IF(E2256="","",VLOOKUP(E2256,'TONG HOP'!$E$8:$W$1883,19,0))</f>
        <v/>
      </c>
      <c r="G2256" s="315"/>
      <c r="H2256" s="226" t="str">
        <f>IF(E2256="","",VLOOKUP(G2256,'TONG HOP'!$C$8:$E$799,2,0))</f>
        <v/>
      </c>
      <c r="I2256" s="226" t="str">
        <f>IF(B2256="","",VLOOKUP(G2256,'TONG HOP'!$C$8:$F$799,4,0))</f>
        <v/>
      </c>
      <c r="J2256" s="63" t="str">
        <f t="shared" si="388"/>
        <v/>
      </c>
      <c r="K2256" s="63" t="str">
        <f t="shared" si="396"/>
        <v/>
      </c>
      <c r="L2256" s="63">
        <f t="shared" si="389"/>
        <v>0</v>
      </c>
      <c r="M2256" s="392" t="str">
        <f>IF(Y2256="","",VLOOKUP(G2256,'Danh mục CODE'!$D$2:$I$1880,4,0))</f>
        <v/>
      </c>
      <c r="N2256" s="482"/>
      <c r="O2256" s="392" t="str">
        <f t="shared" si="390"/>
        <v/>
      </c>
      <c r="P2256" s="392" t="str">
        <f>IF(Y2256="","",VLOOKUP(G2256,'Danh mục CODE'!$D$2:$I$1880,5,0))</f>
        <v/>
      </c>
      <c r="Q2256" s="392"/>
      <c r="R2256" s="392" t="str">
        <f t="shared" si="391"/>
        <v/>
      </c>
      <c r="S2256" s="394" t="e">
        <f t="shared" si="392"/>
        <v>#VALUE!</v>
      </c>
      <c r="T2256" s="394" t="str">
        <f t="shared" si="393"/>
        <v/>
      </c>
      <c r="U2256" s="394" t="str">
        <f t="shared" si="394"/>
        <v/>
      </c>
      <c r="V2256" s="424" t="str">
        <f t="shared" si="395"/>
        <v/>
      </c>
      <c r="W2256" s="21"/>
      <c r="X2256" s="515"/>
      <c r="Y2256" s="515"/>
      <c r="Z2256" s="513"/>
      <c r="AA2256" s="514"/>
    </row>
    <row r="2257" spans="1:27">
      <c r="A2257" s="50">
        <f t="shared" si="387"/>
        <v>2252</v>
      </c>
      <c r="B2257" s="580"/>
      <c r="C2257" s="23" t="s">
        <v>742</v>
      </c>
      <c r="D2257" s="489"/>
      <c r="E2257" s="318" t="str">
        <f>IF(G2257="","",VLOOKUP(G2257,'Danh mục CODE'!$D$2:$J$20064,7,0))</f>
        <v/>
      </c>
      <c r="F2257" s="28" t="str">
        <f>IF(E2257="","",VLOOKUP(E2257,'TONG HOP'!$E$8:$W$1883,19,0))</f>
        <v/>
      </c>
      <c r="G2257" s="315"/>
      <c r="H2257" s="226" t="str">
        <f>IF(E2257="","",VLOOKUP(G2257,'TONG HOP'!$C$8:$E$799,2,0))</f>
        <v/>
      </c>
      <c r="I2257" s="226" t="str">
        <f>IF(B2257="","",VLOOKUP(G2257,'TONG HOP'!$C$8:$F$799,4,0))</f>
        <v/>
      </c>
      <c r="J2257" s="63" t="str">
        <f t="shared" si="388"/>
        <v/>
      </c>
      <c r="K2257" s="63" t="str">
        <f t="shared" si="396"/>
        <v/>
      </c>
      <c r="L2257" s="63">
        <f t="shared" si="389"/>
        <v>0</v>
      </c>
      <c r="M2257" s="392" t="str">
        <f>IF(Y2257="","",VLOOKUP(G2257,'Danh mục CODE'!$D$2:$I$1880,4,0))</f>
        <v/>
      </c>
      <c r="N2257" s="482"/>
      <c r="O2257" s="392" t="str">
        <f t="shared" si="390"/>
        <v/>
      </c>
      <c r="P2257" s="392" t="str">
        <f>IF(Y2257="","",VLOOKUP(G2257,'Danh mục CODE'!$D$2:$I$1880,5,0))</f>
        <v/>
      </c>
      <c r="Q2257" s="392"/>
      <c r="R2257" s="392" t="str">
        <f t="shared" si="391"/>
        <v/>
      </c>
      <c r="S2257" s="394" t="e">
        <f t="shared" si="392"/>
        <v>#VALUE!</v>
      </c>
      <c r="T2257" s="394" t="str">
        <f t="shared" si="393"/>
        <v/>
      </c>
      <c r="U2257" s="394" t="str">
        <f t="shared" si="394"/>
        <v/>
      </c>
      <c r="V2257" s="424" t="str">
        <f t="shared" si="395"/>
        <v/>
      </c>
      <c r="W2257" s="21"/>
      <c r="X2257" s="515"/>
      <c r="Y2257" s="515"/>
      <c r="Z2257" s="513"/>
      <c r="AA2257" s="514"/>
    </row>
    <row r="2258" spans="1:27">
      <c r="A2258" s="50">
        <f t="shared" si="387"/>
        <v>2253</v>
      </c>
      <c r="B2258" s="580"/>
      <c r="C2258" s="23" t="s">
        <v>742</v>
      </c>
      <c r="D2258" s="489"/>
      <c r="E2258" s="318" t="str">
        <f>IF(G2258="","",VLOOKUP(G2258,'Danh mục CODE'!$D$2:$J$20064,7,0))</f>
        <v/>
      </c>
      <c r="F2258" s="28" t="str">
        <f>IF(E2258="","",VLOOKUP(E2258,'TONG HOP'!$E$8:$W$1883,19,0))</f>
        <v/>
      </c>
      <c r="G2258" s="315"/>
      <c r="H2258" s="226" t="str">
        <f>IF(E2258="","",VLOOKUP(G2258,'TONG HOP'!$C$8:$E$799,2,0))</f>
        <v/>
      </c>
      <c r="I2258" s="226" t="str">
        <f>IF(B2258="","",VLOOKUP(G2258,'TONG HOP'!$C$8:$F$799,4,0))</f>
        <v/>
      </c>
      <c r="J2258" s="63" t="str">
        <f t="shared" si="388"/>
        <v/>
      </c>
      <c r="K2258" s="63" t="str">
        <f t="shared" si="396"/>
        <v/>
      </c>
      <c r="L2258" s="63">
        <f t="shared" si="389"/>
        <v>0</v>
      </c>
      <c r="M2258" s="392" t="str">
        <f>IF(Y2258="","",VLOOKUP(G2258,'Danh mục CODE'!$D$2:$I$1880,4,0))</f>
        <v/>
      </c>
      <c r="N2258" s="482"/>
      <c r="O2258" s="392" t="str">
        <f t="shared" si="390"/>
        <v/>
      </c>
      <c r="P2258" s="392" t="str">
        <f>IF(Y2258="","",VLOOKUP(G2258,'Danh mục CODE'!$D$2:$I$1880,5,0))</f>
        <v/>
      </c>
      <c r="Q2258" s="392"/>
      <c r="R2258" s="392" t="str">
        <f t="shared" si="391"/>
        <v/>
      </c>
      <c r="S2258" s="394" t="e">
        <f t="shared" si="392"/>
        <v>#VALUE!</v>
      </c>
      <c r="T2258" s="394" t="str">
        <f t="shared" si="393"/>
        <v/>
      </c>
      <c r="U2258" s="394" t="str">
        <f t="shared" si="394"/>
        <v/>
      </c>
      <c r="V2258" s="424" t="str">
        <f t="shared" si="395"/>
        <v/>
      </c>
      <c r="W2258" s="21"/>
      <c r="X2258" s="515"/>
      <c r="Y2258" s="515"/>
      <c r="Z2258" s="513"/>
      <c r="AA2258" s="514"/>
    </row>
    <row r="2259" spans="1:27">
      <c r="A2259" s="50">
        <f t="shared" ref="A2259:A2322" si="397">A2258+1</f>
        <v>2254</v>
      </c>
      <c r="B2259" s="580"/>
      <c r="C2259" s="23" t="s">
        <v>742</v>
      </c>
      <c r="D2259" s="489"/>
      <c r="E2259" s="318" t="str">
        <f>IF(G2259="","",VLOOKUP(G2259,'Danh mục CODE'!$D$2:$J$20064,7,0))</f>
        <v/>
      </c>
      <c r="F2259" s="28" t="str">
        <f>IF(E2259="","",VLOOKUP(E2259,'TONG HOP'!$E$8:$W$1883,19,0))</f>
        <v/>
      </c>
      <c r="G2259" s="315"/>
      <c r="H2259" s="226" t="str">
        <f>IF(E2259="","",VLOOKUP(G2259,'TONG HOP'!$C$8:$E$799,2,0))</f>
        <v/>
      </c>
      <c r="I2259" s="226" t="str">
        <f>IF(B2259="","",VLOOKUP(G2259,'TONG HOP'!$C$8:$F$799,4,0))</f>
        <v/>
      </c>
      <c r="J2259" s="63" t="str">
        <f t="shared" si="388"/>
        <v/>
      </c>
      <c r="K2259" s="63" t="str">
        <f t="shared" si="396"/>
        <v/>
      </c>
      <c r="L2259" s="63">
        <f t="shared" si="389"/>
        <v>0</v>
      </c>
      <c r="M2259" s="392" t="str">
        <f>IF(Y2259="","",VLOOKUP(G2259,'Danh mục CODE'!$D$2:$I$1880,4,0))</f>
        <v/>
      </c>
      <c r="N2259" s="482"/>
      <c r="O2259" s="392" t="str">
        <f t="shared" si="390"/>
        <v/>
      </c>
      <c r="P2259" s="392" t="str">
        <f>IF(Y2259="","",VLOOKUP(G2259,'Danh mục CODE'!$D$2:$I$1880,5,0))</f>
        <v/>
      </c>
      <c r="Q2259" s="392"/>
      <c r="R2259" s="392" t="str">
        <f t="shared" si="391"/>
        <v/>
      </c>
      <c r="S2259" s="394" t="e">
        <f t="shared" si="392"/>
        <v>#VALUE!</v>
      </c>
      <c r="T2259" s="394" t="str">
        <f t="shared" si="393"/>
        <v/>
      </c>
      <c r="U2259" s="394" t="str">
        <f t="shared" si="394"/>
        <v/>
      </c>
      <c r="V2259" s="424" t="str">
        <f t="shared" si="395"/>
        <v/>
      </c>
      <c r="W2259" s="21"/>
      <c r="X2259" s="515"/>
      <c r="Y2259" s="515"/>
      <c r="Z2259" s="513"/>
      <c r="AA2259" s="514"/>
    </row>
    <row r="2260" spans="1:27">
      <c r="A2260" s="50">
        <f t="shared" si="397"/>
        <v>2255</v>
      </c>
      <c r="B2260" s="580"/>
      <c r="C2260" s="23" t="s">
        <v>742</v>
      </c>
      <c r="D2260" s="489"/>
      <c r="E2260" s="318" t="str">
        <f>IF(G2260="","",VLOOKUP(G2260,'Danh mục CODE'!$D$2:$J$20064,7,0))</f>
        <v/>
      </c>
      <c r="F2260" s="28" t="str">
        <f>IF(E2260="","",VLOOKUP(E2260,'TONG HOP'!$E$8:$W$1883,19,0))</f>
        <v/>
      </c>
      <c r="G2260" s="315"/>
      <c r="H2260" s="226" t="str">
        <f>IF(E2260="","",VLOOKUP(G2260,'TONG HOP'!$C$8:$E$799,2,0))</f>
        <v/>
      </c>
      <c r="I2260" s="226" t="str">
        <f>IF(B2260="","",VLOOKUP(G2260,'TONG HOP'!$C$8:$F$799,4,0))</f>
        <v/>
      </c>
      <c r="J2260" s="63" t="str">
        <f t="shared" si="388"/>
        <v/>
      </c>
      <c r="K2260" s="63" t="str">
        <f t="shared" si="396"/>
        <v/>
      </c>
      <c r="L2260" s="63">
        <f t="shared" si="389"/>
        <v>0</v>
      </c>
      <c r="M2260" s="392" t="str">
        <f>IF(Y2260="","",VLOOKUP(G2260,'Danh mục CODE'!$D$2:$I$1880,4,0))</f>
        <v/>
      </c>
      <c r="N2260" s="482"/>
      <c r="O2260" s="392" t="str">
        <f t="shared" si="390"/>
        <v/>
      </c>
      <c r="P2260" s="392" t="str">
        <f>IF(Y2260="","",VLOOKUP(G2260,'Danh mục CODE'!$D$2:$I$1880,5,0))</f>
        <v/>
      </c>
      <c r="Q2260" s="392"/>
      <c r="R2260" s="392" t="str">
        <f t="shared" si="391"/>
        <v/>
      </c>
      <c r="S2260" s="394" t="e">
        <f t="shared" si="392"/>
        <v>#VALUE!</v>
      </c>
      <c r="T2260" s="394" t="str">
        <f t="shared" si="393"/>
        <v/>
      </c>
      <c r="U2260" s="394" t="str">
        <f t="shared" si="394"/>
        <v/>
      </c>
      <c r="V2260" s="424" t="str">
        <f t="shared" si="395"/>
        <v/>
      </c>
      <c r="W2260" s="21"/>
      <c r="X2260" s="515"/>
      <c r="Y2260" s="515"/>
      <c r="Z2260" s="513"/>
      <c r="AA2260" s="514"/>
    </row>
    <row r="2261" spans="1:27">
      <c r="A2261" s="50">
        <f t="shared" si="397"/>
        <v>2256</v>
      </c>
      <c r="B2261" s="580"/>
      <c r="C2261" s="23" t="s">
        <v>742</v>
      </c>
      <c r="D2261" s="489"/>
      <c r="E2261" s="318" t="str">
        <f>IF(G2261="","",VLOOKUP(G2261,'Danh mục CODE'!$D$2:$J$20064,7,0))</f>
        <v/>
      </c>
      <c r="F2261" s="28" t="str">
        <f>IF(E2261="","",VLOOKUP(E2261,'TONG HOP'!$E$8:$W$1883,19,0))</f>
        <v/>
      </c>
      <c r="G2261" s="315"/>
      <c r="H2261" s="226" t="str">
        <f>IF(E2261="","",VLOOKUP(G2261,'TONG HOP'!$C$8:$E$799,2,0))</f>
        <v/>
      </c>
      <c r="I2261" s="226" t="str">
        <f>IF(B2261="","",VLOOKUP(G2261,'TONG HOP'!$C$8:$F$799,4,0))</f>
        <v/>
      </c>
      <c r="J2261" s="63" t="str">
        <f t="shared" si="388"/>
        <v/>
      </c>
      <c r="K2261" s="63" t="str">
        <f t="shared" si="396"/>
        <v/>
      </c>
      <c r="L2261" s="63">
        <f t="shared" si="389"/>
        <v>0</v>
      </c>
      <c r="M2261" s="392" t="str">
        <f>IF(Y2261="","",VLOOKUP(G2261,'Danh mục CODE'!$D$2:$I$1880,4,0))</f>
        <v/>
      </c>
      <c r="N2261" s="482"/>
      <c r="O2261" s="392" t="str">
        <f t="shared" si="390"/>
        <v/>
      </c>
      <c r="P2261" s="392" t="str">
        <f>IF(Y2261="","",VLOOKUP(G2261,'Danh mục CODE'!$D$2:$I$1880,5,0))</f>
        <v/>
      </c>
      <c r="Q2261" s="392"/>
      <c r="R2261" s="392" t="str">
        <f t="shared" si="391"/>
        <v/>
      </c>
      <c r="S2261" s="394" t="e">
        <f t="shared" si="392"/>
        <v>#VALUE!</v>
      </c>
      <c r="T2261" s="394" t="str">
        <f t="shared" si="393"/>
        <v/>
      </c>
      <c r="U2261" s="394" t="str">
        <f t="shared" si="394"/>
        <v/>
      </c>
      <c r="V2261" s="424" t="str">
        <f t="shared" si="395"/>
        <v/>
      </c>
      <c r="W2261" s="21"/>
      <c r="X2261" s="515"/>
      <c r="Y2261" s="515"/>
      <c r="Z2261" s="513"/>
      <c r="AA2261" s="514"/>
    </row>
    <row r="2262" spans="1:27">
      <c r="A2262" s="50">
        <f t="shared" si="397"/>
        <v>2257</v>
      </c>
      <c r="B2262" s="580"/>
      <c r="C2262" s="23" t="s">
        <v>742</v>
      </c>
      <c r="D2262" s="489"/>
      <c r="E2262" s="318" t="str">
        <f>IF(G2262="","",VLOOKUP(G2262,'Danh mục CODE'!$D$2:$J$20064,7,0))</f>
        <v/>
      </c>
      <c r="F2262" s="28" t="str">
        <f>IF(E2262="","",VLOOKUP(E2262,'TONG HOP'!$E$8:$W$1883,19,0))</f>
        <v/>
      </c>
      <c r="G2262" s="315"/>
      <c r="H2262" s="226" t="str">
        <f>IF(E2262="","",VLOOKUP(G2262,'TONG HOP'!$C$8:$E$799,2,0))</f>
        <v/>
      </c>
      <c r="I2262" s="226" t="str">
        <f>IF(B2262="","",VLOOKUP(G2262,'TONG HOP'!$C$8:$F$799,4,0))</f>
        <v/>
      </c>
      <c r="J2262" s="63" t="str">
        <f t="shared" si="388"/>
        <v/>
      </c>
      <c r="K2262" s="63" t="str">
        <f t="shared" si="396"/>
        <v/>
      </c>
      <c r="L2262" s="63">
        <f t="shared" si="389"/>
        <v>0</v>
      </c>
      <c r="M2262" s="392" t="str">
        <f>IF(Y2262="","",VLOOKUP(G2262,'Danh mục CODE'!$D$2:$I$1880,4,0))</f>
        <v/>
      </c>
      <c r="N2262" s="482"/>
      <c r="O2262" s="392" t="str">
        <f t="shared" si="390"/>
        <v/>
      </c>
      <c r="P2262" s="392" t="str">
        <f>IF(Y2262="","",VLOOKUP(G2262,'Danh mục CODE'!$D$2:$I$1880,5,0))</f>
        <v/>
      </c>
      <c r="Q2262" s="392"/>
      <c r="R2262" s="392" t="str">
        <f t="shared" si="391"/>
        <v/>
      </c>
      <c r="S2262" s="394" t="e">
        <f t="shared" si="392"/>
        <v>#VALUE!</v>
      </c>
      <c r="T2262" s="394" t="str">
        <f t="shared" si="393"/>
        <v/>
      </c>
      <c r="U2262" s="394" t="str">
        <f t="shared" si="394"/>
        <v/>
      </c>
      <c r="V2262" s="424" t="str">
        <f t="shared" si="395"/>
        <v/>
      </c>
      <c r="W2262" s="21"/>
      <c r="X2262" s="515"/>
      <c r="Y2262" s="515"/>
      <c r="Z2262" s="513"/>
      <c r="AA2262" s="514"/>
    </row>
    <row r="2263" spans="1:27">
      <c r="A2263" s="50">
        <f t="shared" si="397"/>
        <v>2258</v>
      </c>
      <c r="B2263" s="580"/>
      <c r="C2263" s="23" t="s">
        <v>742</v>
      </c>
      <c r="D2263" s="489"/>
      <c r="E2263" s="318" t="str">
        <f>IF(G2263="","",VLOOKUP(G2263,'Danh mục CODE'!$D$2:$J$20064,7,0))</f>
        <v/>
      </c>
      <c r="F2263" s="28" t="str">
        <f>IF(E2263="","",VLOOKUP(E2263,'TONG HOP'!$E$8:$W$1883,19,0))</f>
        <v/>
      </c>
      <c r="G2263" s="315"/>
      <c r="H2263" s="226" t="str">
        <f>IF(E2263="","",VLOOKUP(G2263,'TONG HOP'!$C$8:$E$799,2,0))</f>
        <v/>
      </c>
      <c r="I2263" s="226" t="str">
        <f>IF(B2263="","",VLOOKUP(G2263,'TONG HOP'!$C$8:$F$799,4,0))</f>
        <v/>
      </c>
      <c r="J2263" s="63" t="str">
        <f t="shared" si="388"/>
        <v/>
      </c>
      <c r="K2263" s="63" t="str">
        <f t="shared" si="396"/>
        <v/>
      </c>
      <c r="L2263" s="63">
        <f t="shared" si="389"/>
        <v>0</v>
      </c>
      <c r="M2263" s="392" t="str">
        <f>IF(Y2263="","",VLOOKUP(G2263,'Danh mục CODE'!$D$2:$I$1880,4,0))</f>
        <v/>
      </c>
      <c r="N2263" s="482"/>
      <c r="O2263" s="392" t="str">
        <f t="shared" si="390"/>
        <v/>
      </c>
      <c r="P2263" s="392" t="str">
        <f>IF(Y2263="","",VLOOKUP(G2263,'Danh mục CODE'!$D$2:$I$1880,5,0))</f>
        <v/>
      </c>
      <c r="Q2263" s="392"/>
      <c r="R2263" s="392" t="str">
        <f t="shared" si="391"/>
        <v/>
      </c>
      <c r="S2263" s="394" t="e">
        <f t="shared" si="392"/>
        <v>#VALUE!</v>
      </c>
      <c r="T2263" s="394" t="str">
        <f t="shared" si="393"/>
        <v/>
      </c>
      <c r="U2263" s="394" t="str">
        <f t="shared" si="394"/>
        <v/>
      </c>
      <c r="V2263" s="424" t="str">
        <f t="shared" si="395"/>
        <v/>
      </c>
      <c r="W2263" s="21"/>
      <c r="X2263" s="515"/>
      <c r="Y2263" s="515"/>
      <c r="Z2263" s="513"/>
      <c r="AA2263" s="514"/>
    </row>
    <row r="2264" spans="1:27">
      <c r="A2264" s="50">
        <f t="shared" si="397"/>
        <v>2259</v>
      </c>
      <c r="B2264" s="580"/>
      <c r="C2264" s="23" t="s">
        <v>742</v>
      </c>
      <c r="D2264" s="489"/>
      <c r="E2264" s="318" t="str">
        <f>IF(G2264="","",VLOOKUP(G2264,'Danh mục CODE'!$D$2:$J$20064,7,0))</f>
        <v/>
      </c>
      <c r="F2264" s="28" t="str">
        <f>IF(E2264="","",VLOOKUP(E2264,'TONG HOP'!$E$8:$W$1883,19,0))</f>
        <v/>
      </c>
      <c r="G2264" s="315"/>
      <c r="H2264" s="226" t="str">
        <f>IF(E2264="","",VLOOKUP(G2264,'TONG HOP'!$C$8:$E$799,2,0))</f>
        <v/>
      </c>
      <c r="I2264" s="226" t="str">
        <f>IF(B2264="","",VLOOKUP(G2264,'TONG HOP'!$C$8:$F$799,4,0))</f>
        <v/>
      </c>
      <c r="J2264" s="63" t="str">
        <f t="shared" si="388"/>
        <v/>
      </c>
      <c r="K2264" s="63" t="str">
        <f t="shared" si="396"/>
        <v/>
      </c>
      <c r="L2264" s="63">
        <f t="shared" si="389"/>
        <v>0</v>
      </c>
      <c r="M2264" s="392" t="str">
        <f>IF(Y2264="","",VLOOKUP(G2264,'Danh mục CODE'!$D$2:$I$1880,4,0))</f>
        <v/>
      </c>
      <c r="N2264" s="482"/>
      <c r="O2264" s="392" t="str">
        <f t="shared" si="390"/>
        <v/>
      </c>
      <c r="P2264" s="392" t="str">
        <f>IF(Y2264="","",VLOOKUP(G2264,'Danh mục CODE'!$D$2:$I$1880,5,0))</f>
        <v/>
      </c>
      <c r="Q2264" s="392"/>
      <c r="R2264" s="392" t="str">
        <f t="shared" si="391"/>
        <v/>
      </c>
      <c r="S2264" s="394" t="e">
        <f t="shared" si="392"/>
        <v>#VALUE!</v>
      </c>
      <c r="T2264" s="394" t="str">
        <f t="shared" si="393"/>
        <v/>
      </c>
      <c r="U2264" s="394" t="str">
        <f t="shared" si="394"/>
        <v/>
      </c>
      <c r="V2264" s="424" t="str">
        <f t="shared" si="395"/>
        <v/>
      </c>
      <c r="W2264" s="21"/>
      <c r="X2264" s="515"/>
      <c r="Y2264" s="515"/>
      <c r="Z2264" s="513"/>
      <c r="AA2264" s="514"/>
    </row>
    <row r="2265" spans="1:27">
      <c r="A2265" s="50">
        <f t="shared" si="397"/>
        <v>2260</v>
      </c>
      <c r="B2265" s="580"/>
      <c r="C2265" s="23" t="s">
        <v>742</v>
      </c>
      <c r="D2265" s="489"/>
      <c r="E2265" s="318" t="str">
        <f>IF(G2265="","",VLOOKUP(G2265,'Danh mục CODE'!$D$2:$J$20064,7,0))</f>
        <v/>
      </c>
      <c r="F2265" s="28" t="str">
        <f>IF(E2265="","",VLOOKUP(E2265,'TONG HOP'!$E$8:$W$1883,19,0))</f>
        <v/>
      </c>
      <c r="G2265" s="315"/>
      <c r="H2265" s="226" t="str">
        <f>IF(E2265="","",VLOOKUP(G2265,'TONG HOP'!$C$8:$E$799,2,0))</f>
        <v/>
      </c>
      <c r="I2265" s="226" t="str">
        <f>IF(B2265="","",VLOOKUP(G2265,'TONG HOP'!$C$8:$F$799,4,0))</f>
        <v/>
      </c>
      <c r="J2265" s="63" t="str">
        <f t="shared" si="388"/>
        <v/>
      </c>
      <c r="K2265" s="63" t="str">
        <f t="shared" si="396"/>
        <v/>
      </c>
      <c r="L2265" s="63">
        <f t="shared" si="389"/>
        <v>0</v>
      </c>
      <c r="M2265" s="392" t="str">
        <f>IF(Y2265="","",VLOOKUP(G2265,'Danh mục CODE'!$D$2:$I$1880,4,0))</f>
        <v/>
      </c>
      <c r="N2265" s="482"/>
      <c r="O2265" s="392" t="str">
        <f t="shared" si="390"/>
        <v/>
      </c>
      <c r="P2265" s="392" t="str">
        <f>IF(Y2265="","",VLOOKUP(G2265,'Danh mục CODE'!$D$2:$I$1880,5,0))</f>
        <v/>
      </c>
      <c r="Q2265" s="392"/>
      <c r="R2265" s="392" t="str">
        <f t="shared" si="391"/>
        <v/>
      </c>
      <c r="S2265" s="394" t="e">
        <f t="shared" si="392"/>
        <v>#VALUE!</v>
      </c>
      <c r="T2265" s="394" t="str">
        <f t="shared" si="393"/>
        <v/>
      </c>
      <c r="U2265" s="394" t="str">
        <f t="shared" si="394"/>
        <v/>
      </c>
      <c r="V2265" s="424" t="str">
        <f t="shared" si="395"/>
        <v/>
      </c>
      <c r="W2265" s="21"/>
      <c r="X2265" s="515"/>
      <c r="Y2265" s="515"/>
      <c r="Z2265" s="513"/>
      <c r="AA2265" s="514"/>
    </row>
    <row r="2266" spans="1:27">
      <c r="A2266" s="50">
        <f t="shared" si="397"/>
        <v>2261</v>
      </c>
      <c r="B2266" s="580"/>
      <c r="C2266" s="23" t="s">
        <v>742</v>
      </c>
      <c r="D2266" s="489"/>
      <c r="E2266" s="318" t="str">
        <f>IF(G2266="","",VLOOKUP(G2266,'Danh mục CODE'!$D$2:$J$20064,7,0))</f>
        <v/>
      </c>
      <c r="F2266" s="28" t="str">
        <f>IF(E2266="","",VLOOKUP(E2266,'TONG HOP'!$E$8:$W$1883,19,0))</f>
        <v/>
      </c>
      <c r="G2266" s="315"/>
      <c r="H2266" s="226" t="str">
        <f>IF(E2266="","",VLOOKUP(G2266,'TONG HOP'!$C$8:$E$799,2,0))</f>
        <v/>
      </c>
      <c r="I2266" s="226" t="str">
        <f>IF(B2266="","",VLOOKUP(G2266,'TONG HOP'!$C$8:$F$799,4,0))</f>
        <v/>
      </c>
      <c r="J2266" s="63" t="str">
        <f t="shared" si="388"/>
        <v/>
      </c>
      <c r="K2266" s="63" t="str">
        <f t="shared" si="396"/>
        <v/>
      </c>
      <c r="L2266" s="63">
        <f t="shared" si="389"/>
        <v>0</v>
      </c>
      <c r="M2266" s="392" t="str">
        <f>IF(Y2266="","",VLOOKUP(G2266,'Danh mục CODE'!$D$2:$I$1880,4,0))</f>
        <v/>
      </c>
      <c r="N2266" s="482"/>
      <c r="O2266" s="392" t="str">
        <f t="shared" si="390"/>
        <v/>
      </c>
      <c r="P2266" s="392" t="str">
        <f>IF(Y2266="","",VLOOKUP(G2266,'Danh mục CODE'!$D$2:$I$1880,5,0))</f>
        <v/>
      </c>
      <c r="Q2266" s="392"/>
      <c r="R2266" s="392" t="str">
        <f t="shared" si="391"/>
        <v/>
      </c>
      <c r="S2266" s="394" t="e">
        <f t="shared" si="392"/>
        <v>#VALUE!</v>
      </c>
      <c r="T2266" s="394" t="str">
        <f t="shared" si="393"/>
        <v/>
      </c>
      <c r="U2266" s="394" t="str">
        <f t="shared" si="394"/>
        <v/>
      </c>
      <c r="V2266" s="424" t="str">
        <f t="shared" si="395"/>
        <v/>
      </c>
      <c r="W2266" s="21"/>
      <c r="X2266" s="515"/>
      <c r="Y2266" s="515"/>
      <c r="Z2266" s="513"/>
      <c r="AA2266" s="514"/>
    </row>
    <row r="2267" spans="1:27">
      <c r="A2267" s="50">
        <f t="shared" si="397"/>
        <v>2262</v>
      </c>
      <c r="B2267" s="580"/>
      <c r="C2267" s="23" t="s">
        <v>742</v>
      </c>
      <c r="D2267" s="489"/>
      <c r="E2267" s="318" t="str">
        <f>IF(G2267="","",VLOOKUP(G2267,'Danh mục CODE'!$D$2:$J$20064,7,0))</f>
        <v/>
      </c>
      <c r="F2267" s="28" t="str">
        <f>IF(E2267="","",VLOOKUP(E2267,'TONG HOP'!$E$8:$W$1883,19,0))</f>
        <v/>
      </c>
      <c r="G2267" s="315"/>
      <c r="H2267" s="226" t="str">
        <f>IF(E2267="","",VLOOKUP(G2267,'TONG HOP'!$C$8:$E$799,2,0))</f>
        <v/>
      </c>
      <c r="I2267" s="226" t="str">
        <f>IF(B2267="","",VLOOKUP(G2267,'TONG HOP'!$C$8:$F$799,4,0))</f>
        <v/>
      </c>
      <c r="J2267" s="63" t="str">
        <f t="shared" si="388"/>
        <v/>
      </c>
      <c r="K2267" s="63" t="str">
        <f t="shared" si="396"/>
        <v/>
      </c>
      <c r="L2267" s="63">
        <f t="shared" si="389"/>
        <v>0</v>
      </c>
      <c r="M2267" s="392" t="str">
        <f>IF(Y2267="","",VLOOKUP(G2267,'Danh mục CODE'!$D$2:$I$1880,4,0))</f>
        <v/>
      </c>
      <c r="N2267" s="482"/>
      <c r="O2267" s="392" t="str">
        <f t="shared" si="390"/>
        <v/>
      </c>
      <c r="P2267" s="392" t="str">
        <f>IF(Y2267="","",VLOOKUP(G2267,'Danh mục CODE'!$D$2:$I$1880,5,0))</f>
        <v/>
      </c>
      <c r="Q2267" s="392"/>
      <c r="R2267" s="392" t="str">
        <f t="shared" si="391"/>
        <v/>
      </c>
      <c r="S2267" s="394" t="e">
        <f t="shared" si="392"/>
        <v>#VALUE!</v>
      </c>
      <c r="T2267" s="394" t="str">
        <f t="shared" si="393"/>
        <v/>
      </c>
      <c r="U2267" s="394" t="str">
        <f t="shared" si="394"/>
        <v/>
      </c>
      <c r="V2267" s="424" t="str">
        <f t="shared" si="395"/>
        <v/>
      </c>
      <c r="W2267" s="21"/>
      <c r="X2267" s="515"/>
      <c r="Y2267" s="515"/>
      <c r="Z2267" s="513"/>
      <c r="AA2267" s="514"/>
    </row>
    <row r="2268" spans="1:27">
      <c r="A2268" s="50">
        <f t="shared" si="397"/>
        <v>2263</v>
      </c>
      <c r="B2268" s="580"/>
      <c r="C2268" s="23" t="s">
        <v>742</v>
      </c>
      <c r="D2268" s="489"/>
      <c r="E2268" s="318" t="str">
        <f>IF(G2268="","",VLOOKUP(G2268,'Danh mục CODE'!$D$2:$J$20064,7,0))</f>
        <v/>
      </c>
      <c r="F2268" s="28" t="str">
        <f>IF(E2268="","",VLOOKUP(E2268,'TONG HOP'!$E$8:$W$1883,19,0))</f>
        <v/>
      </c>
      <c r="G2268" s="315"/>
      <c r="H2268" s="226" t="str">
        <f>IF(E2268="","",VLOOKUP(G2268,'TONG HOP'!$C$8:$E$799,2,0))</f>
        <v/>
      </c>
      <c r="I2268" s="226" t="str">
        <f>IF(B2268="","",VLOOKUP(G2268,'TONG HOP'!$C$8:$F$799,4,0))</f>
        <v/>
      </c>
      <c r="J2268" s="63" t="str">
        <f t="shared" si="388"/>
        <v/>
      </c>
      <c r="K2268" s="63" t="str">
        <f t="shared" si="396"/>
        <v/>
      </c>
      <c r="L2268" s="63">
        <f t="shared" si="389"/>
        <v>0</v>
      </c>
      <c r="M2268" s="392" t="str">
        <f>IF(Y2268="","",VLOOKUP(G2268,'Danh mục CODE'!$D$2:$I$1880,4,0))</f>
        <v/>
      </c>
      <c r="N2268" s="482"/>
      <c r="O2268" s="392" t="str">
        <f t="shared" si="390"/>
        <v/>
      </c>
      <c r="P2268" s="392" t="str">
        <f>IF(Y2268="","",VLOOKUP(G2268,'Danh mục CODE'!$D$2:$I$1880,5,0))</f>
        <v/>
      </c>
      <c r="Q2268" s="392"/>
      <c r="R2268" s="392" t="str">
        <f t="shared" si="391"/>
        <v/>
      </c>
      <c r="S2268" s="394" t="e">
        <f t="shared" si="392"/>
        <v>#VALUE!</v>
      </c>
      <c r="T2268" s="394" t="str">
        <f t="shared" si="393"/>
        <v/>
      </c>
      <c r="U2268" s="394" t="str">
        <f t="shared" si="394"/>
        <v/>
      </c>
      <c r="V2268" s="424" t="str">
        <f t="shared" si="395"/>
        <v/>
      </c>
      <c r="W2268" s="21"/>
      <c r="X2268" s="515"/>
      <c r="Y2268" s="515"/>
      <c r="Z2268" s="513"/>
      <c r="AA2268" s="514"/>
    </row>
    <row r="2269" spans="1:27">
      <c r="A2269" s="50">
        <f t="shared" si="397"/>
        <v>2264</v>
      </c>
      <c r="B2269" s="580"/>
      <c r="C2269" s="23" t="s">
        <v>742</v>
      </c>
      <c r="D2269" s="489"/>
      <c r="E2269" s="318" t="str">
        <f>IF(G2269="","",VLOOKUP(G2269,'Danh mục CODE'!$D$2:$J$20064,7,0))</f>
        <v/>
      </c>
      <c r="F2269" s="28" t="str">
        <f>IF(E2269="","",VLOOKUP(E2269,'TONG HOP'!$E$8:$W$1883,19,0))</f>
        <v/>
      </c>
      <c r="G2269" s="315"/>
      <c r="H2269" s="226" t="str">
        <f>IF(E2269="","",VLOOKUP(G2269,'TONG HOP'!$C$8:$E$799,2,0))</f>
        <v/>
      </c>
      <c r="I2269" s="226" t="str">
        <f>IF(B2269="","",VLOOKUP(G2269,'TONG HOP'!$C$8:$F$799,4,0))</f>
        <v/>
      </c>
      <c r="J2269" s="63" t="str">
        <f t="shared" si="388"/>
        <v/>
      </c>
      <c r="K2269" s="63" t="str">
        <f t="shared" si="396"/>
        <v/>
      </c>
      <c r="L2269" s="63">
        <f t="shared" si="389"/>
        <v>0</v>
      </c>
      <c r="M2269" s="392" t="str">
        <f>IF(Y2269="","",VLOOKUP(G2269,'Danh mục CODE'!$D$2:$I$1880,4,0))</f>
        <v/>
      </c>
      <c r="N2269" s="482"/>
      <c r="O2269" s="392" t="str">
        <f t="shared" si="390"/>
        <v/>
      </c>
      <c r="P2269" s="392" t="str">
        <f>IF(Y2269="","",VLOOKUP(G2269,'Danh mục CODE'!$D$2:$I$1880,5,0))</f>
        <v/>
      </c>
      <c r="Q2269" s="392"/>
      <c r="R2269" s="392" t="str">
        <f t="shared" si="391"/>
        <v/>
      </c>
      <c r="S2269" s="394" t="e">
        <f t="shared" si="392"/>
        <v>#VALUE!</v>
      </c>
      <c r="T2269" s="394" t="str">
        <f t="shared" si="393"/>
        <v/>
      </c>
      <c r="U2269" s="394" t="str">
        <f t="shared" si="394"/>
        <v/>
      </c>
      <c r="V2269" s="424" t="str">
        <f t="shared" si="395"/>
        <v/>
      </c>
      <c r="W2269" s="21"/>
      <c r="X2269" s="515"/>
      <c r="Y2269" s="515"/>
      <c r="Z2269" s="513"/>
      <c r="AA2269" s="514"/>
    </row>
    <row r="2270" spans="1:27">
      <c r="A2270" s="50">
        <f t="shared" si="397"/>
        <v>2265</v>
      </c>
      <c r="B2270" s="580"/>
      <c r="C2270" s="23" t="s">
        <v>742</v>
      </c>
      <c r="D2270" s="489"/>
      <c r="E2270" s="318" t="str">
        <f>IF(G2270="","",VLOOKUP(G2270,'Danh mục CODE'!$D$2:$J$20064,7,0))</f>
        <v/>
      </c>
      <c r="F2270" s="28" t="str">
        <f>IF(E2270="","",VLOOKUP(E2270,'TONG HOP'!$E$8:$W$1883,19,0))</f>
        <v/>
      </c>
      <c r="G2270" s="315"/>
      <c r="H2270" s="226" t="str">
        <f>IF(E2270="","",VLOOKUP(G2270,'TONG HOP'!$C$8:$E$799,2,0))</f>
        <v/>
      </c>
      <c r="I2270" s="226" t="str">
        <f>IF(B2270="","",VLOOKUP(G2270,'TONG HOP'!$C$8:$F$799,4,0))</f>
        <v/>
      </c>
      <c r="J2270" s="63" t="str">
        <f t="shared" si="388"/>
        <v/>
      </c>
      <c r="K2270" s="63" t="str">
        <f t="shared" si="396"/>
        <v/>
      </c>
      <c r="L2270" s="63">
        <f t="shared" si="389"/>
        <v>0</v>
      </c>
      <c r="M2270" s="392" t="str">
        <f>IF(Y2270="","",VLOOKUP(G2270,'Danh mục CODE'!$D$2:$I$1880,4,0))</f>
        <v/>
      </c>
      <c r="N2270" s="482"/>
      <c r="O2270" s="392" t="str">
        <f t="shared" si="390"/>
        <v/>
      </c>
      <c r="P2270" s="392" t="str">
        <f>IF(Y2270="","",VLOOKUP(G2270,'Danh mục CODE'!$D$2:$I$1880,5,0))</f>
        <v/>
      </c>
      <c r="Q2270" s="392"/>
      <c r="R2270" s="392" t="str">
        <f t="shared" si="391"/>
        <v/>
      </c>
      <c r="S2270" s="394" t="e">
        <f t="shared" si="392"/>
        <v>#VALUE!</v>
      </c>
      <c r="T2270" s="394" t="str">
        <f t="shared" si="393"/>
        <v/>
      </c>
      <c r="U2270" s="394" t="str">
        <f t="shared" si="394"/>
        <v/>
      </c>
      <c r="V2270" s="424" t="str">
        <f t="shared" si="395"/>
        <v/>
      </c>
      <c r="W2270" s="21"/>
      <c r="X2270" s="515"/>
      <c r="Y2270" s="515"/>
      <c r="Z2270" s="513"/>
      <c r="AA2270" s="514"/>
    </row>
    <row r="2271" spans="1:27">
      <c r="A2271" s="50">
        <f t="shared" si="397"/>
        <v>2266</v>
      </c>
      <c r="B2271" s="580"/>
      <c r="C2271" s="23" t="s">
        <v>742</v>
      </c>
      <c r="D2271" s="489"/>
      <c r="E2271" s="318" t="str">
        <f>IF(G2271="","",VLOOKUP(G2271,'Danh mục CODE'!$D$2:$J$20064,7,0))</f>
        <v/>
      </c>
      <c r="F2271" s="28" t="str">
        <f>IF(E2271="","",VLOOKUP(E2271,'TONG HOP'!$E$8:$W$1883,19,0))</f>
        <v/>
      </c>
      <c r="G2271" s="315"/>
      <c r="H2271" s="226" t="str">
        <f>IF(E2271="","",VLOOKUP(G2271,'TONG HOP'!$C$8:$E$799,2,0))</f>
        <v/>
      </c>
      <c r="I2271" s="226" t="str">
        <f>IF(B2271="","",VLOOKUP(G2271,'TONG HOP'!$C$8:$F$799,4,0))</f>
        <v/>
      </c>
      <c r="J2271" s="63" t="str">
        <f t="shared" si="388"/>
        <v/>
      </c>
      <c r="K2271" s="63" t="str">
        <f t="shared" si="396"/>
        <v/>
      </c>
      <c r="L2271" s="63">
        <f t="shared" si="389"/>
        <v>0</v>
      </c>
      <c r="M2271" s="392" t="str">
        <f>IF(Y2271="","",VLOOKUP(G2271,'Danh mục CODE'!$D$2:$I$1880,4,0))</f>
        <v/>
      </c>
      <c r="N2271" s="482"/>
      <c r="O2271" s="392" t="str">
        <f t="shared" si="390"/>
        <v/>
      </c>
      <c r="P2271" s="392" t="str">
        <f>IF(Y2271="","",VLOOKUP(G2271,'Danh mục CODE'!$D$2:$I$1880,5,0))</f>
        <v/>
      </c>
      <c r="Q2271" s="392"/>
      <c r="R2271" s="392" t="str">
        <f t="shared" si="391"/>
        <v/>
      </c>
      <c r="S2271" s="394" t="e">
        <f t="shared" si="392"/>
        <v>#VALUE!</v>
      </c>
      <c r="T2271" s="394" t="str">
        <f t="shared" si="393"/>
        <v/>
      </c>
      <c r="U2271" s="394" t="str">
        <f t="shared" si="394"/>
        <v/>
      </c>
      <c r="V2271" s="424" t="str">
        <f t="shared" si="395"/>
        <v/>
      </c>
      <c r="W2271" s="21"/>
      <c r="X2271" s="515"/>
      <c r="Y2271" s="515"/>
      <c r="Z2271" s="513"/>
      <c r="AA2271" s="514"/>
    </row>
    <row r="2272" spans="1:27">
      <c r="A2272" s="50">
        <f t="shared" si="397"/>
        <v>2267</v>
      </c>
      <c r="B2272" s="580"/>
      <c r="C2272" s="23" t="s">
        <v>742</v>
      </c>
      <c r="D2272" s="489"/>
      <c r="E2272" s="318" t="str">
        <f>IF(G2272="","",VLOOKUP(G2272,'Danh mục CODE'!$D$2:$J$20064,7,0))</f>
        <v/>
      </c>
      <c r="F2272" s="28" t="str">
        <f>IF(E2272="","",VLOOKUP(E2272,'TONG HOP'!$E$8:$W$1883,19,0))</f>
        <v/>
      </c>
      <c r="G2272" s="315"/>
      <c r="H2272" s="226" t="str">
        <f>IF(E2272="","",VLOOKUP(G2272,'TONG HOP'!$C$8:$E$799,2,0))</f>
        <v/>
      </c>
      <c r="I2272" s="226" t="str">
        <f>IF(B2272="","",VLOOKUP(G2272,'TONG HOP'!$C$8:$F$799,4,0))</f>
        <v/>
      </c>
      <c r="J2272" s="63" t="str">
        <f t="shared" si="388"/>
        <v/>
      </c>
      <c r="K2272" s="63" t="str">
        <f t="shared" si="396"/>
        <v/>
      </c>
      <c r="L2272" s="63">
        <f t="shared" si="389"/>
        <v>0</v>
      </c>
      <c r="M2272" s="392" t="str">
        <f>IF(Y2272="","",VLOOKUP(G2272,'Danh mục CODE'!$D$2:$I$1880,4,0))</f>
        <v/>
      </c>
      <c r="N2272" s="482"/>
      <c r="O2272" s="392" t="str">
        <f t="shared" si="390"/>
        <v/>
      </c>
      <c r="P2272" s="392" t="str">
        <f>IF(Y2272="","",VLOOKUP(G2272,'Danh mục CODE'!$D$2:$I$1880,5,0))</f>
        <v/>
      </c>
      <c r="Q2272" s="392"/>
      <c r="R2272" s="392" t="str">
        <f t="shared" si="391"/>
        <v/>
      </c>
      <c r="S2272" s="394" t="e">
        <f t="shared" si="392"/>
        <v>#VALUE!</v>
      </c>
      <c r="T2272" s="394" t="str">
        <f t="shared" si="393"/>
        <v/>
      </c>
      <c r="U2272" s="394" t="str">
        <f t="shared" si="394"/>
        <v/>
      </c>
      <c r="V2272" s="424" t="str">
        <f t="shared" si="395"/>
        <v/>
      </c>
      <c r="W2272" s="21"/>
      <c r="X2272" s="515"/>
      <c r="Y2272" s="515"/>
      <c r="Z2272" s="513"/>
      <c r="AA2272" s="514"/>
    </row>
    <row r="2273" spans="1:27">
      <c r="A2273" s="50">
        <f t="shared" si="397"/>
        <v>2268</v>
      </c>
      <c r="B2273" s="580"/>
      <c r="C2273" s="23" t="s">
        <v>742</v>
      </c>
      <c r="D2273" s="489"/>
      <c r="E2273" s="318" t="str">
        <f>IF(G2273="","",VLOOKUP(G2273,'Danh mục CODE'!$D$2:$J$20064,7,0))</f>
        <v/>
      </c>
      <c r="F2273" s="28" t="str">
        <f>IF(E2273="","",VLOOKUP(E2273,'TONG HOP'!$E$8:$W$1883,19,0))</f>
        <v/>
      </c>
      <c r="G2273" s="315"/>
      <c r="H2273" s="226" t="str">
        <f>IF(E2273="","",VLOOKUP(G2273,'TONG HOP'!$C$8:$E$799,2,0))</f>
        <v/>
      </c>
      <c r="I2273" s="226" t="str">
        <f>IF(B2273="","",VLOOKUP(G2273,'TONG HOP'!$C$8:$F$799,4,0))</f>
        <v/>
      </c>
      <c r="J2273" s="63" t="str">
        <f t="shared" si="388"/>
        <v/>
      </c>
      <c r="K2273" s="63" t="str">
        <f t="shared" si="396"/>
        <v/>
      </c>
      <c r="L2273" s="63">
        <f t="shared" si="389"/>
        <v>0</v>
      </c>
      <c r="M2273" s="392" t="str">
        <f>IF(Y2273="","",VLOOKUP(G2273,'Danh mục CODE'!$D$2:$I$1880,4,0))</f>
        <v/>
      </c>
      <c r="N2273" s="482"/>
      <c r="O2273" s="392" t="str">
        <f t="shared" si="390"/>
        <v/>
      </c>
      <c r="P2273" s="392" t="str">
        <f>IF(Y2273="","",VLOOKUP(G2273,'Danh mục CODE'!$D$2:$I$1880,5,0))</f>
        <v/>
      </c>
      <c r="Q2273" s="392"/>
      <c r="R2273" s="392" t="str">
        <f t="shared" si="391"/>
        <v/>
      </c>
      <c r="S2273" s="394" t="e">
        <f t="shared" si="392"/>
        <v>#VALUE!</v>
      </c>
      <c r="T2273" s="394" t="str">
        <f t="shared" si="393"/>
        <v/>
      </c>
      <c r="U2273" s="394" t="str">
        <f t="shared" si="394"/>
        <v/>
      </c>
      <c r="V2273" s="424" t="str">
        <f t="shared" si="395"/>
        <v/>
      </c>
      <c r="W2273" s="21"/>
      <c r="X2273" s="515"/>
      <c r="Y2273" s="515"/>
      <c r="Z2273" s="513"/>
      <c r="AA2273" s="514"/>
    </row>
    <row r="2274" spans="1:27">
      <c r="A2274" s="50">
        <f t="shared" si="397"/>
        <v>2269</v>
      </c>
      <c r="B2274" s="580"/>
      <c r="C2274" s="23" t="s">
        <v>742</v>
      </c>
      <c r="D2274" s="489"/>
      <c r="E2274" s="318" t="str">
        <f>IF(G2274="","",VLOOKUP(G2274,'Danh mục CODE'!$D$2:$J$20064,7,0))</f>
        <v/>
      </c>
      <c r="F2274" s="28" t="str">
        <f>IF(E2274="","",VLOOKUP(E2274,'TONG HOP'!$E$8:$W$1883,19,0))</f>
        <v/>
      </c>
      <c r="G2274" s="315"/>
      <c r="H2274" s="226" t="str">
        <f>IF(E2274="","",VLOOKUP(G2274,'TONG HOP'!$C$8:$E$799,2,0))</f>
        <v/>
      </c>
      <c r="I2274" s="226" t="str">
        <f>IF(B2274="","",VLOOKUP(G2274,'TONG HOP'!$C$8:$F$799,4,0))</f>
        <v/>
      </c>
      <c r="J2274" s="63" t="str">
        <f t="shared" si="388"/>
        <v/>
      </c>
      <c r="K2274" s="63" t="str">
        <f t="shared" si="396"/>
        <v/>
      </c>
      <c r="L2274" s="63">
        <f t="shared" si="389"/>
        <v>0</v>
      </c>
      <c r="M2274" s="392" t="str">
        <f>IF(Y2274="","",VLOOKUP(G2274,'Danh mục CODE'!$D$2:$I$1880,4,0))</f>
        <v/>
      </c>
      <c r="N2274" s="482"/>
      <c r="O2274" s="392" t="str">
        <f t="shared" si="390"/>
        <v/>
      </c>
      <c r="P2274" s="392" t="str">
        <f>IF(Y2274="","",VLOOKUP(G2274,'Danh mục CODE'!$D$2:$I$1880,5,0))</f>
        <v/>
      </c>
      <c r="Q2274" s="392"/>
      <c r="R2274" s="392" t="str">
        <f t="shared" si="391"/>
        <v/>
      </c>
      <c r="S2274" s="394" t="e">
        <f t="shared" si="392"/>
        <v>#VALUE!</v>
      </c>
      <c r="T2274" s="394" t="str">
        <f t="shared" si="393"/>
        <v/>
      </c>
      <c r="U2274" s="394" t="str">
        <f t="shared" si="394"/>
        <v/>
      </c>
      <c r="V2274" s="424" t="str">
        <f t="shared" si="395"/>
        <v/>
      </c>
      <c r="W2274" s="21"/>
      <c r="X2274" s="515"/>
      <c r="Y2274" s="515"/>
      <c r="Z2274" s="513"/>
      <c r="AA2274" s="514"/>
    </row>
    <row r="2275" spans="1:27">
      <c r="A2275" s="50">
        <f t="shared" si="397"/>
        <v>2270</v>
      </c>
      <c r="B2275" s="580"/>
      <c r="C2275" s="23" t="s">
        <v>742</v>
      </c>
      <c r="D2275" s="489"/>
      <c r="E2275" s="318" t="str">
        <f>IF(G2275="","",VLOOKUP(G2275,'Danh mục CODE'!$D$2:$J$20064,7,0))</f>
        <v/>
      </c>
      <c r="F2275" s="28" t="str">
        <f>IF(E2275="","",VLOOKUP(E2275,'TONG HOP'!$E$8:$W$1883,19,0))</f>
        <v/>
      </c>
      <c r="G2275" s="315"/>
      <c r="H2275" s="226" t="str">
        <f>IF(E2275="","",VLOOKUP(G2275,'TONG HOP'!$C$8:$E$799,2,0))</f>
        <v/>
      </c>
      <c r="I2275" s="226" t="str">
        <f>IF(B2275="","",VLOOKUP(G2275,'TONG HOP'!$C$8:$F$799,4,0))</f>
        <v/>
      </c>
      <c r="J2275" s="63" t="str">
        <f t="shared" si="388"/>
        <v/>
      </c>
      <c r="K2275" s="63" t="str">
        <f t="shared" si="396"/>
        <v/>
      </c>
      <c r="L2275" s="63">
        <f t="shared" si="389"/>
        <v>0</v>
      </c>
      <c r="M2275" s="392" t="str">
        <f>IF(Y2275="","",VLOOKUP(G2275,'Danh mục CODE'!$D$2:$I$1880,4,0))</f>
        <v/>
      </c>
      <c r="N2275" s="482"/>
      <c r="O2275" s="392" t="str">
        <f t="shared" si="390"/>
        <v/>
      </c>
      <c r="P2275" s="392" t="str">
        <f>IF(Y2275="","",VLOOKUP(G2275,'Danh mục CODE'!$D$2:$I$1880,5,0))</f>
        <v/>
      </c>
      <c r="Q2275" s="392"/>
      <c r="R2275" s="392" t="str">
        <f t="shared" si="391"/>
        <v/>
      </c>
      <c r="S2275" s="394" t="e">
        <f t="shared" si="392"/>
        <v>#VALUE!</v>
      </c>
      <c r="T2275" s="394" t="str">
        <f t="shared" si="393"/>
        <v/>
      </c>
      <c r="U2275" s="394" t="str">
        <f t="shared" si="394"/>
        <v/>
      </c>
      <c r="V2275" s="424" t="str">
        <f t="shared" si="395"/>
        <v/>
      </c>
      <c r="W2275" s="21"/>
      <c r="X2275" s="515"/>
      <c r="Y2275" s="515"/>
      <c r="Z2275" s="513"/>
      <c r="AA2275" s="514"/>
    </row>
    <row r="2276" spans="1:27">
      <c r="A2276" s="50">
        <f t="shared" si="397"/>
        <v>2271</v>
      </c>
      <c r="B2276" s="580"/>
      <c r="C2276" s="23" t="s">
        <v>742</v>
      </c>
      <c r="D2276" s="489"/>
      <c r="E2276" s="318" t="str">
        <f>IF(G2276="","",VLOOKUP(G2276,'Danh mục CODE'!$D$2:$J$20064,7,0))</f>
        <v/>
      </c>
      <c r="F2276" s="28" t="str">
        <f>IF(E2276="","",VLOOKUP(E2276,'TONG HOP'!$E$8:$W$1883,19,0))</f>
        <v/>
      </c>
      <c r="G2276" s="315"/>
      <c r="H2276" s="226" t="str">
        <f>IF(E2276="","",VLOOKUP(G2276,'TONG HOP'!$C$8:$E$799,2,0))</f>
        <v/>
      </c>
      <c r="I2276" s="226" t="str">
        <f>IF(B2276="","",VLOOKUP(G2276,'TONG HOP'!$C$8:$F$799,4,0))</f>
        <v/>
      </c>
      <c r="J2276" s="63" t="str">
        <f t="shared" si="388"/>
        <v/>
      </c>
      <c r="K2276" s="63" t="str">
        <f t="shared" si="396"/>
        <v/>
      </c>
      <c r="L2276" s="63">
        <f t="shared" si="389"/>
        <v>0</v>
      </c>
      <c r="M2276" s="392" t="str">
        <f>IF(Y2276="","",VLOOKUP(G2276,'Danh mục CODE'!$D$2:$I$1880,4,0))</f>
        <v/>
      </c>
      <c r="N2276" s="482"/>
      <c r="O2276" s="392" t="str">
        <f t="shared" si="390"/>
        <v/>
      </c>
      <c r="P2276" s="392" t="str">
        <f>IF(Y2276="","",VLOOKUP(G2276,'Danh mục CODE'!$D$2:$I$1880,5,0))</f>
        <v/>
      </c>
      <c r="Q2276" s="392"/>
      <c r="R2276" s="392" t="str">
        <f t="shared" si="391"/>
        <v/>
      </c>
      <c r="S2276" s="394" t="e">
        <f t="shared" si="392"/>
        <v>#VALUE!</v>
      </c>
      <c r="T2276" s="394" t="str">
        <f t="shared" si="393"/>
        <v/>
      </c>
      <c r="U2276" s="394" t="str">
        <f t="shared" si="394"/>
        <v/>
      </c>
      <c r="V2276" s="424" t="str">
        <f t="shared" si="395"/>
        <v/>
      </c>
      <c r="W2276" s="21"/>
      <c r="X2276" s="515"/>
      <c r="Y2276" s="515"/>
      <c r="Z2276" s="513"/>
      <c r="AA2276" s="514"/>
    </row>
    <row r="2277" spans="1:27">
      <c r="A2277" s="50">
        <f t="shared" si="397"/>
        <v>2272</v>
      </c>
      <c r="B2277" s="580"/>
      <c r="C2277" s="23" t="s">
        <v>742</v>
      </c>
      <c r="D2277" s="489"/>
      <c r="E2277" s="318" t="str">
        <f>IF(G2277="","",VLOOKUP(G2277,'Danh mục CODE'!$D$2:$J$20064,7,0))</f>
        <v/>
      </c>
      <c r="F2277" s="28" t="str">
        <f>IF(E2277="","",VLOOKUP(E2277,'TONG HOP'!$E$8:$W$1883,19,0))</f>
        <v/>
      </c>
      <c r="G2277" s="315"/>
      <c r="H2277" s="226" t="str">
        <f>IF(E2277="","",VLOOKUP(G2277,'TONG HOP'!$C$8:$E$799,2,0))</f>
        <v/>
      </c>
      <c r="I2277" s="226" t="str">
        <f>IF(B2277="","",VLOOKUP(G2277,'TONG HOP'!$C$8:$F$799,4,0))</f>
        <v/>
      </c>
      <c r="J2277" s="63" t="str">
        <f t="shared" si="388"/>
        <v/>
      </c>
      <c r="K2277" s="63" t="str">
        <f t="shared" si="396"/>
        <v/>
      </c>
      <c r="L2277" s="63">
        <f t="shared" si="389"/>
        <v>0</v>
      </c>
      <c r="M2277" s="392" t="str">
        <f>IF(Y2277="","",VLOOKUP(G2277,'Danh mục CODE'!$D$2:$I$1880,4,0))</f>
        <v/>
      </c>
      <c r="N2277" s="482"/>
      <c r="O2277" s="392" t="str">
        <f t="shared" si="390"/>
        <v/>
      </c>
      <c r="P2277" s="392" t="str">
        <f>IF(Y2277="","",VLOOKUP(G2277,'Danh mục CODE'!$D$2:$I$1880,5,0))</f>
        <v/>
      </c>
      <c r="Q2277" s="392"/>
      <c r="R2277" s="392" t="str">
        <f t="shared" si="391"/>
        <v/>
      </c>
      <c r="S2277" s="394" t="e">
        <f t="shared" si="392"/>
        <v>#VALUE!</v>
      </c>
      <c r="T2277" s="394" t="str">
        <f t="shared" si="393"/>
        <v/>
      </c>
      <c r="U2277" s="394" t="str">
        <f t="shared" si="394"/>
        <v/>
      </c>
      <c r="V2277" s="424" t="str">
        <f t="shared" si="395"/>
        <v/>
      </c>
      <c r="W2277" s="21"/>
      <c r="X2277" s="515"/>
      <c r="Y2277" s="515"/>
      <c r="Z2277" s="513"/>
      <c r="AA2277" s="514"/>
    </row>
    <row r="2278" spans="1:27">
      <c r="A2278" s="50">
        <f t="shared" si="397"/>
        <v>2273</v>
      </c>
      <c r="B2278" s="580"/>
      <c r="C2278" s="23" t="s">
        <v>742</v>
      </c>
      <c r="D2278" s="489"/>
      <c r="E2278" s="318" t="str">
        <f>IF(G2278="","",VLOOKUP(G2278,'Danh mục CODE'!$D$2:$J$20064,7,0))</f>
        <v/>
      </c>
      <c r="F2278" s="28" t="str">
        <f>IF(E2278="","",VLOOKUP(E2278,'TONG HOP'!$E$8:$W$1883,19,0))</f>
        <v/>
      </c>
      <c r="G2278" s="315"/>
      <c r="H2278" s="226" t="str">
        <f>IF(E2278="","",VLOOKUP(G2278,'TONG HOP'!$C$8:$E$799,2,0))</f>
        <v/>
      </c>
      <c r="I2278" s="226" t="str">
        <f>IF(B2278="","",VLOOKUP(G2278,'TONG HOP'!$C$8:$F$799,4,0))</f>
        <v/>
      </c>
      <c r="J2278" s="63" t="str">
        <f t="shared" si="388"/>
        <v/>
      </c>
      <c r="K2278" s="63" t="str">
        <f t="shared" si="396"/>
        <v/>
      </c>
      <c r="L2278" s="63">
        <f t="shared" si="389"/>
        <v>0</v>
      </c>
      <c r="M2278" s="392" t="str">
        <f>IF(Y2278="","",VLOOKUP(G2278,'Danh mục CODE'!$D$2:$I$1880,4,0))</f>
        <v/>
      </c>
      <c r="N2278" s="482"/>
      <c r="O2278" s="392" t="str">
        <f t="shared" si="390"/>
        <v/>
      </c>
      <c r="P2278" s="392" t="str">
        <f>IF(Y2278="","",VLOOKUP(G2278,'Danh mục CODE'!$D$2:$I$1880,5,0))</f>
        <v/>
      </c>
      <c r="Q2278" s="392"/>
      <c r="R2278" s="392" t="str">
        <f t="shared" si="391"/>
        <v/>
      </c>
      <c r="S2278" s="394" t="e">
        <f t="shared" si="392"/>
        <v>#VALUE!</v>
      </c>
      <c r="T2278" s="394" t="str">
        <f t="shared" si="393"/>
        <v/>
      </c>
      <c r="U2278" s="394" t="str">
        <f t="shared" si="394"/>
        <v/>
      </c>
      <c r="V2278" s="424" t="str">
        <f t="shared" si="395"/>
        <v/>
      </c>
      <c r="W2278" s="21"/>
      <c r="X2278" s="515"/>
      <c r="Y2278" s="515"/>
      <c r="Z2278" s="513"/>
      <c r="AA2278" s="514"/>
    </row>
    <row r="2279" spans="1:27">
      <c r="A2279" s="50">
        <f t="shared" si="397"/>
        <v>2274</v>
      </c>
      <c r="B2279" s="580"/>
      <c r="C2279" s="23" t="s">
        <v>742</v>
      </c>
      <c r="D2279" s="489"/>
      <c r="E2279" s="318" t="str">
        <f>IF(G2279="","",VLOOKUP(G2279,'Danh mục CODE'!$D$2:$J$20064,7,0))</f>
        <v/>
      </c>
      <c r="F2279" s="28" t="str">
        <f>IF(E2279="","",VLOOKUP(E2279,'TONG HOP'!$E$8:$W$1883,19,0))</f>
        <v/>
      </c>
      <c r="G2279" s="315"/>
      <c r="H2279" s="226" t="str">
        <f>IF(E2279="","",VLOOKUP(G2279,'TONG HOP'!$C$8:$E$799,2,0))</f>
        <v/>
      </c>
      <c r="I2279" s="226" t="str">
        <f>IF(B2279="","",VLOOKUP(G2279,'TONG HOP'!$C$8:$F$799,4,0))</f>
        <v/>
      </c>
      <c r="J2279" s="63" t="str">
        <f t="shared" si="388"/>
        <v/>
      </c>
      <c r="K2279" s="63" t="str">
        <f t="shared" si="396"/>
        <v/>
      </c>
      <c r="L2279" s="63">
        <f t="shared" si="389"/>
        <v>0</v>
      </c>
      <c r="M2279" s="392" t="str">
        <f>IF(Y2279="","",VLOOKUP(G2279,'Danh mục CODE'!$D$2:$I$1880,4,0))</f>
        <v/>
      </c>
      <c r="N2279" s="482"/>
      <c r="O2279" s="392" t="str">
        <f t="shared" si="390"/>
        <v/>
      </c>
      <c r="P2279" s="392" t="str">
        <f>IF(Y2279="","",VLOOKUP(G2279,'Danh mục CODE'!$D$2:$I$1880,5,0))</f>
        <v/>
      </c>
      <c r="Q2279" s="392"/>
      <c r="R2279" s="392" t="str">
        <f t="shared" si="391"/>
        <v/>
      </c>
      <c r="S2279" s="394" t="e">
        <f t="shared" si="392"/>
        <v>#VALUE!</v>
      </c>
      <c r="T2279" s="394" t="str">
        <f t="shared" si="393"/>
        <v/>
      </c>
      <c r="U2279" s="394" t="str">
        <f t="shared" si="394"/>
        <v/>
      </c>
      <c r="V2279" s="424" t="str">
        <f t="shared" si="395"/>
        <v/>
      </c>
      <c r="W2279" s="21"/>
      <c r="X2279" s="515"/>
      <c r="Y2279" s="515"/>
      <c r="Z2279" s="513"/>
      <c r="AA2279" s="514"/>
    </row>
    <row r="2280" spans="1:27">
      <c r="A2280" s="50">
        <f t="shared" si="397"/>
        <v>2275</v>
      </c>
      <c r="B2280" s="580"/>
      <c r="C2280" s="23" t="s">
        <v>742</v>
      </c>
      <c r="D2280" s="489"/>
      <c r="E2280" s="318" t="str">
        <f>IF(G2280="","",VLOOKUP(G2280,'Danh mục CODE'!$D$2:$J$20064,7,0))</f>
        <v/>
      </c>
      <c r="F2280" s="28" t="str">
        <f>IF(E2280="","",VLOOKUP(E2280,'TONG HOP'!$E$8:$W$1883,19,0))</f>
        <v/>
      </c>
      <c r="G2280" s="315"/>
      <c r="H2280" s="226" t="str">
        <f>IF(E2280="","",VLOOKUP(G2280,'TONG HOP'!$C$8:$E$799,2,0))</f>
        <v/>
      </c>
      <c r="I2280" s="226" t="str">
        <f>IF(B2280="","",VLOOKUP(G2280,'TONG HOP'!$C$8:$F$799,4,0))</f>
        <v/>
      </c>
      <c r="J2280" s="63" t="str">
        <f t="shared" si="388"/>
        <v/>
      </c>
      <c r="K2280" s="63" t="str">
        <f t="shared" si="396"/>
        <v/>
      </c>
      <c r="L2280" s="63">
        <f t="shared" si="389"/>
        <v>0</v>
      </c>
      <c r="M2280" s="392" t="str">
        <f>IF(Y2280="","",VLOOKUP(G2280,'Danh mục CODE'!$D$2:$I$1880,4,0))</f>
        <v/>
      </c>
      <c r="N2280" s="482"/>
      <c r="O2280" s="392" t="str">
        <f t="shared" si="390"/>
        <v/>
      </c>
      <c r="P2280" s="392" t="str">
        <f>IF(Y2280="","",VLOOKUP(G2280,'Danh mục CODE'!$D$2:$I$1880,5,0))</f>
        <v/>
      </c>
      <c r="Q2280" s="392"/>
      <c r="R2280" s="392" t="str">
        <f t="shared" si="391"/>
        <v/>
      </c>
      <c r="S2280" s="394" t="e">
        <f t="shared" si="392"/>
        <v>#VALUE!</v>
      </c>
      <c r="T2280" s="394" t="str">
        <f t="shared" si="393"/>
        <v/>
      </c>
      <c r="U2280" s="394" t="str">
        <f t="shared" si="394"/>
        <v/>
      </c>
      <c r="V2280" s="424" t="str">
        <f t="shared" si="395"/>
        <v/>
      </c>
      <c r="W2280" s="21"/>
      <c r="X2280" s="515"/>
      <c r="Y2280" s="515"/>
      <c r="Z2280" s="513"/>
      <c r="AA2280" s="514"/>
    </row>
    <row r="2281" spans="1:27">
      <c r="A2281" s="50">
        <f t="shared" si="397"/>
        <v>2276</v>
      </c>
      <c r="B2281" s="580"/>
      <c r="C2281" s="23" t="s">
        <v>742</v>
      </c>
      <c r="D2281" s="489"/>
      <c r="E2281" s="318" t="str">
        <f>IF(G2281="","",VLOOKUP(G2281,'Danh mục CODE'!$D$2:$J$20064,7,0))</f>
        <v/>
      </c>
      <c r="F2281" s="28" t="str">
        <f>IF(E2281="","",VLOOKUP(E2281,'TONG HOP'!$E$8:$W$1883,19,0))</f>
        <v/>
      </c>
      <c r="G2281" s="315"/>
      <c r="H2281" s="226" t="str">
        <f>IF(E2281="","",VLOOKUP(G2281,'TONG HOP'!$C$8:$E$799,2,0))</f>
        <v/>
      </c>
      <c r="I2281" s="226" t="str">
        <f>IF(B2281="","",VLOOKUP(G2281,'TONG HOP'!$C$8:$F$799,4,0))</f>
        <v/>
      </c>
      <c r="J2281" s="63" t="str">
        <f t="shared" si="388"/>
        <v/>
      </c>
      <c r="K2281" s="63" t="str">
        <f t="shared" si="396"/>
        <v/>
      </c>
      <c r="L2281" s="63">
        <f t="shared" si="389"/>
        <v>0</v>
      </c>
      <c r="M2281" s="392" t="str">
        <f>IF(Y2281="","",VLOOKUP(G2281,'Danh mục CODE'!$D$2:$I$1880,4,0))</f>
        <v/>
      </c>
      <c r="N2281" s="482"/>
      <c r="O2281" s="392" t="str">
        <f t="shared" si="390"/>
        <v/>
      </c>
      <c r="P2281" s="392" t="str">
        <f>IF(Y2281="","",VLOOKUP(G2281,'Danh mục CODE'!$D$2:$I$1880,5,0))</f>
        <v/>
      </c>
      <c r="Q2281" s="392"/>
      <c r="R2281" s="392" t="str">
        <f t="shared" si="391"/>
        <v/>
      </c>
      <c r="S2281" s="394" t="e">
        <f t="shared" si="392"/>
        <v>#VALUE!</v>
      </c>
      <c r="T2281" s="394" t="str">
        <f t="shared" si="393"/>
        <v/>
      </c>
      <c r="U2281" s="394" t="str">
        <f t="shared" si="394"/>
        <v/>
      </c>
      <c r="V2281" s="424" t="str">
        <f t="shared" si="395"/>
        <v/>
      </c>
      <c r="W2281" s="21"/>
      <c r="X2281" s="515"/>
      <c r="Y2281" s="515"/>
      <c r="Z2281" s="513"/>
      <c r="AA2281" s="514"/>
    </row>
    <row r="2282" spans="1:27">
      <c r="A2282" s="50">
        <f t="shared" si="397"/>
        <v>2277</v>
      </c>
      <c r="B2282" s="580"/>
      <c r="C2282" s="23" t="s">
        <v>742</v>
      </c>
      <c r="D2282" s="489"/>
      <c r="E2282" s="318" t="str">
        <f>IF(G2282="","",VLOOKUP(G2282,'Danh mục CODE'!$D$2:$J$20064,7,0))</f>
        <v/>
      </c>
      <c r="F2282" s="28" t="str">
        <f>IF(E2282="","",VLOOKUP(E2282,'TONG HOP'!$E$8:$W$1883,19,0))</f>
        <v/>
      </c>
      <c r="G2282" s="315"/>
      <c r="H2282" s="226" t="str">
        <f>IF(E2282="","",VLOOKUP(G2282,'TONG HOP'!$C$8:$E$799,2,0))</f>
        <v/>
      </c>
      <c r="I2282" s="226" t="str">
        <f>IF(B2282="","",VLOOKUP(G2282,'TONG HOP'!$C$8:$F$799,4,0))</f>
        <v/>
      </c>
      <c r="J2282" s="63" t="str">
        <f t="shared" si="388"/>
        <v/>
      </c>
      <c r="K2282" s="63" t="str">
        <f t="shared" si="396"/>
        <v/>
      </c>
      <c r="L2282" s="63">
        <f t="shared" si="389"/>
        <v>0</v>
      </c>
      <c r="M2282" s="392" t="str">
        <f>IF(Y2282="","",VLOOKUP(G2282,'Danh mục CODE'!$D$2:$I$1880,4,0))</f>
        <v/>
      </c>
      <c r="N2282" s="482"/>
      <c r="O2282" s="392" t="str">
        <f t="shared" si="390"/>
        <v/>
      </c>
      <c r="P2282" s="392" t="str">
        <f>IF(Y2282="","",VLOOKUP(G2282,'Danh mục CODE'!$D$2:$I$1880,5,0))</f>
        <v/>
      </c>
      <c r="Q2282" s="392"/>
      <c r="R2282" s="392" t="str">
        <f t="shared" si="391"/>
        <v/>
      </c>
      <c r="S2282" s="394" t="e">
        <f t="shared" si="392"/>
        <v>#VALUE!</v>
      </c>
      <c r="T2282" s="394" t="str">
        <f t="shared" si="393"/>
        <v/>
      </c>
      <c r="U2282" s="394" t="str">
        <f t="shared" si="394"/>
        <v/>
      </c>
      <c r="V2282" s="424" t="str">
        <f t="shared" si="395"/>
        <v/>
      </c>
      <c r="W2282" s="21"/>
      <c r="X2282" s="515"/>
      <c r="Y2282" s="515"/>
      <c r="Z2282" s="513"/>
      <c r="AA2282" s="514"/>
    </row>
    <row r="2283" spans="1:27">
      <c r="A2283" s="50">
        <f t="shared" si="397"/>
        <v>2278</v>
      </c>
      <c r="B2283" s="580"/>
      <c r="C2283" s="23" t="s">
        <v>742</v>
      </c>
      <c r="D2283" s="489"/>
      <c r="E2283" s="318" t="str">
        <f>IF(G2283="","",VLOOKUP(G2283,'Danh mục CODE'!$D$2:$J$20064,7,0))</f>
        <v/>
      </c>
      <c r="F2283" s="28" t="str">
        <f>IF(E2283="","",VLOOKUP(E2283,'TONG HOP'!$E$8:$W$1883,19,0))</f>
        <v/>
      </c>
      <c r="G2283" s="315"/>
      <c r="H2283" s="226" t="str">
        <f>IF(E2283="","",VLOOKUP(G2283,'TONG HOP'!$C$8:$E$799,2,0))</f>
        <v/>
      </c>
      <c r="I2283" s="226" t="str">
        <f>IF(B2283="","",VLOOKUP(G2283,'TONG HOP'!$C$8:$F$799,4,0))</f>
        <v/>
      </c>
      <c r="J2283" s="63" t="str">
        <f t="shared" si="388"/>
        <v/>
      </c>
      <c r="K2283" s="63" t="str">
        <f t="shared" si="396"/>
        <v/>
      </c>
      <c r="L2283" s="63">
        <f t="shared" si="389"/>
        <v>0</v>
      </c>
      <c r="M2283" s="392" t="str">
        <f>IF(Y2283="","",VLOOKUP(G2283,'Danh mục CODE'!$D$2:$I$1880,4,0))</f>
        <v/>
      </c>
      <c r="N2283" s="482"/>
      <c r="O2283" s="392" t="str">
        <f t="shared" si="390"/>
        <v/>
      </c>
      <c r="P2283" s="392" t="str">
        <f>IF(Y2283="","",VLOOKUP(G2283,'Danh mục CODE'!$D$2:$I$1880,5,0))</f>
        <v/>
      </c>
      <c r="Q2283" s="392"/>
      <c r="R2283" s="392" t="str">
        <f t="shared" si="391"/>
        <v/>
      </c>
      <c r="S2283" s="394" t="e">
        <f t="shared" si="392"/>
        <v>#VALUE!</v>
      </c>
      <c r="T2283" s="394" t="str">
        <f t="shared" si="393"/>
        <v/>
      </c>
      <c r="U2283" s="394" t="str">
        <f t="shared" si="394"/>
        <v/>
      </c>
      <c r="V2283" s="424" t="str">
        <f t="shared" si="395"/>
        <v/>
      </c>
      <c r="W2283" s="21"/>
      <c r="X2283" s="515"/>
      <c r="Y2283" s="515"/>
      <c r="Z2283" s="513"/>
      <c r="AA2283" s="514"/>
    </row>
    <row r="2284" spans="1:27">
      <c r="A2284" s="50">
        <f t="shared" si="397"/>
        <v>2279</v>
      </c>
      <c r="B2284" s="580"/>
      <c r="C2284" s="23" t="s">
        <v>742</v>
      </c>
      <c r="D2284" s="489"/>
      <c r="E2284" s="318" t="str">
        <f>IF(G2284="","",VLOOKUP(G2284,'Danh mục CODE'!$D$2:$J$20064,7,0))</f>
        <v/>
      </c>
      <c r="F2284" s="28" t="str">
        <f>IF(E2284="","",VLOOKUP(E2284,'TONG HOP'!$E$8:$W$1883,19,0))</f>
        <v/>
      </c>
      <c r="G2284" s="315"/>
      <c r="H2284" s="226" t="str">
        <f>IF(E2284="","",VLOOKUP(G2284,'TONG HOP'!$C$8:$E$799,2,0))</f>
        <v/>
      </c>
      <c r="I2284" s="226" t="str">
        <f>IF(B2284="","",VLOOKUP(G2284,'TONG HOP'!$C$8:$F$799,4,0))</f>
        <v/>
      </c>
      <c r="J2284" s="63" t="str">
        <f t="shared" si="388"/>
        <v/>
      </c>
      <c r="K2284" s="63" t="str">
        <f t="shared" si="396"/>
        <v/>
      </c>
      <c r="L2284" s="63">
        <f t="shared" si="389"/>
        <v>0</v>
      </c>
      <c r="M2284" s="392" t="str">
        <f>IF(Y2284="","",VLOOKUP(G2284,'Danh mục CODE'!$D$2:$I$1880,4,0))</f>
        <v/>
      </c>
      <c r="N2284" s="482"/>
      <c r="O2284" s="392" t="str">
        <f t="shared" si="390"/>
        <v/>
      </c>
      <c r="P2284" s="392" t="str">
        <f>IF(Y2284="","",VLOOKUP(G2284,'Danh mục CODE'!$D$2:$I$1880,5,0))</f>
        <v/>
      </c>
      <c r="Q2284" s="392"/>
      <c r="R2284" s="392" t="str">
        <f t="shared" si="391"/>
        <v/>
      </c>
      <c r="S2284" s="394" t="e">
        <f t="shared" si="392"/>
        <v>#VALUE!</v>
      </c>
      <c r="T2284" s="394" t="str">
        <f t="shared" si="393"/>
        <v/>
      </c>
      <c r="U2284" s="394" t="str">
        <f t="shared" si="394"/>
        <v/>
      </c>
      <c r="V2284" s="424" t="str">
        <f t="shared" si="395"/>
        <v/>
      </c>
      <c r="W2284" s="21"/>
      <c r="X2284" s="515"/>
      <c r="Y2284" s="515"/>
      <c r="Z2284" s="513"/>
      <c r="AA2284" s="514"/>
    </row>
    <row r="2285" spans="1:27">
      <c r="A2285" s="50">
        <f t="shared" si="397"/>
        <v>2280</v>
      </c>
      <c r="B2285" s="580"/>
      <c r="C2285" s="23" t="s">
        <v>742</v>
      </c>
      <c r="D2285" s="489"/>
      <c r="E2285" s="318" t="str">
        <f>IF(G2285="","",VLOOKUP(G2285,'Danh mục CODE'!$D$2:$J$20064,7,0))</f>
        <v/>
      </c>
      <c r="F2285" s="28" t="str">
        <f>IF(E2285="","",VLOOKUP(E2285,'TONG HOP'!$E$8:$W$1883,19,0))</f>
        <v/>
      </c>
      <c r="G2285" s="315"/>
      <c r="H2285" s="226" t="str">
        <f>IF(E2285="","",VLOOKUP(G2285,'TONG HOP'!$C$8:$E$799,2,0))</f>
        <v/>
      </c>
      <c r="I2285" s="226" t="str">
        <f>IF(B2285="","",VLOOKUP(G2285,'TONG HOP'!$C$8:$F$799,4,0))</f>
        <v/>
      </c>
      <c r="J2285" s="63" t="str">
        <f t="shared" si="388"/>
        <v/>
      </c>
      <c r="K2285" s="63" t="str">
        <f t="shared" si="396"/>
        <v/>
      </c>
      <c r="L2285" s="63">
        <f t="shared" si="389"/>
        <v>0</v>
      </c>
      <c r="M2285" s="392" t="str">
        <f>IF(Y2285="","",VLOOKUP(G2285,'Danh mục CODE'!$D$2:$I$1880,4,0))</f>
        <v/>
      </c>
      <c r="N2285" s="482"/>
      <c r="O2285" s="392" t="str">
        <f t="shared" si="390"/>
        <v/>
      </c>
      <c r="P2285" s="392" t="str">
        <f>IF(Y2285="","",VLOOKUP(G2285,'Danh mục CODE'!$D$2:$I$1880,5,0))</f>
        <v/>
      </c>
      <c r="Q2285" s="392"/>
      <c r="R2285" s="392" t="str">
        <f t="shared" si="391"/>
        <v/>
      </c>
      <c r="S2285" s="394" t="e">
        <f t="shared" si="392"/>
        <v>#VALUE!</v>
      </c>
      <c r="T2285" s="394" t="str">
        <f t="shared" si="393"/>
        <v/>
      </c>
      <c r="U2285" s="394" t="str">
        <f t="shared" si="394"/>
        <v/>
      </c>
      <c r="V2285" s="424" t="str">
        <f t="shared" si="395"/>
        <v/>
      </c>
      <c r="W2285" s="21"/>
      <c r="X2285" s="515"/>
      <c r="Y2285" s="515"/>
      <c r="Z2285" s="513"/>
      <c r="AA2285" s="514"/>
    </row>
    <row r="2286" spans="1:27">
      <c r="A2286" s="50">
        <f t="shared" si="397"/>
        <v>2281</v>
      </c>
      <c r="B2286" s="580"/>
      <c r="C2286" s="23" t="s">
        <v>742</v>
      </c>
      <c r="D2286" s="489"/>
      <c r="E2286" s="318" t="str">
        <f>IF(G2286="","",VLOOKUP(G2286,'Danh mục CODE'!$D$2:$J$20064,7,0))</f>
        <v/>
      </c>
      <c r="F2286" s="28" t="str">
        <f>IF(E2286="","",VLOOKUP(E2286,'TONG HOP'!$E$8:$W$1883,19,0))</f>
        <v/>
      </c>
      <c r="G2286" s="315"/>
      <c r="H2286" s="226" t="str">
        <f>IF(E2286="","",VLOOKUP(G2286,'TONG HOP'!$C$8:$E$799,2,0))</f>
        <v/>
      </c>
      <c r="I2286" s="226" t="str">
        <f>IF(B2286="","",VLOOKUP(G2286,'TONG HOP'!$C$8:$F$799,4,0))</f>
        <v/>
      </c>
      <c r="J2286" s="63" t="str">
        <f t="shared" si="388"/>
        <v/>
      </c>
      <c r="K2286" s="63" t="str">
        <f t="shared" si="396"/>
        <v/>
      </c>
      <c r="L2286" s="63">
        <f t="shared" si="389"/>
        <v>0</v>
      </c>
      <c r="M2286" s="392" t="str">
        <f>IF(Y2286="","",VLOOKUP(G2286,'Danh mục CODE'!$D$2:$I$1880,4,0))</f>
        <v/>
      </c>
      <c r="N2286" s="482"/>
      <c r="O2286" s="392" t="str">
        <f t="shared" si="390"/>
        <v/>
      </c>
      <c r="P2286" s="392" t="str">
        <f>IF(Y2286="","",VLOOKUP(G2286,'Danh mục CODE'!$D$2:$I$1880,5,0))</f>
        <v/>
      </c>
      <c r="Q2286" s="392"/>
      <c r="R2286" s="392" t="str">
        <f t="shared" si="391"/>
        <v/>
      </c>
      <c r="S2286" s="394" t="e">
        <f t="shared" si="392"/>
        <v>#VALUE!</v>
      </c>
      <c r="T2286" s="394" t="str">
        <f t="shared" si="393"/>
        <v/>
      </c>
      <c r="U2286" s="394" t="str">
        <f t="shared" si="394"/>
        <v/>
      </c>
      <c r="V2286" s="424" t="str">
        <f t="shared" si="395"/>
        <v/>
      </c>
      <c r="W2286" s="21"/>
      <c r="X2286" s="515"/>
      <c r="Y2286" s="515"/>
      <c r="Z2286" s="513"/>
      <c r="AA2286" s="514"/>
    </row>
    <row r="2287" spans="1:27">
      <c r="A2287" s="50">
        <f t="shared" si="397"/>
        <v>2282</v>
      </c>
      <c r="B2287" s="580"/>
      <c r="C2287" s="23" t="s">
        <v>742</v>
      </c>
      <c r="D2287" s="489"/>
      <c r="E2287" s="318" t="str">
        <f>IF(G2287="","",VLOOKUP(G2287,'Danh mục CODE'!$D$2:$J$20064,7,0))</f>
        <v/>
      </c>
      <c r="F2287" s="28" t="str">
        <f>IF(E2287="","",VLOOKUP(E2287,'TONG HOP'!$E$8:$W$1883,19,0))</f>
        <v/>
      </c>
      <c r="G2287" s="315"/>
      <c r="H2287" s="226" t="str">
        <f>IF(E2287="","",VLOOKUP(G2287,'TONG HOP'!$C$8:$E$799,2,0))</f>
        <v/>
      </c>
      <c r="I2287" s="226" t="str">
        <f>IF(B2287="","",VLOOKUP(G2287,'TONG HOP'!$C$8:$F$799,4,0))</f>
        <v/>
      </c>
      <c r="J2287" s="63" t="str">
        <f t="shared" si="388"/>
        <v/>
      </c>
      <c r="K2287" s="63" t="str">
        <f t="shared" si="396"/>
        <v/>
      </c>
      <c r="L2287" s="63">
        <f t="shared" si="389"/>
        <v>0</v>
      </c>
      <c r="M2287" s="392" t="str">
        <f>IF(Y2287="","",VLOOKUP(G2287,'Danh mục CODE'!$D$2:$I$1880,4,0))</f>
        <v/>
      </c>
      <c r="N2287" s="482"/>
      <c r="O2287" s="392" t="str">
        <f t="shared" si="390"/>
        <v/>
      </c>
      <c r="P2287" s="392" t="str">
        <f>IF(Y2287="","",VLOOKUP(G2287,'Danh mục CODE'!$D$2:$I$1880,5,0))</f>
        <v/>
      </c>
      <c r="Q2287" s="392"/>
      <c r="R2287" s="392" t="str">
        <f t="shared" si="391"/>
        <v/>
      </c>
      <c r="S2287" s="394" t="e">
        <f t="shared" si="392"/>
        <v>#VALUE!</v>
      </c>
      <c r="T2287" s="394" t="str">
        <f t="shared" si="393"/>
        <v/>
      </c>
      <c r="U2287" s="394" t="str">
        <f t="shared" si="394"/>
        <v/>
      </c>
      <c r="V2287" s="424" t="str">
        <f t="shared" si="395"/>
        <v/>
      </c>
      <c r="W2287" s="21"/>
      <c r="X2287" s="515"/>
      <c r="Y2287" s="515"/>
      <c r="Z2287" s="513"/>
      <c r="AA2287" s="514"/>
    </row>
    <row r="2288" spans="1:27">
      <c r="A2288" s="50">
        <f t="shared" si="397"/>
        <v>2283</v>
      </c>
      <c r="B2288" s="580"/>
      <c r="C2288" s="23" t="s">
        <v>742</v>
      </c>
      <c r="D2288" s="489"/>
      <c r="E2288" s="318" t="str">
        <f>IF(G2288="","",VLOOKUP(G2288,'Danh mục CODE'!$D$2:$J$20064,7,0))</f>
        <v/>
      </c>
      <c r="F2288" s="28" t="str">
        <f>IF(E2288="","",VLOOKUP(E2288,'TONG HOP'!$E$8:$W$1883,19,0))</f>
        <v/>
      </c>
      <c r="G2288" s="315"/>
      <c r="H2288" s="226" t="str">
        <f>IF(E2288="","",VLOOKUP(G2288,'TONG HOP'!$C$8:$E$799,2,0))</f>
        <v/>
      </c>
      <c r="I2288" s="226" t="str">
        <f>IF(B2288="","",VLOOKUP(G2288,'TONG HOP'!$C$8:$F$799,4,0))</f>
        <v/>
      </c>
      <c r="J2288" s="63" t="str">
        <f t="shared" si="388"/>
        <v/>
      </c>
      <c r="K2288" s="63" t="str">
        <f t="shared" si="396"/>
        <v/>
      </c>
      <c r="L2288" s="63">
        <f t="shared" si="389"/>
        <v>0</v>
      </c>
      <c r="M2288" s="392" t="str">
        <f>IF(Y2288="","",VLOOKUP(G2288,'Danh mục CODE'!$D$2:$I$1880,4,0))</f>
        <v/>
      </c>
      <c r="N2288" s="482"/>
      <c r="O2288" s="392" t="str">
        <f t="shared" si="390"/>
        <v/>
      </c>
      <c r="P2288" s="392" t="str">
        <f>IF(Y2288="","",VLOOKUP(G2288,'Danh mục CODE'!$D$2:$I$1880,5,0))</f>
        <v/>
      </c>
      <c r="Q2288" s="392"/>
      <c r="R2288" s="392" t="str">
        <f t="shared" si="391"/>
        <v/>
      </c>
      <c r="S2288" s="394" t="e">
        <f t="shared" si="392"/>
        <v>#VALUE!</v>
      </c>
      <c r="T2288" s="394" t="str">
        <f t="shared" si="393"/>
        <v/>
      </c>
      <c r="U2288" s="394" t="str">
        <f t="shared" si="394"/>
        <v/>
      </c>
      <c r="V2288" s="424" t="str">
        <f t="shared" si="395"/>
        <v/>
      </c>
      <c r="W2288" s="21"/>
      <c r="X2288" s="515"/>
      <c r="Y2288" s="515"/>
      <c r="Z2288" s="513"/>
      <c r="AA2288" s="514"/>
    </row>
    <row r="2289" spans="1:27">
      <c r="A2289" s="50">
        <f t="shared" si="397"/>
        <v>2284</v>
      </c>
      <c r="B2289" s="580"/>
      <c r="C2289" s="23" t="s">
        <v>742</v>
      </c>
      <c r="D2289" s="489"/>
      <c r="E2289" s="318" t="str">
        <f>IF(G2289="","",VLOOKUP(G2289,'Danh mục CODE'!$D$2:$J$20064,7,0))</f>
        <v/>
      </c>
      <c r="F2289" s="28" t="str">
        <f>IF(E2289="","",VLOOKUP(E2289,'TONG HOP'!$E$8:$W$1883,19,0))</f>
        <v/>
      </c>
      <c r="G2289" s="315"/>
      <c r="H2289" s="226" t="str">
        <f>IF(E2289="","",VLOOKUP(G2289,'TONG HOP'!$C$8:$E$799,2,0))</f>
        <v/>
      </c>
      <c r="I2289" s="226" t="str">
        <f>IF(B2289="","",VLOOKUP(G2289,'TONG HOP'!$C$8:$F$799,4,0))</f>
        <v/>
      </c>
      <c r="J2289" s="63" t="str">
        <f t="shared" ref="J2289:J2352" si="398">IF(X2289="","",K2289-K2289*M2289)</f>
        <v/>
      </c>
      <c r="K2289" s="63" t="str">
        <f t="shared" si="396"/>
        <v/>
      </c>
      <c r="L2289" s="63">
        <f t="shared" ref="L2289:L2352" si="399">X2289-Y2289</f>
        <v>0</v>
      </c>
      <c r="M2289" s="392" t="str">
        <f>IF(Y2289="","",VLOOKUP(G2289,'Danh mục CODE'!$D$2:$I$1880,4,0))</f>
        <v/>
      </c>
      <c r="N2289" s="482"/>
      <c r="O2289" s="392" t="str">
        <f t="shared" ref="O2289:O2352" si="400">IF(X2289="","",IF(M2289-N2289&lt;0,-(M2289-N2289),0))</f>
        <v/>
      </c>
      <c r="P2289" s="392" t="str">
        <f>IF(Y2289="","",VLOOKUP(G2289,'Danh mục CODE'!$D$2:$I$1880,5,0))</f>
        <v/>
      </c>
      <c r="Q2289" s="392"/>
      <c r="R2289" s="392" t="str">
        <f t="shared" ref="R2289:R2352" si="401">IF(X2289="","",IF(P2289-Q2289&lt;0,-(P2289-Q2289),0))</f>
        <v/>
      </c>
      <c r="S2289" s="394" t="e">
        <f t="shared" ref="S2289:S2352" si="402">IF(T2289=0,"",J2289-T2289-U2289)</f>
        <v>#VALUE!</v>
      </c>
      <c r="T2289" s="394" t="str">
        <f t="shared" ref="T2289:T2352" si="403">IF(X2289="","",J2289*P2289)</f>
        <v/>
      </c>
      <c r="U2289" s="394" t="str">
        <f t="shared" ref="U2289:U2352" si="404">IF(X2289="","",J2289*R2289)</f>
        <v/>
      </c>
      <c r="V2289" s="424" t="str">
        <f t="shared" ref="V2289:V2352" si="405">IF(X2289="","",J2289-S2289-T2289-U2289)</f>
        <v/>
      </c>
      <c r="W2289" s="21"/>
      <c r="X2289" s="515"/>
      <c r="Y2289" s="515"/>
      <c r="Z2289" s="513"/>
      <c r="AA2289" s="514"/>
    </row>
    <row r="2290" spans="1:27">
      <c r="A2290" s="50">
        <f t="shared" si="397"/>
        <v>2285</v>
      </c>
      <c r="B2290" s="580"/>
      <c r="C2290" s="23" t="s">
        <v>742</v>
      </c>
      <c r="D2290" s="489"/>
      <c r="E2290" s="318" t="str">
        <f>IF(G2290="","",VLOOKUP(G2290,'Danh mục CODE'!$D$2:$J$20064,7,0))</f>
        <v/>
      </c>
      <c r="F2290" s="28" t="str">
        <f>IF(E2290="","",VLOOKUP(E2290,'TONG HOP'!$E$8:$W$1883,19,0))</f>
        <v/>
      </c>
      <c r="G2290" s="315"/>
      <c r="H2290" s="226" t="str">
        <f>IF(E2290="","",VLOOKUP(G2290,'TONG HOP'!$C$8:$E$799,2,0))</f>
        <v/>
      </c>
      <c r="I2290" s="226" t="str">
        <f>IF(B2290="","",VLOOKUP(G2290,'TONG HOP'!$C$8:$F$799,4,0))</f>
        <v/>
      </c>
      <c r="J2290" s="63" t="str">
        <f t="shared" si="398"/>
        <v/>
      </c>
      <c r="K2290" s="63" t="str">
        <f t="shared" si="396"/>
        <v/>
      </c>
      <c r="L2290" s="63">
        <f t="shared" si="399"/>
        <v>0</v>
      </c>
      <c r="M2290" s="392" t="str">
        <f>IF(Y2290="","",VLOOKUP(G2290,'Danh mục CODE'!$D$2:$I$1880,4,0))</f>
        <v/>
      </c>
      <c r="N2290" s="482"/>
      <c r="O2290" s="392" t="str">
        <f t="shared" si="400"/>
        <v/>
      </c>
      <c r="P2290" s="392" t="str">
        <f>IF(Y2290="","",VLOOKUP(G2290,'Danh mục CODE'!$D$2:$I$1880,5,0))</f>
        <v/>
      </c>
      <c r="Q2290" s="392"/>
      <c r="R2290" s="392" t="str">
        <f t="shared" si="401"/>
        <v/>
      </c>
      <c r="S2290" s="394" t="e">
        <f t="shared" si="402"/>
        <v>#VALUE!</v>
      </c>
      <c r="T2290" s="394" t="str">
        <f t="shared" si="403"/>
        <v/>
      </c>
      <c r="U2290" s="394" t="str">
        <f t="shared" si="404"/>
        <v/>
      </c>
      <c r="V2290" s="424" t="str">
        <f t="shared" si="405"/>
        <v/>
      </c>
      <c r="W2290" s="21"/>
      <c r="X2290" s="515"/>
      <c r="Y2290" s="515"/>
      <c r="Z2290" s="513"/>
      <c r="AA2290" s="514"/>
    </row>
    <row r="2291" spans="1:27">
      <c r="A2291" s="50">
        <f t="shared" si="397"/>
        <v>2286</v>
      </c>
      <c r="B2291" s="580"/>
      <c r="C2291" s="23" t="s">
        <v>742</v>
      </c>
      <c r="D2291" s="489"/>
      <c r="E2291" s="318" t="str">
        <f>IF(G2291="","",VLOOKUP(G2291,'Danh mục CODE'!$D$2:$J$20064,7,0))</f>
        <v/>
      </c>
      <c r="F2291" s="28" t="str">
        <f>IF(E2291="","",VLOOKUP(E2291,'TONG HOP'!$E$8:$W$1883,19,0))</f>
        <v/>
      </c>
      <c r="G2291" s="315"/>
      <c r="H2291" s="226" t="str">
        <f>IF(E2291="","",VLOOKUP(G2291,'TONG HOP'!$C$8:$E$799,2,0))</f>
        <v/>
      </c>
      <c r="I2291" s="226" t="str">
        <f>IF(B2291="","",VLOOKUP(G2291,'TONG HOP'!$C$8:$F$799,4,0))</f>
        <v/>
      </c>
      <c r="J2291" s="63" t="str">
        <f t="shared" si="398"/>
        <v/>
      </c>
      <c r="K2291" s="63" t="str">
        <f t="shared" si="396"/>
        <v/>
      </c>
      <c r="L2291" s="63">
        <f t="shared" si="399"/>
        <v>0</v>
      </c>
      <c r="M2291" s="392" t="str">
        <f>IF(Y2291="","",VLOOKUP(G2291,'Danh mục CODE'!$D$2:$I$1880,4,0))</f>
        <v/>
      </c>
      <c r="N2291" s="482"/>
      <c r="O2291" s="392" t="str">
        <f t="shared" si="400"/>
        <v/>
      </c>
      <c r="P2291" s="392" t="str">
        <f>IF(Y2291="","",VLOOKUP(G2291,'Danh mục CODE'!$D$2:$I$1880,5,0))</f>
        <v/>
      </c>
      <c r="Q2291" s="392"/>
      <c r="R2291" s="392" t="str">
        <f t="shared" si="401"/>
        <v/>
      </c>
      <c r="S2291" s="394" t="e">
        <f t="shared" si="402"/>
        <v>#VALUE!</v>
      </c>
      <c r="T2291" s="394" t="str">
        <f t="shared" si="403"/>
        <v/>
      </c>
      <c r="U2291" s="394" t="str">
        <f t="shared" si="404"/>
        <v/>
      </c>
      <c r="V2291" s="424" t="str">
        <f t="shared" si="405"/>
        <v/>
      </c>
      <c r="W2291" s="21"/>
      <c r="X2291" s="515"/>
      <c r="Y2291" s="515"/>
      <c r="Z2291" s="513"/>
      <c r="AA2291" s="514"/>
    </row>
    <row r="2292" spans="1:27">
      <c r="A2292" s="50">
        <f t="shared" si="397"/>
        <v>2287</v>
      </c>
      <c r="B2292" s="580"/>
      <c r="C2292" s="23" t="s">
        <v>742</v>
      </c>
      <c r="D2292" s="489"/>
      <c r="E2292" s="318" t="str">
        <f>IF(G2292="","",VLOOKUP(G2292,'Danh mục CODE'!$D$2:$J$20064,7,0))</f>
        <v/>
      </c>
      <c r="F2292" s="28" t="str">
        <f>IF(E2292="","",VLOOKUP(E2292,'TONG HOP'!$E$8:$W$1883,19,0))</f>
        <v/>
      </c>
      <c r="G2292" s="315"/>
      <c r="H2292" s="226" t="str">
        <f>IF(E2292="","",VLOOKUP(G2292,'TONG HOP'!$C$8:$E$799,2,0))</f>
        <v/>
      </c>
      <c r="I2292" s="226" t="str">
        <f>IF(B2292="","",VLOOKUP(G2292,'TONG HOP'!$C$8:$F$799,4,0))</f>
        <v/>
      </c>
      <c r="J2292" s="63" t="str">
        <f t="shared" si="398"/>
        <v/>
      </c>
      <c r="K2292" s="63" t="str">
        <f t="shared" si="396"/>
        <v/>
      </c>
      <c r="L2292" s="63">
        <f t="shared" si="399"/>
        <v>0</v>
      </c>
      <c r="M2292" s="392" t="str">
        <f>IF(Y2292="","",VLOOKUP(G2292,'Danh mục CODE'!$D$2:$I$1880,4,0))</f>
        <v/>
      </c>
      <c r="N2292" s="482"/>
      <c r="O2292" s="392" t="str">
        <f t="shared" si="400"/>
        <v/>
      </c>
      <c r="P2292" s="392" t="str">
        <f>IF(Y2292="","",VLOOKUP(G2292,'Danh mục CODE'!$D$2:$I$1880,5,0))</f>
        <v/>
      </c>
      <c r="Q2292" s="392"/>
      <c r="R2292" s="392" t="str">
        <f t="shared" si="401"/>
        <v/>
      </c>
      <c r="S2292" s="394" t="e">
        <f t="shared" si="402"/>
        <v>#VALUE!</v>
      </c>
      <c r="T2292" s="394" t="str">
        <f t="shared" si="403"/>
        <v/>
      </c>
      <c r="U2292" s="394" t="str">
        <f t="shared" si="404"/>
        <v/>
      </c>
      <c r="V2292" s="424" t="str">
        <f t="shared" si="405"/>
        <v/>
      </c>
      <c r="W2292" s="21"/>
      <c r="X2292" s="515"/>
      <c r="Y2292" s="515"/>
      <c r="Z2292" s="513"/>
      <c r="AA2292" s="514"/>
    </row>
    <row r="2293" spans="1:27">
      <c r="A2293" s="50">
        <f t="shared" si="397"/>
        <v>2288</v>
      </c>
      <c r="B2293" s="580"/>
      <c r="C2293" s="23" t="s">
        <v>742</v>
      </c>
      <c r="D2293" s="489"/>
      <c r="E2293" s="318" t="str">
        <f>IF(G2293="","",VLOOKUP(G2293,'Danh mục CODE'!$D$2:$J$20064,7,0))</f>
        <v/>
      </c>
      <c r="F2293" s="28" t="str">
        <f>IF(E2293="","",VLOOKUP(E2293,'TONG HOP'!$E$8:$W$1883,19,0))</f>
        <v/>
      </c>
      <c r="G2293" s="315"/>
      <c r="H2293" s="226" t="str">
        <f>IF(E2293="","",VLOOKUP(G2293,'TONG HOP'!$C$8:$E$799,2,0))</f>
        <v/>
      </c>
      <c r="I2293" s="226" t="str">
        <f>IF(B2293="","",VLOOKUP(G2293,'TONG HOP'!$C$8:$F$799,4,0))</f>
        <v/>
      </c>
      <c r="J2293" s="63" t="str">
        <f t="shared" si="398"/>
        <v/>
      </c>
      <c r="K2293" s="63" t="str">
        <f t="shared" si="396"/>
        <v/>
      </c>
      <c r="L2293" s="63">
        <f t="shared" si="399"/>
        <v>0</v>
      </c>
      <c r="M2293" s="392" t="str">
        <f>IF(Y2293="","",VLOOKUP(G2293,'Danh mục CODE'!$D$2:$I$1880,4,0))</f>
        <v/>
      </c>
      <c r="N2293" s="482"/>
      <c r="O2293" s="392" t="str">
        <f t="shared" si="400"/>
        <v/>
      </c>
      <c r="P2293" s="392" t="str">
        <f>IF(Y2293="","",VLOOKUP(G2293,'Danh mục CODE'!$D$2:$I$1880,5,0))</f>
        <v/>
      </c>
      <c r="Q2293" s="392"/>
      <c r="R2293" s="392" t="str">
        <f t="shared" si="401"/>
        <v/>
      </c>
      <c r="S2293" s="394" t="e">
        <f t="shared" si="402"/>
        <v>#VALUE!</v>
      </c>
      <c r="T2293" s="394" t="str">
        <f t="shared" si="403"/>
        <v/>
      </c>
      <c r="U2293" s="394" t="str">
        <f t="shared" si="404"/>
        <v/>
      </c>
      <c r="V2293" s="424" t="str">
        <f t="shared" si="405"/>
        <v/>
      </c>
      <c r="W2293" s="21"/>
      <c r="X2293" s="515"/>
      <c r="Y2293" s="515"/>
      <c r="Z2293" s="513"/>
      <c r="AA2293" s="514"/>
    </row>
    <row r="2294" spans="1:27">
      <c r="A2294" s="50">
        <f t="shared" si="397"/>
        <v>2289</v>
      </c>
      <c r="B2294" s="580"/>
      <c r="C2294" s="23" t="s">
        <v>742</v>
      </c>
      <c r="D2294" s="489"/>
      <c r="E2294" s="318" t="str">
        <f>IF(G2294="","",VLOOKUP(G2294,'Danh mục CODE'!$D$2:$J$20064,7,0))</f>
        <v/>
      </c>
      <c r="F2294" s="28" t="str">
        <f>IF(E2294="","",VLOOKUP(E2294,'TONG HOP'!$E$8:$W$1883,19,0))</f>
        <v/>
      </c>
      <c r="G2294" s="315"/>
      <c r="H2294" s="226" t="str">
        <f>IF(E2294="","",VLOOKUP(G2294,'TONG HOP'!$C$8:$E$799,2,0))</f>
        <v/>
      </c>
      <c r="I2294" s="226" t="str">
        <f>IF(B2294="","",VLOOKUP(G2294,'TONG HOP'!$C$8:$F$799,4,0))</f>
        <v/>
      </c>
      <c r="J2294" s="63" t="str">
        <f t="shared" si="398"/>
        <v/>
      </c>
      <c r="K2294" s="63" t="str">
        <f t="shared" si="396"/>
        <v/>
      </c>
      <c r="L2294" s="63">
        <f t="shared" si="399"/>
        <v>0</v>
      </c>
      <c r="M2294" s="392" t="str">
        <f>IF(Y2294="","",VLOOKUP(G2294,'Danh mục CODE'!$D$2:$I$1880,4,0))</f>
        <v/>
      </c>
      <c r="N2294" s="482"/>
      <c r="O2294" s="392" t="str">
        <f t="shared" si="400"/>
        <v/>
      </c>
      <c r="P2294" s="392" t="str">
        <f>IF(Y2294="","",VLOOKUP(G2294,'Danh mục CODE'!$D$2:$I$1880,5,0))</f>
        <v/>
      </c>
      <c r="Q2294" s="392"/>
      <c r="R2294" s="392" t="str">
        <f t="shared" si="401"/>
        <v/>
      </c>
      <c r="S2294" s="394" t="e">
        <f t="shared" si="402"/>
        <v>#VALUE!</v>
      </c>
      <c r="T2294" s="394" t="str">
        <f t="shared" si="403"/>
        <v/>
      </c>
      <c r="U2294" s="394" t="str">
        <f t="shared" si="404"/>
        <v/>
      </c>
      <c r="V2294" s="424" t="str">
        <f t="shared" si="405"/>
        <v/>
      </c>
      <c r="W2294" s="21"/>
      <c r="X2294" s="515"/>
      <c r="Y2294" s="515"/>
      <c r="Z2294" s="513"/>
      <c r="AA2294" s="514"/>
    </row>
    <row r="2295" spans="1:27">
      <c r="A2295" s="50">
        <f t="shared" si="397"/>
        <v>2290</v>
      </c>
      <c r="B2295" s="580"/>
      <c r="C2295" s="23" t="s">
        <v>742</v>
      </c>
      <c r="D2295" s="489"/>
      <c r="E2295" s="318" t="str">
        <f>IF(G2295="","",VLOOKUP(G2295,'Danh mục CODE'!$D$2:$J$20064,7,0))</f>
        <v/>
      </c>
      <c r="F2295" s="28" t="str">
        <f>IF(E2295="","",VLOOKUP(E2295,'TONG HOP'!$E$8:$W$1883,19,0))</f>
        <v/>
      </c>
      <c r="G2295" s="315"/>
      <c r="H2295" s="226" t="str">
        <f>IF(E2295="","",VLOOKUP(G2295,'TONG HOP'!$C$8:$E$799,2,0))</f>
        <v/>
      </c>
      <c r="I2295" s="226" t="str">
        <f>IF(B2295="","",VLOOKUP(G2295,'TONG HOP'!$C$8:$F$799,4,0))</f>
        <v/>
      </c>
      <c r="J2295" s="63" t="str">
        <f t="shared" si="398"/>
        <v/>
      </c>
      <c r="K2295" s="63" t="str">
        <f t="shared" si="396"/>
        <v/>
      </c>
      <c r="L2295" s="63">
        <f t="shared" si="399"/>
        <v>0</v>
      </c>
      <c r="M2295" s="392" t="str">
        <f>IF(Y2295="","",VLOOKUP(G2295,'Danh mục CODE'!$D$2:$I$1880,4,0))</f>
        <v/>
      </c>
      <c r="N2295" s="482"/>
      <c r="O2295" s="392" t="str">
        <f t="shared" si="400"/>
        <v/>
      </c>
      <c r="P2295" s="392" t="str">
        <f>IF(Y2295="","",VLOOKUP(G2295,'Danh mục CODE'!$D$2:$I$1880,5,0))</f>
        <v/>
      </c>
      <c r="Q2295" s="392"/>
      <c r="R2295" s="392" t="str">
        <f t="shared" si="401"/>
        <v/>
      </c>
      <c r="S2295" s="394" t="e">
        <f t="shared" si="402"/>
        <v>#VALUE!</v>
      </c>
      <c r="T2295" s="394" t="str">
        <f t="shared" si="403"/>
        <v/>
      </c>
      <c r="U2295" s="394" t="str">
        <f t="shared" si="404"/>
        <v/>
      </c>
      <c r="V2295" s="424" t="str">
        <f t="shared" si="405"/>
        <v/>
      </c>
      <c r="W2295" s="21"/>
      <c r="X2295" s="515"/>
      <c r="Y2295" s="515"/>
      <c r="Z2295" s="513"/>
      <c r="AA2295" s="514"/>
    </row>
    <row r="2296" spans="1:27">
      <c r="A2296" s="50">
        <f t="shared" si="397"/>
        <v>2291</v>
      </c>
      <c r="B2296" s="580"/>
      <c r="C2296" s="23" t="s">
        <v>742</v>
      </c>
      <c r="D2296" s="489"/>
      <c r="E2296" s="318" t="str">
        <f>IF(G2296="","",VLOOKUP(G2296,'Danh mục CODE'!$D$2:$J$20064,7,0))</f>
        <v/>
      </c>
      <c r="F2296" s="28" t="str">
        <f>IF(E2296="","",VLOOKUP(E2296,'TONG HOP'!$E$8:$W$1883,19,0))</f>
        <v/>
      </c>
      <c r="G2296" s="315"/>
      <c r="H2296" s="226" t="str">
        <f>IF(E2296="","",VLOOKUP(G2296,'TONG HOP'!$C$8:$E$799,2,0))</f>
        <v/>
      </c>
      <c r="I2296" s="226" t="str">
        <f>IF(B2296="","",VLOOKUP(G2296,'TONG HOP'!$C$8:$F$799,4,0))</f>
        <v/>
      </c>
      <c r="J2296" s="63" t="str">
        <f t="shared" si="398"/>
        <v/>
      </c>
      <c r="K2296" s="63" t="str">
        <f t="shared" si="396"/>
        <v/>
      </c>
      <c r="L2296" s="63">
        <f t="shared" si="399"/>
        <v>0</v>
      </c>
      <c r="M2296" s="392" t="str">
        <f>IF(Y2296="","",VLOOKUP(G2296,'Danh mục CODE'!$D$2:$I$1880,4,0))</f>
        <v/>
      </c>
      <c r="N2296" s="482"/>
      <c r="O2296" s="392" t="str">
        <f t="shared" si="400"/>
        <v/>
      </c>
      <c r="P2296" s="392" t="str">
        <f>IF(Y2296="","",VLOOKUP(G2296,'Danh mục CODE'!$D$2:$I$1880,5,0))</f>
        <v/>
      </c>
      <c r="Q2296" s="392"/>
      <c r="R2296" s="392" t="str">
        <f t="shared" si="401"/>
        <v/>
      </c>
      <c r="S2296" s="394" t="e">
        <f t="shared" si="402"/>
        <v>#VALUE!</v>
      </c>
      <c r="T2296" s="394" t="str">
        <f t="shared" si="403"/>
        <v/>
      </c>
      <c r="U2296" s="394" t="str">
        <f t="shared" si="404"/>
        <v/>
      </c>
      <c r="V2296" s="424" t="str">
        <f t="shared" si="405"/>
        <v/>
      </c>
      <c r="W2296" s="21"/>
      <c r="X2296" s="515"/>
      <c r="Y2296" s="515"/>
      <c r="Z2296" s="513"/>
      <c r="AA2296" s="514"/>
    </row>
    <row r="2297" spans="1:27">
      <c r="A2297" s="50">
        <f t="shared" si="397"/>
        <v>2292</v>
      </c>
      <c r="B2297" s="580"/>
      <c r="C2297" s="23" t="s">
        <v>742</v>
      </c>
      <c r="D2297" s="489"/>
      <c r="E2297" s="318" t="str">
        <f>IF(G2297="","",VLOOKUP(G2297,'Danh mục CODE'!$D$2:$J$20064,7,0))</f>
        <v/>
      </c>
      <c r="F2297" s="28" t="str">
        <f>IF(E2297="","",VLOOKUP(E2297,'TONG HOP'!$E$8:$W$1883,19,0))</f>
        <v/>
      </c>
      <c r="G2297" s="315"/>
      <c r="H2297" s="226" t="str">
        <f>IF(E2297="","",VLOOKUP(G2297,'TONG HOP'!$C$8:$E$799,2,0))</f>
        <v/>
      </c>
      <c r="I2297" s="226" t="str">
        <f>IF(B2297="","",VLOOKUP(G2297,'TONG HOP'!$C$8:$F$799,4,0))</f>
        <v/>
      </c>
      <c r="J2297" s="63" t="str">
        <f t="shared" si="398"/>
        <v/>
      </c>
      <c r="K2297" s="63" t="str">
        <f t="shared" si="396"/>
        <v/>
      </c>
      <c r="L2297" s="63">
        <f t="shared" si="399"/>
        <v>0</v>
      </c>
      <c r="M2297" s="392" t="str">
        <f>IF(Y2297="","",VLOOKUP(G2297,'Danh mục CODE'!$D$2:$I$1880,4,0))</f>
        <v/>
      </c>
      <c r="N2297" s="482"/>
      <c r="O2297" s="392" t="str">
        <f t="shared" si="400"/>
        <v/>
      </c>
      <c r="P2297" s="392" t="str">
        <f>IF(Y2297="","",VLOOKUP(G2297,'Danh mục CODE'!$D$2:$I$1880,5,0))</f>
        <v/>
      </c>
      <c r="Q2297" s="392"/>
      <c r="R2297" s="392" t="str">
        <f t="shared" si="401"/>
        <v/>
      </c>
      <c r="S2297" s="394" t="e">
        <f t="shared" si="402"/>
        <v>#VALUE!</v>
      </c>
      <c r="T2297" s="394" t="str">
        <f t="shared" si="403"/>
        <v/>
      </c>
      <c r="U2297" s="394" t="str">
        <f t="shared" si="404"/>
        <v/>
      </c>
      <c r="V2297" s="424" t="str">
        <f t="shared" si="405"/>
        <v/>
      </c>
      <c r="W2297" s="21"/>
      <c r="X2297" s="515"/>
      <c r="Y2297" s="515"/>
      <c r="Z2297" s="513"/>
      <c r="AA2297" s="514"/>
    </row>
    <row r="2298" spans="1:27">
      <c r="A2298" s="50">
        <f t="shared" si="397"/>
        <v>2293</v>
      </c>
      <c r="B2298" s="580"/>
      <c r="C2298" s="23" t="s">
        <v>742</v>
      </c>
      <c r="D2298" s="489"/>
      <c r="E2298" s="318" t="str">
        <f>IF(G2298="","",VLOOKUP(G2298,'Danh mục CODE'!$D$2:$J$20064,7,0))</f>
        <v/>
      </c>
      <c r="F2298" s="28" t="str">
        <f>IF(E2298="","",VLOOKUP(E2298,'TONG HOP'!$E$8:$W$1883,19,0))</f>
        <v/>
      </c>
      <c r="G2298" s="315"/>
      <c r="H2298" s="226" t="str">
        <f>IF(E2298="","",VLOOKUP(G2298,'TONG HOP'!$C$8:$E$799,2,0))</f>
        <v/>
      </c>
      <c r="I2298" s="226" t="str">
        <f>IF(B2298="","",VLOOKUP(G2298,'TONG HOP'!$C$8:$F$799,4,0))</f>
        <v/>
      </c>
      <c r="J2298" s="63" t="str">
        <f t="shared" si="398"/>
        <v/>
      </c>
      <c r="K2298" s="63" t="str">
        <f t="shared" si="396"/>
        <v/>
      </c>
      <c r="L2298" s="63">
        <f t="shared" si="399"/>
        <v>0</v>
      </c>
      <c r="M2298" s="392" t="str">
        <f>IF(Y2298="","",VLOOKUP(G2298,'Danh mục CODE'!$D$2:$I$1880,4,0))</f>
        <v/>
      </c>
      <c r="N2298" s="482"/>
      <c r="O2298" s="392" t="str">
        <f t="shared" si="400"/>
        <v/>
      </c>
      <c r="P2298" s="392" t="str">
        <f>IF(Y2298="","",VLOOKUP(G2298,'Danh mục CODE'!$D$2:$I$1880,5,0))</f>
        <v/>
      </c>
      <c r="Q2298" s="392"/>
      <c r="R2298" s="392" t="str">
        <f t="shared" si="401"/>
        <v/>
      </c>
      <c r="S2298" s="394" t="e">
        <f t="shared" si="402"/>
        <v>#VALUE!</v>
      </c>
      <c r="T2298" s="394" t="str">
        <f t="shared" si="403"/>
        <v/>
      </c>
      <c r="U2298" s="394" t="str">
        <f t="shared" si="404"/>
        <v/>
      </c>
      <c r="V2298" s="424" t="str">
        <f t="shared" si="405"/>
        <v/>
      </c>
      <c r="W2298" s="21"/>
      <c r="X2298" s="515"/>
      <c r="Y2298" s="515"/>
      <c r="Z2298" s="513"/>
      <c r="AA2298" s="514"/>
    </row>
    <row r="2299" spans="1:27">
      <c r="A2299" s="50">
        <f t="shared" si="397"/>
        <v>2294</v>
      </c>
      <c r="B2299" s="580"/>
      <c r="C2299" s="23" t="s">
        <v>742</v>
      </c>
      <c r="D2299" s="489"/>
      <c r="E2299" s="318" t="str">
        <f>IF(G2299="","",VLOOKUP(G2299,'Danh mục CODE'!$D$2:$J$20064,7,0))</f>
        <v/>
      </c>
      <c r="F2299" s="28" t="str">
        <f>IF(E2299="","",VLOOKUP(E2299,'TONG HOP'!$E$8:$W$1883,19,0))</f>
        <v/>
      </c>
      <c r="G2299" s="315"/>
      <c r="H2299" s="226" t="str">
        <f>IF(E2299="","",VLOOKUP(G2299,'TONG HOP'!$C$8:$E$799,2,0))</f>
        <v/>
      </c>
      <c r="I2299" s="226" t="str">
        <f>IF(B2299="","",VLOOKUP(G2299,'TONG HOP'!$C$8:$F$799,4,0))</f>
        <v/>
      </c>
      <c r="J2299" s="63" t="str">
        <f t="shared" si="398"/>
        <v/>
      </c>
      <c r="K2299" s="63" t="str">
        <f t="shared" si="396"/>
        <v/>
      </c>
      <c r="L2299" s="63">
        <f t="shared" si="399"/>
        <v>0</v>
      </c>
      <c r="M2299" s="392" t="str">
        <f>IF(Y2299="","",VLOOKUP(G2299,'Danh mục CODE'!$D$2:$I$1880,4,0))</f>
        <v/>
      </c>
      <c r="N2299" s="482"/>
      <c r="O2299" s="392" t="str">
        <f t="shared" si="400"/>
        <v/>
      </c>
      <c r="P2299" s="392" t="str">
        <f>IF(Y2299="","",VLOOKUP(G2299,'Danh mục CODE'!$D$2:$I$1880,5,0))</f>
        <v/>
      </c>
      <c r="Q2299" s="392"/>
      <c r="R2299" s="392" t="str">
        <f t="shared" si="401"/>
        <v/>
      </c>
      <c r="S2299" s="394" t="e">
        <f t="shared" si="402"/>
        <v>#VALUE!</v>
      </c>
      <c r="T2299" s="394" t="str">
        <f t="shared" si="403"/>
        <v/>
      </c>
      <c r="U2299" s="394" t="str">
        <f t="shared" si="404"/>
        <v/>
      </c>
      <c r="V2299" s="424" t="str">
        <f t="shared" si="405"/>
        <v/>
      </c>
      <c r="W2299" s="21"/>
      <c r="X2299" s="515"/>
      <c r="Y2299" s="515"/>
      <c r="Z2299" s="513"/>
      <c r="AA2299" s="514"/>
    </row>
    <row r="2300" spans="1:27">
      <c r="A2300" s="50">
        <f t="shared" si="397"/>
        <v>2295</v>
      </c>
      <c r="B2300" s="580"/>
      <c r="C2300" s="23" t="s">
        <v>742</v>
      </c>
      <c r="D2300" s="489"/>
      <c r="E2300" s="318" t="str">
        <f>IF(G2300="","",VLOOKUP(G2300,'Danh mục CODE'!$D$2:$J$20064,7,0))</f>
        <v/>
      </c>
      <c r="F2300" s="28" t="str">
        <f>IF(E2300="","",VLOOKUP(E2300,'TONG HOP'!$E$8:$W$1883,19,0))</f>
        <v/>
      </c>
      <c r="G2300" s="315"/>
      <c r="H2300" s="226" t="str">
        <f>IF(E2300="","",VLOOKUP(G2300,'TONG HOP'!$C$8:$E$799,2,0))</f>
        <v/>
      </c>
      <c r="I2300" s="226" t="str">
        <f>IF(B2300="","",VLOOKUP(G2300,'TONG HOP'!$C$8:$F$799,4,0))</f>
        <v/>
      </c>
      <c r="J2300" s="63" t="str">
        <f t="shared" si="398"/>
        <v/>
      </c>
      <c r="K2300" s="63" t="str">
        <f t="shared" si="396"/>
        <v/>
      </c>
      <c r="L2300" s="63">
        <f t="shared" si="399"/>
        <v>0</v>
      </c>
      <c r="M2300" s="392" t="str">
        <f>IF(Y2300="","",VLOOKUP(G2300,'Danh mục CODE'!$D$2:$I$1880,4,0))</f>
        <v/>
      </c>
      <c r="N2300" s="482"/>
      <c r="O2300" s="392" t="str">
        <f t="shared" si="400"/>
        <v/>
      </c>
      <c r="P2300" s="392" t="str">
        <f>IF(Y2300="","",VLOOKUP(G2300,'Danh mục CODE'!$D$2:$I$1880,5,0))</f>
        <v/>
      </c>
      <c r="Q2300" s="392"/>
      <c r="R2300" s="392" t="str">
        <f t="shared" si="401"/>
        <v/>
      </c>
      <c r="S2300" s="394" t="e">
        <f t="shared" si="402"/>
        <v>#VALUE!</v>
      </c>
      <c r="T2300" s="394" t="str">
        <f t="shared" si="403"/>
        <v/>
      </c>
      <c r="U2300" s="394" t="str">
        <f t="shared" si="404"/>
        <v/>
      </c>
      <c r="V2300" s="424" t="str">
        <f t="shared" si="405"/>
        <v/>
      </c>
      <c r="W2300" s="21"/>
      <c r="X2300" s="515"/>
      <c r="Y2300" s="515"/>
      <c r="Z2300" s="513"/>
      <c r="AA2300" s="514"/>
    </row>
    <row r="2301" spans="1:27">
      <c r="A2301" s="50">
        <f t="shared" si="397"/>
        <v>2296</v>
      </c>
      <c r="B2301" s="580"/>
      <c r="C2301" s="23" t="s">
        <v>742</v>
      </c>
      <c r="D2301" s="489"/>
      <c r="E2301" s="318" t="str">
        <f>IF(G2301="","",VLOOKUP(G2301,'Danh mục CODE'!$D$2:$J$20064,7,0))</f>
        <v/>
      </c>
      <c r="F2301" s="28" t="str">
        <f>IF(E2301="","",VLOOKUP(E2301,'TONG HOP'!$E$8:$W$1883,19,0))</f>
        <v/>
      </c>
      <c r="G2301" s="315"/>
      <c r="H2301" s="226" t="str">
        <f>IF(E2301="","",VLOOKUP(G2301,'TONG HOP'!$C$8:$E$799,2,0))</f>
        <v/>
      </c>
      <c r="I2301" s="226" t="str">
        <f>IF(B2301="","",VLOOKUP(G2301,'TONG HOP'!$C$8:$F$799,4,0))</f>
        <v/>
      </c>
      <c r="J2301" s="63" t="str">
        <f t="shared" si="398"/>
        <v/>
      </c>
      <c r="K2301" s="63" t="str">
        <f t="shared" si="396"/>
        <v/>
      </c>
      <c r="L2301" s="63">
        <f t="shared" si="399"/>
        <v>0</v>
      </c>
      <c r="M2301" s="392" t="str">
        <f>IF(Y2301="","",VLOOKUP(G2301,'Danh mục CODE'!$D$2:$I$1880,4,0))</f>
        <v/>
      </c>
      <c r="N2301" s="482"/>
      <c r="O2301" s="392" t="str">
        <f t="shared" si="400"/>
        <v/>
      </c>
      <c r="P2301" s="392" t="str">
        <f>IF(Y2301="","",VLOOKUP(G2301,'Danh mục CODE'!$D$2:$I$1880,5,0))</f>
        <v/>
      </c>
      <c r="Q2301" s="392"/>
      <c r="R2301" s="392" t="str">
        <f t="shared" si="401"/>
        <v/>
      </c>
      <c r="S2301" s="394" t="e">
        <f t="shared" si="402"/>
        <v>#VALUE!</v>
      </c>
      <c r="T2301" s="394" t="str">
        <f t="shared" si="403"/>
        <v/>
      </c>
      <c r="U2301" s="394" t="str">
        <f t="shared" si="404"/>
        <v/>
      </c>
      <c r="V2301" s="424" t="str">
        <f t="shared" si="405"/>
        <v/>
      </c>
      <c r="W2301" s="21"/>
      <c r="X2301" s="515"/>
      <c r="Y2301" s="515"/>
      <c r="Z2301" s="513"/>
      <c r="AA2301" s="514"/>
    </row>
    <row r="2302" spans="1:27">
      <c r="A2302" s="50">
        <f t="shared" si="397"/>
        <v>2297</v>
      </c>
      <c r="B2302" s="580"/>
      <c r="C2302" s="23" t="s">
        <v>742</v>
      </c>
      <c r="D2302" s="489"/>
      <c r="E2302" s="318" t="str">
        <f>IF(G2302="","",VLOOKUP(G2302,'Danh mục CODE'!$D$2:$J$20064,7,0))</f>
        <v/>
      </c>
      <c r="F2302" s="28" t="str">
        <f>IF(E2302="","",VLOOKUP(E2302,'TONG HOP'!$E$8:$W$1883,19,0))</f>
        <v/>
      </c>
      <c r="G2302" s="315"/>
      <c r="H2302" s="226" t="str">
        <f>IF(E2302="","",VLOOKUP(G2302,'TONG HOP'!$C$8:$E$799,2,0))</f>
        <v/>
      </c>
      <c r="I2302" s="226" t="str">
        <f>IF(B2302="","",VLOOKUP(G2302,'TONG HOP'!$C$8:$F$799,4,0))</f>
        <v/>
      </c>
      <c r="J2302" s="63" t="str">
        <f t="shared" si="398"/>
        <v/>
      </c>
      <c r="K2302" s="63" t="str">
        <f t="shared" si="396"/>
        <v/>
      </c>
      <c r="L2302" s="63">
        <f t="shared" si="399"/>
        <v>0</v>
      </c>
      <c r="M2302" s="392" t="str">
        <f>IF(Y2302="","",VLOOKUP(G2302,'Danh mục CODE'!$D$2:$I$1880,4,0))</f>
        <v/>
      </c>
      <c r="N2302" s="482"/>
      <c r="O2302" s="392" t="str">
        <f t="shared" si="400"/>
        <v/>
      </c>
      <c r="P2302" s="392" t="str">
        <f>IF(Y2302="","",VLOOKUP(G2302,'Danh mục CODE'!$D$2:$I$1880,5,0))</f>
        <v/>
      </c>
      <c r="Q2302" s="392"/>
      <c r="R2302" s="392" t="str">
        <f t="shared" si="401"/>
        <v/>
      </c>
      <c r="S2302" s="394" t="e">
        <f t="shared" si="402"/>
        <v>#VALUE!</v>
      </c>
      <c r="T2302" s="394" t="str">
        <f t="shared" si="403"/>
        <v/>
      </c>
      <c r="U2302" s="394" t="str">
        <f t="shared" si="404"/>
        <v/>
      </c>
      <c r="V2302" s="424" t="str">
        <f t="shared" si="405"/>
        <v/>
      </c>
      <c r="W2302" s="21"/>
      <c r="X2302" s="515"/>
      <c r="Y2302" s="515"/>
      <c r="Z2302" s="513"/>
      <c r="AA2302" s="514"/>
    </row>
    <row r="2303" spans="1:27">
      <c r="A2303" s="50">
        <f t="shared" si="397"/>
        <v>2298</v>
      </c>
      <c r="B2303" s="580"/>
      <c r="C2303" s="23" t="s">
        <v>742</v>
      </c>
      <c r="D2303" s="489"/>
      <c r="E2303" s="318" t="str">
        <f>IF(G2303="","",VLOOKUP(G2303,'Danh mục CODE'!$D$2:$J$20064,7,0))</f>
        <v/>
      </c>
      <c r="F2303" s="28" t="str">
        <f>IF(E2303="","",VLOOKUP(E2303,'TONG HOP'!$E$8:$W$1883,19,0))</f>
        <v/>
      </c>
      <c r="G2303" s="315"/>
      <c r="H2303" s="226" t="str">
        <f>IF(E2303="","",VLOOKUP(G2303,'TONG HOP'!$C$8:$E$799,2,0))</f>
        <v/>
      </c>
      <c r="I2303" s="226" t="str">
        <f>IF(B2303="","",VLOOKUP(G2303,'TONG HOP'!$C$8:$F$799,4,0))</f>
        <v/>
      </c>
      <c r="J2303" s="63" t="str">
        <f t="shared" si="398"/>
        <v/>
      </c>
      <c r="K2303" s="63" t="str">
        <f t="shared" si="396"/>
        <v/>
      </c>
      <c r="L2303" s="63">
        <f t="shared" si="399"/>
        <v>0</v>
      </c>
      <c r="M2303" s="392" t="str">
        <f>IF(Y2303="","",VLOOKUP(G2303,'Danh mục CODE'!$D$2:$I$1880,4,0))</f>
        <v/>
      </c>
      <c r="N2303" s="482"/>
      <c r="O2303" s="392" t="str">
        <f t="shared" si="400"/>
        <v/>
      </c>
      <c r="P2303" s="392" t="str">
        <f>IF(Y2303="","",VLOOKUP(G2303,'Danh mục CODE'!$D$2:$I$1880,5,0))</f>
        <v/>
      </c>
      <c r="Q2303" s="392"/>
      <c r="R2303" s="392" t="str">
        <f t="shared" si="401"/>
        <v/>
      </c>
      <c r="S2303" s="394" t="e">
        <f t="shared" si="402"/>
        <v>#VALUE!</v>
      </c>
      <c r="T2303" s="394" t="str">
        <f t="shared" si="403"/>
        <v/>
      </c>
      <c r="U2303" s="394" t="str">
        <f t="shared" si="404"/>
        <v/>
      </c>
      <c r="V2303" s="424" t="str">
        <f t="shared" si="405"/>
        <v/>
      </c>
      <c r="W2303" s="21"/>
      <c r="X2303" s="515"/>
      <c r="Y2303" s="515"/>
      <c r="Z2303" s="513"/>
      <c r="AA2303" s="514"/>
    </row>
    <row r="2304" spans="1:27">
      <c r="A2304" s="50">
        <f t="shared" si="397"/>
        <v>2299</v>
      </c>
      <c r="B2304" s="580"/>
      <c r="C2304" s="23" t="s">
        <v>742</v>
      </c>
      <c r="D2304" s="489"/>
      <c r="E2304" s="318" t="str">
        <f>IF(G2304="","",VLOOKUP(G2304,'Danh mục CODE'!$D$2:$J$20064,7,0))</f>
        <v/>
      </c>
      <c r="F2304" s="28" t="str">
        <f>IF(E2304="","",VLOOKUP(E2304,'TONG HOP'!$E$8:$W$1883,19,0))</f>
        <v/>
      </c>
      <c r="G2304" s="315"/>
      <c r="H2304" s="226" t="str">
        <f>IF(E2304="","",VLOOKUP(G2304,'TONG HOP'!$C$8:$E$799,2,0))</f>
        <v/>
      </c>
      <c r="I2304" s="226" t="str">
        <f>IF(B2304="","",VLOOKUP(G2304,'TONG HOP'!$C$8:$F$799,4,0))</f>
        <v/>
      </c>
      <c r="J2304" s="63" t="str">
        <f t="shared" si="398"/>
        <v/>
      </c>
      <c r="K2304" s="63" t="str">
        <f t="shared" si="396"/>
        <v/>
      </c>
      <c r="L2304" s="63">
        <f t="shared" si="399"/>
        <v>0</v>
      </c>
      <c r="M2304" s="392" t="str">
        <f>IF(Y2304="","",VLOOKUP(G2304,'Danh mục CODE'!$D$2:$I$1880,4,0))</f>
        <v/>
      </c>
      <c r="N2304" s="482"/>
      <c r="O2304" s="392" t="str">
        <f t="shared" si="400"/>
        <v/>
      </c>
      <c r="P2304" s="392" t="str">
        <f>IF(Y2304="","",VLOOKUP(G2304,'Danh mục CODE'!$D$2:$I$1880,5,0))</f>
        <v/>
      </c>
      <c r="Q2304" s="392"/>
      <c r="R2304" s="392" t="str">
        <f t="shared" si="401"/>
        <v/>
      </c>
      <c r="S2304" s="394" t="e">
        <f t="shared" si="402"/>
        <v>#VALUE!</v>
      </c>
      <c r="T2304" s="394" t="str">
        <f t="shared" si="403"/>
        <v/>
      </c>
      <c r="U2304" s="394" t="str">
        <f t="shared" si="404"/>
        <v/>
      </c>
      <c r="V2304" s="424" t="str">
        <f t="shared" si="405"/>
        <v/>
      </c>
      <c r="W2304" s="21"/>
      <c r="X2304" s="515"/>
      <c r="Y2304" s="515"/>
      <c r="Z2304" s="513"/>
      <c r="AA2304" s="514"/>
    </row>
    <row r="2305" spans="1:27">
      <c r="A2305" s="50">
        <f t="shared" si="397"/>
        <v>2300</v>
      </c>
      <c r="B2305" s="580"/>
      <c r="C2305" s="23" t="s">
        <v>742</v>
      </c>
      <c r="D2305" s="489"/>
      <c r="E2305" s="318" t="str">
        <f>IF(G2305="","",VLOOKUP(G2305,'Danh mục CODE'!$D$2:$J$20064,7,0))</f>
        <v/>
      </c>
      <c r="F2305" s="28" t="str">
        <f>IF(E2305="","",VLOOKUP(E2305,'TONG HOP'!$E$8:$W$1883,19,0))</f>
        <v/>
      </c>
      <c r="G2305" s="315"/>
      <c r="H2305" s="226" t="str">
        <f>IF(E2305="","",VLOOKUP(G2305,'TONG HOP'!$C$8:$E$799,2,0))</f>
        <v/>
      </c>
      <c r="I2305" s="226" t="str">
        <f>IF(B2305="","",VLOOKUP(G2305,'TONG HOP'!$C$8:$F$799,4,0))</f>
        <v/>
      </c>
      <c r="J2305" s="63" t="str">
        <f t="shared" si="398"/>
        <v/>
      </c>
      <c r="K2305" s="63" t="str">
        <f t="shared" si="396"/>
        <v/>
      </c>
      <c r="L2305" s="63">
        <f t="shared" si="399"/>
        <v>0</v>
      </c>
      <c r="M2305" s="392" t="str">
        <f>IF(Y2305="","",VLOOKUP(G2305,'Danh mục CODE'!$D$2:$I$1880,4,0))</f>
        <v/>
      </c>
      <c r="N2305" s="482"/>
      <c r="O2305" s="392" t="str">
        <f t="shared" si="400"/>
        <v/>
      </c>
      <c r="P2305" s="392" t="str">
        <f>IF(Y2305="","",VLOOKUP(G2305,'Danh mục CODE'!$D$2:$I$1880,5,0))</f>
        <v/>
      </c>
      <c r="Q2305" s="392"/>
      <c r="R2305" s="392" t="str">
        <f t="shared" si="401"/>
        <v/>
      </c>
      <c r="S2305" s="394" t="e">
        <f t="shared" si="402"/>
        <v>#VALUE!</v>
      </c>
      <c r="T2305" s="394" t="str">
        <f t="shared" si="403"/>
        <v/>
      </c>
      <c r="U2305" s="394" t="str">
        <f t="shared" si="404"/>
        <v/>
      </c>
      <c r="V2305" s="424" t="str">
        <f t="shared" si="405"/>
        <v/>
      </c>
      <c r="W2305" s="21"/>
      <c r="X2305" s="515"/>
      <c r="Y2305" s="515"/>
      <c r="Z2305" s="513"/>
      <c r="AA2305" s="514"/>
    </row>
    <row r="2306" spans="1:27">
      <c r="A2306" s="50">
        <f t="shared" si="397"/>
        <v>2301</v>
      </c>
      <c r="B2306" s="580"/>
      <c r="C2306" s="23" t="s">
        <v>742</v>
      </c>
      <c r="D2306" s="489"/>
      <c r="E2306" s="318" t="str">
        <f>IF(G2306="","",VLOOKUP(G2306,'Danh mục CODE'!$D$2:$J$20064,7,0))</f>
        <v/>
      </c>
      <c r="F2306" s="28" t="str">
        <f>IF(E2306="","",VLOOKUP(E2306,'TONG HOP'!$E$8:$W$1883,19,0))</f>
        <v/>
      </c>
      <c r="G2306" s="315"/>
      <c r="H2306" s="226" t="str">
        <f>IF(E2306="","",VLOOKUP(G2306,'TONG HOP'!$C$8:$E$799,2,0))</f>
        <v/>
      </c>
      <c r="I2306" s="226" t="str">
        <f>IF(B2306="","",VLOOKUP(G2306,'TONG HOP'!$C$8:$F$799,4,0))</f>
        <v/>
      </c>
      <c r="J2306" s="63" t="str">
        <f t="shared" si="398"/>
        <v/>
      </c>
      <c r="K2306" s="63" t="str">
        <f t="shared" si="396"/>
        <v/>
      </c>
      <c r="L2306" s="63">
        <f t="shared" si="399"/>
        <v>0</v>
      </c>
      <c r="M2306" s="392" t="str">
        <f>IF(Y2306="","",VLOOKUP(G2306,'Danh mục CODE'!$D$2:$I$1880,4,0))</f>
        <v/>
      </c>
      <c r="N2306" s="482"/>
      <c r="O2306" s="392" t="str">
        <f t="shared" si="400"/>
        <v/>
      </c>
      <c r="P2306" s="392" t="str">
        <f>IF(Y2306="","",VLOOKUP(G2306,'Danh mục CODE'!$D$2:$I$1880,5,0))</f>
        <v/>
      </c>
      <c r="Q2306" s="392"/>
      <c r="R2306" s="392" t="str">
        <f t="shared" si="401"/>
        <v/>
      </c>
      <c r="S2306" s="394" t="e">
        <f t="shared" si="402"/>
        <v>#VALUE!</v>
      </c>
      <c r="T2306" s="394" t="str">
        <f t="shared" si="403"/>
        <v/>
      </c>
      <c r="U2306" s="394" t="str">
        <f t="shared" si="404"/>
        <v/>
      </c>
      <c r="V2306" s="424" t="str">
        <f t="shared" si="405"/>
        <v/>
      </c>
      <c r="W2306" s="21"/>
      <c r="X2306" s="515"/>
      <c r="Y2306" s="515"/>
      <c r="Z2306" s="513"/>
      <c r="AA2306" s="514"/>
    </row>
    <row r="2307" spans="1:27">
      <c r="A2307" s="50">
        <f t="shared" si="397"/>
        <v>2302</v>
      </c>
      <c r="B2307" s="580"/>
      <c r="C2307" s="23" t="s">
        <v>742</v>
      </c>
      <c r="D2307" s="489"/>
      <c r="E2307" s="318" t="str">
        <f>IF(G2307="","",VLOOKUP(G2307,'Danh mục CODE'!$D$2:$J$20064,7,0))</f>
        <v/>
      </c>
      <c r="F2307" s="28" t="str">
        <f>IF(E2307="","",VLOOKUP(E2307,'TONG HOP'!$E$8:$W$1883,19,0))</f>
        <v/>
      </c>
      <c r="G2307" s="315"/>
      <c r="H2307" s="226" t="str">
        <f>IF(E2307="","",VLOOKUP(G2307,'TONG HOP'!$C$8:$E$799,2,0))</f>
        <v/>
      </c>
      <c r="I2307" s="226" t="str">
        <f>IF(B2307="","",VLOOKUP(G2307,'TONG HOP'!$C$8:$F$799,4,0))</f>
        <v/>
      </c>
      <c r="J2307" s="63" t="str">
        <f t="shared" si="398"/>
        <v/>
      </c>
      <c r="K2307" s="63" t="str">
        <f t="shared" si="396"/>
        <v/>
      </c>
      <c r="L2307" s="63">
        <f t="shared" si="399"/>
        <v>0</v>
      </c>
      <c r="M2307" s="392" t="str">
        <f>IF(Y2307="","",VLOOKUP(G2307,'Danh mục CODE'!$D$2:$I$1880,4,0))</f>
        <v/>
      </c>
      <c r="N2307" s="482"/>
      <c r="O2307" s="392" t="str">
        <f t="shared" si="400"/>
        <v/>
      </c>
      <c r="P2307" s="392" t="str">
        <f>IF(Y2307="","",VLOOKUP(G2307,'Danh mục CODE'!$D$2:$I$1880,5,0))</f>
        <v/>
      </c>
      <c r="Q2307" s="392"/>
      <c r="R2307" s="392" t="str">
        <f t="shared" si="401"/>
        <v/>
      </c>
      <c r="S2307" s="394" t="e">
        <f t="shared" si="402"/>
        <v>#VALUE!</v>
      </c>
      <c r="T2307" s="394" t="str">
        <f t="shared" si="403"/>
        <v/>
      </c>
      <c r="U2307" s="394" t="str">
        <f t="shared" si="404"/>
        <v/>
      </c>
      <c r="V2307" s="424" t="str">
        <f t="shared" si="405"/>
        <v/>
      </c>
      <c r="W2307" s="21"/>
      <c r="X2307" s="515"/>
      <c r="Y2307" s="515"/>
      <c r="Z2307" s="513"/>
      <c r="AA2307" s="514"/>
    </row>
    <row r="2308" spans="1:27">
      <c r="A2308" s="50">
        <f t="shared" si="397"/>
        <v>2303</v>
      </c>
      <c r="B2308" s="580"/>
      <c r="C2308" s="23" t="s">
        <v>742</v>
      </c>
      <c r="D2308" s="489"/>
      <c r="E2308" s="318" t="str">
        <f>IF(G2308="","",VLOOKUP(G2308,'Danh mục CODE'!$D$2:$J$20064,7,0))</f>
        <v/>
      </c>
      <c r="F2308" s="28" t="str">
        <f>IF(E2308="","",VLOOKUP(E2308,'TONG HOP'!$E$8:$W$1883,19,0))</f>
        <v/>
      </c>
      <c r="G2308" s="315"/>
      <c r="H2308" s="226" t="str">
        <f>IF(E2308="","",VLOOKUP(G2308,'TONG HOP'!$C$8:$E$799,2,0))</f>
        <v/>
      </c>
      <c r="I2308" s="226" t="str">
        <f>IF(B2308="","",VLOOKUP(G2308,'TONG HOP'!$C$8:$F$799,4,0))</f>
        <v/>
      </c>
      <c r="J2308" s="63" t="str">
        <f t="shared" si="398"/>
        <v/>
      </c>
      <c r="K2308" s="63" t="str">
        <f t="shared" si="396"/>
        <v/>
      </c>
      <c r="L2308" s="63">
        <f t="shared" si="399"/>
        <v>0</v>
      </c>
      <c r="M2308" s="392" t="str">
        <f>IF(Y2308="","",VLOOKUP(G2308,'Danh mục CODE'!$D$2:$I$1880,4,0))</f>
        <v/>
      </c>
      <c r="N2308" s="482"/>
      <c r="O2308" s="392" t="str">
        <f t="shared" si="400"/>
        <v/>
      </c>
      <c r="P2308" s="392" t="str">
        <f>IF(Y2308="","",VLOOKUP(G2308,'Danh mục CODE'!$D$2:$I$1880,5,0))</f>
        <v/>
      </c>
      <c r="Q2308" s="392"/>
      <c r="R2308" s="392" t="str">
        <f t="shared" si="401"/>
        <v/>
      </c>
      <c r="S2308" s="394" t="e">
        <f t="shared" si="402"/>
        <v>#VALUE!</v>
      </c>
      <c r="T2308" s="394" t="str">
        <f t="shared" si="403"/>
        <v/>
      </c>
      <c r="U2308" s="394" t="str">
        <f t="shared" si="404"/>
        <v/>
      </c>
      <c r="V2308" s="424" t="str">
        <f t="shared" si="405"/>
        <v/>
      </c>
      <c r="W2308" s="21"/>
      <c r="X2308" s="515"/>
      <c r="Y2308" s="515"/>
      <c r="Z2308" s="513"/>
      <c r="AA2308" s="514"/>
    </row>
    <row r="2309" spans="1:27">
      <c r="A2309" s="50">
        <f t="shared" si="397"/>
        <v>2304</v>
      </c>
      <c r="B2309" s="580"/>
      <c r="C2309" s="23" t="s">
        <v>742</v>
      </c>
      <c r="D2309" s="489"/>
      <c r="E2309" s="318" t="str">
        <f>IF(G2309="","",VLOOKUP(G2309,'Danh mục CODE'!$D$2:$J$20064,7,0))</f>
        <v/>
      </c>
      <c r="F2309" s="28" t="str">
        <f>IF(E2309="","",VLOOKUP(E2309,'TONG HOP'!$E$8:$W$1883,19,0))</f>
        <v/>
      </c>
      <c r="G2309" s="315"/>
      <c r="H2309" s="226" t="str">
        <f>IF(E2309="","",VLOOKUP(G2309,'TONG HOP'!$C$8:$E$799,2,0))</f>
        <v/>
      </c>
      <c r="I2309" s="226" t="str">
        <f>IF(B2309="","",VLOOKUP(G2309,'TONG HOP'!$C$8:$F$799,4,0))</f>
        <v/>
      </c>
      <c r="J2309" s="63" t="str">
        <f t="shared" si="398"/>
        <v/>
      </c>
      <c r="K2309" s="63" t="str">
        <f t="shared" si="396"/>
        <v/>
      </c>
      <c r="L2309" s="63">
        <f t="shared" si="399"/>
        <v>0</v>
      </c>
      <c r="M2309" s="392" t="str">
        <f>IF(Y2309="","",VLOOKUP(G2309,'Danh mục CODE'!$D$2:$I$1880,4,0))</f>
        <v/>
      </c>
      <c r="N2309" s="482"/>
      <c r="O2309" s="392" t="str">
        <f t="shared" si="400"/>
        <v/>
      </c>
      <c r="P2309" s="392" t="str">
        <f>IF(Y2309="","",VLOOKUP(G2309,'Danh mục CODE'!$D$2:$I$1880,5,0))</f>
        <v/>
      </c>
      <c r="Q2309" s="392"/>
      <c r="R2309" s="392" t="str">
        <f t="shared" si="401"/>
        <v/>
      </c>
      <c r="S2309" s="394" t="e">
        <f t="shared" si="402"/>
        <v>#VALUE!</v>
      </c>
      <c r="T2309" s="394" t="str">
        <f t="shared" si="403"/>
        <v/>
      </c>
      <c r="U2309" s="394" t="str">
        <f t="shared" si="404"/>
        <v/>
      </c>
      <c r="V2309" s="424" t="str">
        <f t="shared" si="405"/>
        <v/>
      </c>
      <c r="W2309" s="21"/>
      <c r="X2309" s="515"/>
      <c r="Y2309" s="515"/>
      <c r="Z2309" s="513"/>
      <c r="AA2309" s="514"/>
    </row>
    <row r="2310" spans="1:27">
      <c r="A2310" s="50">
        <f t="shared" si="397"/>
        <v>2305</v>
      </c>
      <c r="B2310" s="580"/>
      <c r="C2310" s="23" t="s">
        <v>742</v>
      </c>
      <c r="D2310" s="489"/>
      <c r="E2310" s="318" t="str">
        <f>IF(G2310="","",VLOOKUP(G2310,'Danh mục CODE'!$D$2:$J$20064,7,0))</f>
        <v/>
      </c>
      <c r="F2310" s="28" t="str">
        <f>IF(E2310="","",VLOOKUP(E2310,'TONG HOP'!$E$8:$W$1883,19,0))</f>
        <v/>
      </c>
      <c r="G2310" s="315"/>
      <c r="H2310" s="226" t="str">
        <f>IF(E2310="","",VLOOKUP(G2310,'TONG HOP'!$C$8:$E$799,2,0))</f>
        <v/>
      </c>
      <c r="I2310" s="226" t="str">
        <f>IF(B2310="","",VLOOKUP(G2310,'TONG HOP'!$C$8:$F$799,4,0))</f>
        <v/>
      </c>
      <c r="J2310" s="63" t="str">
        <f t="shared" si="398"/>
        <v/>
      </c>
      <c r="K2310" s="63" t="str">
        <f t="shared" si="396"/>
        <v/>
      </c>
      <c r="L2310" s="63">
        <f t="shared" si="399"/>
        <v>0</v>
      </c>
      <c r="M2310" s="392" t="str">
        <f>IF(Y2310="","",VLOOKUP(G2310,'Danh mục CODE'!$D$2:$I$1880,4,0))</f>
        <v/>
      </c>
      <c r="N2310" s="482"/>
      <c r="O2310" s="392" t="str">
        <f t="shared" si="400"/>
        <v/>
      </c>
      <c r="P2310" s="392" t="str">
        <f>IF(Y2310="","",VLOOKUP(G2310,'Danh mục CODE'!$D$2:$I$1880,5,0))</f>
        <v/>
      </c>
      <c r="Q2310" s="392"/>
      <c r="R2310" s="392" t="str">
        <f t="shared" si="401"/>
        <v/>
      </c>
      <c r="S2310" s="394" t="e">
        <f t="shared" si="402"/>
        <v>#VALUE!</v>
      </c>
      <c r="T2310" s="394" t="str">
        <f t="shared" si="403"/>
        <v/>
      </c>
      <c r="U2310" s="394" t="str">
        <f t="shared" si="404"/>
        <v/>
      </c>
      <c r="V2310" s="424" t="str">
        <f t="shared" si="405"/>
        <v/>
      </c>
      <c r="W2310" s="21"/>
      <c r="X2310" s="515"/>
      <c r="Y2310" s="515"/>
      <c r="Z2310" s="513"/>
      <c r="AA2310" s="514"/>
    </row>
    <row r="2311" spans="1:27">
      <c r="A2311" s="50">
        <f t="shared" si="397"/>
        <v>2306</v>
      </c>
      <c r="B2311" s="580"/>
      <c r="C2311" s="23" t="s">
        <v>742</v>
      </c>
      <c r="D2311" s="489"/>
      <c r="E2311" s="318" t="str">
        <f>IF(G2311="","",VLOOKUP(G2311,'Danh mục CODE'!$D$2:$J$20064,7,0))</f>
        <v/>
      </c>
      <c r="F2311" s="28" t="str">
        <f>IF(E2311="","",VLOOKUP(E2311,'TONG HOP'!$E$8:$W$1883,19,0))</f>
        <v/>
      </c>
      <c r="G2311" s="315"/>
      <c r="H2311" s="226" t="str">
        <f>IF(E2311="","",VLOOKUP(G2311,'TONG HOP'!$C$8:$E$799,2,0))</f>
        <v/>
      </c>
      <c r="I2311" s="226" t="str">
        <f>IF(B2311="","",VLOOKUP(G2311,'TONG HOP'!$C$8:$F$799,4,0))</f>
        <v/>
      </c>
      <c r="J2311" s="63" t="str">
        <f t="shared" si="398"/>
        <v/>
      </c>
      <c r="K2311" s="63" t="str">
        <f t="shared" ref="K2311:K2322" si="406">IF(AND(X2311="",N2311="",Q2311="",R2311=""),"",L2311-L2311*O2311-(L2311-L2311*O2311)*R2311)</f>
        <v/>
      </c>
      <c r="L2311" s="63">
        <f t="shared" si="399"/>
        <v>0</v>
      </c>
      <c r="M2311" s="392" t="str">
        <f>IF(Y2311="","",VLOOKUP(G2311,'Danh mục CODE'!$D$2:$I$1880,4,0))</f>
        <v/>
      </c>
      <c r="N2311" s="482"/>
      <c r="O2311" s="392" t="str">
        <f t="shared" si="400"/>
        <v/>
      </c>
      <c r="P2311" s="392" t="str">
        <f>IF(Y2311="","",VLOOKUP(G2311,'Danh mục CODE'!$D$2:$I$1880,5,0))</f>
        <v/>
      </c>
      <c r="Q2311" s="392"/>
      <c r="R2311" s="392" t="str">
        <f t="shared" si="401"/>
        <v/>
      </c>
      <c r="S2311" s="394" t="e">
        <f t="shared" si="402"/>
        <v>#VALUE!</v>
      </c>
      <c r="T2311" s="394" t="str">
        <f t="shared" si="403"/>
        <v/>
      </c>
      <c r="U2311" s="394" t="str">
        <f t="shared" si="404"/>
        <v/>
      </c>
      <c r="V2311" s="424" t="str">
        <f t="shared" si="405"/>
        <v/>
      </c>
      <c r="W2311" s="21"/>
      <c r="X2311" s="515"/>
      <c r="Y2311" s="515"/>
      <c r="Z2311" s="513"/>
      <c r="AA2311" s="514"/>
    </row>
    <row r="2312" spans="1:27">
      <c r="A2312" s="50">
        <f t="shared" si="397"/>
        <v>2307</v>
      </c>
      <c r="B2312" s="580"/>
      <c r="C2312" s="23" t="s">
        <v>742</v>
      </c>
      <c r="D2312" s="489"/>
      <c r="E2312" s="318" t="str">
        <f>IF(G2312="","",VLOOKUP(G2312,'Danh mục CODE'!$D$2:$J$20064,7,0))</f>
        <v/>
      </c>
      <c r="F2312" s="28" t="str">
        <f>IF(E2312="","",VLOOKUP(E2312,'TONG HOP'!$E$8:$W$1883,19,0))</f>
        <v/>
      </c>
      <c r="G2312" s="315"/>
      <c r="H2312" s="226" t="str">
        <f>IF(E2312="","",VLOOKUP(G2312,'TONG HOP'!$C$8:$E$799,2,0))</f>
        <v/>
      </c>
      <c r="I2312" s="226" t="str">
        <f>IF(B2312="","",VLOOKUP(G2312,'TONG HOP'!$C$8:$F$799,4,0))</f>
        <v/>
      </c>
      <c r="J2312" s="63" t="str">
        <f t="shared" si="398"/>
        <v/>
      </c>
      <c r="K2312" s="63" t="str">
        <f t="shared" si="406"/>
        <v/>
      </c>
      <c r="L2312" s="63">
        <f t="shared" si="399"/>
        <v>0</v>
      </c>
      <c r="M2312" s="392" t="str">
        <f>IF(Y2312="","",VLOOKUP(G2312,'Danh mục CODE'!$D$2:$I$1880,4,0))</f>
        <v/>
      </c>
      <c r="N2312" s="482"/>
      <c r="O2312" s="392" t="str">
        <f t="shared" si="400"/>
        <v/>
      </c>
      <c r="P2312" s="392" t="str">
        <f>IF(Y2312="","",VLOOKUP(G2312,'Danh mục CODE'!$D$2:$I$1880,5,0))</f>
        <v/>
      </c>
      <c r="Q2312" s="392"/>
      <c r="R2312" s="392" t="str">
        <f t="shared" si="401"/>
        <v/>
      </c>
      <c r="S2312" s="394" t="e">
        <f t="shared" si="402"/>
        <v>#VALUE!</v>
      </c>
      <c r="T2312" s="394" t="str">
        <f t="shared" si="403"/>
        <v/>
      </c>
      <c r="U2312" s="394" t="str">
        <f t="shared" si="404"/>
        <v/>
      </c>
      <c r="V2312" s="424" t="str">
        <f t="shared" si="405"/>
        <v/>
      </c>
      <c r="W2312" s="21"/>
      <c r="X2312" s="515"/>
      <c r="Y2312" s="515"/>
      <c r="Z2312" s="513"/>
      <c r="AA2312" s="514"/>
    </row>
    <row r="2313" spans="1:27">
      <c r="A2313" s="50">
        <f t="shared" si="397"/>
        <v>2308</v>
      </c>
      <c r="B2313" s="580"/>
      <c r="C2313" s="23" t="s">
        <v>742</v>
      </c>
      <c r="D2313" s="489"/>
      <c r="E2313" s="318" t="str">
        <f>IF(G2313="","",VLOOKUP(G2313,'Danh mục CODE'!$D$2:$J$20064,7,0))</f>
        <v/>
      </c>
      <c r="F2313" s="28" t="str">
        <f>IF(E2313="","",VLOOKUP(E2313,'TONG HOP'!$E$8:$W$1883,19,0))</f>
        <v/>
      </c>
      <c r="G2313" s="315"/>
      <c r="H2313" s="226" t="str">
        <f>IF(E2313="","",VLOOKUP(G2313,'TONG HOP'!$C$8:$E$799,2,0))</f>
        <v/>
      </c>
      <c r="I2313" s="226" t="str">
        <f>IF(B2313="","",VLOOKUP(G2313,'TONG HOP'!$C$8:$F$799,4,0))</f>
        <v/>
      </c>
      <c r="J2313" s="63" t="str">
        <f t="shared" si="398"/>
        <v/>
      </c>
      <c r="K2313" s="63" t="str">
        <f t="shared" si="406"/>
        <v/>
      </c>
      <c r="L2313" s="63">
        <f t="shared" si="399"/>
        <v>0</v>
      </c>
      <c r="M2313" s="392" t="str">
        <f>IF(Y2313="","",VLOOKUP(G2313,'Danh mục CODE'!$D$2:$I$1880,4,0))</f>
        <v/>
      </c>
      <c r="N2313" s="482"/>
      <c r="O2313" s="392" t="str">
        <f t="shared" si="400"/>
        <v/>
      </c>
      <c r="P2313" s="392" t="str">
        <f>IF(Y2313="","",VLOOKUP(G2313,'Danh mục CODE'!$D$2:$I$1880,5,0))</f>
        <v/>
      </c>
      <c r="Q2313" s="392"/>
      <c r="R2313" s="392" t="str">
        <f t="shared" si="401"/>
        <v/>
      </c>
      <c r="S2313" s="394" t="e">
        <f t="shared" si="402"/>
        <v>#VALUE!</v>
      </c>
      <c r="T2313" s="394" t="str">
        <f t="shared" si="403"/>
        <v/>
      </c>
      <c r="U2313" s="394" t="str">
        <f t="shared" si="404"/>
        <v/>
      </c>
      <c r="V2313" s="424" t="str">
        <f t="shared" si="405"/>
        <v/>
      </c>
      <c r="W2313" s="21"/>
      <c r="X2313" s="515"/>
      <c r="Y2313" s="515"/>
      <c r="Z2313" s="513"/>
      <c r="AA2313" s="514"/>
    </row>
    <row r="2314" spans="1:27">
      <c r="A2314" s="50">
        <f t="shared" si="397"/>
        <v>2309</v>
      </c>
      <c r="B2314" s="580"/>
      <c r="C2314" s="23" t="s">
        <v>742</v>
      </c>
      <c r="D2314" s="489"/>
      <c r="E2314" s="318" t="str">
        <f>IF(G2314="","",VLOOKUP(G2314,'Danh mục CODE'!$D$2:$J$20064,7,0))</f>
        <v/>
      </c>
      <c r="F2314" s="28" t="str">
        <f>IF(E2314="","",VLOOKUP(E2314,'TONG HOP'!$E$8:$W$1883,19,0))</f>
        <v/>
      </c>
      <c r="G2314" s="315"/>
      <c r="H2314" s="226" t="str">
        <f>IF(E2314="","",VLOOKUP(G2314,'TONG HOP'!$C$8:$E$799,2,0))</f>
        <v/>
      </c>
      <c r="I2314" s="226" t="str">
        <f>IF(B2314="","",VLOOKUP(G2314,'TONG HOP'!$C$8:$F$799,4,0))</f>
        <v/>
      </c>
      <c r="J2314" s="63" t="str">
        <f t="shared" si="398"/>
        <v/>
      </c>
      <c r="K2314" s="63" t="str">
        <f t="shared" si="406"/>
        <v/>
      </c>
      <c r="L2314" s="63">
        <f t="shared" si="399"/>
        <v>0</v>
      </c>
      <c r="M2314" s="392" t="str">
        <f>IF(Y2314="","",VLOOKUP(G2314,'Danh mục CODE'!$D$2:$I$1880,4,0))</f>
        <v/>
      </c>
      <c r="N2314" s="482"/>
      <c r="O2314" s="392" t="str">
        <f t="shared" si="400"/>
        <v/>
      </c>
      <c r="P2314" s="392" t="str">
        <f>IF(Y2314="","",VLOOKUP(G2314,'Danh mục CODE'!$D$2:$I$1880,5,0))</f>
        <v/>
      </c>
      <c r="Q2314" s="392"/>
      <c r="R2314" s="392" t="str">
        <f t="shared" si="401"/>
        <v/>
      </c>
      <c r="S2314" s="394" t="e">
        <f t="shared" si="402"/>
        <v>#VALUE!</v>
      </c>
      <c r="T2314" s="394" t="str">
        <f t="shared" si="403"/>
        <v/>
      </c>
      <c r="U2314" s="394" t="str">
        <f t="shared" si="404"/>
        <v/>
      </c>
      <c r="V2314" s="424" t="str">
        <f t="shared" si="405"/>
        <v/>
      </c>
      <c r="W2314" s="21"/>
      <c r="X2314" s="515"/>
      <c r="Y2314" s="515"/>
      <c r="Z2314" s="513"/>
      <c r="AA2314" s="514"/>
    </row>
    <row r="2315" spans="1:27">
      <c r="A2315" s="50">
        <f t="shared" si="397"/>
        <v>2310</v>
      </c>
      <c r="B2315" s="580"/>
      <c r="C2315" s="23" t="s">
        <v>742</v>
      </c>
      <c r="D2315" s="489"/>
      <c r="E2315" s="318" t="str">
        <f>IF(G2315="","",VLOOKUP(G2315,'Danh mục CODE'!$D$2:$J$20064,7,0))</f>
        <v/>
      </c>
      <c r="F2315" s="28" t="str">
        <f>IF(E2315="","",VLOOKUP(E2315,'TONG HOP'!$E$8:$W$1883,19,0))</f>
        <v/>
      </c>
      <c r="G2315" s="315"/>
      <c r="H2315" s="226" t="str">
        <f>IF(E2315="","",VLOOKUP(G2315,'TONG HOP'!$C$8:$E$799,2,0))</f>
        <v/>
      </c>
      <c r="I2315" s="226" t="str">
        <f>IF(B2315="","",VLOOKUP(G2315,'TONG HOP'!$C$8:$F$799,4,0))</f>
        <v/>
      </c>
      <c r="J2315" s="63" t="str">
        <f t="shared" si="398"/>
        <v/>
      </c>
      <c r="K2315" s="63" t="str">
        <f t="shared" si="406"/>
        <v/>
      </c>
      <c r="L2315" s="63">
        <f t="shared" si="399"/>
        <v>0</v>
      </c>
      <c r="M2315" s="392" t="str">
        <f>IF(Y2315="","",VLOOKUP(G2315,'Danh mục CODE'!$D$2:$I$1880,4,0))</f>
        <v/>
      </c>
      <c r="N2315" s="482"/>
      <c r="O2315" s="392" t="str">
        <f t="shared" si="400"/>
        <v/>
      </c>
      <c r="P2315" s="392" t="str">
        <f>IF(Y2315="","",VLOOKUP(G2315,'Danh mục CODE'!$D$2:$I$1880,5,0))</f>
        <v/>
      </c>
      <c r="Q2315" s="392"/>
      <c r="R2315" s="392" t="str">
        <f t="shared" si="401"/>
        <v/>
      </c>
      <c r="S2315" s="394" t="e">
        <f t="shared" si="402"/>
        <v>#VALUE!</v>
      </c>
      <c r="T2315" s="394" t="str">
        <f t="shared" si="403"/>
        <v/>
      </c>
      <c r="U2315" s="394" t="str">
        <f t="shared" si="404"/>
        <v/>
      </c>
      <c r="V2315" s="424" t="str">
        <f t="shared" si="405"/>
        <v/>
      </c>
      <c r="W2315" s="21"/>
      <c r="X2315" s="515"/>
      <c r="Y2315" s="515"/>
      <c r="Z2315" s="513"/>
      <c r="AA2315" s="514"/>
    </row>
    <row r="2316" spans="1:27">
      <c r="A2316" s="50">
        <f t="shared" si="397"/>
        <v>2311</v>
      </c>
      <c r="B2316" s="580"/>
      <c r="C2316" s="23" t="s">
        <v>742</v>
      </c>
      <c r="D2316" s="489"/>
      <c r="E2316" s="318" t="str">
        <f>IF(G2316="","",VLOOKUP(G2316,'Danh mục CODE'!$D$2:$J$20064,7,0))</f>
        <v/>
      </c>
      <c r="F2316" s="28" t="str">
        <f>IF(E2316="","",VLOOKUP(E2316,'TONG HOP'!$E$8:$W$1883,19,0))</f>
        <v/>
      </c>
      <c r="G2316" s="315"/>
      <c r="H2316" s="226" t="str">
        <f>IF(E2316="","",VLOOKUP(G2316,'TONG HOP'!$C$8:$E$799,2,0))</f>
        <v/>
      </c>
      <c r="I2316" s="226" t="str">
        <f>IF(B2316="","",VLOOKUP(G2316,'TONG HOP'!$C$8:$F$799,4,0))</f>
        <v/>
      </c>
      <c r="J2316" s="63" t="str">
        <f t="shared" si="398"/>
        <v/>
      </c>
      <c r="K2316" s="63" t="str">
        <f t="shared" si="406"/>
        <v/>
      </c>
      <c r="L2316" s="63">
        <f t="shared" si="399"/>
        <v>0</v>
      </c>
      <c r="M2316" s="392" t="str">
        <f>IF(Y2316="","",VLOOKUP(G2316,'Danh mục CODE'!$D$2:$I$1880,4,0))</f>
        <v/>
      </c>
      <c r="N2316" s="482"/>
      <c r="O2316" s="392" t="str">
        <f t="shared" si="400"/>
        <v/>
      </c>
      <c r="P2316" s="392" t="str">
        <f>IF(Y2316="","",VLOOKUP(G2316,'Danh mục CODE'!$D$2:$I$1880,5,0))</f>
        <v/>
      </c>
      <c r="Q2316" s="392"/>
      <c r="R2316" s="392" t="str">
        <f t="shared" si="401"/>
        <v/>
      </c>
      <c r="S2316" s="394" t="e">
        <f t="shared" si="402"/>
        <v>#VALUE!</v>
      </c>
      <c r="T2316" s="394" t="str">
        <f t="shared" si="403"/>
        <v/>
      </c>
      <c r="U2316" s="394" t="str">
        <f t="shared" si="404"/>
        <v/>
      </c>
      <c r="V2316" s="424" t="str">
        <f t="shared" si="405"/>
        <v/>
      </c>
      <c r="W2316" s="21"/>
      <c r="X2316" s="515"/>
      <c r="Y2316" s="515"/>
      <c r="Z2316" s="513"/>
      <c r="AA2316" s="514"/>
    </row>
    <row r="2317" spans="1:27">
      <c r="A2317" s="50">
        <f t="shared" si="397"/>
        <v>2312</v>
      </c>
      <c r="B2317" s="580"/>
      <c r="C2317" s="23" t="s">
        <v>742</v>
      </c>
      <c r="D2317" s="489"/>
      <c r="E2317" s="318" t="str">
        <f>IF(G2317="","",VLOOKUP(G2317,'Danh mục CODE'!$D$2:$J$20064,7,0))</f>
        <v/>
      </c>
      <c r="F2317" s="28" t="str">
        <f>IF(E2317="","",VLOOKUP(E2317,'TONG HOP'!$E$8:$W$1883,19,0))</f>
        <v/>
      </c>
      <c r="G2317" s="315"/>
      <c r="H2317" s="226" t="str">
        <f>IF(E2317="","",VLOOKUP(G2317,'TONG HOP'!$C$8:$E$799,2,0))</f>
        <v/>
      </c>
      <c r="I2317" s="226" t="str">
        <f>IF(B2317="","",VLOOKUP(G2317,'TONG HOP'!$C$8:$F$799,4,0))</f>
        <v/>
      </c>
      <c r="J2317" s="63" t="str">
        <f t="shared" si="398"/>
        <v/>
      </c>
      <c r="K2317" s="63" t="str">
        <f t="shared" si="406"/>
        <v/>
      </c>
      <c r="L2317" s="63">
        <f t="shared" si="399"/>
        <v>0</v>
      </c>
      <c r="M2317" s="392" t="str">
        <f>IF(Y2317="","",VLOOKUP(G2317,'Danh mục CODE'!$D$2:$I$1880,4,0))</f>
        <v/>
      </c>
      <c r="N2317" s="482"/>
      <c r="O2317" s="392" t="str">
        <f t="shared" si="400"/>
        <v/>
      </c>
      <c r="P2317" s="392" t="str">
        <f>IF(Y2317="","",VLOOKUP(G2317,'Danh mục CODE'!$D$2:$I$1880,5,0))</f>
        <v/>
      </c>
      <c r="Q2317" s="392"/>
      <c r="R2317" s="392" t="str">
        <f t="shared" si="401"/>
        <v/>
      </c>
      <c r="S2317" s="394" t="e">
        <f t="shared" si="402"/>
        <v>#VALUE!</v>
      </c>
      <c r="T2317" s="394" t="str">
        <f t="shared" si="403"/>
        <v/>
      </c>
      <c r="U2317" s="394" t="str">
        <f t="shared" si="404"/>
        <v/>
      </c>
      <c r="V2317" s="424" t="str">
        <f t="shared" si="405"/>
        <v/>
      </c>
      <c r="W2317" s="21"/>
      <c r="X2317" s="515"/>
      <c r="Y2317" s="515"/>
      <c r="Z2317" s="513"/>
      <c r="AA2317" s="514"/>
    </row>
    <row r="2318" spans="1:27">
      <c r="A2318" s="50">
        <f t="shared" si="397"/>
        <v>2313</v>
      </c>
      <c r="B2318" s="580"/>
      <c r="C2318" s="23" t="s">
        <v>742</v>
      </c>
      <c r="D2318" s="489"/>
      <c r="E2318" s="318" t="str">
        <f>IF(G2318="","",VLOOKUP(G2318,'Danh mục CODE'!$D$2:$J$20064,7,0))</f>
        <v/>
      </c>
      <c r="F2318" s="28" t="str">
        <f>IF(E2318="","",VLOOKUP(E2318,'TONG HOP'!$E$8:$W$1883,19,0))</f>
        <v/>
      </c>
      <c r="G2318" s="315"/>
      <c r="H2318" s="226" t="str">
        <f>IF(E2318="","",VLOOKUP(G2318,'TONG HOP'!$C$8:$E$799,2,0))</f>
        <v/>
      </c>
      <c r="I2318" s="226" t="str">
        <f>IF(B2318="","",VLOOKUP(G2318,'TONG HOP'!$C$8:$F$799,4,0))</f>
        <v/>
      </c>
      <c r="J2318" s="63" t="str">
        <f t="shared" si="398"/>
        <v/>
      </c>
      <c r="K2318" s="63" t="str">
        <f t="shared" si="406"/>
        <v/>
      </c>
      <c r="L2318" s="63">
        <f t="shared" si="399"/>
        <v>0</v>
      </c>
      <c r="M2318" s="392" t="str">
        <f>IF(Y2318="","",VLOOKUP(G2318,'Danh mục CODE'!$D$2:$I$1880,4,0))</f>
        <v/>
      </c>
      <c r="N2318" s="482"/>
      <c r="O2318" s="392" t="str">
        <f t="shared" si="400"/>
        <v/>
      </c>
      <c r="P2318" s="392" t="str">
        <f>IF(Y2318="","",VLOOKUP(G2318,'Danh mục CODE'!$D$2:$I$1880,5,0))</f>
        <v/>
      </c>
      <c r="Q2318" s="392"/>
      <c r="R2318" s="392" t="str">
        <f t="shared" si="401"/>
        <v/>
      </c>
      <c r="S2318" s="394" t="e">
        <f t="shared" si="402"/>
        <v>#VALUE!</v>
      </c>
      <c r="T2318" s="394" t="str">
        <f t="shared" si="403"/>
        <v/>
      </c>
      <c r="U2318" s="394" t="str">
        <f t="shared" si="404"/>
        <v/>
      </c>
      <c r="V2318" s="424" t="str">
        <f t="shared" si="405"/>
        <v/>
      </c>
      <c r="W2318" s="21"/>
      <c r="X2318" s="515"/>
      <c r="Y2318" s="515"/>
      <c r="Z2318" s="513"/>
      <c r="AA2318" s="514"/>
    </row>
    <row r="2319" spans="1:27">
      <c r="A2319" s="50">
        <f t="shared" si="397"/>
        <v>2314</v>
      </c>
      <c r="B2319" s="580"/>
      <c r="C2319" s="23" t="s">
        <v>742</v>
      </c>
      <c r="D2319" s="489"/>
      <c r="E2319" s="318" t="str">
        <f>IF(G2319="","",VLOOKUP(G2319,'Danh mục CODE'!$D$2:$J$20064,7,0))</f>
        <v/>
      </c>
      <c r="F2319" s="28" t="str">
        <f>IF(E2319="","",VLOOKUP(E2319,'TONG HOP'!$E$8:$W$1883,19,0))</f>
        <v/>
      </c>
      <c r="G2319" s="315"/>
      <c r="H2319" s="226" t="str">
        <f>IF(E2319="","",VLOOKUP(G2319,'TONG HOP'!$C$8:$E$799,2,0))</f>
        <v/>
      </c>
      <c r="I2319" s="226" t="str">
        <f>IF(B2319="","",VLOOKUP(G2319,'TONG HOP'!$C$8:$F$799,4,0))</f>
        <v/>
      </c>
      <c r="J2319" s="63" t="str">
        <f t="shared" si="398"/>
        <v/>
      </c>
      <c r="K2319" s="63" t="str">
        <f t="shared" si="406"/>
        <v/>
      </c>
      <c r="L2319" s="63">
        <f t="shared" si="399"/>
        <v>0</v>
      </c>
      <c r="M2319" s="392" t="str">
        <f>IF(Y2319="","",VLOOKUP(G2319,'Danh mục CODE'!$D$2:$I$1880,4,0))</f>
        <v/>
      </c>
      <c r="N2319" s="482"/>
      <c r="O2319" s="392" t="str">
        <f t="shared" si="400"/>
        <v/>
      </c>
      <c r="P2319" s="392" t="str">
        <f>IF(Y2319="","",VLOOKUP(G2319,'Danh mục CODE'!$D$2:$I$1880,5,0))</f>
        <v/>
      </c>
      <c r="Q2319" s="392"/>
      <c r="R2319" s="392" t="str">
        <f t="shared" si="401"/>
        <v/>
      </c>
      <c r="S2319" s="394" t="e">
        <f t="shared" si="402"/>
        <v>#VALUE!</v>
      </c>
      <c r="T2319" s="394" t="str">
        <f t="shared" si="403"/>
        <v/>
      </c>
      <c r="U2319" s="394" t="str">
        <f t="shared" si="404"/>
        <v/>
      </c>
      <c r="V2319" s="424" t="str">
        <f t="shared" si="405"/>
        <v/>
      </c>
      <c r="W2319" s="21"/>
      <c r="X2319" s="515"/>
      <c r="Y2319" s="515"/>
      <c r="Z2319" s="513"/>
      <c r="AA2319" s="514"/>
    </row>
    <row r="2320" spans="1:27">
      <c r="A2320" s="50">
        <f t="shared" si="397"/>
        <v>2315</v>
      </c>
      <c r="B2320" s="580"/>
      <c r="C2320" s="23" t="s">
        <v>742</v>
      </c>
      <c r="D2320" s="489"/>
      <c r="E2320" s="318" t="str">
        <f>IF(G2320="","",VLOOKUP(G2320,'Danh mục CODE'!$D$2:$J$20064,7,0))</f>
        <v/>
      </c>
      <c r="F2320" s="28" t="str">
        <f>IF(E2320="","",VLOOKUP(E2320,'TONG HOP'!$E$8:$W$1883,19,0))</f>
        <v/>
      </c>
      <c r="G2320" s="17"/>
      <c r="H2320" s="226" t="str">
        <f>IF(E2320="","",VLOOKUP(G2320,'TONG HOP'!$C$8:$E$799,2,0))</f>
        <v/>
      </c>
      <c r="I2320" s="226" t="str">
        <f>IF(B2320="","",VLOOKUP(G2320,'TONG HOP'!$C$8:$F$799,4,0))</f>
        <v/>
      </c>
      <c r="J2320" s="63" t="str">
        <f t="shared" si="398"/>
        <v/>
      </c>
      <c r="K2320" s="63" t="str">
        <f t="shared" si="406"/>
        <v/>
      </c>
      <c r="L2320" s="63">
        <f t="shared" si="399"/>
        <v>0</v>
      </c>
      <c r="M2320" s="392" t="str">
        <f>IF(Y2320="","",VLOOKUP(G2320,'Danh mục CODE'!$D$2:$I$1880,4,0))</f>
        <v/>
      </c>
      <c r="N2320" s="482"/>
      <c r="O2320" s="392" t="str">
        <f t="shared" si="400"/>
        <v/>
      </c>
      <c r="P2320" s="392" t="str">
        <f>IF(Y2320="","",VLOOKUP(G2320,'Danh mục CODE'!$D$2:$I$1880,5,0))</f>
        <v/>
      </c>
      <c r="Q2320" s="392"/>
      <c r="R2320" s="392" t="str">
        <f t="shared" si="401"/>
        <v/>
      </c>
      <c r="S2320" s="394" t="e">
        <f t="shared" si="402"/>
        <v>#VALUE!</v>
      </c>
      <c r="T2320" s="394" t="str">
        <f t="shared" si="403"/>
        <v/>
      </c>
      <c r="U2320" s="394" t="str">
        <f t="shared" si="404"/>
        <v/>
      </c>
      <c r="V2320" s="424" t="str">
        <f t="shared" si="405"/>
        <v/>
      </c>
      <c r="W2320" s="21"/>
      <c r="X2320" s="515"/>
      <c r="Y2320" s="515"/>
      <c r="Z2320" s="513"/>
      <c r="AA2320" s="514"/>
    </row>
    <row r="2321" spans="1:27">
      <c r="A2321" s="50">
        <f t="shared" si="397"/>
        <v>2316</v>
      </c>
      <c r="B2321" s="580"/>
      <c r="C2321" s="23" t="s">
        <v>742</v>
      </c>
      <c r="D2321" s="489"/>
      <c r="E2321" s="318" t="str">
        <f>IF(G2321="","",VLOOKUP(G2321,'Danh mục CODE'!$D$2:$J$20064,7,0))</f>
        <v/>
      </c>
      <c r="F2321" s="28" t="str">
        <f>IF(E2321="","",VLOOKUP(E2321,'TONG HOP'!$E$8:$W$1883,19,0))</f>
        <v/>
      </c>
      <c r="G2321" s="17"/>
      <c r="H2321" s="226" t="str">
        <f>IF(E2321="","",VLOOKUP(G2321,'TONG HOP'!$C$8:$E$799,2,0))</f>
        <v/>
      </c>
      <c r="I2321" s="226" t="str">
        <f>IF(B2321="","",VLOOKUP(G2321,'TONG HOP'!$C$8:$F$799,4,0))</f>
        <v/>
      </c>
      <c r="J2321" s="63" t="str">
        <f t="shared" si="398"/>
        <v/>
      </c>
      <c r="K2321" s="63" t="str">
        <f t="shared" si="406"/>
        <v/>
      </c>
      <c r="L2321" s="63">
        <f t="shared" si="399"/>
        <v>0</v>
      </c>
      <c r="M2321" s="392" t="str">
        <f>IF(Y2321="","",VLOOKUP(G2321,'Danh mục CODE'!$D$2:$I$1880,4,0))</f>
        <v/>
      </c>
      <c r="N2321" s="482"/>
      <c r="O2321" s="392" t="str">
        <f t="shared" si="400"/>
        <v/>
      </c>
      <c r="P2321" s="392" t="str">
        <f>IF(Y2321="","",VLOOKUP(G2321,'Danh mục CODE'!$D$2:$I$1880,5,0))</f>
        <v/>
      </c>
      <c r="Q2321" s="392"/>
      <c r="R2321" s="392" t="str">
        <f t="shared" si="401"/>
        <v/>
      </c>
      <c r="S2321" s="394" t="e">
        <f t="shared" si="402"/>
        <v>#VALUE!</v>
      </c>
      <c r="T2321" s="394" t="str">
        <f t="shared" si="403"/>
        <v/>
      </c>
      <c r="U2321" s="394" t="str">
        <f t="shared" si="404"/>
        <v/>
      </c>
      <c r="V2321" s="424" t="str">
        <f t="shared" si="405"/>
        <v/>
      </c>
      <c r="W2321" s="21"/>
      <c r="X2321" s="515"/>
      <c r="Y2321" s="515"/>
      <c r="Z2321" s="513"/>
      <c r="AA2321" s="514"/>
    </row>
    <row r="2322" spans="1:27">
      <c r="A2322" s="50">
        <f t="shared" si="397"/>
        <v>2317</v>
      </c>
      <c r="B2322" s="580"/>
      <c r="C2322" s="23" t="s">
        <v>742</v>
      </c>
      <c r="D2322" s="489"/>
      <c r="E2322" s="318" t="str">
        <f>IF(G2322="","",VLOOKUP(G2322,'Danh mục CODE'!$D$2:$J$20064,7,0))</f>
        <v/>
      </c>
      <c r="F2322" s="28" t="str">
        <f>IF(E2322="","",VLOOKUP(E2322,'TONG HOP'!$E$8:$W$1883,19,0))</f>
        <v/>
      </c>
      <c r="G2322" s="17"/>
      <c r="H2322" s="226" t="str">
        <f>IF(E2322="","",VLOOKUP(G2322,'TONG HOP'!$C$8:$E$799,2,0))</f>
        <v/>
      </c>
      <c r="I2322" s="226" t="str">
        <f>IF(B2322="","",VLOOKUP(G2322,'TONG HOP'!$C$8:$F$799,4,0))</f>
        <v/>
      </c>
      <c r="J2322" s="63" t="str">
        <f t="shared" si="398"/>
        <v/>
      </c>
      <c r="K2322" s="63" t="str">
        <f t="shared" si="406"/>
        <v/>
      </c>
      <c r="L2322" s="63">
        <f t="shared" si="399"/>
        <v>0</v>
      </c>
      <c r="M2322" s="392" t="str">
        <f>IF(Y2322="","",VLOOKUP(G2322,'Danh mục CODE'!$D$2:$I$1880,4,0))</f>
        <v/>
      </c>
      <c r="N2322" s="482"/>
      <c r="O2322" s="392" t="str">
        <f t="shared" si="400"/>
        <v/>
      </c>
      <c r="P2322" s="392" t="str">
        <f>IF(Y2322="","",VLOOKUP(G2322,'Danh mục CODE'!$D$2:$I$1880,5,0))</f>
        <v/>
      </c>
      <c r="Q2322" s="392"/>
      <c r="R2322" s="392" t="str">
        <f t="shared" si="401"/>
        <v/>
      </c>
      <c r="S2322" s="394" t="e">
        <f t="shared" si="402"/>
        <v>#VALUE!</v>
      </c>
      <c r="T2322" s="394" t="str">
        <f t="shared" si="403"/>
        <v/>
      </c>
      <c r="U2322" s="394" t="str">
        <f t="shared" si="404"/>
        <v/>
      </c>
      <c r="V2322" s="424" t="str">
        <f t="shared" si="405"/>
        <v/>
      </c>
      <c r="W2322" s="21"/>
      <c r="X2322" s="515"/>
      <c r="Y2322" s="515"/>
      <c r="Z2322" s="513"/>
      <c r="AA2322" s="514"/>
    </row>
    <row r="2323" spans="1:27">
      <c r="A2323" s="50">
        <f t="shared" ref="A2323:A2386" si="407">A2322+1</f>
        <v>2318</v>
      </c>
      <c r="B2323" s="580"/>
      <c r="C2323" s="23" t="s">
        <v>742</v>
      </c>
      <c r="D2323" s="489"/>
      <c r="E2323" s="318" t="str">
        <f>IF(G2323="","",VLOOKUP(G2323,'Danh mục CODE'!$D$2:$J$20064,7,0))</f>
        <v/>
      </c>
      <c r="F2323" s="28" t="str">
        <f>IF(E2323="","",VLOOKUP(E2323,'TONG HOP'!$E$8:$W$1883,19,0))</f>
        <v/>
      </c>
      <c r="G2323" s="17"/>
      <c r="H2323" s="226" t="str">
        <f>IF(E2323="","",VLOOKUP(G2323,'TONG HOP'!$C$8:$E$799,2,0))</f>
        <v/>
      </c>
      <c r="I2323" s="226" t="str">
        <f>IF(B2323="","",VLOOKUP(G2323,'TONG HOP'!$C$8:$F$799,4,0))</f>
        <v/>
      </c>
      <c r="J2323" s="63" t="str">
        <f t="shared" si="398"/>
        <v/>
      </c>
      <c r="K2323" s="63" t="str">
        <f t="shared" ref="K2323:K2352" si="408">IF(AND(X2323="",N2323="",Q2323="",R2323=""),"",L2323-L2323*O2323-(L2323-L2323*O2323)*R2323)</f>
        <v/>
      </c>
      <c r="L2323" s="63">
        <f t="shared" si="399"/>
        <v>0</v>
      </c>
      <c r="M2323" s="392" t="str">
        <f>IF(Y2323="","",VLOOKUP(G2323,'Danh mục CODE'!$D$2:$I$1880,4,0))</f>
        <v/>
      </c>
      <c r="N2323" s="482"/>
      <c r="O2323" s="392" t="str">
        <f t="shared" si="400"/>
        <v/>
      </c>
      <c r="P2323" s="392" t="str">
        <f>IF(Y2323="","",VLOOKUP(G2323,'Danh mục CODE'!$D$2:$I$1880,5,0))</f>
        <v/>
      </c>
      <c r="Q2323" s="392"/>
      <c r="R2323" s="392" t="str">
        <f t="shared" si="401"/>
        <v/>
      </c>
      <c r="S2323" s="394" t="e">
        <f t="shared" si="402"/>
        <v>#VALUE!</v>
      </c>
      <c r="T2323" s="394" t="str">
        <f t="shared" si="403"/>
        <v/>
      </c>
      <c r="U2323" s="394" t="str">
        <f t="shared" si="404"/>
        <v/>
      </c>
      <c r="V2323" s="424" t="str">
        <f t="shared" si="405"/>
        <v/>
      </c>
      <c r="W2323" s="21"/>
      <c r="X2323" s="515"/>
      <c r="Y2323" s="515"/>
      <c r="Z2323" s="513"/>
      <c r="AA2323" s="514"/>
    </row>
    <row r="2324" spans="1:27">
      <c r="A2324" s="50">
        <f t="shared" si="407"/>
        <v>2319</v>
      </c>
      <c r="B2324" s="580"/>
      <c r="C2324" s="23" t="s">
        <v>742</v>
      </c>
      <c r="D2324" s="489"/>
      <c r="E2324" s="318" t="str">
        <f>IF(G2324="","",VLOOKUP(G2324,'Danh mục CODE'!$D$2:$J$20064,7,0))</f>
        <v/>
      </c>
      <c r="F2324" s="28" t="str">
        <f>IF(E2324="","",VLOOKUP(E2324,'TONG HOP'!$E$8:$W$1883,19,0))</f>
        <v/>
      </c>
      <c r="G2324" s="17"/>
      <c r="H2324" s="226" t="str">
        <f>IF(E2324="","",VLOOKUP(G2324,'TONG HOP'!$C$8:$E$799,2,0))</f>
        <v/>
      </c>
      <c r="I2324" s="226" t="str">
        <f>IF(B2324="","",VLOOKUP(G2324,'TONG HOP'!$C$8:$F$799,4,0))</f>
        <v/>
      </c>
      <c r="J2324" s="63" t="str">
        <f t="shared" si="398"/>
        <v/>
      </c>
      <c r="K2324" s="63" t="str">
        <f t="shared" si="408"/>
        <v/>
      </c>
      <c r="L2324" s="63">
        <f t="shared" si="399"/>
        <v>0</v>
      </c>
      <c r="M2324" s="392" t="str">
        <f>IF(Y2324="","",VLOOKUP(G2324,'Danh mục CODE'!$D$2:$I$1880,4,0))</f>
        <v/>
      </c>
      <c r="N2324" s="482"/>
      <c r="O2324" s="392" t="str">
        <f t="shared" si="400"/>
        <v/>
      </c>
      <c r="P2324" s="392" t="str">
        <f>IF(Y2324="","",VLOOKUP(G2324,'Danh mục CODE'!$D$2:$I$1880,5,0))</f>
        <v/>
      </c>
      <c r="Q2324" s="392"/>
      <c r="R2324" s="392" t="str">
        <f t="shared" si="401"/>
        <v/>
      </c>
      <c r="S2324" s="394" t="e">
        <f t="shared" si="402"/>
        <v>#VALUE!</v>
      </c>
      <c r="T2324" s="394" t="str">
        <f t="shared" si="403"/>
        <v/>
      </c>
      <c r="U2324" s="394" t="str">
        <f t="shared" si="404"/>
        <v/>
      </c>
      <c r="V2324" s="424" t="str">
        <f t="shared" si="405"/>
        <v/>
      </c>
      <c r="W2324" s="21"/>
      <c r="X2324" s="515"/>
      <c r="Y2324" s="515"/>
      <c r="Z2324" s="513"/>
      <c r="AA2324" s="514"/>
    </row>
    <row r="2325" spans="1:27">
      <c r="A2325" s="50">
        <f t="shared" si="407"/>
        <v>2320</v>
      </c>
      <c r="B2325" s="580"/>
      <c r="C2325" s="23" t="s">
        <v>742</v>
      </c>
      <c r="D2325" s="489"/>
      <c r="E2325" s="318" t="str">
        <f>IF(G2325="","",VLOOKUP(G2325,'Danh mục CODE'!$D$2:$J$20064,7,0))</f>
        <v/>
      </c>
      <c r="F2325" s="28" t="str">
        <f>IF(E2325="","",VLOOKUP(E2325,'TONG HOP'!$E$8:$W$1883,19,0))</f>
        <v/>
      </c>
      <c r="G2325" s="17"/>
      <c r="H2325" s="226" t="str">
        <f>IF(E2325="","",VLOOKUP(G2325,'TONG HOP'!$C$8:$E$799,2,0))</f>
        <v/>
      </c>
      <c r="I2325" s="226" t="str">
        <f>IF(B2325="","",VLOOKUP(G2325,'TONG HOP'!$C$8:$F$799,4,0))</f>
        <v/>
      </c>
      <c r="J2325" s="63" t="str">
        <f t="shared" si="398"/>
        <v/>
      </c>
      <c r="K2325" s="63" t="str">
        <f t="shared" si="408"/>
        <v/>
      </c>
      <c r="L2325" s="63">
        <f t="shared" si="399"/>
        <v>0</v>
      </c>
      <c r="M2325" s="392" t="str">
        <f>IF(Y2325="","",VLOOKUP(G2325,'Danh mục CODE'!$D$2:$I$1880,4,0))</f>
        <v/>
      </c>
      <c r="N2325" s="482"/>
      <c r="O2325" s="392" t="str">
        <f t="shared" si="400"/>
        <v/>
      </c>
      <c r="P2325" s="392" t="str">
        <f>IF(Y2325="","",VLOOKUP(G2325,'Danh mục CODE'!$D$2:$I$1880,5,0))</f>
        <v/>
      </c>
      <c r="Q2325" s="392"/>
      <c r="R2325" s="392" t="str">
        <f t="shared" si="401"/>
        <v/>
      </c>
      <c r="S2325" s="394" t="e">
        <f t="shared" si="402"/>
        <v>#VALUE!</v>
      </c>
      <c r="T2325" s="394" t="str">
        <f t="shared" si="403"/>
        <v/>
      </c>
      <c r="U2325" s="394" t="str">
        <f t="shared" si="404"/>
        <v/>
      </c>
      <c r="V2325" s="424" t="str">
        <f t="shared" si="405"/>
        <v/>
      </c>
      <c r="W2325" s="21"/>
      <c r="X2325" s="515"/>
      <c r="Y2325" s="515"/>
      <c r="Z2325" s="513"/>
      <c r="AA2325" s="514"/>
    </row>
    <row r="2326" spans="1:27">
      <c r="A2326" s="50">
        <f t="shared" si="407"/>
        <v>2321</v>
      </c>
      <c r="B2326" s="580"/>
      <c r="C2326" s="23" t="s">
        <v>742</v>
      </c>
      <c r="D2326" s="489"/>
      <c r="E2326" s="318" t="str">
        <f>IF(G2326="","",VLOOKUP(G2326,'Danh mục CODE'!$D$2:$J$20064,7,0))</f>
        <v/>
      </c>
      <c r="F2326" s="28" t="str">
        <f>IF(E2326="","",VLOOKUP(E2326,'TONG HOP'!$E$8:$W$1883,19,0))</f>
        <v/>
      </c>
      <c r="G2326" s="315"/>
      <c r="H2326" s="226" t="str">
        <f>IF(E2326="","",VLOOKUP(G2326,'TONG HOP'!$C$8:$E$799,2,0))</f>
        <v/>
      </c>
      <c r="I2326" s="226" t="str">
        <f>IF(B2326="","",VLOOKUP(G2326,'TONG HOP'!$C$8:$F$799,4,0))</f>
        <v/>
      </c>
      <c r="J2326" s="63" t="str">
        <f t="shared" si="398"/>
        <v/>
      </c>
      <c r="K2326" s="63" t="str">
        <f t="shared" si="408"/>
        <v/>
      </c>
      <c r="L2326" s="63">
        <f t="shared" si="399"/>
        <v>0</v>
      </c>
      <c r="M2326" s="392" t="str">
        <f>IF(Y2326="","",VLOOKUP(G2326,'Danh mục CODE'!$D$2:$I$1880,4,0))</f>
        <v/>
      </c>
      <c r="N2326" s="482"/>
      <c r="O2326" s="392" t="str">
        <f t="shared" si="400"/>
        <v/>
      </c>
      <c r="P2326" s="392" t="str">
        <f>IF(Y2326="","",VLOOKUP(G2326,'Danh mục CODE'!$D$2:$I$1880,5,0))</f>
        <v/>
      </c>
      <c r="Q2326" s="392"/>
      <c r="R2326" s="392" t="str">
        <f t="shared" si="401"/>
        <v/>
      </c>
      <c r="S2326" s="394" t="e">
        <f t="shared" si="402"/>
        <v>#VALUE!</v>
      </c>
      <c r="T2326" s="394" t="str">
        <f t="shared" si="403"/>
        <v/>
      </c>
      <c r="U2326" s="394" t="str">
        <f t="shared" si="404"/>
        <v/>
      </c>
      <c r="V2326" s="424" t="str">
        <f t="shared" si="405"/>
        <v/>
      </c>
      <c r="W2326" s="21"/>
      <c r="X2326" s="515"/>
      <c r="Y2326" s="515"/>
      <c r="Z2326" s="513"/>
      <c r="AA2326" s="514"/>
    </row>
    <row r="2327" spans="1:27">
      <c r="A2327" s="50">
        <f t="shared" si="407"/>
        <v>2322</v>
      </c>
      <c r="B2327" s="580"/>
      <c r="C2327" s="23" t="s">
        <v>742</v>
      </c>
      <c r="D2327" s="489"/>
      <c r="E2327" s="318" t="str">
        <f>IF(G2327="","",VLOOKUP(G2327,'Danh mục CODE'!$D$2:$J$20064,7,0))</f>
        <v/>
      </c>
      <c r="F2327" s="28" t="str">
        <f>IF(E2327="","",VLOOKUP(E2327,'TONG HOP'!$E$8:$W$1883,19,0))</f>
        <v/>
      </c>
      <c r="G2327" s="315"/>
      <c r="H2327" s="226" t="str">
        <f>IF(E2327="","",VLOOKUP(G2327,'TONG HOP'!$C$8:$E$799,2,0))</f>
        <v/>
      </c>
      <c r="I2327" s="226" t="str">
        <f>IF(B2327="","",VLOOKUP(G2327,'TONG HOP'!$C$8:$F$799,4,0))</f>
        <v/>
      </c>
      <c r="J2327" s="63" t="str">
        <f t="shared" si="398"/>
        <v/>
      </c>
      <c r="K2327" s="63" t="str">
        <f t="shared" si="408"/>
        <v/>
      </c>
      <c r="L2327" s="63">
        <f t="shared" si="399"/>
        <v>0</v>
      </c>
      <c r="M2327" s="392" t="str">
        <f>IF(Y2327="","",VLOOKUP(G2327,'Danh mục CODE'!$D$2:$I$1880,4,0))</f>
        <v/>
      </c>
      <c r="N2327" s="482"/>
      <c r="O2327" s="392" t="str">
        <f t="shared" si="400"/>
        <v/>
      </c>
      <c r="P2327" s="392" t="str">
        <f>IF(Y2327="","",VLOOKUP(G2327,'Danh mục CODE'!$D$2:$I$1880,5,0))</f>
        <v/>
      </c>
      <c r="Q2327" s="392"/>
      <c r="R2327" s="392" t="str">
        <f t="shared" si="401"/>
        <v/>
      </c>
      <c r="S2327" s="394" t="e">
        <f t="shared" si="402"/>
        <v>#VALUE!</v>
      </c>
      <c r="T2327" s="394" t="str">
        <f t="shared" si="403"/>
        <v/>
      </c>
      <c r="U2327" s="394" t="str">
        <f t="shared" si="404"/>
        <v/>
      </c>
      <c r="V2327" s="424" t="str">
        <f t="shared" si="405"/>
        <v/>
      </c>
      <c r="W2327" s="21"/>
      <c r="X2327" s="515"/>
      <c r="Y2327" s="515"/>
      <c r="Z2327" s="513"/>
      <c r="AA2327" s="514"/>
    </row>
    <row r="2328" spans="1:27">
      <c r="A2328" s="50">
        <f t="shared" si="407"/>
        <v>2323</v>
      </c>
      <c r="B2328" s="580"/>
      <c r="C2328" s="23" t="s">
        <v>742</v>
      </c>
      <c r="D2328" s="489"/>
      <c r="E2328" s="318" t="str">
        <f>IF(G2328="","",VLOOKUP(G2328,'Danh mục CODE'!$D$2:$J$20064,7,0))</f>
        <v/>
      </c>
      <c r="F2328" s="28" t="str">
        <f>IF(E2328="","",VLOOKUP(E2328,'TONG HOP'!$E$8:$W$1883,19,0))</f>
        <v/>
      </c>
      <c r="G2328" s="315"/>
      <c r="H2328" s="226" t="str">
        <f>IF(E2328="","",VLOOKUP(G2328,'TONG HOP'!$C$8:$E$799,2,0))</f>
        <v/>
      </c>
      <c r="I2328" s="226" t="str">
        <f>IF(B2328="","",VLOOKUP(G2328,'TONG HOP'!$C$8:$F$799,4,0))</f>
        <v/>
      </c>
      <c r="J2328" s="63" t="str">
        <f t="shared" si="398"/>
        <v/>
      </c>
      <c r="K2328" s="63" t="str">
        <f t="shared" si="408"/>
        <v/>
      </c>
      <c r="L2328" s="63">
        <f t="shared" si="399"/>
        <v>0</v>
      </c>
      <c r="M2328" s="392" t="str">
        <f>IF(Y2328="","",VLOOKUP(G2328,'Danh mục CODE'!$D$2:$I$1880,4,0))</f>
        <v/>
      </c>
      <c r="N2328" s="482"/>
      <c r="O2328" s="392" t="str">
        <f t="shared" si="400"/>
        <v/>
      </c>
      <c r="P2328" s="392" t="str">
        <f>IF(Y2328="","",VLOOKUP(G2328,'Danh mục CODE'!$D$2:$I$1880,5,0))</f>
        <v/>
      </c>
      <c r="Q2328" s="392"/>
      <c r="R2328" s="392" t="str">
        <f t="shared" si="401"/>
        <v/>
      </c>
      <c r="S2328" s="394" t="e">
        <f t="shared" si="402"/>
        <v>#VALUE!</v>
      </c>
      <c r="T2328" s="394" t="str">
        <f t="shared" si="403"/>
        <v/>
      </c>
      <c r="U2328" s="394" t="str">
        <f t="shared" si="404"/>
        <v/>
      </c>
      <c r="V2328" s="424" t="str">
        <f t="shared" si="405"/>
        <v/>
      </c>
      <c r="W2328" s="21"/>
      <c r="X2328" s="515"/>
      <c r="Y2328" s="515"/>
      <c r="Z2328" s="513"/>
      <c r="AA2328" s="514"/>
    </row>
    <row r="2329" spans="1:27">
      <c r="A2329" s="50">
        <f t="shared" si="407"/>
        <v>2324</v>
      </c>
      <c r="B2329" s="580"/>
      <c r="C2329" s="23" t="s">
        <v>742</v>
      </c>
      <c r="D2329" s="489"/>
      <c r="E2329" s="318" t="str">
        <f>IF(G2329="","",VLOOKUP(G2329,'Danh mục CODE'!$D$2:$J$20064,7,0))</f>
        <v/>
      </c>
      <c r="F2329" s="28" t="str">
        <f>IF(E2329="","",VLOOKUP(E2329,'TONG HOP'!$E$8:$W$1883,19,0))</f>
        <v/>
      </c>
      <c r="G2329" s="315"/>
      <c r="H2329" s="226" t="str">
        <f>IF(E2329="","",VLOOKUP(G2329,'TONG HOP'!$C$8:$E$799,2,0))</f>
        <v/>
      </c>
      <c r="I2329" s="226" t="str">
        <f>IF(B2329="","",VLOOKUP(G2329,'TONG HOP'!$C$8:$F$799,4,0))</f>
        <v/>
      </c>
      <c r="J2329" s="63" t="str">
        <f t="shared" si="398"/>
        <v/>
      </c>
      <c r="K2329" s="63" t="str">
        <f t="shared" si="408"/>
        <v/>
      </c>
      <c r="L2329" s="63">
        <f t="shared" si="399"/>
        <v>0</v>
      </c>
      <c r="M2329" s="392" t="str">
        <f>IF(Y2329="","",VLOOKUP(G2329,'Danh mục CODE'!$D$2:$I$1880,4,0))</f>
        <v/>
      </c>
      <c r="N2329" s="482"/>
      <c r="O2329" s="392" t="str">
        <f t="shared" si="400"/>
        <v/>
      </c>
      <c r="P2329" s="392" t="str">
        <f>IF(Y2329="","",VLOOKUP(G2329,'Danh mục CODE'!$D$2:$I$1880,5,0))</f>
        <v/>
      </c>
      <c r="Q2329" s="392"/>
      <c r="R2329" s="392" t="str">
        <f t="shared" si="401"/>
        <v/>
      </c>
      <c r="S2329" s="394" t="e">
        <f t="shared" si="402"/>
        <v>#VALUE!</v>
      </c>
      <c r="T2329" s="394" t="str">
        <f t="shared" si="403"/>
        <v/>
      </c>
      <c r="U2329" s="394" t="str">
        <f t="shared" si="404"/>
        <v/>
      </c>
      <c r="V2329" s="424" t="str">
        <f t="shared" si="405"/>
        <v/>
      </c>
      <c r="W2329" s="21"/>
      <c r="X2329" s="515"/>
      <c r="Y2329" s="515"/>
      <c r="Z2329" s="513"/>
      <c r="AA2329" s="514"/>
    </row>
    <row r="2330" spans="1:27">
      <c r="A2330" s="50">
        <f t="shared" si="407"/>
        <v>2325</v>
      </c>
      <c r="B2330" s="580"/>
      <c r="C2330" s="23" t="s">
        <v>742</v>
      </c>
      <c r="D2330" s="489"/>
      <c r="E2330" s="318" t="str">
        <f>IF(G2330="","",VLOOKUP(G2330,'Danh mục CODE'!$D$2:$J$20064,7,0))</f>
        <v/>
      </c>
      <c r="F2330" s="28" t="str">
        <f>IF(E2330="","",VLOOKUP(E2330,'TONG HOP'!$E$8:$W$1883,19,0))</f>
        <v/>
      </c>
      <c r="G2330" s="315"/>
      <c r="H2330" s="226" t="str">
        <f>IF(E2330="","",VLOOKUP(G2330,'TONG HOP'!$C$8:$E$799,2,0))</f>
        <v/>
      </c>
      <c r="I2330" s="226" t="str">
        <f>IF(B2330="","",VLOOKUP(G2330,'TONG HOP'!$C$8:$F$799,4,0))</f>
        <v/>
      </c>
      <c r="J2330" s="63" t="str">
        <f t="shared" si="398"/>
        <v/>
      </c>
      <c r="K2330" s="63" t="str">
        <f t="shared" si="408"/>
        <v/>
      </c>
      <c r="L2330" s="63">
        <f t="shared" si="399"/>
        <v>0</v>
      </c>
      <c r="M2330" s="392" t="str">
        <f>IF(Y2330="","",VLOOKUP(G2330,'Danh mục CODE'!$D$2:$I$1880,4,0))</f>
        <v/>
      </c>
      <c r="N2330" s="482"/>
      <c r="O2330" s="392" t="str">
        <f t="shared" si="400"/>
        <v/>
      </c>
      <c r="P2330" s="392" t="str">
        <f>IF(Y2330="","",VLOOKUP(G2330,'Danh mục CODE'!$D$2:$I$1880,5,0))</f>
        <v/>
      </c>
      <c r="Q2330" s="392"/>
      <c r="R2330" s="392" t="str">
        <f t="shared" si="401"/>
        <v/>
      </c>
      <c r="S2330" s="394" t="e">
        <f t="shared" si="402"/>
        <v>#VALUE!</v>
      </c>
      <c r="T2330" s="394" t="str">
        <f t="shared" si="403"/>
        <v/>
      </c>
      <c r="U2330" s="394" t="str">
        <f t="shared" si="404"/>
        <v/>
      </c>
      <c r="V2330" s="424" t="str">
        <f t="shared" si="405"/>
        <v/>
      </c>
      <c r="W2330" s="21"/>
      <c r="X2330" s="515"/>
      <c r="Y2330" s="515"/>
      <c r="Z2330" s="513"/>
      <c r="AA2330" s="514"/>
    </row>
    <row r="2331" spans="1:27">
      <c r="A2331" s="50">
        <f t="shared" si="407"/>
        <v>2326</v>
      </c>
      <c r="B2331" s="580"/>
      <c r="C2331" s="23" t="s">
        <v>742</v>
      </c>
      <c r="D2331" s="489"/>
      <c r="E2331" s="318" t="str">
        <f>IF(G2331="","",VLOOKUP(G2331,'Danh mục CODE'!$D$2:$J$20064,7,0))</f>
        <v/>
      </c>
      <c r="F2331" s="28" t="str">
        <f>IF(E2331="","",VLOOKUP(E2331,'TONG HOP'!$E$8:$W$1883,19,0))</f>
        <v/>
      </c>
      <c r="G2331" s="315"/>
      <c r="H2331" s="226" t="str">
        <f>IF(E2331="","",VLOOKUP(G2331,'TONG HOP'!$C$8:$E$799,2,0))</f>
        <v/>
      </c>
      <c r="I2331" s="226" t="str">
        <f>IF(B2331="","",VLOOKUP(G2331,'TONG HOP'!$C$8:$F$799,4,0))</f>
        <v/>
      </c>
      <c r="J2331" s="63" t="str">
        <f t="shared" si="398"/>
        <v/>
      </c>
      <c r="K2331" s="63" t="str">
        <f t="shared" si="408"/>
        <v/>
      </c>
      <c r="L2331" s="63">
        <f t="shared" si="399"/>
        <v>0</v>
      </c>
      <c r="M2331" s="392" t="str">
        <f>IF(Y2331="","",VLOOKUP(G2331,'Danh mục CODE'!$D$2:$I$1880,4,0))</f>
        <v/>
      </c>
      <c r="N2331" s="482"/>
      <c r="O2331" s="392" t="str">
        <f t="shared" si="400"/>
        <v/>
      </c>
      <c r="P2331" s="392" t="str">
        <f>IF(Y2331="","",VLOOKUP(G2331,'Danh mục CODE'!$D$2:$I$1880,5,0))</f>
        <v/>
      </c>
      <c r="Q2331" s="392"/>
      <c r="R2331" s="392" t="str">
        <f t="shared" si="401"/>
        <v/>
      </c>
      <c r="S2331" s="394" t="e">
        <f t="shared" si="402"/>
        <v>#VALUE!</v>
      </c>
      <c r="T2331" s="394" t="str">
        <f t="shared" si="403"/>
        <v/>
      </c>
      <c r="U2331" s="394" t="str">
        <f t="shared" si="404"/>
        <v/>
      </c>
      <c r="V2331" s="424" t="str">
        <f t="shared" si="405"/>
        <v/>
      </c>
      <c r="W2331" s="21"/>
      <c r="X2331" s="515"/>
      <c r="Y2331" s="515"/>
      <c r="Z2331" s="513"/>
      <c r="AA2331" s="514"/>
    </row>
    <row r="2332" spans="1:27">
      <c r="A2332" s="50">
        <f t="shared" si="407"/>
        <v>2327</v>
      </c>
      <c r="B2332" s="580"/>
      <c r="C2332" s="23" t="s">
        <v>742</v>
      </c>
      <c r="D2332" s="489"/>
      <c r="E2332" s="318" t="str">
        <f>IF(G2332="","",VLOOKUP(G2332,'Danh mục CODE'!$D$2:$J$20064,7,0))</f>
        <v/>
      </c>
      <c r="F2332" s="28" t="str">
        <f>IF(E2332="","",VLOOKUP(E2332,'TONG HOP'!$E$8:$W$1883,19,0))</f>
        <v/>
      </c>
      <c r="G2332" s="315"/>
      <c r="H2332" s="226" t="str">
        <f>IF(E2332="","",VLOOKUP(G2332,'TONG HOP'!$C$8:$E$799,2,0))</f>
        <v/>
      </c>
      <c r="I2332" s="226" t="str">
        <f>IF(B2332="","",VLOOKUP(G2332,'TONG HOP'!$C$8:$F$799,4,0))</f>
        <v/>
      </c>
      <c r="J2332" s="63" t="str">
        <f t="shared" si="398"/>
        <v/>
      </c>
      <c r="K2332" s="63" t="str">
        <f t="shared" si="408"/>
        <v/>
      </c>
      <c r="L2332" s="63">
        <f t="shared" si="399"/>
        <v>0</v>
      </c>
      <c r="M2332" s="392" t="str">
        <f>IF(Y2332="","",VLOOKUP(G2332,'Danh mục CODE'!$D$2:$I$1880,4,0))</f>
        <v/>
      </c>
      <c r="N2332" s="482"/>
      <c r="O2332" s="392" t="str">
        <f t="shared" si="400"/>
        <v/>
      </c>
      <c r="P2332" s="392" t="str">
        <f>IF(Y2332="","",VLOOKUP(G2332,'Danh mục CODE'!$D$2:$I$1880,5,0))</f>
        <v/>
      </c>
      <c r="Q2332" s="392"/>
      <c r="R2332" s="392" t="str">
        <f t="shared" si="401"/>
        <v/>
      </c>
      <c r="S2332" s="394" t="e">
        <f t="shared" si="402"/>
        <v>#VALUE!</v>
      </c>
      <c r="T2332" s="394" t="str">
        <f t="shared" si="403"/>
        <v/>
      </c>
      <c r="U2332" s="394" t="str">
        <f t="shared" si="404"/>
        <v/>
      </c>
      <c r="V2332" s="424" t="str">
        <f t="shared" si="405"/>
        <v/>
      </c>
      <c r="W2332" s="21"/>
      <c r="X2332" s="515"/>
      <c r="Y2332" s="515"/>
      <c r="Z2332" s="513"/>
      <c r="AA2332" s="514"/>
    </row>
    <row r="2333" spans="1:27">
      <c r="A2333" s="50">
        <f t="shared" si="407"/>
        <v>2328</v>
      </c>
      <c r="B2333" s="580"/>
      <c r="C2333" s="23" t="s">
        <v>742</v>
      </c>
      <c r="D2333" s="489"/>
      <c r="E2333" s="318" t="str">
        <f>IF(G2333="","",VLOOKUP(G2333,'Danh mục CODE'!$D$2:$J$20064,7,0))</f>
        <v/>
      </c>
      <c r="F2333" s="28" t="str">
        <f>IF(E2333="","",VLOOKUP(E2333,'TONG HOP'!$E$8:$W$1883,19,0))</f>
        <v/>
      </c>
      <c r="G2333" s="315"/>
      <c r="H2333" s="226" t="str">
        <f>IF(E2333="","",VLOOKUP(G2333,'TONG HOP'!$C$8:$E$799,2,0))</f>
        <v/>
      </c>
      <c r="I2333" s="226" t="str">
        <f>IF(B2333="","",VLOOKUP(G2333,'TONG HOP'!$C$8:$F$799,4,0))</f>
        <v/>
      </c>
      <c r="J2333" s="63" t="str">
        <f t="shared" si="398"/>
        <v/>
      </c>
      <c r="K2333" s="63" t="str">
        <f t="shared" si="408"/>
        <v/>
      </c>
      <c r="L2333" s="63">
        <f t="shared" si="399"/>
        <v>0</v>
      </c>
      <c r="M2333" s="392" t="str">
        <f>IF(Y2333="","",VLOOKUP(G2333,'Danh mục CODE'!$D$2:$I$1880,4,0))</f>
        <v/>
      </c>
      <c r="N2333" s="482"/>
      <c r="O2333" s="392" t="str">
        <f t="shared" si="400"/>
        <v/>
      </c>
      <c r="P2333" s="392" t="str">
        <f>IF(Y2333="","",VLOOKUP(G2333,'Danh mục CODE'!$D$2:$I$1880,5,0))</f>
        <v/>
      </c>
      <c r="Q2333" s="392"/>
      <c r="R2333" s="392" t="str">
        <f t="shared" si="401"/>
        <v/>
      </c>
      <c r="S2333" s="394" t="e">
        <f t="shared" si="402"/>
        <v>#VALUE!</v>
      </c>
      <c r="T2333" s="394" t="str">
        <f t="shared" si="403"/>
        <v/>
      </c>
      <c r="U2333" s="394" t="str">
        <f t="shared" si="404"/>
        <v/>
      </c>
      <c r="V2333" s="424" t="str">
        <f t="shared" si="405"/>
        <v/>
      </c>
      <c r="W2333" s="21"/>
      <c r="X2333" s="515"/>
      <c r="Y2333" s="515"/>
      <c r="Z2333" s="513"/>
      <c r="AA2333" s="514"/>
    </row>
    <row r="2334" spans="1:27">
      <c r="A2334" s="50">
        <f t="shared" si="407"/>
        <v>2329</v>
      </c>
      <c r="B2334" s="580"/>
      <c r="C2334" s="23" t="s">
        <v>742</v>
      </c>
      <c r="D2334" s="489"/>
      <c r="E2334" s="318" t="str">
        <f>IF(G2334="","",VLOOKUP(G2334,'Danh mục CODE'!$D$2:$J$20064,7,0))</f>
        <v/>
      </c>
      <c r="F2334" s="28" t="str">
        <f>IF(E2334="","",VLOOKUP(E2334,'TONG HOP'!$E$8:$W$1883,19,0))</f>
        <v/>
      </c>
      <c r="G2334" s="315"/>
      <c r="H2334" s="226" t="str">
        <f>IF(E2334="","",VLOOKUP(G2334,'TONG HOP'!$C$8:$E$799,2,0))</f>
        <v/>
      </c>
      <c r="I2334" s="226" t="str">
        <f>IF(B2334="","",VLOOKUP(G2334,'TONG HOP'!$C$8:$F$799,4,0))</f>
        <v/>
      </c>
      <c r="J2334" s="63" t="str">
        <f t="shared" si="398"/>
        <v/>
      </c>
      <c r="K2334" s="63" t="str">
        <f t="shared" si="408"/>
        <v/>
      </c>
      <c r="L2334" s="63">
        <f t="shared" si="399"/>
        <v>0</v>
      </c>
      <c r="M2334" s="392" t="str">
        <f>IF(Y2334="","",VLOOKUP(G2334,'Danh mục CODE'!$D$2:$I$1880,4,0))</f>
        <v/>
      </c>
      <c r="N2334" s="482"/>
      <c r="O2334" s="392" t="str">
        <f t="shared" si="400"/>
        <v/>
      </c>
      <c r="P2334" s="392" t="str">
        <f>IF(Y2334="","",VLOOKUP(G2334,'Danh mục CODE'!$D$2:$I$1880,5,0))</f>
        <v/>
      </c>
      <c r="Q2334" s="392"/>
      <c r="R2334" s="392" t="str">
        <f t="shared" si="401"/>
        <v/>
      </c>
      <c r="S2334" s="394" t="e">
        <f t="shared" si="402"/>
        <v>#VALUE!</v>
      </c>
      <c r="T2334" s="394" t="str">
        <f t="shared" si="403"/>
        <v/>
      </c>
      <c r="U2334" s="394" t="str">
        <f t="shared" si="404"/>
        <v/>
      </c>
      <c r="V2334" s="424" t="str">
        <f t="shared" si="405"/>
        <v/>
      </c>
      <c r="W2334" s="21"/>
      <c r="X2334" s="515"/>
      <c r="Y2334" s="515"/>
      <c r="Z2334" s="513"/>
      <c r="AA2334" s="514"/>
    </row>
    <row r="2335" spans="1:27">
      <c r="A2335" s="50">
        <f t="shared" si="407"/>
        <v>2330</v>
      </c>
      <c r="B2335" s="580"/>
      <c r="C2335" s="23" t="s">
        <v>742</v>
      </c>
      <c r="D2335" s="489"/>
      <c r="E2335" s="318" t="str">
        <f>IF(G2335="","",VLOOKUP(G2335,'Danh mục CODE'!$D$2:$J$20064,7,0))</f>
        <v/>
      </c>
      <c r="F2335" s="28" t="str">
        <f>IF(E2335="","",VLOOKUP(E2335,'TONG HOP'!$E$8:$W$1883,19,0))</f>
        <v/>
      </c>
      <c r="G2335" s="315"/>
      <c r="H2335" s="226" t="str">
        <f>IF(E2335="","",VLOOKUP(G2335,'TONG HOP'!$C$8:$E$799,2,0))</f>
        <v/>
      </c>
      <c r="I2335" s="226" t="str">
        <f>IF(B2335="","",VLOOKUP(G2335,'TONG HOP'!$C$8:$F$799,4,0))</f>
        <v/>
      </c>
      <c r="J2335" s="63" t="str">
        <f t="shared" si="398"/>
        <v/>
      </c>
      <c r="K2335" s="63" t="str">
        <f t="shared" si="408"/>
        <v/>
      </c>
      <c r="L2335" s="63">
        <f t="shared" si="399"/>
        <v>0</v>
      </c>
      <c r="M2335" s="392" t="str">
        <f>IF(Y2335="","",VLOOKUP(G2335,'Danh mục CODE'!$D$2:$I$1880,4,0))</f>
        <v/>
      </c>
      <c r="N2335" s="482"/>
      <c r="O2335" s="392" t="str">
        <f t="shared" si="400"/>
        <v/>
      </c>
      <c r="P2335" s="392" t="str">
        <f>IF(Y2335="","",VLOOKUP(G2335,'Danh mục CODE'!$D$2:$I$1880,5,0))</f>
        <v/>
      </c>
      <c r="Q2335" s="392"/>
      <c r="R2335" s="392" t="str">
        <f t="shared" si="401"/>
        <v/>
      </c>
      <c r="S2335" s="394" t="e">
        <f t="shared" si="402"/>
        <v>#VALUE!</v>
      </c>
      <c r="T2335" s="394" t="str">
        <f t="shared" si="403"/>
        <v/>
      </c>
      <c r="U2335" s="394" t="str">
        <f t="shared" si="404"/>
        <v/>
      </c>
      <c r="V2335" s="424" t="str">
        <f t="shared" si="405"/>
        <v/>
      </c>
      <c r="W2335" s="21"/>
      <c r="X2335" s="515"/>
      <c r="Y2335" s="515"/>
      <c r="Z2335" s="513"/>
      <c r="AA2335" s="514"/>
    </row>
    <row r="2336" spans="1:27">
      <c r="A2336" s="50">
        <f t="shared" si="407"/>
        <v>2331</v>
      </c>
      <c r="B2336" s="580"/>
      <c r="C2336" s="23" t="s">
        <v>742</v>
      </c>
      <c r="D2336" s="489"/>
      <c r="E2336" s="318" t="str">
        <f>IF(G2336="","",VLOOKUP(G2336,'Danh mục CODE'!$D$2:$J$20064,7,0))</f>
        <v/>
      </c>
      <c r="F2336" s="28" t="str">
        <f>IF(E2336="","",VLOOKUP(E2336,'TONG HOP'!$E$8:$W$1883,19,0))</f>
        <v/>
      </c>
      <c r="G2336" s="315"/>
      <c r="H2336" s="226" t="str">
        <f>IF(E2336="","",VLOOKUP(G2336,'TONG HOP'!$C$8:$E$799,2,0))</f>
        <v/>
      </c>
      <c r="I2336" s="226" t="str">
        <f>IF(B2336="","",VLOOKUP(G2336,'TONG HOP'!$C$8:$F$799,4,0))</f>
        <v/>
      </c>
      <c r="J2336" s="63" t="str">
        <f t="shared" si="398"/>
        <v/>
      </c>
      <c r="K2336" s="63" t="str">
        <f t="shared" si="408"/>
        <v/>
      </c>
      <c r="L2336" s="63">
        <f t="shared" si="399"/>
        <v>0</v>
      </c>
      <c r="M2336" s="392" t="str">
        <f>IF(Y2336="","",VLOOKUP(G2336,'Danh mục CODE'!$D$2:$I$1880,4,0))</f>
        <v/>
      </c>
      <c r="N2336" s="482"/>
      <c r="O2336" s="392" t="str">
        <f t="shared" si="400"/>
        <v/>
      </c>
      <c r="P2336" s="392" t="str">
        <f>IF(Y2336="","",VLOOKUP(G2336,'Danh mục CODE'!$D$2:$I$1880,5,0))</f>
        <v/>
      </c>
      <c r="Q2336" s="392"/>
      <c r="R2336" s="392" t="str">
        <f t="shared" si="401"/>
        <v/>
      </c>
      <c r="S2336" s="394" t="e">
        <f t="shared" si="402"/>
        <v>#VALUE!</v>
      </c>
      <c r="T2336" s="394" t="str">
        <f t="shared" si="403"/>
        <v/>
      </c>
      <c r="U2336" s="394" t="str">
        <f t="shared" si="404"/>
        <v/>
      </c>
      <c r="V2336" s="424" t="str">
        <f t="shared" si="405"/>
        <v/>
      </c>
      <c r="W2336" s="21"/>
      <c r="X2336" s="515"/>
      <c r="Y2336" s="515"/>
      <c r="Z2336" s="513"/>
      <c r="AA2336" s="514"/>
    </row>
    <row r="2337" spans="1:27">
      <c r="A2337" s="50">
        <f t="shared" si="407"/>
        <v>2332</v>
      </c>
      <c r="B2337" s="580"/>
      <c r="C2337" s="23" t="s">
        <v>742</v>
      </c>
      <c r="D2337" s="489"/>
      <c r="E2337" s="318" t="str">
        <f>IF(G2337="","",VLOOKUP(G2337,'Danh mục CODE'!$D$2:$J$20064,7,0))</f>
        <v/>
      </c>
      <c r="F2337" s="28" t="str">
        <f>IF(E2337="","",VLOOKUP(E2337,'TONG HOP'!$E$8:$W$1883,19,0))</f>
        <v/>
      </c>
      <c r="G2337" s="315"/>
      <c r="H2337" s="226" t="str">
        <f>IF(E2337="","",VLOOKUP(G2337,'TONG HOP'!$C$8:$E$799,2,0))</f>
        <v/>
      </c>
      <c r="I2337" s="226" t="str">
        <f>IF(B2337="","",VLOOKUP(G2337,'TONG HOP'!$C$8:$F$799,4,0))</f>
        <v/>
      </c>
      <c r="J2337" s="63" t="str">
        <f t="shared" si="398"/>
        <v/>
      </c>
      <c r="K2337" s="63" t="str">
        <f t="shared" si="408"/>
        <v/>
      </c>
      <c r="L2337" s="63">
        <f t="shared" si="399"/>
        <v>0</v>
      </c>
      <c r="M2337" s="392" t="str">
        <f>IF(Y2337="","",VLOOKUP(G2337,'Danh mục CODE'!$D$2:$I$1880,4,0))</f>
        <v/>
      </c>
      <c r="N2337" s="482"/>
      <c r="O2337" s="392" t="str">
        <f t="shared" si="400"/>
        <v/>
      </c>
      <c r="P2337" s="392" t="str">
        <f>IF(Y2337="","",VLOOKUP(G2337,'Danh mục CODE'!$D$2:$I$1880,5,0))</f>
        <v/>
      </c>
      <c r="Q2337" s="392"/>
      <c r="R2337" s="392" t="str">
        <f t="shared" si="401"/>
        <v/>
      </c>
      <c r="S2337" s="394" t="e">
        <f t="shared" si="402"/>
        <v>#VALUE!</v>
      </c>
      <c r="T2337" s="394" t="str">
        <f t="shared" si="403"/>
        <v/>
      </c>
      <c r="U2337" s="394" t="str">
        <f t="shared" si="404"/>
        <v/>
      </c>
      <c r="V2337" s="424" t="str">
        <f t="shared" si="405"/>
        <v/>
      </c>
      <c r="W2337" s="21"/>
      <c r="X2337" s="515"/>
      <c r="Y2337" s="515"/>
      <c r="Z2337" s="513"/>
      <c r="AA2337" s="514"/>
    </row>
    <row r="2338" spans="1:27">
      <c r="A2338" s="50">
        <f t="shared" si="407"/>
        <v>2333</v>
      </c>
      <c r="B2338" s="580"/>
      <c r="C2338" s="23" t="s">
        <v>742</v>
      </c>
      <c r="D2338" s="489"/>
      <c r="E2338" s="318" t="str">
        <f>IF(G2338="","",VLOOKUP(G2338,'Danh mục CODE'!$D$2:$J$20064,7,0))</f>
        <v/>
      </c>
      <c r="F2338" s="28" t="str">
        <f>IF(E2338="","",VLOOKUP(E2338,'TONG HOP'!$E$8:$W$1883,19,0))</f>
        <v/>
      </c>
      <c r="G2338" s="315"/>
      <c r="H2338" s="226" t="str">
        <f>IF(E2338="","",VLOOKUP(G2338,'TONG HOP'!$C$8:$E$799,2,0))</f>
        <v/>
      </c>
      <c r="I2338" s="226" t="str">
        <f>IF(B2338="","",VLOOKUP(G2338,'TONG HOP'!$C$8:$F$799,4,0))</f>
        <v/>
      </c>
      <c r="J2338" s="63" t="str">
        <f t="shared" si="398"/>
        <v/>
      </c>
      <c r="K2338" s="63" t="str">
        <f t="shared" si="408"/>
        <v/>
      </c>
      <c r="L2338" s="63">
        <f t="shared" si="399"/>
        <v>0</v>
      </c>
      <c r="M2338" s="392" t="str">
        <f>IF(Y2338="","",VLOOKUP(G2338,'Danh mục CODE'!$D$2:$I$1880,4,0))</f>
        <v/>
      </c>
      <c r="N2338" s="482"/>
      <c r="O2338" s="392" t="str">
        <f t="shared" si="400"/>
        <v/>
      </c>
      <c r="P2338" s="392" t="str">
        <f>IF(Y2338="","",VLOOKUP(G2338,'Danh mục CODE'!$D$2:$I$1880,5,0))</f>
        <v/>
      </c>
      <c r="Q2338" s="392"/>
      <c r="R2338" s="392" t="str">
        <f t="shared" si="401"/>
        <v/>
      </c>
      <c r="S2338" s="394" t="e">
        <f t="shared" si="402"/>
        <v>#VALUE!</v>
      </c>
      <c r="T2338" s="394" t="str">
        <f t="shared" si="403"/>
        <v/>
      </c>
      <c r="U2338" s="394" t="str">
        <f t="shared" si="404"/>
        <v/>
      </c>
      <c r="V2338" s="424" t="str">
        <f t="shared" si="405"/>
        <v/>
      </c>
      <c r="W2338" s="21"/>
      <c r="X2338" s="515"/>
      <c r="Y2338" s="515"/>
      <c r="Z2338" s="513"/>
      <c r="AA2338" s="514"/>
    </row>
    <row r="2339" spans="1:27">
      <c r="A2339" s="50">
        <f t="shared" si="407"/>
        <v>2334</v>
      </c>
      <c r="B2339" s="580"/>
      <c r="C2339" s="23" t="s">
        <v>742</v>
      </c>
      <c r="D2339" s="489"/>
      <c r="E2339" s="318" t="str">
        <f>IF(G2339="","",VLOOKUP(G2339,'Danh mục CODE'!$D$2:$J$20064,7,0))</f>
        <v/>
      </c>
      <c r="F2339" s="28" t="str">
        <f>IF(E2339="","",VLOOKUP(E2339,'TONG HOP'!$E$8:$W$1883,19,0))</f>
        <v/>
      </c>
      <c r="G2339" s="315"/>
      <c r="H2339" s="226" t="str">
        <f>IF(E2339="","",VLOOKUP(G2339,'TONG HOP'!$C$8:$E$799,2,0))</f>
        <v/>
      </c>
      <c r="I2339" s="226" t="str">
        <f>IF(B2339="","",VLOOKUP(G2339,'TONG HOP'!$C$8:$F$799,4,0))</f>
        <v/>
      </c>
      <c r="J2339" s="63" t="str">
        <f t="shared" si="398"/>
        <v/>
      </c>
      <c r="K2339" s="63" t="str">
        <f t="shared" si="408"/>
        <v/>
      </c>
      <c r="L2339" s="63">
        <f t="shared" si="399"/>
        <v>0</v>
      </c>
      <c r="M2339" s="392" t="str">
        <f>IF(Y2339="","",VLOOKUP(G2339,'Danh mục CODE'!$D$2:$I$1880,4,0))</f>
        <v/>
      </c>
      <c r="N2339" s="482"/>
      <c r="O2339" s="392" t="str">
        <f t="shared" si="400"/>
        <v/>
      </c>
      <c r="P2339" s="392" t="str">
        <f>IF(Y2339="","",VLOOKUP(G2339,'Danh mục CODE'!$D$2:$I$1880,5,0))</f>
        <v/>
      </c>
      <c r="Q2339" s="392"/>
      <c r="R2339" s="392" t="str">
        <f t="shared" si="401"/>
        <v/>
      </c>
      <c r="S2339" s="394" t="e">
        <f t="shared" si="402"/>
        <v>#VALUE!</v>
      </c>
      <c r="T2339" s="394" t="str">
        <f t="shared" si="403"/>
        <v/>
      </c>
      <c r="U2339" s="394" t="str">
        <f t="shared" si="404"/>
        <v/>
      </c>
      <c r="V2339" s="424" t="str">
        <f t="shared" si="405"/>
        <v/>
      </c>
      <c r="W2339" s="21"/>
      <c r="X2339" s="515"/>
      <c r="Y2339" s="515"/>
      <c r="Z2339" s="513"/>
      <c r="AA2339" s="514"/>
    </row>
    <row r="2340" spans="1:27">
      <c r="A2340" s="50">
        <f t="shared" si="407"/>
        <v>2335</v>
      </c>
      <c r="B2340" s="580"/>
      <c r="C2340" s="23" t="s">
        <v>742</v>
      </c>
      <c r="D2340" s="489"/>
      <c r="E2340" s="318" t="str">
        <f>IF(G2340="","",VLOOKUP(G2340,'Danh mục CODE'!$D$2:$J$20064,7,0))</f>
        <v/>
      </c>
      <c r="F2340" s="28" t="str">
        <f>IF(E2340="","",VLOOKUP(E2340,'TONG HOP'!$E$8:$W$1883,19,0))</f>
        <v/>
      </c>
      <c r="G2340" s="315"/>
      <c r="H2340" s="226" t="str">
        <f>IF(E2340="","",VLOOKUP(G2340,'TONG HOP'!$C$8:$E$799,2,0))</f>
        <v/>
      </c>
      <c r="I2340" s="226" t="str">
        <f>IF(B2340="","",VLOOKUP(G2340,'TONG HOP'!$C$8:$F$799,4,0))</f>
        <v/>
      </c>
      <c r="J2340" s="63" t="str">
        <f t="shared" si="398"/>
        <v/>
      </c>
      <c r="K2340" s="63" t="str">
        <f t="shared" si="408"/>
        <v/>
      </c>
      <c r="L2340" s="63">
        <f t="shared" si="399"/>
        <v>0</v>
      </c>
      <c r="M2340" s="392" t="str">
        <f>IF(Y2340="","",VLOOKUP(G2340,'Danh mục CODE'!$D$2:$I$1880,4,0))</f>
        <v/>
      </c>
      <c r="N2340" s="482"/>
      <c r="O2340" s="392" t="str">
        <f t="shared" si="400"/>
        <v/>
      </c>
      <c r="P2340" s="392" t="str">
        <f>IF(Y2340="","",VLOOKUP(G2340,'Danh mục CODE'!$D$2:$I$1880,5,0))</f>
        <v/>
      </c>
      <c r="Q2340" s="392"/>
      <c r="R2340" s="392" t="str">
        <f t="shared" si="401"/>
        <v/>
      </c>
      <c r="S2340" s="394" t="e">
        <f t="shared" si="402"/>
        <v>#VALUE!</v>
      </c>
      <c r="T2340" s="394" t="str">
        <f t="shared" si="403"/>
        <v/>
      </c>
      <c r="U2340" s="394" t="str">
        <f t="shared" si="404"/>
        <v/>
      </c>
      <c r="V2340" s="424" t="str">
        <f t="shared" si="405"/>
        <v/>
      </c>
      <c r="W2340" s="21"/>
      <c r="X2340" s="515"/>
      <c r="Y2340" s="515"/>
      <c r="Z2340" s="513"/>
      <c r="AA2340" s="514"/>
    </row>
    <row r="2341" spans="1:27">
      <c r="A2341" s="50">
        <f t="shared" si="407"/>
        <v>2336</v>
      </c>
      <c r="B2341" s="580"/>
      <c r="C2341" s="23" t="s">
        <v>742</v>
      </c>
      <c r="D2341" s="489"/>
      <c r="E2341" s="318" t="str">
        <f>IF(G2341="","",VLOOKUP(G2341,'Danh mục CODE'!$D$2:$J$20064,7,0))</f>
        <v/>
      </c>
      <c r="F2341" s="28" t="str">
        <f>IF(E2341="","",VLOOKUP(E2341,'TONG HOP'!$E$8:$W$1883,19,0))</f>
        <v/>
      </c>
      <c r="G2341" s="315"/>
      <c r="H2341" s="226" t="str">
        <f>IF(E2341="","",VLOOKUP(G2341,'TONG HOP'!$C$8:$E$799,2,0))</f>
        <v/>
      </c>
      <c r="I2341" s="226" t="str">
        <f>IF(B2341="","",VLOOKUP(G2341,'TONG HOP'!$C$8:$F$799,4,0))</f>
        <v/>
      </c>
      <c r="J2341" s="63" t="str">
        <f t="shared" si="398"/>
        <v/>
      </c>
      <c r="K2341" s="63" t="str">
        <f t="shared" si="408"/>
        <v/>
      </c>
      <c r="L2341" s="63">
        <f t="shared" si="399"/>
        <v>0</v>
      </c>
      <c r="M2341" s="392" t="str">
        <f>IF(Y2341="","",VLOOKUP(G2341,'Danh mục CODE'!$D$2:$I$1880,4,0))</f>
        <v/>
      </c>
      <c r="N2341" s="482"/>
      <c r="O2341" s="392" t="str">
        <f t="shared" si="400"/>
        <v/>
      </c>
      <c r="P2341" s="392" t="str">
        <f>IF(Y2341="","",VLOOKUP(G2341,'Danh mục CODE'!$D$2:$I$1880,5,0))</f>
        <v/>
      </c>
      <c r="Q2341" s="392"/>
      <c r="R2341" s="392" t="str">
        <f t="shared" si="401"/>
        <v/>
      </c>
      <c r="S2341" s="394" t="e">
        <f t="shared" si="402"/>
        <v>#VALUE!</v>
      </c>
      <c r="T2341" s="394" t="str">
        <f t="shared" si="403"/>
        <v/>
      </c>
      <c r="U2341" s="394" t="str">
        <f t="shared" si="404"/>
        <v/>
      </c>
      <c r="V2341" s="424" t="str">
        <f t="shared" si="405"/>
        <v/>
      </c>
      <c r="W2341" s="21"/>
      <c r="X2341" s="515"/>
      <c r="Y2341" s="515"/>
      <c r="Z2341" s="513"/>
      <c r="AA2341" s="514"/>
    </row>
    <row r="2342" spans="1:27">
      <c r="A2342" s="50">
        <f t="shared" si="407"/>
        <v>2337</v>
      </c>
      <c r="B2342" s="580"/>
      <c r="C2342" s="23" t="s">
        <v>742</v>
      </c>
      <c r="D2342" s="489"/>
      <c r="E2342" s="318" t="str">
        <f>IF(G2342="","",VLOOKUP(G2342,'Danh mục CODE'!$D$2:$J$20064,7,0))</f>
        <v/>
      </c>
      <c r="F2342" s="28" t="str">
        <f>IF(E2342="","",VLOOKUP(E2342,'TONG HOP'!$E$8:$W$1883,19,0))</f>
        <v/>
      </c>
      <c r="G2342" s="315"/>
      <c r="H2342" s="226" t="str">
        <f>IF(E2342="","",VLOOKUP(G2342,'TONG HOP'!$C$8:$E$799,2,0))</f>
        <v/>
      </c>
      <c r="I2342" s="226" t="str">
        <f>IF(B2342="","",VLOOKUP(G2342,'TONG HOP'!$C$8:$F$799,4,0))</f>
        <v/>
      </c>
      <c r="J2342" s="63" t="str">
        <f t="shared" si="398"/>
        <v/>
      </c>
      <c r="K2342" s="63" t="str">
        <f t="shared" si="408"/>
        <v/>
      </c>
      <c r="L2342" s="63">
        <f t="shared" si="399"/>
        <v>0</v>
      </c>
      <c r="M2342" s="392" t="str">
        <f>IF(Y2342="","",VLOOKUP(G2342,'Danh mục CODE'!$D$2:$I$1880,4,0))</f>
        <v/>
      </c>
      <c r="N2342" s="482"/>
      <c r="O2342" s="392" t="str">
        <f t="shared" si="400"/>
        <v/>
      </c>
      <c r="P2342" s="392" t="str">
        <f>IF(Y2342="","",VLOOKUP(G2342,'Danh mục CODE'!$D$2:$I$1880,5,0))</f>
        <v/>
      </c>
      <c r="Q2342" s="392"/>
      <c r="R2342" s="392" t="str">
        <f t="shared" si="401"/>
        <v/>
      </c>
      <c r="S2342" s="394" t="e">
        <f t="shared" si="402"/>
        <v>#VALUE!</v>
      </c>
      <c r="T2342" s="394" t="str">
        <f t="shared" si="403"/>
        <v/>
      </c>
      <c r="U2342" s="394" t="str">
        <f t="shared" si="404"/>
        <v/>
      </c>
      <c r="V2342" s="424" t="str">
        <f t="shared" si="405"/>
        <v/>
      </c>
      <c r="W2342" s="21"/>
      <c r="X2342" s="515"/>
      <c r="Y2342" s="515"/>
      <c r="Z2342" s="513"/>
      <c r="AA2342" s="514"/>
    </row>
    <row r="2343" spans="1:27">
      <c r="A2343" s="50">
        <f t="shared" si="407"/>
        <v>2338</v>
      </c>
      <c r="B2343" s="580"/>
      <c r="C2343" s="23" t="s">
        <v>742</v>
      </c>
      <c r="D2343" s="489"/>
      <c r="E2343" s="318" t="str">
        <f>IF(G2343="","",VLOOKUP(G2343,'Danh mục CODE'!$D$2:$J$20064,7,0))</f>
        <v/>
      </c>
      <c r="F2343" s="28" t="str">
        <f>IF(E2343="","",VLOOKUP(E2343,'TONG HOP'!$E$8:$W$1883,19,0))</f>
        <v/>
      </c>
      <c r="G2343" s="315"/>
      <c r="H2343" s="226" t="str">
        <f>IF(E2343="","",VLOOKUP(G2343,'TONG HOP'!$C$8:$E$799,2,0))</f>
        <v/>
      </c>
      <c r="I2343" s="226" t="str">
        <f>IF(B2343="","",VLOOKUP(G2343,'TONG HOP'!$C$8:$F$799,4,0))</f>
        <v/>
      </c>
      <c r="J2343" s="63" t="str">
        <f t="shared" si="398"/>
        <v/>
      </c>
      <c r="K2343" s="63" t="str">
        <f t="shared" si="408"/>
        <v/>
      </c>
      <c r="L2343" s="63">
        <f t="shared" si="399"/>
        <v>0</v>
      </c>
      <c r="M2343" s="392" t="str">
        <f>IF(Y2343="","",VLOOKUP(G2343,'Danh mục CODE'!$D$2:$I$1880,4,0))</f>
        <v/>
      </c>
      <c r="N2343" s="482"/>
      <c r="O2343" s="392" t="str">
        <f t="shared" si="400"/>
        <v/>
      </c>
      <c r="P2343" s="392" t="str">
        <f>IF(Y2343="","",VLOOKUP(G2343,'Danh mục CODE'!$D$2:$I$1880,5,0))</f>
        <v/>
      </c>
      <c r="Q2343" s="392"/>
      <c r="R2343" s="392" t="str">
        <f t="shared" si="401"/>
        <v/>
      </c>
      <c r="S2343" s="394" t="e">
        <f t="shared" si="402"/>
        <v>#VALUE!</v>
      </c>
      <c r="T2343" s="394" t="str">
        <f t="shared" si="403"/>
        <v/>
      </c>
      <c r="U2343" s="394" t="str">
        <f t="shared" si="404"/>
        <v/>
      </c>
      <c r="V2343" s="424" t="str">
        <f t="shared" si="405"/>
        <v/>
      </c>
      <c r="W2343" s="21"/>
      <c r="X2343" s="515"/>
      <c r="Y2343" s="515"/>
      <c r="Z2343" s="513"/>
      <c r="AA2343" s="514"/>
    </row>
    <row r="2344" spans="1:27">
      <c r="A2344" s="50">
        <f t="shared" si="407"/>
        <v>2339</v>
      </c>
      <c r="B2344" s="580"/>
      <c r="C2344" s="23" t="s">
        <v>742</v>
      </c>
      <c r="D2344" s="489"/>
      <c r="E2344" s="318" t="str">
        <f>IF(G2344="","",VLOOKUP(G2344,'Danh mục CODE'!$D$2:$J$20064,7,0))</f>
        <v/>
      </c>
      <c r="F2344" s="28" t="str">
        <f>IF(E2344="","",VLOOKUP(E2344,'TONG HOP'!$E$8:$W$1883,19,0))</f>
        <v/>
      </c>
      <c r="G2344" s="315"/>
      <c r="H2344" s="226" t="str">
        <f>IF(E2344="","",VLOOKUP(G2344,'TONG HOP'!$C$8:$E$799,2,0))</f>
        <v/>
      </c>
      <c r="I2344" s="226" t="str">
        <f>IF(B2344="","",VLOOKUP(G2344,'TONG HOP'!$C$8:$F$799,4,0))</f>
        <v/>
      </c>
      <c r="J2344" s="63" t="str">
        <f t="shared" si="398"/>
        <v/>
      </c>
      <c r="K2344" s="63" t="str">
        <f t="shared" si="408"/>
        <v/>
      </c>
      <c r="L2344" s="63">
        <f t="shared" si="399"/>
        <v>0</v>
      </c>
      <c r="M2344" s="392" t="str">
        <f>IF(Y2344="","",VLOOKUP(G2344,'Danh mục CODE'!$D$2:$I$1880,4,0))</f>
        <v/>
      </c>
      <c r="N2344" s="482"/>
      <c r="O2344" s="392" t="str">
        <f t="shared" si="400"/>
        <v/>
      </c>
      <c r="P2344" s="392" t="str">
        <f>IF(Y2344="","",VLOOKUP(G2344,'Danh mục CODE'!$D$2:$I$1880,5,0))</f>
        <v/>
      </c>
      <c r="Q2344" s="392"/>
      <c r="R2344" s="392" t="str">
        <f t="shared" si="401"/>
        <v/>
      </c>
      <c r="S2344" s="394" t="e">
        <f t="shared" si="402"/>
        <v>#VALUE!</v>
      </c>
      <c r="T2344" s="394" t="str">
        <f t="shared" si="403"/>
        <v/>
      </c>
      <c r="U2344" s="394" t="str">
        <f t="shared" si="404"/>
        <v/>
      </c>
      <c r="V2344" s="424" t="str">
        <f t="shared" si="405"/>
        <v/>
      </c>
      <c r="W2344" s="21"/>
      <c r="X2344" s="515"/>
      <c r="Y2344" s="515"/>
      <c r="Z2344" s="513"/>
      <c r="AA2344" s="514"/>
    </row>
    <row r="2345" spans="1:27">
      <c r="A2345" s="50">
        <f t="shared" si="407"/>
        <v>2340</v>
      </c>
      <c r="B2345" s="580"/>
      <c r="C2345" s="23" t="s">
        <v>742</v>
      </c>
      <c r="D2345" s="489"/>
      <c r="E2345" s="318" t="str">
        <f>IF(G2345="","",VLOOKUP(G2345,'Danh mục CODE'!$D$2:$J$20064,7,0))</f>
        <v/>
      </c>
      <c r="F2345" s="28" t="str">
        <f>IF(E2345="","",VLOOKUP(E2345,'TONG HOP'!$E$8:$W$1883,19,0))</f>
        <v/>
      </c>
      <c r="G2345" s="315"/>
      <c r="H2345" s="226" t="str">
        <f>IF(E2345="","",VLOOKUP(G2345,'TONG HOP'!$C$8:$E$799,2,0))</f>
        <v/>
      </c>
      <c r="I2345" s="226" t="str">
        <f>IF(B2345="","",VLOOKUP(G2345,'TONG HOP'!$C$8:$F$799,4,0))</f>
        <v/>
      </c>
      <c r="J2345" s="63" t="str">
        <f t="shared" si="398"/>
        <v/>
      </c>
      <c r="K2345" s="63" t="str">
        <f t="shared" si="408"/>
        <v/>
      </c>
      <c r="L2345" s="63">
        <f t="shared" si="399"/>
        <v>0</v>
      </c>
      <c r="M2345" s="392" t="str">
        <f>IF(Y2345="","",VLOOKUP(G2345,'Danh mục CODE'!$D$2:$I$1880,4,0))</f>
        <v/>
      </c>
      <c r="N2345" s="482"/>
      <c r="O2345" s="392" t="str">
        <f t="shared" si="400"/>
        <v/>
      </c>
      <c r="P2345" s="392" t="str">
        <f>IF(Y2345="","",VLOOKUP(G2345,'Danh mục CODE'!$D$2:$I$1880,5,0))</f>
        <v/>
      </c>
      <c r="Q2345" s="392"/>
      <c r="R2345" s="392" t="str">
        <f t="shared" si="401"/>
        <v/>
      </c>
      <c r="S2345" s="394" t="e">
        <f t="shared" si="402"/>
        <v>#VALUE!</v>
      </c>
      <c r="T2345" s="394" t="str">
        <f t="shared" si="403"/>
        <v/>
      </c>
      <c r="U2345" s="394" t="str">
        <f t="shared" si="404"/>
        <v/>
      </c>
      <c r="V2345" s="424" t="str">
        <f t="shared" si="405"/>
        <v/>
      </c>
      <c r="W2345" s="21"/>
      <c r="X2345" s="515"/>
      <c r="Y2345" s="515"/>
      <c r="Z2345" s="513"/>
      <c r="AA2345" s="514"/>
    </row>
    <row r="2346" spans="1:27">
      <c r="A2346" s="50">
        <f t="shared" si="407"/>
        <v>2341</v>
      </c>
      <c r="B2346" s="580"/>
      <c r="C2346" s="23" t="s">
        <v>742</v>
      </c>
      <c r="D2346" s="489"/>
      <c r="E2346" s="318" t="str">
        <f>IF(G2346="","",VLOOKUP(G2346,'Danh mục CODE'!$D$2:$J$20064,7,0))</f>
        <v/>
      </c>
      <c r="F2346" s="28" t="str">
        <f>IF(E2346="","",VLOOKUP(E2346,'TONG HOP'!$E$8:$W$1883,19,0))</f>
        <v/>
      </c>
      <c r="G2346" s="315"/>
      <c r="H2346" s="226" t="str">
        <f>IF(E2346="","",VLOOKUP(G2346,'TONG HOP'!$C$8:$E$799,2,0))</f>
        <v/>
      </c>
      <c r="I2346" s="226" t="str">
        <f>IF(B2346="","",VLOOKUP(G2346,'TONG HOP'!$C$8:$F$799,4,0))</f>
        <v/>
      </c>
      <c r="J2346" s="63" t="str">
        <f t="shared" si="398"/>
        <v/>
      </c>
      <c r="K2346" s="63" t="str">
        <f t="shared" si="408"/>
        <v/>
      </c>
      <c r="L2346" s="63">
        <f t="shared" si="399"/>
        <v>0</v>
      </c>
      <c r="M2346" s="392" t="str">
        <f>IF(Y2346="","",VLOOKUP(G2346,'Danh mục CODE'!$D$2:$I$1880,4,0))</f>
        <v/>
      </c>
      <c r="N2346" s="482"/>
      <c r="O2346" s="392" t="str">
        <f t="shared" si="400"/>
        <v/>
      </c>
      <c r="P2346" s="392" t="str">
        <f>IF(Y2346="","",VLOOKUP(G2346,'Danh mục CODE'!$D$2:$I$1880,5,0))</f>
        <v/>
      </c>
      <c r="Q2346" s="392"/>
      <c r="R2346" s="392" t="str">
        <f t="shared" si="401"/>
        <v/>
      </c>
      <c r="S2346" s="394" t="e">
        <f t="shared" si="402"/>
        <v>#VALUE!</v>
      </c>
      <c r="T2346" s="394" t="str">
        <f t="shared" si="403"/>
        <v/>
      </c>
      <c r="U2346" s="394" t="str">
        <f t="shared" si="404"/>
        <v/>
      </c>
      <c r="V2346" s="424" t="str">
        <f t="shared" si="405"/>
        <v/>
      </c>
      <c r="W2346" s="21"/>
      <c r="X2346" s="515"/>
      <c r="Y2346" s="515"/>
      <c r="Z2346" s="513"/>
      <c r="AA2346" s="514"/>
    </row>
    <row r="2347" spans="1:27">
      <c r="A2347" s="50">
        <f t="shared" si="407"/>
        <v>2342</v>
      </c>
      <c r="B2347" s="580"/>
      <c r="C2347" s="23" t="s">
        <v>742</v>
      </c>
      <c r="D2347" s="489"/>
      <c r="E2347" s="318" t="str">
        <f>IF(G2347="","",VLOOKUP(G2347,'Danh mục CODE'!$D$2:$J$20064,7,0))</f>
        <v/>
      </c>
      <c r="F2347" s="28" t="str">
        <f>IF(E2347="","",VLOOKUP(E2347,'TONG HOP'!$E$8:$W$1883,19,0))</f>
        <v/>
      </c>
      <c r="G2347" s="315"/>
      <c r="H2347" s="226" t="str">
        <f>IF(E2347="","",VLOOKUP(G2347,'TONG HOP'!$C$8:$E$799,2,0))</f>
        <v/>
      </c>
      <c r="I2347" s="226" t="str">
        <f>IF(B2347="","",VLOOKUP(G2347,'TONG HOP'!$C$8:$F$799,4,0))</f>
        <v/>
      </c>
      <c r="J2347" s="63" t="str">
        <f t="shared" si="398"/>
        <v/>
      </c>
      <c r="K2347" s="63" t="str">
        <f t="shared" si="408"/>
        <v/>
      </c>
      <c r="L2347" s="63">
        <f t="shared" si="399"/>
        <v>0</v>
      </c>
      <c r="M2347" s="392" t="str">
        <f>IF(Y2347="","",VLOOKUP(G2347,'Danh mục CODE'!$D$2:$I$1880,4,0))</f>
        <v/>
      </c>
      <c r="N2347" s="482"/>
      <c r="O2347" s="392" t="str">
        <f t="shared" si="400"/>
        <v/>
      </c>
      <c r="P2347" s="392" t="str">
        <f>IF(Y2347="","",VLOOKUP(G2347,'Danh mục CODE'!$D$2:$I$1880,5,0))</f>
        <v/>
      </c>
      <c r="Q2347" s="392"/>
      <c r="R2347" s="392" t="str">
        <f t="shared" si="401"/>
        <v/>
      </c>
      <c r="S2347" s="394" t="e">
        <f t="shared" si="402"/>
        <v>#VALUE!</v>
      </c>
      <c r="T2347" s="394" t="str">
        <f t="shared" si="403"/>
        <v/>
      </c>
      <c r="U2347" s="394" t="str">
        <f t="shared" si="404"/>
        <v/>
      </c>
      <c r="V2347" s="424" t="str">
        <f t="shared" si="405"/>
        <v/>
      </c>
      <c r="W2347" s="21"/>
      <c r="X2347" s="515"/>
      <c r="Y2347" s="515"/>
      <c r="Z2347" s="513"/>
      <c r="AA2347" s="514"/>
    </row>
    <row r="2348" spans="1:27">
      <c r="A2348" s="50">
        <f t="shared" si="407"/>
        <v>2343</v>
      </c>
      <c r="B2348" s="580"/>
      <c r="C2348" s="23" t="s">
        <v>742</v>
      </c>
      <c r="D2348" s="489"/>
      <c r="E2348" s="318" t="str">
        <f>IF(G2348="","",VLOOKUP(G2348,'Danh mục CODE'!$D$2:$J$20064,7,0))</f>
        <v/>
      </c>
      <c r="F2348" s="28" t="str">
        <f>IF(E2348="","",VLOOKUP(E2348,'TONG HOP'!$E$8:$W$1883,19,0))</f>
        <v/>
      </c>
      <c r="G2348" s="315"/>
      <c r="H2348" s="226" t="str">
        <f>IF(E2348="","",VLOOKUP(G2348,'TONG HOP'!$C$8:$E$799,2,0))</f>
        <v/>
      </c>
      <c r="I2348" s="226" t="str">
        <f>IF(B2348="","",VLOOKUP(G2348,'TONG HOP'!$C$8:$F$799,4,0))</f>
        <v/>
      </c>
      <c r="J2348" s="63" t="str">
        <f t="shared" si="398"/>
        <v/>
      </c>
      <c r="K2348" s="63" t="str">
        <f t="shared" si="408"/>
        <v/>
      </c>
      <c r="L2348" s="63">
        <f t="shared" si="399"/>
        <v>0</v>
      </c>
      <c r="M2348" s="392" t="str">
        <f>IF(Y2348="","",VLOOKUP(G2348,'Danh mục CODE'!$D$2:$I$1880,4,0))</f>
        <v/>
      </c>
      <c r="N2348" s="482"/>
      <c r="O2348" s="392" t="str">
        <f t="shared" si="400"/>
        <v/>
      </c>
      <c r="P2348" s="392" t="str">
        <f>IF(Y2348="","",VLOOKUP(G2348,'Danh mục CODE'!$D$2:$I$1880,5,0))</f>
        <v/>
      </c>
      <c r="Q2348" s="392"/>
      <c r="R2348" s="392" t="str">
        <f t="shared" si="401"/>
        <v/>
      </c>
      <c r="S2348" s="394" t="e">
        <f t="shared" si="402"/>
        <v>#VALUE!</v>
      </c>
      <c r="T2348" s="394" t="str">
        <f t="shared" si="403"/>
        <v/>
      </c>
      <c r="U2348" s="394" t="str">
        <f t="shared" si="404"/>
        <v/>
      </c>
      <c r="V2348" s="424" t="str">
        <f t="shared" si="405"/>
        <v/>
      </c>
      <c r="W2348" s="21"/>
      <c r="X2348" s="515"/>
      <c r="Y2348" s="515"/>
      <c r="Z2348" s="513"/>
      <c r="AA2348" s="514"/>
    </row>
    <row r="2349" spans="1:27">
      <c r="A2349" s="50">
        <f t="shared" si="407"/>
        <v>2344</v>
      </c>
      <c r="B2349" s="580"/>
      <c r="C2349" s="23" t="s">
        <v>742</v>
      </c>
      <c r="D2349" s="489"/>
      <c r="E2349" s="318" t="str">
        <f>IF(G2349="","",VLOOKUP(G2349,'Danh mục CODE'!$D$2:$J$20064,7,0))</f>
        <v/>
      </c>
      <c r="F2349" s="28" t="str">
        <f>IF(E2349="","",VLOOKUP(E2349,'TONG HOP'!$E$8:$W$1883,19,0))</f>
        <v/>
      </c>
      <c r="G2349" s="315"/>
      <c r="H2349" s="226" t="str">
        <f>IF(E2349="","",VLOOKUP(G2349,'TONG HOP'!$C$8:$E$799,2,0))</f>
        <v/>
      </c>
      <c r="I2349" s="226" t="str">
        <f>IF(B2349="","",VLOOKUP(G2349,'TONG HOP'!$C$8:$F$799,4,0))</f>
        <v/>
      </c>
      <c r="J2349" s="63" t="str">
        <f t="shared" si="398"/>
        <v/>
      </c>
      <c r="K2349" s="63" t="str">
        <f t="shared" si="408"/>
        <v/>
      </c>
      <c r="L2349" s="63">
        <f t="shared" si="399"/>
        <v>0</v>
      </c>
      <c r="M2349" s="392" t="str">
        <f>IF(Y2349="","",VLOOKUP(G2349,'Danh mục CODE'!$D$2:$I$1880,4,0))</f>
        <v/>
      </c>
      <c r="N2349" s="482"/>
      <c r="O2349" s="392" t="str">
        <f t="shared" si="400"/>
        <v/>
      </c>
      <c r="P2349" s="392" t="str">
        <f>IF(Y2349="","",VLOOKUP(G2349,'Danh mục CODE'!$D$2:$I$1880,5,0))</f>
        <v/>
      </c>
      <c r="Q2349" s="392"/>
      <c r="R2349" s="392" t="str">
        <f t="shared" si="401"/>
        <v/>
      </c>
      <c r="S2349" s="394" t="e">
        <f t="shared" si="402"/>
        <v>#VALUE!</v>
      </c>
      <c r="T2349" s="394" t="str">
        <f t="shared" si="403"/>
        <v/>
      </c>
      <c r="U2349" s="394" t="str">
        <f t="shared" si="404"/>
        <v/>
      </c>
      <c r="V2349" s="424" t="str">
        <f t="shared" si="405"/>
        <v/>
      </c>
      <c r="W2349" s="21"/>
      <c r="X2349" s="515"/>
      <c r="Y2349" s="515"/>
      <c r="Z2349" s="513"/>
      <c r="AA2349" s="514"/>
    </row>
    <row r="2350" spans="1:27">
      <c r="A2350" s="50">
        <f t="shared" si="407"/>
        <v>2345</v>
      </c>
      <c r="B2350" s="580"/>
      <c r="C2350" s="23" t="s">
        <v>742</v>
      </c>
      <c r="D2350" s="489"/>
      <c r="E2350" s="318" t="str">
        <f>IF(G2350="","",VLOOKUP(G2350,'Danh mục CODE'!$D$2:$J$20064,7,0))</f>
        <v/>
      </c>
      <c r="F2350" s="28" t="str">
        <f>IF(E2350="","",VLOOKUP(E2350,'TONG HOP'!$E$8:$W$1883,19,0))</f>
        <v/>
      </c>
      <c r="G2350" s="315"/>
      <c r="H2350" s="226" t="str">
        <f>IF(E2350="","",VLOOKUP(G2350,'TONG HOP'!$C$8:$E$799,2,0))</f>
        <v/>
      </c>
      <c r="I2350" s="226" t="str">
        <f>IF(B2350="","",VLOOKUP(G2350,'TONG HOP'!$C$8:$F$799,4,0))</f>
        <v/>
      </c>
      <c r="J2350" s="63" t="str">
        <f t="shared" si="398"/>
        <v/>
      </c>
      <c r="K2350" s="63" t="str">
        <f t="shared" si="408"/>
        <v/>
      </c>
      <c r="L2350" s="63">
        <f t="shared" si="399"/>
        <v>0</v>
      </c>
      <c r="M2350" s="392" t="str">
        <f>IF(Y2350="","",VLOOKUP(G2350,'Danh mục CODE'!$D$2:$I$1880,4,0))</f>
        <v/>
      </c>
      <c r="N2350" s="482"/>
      <c r="O2350" s="392" t="str">
        <f t="shared" si="400"/>
        <v/>
      </c>
      <c r="P2350" s="392" t="str">
        <f>IF(Y2350="","",VLOOKUP(G2350,'Danh mục CODE'!$D$2:$I$1880,5,0))</f>
        <v/>
      </c>
      <c r="Q2350" s="392"/>
      <c r="R2350" s="392" t="str">
        <f t="shared" si="401"/>
        <v/>
      </c>
      <c r="S2350" s="394" t="e">
        <f t="shared" si="402"/>
        <v>#VALUE!</v>
      </c>
      <c r="T2350" s="394" t="str">
        <f t="shared" si="403"/>
        <v/>
      </c>
      <c r="U2350" s="394" t="str">
        <f t="shared" si="404"/>
        <v/>
      </c>
      <c r="V2350" s="424" t="str">
        <f t="shared" si="405"/>
        <v/>
      </c>
      <c r="W2350" s="21"/>
      <c r="X2350" s="515"/>
      <c r="Y2350" s="515"/>
      <c r="Z2350" s="513"/>
      <c r="AA2350" s="514"/>
    </row>
    <row r="2351" spans="1:27">
      <c r="A2351" s="50">
        <f t="shared" si="407"/>
        <v>2346</v>
      </c>
      <c r="B2351" s="580"/>
      <c r="C2351" s="23" t="s">
        <v>742</v>
      </c>
      <c r="D2351" s="489"/>
      <c r="E2351" s="318" t="str">
        <f>IF(G2351="","",VLOOKUP(G2351,'Danh mục CODE'!$D$2:$J$20064,7,0))</f>
        <v/>
      </c>
      <c r="F2351" s="28" t="str">
        <f>IF(E2351="","",VLOOKUP(E2351,'TONG HOP'!$E$8:$W$1883,19,0))</f>
        <v/>
      </c>
      <c r="G2351" s="315"/>
      <c r="H2351" s="226" t="str">
        <f>IF(E2351="","",VLOOKUP(G2351,'TONG HOP'!$C$8:$E$799,2,0))</f>
        <v/>
      </c>
      <c r="I2351" s="226" t="str">
        <f>IF(B2351="","",VLOOKUP(G2351,'TONG HOP'!$C$8:$F$799,4,0))</f>
        <v/>
      </c>
      <c r="J2351" s="63" t="str">
        <f t="shared" si="398"/>
        <v/>
      </c>
      <c r="K2351" s="63" t="str">
        <f t="shared" si="408"/>
        <v/>
      </c>
      <c r="L2351" s="63">
        <f t="shared" si="399"/>
        <v>0</v>
      </c>
      <c r="M2351" s="392" t="str">
        <f>IF(Y2351="","",VLOOKUP(G2351,'Danh mục CODE'!$D$2:$I$1880,4,0))</f>
        <v/>
      </c>
      <c r="N2351" s="482"/>
      <c r="O2351" s="392" t="str">
        <f t="shared" si="400"/>
        <v/>
      </c>
      <c r="P2351" s="392" t="str">
        <f>IF(Y2351="","",VLOOKUP(G2351,'Danh mục CODE'!$D$2:$I$1880,5,0))</f>
        <v/>
      </c>
      <c r="Q2351" s="392"/>
      <c r="R2351" s="392" t="str">
        <f t="shared" si="401"/>
        <v/>
      </c>
      <c r="S2351" s="394" t="e">
        <f t="shared" si="402"/>
        <v>#VALUE!</v>
      </c>
      <c r="T2351" s="394" t="str">
        <f t="shared" si="403"/>
        <v/>
      </c>
      <c r="U2351" s="394" t="str">
        <f t="shared" si="404"/>
        <v/>
      </c>
      <c r="V2351" s="424" t="str">
        <f t="shared" si="405"/>
        <v/>
      </c>
      <c r="W2351" s="21"/>
      <c r="X2351" s="515"/>
      <c r="Y2351" s="515"/>
      <c r="Z2351" s="513"/>
      <c r="AA2351" s="514"/>
    </row>
    <row r="2352" spans="1:27">
      <c r="A2352" s="50">
        <f t="shared" si="407"/>
        <v>2347</v>
      </c>
      <c r="B2352" s="580"/>
      <c r="C2352" s="23" t="s">
        <v>742</v>
      </c>
      <c r="D2352" s="489"/>
      <c r="E2352" s="318" t="str">
        <f>IF(G2352="","",VLOOKUP(G2352,'Danh mục CODE'!$D$2:$J$20064,7,0))</f>
        <v/>
      </c>
      <c r="F2352" s="28" t="str">
        <f>IF(E2352="","",VLOOKUP(E2352,'TONG HOP'!$E$8:$W$1883,19,0))</f>
        <v/>
      </c>
      <c r="G2352" s="315"/>
      <c r="H2352" s="226" t="str">
        <f>IF(E2352="","",VLOOKUP(G2352,'TONG HOP'!$C$8:$E$799,2,0))</f>
        <v/>
      </c>
      <c r="I2352" s="226" t="str">
        <f>IF(B2352="","",VLOOKUP(G2352,'TONG HOP'!$C$8:$F$799,4,0))</f>
        <v/>
      </c>
      <c r="J2352" s="63" t="str">
        <f t="shared" si="398"/>
        <v/>
      </c>
      <c r="K2352" s="63" t="str">
        <f t="shared" si="408"/>
        <v/>
      </c>
      <c r="L2352" s="63">
        <f t="shared" si="399"/>
        <v>0</v>
      </c>
      <c r="M2352" s="392" t="str">
        <f>IF(Y2352="","",VLOOKUP(G2352,'Danh mục CODE'!$D$2:$I$1880,4,0))</f>
        <v/>
      </c>
      <c r="N2352" s="482"/>
      <c r="O2352" s="392" t="str">
        <f t="shared" si="400"/>
        <v/>
      </c>
      <c r="P2352" s="392" t="str">
        <f>IF(Y2352="","",VLOOKUP(G2352,'Danh mục CODE'!$D$2:$I$1880,5,0))</f>
        <v/>
      </c>
      <c r="Q2352" s="392"/>
      <c r="R2352" s="392" t="str">
        <f t="shared" si="401"/>
        <v/>
      </c>
      <c r="S2352" s="394" t="e">
        <f t="shared" si="402"/>
        <v>#VALUE!</v>
      </c>
      <c r="T2352" s="394" t="str">
        <f t="shared" si="403"/>
        <v/>
      </c>
      <c r="U2352" s="394" t="str">
        <f t="shared" si="404"/>
        <v/>
      </c>
      <c r="V2352" s="424" t="str">
        <f t="shared" si="405"/>
        <v/>
      </c>
      <c r="W2352" s="21"/>
      <c r="X2352" s="515"/>
      <c r="Y2352" s="515"/>
      <c r="Z2352" s="513"/>
      <c r="AA2352" s="514"/>
    </row>
    <row r="2353" spans="1:27">
      <c r="A2353" s="50">
        <f t="shared" si="407"/>
        <v>2348</v>
      </c>
      <c r="B2353" s="580"/>
      <c r="C2353" s="23" t="s">
        <v>742</v>
      </c>
      <c r="D2353" s="489"/>
      <c r="E2353" s="318" t="str">
        <f>IF(G2353="","",VLOOKUP(G2353,'Danh mục CODE'!$D$2:$J$20064,7,0))</f>
        <v/>
      </c>
      <c r="F2353" s="28" t="str">
        <f>IF(E2353="","",VLOOKUP(E2353,'TONG HOP'!$E$8:$W$1883,19,0))</f>
        <v/>
      </c>
      <c r="G2353" s="315"/>
      <c r="H2353" s="226" t="str">
        <f>IF(E2353="","",VLOOKUP(G2353,'TONG HOP'!$C$8:$E$799,2,0))</f>
        <v/>
      </c>
      <c r="I2353" s="226" t="str">
        <f>IF(B2353="","",VLOOKUP(G2353,'TONG HOP'!$C$8:$F$799,4,0))</f>
        <v/>
      </c>
      <c r="J2353" s="63" t="str">
        <f t="shared" ref="J2353:J2416" si="409">IF(X2353="","",K2353-K2353*M2353)</f>
        <v/>
      </c>
      <c r="K2353" s="63" t="str">
        <f t="shared" ref="K2353:K2416" si="410">IF(AND(X2353="",N2353="",Q2353="",R2353=""),"",L2353-L2353*O2353-(L2353-L2353*O2353)*R2353)</f>
        <v/>
      </c>
      <c r="L2353" s="63">
        <f t="shared" ref="L2353:L2416" si="411">X2353-Y2353</f>
        <v>0</v>
      </c>
      <c r="M2353" s="392" t="str">
        <f>IF(Y2353="","",VLOOKUP(G2353,'Danh mục CODE'!$D$2:$I$1880,4,0))</f>
        <v/>
      </c>
      <c r="N2353" s="482"/>
      <c r="O2353" s="392" t="str">
        <f t="shared" ref="O2353:O2416" si="412">IF(X2353="","",IF(M2353-N2353&lt;0,-(M2353-N2353),0))</f>
        <v/>
      </c>
      <c r="P2353" s="392" t="str">
        <f>IF(Y2353="","",VLOOKUP(G2353,'Danh mục CODE'!$D$2:$I$1880,5,0))</f>
        <v/>
      </c>
      <c r="Q2353" s="392"/>
      <c r="R2353" s="392" t="str">
        <f t="shared" ref="R2353:R2416" si="413">IF(X2353="","",IF(P2353-Q2353&lt;0,-(P2353-Q2353),0))</f>
        <v/>
      </c>
      <c r="S2353" s="394" t="e">
        <f t="shared" ref="S2353:S2416" si="414">IF(T2353=0,"",J2353-T2353-U2353)</f>
        <v>#VALUE!</v>
      </c>
      <c r="T2353" s="394" t="str">
        <f t="shared" ref="T2353:T2416" si="415">IF(X2353="","",J2353*P2353)</f>
        <v/>
      </c>
      <c r="U2353" s="394" t="str">
        <f t="shared" ref="U2353:U2416" si="416">IF(X2353="","",J2353*R2353)</f>
        <v/>
      </c>
      <c r="V2353" s="424" t="str">
        <f t="shared" ref="V2353:V2416" si="417">IF(X2353="","",J2353-S2353-T2353-U2353)</f>
        <v/>
      </c>
      <c r="W2353" s="21"/>
      <c r="X2353" s="515"/>
      <c r="Y2353" s="515"/>
      <c r="Z2353" s="513"/>
      <c r="AA2353" s="514"/>
    </row>
    <row r="2354" spans="1:27">
      <c r="A2354" s="50">
        <f t="shared" si="407"/>
        <v>2349</v>
      </c>
      <c r="B2354" s="580"/>
      <c r="C2354" s="23" t="s">
        <v>742</v>
      </c>
      <c r="D2354" s="489"/>
      <c r="E2354" s="318" t="str">
        <f>IF(G2354="","",VLOOKUP(G2354,'Danh mục CODE'!$D$2:$J$20064,7,0))</f>
        <v/>
      </c>
      <c r="F2354" s="28" t="str">
        <f>IF(E2354="","",VLOOKUP(E2354,'TONG HOP'!$E$8:$W$1883,19,0))</f>
        <v/>
      </c>
      <c r="G2354" s="315"/>
      <c r="H2354" s="226" t="str">
        <f>IF(E2354="","",VLOOKUP(G2354,'TONG HOP'!$C$8:$E$799,2,0))</f>
        <v/>
      </c>
      <c r="I2354" s="226" t="str">
        <f>IF(B2354="","",VLOOKUP(G2354,'TONG HOP'!$C$8:$F$799,4,0))</f>
        <v/>
      </c>
      <c r="J2354" s="63" t="str">
        <f t="shared" si="409"/>
        <v/>
      </c>
      <c r="K2354" s="63" t="str">
        <f t="shared" si="410"/>
        <v/>
      </c>
      <c r="L2354" s="63">
        <f t="shared" si="411"/>
        <v>0</v>
      </c>
      <c r="M2354" s="392" t="str">
        <f>IF(Y2354="","",VLOOKUP(G2354,'Danh mục CODE'!$D$2:$I$1880,4,0))</f>
        <v/>
      </c>
      <c r="N2354" s="482"/>
      <c r="O2354" s="392" t="str">
        <f t="shared" si="412"/>
        <v/>
      </c>
      <c r="P2354" s="392" t="str">
        <f>IF(Y2354="","",VLOOKUP(G2354,'Danh mục CODE'!$D$2:$I$1880,5,0))</f>
        <v/>
      </c>
      <c r="Q2354" s="392"/>
      <c r="R2354" s="392" t="str">
        <f t="shared" si="413"/>
        <v/>
      </c>
      <c r="S2354" s="394" t="e">
        <f t="shared" si="414"/>
        <v>#VALUE!</v>
      </c>
      <c r="T2354" s="394" t="str">
        <f t="shared" si="415"/>
        <v/>
      </c>
      <c r="U2354" s="394" t="str">
        <f t="shared" si="416"/>
        <v/>
      </c>
      <c r="V2354" s="424" t="str">
        <f t="shared" si="417"/>
        <v/>
      </c>
      <c r="W2354" s="21"/>
      <c r="X2354" s="515"/>
      <c r="Y2354" s="515"/>
      <c r="Z2354" s="513"/>
      <c r="AA2354" s="514"/>
    </row>
    <row r="2355" spans="1:27">
      <c r="A2355" s="50">
        <f t="shared" si="407"/>
        <v>2350</v>
      </c>
      <c r="B2355" s="580"/>
      <c r="C2355" s="23" t="s">
        <v>742</v>
      </c>
      <c r="D2355" s="489"/>
      <c r="E2355" s="318" t="str">
        <f>IF(G2355="","",VLOOKUP(G2355,'Danh mục CODE'!$D$2:$J$20064,7,0))</f>
        <v/>
      </c>
      <c r="F2355" s="28" t="str">
        <f>IF(E2355="","",VLOOKUP(E2355,'TONG HOP'!$E$8:$W$1883,19,0))</f>
        <v/>
      </c>
      <c r="G2355" s="315"/>
      <c r="H2355" s="226" t="str">
        <f>IF(E2355="","",VLOOKUP(G2355,'TONG HOP'!$C$8:$E$799,2,0))</f>
        <v/>
      </c>
      <c r="I2355" s="226" t="str">
        <f>IF(B2355="","",VLOOKUP(G2355,'TONG HOP'!$C$8:$F$799,4,0))</f>
        <v/>
      </c>
      <c r="J2355" s="63" t="str">
        <f t="shared" si="409"/>
        <v/>
      </c>
      <c r="K2355" s="63" t="str">
        <f t="shared" si="410"/>
        <v/>
      </c>
      <c r="L2355" s="63">
        <f t="shared" si="411"/>
        <v>0</v>
      </c>
      <c r="M2355" s="392" t="str">
        <f>IF(Y2355="","",VLOOKUP(G2355,'Danh mục CODE'!$D$2:$I$1880,4,0))</f>
        <v/>
      </c>
      <c r="N2355" s="482"/>
      <c r="O2355" s="392" t="str">
        <f t="shared" si="412"/>
        <v/>
      </c>
      <c r="P2355" s="392" t="str">
        <f>IF(Y2355="","",VLOOKUP(G2355,'Danh mục CODE'!$D$2:$I$1880,5,0))</f>
        <v/>
      </c>
      <c r="Q2355" s="392"/>
      <c r="R2355" s="392" t="str">
        <f t="shared" si="413"/>
        <v/>
      </c>
      <c r="S2355" s="394" t="e">
        <f t="shared" si="414"/>
        <v>#VALUE!</v>
      </c>
      <c r="T2355" s="394" t="str">
        <f t="shared" si="415"/>
        <v/>
      </c>
      <c r="U2355" s="394" t="str">
        <f t="shared" si="416"/>
        <v/>
      </c>
      <c r="V2355" s="424" t="str">
        <f t="shared" si="417"/>
        <v/>
      </c>
      <c r="W2355" s="21"/>
      <c r="X2355" s="515"/>
      <c r="Y2355" s="515"/>
      <c r="Z2355" s="513"/>
      <c r="AA2355" s="514"/>
    </row>
    <row r="2356" spans="1:27">
      <c r="A2356" s="50">
        <f t="shared" si="407"/>
        <v>2351</v>
      </c>
      <c r="B2356" s="580"/>
      <c r="C2356" s="23" t="s">
        <v>742</v>
      </c>
      <c r="D2356" s="489"/>
      <c r="E2356" s="318" t="str">
        <f>IF(G2356="","",VLOOKUP(G2356,'Danh mục CODE'!$D$2:$J$20064,7,0))</f>
        <v/>
      </c>
      <c r="F2356" s="28" t="str">
        <f>IF(E2356="","",VLOOKUP(E2356,'TONG HOP'!$E$8:$W$1883,19,0))</f>
        <v/>
      </c>
      <c r="G2356" s="315"/>
      <c r="H2356" s="226" t="str">
        <f>IF(E2356="","",VLOOKUP(G2356,'TONG HOP'!$C$8:$E$799,2,0))</f>
        <v/>
      </c>
      <c r="I2356" s="226" t="str">
        <f>IF(B2356="","",VLOOKUP(G2356,'TONG HOP'!$C$8:$F$799,4,0))</f>
        <v/>
      </c>
      <c r="J2356" s="63" t="str">
        <f t="shared" si="409"/>
        <v/>
      </c>
      <c r="K2356" s="63" t="str">
        <f t="shared" si="410"/>
        <v/>
      </c>
      <c r="L2356" s="63">
        <f t="shared" si="411"/>
        <v>0</v>
      </c>
      <c r="M2356" s="392" t="str">
        <f>IF(Y2356="","",VLOOKUP(G2356,'Danh mục CODE'!$D$2:$I$1880,4,0))</f>
        <v/>
      </c>
      <c r="N2356" s="482"/>
      <c r="O2356" s="392" t="str">
        <f t="shared" si="412"/>
        <v/>
      </c>
      <c r="P2356" s="392" t="str">
        <f>IF(Y2356="","",VLOOKUP(G2356,'Danh mục CODE'!$D$2:$I$1880,5,0))</f>
        <v/>
      </c>
      <c r="Q2356" s="392"/>
      <c r="R2356" s="392" t="str">
        <f t="shared" si="413"/>
        <v/>
      </c>
      <c r="S2356" s="394" t="e">
        <f t="shared" si="414"/>
        <v>#VALUE!</v>
      </c>
      <c r="T2356" s="394" t="str">
        <f t="shared" si="415"/>
        <v/>
      </c>
      <c r="U2356" s="394" t="str">
        <f t="shared" si="416"/>
        <v/>
      </c>
      <c r="V2356" s="424" t="str">
        <f t="shared" si="417"/>
        <v/>
      </c>
      <c r="W2356" s="21"/>
      <c r="X2356" s="515"/>
      <c r="Y2356" s="515"/>
      <c r="Z2356" s="513"/>
      <c r="AA2356" s="514"/>
    </row>
    <row r="2357" spans="1:27">
      <c r="A2357" s="50">
        <f t="shared" si="407"/>
        <v>2352</v>
      </c>
      <c r="B2357" s="580"/>
      <c r="C2357" s="23" t="s">
        <v>742</v>
      </c>
      <c r="D2357" s="489"/>
      <c r="E2357" s="318" t="str">
        <f>IF(G2357="","",VLOOKUP(G2357,'Danh mục CODE'!$D$2:$J$20064,7,0))</f>
        <v/>
      </c>
      <c r="F2357" s="28" t="str">
        <f>IF(E2357="","",VLOOKUP(E2357,'TONG HOP'!$E$8:$W$1883,19,0))</f>
        <v/>
      </c>
      <c r="G2357" s="315"/>
      <c r="H2357" s="226" t="str">
        <f>IF(E2357="","",VLOOKUP(G2357,'TONG HOP'!$C$8:$E$799,2,0))</f>
        <v/>
      </c>
      <c r="I2357" s="226" t="str">
        <f>IF(B2357="","",VLOOKUP(G2357,'TONG HOP'!$C$8:$F$799,4,0))</f>
        <v/>
      </c>
      <c r="J2357" s="63" t="str">
        <f t="shared" si="409"/>
        <v/>
      </c>
      <c r="K2357" s="63" t="str">
        <f t="shared" si="410"/>
        <v/>
      </c>
      <c r="L2357" s="63">
        <f t="shared" si="411"/>
        <v>0</v>
      </c>
      <c r="M2357" s="392" t="str">
        <f>IF(Y2357="","",VLOOKUP(G2357,'Danh mục CODE'!$D$2:$I$1880,4,0))</f>
        <v/>
      </c>
      <c r="N2357" s="482"/>
      <c r="O2357" s="392" t="str">
        <f t="shared" si="412"/>
        <v/>
      </c>
      <c r="P2357" s="392" t="str">
        <f>IF(Y2357="","",VLOOKUP(G2357,'Danh mục CODE'!$D$2:$I$1880,5,0))</f>
        <v/>
      </c>
      <c r="Q2357" s="392"/>
      <c r="R2357" s="392" t="str">
        <f t="shared" si="413"/>
        <v/>
      </c>
      <c r="S2357" s="394" t="e">
        <f t="shared" si="414"/>
        <v>#VALUE!</v>
      </c>
      <c r="T2357" s="394" t="str">
        <f t="shared" si="415"/>
        <v/>
      </c>
      <c r="U2357" s="394" t="str">
        <f t="shared" si="416"/>
        <v/>
      </c>
      <c r="V2357" s="424" t="str">
        <f t="shared" si="417"/>
        <v/>
      </c>
      <c r="W2357" s="21"/>
      <c r="X2357" s="515"/>
      <c r="Y2357" s="515"/>
      <c r="Z2357" s="513"/>
      <c r="AA2357" s="514"/>
    </row>
    <row r="2358" spans="1:27">
      <c r="A2358" s="50">
        <f t="shared" si="407"/>
        <v>2353</v>
      </c>
      <c r="B2358" s="580"/>
      <c r="C2358" s="23" t="s">
        <v>742</v>
      </c>
      <c r="D2358" s="489"/>
      <c r="E2358" s="318" t="str">
        <f>IF(G2358="","",VLOOKUP(G2358,'Danh mục CODE'!$D$2:$J$20064,7,0))</f>
        <v/>
      </c>
      <c r="F2358" s="28" t="str">
        <f>IF(E2358="","",VLOOKUP(E2358,'TONG HOP'!$E$8:$W$1883,19,0))</f>
        <v/>
      </c>
      <c r="G2358" s="315"/>
      <c r="H2358" s="226" t="str">
        <f>IF(E2358="","",VLOOKUP(G2358,'TONG HOP'!$C$8:$E$799,2,0))</f>
        <v/>
      </c>
      <c r="I2358" s="226" t="str">
        <f>IF(B2358="","",VLOOKUP(G2358,'TONG HOP'!$C$8:$F$799,4,0))</f>
        <v/>
      </c>
      <c r="J2358" s="63" t="str">
        <f t="shared" si="409"/>
        <v/>
      </c>
      <c r="K2358" s="63" t="str">
        <f t="shared" si="410"/>
        <v/>
      </c>
      <c r="L2358" s="63">
        <f t="shared" si="411"/>
        <v>0</v>
      </c>
      <c r="M2358" s="392" t="str">
        <f>IF(Y2358="","",VLOOKUP(G2358,'Danh mục CODE'!$D$2:$I$1880,4,0))</f>
        <v/>
      </c>
      <c r="N2358" s="482"/>
      <c r="O2358" s="392" t="str">
        <f t="shared" si="412"/>
        <v/>
      </c>
      <c r="P2358" s="392" t="str">
        <f>IF(Y2358="","",VLOOKUP(G2358,'Danh mục CODE'!$D$2:$I$1880,5,0))</f>
        <v/>
      </c>
      <c r="Q2358" s="392"/>
      <c r="R2358" s="392" t="str">
        <f t="shared" si="413"/>
        <v/>
      </c>
      <c r="S2358" s="394" t="e">
        <f t="shared" si="414"/>
        <v>#VALUE!</v>
      </c>
      <c r="T2358" s="394" t="str">
        <f t="shared" si="415"/>
        <v/>
      </c>
      <c r="U2358" s="394" t="str">
        <f t="shared" si="416"/>
        <v/>
      </c>
      <c r="V2358" s="424" t="str">
        <f t="shared" si="417"/>
        <v/>
      </c>
      <c r="W2358" s="21"/>
      <c r="X2358" s="515"/>
      <c r="Y2358" s="515"/>
      <c r="Z2358" s="513"/>
      <c r="AA2358" s="514"/>
    </row>
    <row r="2359" spans="1:27">
      <c r="A2359" s="50">
        <f t="shared" si="407"/>
        <v>2354</v>
      </c>
      <c r="B2359" s="580"/>
      <c r="C2359" s="23" t="s">
        <v>742</v>
      </c>
      <c r="D2359" s="489"/>
      <c r="E2359" s="318" t="str">
        <f>IF(G2359="","",VLOOKUP(G2359,'Danh mục CODE'!$D$2:$J$20064,7,0))</f>
        <v/>
      </c>
      <c r="F2359" s="28" t="str">
        <f>IF(E2359="","",VLOOKUP(E2359,'TONG HOP'!$E$8:$W$1883,19,0))</f>
        <v/>
      </c>
      <c r="G2359" s="315"/>
      <c r="H2359" s="226" t="str">
        <f>IF(E2359="","",VLOOKUP(G2359,'TONG HOP'!$C$8:$E$799,2,0))</f>
        <v/>
      </c>
      <c r="I2359" s="226" t="str">
        <f>IF(B2359="","",VLOOKUP(G2359,'TONG HOP'!$C$8:$F$799,4,0))</f>
        <v/>
      </c>
      <c r="J2359" s="63" t="str">
        <f t="shared" si="409"/>
        <v/>
      </c>
      <c r="K2359" s="63" t="str">
        <f t="shared" si="410"/>
        <v/>
      </c>
      <c r="L2359" s="63">
        <f t="shared" si="411"/>
        <v>0</v>
      </c>
      <c r="M2359" s="392" t="str">
        <f>IF(Y2359="","",VLOOKUP(G2359,'Danh mục CODE'!$D$2:$I$1880,4,0))</f>
        <v/>
      </c>
      <c r="N2359" s="482"/>
      <c r="O2359" s="392" t="str">
        <f t="shared" si="412"/>
        <v/>
      </c>
      <c r="P2359" s="392" t="str">
        <f>IF(Y2359="","",VLOOKUP(G2359,'Danh mục CODE'!$D$2:$I$1880,5,0))</f>
        <v/>
      </c>
      <c r="Q2359" s="392"/>
      <c r="R2359" s="392" t="str">
        <f t="shared" si="413"/>
        <v/>
      </c>
      <c r="S2359" s="394" t="e">
        <f t="shared" si="414"/>
        <v>#VALUE!</v>
      </c>
      <c r="T2359" s="394" t="str">
        <f t="shared" si="415"/>
        <v/>
      </c>
      <c r="U2359" s="394" t="str">
        <f t="shared" si="416"/>
        <v/>
      </c>
      <c r="V2359" s="424" t="str">
        <f t="shared" si="417"/>
        <v/>
      </c>
      <c r="W2359" s="21"/>
      <c r="X2359" s="515"/>
      <c r="Y2359" s="515"/>
      <c r="Z2359" s="513"/>
      <c r="AA2359" s="514"/>
    </row>
    <row r="2360" spans="1:27">
      <c r="A2360" s="50">
        <f t="shared" si="407"/>
        <v>2355</v>
      </c>
      <c r="B2360" s="580"/>
      <c r="C2360" s="23" t="s">
        <v>742</v>
      </c>
      <c r="D2360" s="489"/>
      <c r="E2360" s="318" t="str">
        <f>IF(G2360="","",VLOOKUP(G2360,'Danh mục CODE'!$D$2:$J$20064,7,0))</f>
        <v/>
      </c>
      <c r="F2360" s="28" t="str">
        <f>IF(E2360="","",VLOOKUP(E2360,'TONG HOP'!$E$8:$W$1883,19,0))</f>
        <v/>
      </c>
      <c r="G2360" s="315"/>
      <c r="H2360" s="226" t="str">
        <f>IF(E2360="","",VLOOKUP(G2360,'TONG HOP'!$C$8:$E$799,2,0))</f>
        <v/>
      </c>
      <c r="I2360" s="226" t="str">
        <f>IF(B2360="","",VLOOKUP(G2360,'TONG HOP'!$C$8:$F$799,4,0))</f>
        <v/>
      </c>
      <c r="J2360" s="63" t="str">
        <f t="shared" si="409"/>
        <v/>
      </c>
      <c r="K2360" s="63" t="str">
        <f t="shared" si="410"/>
        <v/>
      </c>
      <c r="L2360" s="63">
        <f t="shared" si="411"/>
        <v>0</v>
      </c>
      <c r="M2360" s="392" t="str">
        <f>IF(Y2360="","",VLOOKUP(G2360,'Danh mục CODE'!$D$2:$I$1880,4,0))</f>
        <v/>
      </c>
      <c r="N2360" s="482"/>
      <c r="O2360" s="392" t="str">
        <f t="shared" si="412"/>
        <v/>
      </c>
      <c r="P2360" s="392" t="str">
        <f>IF(Y2360="","",VLOOKUP(G2360,'Danh mục CODE'!$D$2:$I$1880,5,0))</f>
        <v/>
      </c>
      <c r="Q2360" s="392"/>
      <c r="R2360" s="392" t="str">
        <f t="shared" si="413"/>
        <v/>
      </c>
      <c r="S2360" s="394" t="e">
        <f t="shared" si="414"/>
        <v>#VALUE!</v>
      </c>
      <c r="T2360" s="394" t="str">
        <f t="shared" si="415"/>
        <v/>
      </c>
      <c r="U2360" s="394" t="str">
        <f t="shared" si="416"/>
        <v/>
      </c>
      <c r="V2360" s="424" t="str">
        <f t="shared" si="417"/>
        <v/>
      </c>
      <c r="W2360" s="21"/>
      <c r="X2360" s="515"/>
      <c r="Y2360" s="515"/>
      <c r="Z2360" s="513"/>
      <c r="AA2360" s="514"/>
    </row>
    <row r="2361" spans="1:27">
      <c r="A2361" s="50">
        <f t="shared" si="407"/>
        <v>2356</v>
      </c>
      <c r="B2361" s="580"/>
      <c r="C2361" s="23" t="s">
        <v>742</v>
      </c>
      <c r="D2361" s="489"/>
      <c r="E2361" s="318" t="str">
        <f>IF(G2361="","",VLOOKUP(G2361,'Danh mục CODE'!$D$2:$J$20064,7,0))</f>
        <v/>
      </c>
      <c r="F2361" s="28" t="str">
        <f>IF(E2361="","",VLOOKUP(E2361,'TONG HOP'!$E$8:$W$1883,19,0))</f>
        <v/>
      </c>
      <c r="G2361" s="315"/>
      <c r="H2361" s="226" t="str">
        <f>IF(E2361="","",VLOOKUP(G2361,'TONG HOP'!$C$8:$E$799,2,0))</f>
        <v/>
      </c>
      <c r="I2361" s="226" t="str">
        <f>IF(B2361="","",VLOOKUP(G2361,'TONG HOP'!$C$8:$F$799,4,0))</f>
        <v/>
      </c>
      <c r="J2361" s="63" t="str">
        <f t="shared" si="409"/>
        <v/>
      </c>
      <c r="K2361" s="63" t="str">
        <f t="shared" si="410"/>
        <v/>
      </c>
      <c r="L2361" s="63">
        <f t="shared" si="411"/>
        <v>0</v>
      </c>
      <c r="M2361" s="392" t="str">
        <f>IF(Y2361="","",VLOOKUP(G2361,'Danh mục CODE'!$D$2:$I$1880,4,0))</f>
        <v/>
      </c>
      <c r="N2361" s="482"/>
      <c r="O2361" s="392" t="str">
        <f t="shared" si="412"/>
        <v/>
      </c>
      <c r="P2361" s="392" t="str">
        <f>IF(Y2361="","",VLOOKUP(G2361,'Danh mục CODE'!$D$2:$I$1880,5,0))</f>
        <v/>
      </c>
      <c r="Q2361" s="392"/>
      <c r="R2361" s="392" t="str">
        <f t="shared" si="413"/>
        <v/>
      </c>
      <c r="S2361" s="394" t="e">
        <f t="shared" si="414"/>
        <v>#VALUE!</v>
      </c>
      <c r="T2361" s="394" t="str">
        <f t="shared" si="415"/>
        <v/>
      </c>
      <c r="U2361" s="394" t="str">
        <f t="shared" si="416"/>
        <v/>
      </c>
      <c r="V2361" s="424" t="str">
        <f t="shared" si="417"/>
        <v/>
      </c>
      <c r="W2361" s="21"/>
      <c r="X2361" s="515"/>
      <c r="Y2361" s="515"/>
      <c r="Z2361" s="513"/>
      <c r="AA2361" s="514"/>
    </row>
    <row r="2362" spans="1:27">
      <c r="A2362" s="50">
        <f t="shared" si="407"/>
        <v>2357</v>
      </c>
      <c r="B2362" s="580"/>
      <c r="C2362" s="23" t="s">
        <v>742</v>
      </c>
      <c r="D2362" s="489"/>
      <c r="E2362" s="318" t="str">
        <f>IF(G2362="","",VLOOKUP(G2362,'Danh mục CODE'!$D$2:$J$20064,7,0))</f>
        <v/>
      </c>
      <c r="F2362" s="28" t="str">
        <f>IF(E2362="","",VLOOKUP(E2362,'TONG HOP'!$E$8:$W$1883,19,0))</f>
        <v/>
      </c>
      <c r="G2362" s="315"/>
      <c r="H2362" s="226" t="str">
        <f>IF(E2362="","",VLOOKUP(G2362,'TONG HOP'!$C$8:$E$799,2,0))</f>
        <v/>
      </c>
      <c r="I2362" s="226" t="str">
        <f>IF(B2362="","",VLOOKUP(G2362,'TONG HOP'!$C$8:$F$799,4,0))</f>
        <v/>
      </c>
      <c r="J2362" s="63" t="str">
        <f t="shared" si="409"/>
        <v/>
      </c>
      <c r="K2362" s="63" t="str">
        <f t="shared" si="410"/>
        <v/>
      </c>
      <c r="L2362" s="63">
        <f t="shared" si="411"/>
        <v>0</v>
      </c>
      <c r="M2362" s="392" t="str">
        <f>IF(Y2362="","",VLOOKUP(G2362,'Danh mục CODE'!$D$2:$I$1880,4,0))</f>
        <v/>
      </c>
      <c r="N2362" s="482"/>
      <c r="O2362" s="392" t="str">
        <f t="shared" si="412"/>
        <v/>
      </c>
      <c r="P2362" s="392" t="str">
        <f>IF(Y2362="","",VLOOKUP(G2362,'Danh mục CODE'!$D$2:$I$1880,5,0))</f>
        <v/>
      </c>
      <c r="Q2362" s="392"/>
      <c r="R2362" s="392" t="str">
        <f t="shared" si="413"/>
        <v/>
      </c>
      <c r="S2362" s="394" t="e">
        <f t="shared" si="414"/>
        <v>#VALUE!</v>
      </c>
      <c r="T2362" s="394" t="str">
        <f t="shared" si="415"/>
        <v/>
      </c>
      <c r="U2362" s="394" t="str">
        <f t="shared" si="416"/>
        <v/>
      </c>
      <c r="V2362" s="424" t="str">
        <f t="shared" si="417"/>
        <v/>
      </c>
      <c r="W2362" s="21"/>
      <c r="X2362" s="515"/>
      <c r="Y2362" s="515"/>
      <c r="Z2362" s="513"/>
      <c r="AA2362" s="514"/>
    </row>
    <row r="2363" spans="1:27">
      <c r="A2363" s="50">
        <f t="shared" si="407"/>
        <v>2358</v>
      </c>
      <c r="B2363" s="580"/>
      <c r="C2363" s="23" t="s">
        <v>742</v>
      </c>
      <c r="D2363" s="489"/>
      <c r="E2363" s="318" t="str">
        <f>IF(G2363="","",VLOOKUP(G2363,'Danh mục CODE'!$D$2:$J$20064,7,0))</f>
        <v/>
      </c>
      <c r="F2363" s="28" t="str">
        <f>IF(E2363="","",VLOOKUP(E2363,'TONG HOP'!$E$8:$W$1883,19,0))</f>
        <v/>
      </c>
      <c r="G2363" s="315"/>
      <c r="H2363" s="226" t="str">
        <f>IF(E2363="","",VLOOKUP(G2363,'TONG HOP'!$C$8:$E$799,2,0))</f>
        <v/>
      </c>
      <c r="I2363" s="226" t="str">
        <f>IF(B2363="","",VLOOKUP(G2363,'TONG HOP'!$C$8:$F$799,4,0))</f>
        <v/>
      </c>
      <c r="J2363" s="63" t="str">
        <f t="shared" si="409"/>
        <v/>
      </c>
      <c r="K2363" s="63" t="str">
        <f t="shared" si="410"/>
        <v/>
      </c>
      <c r="L2363" s="63">
        <f t="shared" si="411"/>
        <v>0</v>
      </c>
      <c r="M2363" s="392" t="str">
        <f>IF(Y2363="","",VLOOKUP(G2363,'Danh mục CODE'!$D$2:$I$1880,4,0))</f>
        <v/>
      </c>
      <c r="N2363" s="482"/>
      <c r="O2363" s="392" t="str">
        <f t="shared" si="412"/>
        <v/>
      </c>
      <c r="P2363" s="392" t="str">
        <f>IF(Y2363="","",VLOOKUP(G2363,'Danh mục CODE'!$D$2:$I$1880,5,0))</f>
        <v/>
      </c>
      <c r="Q2363" s="392"/>
      <c r="R2363" s="392" t="str">
        <f t="shared" si="413"/>
        <v/>
      </c>
      <c r="S2363" s="394" t="e">
        <f t="shared" si="414"/>
        <v>#VALUE!</v>
      </c>
      <c r="T2363" s="394" t="str">
        <f t="shared" si="415"/>
        <v/>
      </c>
      <c r="U2363" s="394" t="str">
        <f t="shared" si="416"/>
        <v/>
      </c>
      <c r="V2363" s="424" t="str">
        <f t="shared" si="417"/>
        <v/>
      </c>
      <c r="W2363" s="21"/>
      <c r="X2363" s="515"/>
      <c r="Y2363" s="515"/>
      <c r="Z2363" s="513"/>
      <c r="AA2363" s="514"/>
    </row>
    <row r="2364" spans="1:27">
      <c r="A2364" s="50">
        <f t="shared" si="407"/>
        <v>2359</v>
      </c>
      <c r="B2364" s="580"/>
      <c r="C2364" s="23" t="s">
        <v>742</v>
      </c>
      <c r="D2364" s="489"/>
      <c r="E2364" s="318" t="str">
        <f>IF(G2364="","",VLOOKUP(G2364,'Danh mục CODE'!$D$2:$J$20064,7,0))</f>
        <v/>
      </c>
      <c r="F2364" s="28" t="str">
        <f>IF(E2364="","",VLOOKUP(E2364,'TONG HOP'!$E$8:$W$1883,19,0))</f>
        <v/>
      </c>
      <c r="G2364" s="315"/>
      <c r="H2364" s="226" t="str">
        <f>IF(E2364="","",VLOOKUP(G2364,'TONG HOP'!$C$8:$E$799,2,0))</f>
        <v/>
      </c>
      <c r="I2364" s="226" t="str">
        <f>IF(B2364="","",VLOOKUP(G2364,'TONG HOP'!$C$8:$F$799,4,0))</f>
        <v/>
      </c>
      <c r="J2364" s="63" t="str">
        <f t="shared" si="409"/>
        <v/>
      </c>
      <c r="K2364" s="63" t="str">
        <f t="shared" si="410"/>
        <v/>
      </c>
      <c r="L2364" s="63">
        <f t="shared" si="411"/>
        <v>0</v>
      </c>
      <c r="M2364" s="392" t="str">
        <f>IF(Y2364="","",VLOOKUP(G2364,'Danh mục CODE'!$D$2:$I$1880,4,0))</f>
        <v/>
      </c>
      <c r="N2364" s="482"/>
      <c r="O2364" s="392" t="str">
        <f t="shared" si="412"/>
        <v/>
      </c>
      <c r="P2364" s="392" t="str">
        <f>IF(Y2364="","",VLOOKUP(G2364,'Danh mục CODE'!$D$2:$I$1880,5,0))</f>
        <v/>
      </c>
      <c r="Q2364" s="392"/>
      <c r="R2364" s="392" t="str">
        <f t="shared" si="413"/>
        <v/>
      </c>
      <c r="S2364" s="394" t="e">
        <f t="shared" si="414"/>
        <v>#VALUE!</v>
      </c>
      <c r="T2364" s="394" t="str">
        <f t="shared" si="415"/>
        <v/>
      </c>
      <c r="U2364" s="394" t="str">
        <f t="shared" si="416"/>
        <v/>
      </c>
      <c r="V2364" s="424" t="str">
        <f t="shared" si="417"/>
        <v/>
      </c>
      <c r="W2364" s="21"/>
      <c r="X2364" s="515"/>
      <c r="Y2364" s="515"/>
      <c r="Z2364" s="513"/>
      <c r="AA2364" s="514"/>
    </row>
    <row r="2365" spans="1:27">
      <c r="A2365" s="50">
        <f t="shared" si="407"/>
        <v>2360</v>
      </c>
      <c r="B2365" s="580"/>
      <c r="C2365" s="23" t="s">
        <v>742</v>
      </c>
      <c r="D2365" s="489"/>
      <c r="E2365" s="318" t="str">
        <f>IF(G2365="","",VLOOKUP(G2365,'Danh mục CODE'!$D$2:$J$20064,7,0))</f>
        <v/>
      </c>
      <c r="F2365" s="28" t="str">
        <f>IF(E2365="","",VLOOKUP(E2365,'TONG HOP'!$E$8:$W$1883,19,0))</f>
        <v/>
      </c>
      <c r="G2365" s="315"/>
      <c r="H2365" s="226" t="str">
        <f>IF(E2365="","",VLOOKUP(G2365,'TONG HOP'!$C$8:$E$799,2,0))</f>
        <v/>
      </c>
      <c r="I2365" s="226" t="str">
        <f>IF(B2365="","",VLOOKUP(G2365,'TONG HOP'!$C$8:$F$799,4,0))</f>
        <v/>
      </c>
      <c r="J2365" s="63" t="str">
        <f t="shared" si="409"/>
        <v/>
      </c>
      <c r="K2365" s="63" t="str">
        <f t="shared" si="410"/>
        <v/>
      </c>
      <c r="L2365" s="63">
        <f t="shared" si="411"/>
        <v>0</v>
      </c>
      <c r="M2365" s="392" t="str">
        <f>IF(Y2365="","",VLOOKUP(G2365,'Danh mục CODE'!$D$2:$I$1880,4,0))</f>
        <v/>
      </c>
      <c r="N2365" s="482"/>
      <c r="O2365" s="392" t="str">
        <f t="shared" si="412"/>
        <v/>
      </c>
      <c r="P2365" s="392" t="str">
        <f>IF(Y2365="","",VLOOKUP(G2365,'Danh mục CODE'!$D$2:$I$1880,5,0))</f>
        <v/>
      </c>
      <c r="Q2365" s="392"/>
      <c r="R2365" s="392" t="str">
        <f t="shared" si="413"/>
        <v/>
      </c>
      <c r="S2365" s="394" t="e">
        <f t="shared" si="414"/>
        <v>#VALUE!</v>
      </c>
      <c r="T2365" s="394" t="str">
        <f t="shared" si="415"/>
        <v/>
      </c>
      <c r="U2365" s="394" t="str">
        <f t="shared" si="416"/>
        <v/>
      </c>
      <c r="V2365" s="424" t="str">
        <f t="shared" si="417"/>
        <v/>
      </c>
      <c r="W2365" s="21"/>
      <c r="X2365" s="515"/>
      <c r="Y2365" s="515"/>
      <c r="Z2365" s="513"/>
      <c r="AA2365" s="514"/>
    </row>
    <row r="2366" spans="1:27">
      <c r="A2366" s="50">
        <f t="shared" si="407"/>
        <v>2361</v>
      </c>
      <c r="B2366" s="580"/>
      <c r="C2366" s="23" t="s">
        <v>742</v>
      </c>
      <c r="D2366" s="489"/>
      <c r="E2366" s="318" t="str">
        <f>IF(G2366="","",VLOOKUP(G2366,'Danh mục CODE'!$D$2:$J$20064,7,0))</f>
        <v/>
      </c>
      <c r="F2366" s="28" t="str">
        <f>IF(E2366="","",VLOOKUP(E2366,'TONG HOP'!$E$8:$W$1883,19,0))</f>
        <v/>
      </c>
      <c r="G2366" s="315"/>
      <c r="H2366" s="226" t="str">
        <f>IF(E2366="","",VLOOKUP(G2366,'TONG HOP'!$C$8:$E$799,2,0))</f>
        <v/>
      </c>
      <c r="I2366" s="226" t="str">
        <f>IF(B2366="","",VLOOKUP(G2366,'TONG HOP'!$C$8:$F$799,4,0))</f>
        <v/>
      </c>
      <c r="J2366" s="63" t="str">
        <f t="shared" si="409"/>
        <v/>
      </c>
      <c r="K2366" s="63" t="str">
        <f t="shared" si="410"/>
        <v/>
      </c>
      <c r="L2366" s="63">
        <f t="shared" si="411"/>
        <v>0</v>
      </c>
      <c r="M2366" s="392" t="str">
        <f>IF(Y2366="","",VLOOKUP(G2366,'Danh mục CODE'!$D$2:$I$1880,4,0))</f>
        <v/>
      </c>
      <c r="N2366" s="482"/>
      <c r="O2366" s="392" t="str">
        <f t="shared" si="412"/>
        <v/>
      </c>
      <c r="P2366" s="392" t="str">
        <f>IF(Y2366="","",VLOOKUP(G2366,'Danh mục CODE'!$D$2:$I$1880,5,0))</f>
        <v/>
      </c>
      <c r="Q2366" s="392"/>
      <c r="R2366" s="392" t="str">
        <f t="shared" si="413"/>
        <v/>
      </c>
      <c r="S2366" s="394" t="e">
        <f t="shared" si="414"/>
        <v>#VALUE!</v>
      </c>
      <c r="T2366" s="394" t="str">
        <f t="shared" si="415"/>
        <v/>
      </c>
      <c r="U2366" s="394" t="str">
        <f t="shared" si="416"/>
        <v/>
      </c>
      <c r="V2366" s="424" t="str">
        <f t="shared" si="417"/>
        <v/>
      </c>
      <c r="W2366" s="21"/>
      <c r="X2366" s="515"/>
      <c r="Y2366" s="515"/>
      <c r="Z2366" s="513"/>
      <c r="AA2366" s="514"/>
    </row>
    <row r="2367" spans="1:27">
      <c r="A2367" s="50">
        <f t="shared" si="407"/>
        <v>2362</v>
      </c>
      <c r="B2367" s="580"/>
      <c r="C2367" s="23" t="s">
        <v>742</v>
      </c>
      <c r="D2367" s="489"/>
      <c r="E2367" s="318" t="str">
        <f>IF(G2367="","",VLOOKUP(G2367,'Danh mục CODE'!$D$2:$J$20064,7,0))</f>
        <v/>
      </c>
      <c r="F2367" s="28" t="str">
        <f>IF(E2367="","",VLOOKUP(E2367,'TONG HOP'!$E$8:$W$1883,19,0))</f>
        <v/>
      </c>
      <c r="G2367" s="315"/>
      <c r="H2367" s="226" t="str">
        <f>IF(E2367="","",VLOOKUP(G2367,'TONG HOP'!$C$8:$E$799,2,0))</f>
        <v/>
      </c>
      <c r="I2367" s="226" t="str">
        <f>IF(B2367="","",VLOOKUP(G2367,'TONG HOP'!$C$8:$F$799,4,0))</f>
        <v/>
      </c>
      <c r="J2367" s="63" t="str">
        <f t="shared" si="409"/>
        <v/>
      </c>
      <c r="K2367" s="63" t="str">
        <f t="shared" si="410"/>
        <v/>
      </c>
      <c r="L2367" s="63">
        <f t="shared" si="411"/>
        <v>0</v>
      </c>
      <c r="M2367" s="392" t="str">
        <f>IF(Y2367="","",VLOOKUP(G2367,'Danh mục CODE'!$D$2:$I$1880,4,0))</f>
        <v/>
      </c>
      <c r="N2367" s="482"/>
      <c r="O2367" s="392" t="str">
        <f t="shared" si="412"/>
        <v/>
      </c>
      <c r="P2367" s="392" t="str">
        <f>IF(Y2367="","",VLOOKUP(G2367,'Danh mục CODE'!$D$2:$I$1880,5,0))</f>
        <v/>
      </c>
      <c r="Q2367" s="392"/>
      <c r="R2367" s="392" t="str">
        <f t="shared" si="413"/>
        <v/>
      </c>
      <c r="S2367" s="394" t="e">
        <f t="shared" si="414"/>
        <v>#VALUE!</v>
      </c>
      <c r="T2367" s="394" t="str">
        <f t="shared" si="415"/>
        <v/>
      </c>
      <c r="U2367" s="394" t="str">
        <f t="shared" si="416"/>
        <v/>
      </c>
      <c r="V2367" s="424" t="str">
        <f t="shared" si="417"/>
        <v/>
      </c>
      <c r="W2367" s="21"/>
      <c r="X2367" s="515"/>
      <c r="Y2367" s="515"/>
      <c r="Z2367" s="513"/>
      <c r="AA2367" s="514"/>
    </row>
    <row r="2368" spans="1:27">
      <c r="A2368" s="50">
        <f t="shared" si="407"/>
        <v>2363</v>
      </c>
      <c r="B2368" s="580"/>
      <c r="C2368" s="23" t="s">
        <v>742</v>
      </c>
      <c r="D2368" s="489"/>
      <c r="E2368" s="318" t="str">
        <f>IF(G2368="","",VLOOKUP(G2368,'Danh mục CODE'!$D$2:$J$20064,7,0))</f>
        <v/>
      </c>
      <c r="F2368" s="28" t="str">
        <f>IF(E2368="","",VLOOKUP(E2368,'TONG HOP'!$E$8:$W$1883,19,0))</f>
        <v/>
      </c>
      <c r="G2368" s="315"/>
      <c r="H2368" s="226" t="str">
        <f>IF(E2368="","",VLOOKUP(G2368,'TONG HOP'!$C$8:$E$799,2,0))</f>
        <v/>
      </c>
      <c r="I2368" s="226" t="str">
        <f>IF(B2368="","",VLOOKUP(G2368,'TONG HOP'!$C$8:$F$799,4,0))</f>
        <v/>
      </c>
      <c r="J2368" s="63" t="str">
        <f t="shared" si="409"/>
        <v/>
      </c>
      <c r="K2368" s="63" t="str">
        <f t="shared" si="410"/>
        <v/>
      </c>
      <c r="L2368" s="63">
        <f t="shared" si="411"/>
        <v>0</v>
      </c>
      <c r="M2368" s="392" t="str">
        <f>IF(Y2368="","",VLOOKUP(G2368,'Danh mục CODE'!$D$2:$I$1880,4,0))</f>
        <v/>
      </c>
      <c r="N2368" s="482"/>
      <c r="O2368" s="392" t="str">
        <f t="shared" si="412"/>
        <v/>
      </c>
      <c r="P2368" s="392" t="str">
        <f>IF(Y2368="","",VLOOKUP(G2368,'Danh mục CODE'!$D$2:$I$1880,5,0))</f>
        <v/>
      </c>
      <c r="Q2368" s="392"/>
      <c r="R2368" s="392" t="str">
        <f t="shared" si="413"/>
        <v/>
      </c>
      <c r="S2368" s="394" t="e">
        <f t="shared" si="414"/>
        <v>#VALUE!</v>
      </c>
      <c r="T2368" s="394" t="str">
        <f t="shared" si="415"/>
        <v/>
      </c>
      <c r="U2368" s="394" t="str">
        <f t="shared" si="416"/>
        <v/>
      </c>
      <c r="V2368" s="424" t="str">
        <f t="shared" si="417"/>
        <v/>
      </c>
      <c r="W2368" s="21"/>
      <c r="X2368" s="515"/>
      <c r="Y2368" s="515"/>
      <c r="Z2368" s="513"/>
      <c r="AA2368" s="514"/>
    </row>
    <row r="2369" spans="1:27">
      <c r="A2369" s="50">
        <f t="shared" si="407"/>
        <v>2364</v>
      </c>
      <c r="B2369" s="580"/>
      <c r="C2369" s="23" t="s">
        <v>742</v>
      </c>
      <c r="D2369" s="489"/>
      <c r="E2369" s="318" t="str">
        <f>IF(G2369="","",VLOOKUP(G2369,'Danh mục CODE'!$D$2:$J$20064,7,0))</f>
        <v/>
      </c>
      <c r="F2369" s="28" t="str">
        <f>IF(E2369="","",VLOOKUP(E2369,'TONG HOP'!$E$8:$W$1883,19,0))</f>
        <v/>
      </c>
      <c r="G2369" s="315"/>
      <c r="H2369" s="226" t="str">
        <f>IF(E2369="","",VLOOKUP(G2369,'TONG HOP'!$C$8:$E$799,2,0))</f>
        <v/>
      </c>
      <c r="I2369" s="226" t="str">
        <f>IF(B2369="","",VLOOKUP(G2369,'TONG HOP'!$C$8:$F$799,4,0))</f>
        <v/>
      </c>
      <c r="J2369" s="63" t="str">
        <f t="shared" si="409"/>
        <v/>
      </c>
      <c r="K2369" s="63" t="str">
        <f t="shared" si="410"/>
        <v/>
      </c>
      <c r="L2369" s="63">
        <f t="shared" si="411"/>
        <v>0</v>
      </c>
      <c r="M2369" s="392" t="str">
        <f>IF(Y2369="","",VLOOKUP(G2369,'Danh mục CODE'!$D$2:$I$1880,4,0))</f>
        <v/>
      </c>
      <c r="N2369" s="482"/>
      <c r="O2369" s="392" t="str">
        <f t="shared" si="412"/>
        <v/>
      </c>
      <c r="P2369" s="392" t="str">
        <f>IF(Y2369="","",VLOOKUP(G2369,'Danh mục CODE'!$D$2:$I$1880,5,0))</f>
        <v/>
      </c>
      <c r="Q2369" s="392"/>
      <c r="R2369" s="392" t="str">
        <f t="shared" si="413"/>
        <v/>
      </c>
      <c r="S2369" s="394" t="e">
        <f t="shared" si="414"/>
        <v>#VALUE!</v>
      </c>
      <c r="T2369" s="394" t="str">
        <f t="shared" si="415"/>
        <v/>
      </c>
      <c r="U2369" s="394" t="str">
        <f t="shared" si="416"/>
        <v/>
      </c>
      <c r="V2369" s="424" t="str">
        <f t="shared" si="417"/>
        <v/>
      </c>
      <c r="W2369" s="21"/>
      <c r="X2369" s="515"/>
      <c r="Y2369" s="515"/>
      <c r="Z2369" s="513"/>
      <c r="AA2369" s="514"/>
    </row>
    <row r="2370" spans="1:27">
      <c r="A2370" s="50">
        <f t="shared" si="407"/>
        <v>2365</v>
      </c>
      <c r="B2370" s="580"/>
      <c r="C2370" s="23" t="s">
        <v>742</v>
      </c>
      <c r="D2370" s="489"/>
      <c r="E2370" s="318" t="str">
        <f>IF(G2370="","",VLOOKUP(G2370,'Danh mục CODE'!$D$2:$J$20064,7,0))</f>
        <v/>
      </c>
      <c r="F2370" s="28" t="str">
        <f>IF(E2370="","",VLOOKUP(E2370,'TONG HOP'!$E$8:$W$1883,19,0))</f>
        <v/>
      </c>
      <c r="G2370" s="315"/>
      <c r="H2370" s="226" t="str">
        <f>IF(E2370="","",VLOOKUP(G2370,'TONG HOP'!$C$8:$E$799,2,0))</f>
        <v/>
      </c>
      <c r="I2370" s="226" t="str">
        <f>IF(B2370="","",VLOOKUP(G2370,'TONG HOP'!$C$8:$F$799,4,0))</f>
        <v/>
      </c>
      <c r="J2370" s="63" t="str">
        <f t="shared" si="409"/>
        <v/>
      </c>
      <c r="K2370" s="63" t="str">
        <f t="shared" si="410"/>
        <v/>
      </c>
      <c r="L2370" s="63">
        <f t="shared" si="411"/>
        <v>0</v>
      </c>
      <c r="M2370" s="392" t="str">
        <f>IF(Y2370="","",VLOOKUP(G2370,'Danh mục CODE'!$D$2:$I$1880,4,0))</f>
        <v/>
      </c>
      <c r="N2370" s="482"/>
      <c r="O2370" s="392" t="str">
        <f t="shared" si="412"/>
        <v/>
      </c>
      <c r="P2370" s="392" t="str">
        <f>IF(Y2370="","",VLOOKUP(G2370,'Danh mục CODE'!$D$2:$I$1880,5,0))</f>
        <v/>
      </c>
      <c r="Q2370" s="392"/>
      <c r="R2370" s="392" t="str">
        <f t="shared" si="413"/>
        <v/>
      </c>
      <c r="S2370" s="394" t="e">
        <f t="shared" si="414"/>
        <v>#VALUE!</v>
      </c>
      <c r="T2370" s="394" t="str">
        <f t="shared" si="415"/>
        <v/>
      </c>
      <c r="U2370" s="394" t="str">
        <f t="shared" si="416"/>
        <v/>
      </c>
      <c r="V2370" s="424" t="str">
        <f t="shared" si="417"/>
        <v/>
      </c>
      <c r="W2370" s="21"/>
      <c r="X2370" s="515"/>
      <c r="Y2370" s="515"/>
      <c r="Z2370" s="513"/>
      <c r="AA2370" s="514"/>
    </row>
    <row r="2371" spans="1:27">
      <c r="A2371" s="50">
        <f t="shared" si="407"/>
        <v>2366</v>
      </c>
      <c r="B2371" s="580"/>
      <c r="C2371" s="23" t="s">
        <v>742</v>
      </c>
      <c r="D2371" s="489"/>
      <c r="E2371" s="318" t="str">
        <f>IF(G2371="","",VLOOKUP(G2371,'Danh mục CODE'!$D$2:$J$20064,7,0))</f>
        <v/>
      </c>
      <c r="F2371" s="28" t="str">
        <f>IF(E2371="","",VLOOKUP(E2371,'TONG HOP'!$E$8:$W$1883,19,0))</f>
        <v/>
      </c>
      <c r="G2371" s="315"/>
      <c r="H2371" s="226" t="str">
        <f>IF(E2371="","",VLOOKUP(G2371,'TONG HOP'!$C$8:$E$799,2,0))</f>
        <v/>
      </c>
      <c r="I2371" s="226" t="str">
        <f>IF(B2371="","",VLOOKUP(G2371,'TONG HOP'!$C$8:$F$799,4,0))</f>
        <v/>
      </c>
      <c r="J2371" s="63" t="str">
        <f t="shared" si="409"/>
        <v/>
      </c>
      <c r="K2371" s="63" t="str">
        <f t="shared" si="410"/>
        <v/>
      </c>
      <c r="L2371" s="63">
        <f t="shared" si="411"/>
        <v>0</v>
      </c>
      <c r="M2371" s="392" t="str">
        <f>IF(Y2371="","",VLOOKUP(G2371,'Danh mục CODE'!$D$2:$I$1880,4,0))</f>
        <v/>
      </c>
      <c r="N2371" s="482"/>
      <c r="O2371" s="392" t="str">
        <f t="shared" si="412"/>
        <v/>
      </c>
      <c r="P2371" s="392" t="str">
        <f>IF(Y2371="","",VLOOKUP(G2371,'Danh mục CODE'!$D$2:$I$1880,5,0))</f>
        <v/>
      </c>
      <c r="Q2371" s="392"/>
      <c r="R2371" s="392" t="str">
        <f t="shared" si="413"/>
        <v/>
      </c>
      <c r="S2371" s="394" t="e">
        <f t="shared" si="414"/>
        <v>#VALUE!</v>
      </c>
      <c r="T2371" s="394" t="str">
        <f t="shared" si="415"/>
        <v/>
      </c>
      <c r="U2371" s="394" t="str">
        <f t="shared" si="416"/>
        <v/>
      </c>
      <c r="V2371" s="424" t="str">
        <f t="shared" si="417"/>
        <v/>
      </c>
      <c r="W2371" s="21"/>
      <c r="X2371" s="515"/>
      <c r="Y2371" s="515"/>
      <c r="Z2371" s="513"/>
      <c r="AA2371" s="514"/>
    </row>
    <row r="2372" spans="1:27">
      <c r="A2372" s="50">
        <f t="shared" si="407"/>
        <v>2367</v>
      </c>
      <c r="B2372" s="580"/>
      <c r="C2372" s="23" t="s">
        <v>742</v>
      </c>
      <c r="D2372" s="489"/>
      <c r="E2372" s="318" t="str">
        <f>IF(G2372="","",VLOOKUP(G2372,'Danh mục CODE'!$D$2:$J$20064,7,0))</f>
        <v/>
      </c>
      <c r="F2372" s="28" t="str">
        <f>IF(E2372="","",VLOOKUP(E2372,'TONG HOP'!$E$8:$W$1883,19,0))</f>
        <v/>
      </c>
      <c r="G2372" s="315"/>
      <c r="H2372" s="226" t="str">
        <f>IF(E2372="","",VLOOKUP(G2372,'TONG HOP'!$C$8:$E$799,2,0))</f>
        <v/>
      </c>
      <c r="I2372" s="226" t="str">
        <f>IF(B2372="","",VLOOKUP(G2372,'TONG HOP'!$C$8:$F$799,4,0))</f>
        <v/>
      </c>
      <c r="J2372" s="63" t="str">
        <f t="shared" si="409"/>
        <v/>
      </c>
      <c r="K2372" s="63" t="str">
        <f t="shared" si="410"/>
        <v/>
      </c>
      <c r="L2372" s="63">
        <f t="shared" si="411"/>
        <v>0</v>
      </c>
      <c r="M2372" s="392" t="str">
        <f>IF(Y2372="","",VLOOKUP(G2372,'Danh mục CODE'!$D$2:$I$1880,4,0))</f>
        <v/>
      </c>
      <c r="N2372" s="482"/>
      <c r="O2372" s="392" t="str">
        <f t="shared" si="412"/>
        <v/>
      </c>
      <c r="P2372" s="392" t="str">
        <f>IF(Y2372="","",VLOOKUP(G2372,'Danh mục CODE'!$D$2:$I$1880,5,0))</f>
        <v/>
      </c>
      <c r="Q2372" s="392"/>
      <c r="R2372" s="392" t="str">
        <f t="shared" si="413"/>
        <v/>
      </c>
      <c r="S2372" s="394" t="e">
        <f t="shared" si="414"/>
        <v>#VALUE!</v>
      </c>
      <c r="T2372" s="394" t="str">
        <f t="shared" si="415"/>
        <v/>
      </c>
      <c r="U2372" s="394" t="str">
        <f t="shared" si="416"/>
        <v/>
      </c>
      <c r="V2372" s="424" t="str">
        <f t="shared" si="417"/>
        <v/>
      </c>
      <c r="W2372" s="21"/>
      <c r="X2372" s="515"/>
      <c r="Y2372" s="515"/>
      <c r="Z2372" s="513"/>
      <c r="AA2372" s="514"/>
    </row>
    <row r="2373" spans="1:27">
      <c r="A2373" s="50">
        <f t="shared" si="407"/>
        <v>2368</v>
      </c>
      <c r="B2373" s="580"/>
      <c r="C2373" s="23" t="s">
        <v>742</v>
      </c>
      <c r="D2373" s="489"/>
      <c r="E2373" s="318" t="str">
        <f>IF(G2373="","",VLOOKUP(G2373,'Danh mục CODE'!$D$2:$J$20064,7,0))</f>
        <v/>
      </c>
      <c r="F2373" s="28" t="str">
        <f>IF(E2373="","",VLOOKUP(E2373,'TONG HOP'!$E$8:$W$1883,19,0))</f>
        <v/>
      </c>
      <c r="G2373" s="315"/>
      <c r="H2373" s="226" t="str">
        <f>IF(E2373="","",VLOOKUP(G2373,'TONG HOP'!$C$8:$E$799,2,0))</f>
        <v/>
      </c>
      <c r="I2373" s="226" t="str">
        <f>IF(B2373="","",VLOOKUP(G2373,'TONG HOP'!$C$8:$F$799,4,0))</f>
        <v/>
      </c>
      <c r="J2373" s="63" t="str">
        <f t="shared" si="409"/>
        <v/>
      </c>
      <c r="K2373" s="63" t="str">
        <f t="shared" si="410"/>
        <v/>
      </c>
      <c r="L2373" s="63">
        <f t="shared" si="411"/>
        <v>0</v>
      </c>
      <c r="M2373" s="392" t="str">
        <f>IF(Y2373="","",VLOOKUP(G2373,'Danh mục CODE'!$D$2:$I$1880,4,0))</f>
        <v/>
      </c>
      <c r="N2373" s="482"/>
      <c r="O2373" s="392" t="str">
        <f t="shared" si="412"/>
        <v/>
      </c>
      <c r="P2373" s="392" t="str">
        <f>IF(Y2373="","",VLOOKUP(G2373,'Danh mục CODE'!$D$2:$I$1880,5,0))</f>
        <v/>
      </c>
      <c r="Q2373" s="392"/>
      <c r="R2373" s="392" t="str">
        <f t="shared" si="413"/>
        <v/>
      </c>
      <c r="S2373" s="394" t="e">
        <f t="shared" si="414"/>
        <v>#VALUE!</v>
      </c>
      <c r="T2373" s="394" t="str">
        <f t="shared" si="415"/>
        <v/>
      </c>
      <c r="U2373" s="394" t="str">
        <f t="shared" si="416"/>
        <v/>
      </c>
      <c r="V2373" s="424" t="str">
        <f t="shared" si="417"/>
        <v/>
      </c>
      <c r="W2373" s="21"/>
      <c r="X2373" s="515"/>
      <c r="Y2373" s="515"/>
      <c r="Z2373" s="513"/>
      <c r="AA2373" s="514"/>
    </row>
    <row r="2374" spans="1:27">
      <c r="A2374" s="50">
        <f t="shared" si="407"/>
        <v>2369</v>
      </c>
      <c r="B2374" s="580"/>
      <c r="C2374" s="23" t="s">
        <v>742</v>
      </c>
      <c r="D2374" s="489"/>
      <c r="E2374" s="318" t="str">
        <f>IF(G2374="","",VLOOKUP(G2374,'Danh mục CODE'!$D$2:$J$20064,7,0))</f>
        <v/>
      </c>
      <c r="F2374" s="28" t="str">
        <f>IF(E2374="","",VLOOKUP(E2374,'TONG HOP'!$E$8:$W$1883,19,0))</f>
        <v/>
      </c>
      <c r="G2374" s="315"/>
      <c r="H2374" s="226" t="str">
        <f>IF(E2374="","",VLOOKUP(G2374,'TONG HOP'!$C$8:$E$799,2,0))</f>
        <v/>
      </c>
      <c r="I2374" s="226" t="str">
        <f>IF(B2374="","",VLOOKUP(G2374,'TONG HOP'!$C$8:$F$799,4,0))</f>
        <v/>
      </c>
      <c r="J2374" s="63" t="str">
        <f t="shared" si="409"/>
        <v/>
      </c>
      <c r="K2374" s="63" t="str">
        <f t="shared" si="410"/>
        <v/>
      </c>
      <c r="L2374" s="63">
        <f t="shared" si="411"/>
        <v>0</v>
      </c>
      <c r="M2374" s="392" t="str">
        <f>IF(Y2374="","",VLOOKUP(G2374,'Danh mục CODE'!$D$2:$I$1880,4,0))</f>
        <v/>
      </c>
      <c r="N2374" s="482"/>
      <c r="O2374" s="392" t="str">
        <f t="shared" si="412"/>
        <v/>
      </c>
      <c r="P2374" s="392" t="str">
        <f>IF(Y2374="","",VLOOKUP(G2374,'Danh mục CODE'!$D$2:$I$1880,5,0))</f>
        <v/>
      </c>
      <c r="Q2374" s="392"/>
      <c r="R2374" s="392" t="str">
        <f t="shared" si="413"/>
        <v/>
      </c>
      <c r="S2374" s="394" t="e">
        <f t="shared" si="414"/>
        <v>#VALUE!</v>
      </c>
      <c r="T2374" s="394" t="str">
        <f t="shared" si="415"/>
        <v/>
      </c>
      <c r="U2374" s="394" t="str">
        <f t="shared" si="416"/>
        <v/>
      </c>
      <c r="V2374" s="424" t="str">
        <f t="shared" si="417"/>
        <v/>
      </c>
      <c r="W2374" s="21"/>
      <c r="X2374" s="515"/>
      <c r="Y2374" s="515"/>
      <c r="Z2374" s="513"/>
      <c r="AA2374" s="514"/>
    </row>
    <row r="2375" spans="1:27">
      <c r="A2375" s="50">
        <f t="shared" si="407"/>
        <v>2370</v>
      </c>
      <c r="B2375" s="580"/>
      <c r="C2375" s="23" t="s">
        <v>742</v>
      </c>
      <c r="D2375" s="489"/>
      <c r="E2375" s="318" t="str">
        <f>IF(G2375="","",VLOOKUP(G2375,'Danh mục CODE'!$D$2:$J$20064,7,0))</f>
        <v/>
      </c>
      <c r="F2375" s="28" t="str">
        <f>IF(E2375="","",VLOOKUP(E2375,'TONG HOP'!$E$8:$W$1883,19,0))</f>
        <v/>
      </c>
      <c r="G2375" s="315"/>
      <c r="H2375" s="226" t="str">
        <f>IF(E2375="","",VLOOKUP(G2375,'TONG HOP'!$C$8:$E$799,2,0))</f>
        <v/>
      </c>
      <c r="I2375" s="226" t="str">
        <f>IF(B2375="","",VLOOKUP(G2375,'TONG HOP'!$C$8:$F$799,4,0))</f>
        <v/>
      </c>
      <c r="J2375" s="63" t="str">
        <f t="shared" si="409"/>
        <v/>
      </c>
      <c r="K2375" s="63" t="str">
        <f t="shared" si="410"/>
        <v/>
      </c>
      <c r="L2375" s="63">
        <f t="shared" si="411"/>
        <v>0</v>
      </c>
      <c r="M2375" s="392" t="str">
        <f>IF(Y2375="","",VLOOKUP(G2375,'Danh mục CODE'!$D$2:$I$1880,4,0))</f>
        <v/>
      </c>
      <c r="N2375" s="482"/>
      <c r="O2375" s="392" t="str">
        <f t="shared" si="412"/>
        <v/>
      </c>
      <c r="P2375" s="392" t="str">
        <f>IF(Y2375="","",VLOOKUP(G2375,'Danh mục CODE'!$D$2:$I$1880,5,0))</f>
        <v/>
      </c>
      <c r="Q2375" s="392"/>
      <c r="R2375" s="392" t="str">
        <f t="shared" si="413"/>
        <v/>
      </c>
      <c r="S2375" s="394" t="e">
        <f t="shared" si="414"/>
        <v>#VALUE!</v>
      </c>
      <c r="T2375" s="394" t="str">
        <f t="shared" si="415"/>
        <v/>
      </c>
      <c r="U2375" s="394" t="str">
        <f t="shared" si="416"/>
        <v/>
      </c>
      <c r="V2375" s="424" t="str">
        <f t="shared" si="417"/>
        <v/>
      </c>
      <c r="W2375" s="21"/>
      <c r="X2375" s="515"/>
      <c r="Y2375" s="515"/>
      <c r="Z2375" s="513"/>
      <c r="AA2375" s="514"/>
    </row>
    <row r="2376" spans="1:27">
      <c r="A2376" s="50">
        <f t="shared" si="407"/>
        <v>2371</v>
      </c>
      <c r="B2376" s="580"/>
      <c r="C2376" s="23" t="s">
        <v>742</v>
      </c>
      <c r="D2376" s="489"/>
      <c r="E2376" s="318" t="str">
        <f>IF(G2376="","",VLOOKUP(G2376,'Danh mục CODE'!$D$2:$J$20064,7,0))</f>
        <v/>
      </c>
      <c r="F2376" s="28" t="str">
        <f>IF(E2376="","",VLOOKUP(E2376,'TONG HOP'!$E$8:$W$1883,19,0))</f>
        <v/>
      </c>
      <c r="G2376" s="315"/>
      <c r="H2376" s="226" t="str">
        <f>IF(E2376="","",VLOOKUP(G2376,'TONG HOP'!$C$8:$E$799,2,0))</f>
        <v/>
      </c>
      <c r="I2376" s="226" t="str">
        <f>IF(B2376="","",VLOOKUP(G2376,'TONG HOP'!$C$8:$F$799,4,0))</f>
        <v/>
      </c>
      <c r="J2376" s="63" t="str">
        <f t="shared" si="409"/>
        <v/>
      </c>
      <c r="K2376" s="63" t="str">
        <f t="shared" si="410"/>
        <v/>
      </c>
      <c r="L2376" s="63">
        <f t="shared" si="411"/>
        <v>0</v>
      </c>
      <c r="M2376" s="392" t="str">
        <f>IF(Y2376="","",VLOOKUP(G2376,'Danh mục CODE'!$D$2:$I$1880,4,0))</f>
        <v/>
      </c>
      <c r="N2376" s="482"/>
      <c r="O2376" s="392" t="str">
        <f t="shared" si="412"/>
        <v/>
      </c>
      <c r="P2376" s="392" t="str">
        <f>IF(Y2376="","",VLOOKUP(G2376,'Danh mục CODE'!$D$2:$I$1880,5,0))</f>
        <v/>
      </c>
      <c r="Q2376" s="392"/>
      <c r="R2376" s="392" t="str">
        <f t="shared" si="413"/>
        <v/>
      </c>
      <c r="S2376" s="394" t="e">
        <f t="shared" si="414"/>
        <v>#VALUE!</v>
      </c>
      <c r="T2376" s="394" t="str">
        <f t="shared" si="415"/>
        <v/>
      </c>
      <c r="U2376" s="394" t="str">
        <f t="shared" si="416"/>
        <v/>
      </c>
      <c r="V2376" s="424" t="str">
        <f t="shared" si="417"/>
        <v/>
      </c>
      <c r="W2376" s="21"/>
      <c r="X2376" s="515"/>
      <c r="Y2376" s="515"/>
      <c r="Z2376" s="513"/>
      <c r="AA2376" s="514"/>
    </row>
    <row r="2377" spans="1:27">
      <c r="A2377" s="50">
        <f t="shared" si="407"/>
        <v>2372</v>
      </c>
      <c r="B2377" s="580"/>
      <c r="C2377" s="23" t="s">
        <v>742</v>
      </c>
      <c r="D2377" s="489"/>
      <c r="E2377" s="318" t="str">
        <f>IF(G2377="","",VLOOKUP(G2377,'Danh mục CODE'!$D$2:$J$20064,7,0))</f>
        <v/>
      </c>
      <c r="F2377" s="28" t="str">
        <f>IF(E2377="","",VLOOKUP(E2377,'TONG HOP'!$E$8:$W$1883,19,0))</f>
        <v/>
      </c>
      <c r="G2377" s="315"/>
      <c r="H2377" s="226" t="str">
        <f>IF(E2377="","",VLOOKUP(G2377,'TONG HOP'!$C$8:$E$799,2,0))</f>
        <v/>
      </c>
      <c r="I2377" s="226" t="str">
        <f>IF(B2377="","",VLOOKUP(G2377,'TONG HOP'!$C$8:$F$799,4,0))</f>
        <v/>
      </c>
      <c r="J2377" s="63" t="str">
        <f t="shared" si="409"/>
        <v/>
      </c>
      <c r="K2377" s="63" t="str">
        <f t="shared" si="410"/>
        <v/>
      </c>
      <c r="L2377" s="63">
        <f t="shared" si="411"/>
        <v>0</v>
      </c>
      <c r="M2377" s="392" t="str">
        <f>IF(Y2377="","",VLOOKUP(G2377,'Danh mục CODE'!$D$2:$I$1880,4,0))</f>
        <v/>
      </c>
      <c r="N2377" s="482"/>
      <c r="O2377" s="392" t="str">
        <f t="shared" si="412"/>
        <v/>
      </c>
      <c r="P2377" s="392" t="str">
        <f>IF(Y2377="","",VLOOKUP(G2377,'Danh mục CODE'!$D$2:$I$1880,5,0))</f>
        <v/>
      </c>
      <c r="Q2377" s="392"/>
      <c r="R2377" s="392" t="str">
        <f t="shared" si="413"/>
        <v/>
      </c>
      <c r="S2377" s="394" t="e">
        <f t="shared" si="414"/>
        <v>#VALUE!</v>
      </c>
      <c r="T2377" s="394" t="str">
        <f t="shared" si="415"/>
        <v/>
      </c>
      <c r="U2377" s="394" t="str">
        <f t="shared" si="416"/>
        <v/>
      </c>
      <c r="V2377" s="424" t="str">
        <f t="shared" si="417"/>
        <v/>
      </c>
      <c r="W2377" s="21"/>
      <c r="X2377" s="515"/>
      <c r="Y2377" s="515"/>
      <c r="Z2377" s="513"/>
      <c r="AA2377" s="514"/>
    </row>
    <row r="2378" spans="1:27">
      <c r="A2378" s="50">
        <f t="shared" si="407"/>
        <v>2373</v>
      </c>
      <c r="B2378" s="580"/>
      <c r="C2378" s="23" t="s">
        <v>742</v>
      </c>
      <c r="D2378" s="489"/>
      <c r="E2378" s="318" t="str">
        <f>IF(G2378="","",VLOOKUP(G2378,'Danh mục CODE'!$D$2:$J$20064,7,0))</f>
        <v/>
      </c>
      <c r="F2378" s="28" t="str">
        <f>IF(E2378="","",VLOOKUP(E2378,'TONG HOP'!$E$8:$W$1883,19,0))</f>
        <v/>
      </c>
      <c r="G2378" s="315"/>
      <c r="H2378" s="226" t="str">
        <f>IF(E2378="","",VLOOKUP(G2378,'TONG HOP'!$C$8:$E$799,2,0))</f>
        <v/>
      </c>
      <c r="I2378" s="226" t="str">
        <f>IF(B2378="","",VLOOKUP(G2378,'TONG HOP'!$C$8:$F$799,4,0))</f>
        <v/>
      </c>
      <c r="J2378" s="63" t="str">
        <f t="shared" si="409"/>
        <v/>
      </c>
      <c r="K2378" s="63" t="str">
        <f t="shared" si="410"/>
        <v/>
      </c>
      <c r="L2378" s="63">
        <f t="shared" si="411"/>
        <v>0</v>
      </c>
      <c r="M2378" s="392" t="str">
        <f>IF(Y2378="","",VLOOKUP(G2378,'Danh mục CODE'!$D$2:$I$1880,4,0))</f>
        <v/>
      </c>
      <c r="N2378" s="482"/>
      <c r="O2378" s="392" t="str">
        <f t="shared" si="412"/>
        <v/>
      </c>
      <c r="P2378" s="392" t="str">
        <f>IF(Y2378="","",VLOOKUP(G2378,'Danh mục CODE'!$D$2:$I$1880,5,0))</f>
        <v/>
      </c>
      <c r="Q2378" s="392"/>
      <c r="R2378" s="392" t="str">
        <f t="shared" si="413"/>
        <v/>
      </c>
      <c r="S2378" s="394" t="e">
        <f t="shared" si="414"/>
        <v>#VALUE!</v>
      </c>
      <c r="T2378" s="394" t="str">
        <f t="shared" si="415"/>
        <v/>
      </c>
      <c r="U2378" s="394" t="str">
        <f t="shared" si="416"/>
        <v/>
      </c>
      <c r="V2378" s="424" t="str">
        <f t="shared" si="417"/>
        <v/>
      </c>
      <c r="W2378" s="21"/>
      <c r="X2378" s="515"/>
      <c r="Y2378" s="515"/>
      <c r="Z2378" s="513"/>
      <c r="AA2378" s="514"/>
    </row>
    <row r="2379" spans="1:27">
      <c r="A2379" s="50">
        <f t="shared" si="407"/>
        <v>2374</v>
      </c>
      <c r="B2379" s="580"/>
      <c r="C2379" s="23" t="s">
        <v>742</v>
      </c>
      <c r="D2379" s="489"/>
      <c r="E2379" s="318" t="str">
        <f>IF(G2379="","",VLOOKUP(G2379,'Danh mục CODE'!$D$2:$J$20064,7,0))</f>
        <v/>
      </c>
      <c r="F2379" s="28" t="str">
        <f>IF(E2379="","",VLOOKUP(E2379,'TONG HOP'!$E$8:$W$1883,19,0))</f>
        <v/>
      </c>
      <c r="G2379" s="315"/>
      <c r="H2379" s="226" t="str">
        <f>IF(E2379="","",VLOOKUP(G2379,'TONG HOP'!$C$8:$E$799,2,0))</f>
        <v/>
      </c>
      <c r="I2379" s="226" t="str">
        <f>IF(B2379="","",VLOOKUP(G2379,'TONG HOP'!$C$8:$F$799,4,0))</f>
        <v/>
      </c>
      <c r="J2379" s="63" t="str">
        <f t="shared" si="409"/>
        <v/>
      </c>
      <c r="K2379" s="63" t="str">
        <f t="shared" si="410"/>
        <v/>
      </c>
      <c r="L2379" s="63">
        <f t="shared" si="411"/>
        <v>0</v>
      </c>
      <c r="M2379" s="392" t="str">
        <f>IF(Y2379="","",VLOOKUP(G2379,'Danh mục CODE'!$D$2:$I$1880,4,0))</f>
        <v/>
      </c>
      <c r="N2379" s="482"/>
      <c r="O2379" s="392" t="str">
        <f t="shared" si="412"/>
        <v/>
      </c>
      <c r="P2379" s="392" t="str">
        <f>IF(Y2379="","",VLOOKUP(G2379,'Danh mục CODE'!$D$2:$I$1880,5,0))</f>
        <v/>
      </c>
      <c r="Q2379" s="392"/>
      <c r="R2379" s="392" t="str">
        <f t="shared" si="413"/>
        <v/>
      </c>
      <c r="S2379" s="394" t="e">
        <f t="shared" si="414"/>
        <v>#VALUE!</v>
      </c>
      <c r="T2379" s="394" t="str">
        <f t="shared" si="415"/>
        <v/>
      </c>
      <c r="U2379" s="394" t="str">
        <f t="shared" si="416"/>
        <v/>
      </c>
      <c r="V2379" s="424" t="str">
        <f t="shared" si="417"/>
        <v/>
      </c>
      <c r="W2379" s="21"/>
      <c r="X2379" s="515"/>
      <c r="Y2379" s="515"/>
      <c r="Z2379" s="513"/>
      <c r="AA2379" s="514"/>
    </row>
    <row r="2380" spans="1:27">
      <c r="A2380" s="50">
        <f t="shared" si="407"/>
        <v>2375</v>
      </c>
      <c r="B2380" s="580"/>
      <c r="C2380" s="23" t="s">
        <v>742</v>
      </c>
      <c r="D2380" s="489"/>
      <c r="E2380" s="318" t="str">
        <f>IF(G2380="","",VLOOKUP(G2380,'Danh mục CODE'!$D$2:$J$20064,7,0))</f>
        <v/>
      </c>
      <c r="F2380" s="28" t="str">
        <f>IF(E2380="","",VLOOKUP(E2380,'TONG HOP'!$E$8:$W$1883,19,0))</f>
        <v/>
      </c>
      <c r="G2380" s="315"/>
      <c r="H2380" s="226" t="str">
        <f>IF(E2380="","",VLOOKUP(G2380,'TONG HOP'!$C$8:$E$799,2,0))</f>
        <v/>
      </c>
      <c r="I2380" s="226" t="str">
        <f>IF(B2380="","",VLOOKUP(G2380,'TONG HOP'!$C$8:$F$799,4,0))</f>
        <v/>
      </c>
      <c r="J2380" s="63" t="str">
        <f t="shared" si="409"/>
        <v/>
      </c>
      <c r="K2380" s="63" t="str">
        <f t="shared" si="410"/>
        <v/>
      </c>
      <c r="L2380" s="63">
        <f t="shared" si="411"/>
        <v>0</v>
      </c>
      <c r="M2380" s="392" t="str">
        <f>IF(Y2380="","",VLOOKUP(G2380,'Danh mục CODE'!$D$2:$I$1880,4,0))</f>
        <v/>
      </c>
      <c r="N2380" s="482"/>
      <c r="O2380" s="392" t="str">
        <f t="shared" si="412"/>
        <v/>
      </c>
      <c r="P2380" s="392" t="str">
        <f>IF(Y2380="","",VLOOKUP(G2380,'Danh mục CODE'!$D$2:$I$1880,5,0))</f>
        <v/>
      </c>
      <c r="Q2380" s="392"/>
      <c r="R2380" s="392" t="str">
        <f t="shared" si="413"/>
        <v/>
      </c>
      <c r="S2380" s="394" t="e">
        <f t="shared" si="414"/>
        <v>#VALUE!</v>
      </c>
      <c r="T2380" s="394" t="str">
        <f t="shared" si="415"/>
        <v/>
      </c>
      <c r="U2380" s="394" t="str">
        <f t="shared" si="416"/>
        <v/>
      </c>
      <c r="V2380" s="424" t="str">
        <f t="shared" si="417"/>
        <v/>
      </c>
      <c r="W2380" s="21"/>
      <c r="X2380" s="515"/>
      <c r="Y2380" s="515"/>
      <c r="Z2380" s="513"/>
      <c r="AA2380" s="514"/>
    </row>
    <row r="2381" spans="1:27">
      <c r="A2381" s="50">
        <f t="shared" si="407"/>
        <v>2376</v>
      </c>
      <c r="B2381" s="580"/>
      <c r="C2381" s="23" t="s">
        <v>742</v>
      </c>
      <c r="D2381" s="489"/>
      <c r="E2381" s="318" t="str">
        <f>IF(G2381="","",VLOOKUP(G2381,'Danh mục CODE'!$D$2:$J$20064,7,0))</f>
        <v/>
      </c>
      <c r="F2381" s="28" t="str">
        <f>IF(E2381="","",VLOOKUP(E2381,'TONG HOP'!$E$8:$W$1883,19,0))</f>
        <v/>
      </c>
      <c r="G2381" s="315"/>
      <c r="H2381" s="226" t="str">
        <f>IF(E2381="","",VLOOKUP(G2381,'TONG HOP'!$C$8:$E$799,2,0))</f>
        <v/>
      </c>
      <c r="I2381" s="226" t="str">
        <f>IF(B2381="","",VLOOKUP(G2381,'TONG HOP'!$C$8:$F$799,4,0))</f>
        <v/>
      </c>
      <c r="J2381" s="63" t="str">
        <f t="shared" si="409"/>
        <v/>
      </c>
      <c r="K2381" s="63" t="str">
        <f t="shared" si="410"/>
        <v/>
      </c>
      <c r="L2381" s="63">
        <f t="shared" si="411"/>
        <v>0</v>
      </c>
      <c r="M2381" s="392" t="str">
        <f>IF(Y2381="","",VLOOKUP(G2381,'Danh mục CODE'!$D$2:$I$1880,4,0))</f>
        <v/>
      </c>
      <c r="N2381" s="482"/>
      <c r="O2381" s="392" t="str">
        <f t="shared" si="412"/>
        <v/>
      </c>
      <c r="P2381" s="392" t="str">
        <f>IF(Y2381="","",VLOOKUP(G2381,'Danh mục CODE'!$D$2:$I$1880,5,0))</f>
        <v/>
      </c>
      <c r="Q2381" s="392"/>
      <c r="R2381" s="392" t="str">
        <f t="shared" si="413"/>
        <v/>
      </c>
      <c r="S2381" s="394" t="e">
        <f t="shared" si="414"/>
        <v>#VALUE!</v>
      </c>
      <c r="T2381" s="394" t="str">
        <f t="shared" si="415"/>
        <v/>
      </c>
      <c r="U2381" s="394" t="str">
        <f t="shared" si="416"/>
        <v/>
      </c>
      <c r="V2381" s="424" t="str">
        <f t="shared" si="417"/>
        <v/>
      </c>
      <c r="W2381" s="21"/>
      <c r="X2381" s="515"/>
      <c r="Y2381" s="515"/>
      <c r="Z2381" s="513"/>
      <c r="AA2381" s="514"/>
    </row>
    <row r="2382" spans="1:27">
      <c r="A2382" s="50">
        <f t="shared" si="407"/>
        <v>2377</v>
      </c>
      <c r="B2382" s="580"/>
      <c r="C2382" s="23" t="s">
        <v>742</v>
      </c>
      <c r="D2382" s="489"/>
      <c r="E2382" s="318" t="str">
        <f>IF(G2382="","",VLOOKUP(G2382,'Danh mục CODE'!$D$2:$J$20064,7,0))</f>
        <v/>
      </c>
      <c r="F2382" s="28" t="str">
        <f>IF(E2382="","",VLOOKUP(E2382,'TONG HOP'!$E$8:$W$1883,19,0))</f>
        <v/>
      </c>
      <c r="G2382" s="315"/>
      <c r="H2382" s="226" t="str">
        <f>IF(E2382="","",VLOOKUP(G2382,'TONG HOP'!$C$8:$E$799,2,0))</f>
        <v/>
      </c>
      <c r="I2382" s="226" t="str">
        <f>IF(B2382="","",VLOOKUP(G2382,'TONG HOP'!$C$8:$F$799,4,0))</f>
        <v/>
      </c>
      <c r="J2382" s="63" t="str">
        <f t="shared" si="409"/>
        <v/>
      </c>
      <c r="K2382" s="63" t="str">
        <f t="shared" si="410"/>
        <v/>
      </c>
      <c r="L2382" s="63">
        <f t="shared" si="411"/>
        <v>0</v>
      </c>
      <c r="M2382" s="392" t="str">
        <f>IF(Y2382="","",VLOOKUP(G2382,'Danh mục CODE'!$D$2:$I$1880,4,0))</f>
        <v/>
      </c>
      <c r="N2382" s="482"/>
      <c r="O2382" s="392" t="str">
        <f t="shared" si="412"/>
        <v/>
      </c>
      <c r="P2382" s="392" t="str">
        <f>IF(Y2382="","",VLOOKUP(G2382,'Danh mục CODE'!$D$2:$I$1880,5,0))</f>
        <v/>
      </c>
      <c r="Q2382" s="392"/>
      <c r="R2382" s="392" t="str">
        <f t="shared" si="413"/>
        <v/>
      </c>
      <c r="S2382" s="394" t="e">
        <f t="shared" si="414"/>
        <v>#VALUE!</v>
      </c>
      <c r="T2382" s="394" t="str">
        <f t="shared" si="415"/>
        <v/>
      </c>
      <c r="U2382" s="394" t="str">
        <f t="shared" si="416"/>
        <v/>
      </c>
      <c r="V2382" s="424" t="str">
        <f t="shared" si="417"/>
        <v/>
      </c>
      <c r="W2382" s="21"/>
      <c r="X2382" s="515"/>
      <c r="Y2382" s="515"/>
      <c r="Z2382" s="513"/>
      <c r="AA2382" s="514"/>
    </row>
    <row r="2383" spans="1:27">
      <c r="A2383" s="50">
        <f t="shared" si="407"/>
        <v>2378</v>
      </c>
      <c r="B2383" s="580"/>
      <c r="C2383" s="23" t="s">
        <v>742</v>
      </c>
      <c r="D2383" s="489"/>
      <c r="E2383" s="318" t="str">
        <f>IF(G2383="","",VLOOKUP(G2383,'Danh mục CODE'!$D$2:$J$20064,7,0))</f>
        <v/>
      </c>
      <c r="F2383" s="28" t="str">
        <f>IF(E2383="","",VLOOKUP(E2383,'TONG HOP'!$E$8:$W$1883,19,0))</f>
        <v/>
      </c>
      <c r="G2383" s="315"/>
      <c r="H2383" s="226" t="str">
        <f>IF(E2383="","",VLOOKUP(G2383,'TONG HOP'!$C$8:$E$799,2,0))</f>
        <v/>
      </c>
      <c r="I2383" s="226" t="str">
        <f>IF(B2383="","",VLOOKUP(G2383,'TONG HOP'!$C$8:$F$799,4,0))</f>
        <v/>
      </c>
      <c r="J2383" s="63" t="str">
        <f t="shared" si="409"/>
        <v/>
      </c>
      <c r="K2383" s="63" t="str">
        <f t="shared" si="410"/>
        <v/>
      </c>
      <c r="L2383" s="63">
        <f t="shared" si="411"/>
        <v>0</v>
      </c>
      <c r="M2383" s="392" t="str">
        <f>IF(Y2383="","",VLOOKUP(G2383,'Danh mục CODE'!$D$2:$I$1880,4,0))</f>
        <v/>
      </c>
      <c r="N2383" s="482"/>
      <c r="O2383" s="392" t="str">
        <f t="shared" si="412"/>
        <v/>
      </c>
      <c r="P2383" s="392" t="str">
        <f>IF(Y2383="","",VLOOKUP(G2383,'Danh mục CODE'!$D$2:$I$1880,5,0))</f>
        <v/>
      </c>
      <c r="Q2383" s="392"/>
      <c r="R2383" s="392" t="str">
        <f t="shared" si="413"/>
        <v/>
      </c>
      <c r="S2383" s="394" t="e">
        <f t="shared" si="414"/>
        <v>#VALUE!</v>
      </c>
      <c r="T2383" s="394" t="str">
        <f t="shared" si="415"/>
        <v/>
      </c>
      <c r="U2383" s="394" t="str">
        <f t="shared" si="416"/>
        <v/>
      </c>
      <c r="V2383" s="424" t="str">
        <f t="shared" si="417"/>
        <v/>
      </c>
      <c r="W2383" s="21"/>
      <c r="X2383" s="515"/>
      <c r="Y2383" s="515"/>
      <c r="Z2383" s="513"/>
      <c r="AA2383" s="514"/>
    </row>
    <row r="2384" spans="1:27">
      <c r="A2384" s="50">
        <f t="shared" si="407"/>
        <v>2379</v>
      </c>
      <c r="B2384" s="580"/>
      <c r="C2384" s="23" t="s">
        <v>742</v>
      </c>
      <c r="D2384" s="489"/>
      <c r="E2384" s="318" t="str">
        <f>IF(G2384="","",VLOOKUP(G2384,'Danh mục CODE'!$D$2:$J$20064,7,0))</f>
        <v/>
      </c>
      <c r="F2384" s="28" t="str">
        <f>IF(E2384="","",VLOOKUP(E2384,'TONG HOP'!$E$8:$W$1883,19,0))</f>
        <v/>
      </c>
      <c r="G2384" s="315"/>
      <c r="H2384" s="226" t="str">
        <f>IF(E2384="","",VLOOKUP(G2384,'TONG HOP'!$C$8:$E$799,2,0))</f>
        <v/>
      </c>
      <c r="I2384" s="226" t="str">
        <f>IF(B2384="","",VLOOKUP(G2384,'TONG HOP'!$C$8:$F$799,4,0))</f>
        <v/>
      </c>
      <c r="J2384" s="63" t="str">
        <f t="shared" si="409"/>
        <v/>
      </c>
      <c r="K2384" s="63" t="str">
        <f t="shared" si="410"/>
        <v/>
      </c>
      <c r="L2384" s="63">
        <f t="shared" si="411"/>
        <v>0</v>
      </c>
      <c r="M2384" s="392" t="str">
        <f>IF(Y2384="","",VLOOKUP(G2384,'Danh mục CODE'!$D$2:$I$1880,4,0))</f>
        <v/>
      </c>
      <c r="N2384" s="482"/>
      <c r="O2384" s="392" t="str">
        <f t="shared" si="412"/>
        <v/>
      </c>
      <c r="P2384" s="392" t="str">
        <f>IF(Y2384="","",VLOOKUP(G2384,'Danh mục CODE'!$D$2:$I$1880,5,0))</f>
        <v/>
      </c>
      <c r="Q2384" s="392"/>
      <c r="R2384" s="392" t="str">
        <f t="shared" si="413"/>
        <v/>
      </c>
      <c r="S2384" s="394" t="e">
        <f t="shared" si="414"/>
        <v>#VALUE!</v>
      </c>
      <c r="T2384" s="394" t="str">
        <f t="shared" si="415"/>
        <v/>
      </c>
      <c r="U2384" s="394" t="str">
        <f t="shared" si="416"/>
        <v/>
      </c>
      <c r="V2384" s="424" t="str">
        <f t="shared" si="417"/>
        <v/>
      </c>
      <c r="W2384" s="21"/>
      <c r="X2384" s="515"/>
      <c r="Y2384" s="515"/>
      <c r="Z2384" s="513"/>
      <c r="AA2384" s="514"/>
    </row>
    <row r="2385" spans="1:27">
      <c r="A2385" s="50">
        <f t="shared" si="407"/>
        <v>2380</v>
      </c>
      <c r="B2385" s="580"/>
      <c r="C2385" s="23" t="s">
        <v>742</v>
      </c>
      <c r="D2385" s="489"/>
      <c r="E2385" s="318" t="str">
        <f>IF(G2385="","",VLOOKUP(G2385,'Danh mục CODE'!$D$2:$J$20064,7,0))</f>
        <v/>
      </c>
      <c r="F2385" s="28" t="str">
        <f>IF(E2385="","",VLOOKUP(E2385,'TONG HOP'!$E$8:$W$1883,19,0))</f>
        <v/>
      </c>
      <c r="G2385" s="315"/>
      <c r="H2385" s="226" t="str">
        <f>IF(E2385="","",VLOOKUP(G2385,'TONG HOP'!$C$8:$E$799,2,0))</f>
        <v/>
      </c>
      <c r="I2385" s="226" t="str">
        <f>IF(B2385="","",VLOOKUP(G2385,'TONG HOP'!$C$8:$F$799,4,0))</f>
        <v/>
      </c>
      <c r="J2385" s="63" t="str">
        <f t="shared" si="409"/>
        <v/>
      </c>
      <c r="K2385" s="63" t="str">
        <f t="shared" si="410"/>
        <v/>
      </c>
      <c r="L2385" s="63">
        <f t="shared" si="411"/>
        <v>0</v>
      </c>
      <c r="M2385" s="392" t="str">
        <f>IF(Y2385="","",VLOOKUP(G2385,'Danh mục CODE'!$D$2:$I$1880,4,0))</f>
        <v/>
      </c>
      <c r="N2385" s="482"/>
      <c r="O2385" s="392" t="str">
        <f t="shared" si="412"/>
        <v/>
      </c>
      <c r="P2385" s="392" t="str">
        <f>IF(Y2385="","",VLOOKUP(G2385,'Danh mục CODE'!$D$2:$I$1880,5,0))</f>
        <v/>
      </c>
      <c r="Q2385" s="392"/>
      <c r="R2385" s="392" t="str">
        <f t="shared" si="413"/>
        <v/>
      </c>
      <c r="S2385" s="394" t="e">
        <f t="shared" si="414"/>
        <v>#VALUE!</v>
      </c>
      <c r="T2385" s="394" t="str">
        <f t="shared" si="415"/>
        <v/>
      </c>
      <c r="U2385" s="394" t="str">
        <f t="shared" si="416"/>
        <v/>
      </c>
      <c r="V2385" s="424" t="str">
        <f t="shared" si="417"/>
        <v/>
      </c>
      <c r="W2385" s="21"/>
      <c r="X2385" s="515"/>
      <c r="Y2385" s="515"/>
      <c r="Z2385" s="513"/>
      <c r="AA2385" s="514"/>
    </row>
    <row r="2386" spans="1:27">
      <c r="A2386" s="50">
        <f t="shared" si="407"/>
        <v>2381</v>
      </c>
      <c r="B2386" s="580"/>
      <c r="C2386" s="23" t="s">
        <v>742</v>
      </c>
      <c r="D2386" s="489"/>
      <c r="E2386" s="318" t="str">
        <f>IF(G2386="","",VLOOKUP(G2386,'Danh mục CODE'!$D$2:$J$20064,7,0))</f>
        <v/>
      </c>
      <c r="F2386" s="28" t="str">
        <f>IF(E2386="","",VLOOKUP(E2386,'TONG HOP'!$E$8:$W$1883,19,0))</f>
        <v/>
      </c>
      <c r="G2386" s="315"/>
      <c r="H2386" s="226" t="str">
        <f>IF(E2386="","",VLOOKUP(G2386,'TONG HOP'!$C$8:$E$799,2,0))</f>
        <v/>
      </c>
      <c r="I2386" s="226" t="str">
        <f>IF(B2386="","",VLOOKUP(G2386,'TONG HOP'!$C$8:$F$799,4,0))</f>
        <v/>
      </c>
      <c r="J2386" s="63" t="str">
        <f t="shared" si="409"/>
        <v/>
      </c>
      <c r="K2386" s="63" t="str">
        <f t="shared" si="410"/>
        <v/>
      </c>
      <c r="L2386" s="63">
        <f t="shared" si="411"/>
        <v>0</v>
      </c>
      <c r="M2386" s="392" t="str">
        <f>IF(Y2386="","",VLOOKUP(G2386,'Danh mục CODE'!$D$2:$I$1880,4,0))</f>
        <v/>
      </c>
      <c r="N2386" s="482"/>
      <c r="O2386" s="392" t="str">
        <f t="shared" si="412"/>
        <v/>
      </c>
      <c r="P2386" s="392" t="str">
        <f>IF(Y2386="","",VLOOKUP(G2386,'Danh mục CODE'!$D$2:$I$1880,5,0))</f>
        <v/>
      </c>
      <c r="Q2386" s="392"/>
      <c r="R2386" s="392" t="str">
        <f t="shared" si="413"/>
        <v/>
      </c>
      <c r="S2386" s="394" t="e">
        <f t="shared" si="414"/>
        <v>#VALUE!</v>
      </c>
      <c r="T2386" s="394" t="str">
        <f t="shared" si="415"/>
        <v/>
      </c>
      <c r="U2386" s="394" t="str">
        <f t="shared" si="416"/>
        <v/>
      </c>
      <c r="V2386" s="424" t="str">
        <f t="shared" si="417"/>
        <v/>
      </c>
      <c r="W2386" s="21"/>
      <c r="X2386" s="515"/>
      <c r="Y2386" s="515"/>
      <c r="Z2386" s="513"/>
      <c r="AA2386" s="514"/>
    </row>
    <row r="2387" spans="1:27">
      <c r="A2387" s="50">
        <f t="shared" ref="A2387:A2450" si="418">A2386+1</f>
        <v>2382</v>
      </c>
      <c r="B2387" s="580"/>
      <c r="C2387" s="23" t="s">
        <v>742</v>
      </c>
      <c r="D2387" s="489"/>
      <c r="E2387" s="318" t="str">
        <f>IF(G2387="","",VLOOKUP(G2387,'Danh mục CODE'!$D$2:$J$20064,7,0))</f>
        <v/>
      </c>
      <c r="F2387" s="28" t="str">
        <f>IF(E2387="","",VLOOKUP(E2387,'TONG HOP'!$E$8:$W$1883,19,0))</f>
        <v/>
      </c>
      <c r="G2387" s="315"/>
      <c r="H2387" s="226" t="str">
        <f>IF(E2387="","",VLOOKUP(G2387,'TONG HOP'!$C$8:$E$799,2,0))</f>
        <v/>
      </c>
      <c r="I2387" s="226" t="str">
        <f>IF(B2387="","",VLOOKUP(G2387,'TONG HOP'!$C$8:$F$799,4,0))</f>
        <v/>
      </c>
      <c r="J2387" s="63" t="str">
        <f t="shared" si="409"/>
        <v/>
      </c>
      <c r="K2387" s="63" t="str">
        <f t="shared" si="410"/>
        <v/>
      </c>
      <c r="L2387" s="63">
        <f t="shared" si="411"/>
        <v>0</v>
      </c>
      <c r="M2387" s="392" t="str">
        <f>IF(Y2387="","",VLOOKUP(G2387,'Danh mục CODE'!$D$2:$I$1880,4,0))</f>
        <v/>
      </c>
      <c r="N2387" s="482"/>
      <c r="O2387" s="392" t="str">
        <f t="shared" si="412"/>
        <v/>
      </c>
      <c r="P2387" s="392" t="str">
        <f>IF(Y2387="","",VLOOKUP(G2387,'Danh mục CODE'!$D$2:$I$1880,5,0))</f>
        <v/>
      </c>
      <c r="Q2387" s="392"/>
      <c r="R2387" s="392" t="str">
        <f t="shared" si="413"/>
        <v/>
      </c>
      <c r="S2387" s="394" t="e">
        <f t="shared" si="414"/>
        <v>#VALUE!</v>
      </c>
      <c r="T2387" s="394" t="str">
        <f t="shared" si="415"/>
        <v/>
      </c>
      <c r="U2387" s="394" t="str">
        <f t="shared" si="416"/>
        <v/>
      </c>
      <c r="V2387" s="424" t="str">
        <f t="shared" si="417"/>
        <v/>
      </c>
      <c r="W2387" s="21"/>
      <c r="X2387" s="515"/>
      <c r="Y2387" s="515"/>
      <c r="Z2387" s="513"/>
      <c r="AA2387" s="514"/>
    </row>
    <row r="2388" spans="1:27">
      <c r="A2388" s="50">
        <f t="shared" si="418"/>
        <v>2383</v>
      </c>
      <c r="B2388" s="580"/>
      <c r="C2388" s="23" t="s">
        <v>742</v>
      </c>
      <c r="D2388" s="489"/>
      <c r="E2388" s="318" t="str">
        <f>IF(G2388="","",VLOOKUP(G2388,'Danh mục CODE'!$D$2:$J$20064,7,0))</f>
        <v/>
      </c>
      <c r="F2388" s="28" t="str">
        <f>IF(E2388="","",VLOOKUP(E2388,'TONG HOP'!$E$8:$W$1883,19,0))</f>
        <v/>
      </c>
      <c r="G2388" s="315"/>
      <c r="H2388" s="226" t="str">
        <f>IF(E2388="","",VLOOKUP(G2388,'TONG HOP'!$C$8:$E$799,2,0))</f>
        <v/>
      </c>
      <c r="I2388" s="226" t="str">
        <f>IF(B2388="","",VLOOKUP(G2388,'TONG HOP'!$C$8:$F$799,4,0))</f>
        <v/>
      </c>
      <c r="J2388" s="63" t="str">
        <f t="shared" si="409"/>
        <v/>
      </c>
      <c r="K2388" s="63" t="str">
        <f t="shared" si="410"/>
        <v/>
      </c>
      <c r="L2388" s="63">
        <f t="shared" si="411"/>
        <v>0</v>
      </c>
      <c r="M2388" s="392" t="str">
        <f>IF(Y2388="","",VLOOKUP(G2388,'Danh mục CODE'!$D$2:$I$1880,4,0))</f>
        <v/>
      </c>
      <c r="N2388" s="482"/>
      <c r="O2388" s="392" t="str">
        <f t="shared" si="412"/>
        <v/>
      </c>
      <c r="P2388" s="392" t="str">
        <f>IF(Y2388="","",VLOOKUP(G2388,'Danh mục CODE'!$D$2:$I$1880,5,0))</f>
        <v/>
      </c>
      <c r="Q2388" s="392"/>
      <c r="R2388" s="392" t="str">
        <f t="shared" si="413"/>
        <v/>
      </c>
      <c r="S2388" s="394" t="e">
        <f t="shared" si="414"/>
        <v>#VALUE!</v>
      </c>
      <c r="T2388" s="394" t="str">
        <f t="shared" si="415"/>
        <v/>
      </c>
      <c r="U2388" s="394" t="str">
        <f t="shared" si="416"/>
        <v/>
      </c>
      <c r="V2388" s="424" t="str">
        <f t="shared" si="417"/>
        <v/>
      </c>
      <c r="W2388" s="21"/>
      <c r="X2388" s="515"/>
      <c r="Y2388" s="515"/>
      <c r="Z2388" s="513"/>
      <c r="AA2388" s="514"/>
    </row>
    <row r="2389" spans="1:27">
      <c r="A2389" s="50">
        <f t="shared" si="418"/>
        <v>2384</v>
      </c>
      <c r="B2389" s="580"/>
      <c r="C2389" s="23" t="s">
        <v>742</v>
      </c>
      <c r="D2389" s="489"/>
      <c r="E2389" s="318" t="str">
        <f>IF(G2389="","",VLOOKUP(G2389,'Danh mục CODE'!$D$2:$J$20064,7,0))</f>
        <v/>
      </c>
      <c r="F2389" s="28" t="str">
        <f>IF(E2389="","",VLOOKUP(E2389,'TONG HOP'!$E$8:$W$1883,19,0))</f>
        <v/>
      </c>
      <c r="G2389" s="315"/>
      <c r="H2389" s="226" t="str">
        <f>IF(E2389="","",VLOOKUP(G2389,'TONG HOP'!$C$8:$E$799,2,0))</f>
        <v/>
      </c>
      <c r="I2389" s="226" t="str">
        <f>IF(B2389="","",VLOOKUP(G2389,'TONG HOP'!$C$8:$F$799,4,0))</f>
        <v/>
      </c>
      <c r="J2389" s="63" t="str">
        <f t="shared" si="409"/>
        <v/>
      </c>
      <c r="K2389" s="63" t="str">
        <f t="shared" si="410"/>
        <v/>
      </c>
      <c r="L2389" s="63">
        <f t="shared" si="411"/>
        <v>0</v>
      </c>
      <c r="M2389" s="392" t="str">
        <f>IF(Y2389="","",VLOOKUP(G2389,'Danh mục CODE'!$D$2:$I$1880,4,0))</f>
        <v/>
      </c>
      <c r="N2389" s="482"/>
      <c r="O2389" s="392" t="str">
        <f t="shared" si="412"/>
        <v/>
      </c>
      <c r="P2389" s="392" t="str">
        <f>IF(Y2389="","",VLOOKUP(G2389,'Danh mục CODE'!$D$2:$I$1880,5,0))</f>
        <v/>
      </c>
      <c r="Q2389" s="392"/>
      <c r="R2389" s="392" t="str">
        <f t="shared" si="413"/>
        <v/>
      </c>
      <c r="S2389" s="394" t="e">
        <f t="shared" si="414"/>
        <v>#VALUE!</v>
      </c>
      <c r="T2389" s="394" t="str">
        <f t="shared" si="415"/>
        <v/>
      </c>
      <c r="U2389" s="394" t="str">
        <f t="shared" si="416"/>
        <v/>
      </c>
      <c r="V2389" s="424" t="str">
        <f t="shared" si="417"/>
        <v/>
      </c>
      <c r="W2389" s="21"/>
      <c r="X2389" s="515"/>
      <c r="Y2389" s="515"/>
      <c r="Z2389" s="513"/>
      <c r="AA2389" s="514"/>
    </row>
    <row r="2390" spans="1:27">
      <c r="A2390" s="50">
        <f t="shared" si="418"/>
        <v>2385</v>
      </c>
      <c r="B2390" s="580"/>
      <c r="C2390" s="23" t="s">
        <v>742</v>
      </c>
      <c r="D2390" s="489"/>
      <c r="E2390" s="318" t="str">
        <f>IF(G2390="","",VLOOKUP(G2390,'Danh mục CODE'!$D$2:$J$20064,7,0))</f>
        <v/>
      </c>
      <c r="F2390" s="28" t="str">
        <f>IF(E2390="","",VLOOKUP(E2390,'TONG HOP'!$E$8:$W$1883,19,0))</f>
        <v/>
      </c>
      <c r="G2390" s="315"/>
      <c r="H2390" s="226" t="str">
        <f>IF(E2390="","",VLOOKUP(G2390,'TONG HOP'!$C$8:$E$799,2,0))</f>
        <v/>
      </c>
      <c r="I2390" s="226" t="str">
        <f>IF(B2390="","",VLOOKUP(G2390,'TONG HOP'!$C$8:$F$799,4,0))</f>
        <v/>
      </c>
      <c r="J2390" s="63" t="str">
        <f t="shared" si="409"/>
        <v/>
      </c>
      <c r="K2390" s="63" t="str">
        <f t="shared" si="410"/>
        <v/>
      </c>
      <c r="L2390" s="63">
        <f t="shared" si="411"/>
        <v>0</v>
      </c>
      <c r="M2390" s="392" t="str">
        <f>IF(Y2390="","",VLOOKUP(G2390,'Danh mục CODE'!$D$2:$I$1880,4,0))</f>
        <v/>
      </c>
      <c r="N2390" s="482"/>
      <c r="O2390" s="392" t="str">
        <f t="shared" si="412"/>
        <v/>
      </c>
      <c r="P2390" s="392" t="str">
        <f>IF(Y2390="","",VLOOKUP(G2390,'Danh mục CODE'!$D$2:$I$1880,5,0))</f>
        <v/>
      </c>
      <c r="Q2390" s="392"/>
      <c r="R2390" s="392" t="str">
        <f t="shared" si="413"/>
        <v/>
      </c>
      <c r="S2390" s="394" t="e">
        <f t="shared" si="414"/>
        <v>#VALUE!</v>
      </c>
      <c r="T2390" s="394" t="str">
        <f t="shared" si="415"/>
        <v/>
      </c>
      <c r="U2390" s="394" t="str">
        <f t="shared" si="416"/>
        <v/>
      </c>
      <c r="V2390" s="424" t="str">
        <f t="shared" si="417"/>
        <v/>
      </c>
      <c r="W2390" s="21"/>
      <c r="X2390" s="515"/>
      <c r="Y2390" s="515"/>
      <c r="Z2390" s="513"/>
      <c r="AA2390" s="514"/>
    </row>
    <row r="2391" spans="1:27">
      <c r="A2391" s="50">
        <f t="shared" si="418"/>
        <v>2386</v>
      </c>
      <c r="B2391" s="580"/>
      <c r="C2391" s="23" t="s">
        <v>742</v>
      </c>
      <c r="D2391" s="489"/>
      <c r="E2391" s="318" t="str">
        <f>IF(G2391="","",VLOOKUP(G2391,'Danh mục CODE'!$D$2:$J$20064,7,0))</f>
        <v/>
      </c>
      <c r="F2391" s="28" t="str">
        <f>IF(E2391="","",VLOOKUP(E2391,'TONG HOP'!$E$8:$W$1883,19,0))</f>
        <v/>
      </c>
      <c r="G2391" s="315"/>
      <c r="H2391" s="226" t="str">
        <f>IF(E2391="","",VLOOKUP(G2391,'TONG HOP'!$C$8:$E$799,2,0))</f>
        <v/>
      </c>
      <c r="I2391" s="226" t="str">
        <f>IF(B2391="","",VLOOKUP(G2391,'TONG HOP'!$C$8:$F$799,4,0))</f>
        <v/>
      </c>
      <c r="J2391" s="63" t="str">
        <f t="shared" si="409"/>
        <v/>
      </c>
      <c r="K2391" s="63" t="str">
        <f t="shared" si="410"/>
        <v/>
      </c>
      <c r="L2391" s="63">
        <f t="shared" si="411"/>
        <v>0</v>
      </c>
      <c r="M2391" s="392" t="str">
        <f>IF(Y2391="","",VLOOKUP(G2391,'Danh mục CODE'!$D$2:$I$1880,4,0))</f>
        <v/>
      </c>
      <c r="N2391" s="482"/>
      <c r="O2391" s="392" t="str">
        <f t="shared" si="412"/>
        <v/>
      </c>
      <c r="P2391" s="392" t="str">
        <f>IF(Y2391="","",VLOOKUP(G2391,'Danh mục CODE'!$D$2:$I$1880,5,0))</f>
        <v/>
      </c>
      <c r="Q2391" s="392"/>
      <c r="R2391" s="392" t="str">
        <f t="shared" si="413"/>
        <v/>
      </c>
      <c r="S2391" s="394" t="e">
        <f t="shared" si="414"/>
        <v>#VALUE!</v>
      </c>
      <c r="T2391" s="394" t="str">
        <f t="shared" si="415"/>
        <v/>
      </c>
      <c r="U2391" s="394" t="str">
        <f t="shared" si="416"/>
        <v/>
      </c>
      <c r="V2391" s="424" t="str">
        <f t="shared" si="417"/>
        <v/>
      </c>
      <c r="W2391" s="21"/>
      <c r="X2391" s="515"/>
      <c r="Y2391" s="515"/>
      <c r="Z2391" s="513"/>
      <c r="AA2391" s="514"/>
    </row>
    <row r="2392" spans="1:27">
      <c r="A2392" s="50">
        <f t="shared" si="418"/>
        <v>2387</v>
      </c>
      <c r="B2392" s="580"/>
      <c r="C2392" s="23" t="s">
        <v>742</v>
      </c>
      <c r="D2392" s="489"/>
      <c r="E2392" s="318" t="str">
        <f>IF(G2392="","",VLOOKUP(G2392,'Danh mục CODE'!$D$2:$J$20064,7,0))</f>
        <v/>
      </c>
      <c r="F2392" s="28" t="str">
        <f>IF(E2392="","",VLOOKUP(E2392,'TONG HOP'!$E$8:$W$1883,19,0))</f>
        <v/>
      </c>
      <c r="G2392" s="315"/>
      <c r="H2392" s="226" t="str">
        <f>IF(E2392="","",VLOOKUP(G2392,'TONG HOP'!$C$8:$E$799,2,0))</f>
        <v/>
      </c>
      <c r="I2392" s="226" t="str">
        <f>IF(B2392="","",VLOOKUP(G2392,'TONG HOP'!$C$8:$F$799,4,0))</f>
        <v/>
      </c>
      <c r="J2392" s="63" t="str">
        <f t="shared" si="409"/>
        <v/>
      </c>
      <c r="K2392" s="63" t="str">
        <f t="shared" si="410"/>
        <v/>
      </c>
      <c r="L2392" s="63">
        <f t="shared" si="411"/>
        <v>0</v>
      </c>
      <c r="M2392" s="392" t="str">
        <f>IF(Y2392="","",VLOOKUP(G2392,'Danh mục CODE'!$D$2:$I$1880,4,0))</f>
        <v/>
      </c>
      <c r="N2392" s="482"/>
      <c r="O2392" s="392" t="str">
        <f t="shared" si="412"/>
        <v/>
      </c>
      <c r="P2392" s="392" t="str">
        <f>IF(Y2392="","",VLOOKUP(G2392,'Danh mục CODE'!$D$2:$I$1880,5,0))</f>
        <v/>
      </c>
      <c r="Q2392" s="392"/>
      <c r="R2392" s="392" t="str">
        <f t="shared" si="413"/>
        <v/>
      </c>
      <c r="S2392" s="394" t="e">
        <f t="shared" si="414"/>
        <v>#VALUE!</v>
      </c>
      <c r="T2392" s="394" t="str">
        <f t="shared" si="415"/>
        <v/>
      </c>
      <c r="U2392" s="394" t="str">
        <f t="shared" si="416"/>
        <v/>
      </c>
      <c r="V2392" s="424" t="str">
        <f t="shared" si="417"/>
        <v/>
      </c>
      <c r="W2392" s="21"/>
      <c r="X2392" s="515"/>
      <c r="Y2392" s="515"/>
      <c r="Z2392" s="513"/>
      <c r="AA2392" s="514"/>
    </row>
    <row r="2393" spans="1:27">
      <c r="A2393" s="50">
        <f t="shared" si="418"/>
        <v>2388</v>
      </c>
      <c r="B2393" s="580"/>
      <c r="C2393" s="23" t="s">
        <v>742</v>
      </c>
      <c r="D2393" s="489"/>
      <c r="E2393" s="318" t="str">
        <f>IF(G2393="","",VLOOKUP(G2393,'Danh mục CODE'!$D$2:$J$20064,7,0))</f>
        <v/>
      </c>
      <c r="F2393" s="28" t="str">
        <f>IF(E2393="","",VLOOKUP(E2393,'TONG HOP'!$E$8:$W$1883,19,0))</f>
        <v/>
      </c>
      <c r="G2393" s="315"/>
      <c r="H2393" s="226" t="str">
        <f>IF(E2393="","",VLOOKUP(G2393,'TONG HOP'!$C$8:$E$799,2,0))</f>
        <v/>
      </c>
      <c r="I2393" s="226" t="str">
        <f>IF(B2393="","",VLOOKUP(G2393,'TONG HOP'!$C$8:$F$799,4,0))</f>
        <v/>
      </c>
      <c r="J2393" s="63" t="str">
        <f t="shared" si="409"/>
        <v/>
      </c>
      <c r="K2393" s="63" t="str">
        <f t="shared" si="410"/>
        <v/>
      </c>
      <c r="L2393" s="63">
        <f t="shared" si="411"/>
        <v>0</v>
      </c>
      <c r="M2393" s="392" t="str">
        <f>IF(Y2393="","",VLOOKUP(G2393,'Danh mục CODE'!$D$2:$I$1880,4,0))</f>
        <v/>
      </c>
      <c r="N2393" s="482"/>
      <c r="O2393" s="392" t="str">
        <f t="shared" si="412"/>
        <v/>
      </c>
      <c r="P2393" s="392" t="str">
        <f>IF(Y2393="","",VLOOKUP(G2393,'Danh mục CODE'!$D$2:$I$1880,5,0))</f>
        <v/>
      </c>
      <c r="Q2393" s="392"/>
      <c r="R2393" s="392" t="str">
        <f t="shared" si="413"/>
        <v/>
      </c>
      <c r="S2393" s="394" t="e">
        <f t="shared" si="414"/>
        <v>#VALUE!</v>
      </c>
      <c r="T2393" s="394" t="str">
        <f t="shared" si="415"/>
        <v/>
      </c>
      <c r="U2393" s="394" t="str">
        <f t="shared" si="416"/>
        <v/>
      </c>
      <c r="V2393" s="424" t="str">
        <f t="shared" si="417"/>
        <v/>
      </c>
      <c r="W2393" s="21"/>
      <c r="X2393" s="515"/>
      <c r="Y2393" s="515"/>
      <c r="Z2393" s="513"/>
      <c r="AA2393" s="514"/>
    </row>
    <row r="2394" spans="1:27">
      <c r="A2394" s="50">
        <f t="shared" si="418"/>
        <v>2389</v>
      </c>
      <c r="B2394" s="580"/>
      <c r="C2394" s="23" t="s">
        <v>742</v>
      </c>
      <c r="D2394" s="489"/>
      <c r="E2394" s="318" t="str">
        <f>IF(G2394="","",VLOOKUP(G2394,'Danh mục CODE'!$D$2:$J$20064,7,0))</f>
        <v/>
      </c>
      <c r="F2394" s="28" t="str">
        <f>IF(E2394="","",VLOOKUP(E2394,'TONG HOP'!$E$8:$W$1883,19,0))</f>
        <v/>
      </c>
      <c r="G2394" s="315"/>
      <c r="H2394" s="226" t="str">
        <f>IF(E2394="","",VLOOKUP(G2394,'TONG HOP'!$C$8:$E$799,2,0))</f>
        <v/>
      </c>
      <c r="I2394" s="226" t="str">
        <f>IF(B2394="","",VLOOKUP(G2394,'TONG HOP'!$C$8:$F$799,4,0))</f>
        <v/>
      </c>
      <c r="J2394" s="63" t="str">
        <f t="shared" si="409"/>
        <v/>
      </c>
      <c r="K2394" s="63" t="str">
        <f t="shared" si="410"/>
        <v/>
      </c>
      <c r="L2394" s="63">
        <f t="shared" si="411"/>
        <v>0</v>
      </c>
      <c r="M2394" s="392" t="str">
        <f>IF(Y2394="","",VLOOKUP(G2394,'Danh mục CODE'!$D$2:$I$1880,4,0))</f>
        <v/>
      </c>
      <c r="N2394" s="482"/>
      <c r="O2394" s="392" t="str">
        <f t="shared" si="412"/>
        <v/>
      </c>
      <c r="P2394" s="392" t="str">
        <f>IF(Y2394="","",VLOOKUP(G2394,'Danh mục CODE'!$D$2:$I$1880,5,0))</f>
        <v/>
      </c>
      <c r="Q2394" s="392"/>
      <c r="R2394" s="392" t="str">
        <f t="shared" si="413"/>
        <v/>
      </c>
      <c r="S2394" s="394" t="e">
        <f t="shared" si="414"/>
        <v>#VALUE!</v>
      </c>
      <c r="T2394" s="394" t="str">
        <f t="shared" si="415"/>
        <v/>
      </c>
      <c r="U2394" s="394" t="str">
        <f t="shared" si="416"/>
        <v/>
      </c>
      <c r="V2394" s="424" t="str">
        <f t="shared" si="417"/>
        <v/>
      </c>
      <c r="W2394" s="21"/>
      <c r="X2394" s="515"/>
      <c r="Y2394" s="515"/>
      <c r="Z2394" s="513"/>
      <c r="AA2394" s="514"/>
    </row>
    <row r="2395" spans="1:27">
      <c r="A2395" s="50">
        <f t="shared" si="418"/>
        <v>2390</v>
      </c>
      <c r="B2395" s="580"/>
      <c r="C2395" s="23" t="s">
        <v>742</v>
      </c>
      <c r="D2395" s="489"/>
      <c r="E2395" s="318" t="str">
        <f>IF(G2395="","",VLOOKUP(G2395,'Danh mục CODE'!$D$2:$J$20064,7,0))</f>
        <v/>
      </c>
      <c r="F2395" s="28" t="str">
        <f>IF(E2395="","",VLOOKUP(E2395,'TONG HOP'!$E$8:$W$1883,19,0))</f>
        <v/>
      </c>
      <c r="G2395" s="315"/>
      <c r="H2395" s="226" t="str">
        <f>IF(E2395="","",VLOOKUP(G2395,'TONG HOP'!$C$8:$E$799,2,0))</f>
        <v/>
      </c>
      <c r="I2395" s="226" t="str">
        <f>IF(B2395="","",VLOOKUP(G2395,'TONG HOP'!$C$8:$F$799,4,0))</f>
        <v/>
      </c>
      <c r="J2395" s="63" t="str">
        <f t="shared" si="409"/>
        <v/>
      </c>
      <c r="K2395" s="63" t="str">
        <f t="shared" si="410"/>
        <v/>
      </c>
      <c r="L2395" s="63">
        <f t="shared" si="411"/>
        <v>0</v>
      </c>
      <c r="M2395" s="392" t="str">
        <f>IF(Y2395="","",VLOOKUP(G2395,'Danh mục CODE'!$D$2:$I$1880,4,0))</f>
        <v/>
      </c>
      <c r="N2395" s="482"/>
      <c r="O2395" s="392" t="str">
        <f t="shared" si="412"/>
        <v/>
      </c>
      <c r="P2395" s="392" t="str">
        <f>IF(Y2395="","",VLOOKUP(G2395,'Danh mục CODE'!$D$2:$I$1880,5,0))</f>
        <v/>
      </c>
      <c r="Q2395" s="392"/>
      <c r="R2395" s="392" t="str">
        <f t="shared" si="413"/>
        <v/>
      </c>
      <c r="S2395" s="394" t="e">
        <f t="shared" si="414"/>
        <v>#VALUE!</v>
      </c>
      <c r="T2395" s="394" t="str">
        <f t="shared" si="415"/>
        <v/>
      </c>
      <c r="U2395" s="394" t="str">
        <f t="shared" si="416"/>
        <v/>
      </c>
      <c r="V2395" s="424" t="str">
        <f t="shared" si="417"/>
        <v/>
      </c>
      <c r="W2395" s="21"/>
      <c r="X2395" s="515"/>
      <c r="Y2395" s="515"/>
      <c r="Z2395" s="513"/>
      <c r="AA2395" s="514"/>
    </row>
    <row r="2396" spans="1:27">
      <c r="A2396" s="50">
        <f t="shared" si="418"/>
        <v>2391</v>
      </c>
      <c r="B2396" s="580"/>
      <c r="C2396" s="23" t="s">
        <v>742</v>
      </c>
      <c r="D2396" s="489"/>
      <c r="E2396" s="318" t="str">
        <f>IF(G2396="","",VLOOKUP(G2396,'Danh mục CODE'!$D$2:$J$20064,7,0))</f>
        <v/>
      </c>
      <c r="F2396" s="28" t="str">
        <f>IF(E2396="","",VLOOKUP(E2396,'TONG HOP'!$E$8:$W$1883,19,0))</f>
        <v/>
      </c>
      <c r="G2396" s="315"/>
      <c r="H2396" s="226" t="str">
        <f>IF(E2396="","",VLOOKUP(G2396,'TONG HOP'!$C$8:$E$799,2,0))</f>
        <v/>
      </c>
      <c r="I2396" s="226" t="str">
        <f>IF(B2396="","",VLOOKUP(G2396,'TONG HOP'!$C$8:$F$799,4,0))</f>
        <v/>
      </c>
      <c r="J2396" s="63" t="str">
        <f t="shared" si="409"/>
        <v/>
      </c>
      <c r="K2396" s="63" t="str">
        <f t="shared" si="410"/>
        <v/>
      </c>
      <c r="L2396" s="63">
        <f t="shared" si="411"/>
        <v>0</v>
      </c>
      <c r="M2396" s="392" t="str">
        <f>IF(Y2396="","",VLOOKUP(G2396,'Danh mục CODE'!$D$2:$I$1880,4,0))</f>
        <v/>
      </c>
      <c r="N2396" s="482"/>
      <c r="O2396" s="392" t="str">
        <f t="shared" si="412"/>
        <v/>
      </c>
      <c r="P2396" s="392" t="str">
        <f>IF(Y2396="","",VLOOKUP(G2396,'Danh mục CODE'!$D$2:$I$1880,5,0))</f>
        <v/>
      </c>
      <c r="Q2396" s="392"/>
      <c r="R2396" s="392" t="str">
        <f t="shared" si="413"/>
        <v/>
      </c>
      <c r="S2396" s="394" t="e">
        <f t="shared" si="414"/>
        <v>#VALUE!</v>
      </c>
      <c r="T2396" s="394" t="str">
        <f t="shared" si="415"/>
        <v/>
      </c>
      <c r="U2396" s="394" t="str">
        <f t="shared" si="416"/>
        <v/>
      </c>
      <c r="V2396" s="424" t="str">
        <f t="shared" si="417"/>
        <v/>
      </c>
      <c r="W2396" s="21"/>
      <c r="X2396" s="515"/>
      <c r="Y2396" s="515"/>
      <c r="Z2396" s="513"/>
      <c r="AA2396" s="514"/>
    </row>
    <row r="2397" spans="1:27">
      <c r="A2397" s="50">
        <f t="shared" si="418"/>
        <v>2392</v>
      </c>
      <c r="B2397" s="580"/>
      <c r="C2397" s="23" t="s">
        <v>742</v>
      </c>
      <c r="D2397" s="489"/>
      <c r="E2397" s="318" t="str">
        <f>IF(G2397="","",VLOOKUP(G2397,'Danh mục CODE'!$D$2:$J$20064,7,0))</f>
        <v/>
      </c>
      <c r="F2397" s="28" t="str">
        <f>IF(E2397="","",VLOOKUP(E2397,'TONG HOP'!$E$8:$W$1883,19,0))</f>
        <v/>
      </c>
      <c r="G2397" s="315"/>
      <c r="H2397" s="226" t="str">
        <f>IF(E2397="","",VLOOKUP(G2397,'TONG HOP'!$C$8:$E$799,2,0))</f>
        <v/>
      </c>
      <c r="I2397" s="226" t="str">
        <f>IF(B2397="","",VLOOKUP(G2397,'TONG HOP'!$C$8:$F$799,4,0))</f>
        <v/>
      </c>
      <c r="J2397" s="63" t="str">
        <f t="shared" si="409"/>
        <v/>
      </c>
      <c r="K2397" s="63" t="str">
        <f t="shared" si="410"/>
        <v/>
      </c>
      <c r="L2397" s="63">
        <f t="shared" si="411"/>
        <v>0</v>
      </c>
      <c r="M2397" s="392" t="str">
        <f>IF(Y2397="","",VLOOKUP(G2397,'Danh mục CODE'!$D$2:$I$1880,4,0))</f>
        <v/>
      </c>
      <c r="N2397" s="482"/>
      <c r="O2397" s="392" t="str">
        <f t="shared" si="412"/>
        <v/>
      </c>
      <c r="P2397" s="392" t="str">
        <f>IF(Y2397="","",VLOOKUP(G2397,'Danh mục CODE'!$D$2:$I$1880,5,0))</f>
        <v/>
      </c>
      <c r="Q2397" s="392"/>
      <c r="R2397" s="392" t="str">
        <f t="shared" si="413"/>
        <v/>
      </c>
      <c r="S2397" s="394" t="e">
        <f t="shared" si="414"/>
        <v>#VALUE!</v>
      </c>
      <c r="T2397" s="394" t="str">
        <f t="shared" si="415"/>
        <v/>
      </c>
      <c r="U2397" s="394" t="str">
        <f t="shared" si="416"/>
        <v/>
      </c>
      <c r="V2397" s="424" t="str">
        <f t="shared" si="417"/>
        <v/>
      </c>
      <c r="W2397" s="21"/>
      <c r="X2397" s="515"/>
      <c r="Y2397" s="515"/>
      <c r="Z2397" s="513"/>
      <c r="AA2397" s="514"/>
    </row>
    <row r="2398" spans="1:27">
      <c r="A2398" s="50">
        <f t="shared" si="418"/>
        <v>2393</v>
      </c>
      <c r="B2398" s="580"/>
      <c r="C2398" s="23" t="s">
        <v>742</v>
      </c>
      <c r="D2398" s="489"/>
      <c r="E2398" s="318" t="str">
        <f>IF(G2398="","",VLOOKUP(G2398,'Danh mục CODE'!$D$2:$J$20064,7,0))</f>
        <v/>
      </c>
      <c r="F2398" s="28" t="str">
        <f>IF(E2398="","",VLOOKUP(E2398,'TONG HOP'!$E$8:$W$1883,19,0))</f>
        <v/>
      </c>
      <c r="G2398" s="315"/>
      <c r="H2398" s="226" t="str">
        <f>IF(E2398="","",VLOOKUP(G2398,'TONG HOP'!$C$8:$E$799,2,0))</f>
        <v/>
      </c>
      <c r="I2398" s="226" t="str">
        <f>IF(B2398="","",VLOOKUP(G2398,'TONG HOP'!$C$8:$F$799,4,0))</f>
        <v/>
      </c>
      <c r="J2398" s="63" t="str">
        <f t="shared" si="409"/>
        <v/>
      </c>
      <c r="K2398" s="63" t="str">
        <f t="shared" si="410"/>
        <v/>
      </c>
      <c r="L2398" s="63">
        <f t="shared" si="411"/>
        <v>0</v>
      </c>
      <c r="M2398" s="392" t="str">
        <f>IF(Y2398="","",VLOOKUP(G2398,'Danh mục CODE'!$D$2:$I$1880,4,0))</f>
        <v/>
      </c>
      <c r="N2398" s="482"/>
      <c r="O2398" s="392" t="str">
        <f t="shared" si="412"/>
        <v/>
      </c>
      <c r="P2398" s="392" t="str">
        <f>IF(Y2398="","",VLOOKUP(G2398,'Danh mục CODE'!$D$2:$I$1880,5,0))</f>
        <v/>
      </c>
      <c r="Q2398" s="392"/>
      <c r="R2398" s="392" t="str">
        <f t="shared" si="413"/>
        <v/>
      </c>
      <c r="S2398" s="394" t="e">
        <f t="shared" si="414"/>
        <v>#VALUE!</v>
      </c>
      <c r="T2398" s="394" t="str">
        <f t="shared" si="415"/>
        <v/>
      </c>
      <c r="U2398" s="394" t="str">
        <f t="shared" si="416"/>
        <v/>
      </c>
      <c r="V2398" s="424" t="str">
        <f t="shared" si="417"/>
        <v/>
      </c>
      <c r="W2398" s="21"/>
      <c r="X2398" s="515"/>
      <c r="Y2398" s="515"/>
      <c r="Z2398" s="513"/>
      <c r="AA2398" s="514"/>
    </row>
    <row r="2399" spans="1:27">
      <c r="A2399" s="50">
        <f t="shared" si="418"/>
        <v>2394</v>
      </c>
      <c r="B2399" s="580"/>
      <c r="C2399" s="23" t="s">
        <v>742</v>
      </c>
      <c r="D2399" s="489"/>
      <c r="E2399" s="318" t="str">
        <f>IF(G2399="","",VLOOKUP(G2399,'Danh mục CODE'!$D$2:$J$20064,7,0))</f>
        <v/>
      </c>
      <c r="F2399" s="28" t="str">
        <f>IF(E2399="","",VLOOKUP(E2399,'TONG HOP'!$E$8:$W$1883,19,0))</f>
        <v/>
      </c>
      <c r="G2399" s="315"/>
      <c r="H2399" s="226" t="str">
        <f>IF(E2399="","",VLOOKUP(G2399,'TONG HOP'!$C$8:$E$799,2,0))</f>
        <v/>
      </c>
      <c r="I2399" s="226" t="str">
        <f>IF(B2399="","",VLOOKUP(G2399,'TONG HOP'!$C$8:$F$799,4,0))</f>
        <v/>
      </c>
      <c r="J2399" s="63" t="str">
        <f t="shared" si="409"/>
        <v/>
      </c>
      <c r="K2399" s="63" t="str">
        <f t="shared" si="410"/>
        <v/>
      </c>
      <c r="L2399" s="63">
        <f t="shared" si="411"/>
        <v>0</v>
      </c>
      <c r="M2399" s="392" t="str">
        <f>IF(Y2399="","",VLOOKUP(G2399,'Danh mục CODE'!$D$2:$I$1880,4,0))</f>
        <v/>
      </c>
      <c r="N2399" s="482"/>
      <c r="O2399" s="392" t="str">
        <f t="shared" si="412"/>
        <v/>
      </c>
      <c r="P2399" s="392" t="str">
        <f>IF(Y2399="","",VLOOKUP(G2399,'Danh mục CODE'!$D$2:$I$1880,5,0))</f>
        <v/>
      </c>
      <c r="Q2399" s="392"/>
      <c r="R2399" s="392" t="str">
        <f t="shared" si="413"/>
        <v/>
      </c>
      <c r="S2399" s="394" t="e">
        <f t="shared" si="414"/>
        <v>#VALUE!</v>
      </c>
      <c r="T2399" s="394" t="str">
        <f t="shared" si="415"/>
        <v/>
      </c>
      <c r="U2399" s="394" t="str">
        <f t="shared" si="416"/>
        <v/>
      </c>
      <c r="V2399" s="424" t="str">
        <f t="shared" si="417"/>
        <v/>
      </c>
      <c r="W2399" s="21"/>
      <c r="X2399" s="515"/>
      <c r="Y2399" s="515"/>
      <c r="Z2399" s="513"/>
      <c r="AA2399" s="514"/>
    </row>
    <row r="2400" spans="1:27">
      <c r="A2400" s="50">
        <f t="shared" si="418"/>
        <v>2395</v>
      </c>
      <c r="B2400" s="580"/>
      <c r="C2400" s="23" t="s">
        <v>742</v>
      </c>
      <c r="D2400" s="489"/>
      <c r="E2400" s="318" t="str">
        <f>IF(G2400="","",VLOOKUP(G2400,'Danh mục CODE'!$D$2:$J$20064,7,0))</f>
        <v/>
      </c>
      <c r="F2400" s="28" t="str">
        <f>IF(E2400="","",VLOOKUP(E2400,'TONG HOP'!$E$8:$W$1883,19,0))</f>
        <v/>
      </c>
      <c r="G2400" s="315"/>
      <c r="H2400" s="226" t="str">
        <f>IF(E2400="","",VLOOKUP(G2400,'TONG HOP'!$C$8:$E$799,2,0))</f>
        <v/>
      </c>
      <c r="I2400" s="226" t="str">
        <f>IF(B2400="","",VLOOKUP(G2400,'TONG HOP'!$C$8:$F$799,4,0))</f>
        <v/>
      </c>
      <c r="J2400" s="63" t="str">
        <f t="shared" si="409"/>
        <v/>
      </c>
      <c r="K2400" s="63" t="str">
        <f t="shared" si="410"/>
        <v/>
      </c>
      <c r="L2400" s="63">
        <f t="shared" si="411"/>
        <v>0</v>
      </c>
      <c r="M2400" s="392" t="str">
        <f>IF(Y2400="","",VLOOKUP(G2400,'Danh mục CODE'!$D$2:$I$1880,4,0))</f>
        <v/>
      </c>
      <c r="N2400" s="482"/>
      <c r="O2400" s="392" t="str">
        <f t="shared" si="412"/>
        <v/>
      </c>
      <c r="P2400" s="392" t="str">
        <f>IF(Y2400="","",VLOOKUP(G2400,'Danh mục CODE'!$D$2:$I$1880,5,0))</f>
        <v/>
      </c>
      <c r="Q2400" s="392"/>
      <c r="R2400" s="392" t="str">
        <f t="shared" si="413"/>
        <v/>
      </c>
      <c r="S2400" s="394" t="e">
        <f t="shared" si="414"/>
        <v>#VALUE!</v>
      </c>
      <c r="T2400" s="394" t="str">
        <f t="shared" si="415"/>
        <v/>
      </c>
      <c r="U2400" s="394" t="str">
        <f t="shared" si="416"/>
        <v/>
      </c>
      <c r="V2400" s="424" t="str">
        <f t="shared" si="417"/>
        <v/>
      </c>
      <c r="W2400" s="21"/>
      <c r="X2400" s="515"/>
      <c r="Y2400" s="515"/>
      <c r="Z2400" s="513"/>
      <c r="AA2400" s="514"/>
    </row>
    <row r="2401" spans="1:27">
      <c r="A2401" s="50">
        <f t="shared" si="418"/>
        <v>2396</v>
      </c>
      <c r="B2401" s="580"/>
      <c r="C2401" s="23" t="s">
        <v>742</v>
      </c>
      <c r="D2401" s="489"/>
      <c r="E2401" s="318" t="str">
        <f>IF(G2401="","",VLOOKUP(G2401,'Danh mục CODE'!$D$2:$J$20064,7,0))</f>
        <v/>
      </c>
      <c r="F2401" s="28" t="str">
        <f>IF(E2401="","",VLOOKUP(E2401,'TONG HOP'!$E$8:$W$1883,19,0))</f>
        <v/>
      </c>
      <c r="G2401" s="315"/>
      <c r="H2401" s="226" t="str">
        <f>IF(E2401="","",VLOOKUP(G2401,'TONG HOP'!$C$8:$E$799,2,0))</f>
        <v/>
      </c>
      <c r="I2401" s="226" t="str">
        <f>IF(B2401="","",VLOOKUP(G2401,'TONG HOP'!$C$8:$F$799,4,0))</f>
        <v/>
      </c>
      <c r="J2401" s="63" t="str">
        <f t="shared" si="409"/>
        <v/>
      </c>
      <c r="K2401" s="63" t="str">
        <f t="shared" si="410"/>
        <v/>
      </c>
      <c r="L2401" s="63">
        <f t="shared" si="411"/>
        <v>0</v>
      </c>
      <c r="M2401" s="392" t="str">
        <f>IF(Y2401="","",VLOOKUP(G2401,'Danh mục CODE'!$D$2:$I$1880,4,0))</f>
        <v/>
      </c>
      <c r="N2401" s="482"/>
      <c r="O2401" s="392" t="str">
        <f t="shared" si="412"/>
        <v/>
      </c>
      <c r="P2401" s="392" t="str">
        <f>IF(Y2401="","",VLOOKUP(G2401,'Danh mục CODE'!$D$2:$I$1880,5,0))</f>
        <v/>
      </c>
      <c r="Q2401" s="392"/>
      <c r="R2401" s="392" t="str">
        <f t="shared" si="413"/>
        <v/>
      </c>
      <c r="S2401" s="394" t="e">
        <f t="shared" si="414"/>
        <v>#VALUE!</v>
      </c>
      <c r="T2401" s="394" t="str">
        <f t="shared" si="415"/>
        <v/>
      </c>
      <c r="U2401" s="394" t="str">
        <f t="shared" si="416"/>
        <v/>
      </c>
      <c r="V2401" s="424" t="str">
        <f t="shared" si="417"/>
        <v/>
      </c>
      <c r="W2401" s="21"/>
      <c r="X2401" s="515"/>
      <c r="Y2401" s="515"/>
      <c r="Z2401" s="513"/>
      <c r="AA2401" s="514"/>
    </row>
    <row r="2402" spans="1:27">
      <c r="A2402" s="50">
        <f t="shared" si="418"/>
        <v>2397</v>
      </c>
      <c r="B2402" s="580"/>
      <c r="C2402" s="23" t="s">
        <v>742</v>
      </c>
      <c r="D2402" s="489"/>
      <c r="E2402" s="318" t="str">
        <f>IF(G2402="","",VLOOKUP(G2402,'Danh mục CODE'!$D$2:$J$20064,7,0))</f>
        <v/>
      </c>
      <c r="F2402" s="28" t="str">
        <f>IF(E2402="","",VLOOKUP(E2402,'TONG HOP'!$E$8:$W$1883,19,0))</f>
        <v/>
      </c>
      <c r="G2402" s="315"/>
      <c r="H2402" s="226" t="str">
        <f>IF(E2402="","",VLOOKUP(G2402,'TONG HOP'!$C$8:$E$799,2,0))</f>
        <v/>
      </c>
      <c r="I2402" s="226" t="str">
        <f>IF(B2402="","",VLOOKUP(G2402,'TONG HOP'!$C$8:$F$799,4,0))</f>
        <v/>
      </c>
      <c r="J2402" s="63" t="str">
        <f t="shared" si="409"/>
        <v/>
      </c>
      <c r="K2402" s="63" t="str">
        <f t="shared" si="410"/>
        <v/>
      </c>
      <c r="L2402" s="63">
        <f t="shared" si="411"/>
        <v>0</v>
      </c>
      <c r="M2402" s="392" t="str">
        <f>IF(Y2402="","",VLOOKUP(G2402,'Danh mục CODE'!$D$2:$I$1880,4,0))</f>
        <v/>
      </c>
      <c r="N2402" s="482"/>
      <c r="O2402" s="392" t="str">
        <f t="shared" si="412"/>
        <v/>
      </c>
      <c r="P2402" s="392" t="str">
        <f>IF(Y2402="","",VLOOKUP(G2402,'Danh mục CODE'!$D$2:$I$1880,5,0))</f>
        <v/>
      </c>
      <c r="Q2402" s="392"/>
      <c r="R2402" s="392" t="str">
        <f t="shared" si="413"/>
        <v/>
      </c>
      <c r="S2402" s="394" t="e">
        <f t="shared" si="414"/>
        <v>#VALUE!</v>
      </c>
      <c r="T2402" s="394" t="str">
        <f t="shared" si="415"/>
        <v/>
      </c>
      <c r="U2402" s="394" t="str">
        <f t="shared" si="416"/>
        <v/>
      </c>
      <c r="V2402" s="424" t="str">
        <f t="shared" si="417"/>
        <v/>
      </c>
      <c r="W2402" s="21"/>
      <c r="X2402" s="515"/>
      <c r="Y2402" s="515"/>
      <c r="Z2402" s="513"/>
      <c r="AA2402" s="514"/>
    </row>
    <row r="2403" spans="1:27">
      <c r="A2403" s="50">
        <f t="shared" si="418"/>
        <v>2398</v>
      </c>
      <c r="B2403" s="580"/>
      <c r="C2403" s="23" t="s">
        <v>742</v>
      </c>
      <c r="D2403" s="489"/>
      <c r="E2403" s="318" t="str">
        <f>IF(G2403="","",VLOOKUP(G2403,'Danh mục CODE'!$D$2:$J$20064,7,0))</f>
        <v/>
      </c>
      <c r="F2403" s="28" t="str">
        <f>IF(E2403="","",VLOOKUP(E2403,'TONG HOP'!$E$8:$W$1883,19,0))</f>
        <v/>
      </c>
      <c r="G2403" s="315"/>
      <c r="H2403" s="226" t="str">
        <f>IF(E2403="","",VLOOKUP(G2403,'TONG HOP'!$C$8:$E$799,2,0))</f>
        <v/>
      </c>
      <c r="I2403" s="226" t="str">
        <f>IF(B2403="","",VLOOKUP(G2403,'TONG HOP'!$C$8:$F$799,4,0))</f>
        <v/>
      </c>
      <c r="J2403" s="63" t="str">
        <f t="shared" si="409"/>
        <v/>
      </c>
      <c r="K2403" s="63" t="str">
        <f t="shared" si="410"/>
        <v/>
      </c>
      <c r="L2403" s="63">
        <f t="shared" si="411"/>
        <v>0</v>
      </c>
      <c r="M2403" s="392" t="str">
        <f>IF(Y2403="","",VLOOKUP(G2403,'Danh mục CODE'!$D$2:$I$1880,4,0))</f>
        <v/>
      </c>
      <c r="N2403" s="482"/>
      <c r="O2403" s="392" t="str">
        <f t="shared" si="412"/>
        <v/>
      </c>
      <c r="P2403" s="392" t="str">
        <f>IF(Y2403="","",VLOOKUP(G2403,'Danh mục CODE'!$D$2:$I$1880,5,0))</f>
        <v/>
      </c>
      <c r="Q2403" s="392"/>
      <c r="R2403" s="392" t="str">
        <f t="shared" si="413"/>
        <v/>
      </c>
      <c r="S2403" s="394" t="e">
        <f t="shared" si="414"/>
        <v>#VALUE!</v>
      </c>
      <c r="T2403" s="394" t="str">
        <f t="shared" si="415"/>
        <v/>
      </c>
      <c r="U2403" s="394" t="str">
        <f t="shared" si="416"/>
        <v/>
      </c>
      <c r="V2403" s="424" t="str">
        <f t="shared" si="417"/>
        <v/>
      </c>
      <c r="W2403" s="21"/>
      <c r="X2403" s="515"/>
      <c r="Y2403" s="515"/>
      <c r="Z2403" s="513"/>
      <c r="AA2403" s="514"/>
    </row>
    <row r="2404" spans="1:27">
      <c r="A2404" s="50">
        <f t="shared" si="418"/>
        <v>2399</v>
      </c>
      <c r="B2404" s="580"/>
      <c r="C2404" s="23" t="s">
        <v>742</v>
      </c>
      <c r="D2404" s="489"/>
      <c r="E2404" s="318" t="str">
        <f>IF(G2404="","",VLOOKUP(G2404,'Danh mục CODE'!$D$2:$J$20064,7,0))</f>
        <v/>
      </c>
      <c r="F2404" s="28" t="str">
        <f>IF(E2404="","",VLOOKUP(E2404,'TONG HOP'!$E$8:$W$1883,19,0))</f>
        <v/>
      </c>
      <c r="G2404" s="315"/>
      <c r="H2404" s="226" t="str">
        <f>IF(E2404="","",VLOOKUP(G2404,'TONG HOP'!$C$8:$E$799,2,0))</f>
        <v/>
      </c>
      <c r="I2404" s="226" t="str">
        <f>IF(B2404="","",VLOOKUP(G2404,'TONG HOP'!$C$8:$F$799,4,0))</f>
        <v/>
      </c>
      <c r="J2404" s="63" t="str">
        <f t="shared" si="409"/>
        <v/>
      </c>
      <c r="K2404" s="63" t="str">
        <f t="shared" si="410"/>
        <v/>
      </c>
      <c r="L2404" s="63">
        <f t="shared" si="411"/>
        <v>0</v>
      </c>
      <c r="M2404" s="392" t="str">
        <f>IF(Y2404="","",VLOOKUP(G2404,'Danh mục CODE'!$D$2:$I$1880,4,0))</f>
        <v/>
      </c>
      <c r="N2404" s="482"/>
      <c r="O2404" s="392" t="str">
        <f t="shared" si="412"/>
        <v/>
      </c>
      <c r="P2404" s="392" t="str">
        <f>IF(Y2404="","",VLOOKUP(G2404,'Danh mục CODE'!$D$2:$I$1880,5,0))</f>
        <v/>
      </c>
      <c r="Q2404" s="392"/>
      <c r="R2404" s="392" t="str">
        <f t="shared" si="413"/>
        <v/>
      </c>
      <c r="S2404" s="394" t="e">
        <f t="shared" si="414"/>
        <v>#VALUE!</v>
      </c>
      <c r="T2404" s="394" t="str">
        <f t="shared" si="415"/>
        <v/>
      </c>
      <c r="U2404" s="394" t="str">
        <f t="shared" si="416"/>
        <v/>
      </c>
      <c r="V2404" s="424" t="str">
        <f t="shared" si="417"/>
        <v/>
      </c>
      <c r="W2404" s="21"/>
      <c r="X2404" s="515"/>
      <c r="Y2404" s="515"/>
      <c r="Z2404" s="513"/>
      <c r="AA2404" s="514"/>
    </row>
    <row r="2405" spans="1:27">
      <c r="A2405" s="50">
        <f t="shared" si="418"/>
        <v>2400</v>
      </c>
      <c r="B2405" s="580"/>
      <c r="C2405" s="23" t="s">
        <v>742</v>
      </c>
      <c r="D2405" s="489"/>
      <c r="E2405" s="318" t="str">
        <f>IF(G2405="","",VLOOKUP(G2405,'Danh mục CODE'!$D$2:$J$20064,7,0))</f>
        <v/>
      </c>
      <c r="F2405" s="28" t="str">
        <f>IF(E2405="","",VLOOKUP(E2405,'TONG HOP'!$E$8:$W$1883,19,0))</f>
        <v/>
      </c>
      <c r="G2405" s="315"/>
      <c r="H2405" s="226" t="str">
        <f>IF(E2405="","",VLOOKUP(G2405,'TONG HOP'!$C$8:$E$799,2,0))</f>
        <v/>
      </c>
      <c r="I2405" s="226" t="str">
        <f>IF(B2405="","",VLOOKUP(G2405,'TONG HOP'!$C$8:$F$799,4,0))</f>
        <v/>
      </c>
      <c r="J2405" s="63" t="str">
        <f t="shared" si="409"/>
        <v/>
      </c>
      <c r="K2405" s="63" t="str">
        <f t="shared" si="410"/>
        <v/>
      </c>
      <c r="L2405" s="63">
        <f t="shared" si="411"/>
        <v>0</v>
      </c>
      <c r="M2405" s="392" t="str">
        <f>IF(Y2405="","",VLOOKUP(G2405,'Danh mục CODE'!$D$2:$I$1880,4,0))</f>
        <v/>
      </c>
      <c r="N2405" s="482"/>
      <c r="O2405" s="392" t="str">
        <f t="shared" si="412"/>
        <v/>
      </c>
      <c r="P2405" s="392" t="str">
        <f>IF(Y2405="","",VLOOKUP(G2405,'Danh mục CODE'!$D$2:$I$1880,5,0))</f>
        <v/>
      </c>
      <c r="Q2405" s="392"/>
      <c r="R2405" s="392" t="str">
        <f t="shared" si="413"/>
        <v/>
      </c>
      <c r="S2405" s="394" t="e">
        <f t="shared" si="414"/>
        <v>#VALUE!</v>
      </c>
      <c r="T2405" s="394" t="str">
        <f t="shared" si="415"/>
        <v/>
      </c>
      <c r="U2405" s="394" t="str">
        <f t="shared" si="416"/>
        <v/>
      </c>
      <c r="V2405" s="424" t="str">
        <f t="shared" si="417"/>
        <v/>
      </c>
      <c r="W2405" s="21"/>
      <c r="X2405" s="515"/>
      <c r="Y2405" s="515"/>
      <c r="Z2405" s="513"/>
      <c r="AA2405" s="514"/>
    </row>
    <row r="2406" spans="1:27">
      <c r="A2406" s="50">
        <f t="shared" si="418"/>
        <v>2401</v>
      </c>
      <c r="B2406" s="580"/>
      <c r="C2406" s="23" t="s">
        <v>742</v>
      </c>
      <c r="D2406" s="489"/>
      <c r="E2406" s="318" t="str">
        <f>IF(G2406="","",VLOOKUP(G2406,'Danh mục CODE'!$D$2:$J$20064,7,0))</f>
        <v/>
      </c>
      <c r="F2406" s="28" t="str">
        <f>IF(E2406="","",VLOOKUP(E2406,'TONG HOP'!$E$8:$W$1883,19,0))</f>
        <v/>
      </c>
      <c r="G2406" s="315"/>
      <c r="H2406" s="226" t="str">
        <f>IF(E2406="","",VLOOKUP(G2406,'TONG HOP'!$C$8:$E$799,2,0))</f>
        <v/>
      </c>
      <c r="I2406" s="226" t="str">
        <f>IF(B2406="","",VLOOKUP(G2406,'TONG HOP'!$C$8:$F$799,4,0))</f>
        <v/>
      </c>
      <c r="J2406" s="63" t="str">
        <f t="shared" si="409"/>
        <v/>
      </c>
      <c r="K2406" s="63" t="str">
        <f t="shared" si="410"/>
        <v/>
      </c>
      <c r="L2406" s="63">
        <f t="shared" si="411"/>
        <v>0</v>
      </c>
      <c r="M2406" s="392" t="str">
        <f>IF(Y2406="","",VLOOKUP(G2406,'Danh mục CODE'!$D$2:$I$1880,4,0))</f>
        <v/>
      </c>
      <c r="N2406" s="482"/>
      <c r="O2406" s="392" t="str">
        <f t="shared" si="412"/>
        <v/>
      </c>
      <c r="P2406" s="392" t="str">
        <f>IF(Y2406="","",VLOOKUP(G2406,'Danh mục CODE'!$D$2:$I$1880,5,0))</f>
        <v/>
      </c>
      <c r="Q2406" s="392"/>
      <c r="R2406" s="392" t="str">
        <f t="shared" si="413"/>
        <v/>
      </c>
      <c r="S2406" s="394" t="e">
        <f t="shared" si="414"/>
        <v>#VALUE!</v>
      </c>
      <c r="T2406" s="394" t="str">
        <f t="shared" si="415"/>
        <v/>
      </c>
      <c r="U2406" s="394" t="str">
        <f t="shared" si="416"/>
        <v/>
      </c>
      <c r="V2406" s="424" t="str">
        <f t="shared" si="417"/>
        <v/>
      </c>
      <c r="W2406" s="21"/>
      <c r="X2406" s="515"/>
      <c r="Y2406" s="515"/>
      <c r="Z2406" s="513"/>
      <c r="AA2406" s="514"/>
    </row>
    <row r="2407" spans="1:27">
      <c r="A2407" s="50">
        <f t="shared" si="418"/>
        <v>2402</v>
      </c>
      <c r="B2407" s="580"/>
      <c r="C2407" s="23" t="s">
        <v>742</v>
      </c>
      <c r="D2407" s="489"/>
      <c r="E2407" s="318" t="str">
        <f>IF(G2407="","",VLOOKUP(G2407,'Danh mục CODE'!$D$2:$J$20064,7,0))</f>
        <v/>
      </c>
      <c r="F2407" s="28" t="str">
        <f>IF(E2407="","",VLOOKUP(E2407,'TONG HOP'!$E$8:$W$1883,19,0))</f>
        <v/>
      </c>
      <c r="G2407" s="315"/>
      <c r="H2407" s="226" t="str">
        <f>IF(E2407="","",VLOOKUP(G2407,'TONG HOP'!$C$8:$E$799,2,0))</f>
        <v/>
      </c>
      <c r="I2407" s="226" t="str">
        <f>IF(B2407="","",VLOOKUP(G2407,'TONG HOP'!$C$8:$F$799,4,0))</f>
        <v/>
      </c>
      <c r="J2407" s="63" t="str">
        <f t="shared" si="409"/>
        <v/>
      </c>
      <c r="K2407" s="63" t="str">
        <f t="shared" si="410"/>
        <v/>
      </c>
      <c r="L2407" s="63">
        <f t="shared" si="411"/>
        <v>0</v>
      </c>
      <c r="M2407" s="392" t="str">
        <f>IF(Y2407="","",VLOOKUP(G2407,'Danh mục CODE'!$D$2:$I$1880,4,0))</f>
        <v/>
      </c>
      <c r="N2407" s="482"/>
      <c r="O2407" s="392" t="str">
        <f t="shared" si="412"/>
        <v/>
      </c>
      <c r="P2407" s="392" t="str">
        <f>IF(Y2407="","",VLOOKUP(G2407,'Danh mục CODE'!$D$2:$I$1880,5,0))</f>
        <v/>
      </c>
      <c r="Q2407" s="392"/>
      <c r="R2407" s="392" t="str">
        <f t="shared" si="413"/>
        <v/>
      </c>
      <c r="S2407" s="394" t="e">
        <f t="shared" si="414"/>
        <v>#VALUE!</v>
      </c>
      <c r="T2407" s="394" t="str">
        <f t="shared" si="415"/>
        <v/>
      </c>
      <c r="U2407" s="394" t="str">
        <f t="shared" si="416"/>
        <v/>
      </c>
      <c r="V2407" s="424" t="str">
        <f t="shared" si="417"/>
        <v/>
      </c>
      <c r="W2407" s="21"/>
      <c r="X2407" s="515"/>
      <c r="Y2407" s="515"/>
      <c r="Z2407" s="513"/>
      <c r="AA2407" s="514"/>
    </row>
    <row r="2408" spans="1:27">
      <c r="A2408" s="50">
        <f t="shared" si="418"/>
        <v>2403</v>
      </c>
      <c r="B2408" s="580"/>
      <c r="C2408" s="23" t="s">
        <v>742</v>
      </c>
      <c r="D2408" s="489"/>
      <c r="E2408" s="318" t="str">
        <f>IF(G2408="","",VLOOKUP(G2408,'Danh mục CODE'!$D$2:$J$20064,7,0))</f>
        <v/>
      </c>
      <c r="F2408" s="28" t="str">
        <f>IF(E2408="","",VLOOKUP(E2408,'TONG HOP'!$E$8:$W$1883,19,0))</f>
        <v/>
      </c>
      <c r="G2408" s="315"/>
      <c r="H2408" s="226" t="str">
        <f>IF(E2408="","",VLOOKUP(G2408,'TONG HOP'!$C$8:$E$799,2,0))</f>
        <v/>
      </c>
      <c r="I2408" s="226" t="str">
        <f>IF(B2408="","",VLOOKUP(G2408,'TONG HOP'!$C$8:$F$799,4,0))</f>
        <v/>
      </c>
      <c r="J2408" s="63" t="str">
        <f t="shared" si="409"/>
        <v/>
      </c>
      <c r="K2408" s="63" t="str">
        <f t="shared" si="410"/>
        <v/>
      </c>
      <c r="L2408" s="63">
        <f t="shared" si="411"/>
        <v>0</v>
      </c>
      <c r="M2408" s="392" t="str">
        <f>IF(Y2408="","",VLOOKUP(G2408,'Danh mục CODE'!$D$2:$I$1880,4,0))</f>
        <v/>
      </c>
      <c r="N2408" s="482"/>
      <c r="O2408" s="392" t="str">
        <f t="shared" si="412"/>
        <v/>
      </c>
      <c r="P2408" s="392" t="str">
        <f>IF(Y2408="","",VLOOKUP(G2408,'Danh mục CODE'!$D$2:$I$1880,5,0))</f>
        <v/>
      </c>
      <c r="Q2408" s="392"/>
      <c r="R2408" s="392" t="str">
        <f t="shared" si="413"/>
        <v/>
      </c>
      <c r="S2408" s="394" t="e">
        <f t="shared" si="414"/>
        <v>#VALUE!</v>
      </c>
      <c r="T2408" s="394" t="str">
        <f t="shared" si="415"/>
        <v/>
      </c>
      <c r="U2408" s="394" t="str">
        <f t="shared" si="416"/>
        <v/>
      </c>
      <c r="V2408" s="424" t="str">
        <f t="shared" si="417"/>
        <v/>
      </c>
      <c r="W2408" s="21"/>
      <c r="X2408" s="515"/>
      <c r="Y2408" s="515"/>
      <c r="Z2408" s="513"/>
      <c r="AA2408" s="514"/>
    </row>
    <row r="2409" spans="1:27">
      <c r="A2409" s="50">
        <f t="shared" si="418"/>
        <v>2404</v>
      </c>
      <c r="B2409" s="580"/>
      <c r="C2409" s="23" t="s">
        <v>742</v>
      </c>
      <c r="D2409" s="489"/>
      <c r="E2409" s="318" t="str">
        <f>IF(G2409="","",VLOOKUP(G2409,'Danh mục CODE'!$D$2:$J$20064,7,0))</f>
        <v/>
      </c>
      <c r="F2409" s="28" t="str">
        <f>IF(E2409="","",VLOOKUP(E2409,'TONG HOP'!$E$8:$W$1883,19,0))</f>
        <v/>
      </c>
      <c r="G2409" s="315"/>
      <c r="H2409" s="226" t="str">
        <f>IF(E2409="","",VLOOKUP(G2409,'TONG HOP'!$C$8:$E$799,2,0))</f>
        <v/>
      </c>
      <c r="I2409" s="226" t="str">
        <f>IF(B2409="","",VLOOKUP(G2409,'TONG HOP'!$C$8:$F$799,4,0))</f>
        <v/>
      </c>
      <c r="J2409" s="63" t="str">
        <f t="shared" si="409"/>
        <v/>
      </c>
      <c r="K2409" s="63" t="str">
        <f t="shared" si="410"/>
        <v/>
      </c>
      <c r="L2409" s="63">
        <f t="shared" si="411"/>
        <v>0</v>
      </c>
      <c r="M2409" s="392" t="str">
        <f>IF(Y2409="","",VLOOKUP(G2409,'Danh mục CODE'!$D$2:$I$1880,4,0))</f>
        <v/>
      </c>
      <c r="N2409" s="482"/>
      <c r="O2409" s="392" t="str">
        <f t="shared" si="412"/>
        <v/>
      </c>
      <c r="P2409" s="392" t="str">
        <f>IF(Y2409="","",VLOOKUP(G2409,'Danh mục CODE'!$D$2:$I$1880,5,0))</f>
        <v/>
      </c>
      <c r="Q2409" s="392"/>
      <c r="R2409" s="392" t="str">
        <f t="shared" si="413"/>
        <v/>
      </c>
      <c r="S2409" s="394" t="e">
        <f t="shared" si="414"/>
        <v>#VALUE!</v>
      </c>
      <c r="T2409" s="394" t="str">
        <f t="shared" si="415"/>
        <v/>
      </c>
      <c r="U2409" s="394" t="str">
        <f t="shared" si="416"/>
        <v/>
      </c>
      <c r="V2409" s="424" t="str">
        <f t="shared" si="417"/>
        <v/>
      </c>
      <c r="W2409" s="21"/>
      <c r="X2409" s="515"/>
      <c r="Y2409" s="515"/>
      <c r="Z2409" s="513"/>
      <c r="AA2409" s="514"/>
    </row>
    <row r="2410" spans="1:27">
      <c r="A2410" s="50">
        <f t="shared" si="418"/>
        <v>2405</v>
      </c>
      <c r="B2410" s="580"/>
      <c r="C2410" s="23" t="s">
        <v>742</v>
      </c>
      <c r="D2410" s="489"/>
      <c r="E2410" s="318" t="str">
        <f>IF(G2410="","",VLOOKUP(G2410,'Danh mục CODE'!$D$2:$J$20064,7,0))</f>
        <v/>
      </c>
      <c r="F2410" s="28" t="str">
        <f>IF(E2410="","",VLOOKUP(E2410,'TONG HOP'!$E$8:$W$1883,19,0))</f>
        <v/>
      </c>
      <c r="G2410" s="315"/>
      <c r="H2410" s="226" t="str">
        <f>IF(E2410="","",VLOOKUP(G2410,'TONG HOP'!$C$8:$E$799,2,0))</f>
        <v/>
      </c>
      <c r="I2410" s="226" t="str">
        <f>IF(B2410="","",VLOOKUP(G2410,'TONG HOP'!$C$8:$F$799,4,0))</f>
        <v/>
      </c>
      <c r="J2410" s="63" t="str">
        <f t="shared" si="409"/>
        <v/>
      </c>
      <c r="K2410" s="63" t="str">
        <f t="shared" si="410"/>
        <v/>
      </c>
      <c r="L2410" s="63">
        <f t="shared" si="411"/>
        <v>0</v>
      </c>
      <c r="M2410" s="392" t="str">
        <f>IF(Y2410="","",VLOOKUP(G2410,'Danh mục CODE'!$D$2:$I$1880,4,0))</f>
        <v/>
      </c>
      <c r="N2410" s="482"/>
      <c r="O2410" s="392" t="str">
        <f t="shared" si="412"/>
        <v/>
      </c>
      <c r="P2410" s="392" t="str">
        <f>IF(Y2410="","",VLOOKUP(G2410,'Danh mục CODE'!$D$2:$I$1880,5,0))</f>
        <v/>
      </c>
      <c r="Q2410" s="392"/>
      <c r="R2410" s="392" t="str">
        <f t="shared" si="413"/>
        <v/>
      </c>
      <c r="S2410" s="394" t="e">
        <f t="shared" si="414"/>
        <v>#VALUE!</v>
      </c>
      <c r="T2410" s="394" t="str">
        <f t="shared" si="415"/>
        <v/>
      </c>
      <c r="U2410" s="394" t="str">
        <f t="shared" si="416"/>
        <v/>
      </c>
      <c r="V2410" s="424" t="str">
        <f t="shared" si="417"/>
        <v/>
      </c>
      <c r="W2410" s="21"/>
      <c r="X2410" s="515"/>
      <c r="Y2410" s="515"/>
      <c r="Z2410" s="513"/>
      <c r="AA2410" s="514"/>
    </row>
    <row r="2411" spans="1:27">
      <c r="A2411" s="50">
        <f t="shared" si="418"/>
        <v>2406</v>
      </c>
      <c r="B2411" s="580"/>
      <c r="C2411" s="23" t="s">
        <v>742</v>
      </c>
      <c r="D2411" s="489"/>
      <c r="E2411" s="318" t="str">
        <f>IF(G2411="","",VLOOKUP(G2411,'Danh mục CODE'!$D$2:$J$20064,7,0))</f>
        <v/>
      </c>
      <c r="F2411" s="28" t="str">
        <f>IF(E2411="","",VLOOKUP(E2411,'TONG HOP'!$E$8:$W$1883,19,0))</f>
        <v/>
      </c>
      <c r="G2411" s="315"/>
      <c r="H2411" s="226" t="str">
        <f>IF(E2411="","",VLOOKUP(G2411,'TONG HOP'!$C$8:$E$799,2,0))</f>
        <v/>
      </c>
      <c r="I2411" s="226" t="str">
        <f>IF(B2411="","",VLOOKUP(G2411,'TONG HOP'!$C$8:$F$799,4,0))</f>
        <v/>
      </c>
      <c r="J2411" s="63" t="str">
        <f t="shared" si="409"/>
        <v/>
      </c>
      <c r="K2411" s="63" t="str">
        <f t="shared" si="410"/>
        <v/>
      </c>
      <c r="L2411" s="63">
        <f t="shared" si="411"/>
        <v>0</v>
      </c>
      <c r="M2411" s="392" t="str">
        <f>IF(Y2411="","",VLOOKUP(G2411,'Danh mục CODE'!$D$2:$I$1880,4,0))</f>
        <v/>
      </c>
      <c r="N2411" s="482"/>
      <c r="O2411" s="392" t="str">
        <f t="shared" si="412"/>
        <v/>
      </c>
      <c r="P2411" s="392" t="str">
        <f>IF(Y2411="","",VLOOKUP(G2411,'Danh mục CODE'!$D$2:$I$1880,5,0))</f>
        <v/>
      </c>
      <c r="Q2411" s="392"/>
      <c r="R2411" s="392" t="str">
        <f t="shared" si="413"/>
        <v/>
      </c>
      <c r="S2411" s="394" t="e">
        <f t="shared" si="414"/>
        <v>#VALUE!</v>
      </c>
      <c r="T2411" s="394" t="str">
        <f t="shared" si="415"/>
        <v/>
      </c>
      <c r="U2411" s="394" t="str">
        <f t="shared" si="416"/>
        <v/>
      </c>
      <c r="V2411" s="424" t="str">
        <f t="shared" si="417"/>
        <v/>
      </c>
      <c r="W2411" s="21"/>
      <c r="X2411" s="515"/>
      <c r="Y2411" s="515"/>
      <c r="Z2411" s="513"/>
      <c r="AA2411" s="514"/>
    </row>
    <row r="2412" spans="1:27">
      <c r="A2412" s="50">
        <f t="shared" si="418"/>
        <v>2407</v>
      </c>
      <c r="B2412" s="580"/>
      <c r="C2412" s="23" t="s">
        <v>742</v>
      </c>
      <c r="D2412" s="489"/>
      <c r="E2412" s="318" t="str">
        <f>IF(G2412="","",VLOOKUP(G2412,'Danh mục CODE'!$D$2:$J$20064,7,0))</f>
        <v/>
      </c>
      <c r="F2412" s="28" t="str">
        <f>IF(E2412="","",VLOOKUP(E2412,'TONG HOP'!$E$8:$W$1883,19,0))</f>
        <v/>
      </c>
      <c r="G2412" s="315"/>
      <c r="H2412" s="226" t="str">
        <f>IF(E2412="","",VLOOKUP(G2412,'TONG HOP'!$C$8:$E$799,2,0))</f>
        <v/>
      </c>
      <c r="I2412" s="226" t="str">
        <f>IF(B2412="","",VLOOKUP(G2412,'TONG HOP'!$C$8:$F$799,4,0))</f>
        <v/>
      </c>
      <c r="J2412" s="63" t="str">
        <f t="shared" si="409"/>
        <v/>
      </c>
      <c r="K2412" s="63" t="str">
        <f t="shared" si="410"/>
        <v/>
      </c>
      <c r="L2412" s="63">
        <f t="shared" si="411"/>
        <v>0</v>
      </c>
      <c r="M2412" s="392" t="str">
        <f>IF(Y2412="","",VLOOKUP(G2412,'Danh mục CODE'!$D$2:$I$1880,4,0))</f>
        <v/>
      </c>
      <c r="N2412" s="482"/>
      <c r="O2412" s="392" t="str">
        <f t="shared" si="412"/>
        <v/>
      </c>
      <c r="P2412" s="392" t="str">
        <f>IF(Y2412="","",VLOOKUP(G2412,'Danh mục CODE'!$D$2:$I$1880,5,0))</f>
        <v/>
      </c>
      <c r="Q2412" s="392"/>
      <c r="R2412" s="392" t="str">
        <f t="shared" si="413"/>
        <v/>
      </c>
      <c r="S2412" s="394" t="e">
        <f t="shared" si="414"/>
        <v>#VALUE!</v>
      </c>
      <c r="T2412" s="394" t="str">
        <f t="shared" si="415"/>
        <v/>
      </c>
      <c r="U2412" s="394" t="str">
        <f t="shared" si="416"/>
        <v/>
      </c>
      <c r="V2412" s="424" t="str">
        <f t="shared" si="417"/>
        <v/>
      </c>
      <c r="W2412" s="21"/>
      <c r="X2412" s="515"/>
      <c r="Y2412" s="515"/>
      <c r="Z2412" s="513"/>
      <c r="AA2412" s="514"/>
    </row>
    <row r="2413" spans="1:27">
      <c r="A2413" s="50">
        <f t="shared" si="418"/>
        <v>2408</v>
      </c>
      <c r="B2413" s="580"/>
      <c r="C2413" s="23" t="s">
        <v>742</v>
      </c>
      <c r="D2413" s="489"/>
      <c r="E2413" s="318" t="str">
        <f>IF(G2413="","",VLOOKUP(G2413,'Danh mục CODE'!$D$2:$J$20064,7,0))</f>
        <v/>
      </c>
      <c r="F2413" s="28" t="str">
        <f>IF(E2413="","",VLOOKUP(E2413,'TONG HOP'!$E$8:$W$1883,19,0))</f>
        <v/>
      </c>
      <c r="G2413" s="315"/>
      <c r="H2413" s="226" t="str">
        <f>IF(E2413="","",VLOOKUP(G2413,'TONG HOP'!$C$8:$E$799,2,0))</f>
        <v/>
      </c>
      <c r="I2413" s="226" t="str">
        <f>IF(B2413="","",VLOOKUP(G2413,'TONG HOP'!$C$8:$F$799,4,0))</f>
        <v/>
      </c>
      <c r="J2413" s="63" t="str">
        <f t="shared" si="409"/>
        <v/>
      </c>
      <c r="K2413" s="63" t="str">
        <f t="shared" si="410"/>
        <v/>
      </c>
      <c r="L2413" s="63">
        <f t="shared" si="411"/>
        <v>0</v>
      </c>
      <c r="M2413" s="392" t="str">
        <f>IF(Y2413="","",VLOOKUP(G2413,'Danh mục CODE'!$D$2:$I$1880,4,0))</f>
        <v/>
      </c>
      <c r="N2413" s="482"/>
      <c r="O2413" s="392" t="str">
        <f t="shared" si="412"/>
        <v/>
      </c>
      <c r="P2413" s="392" t="str">
        <f>IF(Y2413="","",VLOOKUP(G2413,'Danh mục CODE'!$D$2:$I$1880,5,0))</f>
        <v/>
      </c>
      <c r="Q2413" s="392"/>
      <c r="R2413" s="392" t="str">
        <f t="shared" si="413"/>
        <v/>
      </c>
      <c r="S2413" s="394" t="e">
        <f t="shared" si="414"/>
        <v>#VALUE!</v>
      </c>
      <c r="T2413" s="394" t="str">
        <f t="shared" si="415"/>
        <v/>
      </c>
      <c r="U2413" s="394" t="str">
        <f t="shared" si="416"/>
        <v/>
      </c>
      <c r="V2413" s="424" t="str">
        <f t="shared" si="417"/>
        <v/>
      </c>
      <c r="W2413" s="21"/>
      <c r="X2413" s="515"/>
      <c r="Y2413" s="515"/>
      <c r="Z2413" s="513"/>
      <c r="AA2413" s="514"/>
    </row>
    <row r="2414" spans="1:27">
      <c r="A2414" s="50">
        <f t="shared" si="418"/>
        <v>2409</v>
      </c>
      <c r="B2414" s="580"/>
      <c r="C2414" s="23" t="s">
        <v>742</v>
      </c>
      <c r="D2414" s="489"/>
      <c r="E2414" s="318" t="str">
        <f>IF(G2414="","",VLOOKUP(G2414,'Danh mục CODE'!$D$2:$J$20064,7,0))</f>
        <v/>
      </c>
      <c r="F2414" s="28" t="str">
        <f>IF(E2414="","",VLOOKUP(E2414,'TONG HOP'!$E$8:$W$1883,19,0))</f>
        <v/>
      </c>
      <c r="G2414" s="315"/>
      <c r="H2414" s="226" t="str">
        <f>IF(E2414="","",VLOOKUP(G2414,'TONG HOP'!$C$8:$E$799,2,0))</f>
        <v/>
      </c>
      <c r="I2414" s="226" t="str">
        <f>IF(B2414="","",VLOOKUP(G2414,'TONG HOP'!$C$8:$F$799,4,0))</f>
        <v/>
      </c>
      <c r="J2414" s="63" t="str">
        <f t="shared" si="409"/>
        <v/>
      </c>
      <c r="K2414" s="63" t="str">
        <f t="shared" si="410"/>
        <v/>
      </c>
      <c r="L2414" s="63">
        <f t="shared" si="411"/>
        <v>0</v>
      </c>
      <c r="M2414" s="392" t="str">
        <f>IF(Y2414="","",VLOOKUP(G2414,'Danh mục CODE'!$D$2:$I$1880,4,0))</f>
        <v/>
      </c>
      <c r="N2414" s="482"/>
      <c r="O2414" s="392" t="str">
        <f t="shared" si="412"/>
        <v/>
      </c>
      <c r="P2414" s="392" t="str">
        <f>IF(Y2414="","",VLOOKUP(G2414,'Danh mục CODE'!$D$2:$I$1880,5,0))</f>
        <v/>
      </c>
      <c r="Q2414" s="392"/>
      <c r="R2414" s="392" t="str">
        <f t="shared" si="413"/>
        <v/>
      </c>
      <c r="S2414" s="394" t="e">
        <f t="shared" si="414"/>
        <v>#VALUE!</v>
      </c>
      <c r="T2414" s="394" t="str">
        <f t="shared" si="415"/>
        <v/>
      </c>
      <c r="U2414" s="394" t="str">
        <f t="shared" si="416"/>
        <v/>
      </c>
      <c r="V2414" s="424" t="str">
        <f t="shared" si="417"/>
        <v/>
      </c>
      <c r="W2414" s="21"/>
      <c r="X2414" s="515"/>
      <c r="Y2414" s="515"/>
      <c r="Z2414" s="513"/>
      <c r="AA2414" s="514"/>
    </row>
    <row r="2415" spans="1:27">
      <c r="A2415" s="50">
        <f t="shared" si="418"/>
        <v>2410</v>
      </c>
      <c r="B2415" s="580"/>
      <c r="C2415" s="23" t="s">
        <v>742</v>
      </c>
      <c r="D2415" s="489"/>
      <c r="E2415" s="318" t="str">
        <f>IF(G2415="","",VLOOKUP(G2415,'Danh mục CODE'!$D$2:$J$20064,7,0))</f>
        <v/>
      </c>
      <c r="F2415" s="28" t="str">
        <f>IF(E2415="","",VLOOKUP(E2415,'TONG HOP'!$E$8:$W$1883,19,0))</f>
        <v/>
      </c>
      <c r="G2415" s="315"/>
      <c r="H2415" s="226" t="str">
        <f>IF(E2415="","",VLOOKUP(G2415,'TONG HOP'!$C$8:$E$799,2,0))</f>
        <v/>
      </c>
      <c r="I2415" s="226" t="str">
        <f>IF(B2415="","",VLOOKUP(G2415,'TONG HOP'!$C$8:$F$799,4,0))</f>
        <v/>
      </c>
      <c r="J2415" s="63" t="str">
        <f t="shared" si="409"/>
        <v/>
      </c>
      <c r="K2415" s="63" t="str">
        <f t="shared" si="410"/>
        <v/>
      </c>
      <c r="L2415" s="63">
        <f t="shared" si="411"/>
        <v>0</v>
      </c>
      <c r="M2415" s="392" t="str">
        <f>IF(Y2415="","",VLOOKUP(G2415,'Danh mục CODE'!$D$2:$I$1880,4,0))</f>
        <v/>
      </c>
      <c r="N2415" s="482"/>
      <c r="O2415" s="392" t="str">
        <f t="shared" si="412"/>
        <v/>
      </c>
      <c r="P2415" s="392" t="str">
        <f>IF(Y2415="","",VLOOKUP(G2415,'Danh mục CODE'!$D$2:$I$1880,5,0))</f>
        <v/>
      </c>
      <c r="Q2415" s="392"/>
      <c r="R2415" s="392" t="str">
        <f t="shared" si="413"/>
        <v/>
      </c>
      <c r="S2415" s="394" t="e">
        <f t="shared" si="414"/>
        <v>#VALUE!</v>
      </c>
      <c r="T2415" s="394" t="str">
        <f t="shared" si="415"/>
        <v/>
      </c>
      <c r="U2415" s="394" t="str">
        <f t="shared" si="416"/>
        <v/>
      </c>
      <c r="V2415" s="424" t="str">
        <f t="shared" si="417"/>
        <v/>
      </c>
      <c r="W2415" s="21"/>
      <c r="X2415" s="515"/>
      <c r="Y2415" s="515"/>
      <c r="Z2415" s="513"/>
      <c r="AA2415" s="514"/>
    </row>
    <row r="2416" spans="1:27">
      <c r="A2416" s="50">
        <f t="shared" si="418"/>
        <v>2411</v>
      </c>
      <c r="B2416" s="580"/>
      <c r="C2416" s="23" t="s">
        <v>742</v>
      </c>
      <c r="D2416" s="489"/>
      <c r="E2416" s="318" t="str">
        <f>IF(G2416="","",VLOOKUP(G2416,'Danh mục CODE'!$D$2:$J$20064,7,0))</f>
        <v/>
      </c>
      <c r="F2416" s="28" t="str">
        <f>IF(E2416="","",VLOOKUP(E2416,'TONG HOP'!$E$8:$W$1883,19,0))</f>
        <v/>
      </c>
      <c r="G2416" s="315"/>
      <c r="H2416" s="226" t="str">
        <f>IF(E2416="","",VLOOKUP(G2416,'TONG HOP'!$C$8:$E$799,2,0))</f>
        <v/>
      </c>
      <c r="I2416" s="226" t="str">
        <f>IF(B2416="","",VLOOKUP(G2416,'TONG HOP'!$C$8:$F$799,4,0))</f>
        <v/>
      </c>
      <c r="J2416" s="63" t="str">
        <f t="shared" si="409"/>
        <v/>
      </c>
      <c r="K2416" s="63" t="str">
        <f t="shared" si="410"/>
        <v/>
      </c>
      <c r="L2416" s="63">
        <f t="shared" si="411"/>
        <v>0</v>
      </c>
      <c r="M2416" s="392" t="str">
        <f>IF(Y2416="","",VLOOKUP(G2416,'Danh mục CODE'!$D$2:$I$1880,4,0))</f>
        <v/>
      </c>
      <c r="N2416" s="482"/>
      <c r="O2416" s="392" t="str">
        <f t="shared" si="412"/>
        <v/>
      </c>
      <c r="P2416" s="392" t="str">
        <f>IF(Y2416="","",VLOOKUP(G2416,'Danh mục CODE'!$D$2:$I$1880,5,0))</f>
        <v/>
      </c>
      <c r="Q2416" s="392"/>
      <c r="R2416" s="392" t="str">
        <f t="shared" si="413"/>
        <v/>
      </c>
      <c r="S2416" s="394" t="e">
        <f t="shared" si="414"/>
        <v>#VALUE!</v>
      </c>
      <c r="T2416" s="394" t="str">
        <f t="shared" si="415"/>
        <v/>
      </c>
      <c r="U2416" s="394" t="str">
        <f t="shared" si="416"/>
        <v/>
      </c>
      <c r="V2416" s="424" t="str">
        <f t="shared" si="417"/>
        <v/>
      </c>
      <c r="W2416" s="21"/>
      <c r="X2416" s="515"/>
      <c r="Y2416" s="515"/>
      <c r="Z2416" s="513"/>
      <c r="AA2416" s="514"/>
    </row>
    <row r="2417" spans="1:27">
      <c r="A2417" s="50">
        <f t="shared" si="418"/>
        <v>2412</v>
      </c>
      <c r="B2417" s="9"/>
      <c r="C2417" s="23" t="s">
        <v>742</v>
      </c>
      <c r="D2417" s="489"/>
      <c r="E2417" s="318" t="str">
        <f>IF(G2417="","",VLOOKUP(G2417,'Danh mục CODE'!$D$2:$J$20064,7,0))</f>
        <v/>
      </c>
      <c r="F2417" s="28" t="str">
        <f>IF(E2417="","",VLOOKUP(E2417,'TONG HOP'!$E$8:$W$1883,19,0))</f>
        <v/>
      </c>
      <c r="G2417" s="66"/>
      <c r="H2417" s="226" t="str">
        <f>IF(E2417="","",VLOOKUP(G2417,'TONG HOP'!$C$8:$E$799,2,0))</f>
        <v/>
      </c>
      <c r="I2417" s="226" t="str">
        <f>IF(B2417="","",VLOOKUP(G2417,'TONG HOP'!$C$8:$F$799,4,0))</f>
        <v/>
      </c>
      <c r="J2417" s="63" t="str">
        <f t="shared" ref="J2417:J2480" si="419">IF(X2417="","",K2417-K2417*M2417)</f>
        <v/>
      </c>
      <c r="K2417" s="63" t="str">
        <f t="shared" ref="K2417:K2480" si="420">IF(AND(X2417="",N2417="",Q2417="",R2417=""),"",L2417-L2417*O2417-(L2417-L2417*O2417)*R2417)</f>
        <v/>
      </c>
      <c r="L2417" s="63">
        <f t="shared" ref="L2417:L2480" si="421">X2417-Y2417</f>
        <v>0</v>
      </c>
      <c r="M2417" s="392" t="str">
        <f>IF(Y2417="","",VLOOKUP(G2417,'Danh mục CODE'!$D$2:$I$1880,4,0))</f>
        <v/>
      </c>
      <c r="N2417" s="482"/>
      <c r="O2417" s="392" t="str">
        <f t="shared" ref="O2417:O2480" si="422">IF(X2417="","",IF(M2417-N2417&lt;0,-(M2417-N2417),0))</f>
        <v/>
      </c>
      <c r="P2417" s="392" t="str">
        <f>IF(Y2417="","",VLOOKUP(G2417,'Danh mục CODE'!$D$2:$I$1880,5,0))</f>
        <v/>
      </c>
      <c r="Q2417" s="392"/>
      <c r="R2417" s="392" t="str">
        <f t="shared" ref="R2417:R2480" si="423">IF(X2417="","",IF(P2417-Q2417&lt;0,-(P2417-Q2417),0))</f>
        <v/>
      </c>
      <c r="S2417" s="394" t="e">
        <f t="shared" ref="S2417:S2480" si="424">IF(T2417=0,"",J2417-T2417-U2417)</f>
        <v>#VALUE!</v>
      </c>
      <c r="T2417" s="394" t="str">
        <f t="shared" ref="T2417:T2480" si="425">IF(X2417="","",J2417*P2417)</f>
        <v/>
      </c>
      <c r="U2417" s="394" t="str">
        <f t="shared" ref="U2417:U2480" si="426">IF(X2417="","",J2417*R2417)</f>
        <v/>
      </c>
      <c r="V2417" s="424" t="str">
        <f t="shared" ref="V2417:V2480" si="427">IF(X2417="","",J2417-S2417-T2417-U2417)</f>
        <v/>
      </c>
      <c r="W2417" s="21"/>
      <c r="X2417" s="419"/>
      <c r="Y2417" s="419"/>
      <c r="Z2417" s="51"/>
      <c r="AA2417" s="61"/>
    </row>
    <row r="2418" spans="1:27">
      <c r="A2418" s="50">
        <f t="shared" si="418"/>
        <v>2413</v>
      </c>
      <c r="B2418" s="9"/>
      <c r="C2418" s="23" t="s">
        <v>742</v>
      </c>
      <c r="D2418" s="489"/>
      <c r="E2418" s="318" t="str">
        <f>IF(G2418="","",VLOOKUP(G2418,'Danh mục CODE'!$D$2:$J$20064,7,0))</f>
        <v/>
      </c>
      <c r="F2418" s="28" t="str">
        <f>IF(E2418="","",VLOOKUP(E2418,'TONG HOP'!$E$8:$W$1883,19,0))</f>
        <v/>
      </c>
      <c r="G2418" s="66"/>
      <c r="H2418" s="226" t="str">
        <f>IF(E2418="","",VLOOKUP(G2418,'TONG HOP'!$C$8:$E$799,2,0))</f>
        <v/>
      </c>
      <c r="I2418" s="226" t="str">
        <f>IF(B2418="","",VLOOKUP(G2418,'TONG HOP'!$C$8:$F$799,4,0))</f>
        <v/>
      </c>
      <c r="J2418" s="63" t="str">
        <f t="shared" si="419"/>
        <v/>
      </c>
      <c r="K2418" s="63" t="str">
        <f t="shared" si="420"/>
        <v/>
      </c>
      <c r="L2418" s="63">
        <f t="shared" si="421"/>
        <v>0</v>
      </c>
      <c r="M2418" s="392" t="str">
        <f>IF(Y2418="","",VLOOKUP(G2418,'Danh mục CODE'!$D$2:$I$1880,4,0))</f>
        <v/>
      </c>
      <c r="N2418" s="482"/>
      <c r="O2418" s="392" t="str">
        <f t="shared" si="422"/>
        <v/>
      </c>
      <c r="P2418" s="392" t="str">
        <f>IF(Y2418="","",VLOOKUP(G2418,'Danh mục CODE'!$D$2:$I$1880,5,0))</f>
        <v/>
      </c>
      <c r="Q2418" s="392"/>
      <c r="R2418" s="392" t="str">
        <f t="shared" si="423"/>
        <v/>
      </c>
      <c r="S2418" s="394" t="e">
        <f t="shared" si="424"/>
        <v>#VALUE!</v>
      </c>
      <c r="T2418" s="394" t="str">
        <f t="shared" si="425"/>
        <v/>
      </c>
      <c r="U2418" s="394" t="str">
        <f t="shared" si="426"/>
        <v/>
      </c>
      <c r="V2418" s="424" t="str">
        <f t="shared" si="427"/>
        <v/>
      </c>
      <c r="W2418" s="21"/>
      <c r="X2418" s="419"/>
      <c r="Y2418" s="419"/>
      <c r="Z2418" s="51"/>
      <c r="AA2418" s="61"/>
    </row>
    <row r="2419" spans="1:27">
      <c r="A2419" s="50">
        <f t="shared" si="418"/>
        <v>2414</v>
      </c>
      <c r="B2419" s="9"/>
      <c r="C2419" s="23" t="s">
        <v>742</v>
      </c>
      <c r="D2419" s="489"/>
      <c r="E2419" s="318" t="str">
        <f>IF(G2419="","",VLOOKUP(G2419,'Danh mục CODE'!$D$2:$J$20064,7,0))</f>
        <v/>
      </c>
      <c r="F2419" s="28" t="str">
        <f>IF(E2419="","",VLOOKUP(E2419,'TONG HOP'!$E$8:$W$1883,19,0))</f>
        <v/>
      </c>
      <c r="G2419" s="66"/>
      <c r="H2419" s="226" t="str">
        <f>IF(E2419="","",VLOOKUP(G2419,'TONG HOP'!$C$8:$E$799,2,0))</f>
        <v/>
      </c>
      <c r="I2419" s="226" t="str">
        <f>IF(B2419="","",VLOOKUP(G2419,'TONG HOP'!$C$8:$F$799,4,0))</f>
        <v/>
      </c>
      <c r="J2419" s="63" t="str">
        <f t="shared" si="419"/>
        <v/>
      </c>
      <c r="K2419" s="63" t="str">
        <f t="shared" si="420"/>
        <v/>
      </c>
      <c r="L2419" s="63">
        <f t="shared" si="421"/>
        <v>0</v>
      </c>
      <c r="M2419" s="392" t="str">
        <f>IF(Y2419="","",VLOOKUP(G2419,'Danh mục CODE'!$D$2:$I$1880,4,0))</f>
        <v/>
      </c>
      <c r="N2419" s="482"/>
      <c r="O2419" s="392" t="str">
        <f t="shared" si="422"/>
        <v/>
      </c>
      <c r="P2419" s="392" t="str">
        <f>IF(Y2419="","",VLOOKUP(G2419,'Danh mục CODE'!$D$2:$I$1880,5,0))</f>
        <v/>
      </c>
      <c r="Q2419" s="392"/>
      <c r="R2419" s="392" t="str">
        <f t="shared" si="423"/>
        <v/>
      </c>
      <c r="S2419" s="394" t="e">
        <f t="shared" si="424"/>
        <v>#VALUE!</v>
      </c>
      <c r="T2419" s="394" t="str">
        <f t="shared" si="425"/>
        <v/>
      </c>
      <c r="U2419" s="394" t="str">
        <f t="shared" si="426"/>
        <v/>
      </c>
      <c r="V2419" s="424" t="str">
        <f t="shared" si="427"/>
        <v/>
      </c>
      <c r="W2419" s="21"/>
      <c r="X2419" s="419"/>
      <c r="Y2419" s="419"/>
      <c r="Z2419" s="51"/>
      <c r="AA2419" s="61"/>
    </row>
    <row r="2420" spans="1:27">
      <c r="A2420" s="50">
        <f t="shared" si="418"/>
        <v>2415</v>
      </c>
      <c r="B2420" s="9"/>
      <c r="C2420" s="23" t="s">
        <v>742</v>
      </c>
      <c r="D2420" s="489"/>
      <c r="E2420" s="318" t="str">
        <f>IF(G2420="","",VLOOKUP(G2420,'Danh mục CODE'!$D$2:$J$20064,7,0))</f>
        <v/>
      </c>
      <c r="F2420" s="28" t="str">
        <f>IF(E2420="","",VLOOKUP(E2420,'TONG HOP'!$E$8:$W$1883,19,0))</f>
        <v/>
      </c>
      <c r="G2420" s="66"/>
      <c r="H2420" s="226" t="str">
        <f>IF(E2420="","",VLOOKUP(G2420,'TONG HOP'!$C$8:$E$799,2,0))</f>
        <v/>
      </c>
      <c r="I2420" s="226" t="str">
        <f>IF(B2420="","",VLOOKUP(G2420,'TONG HOP'!$C$8:$F$799,4,0))</f>
        <v/>
      </c>
      <c r="J2420" s="63" t="str">
        <f t="shared" si="419"/>
        <v/>
      </c>
      <c r="K2420" s="63" t="str">
        <f t="shared" si="420"/>
        <v/>
      </c>
      <c r="L2420" s="63">
        <f t="shared" si="421"/>
        <v>0</v>
      </c>
      <c r="M2420" s="392" t="str">
        <f>IF(Y2420="","",VLOOKUP(G2420,'Danh mục CODE'!$D$2:$I$1880,4,0))</f>
        <v/>
      </c>
      <c r="N2420" s="482"/>
      <c r="O2420" s="392" t="str">
        <f t="shared" si="422"/>
        <v/>
      </c>
      <c r="P2420" s="392" t="str">
        <f>IF(Y2420="","",VLOOKUP(G2420,'Danh mục CODE'!$D$2:$I$1880,5,0))</f>
        <v/>
      </c>
      <c r="Q2420" s="392"/>
      <c r="R2420" s="392" t="str">
        <f t="shared" si="423"/>
        <v/>
      </c>
      <c r="S2420" s="394" t="e">
        <f t="shared" si="424"/>
        <v>#VALUE!</v>
      </c>
      <c r="T2420" s="394" t="str">
        <f t="shared" si="425"/>
        <v/>
      </c>
      <c r="U2420" s="394" t="str">
        <f t="shared" si="426"/>
        <v/>
      </c>
      <c r="V2420" s="424" t="str">
        <f t="shared" si="427"/>
        <v/>
      </c>
      <c r="W2420" s="21"/>
      <c r="X2420" s="419"/>
      <c r="Y2420" s="419"/>
      <c r="Z2420" s="51"/>
      <c r="AA2420" s="61"/>
    </row>
    <row r="2421" spans="1:27">
      <c r="A2421" s="50">
        <f t="shared" si="418"/>
        <v>2416</v>
      </c>
      <c r="B2421" s="9"/>
      <c r="C2421" s="23" t="s">
        <v>742</v>
      </c>
      <c r="D2421" s="489"/>
      <c r="E2421" s="318" t="str">
        <f>IF(G2421="","",VLOOKUP(G2421,'Danh mục CODE'!$D$2:$J$20064,7,0))</f>
        <v/>
      </c>
      <c r="F2421" s="28" t="str">
        <f>IF(E2421="","",VLOOKUP(E2421,'TONG HOP'!$E$8:$W$1883,19,0))</f>
        <v/>
      </c>
      <c r="G2421" s="66"/>
      <c r="H2421" s="226" t="str">
        <f>IF(E2421="","",VLOOKUP(G2421,'TONG HOP'!$C$8:$E$799,2,0))</f>
        <v/>
      </c>
      <c r="I2421" s="226" t="str">
        <f>IF(B2421="","",VLOOKUP(G2421,'TONG HOP'!$C$8:$F$799,4,0))</f>
        <v/>
      </c>
      <c r="J2421" s="63" t="str">
        <f t="shared" si="419"/>
        <v/>
      </c>
      <c r="K2421" s="63" t="str">
        <f t="shared" si="420"/>
        <v/>
      </c>
      <c r="L2421" s="63">
        <f t="shared" si="421"/>
        <v>0</v>
      </c>
      <c r="M2421" s="392" t="str">
        <f>IF(Y2421="","",VLOOKUP(G2421,'Danh mục CODE'!$D$2:$I$1880,4,0))</f>
        <v/>
      </c>
      <c r="N2421" s="482"/>
      <c r="O2421" s="392" t="str">
        <f t="shared" si="422"/>
        <v/>
      </c>
      <c r="P2421" s="392" t="str">
        <f>IF(Y2421="","",VLOOKUP(G2421,'Danh mục CODE'!$D$2:$I$1880,5,0))</f>
        <v/>
      </c>
      <c r="Q2421" s="392"/>
      <c r="R2421" s="392" t="str">
        <f t="shared" si="423"/>
        <v/>
      </c>
      <c r="S2421" s="394" t="e">
        <f t="shared" si="424"/>
        <v>#VALUE!</v>
      </c>
      <c r="T2421" s="394" t="str">
        <f t="shared" si="425"/>
        <v/>
      </c>
      <c r="U2421" s="394" t="str">
        <f t="shared" si="426"/>
        <v/>
      </c>
      <c r="V2421" s="424" t="str">
        <f t="shared" si="427"/>
        <v/>
      </c>
      <c r="W2421" s="21"/>
      <c r="X2421" s="419"/>
      <c r="Y2421" s="419"/>
      <c r="Z2421" s="51"/>
      <c r="AA2421" s="61"/>
    </row>
    <row r="2422" spans="1:27">
      <c r="A2422" s="50">
        <f t="shared" si="418"/>
        <v>2417</v>
      </c>
      <c r="B2422" s="9"/>
      <c r="C2422" s="23" t="s">
        <v>742</v>
      </c>
      <c r="D2422" s="489"/>
      <c r="E2422" s="318" t="str">
        <f>IF(G2422="","",VLOOKUP(G2422,'Danh mục CODE'!$D$2:$J$20064,7,0))</f>
        <v/>
      </c>
      <c r="F2422" s="28" t="str">
        <f>IF(E2422="","",VLOOKUP(E2422,'TONG HOP'!$E$8:$W$1883,19,0))</f>
        <v/>
      </c>
      <c r="G2422" s="66"/>
      <c r="H2422" s="226" t="str">
        <f>IF(E2422="","",VLOOKUP(G2422,'TONG HOP'!$C$8:$E$799,2,0))</f>
        <v/>
      </c>
      <c r="I2422" s="226" t="str">
        <f>IF(B2422="","",VLOOKUP(G2422,'TONG HOP'!$C$8:$F$799,4,0))</f>
        <v/>
      </c>
      <c r="J2422" s="63" t="str">
        <f t="shared" si="419"/>
        <v/>
      </c>
      <c r="K2422" s="63" t="str">
        <f t="shared" si="420"/>
        <v/>
      </c>
      <c r="L2422" s="63">
        <f t="shared" si="421"/>
        <v>0</v>
      </c>
      <c r="M2422" s="392" t="str">
        <f>IF(Y2422="","",VLOOKUP(G2422,'Danh mục CODE'!$D$2:$I$1880,4,0))</f>
        <v/>
      </c>
      <c r="N2422" s="482"/>
      <c r="O2422" s="392" t="str">
        <f t="shared" si="422"/>
        <v/>
      </c>
      <c r="P2422" s="392" t="str">
        <f>IF(Y2422="","",VLOOKUP(G2422,'Danh mục CODE'!$D$2:$I$1880,5,0))</f>
        <v/>
      </c>
      <c r="Q2422" s="392"/>
      <c r="R2422" s="392" t="str">
        <f t="shared" si="423"/>
        <v/>
      </c>
      <c r="S2422" s="394" t="e">
        <f t="shared" si="424"/>
        <v>#VALUE!</v>
      </c>
      <c r="T2422" s="394" t="str">
        <f t="shared" si="425"/>
        <v/>
      </c>
      <c r="U2422" s="394" t="str">
        <f t="shared" si="426"/>
        <v/>
      </c>
      <c r="V2422" s="424" t="str">
        <f t="shared" si="427"/>
        <v/>
      </c>
      <c r="W2422" s="21"/>
      <c r="X2422" s="419"/>
      <c r="Y2422" s="419"/>
      <c r="Z2422" s="51"/>
      <c r="AA2422" s="61"/>
    </row>
    <row r="2423" spans="1:27">
      <c r="A2423" s="50">
        <f t="shared" si="418"/>
        <v>2418</v>
      </c>
      <c r="B2423" s="9"/>
      <c r="C2423" s="23" t="s">
        <v>742</v>
      </c>
      <c r="D2423" s="489"/>
      <c r="E2423" s="318" t="str">
        <f>IF(G2423="","",VLOOKUP(G2423,'Danh mục CODE'!$D$2:$J$20064,7,0))</f>
        <v/>
      </c>
      <c r="F2423" s="28" t="str">
        <f>IF(E2423="","",VLOOKUP(E2423,'TONG HOP'!$E$8:$W$1883,19,0))</f>
        <v/>
      </c>
      <c r="G2423" s="66"/>
      <c r="H2423" s="226" t="str">
        <f>IF(E2423="","",VLOOKUP(G2423,'TONG HOP'!$C$8:$E$799,2,0))</f>
        <v/>
      </c>
      <c r="I2423" s="226" t="str">
        <f>IF(B2423="","",VLOOKUP(G2423,'TONG HOP'!$C$8:$F$799,4,0))</f>
        <v/>
      </c>
      <c r="J2423" s="63" t="str">
        <f t="shared" si="419"/>
        <v/>
      </c>
      <c r="K2423" s="63" t="str">
        <f t="shared" si="420"/>
        <v/>
      </c>
      <c r="L2423" s="63">
        <f t="shared" si="421"/>
        <v>0</v>
      </c>
      <c r="M2423" s="392" t="str">
        <f>IF(Y2423="","",VLOOKUP(G2423,'Danh mục CODE'!$D$2:$I$1880,4,0))</f>
        <v/>
      </c>
      <c r="N2423" s="482"/>
      <c r="O2423" s="392" t="str">
        <f t="shared" si="422"/>
        <v/>
      </c>
      <c r="P2423" s="392" t="str">
        <f>IF(Y2423="","",VLOOKUP(G2423,'Danh mục CODE'!$D$2:$I$1880,5,0))</f>
        <v/>
      </c>
      <c r="Q2423" s="392"/>
      <c r="R2423" s="392" t="str">
        <f t="shared" si="423"/>
        <v/>
      </c>
      <c r="S2423" s="394" t="e">
        <f t="shared" si="424"/>
        <v>#VALUE!</v>
      </c>
      <c r="T2423" s="394" t="str">
        <f t="shared" si="425"/>
        <v/>
      </c>
      <c r="U2423" s="394" t="str">
        <f t="shared" si="426"/>
        <v/>
      </c>
      <c r="V2423" s="424" t="str">
        <f t="shared" si="427"/>
        <v/>
      </c>
      <c r="W2423" s="21"/>
      <c r="X2423" s="419"/>
      <c r="Y2423" s="419"/>
      <c r="Z2423" s="51"/>
      <c r="AA2423" s="61"/>
    </row>
    <row r="2424" spans="1:27">
      <c r="A2424" s="50">
        <f t="shared" si="418"/>
        <v>2419</v>
      </c>
      <c r="B2424" s="9"/>
      <c r="C2424" s="23" t="s">
        <v>742</v>
      </c>
      <c r="D2424" s="489"/>
      <c r="E2424" s="318" t="str">
        <f>IF(G2424="","",VLOOKUP(G2424,'Danh mục CODE'!$D$2:$J$20064,7,0))</f>
        <v/>
      </c>
      <c r="F2424" s="28" t="str">
        <f>IF(E2424="","",VLOOKUP(E2424,'TONG HOP'!$E$8:$W$1883,19,0))</f>
        <v/>
      </c>
      <c r="G2424" s="66"/>
      <c r="H2424" s="226" t="str">
        <f>IF(E2424="","",VLOOKUP(G2424,'TONG HOP'!$C$8:$E$799,2,0))</f>
        <v/>
      </c>
      <c r="I2424" s="226" t="str">
        <f>IF(B2424="","",VLOOKUP(G2424,'TONG HOP'!$C$8:$F$799,4,0))</f>
        <v/>
      </c>
      <c r="J2424" s="63" t="str">
        <f t="shared" si="419"/>
        <v/>
      </c>
      <c r="K2424" s="63" t="str">
        <f t="shared" si="420"/>
        <v/>
      </c>
      <c r="L2424" s="63">
        <f t="shared" si="421"/>
        <v>0</v>
      </c>
      <c r="M2424" s="392" t="str">
        <f>IF(Y2424="","",VLOOKUP(G2424,'Danh mục CODE'!$D$2:$I$1880,4,0))</f>
        <v/>
      </c>
      <c r="N2424" s="482"/>
      <c r="O2424" s="392" t="str">
        <f t="shared" si="422"/>
        <v/>
      </c>
      <c r="P2424" s="392" t="str">
        <f>IF(Y2424="","",VLOOKUP(G2424,'Danh mục CODE'!$D$2:$I$1880,5,0))</f>
        <v/>
      </c>
      <c r="Q2424" s="392"/>
      <c r="R2424" s="392" t="str">
        <f t="shared" si="423"/>
        <v/>
      </c>
      <c r="S2424" s="394" t="e">
        <f t="shared" si="424"/>
        <v>#VALUE!</v>
      </c>
      <c r="T2424" s="394" t="str">
        <f t="shared" si="425"/>
        <v/>
      </c>
      <c r="U2424" s="394" t="str">
        <f t="shared" si="426"/>
        <v/>
      </c>
      <c r="V2424" s="424" t="str">
        <f t="shared" si="427"/>
        <v/>
      </c>
      <c r="W2424" s="21"/>
      <c r="X2424" s="419"/>
      <c r="Y2424" s="419"/>
      <c r="Z2424" s="51"/>
      <c r="AA2424" s="61"/>
    </row>
    <row r="2425" spans="1:27">
      <c r="A2425" s="50">
        <f t="shared" si="418"/>
        <v>2420</v>
      </c>
      <c r="B2425" s="9"/>
      <c r="C2425" s="23" t="s">
        <v>742</v>
      </c>
      <c r="D2425" s="489"/>
      <c r="E2425" s="318" t="str">
        <f>IF(G2425="","",VLOOKUP(G2425,'Danh mục CODE'!$D$2:$J$20064,7,0))</f>
        <v/>
      </c>
      <c r="F2425" s="28" t="str">
        <f>IF(E2425="","",VLOOKUP(E2425,'TONG HOP'!$E$8:$W$1883,19,0))</f>
        <v/>
      </c>
      <c r="G2425" s="66"/>
      <c r="H2425" s="226" t="str">
        <f>IF(E2425="","",VLOOKUP(G2425,'TONG HOP'!$C$8:$E$799,2,0))</f>
        <v/>
      </c>
      <c r="I2425" s="226" t="str">
        <f>IF(B2425="","",VLOOKUP(G2425,'TONG HOP'!$C$8:$F$799,4,0))</f>
        <v/>
      </c>
      <c r="J2425" s="63" t="str">
        <f t="shared" si="419"/>
        <v/>
      </c>
      <c r="K2425" s="63" t="str">
        <f t="shared" si="420"/>
        <v/>
      </c>
      <c r="L2425" s="63">
        <f t="shared" si="421"/>
        <v>0</v>
      </c>
      <c r="M2425" s="392" t="str">
        <f>IF(Y2425="","",VLOOKUP(G2425,'Danh mục CODE'!$D$2:$I$1880,4,0))</f>
        <v/>
      </c>
      <c r="N2425" s="482"/>
      <c r="O2425" s="392" t="str">
        <f t="shared" si="422"/>
        <v/>
      </c>
      <c r="P2425" s="392" t="str">
        <f>IF(Y2425="","",VLOOKUP(G2425,'Danh mục CODE'!$D$2:$I$1880,5,0))</f>
        <v/>
      </c>
      <c r="Q2425" s="392"/>
      <c r="R2425" s="392" t="str">
        <f t="shared" si="423"/>
        <v/>
      </c>
      <c r="S2425" s="394" t="e">
        <f t="shared" si="424"/>
        <v>#VALUE!</v>
      </c>
      <c r="T2425" s="394" t="str">
        <f t="shared" si="425"/>
        <v/>
      </c>
      <c r="U2425" s="394" t="str">
        <f t="shared" si="426"/>
        <v/>
      </c>
      <c r="V2425" s="424" t="str">
        <f t="shared" si="427"/>
        <v/>
      </c>
      <c r="W2425" s="21"/>
      <c r="X2425" s="419"/>
      <c r="Y2425" s="419"/>
      <c r="Z2425" s="51"/>
      <c r="AA2425" s="61"/>
    </row>
    <row r="2426" spans="1:27">
      <c r="A2426" s="50">
        <f t="shared" si="418"/>
        <v>2421</v>
      </c>
      <c r="B2426" s="9"/>
      <c r="C2426" s="23" t="s">
        <v>742</v>
      </c>
      <c r="D2426" s="489"/>
      <c r="E2426" s="318" t="str">
        <f>IF(G2426="","",VLOOKUP(G2426,'Danh mục CODE'!$D$2:$J$20064,7,0))</f>
        <v/>
      </c>
      <c r="F2426" s="28" t="str">
        <f>IF(E2426="","",VLOOKUP(E2426,'TONG HOP'!$E$8:$W$1883,19,0))</f>
        <v/>
      </c>
      <c r="G2426" s="66"/>
      <c r="H2426" s="226" t="str">
        <f>IF(E2426="","",VLOOKUP(G2426,'TONG HOP'!$C$8:$E$799,2,0))</f>
        <v/>
      </c>
      <c r="I2426" s="226" t="str">
        <f>IF(B2426="","",VLOOKUP(G2426,'TONG HOP'!$C$8:$F$799,4,0))</f>
        <v/>
      </c>
      <c r="J2426" s="63" t="str">
        <f t="shared" si="419"/>
        <v/>
      </c>
      <c r="K2426" s="63" t="str">
        <f t="shared" si="420"/>
        <v/>
      </c>
      <c r="L2426" s="63">
        <f t="shared" si="421"/>
        <v>0</v>
      </c>
      <c r="M2426" s="392" t="str">
        <f>IF(Y2426="","",VLOOKUP(G2426,'Danh mục CODE'!$D$2:$I$1880,4,0))</f>
        <v/>
      </c>
      <c r="N2426" s="482"/>
      <c r="O2426" s="392" t="str">
        <f t="shared" si="422"/>
        <v/>
      </c>
      <c r="P2426" s="392" t="str">
        <f>IF(Y2426="","",VLOOKUP(G2426,'Danh mục CODE'!$D$2:$I$1880,5,0))</f>
        <v/>
      </c>
      <c r="Q2426" s="392"/>
      <c r="R2426" s="392" t="str">
        <f t="shared" si="423"/>
        <v/>
      </c>
      <c r="S2426" s="394" t="e">
        <f t="shared" si="424"/>
        <v>#VALUE!</v>
      </c>
      <c r="T2426" s="394" t="str">
        <f t="shared" si="425"/>
        <v/>
      </c>
      <c r="U2426" s="394" t="str">
        <f t="shared" si="426"/>
        <v/>
      </c>
      <c r="V2426" s="424" t="str">
        <f t="shared" si="427"/>
        <v/>
      </c>
      <c r="W2426" s="21"/>
      <c r="X2426" s="419"/>
      <c r="Y2426" s="419"/>
      <c r="Z2426" s="51"/>
      <c r="AA2426" s="61"/>
    </row>
    <row r="2427" spans="1:27">
      <c r="A2427" s="50">
        <f t="shared" si="418"/>
        <v>2422</v>
      </c>
      <c r="B2427" s="9"/>
      <c r="C2427" s="23" t="s">
        <v>742</v>
      </c>
      <c r="D2427" s="489"/>
      <c r="E2427" s="318" t="str">
        <f>IF(G2427="","",VLOOKUP(G2427,'Danh mục CODE'!$D$2:$J$20064,7,0))</f>
        <v/>
      </c>
      <c r="F2427" s="28" t="str">
        <f>IF(E2427="","",VLOOKUP(E2427,'TONG HOP'!$E$8:$W$1883,19,0))</f>
        <v/>
      </c>
      <c r="G2427" s="66"/>
      <c r="H2427" s="226" t="str">
        <f>IF(E2427="","",VLOOKUP(G2427,'TONG HOP'!$C$8:$E$799,2,0))</f>
        <v/>
      </c>
      <c r="I2427" s="226" t="str">
        <f>IF(B2427="","",VLOOKUP(G2427,'TONG HOP'!$C$8:$F$799,4,0))</f>
        <v/>
      </c>
      <c r="J2427" s="63" t="str">
        <f t="shared" si="419"/>
        <v/>
      </c>
      <c r="K2427" s="63" t="str">
        <f t="shared" si="420"/>
        <v/>
      </c>
      <c r="L2427" s="63">
        <f t="shared" si="421"/>
        <v>0</v>
      </c>
      <c r="M2427" s="392" t="str">
        <f>IF(Y2427="","",VLOOKUP(G2427,'Danh mục CODE'!$D$2:$I$1880,4,0))</f>
        <v/>
      </c>
      <c r="N2427" s="482"/>
      <c r="O2427" s="392" t="str">
        <f t="shared" si="422"/>
        <v/>
      </c>
      <c r="P2427" s="392" t="str">
        <f>IF(Y2427="","",VLOOKUP(G2427,'Danh mục CODE'!$D$2:$I$1880,5,0))</f>
        <v/>
      </c>
      <c r="Q2427" s="392"/>
      <c r="R2427" s="392" t="str">
        <f t="shared" si="423"/>
        <v/>
      </c>
      <c r="S2427" s="394" t="e">
        <f t="shared" si="424"/>
        <v>#VALUE!</v>
      </c>
      <c r="T2427" s="394" t="str">
        <f t="shared" si="425"/>
        <v/>
      </c>
      <c r="U2427" s="394" t="str">
        <f t="shared" si="426"/>
        <v/>
      </c>
      <c r="V2427" s="424" t="str">
        <f t="shared" si="427"/>
        <v/>
      </c>
      <c r="W2427" s="21"/>
      <c r="X2427" s="419"/>
      <c r="Y2427" s="419"/>
      <c r="Z2427" s="51"/>
      <c r="AA2427" s="61"/>
    </row>
    <row r="2428" spans="1:27">
      <c r="A2428" s="50">
        <f t="shared" si="418"/>
        <v>2423</v>
      </c>
      <c r="B2428" s="9"/>
      <c r="C2428" s="23" t="s">
        <v>742</v>
      </c>
      <c r="D2428" s="489"/>
      <c r="E2428" s="318" t="str">
        <f>IF(G2428="","",VLOOKUP(G2428,'Danh mục CODE'!$D$2:$J$20064,7,0))</f>
        <v/>
      </c>
      <c r="F2428" s="28" t="str">
        <f>IF(E2428="","",VLOOKUP(E2428,'TONG HOP'!$E$8:$W$1883,19,0))</f>
        <v/>
      </c>
      <c r="G2428" s="66"/>
      <c r="H2428" s="226" t="str">
        <f>IF(E2428="","",VLOOKUP(G2428,'TONG HOP'!$C$8:$E$799,2,0))</f>
        <v/>
      </c>
      <c r="I2428" s="226" t="str">
        <f>IF(B2428="","",VLOOKUP(G2428,'TONG HOP'!$C$8:$F$799,4,0))</f>
        <v/>
      </c>
      <c r="J2428" s="63" t="str">
        <f t="shared" si="419"/>
        <v/>
      </c>
      <c r="K2428" s="63" t="str">
        <f t="shared" si="420"/>
        <v/>
      </c>
      <c r="L2428" s="63">
        <f t="shared" si="421"/>
        <v>0</v>
      </c>
      <c r="M2428" s="392" t="str">
        <f>IF(Y2428="","",VLOOKUP(G2428,'Danh mục CODE'!$D$2:$I$1880,4,0))</f>
        <v/>
      </c>
      <c r="N2428" s="482"/>
      <c r="O2428" s="392" t="str">
        <f t="shared" si="422"/>
        <v/>
      </c>
      <c r="P2428" s="392" t="str">
        <f>IF(Y2428="","",VLOOKUP(G2428,'Danh mục CODE'!$D$2:$I$1880,5,0))</f>
        <v/>
      </c>
      <c r="Q2428" s="392"/>
      <c r="R2428" s="392" t="str">
        <f t="shared" si="423"/>
        <v/>
      </c>
      <c r="S2428" s="394" t="e">
        <f t="shared" si="424"/>
        <v>#VALUE!</v>
      </c>
      <c r="T2428" s="394" t="str">
        <f t="shared" si="425"/>
        <v/>
      </c>
      <c r="U2428" s="394" t="str">
        <f t="shared" si="426"/>
        <v/>
      </c>
      <c r="V2428" s="424" t="str">
        <f t="shared" si="427"/>
        <v/>
      </c>
      <c r="W2428" s="21"/>
      <c r="X2428" s="419"/>
      <c r="Y2428" s="419"/>
      <c r="Z2428" s="51"/>
      <c r="AA2428" s="61"/>
    </row>
    <row r="2429" spans="1:27">
      <c r="A2429" s="50">
        <f t="shared" si="418"/>
        <v>2424</v>
      </c>
      <c r="B2429" s="9"/>
      <c r="C2429" s="23" t="s">
        <v>742</v>
      </c>
      <c r="D2429" s="489"/>
      <c r="E2429" s="318" t="str">
        <f>IF(G2429="","",VLOOKUP(G2429,'Danh mục CODE'!$D$2:$J$20064,7,0))</f>
        <v/>
      </c>
      <c r="F2429" s="28" t="str">
        <f>IF(E2429="","",VLOOKUP(E2429,'TONG HOP'!$E$8:$W$1883,19,0))</f>
        <v/>
      </c>
      <c r="G2429" s="66"/>
      <c r="H2429" s="226" t="str">
        <f>IF(E2429="","",VLOOKUP(G2429,'TONG HOP'!$C$8:$E$799,2,0))</f>
        <v/>
      </c>
      <c r="I2429" s="226" t="str">
        <f>IF(B2429="","",VLOOKUP(G2429,'TONG HOP'!$C$8:$F$799,4,0))</f>
        <v/>
      </c>
      <c r="J2429" s="63" t="str">
        <f t="shared" si="419"/>
        <v/>
      </c>
      <c r="K2429" s="63" t="str">
        <f t="shared" si="420"/>
        <v/>
      </c>
      <c r="L2429" s="63">
        <f t="shared" si="421"/>
        <v>0</v>
      </c>
      <c r="M2429" s="392" t="str">
        <f>IF(Y2429="","",VLOOKUP(G2429,'Danh mục CODE'!$D$2:$I$1880,4,0))</f>
        <v/>
      </c>
      <c r="N2429" s="482"/>
      <c r="O2429" s="392" t="str">
        <f t="shared" si="422"/>
        <v/>
      </c>
      <c r="P2429" s="392" t="str">
        <f>IF(Y2429="","",VLOOKUP(G2429,'Danh mục CODE'!$D$2:$I$1880,5,0))</f>
        <v/>
      </c>
      <c r="Q2429" s="392"/>
      <c r="R2429" s="392" t="str">
        <f t="shared" si="423"/>
        <v/>
      </c>
      <c r="S2429" s="394" t="e">
        <f t="shared" si="424"/>
        <v>#VALUE!</v>
      </c>
      <c r="T2429" s="394" t="str">
        <f t="shared" si="425"/>
        <v/>
      </c>
      <c r="U2429" s="394" t="str">
        <f t="shared" si="426"/>
        <v/>
      </c>
      <c r="V2429" s="424" t="str">
        <f t="shared" si="427"/>
        <v/>
      </c>
      <c r="W2429" s="21"/>
      <c r="X2429" s="419"/>
      <c r="Y2429" s="419"/>
      <c r="Z2429" s="51"/>
      <c r="AA2429" s="61"/>
    </row>
    <row r="2430" spans="1:27">
      <c r="A2430" s="50">
        <f t="shared" si="418"/>
        <v>2425</v>
      </c>
      <c r="B2430" s="9"/>
      <c r="C2430" s="23" t="s">
        <v>742</v>
      </c>
      <c r="D2430" s="489"/>
      <c r="E2430" s="318" t="str">
        <f>IF(G2430="","",VLOOKUP(G2430,'Danh mục CODE'!$D$2:$J$20064,7,0))</f>
        <v/>
      </c>
      <c r="F2430" s="28" t="str">
        <f>IF(E2430="","",VLOOKUP(E2430,'TONG HOP'!$E$8:$W$1883,19,0))</f>
        <v/>
      </c>
      <c r="G2430" s="66"/>
      <c r="H2430" s="226" t="str">
        <f>IF(E2430="","",VLOOKUP(G2430,'TONG HOP'!$C$8:$E$799,2,0))</f>
        <v/>
      </c>
      <c r="I2430" s="226" t="str">
        <f>IF(B2430="","",VLOOKUP(G2430,'TONG HOP'!$C$8:$F$799,4,0))</f>
        <v/>
      </c>
      <c r="J2430" s="63" t="str">
        <f t="shared" si="419"/>
        <v/>
      </c>
      <c r="K2430" s="63" t="str">
        <f t="shared" si="420"/>
        <v/>
      </c>
      <c r="L2430" s="63">
        <f t="shared" si="421"/>
        <v>0</v>
      </c>
      <c r="M2430" s="392" t="str">
        <f>IF(Y2430="","",VLOOKUP(G2430,'Danh mục CODE'!$D$2:$I$1880,4,0))</f>
        <v/>
      </c>
      <c r="N2430" s="482"/>
      <c r="O2430" s="392" t="str">
        <f t="shared" si="422"/>
        <v/>
      </c>
      <c r="P2430" s="392" t="str">
        <f>IF(Y2430="","",VLOOKUP(G2430,'Danh mục CODE'!$D$2:$I$1880,5,0))</f>
        <v/>
      </c>
      <c r="Q2430" s="392"/>
      <c r="R2430" s="392" t="str">
        <f t="shared" si="423"/>
        <v/>
      </c>
      <c r="S2430" s="394" t="e">
        <f t="shared" si="424"/>
        <v>#VALUE!</v>
      </c>
      <c r="T2430" s="394" t="str">
        <f t="shared" si="425"/>
        <v/>
      </c>
      <c r="U2430" s="394" t="str">
        <f t="shared" si="426"/>
        <v/>
      </c>
      <c r="V2430" s="424" t="str">
        <f t="shared" si="427"/>
        <v/>
      </c>
      <c r="W2430" s="21"/>
      <c r="X2430" s="419"/>
      <c r="Y2430" s="419"/>
      <c r="Z2430" s="51"/>
      <c r="AA2430" s="61"/>
    </row>
    <row r="2431" spans="1:27">
      <c r="A2431" s="50">
        <f t="shared" si="418"/>
        <v>2426</v>
      </c>
      <c r="B2431" s="9"/>
      <c r="C2431" s="23" t="s">
        <v>742</v>
      </c>
      <c r="D2431" s="489"/>
      <c r="E2431" s="318" t="str">
        <f>IF(G2431="","",VLOOKUP(G2431,'Danh mục CODE'!$D$2:$J$20064,7,0))</f>
        <v/>
      </c>
      <c r="F2431" s="28" t="str">
        <f>IF(E2431="","",VLOOKUP(E2431,'TONG HOP'!$E$8:$W$1883,19,0))</f>
        <v/>
      </c>
      <c r="G2431" s="66"/>
      <c r="H2431" s="226" t="str">
        <f>IF(E2431="","",VLOOKUP(G2431,'TONG HOP'!$C$8:$E$799,2,0))</f>
        <v/>
      </c>
      <c r="I2431" s="226" t="str">
        <f>IF(B2431="","",VLOOKUP(G2431,'TONG HOP'!$C$8:$F$799,4,0))</f>
        <v/>
      </c>
      <c r="J2431" s="63" t="str">
        <f t="shared" si="419"/>
        <v/>
      </c>
      <c r="K2431" s="63" t="str">
        <f t="shared" si="420"/>
        <v/>
      </c>
      <c r="L2431" s="63">
        <f t="shared" si="421"/>
        <v>0</v>
      </c>
      <c r="M2431" s="392" t="str">
        <f>IF(Y2431="","",VLOOKUP(G2431,'Danh mục CODE'!$D$2:$I$1880,4,0))</f>
        <v/>
      </c>
      <c r="N2431" s="482"/>
      <c r="O2431" s="392" t="str">
        <f t="shared" si="422"/>
        <v/>
      </c>
      <c r="P2431" s="392" t="str">
        <f>IF(Y2431="","",VLOOKUP(G2431,'Danh mục CODE'!$D$2:$I$1880,5,0))</f>
        <v/>
      </c>
      <c r="Q2431" s="392"/>
      <c r="R2431" s="392" t="str">
        <f t="shared" si="423"/>
        <v/>
      </c>
      <c r="S2431" s="394" t="e">
        <f t="shared" si="424"/>
        <v>#VALUE!</v>
      </c>
      <c r="T2431" s="394" t="str">
        <f t="shared" si="425"/>
        <v/>
      </c>
      <c r="U2431" s="394" t="str">
        <f t="shared" si="426"/>
        <v/>
      </c>
      <c r="V2431" s="424" t="str">
        <f t="shared" si="427"/>
        <v/>
      </c>
      <c r="W2431" s="21"/>
      <c r="X2431" s="419"/>
      <c r="Y2431" s="419"/>
      <c r="Z2431" s="51"/>
      <c r="AA2431" s="61"/>
    </row>
    <row r="2432" spans="1:27">
      <c r="A2432" s="50">
        <f t="shared" si="418"/>
        <v>2427</v>
      </c>
      <c r="B2432" s="9"/>
      <c r="C2432" s="23" t="s">
        <v>742</v>
      </c>
      <c r="D2432" s="489"/>
      <c r="E2432" s="318" t="str">
        <f>IF(G2432="","",VLOOKUP(G2432,'Danh mục CODE'!$D$2:$J$20064,7,0))</f>
        <v/>
      </c>
      <c r="F2432" s="28" t="str">
        <f>IF(E2432="","",VLOOKUP(E2432,'TONG HOP'!$E$8:$W$1883,19,0))</f>
        <v/>
      </c>
      <c r="G2432" s="66"/>
      <c r="H2432" s="226" t="str">
        <f>IF(E2432="","",VLOOKUP(G2432,'TONG HOP'!$C$8:$E$799,2,0))</f>
        <v/>
      </c>
      <c r="I2432" s="226" t="str">
        <f>IF(B2432="","",VLOOKUP(G2432,'TONG HOP'!$C$8:$F$799,4,0))</f>
        <v/>
      </c>
      <c r="J2432" s="63" t="str">
        <f t="shared" si="419"/>
        <v/>
      </c>
      <c r="K2432" s="63" t="str">
        <f t="shared" si="420"/>
        <v/>
      </c>
      <c r="L2432" s="63">
        <f t="shared" si="421"/>
        <v>0</v>
      </c>
      <c r="M2432" s="392" t="str">
        <f>IF(Y2432="","",VLOOKUP(G2432,'Danh mục CODE'!$D$2:$I$1880,4,0))</f>
        <v/>
      </c>
      <c r="N2432" s="482"/>
      <c r="O2432" s="392" t="str">
        <f t="shared" si="422"/>
        <v/>
      </c>
      <c r="P2432" s="392" t="str">
        <f>IF(Y2432="","",VLOOKUP(G2432,'Danh mục CODE'!$D$2:$I$1880,5,0))</f>
        <v/>
      </c>
      <c r="Q2432" s="392"/>
      <c r="R2432" s="392" t="str">
        <f t="shared" si="423"/>
        <v/>
      </c>
      <c r="S2432" s="394" t="e">
        <f t="shared" si="424"/>
        <v>#VALUE!</v>
      </c>
      <c r="T2432" s="394" t="str">
        <f t="shared" si="425"/>
        <v/>
      </c>
      <c r="U2432" s="394" t="str">
        <f t="shared" si="426"/>
        <v/>
      </c>
      <c r="V2432" s="424" t="str">
        <f t="shared" si="427"/>
        <v/>
      </c>
      <c r="W2432" s="21"/>
      <c r="X2432" s="419"/>
      <c r="Y2432" s="419"/>
      <c r="Z2432" s="51"/>
      <c r="AA2432" s="61"/>
    </row>
    <row r="2433" spans="1:27">
      <c r="A2433" s="50">
        <f t="shared" si="418"/>
        <v>2428</v>
      </c>
      <c r="B2433" s="9"/>
      <c r="C2433" s="23" t="s">
        <v>742</v>
      </c>
      <c r="D2433" s="489"/>
      <c r="E2433" s="318" t="str">
        <f>IF(G2433="","",VLOOKUP(G2433,'Danh mục CODE'!$D$2:$J$20064,7,0))</f>
        <v/>
      </c>
      <c r="F2433" s="28" t="str">
        <f>IF(E2433="","",VLOOKUP(E2433,'TONG HOP'!$E$8:$W$1883,19,0))</f>
        <v/>
      </c>
      <c r="G2433" s="66"/>
      <c r="H2433" s="226" t="str">
        <f>IF(E2433="","",VLOOKUP(G2433,'TONG HOP'!$C$8:$E$799,2,0))</f>
        <v/>
      </c>
      <c r="I2433" s="226" t="str">
        <f>IF(B2433="","",VLOOKUP(G2433,'TONG HOP'!$C$8:$F$799,4,0))</f>
        <v/>
      </c>
      <c r="J2433" s="63" t="str">
        <f t="shared" si="419"/>
        <v/>
      </c>
      <c r="K2433" s="63" t="str">
        <f t="shared" si="420"/>
        <v/>
      </c>
      <c r="L2433" s="63">
        <f t="shared" si="421"/>
        <v>0</v>
      </c>
      <c r="M2433" s="392" t="str">
        <f>IF(Y2433="","",VLOOKUP(G2433,'Danh mục CODE'!$D$2:$I$1880,4,0))</f>
        <v/>
      </c>
      <c r="N2433" s="482"/>
      <c r="O2433" s="392" t="str">
        <f t="shared" si="422"/>
        <v/>
      </c>
      <c r="P2433" s="392" t="str">
        <f>IF(Y2433="","",VLOOKUP(G2433,'Danh mục CODE'!$D$2:$I$1880,5,0))</f>
        <v/>
      </c>
      <c r="Q2433" s="392"/>
      <c r="R2433" s="392" t="str">
        <f t="shared" si="423"/>
        <v/>
      </c>
      <c r="S2433" s="394" t="e">
        <f t="shared" si="424"/>
        <v>#VALUE!</v>
      </c>
      <c r="T2433" s="394" t="str">
        <f t="shared" si="425"/>
        <v/>
      </c>
      <c r="U2433" s="394" t="str">
        <f t="shared" si="426"/>
        <v/>
      </c>
      <c r="V2433" s="424" t="str">
        <f t="shared" si="427"/>
        <v/>
      </c>
      <c r="W2433" s="21"/>
      <c r="X2433" s="419"/>
      <c r="Y2433" s="419"/>
      <c r="Z2433" s="51"/>
      <c r="AA2433" s="61"/>
    </row>
    <row r="2434" spans="1:27">
      <c r="A2434" s="50">
        <f t="shared" si="418"/>
        <v>2429</v>
      </c>
      <c r="B2434" s="9"/>
      <c r="C2434" s="23" t="s">
        <v>742</v>
      </c>
      <c r="D2434" s="489"/>
      <c r="E2434" s="318" t="str">
        <f>IF(G2434="","",VLOOKUP(G2434,'Danh mục CODE'!$D$2:$J$20064,7,0))</f>
        <v/>
      </c>
      <c r="F2434" s="28" t="str">
        <f>IF(E2434="","",VLOOKUP(E2434,'TONG HOP'!$E$8:$W$1883,19,0))</f>
        <v/>
      </c>
      <c r="G2434" s="66"/>
      <c r="H2434" s="226" t="str">
        <f>IF(E2434="","",VLOOKUP(G2434,'TONG HOP'!$C$8:$E$799,2,0))</f>
        <v/>
      </c>
      <c r="I2434" s="226" t="str">
        <f>IF(B2434="","",VLOOKUP(G2434,'TONG HOP'!$C$8:$F$799,4,0))</f>
        <v/>
      </c>
      <c r="J2434" s="63" t="str">
        <f t="shared" si="419"/>
        <v/>
      </c>
      <c r="K2434" s="63" t="str">
        <f t="shared" si="420"/>
        <v/>
      </c>
      <c r="L2434" s="63">
        <f t="shared" si="421"/>
        <v>0</v>
      </c>
      <c r="M2434" s="392" t="str">
        <f>IF(Y2434="","",VLOOKUP(G2434,'Danh mục CODE'!$D$2:$I$1880,4,0))</f>
        <v/>
      </c>
      <c r="N2434" s="482"/>
      <c r="O2434" s="392" t="str">
        <f t="shared" si="422"/>
        <v/>
      </c>
      <c r="P2434" s="392" t="str">
        <f>IF(Y2434="","",VLOOKUP(G2434,'Danh mục CODE'!$D$2:$I$1880,5,0))</f>
        <v/>
      </c>
      <c r="Q2434" s="392"/>
      <c r="R2434" s="392" t="str">
        <f t="shared" si="423"/>
        <v/>
      </c>
      <c r="S2434" s="394" t="e">
        <f t="shared" si="424"/>
        <v>#VALUE!</v>
      </c>
      <c r="T2434" s="394" t="str">
        <f t="shared" si="425"/>
        <v/>
      </c>
      <c r="U2434" s="394" t="str">
        <f t="shared" si="426"/>
        <v/>
      </c>
      <c r="V2434" s="424" t="str">
        <f t="shared" si="427"/>
        <v/>
      </c>
      <c r="W2434" s="21"/>
      <c r="X2434" s="419"/>
      <c r="Y2434" s="419"/>
      <c r="Z2434" s="51"/>
      <c r="AA2434" s="61"/>
    </row>
    <row r="2435" spans="1:27">
      <c r="A2435" s="50">
        <f t="shared" si="418"/>
        <v>2430</v>
      </c>
      <c r="B2435" s="9"/>
      <c r="C2435" s="23" t="s">
        <v>742</v>
      </c>
      <c r="D2435" s="489"/>
      <c r="E2435" s="318" t="str">
        <f>IF(G2435="","",VLOOKUP(G2435,'Danh mục CODE'!$D$2:$J$20064,7,0))</f>
        <v/>
      </c>
      <c r="F2435" s="28" t="str">
        <f>IF(E2435="","",VLOOKUP(E2435,'TONG HOP'!$E$8:$W$1883,19,0))</f>
        <v/>
      </c>
      <c r="G2435" s="66"/>
      <c r="H2435" s="226" t="str">
        <f>IF(E2435="","",VLOOKUP(G2435,'TONG HOP'!$C$8:$E$799,2,0))</f>
        <v/>
      </c>
      <c r="I2435" s="226" t="str">
        <f>IF(B2435="","",VLOOKUP(G2435,'TONG HOP'!$C$8:$F$799,4,0))</f>
        <v/>
      </c>
      <c r="J2435" s="63" t="str">
        <f t="shared" si="419"/>
        <v/>
      </c>
      <c r="K2435" s="63" t="str">
        <f t="shared" si="420"/>
        <v/>
      </c>
      <c r="L2435" s="63">
        <f t="shared" si="421"/>
        <v>0</v>
      </c>
      <c r="M2435" s="392" t="str">
        <f>IF(Y2435="","",VLOOKUP(G2435,'Danh mục CODE'!$D$2:$I$1880,4,0))</f>
        <v/>
      </c>
      <c r="N2435" s="482"/>
      <c r="O2435" s="392" t="str">
        <f t="shared" si="422"/>
        <v/>
      </c>
      <c r="P2435" s="392" t="str">
        <f>IF(Y2435="","",VLOOKUP(G2435,'Danh mục CODE'!$D$2:$I$1880,5,0))</f>
        <v/>
      </c>
      <c r="Q2435" s="392"/>
      <c r="R2435" s="392" t="str">
        <f t="shared" si="423"/>
        <v/>
      </c>
      <c r="S2435" s="394" t="e">
        <f t="shared" si="424"/>
        <v>#VALUE!</v>
      </c>
      <c r="T2435" s="394" t="str">
        <f t="shared" si="425"/>
        <v/>
      </c>
      <c r="U2435" s="394" t="str">
        <f t="shared" si="426"/>
        <v/>
      </c>
      <c r="V2435" s="424" t="str">
        <f t="shared" si="427"/>
        <v/>
      </c>
      <c r="W2435" s="21"/>
      <c r="X2435" s="419"/>
      <c r="Y2435" s="419"/>
      <c r="Z2435" s="51"/>
      <c r="AA2435" s="61"/>
    </row>
    <row r="2436" spans="1:27">
      <c r="A2436" s="50">
        <f t="shared" si="418"/>
        <v>2431</v>
      </c>
      <c r="B2436" s="9"/>
      <c r="C2436" s="23" t="s">
        <v>742</v>
      </c>
      <c r="D2436" s="489"/>
      <c r="E2436" s="318" t="str">
        <f>IF(G2436="","",VLOOKUP(G2436,'Danh mục CODE'!$D$2:$J$20064,7,0))</f>
        <v/>
      </c>
      <c r="F2436" s="28" t="str">
        <f>IF(E2436="","",VLOOKUP(E2436,'TONG HOP'!$E$8:$W$1883,19,0))</f>
        <v/>
      </c>
      <c r="G2436" s="66"/>
      <c r="H2436" s="226" t="str">
        <f>IF(E2436="","",VLOOKUP(G2436,'TONG HOP'!$C$8:$E$799,2,0))</f>
        <v/>
      </c>
      <c r="I2436" s="226" t="str">
        <f>IF(B2436="","",VLOOKUP(G2436,'TONG HOP'!$C$8:$F$799,4,0))</f>
        <v/>
      </c>
      <c r="J2436" s="63" t="str">
        <f t="shared" si="419"/>
        <v/>
      </c>
      <c r="K2436" s="63" t="str">
        <f t="shared" si="420"/>
        <v/>
      </c>
      <c r="L2436" s="63">
        <f t="shared" si="421"/>
        <v>0</v>
      </c>
      <c r="M2436" s="392" t="str">
        <f>IF(Y2436="","",VLOOKUP(G2436,'Danh mục CODE'!$D$2:$I$1880,4,0))</f>
        <v/>
      </c>
      <c r="N2436" s="482"/>
      <c r="O2436" s="392" t="str">
        <f t="shared" si="422"/>
        <v/>
      </c>
      <c r="P2436" s="392" t="str">
        <f>IF(Y2436="","",VLOOKUP(G2436,'Danh mục CODE'!$D$2:$I$1880,5,0))</f>
        <v/>
      </c>
      <c r="Q2436" s="392"/>
      <c r="R2436" s="392" t="str">
        <f t="shared" si="423"/>
        <v/>
      </c>
      <c r="S2436" s="394" t="e">
        <f t="shared" si="424"/>
        <v>#VALUE!</v>
      </c>
      <c r="T2436" s="394" t="str">
        <f t="shared" si="425"/>
        <v/>
      </c>
      <c r="U2436" s="394" t="str">
        <f t="shared" si="426"/>
        <v/>
      </c>
      <c r="V2436" s="424" t="str">
        <f t="shared" si="427"/>
        <v/>
      </c>
      <c r="W2436" s="21"/>
      <c r="X2436" s="419"/>
      <c r="Y2436" s="419"/>
      <c r="Z2436" s="51"/>
      <c r="AA2436" s="61"/>
    </row>
    <row r="2437" spans="1:27">
      <c r="A2437" s="50">
        <f t="shared" si="418"/>
        <v>2432</v>
      </c>
      <c r="B2437" s="9"/>
      <c r="C2437" s="23" t="s">
        <v>742</v>
      </c>
      <c r="D2437" s="489"/>
      <c r="E2437" s="318" t="str">
        <f>IF(G2437="","",VLOOKUP(G2437,'Danh mục CODE'!$D$2:$J$20064,7,0))</f>
        <v/>
      </c>
      <c r="F2437" s="28" t="str">
        <f>IF(E2437="","",VLOOKUP(E2437,'TONG HOP'!$E$8:$W$1883,19,0))</f>
        <v/>
      </c>
      <c r="G2437" s="66"/>
      <c r="H2437" s="226" t="str">
        <f>IF(E2437="","",VLOOKUP(G2437,'TONG HOP'!$C$8:$E$799,2,0))</f>
        <v/>
      </c>
      <c r="I2437" s="226" t="str">
        <f>IF(B2437="","",VLOOKUP(G2437,'TONG HOP'!$C$8:$F$799,4,0))</f>
        <v/>
      </c>
      <c r="J2437" s="63" t="str">
        <f t="shared" si="419"/>
        <v/>
      </c>
      <c r="K2437" s="63" t="str">
        <f t="shared" si="420"/>
        <v/>
      </c>
      <c r="L2437" s="63">
        <f t="shared" si="421"/>
        <v>0</v>
      </c>
      <c r="M2437" s="392" t="str">
        <f>IF(Y2437="","",VLOOKUP(G2437,'Danh mục CODE'!$D$2:$I$1880,4,0))</f>
        <v/>
      </c>
      <c r="N2437" s="482"/>
      <c r="O2437" s="392" t="str">
        <f t="shared" si="422"/>
        <v/>
      </c>
      <c r="P2437" s="392" t="str">
        <f>IF(Y2437="","",VLOOKUP(G2437,'Danh mục CODE'!$D$2:$I$1880,5,0))</f>
        <v/>
      </c>
      <c r="Q2437" s="392"/>
      <c r="R2437" s="392" t="str">
        <f t="shared" si="423"/>
        <v/>
      </c>
      <c r="S2437" s="394" t="e">
        <f t="shared" si="424"/>
        <v>#VALUE!</v>
      </c>
      <c r="T2437" s="394" t="str">
        <f t="shared" si="425"/>
        <v/>
      </c>
      <c r="U2437" s="394" t="str">
        <f t="shared" si="426"/>
        <v/>
      </c>
      <c r="V2437" s="424" t="str">
        <f t="shared" si="427"/>
        <v/>
      </c>
      <c r="W2437" s="21"/>
      <c r="X2437" s="419"/>
      <c r="Y2437" s="419"/>
      <c r="Z2437" s="51"/>
      <c r="AA2437" s="61"/>
    </row>
    <row r="2438" spans="1:27">
      <c r="A2438" s="50">
        <f t="shared" si="418"/>
        <v>2433</v>
      </c>
      <c r="B2438" s="9"/>
      <c r="C2438" s="23" t="s">
        <v>742</v>
      </c>
      <c r="D2438" s="489"/>
      <c r="E2438" s="318" t="str">
        <f>IF(G2438="","",VLOOKUP(G2438,'Danh mục CODE'!$D$2:$J$20064,7,0))</f>
        <v/>
      </c>
      <c r="F2438" s="28" t="str">
        <f>IF(E2438="","",VLOOKUP(E2438,'TONG HOP'!$E$8:$W$1883,19,0))</f>
        <v/>
      </c>
      <c r="G2438" s="66"/>
      <c r="H2438" s="226" t="str">
        <f>IF(E2438="","",VLOOKUP(G2438,'TONG HOP'!$C$8:$E$799,2,0))</f>
        <v/>
      </c>
      <c r="I2438" s="226" t="str">
        <f>IF(B2438="","",VLOOKUP(G2438,'TONG HOP'!$C$8:$F$799,4,0))</f>
        <v/>
      </c>
      <c r="J2438" s="63" t="str">
        <f t="shared" si="419"/>
        <v/>
      </c>
      <c r="K2438" s="63" t="str">
        <f t="shared" si="420"/>
        <v/>
      </c>
      <c r="L2438" s="63">
        <f t="shared" si="421"/>
        <v>0</v>
      </c>
      <c r="M2438" s="392" t="str">
        <f>IF(Y2438="","",VLOOKUP(G2438,'Danh mục CODE'!$D$2:$I$1880,4,0))</f>
        <v/>
      </c>
      <c r="N2438" s="482"/>
      <c r="O2438" s="392" t="str">
        <f t="shared" si="422"/>
        <v/>
      </c>
      <c r="P2438" s="392" t="str">
        <f>IF(Y2438="","",VLOOKUP(G2438,'Danh mục CODE'!$D$2:$I$1880,5,0))</f>
        <v/>
      </c>
      <c r="Q2438" s="392"/>
      <c r="R2438" s="392" t="str">
        <f t="shared" si="423"/>
        <v/>
      </c>
      <c r="S2438" s="394" t="e">
        <f t="shared" si="424"/>
        <v>#VALUE!</v>
      </c>
      <c r="T2438" s="394" t="str">
        <f t="shared" si="425"/>
        <v/>
      </c>
      <c r="U2438" s="394" t="str">
        <f t="shared" si="426"/>
        <v/>
      </c>
      <c r="V2438" s="424" t="str">
        <f t="shared" si="427"/>
        <v/>
      </c>
      <c r="W2438" s="21"/>
      <c r="X2438" s="419"/>
      <c r="Y2438" s="419"/>
      <c r="Z2438" s="51"/>
      <c r="AA2438" s="61"/>
    </row>
    <row r="2439" spans="1:27">
      <c r="A2439" s="50">
        <f t="shared" si="418"/>
        <v>2434</v>
      </c>
      <c r="B2439" s="9"/>
      <c r="C2439" s="23" t="s">
        <v>742</v>
      </c>
      <c r="D2439" s="489"/>
      <c r="E2439" s="318" t="str">
        <f>IF(G2439="","",VLOOKUP(G2439,'Danh mục CODE'!$D$2:$J$20064,7,0))</f>
        <v/>
      </c>
      <c r="F2439" s="28" t="str">
        <f>IF(E2439="","",VLOOKUP(E2439,'TONG HOP'!$E$8:$W$1883,19,0))</f>
        <v/>
      </c>
      <c r="G2439" s="66"/>
      <c r="H2439" s="226" t="str">
        <f>IF(E2439="","",VLOOKUP(G2439,'TONG HOP'!$C$8:$E$799,2,0))</f>
        <v/>
      </c>
      <c r="I2439" s="226" t="str">
        <f>IF(B2439="","",VLOOKUP(G2439,'TONG HOP'!$C$8:$F$799,4,0))</f>
        <v/>
      </c>
      <c r="J2439" s="63" t="str">
        <f t="shared" si="419"/>
        <v/>
      </c>
      <c r="K2439" s="63" t="str">
        <f t="shared" si="420"/>
        <v/>
      </c>
      <c r="L2439" s="63">
        <f t="shared" si="421"/>
        <v>0</v>
      </c>
      <c r="M2439" s="392" t="str">
        <f>IF(Y2439="","",VLOOKUP(G2439,'Danh mục CODE'!$D$2:$I$1880,4,0))</f>
        <v/>
      </c>
      <c r="N2439" s="482"/>
      <c r="O2439" s="392" t="str">
        <f t="shared" si="422"/>
        <v/>
      </c>
      <c r="P2439" s="392" t="str">
        <f>IF(Y2439="","",VLOOKUP(G2439,'Danh mục CODE'!$D$2:$I$1880,5,0))</f>
        <v/>
      </c>
      <c r="Q2439" s="392"/>
      <c r="R2439" s="392" t="str">
        <f t="shared" si="423"/>
        <v/>
      </c>
      <c r="S2439" s="394" t="e">
        <f t="shared" si="424"/>
        <v>#VALUE!</v>
      </c>
      <c r="T2439" s="394" t="str">
        <f t="shared" si="425"/>
        <v/>
      </c>
      <c r="U2439" s="394" t="str">
        <f t="shared" si="426"/>
        <v/>
      </c>
      <c r="V2439" s="424" t="str">
        <f t="shared" si="427"/>
        <v/>
      </c>
      <c r="W2439" s="21"/>
      <c r="X2439" s="419"/>
      <c r="Y2439" s="419"/>
      <c r="Z2439" s="51"/>
      <c r="AA2439" s="61"/>
    </row>
    <row r="2440" spans="1:27">
      <c r="A2440" s="50">
        <f t="shared" si="418"/>
        <v>2435</v>
      </c>
      <c r="B2440" s="9"/>
      <c r="C2440" s="23" t="s">
        <v>742</v>
      </c>
      <c r="D2440" s="489"/>
      <c r="E2440" s="318" t="str">
        <f>IF(G2440="","",VLOOKUP(G2440,'Danh mục CODE'!$D$2:$J$20064,7,0))</f>
        <v/>
      </c>
      <c r="F2440" s="28" t="str">
        <f>IF(E2440="","",VLOOKUP(E2440,'TONG HOP'!$E$8:$W$1883,19,0))</f>
        <v/>
      </c>
      <c r="G2440" s="66"/>
      <c r="H2440" s="226" t="str">
        <f>IF(E2440="","",VLOOKUP(G2440,'TONG HOP'!$C$8:$E$799,2,0))</f>
        <v/>
      </c>
      <c r="I2440" s="226" t="str">
        <f>IF(B2440="","",VLOOKUP(G2440,'TONG HOP'!$C$8:$F$799,4,0))</f>
        <v/>
      </c>
      <c r="J2440" s="63" t="str">
        <f t="shared" si="419"/>
        <v/>
      </c>
      <c r="K2440" s="63" t="str">
        <f t="shared" si="420"/>
        <v/>
      </c>
      <c r="L2440" s="63">
        <f t="shared" si="421"/>
        <v>0</v>
      </c>
      <c r="M2440" s="392" t="str">
        <f>IF(Y2440="","",VLOOKUP(G2440,'Danh mục CODE'!$D$2:$I$1880,4,0))</f>
        <v/>
      </c>
      <c r="N2440" s="482"/>
      <c r="O2440" s="392" t="str">
        <f t="shared" si="422"/>
        <v/>
      </c>
      <c r="P2440" s="392" t="str">
        <f>IF(Y2440="","",VLOOKUP(G2440,'Danh mục CODE'!$D$2:$I$1880,5,0))</f>
        <v/>
      </c>
      <c r="Q2440" s="392"/>
      <c r="R2440" s="392" t="str">
        <f t="shared" si="423"/>
        <v/>
      </c>
      <c r="S2440" s="394" t="e">
        <f t="shared" si="424"/>
        <v>#VALUE!</v>
      </c>
      <c r="T2440" s="394" t="str">
        <f t="shared" si="425"/>
        <v/>
      </c>
      <c r="U2440" s="394" t="str">
        <f t="shared" si="426"/>
        <v/>
      </c>
      <c r="V2440" s="424" t="str">
        <f t="shared" si="427"/>
        <v/>
      </c>
      <c r="W2440" s="21"/>
      <c r="X2440" s="419"/>
      <c r="Y2440" s="419"/>
      <c r="Z2440" s="51"/>
      <c r="AA2440" s="61"/>
    </row>
    <row r="2441" spans="1:27">
      <c r="A2441" s="50">
        <f t="shared" si="418"/>
        <v>2436</v>
      </c>
      <c r="B2441" s="9"/>
      <c r="C2441" s="23" t="s">
        <v>742</v>
      </c>
      <c r="D2441" s="489"/>
      <c r="E2441" s="318" t="str">
        <f>IF(G2441="","",VLOOKUP(G2441,'Danh mục CODE'!$D$2:$J$20064,7,0))</f>
        <v/>
      </c>
      <c r="F2441" s="28" t="str">
        <f>IF(E2441="","",VLOOKUP(E2441,'TONG HOP'!$E$8:$W$1883,19,0))</f>
        <v/>
      </c>
      <c r="G2441" s="66"/>
      <c r="H2441" s="226" t="str">
        <f>IF(E2441="","",VLOOKUP(G2441,'TONG HOP'!$C$8:$E$799,2,0))</f>
        <v/>
      </c>
      <c r="I2441" s="226" t="str">
        <f>IF(B2441="","",VLOOKUP(G2441,'TONG HOP'!$C$8:$F$799,4,0))</f>
        <v/>
      </c>
      <c r="J2441" s="63" t="str">
        <f t="shared" si="419"/>
        <v/>
      </c>
      <c r="K2441" s="63" t="str">
        <f t="shared" si="420"/>
        <v/>
      </c>
      <c r="L2441" s="63">
        <f t="shared" si="421"/>
        <v>0</v>
      </c>
      <c r="M2441" s="392" t="str">
        <f>IF(Y2441="","",VLOOKUP(G2441,'Danh mục CODE'!$D$2:$I$1880,4,0))</f>
        <v/>
      </c>
      <c r="N2441" s="482"/>
      <c r="O2441" s="392" t="str">
        <f t="shared" si="422"/>
        <v/>
      </c>
      <c r="P2441" s="392" t="str">
        <f>IF(Y2441="","",VLOOKUP(G2441,'Danh mục CODE'!$D$2:$I$1880,5,0))</f>
        <v/>
      </c>
      <c r="Q2441" s="392"/>
      <c r="R2441" s="392" t="str">
        <f t="shared" si="423"/>
        <v/>
      </c>
      <c r="S2441" s="394" t="e">
        <f t="shared" si="424"/>
        <v>#VALUE!</v>
      </c>
      <c r="T2441" s="394" t="str">
        <f t="shared" si="425"/>
        <v/>
      </c>
      <c r="U2441" s="394" t="str">
        <f t="shared" si="426"/>
        <v/>
      </c>
      <c r="V2441" s="424" t="str">
        <f t="shared" si="427"/>
        <v/>
      </c>
      <c r="W2441" s="21"/>
      <c r="X2441" s="419"/>
      <c r="Y2441" s="419"/>
      <c r="Z2441" s="51"/>
      <c r="AA2441" s="61"/>
    </row>
    <row r="2442" spans="1:27">
      <c r="A2442" s="50">
        <f t="shared" si="418"/>
        <v>2437</v>
      </c>
      <c r="B2442" s="9"/>
      <c r="C2442" s="23" t="s">
        <v>742</v>
      </c>
      <c r="D2442" s="489"/>
      <c r="E2442" s="318" t="str">
        <f>IF(G2442="","",VLOOKUP(G2442,'Danh mục CODE'!$D$2:$J$20064,7,0))</f>
        <v/>
      </c>
      <c r="F2442" s="28" t="str">
        <f>IF(E2442="","",VLOOKUP(E2442,'TONG HOP'!$E$8:$W$1883,19,0))</f>
        <v/>
      </c>
      <c r="G2442" s="66"/>
      <c r="H2442" s="226" t="str">
        <f>IF(E2442="","",VLOOKUP(G2442,'TONG HOP'!$C$8:$E$799,2,0))</f>
        <v/>
      </c>
      <c r="I2442" s="226" t="str">
        <f>IF(B2442="","",VLOOKUP(G2442,'TONG HOP'!$C$8:$F$799,4,0))</f>
        <v/>
      </c>
      <c r="J2442" s="63" t="str">
        <f t="shared" si="419"/>
        <v/>
      </c>
      <c r="K2442" s="63" t="str">
        <f t="shared" si="420"/>
        <v/>
      </c>
      <c r="L2442" s="63">
        <f t="shared" si="421"/>
        <v>0</v>
      </c>
      <c r="M2442" s="392" t="str">
        <f>IF(Y2442="","",VLOOKUP(G2442,'Danh mục CODE'!$D$2:$I$1880,4,0))</f>
        <v/>
      </c>
      <c r="N2442" s="482"/>
      <c r="O2442" s="392" t="str">
        <f t="shared" si="422"/>
        <v/>
      </c>
      <c r="P2442" s="392" t="str">
        <f>IF(Y2442="","",VLOOKUP(G2442,'Danh mục CODE'!$D$2:$I$1880,5,0))</f>
        <v/>
      </c>
      <c r="Q2442" s="392"/>
      <c r="R2442" s="392" t="str">
        <f t="shared" si="423"/>
        <v/>
      </c>
      <c r="S2442" s="394" t="e">
        <f t="shared" si="424"/>
        <v>#VALUE!</v>
      </c>
      <c r="T2442" s="394" t="str">
        <f t="shared" si="425"/>
        <v/>
      </c>
      <c r="U2442" s="394" t="str">
        <f t="shared" si="426"/>
        <v/>
      </c>
      <c r="V2442" s="424" t="str">
        <f t="shared" si="427"/>
        <v/>
      </c>
      <c r="W2442" s="21"/>
      <c r="X2442" s="419"/>
      <c r="Y2442" s="419"/>
      <c r="Z2442" s="51"/>
      <c r="AA2442" s="61"/>
    </row>
    <row r="2443" spans="1:27">
      <c r="A2443" s="50">
        <f t="shared" si="418"/>
        <v>2438</v>
      </c>
      <c r="B2443" s="9"/>
      <c r="C2443" s="23" t="s">
        <v>742</v>
      </c>
      <c r="D2443" s="489"/>
      <c r="E2443" s="318" t="str">
        <f>IF(G2443="","",VLOOKUP(G2443,'Danh mục CODE'!$D$2:$J$20064,7,0))</f>
        <v/>
      </c>
      <c r="F2443" s="28" t="str">
        <f>IF(E2443="","",VLOOKUP(E2443,'TONG HOP'!$E$8:$W$1883,19,0))</f>
        <v/>
      </c>
      <c r="G2443" s="66"/>
      <c r="H2443" s="226" t="str">
        <f>IF(E2443="","",VLOOKUP(G2443,'TONG HOP'!$C$8:$E$799,2,0))</f>
        <v/>
      </c>
      <c r="I2443" s="226" t="str">
        <f>IF(B2443="","",VLOOKUP(G2443,'TONG HOP'!$C$8:$F$799,4,0))</f>
        <v/>
      </c>
      <c r="J2443" s="63" t="str">
        <f t="shared" si="419"/>
        <v/>
      </c>
      <c r="K2443" s="63" t="str">
        <f t="shared" si="420"/>
        <v/>
      </c>
      <c r="L2443" s="63">
        <f t="shared" si="421"/>
        <v>0</v>
      </c>
      <c r="M2443" s="392" t="str">
        <f>IF(Y2443="","",VLOOKUP(G2443,'Danh mục CODE'!$D$2:$I$1880,4,0))</f>
        <v/>
      </c>
      <c r="N2443" s="482"/>
      <c r="O2443" s="392" t="str">
        <f t="shared" si="422"/>
        <v/>
      </c>
      <c r="P2443" s="392" t="str">
        <f>IF(Y2443="","",VLOOKUP(G2443,'Danh mục CODE'!$D$2:$I$1880,5,0))</f>
        <v/>
      </c>
      <c r="Q2443" s="392"/>
      <c r="R2443" s="392" t="str">
        <f t="shared" si="423"/>
        <v/>
      </c>
      <c r="S2443" s="394" t="e">
        <f t="shared" si="424"/>
        <v>#VALUE!</v>
      </c>
      <c r="T2443" s="394" t="str">
        <f t="shared" si="425"/>
        <v/>
      </c>
      <c r="U2443" s="394" t="str">
        <f t="shared" si="426"/>
        <v/>
      </c>
      <c r="V2443" s="424" t="str">
        <f t="shared" si="427"/>
        <v/>
      </c>
      <c r="W2443" s="21"/>
      <c r="X2443" s="419"/>
      <c r="Y2443" s="419"/>
      <c r="Z2443" s="51"/>
      <c r="AA2443" s="61"/>
    </row>
    <row r="2444" spans="1:27">
      <c r="A2444" s="50">
        <f t="shared" si="418"/>
        <v>2439</v>
      </c>
      <c r="B2444" s="9"/>
      <c r="C2444" s="23" t="s">
        <v>742</v>
      </c>
      <c r="D2444" s="489"/>
      <c r="E2444" s="318" t="str">
        <f>IF(G2444="","",VLOOKUP(G2444,'Danh mục CODE'!$D$2:$J$20064,7,0))</f>
        <v/>
      </c>
      <c r="F2444" s="28" t="str">
        <f>IF(E2444="","",VLOOKUP(E2444,'TONG HOP'!$E$8:$W$1883,19,0))</f>
        <v/>
      </c>
      <c r="G2444" s="66"/>
      <c r="H2444" s="226" t="str">
        <f>IF(E2444="","",VLOOKUP(G2444,'TONG HOP'!$C$8:$E$799,2,0))</f>
        <v/>
      </c>
      <c r="I2444" s="226" t="str">
        <f>IF(B2444="","",VLOOKUP(G2444,'TONG HOP'!$C$8:$F$799,4,0))</f>
        <v/>
      </c>
      <c r="J2444" s="63" t="str">
        <f t="shared" si="419"/>
        <v/>
      </c>
      <c r="K2444" s="63" t="str">
        <f t="shared" si="420"/>
        <v/>
      </c>
      <c r="L2444" s="63">
        <f t="shared" si="421"/>
        <v>0</v>
      </c>
      <c r="M2444" s="392" t="str">
        <f>IF(Y2444="","",VLOOKUP(G2444,'Danh mục CODE'!$D$2:$I$1880,4,0))</f>
        <v/>
      </c>
      <c r="N2444" s="482"/>
      <c r="O2444" s="392" t="str">
        <f t="shared" si="422"/>
        <v/>
      </c>
      <c r="P2444" s="392" t="str">
        <f>IF(Y2444="","",VLOOKUP(G2444,'Danh mục CODE'!$D$2:$I$1880,5,0))</f>
        <v/>
      </c>
      <c r="Q2444" s="392"/>
      <c r="R2444" s="392" t="str">
        <f t="shared" si="423"/>
        <v/>
      </c>
      <c r="S2444" s="394" t="e">
        <f t="shared" si="424"/>
        <v>#VALUE!</v>
      </c>
      <c r="T2444" s="394" t="str">
        <f t="shared" si="425"/>
        <v/>
      </c>
      <c r="U2444" s="394" t="str">
        <f t="shared" si="426"/>
        <v/>
      </c>
      <c r="V2444" s="424" t="str">
        <f t="shared" si="427"/>
        <v/>
      </c>
      <c r="W2444" s="21"/>
      <c r="X2444" s="419"/>
      <c r="Y2444" s="419"/>
      <c r="Z2444" s="51"/>
      <c r="AA2444" s="61"/>
    </row>
    <row r="2445" spans="1:27">
      <c r="A2445" s="50">
        <f t="shared" si="418"/>
        <v>2440</v>
      </c>
      <c r="B2445" s="9"/>
      <c r="C2445" s="23" t="s">
        <v>742</v>
      </c>
      <c r="D2445" s="489"/>
      <c r="E2445" s="318" t="str">
        <f>IF(G2445="","",VLOOKUP(G2445,'Danh mục CODE'!$D$2:$J$20064,7,0))</f>
        <v/>
      </c>
      <c r="F2445" s="28" t="str">
        <f>IF(E2445="","",VLOOKUP(E2445,'TONG HOP'!$E$8:$W$1883,19,0))</f>
        <v/>
      </c>
      <c r="G2445" s="66"/>
      <c r="H2445" s="226" t="str">
        <f>IF(E2445="","",VLOOKUP(G2445,'TONG HOP'!$C$8:$E$799,2,0))</f>
        <v/>
      </c>
      <c r="I2445" s="226" t="str">
        <f>IF(B2445="","",VLOOKUP(G2445,'TONG HOP'!$C$8:$F$799,4,0))</f>
        <v/>
      </c>
      <c r="J2445" s="63" t="str">
        <f t="shared" si="419"/>
        <v/>
      </c>
      <c r="K2445" s="63" t="str">
        <f t="shared" si="420"/>
        <v/>
      </c>
      <c r="L2445" s="63">
        <f t="shared" si="421"/>
        <v>0</v>
      </c>
      <c r="M2445" s="392" t="str">
        <f>IF(Y2445="","",VLOOKUP(G2445,'Danh mục CODE'!$D$2:$I$1880,4,0))</f>
        <v/>
      </c>
      <c r="N2445" s="482"/>
      <c r="O2445" s="392" t="str">
        <f t="shared" si="422"/>
        <v/>
      </c>
      <c r="P2445" s="392" t="str">
        <f>IF(Y2445="","",VLOOKUP(G2445,'Danh mục CODE'!$D$2:$I$1880,5,0))</f>
        <v/>
      </c>
      <c r="Q2445" s="392"/>
      <c r="R2445" s="392" t="str">
        <f t="shared" si="423"/>
        <v/>
      </c>
      <c r="S2445" s="394" t="e">
        <f t="shared" si="424"/>
        <v>#VALUE!</v>
      </c>
      <c r="T2445" s="394" t="str">
        <f t="shared" si="425"/>
        <v/>
      </c>
      <c r="U2445" s="394" t="str">
        <f t="shared" si="426"/>
        <v/>
      </c>
      <c r="V2445" s="424" t="str">
        <f t="shared" si="427"/>
        <v/>
      </c>
      <c r="W2445" s="21"/>
      <c r="X2445" s="419"/>
      <c r="Y2445" s="419"/>
      <c r="Z2445" s="51"/>
      <c r="AA2445" s="61"/>
    </row>
    <row r="2446" spans="1:27">
      <c r="A2446" s="50">
        <f t="shared" si="418"/>
        <v>2441</v>
      </c>
      <c r="B2446" s="9"/>
      <c r="C2446" s="23" t="s">
        <v>742</v>
      </c>
      <c r="D2446" s="489"/>
      <c r="E2446" s="318" t="str">
        <f>IF(G2446="","",VLOOKUP(G2446,'Danh mục CODE'!$D$2:$J$20064,7,0))</f>
        <v/>
      </c>
      <c r="F2446" s="28" t="str">
        <f>IF(E2446="","",VLOOKUP(E2446,'TONG HOP'!$E$8:$W$1883,19,0))</f>
        <v/>
      </c>
      <c r="G2446" s="66"/>
      <c r="H2446" s="226" t="str">
        <f>IF(E2446="","",VLOOKUP(G2446,'TONG HOP'!$C$8:$E$799,2,0))</f>
        <v/>
      </c>
      <c r="I2446" s="226" t="str">
        <f>IF(B2446="","",VLOOKUP(G2446,'TONG HOP'!$C$8:$F$799,4,0))</f>
        <v/>
      </c>
      <c r="J2446" s="63" t="str">
        <f t="shared" si="419"/>
        <v/>
      </c>
      <c r="K2446" s="63" t="str">
        <f t="shared" si="420"/>
        <v/>
      </c>
      <c r="L2446" s="63">
        <f t="shared" si="421"/>
        <v>0</v>
      </c>
      <c r="M2446" s="392" t="str">
        <f>IF(Y2446="","",VLOOKUP(G2446,'Danh mục CODE'!$D$2:$I$1880,4,0))</f>
        <v/>
      </c>
      <c r="N2446" s="482"/>
      <c r="O2446" s="392" t="str">
        <f t="shared" si="422"/>
        <v/>
      </c>
      <c r="P2446" s="392" t="str">
        <f>IF(Y2446="","",VLOOKUP(G2446,'Danh mục CODE'!$D$2:$I$1880,5,0))</f>
        <v/>
      </c>
      <c r="Q2446" s="392"/>
      <c r="R2446" s="392" t="str">
        <f t="shared" si="423"/>
        <v/>
      </c>
      <c r="S2446" s="394" t="e">
        <f t="shared" si="424"/>
        <v>#VALUE!</v>
      </c>
      <c r="T2446" s="394" t="str">
        <f t="shared" si="425"/>
        <v/>
      </c>
      <c r="U2446" s="394" t="str">
        <f t="shared" si="426"/>
        <v/>
      </c>
      <c r="V2446" s="424" t="str">
        <f t="shared" si="427"/>
        <v/>
      </c>
      <c r="W2446" s="21"/>
      <c r="X2446" s="419"/>
      <c r="Y2446" s="419"/>
      <c r="Z2446" s="51"/>
      <c r="AA2446" s="61"/>
    </row>
    <row r="2447" spans="1:27">
      <c r="A2447" s="50">
        <f t="shared" si="418"/>
        <v>2442</v>
      </c>
      <c r="B2447" s="9"/>
      <c r="C2447" s="23" t="s">
        <v>742</v>
      </c>
      <c r="D2447" s="489"/>
      <c r="E2447" s="318" t="str">
        <f>IF(G2447="","",VLOOKUP(G2447,'Danh mục CODE'!$D$2:$J$20064,7,0))</f>
        <v/>
      </c>
      <c r="F2447" s="28" t="str">
        <f>IF(E2447="","",VLOOKUP(E2447,'TONG HOP'!$E$8:$W$1883,19,0))</f>
        <v/>
      </c>
      <c r="G2447" s="66"/>
      <c r="H2447" s="226" t="str">
        <f>IF(E2447="","",VLOOKUP(G2447,'TONG HOP'!$C$8:$E$799,2,0))</f>
        <v/>
      </c>
      <c r="I2447" s="226" t="str">
        <f>IF(B2447="","",VLOOKUP(G2447,'TONG HOP'!$C$8:$F$799,4,0))</f>
        <v/>
      </c>
      <c r="J2447" s="63" t="str">
        <f t="shared" si="419"/>
        <v/>
      </c>
      <c r="K2447" s="63" t="str">
        <f t="shared" si="420"/>
        <v/>
      </c>
      <c r="L2447" s="63">
        <f t="shared" si="421"/>
        <v>0</v>
      </c>
      <c r="M2447" s="392" t="str">
        <f>IF(Y2447="","",VLOOKUP(G2447,'Danh mục CODE'!$D$2:$I$1880,4,0))</f>
        <v/>
      </c>
      <c r="N2447" s="482"/>
      <c r="O2447" s="392" t="str">
        <f t="shared" si="422"/>
        <v/>
      </c>
      <c r="P2447" s="392" t="str">
        <f>IF(Y2447="","",VLOOKUP(G2447,'Danh mục CODE'!$D$2:$I$1880,5,0))</f>
        <v/>
      </c>
      <c r="Q2447" s="392"/>
      <c r="R2447" s="392" t="str">
        <f t="shared" si="423"/>
        <v/>
      </c>
      <c r="S2447" s="394" t="e">
        <f t="shared" si="424"/>
        <v>#VALUE!</v>
      </c>
      <c r="T2447" s="394" t="str">
        <f t="shared" si="425"/>
        <v/>
      </c>
      <c r="U2447" s="394" t="str">
        <f t="shared" si="426"/>
        <v/>
      </c>
      <c r="V2447" s="424" t="str">
        <f t="shared" si="427"/>
        <v/>
      </c>
      <c r="W2447" s="21"/>
      <c r="X2447" s="419"/>
      <c r="Y2447" s="419"/>
      <c r="Z2447" s="51"/>
      <c r="AA2447" s="61"/>
    </row>
    <row r="2448" spans="1:27">
      <c r="A2448" s="50">
        <f t="shared" si="418"/>
        <v>2443</v>
      </c>
      <c r="B2448" s="9"/>
      <c r="C2448" s="23" t="s">
        <v>742</v>
      </c>
      <c r="D2448" s="489"/>
      <c r="E2448" s="318" t="str">
        <f>IF(G2448="","",VLOOKUP(G2448,'Danh mục CODE'!$D$2:$J$20064,7,0))</f>
        <v/>
      </c>
      <c r="F2448" s="28" t="str">
        <f>IF(E2448="","",VLOOKUP(E2448,'TONG HOP'!$E$8:$W$1883,19,0))</f>
        <v/>
      </c>
      <c r="G2448" s="66"/>
      <c r="H2448" s="226" t="str">
        <f>IF(E2448="","",VLOOKUP(G2448,'TONG HOP'!$C$8:$E$799,2,0))</f>
        <v/>
      </c>
      <c r="I2448" s="226" t="str">
        <f>IF(B2448="","",VLOOKUP(G2448,'TONG HOP'!$C$8:$F$799,4,0))</f>
        <v/>
      </c>
      <c r="J2448" s="63" t="str">
        <f t="shared" si="419"/>
        <v/>
      </c>
      <c r="K2448" s="63" t="str">
        <f t="shared" si="420"/>
        <v/>
      </c>
      <c r="L2448" s="63">
        <f t="shared" si="421"/>
        <v>0</v>
      </c>
      <c r="M2448" s="392" t="str">
        <f>IF(Y2448="","",VLOOKUP(G2448,'Danh mục CODE'!$D$2:$I$1880,4,0))</f>
        <v/>
      </c>
      <c r="N2448" s="482"/>
      <c r="O2448" s="392" t="str">
        <f t="shared" si="422"/>
        <v/>
      </c>
      <c r="P2448" s="392" t="str">
        <f>IF(Y2448="","",VLOOKUP(G2448,'Danh mục CODE'!$D$2:$I$1880,5,0))</f>
        <v/>
      </c>
      <c r="Q2448" s="392"/>
      <c r="R2448" s="392" t="str">
        <f t="shared" si="423"/>
        <v/>
      </c>
      <c r="S2448" s="394" t="e">
        <f t="shared" si="424"/>
        <v>#VALUE!</v>
      </c>
      <c r="T2448" s="394" t="str">
        <f t="shared" si="425"/>
        <v/>
      </c>
      <c r="U2448" s="394" t="str">
        <f t="shared" si="426"/>
        <v/>
      </c>
      <c r="V2448" s="424" t="str">
        <f t="shared" si="427"/>
        <v/>
      </c>
      <c r="W2448" s="21"/>
      <c r="X2448" s="419"/>
      <c r="Y2448" s="419"/>
      <c r="Z2448" s="51"/>
      <c r="AA2448" s="61"/>
    </row>
    <row r="2449" spans="1:27">
      <c r="A2449" s="50">
        <f t="shared" si="418"/>
        <v>2444</v>
      </c>
      <c r="B2449" s="9"/>
      <c r="C2449" s="23" t="s">
        <v>742</v>
      </c>
      <c r="D2449" s="489"/>
      <c r="E2449" s="318" t="str">
        <f>IF(G2449="","",VLOOKUP(G2449,'Danh mục CODE'!$D$2:$J$20064,7,0))</f>
        <v/>
      </c>
      <c r="F2449" s="28" t="str">
        <f>IF(E2449="","",VLOOKUP(E2449,'TONG HOP'!$E$8:$W$1883,19,0))</f>
        <v/>
      </c>
      <c r="G2449" s="66"/>
      <c r="H2449" s="226" t="str">
        <f>IF(E2449="","",VLOOKUP(G2449,'TONG HOP'!$C$8:$E$799,2,0))</f>
        <v/>
      </c>
      <c r="I2449" s="226" t="str">
        <f>IF(B2449="","",VLOOKUP(G2449,'TONG HOP'!$C$8:$F$799,4,0))</f>
        <v/>
      </c>
      <c r="J2449" s="63" t="str">
        <f t="shared" si="419"/>
        <v/>
      </c>
      <c r="K2449" s="63" t="str">
        <f t="shared" si="420"/>
        <v/>
      </c>
      <c r="L2449" s="63">
        <f t="shared" si="421"/>
        <v>0</v>
      </c>
      <c r="M2449" s="392" t="str">
        <f>IF(Y2449="","",VLOOKUP(G2449,'Danh mục CODE'!$D$2:$I$1880,4,0))</f>
        <v/>
      </c>
      <c r="N2449" s="482"/>
      <c r="O2449" s="392" t="str">
        <f t="shared" si="422"/>
        <v/>
      </c>
      <c r="P2449" s="392" t="str">
        <f>IF(Y2449="","",VLOOKUP(G2449,'Danh mục CODE'!$D$2:$I$1880,5,0))</f>
        <v/>
      </c>
      <c r="Q2449" s="392"/>
      <c r="R2449" s="392" t="str">
        <f t="shared" si="423"/>
        <v/>
      </c>
      <c r="S2449" s="394" t="e">
        <f t="shared" si="424"/>
        <v>#VALUE!</v>
      </c>
      <c r="T2449" s="394" t="str">
        <f t="shared" si="425"/>
        <v/>
      </c>
      <c r="U2449" s="394" t="str">
        <f t="shared" si="426"/>
        <v/>
      </c>
      <c r="V2449" s="424" t="str">
        <f t="shared" si="427"/>
        <v/>
      </c>
      <c r="W2449" s="21"/>
      <c r="X2449" s="419"/>
      <c r="Y2449" s="419"/>
      <c r="Z2449" s="51"/>
      <c r="AA2449" s="61"/>
    </row>
    <row r="2450" spans="1:27">
      <c r="A2450" s="50">
        <f t="shared" si="418"/>
        <v>2445</v>
      </c>
      <c r="B2450" s="9"/>
      <c r="C2450" s="23" t="s">
        <v>742</v>
      </c>
      <c r="D2450" s="489"/>
      <c r="E2450" s="318" t="str">
        <f>IF(G2450="","",VLOOKUP(G2450,'Danh mục CODE'!$D$2:$J$20064,7,0))</f>
        <v/>
      </c>
      <c r="F2450" s="28" t="str">
        <f>IF(E2450="","",VLOOKUP(E2450,'TONG HOP'!$E$8:$W$1883,19,0))</f>
        <v/>
      </c>
      <c r="G2450" s="66"/>
      <c r="H2450" s="226" t="str">
        <f>IF(E2450="","",VLOOKUP(G2450,'TONG HOP'!$C$8:$E$799,2,0))</f>
        <v/>
      </c>
      <c r="I2450" s="226" t="str">
        <f>IF(B2450="","",VLOOKUP(G2450,'TONG HOP'!$C$8:$F$799,4,0))</f>
        <v/>
      </c>
      <c r="J2450" s="63" t="str">
        <f t="shared" si="419"/>
        <v/>
      </c>
      <c r="K2450" s="63" t="str">
        <f t="shared" si="420"/>
        <v/>
      </c>
      <c r="L2450" s="63">
        <f t="shared" si="421"/>
        <v>0</v>
      </c>
      <c r="M2450" s="392" t="str">
        <f>IF(Y2450="","",VLOOKUP(G2450,'Danh mục CODE'!$D$2:$I$1880,4,0))</f>
        <v/>
      </c>
      <c r="N2450" s="482"/>
      <c r="O2450" s="392" t="str">
        <f t="shared" si="422"/>
        <v/>
      </c>
      <c r="P2450" s="392" t="str">
        <f>IF(Y2450="","",VLOOKUP(G2450,'Danh mục CODE'!$D$2:$I$1880,5,0))</f>
        <v/>
      </c>
      <c r="Q2450" s="392"/>
      <c r="R2450" s="392" t="str">
        <f t="shared" si="423"/>
        <v/>
      </c>
      <c r="S2450" s="394" t="e">
        <f t="shared" si="424"/>
        <v>#VALUE!</v>
      </c>
      <c r="T2450" s="394" t="str">
        <f t="shared" si="425"/>
        <v/>
      </c>
      <c r="U2450" s="394" t="str">
        <f t="shared" si="426"/>
        <v/>
      </c>
      <c r="V2450" s="424" t="str">
        <f t="shared" si="427"/>
        <v/>
      </c>
      <c r="W2450" s="21"/>
      <c r="X2450" s="419"/>
      <c r="Y2450" s="419"/>
      <c r="Z2450" s="51"/>
      <c r="AA2450" s="61"/>
    </row>
    <row r="2451" spans="1:27">
      <c r="A2451" s="50">
        <f t="shared" ref="A2451:A2514" si="428">A2450+1</f>
        <v>2446</v>
      </c>
      <c r="B2451" s="9"/>
      <c r="C2451" s="23" t="s">
        <v>742</v>
      </c>
      <c r="D2451" s="489"/>
      <c r="E2451" s="318" t="str">
        <f>IF(G2451="","",VLOOKUP(G2451,'Danh mục CODE'!$D$2:$J$20064,7,0))</f>
        <v/>
      </c>
      <c r="F2451" s="28" t="str">
        <f>IF(E2451="","",VLOOKUP(E2451,'TONG HOP'!$E$8:$W$1883,19,0))</f>
        <v/>
      </c>
      <c r="G2451" s="66"/>
      <c r="H2451" s="226" t="str">
        <f>IF(E2451="","",VLOOKUP(G2451,'TONG HOP'!$C$8:$E$799,2,0))</f>
        <v/>
      </c>
      <c r="I2451" s="226" t="str">
        <f>IF(B2451="","",VLOOKUP(G2451,'TONG HOP'!$C$8:$F$799,4,0))</f>
        <v/>
      </c>
      <c r="J2451" s="63" t="str">
        <f t="shared" si="419"/>
        <v/>
      </c>
      <c r="K2451" s="63" t="str">
        <f t="shared" si="420"/>
        <v/>
      </c>
      <c r="L2451" s="63">
        <f t="shared" si="421"/>
        <v>0</v>
      </c>
      <c r="M2451" s="392" t="str">
        <f>IF(Y2451="","",VLOOKUP(G2451,'Danh mục CODE'!$D$2:$I$1880,4,0))</f>
        <v/>
      </c>
      <c r="N2451" s="482"/>
      <c r="O2451" s="392" t="str">
        <f t="shared" si="422"/>
        <v/>
      </c>
      <c r="P2451" s="392" t="str">
        <f>IF(Y2451="","",VLOOKUP(G2451,'Danh mục CODE'!$D$2:$I$1880,5,0))</f>
        <v/>
      </c>
      <c r="Q2451" s="392"/>
      <c r="R2451" s="392" t="str">
        <f t="shared" si="423"/>
        <v/>
      </c>
      <c r="S2451" s="394" t="e">
        <f t="shared" si="424"/>
        <v>#VALUE!</v>
      </c>
      <c r="T2451" s="394" t="str">
        <f t="shared" si="425"/>
        <v/>
      </c>
      <c r="U2451" s="394" t="str">
        <f t="shared" si="426"/>
        <v/>
      </c>
      <c r="V2451" s="424" t="str">
        <f t="shared" si="427"/>
        <v/>
      </c>
      <c r="W2451" s="21"/>
      <c r="X2451" s="419"/>
      <c r="Y2451" s="419"/>
      <c r="Z2451" s="51"/>
      <c r="AA2451" s="61"/>
    </row>
    <row r="2452" spans="1:27">
      <c r="A2452" s="50">
        <f t="shared" si="428"/>
        <v>2447</v>
      </c>
      <c r="B2452" s="9"/>
      <c r="C2452" s="23" t="s">
        <v>742</v>
      </c>
      <c r="D2452" s="489"/>
      <c r="E2452" s="318" t="str">
        <f>IF(G2452="","",VLOOKUP(G2452,'Danh mục CODE'!$D$2:$J$20064,7,0))</f>
        <v/>
      </c>
      <c r="F2452" s="28" t="str">
        <f>IF(E2452="","",VLOOKUP(E2452,'TONG HOP'!$E$8:$W$1883,19,0))</f>
        <v/>
      </c>
      <c r="G2452" s="66"/>
      <c r="H2452" s="226" t="str">
        <f>IF(E2452="","",VLOOKUP(G2452,'TONG HOP'!$C$8:$E$799,2,0))</f>
        <v/>
      </c>
      <c r="I2452" s="226" t="str">
        <f>IF(B2452="","",VLOOKUP(G2452,'TONG HOP'!$C$8:$F$799,4,0))</f>
        <v/>
      </c>
      <c r="J2452" s="63" t="str">
        <f t="shared" si="419"/>
        <v/>
      </c>
      <c r="K2452" s="63" t="str">
        <f t="shared" si="420"/>
        <v/>
      </c>
      <c r="L2452" s="63">
        <f t="shared" si="421"/>
        <v>0</v>
      </c>
      <c r="M2452" s="392" t="str">
        <f>IF(Y2452="","",VLOOKUP(G2452,'Danh mục CODE'!$D$2:$I$1880,4,0))</f>
        <v/>
      </c>
      <c r="N2452" s="482"/>
      <c r="O2452" s="392" t="str">
        <f t="shared" si="422"/>
        <v/>
      </c>
      <c r="P2452" s="392" t="str">
        <f>IF(Y2452="","",VLOOKUP(G2452,'Danh mục CODE'!$D$2:$I$1880,5,0))</f>
        <v/>
      </c>
      <c r="Q2452" s="392"/>
      <c r="R2452" s="392" t="str">
        <f t="shared" si="423"/>
        <v/>
      </c>
      <c r="S2452" s="394" t="e">
        <f t="shared" si="424"/>
        <v>#VALUE!</v>
      </c>
      <c r="T2452" s="394" t="str">
        <f t="shared" si="425"/>
        <v/>
      </c>
      <c r="U2452" s="394" t="str">
        <f t="shared" si="426"/>
        <v/>
      </c>
      <c r="V2452" s="424" t="str">
        <f t="shared" si="427"/>
        <v/>
      </c>
      <c r="W2452" s="21"/>
      <c r="X2452" s="419"/>
      <c r="Y2452" s="419"/>
      <c r="Z2452" s="51"/>
      <c r="AA2452" s="61"/>
    </row>
    <row r="2453" spans="1:27">
      <c r="A2453" s="50">
        <f t="shared" si="428"/>
        <v>2448</v>
      </c>
      <c r="B2453" s="9"/>
      <c r="C2453" s="23" t="s">
        <v>742</v>
      </c>
      <c r="D2453" s="489"/>
      <c r="E2453" s="318" t="str">
        <f>IF(G2453="","",VLOOKUP(G2453,'Danh mục CODE'!$D$2:$J$20064,7,0))</f>
        <v/>
      </c>
      <c r="F2453" s="28" t="str">
        <f>IF(E2453="","",VLOOKUP(E2453,'TONG HOP'!$E$8:$W$1883,19,0))</f>
        <v/>
      </c>
      <c r="G2453" s="66"/>
      <c r="H2453" s="226" t="str">
        <f>IF(E2453="","",VLOOKUP(G2453,'TONG HOP'!$C$8:$E$799,2,0))</f>
        <v/>
      </c>
      <c r="I2453" s="226" t="str">
        <f>IF(B2453="","",VLOOKUP(G2453,'TONG HOP'!$C$8:$F$799,4,0))</f>
        <v/>
      </c>
      <c r="J2453" s="63" t="str">
        <f t="shared" si="419"/>
        <v/>
      </c>
      <c r="K2453" s="63" t="str">
        <f t="shared" si="420"/>
        <v/>
      </c>
      <c r="L2453" s="63">
        <f t="shared" si="421"/>
        <v>0</v>
      </c>
      <c r="M2453" s="392" t="str">
        <f>IF(Y2453="","",VLOOKUP(G2453,'Danh mục CODE'!$D$2:$I$1880,4,0))</f>
        <v/>
      </c>
      <c r="N2453" s="482"/>
      <c r="O2453" s="392" t="str">
        <f t="shared" si="422"/>
        <v/>
      </c>
      <c r="P2453" s="392" t="str">
        <f>IF(Y2453="","",VLOOKUP(G2453,'Danh mục CODE'!$D$2:$I$1880,5,0))</f>
        <v/>
      </c>
      <c r="Q2453" s="392"/>
      <c r="R2453" s="392" t="str">
        <f t="shared" si="423"/>
        <v/>
      </c>
      <c r="S2453" s="394" t="e">
        <f t="shared" si="424"/>
        <v>#VALUE!</v>
      </c>
      <c r="T2453" s="394" t="str">
        <f t="shared" si="425"/>
        <v/>
      </c>
      <c r="U2453" s="394" t="str">
        <f t="shared" si="426"/>
        <v/>
      </c>
      <c r="V2453" s="424" t="str">
        <f t="shared" si="427"/>
        <v/>
      </c>
      <c r="W2453" s="21"/>
      <c r="X2453" s="419"/>
      <c r="Y2453" s="419"/>
      <c r="Z2453" s="51"/>
      <c r="AA2453" s="61"/>
    </row>
    <row r="2454" spans="1:27">
      <c r="A2454" s="50">
        <f t="shared" si="428"/>
        <v>2449</v>
      </c>
      <c r="B2454" s="9"/>
      <c r="C2454" s="23" t="s">
        <v>742</v>
      </c>
      <c r="D2454" s="489"/>
      <c r="E2454" s="318" t="str">
        <f>IF(G2454="","",VLOOKUP(G2454,'Danh mục CODE'!$D$2:$J$20064,7,0))</f>
        <v/>
      </c>
      <c r="F2454" s="28" t="str">
        <f>IF(E2454="","",VLOOKUP(E2454,'TONG HOP'!$E$8:$W$1883,19,0))</f>
        <v/>
      </c>
      <c r="G2454" s="66"/>
      <c r="H2454" s="226" t="str">
        <f>IF(E2454="","",VLOOKUP(G2454,'TONG HOP'!$C$8:$E$799,2,0))</f>
        <v/>
      </c>
      <c r="I2454" s="226" t="str">
        <f>IF(B2454="","",VLOOKUP(G2454,'TONG HOP'!$C$8:$F$799,4,0))</f>
        <v/>
      </c>
      <c r="J2454" s="63" t="str">
        <f t="shared" si="419"/>
        <v/>
      </c>
      <c r="K2454" s="63" t="str">
        <f t="shared" si="420"/>
        <v/>
      </c>
      <c r="L2454" s="63">
        <f t="shared" si="421"/>
        <v>0</v>
      </c>
      <c r="M2454" s="392" t="str">
        <f>IF(Y2454="","",VLOOKUP(G2454,'Danh mục CODE'!$D$2:$I$1880,4,0))</f>
        <v/>
      </c>
      <c r="N2454" s="482"/>
      <c r="O2454" s="392" t="str">
        <f t="shared" si="422"/>
        <v/>
      </c>
      <c r="P2454" s="392" t="str">
        <f>IF(Y2454="","",VLOOKUP(G2454,'Danh mục CODE'!$D$2:$I$1880,5,0))</f>
        <v/>
      </c>
      <c r="Q2454" s="392"/>
      <c r="R2454" s="392" t="str">
        <f t="shared" si="423"/>
        <v/>
      </c>
      <c r="S2454" s="394" t="e">
        <f t="shared" si="424"/>
        <v>#VALUE!</v>
      </c>
      <c r="T2454" s="394" t="str">
        <f t="shared" si="425"/>
        <v/>
      </c>
      <c r="U2454" s="394" t="str">
        <f t="shared" si="426"/>
        <v/>
      </c>
      <c r="V2454" s="424" t="str">
        <f t="shared" si="427"/>
        <v/>
      </c>
      <c r="W2454" s="21"/>
      <c r="X2454" s="419"/>
      <c r="Y2454" s="419"/>
      <c r="Z2454" s="51"/>
      <c r="AA2454" s="61"/>
    </row>
    <row r="2455" spans="1:27">
      <c r="A2455" s="50">
        <f t="shared" si="428"/>
        <v>2450</v>
      </c>
      <c r="B2455" s="9"/>
      <c r="C2455" s="23" t="s">
        <v>742</v>
      </c>
      <c r="D2455" s="489"/>
      <c r="E2455" s="318" t="str">
        <f>IF(G2455="","",VLOOKUP(G2455,'Danh mục CODE'!$D$2:$J$20064,7,0))</f>
        <v/>
      </c>
      <c r="F2455" s="28" t="str">
        <f>IF(E2455="","",VLOOKUP(E2455,'TONG HOP'!$E$8:$W$1883,19,0))</f>
        <v/>
      </c>
      <c r="G2455" s="66"/>
      <c r="H2455" s="226" t="str">
        <f>IF(E2455="","",VLOOKUP(G2455,'TONG HOP'!$C$8:$E$799,2,0))</f>
        <v/>
      </c>
      <c r="I2455" s="226" t="str">
        <f>IF(B2455="","",VLOOKUP(G2455,'TONG HOP'!$C$8:$F$799,4,0))</f>
        <v/>
      </c>
      <c r="J2455" s="63" t="str">
        <f t="shared" si="419"/>
        <v/>
      </c>
      <c r="K2455" s="63" t="str">
        <f t="shared" si="420"/>
        <v/>
      </c>
      <c r="L2455" s="63">
        <f t="shared" si="421"/>
        <v>0</v>
      </c>
      <c r="M2455" s="392" t="str">
        <f>IF(Y2455="","",VLOOKUP(G2455,'Danh mục CODE'!$D$2:$I$1880,4,0))</f>
        <v/>
      </c>
      <c r="N2455" s="482"/>
      <c r="O2455" s="392" t="str">
        <f t="shared" si="422"/>
        <v/>
      </c>
      <c r="P2455" s="392" t="str">
        <f>IF(Y2455="","",VLOOKUP(G2455,'Danh mục CODE'!$D$2:$I$1880,5,0))</f>
        <v/>
      </c>
      <c r="Q2455" s="392"/>
      <c r="R2455" s="392" t="str">
        <f t="shared" si="423"/>
        <v/>
      </c>
      <c r="S2455" s="394" t="e">
        <f t="shared" si="424"/>
        <v>#VALUE!</v>
      </c>
      <c r="T2455" s="394" t="str">
        <f t="shared" si="425"/>
        <v/>
      </c>
      <c r="U2455" s="394" t="str">
        <f t="shared" si="426"/>
        <v/>
      </c>
      <c r="V2455" s="424" t="str">
        <f t="shared" si="427"/>
        <v/>
      </c>
      <c r="W2455" s="21"/>
      <c r="X2455" s="419"/>
      <c r="Y2455" s="419"/>
      <c r="Z2455" s="51"/>
      <c r="AA2455" s="61"/>
    </row>
    <row r="2456" spans="1:27">
      <c r="A2456" s="50">
        <f t="shared" si="428"/>
        <v>2451</v>
      </c>
      <c r="B2456" s="9"/>
      <c r="C2456" s="23" t="s">
        <v>742</v>
      </c>
      <c r="D2456" s="489"/>
      <c r="E2456" s="318" t="str">
        <f>IF(G2456="","",VLOOKUP(G2456,'Danh mục CODE'!$D$2:$J$20064,7,0))</f>
        <v/>
      </c>
      <c r="F2456" s="28" t="str">
        <f>IF(E2456="","",VLOOKUP(E2456,'TONG HOP'!$E$8:$W$1883,19,0))</f>
        <v/>
      </c>
      <c r="G2456" s="66"/>
      <c r="H2456" s="226" t="str">
        <f>IF(E2456="","",VLOOKUP(G2456,'TONG HOP'!$C$8:$E$799,2,0))</f>
        <v/>
      </c>
      <c r="I2456" s="226" t="str">
        <f>IF(B2456="","",VLOOKUP(G2456,'TONG HOP'!$C$8:$F$799,4,0))</f>
        <v/>
      </c>
      <c r="J2456" s="63" t="str">
        <f t="shared" si="419"/>
        <v/>
      </c>
      <c r="K2456" s="63" t="str">
        <f t="shared" si="420"/>
        <v/>
      </c>
      <c r="L2456" s="63">
        <f t="shared" si="421"/>
        <v>0</v>
      </c>
      <c r="M2456" s="392" t="str">
        <f>IF(Y2456="","",VLOOKUP(G2456,'Danh mục CODE'!$D$2:$I$1880,4,0))</f>
        <v/>
      </c>
      <c r="N2456" s="482"/>
      <c r="O2456" s="392" t="str">
        <f t="shared" si="422"/>
        <v/>
      </c>
      <c r="P2456" s="392" t="str">
        <f>IF(Y2456="","",VLOOKUP(G2456,'Danh mục CODE'!$D$2:$I$1880,5,0))</f>
        <v/>
      </c>
      <c r="Q2456" s="392"/>
      <c r="R2456" s="392" t="str">
        <f t="shared" si="423"/>
        <v/>
      </c>
      <c r="S2456" s="394" t="e">
        <f t="shared" si="424"/>
        <v>#VALUE!</v>
      </c>
      <c r="T2456" s="394" t="str">
        <f t="shared" si="425"/>
        <v/>
      </c>
      <c r="U2456" s="394" t="str">
        <f t="shared" si="426"/>
        <v/>
      </c>
      <c r="V2456" s="424" t="str">
        <f t="shared" si="427"/>
        <v/>
      </c>
      <c r="W2456" s="21"/>
      <c r="X2456" s="419"/>
      <c r="Y2456" s="419"/>
      <c r="Z2456" s="51"/>
      <c r="AA2456" s="61"/>
    </row>
    <row r="2457" spans="1:27">
      <c r="A2457" s="50">
        <f t="shared" si="428"/>
        <v>2452</v>
      </c>
      <c r="B2457" s="9"/>
      <c r="C2457" s="23" t="s">
        <v>742</v>
      </c>
      <c r="D2457" s="489"/>
      <c r="E2457" s="318" t="str">
        <f>IF(G2457="","",VLOOKUP(G2457,'Danh mục CODE'!$D$2:$J$20064,7,0))</f>
        <v/>
      </c>
      <c r="F2457" s="28" t="str">
        <f>IF(E2457="","",VLOOKUP(E2457,'TONG HOP'!$E$8:$W$1883,19,0))</f>
        <v/>
      </c>
      <c r="G2457" s="66"/>
      <c r="H2457" s="226" t="str">
        <f>IF(E2457="","",VLOOKUP(G2457,'TONG HOP'!$C$8:$E$799,2,0))</f>
        <v/>
      </c>
      <c r="I2457" s="226" t="str">
        <f>IF(B2457="","",VLOOKUP(G2457,'TONG HOP'!$C$8:$F$799,4,0))</f>
        <v/>
      </c>
      <c r="J2457" s="63" t="str">
        <f t="shared" si="419"/>
        <v/>
      </c>
      <c r="K2457" s="63" t="str">
        <f t="shared" si="420"/>
        <v/>
      </c>
      <c r="L2457" s="63">
        <f t="shared" si="421"/>
        <v>0</v>
      </c>
      <c r="M2457" s="392" t="str">
        <f>IF(Y2457="","",VLOOKUP(G2457,'Danh mục CODE'!$D$2:$I$1880,4,0))</f>
        <v/>
      </c>
      <c r="N2457" s="482"/>
      <c r="O2457" s="392" t="str">
        <f t="shared" si="422"/>
        <v/>
      </c>
      <c r="P2457" s="392" t="str">
        <f>IF(Y2457="","",VLOOKUP(G2457,'Danh mục CODE'!$D$2:$I$1880,5,0))</f>
        <v/>
      </c>
      <c r="Q2457" s="392"/>
      <c r="R2457" s="392" t="str">
        <f t="shared" si="423"/>
        <v/>
      </c>
      <c r="S2457" s="394" t="e">
        <f t="shared" si="424"/>
        <v>#VALUE!</v>
      </c>
      <c r="T2457" s="394" t="str">
        <f t="shared" si="425"/>
        <v/>
      </c>
      <c r="U2457" s="394" t="str">
        <f t="shared" si="426"/>
        <v/>
      </c>
      <c r="V2457" s="424" t="str">
        <f t="shared" si="427"/>
        <v/>
      </c>
      <c r="W2457" s="21"/>
      <c r="X2457" s="419"/>
      <c r="Y2457" s="419"/>
      <c r="Z2457" s="51"/>
      <c r="AA2457" s="61"/>
    </row>
    <row r="2458" spans="1:27">
      <c r="A2458" s="50">
        <f t="shared" si="428"/>
        <v>2453</v>
      </c>
      <c r="B2458" s="9"/>
      <c r="C2458" s="23" t="s">
        <v>742</v>
      </c>
      <c r="D2458" s="489"/>
      <c r="E2458" s="318" t="str">
        <f>IF(G2458="","",VLOOKUP(G2458,'Danh mục CODE'!$D$2:$J$20064,7,0))</f>
        <v/>
      </c>
      <c r="F2458" s="28" t="str">
        <f>IF(E2458="","",VLOOKUP(E2458,'TONG HOP'!$E$8:$W$1883,19,0))</f>
        <v/>
      </c>
      <c r="G2458" s="66"/>
      <c r="H2458" s="226" t="str">
        <f>IF(E2458="","",VLOOKUP(G2458,'TONG HOP'!$C$8:$E$799,2,0))</f>
        <v/>
      </c>
      <c r="I2458" s="226" t="str">
        <f>IF(B2458="","",VLOOKUP(G2458,'TONG HOP'!$C$8:$F$799,4,0))</f>
        <v/>
      </c>
      <c r="J2458" s="63" t="str">
        <f t="shared" si="419"/>
        <v/>
      </c>
      <c r="K2458" s="63" t="str">
        <f t="shared" si="420"/>
        <v/>
      </c>
      <c r="L2458" s="63">
        <f t="shared" si="421"/>
        <v>0</v>
      </c>
      <c r="M2458" s="392" t="str">
        <f>IF(Y2458="","",VLOOKUP(G2458,'Danh mục CODE'!$D$2:$I$1880,4,0))</f>
        <v/>
      </c>
      <c r="N2458" s="482"/>
      <c r="O2458" s="392" t="str">
        <f t="shared" si="422"/>
        <v/>
      </c>
      <c r="P2458" s="392" t="str">
        <f>IF(Y2458="","",VLOOKUP(G2458,'Danh mục CODE'!$D$2:$I$1880,5,0))</f>
        <v/>
      </c>
      <c r="Q2458" s="392"/>
      <c r="R2458" s="392" t="str">
        <f t="shared" si="423"/>
        <v/>
      </c>
      <c r="S2458" s="394" t="e">
        <f t="shared" si="424"/>
        <v>#VALUE!</v>
      </c>
      <c r="T2458" s="394" t="str">
        <f t="shared" si="425"/>
        <v/>
      </c>
      <c r="U2458" s="394" t="str">
        <f t="shared" si="426"/>
        <v/>
      </c>
      <c r="V2458" s="424" t="str">
        <f t="shared" si="427"/>
        <v/>
      </c>
      <c r="W2458" s="21"/>
      <c r="X2458" s="419"/>
      <c r="Y2458" s="419"/>
      <c r="Z2458" s="51"/>
      <c r="AA2458" s="61"/>
    </row>
    <row r="2459" spans="1:27">
      <c r="A2459" s="50">
        <f t="shared" si="428"/>
        <v>2454</v>
      </c>
      <c r="B2459" s="9"/>
      <c r="C2459" s="23" t="s">
        <v>742</v>
      </c>
      <c r="D2459" s="489"/>
      <c r="E2459" s="318" t="str">
        <f>IF(G2459="","",VLOOKUP(G2459,'Danh mục CODE'!$D$2:$J$20064,7,0))</f>
        <v/>
      </c>
      <c r="F2459" s="28" t="str">
        <f>IF(E2459="","",VLOOKUP(E2459,'TONG HOP'!$E$8:$W$1883,19,0))</f>
        <v/>
      </c>
      <c r="G2459" s="66"/>
      <c r="H2459" s="226" t="str">
        <f>IF(E2459="","",VLOOKUP(G2459,'TONG HOP'!$C$8:$E$799,2,0))</f>
        <v/>
      </c>
      <c r="I2459" s="226" t="str">
        <f>IF(B2459="","",VLOOKUP(G2459,'TONG HOP'!$C$8:$F$799,4,0))</f>
        <v/>
      </c>
      <c r="J2459" s="63" t="str">
        <f t="shared" si="419"/>
        <v/>
      </c>
      <c r="K2459" s="63" t="str">
        <f t="shared" si="420"/>
        <v/>
      </c>
      <c r="L2459" s="63">
        <f t="shared" si="421"/>
        <v>0</v>
      </c>
      <c r="M2459" s="392" t="str">
        <f>IF(Y2459="","",VLOOKUP(G2459,'Danh mục CODE'!$D$2:$I$1880,4,0))</f>
        <v/>
      </c>
      <c r="N2459" s="482"/>
      <c r="O2459" s="392" t="str">
        <f t="shared" si="422"/>
        <v/>
      </c>
      <c r="P2459" s="392" t="str">
        <f>IF(Y2459="","",VLOOKUP(G2459,'Danh mục CODE'!$D$2:$I$1880,5,0))</f>
        <v/>
      </c>
      <c r="Q2459" s="392"/>
      <c r="R2459" s="392" t="str">
        <f t="shared" si="423"/>
        <v/>
      </c>
      <c r="S2459" s="394" t="e">
        <f t="shared" si="424"/>
        <v>#VALUE!</v>
      </c>
      <c r="T2459" s="394" t="str">
        <f t="shared" si="425"/>
        <v/>
      </c>
      <c r="U2459" s="394" t="str">
        <f t="shared" si="426"/>
        <v/>
      </c>
      <c r="V2459" s="424" t="str">
        <f t="shared" si="427"/>
        <v/>
      </c>
      <c r="W2459" s="21"/>
      <c r="X2459" s="419"/>
      <c r="Y2459" s="419"/>
      <c r="Z2459" s="51"/>
      <c r="AA2459" s="61"/>
    </row>
    <row r="2460" spans="1:27">
      <c r="A2460" s="50">
        <f t="shared" si="428"/>
        <v>2455</v>
      </c>
      <c r="B2460" s="9"/>
      <c r="C2460" s="23" t="s">
        <v>742</v>
      </c>
      <c r="D2460" s="489"/>
      <c r="E2460" s="318" t="str">
        <f>IF(G2460="","",VLOOKUP(G2460,'Danh mục CODE'!$D$2:$J$20064,7,0))</f>
        <v/>
      </c>
      <c r="F2460" s="28" t="str">
        <f>IF(E2460="","",VLOOKUP(E2460,'TONG HOP'!$E$8:$W$1883,19,0))</f>
        <v/>
      </c>
      <c r="G2460" s="66"/>
      <c r="H2460" s="226" t="str">
        <f>IF(E2460="","",VLOOKUP(G2460,'TONG HOP'!$C$8:$E$799,2,0))</f>
        <v/>
      </c>
      <c r="I2460" s="226" t="str">
        <f>IF(B2460="","",VLOOKUP(G2460,'TONG HOP'!$C$8:$F$799,4,0))</f>
        <v/>
      </c>
      <c r="J2460" s="63" t="str">
        <f t="shared" si="419"/>
        <v/>
      </c>
      <c r="K2460" s="63" t="str">
        <f t="shared" si="420"/>
        <v/>
      </c>
      <c r="L2460" s="63">
        <f t="shared" si="421"/>
        <v>0</v>
      </c>
      <c r="M2460" s="392" t="str">
        <f>IF(Y2460="","",VLOOKUP(G2460,'Danh mục CODE'!$D$2:$I$1880,4,0))</f>
        <v/>
      </c>
      <c r="N2460" s="482"/>
      <c r="O2460" s="392" t="str">
        <f t="shared" si="422"/>
        <v/>
      </c>
      <c r="P2460" s="392" t="str">
        <f>IF(Y2460="","",VLOOKUP(G2460,'Danh mục CODE'!$D$2:$I$1880,5,0))</f>
        <v/>
      </c>
      <c r="Q2460" s="392"/>
      <c r="R2460" s="392" t="str">
        <f t="shared" si="423"/>
        <v/>
      </c>
      <c r="S2460" s="394" t="e">
        <f t="shared" si="424"/>
        <v>#VALUE!</v>
      </c>
      <c r="T2460" s="394" t="str">
        <f t="shared" si="425"/>
        <v/>
      </c>
      <c r="U2460" s="394" t="str">
        <f t="shared" si="426"/>
        <v/>
      </c>
      <c r="V2460" s="424" t="str">
        <f t="shared" si="427"/>
        <v/>
      </c>
      <c r="W2460" s="21"/>
      <c r="X2460" s="419"/>
      <c r="Y2460" s="419"/>
      <c r="Z2460" s="51"/>
      <c r="AA2460" s="61"/>
    </row>
    <row r="2461" spans="1:27">
      <c r="A2461" s="50">
        <f t="shared" si="428"/>
        <v>2456</v>
      </c>
      <c r="B2461" s="9"/>
      <c r="C2461" s="23" t="s">
        <v>742</v>
      </c>
      <c r="D2461" s="489"/>
      <c r="E2461" s="318" t="str">
        <f>IF(G2461="","",VLOOKUP(G2461,'Danh mục CODE'!$D$2:$J$20064,7,0))</f>
        <v/>
      </c>
      <c r="F2461" s="28" t="str">
        <f>IF(E2461="","",VLOOKUP(E2461,'TONG HOP'!$E$8:$W$1883,19,0))</f>
        <v/>
      </c>
      <c r="G2461" s="66"/>
      <c r="H2461" s="226" t="str">
        <f>IF(E2461="","",VLOOKUP(G2461,'TONG HOP'!$C$8:$E$799,2,0))</f>
        <v/>
      </c>
      <c r="I2461" s="226" t="str">
        <f>IF(B2461="","",VLOOKUP(G2461,'TONG HOP'!$C$8:$F$799,4,0))</f>
        <v/>
      </c>
      <c r="J2461" s="63" t="str">
        <f t="shared" si="419"/>
        <v/>
      </c>
      <c r="K2461" s="63" t="str">
        <f t="shared" si="420"/>
        <v/>
      </c>
      <c r="L2461" s="63">
        <f t="shared" si="421"/>
        <v>0</v>
      </c>
      <c r="M2461" s="392" t="str">
        <f>IF(Y2461="","",VLOOKUP(G2461,'Danh mục CODE'!$D$2:$I$1880,4,0))</f>
        <v/>
      </c>
      <c r="N2461" s="482"/>
      <c r="O2461" s="392" t="str">
        <f t="shared" si="422"/>
        <v/>
      </c>
      <c r="P2461" s="392" t="str">
        <f>IF(Y2461="","",VLOOKUP(G2461,'Danh mục CODE'!$D$2:$I$1880,5,0))</f>
        <v/>
      </c>
      <c r="Q2461" s="392"/>
      <c r="R2461" s="392" t="str">
        <f t="shared" si="423"/>
        <v/>
      </c>
      <c r="S2461" s="394" t="e">
        <f t="shared" si="424"/>
        <v>#VALUE!</v>
      </c>
      <c r="T2461" s="394" t="str">
        <f t="shared" si="425"/>
        <v/>
      </c>
      <c r="U2461" s="394" t="str">
        <f t="shared" si="426"/>
        <v/>
      </c>
      <c r="V2461" s="424" t="str">
        <f t="shared" si="427"/>
        <v/>
      </c>
      <c r="W2461" s="21"/>
      <c r="X2461" s="419"/>
      <c r="Y2461" s="419"/>
      <c r="Z2461" s="51"/>
      <c r="AA2461" s="61"/>
    </row>
    <row r="2462" spans="1:27">
      <c r="A2462" s="50">
        <f t="shared" si="428"/>
        <v>2457</v>
      </c>
      <c r="B2462" s="9"/>
      <c r="C2462" s="23" t="s">
        <v>742</v>
      </c>
      <c r="D2462" s="489"/>
      <c r="E2462" s="318" t="str">
        <f>IF(G2462="","",VLOOKUP(G2462,'Danh mục CODE'!$D$2:$J$20064,7,0))</f>
        <v/>
      </c>
      <c r="F2462" s="28" t="str">
        <f>IF(E2462="","",VLOOKUP(E2462,'TONG HOP'!$E$8:$W$1883,19,0))</f>
        <v/>
      </c>
      <c r="G2462" s="66"/>
      <c r="H2462" s="226" t="str">
        <f>IF(E2462="","",VLOOKUP(G2462,'TONG HOP'!$C$8:$E$799,2,0))</f>
        <v/>
      </c>
      <c r="I2462" s="226" t="str">
        <f>IF(B2462="","",VLOOKUP(G2462,'TONG HOP'!$C$8:$F$799,4,0))</f>
        <v/>
      </c>
      <c r="J2462" s="63" t="str">
        <f t="shared" si="419"/>
        <v/>
      </c>
      <c r="K2462" s="63" t="str">
        <f t="shared" si="420"/>
        <v/>
      </c>
      <c r="L2462" s="63">
        <f t="shared" si="421"/>
        <v>0</v>
      </c>
      <c r="M2462" s="392" t="str">
        <f>IF(Y2462="","",VLOOKUP(G2462,'Danh mục CODE'!$D$2:$I$1880,4,0))</f>
        <v/>
      </c>
      <c r="N2462" s="482"/>
      <c r="O2462" s="392" t="str">
        <f t="shared" si="422"/>
        <v/>
      </c>
      <c r="P2462" s="392" t="str">
        <f>IF(Y2462="","",VLOOKUP(G2462,'Danh mục CODE'!$D$2:$I$1880,5,0))</f>
        <v/>
      </c>
      <c r="Q2462" s="392"/>
      <c r="R2462" s="392" t="str">
        <f t="shared" si="423"/>
        <v/>
      </c>
      <c r="S2462" s="394" t="e">
        <f t="shared" si="424"/>
        <v>#VALUE!</v>
      </c>
      <c r="T2462" s="394" t="str">
        <f t="shared" si="425"/>
        <v/>
      </c>
      <c r="U2462" s="394" t="str">
        <f t="shared" si="426"/>
        <v/>
      </c>
      <c r="V2462" s="424" t="str">
        <f t="shared" si="427"/>
        <v/>
      </c>
      <c r="W2462" s="21"/>
      <c r="X2462" s="419"/>
      <c r="Y2462" s="419"/>
      <c r="Z2462" s="51"/>
      <c r="AA2462" s="61"/>
    </row>
    <row r="2463" spans="1:27">
      <c r="A2463" s="50">
        <f t="shared" si="428"/>
        <v>2458</v>
      </c>
      <c r="B2463" s="9"/>
      <c r="C2463" s="23" t="s">
        <v>742</v>
      </c>
      <c r="D2463" s="489"/>
      <c r="E2463" s="318" t="str">
        <f>IF(G2463="","",VLOOKUP(G2463,'Danh mục CODE'!$D$2:$J$20064,7,0))</f>
        <v/>
      </c>
      <c r="F2463" s="28" t="str">
        <f>IF(E2463="","",VLOOKUP(E2463,'TONG HOP'!$E$8:$W$1883,19,0))</f>
        <v/>
      </c>
      <c r="G2463" s="66"/>
      <c r="H2463" s="226" t="str">
        <f>IF(E2463="","",VLOOKUP(G2463,'TONG HOP'!$C$8:$E$799,2,0))</f>
        <v/>
      </c>
      <c r="I2463" s="226" t="str">
        <f>IF(B2463="","",VLOOKUP(G2463,'TONG HOP'!$C$8:$F$799,4,0))</f>
        <v/>
      </c>
      <c r="J2463" s="63" t="str">
        <f t="shared" si="419"/>
        <v/>
      </c>
      <c r="K2463" s="63" t="str">
        <f t="shared" si="420"/>
        <v/>
      </c>
      <c r="L2463" s="63">
        <f t="shared" si="421"/>
        <v>0</v>
      </c>
      <c r="M2463" s="392" t="str">
        <f>IF(Y2463="","",VLOOKUP(G2463,'Danh mục CODE'!$D$2:$I$1880,4,0))</f>
        <v/>
      </c>
      <c r="N2463" s="482"/>
      <c r="O2463" s="392" t="str">
        <f t="shared" si="422"/>
        <v/>
      </c>
      <c r="P2463" s="392" t="str">
        <f>IF(Y2463="","",VLOOKUP(G2463,'Danh mục CODE'!$D$2:$I$1880,5,0))</f>
        <v/>
      </c>
      <c r="Q2463" s="392"/>
      <c r="R2463" s="392" t="str">
        <f t="shared" si="423"/>
        <v/>
      </c>
      <c r="S2463" s="394" t="e">
        <f t="shared" si="424"/>
        <v>#VALUE!</v>
      </c>
      <c r="T2463" s="394" t="str">
        <f t="shared" si="425"/>
        <v/>
      </c>
      <c r="U2463" s="394" t="str">
        <f t="shared" si="426"/>
        <v/>
      </c>
      <c r="V2463" s="424" t="str">
        <f t="shared" si="427"/>
        <v/>
      </c>
      <c r="W2463" s="21"/>
      <c r="X2463" s="419"/>
      <c r="Y2463" s="419"/>
      <c r="Z2463" s="51"/>
      <c r="AA2463" s="61"/>
    </row>
    <row r="2464" spans="1:27">
      <c r="A2464" s="50">
        <f t="shared" si="428"/>
        <v>2459</v>
      </c>
      <c r="B2464" s="9"/>
      <c r="C2464" s="23" t="s">
        <v>742</v>
      </c>
      <c r="D2464" s="489"/>
      <c r="E2464" s="318" t="str">
        <f>IF(G2464="","",VLOOKUP(G2464,'Danh mục CODE'!$D$2:$J$20064,7,0))</f>
        <v/>
      </c>
      <c r="F2464" s="28" t="str">
        <f>IF(E2464="","",VLOOKUP(E2464,'TONG HOP'!$E$8:$W$1883,19,0))</f>
        <v/>
      </c>
      <c r="G2464" s="66"/>
      <c r="H2464" s="226" t="str">
        <f>IF(E2464="","",VLOOKUP(G2464,'TONG HOP'!$C$8:$E$799,2,0))</f>
        <v/>
      </c>
      <c r="I2464" s="226" t="str">
        <f>IF(B2464="","",VLOOKUP(G2464,'TONG HOP'!$C$8:$F$799,4,0))</f>
        <v/>
      </c>
      <c r="J2464" s="63" t="str">
        <f t="shared" si="419"/>
        <v/>
      </c>
      <c r="K2464" s="63" t="str">
        <f t="shared" si="420"/>
        <v/>
      </c>
      <c r="L2464" s="63">
        <f t="shared" si="421"/>
        <v>0</v>
      </c>
      <c r="M2464" s="392" t="str">
        <f>IF(Y2464="","",VLOOKUP(G2464,'Danh mục CODE'!$D$2:$I$1880,4,0))</f>
        <v/>
      </c>
      <c r="N2464" s="482"/>
      <c r="O2464" s="392" t="str">
        <f t="shared" si="422"/>
        <v/>
      </c>
      <c r="P2464" s="392" t="str">
        <f>IF(Y2464="","",VLOOKUP(G2464,'Danh mục CODE'!$D$2:$I$1880,5,0))</f>
        <v/>
      </c>
      <c r="Q2464" s="392"/>
      <c r="R2464" s="392" t="str">
        <f t="shared" si="423"/>
        <v/>
      </c>
      <c r="S2464" s="394" t="e">
        <f t="shared" si="424"/>
        <v>#VALUE!</v>
      </c>
      <c r="T2464" s="394" t="str">
        <f t="shared" si="425"/>
        <v/>
      </c>
      <c r="U2464" s="394" t="str">
        <f t="shared" si="426"/>
        <v/>
      </c>
      <c r="V2464" s="424" t="str">
        <f t="shared" si="427"/>
        <v/>
      </c>
      <c r="W2464" s="21"/>
      <c r="X2464" s="419"/>
      <c r="Y2464" s="419"/>
      <c r="Z2464" s="51"/>
      <c r="AA2464" s="61"/>
    </row>
    <row r="2465" spans="1:27">
      <c r="A2465" s="50">
        <f t="shared" si="428"/>
        <v>2460</v>
      </c>
      <c r="B2465" s="9"/>
      <c r="C2465" s="23" t="s">
        <v>742</v>
      </c>
      <c r="D2465" s="489"/>
      <c r="E2465" s="318" t="str">
        <f>IF(G2465="","",VLOOKUP(G2465,'Danh mục CODE'!$D$2:$J$20064,7,0))</f>
        <v/>
      </c>
      <c r="F2465" s="28" t="str">
        <f>IF(E2465="","",VLOOKUP(E2465,'TONG HOP'!$E$8:$W$1883,19,0))</f>
        <v/>
      </c>
      <c r="G2465" s="66"/>
      <c r="H2465" s="226" t="str">
        <f>IF(E2465="","",VLOOKUP(G2465,'TONG HOP'!$C$8:$E$799,2,0))</f>
        <v/>
      </c>
      <c r="I2465" s="226" t="str">
        <f>IF(B2465="","",VLOOKUP(G2465,'TONG HOP'!$C$8:$F$799,4,0))</f>
        <v/>
      </c>
      <c r="J2465" s="63" t="str">
        <f t="shared" si="419"/>
        <v/>
      </c>
      <c r="K2465" s="63" t="str">
        <f t="shared" si="420"/>
        <v/>
      </c>
      <c r="L2465" s="63">
        <f t="shared" si="421"/>
        <v>0</v>
      </c>
      <c r="M2465" s="392" t="str">
        <f>IF(Y2465="","",VLOOKUP(G2465,'Danh mục CODE'!$D$2:$I$1880,4,0))</f>
        <v/>
      </c>
      <c r="N2465" s="482"/>
      <c r="O2465" s="392" t="str">
        <f t="shared" si="422"/>
        <v/>
      </c>
      <c r="P2465" s="392" t="str">
        <f>IF(Y2465="","",VLOOKUP(G2465,'Danh mục CODE'!$D$2:$I$1880,5,0))</f>
        <v/>
      </c>
      <c r="Q2465" s="392"/>
      <c r="R2465" s="392" t="str">
        <f t="shared" si="423"/>
        <v/>
      </c>
      <c r="S2465" s="394" t="e">
        <f t="shared" si="424"/>
        <v>#VALUE!</v>
      </c>
      <c r="T2465" s="394" t="str">
        <f t="shared" si="425"/>
        <v/>
      </c>
      <c r="U2465" s="394" t="str">
        <f t="shared" si="426"/>
        <v/>
      </c>
      <c r="V2465" s="424" t="str">
        <f t="shared" si="427"/>
        <v/>
      </c>
      <c r="W2465" s="21"/>
      <c r="X2465" s="419"/>
      <c r="Y2465" s="419"/>
      <c r="Z2465" s="51"/>
      <c r="AA2465" s="61"/>
    </row>
    <row r="2466" spans="1:27">
      <c r="A2466" s="50">
        <f t="shared" si="428"/>
        <v>2461</v>
      </c>
      <c r="B2466" s="9"/>
      <c r="C2466" s="23" t="s">
        <v>742</v>
      </c>
      <c r="D2466" s="489"/>
      <c r="E2466" s="318" t="str">
        <f>IF(G2466="","",VLOOKUP(G2466,'Danh mục CODE'!$D$2:$J$20064,7,0))</f>
        <v/>
      </c>
      <c r="F2466" s="28" t="str">
        <f>IF(E2466="","",VLOOKUP(E2466,'TONG HOP'!$E$8:$W$1883,19,0))</f>
        <v/>
      </c>
      <c r="G2466" s="66"/>
      <c r="H2466" s="226" t="str">
        <f>IF(E2466="","",VLOOKUP(G2466,'TONG HOP'!$C$8:$E$799,2,0))</f>
        <v/>
      </c>
      <c r="I2466" s="226" t="str">
        <f>IF(B2466="","",VLOOKUP(G2466,'TONG HOP'!$C$8:$F$799,4,0))</f>
        <v/>
      </c>
      <c r="J2466" s="63" t="str">
        <f t="shared" si="419"/>
        <v/>
      </c>
      <c r="K2466" s="63" t="str">
        <f t="shared" si="420"/>
        <v/>
      </c>
      <c r="L2466" s="63">
        <f t="shared" si="421"/>
        <v>0</v>
      </c>
      <c r="M2466" s="392" t="str">
        <f>IF(Y2466="","",VLOOKUP(G2466,'Danh mục CODE'!$D$2:$I$1880,4,0))</f>
        <v/>
      </c>
      <c r="N2466" s="482"/>
      <c r="O2466" s="392" t="str">
        <f t="shared" si="422"/>
        <v/>
      </c>
      <c r="P2466" s="392" t="str">
        <f>IF(Y2466="","",VLOOKUP(G2466,'Danh mục CODE'!$D$2:$I$1880,5,0))</f>
        <v/>
      </c>
      <c r="Q2466" s="392"/>
      <c r="R2466" s="392" t="str">
        <f t="shared" si="423"/>
        <v/>
      </c>
      <c r="S2466" s="394" t="e">
        <f t="shared" si="424"/>
        <v>#VALUE!</v>
      </c>
      <c r="T2466" s="394" t="str">
        <f t="shared" si="425"/>
        <v/>
      </c>
      <c r="U2466" s="394" t="str">
        <f t="shared" si="426"/>
        <v/>
      </c>
      <c r="V2466" s="424" t="str">
        <f t="shared" si="427"/>
        <v/>
      </c>
      <c r="W2466" s="21"/>
      <c r="X2466" s="419"/>
      <c r="Y2466" s="419"/>
      <c r="Z2466" s="51"/>
      <c r="AA2466" s="61"/>
    </row>
    <row r="2467" spans="1:27">
      <c r="A2467" s="50">
        <f t="shared" si="428"/>
        <v>2462</v>
      </c>
      <c r="B2467" s="9"/>
      <c r="C2467" s="23" t="s">
        <v>742</v>
      </c>
      <c r="D2467" s="489"/>
      <c r="E2467" s="318" t="str">
        <f>IF(G2467="","",VLOOKUP(G2467,'Danh mục CODE'!$D$2:$J$20064,7,0))</f>
        <v/>
      </c>
      <c r="F2467" s="28" t="str">
        <f>IF(E2467="","",VLOOKUP(E2467,'TONG HOP'!$E$8:$W$1883,19,0))</f>
        <v/>
      </c>
      <c r="G2467" s="66"/>
      <c r="H2467" s="226" t="str">
        <f>IF(E2467="","",VLOOKUP(G2467,'TONG HOP'!$C$8:$E$799,2,0))</f>
        <v/>
      </c>
      <c r="I2467" s="226" t="str">
        <f>IF(B2467="","",VLOOKUP(G2467,'TONG HOP'!$C$8:$F$799,4,0))</f>
        <v/>
      </c>
      <c r="J2467" s="63" t="str">
        <f t="shared" si="419"/>
        <v/>
      </c>
      <c r="K2467" s="63" t="str">
        <f t="shared" si="420"/>
        <v/>
      </c>
      <c r="L2467" s="63">
        <f t="shared" si="421"/>
        <v>0</v>
      </c>
      <c r="M2467" s="392" t="str">
        <f>IF(Y2467="","",VLOOKUP(G2467,'Danh mục CODE'!$D$2:$I$1880,4,0))</f>
        <v/>
      </c>
      <c r="N2467" s="482"/>
      <c r="O2467" s="392" t="str">
        <f t="shared" si="422"/>
        <v/>
      </c>
      <c r="P2467" s="392" t="str">
        <f>IF(Y2467="","",VLOOKUP(G2467,'Danh mục CODE'!$D$2:$I$1880,5,0))</f>
        <v/>
      </c>
      <c r="Q2467" s="392"/>
      <c r="R2467" s="392" t="str">
        <f t="shared" si="423"/>
        <v/>
      </c>
      <c r="S2467" s="394" t="e">
        <f t="shared" si="424"/>
        <v>#VALUE!</v>
      </c>
      <c r="T2467" s="394" t="str">
        <f t="shared" si="425"/>
        <v/>
      </c>
      <c r="U2467" s="394" t="str">
        <f t="shared" si="426"/>
        <v/>
      </c>
      <c r="V2467" s="424" t="str">
        <f t="shared" si="427"/>
        <v/>
      </c>
      <c r="W2467" s="21"/>
      <c r="X2467" s="419"/>
      <c r="Y2467" s="419"/>
      <c r="Z2467" s="51"/>
      <c r="AA2467" s="61"/>
    </row>
    <row r="2468" spans="1:27">
      <c r="A2468" s="50">
        <f t="shared" si="428"/>
        <v>2463</v>
      </c>
      <c r="B2468" s="9"/>
      <c r="C2468" s="23" t="s">
        <v>742</v>
      </c>
      <c r="D2468" s="489"/>
      <c r="E2468" s="318" t="str">
        <f>IF(G2468="","",VLOOKUP(G2468,'Danh mục CODE'!$D$2:$J$20064,7,0))</f>
        <v/>
      </c>
      <c r="F2468" s="28" t="str">
        <f>IF(E2468="","",VLOOKUP(E2468,'TONG HOP'!$E$8:$W$1883,19,0))</f>
        <v/>
      </c>
      <c r="G2468" s="66"/>
      <c r="H2468" s="226" t="str">
        <f>IF(E2468="","",VLOOKUP(G2468,'TONG HOP'!$C$8:$E$799,2,0))</f>
        <v/>
      </c>
      <c r="I2468" s="226" t="str">
        <f>IF(B2468="","",VLOOKUP(G2468,'TONG HOP'!$C$8:$F$799,4,0))</f>
        <v/>
      </c>
      <c r="J2468" s="63" t="str">
        <f t="shared" si="419"/>
        <v/>
      </c>
      <c r="K2468" s="63" t="str">
        <f t="shared" si="420"/>
        <v/>
      </c>
      <c r="L2468" s="63">
        <f t="shared" si="421"/>
        <v>0</v>
      </c>
      <c r="M2468" s="392" t="str">
        <f>IF(Y2468="","",VLOOKUP(G2468,'Danh mục CODE'!$D$2:$I$1880,4,0))</f>
        <v/>
      </c>
      <c r="N2468" s="482"/>
      <c r="O2468" s="392" t="str">
        <f t="shared" si="422"/>
        <v/>
      </c>
      <c r="P2468" s="392" t="str">
        <f>IF(Y2468="","",VLOOKUP(G2468,'Danh mục CODE'!$D$2:$I$1880,5,0))</f>
        <v/>
      </c>
      <c r="Q2468" s="392"/>
      <c r="R2468" s="392" t="str">
        <f t="shared" si="423"/>
        <v/>
      </c>
      <c r="S2468" s="394" t="e">
        <f t="shared" si="424"/>
        <v>#VALUE!</v>
      </c>
      <c r="T2468" s="394" t="str">
        <f t="shared" si="425"/>
        <v/>
      </c>
      <c r="U2468" s="394" t="str">
        <f t="shared" si="426"/>
        <v/>
      </c>
      <c r="V2468" s="424" t="str">
        <f t="shared" si="427"/>
        <v/>
      </c>
      <c r="W2468" s="21"/>
      <c r="X2468" s="419"/>
      <c r="Y2468" s="419"/>
      <c r="Z2468" s="51"/>
      <c r="AA2468" s="61"/>
    </row>
    <row r="2469" spans="1:27">
      <c r="A2469" s="50">
        <f t="shared" si="428"/>
        <v>2464</v>
      </c>
      <c r="B2469" s="9"/>
      <c r="C2469" s="23" t="s">
        <v>742</v>
      </c>
      <c r="D2469" s="489"/>
      <c r="E2469" s="318" t="str">
        <f>IF(G2469="","",VLOOKUP(G2469,'Danh mục CODE'!$D$2:$J$20064,7,0))</f>
        <v/>
      </c>
      <c r="F2469" s="28" t="str">
        <f>IF(E2469="","",VLOOKUP(E2469,'TONG HOP'!$E$8:$W$1883,19,0))</f>
        <v/>
      </c>
      <c r="G2469" s="66"/>
      <c r="H2469" s="226" t="str">
        <f>IF(E2469="","",VLOOKUP(G2469,'TONG HOP'!$C$8:$E$799,2,0))</f>
        <v/>
      </c>
      <c r="I2469" s="226" t="str">
        <f>IF(B2469="","",VLOOKUP(G2469,'TONG HOP'!$C$8:$F$799,4,0))</f>
        <v/>
      </c>
      <c r="J2469" s="63" t="str">
        <f t="shared" si="419"/>
        <v/>
      </c>
      <c r="K2469" s="63" t="str">
        <f t="shared" si="420"/>
        <v/>
      </c>
      <c r="L2469" s="63">
        <f t="shared" si="421"/>
        <v>0</v>
      </c>
      <c r="M2469" s="392" t="str">
        <f>IF(Y2469="","",VLOOKUP(G2469,'Danh mục CODE'!$D$2:$I$1880,4,0))</f>
        <v/>
      </c>
      <c r="N2469" s="482"/>
      <c r="O2469" s="392" t="str">
        <f t="shared" si="422"/>
        <v/>
      </c>
      <c r="P2469" s="392" t="str">
        <f>IF(Y2469="","",VLOOKUP(G2469,'Danh mục CODE'!$D$2:$I$1880,5,0))</f>
        <v/>
      </c>
      <c r="Q2469" s="392"/>
      <c r="R2469" s="392" t="str">
        <f t="shared" si="423"/>
        <v/>
      </c>
      <c r="S2469" s="394" t="e">
        <f t="shared" si="424"/>
        <v>#VALUE!</v>
      </c>
      <c r="T2469" s="394" t="str">
        <f t="shared" si="425"/>
        <v/>
      </c>
      <c r="U2469" s="394" t="str">
        <f t="shared" si="426"/>
        <v/>
      </c>
      <c r="V2469" s="424" t="str">
        <f t="shared" si="427"/>
        <v/>
      </c>
      <c r="W2469" s="21"/>
      <c r="X2469" s="419"/>
      <c r="Y2469" s="419"/>
      <c r="Z2469" s="51"/>
      <c r="AA2469" s="61"/>
    </row>
    <row r="2470" spans="1:27">
      <c r="A2470" s="50">
        <f t="shared" si="428"/>
        <v>2465</v>
      </c>
      <c r="B2470" s="9"/>
      <c r="C2470" s="23" t="s">
        <v>742</v>
      </c>
      <c r="D2470" s="489"/>
      <c r="E2470" s="318" t="str">
        <f>IF(G2470="","",VLOOKUP(G2470,'Danh mục CODE'!$D$2:$J$20064,7,0))</f>
        <v/>
      </c>
      <c r="F2470" s="28" t="str">
        <f>IF(E2470="","",VLOOKUP(E2470,'TONG HOP'!$E$8:$W$1883,19,0))</f>
        <v/>
      </c>
      <c r="G2470" s="66"/>
      <c r="H2470" s="226" t="str">
        <f>IF(E2470="","",VLOOKUP(G2470,'TONG HOP'!$C$8:$E$799,2,0))</f>
        <v/>
      </c>
      <c r="I2470" s="226" t="str">
        <f>IF(B2470="","",VLOOKUP(G2470,'TONG HOP'!$C$8:$F$799,4,0))</f>
        <v/>
      </c>
      <c r="J2470" s="63" t="str">
        <f t="shared" si="419"/>
        <v/>
      </c>
      <c r="K2470" s="63" t="str">
        <f t="shared" si="420"/>
        <v/>
      </c>
      <c r="L2470" s="63">
        <f t="shared" si="421"/>
        <v>0</v>
      </c>
      <c r="M2470" s="392" t="str">
        <f>IF(Y2470="","",VLOOKUP(G2470,'Danh mục CODE'!$D$2:$I$1880,4,0))</f>
        <v/>
      </c>
      <c r="N2470" s="482"/>
      <c r="O2470" s="392" t="str">
        <f t="shared" si="422"/>
        <v/>
      </c>
      <c r="P2470" s="392" t="str">
        <f>IF(Y2470="","",VLOOKUP(G2470,'Danh mục CODE'!$D$2:$I$1880,5,0))</f>
        <v/>
      </c>
      <c r="Q2470" s="392"/>
      <c r="R2470" s="392" t="str">
        <f t="shared" si="423"/>
        <v/>
      </c>
      <c r="S2470" s="394" t="e">
        <f t="shared" si="424"/>
        <v>#VALUE!</v>
      </c>
      <c r="T2470" s="394" t="str">
        <f t="shared" si="425"/>
        <v/>
      </c>
      <c r="U2470" s="394" t="str">
        <f t="shared" si="426"/>
        <v/>
      </c>
      <c r="V2470" s="424" t="str">
        <f t="shared" si="427"/>
        <v/>
      </c>
      <c r="W2470" s="21"/>
      <c r="X2470" s="419"/>
      <c r="Y2470" s="419"/>
      <c r="Z2470" s="51"/>
      <c r="AA2470" s="61"/>
    </row>
    <row r="2471" spans="1:27">
      <c r="A2471" s="50">
        <f t="shared" si="428"/>
        <v>2466</v>
      </c>
      <c r="B2471" s="9"/>
      <c r="C2471" s="23" t="s">
        <v>742</v>
      </c>
      <c r="D2471" s="489"/>
      <c r="E2471" s="318" t="str">
        <f>IF(G2471="","",VLOOKUP(G2471,'Danh mục CODE'!$D$2:$J$20064,7,0))</f>
        <v/>
      </c>
      <c r="F2471" s="28" t="str">
        <f>IF(E2471="","",VLOOKUP(E2471,'TONG HOP'!$E$8:$W$1883,19,0))</f>
        <v/>
      </c>
      <c r="G2471" s="66"/>
      <c r="H2471" s="226" t="str">
        <f>IF(E2471="","",VLOOKUP(G2471,'TONG HOP'!$C$8:$E$799,2,0))</f>
        <v/>
      </c>
      <c r="I2471" s="226" t="str">
        <f>IF(B2471="","",VLOOKUP(G2471,'TONG HOP'!$C$8:$F$799,4,0))</f>
        <v/>
      </c>
      <c r="J2471" s="63" t="str">
        <f t="shared" si="419"/>
        <v/>
      </c>
      <c r="K2471" s="63" t="str">
        <f t="shared" si="420"/>
        <v/>
      </c>
      <c r="L2471" s="63">
        <f t="shared" si="421"/>
        <v>0</v>
      </c>
      <c r="M2471" s="392" t="str">
        <f>IF(Y2471="","",VLOOKUP(G2471,'Danh mục CODE'!$D$2:$I$1880,4,0))</f>
        <v/>
      </c>
      <c r="N2471" s="482"/>
      <c r="O2471" s="392" t="str">
        <f t="shared" si="422"/>
        <v/>
      </c>
      <c r="P2471" s="392" t="str">
        <f>IF(Y2471="","",VLOOKUP(G2471,'Danh mục CODE'!$D$2:$I$1880,5,0))</f>
        <v/>
      </c>
      <c r="Q2471" s="392"/>
      <c r="R2471" s="392" t="str">
        <f t="shared" si="423"/>
        <v/>
      </c>
      <c r="S2471" s="394" t="e">
        <f t="shared" si="424"/>
        <v>#VALUE!</v>
      </c>
      <c r="T2471" s="394" t="str">
        <f t="shared" si="425"/>
        <v/>
      </c>
      <c r="U2471" s="394" t="str">
        <f t="shared" si="426"/>
        <v/>
      </c>
      <c r="V2471" s="424" t="str">
        <f t="shared" si="427"/>
        <v/>
      </c>
      <c r="W2471" s="21"/>
      <c r="X2471" s="419"/>
      <c r="Y2471" s="419"/>
      <c r="Z2471" s="51"/>
      <c r="AA2471" s="61"/>
    </row>
    <row r="2472" spans="1:27">
      <c r="A2472" s="50">
        <f t="shared" si="428"/>
        <v>2467</v>
      </c>
      <c r="B2472" s="9"/>
      <c r="C2472" s="23" t="s">
        <v>742</v>
      </c>
      <c r="D2472" s="489"/>
      <c r="E2472" s="318" t="str">
        <f>IF(G2472="","",VLOOKUP(G2472,'Danh mục CODE'!$D$2:$J$20064,7,0))</f>
        <v/>
      </c>
      <c r="F2472" s="28" t="str">
        <f>IF(E2472="","",VLOOKUP(E2472,'TONG HOP'!$E$8:$W$1883,19,0))</f>
        <v/>
      </c>
      <c r="G2472" s="66"/>
      <c r="H2472" s="226" t="str">
        <f>IF(E2472="","",VLOOKUP(G2472,'TONG HOP'!$C$8:$E$799,2,0))</f>
        <v/>
      </c>
      <c r="I2472" s="226" t="str">
        <f>IF(B2472="","",VLOOKUP(G2472,'TONG HOP'!$C$8:$F$799,4,0))</f>
        <v/>
      </c>
      <c r="J2472" s="63" t="str">
        <f t="shared" si="419"/>
        <v/>
      </c>
      <c r="K2472" s="63" t="str">
        <f t="shared" si="420"/>
        <v/>
      </c>
      <c r="L2472" s="63">
        <f t="shared" si="421"/>
        <v>0</v>
      </c>
      <c r="M2472" s="392" t="str">
        <f>IF(Y2472="","",VLOOKUP(G2472,'Danh mục CODE'!$D$2:$I$1880,4,0))</f>
        <v/>
      </c>
      <c r="N2472" s="482"/>
      <c r="O2472" s="392" t="str">
        <f t="shared" si="422"/>
        <v/>
      </c>
      <c r="P2472" s="392" t="str">
        <f>IF(Y2472="","",VLOOKUP(G2472,'Danh mục CODE'!$D$2:$I$1880,5,0))</f>
        <v/>
      </c>
      <c r="Q2472" s="392"/>
      <c r="R2472" s="392" t="str">
        <f t="shared" si="423"/>
        <v/>
      </c>
      <c r="S2472" s="394" t="e">
        <f t="shared" si="424"/>
        <v>#VALUE!</v>
      </c>
      <c r="T2472" s="394" t="str">
        <f t="shared" si="425"/>
        <v/>
      </c>
      <c r="U2472" s="394" t="str">
        <f t="shared" si="426"/>
        <v/>
      </c>
      <c r="V2472" s="424" t="str">
        <f t="shared" si="427"/>
        <v/>
      </c>
      <c r="W2472" s="21"/>
      <c r="X2472" s="419"/>
      <c r="Y2472" s="419"/>
      <c r="Z2472" s="51"/>
      <c r="AA2472" s="61"/>
    </row>
    <row r="2473" spans="1:27">
      <c r="A2473" s="50">
        <f t="shared" si="428"/>
        <v>2468</v>
      </c>
      <c r="B2473" s="9"/>
      <c r="C2473" s="23" t="s">
        <v>742</v>
      </c>
      <c r="D2473" s="489"/>
      <c r="E2473" s="318" t="str">
        <f>IF(G2473="","",VLOOKUP(G2473,'Danh mục CODE'!$D$2:$J$20064,7,0))</f>
        <v/>
      </c>
      <c r="F2473" s="28" t="str">
        <f>IF(E2473="","",VLOOKUP(E2473,'TONG HOP'!$E$8:$W$1883,19,0))</f>
        <v/>
      </c>
      <c r="G2473" s="66"/>
      <c r="H2473" s="226" t="str">
        <f>IF(E2473="","",VLOOKUP(G2473,'TONG HOP'!$C$8:$E$799,2,0))</f>
        <v/>
      </c>
      <c r="I2473" s="226" t="str">
        <f>IF(B2473="","",VLOOKUP(G2473,'TONG HOP'!$C$8:$F$799,4,0))</f>
        <v/>
      </c>
      <c r="J2473" s="63" t="str">
        <f t="shared" si="419"/>
        <v/>
      </c>
      <c r="K2473" s="63" t="str">
        <f t="shared" si="420"/>
        <v/>
      </c>
      <c r="L2473" s="63">
        <f t="shared" si="421"/>
        <v>0</v>
      </c>
      <c r="M2473" s="392" t="str">
        <f>IF(Y2473="","",VLOOKUP(G2473,'Danh mục CODE'!$D$2:$I$1880,4,0))</f>
        <v/>
      </c>
      <c r="N2473" s="482"/>
      <c r="O2473" s="392" t="str">
        <f t="shared" si="422"/>
        <v/>
      </c>
      <c r="P2473" s="392" t="str">
        <f>IF(Y2473="","",VLOOKUP(G2473,'Danh mục CODE'!$D$2:$I$1880,5,0))</f>
        <v/>
      </c>
      <c r="Q2473" s="392"/>
      <c r="R2473" s="392" t="str">
        <f t="shared" si="423"/>
        <v/>
      </c>
      <c r="S2473" s="394" t="e">
        <f t="shared" si="424"/>
        <v>#VALUE!</v>
      </c>
      <c r="T2473" s="394" t="str">
        <f t="shared" si="425"/>
        <v/>
      </c>
      <c r="U2473" s="394" t="str">
        <f t="shared" si="426"/>
        <v/>
      </c>
      <c r="V2473" s="424" t="str">
        <f t="shared" si="427"/>
        <v/>
      </c>
      <c r="W2473" s="21"/>
      <c r="X2473" s="419"/>
      <c r="Y2473" s="419"/>
      <c r="Z2473" s="51"/>
      <c r="AA2473" s="61"/>
    </row>
    <row r="2474" spans="1:27">
      <c r="A2474" s="50">
        <f t="shared" si="428"/>
        <v>2469</v>
      </c>
      <c r="B2474" s="9"/>
      <c r="C2474" s="23" t="s">
        <v>742</v>
      </c>
      <c r="D2474" s="489"/>
      <c r="E2474" s="318" t="str">
        <f>IF(G2474="","",VLOOKUP(G2474,'Danh mục CODE'!$D$2:$J$20064,7,0))</f>
        <v/>
      </c>
      <c r="F2474" s="28" t="str">
        <f>IF(E2474="","",VLOOKUP(E2474,'TONG HOP'!$E$8:$W$1883,19,0))</f>
        <v/>
      </c>
      <c r="G2474" s="66"/>
      <c r="H2474" s="226" t="str">
        <f>IF(E2474="","",VLOOKUP(G2474,'TONG HOP'!$C$8:$E$799,2,0))</f>
        <v/>
      </c>
      <c r="I2474" s="226" t="str">
        <f>IF(B2474="","",VLOOKUP(G2474,'TONG HOP'!$C$8:$F$799,4,0))</f>
        <v/>
      </c>
      <c r="J2474" s="63" t="str">
        <f t="shared" si="419"/>
        <v/>
      </c>
      <c r="K2474" s="63" t="str">
        <f t="shared" si="420"/>
        <v/>
      </c>
      <c r="L2474" s="63">
        <f t="shared" si="421"/>
        <v>0</v>
      </c>
      <c r="M2474" s="392" t="str">
        <f>IF(Y2474="","",VLOOKUP(G2474,'Danh mục CODE'!$D$2:$I$1880,4,0))</f>
        <v/>
      </c>
      <c r="N2474" s="482"/>
      <c r="O2474" s="392" t="str">
        <f t="shared" si="422"/>
        <v/>
      </c>
      <c r="P2474" s="392" t="str">
        <f>IF(Y2474="","",VLOOKUP(G2474,'Danh mục CODE'!$D$2:$I$1880,5,0))</f>
        <v/>
      </c>
      <c r="Q2474" s="392"/>
      <c r="R2474" s="392" t="str">
        <f t="shared" si="423"/>
        <v/>
      </c>
      <c r="S2474" s="394" t="e">
        <f t="shared" si="424"/>
        <v>#VALUE!</v>
      </c>
      <c r="T2474" s="394" t="str">
        <f t="shared" si="425"/>
        <v/>
      </c>
      <c r="U2474" s="394" t="str">
        <f t="shared" si="426"/>
        <v/>
      </c>
      <c r="V2474" s="424" t="str">
        <f t="shared" si="427"/>
        <v/>
      </c>
      <c r="W2474" s="21"/>
      <c r="X2474" s="419"/>
      <c r="Y2474" s="419"/>
      <c r="Z2474" s="51"/>
      <c r="AA2474" s="61"/>
    </row>
    <row r="2475" spans="1:27">
      <c r="A2475" s="50">
        <f t="shared" si="428"/>
        <v>2470</v>
      </c>
      <c r="B2475" s="9"/>
      <c r="C2475" s="23" t="s">
        <v>742</v>
      </c>
      <c r="D2475" s="489"/>
      <c r="E2475" s="318" t="str">
        <f>IF(G2475="","",VLOOKUP(G2475,'Danh mục CODE'!$D$2:$J$20064,7,0))</f>
        <v/>
      </c>
      <c r="F2475" s="28" t="str">
        <f>IF(E2475="","",VLOOKUP(E2475,'TONG HOP'!$E$8:$W$1883,19,0))</f>
        <v/>
      </c>
      <c r="G2475" s="66"/>
      <c r="H2475" s="226" t="str">
        <f>IF(E2475="","",VLOOKUP(G2475,'TONG HOP'!$C$8:$E$799,2,0))</f>
        <v/>
      </c>
      <c r="I2475" s="226" t="str">
        <f>IF(B2475="","",VLOOKUP(G2475,'TONG HOP'!$C$8:$F$799,4,0))</f>
        <v/>
      </c>
      <c r="J2475" s="63" t="str">
        <f t="shared" si="419"/>
        <v/>
      </c>
      <c r="K2475" s="63" t="str">
        <f t="shared" si="420"/>
        <v/>
      </c>
      <c r="L2475" s="63">
        <f t="shared" si="421"/>
        <v>0</v>
      </c>
      <c r="M2475" s="392" t="str">
        <f>IF(Y2475="","",VLOOKUP(G2475,'Danh mục CODE'!$D$2:$I$1880,4,0))</f>
        <v/>
      </c>
      <c r="N2475" s="482"/>
      <c r="O2475" s="392" t="str">
        <f t="shared" si="422"/>
        <v/>
      </c>
      <c r="P2475" s="392" t="str">
        <f>IF(Y2475="","",VLOOKUP(G2475,'Danh mục CODE'!$D$2:$I$1880,5,0))</f>
        <v/>
      </c>
      <c r="Q2475" s="392"/>
      <c r="R2475" s="392" t="str">
        <f t="shared" si="423"/>
        <v/>
      </c>
      <c r="S2475" s="394" t="e">
        <f t="shared" si="424"/>
        <v>#VALUE!</v>
      </c>
      <c r="T2475" s="394" t="str">
        <f t="shared" si="425"/>
        <v/>
      </c>
      <c r="U2475" s="394" t="str">
        <f t="shared" si="426"/>
        <v/>
      </c>
      <c r="V2475" s="424" t="str">
        <f t="shared" si="427"/>
        <v/>
      </c>
      <c r="W2475" s="21"/>
      <c r="X2475" s="419"/>
      <c r="Y2475" s="419"/>
      <c r="Z2475" s="51"/>
      <c r="AA2475" s="61"/>
    </row>
    <row r="2476" spans="1:27">
      <c r="A2476" s="50">
        <f t="shared" si="428"/>
        <v>2471</v>
      </c>
      <c r="B2476" s="9"/>
      <c r="C2476" s="23" t="s">
        <v>742</v>
      </c>
      <c r="D2476" s="489"/>
      <c r="E2476" s="318" t="str">
        <f>IF(G2476="","",VLOOKUP(G2476,'Danh mục CODE'!$D$2:$J$20064,7,0))</f>
        <v/>
      </c>
      <c r="F2476" s="28" t="str">
        <f>IF(E2476="","",VLOOKUP(E2476,'TONG HOP'!$E$8:$W$1883,19,0))</f>
        <v/>
      </c>
      <c r="G2476" s="66"/>
      <c r="H2476" s="226" t="str">
        <f>IF(E2476="","",VLOOKUP(G2476,'TONG HOP'!$C$8:$E$799,2,0))</f>
        <v/>
      </c>
      <c r="I2476" s="226" t="str">
        <f>IF(B2476="","",VLOOKUP(G2476,'TONG HOP'!$C$8:$F$799,4,0))</f>
        <v/>
      </c>
      <c r="J2476" s="63" t="str">
        <f t="shared" si="419"/>
        <v/>
      </c>
      <c r="K2476" s="63" t="str">
        <f t="shared" si="420"/>
        <v/>
      </c>
      <c r="L2476" s="63">
        <f t="shared" si="421"/>
        <v>0</v>
      </c>
      <c r="M2476" s="392" t="str">
        <f>IF(Y2476="","",VLOOKUP(G2476,'Danh mục CODE'!$D$2:$I$1880,4,0))</f>
        <v/>
      </c>
      <c r="N2476" s="482"/>
      <c r="O2476" s="392" t="str">
        <f t="shared" si="422"/>
        <v/>
      </c>
      <c r="P2476" s="392" t="str">
        <f>IF(Y2476="","",VLOOKUP(G2476,'Danh mục CODE'!$D$2:$I$1880,5,0))</f>
        <v/>
      </c>
      <c r="Q2476" s="392"/>
      <c r="R2476" s="392" t="str">
        <f t="shared" si="423"/>
        <v/>
      </c>
      <c r="S2476" s="394" t="e">
        <f t="shared" si="424"/>
        <v>#VALUE!</v>
      </c>
      <c r="T2476" s="394" t="str">
        <f t="shared" si="425"/>
        <v/>
      </c>
      <c r="U2476" s="394" t="str">
        <f t="shared" si="426"/>
        <v/>
      </c>
      <c r="V2476" s="424" t="str">
        <f t="shared" si="427"/>
        <v/>
      </c>
      <c r="W2476" s="21"/>
      <c r="X2476" s="419"/>
      <c r="Y2476" s="419"/>
      <c r="Z2476" s="51"/>
      <c r="AA2476" s="61"/>
    </row>
    <row r="2477" spans="1:27">
      <c r="A2477" s="50">
        <f t="shared" si="428"/>
        <v>2472</v>
      </c>
      <c r="B2477" s="9"/>
      <c r="C2477" s="23" t="s">
        <v>742</v>
      </c>
      <c r="D2477" s="489"/>
      <c r="E2477" s="318" t="str">
        <f>IF(G2477="","",VLOOKUP(G2477,'Danh mục CODE'!$D$2:$J$20064,7,0))</f>
        <v/>
      </c>
      <c r="F2477" s="28" t="str">
        <f>IF(E2477="","",VLOOKUP(E2477,'TONG HOP'!$E$8:$W$1883,19,0))</f>
        <v/>
      </c>
      <c r="G2477" s="66"/>
      <c r="H2477" s="226" t="str">
        <f>IF(E2477="","",VLOOKUP(G2477,'TONG HOP'!$C$8:$E$799,2,0))</f>
        <v/>
      </c>
      <c r="I2477" s="226" t="str">
        <f>IF(B2477="","",VLOOKUP(G2477,'TONG HOP'!$C$8:$F$799,4,0))</f>
        <v/>
      </c>
      <c r="J2477" s="63" t="str">
        <f t="shared" si="419"/>
        <v/>
      </c>
      <c r="K2477" s="63" t="str">
        <f t="shared" si="420"/>
        <v/>
      </c>
      <c r="L2477" s="63">
        <f t="shared" si="421"/>
        <v>0</v>
      </c>
      <c r="M2477" s="392" t="str">
        <f>IF(Y2477="","",VLOOKUP(G2477,'Danh mục CODE'!$D$2:$I$1880,4,0))</f>
        <v/>
      </c>
      <c r="N2477" s="482"/>
      <c r="O2477" s="392" t="str">
        <f t="shared" si="422"/>
        <v/>
      </c>
      <c r="P2477" s="392" t="str">
        <f>IF(Y2477="","",VLOOKUP(G2477,'Danh mục CODE'!$D$2:$I$1880,5,0))</f>
        <v/>
      </c>
      <c r="Q2477" s="392"/>
      <c r="R2477" s="392" t="str">
        <f t="shared" si="423"/>
        <v/>
      </c>
      <c r="S2477" s="394" t="e">
        <f t="shared" si="424"/>
        <v>#VALUE!</v>
      </c>
      <c r="T2477" s="394" t="str">
        <f t="shared" si="425"/>
        <v/>
      </c>
      <c r="U2477" s="394" t="str">
        <f t="shared" si="426"/>
        <v/>
      </c>
      <c r="V2477" s="424" t="str">
        <f t="shared" si="427"/>
        <v/>
      </c>
      <c r="W2477" s="21"/>
      <c r="X2477" s="419"/>
      <c r="Y2477" s="419"/>
      <c r="Z2477" s="51"/>
      <c r="AA2477" s="61"/>
    </row>
    <row r="2478" spans="1:27">
      <c r="A2478" s="50">
        <f t="shared" si="428"/>
        <v>2473</v>
      </c>
      <c r="B2478" s="9"/>
      <c r="C2478" s="23" t="s">
        <v>742</v>
      </c>
      <c r="D2478" s="489"/>
      <c r="E2478" s="318" t="str">
        <f>IF(G2478="","",VLOOKUP(G2478,'Danh mục CODE'!$D$2:$J$20064,7,0))</f>
        <v/>
      </c>
      <c r="F2478" s="28" t="str">
        <f>IF(E2478="","",VLOOKUP(E2478,'TONG HOP'!$E$8:$W$1883,19,0))</f>
        <v/>
      </c>
      <c r="G2478" s="66"/>
      <c r="H2478" s="226" t="str">
        <f>IF(E2478="","",VLOOKUP(G2478,'TONG HOP'!$C$8:$E$799,2,0))</f>
        <v/>
      </c>
      <c r="I2478" s="226" t="str">
        <f>IF(B2478="","",VLOOKUP(G2478,'TONG HOP'!$C$8:$F$799,4,0))</f>
        <v/>
      </c>
      <c r="J2478" s="63" t="str">
        <f t="shared" si="419"/>
        <v/>
      </c>
      <c r="K2478" s="63" t="str">
        <f t="shared" si="420"/>
        <v/>
      </c>
      <c r="L2478" s="63">
        <f t="shared" si="421"/>
        <v>0</v>
      </c>
      <c r="M2478" s="392" t="str">
        <f>IF(Y2478="","",VLOOKUP(G2478,'Danh mục CODE'!$D$2:$I$1880,4,0))</f>
        <v/>
      </c>
      <c r="N2478" s="482"/>
      <c r="O2478" s="392" t="str">
        <f t="shared" si="422"/>
        <v/>
      </c>
      <c r="P2478" s="392" t="str">
        <f>IF(Y2478="","",VLOOKUP(G2478,'Danh mục CODE'!$D$2:$I$1880,5,0))</f>
        <v/>
      </c>
      <c r="Q2478" s="392"/>
      <c r="R2478" s="392" t="str">
        <f t="shared" si="423"/>
        <v/>
      </c>
      <c r="S2478" s="394" t="e">
        <f t="shared" si="424"/>
        <v>#VALUE!</v>
      </c>
      <c r="T2478" s="394" t="str">
        <f t="shared" si="425"/>
        <v/>
      </c>
      <c r="U2478" s="394" t="str">
        <f t="shared" si="426"/>
        <v/>
      </c>
      <c r="V2478" s="424" t="str">
        <f t="shared" si="427"/>
        <v/>
      </c>
      <c r="W2478" s="21"/>
      <c r="X2478" s="419"/>
      <c r="Y2478" s="419"/>
      <c r="Z2478" s="51"/>
      <c r="AA2478" s="61"/>
    </row>
    <row r="2479" spans="1:27">
      <c r="A2479" s="50">
        <f t="shared" si="428"/>
        <v>2474</v>
      </c>
      <c r="B2479" s="9"/>
      <c r="C2479" s="23" t="s">
        <v>742</v>
      </c>
      <c r="D2479" s="489"/>
      <c r="E2479" s="318" t="str">
        <f>IF(G2479="","",VLOOKUP(G2479,'Danh mục CODE'!$D$2:$J$20064,7,0))</f>
        <v/>
      </c>
      <c r="F2479" s="28" t="str">
        <f>IF(E2479="","",VLOOKUP(E2479,'TONG HOP'!$E$8:$W$1883,19,0))</f>
        <v/>
      </c>
      <c r="G2479" s="66"/>
      <c r="H2479" s="226" t="str">
        <f>IF(E2479="","",VLOOKUP(G2479,'TONG HOP'!$C$8:$E$799,2,0))</f>
        <v/>
      </c>
      <c r="I2479" s="226" t="str">
        <f>IF(B2479="","",VLOOKUP(G2479,'TONG HOP'!$C$8:$F$799,4,0))</f>
        <v/>
      </c>
      <c r="J2479" s="63" t="str">
        <f t="shared" si="419"/>
        <v/>
      </c>
      <c r="K2479" s="63" t="str">
        <f t="shared" si="420"/>
        <v/>
      </c>
      <c r="L2479" s="63">
        <f t="shared" si="421"/>
        <v>0</v>
      </c>
      <c r="M2479" s="392" t="str">
        <f>IF(Y2479="","",VLOOKUP(G2479,'Danh mục CODE'!$D$2:$I$1880,4,0))</f>
        <v/>
      </c>
      <c r="N2479" s="482"/>
      <c r="O2479" s="392" t="str">
        <f t="shared" si="422"/>
        <v/>
      </c>
      <c r="P2479" s="392" t="str">
        <f>IF(Y2479="","",VLOOKUP(G2479,'Danh mục CODE'!$D$2:$I$1880,5,0))</f>
        <v/>
      </c>
      <c r="Q2479" s="392"/>
      <c r="R2479" s="392" t="str">
        <f t="shared" si="423"/>
        <v/>
      </c>
      <c r="S2479" s="394" t="e">
        <f t="shared" si="424"/>
        <v>#VALUE!</v>
      </c>
      <c r="T2479" s="394" t="str">
        <f t="shared" si="425"/>
        <v/>
      </c>
      <c r="U2479" s="394" t="str">
        <f t="shared" si="426"/>
        <v/>
      </c>
      <c r="V2479" s="424" t="str">
        <f t="shared" si="427"/>
        <v/>
      </c>
      <c r="W2479" s="21"/>
      <c r="X2479" s="419"/>
      <c r="Y2479" s="419"/>
      <c r="Z2479" s="51"/>
      <c r="AA2479" s="61"/>
    </row>
    <row r="2480" spans="1:27">
      <c r="A2480" s="50">
        <f t="shared" si="428"/>
        <v>2475</v>
      </c>
      <c r="B2480" s="9"/>
      <c r="C2480" s="23" t="s">
        <v>742</v>
      </c>
      <c r="D2480" s="489"/>
      <c r="E2480" s="318" t="str">
        <f>IF(G2480="","",VLOOKUP(G2480,'Danh mục CODE'!$D$2:$J$20064,7,0))</f>
        <v/>
      </c>
      <c r="F2480" s="28" t="str">
        <f>IF(E2480="","",VLOOKUP(E2480,'TONG HOP'!$E$8:$W$1883,19,0))</f>
        <v/>
      </c>
      <c r="G2480" s="66"/>
      <c r="H2480" s="226" t="str">
        <f>IF(E2480="","",VLOOKUP(G2480,'TONG HOP'!$C$8:$E$799,2,0))</f>
        <v/>
      </c>
      <c r="I2480" s="226" t="str">
        <f>IF(B2480="","",VLOOKUP(G2480,'TONG HOP'!$C$8:$F$799,4,0))</f>
        <v/>
      </c>
      <c r="J2480" s="63" t="str">
        <f t="shared" si="419"/>
        <v/>
      </c>
      <c r="K2480" s="63" t="str">
        <f t="shared" si="420"/>
        <v/>
      </c>
      <c r="L2480" s="63">
        <f t="shared" si="421"/>
        <v>0</v>
      </c>
      <c r="M2480" s="392" t="str">
        <f>IF(Y2480="","",VLOOKUP(G2480,'Danh mục CODE'!$D$2:$I$1880,4,0))</f>
        <v/>
      </c>
      <c r="N2480" s="482"/>
      <c r="O2480" s="392" t="str">
        <f t="shared" si="422"/>
        <v/>
      </c>
      <c r="P2480" s="392" t="str">
        <f>IF(Y2480="","",VLOOKUP(G2480,'Danh mục CODE'!$D$2:$I$1880,5,0))</f>
        <v/>
      </c>
      <c r="Q2480" s="392"/>
      <c r="R2480" s="392" t="str">
        <f t="shared" si="423"/>
        <v/>
      </c>
      <c r="S2480" s="394" t="e">
        <f t="shared" si="424"/>
        <v>#VALUE!</v>
      </c>
      <c r="T2480" s="394" t="str">
        <f t="shared" si="425"/>
        <v/>
      </c>
      <c r="U2480" s="394" t="str">
        <f t="shared" si="426"/>
        <v/>
      </c>
      <c r="V2480" s="424" t="str">
        <f t="shared" si="427"/>
        <v/>
      </c>
      <c r="W2480" s="21"/>
      <c r="X2480" s="419"/>
      <c r="Y2480" s="419"/>
      <c r="Z2480" s="51"/>
      <c r="AA2480" s="61"/>
    </row>
    <row r="2481" spans="1:27">
      <c r="A2481" s="50">
        <f t="shared" si="428"/>
        <v>2476</v>
      </c>
      <c r="B2481" s="9"/>
      <c r="C2481" s="23" t="s">
        <v>742</v>
      </c>
      <c r="D2481" s="489"/>
      <c r="E2481" s="318" t="str">
        <f>IF(G2481="","",VLOOKUP(G2481,'Danh mục CODE'!$D$2:$J$20064,7,0))</f>
        <v/>
      </c>
      <c r="F2481" s="28" t="str">
        <f>IF(E2481="","",VLOOKUP(E2481,'TONG HOP'!$E$8:$W$1883,19,0))</f>
        <v/>
      </c>
      <c r="G2481" s="66"/>
      <c r="H2481" s="226" t="str">
        <f>IF(E2481="","",VLOOKUP(G2481,'TONG HOP'!$C$8:$E$799,2,0))</f>
        <v/>
      </c>
      <c r="I2481" s="226" t="str">
        <f>IF(B2481="","",VLOOKUP(G2481,'TONG HOP'!$C$8:$F$799,4,0))</f>
        <v/>
      </c>
      <c r="J2481" s="63" t="str">
        <f t="shared" ref="J2481:J2544" si="429">IF(X2481="","",K2481-K2481*M2481)</f>
        <v/>
      </c>
      <c r="K2481" s="63" t="str">
        <f t="shared" ref="K2481:K2544" si="430">IF(AND(X2481="",N2481="",Q2481="",R2481=""),"",L2481-L2481*O2481-(L2481-L2481*O2481)*R2481)</f>
        <v/>
      </c>
      <c r="L2481" s="63">
        <f t="shared" ref="L2481:L2544" si="431">X2481-Y2481</f>
        <v>0</v>
      </c>
      <c r="M2481" s="392" t="str">
        <f>IF(Y2481="","",VLOOKUP(G2481,'Danh mục CODE'!$D$2:$I$1880,4,0))</f>
        <v/>
      </c>
      <c r="N2481" s="482"/>
      <c r="O2481" s="392" t="str">
        <f t="shared" ref="O2481:O2544" si="432">IF(X2481="","",IF(M2481-N2481&lt;0,-(M2481-N2481),0))</f>
        <v/>
      </c>
      <c r="P2481" s="392" t="str">
        <f>IF(Y2481="","",VLOOKUP(G2481,'Danh mục CODE'!$D$2:$I$1880,5,0))</f>
        <v/>
      </c>
      <c r="Q2481" s="392"/>
      <c r="R2481" s="392" t="str">
        <f t="shared" ref="R2481:R2544" si="433">IF(X2481="","",IF(P2481-Q2481&lt;0,-(P2481-Q2481),0))</f>
        <v/>
      </c>
      <c r="S2481" s="394" t="e">
        <f t="shared" ref="S2481:S2544" si="434">IF(T2481=0,"",J2481-T2481-U2481)</f>
        <v>#VALUE!</v>
      </c>
      <c r="T2481" s="394" t="str">
        <f t="shared" ref="T2481:T2544" si="435">IF(X2481="","",J2481*P2481)</f>
        <v/>
      </c>
      <c r="U2481" s="394" t="str">
        <f t="shared" ref="U2481:U2544" si="436">IF(X2481="","",J2481*R2481)</f>
        <v/>
      </c>
      <c r="V2481" s="424" t="str">
        <f t="shared" ref="V2481:V2544" si="437">IF(X2481="","",J2481-S2481-T2481-U2481)</f>
        <v/>
      </c>
      <c r="W2481" s="21"/>
      <c r="X2481" s="419"/>
      <c r="Y2481" s="419"/>
      <c r="Z2481" s="51"/>
      <c r="AA2481" s="61"/>
    </row>
    <row r="2482" spans="1:27">
      <c r="A2482" s="50">
        <f t="shared" si="428"/>
        <v>2477</v>
      </c>
      <c r="B2482" s="9"/>
      <c r="C2482" s="23" t="s">
        <v>742</v>
      </c>
      <c r="D2482" s="489"/>
      <c r="E2482" s="318" t="str">
        <f>IF(G2482="","",VLOOKUP(G2482,'Danh mục CODE'!$D$2:$J$20064,7,0))</f>
        <v/>
      </c>
      <c r="F2482" s="28" t="str">
        <f>IF(E2482="","",VLOOKUP(E2482,'TONG HOP'!$E$8:$W$1883,19,0))</f>
        <v/>
      </c>
      <c r="G2482" s="66"/>
      <c r="H2482" s="226" t="str">
        <f>IF(E2482="","",VLOOKUP(G2482,'TONG HOP'!$C$8:$E$799,2,0))</f>
        <v/>
      </c>
      <c r="I2482" s="226" t="str">
        <f>IF(B2482="","",VLOOKUP(G2482,'TONG HOP'!$C$8:$F$799,4,0))</f>
        <v/>
      </c>
      <c r="J2482" s="63" t="str">
        <f t="shared" si="429"/>
        <v/>
      </c>
      <c r="K2482" s="63" t="str">
        <f t="shared" si="430"/>
        <v/>
      </c>
      <c r="L2482" s="63">
        <f t="shared" si="431"/>
        <v>0</v>
      </c>
      <c r="M2482" s="392" t="str">
        <f>IF(Y2482="","",VLOOKUP(G2482,'Danh mục CODE'!$D$2:$I$1880,4,0))</f>
        <v/>
      </c>
      <c r="N2482" s="482"/>
      <c r="O2482" s="392" t="str">
        <f t="shared" si="432"/>
        <v/>
      </c>
      <c r="P2482" s="392" t="str">
        <f>IF(Y2482="","",VLOOKUP(G2482,'Danh mục CODE'!$D$2:$I$1880,5,0))</f>
        <v/>
      </c>
      <c r="Q2482" s="392"/>
      <c r="R2482" s="392" t="str">
        <f t="shared" si="433"/>
        <v/>
      </c>
      <c r="S2482" s="394" t="e">
        <f t="shared" si="434"/>
        <v>#VALUE!</v>
      </c>
      <c r="T2482" s="394" t="str">
        <f t="shared" si="435"/>
        <v/>
      </c>
      <c r="U2482" s="394" t="str">
        <f t="shared" si="436"/>
        <v/>
      </c>
      <c r="V2482" s="424" t="str">
        <f t="shared" si="437"/>
        <v/>
      </c>
      <c r="W2482" s="21"/>
      <c r="X2482" s="419"/>
      <c r="Y2482" s="419"/>
      <c r="Z2482" s="51"/>
      <c r="AA2482" s="61"/>
    </row>
    <row r="2483" spans="1:27">
      <c r="A2483" s="50">
        <f t="shared" si="428"/>
        <v>2478</v>
      </c>
      <c r="B2483" s="9"/>
      <c r="C2483" s="23" t="s">
        <v>742</v>
      </c>
      <c r="D2483" s="489"/>
      <c r="E2483" s="318" t="str">
        <f>IF(G2483="","",VLOOKUP(G2483,'Danh mục CODE'!$D$2:$J$20064,7,0))</f>
        <v/>
      </c>
      <c r="F2483" s="28" t="str">
        <f>IF(E2483="","",VLOOKUP(E2483,'TONG HOP'!$E$8:$W$1883,19,0))</f>
        <v/>
      </c>
      <c r="G2483" s="66"/>
      <c r="H2483" s="226" t="str">
        <f>IF(E2483="","",VLOOKUP(G2483,'TONG HOP'!$C$8:$E$799,2,0))</f>
        <v/>
      </c>
      <c r="I2483" s="226" t="str">
        <f>IF(B2483="","",VLOOKUP(G2483,'TONG HOP'!$C$8:$F$799,4,0))</f>
        <v/>
      </c>
      <c r="J2483" s="63" t="str">
        <f t="shared" si="429"/>
        <v/>
      </c>
      <c r="K2483" s="63" t="str">
        <f t="shared" si="430"/>
        <v/>
      </c>
      <c r="L2483" s="63">
        <f t="shared" si="431"/>
        <v>0</v>
      </c>
      <c r="M2483" s="392" t="str">
        <f>IF(Y2483="","",VLOOKUP(G2483,'Danh mục CODE'!$D$2:$I$1880,4,0))</f>
        <v/>
      </c>
      <c r="N2483" s="482"/>
      <c r="O2483" s="392" t="str">
        <f t="shared" si="432"/>
        <v/>
      </c>
      <c r="P2483" s="392" t="str">
        <f>IF(Y2483="","",VLOOKUP(G2483,'Danh mục CODE'!$D$2:$I$1880,5,0))</f>
        <v/>
      </c>
      <c r="Q2483" s="392"/>
      <c r="R2483" s="392" t="str">
        <f t="shared" si="433"/>
        <v/>
      </c>
      <c r="S2483" s="394" t="e">
        <f t="shared" si="434"/>
        <v>#VALUE!</v>
      </c>
      <c r="T2483" s="394" t="str">
        <f t="shared" si="435"/>
        <v/>
      </c>
      <c r="U2483" s="394" t="str">
        <f t="shared" si="436"/>
        <v/>
      </c>
      <c r="V2483" s="424" t="str">
        <f t="shared" si="437"/>
        <v/>
      </c>
      <c r="W2483" s="21"/>
      <c r="X2483" s="419"/>
      <c r="Y2483" s="419"/>
      <c r="Z2483" s="51"/>
      <c r="AA2483" s="61"/>
    </row>
    <row r="2484" spans="1:27">
      <c r="A2484" s="50">
        <f t="shared" si="428"/>
        <v>2479</v>
      </c>
      <c r="B2484" s="9"/>
      <c r="C2484" s="23" t="s">
        <v>742</v>
      </c>
      <c r="D2484" s="489"/>
      <c r="E2484" s="318" t="str">
        <f>IF(G2484="","",VLOOKUP(G2484,'Danh mục CODE'!$D$2:$J$20064,7,0))</f>
        <v/>
      </c>
      <c r="F2484" s="28" t="str">
        <f>IF(E2484="","",VLOOKUP(E2484,'TONG HOP'!$E$8:$W$1883,19,0))</f>
        <v/>
      </c>
      <c r="G2484" s="66"/>
      <c r="H2484" s="226" t="str">
        <f>IF(E2484="","",VLOOKUP(G2484,'TONG HOP'!$C$8:$E$799,2,0))</f>
        <v/>
      </c>
      <c r="I2484" s="226" t="str">
        <f>IF(B2484="","",VLOOKUP(G2484,'TONG HOP'!$C$8:$F$799,4,0))</f>
        <v/>
      </c>
      <c r="J2484" s="63" t="str">
        <f t="shared" si="429"/>
        <v/>
      </c>
      <c r="K2484" s="63" t="str">
        <f t="shared" si="430"/>
        <v/>
      </c>
      <c r="L2484" s="63">
        <f t="shared" si="431"/>
        <v>0</v>
      </c>
      <c r="M2484" s="392" t="str">
        <f>IF(Y2484="","",VLOOKUP(G2484,'Danh mục CODE'!$D$2:$I$1880,4,0))</f>
        <v/>
      </c>
      <c r="N2484" s="482"/>
      <c r="O2484" s="392" t="str">
        <f t="shared" si="432"/>
        <v/>
      </c>
      <c r="P2484" s="392" t="str">
        <f>IF(Y2484="","",VLOOKUP(G2484,'Danh mục CODE'!$D$2:$I$1880,5,0))</f>
        <v/>
      </c>
      <c r="Q2484" s="392"/>
      <c r="R2484" s="392" t="str">
        <f t="shared" si="433"/>
        <v/>
      </c>
      <c r="S2484" s="394" t="e">
        <f t="shared" si="434"/>
        <v>#VALUE!</v>
      </c>
      <c r="T2484" s="394" t="str">
        <f t="shared" si="435"/>
        <v/>
      </c>
      <c r="U2484" s="394" t="str">
        <f t="shared" si="436"/>
        <v/>
      </c>
      <c r="V2484" s="424" t="str">
        <f t="shared" si="437"/>
        <v/>
      </c>
      <c r="W2484" s="21"/>
      <c r="X2484" s="419"/>
      <c r="Y2484" s="419"/>
      <c r="Z2484" s="51"/>
      <c r="AA2484" s="61"/>
    </row>
    <row r="2485" spans="1:27">
      <c r="A2485" s="50">
        <f t="shared" si="428"/>
        <v>2480</v>
      </c>
      <c r="B2485" s="9"/>
      <c r="C2485" s="23" t="s">
        <v>742</v>
      </c>
      <c r="D2485" s="489"/>
      <c r="E2485" s="318" t="str">
        <f>IF(G2485="","",VLOOKUP(G2485,'Danh mục CODE'!$D$2:$J$20064,7,0))</f>
        <v/>
      </c>
      <c r="F2485" s="28" t="str">
        <f>IF(E2485="","",VLOOKUP(E2485,'TONG HOP'!$E$8:$W$1883,19,0))</f>
        <v/>
      </c>
      <c r="G2485" s="66"/>
      <c r="H2485" s="226" t="str">
        <f>IF(E2485="","",VLOOKUP(G2485,'TONG HOP'!$C$8:$E$799,2,0))</f>
        <v/>
      </c>
      <c r="I2485" s="226" t="str">
        <f>IF(B2485="","",VLOOKUP(G2485,'TONG HOP'!$C$8:$F$799,4,0))</f>
        <v/>
      </c>
      <c r="J2485" s="63" t="str">
        <f t="shared" si="429"/>
        <v/>
      </c>
      <c r="K2485" s="63" t="str">
        <f t="shared" si="430"/>
        <v/>
      </c>
      <c r="L2485" s="63">
        <f t="shared" si="431"/>
        <v>0</v>
      </c>
      <c r="M2485" s="392" t="str">
        <f>IF(Y2485="","",VLOOKUP(G2485,'Danh mục CODE'!$D$2:$I$1880,4,0))</f>
        <v/>
      </c>
      <c r="N2485" s="482"/>
      <c r="O2485" s="392" t="str">
        <f t="shared" si="432"/>
        <v/>
      </c>
      <c r="P2485" s="392" t="str">
        <f>IF(Y2485="","",VLOOKUP(G2485,'Danh mục CODE'!$D$2:$I$1880,5,0))</f>
        <v/>
      </c>
      <c r="Q2485" s="392"/>
      <c r="R2485" s="392" t="str">
        <f t="shared" si="433"/>
        <v/>
      </c>
      <c r="S2485" s="394" t="e">
        <f t="shared" si="434"/>
        <v>#VALUE!</v>
      </c>
      <c r="T2485" s="394" t="str">
        <f t="shared" si="435"/>
        <v/>
      </c>
      <c r="U2485" s="394" t="str">
        <f t="shared" si="436"/>
        <v/>
      </c>
      <c r="V2485" s="424" t="str">
        <f t="shared" si="437"/>
        <v/>
      </c>
      <c r="W2485" s="21"/>
      <c r="X2485" s="419"/>
      <c r="Y2485" s="419"/>
      <c r="Z2485" s="51"/>
      <c r="AA2485" s="61"/>
    </row>
    <row r="2486" spans="1:27">
      <c r="A2486" s="50">
        <f t="shared" si="428"/>
        <v>2481</v>
      </c>
      <c r="B2486" s="9"/>
      <c r="C2486" s="23" t="s">
        <v>742</v>
      </c>
      <c r="D2486" s="489"/>
      <c r="E2486" s="318" t="str">
        <f>IF(G2486="","",VLOOKUP(G2486,'Danh mục CODE'!$D$2:$J$20064,7,0))</f>
        <v/>
      </c>
      <c r="F2486" s="28" t="str">
        <f>IF(E2486="","",VLOOKUP(E2486,'TONG HOP'!$E$8:$W$1883,19,0))</f>
        <v/>
      </c>
      <c r="G2486" s="66"/>
      <c r="H2486" s="226" t="str">
        <f>IF(E2486="","",VLOOKUP(G2486,'TONG HOP'!$C$8:$E$799,2,0))</f>
        <v/>
      </c>
      <c r="I2486" s="226" t="str">
        <f>IF(B2486="","",VLOOKUP(G2486,'TONG HOP'!$C$8:$F$799,4,0))</f>
        <v/>
      </c>
      <c r="J2486" s="63" t="str">
        <f t="shared" si="429"/>
        <v/>
      </c>
      <c r="K2486" s="63" t="str">
        <f t="shared" si="430"/>
        <v/>
      </c>
      <c r="L2486" s="63">
        <f t="shared" si="431"/>
        <v>0</v>
      </c>
      <c r="M2486" s="392" t="str">
        <f>IF(Y2486="","",VLOOKUP(G2486,'Danh mục CODE'!$D$2:$I$1880,4,0))</f>
        <v/>
      </c>
      <c r="N2486" s="482"/>
      <c r="O2486" s="392" t="str">
        <f t="shared" si="432"/>
        <v/>
      </c>
      <c r="P2486" s="392" t="str">
        <f>IF(Y2486="","",VLOOKUP(G2486,'Danh mục CODE'!$D$2:$I$1880,5,0))</f>
        <v/>
      </c>
      <c r="Q2486" s="392"/>
      <c r="R2486" s="392" t="str">
        <f t="shared" si="433"/>
        <v/>
      </c>
      <c r="S2486" s="394" t="e">
        <f t="shared" si="434"/>
        <v>#VALUE!</v>
      </c>
      <c r="T2486" s="394" t="str">
        <f t="shared" si="435"/>
        <v/>
      </c>
      <c r="U2486" s="394" t="str">
        <f t="shared" si="436"/>
        <v/>
      </c>
      <c r="V2486" s="424" t="str">
        <f t="shared" si="437"/>
        <v/>
      </c>
      <c r="W2486" s="21"/>
      <c r="X2486" s="419"/>
      <c r="Y2486" s="419"/>
      <c r="Z2486" s="51"/>
      <c r="AA2486" s="61"/>
    </row>
    <row r="2487" spans="1:27">
      <c r="A2487" s="50">
        <f t="shared" si="428"/>
        <v>2482</v>
      </c>
      <c r="B2487" s="9"/>
      <c r="C2487" s="23" t="s">
        <v>742</v>
      </c>
      <c r="D2487" s="489"/>
      <c r="E2487" s="318" t="str">
        <f>IF(G2487="","",VLOOKUP(G2487,'Danh mục CODE'!$D$2:$J$20064,7,0))</f>
        <v/>
      </c>
      <c r="F2487" s="28" t="str">
        <f>IF(E2487="","",VLOOKUP(E2487,'TONG HOP'!$E$8:$W$1883,19,0))</f>
        <v/>
      </c>
      <c r="G2487" s="66"/>
      <c r="H2487" s="226" t="str">
        <f>IF(E2487="","",VLOOKUP(G2487,'TONG HOP'!$C$8:$E$799,2,0))</f>
        <v/>
      </c>
      <c r="I2487" s="226" t="str">
        <f>IF(B2487="","",VLOOKUP(G2487,'TONG HOP'!$C$8:$F$799,4,0))</f>
        <v/>
      </c>
      <c r="J2487" s="63" t="str">
        <f t="shared" si="429"/>
        <v/>
      </c>
      <c r="K2487" s="63" t="str">
        <f t="shared" si="430"/>
        <v/>
      </c>
      <c r="L2487" s="63">
        <f t="shared" si="431"/>
        <v>0</v>
      </c>
      <c r="M2487" s="392" t="str">
        <f>IF(Y2487="","",VLOOKUP(G2487,'Danh mục CODE'!$D$2:$I$1880,4,0))</f>
        <v/>
      </c>
      <c r="N2487" s="482"/>
      <c r="O2487" s="392" t="str">
        <f t="shared" si="432"/>
        <v/>
      </c>
      <c r="P2487" s="392" t="str">
        <f>IF(Y2487="","",VLOOKUP(G2487,'Danh mục CODE'!$D$2:$I$1880,5,0))</f>
        <v/>
      </c>
      <c r="Q2487" s="392"/>
      <c r="R2487" s="392" t="str">
        <f t="shared" si="433"/>
        <v/>
      </c>
      <c r="S2487" s="394" t="e">
        <f t="shared" si="434"/>
        <v>#VALUE!</v>
      </c>
      <c r="T2487" s="394" t="str">
        <f t="shared" si="435"/>
        <v/>
      </c>
      <c r="U2487" s="394" t="str">
        <f t="shared" si="436"/>
        <v/>
      </c>
      <c r="V2487" s="424" t="str">
        <f t="shared" si="437"/>
        <v/>
      </c>
      <c r="W2487" s="21"/>
      <c r="X2487" s="419"/>
      <c r="Y2487" s="419"/>
      <c r="Z2487" s="51"/>
      <c r="AA2487" s="61"/>
    </row>
    <row r="2488" spans="1:27">
      <c r="A2488" s="50">
        <f t="shared" si="428"/>
        <v>2483</v>
      </c>
      <c r="B2488" s="9"/>
      <c r="C2488" s="23" t="s">
        <v>742</v>
      </c>
      <c r="D2488" s="489"/>
      <c r="E2488" s="318" t="str">
        <f>IF(G2488="","",VLOOKUP(G2488,'Danh mục CODE'!$D$2:$J$20064,7,0))</f>
        <v/>
      </c>
      <c r="F2488" s="28" t="str">
        <f>IF(E2488="","",VLOOKUP(E2488,'TONG HOP'!$E$8:$W$1883,19,0))</f>
        <v/>
      </c>
      <c r="G2488" s="66"/>
      <c r="H2488" s="226" t="str">
        <f>IF(E2488="","",VLOOKUP(G2488,'TONG HOP'!$C$8:$E$799,2,0))</f>
        <v/>
      </c>
      <c r="I2488" s="226" t="str">
        <f>IF(B2488="","",VLOOKUP(G2488,'TONG HOP'!$C$8:$F$799,4,0))</f>
        <v/>
      </c>
      <c r="J2488" s="63" t="str">
        <f t="shared" si="429"/>
        <v/>
      </c>
      <c r="K2488" s="63" t="str">
        <f t="shared" si="430"/>
        <v/>
      </c>
      <c r="L2488" s="63">
        <f t="shared" si="431"/>
        <v>0</v>
      </c>
      <c r="M2488" s="392" t="str">
        <f>IF(Y2488="","",VLOOKUP(G2488,'Danh mục CODE'!$D$2:$I$1880,4,0))</f>
        <v/>
      </c>
      <c r="N2488" s="482"/>
      <c r="O2488" s="392" t="str">
        <f t="shared" si="432"/>
        <v/>
      </c>
      <c r="P2488" s="392" t="str">
        <f>IF(Y2488="","",VLOOKUP(G2488,'Danh mục CODE'!$D$2:$I$1880,5,0))</f>
        <v/>
      </c>
      <c r="Q2488" s="392"/>
      <c r="R2488" s="392" t="str">
        <f t="shared" si="433"/>
        <v/>
      </c>
      <c r="S2488" s="394" t="e">
        <f t="shared" si="434"/>
        <v>#VALUE!</v>
      </c>
      <c r="T2488" s="394" t="str">
        <f t="shared" si="435"/>
        <v/>
      </c>
      <c r="U2488" s="394" t="str">
        <f t="shared" si="436"/>
        <v/>
      </c>
      <c r="V2488" s="424" t="str">
        <f t="shared" si="437"/>
        <v/>
      </c>
      <c r="W2488" s="21"/>
      <c r="X2488" s="419"/>
      <c r="Y2488" s="419"/>
      <c r="Z2488" s="51"/>
      <c r="AA2488" s="61"/>
    </row>
    <row r="2489" spans="1:27">
      <c r="A2489" s="50">
        <f t="shared" si="428"/>
        <v>2484</v>
      </c>
      <c r="B2489" s="9"/>
      <c r="C2489" s="23" t="s">
        <v>742</v>
      </c>
      <c r="D2489" s="489"/>
      <c r="E2489" s="318" t="str">
        <f>IF(G2489="","",VLOOKUP(G2489,'Danh mục CODE'!$D$2:$J$20064,7,0))</f>
        <v/>
      </c>
      <c r="F2489" s="28" t="str">
        <f>IF(E2489="","",VLOOKUP(E2489,'TONG HOP'!$E$8:$W$1883,19,0))</f>
        <v/>
      </c>
      <c r="G2489" s="66"/>
      <c r="H2489" s="226" t="str">
        <f>IF(E2489="","",VLOOKUP(G2489,'TONG HOP'!$C$8:$E$799,2,0))</f>
        <v/>
      </c>
      <c r="I2489" s="226" t="str">
        <f>IF(B2489="","",VLOOKUP(G2489,'TONG HOP'!$C$8:$F$799,4,0))</f>
        <v/>
      </c>
      <c r="J2489" s="63" t="str">
        <f t="shared" si="429"/>
        <v/>
      </c>
      <c r="K2489" s="63" t="str">
        <f t="shared" si="430"/>
        <v/>
      </c>
      <c r="L2489" s="63">
        <f t="shared" si="431"/>
        <v>0</v>
      </c>
      <c r="M2489" s="392" t="str">
        <f>IF(Y2489="","",VLOOKUP(G2489,'Danh mục CODE'!$D$2:$I$1880,4,0))</f>
        <v/>
      </c>
      <c r="N2489" s="482"/>
      <c r="O2489" s="392" t="str">
        <f t="shared" si="432"/>
        <v/>
      </c>
      <c r="P2489" s="392" t="str">
        <f>IF(Y2489="","",VLOOKUP(G2489,'Danh mục CODE'!$D$2:$I$1880,5,0))</f>
        <v/>
      </c>
      <c r="Q2489" s="392"/>
      <c r="R2489" s="392" t="str">
        <f t="shared" si="433"/>
        <v/>
      </c>
      <c r="S2489" s="394" t="e">
        <f t="shared" si="434"/>
        <v>#VALUE!</v>
      </c>
      <c r="T2489" s="394" t="str">
        <f t="shared" si="435"/>
        <v/>
      </c>
      <c r="U2489" s="394" t="str">
        <f t="shared" si="436"/>
        <v/>
      </c>
      <c r="V2489" s="424" t="str">
        <f t="shared" si="437"/>
        <v/>
      </c>
      <c r="W2489" s="21"/>
      <c r="X2489" s="419"/>
      <c r="Y2489" s="419"/>
      <c r="Z2489" s="51"/>
      <c r="AA2489" s="61"/>
    </row>
    <row r="2490" spans="1:27">
      <c r="A2490" s="50">
        <f t="shared" si="428"/>
        <v>2485</v>
      </c>
      <c r="B2490" s="9"/>
      <c r="C2490" s="23" t="s">
        <v>742</v>
      </c>
      <c r="D2490" s="489"/>
      <c r="E2490" s="318" t="str">
        <f>IF(G2490="","",VLOOKUP(G2490,'Danh mục CODE'!$D$2:$J$20064,7,0))</f>
        <v/>
      </c>
      <c r="F2490" s="28" t="str">
        <f>IF(E2490="","",VLOOKUP(E2490,'TONG HOP'!$E$8:$W$1883,19,0))</f>
        <v/>
      </c>
      <c r="G2490" s="66"/>
      <c r="H2490" s="226" t="str">
        <f>IF(E2490="","",VLOOKUP(G2490,'TONG HOP'!$C$8:$E$799,2,0))</f>
        <v/>
      </c>
      <c r="I2490" s="226" t="str">
        <f>IF(B2490="","",VLOOKUP(G2490,'TONG HOP'!$C$8:$F$799,4,0))</f>
        <v/>
      </c>
      <c r="J2490" s="63" t="str">
        <f t="shared" si="429"/>
        <v/>
      </c>
      <c r="K2490" s="63" t="str">
        <f t="shared" si="430"/>
        <v/>
      </c>
      <c r="L2490" s="63">
        <f t="shared" si="431"/>
        <v>0</v>
      </c>
      <c r="M2490" s="392" t="str">
        <f>IF(Y2490="","",VLOOKUP(G2490,'Danh mục CODE'!$D$2:$I$1880,4,0))</f>
        <v/>
      </c>
      <c r="N2490" s="482"/>
      <c r="O2490" s="392" t="str">
        <f t="shared" si="432"/>
        <v/>
      </c>
      <c r="P2490" s="392" t="str">
        <f>IF(Y2490="","",VLOOKUP(G2490,'Danh mục CODE'!$D$2:$I$1880,5,0))</f>
        <v/>
      </c>
      <c r="Q2490" s="392"/>
      <c r="R2490" s="392" t="str">
        <f t="shared" si="433"/>
        <v/>
      </c>
      <c r="S2490" s="394" t="e">
        <f t="shared" si="434"/>
        <v>#VALUE!</v>
      </c>
      <c r="T2490" s="394" t="str">
        <f t="shared" si="435"/>
        <v/>
      </c>
      <c r="U2490" s="394" t="str">
        <f t="shared" si="436"/>
        <v/>
      </c>
      <c r="V2490" s="424" t="str">
        <f t="shared" si="437"/>
        <v/>
      </c>
      <c r="W2490" s="21"/>
      <c r="X2490" s="419"/>
      <c r="Y2490" s="419"/>
      <c r="Z2490" s="51"/>
      <c r="AA2490" s="61"/>
    </row>
    <row r="2491" spans="1:27">
      <c r="A2491" s="50">
        <f t="shared" si="428"/>
        <v>2486</v>
      </c>
      <c r="B2491" s="9"/>
      <c r="C2491" s="23" t="s">
        <v>742</v>
      </c>
      <c r="D2491" s="489"/>
      <c r="E2491" s="318" t="str">
        <f>IF(G2491="","",VLOOKUP(G2491,'Danh mục CODE'!$D$2:$J$20064,7,0))</f>
        <v/>
      </c>
      <c r="F2491" s="28" t="str">
        <f>IF(E2491="","",VLOOKUP(E2491,'TONG HOP'!$E$8:$W$1883,19,0))</f>
        <v/>
      </c>
      <c r="G2491" s="66"/>
      <c r="H2491" s="226" t="str">
        <f>IF(E2491="","",VLOOKUP(G2491,'TONG HOP'!$C$8:$E$799,2,0))</f>
        <v/>
      </c>
      <c r="I2491" s="226" t="str">
        <f>IF(B2491="","",VLOOKUP(G2491,'TONG HOP'!$C$8:$F$799,4,0))</f>
        <v/>
      </c>
      <c r="J2491" s="63" t="str">
        <f t="shared" si="429"/>
        <v/>
      </c>
      <c r="K2491" s="63" t="str">
        <f t="shared" si="430"/>
        <v/>
      </c>
      <c r="L2491" s="63">
        <f t="shared" si="431"/>
        <v>0</v>
      </c>
      <c r="M2491" s="392" t="str">
        <f>IF(Y2491="","",VLOOKUP(G2491,'Danh mục CODE'!$D$2:$I$1880,4,0))</f>
        <v/>
      </c>
      <c r="N2491" s="482"/>
      <c r="O2491" s="392" t="str">
        <f t="shared" si="432"/>
        <v/>
      </c>
      <c r="P2491" s="392" t="str">
        <f>IF(Y2491="","",VLOOKUP(G2491,'Danh mục CODE'!$D$2:$I$1880,5,0))</f>
        <v/>
      </c>
      <c r="Q2491" s="392"/>
      <c r="R2491" s="392" t="str">
        <f t="shared" si="433"/>
        <v/>
      </c>
      <c r="S2491" s="394" t="e">
        <f t="shared" si="434"/>
        <v>#VALUE!</v>
      </c>
      <c r="T2491" s="394" t="str">
        <f t="shared" si="435"/>
        <v/>
      </c>
      <c r="U2491" s="394" t="str">
        <f t="shared" si="436"/>
        <v/>
      </c>
      <c r="V2491" s="424" t="str">
        <f t="shared" si="437"/>
        <v/>
      </c>
      <c r="W2491" s="21"/>
      <c r="X2491" s="419"/>
      <c r="Y2491" s="419"/>
      <c r="Z2491" s="51"/>
      <c r="AA2491" s="61"/>
    </row>
    <row r="2492" spans="1:27">
      <c r="A2492" s="50">
        <f t="shared" si="428"/>
        <v>2487</v>
      </c>
      <c r="B2492" s="9"/>
      <c r="C2492" s="23" t="s">
        <v>742</v>
      </c>
      <c r="D2492" s="489"/>
      <c r="E2492" s="318" t="str">
        <f>IF(G2492="","",VLOOKUP(G2492,'Danh mục CODE'!$D$2:$J$20064,7,0))</f>
        <v/>
      </c>
      <c r="F2492" s="28" t="str">
        <f>IF(E2492="","",VLOOKUP(E2492,'TONG HOP'!$E$8:$W$1883,19,0))</f>
        <v/>
      </c>
      <c r="G2492" s="66"/>
      <c r="H2492" s="226" t="str">
        <f>IF(E2492="","",VLOOKUP(G2492,'TONG HOP'!$C$8:$E$799,2,0))</f>
        <v/>
      </c>
      <c r="I2492" s="226" t="str">
        <f>IF(B2492="","",VLOOKUP(G2492,'TONG HOP'!$C$8:$F$799,4,0))</f>
        <v/>
      </c>
      <c r="J2492" s="63" t="str">
        <f t="shared" si="429"/>
        <v/>
      </c>
      <c r="K2492" s="63" t="str">
        <f t="shared" si="430"/>
        <v/>
      </c>
      <c r="L2492" s="63">
        <f t="shared" si="431"/>
        <v>0</v>
      </c>
      <c r="M2492" s="392" t="str">
        <f>IF(Y2492="","",VLOOKUP(G2492,'Danh mục CODE'!$D$2:$I$1880,4,0))</f>
        <v/>
      </c>
      <c r="N2492" s="482"/>
      <c r="O2492" s="392" t="str">
        <f t="shared" si="432"/>
        <v/>
      </c>
      <c r="P2492" s="392" t="str">
        <f>IF(Y2492="","",VLOOKUP(G2492,'Danh mục CODE'!$D$2:$I$1880,5,0))</f>
        <v/>
      </c>
      <c r="Q2492" s="392"/>
      <c r="R2492" s="392" t="str">
        <f t="shared" si="433"/>
        <v/>
      </c>
      <c r="S2492" s="394" t="e">
        <f t="shared" si="434"/>
        <v>#VALUE!</v>
      </c>
      <c r="T2492" s="394" t="str">
        <f t="shared" si="435"/>
        <v/>
      </c>
      <c r="U2492" s="394" t="str">
        <f t="shared" si="436"/>
        <v/>
      </c>
      <c r="V2492" s="424" t="str">
        <f t="shared" si="437"/>
        <v/>
      </c>
      <c r="W2492" s="21"/>
      <c r="X2492" s="419"/>
      <c r="Y2492" s="419"/>
      <c r="Z2492" s="51"/>
      <c r="AA2492" s="61"/>
    </row>
    <row r="2493" spans="1:27">
      <c r="A2493" s="50">
        <f t="shared" si="428"/>
        <v>2488</v>
      </c>
      <c r="B2493" s="9"/>
      <c r="C2493" s="23" t="s">
        <v>742</v>
      </c>
      <c r="D2493" s="489"/>
      <c r="E2493" s="318" t="str">
        <f>IF(G2493="","",VLOOKUP(G2493,'Danh mục CODE'!$D$2:$J$20064,7,0))</f>
        <v/>
      </c>
      <c r="F2493" s="28" t="str">
        <f>IF(E2493="","",VLOOKUP(E2493,'TONG HOP'!$E$8:$W$1883,19,0))</f>
        <v/>
      </c>
      <c r="G2493" s="66"/>
      <c r="H2493" s="226" t="str">
        <f>IF(E2493="","",VLOOKUP(G2493,'TONG HOP'!$C$8:$E$799,2,0))</f>
        <v/>
      </c>
      <c r="I2493" s="226" t="str">
        <f>IF(B2493="","",VLOOKUP(G2493,'TONG HOP'!$C$8:$F$799,4,0))</f>
        <v/>
      </c>
      <c r="J2493" s="63" t="str">
        <f t="shared" si="429"/>
        <v/>
      </c>
      <c r="K2493" s="63" t="str">
        <f t="shared" si="430"/>
        <v/>
      </c>
      <c r="L2493" s="63">
        <f t="shared" si="431"/>
        <v>0</v>
      </c>
      <c r="M2493" s="392" t="str">
        <f>IF(Y2493="","",VLOOKUP(G2493,'Danh mục CODE'!$D$2:$I$1880,4,0))</f>
        <v/>
      </c>
      <c r="N2493" s="482"/>
      <c r="O2493" s="392" t="str">
        <f t="shared" si="432"/>
        <v/>
      </c>
      <c r="P2493" s="392" t="str">
        <f>IF(Y2493="","",VLOOKUP(G2493,'Danh mục CODE'!$D$2:$I$1880,5,0))</f>
        <v/>
      </c>
      <c r="Q2493" s="392"/>
      <c r="R2493" s="392" t="str">
        <f t="shared" si="433"/>
        <v/>
      </c>
      <c r="S2493" s="394" t="e">
        <f t="shared" si="434"/>
        <v>#VALUE!</v>
      </c>
      <c r="T2493" s="394" t="str">
        <f t="shared" si="435"/>
        <v/>
      </c>
      <c r="U2493" s="394" t="str">
        <f t="shared" si="436"/>
        <v/>
      </c>
      <c r="V2493" s="424" t="str">
        <f t="shared" si="437"/>
        <v/>
      </c>
      <c r="W2493" s="21"/>
      <c r="X2493" s="419"/>
      <c r="Y2493" s="419"/>
      <c r="Z2493" s="51"/>
      <c r="AA2493" s="61"/>
    </row>
    <row r="2494" spans="1:27">
      <c r="A2494" s="50">
        <f t="shared" si="428"/>
        <v>2489</v>
      </c>
      <c r="B2494" s="9"/>
      <c r="C2494" s="23" t="s">
        <v>742</v>
      </c>
      <c r="D2494" s="489"/>
      <c r="E2494" s="318" t="str">
        <f>IF(G2494="","",VLOOKUP(G2494,'Danh mục CODE'!$D$2:$J$20064,7,0))</f>
        <v/>
      </c>
      <c r="F2494" s="28" t="str">
        <f>IF(E2494="","",VLOOKUP(E2494,'TONG HOP'!$E$8:$W$1883,19,0))</f>
        <v/>
      </c>
      <c r="G2494" s="66"/>
      <c r="H2494" s="226" t="str">
        <f>IF(E2494="","",VLOOKUP(G2494,'TONG HOP'!$C$8:$E$799,2,0))</f>
        <v/>
      </c>
      <c r="I2494" s="226" t="str">
        <f>IF(B2494="","",VLOOKUP(G2494,'TONG HOP'!$C$8:$F$799,4,0))</f>
        <v/>
      </c>
      <c r="J2494" s="63" t="str">
        <f t="shared" si="429"/>
        <v/>
      </c>
      <c r="K2494" s="63" t="str">
        <f t="shared" si="430"/>
        <v/>
      </c>
      <c r="L2494" s="63">
        <f t="shared" si="431"/>
        <v>0</v>
      </c>
      <c r="M2494" s="392" t="str">
        <f>IF(Y2494="","",VLOOKUP(G2494,'Danh mục CODE'!$D$2:$I$1880,4,0))</f>
        <v/>
      </c>
      <c r="N2494" s="482"/>
      <c r="O2494" s="392" t="str">
        <f t="shared" si="432"/>
        <v/>
      </c>
      <c r="P2494" s="392" t="str">
        <f>IF(Y2494="","",VLOOKUP(G2494,'Danh mục CODE'!$D$2:$I$1880,5,0))</f>
        <v/>
      </c>
      <c r="Q2494" s="392"/>
      <c r="R2494" s="392" t="str">
        <f t="shared" si="433"/>
        <v/>
      </c>
      <c r="S2494" s="394" t="e">
        <f t="shared" si="434"/>
        <v>#VALUE!</v>
      </c>
      <c r="T2494" s="394" t="str">
        <f t="shared" si="435"/>
        <v/>
      </c>
      <c r="U2494" s="394" t="str">
        <f t="shared" si="436"/>
        <v/>
      </c>
      <c r="V2494" s="424" t="str">
        <f t="shared" si="437"/>
        <v/>
      </c>
      <c r="W2494" s="21"/>
      <c r="X2494" s="419"/>
      <c r="Y2494" s="419"/>
      <c r="Z2494" s="51"/>
      <c r="AA2494" s="61"/>
    </row>
    <row r="2495" spans="1:27">
      <c r="A2495" s="50">
        <f t="shared" si="428"/>
        <v>2490</v>
      </c>
      <c r="B2495" s="9"/>
      <c r="C2495" s="23" t="s">
        <v>742</v>
      </c>
      <c r="D2495" s="489"/>
      <c r="E2495" s="318" t="str">
        <f>IF(G2495="","",VLOOKUP(G2495,'Danh mục CODE'!$D$2:$J$20064,7,0))</f>
        <v/>
      </c>
      <c r="F2495" s="28" t="str">
        <f>IF(E2495="","",VLOOKUP(E2495,'TONG HOP'!$E$8:$W$1883,19,0))</f>
        <v/>
      </c>
      <c r="G2495" s="66"/>
      <c r="H2495" s="226" t="str">
        <f>IF(E2495="","",VLOOKUP(G2495,'TONG HOP'!$C$8:$E$799,2,0))</f>
        <v/>
      </c>
      <c r="I2495" s="226" t="str">
        <f>IF(B2495="","",VLOOKUP(G2495,'TONG HOP'!$C$8:$F$799,4,0))</f>
        <v/>
      </c>
      <c r="J2495" s="63" t="str">
        <f t="shared" si="429"/>
        <v/>
      </c>
      <c r="K2495" s="63" t="str">
        <f t="shared" si="430"/>
        <v/>
      </c>
      <c r="L2495" s="63">
        <f t="shared" si="431"/>
        <v>0</v>
      </c>
      <c r="M2495" s="392" t="str">
        <f>IF(Y2495="","",VLOOKUP(G2495,'Danh mục CODE'!$D$2:$I$1880,4,0))</f>
        <v/>
      </c>
      <c r="N2495" s="482"/>
      <c r="O2495" s="392" t="str">
        <f t="shared" si="432"/>
        <v/>
      </c>
      <c r="P2495" s="392" t="str">
        <f>IF(Y2495="","",VLOOKUP(G2495,'Danh mục CODE'!$D$2:$I$1880,5,0))</f>
        <v/>
      </c>
      <c r="Q2495" s="392"/>
      <c r="R2495" s="392" t="str">
        <f t="shared" si="433"/>
        <v/>
      </c>
      <c r="S2495" s="394" t="e">
        <f t="shared" si="434"/>
        <v>#VALUE!</v>
      </c>
      <c r="T2495" s="394" t="str">
        <f t="shared" si="435"/>
        <v/>
      </c>
      <c r="U2495" s="394" t="str">
        <f t="shared" si="436"/>
        <v/>
      </c>
      <c r="V2495" s="424" t="str">
        <f t="shared" si="437"/>
        <v/>
      </c>
      <c r="W2495" s="21"/>
      <c r="X2495" s="419"/>
      <c r="Y2495" s="419"/>
      <c r="Z2495" s="51"/>
      <c r="AA2495" s="61"/>
    </row>
    <row r="2496" spans="1:27">
      <c r="A2496" s="50">
        <f t="shared" si="428"/>
        <v>2491</v>
      </c>
      <c r="B2496" s="9"/>
      <c r="C2496" s="23" t="s">
        <v>742</v>
      </c>
      <c r="D2496" s="489"/>
      <c r="E2496" s="318" t="str">
        <f>IF(G2496="","",VLOOKUP(G2496,'Danh mục CODE'!$D$2:$J$20064,7,0))</f>
        <v/>
      </c>
      <c r="F2496" s="28" t="str">
        <f>IF(E2496="","",VLOOKUP(E2496,'TONG HOP'!$E$8:$W$1883,19,0))</f>
        <v/>
      </c>
      <c r="G2496" s="66"/>
      <c r="H2496" s="226" t="str">
        <f>IF(E2496="","",VLOOKUP(G2496,'TONG HOP'!$C$8:$E$799,2,0))</f>
        <v/>
      </c>
      <c r="I2496" s="226" t="str">
        <f>IF(B2496="","",VLOOKUP(G2496,'TONG HOP'!$C$8:$F$799,4,0))</f>
        <v/>
      </c>
      <c r="J2496" s="63" t="str">
        <f t="shared" si="429"/>
        <v/>
      </c>
      <c r="K2496" s="63" t="str">
        <f t="shared" si="430"/>
        <v/>
      </c>
      <c r="L2496" s="63">
        <f t="shared" si="431"/>
        <v>0</v>
      </c>
      <c r="M2496" s="392" t="str">
        <f>IF(Y2496="","",VLOOKUP(G2496,'Danh mục CODE'!$D$2:$I$1880,4,0))</f>
        <v/>
      </c>
      <c r="N2496" s="482"/>
      <c r="O2496" s="392" t="str">
        <f t="shared" si="432"/>
        <v/>
      </c>
      <c r="P2496" s="392" t="str">
        <f>IF(Y2496="","",VLOOKUP(G2496,'Danh mục CODE'!$D$2:$I$1880,5,0))</f>
        <v/>
      </c>
      <c r="Q2496" s="392"/>
      <c r="R2496" s="392" t="str">
        <f t="shared" si="433"/>
        <v/>
      </c>
      <c r="S2496" s="394" t="e">
        <f t="shared" si="434"/>
        <v>#VALUE!</v>
      </c>
      <c r="T2496" s="394" t="str">
        <f t="shared" si="435"/>
        <v/>
      </c>
      <c r="U2496" s="394" t="str">
        <f t="shared" si="436"/>
        <v/>
      </c>
      <c r="V2496" s="424" t="str">
        <f t="shared" si="437"/>
        <v/>
      </c>
      <c r="W2496" s="21"/>
      <c r="X2496" s="419"/>
      <c r="Y2496" s="419"/>
      <c r="Z2496" s="51"/>
      <c r="AA2496" s="61"/>
    </row>
    <row r="2497" spans="1:27">
      <c r="A2497" s="50">
        <f t="shared" si="428"/>
        <v>2492</v>
      </c>
      <c r="B2497" s="9"/>
      <c r="C2497" s="23" t="s">
        <v>742</v>
      </c>
      <c r="D2497" s="489"/>
      <c r="E2497" s="318" t="str">
        <f>IF(G2497="","",VLOOKUP(G2497,'Danh mục CODE'!$D$2:$J$20064,7,0))</f>
        <v/>
      </c>
      <c r="F2497" s="28" t="str">
        <f>IF(E2497="","",VLOOKUP(E2497,'TONG HOP'!$E$8:$W$1883,19,0))</f>
        <v/>
      </c>
      <c r="G2497" s="66"/>
      <c r="H2497" s="226" t="str">
        <f>IF(E2497="","",VLOOKUP(G2497,'TONG HOP'!$C$8:$E$799,2,0))</f>
        <v/>
      </c>
      <c r="I2497" s="226" t="str">
        <f>IF(B2497="","",VLOOKUP(G2497,'TONG HOP'!$C$8:$F$799,4,0))</f>
        <v/>
      </c>
      <c r="J2497" s="63" t="str">
        <f t="shared" si="429"/>
        <v/>
      </c>
      <c r="K2497" s="63" t="str">
        <f t="shared" si="430"/>
        <v/>
      </c>
      <c r="L2497" s="63">
        <f t="shared" si="431"/>
        <v>0</v>
      </c>
      <c r="M2497" s="392" t="str">
        <f>IF(Y2497="","",VLOOKUP(G2497,'Danh mục CODE'!$D$2:$I$1880,4,0))</f>
        <v/>
      </c>
      <c r="N2497" s="482"/>
      <c r="O2497" s="392" t="str">
        <f t="shared" si="432"/>
        <v/>
      </c>
      <c r="P2497" s="392" t="str">
        <f>IF(Y2497="","",VLOOKUP(G2497,'Danh mục CODE'!$D$2:$I$1880,5,0))</f>
        <v/>
      </c>
      <c r="Q2497" s="392"/>
      <c r="R2497" s="392" t="str">
        <f t="shared" si="433"/>
        <v/>
      </c>
      <c r="S2497" s="394" t="e">
        <f t="shared" si="434"/>
        <v>#VALUE!</v>
      </c>
      <c r="T2497" s="394" t="str">
        <f t="shared" si="435"/>
        <v/>
      </c>
      <c r="U2497" s="394" t="str">
        <f t="shared" si="436"/>
        <v/>
      </c>
      <c r="V2497" s="424" t="str">
        <f t="shared" si="437"/>
        <v/>
      </c>
      <c r="W2497" s="21"/>
      <c r="X2497" s="419"/>
      <c r="Y2497" s="419"/>
      <c r="Z2497" s="51"/>
      <c r="AA2497" s="61"/>
    </row>
    <row r="2498" spans="1:27">
      <c r="A2498" s="50">
        <f t="shared" si="428"/>
        <v>2493</v>
      </c>
      <c r="B2498" s="9"/>
      <c r="C2498" s="23" t="s">
        <v>742</v>
      </c>
      <c r="D2498" s="489"/>
      <c r="E2498" s="318" t="str">
        <f>IF(G2498="","",VLOOKUP(G2498,'Danh mục CODE'!$D$2:$J$20064,7,0))</f>
        <v/>
      </c>
      <c r="F2498" s="28" t="str">
        <f>IF(E2498="","",VLOOKUP(E2498,'TONG HOP'!$E$8:$W$1883,19,0))</f>
        <v/>
      </c>
      <c r="G2498" s="66"/>
      <c r="H2498" s="226" t="str">
        <f>IF(E2498="","",VLOOKUP(G2498,'TONG HOP'!$C$8:$E$799,2,0))</f>
        <v/>
      </c>
      <c r="I2498" s="226" t="str">
        <f>IF(B2498="","",VLOOKUP(G2498,'TONG HOP'!$C$8:$F$799,4,0))</f>
        <v/>
      </c>
      <c r="J2498" s="63" t="str">
        <f t="shared" si="429"/>
        <v/>
      </c>
      <c r="K2498" s="63" t="str">
        <f t="shared" si="430"/>
        <v/>
      </c>
      <c r="L2498" s="63">
        <f t="shared" si="431"/>
        <v>0</v>
      </c>
      <c r="M2498" s="392" t="str">
        <f>IF(Y2498="","",VLOOKUP(G2498,'Danh mục CODE'!$D$2:$I$1880,4,0))</f>
        <v/>
      </c>
      <c r="N2498" s="482"/>
      <c r="O2498" s="392" t="str">
        <f t="shared" si="432"/>
        <v/>
      </c>
      <c r="P2498" s="392" t="str">
        <f>IF(Y2498="","",VLOOKUP(G2498,'Danh mục CODE'!$D$2:$I$1880,5,0))</f>
        <v/>
      </c>
      <c r="Q2498" s="392"/>
      <c r="R2498" s="392" t="str">
        <f t="shared" si="433"/>
        <v/>
      </c>
      <c r="S2498" s="394" t="e">
        <f t="shared" si="434"/>
        <v>#VALUE!</v>
      </c>
      <c r="T2498" s="394" t="str">
        <f t="shared" si="435"/>
        <v/>
      </c>
      <c r="U2498" s="394" t="str">
        <f t="shared" si="436"/>
        <v/>
      </c>
      <c r="V2498" s="424" t="str">
        <f t="shared" si="437"/>
        <v/>
      </c>
      <c r="W2498" s="21"/>
      <c r="X2498" s="419"/>
      <c r="Y2498" s="419"/>
      <c r="Z2498" s="51"/>
      <c r="AA2498" s="61"/>
    </row>
    <row r="2499" spans="1:27">
      <c r="A2499" s="50">
        <f t="shared" si="428"/>
        <v>2494</v>
      </c>
      <c r="B2499" s="9"/>
      <c r="C2499" s="23" t="s">
        <v>742</v>
      </c>
      <c r="D2499" s="489"/>
      <c r="E2499" s="318" t="str">
        <f>IF(G2499="","",VLOOKUP(G2499,'Danh mục CODE'!$D$2:$J$20064,7,0))</f>
        <v/>
      </c>
      <c r="F2499" s="28" t="str">
        <f>IF(E2499="","",VLOOKUP(E2499,'TONG HOP'!$E$8:$W$1883,19,0))</f>
        <v/>
      </c>
      <c r="G2499" s="66"/>
      <c r="H2499" s="226" t="str">
        <f>IF(E2499="","",VLOOKUP(G2499,'TONG HOP'!$C$8:$E$799,2,0))</f>
        <v/>
      </c>
      <c r="I2499" s="226" t="str">
        <f>IF(B2499="","",VLOOKUP(G2499,'TONG HOP'!$C$8:$F$799,4,0))</f>
        <v/>
      </c>
      <c r="J2499" s="63" t="str">
        <f t="shared" si="429"/>
        <v/>
      </c>
      <c r="K2499" s="63" t="str">
        <f t="shared" si="430"/>
        <v/>
      </c>
      <c r="L2499" s="63">
        <f t="shared" si="431"/>
        <v>0</v>
      </c>
      <c r="M2499" s="392" t="str">
        <f>IF(Y2499="","",VLOOKUP(G2499,'Danh mục CODE'!$D$2:$I$1880,4,0))</f>
        <v/>
      </c>
      <c r="N2499" s="482"/>
      <c r="O2499" s="392" t="str">
        <f t="shared" si="432"/>
        <v/>
      </c>
      <c r="P2499" s="392" t="str">
        <f>IF(Y2499="","",VLOOKUP(G2499,'Danh mục CODE'!$D$2:$I$1880,5,0))</f>
        <v/>
      </c>
      <c r="Q2499" s="392"/>
      <c r="R2499" s="392" t="str">
        <f t="shared" si="433"/>
        <v/>
      </c>
      <c r="S2499" s="394" t="e">
        <f t="shared" si="434"/>
        <v>#VALUE!</v>
      </c>
      <c r="T2499" s="394" t="str">
        <f t="shared" si="435"/>
        <v/>
      </c>
      <c r="U2499" s="394" t="str">
        <f t="shared" si="436"/>
        <v/>
      </c>
      <c r="V2499" s="424" t="str">
        <f t="shared" si="437"/>
        <v/>
      </c>
      <c r="W2499" s="21"/>
      <c r="X2499" s="419"/>
      <c r="Y2499" s="419"/>
      <c r="Z2499" s="51"/>
      <c r="AA2499" s="61"/>
    </row>
    <row r="2500" spans="1:27">
      <c r="A2500" s="50">
        <f t="shared" si="428"/>
        <v>2495</v>
      </c>
      <c r="B2500" s="9"/>
      <c r="C2500" s="23" t="s">
        <v>742</v>
      </c>
      <c r="D2500" s="489"/>
      <c r="E2500" s="318" t="str">
        <f>IF(G2500="","",VLOOKUP(G2500,'Danh mục CODE'!$D$2:$J$20064,7,0))</f>
        <v/>
      </c>
      <c r="F2500" s="28" t="str">
        <f>IF(E2500="","",VLOOKUP(E2500,'TONG HOP'!$E$8:$W$1883,19,0))</f>
        <v/>
      </c>
      <c r="G2500" s="66"/>
      <c r="H2500" s="226" t="str">
        <f>IF(E2500="","",VLOOKUP(G2500,'TONG HOP'!$C$8:$E$799,2,0))</f>
        <v/>
      </c>
      <c r="I2500" s="226" t="str">
        <f>IF(B2500="","",VLOOKUP(G2500,'TONG HOP'!$C$8:$F$799,4,0))</f>
        <v/>
      </c>
      <c r="J2500" s="63" t="str">
        <f t="shared" si="429"/>
        <v/>
      </c>
      <c r="K2500" s="63" t="str">
        <f t="shared" si="430"/>
        <v/>
      </c>
      <c r="L2500" s="63">
        <f t="shared" si="431"/>
        <v>0</v>
      </c>
      <c r="M2500" s="392" t="str">
        <f>IF(Y2500="","",VLOOKUP(G2500,'Danh mục CODE'!$D$2:$I$1880,4,0))</f>
        <v/>
      </c>
      <c r="N2500" s="482"/>
      <c r="O2500" s="392" t="str">
        <f t="shared" si="432"/>
        <v/>
      </c>
      <c r="P2500" s="392" t="str">
        <f>IF(Y2500="","",VLOOKUP(G2500,'Danh mục CODE'!$D$2:$I$1880,5,0))</f>
        <v/>
      </c>
      <c r="Q2500" s="392"/>
      <c r="R2500" s="392" t="str">
        <f t="shared" si="433"/>
        <v/>
      </c>
      <c r="S2500" s="394" t="e">
        <f t="shared" si="434"/>
        <v>#VALUE!</v>
      </c>
      <c r="T2500" s="394" t="str">
        <f t="shared" si="435"/>
        <v/>
      </c>
      <c r="U2500" s="394" t="str">
        <f t="shared" si="436"/>
        <v/>
      </c>
      <c r="V2500" s="424" t="str">
        <f t="shared" si="437"/>
        <v/>
      </c>
      <c r="W2500" s="21"/>
      <c r="X2500" s="419"/>
      <c r="Y2500" s="419"/>
      <c r="Z2500" s="51"/>
      <c r="AA2500" s="61"/>
    </row>
    <row r="2501" spans="1:27">
      <c r="A2501" s="50">
        <f t="shared" si="428"/>
        <v>2496</v>
      </c>
      <c r="B2501" s="9"/>
      <c r="C2501" s="23" t="s">
        <v>742</v>
      </c>
      <c r="D2501" s="489"/>
      <c r="E2501" s="318" t="str">
        <f>IF(G2501="","",VLOOKUP(G2501,'Danh mục CODE'!$D$2:$J$20064,7,0))</f>
        <v/>
      </c>
      <c r="F2501" s="28" t="str">
        <f>IF(E2501="","",VLOOKUP(E2501,'TONG HOP'!$E$8:$W$1883,19,0))</f>
        <v/>
      </c>
      <c r="G2501" s="66"/>
      <c r="H2501" s="226" t="str">
        <f>IF(E2501="","",VLOOKUP(G2501,'TONG HOP'!$C$8:$E$799,2,0))</f>
        <v/>
      </c>
      <c r="I2501" s="226" t="str">
        <f>IF(B2501="","",VLOOKUP(G2501,'TONG HOP'!$C$8:$F$799,4,0))</f>
        <v/>
      </c>
      <c r="J2501" s="63" t="str">
        <f t="shared" si="429"/>
        <v/>
      </c>
      <c r="K2501" s="63" t="str">
        <f t="shared" si="430"/>
        <v/>
      </c>
      <c r="L2501" s="63">
        <f t="shared" si="431"/>
        <v>0</v>
      </c>
      <c r="M2501" s="392" t="str">
        <f>IF(Y2501="","",VLOOKUP(G2501,'Danh mục CODE'!$D$2:$I$1880,4,0))</f>
        <v/>
      </c>
      <c r="N2501" s="482"/>
      <c r="O2501" s="392" t="str">
        <f t="shared" si="432"/>
        <v/>
      </c>
      <c r="P2501" s="392" t="str">
        <f>IF(Y2501="","",VLOOKUP(G2501,'Danh mục CODE'!$D$2:$I$1880,5,0))</f>
        <v/>
      </c>
      <c r="Q2501" s="392"/>
      <c r="R2501" s="392" t="str">
        <f t="shared" si="433"/>
        <v/>
      </c>
      <c r="S2501" s="394" t="e">
        <f t="shared" si="434"/>
        <v>#VALUE!</v>
      </c>
      <c r="T2501" s="394" t="str">
        <f t="shared" si="435"/>
        <v/>
      </c>
      <c r="U2501" s="394" t="str">
        <f t="shared" si="436"/>
        <v/>
      </c>
      <c r="V2501" s="424" t="str">
        <f t="shared" si="437"/>
        <v/>
      </c>
      <c r="W2501" s="21"/>
      <c r="X2501" s="419"/>
      <c r="Y2501" s="419"/>
      <c r="Z2501" s="51"/>
      <c r="AA2501" s="61"/>
    </row>
    <row r="2502" spans="1:27">
      <c r="A2502" s="50">
        <f t="shared" si="428"/>
        <v>2497</v>
      </c>
      <c r="B2502" s="9"/>
      <c r="C2502" s="23" t="s">
        <v>742</v>
      </c>
      <c r="D2502" s="489"/>
      <c r="E2502" s="318" t="str">
        <f>IF(G2502="","",VLOOKUP(G2502,'Danh mục CODE'!$D$2:$J$20064,7,0))</f>
        <v/>
      </c>
      <c r="F2502" s="28" t="str">
        <f>IF(E2502="","",VLOOKUP(E2502,'TONG HOP'!$E$8:$W$1883,19,0))</f>
        <v/>
      </c>
      <c r="G2502" s="66"/>
      <c r="H2502" s="226" t="str">
        <f>IF(E2502="","",VLOOKUP(G2502,'TONG HOP'!$C$8:$E$799,2,0))</f>
        <v/>
      </c>
      <c r="I2502" s="226" t="str">
        <f>IF(B2502="","",VLOOKUP(G2502,'TONG HOP'!$C$8:$F$799,4,0))</f>
        <v/>
      </c>
      <c r="J2502" s="63" t="str">
        <f t="shared" si="429"/>
        <v/>
      </c>
      <c r="K2502" s="63" t="str">
        <f t="shared" si="430"/>
        <v/>
      </c>
      <c r="L2502" s="63">
        <f t="shared" si="431"/>
        <v>0</v>
      </c>
      <c r="M2502" s="392" t="str">
        <f>IF(Y2502="","",VLOOKUP(G2502,'Danh mục CODE'!$D$2:$I$1880,4,0))</f>
        <v/>
      </c>
      <c r="N2502" s="482"/>
      <c r="O2502" s="392" t="str">
        <f t="shared" si="432"/>
        <v/>
      </c>
      <c r="P2502" s="392" t="str">
        <f>IF(Y2502="","",VLOOKUP(G2502,'Danh mục CODE'!$D$2:$I$1880,5,0))</f>
        <v/>
      </c>
      <c r="Q2502" s="392"/>
      <c r="R2502" s="392" t="str">
        <f t="shared" si="433"/>
        <v/>
      </c>
      <c r="S2502" s="394" t="e">
        <f t="shared" si="434"/>
        <v>#VALUE!</v>
      </c>
      <c r="T2502" s="394" t="str">
        <f t="shared" si="435"/>
        <v/>
      </c>
      <c r="U2502" s="394" t="str">
        <f t="shared" si="436"/>
        <v/>
      </c>
      <c r="V2502" s="424" t="str">
        <f t="shared" si="437"/>
        <v/>
      </c>
      <c r="W2502" s="21"/>
      <c r="X2502" s="419"/>
      <c r="Y2502" s="419"/>
      <c r="Z2502" s="51"/>
      <c r="AA2502" s="61"/>
    </row>
    <row r="2503" spans="1:27">
      <c r="A2503" s="50">
        <f t="shared" si="428"/>
        <v>2498</v>
      </c>
      <c r="B2503" s="9"/>
      <c r="C2503" s="23" t="s">
        <v>742</v>
      </c>
      <c r="D2503" s="489"/>
      <c r="E2503" s="318" t="str">
        <f>IF(G2503="","",VLOOKUP(G2503,'Danh mục CODE'!$D$2:$J$20064,7,0))</f>
        <v/>
      </c>
      <c r="F2503" s="28" t="str">
        <f>IF(E2503="","",VLOOKUP(E2503,'TONG HOP'!$E$8:$W$1883,19,0))</f>
        <v/>
      </c>
      <c r="G2503" s="66"/>
      <c r="H2503" s="226" t="str">
        <f>IF(E2503="","",VLOOKUP(G2503,'TONG HOP'!$C$8:$E$799,2,0))</f>
        <v/>
      </c>
      <c r="I2503" s="226" t="str">
        <f>IF(B2503="","",VLOOKUP(G2503,'TONG HOP'!$C$8:$F$799,4,0))</f>
        <v/>
      </c>
      <c r="J2503" s="63" t="str">
        <f t="shared" si="429"/>
        <v/>
      </c>
      <c r="K2503" s="63" t="str">
        <f t="shared" si="430"/>
        <v/>
      </c>
      <c r="L2503" s="63">
        <f t="shared" si="431"/>
        <v>0</v>
      </c>
      <c r="M2503" s="392" t="str">
        <f>IF(Y2503="","",VLOOKUP(G2503,'Danh mục CODE'!$D$2:$I$1880,4,0))</f>
        <v/>
      </c>
      <c r="N2503" s="482"/>
      <c r="O2503" s="392" t="str">
        <f t="shared" si="432"/>
        <v/>
      </c>
      <c r="P2503" s="392" t="str">
        <f>IF(Y2503="","",VLOOKUP(G2503,'Danh mục CODE'!$D$2:$I$1880,5,0))</f>
        <v/>
      </c>
      <c r="Q2503" s="392"/>
      <c r="R2503" s="392" t="str">
        <f t="shared" si="433"/>
        <v/>
      </c>
      <c r="S2503" s="394" t="e">
        <f t="shared" si="434"/>
        <v>#VALUE!</v>
      </c>
      <c r="T2503" s="394" t="str">
        <f t="shared" si="435"/>
        <v/>
      </c>
      <c r="U2503" s="394" t="str">
        <f t="shared" si="436"/>
        <v/>
      </c>
      <c r="V2503" s="424" t="str">
        <f t="shared" si="437"/>
        <v/>
      </c>
      <c r="W2503" s="21"/>
      <c r="X2503" s="419"/>
      <c r="Y2503" s="419"/>
      <c r="Z2503" s="51"/>
      <c r="AA2503" s="61"/>
    </row>
    <row r="2504" spans="1:27">
      <c r="A2504" s="50">
        <f t="shared" si="428"/>
        <v>2499</v>
      </c>
      <c r="B2504" s="9"/>
      <c r="C2504" s="23" t="s">
        <v>742</v>
      </c>
      <c r="D2504" s="489"/>
      <c r="E2504" s="318" t="str">
        <f>IF(G2504="","",VLOOKUP(G2504,'Danh mục CODE'!$D$2:$J$20064,7,0))</f>
        <v/>
      </c>
      <c r="F2504" s="28" t="str">
        <f>IF(E2504="","",VLOOKUP(E2504,'TONG HOP'!$E$8:$W$1883,19,0))</f>
        <v/>
      </c>
      <c r="G2504" s="66"/>
      <c r="H2504" s="226" t="str">
        <f>IF(E2504="","",VLOOKUP(G2504,'TONG HOP'!$C$8:$E$799,2,0))</f>
        <v/>
      </c>
      <c r="I2504" s="226" t="str">
        <f>IF(B2504="","",VLOOKUP(G2504,'TONG HOP'!$C$8:$F$799,4,0))</f>
        <v/>
      </c>
      <c r="J2504" s="63" t="str">
        <f t="shared" si="429"/>
        <v/>
      </c>
      <c r="K2504" s="63" t="str">
        <f t="shared" si="430"/>
        <v/>
      </c>
      <c r="L2504" s="63">
        <f t="shared" si="431"/>
        <v>0</v>
      </c>
      <c r="M2504" s="392" t="str">
        <f>IF(Y2504="","",VLOOKUP(G2504,'Danh mục CODE'!$D$2:$I$1880,4,0))</f>
        <v/>
      </c>
      <c r="N2504" s="482"/>
      <c r="O2504" s="392" t="str">
        <f t="shared" si="432"/>
        <v/>
      </c>
      <c r="P2504" s="392" t="str">
        <f>IF(Y2504="","",VLOOKUP(G2504,'Danh mục CODE'!$D$2:$I$1880,5,0))</f>
        <v/>
      </c>
      <c r="Q2504" s="392"/>
      <c r="R2504" s="392" t="str">
        <f t="shared" si="433"/>
        <v/>
      </c>
      <c r="S2504" s="394" t="e">
        <f t="shared" si="434"/>
        <v>#VALUE!</v>
      </c>
      <c r="T2504" s="394" t="str">
        <f t="shared" si="435"/>
        <v/>
      </c>
      <c r="U2504" s="394" t="str">
        <f t="shared" si="436"/>
        <v/>
      </c>
      <c r="V2504" s="424" t="str">
        <f t="shared" si="437"/>
        <v/>
      </c>
      <c r="W2504" s="21"/>
      <c r="X2504" s="419"/>
      <c r="Y2504" s="419"/>
      <c r="Z2504" s="51"/>
      <c r="AA2504" s="61"/>
    </row>
    <row r="2505" spans="1:27">
      <c r="A2505" s="50">
        <f t="shared" si="428"/>
        <v>2500</v>
      </c>
      <c r="B2505" s="9"/>
      <c r="C2505" s="23" t="s">
        <v>742</v>
      </c>
      <c r="D2505" s="489"/>
      <c r="E2505" s="318" t="str">
        <f>IF(G2505="","",VLOOKUP(G2505,'Danh mục CODE'!$D$2:$J$20064,7,0))</f>
        <v/>
      </c>
      <c r="F2505" s="28" t="str">
        <f>IF(E2505="","",VLOOKUP(E2505,'TONG HOP'!$E$8:$W$1883,19,0))</f>
        <v/>
      </c>
      <c r="G2505" s="66"/>
      <c r="H2505" s="226" t="str">
        <f>IF(E2505="","",VLOOKUP(G2505,'TONG HOP'!$C$8:$E$799,2,0))</f>
        <v/>
      </c>
      <c r="I2505" s="226" t="str">
        <f>IF(B2505="","",VLOOKUP(G2505,'TONG HOP'!$C$8:$F$799,4,0))</f>
        <v/>
      </c>
      <c r="J2505" s="63" t="str">
        <f t="shared" si="429"/>
        <v/>
      </c>
      <c r="K2505" s="63" t="str">
        <f t="shared" si="430"/>
        <v/>
      </c>
      <c r="L2505" s="63">
        <f t="shared" si="431"/>
        <v>0</v>
      </c>
      <c r="M2505" s="392" t="str">
        <f>IF(Y2505="","",VLOOKUP(G2505,'Danh mục CODE'!$D$2:$I$1880,4,0))</f>
        <v/>
      </c>
      <c r="N2505" s="482"/>
      <c r="O2505" s="392" t="str">
        <f t="shared" si="432"/>
        <v/>
      </c>
      <c r="P2505" s="392" t="str">
        <f>IF(Y2505="","",VLOOKUP(G2505,'Danh mục CODE'!$D$2:$I$1880,5,0))</f>
        <v/>
      </c>
      <c r="Q2505" s="392"/>
      <c r="R2505" s="392" t="str">
        <f t="shared" si="433"/>
        <v/>
      </c>
      <c r="S2505" s="394" t="e">
        <f t="shared" si="434"/>
        <v>#VALUE!</v>
      </c>
      <c r="T2505" s="394" t="str">
        <f t="shared" si="435"/>
        <v/>
      </c>
      <c r="U2505" s="394" t="str">
        <f t="shared" si="436"/>
        <v/>
      </c>
      <c r="V2505" s="424" t="str">
        <f t="shared" si="437"/>
        <v/>
      </c>
      <c r="W2505" s="21"/>
      <c r="X2505" s="419"/>
      <c r="Y2505" s="419"/>
      <c r="Z2505" s="51"/>
      <c r="AA2505" s="61"/>
    </row>
    <row r="2506" spans="1:27">
      <c r="A2506" s="50">
        <f t="shared" si="428"/>
        <v>2501</v>
      </c>
      <c r="B2506" s="9"/>
      <c r="C2506" s="23" t="s">
        <v>742</v>
      </c>
      <c r="D2506" s="489"/>
      <c r="E2506" s="318" t="str">
        <f>IF(G2506="","",VLOOKUP(G2506,'Danh mục CODE'!$D$2:$J$20064,7,0))</f>
        <v/>
      </c>
      <c r="F2506" s="28" t="str">
        <f>IF(E2506="","",VLOOKUP(E2506,'TONG HOP'!$E$8:$W$1883,19,0))</f>
        <v/>
      </c>
      <c r="G2506" s="66"/>
      <c r="H2506" s="226" t="str">
        <f>IF(E2506="","",VLOOKUP(G2506,'TONG HOP'!$C$8:$E$799,2,0))</f>
        <v/>
      </c>
      <c r="I2506" s="226" t="str">
        <f>IF(B2506="","",VLOOKUP(G2506,'TONG HOP'!$C$8:$F$799,4,0))</f>
        <v/>
      </c>
      <c r="J2506" s="63" t="str">
        <f t="shared" si="429"/>
        <v/>
      </c>
      <c r="K2506" s="63" t="str">
        <f t="shared" si="430"/>
        <v/>
      </c>
      <c r="L2506" s="63">
        <f t="shared" si="431"/>
        <v>0</v>
      </c>
      <c r="M2506" s="392" t="str">
        <f>IF(Y2506="","",VLOOKUP(G2506,'Danh mục CODE'!$D$2:$I$1880,4,0))</f>
        <v/>
      </c>
      <c r="N2506" s="482"/>
      <c r="O2506" s="392" t="str">
        <f t="shared" si="432"/>
        <v/>
      </c>
      <c r="P2506" s="392" t="str">
        <f>IF(Y2506="","",VLOOKUP(G2506,'Danh mục CODE'!$D$2:$I$1880,5,0))</f>
        <v/>
      </c>
      <c r="Q2506" s="392"/>
      <c r="R2506" s="392" t="str">
        <f t="shared" si="433"/>
        <v/>
      </c>
      <c r="S2506" s="394" t="e">
        <f t="shared" si="434"/>
        <v>#VALUE!</v>
      </c>
      <c r="T2506" s="394" t="str">
        <f t="shared" si="435"/>
        <v/>
      </c>
      <c r="U2506" s="394" t="str">
        <f t="shared" si="436"/>
        <v/>
      </c>
      <c r="V2506" s="424" t="str">
        <f t="shared" si="437"/>
        <v/>
      </c>
      <c r="W2506" s="21"/>
      <c r="X2506" s="419"/>
      <c r="Y2506" s="419"/>
      <c r="Z2506" s="51"/>
      <c r="AA2506" s="61"/>
    </row>
    <row r="2507" spans="1:27">
      <c r="A2507" s="50">
        <f t="shared" si="428"/>
        <v>2502</v>
      </c>
      <c r="B2507" s="9"/>
      <c r="C2507" s="23" t="s">
        <v>742</v>
      </c>
      <c r="D2507" s="489"/>
      <c r="E2507" s="318" t="str">
        <f>IF(G2507="","",VLOOKUP(G2507,'Danh mục CODE'!$D$2:$J$20064,7,0))</f>
        <v/>
      </c>
      <c r="F2507" s="28" t="str">
        <f>IF(E2507="","",VLOOKUP(E2507,'TONG HOP'!$E$8:$W$1883,19,0))</f>
        <v/>
      </c>
      <c r="G2507" s="66"/>
      <c r="H2507" s="226" t="str">
        <f>IF(E2507="","",VLOOKUP(G2507,'TONG HOP'!$C$8:$E$799,2,0))</f>
        <v/>
      </c>
      <c r="I2507" s="226" t="str">
        <f>IF(B2507="","",VLOOKUP(G2507,'TONG HOP'!$C$8:$F$799,4,0))</f>
        <v/>
      </c>
      <c r="J2507" s="63" t="str">
        <f t="shared" si="429"/>
        <v/>
      </c>
      <c r="K2507" s="63" t="str">
        <f t="shared" si="430"/>
        <v/>
      </c>
      <c r="L2507" s="63">
        <f t="shared" si="431"/>
        <v>0</v>
      </c>
      <c r="M2507" s="392" t="str">
        <f>IF(Y2507="","",VLOOKUP(G2507,'Danh mục CODE'!$D$2:$I$1880,4,0))</f>
        <v/>
      </c>
      <c r="N2507" s="482"/>
      <c r="O2507" s="392" t="str">
        <f t="shared" si="432"/>
        <v/>
      </c>
      <c r="P2507" s="392" t="str">
        <f>IF(Y2507="","",VLOOKUP(G2507,'Danh mục CODE'!$D$2:$I$1880,5,0))</f>
        <v/>
      </c>
      <c r="Q2507" s="392"/>
      <c r="R2507" s="392" t="str">
        <f t="shared" si="433"/>
        <v/>
      </c>
      <c r="S2507" s="394" t="e">
        <f t="shared" si="434"/>
        <v>#VALUE!</v>
      </c>
      <c r="T2507" s="394" t="str">
        <f t="shared" si="435"/>
        <v/>
      </c>
      <c r="U2507" s="394" t="str">
        <f t="shared" si="436"/>
        <v/>
      </c>
      <c r="V2507" s="424" t="str">
        <f t="shared" si="437"/>
        <v/>
      </c>
      <c r="W2507" s="21"/>
      <c r="X2507" s="419"/>
      <c r="Y2507" s="419"/>
      <c r="Z2507" s="51"/>
      <c r="AA2507" s="61"/>
    </row>
    <row r="2508" spans="1:27">
      <c r="A2508" s="50">
        <f t="shared" si="428"/>
        <v>2503</v>
      </c>
      <c r="B2508" s="9"/>
      <c r="C2508" s="23" t="s">
        <v>742</v>
      </c>
      <c r="D2508" s="489"/>
      <c r="E2508" s="318" t="str">
        <f>IF(G2508="","",VLOOKUP(G2508,'Danh mục CODE'!$D$2:$J$20064,7,0))</f>
        <v/>
      </c>
      <c r="F2508" s="28" t="str">
        <f>IF(E2508="","",VLOOKUP(E2508,'TONG HOP'!$E$8:$W$1883,19,0))</f>
        <v/>
      </c>
      <c r="G2508" s="66"/>
      <c r="H2508" s="226" t="str">
        <f>IF(E2508="","",VLOOKUP(G2508,'TONG HOP'!$C$8:$E$799,2,0))</f>
        <v/>
      </c>
      <c r="I2508" s="226" t="str">
        <f>IF(B2508="","",VLOOKUP(G2508,'TONG HOP'!$C$8:$F$799,4,0))</f>
        <v/>
      </c>
      <c r="J2508" s="63" t="str">
        <f t="shared" si="429"/>
        <v/>
      </c>
      <c r="K2508" s="63" t="str">
        <f t="shared" si="430"/>
        <v/>
      </c>
      <c r="L2508" s="63">
        <f t="shared" si="431"/>
        <v>0</v>
      </c>
      <c r="M2508" s="392" t="str">
        <f>IF(Y2508="","",VLOOKUP(G2508,'Danh mục CODE'!$D$2:$I$1880,4,0))</f>
        <v/>
      </c>
      <c r="N2508" s="482"/>
      <c r="O2508" s="392" t="str">
        <f t="shared" si="432"/>
        <v/>
      </c>
      <c r="P2508" s="392" t="str">
        <f>IF(Y2508="","",VLOOKUP(G2508,'Danh mục CODE'!$D$2:$I$1880,5,0))</f>
        <v/>
      </c>
      <c r="Q2508" s="392"/>
      <c r="R2508" s="392" t="str">
        <f t="shared" si="433"/>
        <v/>
      </c>
      <c r="S2508" s="394" t="e">
        <f t="shared" si="434"/>
        <v>#VALUE!</v>
      </c>
      <c r="T2508" s="394" t="str">
        <f t="shared" si="435"/>
        <v/>
      </c>
      <c r="U2508" s="394" t="str">
        <f t="shared" si="436"/>
        <v/>
      </c>
      <c r="V2508" s="424" t="str">
        <f t="shared" si="437"/>
        <v/>
      </c>
      <c r="W2508" s="21"/>
      <c r="X2508" s="419"/>
      <c r="Y2508" s="419"/>
      <c r="Z2508" s="51"/>
      <c r="AA2508" s="61"/>
    </row>
    <row r="2509" spans="1:27">
      <c r="A2509" s="50">
        <f t="shared" si="428"/>
        <v>2504</v>
      </c>
      <c r="B2509" s="9"/>
      <c r="C2509" s="23" t="s">
        <v>742</v>
      </c>
      <c r="D2509" s="489"/>
      <c r="E2509" s="318" t="str">
        <f>IF(G2509="","",VLOOKUP(G2509,'Danh mục CODE'!$D$2:$J$20064,7,0))</f>
        <v/>
      </c>
      <c r="F2509" s="28" t="str">
        <f>IF(E2509="","",VLOOKUP(E2509,'TONG HOP'!$E$8:$W$1883,19,0))</f>
        <v/>
      </c>
      <c r="G2509" s="66"/>
      <c r="H2509" s="226" t="str">
        <f>IF(E2509="","",VLOOKUP(G2509,'TONG HOP'!$C$8:$E$799,2,0))</f>
        <v/>
      </c>
      <c r="I2509" s="226" t="str">
        <f>IF(B2509="","",VLOOKUP(G2509,'TONG HOP'!$C$8:$F$799,4,0))</f>
        <v/>
      </c>
      <c r="J2509" s="63" t="str">
        <f t="shared" si="429"/>
        <v/>
      </c>
      <c r="K2509" s="63" t="str">
        <f t="shared" si="430"/>
        <v/>
      </c>
      <c r="L2509" s="63">
        <f t="shared" si="431"/>
        <v>0</v>
      </c>
      <c r="M2509" s="392" t="str">
        <f>IF(Y2509="","",VLOOKUP(G2509,'Danh mục CODE'!$D$2:$I$1880,4,0))</f>
        <v/>
      </c>
      <c r="N2509" s="482"/>
      <c r="O2509" s="392" t="str">
        <f t="shared" si="432"/>
        <v/>
      </c>
      <c r="P2509" s="392" t="str">
        <f>IF(Y2509="","",VLOOKUP(G2509,'Danh mục CODE'!$D$2:$I$1880,5,0))</f>
        <v/>
      </c>
      <c r="Q2509" s="392"/>
      <c r="R2509" s="392" t="str">
        <f t="shared" si="433"/>
        <v/>
      </c>
      <c r="S2509" s="394" t="e">
        <f t="shared" si="434"/>
        <v>#VALUE!</v>
      </c>
      <c r="T2509" s="394" t="str">
        <f t="shared" si="435"/>
        <v/>
      </c>
      <c r="U2509" s="394" t="str">
        <f t="shared" si="436"/>
        <v/>
      </c>
      <c r="V2509" s="424" t="str">
        <f t="shared" si="437"/>
        <v/>
      </c>
      <c r="W2509" s="21"/>
      <c r="X2509" s="419"/>
      <c r="Y2509" s="419"/>
      <c r="Z2509" s="51"/>
      <c r="AA2509" s="61"/>
    </row>
    <row r="2510" spans="1:27">
      <c r="A2510" s="50">
        <f t="shared" si="428"/>
        <v>2505</v>
      </c>
      <c r="B2510" s="9"/>
      <c r="C2510" s="23" t="s">
        <v>742</v>
      </c>
      <c r="D2510" s="489"/>
      <c r="E2510" s="318" t="str">
        <f>IF(G2510="","",VLOOKUP(G2510,'Danh mục CODE'!$D$2:$J$20064,7,0))</f>
        <v/>
      </c>
      <c r="F2510" s="28" t="str">
        <f>IF(E2510="","",VLOOKUP(E2510,'TONG HOP'!$E$8:$W$1883,19,0))</f>
        <v/>
      </c>
      <c r="G2510" s="66"/>
      <c r="H2510" s="226" t="str">
        <f>IF(E2510="","",VLOOKUP(G2510,'TONG HOP'!$C$8:$E$799,2,0))</f>
        <v/>
      </c>
      <c r="I2510" s="226" t="str">
        <f>IF(B2510="","",VLOOKUP(G2510,'TONG HOP'!$C$8:$F$799,4,0))</f>
        <v/>
      </c>
      <c r="J2510" s="63" t="str">
        <f t="shared" si="429"/>
        <v/>
      </c>
      <c r="K2510" s="63" t="str">
        <f t="shared" si="430"/>
        <v/>
      </c>
      <c r="L2510" s="63">
        <f t="shared" si="431"/>
        <v>0</v>
      </c>
      <c r="M2510" s="392" t="str">
        <f>IF(Y2510="","",VLOOKUP(G2510,'Danh mục CODE'!$D$2:$I$1880,4,0))</f>
        <v/>
      </c>
      <c r="N2510" s="482"/>
      <c r="O2510" s="392" t="str">
        <f t="shared" si="432"/>
        <v/>
      </c>
      <c r="P2510" s="392" t="str">
        <f>IF(Y2510="","",VLOOKUP(G2510,'Danh mục CODE'!$D$2:$I$1880,5,0))</f>
        <v/>
      </c>
      <c r="Q2510" s="392"/>
      <c r="R2510" s="392" t="str">
        <f t="shared" si="433"/>
        <v/>
      </c>
      <c r="S2510" s="394" t="e">
        <f t="shared" si="434"/>
        <v>#VALUE!</v>
      </c>
      <c r="T2510" s="394" t="str">
        <f t="shared" si="435"/>
        <v/>
      </c>
      <c r="U2510" s="394" t="str">
        <f t="shared" si="436"/>
        <v/>
      </c>
      <c r="V2510" s="424" t="str">
        <f t="shared" si="437"/>
        <v/>
      </c>
      <c r="W2510" s="21"/>
      <c r="X2510" s="419"/>
      <c r="Y2510" s="419"/>
      <c r="Z2510" s="51"/>
      <c r="AA2510" s="61"/>
    </row>
    <row r="2511" spans="1:27">
      <c r="A2511" s="50">
        <f t="shared" si="428"/>
        <v>2506</v>
      </c>
      <c r="B2511" s="9"/>
      <c r="C2511" s="23" t="s">
        <v>742</v>
      </c>
      <c r="D2511" s="489"/>
      <c r="E2511" s="318" t="str">
        <f>IF(G2511="","",VLOOKUP(G2511,'Danh mục CODE'!$D$2:$J$20064,7,0))</f>
        <v/>
      </c>
      <c r="F2511" s="28" t="str">
        <f>IF(E2511="","",VLOOKUP(E2511,'TONG HOP'!$E$8:$W$1883,19,0))</f>
        <v/>
      </c>
      <c r="G2511" s="66"/>
      <c r="H2511" s="226" t="str">
        <f>IF(E2511="","",VLOOKUP(G2511,'TONG HOP'!$C$8:$E$799,2,0))</f>
        <v/>
      </c>
      <c r="I2511" s="226" t="str">
        <f>IF(B2511="","",VLOOKUP(G2511,'TONG HOP'!$C$8:$F$799,4,0))</f>
        <v/>
      </c>
      <c r="J2511" s="63" t="str">
        <f t="shared" si="429"/>
        <v/>
      </c>
      <c r="K2511" s="63" t="str">
        <f t="shared" si="430"/>
        <v/>
      </c>
      <c r="L2511" s="63">
        <f t="shared" si="431"/>
        <v>0</v>
      </c>
      <c r="M2511" s="392" t="str">
        <f>IF(Y2511="","",VLOOKUP(G2511,'Danh mục CODE'!$D$2:$I$1880,4,0))</f>
        <v/>
      </c>
      <c r="N2511" s="482"/>
      <c r="O2511" s="392" t="str">
        <f t="shared" si="432"/>
        <v/>
      </c>
      <c r="P2511" s="392" t="str">
        <f>IF(Y2511="","",VLOOKUP(G2511,'Danh mục CODE'!$D$2:$I$1880,5,0))</f>
        <v/>
      </c>
      <c r="Q2511" s="392"/>
      <c r="R2511" s="392" t="str">
        <f t="shared" si="433"/>
        <v/>
      </c>
      <c r="S2511" s="394" t="e">
        <f t="shared" si="434"/>
        <v>#VALUE!</v>
      </c>
      <c r="T2511" s="394" t="str">
        <f t="shared" si="435"/>
        <v/>
      </c>
      <c r="U2511" s="394" t="str">
        <f t="shared" si="436"/>
        <v/>
      </c>
      <c r="V2511" s="424" t="str">
        <f t="shared" si="437"/>
        <v/>
      </c>
      <c r="W2511" s="21"/>
      <c r="X2511" s="419"/>
      <c r="Y2511" s="419"/>
      <c r="Z2511" s="51"/>
      <c r="AA2511" s="61"/>
    </row>
    <row r="2512" spans="1:27">
      <c r="A2512" s="50">
        <f t="shared" si="428"/>
        <v>2507</v>
      </c>
      <c r="B2512" s="9"/>
      <c r="C2512" s="23" t="s">
        <v>742</v>
      </c>
      <c r="D2512" s="489"/>
      <c r="E2512" s="318" t="str">
        <f>IF(G2512="","",VLOOKUP(G2512,'Danh mục CODE'!$D$2:$J$20064,7,0))</f>
        <v/>
      </c>
      <c r="F2512" s="28" t="str">
        <f>IF(E2512="","",VLOOKUP(E2512,'TONG HOP'!$E$8:$W$1883,19,0))</f>
        <v/>
      </c>
      <c r="G2512" s="66"/>
      <c r="H2512" s="226" t="str">
        <f>IF(E2512="","",VLOOKUP(G2512,'TONG HOP'!$C$8:$E$799,2,0))</f>
        <v/>
      </c>
      <c r="I2512" s="226" t="str">
        <f>IF(B2512="","",VLOOKUP(G2512,'TONG HOP'!$C$8:$F$799,4,0))</f>
        <v/>
      </c>
      <c r="J2512" s="63" t="str">
        <f t="shared" si="429"/>
        <v/>
      </c>
      <c r="K2512" s="63" t="str">
        <f t="shared" si="430"/>
        <v/>
      </c>
      <c r="L2512" s="63">
        <f t="shared" si="431"/>
        <v>0</v>
      </c>
      <c r="M2512" s="392" t="str">
        <f>IF(Y2512="","",VLOOKUP(G2512,'Danh mục CODE'!$D$2:$I$1880,4,0))</f>
        <v/>
      </c>
      <c r="N2512" s="482"/>
      <c r="O2512" s="392" t="str">
        <f t="shared" si="432"/>
        <v/>
      </c>
      <c r="P2512" s="392" t="str">
        <f>IF(Y2512="","",VLOOKUP(G2512,'Danh mục CODE'!$D$2:$I$1880,5,0))</f>
        <v/>
      </c>
      <c r="Q2512" s="392"/>
      <c r="R2512" s="392" t="str">
        <f t="shared" si="433"/>
        <v/>
      </c>
      <c r="S2512" s="394" t="e">
        <f t="shared" si="434"/>
        <v>#VALUE!</v>
      </c>
      <c r="T2512" s="394" t="str">
        <f t="shared" si="435"/>
        <v/>
      </c>
      <c r="U2512" s="394" t="str">
        <f t="shared" si="436"/>
        <v/>
      </c>
      <c r="V2512" s="424" t="str">
        <f t="shared" si="437"/>
        <v/>
      </c>
      <c r="W2512" s="21"/>
      <c r="X2512" s="419"/>
      <c r="Y2512" s="419"/>
      <c r="Z2512" s="51"/>
      <c r="AA2512" s="61"/>
    </row>
    <row r="2513" spans="1:27">
      <c r="A2513" s="50">
        <f t="shared" si="428"/>
        <v>2508</v>
      </c>
      <c r="B2513" s="9"/>
      <c r="C2513" s="23" t="s">
        <v>742</v>
      </c>
      <c r="D2513" s="489"/>
      <c r="E2513" s="318" t="str">
        <f>IF(G2513="","",VLOOKUP(G2513,'Danh mục CODE'!$D$2:$J$20064,7,0))</f>
        <v/>
      </c>
      <c r="F2513" s="28" t="str">
        <f>IF(E2513="","",VLOOKUP(E2513,'TONG HOP'!$E$8:$W$1883,19,0))</f>
        <v/>
      </c>
      <c r="G2513" s="66"/>
      <c r="H2513" s="226" t="str">
        <f>IF(E2513="","",VLOOKUP(G2513,'TONG HOP'!$C$8:$E$799,2,0))</f>
        <v/>
      </c>
      <c r="I2513" s="226" t="str">
        <f>IF(B2513="","",VLOOKUP(G2513,'TONG HOP'!$C$8:$F$799,4,0))</f>
        <v/>
      </c>
      <c r="J2513" s="63" t="str">
        <f t="shared" si="429"/>
        <v/>
      </c>
      <c r="K2513" s="63" t="str">
        <f t="shared" si="430"/>
        <v/>
      </c>
      <c r="L2513" s="63">
        <f t="shared" si="431"/>
        <v>0</v>
      </c>
      <c r="M2513" s="392" t="str">
        <f>IF(Y2513="","",VLOOKUP(G2513,'Danh mục CODE'!$D$2:$I$1880,4,0))</f>
        <v/>
      </c>
      <c r="N2513" s="482"/>
      <c r="O2513" s="392" t="str">
        <f t="shared" si="432"/>
        <v/>
      </c>
      <c r="P2513" s="392" t="str">
        <f>IF(Y2513="","",VLOOKUP(G2513,'Danh mục CODE'!$D$2:$I$1880,5,0))</f>
        <v/>
      </c>
      <c r="Q2513" s="392"/>
      <c r="R2513" s="392" t="str">
        <f t="shared" si="433"/>
        <v/>
      </c>
      <c r="S2513" s="394" t="e">
        <f t="shared" si="434"/>
        <v>#VALUE!</v>
      </c>
      <c r="T2513" s="394" t="str">
        <f t="shared" si="435"/>
        <v/>
      </c>
      <c r="U2513" s="394" t="str">
        <f t="shared" si="436"/>
        <v/>
      </c>
      <c r="V2513" s="424" t="str">
        <f t="shared" si="437"/>
        <v/>
      </c>
      <c r="W2513" s="21"/>
      <c r="X2513" s="419"/>
      <c r="Y2513" s="419"/>
      <c r="Z2513" s="51"/>
      <c r="AA2513" s="61"/>
    </row>
    <row r="2514" spans="1:27">
      <c r="A2514" s="50">
        <f t="shared" si="428"/>
        <v>2509</v>
      </c>
      <c r="B2514" s="9"/>
      <c r="C2514" s="23" t="s">
        <v>742</v>
      </c>
      <c r="D2514" s="489"/>
      <c r="E2514" s="318" t="str">
        <f>IF(G2514="","",VLOOKUP(G2514,'Danh mục CODE'!$D$2:$J$20064,7,0))</f>
        <v/>
      </c>
      <c r="F2514" s="28" t="str">
        <f>IF(E2514="","",VLOOKUP(E2514,'TONG HOP'!$E$8:$W$1883,19,0))</f>
        <v/>
      </c>
      <c r="G2514" s="66"/>
      <c r="H2514" s="226" t="str">
        <f>IF(E2514="","",VLOOKUP(G2514,'TONG HOP'!$C$8:$E$799,2,0))</f>
        <v/>
      </c>
      <c r="I2514" s="226" t="str">
        <f>IF(B2514="","",VLOOKUP(G2514,'TONG HOP'!$C$8:$F$799,4,0))</f>
        <v/>
      </c>
      <c r="J2514" s="63" t="str">
        <f t="shared" si="429"/>
        <v/>
      </c>
      <c r="K2514" s="63" t="str">
        <f t="shared" si="430"/>
        <v/>
      </c>
      <c r="L2514" s="63">
        <f t="shared" si="431"/>
        <v>0</v>
      </c>
      <c r="M2514" s="392" t="str">
        <f>IF(Y2514="","",VLOOKUP(G2514,'Danh mục CODE'!$D$2:$I$1880,4,0))</f>
        <v/>
      </c>
      <c r="N2514" s="482"/>
      <c r="O2514" s="392" t="str">
        <f t="shared" si="432"/>
        <v/>
      </c>
      <c r="P2514" s="392" t="str">
        <f>IF(Y2514="","",VLOOKUP(G2514,'Danh mục CODE'!$D$2:$I$1880,5,0))</f>
        <v/>
      </c>
      <c r="Q2514" s="392"/>
      <c r="R2514" s="392" t="str">
        <f t="shared" si="433"/>
        <v/>
      </c>
      <c r="S2514" s="394" t="e">
        <f t="shared" si="434"/>
        <v>#VALUE!</v>
      </c>
      <c r="T2514" s="394" t="str">
        <f t="shared" si="435"/>
        <v/>
      </c>
      <c r="U2514" s="394" t="str">
        <f t="shared" si="436"/>
        <v/>
      </c>
      <c r="V2514" s="424" t="str">
        <f t="shared" si="437"/>
        <v/>
      </c>
      <c r="W2514" s="21"/>
      <c r="X2514" s="419"/>
      <c r="Y2514" s="419"/>
      <c r="Z2514" s="51"/>
      <c r="AA2514" s="61"/>
    </row>
    <row r="2515" spans="1:27">
      <c r="A2515" s="50">
        <f t="shared" ref="A2515:A2578" si="438">A2514+1</f>
        <v>2510</v>
      </c>
      <c r="B2515" s="9"/>
      <c r="C2515" s="23" t="s">
        <v>742</v>
      </c>
      <c r="D2515" s="489"/>
      <c r="E2515" s="318" t="str">
        <f>IF(G2515="","",VLOOKUP(G2515,'Danh mục CODE'!$D$2:$J$20064,7,0))</f>
        <v/>
      </c>
      <c r="F2515" s="28" t="str">
        <f>IF(E2515="","",VLOOKUP(E2515,'TONG HOP'!$E$8:$W$1883,19,0))</f>
        <v/>
      </c>
      <c r="G2515" s="66"/>
      <c r="H2515" s="226" t="str">
        <f>IF(E2515="","",VLOOKUP(G2515,'TONG HOP'!$C$8:$E$799,2,0))</f>
        <v/>
      </c>
      <c r="I2515" s="226" t="str">
        <f>IF(B2515="","",VLOOKUP(G2515,'TONG HOP'!$C$8:$F$799,4,0))</f>
        <v/>
      </c>
      <c r="J2515" s="63" t="str">
        <f t="shared" si="429"/>
        <v/>
      </c>
      <c r="K2515" s="63" t="str">
        <f t="shared" si="430"/>
        <v/>
      </c>
      <c r="L2515" s="63">
        <f t="shared" si="431"/>
        <v>0</v>
      </c>
      <c r="M2515" s="392" t="str">
        <f>IF(Y2515="","",VLOOKUP(G2515,'Danh mục CODE'!$D$2:$I$1880,4,0))</f>
        <v/>
      </c>
      <c r="N2515" s="482"/>
      <c r="O2515" s="392" t="str">
        <f t="shared" si="432"/>
        <v/>
      </c>
      <c r="P2515" s="392" t="str">
        <f>IF(Y2515="","",VLOOKUP(G2515,'Danh mục CODE'!$D$2:$I$1880,5,0))</f>
        <v/>
      </c>
      <c r="Q2515" s="392"/>
      <c r="R2515" s="392" t="str">
        <f t="shared" si="433"/>
        <v/>
      </c>
      <c r="S2515" s="394" t="e">
        <f t="shared" si="434"/>
        <v>#VALUE!</v>
      </c>
      <c r="T2515" s="394" t="str">
        <f t="shared" si="435"/>
        <v/>
      </c>
      <c r="U2515" s="394" t="str">
        <f t="shared" si="436"/>
        <v/>
      </c>
      <c r="V2515" s="424" t="str">
        <f t="shared" si="437"/>
        <v/>
      </c>
      <c r="W2515" s="21"/>
      <c r="X2515" s="419"/>
      <c r="Y2515" s="419"/>
      <c r="Z2515" s="51"/>
      <c r="AA2515" s="61"/>
    </row>
    <row r="2516" spans="1:27">
      <c r="A2516" s="50">
        <f t="shared" si="438"/>
        <v>2511</v>
      </c>
      <c r="B2516" s="9"/>
      <c r="C2516" s="23" t="s">
        <v>742</v>
      </c>
      <c r="D2516" s="489"/>
      <c r="E2516" s="318" t="str">
        <f>IF(G2516="","",VLOOKUP(G2516,'Danh mục CODE'!$D$2:$J$20064,7,0))</f>
        <v/>
      </c>
      <c r="F2516" s="28" t="str">
        <f>IF(E2516="","",VLOOKUP(E2516,'TONG HOP'!$E$8:$W$1883,19,0))</f>
        <v/>
      </c>
      <c r="G2516" s="66"/>
      <c r="H2516" s="226" t="str">
        <f>IF(E2516="","",VLOOKUP(G2516,'TONG HOP'!$C$8:$E$799,2,0))</f>
        <v/>
      </c>
      <c r="I2516" s="226" t="str">
        <f>IF(B2516="","",VLOOKUP(G2516,'TONG HOP'!$C$8:$F$799,4,0))</f>
        <v/>
      </c>
      <c r="J2516" s="63" t="str">
        <f t="shared" si="429"/>
        <v/>
      </c>
      <c r="K2516" s="63" t="str">
        <f t="shared" si="430"/>
        <v/>
      </c>
      <c r="L2516" s="63">
        <f t="shared" si="431"/>
        <v>0</v>
      </c>
      <c r="M2516" s="392" t="str">
        <f>IF(Y2516="","",VLOOKUP(G2516,'Danh mục CODE'!$D$2:$I$1880,4,0))</f>
        <v/>
      </c>
      <c r="N2516" s="482"/>
      <c r="O2516" s="392" t="str">
        <f t="shared" si="432"/>
        <v/>
      </c>
      <c r="P2516" s="392" t="str">
        <f>IF(Y2516="","",VLOOKUP(G2516,'Danh mục CODE'!$D$2:$I$1880,5,0))</f>
        <v/>
      </c>
      <c r="Q2516" s="392"/>
      <c r="R2516" s="392" t="str">
        <f t="shared" si="433"/>
        <v/>
      </c>
      <c r="S2516" s="394" t="e">
        <f t="shared" si="434"/>
        <v>#VALUE!</v>
      </c>
      <c r="T2516" s="394" t="str">
        <f t="shared" si="435"/>
        <v/>
      </c>
      <c r="U2516" s="394" t="str">
        <f t="shared" si="436"/>
        <v/>
      </c>
      <c r="V2516" s="424" t="str">
        <f t="shared" si="437"/>
        <v/>
      </c>
      <c r="W2516" s="21"/>
      <c r="X2516" s="419"/>
      <c r="Y2516" s="419"/>
      <c r="Z2516" s="51"/>
      <c r="AA2516" s="61"/>
    </row>
    <row r="2517" spans="1:27">
      <c r="A2517" s="50">
        <f t="shared" si="438"/>
        <v>2512</v>
      </c>
      <c r="B2517" s="9"/>
      <c r="C2517" s="23" t="s">
        <v>742</v>
      </c>
      <c r="D2517" s="489"/>
      <c r="E2517" s="318" t="str">
        <f>IF(G2517="","",VLOOKUP(G2517,'Danh mục CODE'!$D$2:$J$20064,7,0))</f>
        <v/>
      </c>
      <c r="F2517" s="28" t="str">
        <f>IF(E2517="","",VLOOKUP(E2517,'TONG HOP'!$E$8:$W$1883,19,0))</f>
        <v/>
      </c>
      <c r="G2517" s="66"/>
      <c r="H2517" s="226" t="str">
        <f>IF(E2517="","",VLOOKUP(G2517,'TONG HOP'!$C$8:$E$799,2,0))</f>
        <v/>
      </c>
      <c r="I2517" s="226" t="str">
        <f>IF(B2517="","",VLOOKUP(G2517,'TONG HOP'!$C$8:$F$799,4,0))</f>
        <v/>
      </c>
      <c r="J2517" s="63" t="str">
        <f t="shared" si="429"/>
        <v/>
      </c>
      <c r="K2517" s="63" t="str">
        <f t="shared" si="430"/>
        <v/>
      </c>
      <c r="L2517" s="63">
        <f t="shared" si="431"/>
        <v>0</v>
      </c>
      <c r="M2517" s="392" t="str">
        <f>IF(Y2517="","",VLOOKUP(G2517,'Danh mục CODE'!$D$2:$I$1880,4,0))</f>
        <v/>
      </c>
      <c r="N2517" s="482"/>
      <c r="O2517" s="392" t="str">
        <f t="shared" si="432"/>
        <v/>
      </c>
      <c r="P2517" s="392" t="str">
        <f>IF(Y2517="","",VLOOKUP(G2517,'Danh mục CODE'!$D$2:$I$1880,5,0))</f>
        <v/>
      </c>
      <c r="Q2517" s="392"/>
      <c r="R2517" s="392" t="str">
        <f t="shared" si="433"/>
        <v/>
      </c>
      <c r="S2517" s="394" t="e">
        <f t="shared" si="434"/>
        <v>#VALUE!</v>
      </c>
      <c r="T2517" s="394" t="str">
        <f t="shared" si="435"/>
        <v/>
      </c>
      <c r="U2517" s="394" t="str">
        <f t="shared" si="436"/>
        <v/>
      </c>
      <c r="V2517" s="424" t="str">
        <f t="shared" si="437"/>
        <v/>
      </c>
      <c r="W2517" s="21"/>
      <c r="X2517" s="419"/>
      <c r="Y2517" s="419"/>
      <c r="Z2517" s="51"/>
      <c r="AA2517" s="61"/>
    </row>
    <row r="2518" spans="1:27">
      <c r="A2518" s="50">
        <f t="shared" si="438"/>
        <v>2513</v>
      </c>
      <c r="B2518" s="9"/>
      <c r="C2518" s="23" t="s">
        <v>742</v>
      </c>
      <c r="D2518" s="489"/>
      <c r="E2518" s="318" t="str">
        <f>IF(G2518="","",VLOOKUP(G2518,'Danh mục CODE'!$D$2:$J$20064,7,0))</f>
        <v/>
      </c>
      <c r="F2518" s="28" t="str">
        <f>IF(E2518="","",VLOOKUP(E2518,'TONG HOP'!$E$8:$W$1883,19,0))</f>
        <v/>
      </c>
      <c r="G2518" s="66"/>
      <c r="H2518" s="226" t="str">
        <f>IF(E2518="","",VLOOKUP(G2518,'TONG HOP'!$C$8:$E$799,2,0))</f>
        <v/>
      </c>
      <c r="I2518" s="226" t="str">
        <f>IF(B2518="","",VLOOKUP(G2518,'TONG HOP'!$C$8:$F$799,4,0))</f>
        <v/>
      </c>
      <c r="J2518" s="63" t="str">
        <f t="shared" si="429"/>
        <v/>
      </c>
      <c r="K2518" s="63" t="str">
        <f t="shared" si="430"/>
        <v/>
      </c>
      <c r="L2518" s="63">
        <f t="shared" si="431"/>
        <v>0</v>
      </c>
      <c r="M2518" s="392" t="str">
        <f>IF(Y2518="","",VLOOKUP(G2518,'Danh mục CODE'!$D$2:$I$1880,4,0))</f>
        <v/>
      </c>
      <c r="N2518" s="482"/>
      <c r="O2518" s="392" t="str">
        <f t="shared" si="432"/>
        <v/>
      </c>
      <c r="P2518" s="392" t="str">
        <f>IF(Y2518="","",VLOOKUP(G2518,'Danh mục CODE'!$D$2:$I$1880,5,0))</f>
        <v/>
      </c>
      <c r="Q2518" s="392"/>
      <c r="R2518" s="392" t="str">
        <f t="shared" si="433"/>
        <v/>
      </c>
      <c r="S2518" s="394" t="e">
        <f t="shared" si="434"/>
        <v>#VALUE!</v>
      </c>
      <c r="T2518" s="394" t="str">
        <f t="shared" si="435"/>
        <v/>
      </c>
      <c r="U2518" s="394" t="str">
        <f t="shared" si="436"/>
        <v/>
      </c>
      <c r="V2518" s="424" t="str">
        <f t="shared" si="437"/>
        <v/>
      </c>
      <c r="W2518" s="21"/>
      <c r="X2518" s="419"/>
      <c r="Y2518" s="419"/>
      <c r="Z2518" s="51"/>
      <c r="AA2518" s="61"/>
    </row>
    <row r="2519" spans="1:27">
      <c r="A2519" s="50">
        <f t="shared" si="438"/>
        <v>2514</v>
      </c>
      <c r="B2519" s="9"/>
      <c r="C2519" s="23" t="s">
        <v>742</v>
      </c>
      <c r="D2519" s="489"/>
      <c r="E2519" s="318" t="str">
        <f>IF(G2519="","",VLOOKUP(G2519,'Danh mục CODE'!$D$2:$J$20064,7,0))</f>
        <v/>
      </c>
      <c r="F2519" s="28" t="str">
        <f>IF(E2519="","",VLOOKUP(E2519,'TONG HOP'!$E$8:$W$1883,19,0))</f>
        <v/>
      </c>
      <c r="G2519" s="66"/>
      <c r="H2519" s="226" t="str">
        <f>IF(E2519="","",VLOOKUP(G2519,'TONG HOP'!$C$8:$E$799,2,0))</f>
        <v/>
      </c>
      <c r="I2519" s="226" t="str">
        <f>IF(B2519="","",VLOOKUP(G2519,'TONG HOP'!$C$8:$F$799,4,0))</f>
        <v/>
      </c>
      <c r="J2519" s="63" t="str">
        <f t="shared" si="429"/>
        <v/>
      </c>
      <c r="K2519" s="63" t="str">
        <f t="shared" si="430"/>
        <v/>
      </c>
      <c r="L2519" s="63">
        <f t="shared" si="431"/>
        <v>0</v>
      </c>
      <c r="M2519" s="392" t="str">
        <f>IF(Y2519="","",VLOOKUP(G2519,'Danh mục CODE'!$D$2:$I$1880,4,0))</f>
        <v/>
      </c>
      <c r="N2519" s="482"/>
      <c r="O2519" s="392" t="str">
        <f t="shared" si="432"/>
        <v/>
      </c>
      <c r="P2519" s="392" t="str">
        <f>IF(Y2519="","",VLOOKUP(G2519,'Danh mục CODE'!$D$2:$I$1880,5,0))</f>
        <v/>
      </c>
      <c r="Q2519" s="392"/>
      <c r="R2519" s="392" t="str">
        <f t="shared" si="433"/>
        <v/>
      </c>
      <c r="S2519" s="394" t="e">
        <f t="shared" si="434"/>
        <v>#VALUE!</v>
      </c>
      <c r="T2519" s="394" t="str">
        <f t="shared" si="435"/>
        <v/>
      </c>
      <c r="U2519" s="394" t="str">
        <f t="shared" si="436"/>
        <v/>
      </c>
      <c r="V2519" s="424" t="str">
        <f t="shared" si="437"/>
        <v/>
      </c>
      <c r="W2519" s="21"/>
      <c r="X2519" s="419"/>
      <c r="Y2519" s="419"/>
      <c r="Z2519" s="51"/>
      <c r="AA2519" s="61"/>
    </row>
    <row r="2520" spans="1:27">
      <c r="A2520" s="50">
        <f t="shared" si="438"/>
        <v>2515</v>
      </c>
      <c r="B2520" s="9"/>
      <c r="C2520" s="23" t="s">
        <v>742</v>
      </c>
      <c r="D2520" s="489"/>
      <c r="E2520" s="318" t="str">
        <f>IF(G2520="","",VLOOKUP(G2520,'Danh mục CODE'!$D$2:$J$20064,7,0))</f>
        <v/>
      </c>
      <c r="F2520" s="28" t="str">
        <f>IF(E2520="","",VLOOKUP(E2520,'TONG HOP'!$E$8:$W$1883,19,0))</f>
        <v/>
      </c>
      <c r="G2520" s="66"/>
      <c r="H2520" s="226" t="str">
        <f>IF(E2520="","",VLOOKUP(G2520,'TONG HOP'!$C$8:$E$799,2,0))</f>
        <v/>
      </c>
      <c r="I2520" s="226" t="str">
        <f>IF(B2520="","",VLOOKUP(G2520,'TONG HOP'!$C$8:$F$799,4,0))</f>
        <v/>
      </c>
      <c r="J2520" s="63" t="str">
        <f t="shared" si="429"/>
        <v/>
      </c>
      <c r="K2520" s="63" t="str">
        <f t="shared" si="430"/>
        <v/>
      </c>
      <c r="L2520" s="63">
        <f t="shared" si="431"/>
        <v>0</v>
      </c>
      <c r="M2520" s="392" t="str">
        <f>IF(Y2520="","",VLOOKUP(G2520,'Danh mục CODE'!$D$2:$I$1880,4,0))</f>
        <v/>
      </c>
      <c r="N2520" s="482"/>
      <c r="O2520" s="392" t="str">
        <f t="shared" si="432"/>
        <v/>
      </c>
      <c r="P2520" s="392" t="str">
        <f>IF(Y2520="","",VLOOKUP(G2520,'Danh mục CODE'!$D$2:$I$1880,5,0))</f>
        <v/>
      </c>
      <c r="Q2520" s="392"/>
      <c r="R2520" s="392" t="str">
        <f t="shared" si="433"/>
        <v/>
      </c>
      <c r="S2520" s="394" t="e">
        <f t="shared" si="434"/>
        <v>#VALUE!</v>
      </c>
      <c r="T2520" s="394" t="str">
        <f t="shared" si="435"/>
        <v/>
      </c>
      <c r="U2520" s="394" t="str">
        <f t="shared" si="436"/>
        <v/>
      </c>
      <c r="V2520" s="424" t="str">
        <f t="shared" si="437"/>
        <v/>
      </c>
      <c r="W2520" s="21"/>
      <c r="X2520" s="419"/>
      <c r="Y2520" s="419"/>
      <c r="Z2520" s="51"/>
      <c r="AA2520" s="61"/>
    </row>
    <row r="2521" spans="1:27">
      <c r="A2521" s="50">
        <f t="shared" si="438"/>
        <v>2516</v>
      </c>
      <c r="B2521" s="9"/>
      <c r="C2521" s="23" t="s">
        <v>742</v>
      </c>
      <c r="D2521" s="489"/>
      <c r="E2521" s="318" t="str">
        <f>IF(G2521="","",VLOOKUP(G2521,'Danh mục CODE'!$D$2:$J$20064,7,0))</f>
        <v/>
      </c>
      <c r="F2521" s="28" t="str">
        <f>IF(E2521="","",VLOOKUP(E2521,'TONG HOP'!$E$8:$W$1883,19,0))</f>
        <v/>
      </c>
      <c r="G2521" s="66"/>
      <c r="H2521" s="226" t="str">
        <f>IF(E2521="","",VLOOKUP(G2521,'TONG HOP'!$C$8:$E$799,2,0))</f>
        <v/>
      </c>
      <c r="I2521" s="226" t="str">
        <f>IF(B2521="","",VLOOKUP(G2521,'TONG HOP'!$C$8:$F$799,4,0))</f>
        <v/>
      </c>
      <c r="J2521" s="63" t="str">
        <f t="shared" si="429"/>
        <v/>
      </c>
      <c r="K2521" s="63" t="str">
        <f t="shared" si="430"/>
        <v/>
      </c>
      <c r="L2521" s="63">
        <f t="shared" si="431"/>
        <v>0</v>
      </c>
      <c r="M2521" s="392" t="str">
        <f>IF(Y2521="","",VLOOKUP(G2521,'Danh mục CODE'!$D$2:$I$1880,4,0))</f>
        <v/>
      </c>
      <c r="N2521" s="482"/>
      <c r="O2521" s="392" t="str">
        <f t="shared" si="432"/>
        <v/>
      </c>
      <c r="P2521" s="392" t="str">
        <f>IF(Y2521="","",VLOOKUP(G2521,'Danh mục CODE'!$D$2:$I$1880,5,0))</f>
        <v/>
      </c>
      <c r="Q2521" s="392"/>
      <c r="R2521" s="392" t="str">
        <f t="shared" si="433"/>
        <v/>
      </c>
      <c r="S2521" s="394" t="e">
        <f t="shared" si="434"/>
        <v>#VALUE!</v>
      </c>
      <c r="T2521" s="394" t="str">
        <f t="shared" si="435"/>
        <v/>
      </c>
      <c r="U2521" s="394" t="str">
        <f t="shared" si="436"/>
        <v/>
      </c>
      <c r="V2521" s="424" t="str">
        <f t="shared" si="437"/>
        <v/>
      </c>
      <c r="W2521" s="21"/>
      <c r="X2521" s="419"/>
      <c r="Y2521" s="419"/>
      <c r="Z2521" s="51"/>
      <c r="AA2521" s="61"/>
    </row>
    <row r="2522" spans="1:27">
      <c r="A2522" s="50">
        <f t="shared" si="438"/>
        <v>2517</v>
      </c>
      <c r="B2522" s="9"/>
      <c r="C2522" s="23" t="s">
        <v>742</v>
      </c>
      <c r="D2522" s="489"/>
      <c r="E2522" s="318" t="str">
        <f>IF(G2522="","",VLOOKUP(G2522,'Danh mục CODE'!$D$2:$J$20064,7,0))</f>
        <v/>
      </c>
      <c r="F2522" s="28" t="str">
        <f>IF(E2522="","",VLOOKUP(E2522,'TONG HOP'!$E$8:$W$1883,19,0))</f>
        <v/>
      </c>
      <c r="G2522" s="66"/>
      <c r="H2522" s="226" t="str">
        <f>IF(E2522="","",VLOOKUP(G2522,'TONG HOP'!$C$8:$E$799,2,0))</f>
        <v/>
      </c>
      <c r="I2522" s="226" t="str">
        <f>IF(B2522="","",VLOOKUP(G2522,'TONG HOP'!$C$8:$F$799,4,0))</f>
        <v/>
      </c>
      <c r="J2522" s="63" t="str">
        <f t="shared" si="429"/>
        <v/>
      </c>
      <c r="K2522" s="63" t="str">
        <f t="shared" si="430"/>
        <v/>
      </c>
      <c r="L2522" s="63">
        <f t="shared" si="431"/>
        <v>0</v>
      </c>
      <c r="M2522" s="392" t="str">
        <f>IF(Y2522="","",VLOOKUP(G2522,'Danh mục CODE'!$D$2:$I$1880,4,0))</f>
        <v/>
      </c>
      <c r="N2522" s="482"/>
      <c r="O2522" s="392" t="str">
        <f t="shared" si="432"/>
        <v/>
      </c>
      <c r="P2522" s="392" t="str">
        <f>IF(Y2522="","",VLOOKUP(G2522,'Danh mục CODE'!$D$2:$I$1880,5,0))</f>
        <v/>
      </c>
      <c r="Q2522" s="392"/>
      <c r="R2522" s="392" t="str">
        <f t="shared" si="433"/>
        <v/>
      </c>
      <c r="S2522" s="394" t="e">
        <f t="shared" si="434"/>
        <v>#VALUE!</v>
      </c>
      <c r="T2522" s="394" t="str">
        <f t="shared" si="435"/>
        <v/>
      </c>
      <c r="U2522" s="394" t="str">
        <f t="shared" si="436"/>
        <v/>
      </c>
      <c r="V2522" s="424" t="str">
        <f t="shared" si="437"/>
        <v/>
      </c>
      <c r="W2522" s="21"/>
      <c r="X2522" s="419"/>
      <c r="Y2522" s="419"/>
      <c r="Z2522" s="51"/>
      <c r="AA2522" s="61"/>
    </row>
    <row r="2523" spans="1:27">
      <c r="A2523" s="50">
        <f t="shared" si="438"/>
        <v>2518</v>
      </c>
      <c r="B2523" s="9"/>
      <c r="C2523" s="23" t="s">
        <v>742</v>
      </c>
      <c r="D2523" s="489"/>
      <c r="E2523" s="318" t="str">
        <f>IF(G2523="","",VLOOKUP(G2523,'Danh mục CODE'!$D$2:$J$20064,7,0))</f>
        <v/>
      </c>
      <c r="F2523" s="28" t="str">
        <f>IF(E2523="","",VLOOKUP(E2523,'TONG HOP'!$E$8:$W$1883,19,0))</f>
        <v/>
      </c>
      <c r="G2523" s="66"/>
      <c r="H2523" s="226" t="str">
        <f>IF(E2523="","",VLOOKUP(G2523,'TONG HOP'!$C$8:$E$799,2,0))</f>
        <v/>
      </c>
      <c r="I2523" s="226" t="str">
        <f>IF(B2523="","",VLOOKUP(G2523,'TONG HOP'!$C$8:$F$799,4,0))</f>
        <v/>
      </c>
      <c r="J2523" s="63" t="str">
        <f t="shared" si="429"/>
        <v/>
      </c>
      <c r="K2523" s="63" t="str">
        <f t="shared" si="430"/>
        <v/>
      </c>
      <c r="L2523" s="63">
        <f t="shared" si="431"/>
        <v>0</v>
      </c>
      <c r="M2523" s="392" t="str">
        <f>IF(Y2523="","",VLOOKUP(G2523,'Danh mục CODE'!$D$2:$I$1880,4,0))</f>
        <v/>
      </c>
      <c r="N2523" s="482"/>
      <c r="O2523" s="392" t="str">
        <f t="shared" si="432"/>
        <v/>
      </c>
      <c r="P2523" s="392" t="str">
        <f>IF(Y2523="","",VLOOKUP(G2523,'Danh mục CODE'!$D$2:$I$1880,5,0))</f>
        <v/>
      </c>
      <c r="Q2523" s="392"/>
      <c r="R2523" s="392" t="str">
        <f t="shared" si="433"/>
        <v/>
      </c>
      <c r="S2523" s="394" t="e">
        <f t="shared" si="434"/>
        <v>#VALUE!</v>
      </c>
      <c r="T2523" s="394" t="str">
        <f t="shared" si="435"/>
        <v/>
      </c>
      <c r="U2523" s="394" t="str">
        <f t="shared" si="436"/>
        <v/>
      </c>
      <c r="V2523" s="424" t="str">
        <f t="shared" si="437"/>
        <v/>
      </c>
      <c r="W2523" s="21"/>
      <c r="X2523" s="419"/>
      <c r="Y2523" s="419"/>
      <c r="Z2523" s="51"/>
      <c r="AA2523" s="61"/>
    </row>
    <row r="2524" spans="1:27">
      <c r="A2524" s="50">
        <f t="shared" si="438"/>
        <v>2519</v>
      </c>
      <c r="B2524" s="9"/>
      <c r="C2524" s="23" t="s">
        <v>742</v>
      </c>
      <c r="D2524" s="489"/>
      <c r="E2524" s="318" t="str">
        <f>IF(G2524="","",VLOOKUP(G2524,'Danh mục CODE'!$D$2:$J$20064,7,0))</f>
        <v/>
      </c>
      <c r="F2524" s="28" t="str">
        <f>IF(E2524="","",VLOOKUP(E2524,'TONG HOP'!$E$8:$W$1883,19,0))</f>
        <v/>
      </c>
      <c r="G2524" s="66"/>
      <c r="H2524" s="226" t="str">
        <f>IF(E2524="","",VLOOKUP(G2524,'TONG HOP'!$C$8:$E$799,2,0))</f>
        <v/>
      </c>
      <c r="I2524" s="226" t="str">
        <f>IF(B2524="","",VLOOKUP(G2524,'TONG HOP'!$C$8:$F$799,4,0))</f>
        <v/>
      </c>
      <c r="J2524" s="63" t="str">
        <f t="shared" si="429"/>
        <v/>
      </c>
      <c r="K2524" s="63" t="str">
        <f t="shared" si="430"/>
        <v/>
      </c>
      <c r="L2524" s="63">
        <f t="shared" si="431"/>
        <v>0</v>
      </c>
      <c r="M2524" s="392" t="str">
        <f>IF(Y2524="","",VLOOKUP(G2524,'Danh mục CODE'!$D$2:$I$1880,4,0))</f>
        <v/>
      </c>
      <c r="N2524" s="482"/>
      <c r="O2524" s="392" t="str">
        <f t="shared" si="432"/>
        <v/>
      </c>
      <c r="P2524" s="392" t="str">
        <f>IF(Y2524="","",VLOOKUP(G2524,'Danh mục CODE'!$D$2:$I$1880,5,0))</f>
        <v/>
      </c>
      <c r="Q2524" s="392"/>
      <c r="R2524" s="392" t="str">
        <f t="shared" si="433"/>
        <v/>
      </c>
      <c r="S2524" s="394" t="e">
        <f t="shared" si="434"/>
        <v>#VALUE!</v>
      </c>
      <c r="T2524" s="394" t="str">
        <f t="shared" si="435"/>
        <v/>
      </c>
      <c r="U2524" s="394" t="str">
        <f t="shared" si="436"/>
        <v/>
      </c>
      <c r="V2524" s="424" t="str">
        <f t="shared" si="437"/>
        <v/>
      </c>
      <c r="W2524" s="21"/>
      <c r="X2524" s="419"/>
      <c r="Y2524" s="419"/>
      <c r="Z2524" s="51"/>
      <c r="AA2524" s="61"/>
    </row>
    <row r="2525" spans="1:27">
      <c r="A2525" s="50">
        <f t="shared" si="438"/>
        <v>2520</v>
      </c>
      <c r="B2525" s="9"/>
      <c r="C2525" s="23" t="s">
        <v>742</v>
      </c>
      <c r="D2525" s="489"/>
      <c r="E2525" s="318" t="str">
        <f>IF(G2525="","",VLOOKUP(G2525,'Danh mục CODE'!$D$2:$J$20064,7,0))</f>
        <v/>
      </c>
      <c r="F2525" s="28" t="str">
        <f>IF(E2525="","",VLOOKUP(E2525,'TONG HOP'!$E$8:$W$1883,19,0))</f>
        <v/>
      </c>
      <c r="G2525" s="66"/>
      <c r="H2525" s="226" t="str">
        <f>IF(E2525="","",VLOOKUP(G2525,'TONG HOP'!$C$8:$E$799,2,0))</f>
        <v/>
      </c>
      <c r="I2525" s="226" t="str">
        <f>IF(B2525="","",VLOOKUP(G2525,'TONG HOP'!$C$8:$F$799,4,0))</f>
        <v/>
      </c>
      <c r="J2525" s="63" t="str">
        <f t="shared" si="429"/>
        <v/>
      </c>
      <c r="K2525" s="63" t="str">
        <f t="shared" si="430"/>
        <v/>
      </c>
      <c r="L2525" s="63">
        <f t="shared" si="431"/>
        <v>0</v>
      </c>
      <c r="M2525" s="392" t="str">
        <f>IF(Y2525="","",VLOOKUP(G2525,'Danh mục CODE'!$D$2:$I$1880,4,0))</f>
        <v/>
      </c>
      <c r="N2525" s="482"/>
      <c r="O2525" s="392" t="str">
        <f t="shared" si="432"/>
        <v/>
      </c>
      <c r="P2525" s="392" t="str">
        <f>IF(Y2525="","",VLOOKUP(G2525,'Danh mục CODE'!$D$2:$I$1880,5,0))</f>
        <v/>
      </c>
      <c r="Q2525" s="392"/>
      <c r="R2525" s="392" t="str">
        <f t="shared" si="433"/>
        <v/>
      </c>
      <c r="S2525" s="394" t="e">
        <f t="shared" si="434"/>
        <v>#VALUE!</v>
      </c>
      <c r="T2525" s="394" t="str">
        <f t="shared" si="435"/>
        <v/>
      </c>
      <c r="U2525" s="394" t="str">
        <f t="shared" si="436"/>
        <v/>
      </c>
      <c r="V2525" s="424" t="str">
        <f t="shared" si="437"/>
        <v/>
      </c>
      <c r="W2525" s="21"/>
      <c r="X2525" s="419"/>
      <c r="Y2525" s="419"/>
      <c r="Z2525" s="51"/>
      <c r="AA2525" s="61"/>
    </row>
    <row r="2526" spans="1:27">
      <c r="A2526" s="50">
        <f t="shared" si="438"/>
        <v>2521</v>
      </c>
      <c r="B2526" s="9"/>
      <c r="C2526" s="23" t="s">
        <v>742</v>
      </c>
      <c r="D2526" s="489"/>
      <c r="E2526" s="318" t="str">
        <f>IF(G2526="","",VLOOKUP(G2526,'Danh mục CODE'!$D$2:$J$20064,7,0))</f>
        <v/>
      </c>
      <c r="F2526" s="28" t="str">
        <f>IF(E2526="","",VLOOKUP(E2526,'TONG HOP'!$E$8:$W$1883,19,0))</f>
        <v/>
      </c>
      <c r="G2526" s="66"/>
      <c r="H2526" s="226" t="str">
        <f>IF(E2526="","",VLOOKUP(G2526,'TONG HOP'!$C$8:$E$799,2,0))</f>
        <v/>
      </c>
      <c r="I2526" s="226" t="str">
        <f>IF(B2526="","",VLOOKUP(G2526,'TONG HOP'!$C$8:$F$799,4,0))</f>
        <v/>
      </c>
      <c r="J2526" s="63" t="str">
        <f t="shared" si="429"/>
        <v/>
      </c>
      <c r="K2526" s="63" t="str">
        <f t="shared" si="430"/>
        <v/>
      </c>
      <c r="L2526" s="63">
        <f t="shared" si="431"/>
        <v>0</v>
      </c>
      <c r="M2526" s="392" t="str">
        <f>IF(Y2526="","",VLOOKUP(G2526,'Danh mục CODE'!$D$2:$I$1880,4,0))</f>
        <v/>
      </c>
      <c r="N2526" s="482"/>
      <c r="O2526" s="392" t="str">
        <f t="shared" si="432"/>
        <v/>
      </c>
      <c r="P2526" s="392" t="str">
        <f>IF(Y2526="","",VLOOKUP(G2526,'Danh mục CODE'!$D$2:$I$1880,5,0))</f>
        <v/>
      </c>
      <c r="Q2526" s="392"/>
      <c r="R2526" s="392" t="str">
        <f t="shared" si="433"/>
        <v/>
      </c>
      <c r="S2526" s="394" t="e">
        <f t="shared" si="434"/>
        <v>#VALUE!</v>
      </c>
      <c r="T2526" s="394" t="str">
        <f t="shared" si="435"/>
        <v/>
      </c>
      <c r="U2526" s="394" t="str">
        <f t="shared" si="436"/>
        <v/>
      </c>
      <c r="V2526" s="424" t="str">
        <f t="shared" si="437"/>
        <v/>
      </c>
      <c r="W2526" s="21"/>
      <c r="X2526" s="419"/>
      <c r="Y2526" s="419"/>
      <c r="Z2526" s="51"/>
      <c r="AA2526" s="61"/>
    </row>
    <row r="2527" spans="1:27">
      <c r="A2527" s="50">
        <f t="shared" si="438"/>
        <v>2522</v>
      </c>
      <c r="B2527" s="9"/>
      <c r="C2527" s="23" t="s">
        <v>742</v>
      </c>
      <c r="D2527" s="489"/>
      <c r="E2527" s="318" t="str">
        <f>IF(G2527="","",VLOOKUP(G2527,'Danh mục CODE'!$D$2:$J$20064,7,0))</f>
        <v/>
      </c>
      <c r="F2527" s="28" t="str">
        <f>IF(E2527="","",VLOOKUP(E2527,'TONG HOP'!$E$8:$W$1883,19,0))</f>
        <v/>
      </c>
      <c r="G2527" s="66"/>
      <c r="H2527" s="226" t="str">
        <f>IF(E2527="","",VLOOKUP(G2527,'TONG HOP'!$C$8:$E$799,2,0))</f>
        <v/>
      </c>
      <c r="I2527" s="226" t="str">
        <f>IF(B2527="","",VLOOKUP(G2527,'TONG HOP'!$C$8:$F$799,4,0))</f>
        <v/>
      </c>
      <c r="J2527" s="63" t="str">
        <f t="shared" si="429"/>
        <v/>
      </c>
      <c r="K2527" s="63" t="str">
        <f t="shared" si="430"/>
        <v/>
      </c>
      <c r="L2527" s="63">
        <f t="shared" si="431"/>
        <v>0</v>
      </c>
      <c r="M2527" s="392" t="str">
        <f>IF(Y2527="","",VLOOKUP(G2527,'Danh mục CODE'!$D$2:$I$1880,4,0))</f>
        <v/>
      </c>
      <c r="N2527" s="482"/>
      <c r="O2527" s="392" t="str">
        <f t="shared" si="432"/>
        <v/>
      </c>
      <c r="P2527" s="392" t="str">
        <f>IF(Y2527="","",VLOOKUP(G2527,'Danh mục CODE'!$D$2:$I$1880,5,0))</f>
        <v/>
      </c>
      <c r="Q2527" s="392"/>
      <c r="R2527" s="392" t="str">
        <f t="shared" si="433"/>
        <v/>
      </c>
      <c r="S2527" s="394" t="e">
        <f t="shared" si="434"/>
        <v>#VALUE!</v>
      </c>
      <c r="T2527" s="394" t="str">
        <f t="shared" si="435"/>
        <v/>
      </c>
      <c r="U2527" s="394" t="str">
        <f t="shared" si="436"/>
        <v/>
      </c>
      <c r="V2527" s="424" t="str">
        <f t="shared" si="437"/>
        <v/>
      </c>
      <c r="W2527" s="21"/>
      <c r="X2527" s="419"/>
      <c r="Y2527" s="419"/>
      <c r="Z2527" s="51"/>
      <c r="AA2527" s="61"/>
    </row>
    <row r="2528" spans="1:27">
      <c r="A2528" s="50">
        <f t="shared" si="438"/>
        <v>2523</v>
      </c>
      <c r="B2528" s="9"/>
      <c r="C2528" s="23" t="s">
        <v>742</v>
      </c>
      <c r="D2528" s="489"/>
      <c r="E2528" s="318" t="str">
        <f>IF(G2528="","",VLOOKUP(G2528,'Danh mục CODE'!$D$2:$J$20064,7,0))</f>
        <v/>
      </c>
      <c r="F2528" s="28" t="str">
        <f>IF(E2528="","",VLOOKUP(E2528,'TONG HOP'!$E$8:$W$1883,19,0))</f>
        <v/>
      </c>
      <c r="G2528" s="66"/>
      <c r="H2528" s="226" t="str">
        <f>IF(E2528="","",VLOOKUP(G2528,'TONG HOP'!$C$8:$E$799,2,0))</f>
        <v/>
      </c>
      <c r="I2528" s="226" t="str">
        <f>IF(B2528="","",VLOOKUP(G2528,'TONG HOP'!$C$8:$F$799,4,0))</f>
        <v/>
      </c>
      <c r="J2528" s="63" t="str">
        <f t="shared" si="429"/>
        <v/>
      </c>
      <c r="K2528" s="63" t="str">
        <f t="shared" si="430"/>
        <v/>
      </c>
      <c r="L2528" s="63">
        <f t="shared" si="431"/>
        <v>0</v>
      </c>
      <c r="M2528" s="392" t="str">
        <f>IF(Y2528="","",VLOOKUP(G2528,'Danh mục CODE'!$D$2:$I$1880,4,0))</f>
        <v/>
      </c>
      <c r="N2528" s="482"/>
      <c r="O2528" s="392" t="str">
        <f t="shared" si="432"/>
        <v/>
      </c>
      <c r="P2528" s="392" t="str">
        <f>IF(Y2528="","",VLOOKUP(G2528,'Danh mục CODE'!$D$2:$I$1880,5,0))</f>
        <v/>
      </c>
      <c r="Q2528" s="392"/>
      <c r="R2528" s="392" t="str">
        <f t="shared" si="433"/>
        <v/>
      </c>
      <c r="S2528" s="394" t="e">
        <f t="shared" si="434"/>
        <v>#VALUE!</v>
      </c>
      <c r="T2528" s="394" t="str">
        <f t="shared" si="435"/>
        <v/>
      </c>
      <c r="U2528" s="394" t="str">
        <f t="shared" si="436"/>
        <v/>
      </c>
      <c r="V2528" s="424" t="str">
        <f t="shared" si="437"/>
        <v/>
      </c>
      <c r="W2528" s="21"/>
      <c r="X2528" s="419"/>
      <c r="Y2528" s="419"/>
      <c r="Z2528" s="51"/>
      <c r="AA2528" s="61"/>
    </row>
    <row r="2529" spans="1:27">
      <c r="A2529" s="50">
        <f t="shared" si="438"/>
        <v>2524</v>
      </c>
      <c r="B2529" s="9"/>
      <c r="C2529" s="23" t="s">
        <v>742</v>
      </c>
      <c r="D2529" s="489"/>
      <c r="E2529" s="318" t="str">
        <f>IF(G2529="","",VLOOKUP(G2529,'Danh mục CODE'!$D$2:$J$20064,7,0))</f>
        <v/>
      </c>
      <c r="F2529" s="28" t="str">
        <f>IF(E2529="","",VLOOKUP(E2529,'TONG HOP'!$E$8:$W$1883,19,0))</f>
        <v/>
      </c>
      <c r="G2529" s="66"/>
      <c r="H2529" s="226" t="str">
        <f>IF(E2529="","",VLOOKUP(G2529,'TONG HOP'!$C$8:$E$799,2,0))</f>
        <v/>
      </c>
      <c r="I2529" s="226" t="str">
        <f>IF(B2529="","",VLOOKUP(G2529,'TONG HOP'!$C$8:$F$799,4,0))</f>
        <v/>
      </c>
      <c r="J2529" s="63" t="str">
        <f t="shared" si="429"/>
        <v/>
      </c>
      <c r="K2529" s="63" t="str">
        <f t="shared" si="430"/>
        <v/>
      </c>
      <c r="L2529" s="63">
        <f t="shared" si="431"/>
        <v>0</v>
      </c>
      <c r="M2529" s="392" t="str">
        <f>IF(Y2529="","",VLOOKUP(G2529,'Danh mục CODE'!$D$2:$I$1880,4,0))</f>
        <v/>
      </c>
      <c r="N2529" s="482"/>
      <c r="O2529" s="392" t="str">
        <f t="shared" si="432"/>
        <v/>
      </c>
      <c r="P2529" s="392" t="str">
        <f>IF(Y2529="","",VLOOKUP(G2529,'Danh mục CODE'!$D$2:$I$1880,5,0))</f>
        <v/>
      </c>
      <c r="Q2529" s="392"/>
      <c r="R2529" s="392" t="str">
        <f t="shared" si="433"/>
        <v/>
      </c>
      <c r="S2529" s="394" t="e">
        <f t="shared" si="434"/>
        <v>#VALUE!</v>
      </c>
      <c r="T2529" s="394" t="str">
        <f t="shared" si="435"/>
        <v/>
      </c>
      <c r="U2529" s="394" t="str">
        <f t="shared" si="436"/>
        <v/>
      </c>
      <c r="V2529" s="424" t="str">
        <f t="shared" si="437"/>
        <v/>
      </c>
      <c r="W2529" s="21"/>
      <c r="X2529" s="419"/>
      <c r="Y2529" s="419"/>
      <c r="Z2529" s="51"/>
      <c r="AA2529" s="61"/>
    </row>
    <row r="2530" spans="1:27">
      <c r="A2530" s="50">
        <f t="shared" si="438"/>
        <v>2525</v>
      </c>
      <c r="B2530" s="9"/>
      <c r="C2530" s="23" t="s">
        <v>742</v>
      </c>
      <c r="D2530" s="489"/>
      <c r="E2530" s="318" t="str">
        <f>IF(G2530="","",VLOOKUP(G2530,'Danh mục CODE'!$D$2:$J$20064,7,0))</f>
        <v/>
      </c>
      <c r="F2530" s="28" t="str">
        <f>IF(E2530="","",VLOOKUP(E2530,'TONG HOP'!$E$8:$W$1883,19,0))</f>
        <v/>
      </c>
      <c r="G2530" s="66"/>
      <c r="H2530" s="226" t="str">
        <f>IF(E2530="","",VLOOKUP(G2530,'TONG HOP'!$C$8:$E$799,2,0))</f>
        <v/>
      </c>
      <c r="I2530" s="226" t="str">
        <f>IF(B2530="","",VLOOKUP(G2530,'TONG HOP'!$C$8:$F$799,4,0))</f>
        <v/>
      </c>
      <c r="J2530" s="63" t="str">
        <f t="shared" si="429"/>
        <v/>
      </c>
      <c r="K2530" s="63" t="str">
        <f t="shared" si="430"/>
        <v/>
      </c>
      <c r="L2530" s="63">
        <f t="shared" si="431"/>
        <v>0</v>
      </c>
      <c r="M2530" s="392" t="str">
        <f>IF(Y2530="","",VLOOKUP(G2530,'Danh mục CODE'!$D$2:$I$1880,4,0))</f>
        <v/>
      </c>
      <c r="N2530" s="482"/>
      <c r="O2530" s="392" t="str">
        <f t="shared" si="432"/>
        <v/>
      </c>
      <c r="P2530" s="392" t="str">
        <f>IF(Y2530="","",VLOOKUP(G2530,'Danh mục CODE'!$D$2:$I$1880,5,0))</f>
        <v/>
      </c>
      <c r="Q2530" s="392"/>
      <c r="R2530" s="392" t="str">
        <f t="shared" si="433"/>
        <v/>
      </c>
      <c r="S2530" s="394" t="e">
        <f t="shared" si="434"/>
        <v>#VALUE!</v>
      </c>
      <c r="T2530" s="394" t="str">
        <f t="shared" si="435"/>
        <v/>
      </c>
      <c r="U2530" s="394" t="str">
        <f t="shared" si="436"/>
        <v/>
      </c>
      <c r="V2530" s="424" t="str">
        <f t="shared" si="437"/>
        <v/>
      </c>
      <c r="W2530" s="21"/>
      <c r="X2530" s="419"/>
      <c r="Y2530" s="419"/>
      <c r="Z2530" s="51"/>
      <c r="AA2530" s="61"/>
    </row>
    <row r="2531" spans="1:27">
      <c r="A2531" s="50">
        <f t="shared" si="438"/>
        <v>2526</v>
      </c>
      <c r="B2531" s="9"/>
      <c r="C2531" s="23" t="s">
        <v>742</v>
      </c>
      <c r="D2531" s="489"/>
      <c r="E2531" s="318" t="str">
        <f>IF(G2531="","",VLOOKUP(G2531,'Danh mục CODE'!$D$2:$J$20064,7,0))</f>
        <v/>
      </c>
      <c r="F2531" s="28" t="str">
        <f>IF(E2531="","",VLOOKUP(E2531,'TONG HOP'!$E$8:$W$1883,19,0))</f>
        <v/>
      </c>
      <c r="G2531" s="66"/>
      <c r="H2531" s="226" t="str">
        <f>IF(E2531="","",VLOOKUP(G2531,'TONG HOP'!$C$8:$E$799,2,0))</f>
        <v/>
      </c>
      <c r="I2531" s="226" t="str">
        <f>IF(B2531="","",VLOOKUP(G2531,'TONG HOP'!$C$8:$F$799,4,0))</f>
        <v/>
      </c>
      <c r="J2531" s="63" t="str">
        <f t="shared" si="429"/>
        <v/>
      </c>
      <c r="K2531" s="63" t="str">
        <f t="shared" si="430"/>
        <v/>
      </c>
      <c r="L2531" s="63">
        <f t="shared" si="431"/>
        <v>0</v>
      </c>
      <c r="M2531" s="392" t="str">
        <f>IF(Y2531="","",VLOOKUP(G2531,'Danh mục CODE'!$D$2:$I$1880,4,0))</f>
        <v/>
      </c>
      <c r="N2531" s="482"/>
      <c r="O2531" s="392" t="str">
        <f t="shared" si="432"/>
        <v/>
      </c>
      <c r="P2531" s="392" t="str">
        <f>IF(Y2531="","",VLOOKUP(G2531,'Danh mục CODE'!$D$2:$I$1880,5,0))</f>
        <v/>
      </c>
      <c r="Q2531" s="392"/>
      <c r="R2531" s="392" t="str">
        <f t="shared" si="433"/>
        <v/>
      </c>
      <c r="S2531" s="394" t="e">
        <f t="shared" si="434"/>
        <v>#VALUE!</v>
      </c>
      <c r="T2531" s="394" t="str">
        <f t="shared" si="435"/>
        <v/>
      </c>
      <c r="U2531" s="394" t="str">
        <f t="shared" si="436"/>
        <v/>
      </c>
      <c r="V2531" s="424" t="str">
        <f t="shared" si="437"/>
        <v/>
      </c>
      <c r="W2531" s="21"/>
      <c r="X2531" s="419"/>
      <c r="Y2531" s="419"/>
      <c r="Z2531" s="51"/>
      <c r="AA2531" s="61"/>
    </row>
    <row r="2532" spans="1:27">
      <c r="A2532" s="50">
        <f t="shared" si="438"/>
        <v>2527</v>
      </c>
      <c r="B2532" s="9"/>
      <c r="C2532" s="23" t="s">
        <v>742</v>
      </c>
      <c r="D2532" s="489"/>
      <c r="E2532" s="318" t="str">
        <f>IF(G2532="","",VLOOKUP(G2532,'Danh mục CODE'!$D$2:$J$20064,7,0))</f>
        <v/>
      </c>
      <c r="F2532" s="28" t="str">
        <f>IF(E2532="","",VLOOKUP(E2532,'TONG HOP'!$E$8:$W$1883,19,0))</f>
        <v/>
      </c>
      <c r="G2532" s="66"/>
      <c r="H2532" s="226" t="str">
        <f>IF(E2532="","",VLOOKUP(G2532,'TONG HOP'!$C$8:$E$799,2,0))</f>
        <v/>
      </c>
      <c r="I2532" s="226" t="str">
        <f>IF(B2532="","",VLOOKUP(G2532,'TONG HOP'!$C$8:$F$799,4,0))</f>
        <v/>
      </c>
      <c r="J2532" s="63" t="str">
        <f t="shared" si="429"/>
        <v/>
      </c>
      <c r="K2532" s="63" t="str">
        <f t="shared" si="430"/>
        <v/>
      </c>
      <c r="L2532" s="63">
        <f t="shared" si="431"/>
        <v>0</v>
      </c>
      <c r="M2532" s="392" t="str">
        <f>IF(Y2532="","",VLOOKUP(G2532,'Danh mục CODE'!$D$2:$I$1880,4,0))</f>
        <v/>
      </c>
      <c r="N2532" s="482"/>
      <c r="O2532" s="392" t="str">
        <f t="shared" si="432"/>
        <v/>
      </c>
      <c r="P2532" s="392" t="str">
        <f>IF(Y2532="","",VLOOKUP(G2532,'Danh mục CODE'!$D$2:$I$1880,5,0))</f>
        <v/>
      </c>
      <c r="Q2532" s="392"/>
      <c r="R2532" s="392" t="str">
        <f t="shared" si="433"/>
        <v/>
      </c>
      <c r="S2532" s="394" t="e">
        <f t="shared" si="434"/>
        <v>#VALUE!</v>
      </c>
      <c r="T2532" s="394" t="str">
        <f t="shared" si="435"/>
        <v/>
      </c>
      <c r="U2532" s="394" t="str">
        <f t="shared" si="436"/>
        <v/>
      </c>
      <c r="V2532" s="424" t="str">
        <f t="shared" si="437"/>
        <v/>
      </c>
      <c r="W2532" s="21"/>
      <c r="X2532" s="419"/>
      <c r="Y2532" s="419"/>
      <c r="Z2532" s="51"/>
      <c r="AA2532" s="61"/>
    </row>
    <row r="2533" spans="1:27">
      <c r="A2533" s="50">
        <f t="shared" si="438"/>
        <v>2528</v>
      </c>
      <c r="B2533" s="9"/>
      <c r="C2533" s="23" t="s">
        <v>742</v>
      </c>
      <c r="D2533" s="489"/>
      <c r="E2533" s="318" t="str">
        <f>IF(G2533="","",VLOOKUP(G2533,'Danh mục CODE'!$D$2:$J$20064,7,0))</f>
        <v/>
      </c>
      <c r="F2533" s="28" t="str">
        <f>IF(E2533="","",VLOOKUP(E2533,'TONG HOP'!$E$8:$W$1883,19,0))</f>
        <v/>
      </c>
      <c r="G2533" s="66"/>
      <c r="H2533" s="226" t="str">
        <f>IF(E2533="","",VLOOKUP(G2533,'TONG HOP'!$C$8:$E$799,2,0))</f>
        <v/>
      </c>
      <c r="I2533" s="226" t="str">
        <f>IF(B2533="","",VLOOKUP(G2533,'TONG HOP'!$C$8:$F$799,4,0))</f>
        <v/>
      </c>
      <c r="J2533" s="63" t="str">
        <f t="shared" si="429"/>
        <v/>
      </c>
      <c r="K2533" s="63" t="str">
        <f t="shared" si="430"/>
        <v/>
      </c>
      <c r="L2533" s="63">
        <f t="shared" si="431"/>
        <v>0</v>
      </c>
      <c r="M2533" s="392" t="str">
        <f>IF(Y2533="","",VLOOKUP(G2533,'Danh mục CODE'!$D$2:$I$1880,4,0))</f>
        <v/>
      </c>
      <c r="N2533" s="482"/>
      <c r="O2533" s="392" t="str">
        <f t="shared" si="432"/>
        <v/>
      </c>
      <c r="P2533" s="392" t="str">
        <f>IF(Y2533="","",VLOOKUP(G2533,'Danh mục CODE'!$D$2:$I$1880,5,0))</f>
        <v/>
      </c>
      <c r="Q2533" s="392"/>
      <c r="R2533" s="392" t="str">
        <f t="shared" si="433"/>
        <v/>
      </c>
      <c r="S2533" s="394" t="e">
        <f t="shared" si="434"/>
        <v>#VALUE!</v>
      </c>
      <c r="T2533" s="394" t="str">
        <f t="shared" si="435"/>
        <v/>
      </c>
      <c r="U2533" s="394" t="str">
        <f t="shared" si="436"/>
        <v/>
      </c>
      <c r="V2533" s="424" t="str">
        <f t="shared" si="437"/>
        <v/>
      </c>
      <c r="W2533" s="21"/>
      <c r="X2533" s="419"/>
      <c r="Y2533" s="419"/>
      <c r="Z2533" s="51"/>
      <c r="AA2533" s="61"/>
    </row>
    <row r="2534" spans="1:27">
      <c r="A2534" s="50">
        <f t="shared" si="438"/>
        <v>2529</v>
      </c>
      <c r="B2534" s="9"/>
      <c r="C2534" s="23" t="s">
        <v>742</v>
      </c>
      <c r="D2534" s="489"/>
      <c r="E2534" s="318" t="str">
        <f>IF(G2534="","",VLOOKUP(G2534,'Danh mục CODE'!$D$2:$J$20064,7,0))</f>
        <v/>
      </c>
      <c r="F2534" s="28" t="str">
        <f>IF(E2534="","",VLOOKUP(E2534,'TONG HOP'!$E$8:$W$1883,19,0))</f>
        <v/>
      </c>
      <c r="G2534" s="66"/>
      <c r="H2534" s="226" t="str">
        <f>IF(E2534="","",VLOOKUP(G2534,'TONG HOP'!$C$8:$E$799,2,0))</f>
        <v/>
      </c>
      <c r="I2534" s="226" t="str">
        <f>IF(B2534="","",VLOOKUP(G2534,'TONG HOP'!$C$8:$F$799,4,0))</f>
        <v/>
      </c>
      <c r="J2534" s="63" t="str">
        <f t="shared" si="429"/>
        <v/>
      </c>
      <c r="K2534" s="63" t="str">
        <f t="shared" si="430"/>
        <v/>
      </c>
      <c r="L2534" s="63">
        <f t="shared" si="431"/>
        <v>0</v>
      </c>
      <c r="M2534" s="392" t="str">
        <f>IF(Y2534="","",VLOOKUP(G2534,'Danh mục CODE'!$D$2:$I$1880,4,0))</f>
        <v/>
      </c>
      <c r="N2534" s="482"/>
      <c r="O2534" s="392" t="str">
        <f t="shared" si="432"/>
        <v/>
      </c>
      <c r="P2534" s="392" t="str">
        <f>IF(Y2534="","",VLOOKUP(G2534,'Danh mục CODE'!$D$2:$I$1880,5,0))</f>
        <v/>
      </c>
      <c r="Q2534" s="392"/>
      <c r="R2534" s="392" t="str">
        <f t="shared" si="433"/>
        <v/>
      </c>
      <c r="S2534" s="394" t="e">
        <f t="shared" si="434"/>
        <v>#VALUE!</v>
      </c>
      <c r="T2534" s="394" t="str">
        <f t="shared" si="435"/>
        <v/>
      </c>
      <c r="U2534" s="394" t="str">
        <f t="shared" si="436"/>
        <v/>
      </c>
      <c r="V2534" s="424" t="str">
        <f t="shared" si="437"/>
        <v/>
      </c>
      <c r="W2534" s="21"/>
      <c r="X2534" s="419"/>
      <c r="Y2534" s="419"/>
      <c r="Z2534" s="51"/>
      <c r="AA2534" s="61"/>
    </row>
    <row r="2535" spans="1:27">
      <c r="A2535" s="50">
        <f t="shared" si="438"/>
        <v>2530</v>
      </c>
      <c r="B2535" s="9"/>
      <c r="C2535" s="23" t="s">
        <v>742</v>
      </c>
      <c r="D2535" s="489"/>
      <c r="E2535" s="318" t="str">
        <f>IF(G2535="","",VLOOKUP(G2535,'Danh mục CODE'!$D$2:$J$20064,7,0))</f>
        <v/>
      </c>
      <c r="F2535" s="28" t="str">
        <f>IF(E2535="","",VLOOKUP(E2535,'TONG HOP'!$E$8:$W$1883,19,0))</f>
        <v/>
      </c>
      <c r="G2535" s="66"/>
      <c r="H2535" s="226" t="str">
        <f>IF(E2535="","",VLOOKUP(G2535,'TONG HOP'!$C$8:$E$799,2,0))</f>
        <v/>
      </c>
      <c r="I2535" s="226" t="str">
        <f>IF(B2535="","",VLOOKUP(G2535,'TONG HOP'!$C$8:$F$799,4,0))</f>
        <v/>
      </c>
      <c r="J2535" s="63" t="str">
        <f t="shared" si="429"/>
        <v/>
      </c>
      <c r="K2535" s="63" t="str">
        <f t="shared" si="430"/>
        <v/>
      </c>
      <c r="L2535" s="63">
        <f t="shared" si="431"/>
        <v>0</v>
      </c>
      <c r="M2535" s="392" t="str">
        <f>IF(Y2535="","",VLOOKUP(G2535,'Danh mục CODE'!$D$2:$I$1880,4,0))</f>
        <v/>
      </c>
      <c r="N2535" s="482"/>
      <c r="O2535" s="392" t="str">
        <f t="shared" si="432"/>
        <v/>
      </c>
      <c r="P2535" s="392" t="str">
        <f>IF(Y2535="","",VLOOKUP(G2535,'Danh mục CODE'!$D$2:$I$1880,5,0))</f>
        <v/>
      </c>
      <c r="Q2535" s="392"/>
      <c r="R2535" s="392" t="str">
        <f t="shared" si="433"/>
        <v/>
      </c>
      <c r="S2535" s="394" t="e">
        <f t="shared" si="434"/>
        <v>#VALUE!</v>
      </c>
      <c r="T2535" s="394" t="str">
        <f t="shared" si="435"/>
        <v/>
      </c>
      <c r="U2535" s="394" t="str">
        <f t="shared" si="436"/>
        <v/>
      </c>
      <c r="V2535" s="424" t="str">
        <f t="shared" si="437"/>
        <v/>
      </c>
      <c r="W2535" s="21"/>
      <c r="X2535" s="419"/>
      <c r="Y2535" s="419"/>
      <c r="Z2535" s="51"/>
      <c r="AA2535" s="61"/>
    </row>
    <row r="2536" spans="1:27">
      <c r="A2536" s="50">
        <f t="shared" si="438"/>
        <v>2531</v>
      </c>
      <c r="B2536" s="9"/>
      <c r="C2536" s="23" t="s">
        <v>742</v>
      </c>
      <c r="D2536" s="489"/>
      <c r="E2536" s="318" t="str">
        <f>IF(G2536="","",VLOOKUP(G2536,'Danh mục CODE'!$D$2:$J$20064,7,0))</f>
        <v/>
      </c>
      <c r="F2536" s="28" t="str">
        <f>IF(E2536="","",VLOOKUP(E2536,'TONG HOP'!$E$8:$W$1883,19,0))</f>
        <v/>
      </c>
      <c r="G2536" s="66"/>
      <c r="H2536" s="226" t="str">
        <f>IF(E2536="","",VLOOKUP(G2536,'TONG HOP'!$C$8:$E$799,2,0))</f>
        <v/>
      </c>
      <c r="I2536" s="226" t="str">
        <f>IF(B2536="","",VLOOKUP(G2536,'TONG HOP'!$C$8:$F$799,4,0))</f>
        <v/>
      </c>
      <c r="J2536" s="63" t="str">
        <f t="shared" si="429"/>
        <v/>
      </c>
      <c r="K2536" s="63" t="str">
        <f t="shared" si="430"/>
        <v/>
      </c>
      <c r="L2536" s="63">
        <f t="shared" si="431"/>
        <v>0</v>
      </c>
      <c r="M2536" s="392" t="str">
        <f>IF(Y2536="","",VLOOKUP(G2536,'Danh mục CODE'!$D$2:$I$1880,4,0))</f>
        <v/>
      </c>
      <c r="N2536" s="482"/>
      <c r="O2536" s="392" t="str">
        <f t="shared" si="432"/>
        <v/>
      </c>
      <c r="P2536" s="392" t="str">
        <f>IF(Y2536="","",VLOOKUP(G2536,'Danh mục CODE'!$D$2:$I$1880,5,0))</f>
        <v/>
      </c>
      <c r="Q2536" s="392"/>
      <c r="R2536" s="392" t="str">
        <f t="shared" si="433"/>
        <v/>
      </c>
      <c r="S2536" s="394" t="e">
        <f t="shared" si="434"/>
        <v>#VALUE!</v>
      </c>
      <c r="T2536" s="394" t="str">
        <f t="shared" si="435"/>
        <v/>
      </c>
      <c r="U2536" s="394" t="str">
        <f t="shared" si="436"/>
        <v/>
      </c>
      <c r="V2536" s="424" t="str">
        <f t="shared" si="437"/>
        <v/>
      </c>
      <c r="W2536" s="21"/>
      <c r="X2536" s="419"/>
      <c r="Y2536" s="419"/>
      <c r="Z2536" s="51"/>
      <c r="AA2536" s="61"/>
    </row>
    <row r="2537" spans="1:27">
      <c r="A2537" s="50">
        <f t="shared" si="438"/>
        <v>2532</v>
      </c>
      <c r="B2537" s="9"/>
      <c r="C2537" s="23" t="s">
        <v>742</v>
      </c>
      <c r="D2537" s="489"/>
      <c r="E2537" s="318" t="str">
        <f>IF(G2537="","",VLOOKUP(G2537,'Danh mục CODE'!$D$2:$J$20064,7,0))</f>
        <v/>
      </c>
      <c r="F2537" s="28" t="str">
        <f>IF(E2537="","",VLOOKUP(E2537,'TONG HOP'!$E$8:$W$1883,19,0))</f>
        <v/>
      </c>
      <c r="G2537" s="66"/>
      <c r="H2537" s="226" t="str">
        <f>IF(E2537="","",VLOOKUP(G2537,'TONG HOP'!$C$8:$E$799,2,0))</f>
        <v/>
      </c>
      <c r="I2537" s="226" t="str">
        <f>IF(B2537="","",VLOOKUP(G2537,'TONG HOP'!$C$8:$F$799,4,0))</f>
        <v/>
      </c>
      <c r="J2537" s="63" t="str">
        <f t="shared" si="429"/>
        <v/>
      </c>
      <c r="K2537" s="63" t="str">
        <f t="shared" si="430"/>
        <v/>
      </c>
      <c r="L2537" s="63">
        <f t="shared" si="431"/>
        <v>0</v>
      </c>
      <c r="M2537" s="392" t="str">
        <f>IF(Y2537="","",VLOOKUP(G2537,'Danh mục CODE'!$D$2:$I$1880,4,0))</f>
        <v/>
      </c>
      <c r="N2537" s="482"/>
      <c r="O2537" s="392" t="str">
        <f t="shared" si="432"/>
        <v/>
      </c>
      <c r="P2537" s="392" t="str">
        <f>IF(Y2537="","",VLOOKUP(G2537,'Danh mục CODE'!$D$2:$I$1880,5,0))</f>
        <v/>
      </c>
      <c r="Q2537" s="392"/>
      <c r="R2537" s="392" t="str">
        <f t="shared" si="433"/>
        <v/>
      </c>
      <c r="S2537" s="394" t="e">
        <f t="shared" si="434"/>
        <v>#VALUE!</v>
      </c>
      <c r="T2537" s="394" t="str">
        <f t="shared" si="435"/>
        <v/>
      </c>
      <c r="U2537" s="394" t="str">
        <f t="shared" si="436"/>
        <v/>
      </c>
      <c r="V2537" s="424" t="str">
        <f t="shared" si="437"/>
        <v/>
      </c>
      <c r="W2537" s="21"/>
      <c r="X2537" s="419"/>
      <c r="Y2537" s="419"/>
      <c r="Z2537" s="51"/>
      <c r="AA2537" s="61"/>
    </row>
    <row r="2538" spans="1:27">
      <c r="A2538" s="50">
        <f t="shared" si="438"/>
        <v>2533</v>
      </c>
      <c r="B2538" s="9"/>
      <c r="C2538" s="23" t="s">
        <v>742</v>
      </c>
      <c r="D2538" s="489"/>
      <c r="E2538" s="318" t="str">
        <f>IF(G2538="","",VLOOKUP(G2538,'Danh mục CODE'!$D$2:$J$20064,7,0))</f>
        <v/>
      </c>
      <c r="F2538" s="28" t="str">
        <f>IF(E2538="","",VLOOKUP(E2538,'TONG HOP'!$E$8:$W$1883,19,0))</f>
        <v/>
      </c>
      <c r="G2538" s="66"/>
      <c r="H2538" s="226" t="str">
        <f>IF(E2538="","",VLOOKUP(G2538,'TONG HOP'!$C$8:$E$799,2,0))</f>
        <v/>
      </c>
      <c r="I2538" s="226" t="str">
        <f>IF(B2538="","",VLOOKUP(G2538,'TONG HOP'!$C$8:$F$799,4,0))</f>
        <v/>
      </c>
      <c r="J2538" s="63" t="str">
        <f t="shared" si="429"/>
        <v/>
      </c>
      <c r="K2538" s="63" t="str">
        <f t="shared" si="430"/>
        <v/>
      </c>
      <c r="L2538" s="63">
        <f t="shared" si="431"/>
        <v>0</v>
      </c>
      <c r="M2538" s="392" t="str">
        <f>IF(Y2538="","",VLOOKUP(G2538,'Danh mục CODE'!$D$2:$I$1880,4,0))</f>
        <v/>
      </c>
      <c r="N2538" s="482"/>
      <c r="O2538" s="392" t="str">
        <f t="shared" si="432"/>
        <v/>
      </c>
      <c r="P2538" s="392" t="str">
        <f>IF(Y2538="","",VLOOKUP(G2538,'Danh mục CODE'!$D$2:$I$1880,5,0))</f>
        <v/>
      </c>
      <c r="Q2538" s="392"/>
      <c r="R2538" s="392" t="str">
        <f t="shared" si="433"/>
        <v/>
      </c>
      <c r="S2538" s="394" t="e">
        <f t="shared" si="434"/>
        <v>#VALUE!</v>
      </c>
      <c r="T2538" s="394" t="str">
        <f t="shared" si="435"/>
        <v/>
      </c>
      <c r="U2538" s="394" t="str">
        <f t="shared" si="436"/>
        <v/>
      </c>
      <c r="V2538" s="424" t="str">
        <f t="shared" si="437"/>
        <v/>
      </c>
      <c r="W2538" s="21"/>
      <c r="X2538" s="419"/>
      <c r="Y2538" s="419"/>
      <c r="Z2538" s="51"/>
      <c r="AA2538" s="61"/>
    </row>
    <row r="2539" spans="1:27">
      <c r="A2539" s="50">
        <f t="shared" si="438"/>
        <v>2534</v>
      </c>
      <c r="B2539" s="9"/>
      <c r="C2539" s="23" t="s">
        <v>742</v>
      </c>
      <c r="D2539" s="489"/>
      <c r="E2539" s="318" t="str">
        <f>IF(G2539="","",VLOOKUP(G2539,'Danh mục CODE'!$D$2:$J$20064,7,0))</f>
        <v/>
      </c>
      <c r="F2539" s="28" t="str">
        <f>IF(E2539="","",VLOOKUP(E2539,'TONG HOP'!$E$8:$W$1883,19,0))</f>
        <v/>
      </c>
      <c r="G2539" s="66"/>
      <c r="H2539" s="226" t="str">
        <f>IF(E2539="","",VLOOKUP(G2539,'TONG HOP'!$C$8:$E$799,2,0))</f>
        <v/>
      </c>
      <c r="I2539" s="226" t="str">
        <f>IF(B2539="","",VLOOKUP(G2539,'TONG HOP'!$C$8:$F$799,4,0))</f>
        <v/>
      </c>
      <c r="J2539" s="63" t="str">
        <f t="shared" si="429"/>
        <v/>
      </c>
      <c r="K2539" s="63" t="str">
        <f t="shared" si="430"/>
        <v/>
      </c>
      <c r="L2539" s="63">
        <f t="shared" si="431"/>
        <v>0</v>
      </c>
      <c r="M2539" s="392" t="str">
        <f>IF(Y2539="","",VLOOKUP(G2539,'Danh mục CODE'!$D$2:$I$1880,4,0))</f>
        <v/>
      </c>
      <c r="N2539" s="482"/>
      <c r="O2539" s="392" t="str">
        <f t="shared" si="432"/>
        <v/>
      </c>
      <c r="P2539" s="392" t="str">
        <f>IF(Y2539="","",VLOOKUP(G2539,'Danh mục CODE'!$D$2:$I$1880,5,0))</f>
        <v/>
      </c>
      <c r="Q2539" s="392"/>
      <c r="R2539" s="392" t="str">
        <f t="shared" si="433"/>
        <v/>
      </c>
      <c r="S2539" s="394" t="e">
        <f t="shared" si="434"/>
        <v>#VALUE!</v>
      </c>
      <c r="T2539" s="394" t="str">
        <f t="shared" si="435"/>
        <v/>
      </c>
      <c r="U2539" s="394" t="str">
        <f t="shared" si="436"/>
        <v/>
      </c>
      <c r="V2539" s="424" t="str">
        <f t="shared" si="437"/>
        <v/>
      </c>
      <c r="W2539" s="21"/>
      <c r="X2539" s="419"/>
      <c r="Y2539" s="419"/>
      <c r="Z2539" s="51"/>
      <c r="AA2539" s="61"/>
    </row>
    <row r="2540" spans="1:27">
      <c r="A2540" s="50">
        <f t="shared" si="438"/>
        <v>2535</v>
      </c>
      <c r="B2540" s="9"/>
      <c r="C2540" s="23" t="s">
        <v>742</v>
      </c>
      <c r="D2540" s="489"/>
      <c r="E2540" s="318" t="str">
        <f>IF(G2540="","",VLOOKUP(G2540,'Danh mục CODE'!$D$2:$J$20064,7,0))</f>
        <v/>
      </c>
      <c r="F2540" s="28" t="str">
        <f>IF(E2540="","",VLOOKUP(E2540,'TONG HOP'!$E$8:$W$1883,19,0))</f>
        <v/>
      </c>
      <c r="G2540" s="66"/>
      <c r="H2540" s="226" t="str">
        <f>IF(E2540="","",VLOOKUP(G2540,'TONG HOP'!$C$8:$E$799,2,0))</f>
        <v/>
      </c>
      <c r="I2540" s="226" t="str">
        <f>IF(B2540="","",VLOOKUP(G2540,'TONG HOP'!$C$8:$F$799,4,0))</f>
        <v/>
      </c>
      <c r="J2540" s="63" t="str">
        <f t="shared" si="429"/>
        <v/>
      </c>
      <c r="K2540" s="63" t="str">
        <f t="shared" si="430"/>
        <v/>
      </c>
      <c r="L2540" s="63">
        <f t="shared" si="431"/>
        <v>0</v>
      </c>
      <c r="M2540" s="392" t="str">
        <f>IF(Y2540="","",VLOOKUP(G2540,'Danh mục CODE'!$D$2:$I$1880,4,0))</f>
        <v/>
      </c>
      <c r="N2540" s="482"/>
      <c r="O2540" s="392" t="str">
        <f t="shared" si="432"/>
        <v/>
      </c>
      <c r="P2540" s="392" t="str">
        <f>IF(Y2540="","",VLOOKUP(G2540,'Danh mục CODE'!$D$2:$I$1880,5,0))</f>
        <v/>
      </c>
      <c r="Q2540" s="392"/>
      <c r="R2540" s="392" t="str">
        <f t="shared" si="433"/>
        <v/>
      </c>
      <c r="S2540" s="394" t="e">
        <f t="shared" si="434"/>
        <v>#VALUE!</v>
      </c>
      <c r="T2540" s="394" t="str">
        <f t="shared" si="435"/>
        <v/>
      </c>
      <c r="U2540" s="394" t="str">
        <f t="shared" si="436"/>
        <v/>
      </c>
      <c r="V2540" s="424" t="str">
        <f t="shared" si="437"/>
        <v/>
      </c>
      <c r="W2540" s="21"/>
      <c r="X2540" s="419"/>
      <c r="Y2540" s="419"/>
      <c r="Z2540" s="51"/>
      <c r="AA2540" s="61"/>
    </row>
    <row r="2541" spans="1:27">
      <c r="A2541" s="50">
        <f t="shared" si="438"/>
        <v>2536</v>
      </c>
      <c r="B2541" s="9"/>
      <c r="C2541" s="23" t="s">
        <v>742</v>
      </c>
      <c r="D2541" s="489"/>
      <c r="E2541" s="318" t="str">
        <f>IF(G2541="","",VLOOKUP(G2541,'Danh mục CODE'!$D$2:$J$20064,7,0))</f>
        <v/>
      </c>
      <c r="F2541" s="28" t="str">
        <f>IF(E2541="","",VLOOKUP(E2541,'TONG HOP'!$E$8:$W$1883,19,0))</f>
        <v/>
      </c>
      <c r="G2541" s="66"/>
      <c r="H2541" s="226" t="str">
        <f>IF(E2541="","",VLOOKUP(G2541,'TONG HOP'!$C$8:$E$799,2,0))</f>
        <v/>
      </c>
      <c r="I2541" s="226" t="str">
        <f>IF(B2541="","",VLOOKUP(G2541,'TONG HOP'!$C$8:$F$799,4,0))</f>
        <v/>
      </c>
      <c r="J2541" s="63" t="str">
        <f t="shared" si="429"/>
        <v/>
      </c>
      <c r="K2541" s="63" t="str">
        <f t="shared" si="430"/>
        <v/>
      </c>
      <c r="L2541" s="63">
        <f t="shared" si="431"/>
        <v>0</v>
      </c>
      <c r="M2541" s="392" t="str">
        <f>IF(Y2541="","",VLOOKUP(G2541,'Danh mục CODE'!$D$2:$I$1880,4,0))</f>
        <v/>
      </c>
      <c r="N2541" s="482"/>
      <c r="O2541" s="392" t="str">
        <f t="shared" si="432"/>
        <v/>
      </c>
      <c r="P2541" s="392" t="str">
        <f>IF(Y2541="","",VLOOKUP(G2541,'Danh mục CODE'!$D$2:$I$1880,5,0))</f>
        <v/>
      </c>
      <c r="Q2541" s="392"/>
      <c r="R2541" s="392" t="str">
        <f t="shared" si="433"/>
        <v/>
      </c>
      <c r="S2541" s="394" t="e">
        <f t="shared" si="434"/>
        <v>#VALUE!</v>
      </c>
      <c r="T2541" s="394" t="str">
        <f t="shared" si="435"/>
        <v/>
      </c>
      <c r="U2541" s="394" t="str">
        <f t="shared" si="436"/>
        <v/>
      </c>
      <c r="V2541" s="424" t="str">
        <f t="shared" si="437"/>
        <v/>
      </c>
      <c r="W2541" s="21"/>
      <c r="X2541" s="419"/>
      <c r="Y2541" s="419"/>
      <c r="Z2541" s="51"/>
      <c r="AA2541" s="61"/>
    </row>
    <row r="2542" spans="1:27">
      <c r="A2542" s="50">
        <f t="shared" si="438"/>
        <v>2537</v>
      </c>
      <c r="B2542" s="9"/>
      <c r="C2542" s="23" t="s">
        <v>742</v>
      </c>
      <c r="D2542" s="489"/>
      <c r="E2542" s="318" t="str">
        <f>IF(G2542="","",VLOOKUP(G2542,'Danh mục CODE'!$D$2:$J$20064,7,0))</f>
        <v/>
      </c>
      <c r="F2542" s="28" t="str">
        <f>IF(E2542="","",VLOOKUP(E2542,'TONG HOP'!$E$8:$W$1883,19,0))</f>
        <v/>
      </c>
      <c r="G2542" s="66"/>
      <c r="H2542" s="226" t="str">
        <f>IF(E2542="","",VLOOKUP(G2542,'TONG HOP'!$C$8:$E$799,2,0))</f>
        <v/>
      </c>
      <c r="I2542" s="226" t="str">
        <f>IF(B2542="","",VLOOKUP(G2542,'TONG HOP'!$C$8:$F$799,4,0))</f>
        <v/>
      </c>
      <c r="J2542" s="63" t="str">
        <f t="shared" si="429"/>
        <v/>
      </c>
      <c r="K2542" s="63" t="str">
        <f t="shared" si="430"/>
        <v/>
      </c>
      <c r="L2542" s="63">
        <f t="shared" si="431"/>
        <v>0</v>
      </c>
      <c r="M2542" s="392" t="str">
        <f>IF(Y2542="","",VLOOKUP(G2542,'Danh mục CODE'!$D$2:$I$1880,4,0))</f>
        <v/>
      </c>
      <c r="N2542" s="482"/>
      <c r="O2542" s="392" t="str">
        <f t="shared" si="432"/>
        <v/>
      </c>
      <c r="P2542" s="392" t="str">
        <f>IF(Y2542="","",VLOOKUP(G2542,'Danh mục CODE'!$D$2:$I$1880,5,0))</f>
        <v/>
      </c>
      <c r="Q2542" s="392"/>
      <c r="R2542" s="392" t="str">
        <f t="shared" si="433"/>
        <v/>
      </c>
      <c r="S2542" s="394" t="e">
        <f t="shared" si="434"/>
        <v>#VALUE!</v>
      </c>
      <c r="T2542" s="394" t="str">
        <f t="shared" si="435"/>
        <v/>
      </c>
      <c r="U2542" s="394" t="str">
        <f t="shared" si="436"/>
        <v/>
      </c>
      <c r="V2542" s="424" t="str">
        <f t="shared" si="437"/>
        <v/>
      </c>
      <c r="W2542" s="21"/>
      <c r="X2542" s="419"/>
      <c r="Y2542" s="419"/>
      <c r="Z2542" s="51"/>
      <c r="AA2542" s="61"/>
    </row>
    <row r="2543" spans="1:27">
      <c r="A2543" s="50">
        <f t="shared" si="438"/>
        <v>2538</v>
      </c>
      <c r="B2543" s="9"/>
      <c r="C2543" s="23" t="s">
        <v>742</v>
      </c>
      <c r="D2543" s="489"/>
      <c r="E2543" s="318" t="str">
        <f>IF(G2543="","",VLOOKUP(G2543,'Danh mục CODE'!$D$2:$J$20064,7,0))</f>
        <v/>
      </c>
      <c r="F2543" s="28" t="str">
        <f>IF(E2543="","",VLOOKUP(E2543,'TONG HOP'!$E$8:$W$1883,19,0))</f>
        <v/>
      </c>
      <c r="G2543" s="66"/>
      <c r="H2543" s="226" t="str">
        <f>IF(E2543="","",VLOOKUP(G2543,'TONG HOP'!$C$8:$E$799,2,0))</f>
        <v/>
      </c>
      <c r="I2543" s="226" t="str">
        <f>IF(B2543="","",VLOOKUP(G2543,'TONG HOP'!$C$8:$F$799,4,0))</f>
        <v/>
      </c>
      <c r="J2543" s="63" t="str">
        <f t="shared" si="429"/>
        <v/>
      </c>
      <c r="K2543" s="63" t="str">
        <f t="shared" si="430"/>
        <v/>
      </c>
      <c r="L2543" s="63">
        <f t="shared" si="431"/>
        <v>0</v>
      </c>
      <c r="M2543" s="392" t="str">
        <f>IF(Y2543="","",VLOOKUP(G2543,'Danh mục CODE'!$D$2:$I$1880,4,0))</f>
        <v/>
      </c>
      <c r="N2543" s="482"/>
      <c r="O2543" s="392" t="str">
        <f t="shared" si="432"/>
        <v/>
      </c>
      <c r="P2543" s="392" t="str">
        <f>IF(Y2543="","",VLOOKUP(G2543,'Danh mục CODE'!$D$2:$I$1880,5,0))</f>
        <v/>
      </c>
      <c r="Q2543" s="392"/>
      <c r="R2543" s="392" t="str">
        <f t="shared" si="433"/>
        <v/>
      </c>
      <c r="S2543" s="394" t="e">
        <f t="shared" si="434"/>
        <v>#VALUE!</v>
      </c>
      <c r="T2543" s="394" t="str">
        <f t="shared" si="435"/>
        <v/>
      </c>
      <c r="U2543" s="394" t="str">
        <f t="shared" si="436"/>
        <v/>
      </c>
      <c r="V2543" s="424" t="str">
        <f t="shared" si="437"/>
        <v/>
      </c>
      <c r="W2543" s="21"/>
      <c r="X2543" s="419"/>
      <c r="Y2543" s="419"/>
      <c r="Z2543" s="51"/>
      <c r="AA2543" s="61"/>
    </row>
    <row r="2544" spans="1:27">
      <c r="A2544" s="50">
        <f t="shared" si="438"/>
        <v>2539</v>
      </c>
      <c r="B2544" s="9"/>
      <c r="C2544" s="23" t="s">
        <v>742</v>
      </c>
      <c r="D2544" s="489"/>
      <c r="E2544" s="318" t="str">
        <f>IF(G2544="","",VLOOKUP(G2544,'Danh mục CODE'!$D$2:$J$20064,7,0))</f>
        <v/>
      </c>
      <c r="F2544" s="28" t="str">
        <f>IF(E2544="","",VLOOKUP(E2544,'TONG HOP'!$E$8:$W$1883,19,0))</f>
        <v/>
      </c>
      <c r="G2544" s="66"/>
      <c r="H2544" s="226" t="str">
        <f>IF(E2544="","",VLOOKUP(G2544,'TONG HOP'!$C$8:$E$799,2,0))</f>
        <v/>
      </c>
      <c r="I2544" s="226" t="str">
        <f>IF(B2544="","",VLOOKUP(G2544,'TONG HOP'!$C$8:$F$799,4,0))</f>
        <v/>
      </c>
      <c r="J2544" s="63" t="str">
        <f t="shared" si="429"/>
        <v/>
      </c>
      <c r="K2544" s="63" t="str">
        <f t="shared" si="430"/>
        <v/>
      </c>
      <c r="L2544" s="63">
        <f t="shared" si="431"/>
        <v>0</v>
      </c>
      <c r="M2544" s="392" t="str">
        <f>IF(Y2544="","",VLOOKUP(G2544,'Danh mục CODE'!$D$2:$I$1880,4,0))</f>
        <v/>
      </c>
      <c r="N2544" s="482"/>
      <c r="O2544" s="392" t="str">
        <f t="shared" si="432"/>
        <v/>
      </c>
      <c r="P2544" s="392" t="str">
        <f>IF(Y2544="","",VLOOKUP(G2544,'Danh mục CODE'!$D$2:$I$1880,5,0))</f>
        <v/>
      </c>
      <c r="Q2544" s="392"/>
      <c r="R2544" s="392" t="str">
        <f t="shared" si="433"/>
        <v/>
      </c>
      <c r="S2544" s="394" t="e">
        <f t="shared" si="434"/>
        <v>#VALUE!</v>
      </c>
      <c r="T2544" s="394" t="str">
        <f t="shared" si="435"/>
        <v/>
      </c>
      <c r="U2544" s="394" t="str">
        <f t="shared" si="436"/>
        <v/>
      </c>
      <c r="V2544" s="424" t="str">
        <f t="shared" si="437"/>
        <v/>
      </c>
      <c r="W2544" s="21"/>
      <c r="X2544" s="419"/>
      <c r="Y2544" s="419"/>
      <c r="Z2544" s="51"/>
      <c r="AA2544" s="61"/>
    </row>
    <row r="2545" spans="1:27">
      <c r="A2545" s="50">
        <f t="shared" si="438"/>
        <v>2540</v>
      </c>
      <c r="B2545" s="9"/>
      <c r="C2545" s="23" t="s">
        <v>742</v>
      </c>
      <c r="D2545" s="489"/>
      <c r="E2545" s="318" t="str">
        <f>IF(G2545="","",VLOOKUP(G2545,'Danh mục CODE'!$D$2:$J$20064,7,0))</f>
        <v/>
      </c>
      <c r="F2545" s="28" t="str">
        <f>IF(E2545="","",VLOOKUP(E2545,'TONG HOP'!$E$8:$W$1883,19,0))</f>
        <v/>
      </c>
      <c r="G2545" s="66"/>
      <c r="H2545" s="226" t="str">
        <f>IF(E2545="","",VLOOKUP(G2545,'TONG HOP'!$C$8:$E$799,2,0))</f>
        <v/>
      </c>
      <c r="I2545" s="226" t="str">
        <f>IF(B2545="","",VLOOKUP(G2545,'TONG HOP'!$C$8:$F$799,4,0))</f>
        <v/>
      </c>
      <c r="J2545" s="63" t="str">
        <f t="shared" ref="J2545:J2608" si="439">IF(X2545="","",K2545-K2545*M2545)</f>
        <v/>
      </c>
      <c r="K2545" s="63" t="str">
        <f t="shared" ref="K2545:K2608" si="440">IF(AND(X2545="",N2545="",Q2545="",R2545=""),"",L2545-L2545*O2545-(L2545-L2545*O2545)*R2545)</f>
        <v/>
      </c>
      <c r="L2545" s="63">
        <f t="shared" ref="L2545:L2608" si="441">X2545-Y2545</f>
        <v>0</v>
      </c>
      <c r="M2545" s="392" t="str">
        <f>IF(Y2545="","",VLOOKUP(G2545,'Danh mục CODE'!$D$2:$I$1880,4,0))</f>
        <v/>
      </c>
      <c r="N2545" s="482"/>
      <c r="O2545" s="392" t="str">
        <f t="shared" ref="O2545:O2608" si="442">IF(X2545="","",IF(M2545-N2545&lt;0,-(M2545-N2545),0))</f>
        <v/>
      </c>
      <c r="P2545" s="392" t="str">
        <f>IF(Y2545="","",VLOOKUP(G2545,'Danh mục CODE'!$D$2:$I$1880,5,0))</f>
        <v/>
      </c>
      <c r="Q2545" s="392"/>
      <c r="R2545" s="392" t="str">
        <f t="shared" ref="R2545:R2608" si="443">IF(X2545="","",IF(P2545-Q2545&lt;0,-(P2545-Q2545),0))</f>
        <v/>
      </c>
      <c r="S2545" s="394" t="e">
        <f t="shared" ref="S2545:S2608" si="444">IF(T2545=0,"",J2545-T2545-U2545)</f>
        <v>#VALUE!</v>
      </c>
      <c r="T2545" s="394" t="str">
        <f t="shared" ref="T2545:T2608" si="445">IF(X2545="","",J2545*P2545)</f>
        <v/>
      </c>
      <c r="U2545" s="394" t="str">
        <f t="shared" ref="U2545:U2608" si="446">IF(X2545="","",J2545*R2545)</f>
        <v/>
      </c>
      <c r="V2545" s="424" t="str">
        <f t="shared" ref="V2545:V2608" si="447">IF(X2545="","",J2545-S2545-T2545-U2545)</f>
        <v/>
      </c>
      <c r="W2545" s="21"/>
      <c r="X2545" s="419"/>
      <c r="Y2545" s="419"/>
      <c r="Z2545" s="51"/>
      <c r="AA2545" s="61"/>
    </row>
    <row r="2546" spans="1:27">
      <c r="A2546" s="50">
        <f t="shared" si="438"/>
        <v>2541</v>
      </c>
      <c r="B2546" s="9"/>
      <c r="C2546" s="23" t="s">
        <v>742</v>
      </c>
      <c r="D2546" s="489"/>
      <c r="E2546" s="318" t="str">
        <f>IF(G2546="","",VLOOKUP(G2546,'Danh mục CODE'!$D$2:$J$20064,7,0))</f>
        <v/>
      </c>
      <c r="F2546" s="28" t="str">
        <f>IF(E2546="","",VLOOKUP(E2546,'TONG HOP'!$E$8:$W$1883,19,0))</f>
        <v/>
      </c>
      <c r="G2546" s="66"/>
      <c r="H2546" s="226" t="str">
        <f>IF(E2546="","",VLOOKUP(G2546,'TONG HOP'!$C$8:$E$799,2,0))</f>
        <v/>
      </c>
      <c r="I2546" s="226" t="str">
        <f>IF(B2546="","",VLOOKUP(G2546,'TONG HOP'!$C$8:$F$799,4,0))</f>
        <v/>
      </c>
      <c r="J2546" s="63" t="str">
        <f t="shared" si="439"/>
        <v/>
      </c>
      <c r="K2546" s="63" t="str">
        <f t="shared" si="440"/>
        <v/>
      </c>
      <c r="L2546" s="63">
        <f t="shared" si="441"/>
        <v>0</v>
      </c>
      <c r="M2546" s="392" t="str">
        <f>IF(Y2546="","",VLOOKUP(G2546,'Danh mục CODE'!$D$2:$I$1880,4,0))</f>
        <v/>
      </c>
      <c r="N2546" s="482"/>
      <c r="O2546" s="392" t="str">
        <f t="shared" si="442"/>
        <v/>
      </c>
      <c r="P2546" s="392" t="str">
        <f>IF(Y2546="","",VLOOKUP(G2546,'Danh mục CODE'!$D$2:$I$1880,5,0))</f>
        <v/>
      </c>
      <c r="Q2546" s="392"/>
      <c r="R2546" s="392" t="str">
        <f t="shared" si="443"/>
        <v/>
      </c>
      <c r="S2546" s="394" t="e">
        <f t="shared" si="444"/>
        <v>#VALUE!</v>
      </c>
      <c r="T2546" s="394" t="str">
        <f t="shared" si="445"/>
        <v/>
      </c>
      <c r="U2546" s="394" t="str">
        <f t="shared" si="446"/>
        <v/>
      </c>
      <c r="V2546" s="424" t="str">
        <f t="shared" si="447"/>
        <v/>
      </c>
      <c r="W2546" s="21"/>
      <c r="X2546" s="419"/>
      <c r="Y2546" s="419"/>
      <c r="Z2546" s="51"/>
      <c r="AA2546" s="61"/>
    </row>
    <row r="2547" spans="1:27">
      <c r="A2547" s="50">
        <f t="shared" si="438"/>
        <v>2542</v>
      </c>
      <c r="B2547" s="9"/>
      <c r="C2547" s="23" t="s">
        <v>742</v>
      </c>
      <c r="D2547" s="489"/>
      <c r="E2547" s="318" t="str">
        <f>IF(G2547="","",VLOOKUP(G2547,'Danh mục CODE'!$D$2:$J$20064,7,0))</f>
        <v/>
      </c>
      <c r="F2547" s="28" t="str">
        <f>IF(E2547="","",VLOOKUP(E2547,'TONG HOP'!$E$8:$W$1883,19,0))</f>
        <v/>
      </c>
      <c r="G2547" s="66"/>
      <c r="H2547" s="226" t="str">
        <f>IF(E2547="","",VLOOKUP(G2547,'TONG HOP'!$C$8:$E$799,2,0))</f>
        <v/>
      </c>
      <c r="I2547" s="226" t="str">
        <f>IF(B2547="","",VLOOKUP(G2547,'TONG HOP'!$C$8:$F$799,4,0))</f>
        <v/>
      </c>
      <c r="J2547" s="63" t="str">
        <f t="shared" si="439"/>
        <v/>
      </c>
      <c r="K2547" s="63" t="str">
        <f t="shared" si="440"/>
        <v/>
      </c>
      <c r="L2547" s="63">
        <f t="shared" si="441"/>
        <v>0</v>
      </c>
      <c r="M2547" s="392" t="str">
        <f>IF(Y2547="","",VLOOKUP(G2547,'Danh mục CODE'!$D$2:$I$1880,4,0))</f>
        <v/>
      </c>
      <c r="N2547" s="482"/>
      <c r="O2547" s="392" t="str">
        <f t="shared" si="442"/>
        <v/>
      </c>
      <c r="P2547" s="392" t="str">
        <f>IF(Y2547="","",VLOOKUP(G2547,'Danh mục CODE'!$D$2:$I$1880,5,0))</f>
        <v/>
      </c>
      <c r="Q2547" s="392"/>
      <c r="R2547" s="392" t="str">
        <f t="shared" si="443"/>
        <v/>
      </c>
      <c r="S2547" s="394" t="e">
        <f t="shared" si="444"/>
        <v>#VALUE!</v>
      </c>
      <c r="T2547" s="394" t="str">
        <f t="shared" si="445"/>
        <v/>
      </c>
      <c r="U2547" s="394" t="str">
        <f t="shared" si="446"/>
        <v/>
      </c>
      <c r="V2547" s="424" t="str">
        <f t="shared" si="447"/>
        <v/>
      </c>
      <c r="W2547" s="21"/>
      <c r="X2547" s="419"/>
      <c r="Y2547" s="419"/>
      <c r="Z2547" s="51"/>
      <c r="AA2547" s="61"/>
    </row>
    <row r="2548" spans="1:27">
      <c r="A2548" s="50">
        <f t="shared" si="438"/>
        <v>2543</v>
      </c>
      <c r="B2548" s="9"/>
      <c r="C2548" s="23" t="s">
        <v>742</v>
      </c>
      <c r="D2548" s="489"/>
      <c r="E2548" s="318" t="str">
        <f>IF(G2548="","",VLOOKUP(G2548,'Danh mục CODE'!$D$2:$J$20064,7,0))</f>
        <v/>
      </c>
      <c r="F2548" s="28" t="str">
        <f>IF(E2548="","",VLOOKUP(E2548,'TONG HOP'!$E$8:$W$1883,19,0))</f>
        <v/>
      </c>
      <c r="G2548" s="66"/>
      <c r="H2548" s="226" t="str">
        <f>IF(E2548="","",VLOOKUP(G2548,'TONG HOP'!$C$8:$E$799,2,0))</f>
        <v/>
      </c>
      <c r="I2548" s="226" t="str">
        <f>IF(B2548="","",VLOOKUP(G2548,'TONG HOP'!$C$8:$F$799,4,0))</f>
        <v/>
      </c>
      <c r="J2548" s="63" t="str">
        <f t="shared" si="439"/>
        <v/>
      </c>
      <c r="K2548" s="63" t="str">
        <f t="shared" si="440"/>
        <v/>
      </c>
      <c r="L2548" s="63">
        <f t="shared" si="441"/>
        <v>0</v>
      </c>
      <c r="M2548" s="392" t="str">
        <f>IF(Y2548="","",VLOOKUP(G2548,'Danh mục CODE'!$D$2:$I$1880,4,0))</f>
        <v/>
      </c>
      <c r="N2548" s="482"/>
      <c r="O2548" s="392" t="str">
        <f t="shared" si="442"/>
        <v/>
      </c>
      <c r="P2548" s="392" t="str">
        <f>IF(Y2548="","",VLOOKUP(G2548,'Danh mục CODE'!$D$2:$I$1880,5,0))</f>
        <v/>
      </c>
      <c r="Q2548" s="392"/>
      <c r="R2548" s="392" t="str">
        <f t="shared" si="443"/>
        <v/>
      </c>
      <c r="S2548" s="394" t="e">
        <f t="shared" si="444"/>
        <v>#VALUE!</v>
      </c>
      <c r="T2548" s="394" t="str">
        <f t="shared" si="445"/>
        <v/>
      </c>
      <c r="U2548" s="394" t="str">
        <f t="shared" si="446"/>
        <v/>
      </c>
      <c r="V2548" s="424" t="str">
        <f t="shared" si="447"/>
        <v/>
      </c>
      <c r="W2548" s="21"/>
      <c r="X2548" s="419"/>
      <c r="Y2548" s="419"/>
      <c r="Z2548" s="51"/>
      <c r="AA2548" s="61"/>
    </row>
    <row r="2549" spans="1:27">
      <c r="A2549" s="50">
        <f t="shared" si="438"/>
        <v>2544</v>
      </c>
      <c r="B2549" s="9"/>
      <c r="C2549" s="23" t="s">
        <v>742</v>
      </c>
      <c r="D2549" s="489"/>
      <c r="E2549" s="318" t="str">
        <f>IF(G2549="","",VLOOKUP(G2549,'Danh mục CODE'!$D$2:$J$20064,7,0))</f>
        <v/>
      </c>
      <c r="F2549" s="28" t="str">
        <f>IF(E2549="","",VLOOKUP(E2549,'TONG HOP'!$E$8:$W$1883,19,0))</f>
        <v/>
      </c>
      <c r="G2549" s="66"/>
      <c r="H2549" s="226" t="str">
        <f>IF(E2549="","",VLOOKUP(G2549,'TONG HOP'!$C$8:$E$799,2,0))</f>
        <v/>
      </c>
      <c r="I2549" s="226" t="str">
        <f>IF(B2549="","",VLOOKUP(G2549,'TONG HOP'!$C$8:$F$799,4,0))</f>
        <v/>
      </c>
      <c r="J2549" s="63" t="str">
        <f t="shared" si="439"/>
        <v/>
      </c>
      <c r="K2549" s="63" t="str">
        <f t="shared" si="440"/>
        <v/>
      </c>
      <c r="L2549" s="63">
        <f t="shared" si="441"/>
        <v>0</v>
      </c>
      <c r="M2549" s="392" t="str">
        <f>IF(Y2549="","",VLOOKUP(G2549,'Danh mục CODE'!$D$2:$I$1880,4,0))</f>
        <v/>
      </c>
      <c r="N2549" s="482"/>
      <c r="O2549" s="392" t="str">
        <f t="shared" si="442"/>
        <v/>
      </c>
      <c r="P2549" s="392" t="str">
        <f>IF(Y2549="","",VLOOKUP(G2549,'Danh mục CODE'!$D$2:$I$1880,5,0))</f>
        <v/>
      </c>
      <c r="Q2549" s="392"/>
      <c r="R2549" s="392" t="str">
        <f t="shared" si="443"/>
        <v/>
      </c>
      <c r="S2549" s="394" t="e">
        <f t="shared" si="444"/>
        <v>#VALUE!</v>
      </c>
      <c r="T2549" s="394" t="str">
        <f t="shared" si="445"/>
        <v/>
      </c>
      <c r="U2549" s="394" t="str">
        <f t="shared" si="446"/>
        <v/>
      </c>
      <c r="V2549" s="424" t="str">
        <f t="shared" si="447"/>
        <v/>
      </c>
      <c r="W2549" s="21"/>
      <c r="X2549" s="419"/>
      <c r="Y2549" s="419"/>
      <c r="Z2549" s="51"/>
      <c r="AA2549" s="61"/>
    </row>
    <row r="2550" spans="1:27">
      <c r="A2550" s="50">
        <f t="shared" si="438"/>
        <v>2545</v>
      </c>
      <c r="B2550" s="9"/>
      <c r="C2550" s="23" t="s">
        <v>742</v>
      </c>
      <c r="D2550" s="489"/>
      <c r="E2550" s="318" t="str">
        <f>IF(G2550="","",VLOOKUP(G2550,'Danh mục CODE'!$D$2:$J$20064,7,0))</f>
        <v/>
      </c>
      <c r="F2550" s="28" t="str">
        <f>IF(E2550="","",VLOOKUP(E2550,'TONG HOP'!$E$8:$W$1883,19,0))</f>
        <v/>
      </c>
      <c r="G2550" s="66"/>
      <c r="H2550" s="226" t="str">
        <f>IF(E2550="","",VLOOKUP(G2550,'TONG HOP'!$C$8:$E$799,2,0))</f>
        <v/>
      </c>
      <c r="I2550" s="226" t="str">
        <f>IF(B2550="","",VLOOKUP(G2550,'TONG HOP'!$C$8:$F$799,4,0))</f>
        <v/>
      </c>
      <c r="J2550" s="63" t="str">
        <f t="shared" si="439"/>
        <v/>
      </c>
      <c r="K2550" s="63" t="str">
        <f t="shared" si="440"/>
        <v/>
      </c>
      <c r="L2550" s="63">
        <f t="shared" si="441"/>
        <v>0</v>
      </c>
      <c r="M2550" s="392" t="str">
        <f>IF(Y2550="","",VLOOKUP(G2550,'Danh mục CODE'!$D$2:$I$1880,4,0))</f>
        <v/>
      </c>
      <c r="N2550" s="482"/>
      <c r="O2550" s="392" t="str">
        <f t="shared" si="442"/>
        <v/>
      </c>
      <c r="P2550" s="392" t="str">
        <f>IF(Y2550="","",VLOOKUP(G2550,'Danh mục CODE'!$D$2:$I$1880,5,0))</f>
        <v/>
      </c>
      <c r="Q2550" s="392"/>
      <c r="R2550" s="392" t="str">
        <f t="shared" si="443"/>
        <v/>
      </c>
      <c r="S2550" s="394" t="e">
        <f t="shared" si="444"/>
        <v>#VALUE!</v>
      </c>
      <c r="T2550" s="394" t="str">
        <f t="shared" si="445"/>
        <v/>
      </c>
      <c r="U2550" s="394" t="str">
        <f t="shared" si="446"/>
        <v/>
      </c>
      <c r="V2550" s="424" t="str">
        <f t="shared" si="447"/>
        <v/>
      </c>
      <c r="W2550" s="21"/>
      <c r="X2550" s="419"/>
      <c r="Y2550" s="419"/>
      <c r="Z2550" s="51"/>
      <c r="AA2550" s="61"/>
    </row>
    <row r="2551" spans="1:27">
      <c r="A2551" s="50">
        <f t="shared" si="438"/>
        <v>2546</v>
      </c>
      <c r="B2551" s="9"/>
      <c r="C2551" s="23" t="s">
        <v>742</v>
      </c>
      <c r="D2551" s="489"/>
      <c r="E2551" s="318" t="str">
        <f>IF(G2551="","",VLOOKUP(G2551,'Danh mục CODE'!$D$2:$J$20064,7,0))</f>
        <v/>
      </c>
      <c r="F2551" s="28" t="str">
        <f>IF(E2551="","",VLOOKUP(E2551,'TONG HOP'!$E$8:$W$1883,19,0))</f>
        <v/>
      </c>
      <c r="G2551" s="66"/>
      <c r="H2551" s="226" t="str">
        <f>IF(E2551="","",VLOOKUP(G2551,'TONG HOP'!$C$8:$E$799,2,0))</f>
        <v/>
      </c>
      <c r="I2551" s="226" t="str">
        <f>IF(B2551="","",VLOOKUP(G2551,'TONG HOP'!$C$8:$F$799,4,0))</f>
        <v/>
      </c>
      <c r="J2551" s="63" t="str">
        <f t="shared" si="439"/>
        <v/>
      </c>
      <c r="K2551" s="63" t="str">
        <f t="shared" si="440"/>
        <v/>
      </c>
      <c r="L2551" s="63">
        <f t="shared" si="441"/>
        <v>0</v>
      </c>
      <c r="M2551" s="392" t="str">
        <f>IF(Y2551="","",VLOOKUP(G2551,'Danh mục CODE'!$D$2:$I$1880,4,0))</f>
        <v/>
      </c>
      <c r="N2551" s="482"/>
      <c r="O2551" s="392" t="str">
        <f t="shared" si="442"/>
        <v/>
      </c>
      <c r="P2551" s="392" t="str">
        <f>IF(Y2551="","",VLOOKUP(G2551,'Danh mục CODE'!$D$2:$I$1880,5,0))</f>
        <v/>
      </c>
      <c r="Q2551" s="392"/>
      <c r="R2551" s="392" t="str">
        <f t="shared" si="443"/>
        <v/>
      </c>
      <c r="S2551" s="394" t="e">
        <f t="shared" si="444"/>
        <v>#VALUE!</v>
      </c>
      <c r="T2551" s="394" t="str">
        <f t="shared" si="445"/>
        <v/>
      </c>
      <c r="U2551" s="394" t="str">
        <f t="shared" si="446"/>
        <v/>
      </c>
      <c r="V2551" s="424" t="str">
        <f t="shared" si="447"/>
        <v/>
      </c>
      <c r="W2551" s="21"/>
      <c r="X2551" s="419"/>
      <c r="Y2551" s="419"/>
      <c r="Z2551" s="51"/>
      <c r="AA2551" s="61"/>
    </row>
    <row r="2552" spans="1:27">
      <c r="A2552" s="50">
        <f t="shared" si="438"/>
        <v>2547</v>
      </c>
      <c r="B2552" s="9"/>
      <c r="C2552" s="23" t="s">
        <v>742</v>
      </c>
      <c r="D2552" s="489"/>
      <c r="E2552" s="318" t="str">
        <f>IF(G2552="","",VLOOKUP(G2552,'Danh mục CODE'!$D$2:$J$20064,7,0))</f>
        <v/>
      </c>
      <c r="F2552" s="28" t="str">
        <f>IF(E2552="","",VLOOKUP(E2552,'TONG HOP'!$E$8:$W$1883,19,0))</f>
        <v/>
      </c>
      <c r="G2552" s="66"/>
      <c r="H2552" s="226" t="str">
        <f>IF(E2552="","",VLOOKUP(G2552,'TONG HOP'!$C$8:$E$799,2,0))</f>
        <v/>
      </c>
      <c r="I2552" s="226" t="str">
        <f>IF(B2552="","",VLOOKUP(G2552,'TONG HOP'!$C$8:$F$799,4,0))</f>
        <v/>
      </c>
      <c r="J2552" s="63" t="str">
        <f t="shared" si="439"/>
        <v/>
      </c>
      <c r="K2552" s="63" t="str">
        <f t="shared" si="440"/>
        <v/>
      </c>
      <c r="L2552" s="63">
        <f t="shared" si="441"/>
        <v>0</v>
      </c>
      <c r="M2552" s="392" t="str">
        <f>IF(Y2552="","",VLOOKUP(G2552,'Danh mục CODE'!$D$2:$I$1880,4,0))</f>
        <v/>
      </c>
      <c r="N2552" s="482"/>
      <c r="O2552" s="392" t="str">
        <f t="shared" si="442"/>
        <v/>
      </c>
      <c r="P2552" s="392" t="str">
        <f>IF(Y2552="","",VLOOKUP(G2552,'Danh mục CODE'!$D$2:$I$1880,5,0))</f>
        <v/>
      </c>
      <c r="Q2552" s="392"/>
      <c r="R2552" s="392" t="str">
        <f t="shared" si="443"/>
        <v/>
      </c>
      <c r="S2552" s="394" t="e">
        <f t="shared" si="444"/>
        <v>#VALUE!</v>
      </c>
      <c r="T2552" s="394" t="str">
        <f t="shared" si="445"/>
        <v/>
      </c>
      <c r="U2552" s="394" t="str">
        <f t="shared" si="446"/>
        <v/>
      </c>
      <c r="V2552" s="424" t="str">
        <f t="shared" si="447"/>
        <v/>
      </c>
      <c r="W2552" s="21"/>
      <c r="X2552" s="419"/>
      <c r="Y2552" s="419"/>
      <c r="Z2552" s="51"/>
      <c r="AA2552" s="61"/>
    </row>
    <row r="2553" spans="1:27">
      <c r="A2553" s="50">
        <f t="shared" si="438"/>
        <v>2548</v>
      </c>
      <c r="B2553" s="9"/>
      <c r="C2553" s="23" t="s">
        <v>742</v>
      </c>
      <c r="D2553" s="489"/>
      <c r="E2553" s="318" t="str">
        <f>IF(G2553="","",VLOOKUP(G2553,'Danh mục CODE'!$D$2:$J$20064,7,0))</f>
        <v/>
      </c>
      <c r="F2553" s="28" t="str">
        <f>IF(E2553="","",VLOOKUP(E2553,'TONG HOP'!$E$8:$W$1883,19,0))</f>
        <v/>
      </c>
      <c r="G2553" s="66"/>
      <c r="H2553" s="226" t="str">
        <f>IF(E2553="","",VLOOKUP(G2553,'TONG HOP'!$C$8:$E$799,2,0))</f>
        <v/>
      </c>
      <c r="I2553" s="226" t="str">
        <f>IF(B2553="","",VLOOKUP(G2553,'TONG HOP'!$C$8:$F$799,4,0))</f>
        <v/>
      </c>
      <c r="J2553" s="63" t="str">
        <f t="shared" si="439"/>
        <v/>
      </c>
      <c r="K2553" s="63" t="str">
        <f t="shared" si="440"/>
        <v/>
      </c>
      <c r="L2553" s="63">
        <f t="shared" si="441"/>
        <v>0</v>
      </c>
      <c r="M2553" s="392" t="str">
        <f>IF(Y2553="","",VLOOKUP(G2553,'Danh mục CODE'!$D$2:$I$1880,4,0))</f>
        <v/>
      </c>
      <c r="N2553" s="482"/>
      <c r="O2553" s="392" t="str">
        <f t="shared" si="442"/>
        <v/>
      </c>
      <c r="P2553" s="392" t="str">
        <f>IF(Y2553="","",VLOOKUP(G2553,'Danh mục CODE'!$D$2:$I$1880,5,0))</f>
        <v/>
      </c>
      <c r="Q2553" s="392"/>
      <c r="R2553" s="392" t="str">
        <f t="shared" si="443"/>
        <v/>
      </c>
      <c r="S2553" s="394" t="e">
        <f t="shared" si="444"/>
        <v>#VALUE!</v>
      </c>
      <c r="T2553" s="394" t="str">
        <f t="shared" si="445"/>
        <v/>
      </c>
      <c r="U2553" s="394" t="str">
        <f t="shared" si="446"/>
        <v/>
      </c>
      <c r="V2553" s="424" t="str">
        <f t="shared" si="447"/>
        <v/>
      </c>
      <c r="W2553" s="21"/>
      <c r="X2553" s="419"/>
      <c r="Y2553" s="419"/>
      <c r="Z2553" s="51"/>
      <c r="AA2553" s="61"/>
    </row>
    <row r="2554" spans="1:27">
      <c r="A2554" s="50">
        <f t="shared" si="438"/>
        <v>2549</v>
      </c>
      <c r="B2554" s="9"/>
      <c r="C2554" s="23" t="s">
        <v>742</v>
      </c>
      <c r="D2554" s="489"/>
      <c r="E2554" s="318" t="str">
        <f>IF(G2554="","",VLOOKUP(G2554,'Danh mục CODE'!$D$2:$J$20064,7,0))</f>
        <v/>
      </c>
      <c r="F2554" s="28" t="str">
        <f>IF(E2554="","",VLOOKUP(E2554,'TONG HOP'!$E$8:$W$1883,19,0))</f>
        <v/>
      </c>
      <c r="G2554" s="66"/>
      <c r="H2554" s="226" t="str">
        <f>IF(E2554="","",VLOOKUP(G2554,'TONG HOP'!$C$8:$E$799,2,0))</f>
        <v/>
      </c>
      <c r="I2554" s="226" t="str">
        <f>IF(B2554="","",VLOOKUP(G2554,'TONG HOP'!$C$8:$F$799,4,0))</f>
        <v/>
      </c>
      <c r="J2554" s="63" t="str">
        <f t="shared" si="439"/>
        <v/>
      </c>
      <c r="K2554" s="63" t="str">
        <f t="shared" si="440"/>
        <v/>
      </c>
      <c r="L2554" s="63">
        <f t="shared" si="441"/>
        <v>0</v>
      </c>
      <c r="M2554" s="392" t="str">
        <f>IF(Y2554="","",VLOOKUP(G2554,'Danh mục CODE'!$D$2:$I$1880,4,0))</f>
        <v/>
      </c>
      <c r="N2554" s="482"/>
      <c r="O2554" s="392" t="str">
        <f t="shared" si="442"/>
        <v/>
      </c>
      <c r="P2554" s="392" t="str">
        <f>IF(Y2554="","",VLOOKUP(G2554,'Danh mục CODE'!$D$2:$I$1880,5,0))</f>
        <v/>
      </c>
      <c r="Q2554" s="392"/>
      <c r="R2554" s="392" t="str">
        <f t="shared" si="443"/>
        <v/>
      </c>
      <c r="S2554" s="394" t="e">
        <f t="shared" si="444"/>
        <v>#VALUE!</v>
      </c>
      <c r="T2554" s="394" t="str">
        <f t="shared" si="445"/>
        <v/>
      </c>
      <c r="U2554" s="394" t="str">
        <f t="shared" si="446"/>
        <v/>
      </c>
      <c r="V2554" s="424" t="str">
        <f t="shared" si="447"/>
        <v/>
      </c>
      <c r="W2554" s="21"/>
      <c r="X2554" s="419"/>
      <c r="Y2554" s="419"/>
      <c r="Z2554" s="51"/>
      <c r="AA2554" s="61"/>
    </row>
    <row r="2555" spans="1:27">
      <c r="A2555" s="50">
        <f t="shared" si="438"/>
        <v>2550</v>
      </c>
      <c r="B2555" s="9"/>
      <c r="C2555" s="23" t="s">
        <v>742</v>
      </c>
      <c r="D2555" s="489"/>
      <c r="E2555" s="318" t="str">
        <f>IF(G2555="","",VLOOKUP(G2555,'Danh mục CODE'!$D$2:$J$20064,7,0))</f>
        <v/>
      </c>
      <c r="F2555" s="28" t="str">
        <f>IF(E2555="","",VLOOKUP(E2555,'TONG HOP'!$E$8:$W$1883,19,0))</f>
        <v/>
      </c>
      <c r="G2555" s="66"/>
      <c r="H2555" s="226" t="str">
        <f>IF(E2555="","",VLOOKUP(G2555,'TONG HOP'!$C$8:$E$799,2,0))</f>
        <v/>
      </c>
      <c r="I2555" s="226" t="str">
        <f>IF(B2555="","",VLOOKUP(G2555,'TONG HOP'!$C$8:$F$799,4,0))</f>
        <v/>
      </c>
      <c r="J2555" s="63" t="str">
        <f t="shared" si="439"/>
        <v/>
      </c>
      <c r="K2555" s="63" t="str">
        <f t="shared" si="440"/>
        <v/>
      </c>
      <c r="L2555" s="63">
        <f t="shared" si="441"/>
        <v>0</v>
      </c>
      <c r="M2555" s="392" t="str">
        <f>IF(Y2555="","",VLOOKUP(G2555,'Danh mục CODE'!$D$2:$I$1880,4,0))</f>
        <v/>
      </c>
      <c r="N2555" s="482"/>
      <c r="O2555" s="392" t="str">
        <f t="shared" si="442"/>
        <v/>
      </c>
      <c r="P2555" s="392" t="str">
        <f>IF(Y2555="","",VLOOKUP(G2555,'Danh mục CODE'!$D$2:$I$1880,5,0))</f>
        <v/>
      </c>
      <c r="Q2555" s="392"/>
      <c r="R2555" s="392" t="str">
        <f t="shared" si="443"/>
        <v/>
      </c>
      <c r="S2555" s="394" t="e">
        <f t="shared" si="444"/>
        <v>#VALUE!</v>
      </c>
      <c r="T2555" s="394" t="str">
        <f t="shared" si="445"/>
        <v/>
      </c>
      <c r="U2555" s="394" t="str">
        <f t="shared" si="446"/>
        <v/>
      </c>
      <c r="V2555" s="424" t="str">
        <f t="shared" si="447"/>
        <v/>
      </c>
      <c r="W2555" s="21"/>
      <c r="X2555" s="419"/>
      <c r="Y2555" s="419"/>
      <c r="Z2555" s="51"/>
      <c r="AA2555" s="61"/>
    </row>
    <row r="2556" spans="1:27">
      <c r="A2556" s="50">
        <f t="shared" si="438"/>
        <v>2551</v>
      </c>
      <c r="B2556" s="9"/>
      <c r="C2556" s="23" t="s">
        <v>742</v>
      </c>
      <c r="D2556" s="489"/>
      <c r="E2556" s="318" t="str">
        <f>IF(G2556="","",VLOOKUP(G2556,'Danh mục CODE'!$D$2:$J$20064,7,0))</f>
        <v/>
      </c>
      <c r="F2556" s="28" t="str">
        <f>IF(E2556="","",VLOOKUP(E2556,'TONG HOP'!$E$8:$W$1883,19,0))</f>
        <v/>
      </c>
      <c r="G2556" s="66"/>
      <c r="H2556" s="226" t="str">
        <f>IF(E2556="","",VLOOKUP(G2556,'TONG HOP'!$C$8:$E$799,2,0))</f>
        <v/>
      </c>
      <c r="I2556" s="226" t="str">
        <f>IF(B2556="","",VLOOKUP(G2556,'TONG HOP'!$C$8:$F$799,4,0))</f>
        <v/>
      </c>
      <c r="J2556" s="63" t="str">
        <f t="shared" si="439"/>
        <v/>
      </c>
      <c r="K2556" s="63" t="str">
        <f t="shared" si="440"/>
        <v/>
      </c>
      <c r="L2556" s="63">
        <f t="shared" si="441"/>
        <v>0</v>
      </c>
      <c r="M2556" s="392" t="str">
        <f>IF(Y2556="","",VLOOKUP(G2556,'Danh mục CODE'!$D$2:$I$1880,4,0))</f>
        <v/>
      </c>
      <c r="N2556" s="482"/>
      <c r="O2556" s="392" t="str">
        <f t="shared" si="442"/>
        <v/>
      </c>
      <c r="P2556" s="392" t="str">
        <f>IF(Y2556="","",VLOOKUP(G2556,'Danh mục CODE'!$D$2:$I$1880,5,0))</f>
        <v/>
      </c>
      <c r="Q2556" s="392"/>
      <c r="R2556" s="392" t="str">
        <f t="shared" si="443"/>
        <v/>
      </c>
      <c r="S2556" s="394" t="e">
        <f t="shared" si="444"/>
        <v>#VALUE!</v>
      </c>
      <c r="T2556" s="394" t="str">
        <f t="shared" si="445"/>
        <v/>
      </c>
      <c r="U2556" s="394" t="str">
        <f t="shared" si="446"/>
        <v/>
      </c>
      <c r="V2556" s="424" t="str">
        <f t="shared" si="447"/>
        <v/>
      </c>
      <c r="W2556" s="21"/>
      <c r="X2556" s="419"/>
      <c r="Y2556" s="419"/>
      <c r="Z2556" s="51"/>
      <c r="AA2556" s="61"/>
    </row>
    <row r="2557" spans="1:27">
      <c r="A2557" s="50">
        <f t="shared" si="438"/>
        <v>2552</v>
      </c>
      <c r="B2557" s="9"/>
      <c r="C2557" s="23" t="s">
        <v>742</v>
      </c>
      <c r="D2557" s="489"/>
      <c r="E2557" s="318" t="str">
        <f>IF(G2557="","",VLOOKUP(G2557,'Danh mục CODE'!$D$2:$J$20064,7,0))</f>
        <v/>
      </c>
      <c r="F2557" s="28" t="str">
        <f>IF(E2557="","",VLOOKUP(E2557,'TONG HOP'!$E$8:$W$1883,19,0))</f>
        <v/>
      </c>
      <c r="G2557" s="66"/>
      <c r="H2557" s="226" t="str">
        <f>IF(E2557="","",VLOOKUP(G2557,'TONG HOP'!$C$8:$E$799,2,0))</f>
        <v/>
      </c>
      <c r="I2557" s="226" t="str">
        <f>IF(B2557="","",VLOOKUP(G2557,'TONG HOP'!$C$8:$F$799,4,0))</f>
        <v/>
      </c>
      <c r="J2557" s="63" t="str">
        <f t="shared" si="439"/>
        <v/>
      </c>
      <c r="K2557" s="63" t="str">
        <f t="shared" si="440"/>
        <v/>
      </c>
      <c r="L2557" s="63">
        <f t="shared" si="441"/>
        <v>0</v>
      </c>
      <c r="M2557" s="392" t="str">
        <f>IF(Y2557="","",VLOOKUP(G2557,'Danh mục CODE'!$D$2:$I$1880,4,0))</f>
        <v/>
      </c>
      <c r="N2557" s="482"/>
      <c r="O2557" s="392" t="str">
        <f t="shared" si="442"/>
        <v/>
      </c>
      <c r="P2557" s="392" t="str">
        <f>IF(Y2557="","",VLOOKUP(G2557,'Danh mục CODE'!$D$2:$I$1880,5,0))</f>
        <v/>
      </c>
      <c r="Q2557" s="392"/>
      <c r="R2557" s="392" t="str">
        <f t="shared" si="443"/>
        <v/>
      </c>
      <c r="S2557" s="394" t="e">
        <f t="shared" si="444"/>
        <v>#VALUE!</v>
      </c>
      <c r="T2557" s="394" t="str">
        <f t="shared" si="445"/>
        <v/>
      </c>
      <c r="U2557" s="394" t="str">
        <f t="shared" si="446"/>
        <v/>
      </c>
      <c r="V2557" s="424" t="str">
        <f t="shared" si="447"/>
        <v/>
      </c>
      <c r="W2557" s="21"/>
      <c r="X2557" s="419"/>
      <c r="Y2557" s="419"/>
      <c r="Z2557" s="51"/>
      <c r="AA2557" s="61"/>
    </row>
    <row r="2558" spans="1:27">
      <c r="A2558" s="50">
        <f t="shared" si="438"/>
        <v>2553</v>
      </c>
      <c r="B2558" s="9"/>
      <c r="C2558" s="23" t="s">
        <v>742</v>
      </c>
      <c r="D2558" s="489"/>
      <c r="E2558" s="318" t="str">
        <f>IF(G2558="","",VLOOKUP(G2558,'Danh mục CODE'!$D$2:$J$20064,7,0))</f>
        <v/>
      </c>
      <c r="F2558" s="28" t="str">
        <f>IF(E2558="","",VLOOKUP(E2558,'TONG HOP'!$E$8:$W$1883,19,0))</f>
        <v/>
      </c>
      <c r="G2558" s="66"/>
      <c r="H2558" s="226" t="str">
        <f>IF(E2558="","",VLOOKUP(G2558,'TONG HOP'!$C$8:$E$799,2,0))</f>
        <v/>
      </c>
      <c r="I2558" s="226" t="str">
        <f>IF(B2558="","",VLOOKUP(G2558,'TONG HOP'!$C$8:$F$799,4,0))</f>
        <v/>
      </c>
      <c r="J2558" s="63" t="str">
        <f t="shared" si="439"/>
        <v/>
      </c>
      <c r="K2558" s="63" t="str">
        <f t="shared" si="440"/>
        <v/>
      </c>
      <c r="L2558" s="63">
        <f t="shared" si="441"/>
        <v>0</v>
      </c>
      <c r="M2558" s="392" t="str">
        <f>IF(Y2558="","",VLOOKUP(G2558,'Danh mục CODE'!$D$2:$I$1880,4,0))</f>
        <v/>
      </c>
      <c r="N2558" s="482"/>
      <c r="O2558" s="392" t="str">
        <f t="shared" si="442"/>
        <v/>
      </c>
      <c r="P2558" s="392" t="str">
        <f>IF(Y2558="","",VLOOKUP(G2558,'Danh mục CODE'!$D$2:$I$1880,5,0))</f>
        <v/>
      </c>
      <c r="Q2558" s="392"/>
      <c r="R2558" s="392" t="str">
        <f t="shared" si="443"/>
        <v/>
      </c>
      <c r="S2558" s="394" t="e">
        <f t="shared" si="444"/>
        <v>#VALUE!</v>
      </c>
      <c r="T2558" s="394" t="str">
        <f t="shared" si="445"/>
        <v/>
      </c>
      <c r="U2558" s="394" t="str">
        <f t="shared" si="446"/>
        <v/>
      </c>
      <c r="V2558" s="424" t="str">
        <f t="shared" si="447"/>
        <v/>
      </c>
      <c r="W2558" s="21"/>
      <c r="X2558" s="419"/>
      <c r="Y2558" s="419"/>
      <c r="Z2558" s="51"/>
      <c r="AA2558" s="61"/>
    </row>
    <row r="2559" spans="1:27">
      <c r="A2559" s="50">
        <f t="shared" si="438"/>
        <v>2554</v>
      </c>
      <c r="B2559" s="9"/>
      <c r="C2559" s="23" t="s">
        <v>742</v>
      </c>
      <c r="D2559" s="489"/>
      <c r="E2559" s="318" t="str">
        <f>IF(G2559="","",VLOOKUP(G2559,'Danh mục CODE'!$D$2:$J$20064,7,0))</f>
        <v/>
      </c>
      <c r="F2559" s="28" t="str">
        <f>IF(E2559="","",VLOOKUP(E2559,'TONG HOP'!$E$8:$W$1883,19,0))</f>
        <v/>
      </c>
      <c r="G2559" s="66"/>
      <c r="H2559" s="226" t="str">
        <f>IF(E2559="","",VLOOKUP(G2559,'TONG HOP'!$C$8:$E$799,2,0))</f>
        <v/>
      </c>
      <c r="I2559" s="226" t="str">
        <f>IF(B2559="","",VLOOKUP(G2559,'TONG HOP'!$C$8:$F$799,4,0))</f>
        <v/>
      </c>
      <c r="J2559" s="63" t="str">
        <f t="shared" si="439"/>
        <v/>
      </c>
      <c r="K2559" s="63" t="str">
        <f t="shared" si="440"/>
        <v/>
      </c>
      <c r="L2559" s="63">
        <f t="shared" si="441"/>
        <v>0</v>
      </c>
      <c r="M2559" s="392" t="str">
        <f>IF(Y2559="","",VLOOKUP(G2559,'Danh mục CODE'!$D$2:$I$1880,4,0))</f>
        <v/>
      </c>
      <c r="N2559" s="482"/>
      <c r="O2559" s="392" t="str">
        <f t="shared" si="442"/>
        <v/>
      </c>
      <c r="P2559" s="392" t="str">
        <f>IF(Y2559="","",VLOOKUP(G2559,'Danh mục CODE'!$D$2:$I$1880,5,0))</f>
        <v/>
      </c>
      <c r="Q2559" s="392"/>
      <c r="R2559" s="392" t="str">
        <f t="shared" si="443"/>
        <v/>
      </c>
      <c r="S2559" s="394" t="e">
        <f t="shared" si="444"/>
        <v>#VALUE!</v>
      </c>
      <c r="T2559" s="394" t="str">
        <f t="shared" si="445"/>
        <v/>
      </c>
      <c r="U2559" s="394" t="str">
        <f t="shared" si="446"/>
        <v/>
      </c>
      <c r="V2559" s="424" t="str">
        <f t="shared" si="447"/>
        <v/>
      </c>
      <c r="W2559" s="21"/>
      <c r="X2559" s="419"/>
      <c r="Y2559" s="419"/>
      <c r="Z2559" s="51"/>
      <c r="AA2559" s="61"/>
    </row>
    <row r="2560" spans="1:27">
      <c r="A2560" s="50">
        <f t="shared" si="438"/>
        <v>2555</v>
      </c>
      <c r="B2560" s="9"/>
      <c r="C2560" s="23" t="s">
        <v>742</v>
      </c>
      <c r="D2560" s="489"/>
      <c r="E2560" s="318" t="str">
        <f>IF(G2560="","",VLOOKUP(G2560,'Danh mục CODE'!$D$2:$J$20064,7,0))</f>
        <v/>
      </c>
      <c r="F2560" s="28" t="str">
        <f>IF(E2560="","",VLOOKUP(E2560,'TONG HOP'!$E$8:$W$1883,19,0))</f>
        <v/>
      </c>
      <c r="G2560" s="66"/>
      <c r="H2560" s="226" t="str">
        <f>IF(E2560="","",VLOOKUP(G2560,'TONG HOP'!$C$8:$E$799,2,0))</f>
        <v/>
      </c>
      <c r="I2560" s="226" t="str">
        <f>IF(B2560="","",VLOOKUP(G2560,'TONG HOP'!$C$8:$F$799,4,0))</f>
        <v/>
      </c>
      <c r="J2560" s="63" t="str">
        <f t="shared" si="439"/>
        <v/>
      </c>
      <c r="K2560" s="63" t="str">
        <f t="shared" si="440"/>
        <v/>
      </c>
      <c r="L2560" s="63">
        <f t="shared" si="441"/>
        <v>0</v>
      </c>
      <c r="M2560" s="392" t="str">
        <f>IF(Y2560="","",VLOOKUP(G2560,'Danh mục CODE'!$D$2:$I$1880,4,0))</f>
        <v/>
      </c>
      <c r="N2560" s="482"/>
      <c r="O2560" s="392" t="str">
        <f t="shared" si="442"/>
        <v/>
      </c>
      <c r="P2560" s="392" t="str">
        <f>IF(Y2560="","",VLOOKUP(G2560,'Danh mục CODE'!$D$2:$I$1880,5,0))</f>
        <v/>
      </c>
      <c r="Q2560" s="392"/>
      <c r="R2560" s="392" t="str">
        <f t="shared" si="443"/>
        <v/>
      </c>
      <c r="S2560" s="394" t="e">
        <f t="shared" si="444"/>
        <v>#VALUE!</v>
      </c>
      <c r="T2560" s="394" t="str">
        <f t="shared" si="445"/>
        <v/>
      </c>
      <c r="U2560" s="394" t="str">
        <f t="shared" si="446"/>
        <v/>
      </c>
      <c r="V2560" s="424" t="str">
        <f t="shared" si="447"/>
        <v/>
      </c>
      <c r="W2560" s="21"/>
      <c r="X2560" s="419"/>
      <c r="Y2560" s="419"/>
      <c r="Z2560" s="51"/>
      <c r="AA2560" s="61"/>
    </row>
    <row r="2561" spans="1:27">
      <c r="A2561" s="50">
        <f t="shared" si="438"/>
        <v>2556</v>
      </c>
      <c r="B2561" s="9"/>
      <c r="C2561" s="23" t="s">
        <v>742</v>
      </c>
      <c r="D2561" s="489"/>
      <c r="E2561" s="318" t="str">
        <f>IF(G2561="","",VLOOKUP(G2561,'Danh mục CODE'!$D$2:$J$20064,7,0))</f>
        <v/>
      </c>
      <c r="F2561" s="28" t="str">
        <f>IF(E2561="","",VLOOKUP(E2561,'TONG HOP'!$E$8:$W$1883,19,0))</f>
        <v/>
      </c>
      <c r="G2561" s="66"/>
      <c r="H2561" s="226" t="str">
        <f>IF(E2561="","",VLOOKUP(G2561,'TONG HOP'!$C$8:$E$799,2,0))</f>
        <v/>
      </c>
      <c r="I2561" s="226" t="str">
        <f>IF(B2561="","",VLOOKUP(G2561,'TONG HOP'!$C$8:$F$799,4,0))</f>
        <v/>
      </c>
      <c r="J2561" s="63" t="str">
        <f t="shared" si="439"/>
        <v/>
      </c>
      <c r="K2561" s="63" t="str">
        <f t="shared" si="440"/>
        <v/>
      </c>
      <c r="L2561" s="63">
        <f t="shared" si="441"/>
        <v>0</v>
      </c>
      <c r="M2561" s="392" t="str">
        <f>IF(Y2561="","",VLOOKUP(G2561,'Danh mục CODE'!$D$2:$I$1880,4,0))</f>
        <v/>
      </c>
      <c r="N2561" s="482"/>
      <c r="O2561" s="392" t="str">
        <f t="shared" si="442"/>
        <v/>
      </c>
      <c r="P2561" s="392" t="str">
        <f>IF(Y2561="","",VLOOKUP(G2561,'Danh mục CODE'!$D$2:$I$1880,5,0))</f>
        <v/>
      </c>
      <c r="Q2561" s="392"/>
      <c r="R2561" s="392" t="str">
        <f t="shared" si="443"/>
        <v/>
      </c>
      <c r="S2561" s="394" t="e">
        <f t="shared" si="444"/>
        <v>#VALUE!</v>
      </c>
      <c r="T2561" s="394" t="str">
        <f t="shared" si="445"/>
        <v/>
      </c>
      <c r="U2561" s="394" t="str">
        <f t="shared" si="446"/>
        <v/>
      </c>
      <c r="V2561" s="424" t="str">
        <f t="shared" si="447"/>
        <v/>
      </c>
      <c r="W2561" s="21"/>
      <c r="X2561" s="419"/>
      <c r="Y2561" s="419"/>
      <c r="Z2561" s="51"/>
      <c r="AA2561" s="61"/>
    </row>
    <row r="2562" spans="1:27">
      <c r="A2562" s="50">
        <f t="shared" si="438"/>
        <v>2557</v>
      </c>
      <c r="B2562" s="9"/>
      <c r="C2562" s="23" t="s">
        <v>742</v>
      </c>
      <c r="D2562" s="489"/>
      <c r="E2562" s="318" t="str">
        <f>IF(G2562="","",VLOOKUP(G2562,'Danh mục CODE'!$D$2:$J$20064,7,0))</f>
        <v/>
      </c>
      <c r="F2562" s="28" t="str">
        <f>IF(E2562="","",VLOOKUP(E2562,'TONG HOP'!$E$8:$W$1883,19,0))</f>
        <v/>
      </c>
      <c r="G2562" s="66"/>
      <c r="H2562" s="226" t="str">
        <f>IF(E2562="","",VLOOKUP(G2562,'TONG HOP'!$C$8:$E$799,2,0))</f>
        <v/>
      </c>
      <c r="I2562" s="226" t="str">
        <f>IF(B2562="","",VLOOKUP(G2562,'TONG HOP'!$C$8:$F$799,4,0))</f>
        <v/>
      </c>
      <c r="J2562" s="63" t="str">
        <f t="shared" si="439"/>
        <v/>
      </c>
      <c r="K2562" s="63" t="str">
        <f t="shared" si="440"/>
        <v/>
      </c>
      <c r="L2562" s="63">
        <f t="shared" si="441"/>
        <v>0</v>
      </c>
      <c r="M2562" s="392" t="str">
        <f>IF(Y2562="","",VLOOKUP(G2562,'Danh mục CODE'!$D$2:$I$1880,4,0))</f>
        <v/>
      </c>
      <c r="N2562" s="482"/>
      <c r="O2562" s="392" t="str">
        <f t="shared" si="442"/>
        <v/>
      </c>
      <c r="P2562" s="392" t="str">
        <f>IF(Y2562="","",VLOOKUP(G2562,'Danh mục CODE'!$D$2:$I$1880,5,0))</f>
        <v/>
      </c>
      <c r="Q2562" s="392"/>
      <c r="R2562" s="392" t="str">
        <f t="shared" si="443"/>
        <v/>
      </c>
      <c r="S2562" s="394" t="e">
        <f t="shared" si="444"/>
        <v>#VALUE!</v>
      </c>
      <c r="T2562" s="394" t="str">
        <f t="shared" si="445"/>
        <v/>
      </c>
      <c r="U2562" s="394" t="str">
        <f t="shared" si="446"/>
        <v/>
      </c>
      <c r="V2562" s="424" t="str">
        <f t="shared" si="447"/>
        <v/>
      </c>
      <c r="W2562" s="21"/>
      <c r="X2562" s="419"/>
      <c r="Y2562" s="419"/>
      <c r="Z2562" s="51"/>
      <c r="AA2562" s="61"/>
    </row>
    <row r="2563" spans="1:27">
      <c r="A2563" s="50">
        <f t="shared" si="438"/>
        <v>2558</v>
      </c>
      <c r="B2563" s="9"/>
      <c r="C2563" s="23" t="s">
        <v>742</v>
      </c>
      <c r="D2563" s="489"/>
      <c r="E2563" s="318" t="str">
        <f>IF(G2563="","",VLOOKUP(G2563,'Danh mục CODE'!$D$2:$J$20064,7,0))</f>
        <v/>
      </c>
      <c r="F2563" s="28" t="str">
        <f>IF(E2563="","",VLOOKUP(E2563,'TONG HOP'!$E$8:$W$1883,19,0))</f>
        <v/>
      </c>
      <c r="G2563" s="66"/>
      <c r="H2563" s="226" t="str">
        <f>IF(E2563="","",VLOOKUP(G2563,'TONG HOP'!$C$8:$E$799,2,0))</f>
        <v/>
      </c>
      <c r="I2563" s="226" t="str">
        <f>IF(B2563="","",VLOOKUP(G2563,'TONG HOP'!$C$8:$F$799,4,0))</f>
        <v/>
      </c>
      <c r="J2563" s="63" t="str">
        <f t="shared" si="439"/>
        <v/>
      </c>
      <c r="K2563" s="63" t="str">
        <f t="shared" si="440"/>
        <v/>
      </c>
      <c r="L2563" s="63">
        <f t="shared" si="441"/>
        <v>0</v>
      </c>
      <c r="M2563" s="392" t="str">
        <f>IF(Y2563="","",VLOOKUP(G2563,'Danh mục CODE'!$D$2:$I$1880,4,0))</f>
        <v/>
      </c>
      <c r="N2563" s="482"/>
      <c r="O2563" s="392" t="str">
        <f t="shared" si="442"/>
        <v/>
      </c>
      <c r="P2563" s="392" t="str">
        <f>IF(Y2563="","",VLOOKUP(G2563,'Danh mục CODE'!$D$2:$I$1880,5,0))</f>
        <v/>
      </c>
      <c r="Q2563" s="392"/>
      <c r="R2563" s="392" t="str">
        <f t="shared" si="443"/>
        <v/>
      </c>
      <c r="S2563" s="394" t="e">
        <f t="shared" si="444"/>
        <v>#VALUE!</v>
      </c>
      <c r="T2563" s="394" t="str">
        <f t="shared" si="445"/>
        <v/>
      </c>
      <c r="U2563" s="394" t="str">
        <f t="shared" si="446"/>
        <v/>
      </c>
      <c r="V2563" s="424" t="str">
        <f t="shared" si="447"/>
        <v/>
      </c>
      <c r="W2563" s="21"/>
      <c r="X2563" s="419"/>
      <c r="Y2563" s="419"/>
      <c r="Z2563" s="51"/>
      <c r="AA2563" s="61"/>
    </row>
    <row r="2564" spans="1:27">
      <c r="A2564" s="50">
        <f t="shared" si="438"/>
        <v>2559</v>
      </c>
      <c r="B2564" s="9"/>
      <c r="C2564" s="23" t="s">
        <v>742</v>
      </c>
      <c r="D2564" s="489"/>
      <c r="E2564" s="318" t="str">
        <f>IF(G2564="","",VLOOKUP(G2564,'Danh mục CODE'!$D$2:$J$20064,7,0))</f>
        <v/>
      </c>
      <c r="F2564" s="28" t="str">
        <f>IF(E2564="","",VLOOKUP(E2564,'TONG HOP'!$E$8:$W$1883,19,0))</f>
        <v/>
      </c>
      <c r="G2564" s="66"/>
      <c r="H2564" s="226" t="str">
        <f>IF(E2564="","",VLOOKUP(G2564,'TONG HOP'!$C$8:$E$799,2,0))</f>
        <v/>
      </c>
      <c r="I2564" s="226" t="str">
        <f>IF(B2564="","",VLOOKUP(G2564,'TONG HOP'!$C$8:$F$799,4,0))</f>
        <v/>
      </c>
      <c r="J2564" s="63" t="str">
        <f t="shared" si="439"/>
        <v/>
      </c>
      <c r="K2564" s="63" t="str">
        <f t="shared" si="440"/>
        <v/>
      </c>
      <c r="L2564" s="63">
        <f t="shared" si="441"/>
        <v>0</v>
      </c>
      <c r="M2564" s="392" t="str">
        <f>IF(Y2564="","",VLOOKUP(G2564,'Danh mục CODE'!$D$2:$I$1880,4,0))</f>
        <v/>
      </c>
      <c r="N2564" s="482"/>
      <c r="O2564" s="392" t="str">
        <f t="shared" si="442"/>
        <v/>
      </c>
      <c r="P2564" s="392" t="str">
        <f>IF(Y2564="","",VLOOKUP(G2564,'Danh mục CODE'!$D$2:$I$1880,5,0))</f>
        <v/>
      </c>
      <c r="Q2564" s="392"/>
      <c r="R2564" s="392" t="str">
        <f t="shared" si="443"/>
        <v/>
      </c>
      <c r="S2564" s="394" t="e">
        <f t="shared" si="444"/>
        <v>#VALUE!</v>
      </c>
      <c r="T2564" s="394" t="str">
        <f t="shared" si="445"/>
        <v/>
      </c>
      <c r="U2564" s="394" t="str">
        <f t="shared" si="446"/>
        <v/>
      </c>
      <c r="V2564" s="424" t="str">
        <f t="shared" si="447"/>
        <v/>
      </c>
      <c r="W2564" s="21"/>
      <c r="X2564" s="419"/>
      <c r="Y2564" s="419"/>
      <c r="Z2564" s="51"/>
      <c r="AA2564" s="61"/>
    </row>
    <row r="2565" spans="1:27">
      <c r="A2565" s="50">
        <f t="shared" si="438"/>
        <v>2560</v>
      </c>
      <c r="B2565" s="9"/>
      <c r="C2565" s="23" t="s">
        <v>742</v>
      </c>
      <c r="D2565" s="489"/>
      <c r="E2565" s="318" t="str">
        <f>IF(G2565="","",VLOOKUP(G2565,'Danh mục CODE'!$D$2:$J$20064,7,0))</f>
        <v/>
      </c>
      <c r="F2565" s="28" t="str">
        <f>IF(E2565="","",VLOOKUP(E2565,'TONG HOP'!$E$8:$W$1883,19,0))</f>
        <v/>
      </c>
      <c r="G2565" s="66"/>
      <c r="H2565" s="226" t="str">
        <f>IF(E2565="","",VLOOKUP(G2565,'TONG HOP'!$C$8:$E$799,2,0))</f>
        <v/>
      </c>
      <c r="I2565" s="226" t="str">
        <f>IF(B2565="","",VLOOKUP(G2565,'TONG HOP'!$C$8:$F$799,4,0))</f>
        <v/>
      </c>
      <c r="J2565" s="63" t="str">
        <f t="shared" si="439"/>
        <v/>
      </c>
      <c r="K2565" s="63" t="str">
        <f t="shared" si="440"/>
        <v/>
      </c>
      <c r="L2565" s="63">
        <f t="shared" si="441"/>
        <v>0</v>
      </c>
      <c r="M2565" s="392" t="str">
        <f>IF(Y2565="","",VLOOKUP(G2565,'Danh mục CODE'!$D$2:$I$1880,4,0))</f>
        <v/>
      </c>
      <c r="N2565" s="482"/>
      <c r="O2565" s="392" t="str">
        <f t="shared" si="442"/>
        <v/>
      </c>
      <c r="P2565" s="392" t="str">
        <f>IF(Y2565="","",VLOOKUP(G2565,'Danh mục CODE'!$D$2:$I$1880,5,0))</f>
        <v/>
      </c>
      <c r="Q2565" s="392"/>
      <c r="R2565" s="392" t="str">
        <f t="shared" si="443"/>
        <v/>
      </c>
      <c r="S2565" s="394" t="e">
        <f t="shared" si="444"/>
        <v>#VALUE!</v>
      </c>
      <c r="T2565" s="394" t="str">
        <f t="shared" si="445"/>
        <v/>
      </c>
      <c r="U2565" s="394" t="str">
        <f t="shared" si="446"/>
        <v/>
      </c>
      <c r="V2565" s="424" t="str">
        <f t="shared" si="447"/>
        <v/>
      </c>
      <c r="W2565" s="21"/>
      <c r="X2565" s="419"/>
      <c r="Y2565" s="419"/>
      <c r="Z2565" s="51"/>
      <c r="AA2565" s="61"/>
    </row>
    <row r="2566" spans="1:27">
      <c r="A2566" s="50">
        <f t="shared" si="438"/>
        <v>2561</v>
      </c>
      <c r="B2566" s="9"/>
      <c r="C2566" s="23" t="s">
        <v>742</v>
      </c>
      <c r="D2566" s="489"/>
      <c r="E2566" s="318" t="str">
        <f>IF(G2566="","",VLOOKUP(G2566,'Danh mục CODE'!$D$2:$J$20064,7,0))</f>
        <v/>
      </c>
      <c r="F2566" s="28" t="str">
        <f>IF(E2566="","",VLOOKUP(E2566,'TONG HOP'!$E$8:$W$1883,19,0))</f>
        <v/>
      </c>
      <c r="G2566" s="66"/>
      <c r="H2566" s="226" t="str">
        <f>IF(E2566="","",VLOOKUP(G2566,'TONG HOP'!$C$8:$E$799,2,0))</f>
        <v/>
      </c>
      <c r="I2566" s="226" t="str">
        <f>IF(B2566="","",VLOOKUP(G2566,'TONG HOP'!$C$8:$F$799,4,0))</f>
        <v/>
      </c>
      <c r="J2566" s="63" t="str">
        <f t="shared" si="439"/>
        <v/>
      </c>
      <c r="K2566" s="63" t="str">
        <f t="shared" si="440"/>
        <v/>
      </c>
      <c r="L2566" s="63">
        <f t="shared" si="441"/>
        <v>0</v>
      </c>
      <c r="M2566" s="392" t="str">
        <f>IF(Y2566="","",VLOOKUP(G2566,'Danh mục CODE'!$D$2:$I$1880,4,0))</f>
        <v/>
      </c>
      <c r="N2566" s="482"/>
      <c r="O2566" s="392" t="str">
        <f t="shared" si="442"/>
        <v/>
      </c>
      <c r="P2566" s="392" t="str">
        <f>IF(Y2566="","",VLOOKUP(G2566,'Danh mục CODE'!$D$2:$I$1880,5,0))</f>
        <v/>
      </c>
      <c r="Q2566" s="392"/>
      <c r="R2566" s="392" t="str">
        <f t="shared" si="443"/>
        <v/>
      </c>
      <c r="S2566" s="394" t="e">
        <f t="shared" si="444"/>
        <v>#VALUE!</v>
      </c>
      <c r="T2566" s="394" t="str">
        <f t="shared" si="445"/>
        <v/>
      </c>
      <c r="U2566" s="394" t="str">
        <f t="shared" si="446"/>
        <v/>
      </c>
      <c r="V2566" s="424" t="str">
        <f t="shared" si="447"/>
        <v/>
      </c>
      <c r="W2566" s="21"/>
      <c r="X2566" s="419"/>
      <c r="Y2566" s="419"/>
      <c r="Z2566" s="51"/>
      <c r="AA2566" s="61"/>
    </row>
    <row r="2567" spans="1:27">
      <c r="A2567" s="50">
        <f t="shared" si="438"/>
        <v>2562</v>
      </c>
      <c r="B2567" s="9"/>
      <c r="C2567" s="23" t="s">
        <v>742</v>
      </c>
      <c r="D2567" s="489"/>
      <c r="E2567" s="318" t="str">
        <f>IF(G2567="","",VLOOKUP(G2567,'Danh mục CODE'!$D$2:$J$20064,7,0))</f>
        <v/>
      </c>
      <c r="F2567" s="28" t="str">
        <f>IF(E2567="","",VLOOKUP(E2567,'TONG HOP'!$E$8:$W$1883,19,0))</f>
        <v/>
      </c>
      <c r="G2567" s="66"/>
      <c r="H2567" s="226" t="str">
        <f>IF(E2567="","",VLOOKUP(G2567,'TONG HOP'!$C$8:$E$799,2,0))</f>
        <v/>
      </c>
      <c r="I2567" s="226" t="str">
        <f>IF(B2567="","",VLOOKUP(G2567,'TONG HOP'!$C$8:$F$799,4,0))</f>
        <v/>
      </c>
      <c r="J2567" s="63" t="str">
        <f t="shared" si="439"/>
        <v/>
      </c>
      <c r="K2567" s="63" t="str">
        <f t="shared" si="440"/>
        <v/>
      </c>
      <c r="L2567" s="63">
        <f t="shared" si="441"/>
        <v>0</v>
      </c>
      <c r="M2567" s="392" t="str">
        <f>IF(Y2567="","",VLOOKUP(G2567,'Danh mục CODE'!$D$2:$I$1880,4,0))</f>
        <v/>
      </c>
      <c r="N2567" s="482"/>
      <c r="O2567" s="392" t="str">
        <f t="shared" si="442"/>
        <v/>
      </c>
      <c r="P2567" s="392" t="str">
        <f>IF(Y2567="","",VLOOKUP(G2567,'Danh mục CODE'!$D$2:$I$1880,5,0))</f>
        <v/>
      </c>
      <c r="Q2567" s="392"/>
      <c r="R2567" s="392" t="str">
        <f t="shared" si="443"/>
        <v/>
      </c>
      <c r="S2567" s="394" t="e">
        <f t="shared" si="444"/>
        <v>#VALUE!</v>
      </c>
      <c r="T2567" s="394" t="str">
        <f t="shared" si="445"/>
        <v/>
      </c>
      <c r="U2567" s="394" t="str">
        <f t="shared" si="446"/>
        <v/>
      </c>
      <c r="V2567" s="424" t="str">
        <f t="shared" si="447"/>
        <v/>
      </c>
      <c r="W2567" s="21"/>
      <c r="X2567" s="419"/>
      <c r="Y2567" s="419"/>
      <c r="Z2567" s="51"/>
      <c r="AA2567" s="61"/>
    </row>
    <row r="2568" spans="1:27">
      <c r="A2568" s="50">
        <f t="shared" si="438"/>
        <v>2563</v>
      </c>
      <c r="B2568" s="9"/>
      <c r="C2568" s="23" t="s">
        <v>742</v>
      </c>
      <c r="D2568" s="489"/>
      <c r="E2568" s="318" t="str">
        <f>IF(G2568="","",VLOOKUP(G2568,'Danh mục CODE'!$D$2:$J$20064,7,0))</f>
        <v/>
      </c>
      <c r="F2568" s="28" t="str">
        <f>IF(E2568="","",VLOOKUP(E2568,'TONG HOP'!$E$8:$W$1883,19,0))</f>
        <v/>
      </c>
      <c r="G2568" s="66"/>
      <c r="H2568" s="226" t="str">
        <f>IF(E2568="","",VLOOKUP(G2568,'TONG HOP'!$C$8:$E$799,2,0))</f>
        <v/>
      </c>
      <c r="I2568" s="226" t="str">
        <f>IF(B2568="","",VLOOKUP(G2568,'TONG HOP'!$C$8:$F$799,4,0))</f>
        <v/>
      </c>
      <c r="J2568" s="63" t="str">
        <f t="shared" si="439"/>
        <v/>
      </c>
      <c r="K2568" s="63" t="str">
        <f t="shared" si="440"/>
        <v/>
      </c>
      <c r="L2568" s="63">
        <f t="shared" si="441"/>
        <v>0</v>
      </c>
      <c r="M2568" s="392" t="str">
        <f>IF(Y2568="","",VLOOKUP(G2568,'Danh mục CODE'!$D$2:$I$1880,4,0))</f>
        <v/>
      </c>
      <c r="N2568" s="482"/>
      <c r="O2568" s="392" t="str">
        <f t="shared" si="442"/>
        <v/>
      </c>
      <c r="P2568" s="392" t="str">
        <f>IF(Y2568="","",VLOOKUP(G2568,'Danh mục CODE'!$D$2:$I$1880,5,0))</f>
        <v/>
      </c>
      <c r="Q2568" s="392"/>
      <c r="R2568" s="392" t="str">
        <f t="shared" si="443"/>
        <v/>
      </c>
      <c r="S2568" s="394" t="e">
        <f t="shared" si="444"/>
        <v>#VALUE!</v>
      </c>
      <c r="T2568" s="394" t="str">
        <f t="shared" si="445"/>
        <v/>
      </c>
      <c r="U2568" s="394" t="str">
        <f t="shared" si="446"/>
        <v/>
      </c>
      <c r="V2568" s="424" t="str">
        <f t="shared" si="447"/>
        <v/>
      </c>
      <c r="W2568" s="21"/>
      <c r="X2568" s="419"/>
      <c r="Y2568" s="419"/>
      <c r="Z2568" s="51"/>
      <c r="AA2568" s="61"/>
    </row>
    <row r="2569" spans="1:27">
      <c r="A2569" s="50">
        <f t="shared" si="438"/>
        <v>2564</v>
      </c>
      <c r="B2569" s="9"/>
      <c r="C2569" s="23" t="s">
        <v>742</v>
      </c>
      <c r="D2569" s="489"/>
      <c r="E2569" s="318" t="str">
        <f>IF(G2569="","",VLOOKUP(G2569,'Danh mục CODE'!$D$2:$J$20064,7,0))</f>
        <v/>
      </c>
      <c r="F2569" s="28" t="str">
        <f>IF(E2569="","",VLOOKUP(E2569,'TONG HOP'!$E$8:$W$1883,19,0))</f>
        <v/>
      </c>
      <c r="G2569" s="66"/>
      <c r="H2569" s="226" t="str">
        <f>IF(E2569="","",VLOOKUP(G2569,'TONG HOP'!$C$8:$E$799,2,0))</f>
        <v/>
      </c>
      <c r="I2569" s="226" t="str">
        <f>IF(B2569="","",VLOOKUP(G2569,'TONG HOP'!$C$8:$F$799,4,0))</f>
        <v/>
      </c>
      <c r="J2569" s="63" t="str">
        <f t="shared" si="439"/>
        <v/>
      </c>
      <c r="K2569" s="63" t="str">
        <f t="shared" si="440"/>
        <v/>
      </c>
      <c r="L2569" s="63">
        <f t="shared" si="441"/>
        <v>0</v>
      </c>
      <c r="M2569" s="392" t="str">
        <f>IF(Y2569="","",VLOOKUP(G2569,'Danh mục CODE'!$D$2:$I$1880,4,0))</f>
        <v/>
      </c>
      <c r="N2569" s="482"/>
      <c r="O2569" s="392" t="str">
        <f t="shared" si="442"/>
        <v/>
      </c>
      <c r="P2569" s="392" t="str">
        <f>IF(Y2569="","",VLOOKUP(G2569,'Danh mục CODE'!$D$2:$I$1880,5,0))</f>
        <v/>
      </c>
      <c r="Q2569" s="392"/>
      <c r="R2569" s="392" t="str">
        <f t="shared" si="443"/>
        <v/>
      </c>
      <c r="S2569" s="394" t="e">
        <f t="shared" si="444"/>
        <v>#VALUE!</v>
      </c>
      <c r="T2569" s="394" t="str">
        <f t="shared" si="445"/>
        <v/>
      </c>
      <c r="U2569" s="394" t="str">
        <f t="shared" si="446"/>
        <v/>
      </c>
      <c r="V2569" s="424" t="str">
        <f t="shared" si="447"/>
        <v/>
      </c>
      <c r="W2569" s="21"/>
      <c r="X2569" s="419"/>
      <c r="Y2569" s="419"/>
      <c r="Z2569" s="51"/>
      <c r="AA2569" s="61"/>
    </row>
    <row r="2570" spans="1:27">
      <c r="A2570" s="50">
        <f t="shared" si="438"/>
        <v>2565</v>
      </c>
      <c r="B2570" s="9"/>
      <c r="C2570" s="23" t="s">
        <v>742</v>
      </c>
      <c r="D2570" s="489"/>
      <c r="E2570" s="318" t="str">
        <f>IF(G2570="","",VLOOKUP(G2570,'Danh mục CODE'!$D$2:$J$20064,7,0))</f>
        <v/>
      </c>
      <c r="F2570" s="28" t="str">
        <f>IF(E2570="","",VLOOKUP(E2570,'TONG HOP'!$E$8:$W$1883,19,0))</f>
        <v/>
      </c>
      <c r="G2570" s="66"/>
      <c r="H2570" s="226" t="str">
        <f>IF(E2570="","",VLOOKUP(G2570,'TONG HOP'!$C$8:$E$799,2,0))</f>
        <v/>
      </c>
      <c r="I2570" s="226" t="str">
        <f>IF(B2570="","",VLOOKUP(G2570,'TONG HOP'!$C$8:$F$799,4,0))</f>
        <v/>
      </c>
      <c r="J2570" s="63" t="str">
        <f t="shared" si="439"/>
        <v/>
      </c>
      <c r="K2570" s="63" t="str">
        <f t="shared" si="440"/>
        <v/>
      </c>
      <c r="L2570" s="63">
        <f t="shared" si="441"/>
        <v>0</v>
      </c>
      <c r="M2570" s="392" t="str">
        <f>IF(Y2570="","",VLOOKUP(G2570,'Danh mục CODE'!$D$2:$I$1880,4,0))</f>
        <v/>
      </c>
      <c r="N2570" s="482"/>
      <c r="O2570" s="392" t="str">
        <f t="shared" si="442"/>
        <v/>
      </c>
      <c r="P2570" s="392" t="str">
        <f>IF(Y2570="","",VLOOKUP(G2570,'Danh mục CODE'!$D$2:$I$1880,5,0))</f>
        <v/>
      </c>
      <c r="Q2570" s="392"/>
      <c r="R2570" s="392" t="str">
        <f t="shared" si="443"/>
        <v/>
      </c>
      <c r="S2570" s="394" t="e">
        <f t="shared" si="444"/>
        <v>#VALUE!</v>
      </c>
      <c r="T2570" s="394" t="str">
        <f t="shared" si="445"/>
        <v/>
      </c>
      <c r="U2570" s="394" t="str">
        <f t="shared" si="446"/>
        <v/>
      </c>
      <c r="V2570" s="424" t="str">
        <f t="shared" si="447"/>
        <v/>
      </c>
      <c r="W2570" s="21"/>
      <c r="X2570" s="419"/>
      <c r="Y2570" s="419"/>
      <c r="Z2570" s="51"/>
      <c r="AA2570" s="61"/>
    </row>
    <row r="2571" spans="1:27">
      <c r="A2571" s="50">
        <f t="shared" si="438"/>
        <v>2566</v>
      </c>
      <c r="B2571" s="9"/>
      <c r="C2571" s="23" t="s">
        <v>742</v>
      </c>
      <c r="D2571" s="489"/>
      <c r="E2571" s="318" t="str">
        <f>IF(G2571="","",VLOOKUP(G2571,'Danh mục CODE'!$D$2:$J$20064,7,0))</f>
        <v/>
      </c>
      <c r="F2571" s="28" t="str">
        <f>IF(E2571="","",VLOOKUP(E2571,'TONG HOP'!$E$8:$W$1883,19,0))</f>
        <v/>
      </c>
      <c r="G2571" s="66"/>
      <c r="H2571" s="226" t="str">
        <f>IF(E2571="","",VLOOKUP(G2571,'TONG HOP'!$C$8:$E$799,2,0))</f>
        <v/>
      </c>
      <c r="I2571" s="226" t="str">
        <f>IF(B2571="","",VLOOKUP(G2571,'TONG HOP'!$C$8:$F$799,4,0))</f>
        <v/>
      </c>
      <c r="J2571" s="63" t="str">
        <f t="shared" si="439"/>
        <v/>
      </c>
      <c r="K2571" s="63" t="str">
        <f t="shared" si="440"/>
        <v/>
      </c>
      <c r="L2571" s="63">
        <f t="shared" si="441"/>
        <v>0</v>
      </c>
      <c r="M2571" s="392" t="str">
        <f>IF(Y2571="","",VLOOKUP(G2571,'Danh mục CODE'!$D$2:$I$1880,4,0))</f>
        <v/>
      </c>
      <c r="N2571" s="482"/>
      <c r="O2571" s="392" t="str">
        <f t="shared" si="442"/>
        <v/>
      </c>
      <c r="P2571" s="392" t="str">
        <f>IF(Y2571="","",VLOOKUP(G2571,'Danh mục CODE'!$D$2:$I$1880,5,0))</f>
        <v/>
      </c>
      <c r="Q2571" s="392"/>
      <c r="R2571" s="392" t="str">
        <f t="shared" si="443"/>
        <v/>
      </c>
      <c r="S2571" s="394" t="e">
        <f t="shared" si="444"/>
        <v>#VALUE!</v>
      </c>
      <c r="T2571" s="394" t="str">
        <f t="shared" si="445"/>
        <v/>
      </c>
      <c r="U2571" s="394" t="str">
        <f t="shared" si="446"/>
        <v/>
      </c>
      <c r="V2571" s="424" t="str">
        <f t="shared" si="447"/>
        <v/>
      </c>
      <c r="W2571" s="21"/>
      <c r="X2571" s="419"/>
      <c r="Y2571" s="419"/>
      <c r="Z2571" s="51"/>
      <c r="AA2571" s="61"/>
    </row>
    <row r="2572" spans="1:27">
      <c r="A2572" s="50">
        <f t="shared" si="438"/>
        <v>2567</v>
      </c>
      <c r="B2572" s="9"/>
      <c r="C2572" s="23" t="s">
        <v>742</v>
      </c>
      <c r="D2572" s="489"/>
      <c r="E2572" s="318" t="str">
        <f>IF(G2572="","",VLOOKUP(G2572,'Danh mục CODE'!$D$2:$J$20064,7,0))</f>
        <v/>
      </c>
      <c r="F2572" s="28" t="str">
        <f>IF(E2572="","",VLOOKUP(E2572,'TONG HOP'!$E$8:$W$1883,19,0))</f>
        <v/>
      </c>
      <c r="G2572" s="66"/>
      <c r="H2572" s="226" t="str">
        <f>IF(E2572="","",VLOOKUP(G2572,'TONG HOP'!$C$8:$E$799,2,0))</f>
        <v/>
      </c>
      <c r="I2572" s="226" t="str">
        <f>IF(B2572="","",VLOOKUP(G2572,'TONG HOP'!$C$8:$F$799,4,0))</f>
        <v/>
      </c>
      <c r="J2572" s="63" t="str">
        <f t="shared" si="439"/>
        <v/>
      </c>
      <c r="K2572" s="63" t="str">
        <f t="shared" si="440"/>
        <v/>
      </c>
      <c r="L2572" s="63">
        <f t="shared" si="441"/>
        <v>0</v>
      </c>
      <c r="M2572" s="392" t="str">
        <f>IF(Y2572="","",VLOOKUP(G2572,'Danh mục CODE'!$D$2:$I$1880,4,0))</f>
        <v/>
      </c>
      <c r="N2572" s="482"/>
      <c r="O2572" s="392" t="str">
        <f t="shared" si="442"/>
        <v/>
      </c>
      <c r="P2572" s="392" t="str">
        <f>IF(Y2572="","",VLOOKUP(G2572,'Danh mục CODE'!$D$2:$I$1880,5,0))</f>
        <v/>
      </c>
      <c r="Q2572" s="392"/>
      <c r="R2572" s="392" t="str">
        <f t="shared" si="443"/>
        <v/>
      </c>
      <c r="S2572" s="394" t="e">
        <f t="shared" si="444"/>
        <v>#VALUE!</v>
      </c>
      <c r="T2572" s="394" t="str">
        <f t="shared" si="445"/>
        <v/>
      </c>
      <c r="U2572" s="394" t="str">
        <f t="shared" si="446"/>
        <v/>
      </c>
      <c r="V2572" s="424" t="str">
        <f t="shared" si="447"/>
        <v/>
      </c>
      <c r="W2572" s="21"/>
      <c r="X2572" s="419"/>
      <c r="Y2572" s="419"/>
      <c r="Z2572" s="51"/>
      <c r="AA2572" s="61"/>
    </row>
    <row r="2573" spans="1:27">
      <c r="A2573" s="50">
        <f t="shared" si="438"/>
        <v>2568</v>
      </c>
      <c r="B2573" s="9"/>
      <c r="C2573" s="23" t="s">
        <v>742</v>
      </c>
      <c r="D2573" s="489"/>
      <c r="E2573" s="318" t="str">
        <f>IF(G2573="","",VLOOKUP(G2573,'Danh mục CODE'!$D$2:$J$20064,7,0))</f>
        <v/>
      </c>
      <c r="F2573" s="28" t="str">
        <f>IF(E2573="","",VLOOKUP(E2573,'TONG HOP'!$E$8:$W$1883,19,0))</f>
        <v/>
      </c>
      <c r="G2573" s="66"/>
      <c r="H2573" s="226" t="str">
        <f>IF(E2573="","",VLOOKUP(G2573,'TONG HOP'!$C$8:$E$799,2,0))</f>
        <v/>
      </c>
      <c r="I2573" s="226" t="str">
        <f>IF(B2573="","",VLOOKUP(G2573,'TONG HOP'!$C$8:$F$799,4,0))</f>
        <v/>
      </c>
      <c r="J2573" s="63" t="str">
        <f t="shared" si="439"/>
        <v/>
      </c>
      <c r="K2573" s="63" t="str">
        <f t="shared" si="440"/>
        <v/>
      </c>
      <c r="L2573" s="63">
        <f t="shared" si="441"/>
        <v>0</v>
      </c>
      <c r="M2573" s="392" t="str">
        <f>IF(Y2573="","",VLOOKUP(G2573,'Danh mục CODE'!$D$2:$I$1880,4,0))</f>
        <v/>
      </c>
      <c r="N2573" s="482"/>
      <c r="O2573" s="392" t="str">
        <f t="shared" si="442"/>
        <v/>
      </c>
      <c r="P2573" s="392" t="str">
        <f>IF(Y2573="","",VLOOKUP(G2573,'Danh mục CODE'!$D$2:$I$1880,5,0))</f>
        <v/>
      </c>
      <c r="Q2573" s="392"/>
      <c r="R2573" s="392" t="str">
        <f t="shared" si="443"/>
        <v/>
      </c>
      <c r="S2573" s="394" t="e">
        <f t="shared" si="444"/>
        <v>#VALUE!</v>
      </c>
      <c r="T2573" s="394" t="str">
        <f t="shared" si="445"/>
        <v/>
      </c>
      <c r="U2573" s="394" t="str">
        <f t="shared" si="446"/>
        <v/>
      </c>
      <c r="V2573" s="424" t="str">
        <f t="shared" si="447"/>
        <v/>
      </c>
      <c r="W2573" s="21"/>
      <c r="X2573" s="419"/>
      <c r="Y2573" s="419"/>
      <c r="Z2573" s="51"/>
      <c r="AA2573" s="61"/>
    </row>
    <row r="2574" spans="1:27">
      <c r="A2574" s="50">
        <f t="shared" si="438"/>
        <v>2569</v>
      </c>
      <c r="B2574" s="9"/>
      <c r="C2574" s="23" t="s">
        <v>742</v>
      </c>
      <c r="D2574" s="489"/>
      <c r="E2574" s="318" t="str">
        <f>IF(G2574="","",VLOOKUP(G2574,'Danh mục CODE'!$D$2:$J$20064,7,0))</f>
        <v/>
      </c>
      <c r="F2574" s="28" t="str">
        <f>IF(E2574="","",VLOOKUP(E2574,'TONG HOP'!$E$8:$W$1883,19,0))</f>
        <v/>
      </c>
      <c r="G2574" s="66"/>
      <c r="H2574" s="226" t="str">
        <f>IF(E2574="","",VLOOKUP(G2574,'TONG HOP'!$C$8:$E$799,2,0))</f>
        <v/>
      </c>
      <c r="I2574" s="226" t="str">
        <f>IF(B2574="","",VLOOKUP(G2574,'TONG HOP'!$C$8:$F$799,4,0))</f>
        <v/>
      </c>
      <c r="J2574" s="63" t="str">
        <f t="shared" si="439"/>
        <v/>
      </c>
      <c r="K2574" s="63" t="str">
        <f t="shared" si="440"/>
        <v/>
      </c>
      <c r="L2574" s="63">
        <f t="shared" si="441"/>
        <v>0</v>
      </c>
      <c r="M2574" s="392" t="str">
        <f>IF(Y2574="","",VLOOKUP(G2574,'Danh mục CODE'!$D$2:$I$1880,4,0))</f>
        <v/>
      </c>
      <c r="N2574" s="482"/>
      <c r="O2574" s="392" t="str">
        <f t="shared" si="442"/>
        <v/>
      </c>
      <c r="P2574" s="392" t="str">
        <f>IF(Y2574="","",VLOOKUP(G2574,'Danh mục CODE'!$D$2:$I$1880,5,0))</f>
        <v/>
      </c>
      <c r="Q2574" s="392"/>
      <c r="R2574" s="392" t="str">
        <f t="shared" si="443"/>
        <v/>
      </c>
      <c r="S2574" s="394" t="e">
        <f t="shared" si="444"/>
        <v>#VALUE!</v>
      </c>
      <c r="T2574" s="394" t="str">
        <f t="shared" si="445"/>
        <v/>
      </c>
      <c r="U2574" s="394" t="str">
        <f t="shared" si="446"/>
        <v/>
      </c>
      <c r="V2574" s="424" t="str">
        <f t="shared" si="447"/>
        <v/>
      </c>
      <c r="W2574" s="21"/>
      <c r="X2574" s="419"/>
      <c r="Y2574" s="419"/>
      <c r="Z2574" s="51"/>
      <c r="AA2574" s="61"/>
    </row>
    <row r="2575" spans="1:27">
      <c r="A2575" s="50">
        <f t="shared" si="438"/>
        <v>2570</v>
      </c>
      <c r="B2575" s="9"/>
      <c r="C2575" s="23" t="s">
        <v>742</v>
      </c>
      <c r="D2575" s="489"/>
      <c r="E2575" s="318" t="str">
        <f>IF(G2575="","",VLOOKUP(G2575,'Danh mục CODE'!$D$2:$J$20064,7,0))</f>
        <v/>
      </c>
      <c r="F2575" s="28" t="str">
        <f>IF(E2575="","",VLOOKUP(E2575,'TONG HOP'!$E$8:$W$1883,19,0))</f>
        <v/>
      </c>
      <c r="G2575" s="66"/>
      <c r="H2575" s="226" t="str">
        <f>IF(E2575="","",VLOOKUP(G2575,'TONG HOP'!$C$8:$E$799,2,0))</f>
        <v/>
      </c>
      <c r="I2575" s="226" t="str">
        <f>IF(B2575="","",VLOOKUP(G2575,'TONG HOP'!$C$8:$F$799,4,0))</f>
        <v/>
      </c>
      <c r="J2575" s="63" t="str">
        <f t="shared" si="439"/>
        <v/>
      </c>
      <c r="K2575" s="63" t="str">
        <f t="shared" si="440"/>
        <v/>
      </c>
      <c r="L2575" s="63">
        <f t="shared" si="441"/>
        <v>0</v>
      </c>
      <c r="M2575" s="392" t="str">
        <f>IF(Y2575="","",VLOOKUP(G2575,'Danh mục CODE'!$D$2:$I$1880,4,0))</f>
        <v/>
      </c>
      <c r="N2575" s="482"/>
      <c r="O2575" s="392" t="str">
        <f t="shared" si="442"/>
        <v/>
      </c>
      <c r="P2575" s="392" t="str">
        <f>IF(Y2575="","",VLOOKUP(G2575,'Danh mục CODE'!$D$2:$I$1880,5,0))</f>
        <v/>
      </c>
      <c r="Q2575" s="392"/>
      <c r="R2575" s="392" t="str">
        <f t="shared" si="443"/>
        <v/>
      </c>
      <c r="S2575" s="394" t="e">
        <f t="shared" si="444"/>
        <v>#VALUE!</v>
      </c>
      <c r="T2575" s="394" t="str">
        <f t="shared" si="445"/>
        <v/>
      </c>
      <c r="U2575" s="394" t="str">
        <f t="shared" si="446"/>
        <v/>
      </c>
      <c r="V2575" s="424" t="str">
        <f t="shared" si="447"/>
        <v/>
      </c>
      <c r="W2575" s="21"/>
      <c r="X2575" s="419"/>
      <c r="Y2575" s="419"/>
      <c r="Z2575" s="51"/>
      <c r="AA2575" s="61"/>
    </row>
    <row r="2576" spans="1:27">
      <c r="A2576" s="50">
        <f t="shared" si="438"/>
        <v>2571</v>
      </c>
      <c r="B2576" s="9"/>
      <c r="C2576" s="23" t="s">
        <v>742</v>
      </c>
      <c r="D2576" s="489"/>
      <c r="E2576" s="318" t="str">
        <f>IF(G2576="","",VLOOKUP(G2576,'Danh mục CODE'!$D$2:$J$20064,7,0))</f>
        <v/>
      </c>
      <c r="F2576" s="28" t="str">
        <f>IF(E2576="","",VLOOKUP(E2576,'TONG HOP'!$E$8:$W$1883,19,0))</f>
        <v/>
      </c>
      <c r="G2576" s="66"/>
      <c r="H2576" s="226" t="str">
        <f>IF(E2576="","",VLOOKUP(G2576,'TONG HOP'!$C$8:$E$799,2,0))</f>
        <v/>
      </c>
      <c r="I2576" s="226" t="str">
        <f>IF(B2576="","",VLOOKUP(G2576,'TONG HOP'!$C$8:$F$799,4,0))</f>
        <v/>
      </c>
      <c r="J2576" s="63" t="str">
        <f t="shared" si="439"/>
        <v/>
      </c>
      <c r="K2576" s="63" t="str">
        <f t="shared" si="440"/>
        <v/>
      </c>
      <c r="L2576" s="63">
        <f t="shared" si="441"/>
        <v>0</v>
      </c>
      <c r="M2576" s="392" t="str">
        <f>IF(Y2576="","",VLOOKUP(G2576,'Danh mục CODE'!$D$2:$I$1880,4,0))</f>
        <v/>
      </c>
      <c r="N2576" s="482"/>
      <c r="O2576" s="392" t="str">
        <f t="shared" si="442"/>
        <v/>
      </c>
      <c r="P2576" s="392" t="str">
        <f>IF(Y2576="","",VLOOKUP(G2576,'Danh mục CODE'!$D$2:$I$1880,5,0))</f>
        <v/>
      </c>
      <c r="Q2576" s="392"/>
      <c r="R2576" s="392" t="str">
        <f t="shared" si="443"/>
        <v/>
      </c>
      <c r="S2576" s="394" t="e">
        <f t="shared" si="444"/>
        <v>#VALUE!</v>
      </c>
      <c r="T2576" s="394" t="str">
        <f t="shared" si="445"/>
        <v/>
      </c>
      <c r="U2576" s="394" t="str">
        <f t="shared" si="446"/>
        <v/>
      </c>
      <c r="V2576" s="424" t="str">
        <f t="shared" si="447"/>
        <v/>
      </c>
      <c r="W2576" s="21"/>
      <c r="X2576" s="419"/>
      <c r="Y2576" s="419"/>
      <c r="Z2576" s="51"/>
      <c r="AA2576" s="61"/>
    </row>
    <row r="2577" spans="1:27">
      <c r="A2577" s="50">
        <f t="shared" si="438"/>
        <v>2572</v>
      </c>
      <c r="B2577" s="9"/>
      <c r="C2577" s="23" t="s">
        <v>742</v>
      </c>
      <c r="D2577" s="489"/>
      <c r="E2577" s="318" t="str">
        <f>IF(G2577="","",VLOOKUP(G2577,'Danh mục CODE'!$D$2:$J$20064,7,0))</f>
        <v/>
      </c>
      <c r="F2577" s="28" t="str">
        <f>IF(E2577="","",VLOOKUP(E2577,'TONG HOP'!$E$8:$W$1883,19,0))</f>
        <v/>
      </c>
      <c r="G2577" s="66"/>
      <c r="H2577" s="226" t="str">
        <f>IF(E2577="","",VLOOKUP(G2577,'TONG HOP'!$C$8:$E$799,2,0))</f>
        <v/>
      </c>
      <c r="I2577" s="226" t="str">
        <f>IF(B2577="","",VLOOKUP(G2577,'TONG HOP'!$C$8:$F$799,4,0))</f>
        <v/>
      </c>
      <c r="J2577" s="63" t="str">
        <f t="shared" si="439"/>
        <v/>
      </c>
      <c r="K2577" s="63" t="str">
        <f t="shared" si="440"/>
        <v/>
      </c>
      <c r="L2577" s="63">
        <f t="shared" si="441"/>
        <v>0</v>
      </c>
      <c r="M2577" s="392" t="str">
        <f>IF(Y2577="","",VLOOKUP(G2577,'Danh mục CODE'!$D$2:$I$1880,4,0))</f>
        <v/>
      </c>
      <c r="N2577" s="482"/>
      <c r="O2577" s="392" t="str">
        <f t="shared" si="442"/>
        <v/>
      </c>
      <c r="P2577" s="392" t="str">
        <f>IF(Y2577="","",VLOOKUP(G2577,'Danh mục CODE'!$D$2:$I$1880,5,0))</f>
        <v/>
      </c>
      <c r="Q2577" s="392"/>
      <c r="R2577" s="392" t="str">
        <f t="shared" si="443"/>
        <v/>
      </c>
      <c r="S2577" s="394" t="e">
        <f t="shared" si="444"/>
        <v>#VALUE!</v>
      </c>
      <c r="T2577" s="394" t="str">
        <f t="shared" si="445"/>
        <v/>
      </c>
      <c r="U2577" s="394" t="str">
        <f t="shared" si="446"/>
        <v/>
      </c>
      <c r="V2577" s="424" t="str">
        <f t="shared" si="447"/>
        <v/>
      </c>
      <c r="W2577" s="21"/>
      <c r="X2577" s="419"/>
      <c r="Y2577" s="419"/>
      <c r="Z2577" s="51"/>
      <c r="AA2577" s="61"/>
    </row>
    <row r="2578" spans="1:27">
      <c r="A2578" s="50">
        <f t="shared" si="438"/>
        <v>2573</v>
      </c>
      <c r="B2578" s="9"/>
      <c r="C2578" s="23" t="s">
        <v>742</v>
      </c>
      <c r="D2578" s="489"/>
      <c r="E2578" s="318" t="str">
        <f>IF(G2578="","",VLOOKUP(G2578,'Danh mục CODE'!$D$2:$J$20064,7,0))</f>
        <v/>
      </c>
      <c r="F2578" s="28" t="str">
        <f>IF(E2578="","",VLOOKUP(E2578,'TONG HOP'!$E$8:$W$1883,19,0))</f>
        <v/>
      </c>
      <c r="G2578" s="66"/>
      <c r="H2578" s="226" t="str">
        <f>IF(E2578="","",VLOOKUP(G2578,'TONG HOP'!$C$8:$E$799,2,0))</f>
        <v/>
      </c>
      <c r="I2578" s="226" t="str">
        <f>IF(B2578="","",VLOOKUP(G2578,'TONG HOP'!$C$8:$F$799,4,0))</f>
        <v/>
      </c>
      <c r="J2578" s="63" t="str">
        <f t="shared" si="439"/>
        <v/>
      </c>
      <c r="K2578" s="63" t="str">
        <f t="shared" si="440"/>
        <v/>
      </c>
      <c r="L2578" s="63">
        <f t="shared" si="441"/>
        <v>0</v>
      </c>
      <c r="M2578" s="392" t="str">
        <f>IF(Y2578="","",VLOOKUP(G2578,'Danh mục CODE'!$D$2:$I$1880,4,0))</f>
        <v/>
      </c>
      <c r="N2578" s="482"/>
      <c r="O2578" s="392" t="str">
        <f t="shared" si="442"/>
        <v/>
      </c>
      <c r="P2578" s="392" t="str">
        <f>IF(Y2578="","",VLOOKUP(G2578,'Danh mục CODE'!$D$2:$I$1880,5,0))</f>
        <v/>
      </c>
      <c r="Q2578" s="392"/>
      <c r="R2578" s="392" t="str">
        <f t="shared" si="443"/>
        <v/>
      </c>
      <c r="S2578" s="394" t="e">
        <f t="shared" si="444"/>
        <v>#VALUE!</v>
      </c>
      <c r="T2578" s="394" t="str">
        <f t="shared" si="445"/>
        <v/>
      </c>
      <c r="U2578" s="394" t="str">
        <f t="shared" si="446"/>
        <v/>
      </c>
      <c r="V2578" s="424" t="str">
        <f t="shared" si="447"/>
        <v/>
      </c>
      <c r="W2578" s="21"/>
      <c r="X2578" s="419"/>
      <c r="Y2578" s="419"/>
      <c r="Z2578" s="51"/>
      <c r="AA2578" s="61"/>
    </row>
    <row r="2579" spans="1:27">
      <c r="A2579" s="50">
        <f t="shared" ref="A2579:A2642" si="448">A2578+1</f>
        <v>2574</v>
      </c>
      <c r="B2579" s="9"/>
      <c r="C2579" s="23" t="s">
        <v>742</v>
      </c>
      <c r="D2579" s="489"/>
      <c r="E2579" s="318" t="str">
        <f>IF(G2579="","",VLOOKUP(G2579,'Danh mục CODE'!$D$2:$J$20064,7,0))</f>
        <v/>
      </c>
      <c r="F2579" s="28" t="str">
        <f>IF(E2579="","",VLOOKUP(E2579,'TONG HOP'!$E$8:$W$1883,19,0))</f>
        <v/>
      </c>
      <c r="G2579" s="66"/>
      <c r="H2579" s="226" t="str">
        <f>IF(E2579="","",VLOOKUP(G2579,'TONG HOP'!$C$8:$E$799,2,0))</f>
        <v/>
      </c>
      <c r="I2579" s="226" t="str">
        <f>IF(B2579="","",VLOOKUP(G2579,'TONG HOP'!$C$8:$F$799,4,0))</f>
        <v/>
      </c>
      <c r="J2579" s="63" t="str">
        <f t="shared" si="439"/>
        <v/>
      </c>
      <c r="K2579" s="63" t="str">
        <f t="shared" si="440"/>
        <v/>
      </c>
      <c r="L2579" s="63">
        <f t="shared" si="441"/>
        <v>0</v>
      </c>
      <c r="M2579" s="392" t="str">
        <f>IF(Y2579="","",VLOOKUP(G2579,'Danh mục CODE'!$D$2:$I$1880,4,0))</f>
        <v/>
      </c>
      <c r="N2579" s="482"/>
      <c r="O2579" s="392" t="str">
        <f t="shared" si="442"/>
        <v/>
      </c>
      <c r="P2579" s="392" t="str">
        <f>IF(Y2579="","",VLOOKUP(G2579,'Danh mục CODE'!$D$2:$I$1880,5,0))</f>
        <v/>
      </c>
      <c r="Q2579" s="392"/>
      <c r="R2579" s="392" t="str">
        <f t="shared" si="443"/>
        <v/>
      </c>
      <c r="S2579" s="394" t="e">
        <f t="shared" si="444"/>
        <v>#VALUE!</v>
      </c>
      <c r="T2579" s="394" t="str">
        <f t="shared" si="445"/>
        <v/>
      </c>
      <c r="U2579" s="394" t="str">
        <f t="shared" si="446"/>
        <v/>
      </c>
      <c r="V2579" s="424" t="str">
        <f t="shared" si="447"/>
        <v/>
      </c>
      <c r="W2579" s="21"/>
      <c r="X2579" s="419"/>
      <c r="Y2579" s="419"/>
      <c r="Z2579" s="51"/>
      <c r="AA2579" s="61"/>
    </row>
    <row r="2580" spans="1:27">
      <c r="A2580" s="50">
        <f t="shared" si="448"/>
        <v>2575</v>
      </c>
      <c r="B2580" s="9"/>
      <c r="C2580" s="23" t="s">
        <v>742</v>
      </c>
      <c r="D2580" s="489"/>
      <c r="E2580" s="318" t="str">
        <f>IF(G2580="","",VLOOKUP(G2580,'Danh mục CODE'!$D$2:$J$20064,7,0))</f>
        <v/>
      </c>
      <c r="F2580" s="28" t="str">
        <f>IF(E2580="","",VLOOKUP(E2580,'TONG HOP'!$E$8:$W$1883,19,0))</f>
        <v/>
      </c>
      <c r="G2580" s="66"/>
      <c r="H2580" s="226" t="str">
        <f>IF(E2580="","",VLOOKUP(G2580,'TONG HOP'!$C$8:$E$799,2,0))</f>
        <v/>
      </c>
      <c r="I2580" s="226" t="str">
        <f>IF(B2580="","",VLOOKUP(G2580,'TONG HOP'!$C$8:$F$799,4,0))</f>
        <v/>
      </c>
      <c r="J2580" s="63" t="str">
        <f t="shared" si="439"/>
        <v/>
      </c>
      <c r="K2580" s="63" t="str">
        <f t="shared" si="440"/>
        <v/>
      </c>
      <c r="L2580" s="63">
        <f t="shared" si="441"/>
        <v>0</v>
      </c>
      <c r="M2580" s="392" t="str">
        <f>IF(Y2580="","",VLOOKUP(G2580,'Danh mục CODE'!$D$2:$I$1880,4,0))</f>
        <v/>
      </c>
      <c r="N2580" s="482"/>
      <c r="O2580" s="392" t="str">
        <f t="shared" si="442"/>
        <v/>
      </c>
      <c r="P2580" s="392" t="str">
        <f>IF(Y2580="","",VLOOKUP(G2580,'Danh mục CODE'!$D$2:$I$1880,5,0))</f>
        <v/>
      </c>
      <c r="Q2580" s="392"/>
      <c r="R2580" s="392" t="str">
        <f t="shared" si="443"/>
        <v/>
      </c>
      <c r="S2580" s="394" t="e">
        <f t="shared" si="444"/>
        <v>#VALUE!</v>
      </c>
      <c r="T2580" s="394" t="str">
        <f t="shared" si="445"/>
        <v/>
      </c>
      <c r="U2580" s="394" t="str">
        <f t="shared" si="446"/>
        <v/>
      </c>
      <c r="V2580" s="424" t="str">
        <f t="shared" si="447"/>
        <v/>
      </c>
      <c r="W2580" s="21"/>
      <c r="X2580" s="419"/>
      <c r="Y2580" s="419"/>
      <c r="Z2580" s="51"/>
      <c r="AA2580" s="61"/>
    </row>
    <row r="2581" spans="1:27">
      <c r="A2581" s="50">
        <f t="shared" si="448"/>
        <v>2576</v>
      </c>
      <c r="B2581" s="9"/>
      <c r="C2581" s="23" t="s">
        <v>742</v>
      </c>
      <c r="D2581" s="489"/>
      <c r="E2581" s="318" t="str">
        <f>IF(G2581="","",VLOOKUP(G2581,'Danh mục CODE'!$D$2:$J$20064,7,0))</f>
        <v/>
      </c>
      <c r="F2581" s="28" t="str">
        <f>IF(E2581="","",VLOOKUP(E2581,'TONG HOP'!$E$8:$W$1883,19,0))</f>
        <v/>
      </c>
      <c r="G2581" s="66"/>
      <c r="H2581" s="226" t="str">
        <f>IF(E2581="","",VLOOKUP(G2581,'TONG HOP'!$C$8:$E$799,2,0))</f>
        <v/>
      </c>
      <c r="I2581" s="226" t="str">
        <f>IF(B2581="","",VLOOKUP(G2581,'TONG HOP'!$C$8:$F$799,4,0))</f>
        <v/>
      </c>
      <c r="J2581" s="63" t="str">
        <f t="shared" si="439"/>
        <v/>
      </c>
      <c r="K2581" s="63" t="str">
        <f t="shared" si="440"/>
        <v/>
      </c>
      <c r="L2581" s="63">
        <f t="shared" si="441"/>
        <v>0</v>
      </c>
      <c r="M2581" s="392" t="str">
        <f>IF(Y2581="","",VLOOKUP(G2581,'Danh mục CODE'!$D$2:$I$1880,4,0))</f>
        <v/>
      </c>
      <c r="N2581" s="482"/>
      <c r="O2581" s="392" t="str">
        <f t="shared" si="442"/>
        <v/>
      </c>
      <c r="P2581" s="392" t="str">
        <f>IF(Y2581="","",VLOOKUP(G2581,'Danh mục CODE'!$D$2:$I$1880,5,0))</f>
        <v/>
      </c>
      <c r="Q2581" s="392"/>
      <c r="R2581" s="392" t="str">
        <f t="shared" si="443"/>
        <v/>
      </c>
      <c r="S2581" s="394" t="e">
        <f t="shared" si="444"/>
        <v>#VALUE!</v>
      </c>
      <c r="T2581" s="394" t="str">
        <f t="shared" si="445"/>
        <v/>
      </c>
      <c r="U2581" s="394" t="str">
        <f t="shared" si="446"/>
        <v/>
      </c>
      <c r="V2581" s="424" t="str">
        <f t="shared" si="447"/>
        <v/>
      </c>
      <c r="W2581" s="21"/>
      <c r="X2581" s="419"/>
      <c r="Y2581" s="419"/>
      <c r="Z2581" s="51"/>
      <c r="AA2581" s="61"/>
    </row>
    <row r="2582" spans="1:27">
      <c r="A2582" s="50">
        <f t="shared" si="448"/>
        <v>2577</v>
      </c>
      <c r="B2582" s="9"/>
      <c r="C2582" s="23" t="s">
        <v>742</v>
      </c>
      <c r="D2582" s="489"/>
      <c r="E2582" s="318" t="str">
        <f>IF(G2582="","",VLOOKUP(G2582,'Danh mục CODE'!$D$2:$J$20064,7,0))</f>
        <v/>
      </c>
      <c r="F2582" s="28" t="str">
        <f>IF(E2582="","",VLOOKUP(E2582,'TONG HOP'!$E$8:$W$1883,19,0))</f>
        <v/>
      </c>
      <c r="G2582" s="66"/>
      <c r="H2582" s="226" t="str">
        <f>IF(E2582="","",VLOOKUP(G2582,'TONG HOP'!$C$8:$E$799,2,0))</f>
        <v/>
      </c>
      <c r="I2582" s="226" t="str">
        <f>IF(B2582="","",VLOOKUP(G2582,'TONG HOP'!$C$8:$F$799,4,0))</f>
        <v/>
      </c>
      <c r="J2582" s="63" t="str">
        <f t="shared" si="439"/>
        <v/>
      </c>
      <c r="K2582" s="63" t="str">
        <f t="shared" si="440"/>
        <v/>
      </c>
      <c r="L2582" s="63">
        <f t="shared" si="441"/>
        <v>0</v>
      </c>
      <c r="M2582" s="392" t="str">
        <f>IF(Y2582="","",VLOOKUP(G2582,'Danh mục CODE'!$D$2:$I$1880,4,0))</f>
        <v/>
      </c>
      <c r="N2582" s="482"/>
      <c r="O2582" s="392" t="str">
        <f t="shared" si="442"/>
        <v/>
      </c>
      <c r="P2582" s="392" t="str">
        <f>IF(Y2582="","",VLOOKUP(G2582,'Danh mục CODE'!$D$2:$I$1880,5,0))</f>
        <v/>
      </c>
      <c r="Q2582" s="392"/>
      <c r="R2582" s="392" t="str">
        <f t="shared" si="443"/>
        <v/>
      </c>
      <c r="S2582" s="394" t="e">
        <f t="shared" si="444"/>
        <v>#VALUE!</v>
      </c>
      <c r="T2582" s="394" t="str">
        <f t="shared" si="445"/>
        <v/>
      </c>
      <c r="U2582" s="394" t="str">
        <f t="shared" si="446"/>
        <v/>
      </c>
      <c r="V2582" s="424" t="str">
        <f t="shared" si="447"/>
        <v/>
      </c>
      <c r="W2582" s="21"/>
      <c r="X2582" s="419"/>
      <c r="Y2582" s="419"/>
      <c r="Z2582" s="51"/>
      <c r="AA2582" s="61"/>
    </row>
    <row r="2583" spans="1:27">
      <c r="A2583" s="50">
        <f t="shared" si="448"/>
        <v>2578</v>
      </c>
      <c r="B2583" s="9"/>
      <c r="C2583" s="23" t="s">
        <v>742</v>
      </c>
      <c r="D2583" s="489"/>
      <c r="E2583" s="318" t="str">
        <f>IF(G2583="","",VLOOKUP(G2583,'Danh mục CODE'!$D$2:$J$20064,7,0))</f>
        <v/>
      </c>
      <c r="F2583" s="28" t="str">
        <f>IF(E2583="","",VLOOKUP(E2583,'TONG HOP'!$E$8:$W$1883,19,0))</f>
        <v/>
      </c>
      <c r="G2583" s="66"/>
      <c r="H2583" s="226" t="str">
        <f>IF(E2583="","",VLOOKUP(G2583,'TONG HOP'!$C$8:$E$799,2,0))</f>
        <v/>
      </c>
      <c r="I2583" s="226" t="str">
        <f>IF(B2583="","",VLOOKUP(G2583,'TONG HOP'!$C$8:$F$799,4,0))</f>
        <v/>
      </c>
      <c r="J2583" s="63" t="str">
        <f t="shared" si="439"/>
        <v/>
      </c>
      <c r="K2583" s="63" t="str">
        <f t="shared" si="440"/>
        <v/>
      </c>
      <c r="L2583" s="63">
        <f t="shared" si="441"/>
        <v>0</v>
      </c>
      <c r="M2583" s="392" t="str">
        <f>IF(Y2583="","",VLOOKUP(G2583,'Danh mục CODE'!$D$2:$I$1880,4,0))</f>
        <v/>
      </c>
      <c r="N2583" s="482"/>
      <c r="O2583" s="392" t="str">
        <f t="shared" si="442"/>
        <v/>
      </c>
      <c r="P2583" s="392" t="str">
        <f>IF(Y2583="","",VLOOKUP(G2583,'Danh mục CODE'!$D$2:$I$1880,5,0))</f>
        <v/>
      </c>
      <c r="Q2583" s="392"/>
      <c r="R2583" s="392" t="str">
        <f t="shared" si="443"/>
        <v/>
      </c>
      <c r="S2583" s="394" t="e">
        <f t="shared" si="444"/>
        <v>#VALUE!</v>
      </c>
      <c r="T2583" s="394" t="str">
        <f t="shared" si="445"/>
        <v/>
      </c>
      <c r="U2583" s="394" t="str">
        <f t="shared" si="446"/>
        <v/>
      </c>
      <c r="V2583" s="424" t="str">
        <f t="shared" si="447"/>
        <v/>
      </c>
      <c r="W2583" s="21"/>
      <c r="X2583" s="419"/>
      <c r="Y2583" s="419"/>
      <c r="Z2583" s="51"/>
      <c r="AA2583" s="61"/>
    </row>
    <row r="2584" spans="1:27">
      <c r="A2584" s="50">
        <f t="shared" si="448"/>
        <v>2579</v>
      </c>
      <c r="B2584" s="9"/>
      <c r="C2584" s="23" t="s">
        <v>742</v>
      </c>
      <c r="D2584" s="489"/>
      <c r="E2584" s="318" t="str">
        <f>IF(G2584="","",VLOOKUP(G2584,'Danh mục CODE'!$D$2:$J$20064,7,0))</f>
        <v/>
      </c>
      <c r="F2584" s="28" t="str">
        <f>IF(E2584="","",VLOOKUP(E2584,'TONG HOP'!$E$8:$W$1883,19,0))</f>
        <v/>
      </c>
      <c r="G2584" s="66"/>
      <c r="H2584" s="226" t="str">
        <f>IF(E2584="","",VLOOKUP(G2584,'TONG HOP'!$C$8:$E$799,2,0))</f>
        <v/>
      </c>
      <c r="I2584" s="226" t="str">
        <f>IF(B2584="","",VLOOKUP(G2584,'TONG HOP'!$C$8:$F$799,4,0))</f>
        <v/>
      </c>
      <c r="J2584" s="63" t="str">
        <f t="shared" si="439"/>
        <v/>
      </c>
      <c r="K2584" s="63" t="str">
        <f t="shared" si="440"/>
        <v/>
      </c>
      <c r="L2584" s="63">
        <f t="shared" si="441"/>
        <v>0</v>
      </c>
      <c r="M2584" s="392" t="str">
        <f>IF(Y2584="","",VLOOKUP(G2584,'Danh mục CODE'!$D$2:$I$1880,4,0))</f>
        <v/>
      </c>
      <c r="N2584" s="482"/>
      <c r="O2584" s="392" t="str">
        <f t="shared" si="442"/>
        <v/>
      </c>
      <c r="P2584" s="392" t="str">
        <f>IF(Y2584="","",VLOOKUP(G2584,'Danh mục CODE'!$D$2:$I$1880,5,0))</f>
        <v/>
      </c>
      <c r="Q2584" s="392"/>
      <c r="R2584" s="392" t="str">
        <f t="shared" si="443"/>
        <v/>
      </c>
      <c r="S2584" s="394" t="e">
        <f t="shared" si="444"/>
        <v>#VALUE!</v>
      </c>
      <c r="T2584" s="394" t="str">
        <f t="shared" si="445"/>
        <v/>
      </c>
      <c r="U2584" s="394" t="str">
        <f t="shared" si="446"/>
        <v/>
      </c>
      <c r="V2584" s="424" t="str">
        <f t="shared" si="447"/>
        <v/>
      </c>
      <c r="W2584" s="21"/>
      <c r="X2584" s="419"/>
      <c r="Y2584" s="419"/>
      <c r="Z2584" s="51"/>
      <c r="AA2584" s="61"/>
    </row>
    <row r="2585" spans="1:27">
      <c r="A2585" s="50">
        <f t="shared" si="448"/>
        <v>2580</v>
      </c>
      <c r="B2585" s="9"/>
      <c r="C2585" s="23" t="s">
        <v>742</v>
      </c>
      <c r="D2585" s="489"/>
      <c r="E2585" s="318" t="str">
        <f>IF(G2585="","",VLOOKUP(G2585,'Danh mục CODE'!$D$2:$J$20064,7,0))</f>
        <v/>
      </c>
      <c r="F2585" s="28" t="str">
        <f>IF(E2585="","",VLOOKUP(E2585,'TONG HOP'!$E$8:$W$1883,19,0))</f>
        <v/>
      </c>
      <c r="G2585" s="66"/>
      <c r="H2585" s="226" t="str">
        <f>IF(E2585="","",VLOOKUP(G2585,'TONG HOP'!$C$8:$E$799,2,0))</f>
        <v/>
      </c>
      <c r="I2585" s="226" t="str">
        <f>IF(B2585="","",VLOOKUP(G2585,'TONG HOP'!$C$8:$F$799,4,0))</f>
        <v/>
      </c>
      <c r="J2585" s="63" t="str">
        <f t="shared" si="439"/>
        <v/>
      </c>
      <c r="K2585" s="63" t="str">
        <f t="shared" si="440"/>
        <v/>
      </c>
      <c r="L2585" s="63">
        <f t="shared" si="441"/>
        <v>0</v>
      </c>
      <c r="M2585" s="392" t="str">
        <f>IF(Y2585="","",VLOOKUP(G2585,'Danh mục CODE'!$D$2:$I$1880,4,0))</f>
        <v/>
      </c>
      <c r="N2585" s="482"/>
      <c r="O2585" s="392" t="str">
        <f t="shared" si="442"/>
        <v/>
      </c>
      <c r="P2585" s="392" t="str">
        <f>IF(Y2585="","",VLOOKUP(G2585,'Danh mục CODE'!$D$2:$I$1880,5,0))</f>
        <v/>
      </c>
      <c r="Q2585" s="392"/>
      <c r="R2585" s="392" t="str">
        <f t="shared" si="443"/>
        <v/>
      </c>
      <c r="S2585" s="394" t="e">
        <f t="shared" si="444"/>
        <v>#VALUE!</v>
      </c>
      <c r="T2585" s="394" t="str">
        <f t="shared" si="445"/>
        <v/>
      </c>
      <c r="U2585" s="394" t="str">
        <f t="shared" si="446"/>
        <v/>
      </c>
      <c r="V2585" s="424" t="str">
        <f t="shared" si="447"/>
        <v/>
      </c>
      <c r="W2585" s="21"/>
      <c r="X2585" s="419"/>
      <c r="Y2585" s="419"/>
      <c r="Z2585" s="51"/>
      <c r="AA2585" s="61"/>
    </row>
    <row r="2586" spans="1:27">
      <c r="A2586" s="50">
        <f t="shared" si="448"/>
        <v>2581</v>
      </c>
      <c r="B2586" s="9"/>
      <c r="C2586" s="23" t="s">
        <v>742</v>
      </c>
      <c r="D2586" s="489"/>
      <c r="E2586" s="318" t="str">
        <f>IF(G2586="","",VLOOKUP(G2586,'Danh mục CODE'!$D$2:$J$20064,7,0))</f>
        <v/>
      </c>
      <c r="F2586" s="28" t="str">
        <f>IF(E2586="","",VLOOKUP(E2586,'TONG HOP'!$E$8:$W$1883,19,0))</f>
        <v/>
      </c>
      <c r="G2586" s="66"/>
      <c r="H2586" s="226" t="str">
        <f>IF(E2586="","",VLOOKUP(G2586,'TONG HOP'!$C$8:$E$799,2,0))</f>
        <v/>
      </c>
      <c r="I2586" s="226" t="str">
        <f>IF(B2586="","",VLOOKUP(G2586,'TONG HOP'!$C$8:$F$799,4,0))</f>
        <v/>
      </c>
      <c r="J2586" s="63" t="str">
        <f t="shared" si="439"/>
        <v/>
      </c>
      <c r="K2586" s="63" t="str">
        <f t="shared" si="440"/>
        <v/>
      </c>
      <c r="L2586" s="63">
        <f t="shared" si="441"/>
        <v>0</v>
      </c>
      <c r="M2586" s="392" t="str">
        <f>IF(Y2586="","",VLOOKUP(G2586,'Danh mục CODE'!$D$2:$I$1880,4,0))</f>
        <v/>
      </c>
      <c r="N2586" s="482"/>
      <c r="O2586" s="392" t="str">
        <f t="shared" si="442"/>
        <v/>
      </c>
      <c r="P2586" s="392" t="str">
        <f>IF(Y2586="","",VLOOKUP(G2586,'Danh mục CODE'!$D$2:$I$1880,5,0))</f>
        <v/>
      </c>
      <c r="Q2586" s="392"/>
      <c r="R2586" s="392" t="str">
        <f t="shared" si="443"/>
        <v/>
      </c>
      <c r="S2586" s="394" t="e">
        <f t="shared" si="444"/>
        <v>#VALUE!</v>
      </c>
      <c r="T2586" s="394" t="str">
        <f t="shared" si="445"/>
        <v/>
      </c>
      <c r="U2586" s="394" t="str">
        <f t="shared" si="446"/>
        <v/>
      </c>
      <c r="V2586" s="424" t="str">
        <f t="shared" si="447"/>
        <v/>
      </c>
      <c r="W2586" s="21"/>
      <c r="X2586" s="419"/>
      <c r="Y2586" s="419"/>
      <c r="Z2586" s="51"/>
      <c r="AA2586" s="61"/>
    </row>
    <row r="2587" spans="1:27">
      <c r="A2587" s="50">
        <f t="shared" si="448"/>
        <v>2582</v>
      </c>
      <c r="B2587" s="9"/>
      <c r="C2587" s="23" t="s">
        <v>742</v>
      </c>
      <c r="D2587" s="489"/>
      <c r="E2587" s="318" t="str">
        <f>IF(G2587="","",VLOOKUP(G2587,'Danh mục CODE'!$D$2:$J$20064,7,0))</f>
        <v/>
      </c>
      <c r="F2587" s="28" t="str">
        <f>IF(E2587="","",VLOOKUP(E2587,'TONG HOP'!$E$8:$W$1883,19,0))</f>
        <v/>
      </c>
      <c r="G2587" s="66"/>
      <c r="H2587" s="226" t="str">
        <f>IF(E2587="","",VLOOKUP(G2587,'TONG HOP'!$C$8:$E$799,2,0))</f>
        <v/>
      </c>
      <c r="I2587" s="226" t="str">
        <f>IF(B2587="","",VLOOKUP(G2587,'TONG HOP'!$C$8:$F$799,4,0))</f>
        <v/>
      </c>
      <c r="J2587" s="63" t="str">
        <f t="shared" si="439"/>
        <v/>
      </c>
      <c r="K2587" s="63" t="str">
        <f t="shared" si="440"/>
        <v/>
      </c>
      <c r="L2587" s="63">
        <f t="shared" si="441"/>
        <v>0</v>
      </c>
      <c r="M2587" s="392" t="str">
        <f>IF(Y2587="","",VLOOKUP(G2587,'Danh mục CODE'!$D$2:$I$1880,4,0))</f>
        <v/>
      </c>
      <c r="N2587" s="482"/>
      <c r="O2587" s="392" t="str">
        <f t="shared" si="442"/>
        <v/>
      </c>
      <c r="P2587" s="392" t="str">
        <f>IF(Y2587="","",VLOOKUP(G2587,'Danh mục CODE'!$D$2:$I$1880,5,0))</f>
        <v/>
      </c>
      <c r="Q2587" s="392"/>
      <c r="R2587" s="392" t="str">
        <f t="shared" si="443"/>
        <v/>
      </c>
      <c r="S2587" s="394" t="e">
        <f t="shared" si="444"/>
        <v>#VALUE!</v>
      </c>
      <c r="T2587" s="394" t="str">
        <f t="shared" si="445"/>
        <v/>
      </c>
      <c r="U2587" s="394" t="str">
        <f t="shared" si="446"/>
        <v/>
      </c>
      <c r="V2587" s="424" t="str">
        <f t="shared" si="447"/>
        <v/>
      </c>
      <c r="W2587" s="21"/>
      <c r="X2587" s="419"/>
      <c r="Y2587" s="419"/>
      <c r="Z2587" s="51"/>
      <c r="AA2587" s="61"/>
    </row>
    <row r="2588" spans="1:27">
      <c r="A2588" s="50">
        <f t="shared" si="448"/>
        <v>2583</v>
      </c>
      <c r="B2588" s="9"/>
      <c r="C2588" s="23" t="s">
        <v>742</v>
      </c>
      <c r="D2588" s="489"/>
      <c r="E2588" s="318" t="str">
        <f>IF(G2588="","",VLOOKUP(G2588,'Danh mục CODE'!$D$2:$J$20064,7,0))</f>
        <v/>
      </c>
      <c r="F2588" s="28" t="str">
        <f>IF(E2588="","",VLOOKUP(E2588,'TONG HOP'!$E$8:$W$1883,19,0))</f>
        <v/>
      </c>
      <c r="G2588" s="66"/>
      <c r="H2588" s="226" t="str">
        <f>IF(E2588="","",VLOOKUP(G2588,'TONG HOP'!$C$8:$E$799,2,0))</f>
        <v/>
      </c>
      <c r="I2588" s="226" t="str">
        <f>IF(B2588="","",VLOOKUP(G2588,'TONG HOP'!$C$8:$F$799,4,0))</f>
        <v/>
      </c>
      <c r="J2588" s="63" t="str">
        <f t="shared" si="439"/>
        <v/>
      </c>
      <c r="K2588" s="63" t="str">
        <f t="shared" si="440"/>
        <v/>
      </c>
      <c r="L2588" s="63">
        <f t="shared" si="441"/>
        <v>0</v>
      </c>
      <c r="M2588" s="392" t="str">
        <f>IF(Y2588="","",VLOOKUP(G2588,'Danh mục CODE'!$D$2:$I$1880,4,0))</f>
        <v/>
      </c>
      <c r="N2588" s="482"/>
      <c r="O2588" s="392" t="str">
        <f t="shared" si="442"/>
        <v/>
      </c>
      <c r="P2588" s="392" t="str">
        <f>IF(Y2588="","",VLOOKUP(G2588,'Danh mục CODE'!$D$2:$I$1880,5,0))</f>
        <v/>
      </c>
      <c r="Q2588" s="392"/>
      <c r="R2588" s="392" t="str">
        <f t="shared" si="443"/>
        <v/>
      </c>
      <c r="S2588" s="394" t="e">
        <f t="shared" si="444"/>
        <v>#VALUE!</v>
      </c>
      <c r="T2588" s="394" t="str">
        <f t="shared" si="445"/>
        <v/>
      </c>
      <c r="U2588" s="394" t="str">
        <f t="shared" si="446"/>
        <v/>
      </c>
      <c r="V2588" s="424" t="str">
        <f t="shared" si="447"/>
        <v/>
      </c>
      <c r="W2588" s="21"/>
      <c r="X2588" s="419"/>
      <c r="Y2588" s="419"/>
      <c r="Z2588" s="51"/>
      <c r="AA2588" s="61"/>
    </row>
    <row r="2589" spans="1:27">
      <c r="A2589" s="50">
        <f t="shared" si="448"/>
        <v>2584</v>
      </c>
      <c r="B2589" s="9"/>
      <c r="C2589" s="23" t="s">
        <v>742</v>
      </c>
      <c r="D2589" s="489"/>
      <c r="E2589" s="318" t="str">
        <f>IF(G2589="","",VLOOKUP(G2589,'Danh mục CODE'!$D$2:$J$20064,7,0))</f>
        <v/>
      </c>
      <c r="F2589" s="28" t="str">
        <f>IF(E2589="","",VLOOKUP(E2589,'TONG HOP'!$E$8:$W$1883,19,0))</f>
        <v/>
      </c>
      <c r="G2589" s="66"/>
      <c r="H2589" s="226" t="str">
        <f>IF(E2589="","",VLOOKUP(G2589,'TONG HOP'!$C$8:$E$799,2,0))</f>
        <v/>
      </c>
      <c r="I2589" s="226" t="str">
        <f>IF(B2589="","",VLOOKUP(G2589,'TONG HOP'!$C$8:$F$799,4,0))</f>
        <v/>
      </c>
      <c r="J2589" s="63" t="str">
        <f t="shared" si="439"/>
        <v/>
      </c>
      <c r="K2589" s="63" t="str">
        <f t="shared" si="440"/>
        <v/>
      </c>
      <c r="L2589" s="63">
        <f t="shared" si="441"/>
        <v>0</v>
      </c>
      <c r="M2589" s="392" t="str">
        <f>IF(Y2589="","",VLOOKUP(G2589,'Danh mục CODE'!$D$2:$I$1880,4,0))</f>
        <v/>
      </c>
      <c r="N2589" s="482"/>
      <c r="O2589" s="392" t="str">
        <f t="shared" si="442"/>
        <v/>
      </c>
      <c r="P2589" s="392" t="str">
        <f>IF(Y2589="","",VLOOKUP(G2589,'Danh mục CODE'!$D$2:$I$1880,5,0))</f>
        <v/>
      </c>
      <c r="Q2589" s="392"/>
      <c r="R2589" s="392" t="str">
        <f t="shared" si="443"/>
        <v/>
      </c>
      <c r="S2589" s="394" t="e">
        <f t="shared" si="444"/>
        <v>#VALUE!</v>
      </c>
      <c r="T2589" s="394" t="str">
        <f t="shared" si="445"/>
        <v/>
      </c>
      <c r="U2589" s="394" t="str">
        <f t="shared" si="446"/>
        <v/>
      </c>
      <c r="V2589" s="424" t="str">
        <f t="shared" si="447"/>
        <v/>
      </c>
      <c r="W2589" s="21"/>
      <c r="X2589" s="419"/>
      <c r="Y2589" s="419"/>
      <c r="Z2589" s="51"/>
      <c r="AA2589" s="61"/>
    </row>
    <row r="2590" spans="1:27">
      <c r="A2590" s="50">
        <f t="shared" si="448"/>
        <v>2585</v>
      </c>
      <c r="B2590" s="9"/>
      <c r="C2590" s="23" t="s">
        <v>742</v>
      </c>
      <c r="D2590" s="489"/>
      <c r="E2590" s="318" t="str">
        <f>IF(G2590="","",VLOOKUP(G2590,'Danh mục CODE'!$D$2:$J$20064,7,0))</f>
        <v/>
      </c>
      <c r="F2590" s="28" t="str">
        <f>IF(E2590="","",VLOOKUP(E2590,'TONG HOP'!$E$8:$W$1883,19,0))</f>
        <v/>
      </c>
      <c r="G2590" s="66"/>
      <c r="H2590" s="226" t="str">
        <f>IF(E2590="","",VLOOKUP(G2590,'TONG HOP'!$C$8:$E$799,2,0))</f>
        <v/>
      </c>
      <c r="I2590" s="226" t="str">
        <f>IF(B2590="","",VLOOKUP(G2590,'TONG HOP'!$C$8:$F$799,4,0))</f>
        <v/>
      </c>
      <c r="J2590" s="63" t="str">
        <f t="shared" si="439"/>
        <v/>
      </c>
      <c r="K2590" s="63" t="str">
        <f t="shared" si="440"/>
        <v/>
      </c>
      <c r="L2590" s="63">
        <f t="shared" si="441"/>
        <v>0</v>
      </c>
      <c r="M2590" s="392" t="str">
        <f>IF(Y2590="","",VLOOKUP(G2590,'Danh mục CODE'!$D$2:$I$1880,4,0))</f>
        <v/>
      </c>
      <c r="N2590" s="482"/>
      <c r="O2590" s="392" t="str">
        <f t="shared" si="442"/>
        <v/>
      </c>
      <c r="P2590" s="392" t="str">
        <f>IF(Y2590="","",VLOOKUP(G2590,'Danh mục CODE'!$D$2:$I$1880,5,0))</f>
        <v/>
      </c>
      <c r="Q2590" s="392"/>
      <c r="R2590" s="392" t="str">
        <f t="shared" si="443"/>
        <v/>
      </c>
      <c r="S2590" s="394" t="e">
        <f t="shared" si="444"/>
        <v>#VALUE!</v>
      </c>
      <c r="T2590" s="394" t="str">
        <f t="shared" si="445"/>
        <v/>
      </c>
      <c r="U2590" s="394" t="str">
        <f t="shared" si="446"/>
        <v/>
      </c>
      <c r="V2590" s="424" t="str">
        <f t="shared" si="447"/>
        <v/>
      </c>
      <c r="W2590" s="21"/>
      <c r="X2590" s="419"/>
      <c r="Y2590" s="419"/>
      <c r="Z2590" s="51"/>
      <c r="AA2590" s="61"/>
    </row>
    <row r="2591" spans="1:27">
      <c r="A2591" s="50">
        <f t="shared" si="448"/>
        <v>2586</v>
      </c>
      <c r="B2591" s="9"/>
      <c r="C2591" s="23" t="s">
        <v>742</v>
      </c>
      <c r="D2591" s="489"/>
      <c r="E2591" s="318" t="str">
        <f>IF(G2591="","",VLOOKUP(G2591,'Danh mục CODE'!$D$2:$J$20064,7,0))</f>
        <v/>
      </c>
      <c r="F2591" s="28" t="str">
        <f>IF(E2591="","",VLOOKUP(E2591,'TONG HOP'!$E$8:$W$1883,19,0))</f>
        <v/>
      </c>
      <c r="G2591" s="66"/>
      <c r="H2591" s="226" t="str">
        <f>IF(E2591="","",VLOOKUP(G2591,'TONG HOP'!$C$8:$E$799,2,0))</f>
        <v/>
      </c>
      <c r="I2591" s="226" t="str">
        <f>IF(B2591="","",VLOOKUP(G2591,'TONG HOP'!$C$8:$F$799,4,0))</f>
        <v/>
      </c>
      <c r="J2591" s="63" t="str">
        <f t="shared" si="439"/>
        <v/>
      </c>
      <c r="K2591" s="63" t="str">
        <f t="shared" si="440"/>
        <v/>
      </c>
      <c r="L2591" s="63">
        <f t="shared" si="441"/>
        <v>0</v>
      </c>
      <c r="M2591" s="392" t="str">
        <f>IF(Y2591="","",VLOOKUP(G2591,'Danh mục CODE'!$D$2:$I$1880,4,0))</f>
        <v/>
      </c>
      <c r="N2591" s="482"/>
      <c r="O2591" s="392" t="str">
        <f t="shared" si="442"/>
        <v/>
      </c>
      <c r="P2591" s="392" t="str">
        <f>IF(Y2591="","",VLOOKUP(G2591,'Danh mục CODE'!$D$2:$I$1880,5,0))</f>
        <v/>
      </c>
      <c r="Q2591" s="392"/>
      <c r="R2591" s="392" t="str">
        <f t="shared" si="443"/>
        <v/>
      </c>
      <c r="S2591" s="394" t="e">
        <f t="shared" si="444"/>
        <v>#VALUE!</v>
      </c>
      <c r="T2591" s="394" t="str">
        <f t="shared" si="445"/>
        <v/>
      </c>
      <c r="U2591" s="394" t="str">
        <f t="shared" si="446"/>
        <v/>
      </c>
      <c r="V2591" s="424" t="str">
        <f t="shared" si="447"/>
        <v/>
      </c>
      <c r="W2591" s="21"/>
      <c r="X2591" s="419"/>
      <c r="Y2591" s="419"/>
      <c r="Z2591" s="51"/>
      <c r="AA2591" s="61"/>
    </row>
    <row r="2592" spans="1:27">
      <c r="A2592" s="50">
        <f t="shared" si="448"/>
        <v>2587</v>
      </c>
      <c r="B2592" s="9"/>
      <c r="C2592" s="23" t="s">
        <v>742</v>
      </c>
      <c r="D2592" s="489"/>
      <c r="E2592" s="318" t="str">
        <f>IF(G2592="","",VLOOKUP(G2592,'Danh mục CODE'!$D$2:$J$20064,7,0))</f>
        <v/>
      </c>
      <c r="F2592" s="28" t="str">
        <f>IF(E2592="","",VLOOKUP(E2592,'TONG HOP'!$E$8:$W$1883,19,0))</f>
        <v/>
      </c>
      <c r="G2592" s="66"/>
      <c r="H2592" s="226" t="str">
        <f>IF(E2592="","",VLOOKUP(G2592,'TONG HOP'!$C$8:$E$799,2,0))</f>
        <v/>
      </c>
      <c r="I2592" s="226" t="str">
        <f>IF(B2592="","",VLOOKUP(G2592,'TONG HOP'!$C$8:$F$799,4,0))</f>
        <v/>
      </c>
      <c r="J2592" s="63" t="str">
        <f t="shared" si="439"/>
        <v/>
      </c>
      <c r="K2592" s="63" t="str">
        <f t="shared" si="440"/>
        <v/>
      </c>
      <c r="L2592" s="63">
        <f t="shared" si="441"/>
        <v>0</v>
      </c>
      <c r="M2592" s="392" t="str">
        <f>IF(Y2592="","",VLOOKUP(G2592,'Danh mục CODE'!$D$2:$I$1880,4,0))</f>
        <v/>
      </c>
      <c r="N2592" s="482"/>
      <c r="O2592" s="392" t="str">
        <f t="shared" si="442"/>
        <v/>
      </c>
      <c r="P2592" s="392" t="str">
        <f>IF(Y2592="","",VLOOKUP(G2592,'Danh mục CODE'!$D$2:$I$1880,5,0))</f>
        <v/>
      </c>
      <c r="Q2592" s="392"/>
      <c r="R2592" s="392" t="str">
        <f t="shared" si="443"/>
        <v/>
      </c>
      <c r="S2592" s="394" t="e">
        <f t="shared" si="444"/>
        <v>#VALUE!</v>
      </c>
      <c r="T2592" s="394" t="str">
        <f t="shared" si="445"/>
        <v/>
      </c>
      <c r="U2592" s="394" t="str">
        <f t="shared" si="446"/>
        <v/>
      </c>
      <c r="V2592" s="424" t="str">
        <f t="shared" si="447"/>
        <v/>
      </c>
      <c r="W2592" s="21"/>
      <c r="X2592" s="419"/>
      <c r="Y2592" s="419"/>
      <c r="Z2592" s="51"/>
      <c r="AA2592" s="61"/>
    </row>
    <row r="2593" spans="1:27">
      <c r="A2593" s="50">
        <f t="shared" si="448"/>
        <v>2588</v>
      </c>
      <c r="B2593" s="9"/>
      <c r="C2593" s="23" t="s">
        <v>742</v>
      </c>
      <c r="D2593" s="489"/>
      <c r="E2593" s="318" t="str">
        <f>IF(G2593="","",VLOOKUP(G2593,'Danh mục CODE'!$D$2:$J$20064,7,0))</f>
        <v/>
      </c>
      <c r="F2593" s="28" t="str">
        <f>IF(E2593="","",VLOOKUP(E2593,'TONG HOP'!$E$8:$W$1883,19,0))</f>
        <v/>
      </c>
      <c r="G2593" s="66"/>
      <c r="H2593" s="226" t="str">
        <f>IF(E2593="","",VLOOKUP(G2593,'TONG HOP'!$C$8:$E$799,2,0))</f>
        <v/>
      </c>
      <c r="I2593" s="226" t="str">
        <f>IF(B2593="","",VLOOKUP(G2593,'TONG HOP'!$C$8:$F$799,4,0))</f>
        <v/>
      </c>
      <c r="J2593" s="63" t="str">
        <f t="shared" si="439"/>
        <v/>
      </c>
      <c r="K2593" s="63" t="str">
        <f t="shared" si="440"/>
        <v/>
      </c>
      <c r="L2593" s="63">
        <f t="shared" si="441"/>
        <v>0</v>
      </c>
      <c r="M2593" s="392" t="str">
        <f>IF(Y2593="","",VLOOKUP(G2593,'Danh mục CODE'!$D$2:$I$1880,4,0))</f>
        <v/>
      </c>
      <c r="N2593" s="482"/>
      <c r="O2593" s="392" t="str">
        <f t="shared" si="442"/>
        <v/>
      </c>
      <c r="P2593" s="392" t="str">
        <f>IF(Y2593="","",VLOOKUP(G2593,'Danh mục CODE'!$D$2:$I$1880,5,0))</f>
        <v/>
      </c>
      <c r="Q2593" s="392"/>
      <c r="R2593" s="392" t="str">
        <f t="shared" si="443"/>
        <v/>
      </c>
      <c r="S2593" s="394" t="e">
        <f t="shared" si="444"/>
        <v>#VALUE!</v>
      </c>
      <c r="T2593" s="394" t="str">
        <f t="shared" si="445"/>
        <v/>
      </c>
      <c r="U2593" s="394" t="str">
        <f t="shared" si="446"/>
        <v/>
      </c>
      <c r="V2593" s="424" t="str">
        <f t="shared" si="447"/>
        <v/>
      </c>
      <c r="W2593" s="21"/>
      <c r="X2593" s="419"/>
      <c r="Y2593" s="419"/>
      <c r="Z2593" s="51"/>
      <c r="AA2593" s="61"/>
    </row>
    <row r="2594" spans="1:27">
      <c r="A2594" s="50">
        <f t="shared" si="448"/>
        <v>2589</v>
      </c>
      <c r="B2594" s="9"/>
      <c r="C2594" s="23" t="s">
        <v>742</v>
      </c>
      <c r="D2594" s="489"/>
      <c r="E2594" s="318" t="str">
        <f>IF(G2594="","",VLOOKUP(G2594,'Danh mục CODE'!$D$2:$J$20064,7,0))</f>
        <v/>
      </c>
      <c r="F2594" s="28" t="str">
        <f>IF(E2594="","",VLOOKUP(E2594,'TONG HOP'!$E$8:$W$1883,19,0))</f>
        <v/>
      </c>
      <c r="G2594" s="66"/>
      <c r="H2594" s="226" t="str">
        <f>IF(E2594="","",VLOOKUP(G2594,'TONG HOP'!$C$8:$E$799,2,0))</f>
        <v/>
      </c>
      <c r="I2594" s="226" t="str">
        <f>IF(B2594="","",VLOOKUP(G2594,'TONG HOP'!$C$8:$F$799,4,0))</f>
        <v/>
      </c>
      <c r="J2594" s="63" t="str">
        <f t="shared" si="439"/>
        <v/>
      </c>
      <c r="K2594" s="63" t="str">
        <f t="shared" si="440"/>
        <v/>
      </c>
      <c r="L2594" s="63">
        <f t="shared" si="441"/>
        <v>0</v>
      </c>
      <c r="M2594" s="392" t="str">
        <f>IF(Y2594="","",VLOOKUP(G2594,'Danh mục CODE'!$D$2:$I$1880,4,0))</f>
        <v/>
      </c>
      <c r="N2594" s="482"/>
      <c r="O2594" s="392" t="str">
        <f t="shared" si="442"/>
        <v/>
      </c>
      <c r="P2594" s="392" t="str">
        <f>IF(Y2594="","",VLOOKUP(G2594,'Danh mục CODE'!$D$2:$I$1880,5,0))</f>
        <v/>
      </c>
      <c r="Q2594" s="392"/>
      <c r="R2594" s="392" t="str">
        <f t="shared" si="443"/>
        <v/>
      </c>
      <c r="S2594" s="394" t="e">
        <f t="shared" si="444"/>
        <v>#VALUE!</v>
      </c>
      <c r="T2594" s="394" t="str">
        <f t="shared" si="445"/>
        <v/>
      </c>
      <c r="U2594" s="394" t="str">
        <f t="shared" si="446"/>
        <v/>
      </c>
      <c r="V2594" s="424" t="str">
        <f t="shared" si="447"/>
        <v/>
      </c>
      <c r="W2594" s="21"/>
      <c r="X2594" s="419"/>
      <c r="Y2594" s="419"/>
      <c r="Z2594" s="51"/>
      <c r="AA2594" s="61"/>
    </row>
    <row r="2595" spans="1:27">
      <c r="A2595" s="50">
        <f t="shared" si="448"/>
        <v>2590</v>
      </c>
      <c r="B2595" s="9"/>
      <c r="C2595" s="23" t="s">
        <v>742</v>
      </c>
      <c r="D2595" s="489"/>
      <c r="E2595" s="318" t="str">
        <f>IF(G2595="","",VLOOKUP(G2595,'Danh mục CODE'!$D$2:$J$20064,7,0))</f>
        <v/>
      </c>
      <c r="F2595" s="28" t="str">
        <f>IF(E2595="","",VLOOKUP(E2595,'TONG HOP'!$E$8:$W$1883,19,0))</f>
        <v/>
      </c>
      <c r="G2595" s="66"/>
      <c r="H2595" s="226" t="str">
        <f>IF(E2595="","",VLOOKUP(G2595,'TONG HOP'!$C$8:$E$799,2,0))</f>
        <v/>
      </c>
      <c r="I2595" s="226" t="str">
        <f>IF(B2595="","",VLOOKUP(G2595,'TONG HOP'!$C$8:$F$799,4,0))</f>
        <v/>
      </c>
      <c r="J2595" s="63" t="str">
        <f t="shared" si="439"/>
        <v/>
      </c>
      <c r="K2595" s="63" t="str">
        <f t="shared" si="440"/>
        <v/>
      </c>
      <c r="L2595" s="63">
        <f t="shared" si="441"/>
        <v>0</v>
      </c>
      <c r="M2595" s="392" t="str">
        <f>IF(Y2595="","",VLOOKUP(G2595,'Danh mục CODE'!$D$2:$I$1880,4,0))</f>
        <v/>
      </c>
      <c r="N2595" s="482"/>
      <c r="O2595" s="392" t="str">
        <f t="shared" si="442"/>
        <v/>
      </c>
      <c r="P2595" s="392" t="str">
        <f>IF(Y2595="","",VLOOKUP(G2595,'Danh mục CODE'!$D$2:$I$1880,5,0))</f>
        <v/>
      </c>
      <c r="Q2595" s="392"/>
      <c r="R2595" s="392" t="str">
        <f t="shared" si="443"/>
        <v/>
      </c>
      <c r="S2595" s="394" t="e">
        <f t="shared" si="444"/>
        <v>#VALUE!</v>
      </c>
      <c r="T2595" s="394" t="str">
        <f t="shared" si="445"/>
        <v/>
      </c>
      <c r="U2595" s="394" t="str">
        <f t="shared" si="446"/>
        <v/>
      </c>
      <c r="V2595" s="424" t="str">
        <f t="shared" si="447"/>
        <v/>
      </c>
      <c r="W2595" s="21"/>
      <c r="X2595" s="419"/>
      <c r="Y2595" s="419"/>
      <c r="Z2595" s="51"/>
      <c r="AA2595" s="61"/>
    </row>
    <row r="2596" spans="1:27">
      <c r="A2596" s="50">
        <f t="shared" si="448"/>
        <v>2591</v>
      </c>
      <c r="B2596" s="9"/>
      <c r="C2596" s="23" t="s">
        <v>742</v>
      </c>
      <c r="D2596" s="489"/>
      <c r="E2596" s="318" t="str">
        <f>IF(G2596="","",VLOOKUP(G2596,'Danh mục CODE'!$D$2:$J$20064,7,0))</f>
        <v/>
      </c>
      <c r="F2596" s="28" t="str">
        <f>IF(E2596="","",VLOOKUP(E2596,'TONG HOP'!$E$8:$W$1883,19,0))</f>
        <v/>
      </c>
      <c r="G2596" s="66"/>
      <c r="H2596" s="226" t="str">
        <f>IF(E2596="","",VLOOKUP(G2596,'TONG HOP'!$C$8:$E$799,2,0))</f>
        <v/>
      </c>
      <c r="I2596" s="226" t="str">
        <f>IF(B2596="","",VLOOKUP(G2596,'TONG HOP'!$C$8:$F$799,4,0))</f>
        <v/>
      </c>
      <c r="J2596" s="63" t="str">
        <f t="shared" si="439"/>
        <v/>
      </c>
      <c r="K2596" s="63" t="str">
        <f t="shared" si="440"/>
        <v/>
      </c>
      <c r="L2596" s="63">
        <f t="shared" si="441"/>
        <v>0</v>
      </c>
      <c r="M2596" s="392" t="str">
        <f>IF(Y2596="","",VLOOKUP(G2596,'Danh mục CODE'!$D$2:$I$1880,4,0))</f>
        <v/>
      </c>
      <c r="N2596" s="482"/>
      <c r="O2596" s="392" t="str">
        <f t="shared" si="442"/>
        <v/>
      </c>
      <c r="P2596" s="392" t="str">
        <f>IF(Y2596="","",VLOOKUP(G2596,'Danh mục CODE'!$D$2:$I$1880,5,0))</f>
        <v/>
      </c>
      <c r="Q2596" s="392"/>
      <c r="R2596" s="392" t="str">
        <f t="shared" si="443"/>
        <v/>
      </c>
      <c r="S2596" s="394" t="e">
        <f t="shared" si="444"/>
        <v>#VALUE!</v>
      </c>
      <c r="T2596" s="394" t="str">
        <f t="shared" si="445"/>
        <v/>
      </c>
      <c r="U2596" s="394" t="str">
        <f t="shared" si="446"/>
        <v/>
      </c>
      <c r="V2596" s="424" t="str">
        <f t="shared" si="447"/>
        <v/>
      </c>
      <c r="W2596" s="21"/>
      <c r="X2596" s="419"/>
      <c r="Y2596" s="419"/>
      <c r="Z2596" s="51"/>
      <c r="AA2596" s="61"/>
    </row>
    <row r="2597" spans="1:27">
      <c r="A2597" s="50">
        <f t="shared" si="448"/>
        <v>2592</v>
      </c>
      <c r="B2597" s="9"/>
      <c r="C2597" s="23" t="s">
        <v>742</v>
      </c>
      <c r="D2597" s="489"/>
      <c r="E2597" s="318" t="str">
        <f>IF(G2597="","",VLOOKUP(G2597,'Danh mục CODE'!$D$2:$J$20064,7,0))</f>
        <v/>
      </c>
      <c r="F2597" s="28" t="str">
        <f>IF(E2597="","",VLOOKUP(E2597,'TONG HOP'!$E$8:$W$1883,19,0))</f>
        <v/>
      </c>
      <c r="G2597" s="66"/>
      <c r="H2597" s="226" t="str">
        <f>IF(E2597="","",VLOOKUP(G2597,'TONG HOP'!$C$8:$E$799,2,0))</f>
        <v/>
      </c>
      <c r="I2597" s="226" t="str">
        <f>IF(B2597="","",VLOOKUP(G2597,'TONG HOP'!$C$8:$F$799,4,0))</f>
        <v/>
      </c>
      <c r="J2597" s="63" t="str">
        <f t="shared" si="439"/>
        <v/>
      </c>
      <c r="K2597" s="63" t="str">
        <f t="shared" si="440"/>
        <v/>
      </c>
      <c r="L2597" s="63">
        <f t="shared" si="441"/>
        <v>0</v>
      </c>
      <c r="M2597" s="392" t="str">
        <f>IF(Y2597="","",VLOOKUP(G2597,'Danh mục CODE'!$D$2:$I$1880,4,0))</f>
        <v/>
      </c>
      <c r="N2597" s="482"/>
      <c r="O2597" s="392" t="str">
        <f t="shared" si="442"/>
        <v/>
      </c>
      <c r="P2597" s="392" t="str">
        <f>IF(Y2597="","",VLOOKUP(G2597,'Danh mục CODE'!$D$2:$I$1880,5,0))</f>
        <v/>
      </c>
      <c r="Q2597" s="392"/>
      <c r="R2597" s="392" t="str">
        <f t="shared" si="443"/>
        <v/>
      </c>
      <c r="S2597" s="394" t="e">
        <f t="shared" si="444"/>
        <v>#VALUE!</v>
      </c>
      <c r="T2597" s="394" t="str">
        <f t="shared" si="445"/>
        <v/>
      </c>
      <c r="U2597" s="394" t="str">
        <f t="shared" si="446"/>
        <v/>
      </c>
      <c r="V2597" s="424" t="str">
        <f t="shared" si="447"/>
        <v/>
      </c>
      <c r="W2597" s="21"/>
      <c r="X2597" s="419"/>
      <c r="Y2597" s="419"/>
      <c r="Z2597" s="51"/>
      <c r="AA2597" s="61"/>
    </row>
    <row r="2598" spans="1:27">
      <c r="A2598" s="50">
        <f t="shared" si="448"/>
        <v>2593</v>
      </c>
      <c r="B2598" s="9"/>
      <c r="C2598" s="23" t="s">
        <v>742</v>
      </c>
      <c r="D2598" s="489"/>
      <c r="E2598" s="318" t="str">
        <f>IF(G2598="","",VLOOKUP(G2598,'Danh mục CODE'!$D$2:$J$20064,7,0))</f>
        <v/>
      </c>
      <c r="F2598" s="28" t="str">
        <f>IF(E2598="","",VLOOKUP(E2598,'TONG HOP'!$E$8:$W$1883,19,0))</f>
        <v/>
      </c>
      <c r="G2598" s="66"/>
      <c r="H2598" s="226" t="str">
        <f>IF(E2598="","",VLOOKUP(G2598,'TONG HOP'!$C$8:$E$799,2,0))</f>
        <v/>
      </c>
      <c r="I2598" s="226" t="str">
        <f>IF(B2598="","",VLOOKUP(G2598,'TONG HOP'!$C$8:$F$799,4,0))</f>
        <v/>
      </c>
      <c r="J2598" s="63" t="str">
        <f t="shared" si="439"/>
        <v/>
      </c>
      <c r="K2598" s="63" t="str">
        <f t="shared" si="440"/>
        <v/>
      </c>
      <c r="L2598" s="63">
        <f t="shared" si="441"/>
        <v>0</v>
      </c>
      <c r="M2598" s="392" t="str">
        <f>IF(Y2598="","",VLOOKUP(G2598,'Danh mục CODE'!$D$2:$I$1880,4,0))</f>
        <v/>
      </c>
      <c r="N2598" s="482"/>
      <c r="O2598" s="392" t="str">
        <f t="shared" si="442"/>
        <v/>
      </c>
      <c r="P2598" s="392" t="str">
        <f>IF(Y2598="","",VLOOKUP(G2598,'Danh mục CODE'!$D$2:$I$1880,5,0))</f>
        <v/>
      </c>
      <c r="Q2598" s="392"/>
      <c r="R2598" s="392" t="str">
        <f t="shared" si="443"/>
        <v/>
      </c>
      <c r="S2598" s="394" t="e">
        <f t="shared" si="444"/>
        <v>#VALUE!</v>
      </c>
      <c r="T2598" s="394" t="str">
        <f t="shared" si="445"/>
        <v/>
      </c>
      <c r="U2598" s="394" t="str">
        <f t="shared" si="446"/>
        <v/>
      </c>
      <c r="V2598" s="424" t="str">
        <f t="shared" si="447"/>
        <v/>
      </c>
      <c r="W2598" s="21"/>
      <c r="X2598" s="419"/>
      <c r="Y2598" s="419"/>
      <c r="Z2598" s="51"/>
      <c r="AA2598" s="61"/>
    </row>
    <row r="2599" spans="1:27">
      <c r="A2599" s="50">
        <f t="shared" si="448"/>
        <v>2594</v>
      </c>
      <c r="B2599" s="9"/>
      <c r="C2599" s="23" t="s">
        <v>742</v>
      </c>
      <c r="D2599" s="489"/>
      <c r="E2599" s="318" t="str">
        <f>IF(G2599="","",VLOOKUP(G2599,'Danh mục CODE'!$D$2:$J$20064,7,0))</f>
        <v/>
      </c>
      <c r="F2599" s="28" t="str">
        <f>IF(E2599="","",VLOOKUP(E2599,'TONG HOP'!$E$8:$W$1883,19,0))</f>
        <v/>
      </c>
      <c r="G2599" s="66"/>
      <c r="H2599" s="226" t="str">
        <f>IF(E2599="","",VLOOKUP(G2599,'TONG HOP'!$C$8:$E$799,2,0))</f>
        <v/>
      </c>
      <c r="I2599" s="226" t="str">
        <f>IF(B2599="","",VLOOKUP(G2599,'TONG HOP'!$C$8:$F$799,4,0))</f>
        <v/>
      </c>
      <c r="J2599" s="63" t="str">
        <f t="shared" si="439"/>
        <v/>
      </c>
      <c r="K2599" s="63" t="str">
        <f t="shared" si="440"/>
        <v/>
      </c>
      <c r="L2599" s="63">
        <f t="shared" si="441"/>
        <v>0</v>
      </c>
      <c r="M2599" s="392" t="str">
        <f>IF(Y2599="","",VLOOKUP(G2599,'Danh mục CODE'!$D$2:$I$1880,4,0))</f>
        <v/>
      </c>
      <c r="N2599" s="482"/>
      <c r="O2599" s="392" t="str">
        <f t="shared" si="442"/>
        <v/>
      </c>
      <c r="P2599" s="392" t="str">
        <f>IF(Y2599="","",VLOOKUP(G2599,'Danh mục CODE'!$D$2:$I$1880,5,0))</f>
        <v/>
      </c>
      <c r="Q2599" s="392"/>
      <c r="R2599" s="392" t="str">
        <f t="shared" si="443"/>
        <v/>
      </c>
      <c r="S2599" s="394" t="e">
        <f t="shared" si="444"/>
        <v>#VALUE!</v>
      </c>
      <c r="T2599" s="394" t="str">
        <f t="shared" si="445"/>
        <v/>
      </c>
      <c r="U2599" s="394" t="str">
        <f t="shared" si="446"/>
        <v/>
      </c>
      <c r="V2599" s="424" t="str">
        <f t="shared" si="447"/>
        <v/>
      </c>
      <c r="W2599" s="21"/>
      <c r="X2599" s="419"/>
      <c r="Y2599" s="419"/>
      <c r="Z2599" s="51"/>
      <c r="AA2599" s="61"/>
    </row>
    <row r="2600" spans="1:27">
      <c r="A2600" s="50">
        <f t="shared" si="448"/>
        <v>2595</v>
      </c>
      <c r="B2600" s="9"/>
      <c r="C2600" s="23" t="s">
        <v>742</v>
      </c>
      <c r="D2600" s="489"/>
      <c r="E2600" s="318" t="str">
        <f>IF(G2600="","",VLOOKUP(G2600,'Danh mục CODE'!$D$2:$J$20064,7,0))</f>
        <v/>
      </c>
      <c r="F2600" s="28" t="str">
        <f>IF(E2600="","",VLOOKUP(E2600,'TONG HOP'!$E$8:$W$1883,19,0))</f>
        <v/>
      </c>
      <c r="G2600" s="66"/>
      <c r="H2600" s="226" t="str">
        <f>IF(E2600="","",VLOOKUP(G2600,'TONG HOP'!$C$8:$E$799,2,0))</f>
        <v/>
      </c>
      <c r="I2600" s="226" t="str">
        <f>IF(B2600="","",VLOOKUP(G2600,'TONG HOP'!$C$8:$F$799,4,0))</f>
        <v/>
      </c>
      <c r="J2600" s="63" t="str">
        <f t="shared" si="439"/>
        <v/>
      </c>
      <c r="K2600" s="63" t="str">
        <f t="shared" si="440"/>
        <v/>
      </c>
      <c r="L2600" s="63">
        <f t="shared" si="441"/>
        <v>0</v>
      </c>
      <c r="M2600" s="392" t="str">
        <f>IF(Y2600="","",VLOOKUP(G2600,'Danh mục CODE'!$D$2:$I$1880,4,0))</f>
        <v/>
      </c>
      <c r="N2600" s="482"/>
      <c r="O2600" s="392" t="str">
        <f t="shared" si="442"/>
        <v/>
      </c>
      <c r="P2600" s="392" t="str">
        <f>IF(Y2600="","",VLOOKUP(G2600,'Danh mục CODE'!$D$2:$I$1880,5,0))</f>
        <v/>
      </c>
      <c r="Q2600" s="392"/>
      <c r="R2600" s="392" t="str">
        <f t="shared" si="443"/>
        <v/>
      </c>
      <c r="S2600" s="394" t="e">
        <f t="shared" si="444"/>
        <v>#VALUE!</v>
      </c>
      <c r="T2600" s="394" t="str">
        <f t="shared" si="445"/>
        <v/>
      </c>
      <c r="U2600" s="394" t="str">
        <f t="shared" si="446"/>
        <v/>
      </c>
      <c r="V2600" s="424" t="str">
        <f t="shared" si="447"/>
        <v/>
      </c>
      <c r="W2600" s="21"/>
      <c r="X2600" s="419"/>
      <c r="Y2600" s="419"/>
      <c r="Z2600" s="51"/>
      <c r="AA2600" s="61"/>
    </row>
    <row r="2601" spans="1:27">
      <c r="A2601" s="50">
        <f t="shared" si="448"/>
        <v>2596</v>
      </c>
      <c r="B2601" s="9"/>
      <c r="C2601" s="23" t="s">
        <v>742</v>
      </c>
      <c r="D2601" s="489"/>
      <c r="E2601" s="318" t="str">
        <f>IF(G2601="","",VLOOKUP(G2601,'Danh mục CODE'!$D$2:$J$20064,7,0))</f>
        <v/>
      </c>
      <c r="F2601" s="28" t="str">
        <f>IF(E2601="","",VLOOKUP(E2601,'TONG HOP'!$E$8:$W$1883,19,0))</f>
        <v/>
      </c>
      <c r="G2601" s="66"/>
      <c r="H2601" s="226" t="str">
        <f>IF(E2601="","",VLOOKUP(G2601,'TONG HOP'!$C$8:$E$799,2,0))</f>
        <v/>
      </c>
      <c r="I2601" s="226" t="str">
        <f>IF(B2601="","",VLOOKUP(G2601,'TONG HOP'!$C$8:$F$799,4,0))</f>
        <v/>
      </c>
      <c r="J2601" s="63" t="str">
        <f t="shared" si="439"/>
        <v/>
      </c>
      <c r="K2601" s="63" t="str">
        <f t="shared" si="440"/>
        <v/>
      </c>
      <c r="L2601" s="63">
        <f t="shared" si="441"/>
        <v>0</v>
      </c>
      <c r="M2601" s="392" t="str">
        <f>IF(Y2601="","",VLOOKUP(G2601,'Danh mục CODE'!$D$2:$I$1880,4,0))</f>
        <v/>
      </c>
      <c r="N2601" s="482"/>
      <c r="O2601" s="392" t="str">
        <f t="shared" si="442"/>
        <v/>
      </c>
      <c r="P2601" s="392" t="str">
        <f>IF(Y2601="","",VLOOKUP(G2601,'Danh mục CODE'!$D$2:$I$1880,5,0))</f>
        <v/>
      </c>
      <c r="Q2601" s="392"/>
      <c r="R2601" s="392" t="str">
        <f t="shared" si="443"/>
        <v/>
      </c>
      <c r="S2601" s="394" t="e">
        <f t="shared" si="444"/>
        <v>#VALUE!</v>
      </c>
      <c r="T2601" s="394" t="str">
        <f t="shared" si="445"/>
        <v/>
      </c>
      <c r="U2601" s="394" t="str">
        <f t="shared" si="446"/>
        <v/>
      </c>
      <c r="V2601" s="424" t="str">
        <f t="shared" si="447"/>
        <v/>
      </c>
      <c r="W2601" s="21"/>
      <c r="X2601" s="419"/>
      <c r="Y2601" s="419"/>
      <c r="Z2601" s="51"/>
      <c r="AA2601" s="61"/>
    </row>
    <row r="2602" spans="1:27">
      <c r="A2602" s="50">
        <f t="shared" si="448"/>
        <v>2597</v>
      </c>
      <c r="B2602" s="9"/>
      <c r="C2602" s="23" t="s">
        <v>742</v>
      </c>
      <c r="D2602" s="489"/>
      <c r="E2602" s="318" t="str">
        <f>IF(G2602="","",VLOOKUP(G2602,'Danh mục CODE'!$D$2:$J$20064,7,0))</f>
        <v/>
      </c>
      <c r="F2602" s="28" t="str">
        <f>IF(E2602="","",VLOOKUP(E2602,'TONG HOP'!$E$8:$W$1883,19,0))</f>
        <v/>
      </c>
      <c r="G2602" s="66"/>
      <c r="H2602" s="226" t="str">
        <f>IF(E2602="","",VLOOKUP(G2602,'TONG HOP'!$C$8:$E$799,2,0))</f>
        <v/>
      </c>
      <c r="I2602" s="226" t="str">
        <f>IF(B2602="","",VLOOKUP(G2602,'TONG HOP'!$C$8:$F$799,4,0))</f>
        <v/>
      </c>
      <c r="J2602" s="63" t="str">
        <f t="shared" si="439"/>
        <v/>
      </c>
      <c r="K2602" s="63" t="str">
        <f t="shared" si="440"/>
        <v/>
      </c>
      <c r="L2602" s="63">
        <f t="shared" si="441"/>
        <v>0</v>
      </c>
      <c r="M2602" s="392" t="str">
        <f>IF(Y2602="","",VLOOKUP(G2602,'Danh mục CODE'!$D$2:$I$1880,4,0))</f>
        <v/>
      </c>
      <c r="N2602" s="482"/>
      <c r="O2602" s="392" t="str">
        <f t="shared" si="442"/>
        <v/>
      </c>
      <c r="P2602" s="392" t="str">
        <f>IF(Y2602="","",VLOOKUP(G2602,'Danh mục CODE'!$D$2:$I$1880,5,0))</f>
        <v/>
      </c>
      <c r="Q2602" s="392"/>
      <c r="R2602" s="392" t="str">
        <f t="shared" si="443"/>
        <v/>
      </c>
      <c r="S2602" s="394" t="e">
        <f t="shared" si="444"/>
        <v>#VALUE!</v>
      </c>
      <c r="T2602" s="394" t="str">
        <f t="shared" si="445"/>
        <v/>
      </c>
      <c r="U2602" s="394" t="str">
        <f t="shared" si="446"/>
        <v/>
      </c>
      <c r="V2602" s="424" t="str">
        <f t="shared" si="447"/>
        <v/>
      </c>
      <c r="W2602" s="21"/>
      <c r="X2602" s="419"/>
      <c r="Y2602" s="419"/>
      <c r="Z2602" s="51"/>
      <c r="AA2602" s="61"/>
    </row>
    <row r="2603" spans="1:27">
      <c r="A2603" s="50">
        <f t="shared" si="448"/>
        <v>2598</v>
      </c>
      <c r="B2603" s="9"/>
      <c r="C2603" s="23" t="s">
        <v>742</v>
      </c>
      <c r="D2603" s="489"/>
      <c r="E2603" s="318" t="str">
        <f>IF(G2603="","",VLOOKUP(G2603,'Danh mục CODE'!$D$2:$J$20064,7,0))</f>
        <v/>
      </c>
      <c r="F2603" s="28" t="str">
        <f>IF(E2603="","",VLOOKUP(E2603,'TONG HOP'!$E$8:$W$1883,19,0))</f>
        <v/>
      </c>
      <c r="G2603" s="66"/>
      <c r="H2603" s="226" t="str">
        <f>IF(E2603="","",VLOOKUP(G2603,'TONG HOP'!$C$8:$E$799,2,0))</f>
        <v/>
      </c>
      <c r="I2603" s="226" t="str">
        <f>IF(B2603="","",VLOOKUP(G2603,'TONG HOP'!$C$8:$F$799,4,0))</f>
        <v/>
      </c>
      <c r="J2603" s="63" t="str">
        <f t="shared" si="439"/>
        <v/>
      </c>
      <c r="K2603" s="63" t="str">
        <f t="shared" si="440"/>
        <v/>
      </c>
      <c r="L2603" s="63">
        <f t="shared" si="441"/>
        <v>0</v>
      </c>
      <c r="M2603" s="392" t="str">
        <f>IF(Y2603="","",VLOOKUP(G2603,'Danh mục CODE'!$D$2:$I$1880,4,0))</f>
        <v/>
      </c>
      <c r="N2603" s="482"/>
      <c r="O2603" s="392" t="str">
        <f t="shared" si="442"/>
        <v/>
      </c>
      <c r="P2603" s="392" t="str">
        <f>IF(Y2603="","",VLOOKUP(G2603,'Danh mục CODE'!$D$2:$I$1880,5,0))</f>
        <v/>
      </c>
      <c r="Q2603" s="392"/>
      <c r="R2603" s="392" t="str">
        <f t="shared" si="443"/>
        <v/>
      </c>
      <c r="S2603" s="394" t="e">
        <f t="shared" si="444"/>
        <v>#VALUE!</v>
      </c>
      <c r="T2603" s="394" t="str">
        <f t="shared" si="445"/>
        <v/>
      </c>
      <c r="U2603" s="394" t="str">
        <f t="shared" si="446"/>
        <v/>
      </c>
      <c r="V2603" s="424" t="str">
        <f t="shared" si="447"/>
        <v/>
      </c>
      <c r="W2603" s="21"/>
      <c r="X2603" s="419"/>
      <c r="Y2603" s="419"/>
      <c r="Z2603" s="51"/>
      <c r="AA2603" s="61"/>
    </row>
    <row r="2604" spans="1:27">
      <c r="A2604" s="50">
        <f t="shared" si="448"/>
        <v>2599</v>
      </c>
      <c r="B2604" s="9"/>
      <c r="C2604" s="23" t="s">
        <v>742</v>
      </c>
      <c r="D2604" s="489"/>
      <c r="E2604" s="318" t="str">
        <f>IF(G2604="","",VLOOKUP(G2604,'Danh mục CODE'!$D$2:$J$20064,7,0))</f>
        <v/>
      </c>
      <c r="F2604" s="28" t="str">
        <f>IF(E2604="","",VLOOKUP(E2604,'TONG HOP'!$E$8:$W$1883,19,0))</f>
        <v/>
      </c>
      <c r="G2604" s="66"/>
      <c r="H2604" s="226" t="str">
        <f>IF(E2604="","",VLOOKUP(G2604,'TONG HOP'!$C$8:$E$799,2,0))</f>
        <v/>
      </c>
      <c r="I2604" s="226" t="str">
        <f>IF(B2604="","",VLOOKUP(G2604,'TONG HOP'!$C$8:$F$799,4,0))</f>
        <v/>
      </c>
      <c r="J2604" s="63" t="str">
        <f t="shared" si="439"/>
        <v/>
      </c>
      <c r="K2604" s="63" t="str">
        <f t="shared" si="440"/>
        <v/>
      </c>
      <c r="L2604" s="63">
        <f t="shared" si="441"/>
        <v>0</v>
      </c>
      <c r="M2604" s="392" t="str">
        <f>IF(Y2604="","",VLOOKUP(G2604,'Danh mục CODE'!$D$2:$I$1880,4,0))</f>
        <v/>
      </c>
      <c r="N2604" s="482"/>
      <c r="O2604" s="392" t="str">
        <f t="shared" si="442"/>
        <v/>
      </c>
      <c r="P2604" s="392" t="str">
        <f>IF(Y2604="","",VLOOKUP(G2604,'Danh mục CODE'!$D$2:$I$1880,5,0))</f>
        <v/>
      </c>
      <c r="Q2604" s="392"/>
      <c r="R2604" s="392" t="str">
        <f t="shared" si="443"/>
        <v/>
      </c>
      <c r="S2604" s="394" t="e">
        <f t="shared" si="444"/>
        <v>#VALUE!</v>
      </c>
      <c r="T2604" s="394" t="str">
        <f t="shared" si="445"/>
        <v/>
      </c>
      <c r="U2604" s="394" t="str">
        <f t="shared" si="446"/>
        <v/>
      </c>
      <c r="V2604" s="424" t="str">
        <f t="shared" si="447"/>
        <v/>
      </c>
      <c r="W2604" s="21"/>
      <c r="X2604" s="419"/>
      <c r="Y2604" s="419"/>
      <c r="Z2604" s="51"/>
      <c r="AA2604" s="61"/>
    </row>
    <row r="2605" spans="1:27">
      <c r="A2605" s="50">
        <f t="shared" si="448"/>
        <v>2600</v>
      </c>
      <c r="B2605" s="9"/>
      <c r="C2605" s="23" t="s">
        <v>742</v>
      </c>
      <c r="D2605" s="489"/>
      <c r="E2605" s="318" t="str">
        <f>IF(G2605="","",VLOOKUP(G2605,'Danh mục CODE'!$D$2:$J$20064,7,0))</f>
        <v/>
      </c>
      <c r="F2605" s="28" t="str">
        <f>IF(E2605="","",VLOOKUP(E2605,'TONG HOP'!$E$8:$W$1883,19,0))</f>
        <v/>
      </c>
      <c r="G2605" s="66"/>
      <c r="H2605" s="226" t="str">
        <f>IF(E2605="","",VLOOKUP(G2605,'TONG HOP'!$C$8:$E$799,2,0))</f>
        <v/>
      </c>
      <c r="I2605" s="226" t="str">
        <f>IF(B2605="","",VLOOKUP(G2605,'TONG HOP'!$C$8:$F$799,4,0))</f>
        <v/>
      </c>
      <c r="J2605" s="63" t="str">
        <f t="shared" si="439"/>
        <v/>
      </c>
      <c r="K2605" s="63" t="str">
        <f t="shared" si="440"/>
        <v/>
      </c>
      <c r="L2605" s="63">
        <f t="shared" si="441"/>
        <v>0</v>
      </c>
      <c r="M2605" s="392" t="str">
        <f>IF(Y2605="","",VLOOKUP(G2605,'Danh mục CODE'!$D$2:$I$1880,4,0))</f>
        <v/>
      </c>
      <c r="N2605" s="482"/>
      <c r="O2605" s="392" t="str">
        <f t="shared" si="442"/>
        <v/>
      </c>
      <c r="P2605" s="392" t="str">
        <f>IF(Y2605="","",VLOOKUP(G2605,'Danh mục CODE'!$D$2:$I$1880,5,0))</f>
        <v/>
      </c>
      <c r="Q2605" s="392"/>
      <c r="R2605" s="392" t="str">
        <f t="shared" si="443"/>
        <v/>
      </c>
      <c r="S2605" s="394" t="e">
        <f t="shared" si="444"/>
        <v>#VALUE!</v>
      </c>
      <c r="T2605" s="394" t="str">
        <f t="shared" si="445"/>
        <v/>
      </c>
      <c r="U2605" s="394" t="str">
        <f t="shared" si="446"/>
        <v/>
      </c>
      <c r="V2605" s="424" t="str">
        <f t="shared" si="447"/>
        <v/>
      </c>
      <c r="W2605" s="21"/>
      <c r="X2605" s="419"/>
      <c r="Y2605" s="419"/>
      <c r="Z2605" s="51"/>
      <c r="AA2605" s="61"/>
    </row>
    <row r="2606" spans="1:27">
      <c r="A2606" s="50">
        <f t="shared" si="448"/>
        <v>2601</v>
      </c>
      <c r="B2606" s="9"/>
      <c r="C2606" s="23" t="s">
        <v>742</v>
      </c>
      <c r="D2606" s="489"/>
      <c r="E2606" s="318" t="str">
        <f>IF(G2606="","",VLOOKUP(G2606,'Danh mục CODE'!$D$2:$J$20064,7,0))</f>
        <v/>
      </c>
      <c r="F2606" s="28" t="str">
        <f>IF(E2606="","",VLOOKUP(E2606,'TONG HOP'!$E$8:$W$1883,19,0))</f>
        <v/>
      </c>
      <c r="G2606" s="66"/>
      <c r="H2606" s="226" t="str">
        <f>IF(E2606="","",VLOOKUP(G2606,'TONG HOP'!$C$8:$E$799,2,0))</f>
        <v/>
      </c>
      <c r="I2606" s="226" t="str">
        <f>IF(B2606="","",VLOOKUP(G2606,'TONG HOP'!$C$8:$F$799,4,0))</f>
        <v/>
      </c>
      <c r="J2606" s="63" t="str">
        <f t="shared" si="439"/>
        <v/>
      </c>
      <c r="K2606" s="63" t="str">
        <f t="shared" si="440"/>
        <v/>
      </c>
      <c r="L2606" s="63">
        <f t="shared" si="441"/>
        <v>0</v>
      </c>
      <c r="M2606" s="392" t="str">
        <f>IF(Y2606="","",VLOOKUP(G2606,'Danh mục CODE'!$D$2:$I$1880,4,0))</f>
        <v/>
      </c>
      <c r="N2606" s="482"/>
      <c r="O2606" s="392" t="str">
        <f t="shared" si="442"/>
        <v/>
      </c>
      <c r="P2606" s="392" t="str">
        <f>IF(Y2606="","",VLOOKUP(G2606,'Danh mục CODE'!$D$2:$I$1880,5,0))</f>
        <v/>
      </c>
      <c r="Q2606" s="392"/>
      <c r="R2606" s="392" t="str">
        <f t="shared" si="443"/>
        <v/>
      </c>
      <c r="S2606" s="394" t="e">
        <f t="shared" si="444"/>
        <v>#VALUE!</v>
      </c>
      <c r="T2606" s="394" t="str">
        <f t="shared" si="445"/>
        <v/>
      </c>
      <c r="U2606" s="394" t="str">
        <f t="shared" si="446"/>
        <v/>
      </c>
      <c r="V2606" s="424" t="str">
        <f t="shared" si="447"/>
        <v/>
      </c>
      <c r="W2606" s="21"/>
      <c r="X2606" s="419"/>
      <c r="Y2606" s="419"/>
      <c r="Z2606" s="51"/>
      <c r="AA2606" s="61"/>
    </row>
    <row r="2607" spans="1:27">
      <c r="A2607" s="50">
        <f t="shared" si="448"/>
        <v>2602</v>
      </c>
      <c r="B2607" s="9"/>
      <c r="C2607" s="23" t="s">
        <v>742</v>
      </c>
      <c r="D2607" s="489"/>
      <c r="E2607" s="318" t="str">
        <f>IF(G2607="","",VLOOKUP(G2607,'Danh mục CODE'!$D$2:$J$20064,7,0))</f>
        <v/>
      </c>
      <c r="F2607" s="28" t="str">
        <f>IF(E2607="","",VLOOKUP(E2607,'TONG HOP'!$E$8:$W$1883,19,0))</f>
        <v/>
      </c>
      <c r="G2607" s="66"/>
      <c r="H2607" s="226" t="str">
        <f>IF(E2607="","",VLOOKUP(G2607,'TONG HOP'!$C$8:$E$799,2,0))</f>
        <v/>
      </c>
      <c r="I2607" s="226" t="str">
        <f>IF(B2607="","",VLOOKUP(G2607,'TONG HOP'!$C$8:$F$799,4,0))</f>
        <v/>
      </c>
      <c r="J2607" s="63" t="str">
        <f t="shared" si="439"/>
        <v/>
      </c>
      <c r="K2607" s="63" t="str">
        <f t="shared" si="440"/>
        <v/>
      </c>
      <c r="L2607" s="63">
        <f t="shared" si="441"/>
        <v>0</v>
      </c>
      <c r="M2607" s="392" t="str">
        <f>IF(Y2607="","",VLOOKUP(G2607,'Danh mục CODE'!$D$2:$I$1880,4,0))</f>
        <v/>
      </c>
      <c r="N2607" s="482"/>
      <c r="O2607" s="392" t="str">
        <f t="shared" si="442"/>
        <v/>
      </c>
      <c r="P2607" s="392" t="str">
        <f>IF(Y2607="","",VLOOKUP(G2607,'Danh mục CODE'!$D$2:$I$1880,5,0))</f>
        <v/>
      </c>
      <c r="Q2607" s="392"/>
      <c r="R2607" s="392" t="str">
        <f t="shared" si="443"/>
        <v/>
      </c>
      <c r="S2607" s="394" t="e">
        <f t="shared" si="444"/>
        <v>#VALUE!</v>
      </c>
      <c r="T2607" s="394" t="str">
        <f t="shared" si="445"/>
        <v/>
      </c>
      <c r="U2607" s="394" t="str">
        <f t="shared" si="446"/>
        <v/>
      </c>
      <c r="V2607" s="424" t="str">
        <f t="shared" si="447"/>
        <v/>
      </c>
      <c r="W2607" s="21"/>
      <c r="X2607" s="419"/>
      <c r="Y2607" s="419"/>
      <c r="Z2607" s="51"/>
      <c r="AA2607" s="61"/>
    </row>
    <row r="2608" spans="1:27">
      <c r="A2608" s="50">
        <f t="shared" si="448"/>
        <v>2603</v>
      </c>
      <c r="B2608" s="9"/>
      <c r="C2608" s="23" t="s">
        <v>742</v>
      </c>
      <c r="D2608" s="489"/>
      <c r="E2608" s="318" t="str">
        <f>IF(G2608="","",VLOOKUP(G2608,'Danh mục CODE'!$D$2:$J$20064,7,0))</f>
        <v/>
      </c>
      <c r="F2608" s="28" t="str">
        <f>IF(E2608="","",VLOOKUP(E2608,'TONG HOP'!$E$8:$W$1883,19,0))</f>
        <v/>
      </c>
      <c r="G2608" s="66"/>
      <c r="H2608" s="226" t="str">
        <f>IF(E2608="","",VLOOKUP(G2608,'TONG HOP'!$C$8:$E$799,2,0))</f>
        <v/>
      </c>
      <c r="I2608" s="226" t="str">
        <f>IF(B2608="","",VLOOKUP(G2608,'TONG HOP'!$C$8:$F$799,4,0))</f>
        <v/>
      </c>
      <c r="J2608" s="63" t="str">
        <f t="shared" si="439"/>
        <v/>
      </c>
      <c r="K2608" s="63" t="str">
        <f t="shared" si="440"/>
        <v/>
      </c>
      <c r="L2608" s="63">
        <f t="shared" si="441"/>
        <v>0</v>
      </c>
      <c r="M2608" s="392" t="str">
        <f>IF(Y2608="","",VLOOKUP(G2608,'Danh mục CODE'!$D$2:$I$1880,4,0))</f>
        <v/>
      </c>
      <c r="N2608" s="482"/>
      <c r="O2608" s="392" t="str">
        <f t="shared" si="442"/>
        <v/>
      </c>
      <c r="P2608" s="392" t="str">
        <f>IF(Y2608="","",VLOOKUP(G2608,'Danh mục CODE'!$D$2:$I$1880,5,0))</f>
        <v/>
      </c>
      <c r="Q2608" s="392"/>
      <c r="R2608" s="392" t="str">
        <f t="shared" si="443"/>
        <v/>
      </c>
      <c r="S2608" s="394" t="e">
        <f t="shared" si="444"/>
        <v>#VALUE!</v>
      </c>
      <c r="T2608" s="394" t="str">
        <f t="shared" si="445"/>
        <v/>
      </c>
      <c r="U2608" s="394" t="str">
        <f t="shared" si="446"/>
        <v/>
      </c>
      <c r="V2608" s="424" t="str">
        <f t="shared" si="447"/>
        <v/>
      </c>
      <c r="W2608" s="21"/>
      <c r="X2608" s="419"/>
      <c r="Y2608" s="419"/>
      <c r="Z2608" s="51"/>
      <c r="AA2608" s="61"/>
    </row>
    <row r="2609" spans="1:27">
      <c r="A2609" s="50">
        <f t="shared" si="448"/>
        <v>2604</v>
      </c>
      <c r="B2609" s="9"/>
      <c r="C2609" s="23" t="s">
        <v>742</v>
      </c>
      <c r="D2609" s="489"/>
      <c r="E2609" s="318" t="str">
        <f>IF(G2609="","",VLOOKUP(G2609,'Danh mục CODE'!$D$2:$J$20064,7,0))</f>
        <v/>
      </c>
      <c r="F2609" s="28" t="str">
        <f>IF(E2609="","",VLOOKUP(E2609,'TONG HOP'!$E$8:$W$1883,19,0))</f>
        <v/>
      </c>
      <c r="G2609" s="66"/>
      <c r="H2609" s="226" t="str">
        <f>IF(E2609="","",VLOOKUP(G2609,'TONG HOP'!$C$8:$E$799,2,0))</f>
        <v/>
      </c>
      <c r="I2609" s="226" t="str">
        <f>IF(B2609="","",VLOOKUP(G2609,'TONG HOP'!$C$8:$F$799,4,0))</f>
        <v/>
      </c>
      <c r="J2609" s="63" t="str">
        <f t="shared" ref="J2609:J2672" si="449">IF(X2609="","",K2609-K2609*M2609)</f>
        <v/>
      </c>
      <c r="K2609" s="63" t="str">
        <f t="shared" ref="K2609:K2672" si="450">IF(AND(X2609="",N2609="",Q2609="",R2609=""),"",L2609-L2609*O2609-(L2609-L2609*O2609)*R2609)</f>
        <v/>
      </c>
      <c r="L2609" s="63">
        <f t="shared" ref="L2609:L2672" si="451">X2609-Y2609</f>
        <v>0</v>
      </c>
      <c r="M2609" s="392" t="str">
        <f>IF(Y2609="","",VLOOKUP(G2609,'Danh mục CODE'!$D$2:$I$1880,4,0))</f>
        <v/>
      </c>
      <c r="N2609" s="482"/>
      <c r="O2609" s="392" t="str">
        <f t="shared" ref="O2609:O2672" si="452">IF(X2609="","",IF(M2609-N2609&lt;0,-(M2609-N2609),0))</f>
        <v/>
      </c>
      <c r="P2609" s="392" t="str">
        <f>IF(Y2609="","",VLOOKUP(G2609,'Danh mục CODE'!$D$2:$I$1880,5,0))</f>
        <v/>
      </c>
      <c r="Q2609" s="392"/>
      <c r="R2609" s="392" t="str">
        <f t="shared" ref="R2609:R2672" si="453">IF(X2609="","",IF(P2609-Q2609&lt;0,-(P2609-Q2609),0))</f>
        <v/>
      </c>
      <c r="S2609" s="394" t="e">
        <f t="shared" ref="S2609:S2672" si="454">IF(T2609=0,"",J2609-T2609-U2609)</f>
        <v>#VALUE!</v>
      </c>
      <c r="T2609" s="394" t="str">
        <f t="shared" ref="T2609:T2672" si="455">IF(X2609="","",J2609*P2609)</f>
        <v/>
      </c>
      <c r="U2609" s="394" t="str">
        <f t="shared" ref="U2609:U2672" si="456">IF(X2609="","",J2609*R2609)</f>
        <v/>
      </c>
      <c r="V2609" s="424" t="str">
        <f t="shared" ref="V2609:V2672" si="457">IF(X2609="","",J2609-S2609-T2609-U2609)</f>
        <v/>
      </c>
      <c r="W2609" s="21"/>
      <c r="X2609" s="419"/>
      <c r="Y2609" s="419"/>
      <c r="Z2609" s="51"/>
      <c r="AA2609" s="61"/>
    </row>
    <row r="2610" spans="1:27">
      <c r="A2610" s="50">
        <f t="shared" si="448"/>
        <v>2605</v>
      </c>
      <c r="B2610" s="9"/>
      <c r="C2610" s="23" t="s">
        <v>742</v>
      </c>
      <c r="D2610" s="489"/>
      <c r="E2610" s="318" t="str">
        <f>IF(G2610="","",VLOOKUP(G2610,'Danh mục CODE'!$D$2:$J$20064,7,0))</f>
        <v/>
      </c>
      <c r="F2610" s="28" t="str">
        <f>IF(E2610="","",VLOOKUP(E2610,'TONG HOP'!$E$8:$W$1883,19,0))</f>
        <v/>
      </c>
      <c r="G2610" s="66"/>
      <c r="H2610" s="226" t="str">
        <f>IF(E2610="","",VLOOKUP(G2610,'TONG HOP'!$C$8:$E$799,2,0))</f>
        <v/>
      </c>
      <c r="I2610" s="226" t="str">
        <f>IF(B2610="","",VLOOKUP(G2610,'TONG HOP'!$C$8:$F$799,4,0))</f>
        <v/>
      </c>
      <c r="J2610" s="63" t="str">
        <f t="shared" si="449"/>
        <v/>
      </c>
      <c r="K2610" s="63" t="str">
        <f t="shared" si="450"/>
        <v/>
      </c>
      <c r="L2610" s="63">
        <f t="shared" si="451"/>
        <v>0</v>
      </c>
      <c r="M2610" s="392" t="str">
        <f>IF(Y2610="","",VLOOKUP(G2610,'Danh mục CODE'!$D$2:$I$1880,4,0))</f>
        <v/>
      </c>
      <c r="N2610" s="482"/>
      <c r="O2610" s="392" t="str">
        <f t="shared" si="452"/>
        <v/>
      </c>
      <c r="P2610" s="392" t="str">
        <f>IF(Y2610="","",VLOOKUP(G2610,'Danh mục CODE'!$D$2:$I$1880,5,0))</f>
        <v/>
      </c>
      <c r="Q2610" s="392"/>
      <c r="R2610" s="392" t="str">
        <f t="shared" si="453"/>
        <v/>
      </c>
      <c r="S2610" s="394" t="e">
        <f t="shared" si="454"/>
        <v>#VALUE!</v>
      </c>
      <c r="T2610" s="394" t="str">
        <f t="shared" si="455"/>
        <v/>
      </c>
      <c r="U2610" s="394" t="str">
        <f t="shared" si="456"/>
        <v/>
      </c>
      <c r="V2610" s="424" t="str">
        <f t="shared" si="457"/>
        <v/>
      </c>
      <c r="W2610" s="21"/>
      <c r="X2610" s="419"/>
      <c r="Y2610" s="419"/>
      <c r="Z2610" s="51"/>
      <c r="AA2610" s="61"/>
    </row>
    <row r="2611" spans="1:27">
      <c r="A2611" s="50">
        <f t="shared" si="448"/>
        <v>2606</v>
      </c>
      <c r="B2611" s="9"/>
      <c r="C2611" s="23" t="s">
        <v>742</v>
      </c>
      <c r="D2611" s="489"/>
      <c r="E2611" s="318" t="str">
        <f>IF(G2611="","",VLOOKUP(G2611,'Danh mục CODE'!$D$2:$J$20064,7,0))</f>
        <v/>
      </c>
      <c r="F2611" s="28" t="str">
        <f>IF(E2611="","",VLOOKUP(E2611,'TONG HOP'!$E$8:$W$1883,19,0))</f>
        <v/>
      </c>
      <c r="G2611" s="66"/>
      <c r="H2611" s="226" t="str">
        <f>IF(E2611="","",VLOOKUP(G2611,'TONG HOP'!$C$8:$E$799,2,0))</f>
        <v/>
      </c>
      <c r="I2611" s="226" t="str">
        <f>IF(B2611="","",VLOOKUP(G2611,'TONG HOP'!$C$8:$F$799,4,0))</f>
        <v/>
      </c>
      <c r="J2611" s="63" t="str">
        <f t="shared" si="449"/>
        <v/>
      </c>
      <c r="K2611" s="63" t="str">
        <f t="shared" si="450"/>
        <v/>
      </c>
      <c r="L2611" s="63">
        <f t="shared" si="451"/>
        <v>0</v>
      </c>
      <c r="M2611" s="392" t="str">
        <f>IF(Y2611="","",VLOOKUP(G2611,'Danh mục CODE'!$D$2:$I$1880,4,0))</f>
        <v/>
      </c>
      <c r="N2611" s="482"/>
      <c r="O2611" s="392" t="str">
        <f t="shared" si="452"/>
        <v/>
      </c>
      <c r="P2611" s="392" t="str">
        <f>IF(Y2611="","",VLOOKUP(G2611,'Danh mục CODE'!$D$2:$I$1880,5,0))</f>
        <v/>
      </c>
      <c r="Q2611" s="392"/>
      <c r="R2611" s="392" t="str">
        <f t="shared" si="453"/>
        <v/>
      </c>
      <c r="S2611" s="394" t="e">
        <f t="shared" si="454"/>
        <v>#VALUE!</v>
      </c>
      <c r="T2611" s="394" t="str">
        <f t="shared" si="455"/>
        <v/>
      </c>
      <c r="U2611" s="394" t="str">
        <f t="shared" si="456"/>
        <v/>
      </c>
      <c r="V2611" s="424" t="str">
        <f t="shared" si="457"/>
        <v/>
      </c>
      <c r="W2611" s="21"/>
      <c r="X2611" s="419"/>
      <c r="Y2611" s="419"/>
      <c r="Z2611" s="51"/>
      <c r="AA2611" s="61"/>
    </row>
    <row r="2612" spans="1:27">
      <c r="A2612" s="50">
        <f t="shared" si="448"/>
        <v>2607</v>
      </c>
      <c r="B2612" s="9"/>
      <c r="C2612" s="23" t="s">
        <v>742</v>
      </c>
      <c r="D2612" s="489"/>
      <c r="E2612" s="318" t="str">
        <f>IF(G2612="","",VLOOKUP(G2612,'Danh mục CODE'!$D$2:$J$20064,7,0))</f>
        <v/>
      </c>
      <c r="F2612" s="28" t="str">
        <f>IF(E2612="","",VLOOKUP(E2612,'TONG HOP'!$E$8:$W$1883,19,0))</f>
        <v/>
      </c>
      <c r="G2612" s="66"/>
      <c r="H2612" s="226" t="str">
        <f>IF(E2612="","",VLOOKUP(G2612,'TONG HOP'!$C$8:$E$799,2,0))</f>
        <v/>
      </c>
      <c r="I2612" s="226" t="str">
        <f>IF(B2612="","",VLOOKUP(G2612,'TONG HOP'!$C$8:$F$799,4,0))</f>
        <v/>
      </c>
      <c r="J2612" s="63" t="str">
        <f t="shared" si="449"/>
        <v/>
      </c>
      <c r="K2612" s="63" t="str">
        <f t="shared" si="450"/>
        <v/>
      </c>
      <c r="L2612" s="63">
        <f t="shared" si="451"/>
        <v>0</v>
      </c>
      <c r="M2612" s="392" t="str">
        <f>IF(Y2612="","",VLOOKUP(G2612,'Danh mục CODE'!$D$2:$I$1880,4,0))</f>
        <v/>
      </c>
      <c r="N2612" s="482"/>
      <c r="O2612" s="392" t="str">
        <f t="shared" si="452"/>
        <v/>
      </c>
      <c r="P2612" s="392" t="str">
        <f>IF(Y2612="","",VLOOKUP(G2612,'Danh mục CODE'!$D$2:$I$1880,5,0))</f>
        <v/>
      </c>
      <c r="Q2612" s="392"/>
      <c r="R2612" s="392" t="str">
        <f t="shared" si="453"/>
        <v/>
      </c>
      <c r="S2612" s="394" t="e">
        <f t="shared" si="454"/>
        <v>#VALUE!</v>
      </c>
      <c r="T2612" s="394" t="str">
        <f t="shared" si="455"/>
        <v/>
      </c>
      <c r="U2612" s="394" t="str">
        <f t="shared" si="456"/>
        <v/>
      </c>
      <c r="V2612" s="424" t="str">
        <f t="shared" si="457"/>
        <v/>
      </c>
      <c r="W2612" s="21"/>
      <c r="X2612" s="419"/>
      <c r="Y2612" s="419"/>
      <c r="Z2612" s="51"/>
      <c r="AA2612" s="61"/>
    </row>
    <row r="2613" spans="1:27">
      <c r="A2613" s="50">
        <f t="shared" si="448"/>
        <v>2608</v>
      </c>
      <c r="B2613" s="9"/>
      <c r="C2613" s="23" t="s">
        <v>742</v>
      </c>
      <c r="D2613" s="489"/>
      <c r="E2613" s="318" t="str">
        <f>IF(G2613="","",VLOOKUP(G2613,'Danh mục CODE'!$D$2:$J$20064,7,0))</f>
        <v/>
      </c>
      <c r="F2613" s="28" t="str">
        <f>IF(E2613="","",VLOOKUP(E2613,'TONG HOP'!$E$8:$W$1883,19,0))</f>
        <v/>
      </c>
      <c r="G2613" s="66"/>
      <c r="H2613" s="226" t="str">
        <f>IF(E2613="","",VLOOKUP(G2613,'TONG HOP'!$C$8:$E$799,2,0))</f>
        <v/>
      </c>
      <c r="I2613" s="226" t="str">
        <f>IF(B2613="","",VLOOKUP(G2613,'TONG HOP'!$C$8:$F$799,4,0))</f>
        <v/>
      </c>
      <c r="J2613" s="63" t="str">
        <f t="shared" si="449"/>
        <v/>
      </c>
      <c r="K2613" s="63" t="str">
        <f t="shared" si="450"/>
        <v/>
      </c>
      <c r="L2613" s="63">
        <f t="shared" si="451"/>
        <v>0</v>
      </c>
      <c r="M2613" s="392" t="str">
        <f>IF(Y2613="","",VLOOKUP(G2613,'Danh mục CODE'!$D$2:$I$1880,4,0))</f>
        <v/>
      </c>
      <c r="N2613" s="482"/>
      <c r="O2613" s="392" t="str">
        <f t="shared" si="452"/>
        <v/>
      </c>
      <c r="P2613" s="392" t="str">
        <f>IF(Y2613="","",VLOOKUP(G2613,'Danh mục CODE'!$D$2:$I$1880,5,0))</f>
        <v/>
      </c>
      <c r="Q2613" s="392"/>
      <c r="R2613" s="392" t="str">
        <f t="shared" si="453"/>
        <v/>
      </c>
      <c r="S2613" s="394" t="e">
        <f t="shared" si="454"/>
        <v>#VALUE!</v>
      </c>
      <c r="T2613" s="394" t="str">
        <f t="shared" si="455"/>
        <v/>
      </c>
      <c r="U2613" s="394" t="str">
        <f t="shared" si="456"/>
        <v/>
      </c>
      <c r="V2613" s="424" t="str">
        <f t="shared" si="457"/>
        <v/>
      </c>
      <c r="W2613" s="21"/>
      <c r="X2613" s="419"/>
      <c r="Y2613" s="419"/>
      <c r="Z2613" s="51"/>
      <c r="AA2613" s="61"/>
    </row>
    <row r="2614" spans="1:27">
      <c r="A2614" s="50">
        <f t="shared" si="448"/>
        <v>2609</v>
      </c>
      <c r="B2614" s="9"/>
      <c r="C2614" s="23" t="s">
        <v>742</v>
      </c>
      <c r="D2614" s="489"/>
      <c r="E2614" s="318" t="str">
        <f>IF(G2614="","",VLOOKUP(G2614,'Danh mục CODE'!$D$2:$J$20064,7,0))</f>
        <v/>
      </c>
      <c r="F2614" s="28" t="str">
        <f>IF(E2614="","",VLOOKUP(E2614,'TONG HOP'!$E$8:$W$1883,19,0))</f>
        <v/>
      </c>
      <c r="G2614" s="66"/>
      <c r="H2614" s="226" t="str">
        <f>IF(E2614="","",VLOOKUP(G2614,'TONG HOP'!$C$8:$E$799,2,0))</f>
        <v/>
      </c>
      <c r="I2614" s="226" t="str">
        <f>IF(B2614="","",VLOOKUP(G2614,'TONG HOP'!$C$8:$F$799,4,0))</f>
        <v/>
      </c>
      <c r="J2614" s="63" t="str">
        <f t="shared" si="449"/>
        <v/>
      </c>
      <c r="K2614" s="63" t="str">
        <f t="shared" si="450"/>
        <v/>
      </c>
      <c r="L2614" s="63">
        <f t="shared" si="451"/>
        <v>0</v>
      </c>
      <c r="M2614" s="392" t="str">
        <f>IF(Y2614="","",VLOOKUP(G2614,'Danh mục CODE'!$D$2:$I$1880,4,0))</f>
        <v/>
      </c>
      <c r="N2614" s="482"/>
      <c r="O2614" s="392" t="str">
        <f t="shared" si="452"/>
        <v/>
      </c>
      <c r="P2614" s="392" t="str">
        <f>IF(Y2614="","",VLOOKUP(G2614,'Danh mục CODE'!$D$2:$I$1880,5,0))</f>
        <v/>
      </c>
      <c r="Q2614" s="392"/>
      <c r="R2614" s="392" t="str">
        <f t="shared" si="453"/>
        <v/>
      </c>
      <c r="S2614" s="394" t="e">
        <f t="shared" si="454"/>
        <v>#VALUE!</v>
      </c>
      <c r="T2614" s="394" t="str">
        <f t="shared" si="455"/>
        <v/>
      </c>
      <c r="U2614" s="394" t="str">
        <f t="shared" si="456"/>
        <v/>
      </c>
      <c r="V2614" s="424" t="str">
        <f t="shared" si="457"/>
        <v/>
      </c>
      <c r="W2614" s="21"/>
      <c r="X2614" s="419"/>
      <c r="Y2614" s="419"/>
      <c r="Z2614" s="51"/>
      <c r="AA2614" s="61"/>
    </row>
    <row r="2615" spans="1:27">
      <c r="A2615" s="50">
        <f t="shared" si="448"/>
        <v>2610</v>
      </c>
      <c r="B2615" s="9"/>
      <c r="C2615" s="23" t="s">
        <v>742</v>
      </c>
      <c r="D2615" s="489"/>
      <c r="E2615" s="318" t="str">
        <f>IF(G2615="","",VLOOKUP(G2615,'Danh mục CODE'!$D$2:$J$20064,7,0))</f>
        <v/>
      </c>
      <c r="F2615" s="28" t="str">
        <f>IF(E2615="","",VLOOKUP(E2615,'TONG HOP'!$E$8:$W$1883,19,0))</f>
        <v/>
      </c>
      <c r="G2615" s="66"/>
      <c r="H2615" s="226" t="str">
        <f>IF(E2615="","",VLOOKUP(G2615,'TONG HOP'!$C$8:$E$799,2,0))</f>
        <v/>
      </c>
      <c r="I2615" s="226" t="str">
        <f>IF(B2615="","",VLOOKUP(G2615,'TONG HOP'!$C$8:$F$799,4,0))</f>
        <v/>
      </c>
      <c r="J2615" s="63" t="str">
        <f t="shared" si="449"/>
        <v/>
      </c>
      <c r="K2615" s="63" t="str">
        <f t="shared" si="450"/>
        <v/>
      </c>
      <c r="L2615" s="63">
        <f t="shared" si="451"/>
        <v>0</v>
      </c>
      <c r="M2615" s="392" t="str">
        <f>IF(Y2615="","",VLOOKUP(G2615,'Danh mục CODE'!$D$2:$I$1880,4,0))</f>
        <v/>
      </c>
      <c r="N2615" s="482"/>
      <c r="O2615" s="392" t="str">
        <f t="shared" si="452"/>
        <v/>
      </c>
      <c r="P2615" s="392" t="str">
        <f>IF(Y2615="","",VLOOKUP(G2615,'Danh mục CODE'!$D$2:$I$1880,5,0))</f>
        <v/>
      </c>
      <c r="Q2615" s="392"/>
      <c r="R2615" s="392" t="str">
        <f t="shared" si="453"/>
        <v/>
      </c>
      <c r="S2615" s="394" t="e">
        <f t="shared" si="454"/>
        <v>#VALUE!</v>
      </c>
      <c r="T2615" s="394" t="str">
        <f t="shared" si="455"/>
        <v/>
      </c>
      <c r="U2615" s="394" t="str">
        <f t="shared" si="456"/>
        <v/>
      </c>
      <c r="V2615" s="424" t="str">
        <f t="shared" si="457"/>
        <v/>
      </c>
      <c r="W2615" s="21"/>
      <c r="X2615" s="419"/>
      <c r="Y2615" s="419"/>
      <c r="Z2615" s="51"/>
      <c r="AA2615" s="61"/>
    </row>
    <row r="2616" spans="1:27">
      <c r="A2616" s="50">
        <f t="shared" si="448"/>
        <v>2611</v>
      </c>
      <c r="B2616" s="9"/>
      <c r="C2616" s="23" t="s">
        <v>742</v>
      </c>
      <c r="D2616" s="489"/>
      <c r="E2616" s="318" t="str">
        <f>IF(G2616="","",VLOOKUP(G2616,'Danh mục CODE'!$D$2:$J$20064,7,0))</f>
        <v/>
      </c>
      <c r="F2616" s="28" t="str">
        <f>IF(E2616="","",VLOOKUP(E2616,'TONG HOP'!$E$8:$W$1883,19,0))</f>
        <v/>
      </c>
      <c r="G2616" s="66"/>
      <c r="H2616" s="226" t="str">
        <f>IF(E2616="","",VLOOKUP(G2616,'TONG HOP'!$C$8:$E$799,2,0))</f>
        <v/>
      </c>
      <c r="I2616" s="226" t="str">
        <f>IF(B2616="","",VLOOKUP(G2616,'TONG HOP'!$C$8:$F$799,4,0))</f>
        <v/>
      </c>
      <c r="J2616" s="63" t="str">
        <f t="shared" si="449"/>
        <v/>
      </c>
      <c r="K2616" s="63" t="str">
        <f t="shared" si="450"/>
        <v/>
      </c>
      <c r="L2616" s="63">
        <f t="shared" si="451"/>
        <v>0</v>
      </c>
      <c r="M2616" s="392" t="str">
        <f>IF(Y2616="","",VLOOKUP(G2616,'Danh mục CODE'!$D$2:$I$1880,4,0))</f>
        <v/>
      </c>
      <c r="N2616" s="482"/>
      <c r="O2616" s="392" t="str">
        <f t="shared" si="452"/>
        <v/>
      </c>
      <c r="P2616" s="392" t="str">
        <f>IF(Y2616="","",VLOOKUP(G2616,'Danh mục CODE'!$D$2:$I$1880,5,0))</f>
        <v/>
      </c>
      <c r="Q2616" s="392"/>
      <c r="R2616" s="392" t="str">
        <f t="shared" si="453"/>
        <v/>
      </c>
      <c r="S2616" s="394" t="e">
        <f t="shared" si="454"/>
        <v>#VALUE!</v>
      </c>
      <c r="T2616" s="394" t="str">
        <f t="shared" si="455"/>
        <v/>
      </c>
      <c r="U2616" s="394" t="str">
        <f t="shared" si="456"/>
        <v/>
      </c>
      <c r="V2616" s="424" t="str">
        <f t="shared" si="457"/>
        <v/>
      </c>
      <c r="W2616" s="21"/>
      <c r="X2616" s="419"/>
      <c r="Y2616" s="419"/>
      <c r="Z2616" s="51"/>
      <c r="AA2616" s="61"/>
    </row>
    <row r="2617" spans="1:27">
      <c r="A2617" s="50">
        <f t="shared" si="448"/>
        <v>2612</v>
      </c>
      <c r="B2617" s="9"/>
      <c r="C2617" s="23" t="s">
        <v>742</v>
      </c>
      <c r="D2617" s="489"/>
      <c r="E2617" s="318" t="str">
        <f>IF(G2617="","",VLOOKUP(G2617,'Danh mục CODE'!$D$2:$J$20064,7,0))</f>
        <v/>
      </c>
      <c r="F2617" s="28" t="str">
        <f>IF(E2617="","",VLOOKUP(E2617,'TONG HOP'!$E$8:$W$1883,19,0))</f>
        <v/>
      </c>
      <c r="G2617" s="66"/>
      <c r="H2617" s="226" t="str">
        <f>IF(E2617="","",VLOOKUP(G2617,'TONG HOP'!$C$8:$E$799,2,0))</f>
        <v/>
      </c>
      <c r="I2617" s="226" t="str">
        <f>IF(B2617="","",VLOOKUP(G2617,'TONG HOP'!$C$8:$F$799,4,0))</f>
        <v/>
      </c>
      <c r="J2617" s="63" t="str">
        <f t="shared" si="449"/>
        <v/>
      </c>
      <c r="K2617" s="63" t="str">
        <f t="shared" si="450"/>
        <v/>
      </c>
      <c r="L2617" s="63">
        <f t="shared" si="451"/>
        <v>0</v>
      </c>
      <c r="M2617" s="392" t="str">
        <f>IF(Y2617="","",VLOOKUP(G2617,'Danh mục CODE'!$D$2:$I$1880,4,0))</f>
        <v/>
      </c>
      <c r="N2617" s="482"/>
      <c r="O2617" s="392" t="str">
        <f t="shared" si="452"/>
        <v/>
      </c>
      <c r="P2617" s="392" t="str">
        <f>IF(Y2617="","",VLOOKUP(G2617,'Danh mục CODE'!$D$2:$I$1880,5,0))</f>
        <v/>
      </c>
      <c r="Q2617" s="392"/>
      <c r="R2617" s="392" t="str">
        <f t="shared" si="453"/>
        <v/>
      </c>
      <c r="S2617" s="394" t="e">
        <f t="shared" si="454"/>
        <v>#VALUE!</v>
      </c>
      <c r="T2617" s="394" t="str">
        <f t="shared" si="455"/>
        <v/>
      </c>
      <c r="U2617" s="394" t="str">
        <f t="shared" si="456"/>
        <v/>
      </c>
      <c r="V2617" s="424" t="str">
        <f t="shared" si="457"/>
        <v/>
      </c>
      <c r="W2617" s="21"/>
      <c r="X2617" s="419"/>
      <c r="Y2617" s="419"/>
      <c r="Z2617" s="51"/>
      <c r="AA2617" s="61"/>
    </row>
    <row r="2618" spans="1:27">
      <c r="A2618" s="50">
        <f t="shared" si="448"/>
        <v>2613</v>
      </c>
      <c r="B2618" s="9"/>
      <c r="C2618" s="23" t="s">
        <v>742</v>
      </c>
      <c r="D2618" s="489"/>
      <c r="E2618" s="318" t="str">
        <f>IF(G2618="","",VLOOKUP(G2618,'Danh mục CODE'!$D$2:$J$20064,7,0))</f>
        <v/>
      </c>
      <c r="F2618" s="28" t="str">
        <f>IF(E2618="","",VLOOKUP(E2618,'TONG HOP'!$E$8:$W$1883,19,0))</f>
        <v/>
      </c>
      <c r="G2618" s="66"/>
      <c r="H2618" s="226" t="str">
        <f>IF(E2618="","",VLOOKUP(G2618,'TONG HOP'!$C$8:$E$799,2,0))</f>
        <v/>
      </c>
      <c r="I2618" s="226" t="str">
        <f>IF(B2618="","",VLOOKUP(G2618,'TONG HOP'!$C$8:$F$799,4,0))</f>
        <v/>
      </c>
      <c r="J2618" s="63" t="str">
        <f t="shared" si="449"/>
        <v/>
      </c>
      <c r="K2618" s="63" t="str">
        <f t="shared" si="450"/>
        <v/>
      </c>
      <c r="L2618" s="63">
        <f t="shared" si="451"/>
        <v>0</v>
      </c>
      <c r="M2618" s="392" t="str">
        <f>IF(Y2618="","",VLOOKUP(G2618,'Danh mục CODE'!$D$2:$I$1880,4,0))</f>
        <v/>
      </c>
      <c r="N2618" s="482"/>
      <c r="O2618" s="392" t="str">
        <f t="shared" si="452"/>
        <v/>
      </c>
      <c r="P2618" s="392" t="str">
        <f>IF(Y2618="","",VLOOKUP(G2618,'Danh mục CODE'!$D$2:$I$1880,5,0))</f>
        <v/>
      </c>
      <c r="Q2618" s="392"/>
      <c r="R2618" s="392" t="str">
        <f t="shared" si="453"/>
        <v/>
      </c>
      <c r="S2618" s="394" t="e">
        <f t="shared" si="454"/>
        <v>#VALUE!</v>
      </c>
      <c r="T2618" s="394" t="str">
        <f t="shared" si="455"/>
        <v/>
      </c>
      <c r="U2618" s="394" t="str">
        <f t="shared" si="456"/>
        <v/>
      </c>
      <c r="V2618" s="424" t="str">
        <f t="shared" si="457"/>
        <v/>
      </c>
      <c r="W2618" s="21"/>
      <c r="X2618" s="419"/>
      <c r="Y2618" s="419"/>
      <c r="Z2618" s="51"/>
      <c r="AA2618" s="61"/>
    </row>
    <row r="2619" spans="1:27">
      <c r="A2619" s="50">
        <f t="shared" si="448"/>
        <v>2614</v>
      </c>
      <c r="B2619" s="9"/>
      <c r="C2619" s="23" t="s">
        <v>742</v>
      </c>
      <c r="D2619" s="489"/>
      <c r="E2619" s="318" t="str">
        <f>IF(G2619="","",VLOOKUP(G2619,'Danh mục CODE'!$D$2:$J$20064,7,0))</f>
        <v/>
      </c>
      <c r="F2619" s="28" t="str">
        <f>IF(E2619="","",VLOOKUP(E2619,'TONG HOP'!$E$8:$W$1883,19,0))</f>
        <v/>
      </c>
      <c r="G2619" s="66"/>
      <c r="H2619" s="226" t="str">
        <f>IF(E2619="","",VLOOKUP(G2619,'TONG HOP'!$C$8:$E$799,2,0))</f>
        <v/>
      </c>
      <c r="I2619" s="226" t="str">
        <f>IF(B2619="","",VLOOKUP(G2619,'TONG HOP'!$C$8:$F$799,4,0))</f>
        <v/>
      </c>
      <c r="J2619" s="63" t="str">
        <f t="shared" si="449"/>
        <v/>
      </c>
      <c r="K2619" s="63" t="str">
        <f t="shared" si="450"/>
        <v/>
      </c>
      <c r="L2619" s="63">
        <f t="shared" si="451"/>
        <v>0</v>
      </c>
      <c r="M2619" s="392" t="str">
        <f>IF(Y2619="","",VLOOKUP(G2619,'Danh mục CODE'!$D$2:$I$1880,4,0))</f>
        <v/>
      </c>
      <c r="N2619" s="482"/>
      <c r="O2619" s="392" t="str">
        <f t="shared" si="452"/>
        <v/>
      </c>
      <c r="P2619" s="392" t="str">
        <f>IF(Y2619="","",VLOOKUP(G2619,'Danh mục CODE'!$D$2:$I$1880,5,0))</f>
        <v/>
      </c>
      <c r="Q2619" s="392"/>
      <c r="R2619" s="392" t="str">
        <f t="shared" si="453"/>
        <v/>
      </c>
      <c r="S2619" s="394" t="e">
        <f t="shared" si="454"/>
        <v>#VALUE!</v>
      </c>
      <c r="T2619" s="394" t="str">
        <f t="shared" si="455"/>
        <v/>
      </c>
      <c r="U2619" s="394" t="str">
        <f t="shared" si="456"/>
        <v/>
      </c>
      <c r="V2619" s="424" t="str">
        <f t="shared" si="457"/>
        <v/>
      </c>
      <c r="W2619" s="21"/>
      <c r="X2619" s="419"/>
      <c r="Y2619" s="419"/>
      <c r="Z2619" s="51"/>
      <c r="AA2619" s="61"/>
    </row>
    <row r="2620" spans="1:27">
      <c r="A2620" s="50">
        <f t="shared" si="448"/>
        <v>2615</v>
      </c>
      <c r="B2620" s="9"/>
      <c r="C2620" s="23" t="s">
        <v>742</v>
      </c>
      <c r="D2620" s="489"/>
      <c r="E2620" s="318" t="str">
        <f>IF(G2620="","",VLOOKUP(G2620,'Danh mục CODE'!$D$2:$J$20064,7,0))</f>
        <v/>
      </c>
      <c r="F2620" s="28" t="str">
        <f>IF(E2620="","",VLOOKUP(E2620,'TONG HOP'!$E$8:$W$1883,19,0))</f>
        <v/>
      </c>
      <c r="G2620" s="66"/>
      <c r="H2620" s="226" t="str">
        <f>IF(E2620="","",VLOOKUP(G2620,'TONG HOP'!$C$8:$E$799,2,0))</f>
        <v/>
      </c>
      <c r="I2620" s="226" t="str">
        <f>IF(B2620="","",VLOOKUP(G2620,'TONG HOP'!$C$8:$F$799,4,0))</f>
        <v/>
      </c>
      <c r="J2620" s="63" t="str">
        <f t="shared" si="449"/>
        <v/>
      </c>
      <c r="K2620" s="63" t="str">
        <f t="shared" si="450"/>
        <v/>
      </c>
      <c r="L2620" s="63">
        <f t="shared" si="451"/>
        <v>0</v>
      </c>
      <c r="M2620" s="392" t="str">
        <f>IF(Y2620="","",VLOOKUP(G2620,'Danh mục CODE'!$D$2:$I$1880,4,0))</f>
        <v/>
      </c>
      <c r="N2620" s="482"/>
      <c r="O2620" s="392" t="str">
        <f t="shared" si="452"/>
        <v/>
      </c>
      <c r="P2620" s="392" t="str">
        <f>IF(Y2620="","",VLOOKUP(G2620,'Danh mục CODE'!$D$2:$I$1880,5,0))</f>
        <v/>
      </c>
      <c r="Q2620" s="392"/>
      <c r="R2620" s="392" t="str">
        <f t="shared" si="453"/>
        <v/>
      </c>
      <c r="S2620" s="394" t="e">
        <f t="shared" si="454"/>
        <v>#VALUE!</v>
      </c>
      <c r="T2620" s="394" t="str">
        <f t="shared" si="455"/>
        <v/>
      </c>
      <c r="U2620" s="394" t="str">
        <f t="shared" si="456"/>
        <v/>
      </c>
      <c r="V2620" s="424" t="str">
        <f t="shared" si="457"/>
        <v/>
      </c>
      <c r="W2620" s="21"/>
      <c r="X2620" s="419"/>
      <c r="Y2620" s="419"/>
      <c r="Z2620" s="51"/>
      <c r="AA2620" s="61"/>
    </row>
    <row r="2621" spans="1:27">
      <c r="A2621" s="50">
        <f t="shared" si="448"/>
        <v>2616</v>
      </c>
      <c r="B2621" s="9"/>
      <c r="C2621" s="23" t="s">
        <v>742</v>
      </c>
      <c r="D2621" s="489"/>
      <c r="E2621" s="318" t="str">
        <f>IF(G2621="","",VLOOKUP(G2621,'Danh mục CODE'!$D$2:$J$20064,7,0))</f>
        <v/>
      </c>
      <c r="F2621" s="28" t="str">
        <f>IF(E2621="","",VLOOKUP(E2621,'TONG HOP'!$E$8:$W$1883,19,0))</f>
        <v/>
      </c>
      <c r="G2621" s="66"/>
      <c r="H2621" s="226" t="str">
        <f>IF(E2621="","",VLOOKUP(G2621,'TONG HOP'!$C$8:$E$799,2,0))</f>
        <v/>
      </c>
      <c r="I2621" s="226" t="str">
        <f>IF(B2621="","",VLOOKUP(G2621,'TONG HOP'!$C$8:$F$799,4,0))</f>
        <v/>
      </c>
      <c r="J2621" s="63" t="str">
        <f t="shared" si="449"/>
        <v/>
      </c>
      <c r="K2621" s="63" t="str">
        <f t="shared" si="450"/>
        <v/>
      </c>
      <c r="L2621" s="63">
        <f t="shared" si="451"/>
        <v>0</v>
      </c>
      <c r="M2621" s="392" t="str">
        <f>IF(Y2621="","",VLOOKUP(G2621,'Danh mục CODE'!$D$2:$I$1880,4,0))</f>
        <v/>
      </c>
      <c r="N2621" s="482"/>
      <c r="O2621" s="392" t="str">
        <f t="shared" si="452"/>
        <v/>
      </c>
      <c r="P2621" s="392" t="str">
        <f>IF(Y2621="","",VLOOKUP(G2621,'Danh mục CODE'!$D$2:$I$1880,5,0))</f>
        <v/>
      </c>
      <c r="Q2621" s="392"/>
      <c r="R2621" s="392" t="str">
        <f t="shared" si="453"/>
        <v/>
      </c>
      <c r="S2621" s="394" t="e">
        <f t="shared" si="454"/>
        <v>#VALUE!</v>
      </c>
      <c r="T2621" s="394" t="str">
        <f t="shared" si="455"/>
        <v/>
      </c>
      <c r="U2621" s="394" t="str">
        <f t="shared" si="456"/>
        <v/>
      </c>
      <c r="V2621" s="424" t="str">
        <f t="shared" si="457"/>
        <v/>
      </c>
      <c r="W2621" s="21"/>
      <c r="X2621" s="419"/>
      <c r="Y2621" s="419"/>
      <c r="Z2621" s="51"/>
      <c r="AA2621" s="61"/>
    </row>
    <row r="2622" spans="1:27">
      <c r="A2622" s="50">
        <f t="shared" si="448"/>
        <v>2617</v>
      </c>
      <c r="B2622" s="9"/>
      <c r="C2622" s="23" t="s">
        <v>742</v>
      </c>
      <c r="D2622" s="489"/>
      <c r="E2622" s="318" t="str">
        <f>IF(G2622="","",VLOOKUP(G2622,'Danh mục CODE'!$D$2:$J$20064,7,0))</f>
        <v/>
      </c>
      <c r="F2622" s="28" t="str">
        <f>IF(E2622="","",VLOOKUP(E2622,'TONG HOP'!$E$8:$W$1883,19,0))</f>
        <v/>
      </c>
      <c r="G2622" s="66"/>
      <c r="H2622" s="226" t="str">
        <f>IF(E2622="","",VLOOKUP(G2622,'TONG HOP'!$C$8:$E$799,2,0))</f>
        <v/>
      </c>
      <c r="I2622" s="226" t="str">
        <f>IF(B2622="","",VLOOKUP(G2622,'TONG HOP'!$C$8:$F$799,4,0))</f>
        <v/>
      </c>
      <c r="J2622" s="63" t="str">
        <f t="shared" si="449"/>
        <v/>
      </c>
      <c r="K2622" s="63" t="str">
        <f t="shared" si="450"/>
        <v/>
      </c>
      <c r="L2622" s="63">
        <f t="shared" si="451"/>
        <v>0</v>
      </c>
      <c r="M2622" s="392" t="str">
        <f>IF(Y2622="","",VLOOKUP(G2622,'Danh mục CODE'!$D$2:$I$1880,4,0))</f>
        <v/>
      </c>
      <c r="N2622" s="482"/>
      <c r="O2622" s="392" t="str">
        <f t="shared" si="452"/>
        <v/>
      </c>
      <c r="P2622" s="392" t="str">
        <f>IF(Y2622="","",VLOOKUP(G2622,'Danh mục CODE'!$D$2:$I$1880,5,0))</f>
        <v/>
      </c>
      <c r="Q2622" s="392"/>
      <c r="R2622" s="392" t="str">
        <f t="shared" si="453"/>
        <v/>
      </c>
      <c r="S2622" s="394" t="e">
        <f t="shared" si="454"/>
        <v>#VALUE!</v>
      </c>
      <c r="T2622" s="394" t="str">
        <f t="shared" si="455"/>
        <v/>
      </c>
      <c r="U2622" s="394" t="str">
        <f t="shared" si="456"/>
        <v/>
      </c>
      <c r="V2622" s="424" t="str">
        <f t="shared" si="457"/>
        <v/>
      </c>
      <c r="W2622" s="21"/>
      <c r="X2622" s="419"/>
      <c r="Y2622" s="419"/>
      <c r="Z2622" s="51"/>
      <c r="AA2622" s="61"/>
    </row>
    <row r="2623" spans="1:27">
      <c r="A2623" s="50">
        <f t="shared" si="448"/>
        <v>2618</v>
      </c>
      <c r="B2623" s="9"/>
      <c r="C2623" s="23" t="s">
        <v>742</v>
      </c>
      <c r="D2623" s="489"/>
      <c r="E2623" s="318" t="str">
        <f>IF(G2623="","",VLOOKUP(G2623,'Danh mục CODE'!$D$2:$J$20064,7,0))</f>
        <v/>
      </c>
      <c r="F2623" s="28" t="str">
        <f>IF(E2623="","",VLOOKUP(E2623,'TONG HOP'!$E$8:$W$1883,19,0))</f>
        <v/>
      </c>
      <c r="G2623" s="66"/>
      <c r="H2623" s="226" t="str">
        <f>IF(E2623="","",VLOOKUP(G2623,'TONG HOP'!$C$8:$E$799,2,0))</f>
        <v/>
      </c>
      <c r="I2623" s="226" t="str">
        <f>IF(B2623="","",VLOOKUP(G2623,'TONG HOP'!$C$8:$F$799,4,0))</f>
        <v/>
      </c>
      <c r="J2623" s="63" t="str">
        <f t="shared" si="449"/>
        <v/>
      </c>
      <c r="K2623" s="63" t="str">
        <f t="shared" si="450"/>
        <v/>
      </c>
      <c r="L2623" s="63">
        <f t="shared" si="451"/>
        <v>0</v>
      </c>
      <c r="M2623" s="392" t="str">
        <f>IF(Y2623="","",VLOOKUP(G2623,'Danh mục CODE'!$D$2:$I$1880,4,0))</f>
        <v/>
      </c>
      <c r="N2623" s="482"/>
      <c r="O2623" s="392" t="str">
        <f t="shared" si="452"/>
        <v/>
      </c>
      <c r="P2623" s="392" t="str">
        <f>IF(Y2623="","",VLOOKUP(G2623,'Danh mục CODE'!$D$2:$I$1880,5,0))</f>
        <v/>
      </c>
      <c r="Q2623" s="392"/>
      <c r="R2623" s="392" t="str">
        <f t="shared" si="453"/>
        <v/>
      </c>
      <c r="S2623" s="394" t="e">
        <f t="shared" si="454"/>
        <v>#VALUE!</v>
      </c>
      <c r="T2623" s="394" t="str">
        <f t="shared" si="455"/>
        <v/>
      </c>
      <c r="U2623" s="394" t="str">
        <f t="shared" si="456"/>
        <v/>
      </c>
      <c r="V2623" s="424" t="str">
        <f t="shared" si="457"/>
        <v/>
      </c>
      <c r="W2623" s="21"/>
      <c r="X2623" s="419"/>
      <c r="Y2623" s="419"/>
      <c r="Z2623" s="51"/>
      <c r="AA2623" s="61"/>
    </row>
    <row r="2624" spans="1:27">
      <c r="A2624" s="50">
        <f t="shared" si="448"/>
        <v>2619</v>
      </c>
      <c r="B2624" s="9"/>
      <c r="C2624" s="23" t="s">
        <v>742</v>
      </c>
      <c r="D2624" s="489"/>
      <c r="E2624" s="318" t="str">
        <f>IF(G2624="","",VLOOKUP(G2624,'Danh mục CODE'!$D$2:$J$20064,7,0))</f>
        <v/>
      </c>
      <c r="F2624" s="28" t="str">
        <f>IF(E2624="","",VLOOKUP(E2624,'TONG HOP'!$E$8:$W$1883,19,0))</f>
        <v/>
      </c>
      <c r="G2624" s="66"/>
      <c r="H2624" s="226" t="str">
        <f>IF(E2624="","",VLOOKUP(G2624,'TONG HOP'!$C$8:$E$799,2,0))</f>
        <v/>
      </c>
      <c r="I2624" s="226" t="str">
        <f>IF(B2624="","",VLOOKUP(G2624,'TONG HOP'!$C$8:$F$799,4,0))</f>
        <v/>
      </c>
      <c r="J2624" s="63" t="str">
        <f t="shared" si="449"/>
        <v/>
      </c>
      <c r="K2624" s="63" t="str">
        <f t="shared" si="450"/>
        <v/>
      </c>
      <c r="L2624" s="63">
        <f t="shared" si="451"/>
        <v>0</v>
      </c>
      <c r="M2624" s="392" t="str">
        <f>IF(Y2624="","",VLOOKUP(G2624,'Danh mục CODE'!$D$2:$I$1880,4,0))</f>
        <v/>
      </c>
      <c r="N2624" s="482"/>
      <c r="O2624" s="392" t="str">
        <f t="shared" si="452"/>
        <v/>
      </c>
      <c r="P2624" s="392" t="str">
        <f>IF(Y2624="","",VLOOKUP(G2624,'Danh mục CODE'!$D$2:$I$1880,5,0))</f>
        <v/>
      </c>
      <c r="Q2624" s="392"/>
      <c r="R2624" s="392" t="str">
        <f t="shared" si="453"/>
        <v/>
      </c>
      <c r="S2624" s="394" t="e">
        <f t="shared" si="454"/>
        <v>#VALUE!</v>
      </c>
      <c r="T2624" s="394" t="str">
        <f t="shared" si="455"/>
        <v/>
      </c>
      <c r="U2624" s="394" t="str">
        <f t="shared" si="456"/>
        <v/>
      </c>
      <c r="V2624" s="424" t="str">
        <f t="shared" si="457"/>
        <v/>
      </c>
      <c r="W2624" s="21"/>
      <c r="X2624" s="419"/>
      <c r="Y2624" s="419"/>
      <c r="Z2624" s="51"/>
      <c r="AA2624" s="61"/>
    </row>
    <row r="2625" spans="1:27">
      <c r="A2625" s="50">
        <f t="shared" si="448"/>
        <v>2620</v>
      </c>
      <c r="B2625" s="9"/>
      <c r="C2625" s="23" t="s">
        <v>742</v>
      </c>
      <c r="D2625" s="489"/>
      <c r="E2625" s="318" t="str">
        <f>IF(G2625="","",VLOOKUP(G2625,'Danh mục CODE'!$D$2:$J$20064,7,0))</f>
        <v/>
      </c>
      <c r="F2625" s="28" t="str">
        <f>IF(E2625="","",VLOOKUP(E2625,'TONG HOP'!$E$8:$W$1883,19,0))</f>
        <v/>
      </c>
      <c r="G2625" s="66"/>
      <c r="H2625" s="226" t="str">
        <f>IF(E2625="","",VLOOKUP(G2625,'TONG HOP'!$C$8:$E$799,2,0))</f>
        <v/>
      </c>
      <c r="I2625" s="226" t="str">
        <f>IF(B2625="","",VLOOKUP(G2625,'TONG HOP'!$C$8:$F$799,4,0))</f>
        <v/>
      </c>
      <c r="J2625" s="63" t="str">
        <f t="shared" si="449"/>
        <v/>
      </c>
      <c r="K2625" s="63" t="str">
        <f t="shared" si="450"/>
        <v/>
      </c>
      <c r="L2625" s="63">
        <f t="shared" si="451"/>
        <v>0</v>
      </c>
      <c r="M2625" s="392" t="str">
        <f>IF(Y2625="","",VLOOKUP(G2625,'Danh mục CODE'!$D$2:$I$1880,4,0))</f>
        <v/>
      </c>
      <c r="N2625" s="482"/>
      <c r="O2625" s="392" t="str">
        <f t="shared" si="452"/>
        <v/>
      </c>
      <c r="P2625" s="392" t="str">
        <f>IF(Y2625="","",VLOOKUP(G2625,'Danh mục CODE'!$D$2:$I$1880,5,0))</f>
        <v/>
      </c>
      <c r="Q2625" s="392"/>
      <c r="R2625" s="392" t="str">
        <f t="shared" si="453"/>
        <v/>
      </c>
      <c r="S2625" s="394" t="e">
        <f t="shared" si="454"/>
        <v>#VALUE!</v>
      </c>
      <c r="T2625" s="394" t="str">
        <f t="shared" si="455"/>
        <v/>
      </c>
      <c r="U2625" s="394" t="str">
        <f t="shared" si="456"/>
        <v/>
      </c>
      <c r="V2625" s="424" t="str">
        <f t="shared" si="457"/>
        <v/>
      </c>
      <c r="W2625" s="21"/>
      <c r="X2625" s="419"/>
      <c r="Y2625" s="419"/>
      <c r="Z2625" s="51"/>
      <c r="AA2625" s="61"/>
    </row>
    <row r="2626" spans="1:27">
      <c r="A2626" s="50">
        <f t="shared" si="448"/>
        <v>2621</v>
      </c>
      <c r="B2626" s="9"/>
      <c r="C2626" s="23" t="s">
        <v>742</v>
      </c>
      <c r="D2626" s="489"/>
      <c r="E2626" s="318" t="str">
        <f>IF(G2626="","",VLOOKUP(G2626,'Danh mục CODE'!$D$2:$J$20064,7,0))</f>
        <v/>
      </c>
      <c r="F2626" s="28" t="str">
        <f>IF(E2626="","",VLOOKUP(E2626,'TONG HOP'!$E$8:$W$1883,19,0))</f>
        <v/>
      </c>
      <c r="G2626" s="66"/>
      <c r="H2626" s="226" t="str">
        <f>IF(E2626="","",VLOOKUP(G2626,'TONG HOP'!$C$8:$E$799,2,0))</f>
        <v/>
      </c>
      <c r="I2626" s="226" t="str">
        <f>IF(B2626="","",VLOOKUP(G2626,'TONG HOP'!$C$8:$F$799,4,0))</f>
        <v/>
      </c>
      <c r="J2626" s="63" t="str">
        <f t="shared" si="449"/>
        <v/>
      </c>
      <c r="K2626" s="63" t="str">
        <f t="shared" si="450"/>
        <v/>
      </c>
      <c r="L2626" s="63">
        <f t="shared" si="451"/>
        <v>0</v>
      </c>
      <c r="M2626" s="392" t="str">
        <f>IF(Y2626="","",VLOOKUP(G2626,'Danh mục CODE'!$D$2:$I$1880,4,0))</f>
        <v/>
      </c>
      <c r="N2626" s="482"/>
      <c r="O2626" s="392" t="str">
        <f t="shared" si="452"/>
        <v/>
      </c>
      <c r="P2626" s="392" t="str">
        <f>IF(Y2626="","",VLOOKUP(G2626,'Danh mục CODE'!$D$2:$I$1880,5,0))</f>
        <v/>
      </c>
      <c r="Q2626" s="392"/>
      <c r="R2626" s="392" t="str">
        <f t="shared" si="453"/>
        <v/>
      </c>
      <c r="S2626" s="394" t="e">
        <f t="shared" si="454"/>
        <v>#VALUE!</v>
      </c>
      <c r="T2626" s="394" t="str">
        <f t="shared" si="455"/>
        <v/>
      </c>
      <c r="U2626" s="394" t="str">
        <f t="shared" si="456"/>
        <v/>
      </c>
      <c r="V2626" s="424" t="str">
        <f t="shared" si="457"/>
        <v/>
      </c>
      <c r="W2626" s="21"/>
      <c r="X2626" s="419"/>
      <c r="Y2626" s="419"/>
      <c r="Z2626" s="51"/>
      <c r="AA2626" s="61"/>
    </row>
    <row r="2627" spans="1:27">
      <c r="A2627" s="50">
        <f t="shared" si="448"/>
        <v>2622</v>
      </c>
      <c r="B2627" s="9"/>
      <c r="C2627" s="23" t="s">
        <v>742</v>
      </c>
      <c r="D2627" s="489"/>
      <c r="E2627" s="318" t="str">
        <f>IF(G2627="","",VLOOKUP(G2627,'Danh mục CODE'!$D$2:$J$20064,7,0))</f>
        <v/>
      </c>
      <c r="F2627" s="28" t="str">
        <f>IF(E2627="","",VLOOKUP(E2627,'TONG HOP'!$E$8:$W$1883,19,0))</f>
        <v/>
      </c>
      <c r="G2627" s="66"/>
      <c r="H2627" s="226" t="str">
        <f>IF(E2627="","",VLOOKUP(G2627,'TONG HOP'!$C$8:$E$799,2,0))</f>
        <v/>
      </c>
      <c r="I2627" s="226" t="str">
        <f>IF(B2627="","",VLOOKUP(G2627,'TONG HOP'!$C$8:$F$799,4,0))</f>
        <v/>
      </c>
      <c r="J2627" s="63" t="str">
        <f t="shared" si="449"/>
        <v/>
      </c>
      <c r="K2627" s="63" t="str">
        <f t="shared" si="450"/>
        <v/>
      </c>
      <c r="L2627" s="63">
        <f t="shared" si="451"/>
        <v>0</v>
      </c>
      <c r="M2627" s="392" t="str">
        <f>IF(Y2627="","",VLOOKUP(G2627,'Danh mục CODE'!$D$2:$I$1880,4,0))</f>
        <v/>
      </c>
      <c r="N2627" s="482"/>
      <c r="O2627" s="392" t="str">
        <f t="shared" si="452"/>
        <v/>
      </c>
      <c r="P2627" s="392" t="str">
        <f>IF(Y2627="","",VLOOKUP(G2627,'Danh mục CODE'!$D$2:$I$1880,5,0))</f>
        <v/>
      </c>
      <c r="Q2627" s="392"/>
      <c r="R2627" s="392" t="str">
        <f t="shared" si="453"/>
        <v/>
      </c>
      <c r="S2627" s="394" t="e">
        <f t="shared" si="454"/>
        <v>#VALUE!</v>
      </c>
      <c r="T2627" s="394" t="str">
        <f t="shared" si="455"/>
        <v/>
      </c>
      <c r="U2627" s="394" t="str">
        <f t="shared" si="456"/>
        <v/>
      </c>
      <c r="V2627" s="424" t="str">
        <f t="shared" si="457"/>
        <v/>
      </c>
      <c r="W2627" s="21"/>
      <c r="X2627" s="419"/>
      <c r="Y2627" s="419"/>
      <c r="Z2627" s="51"/>
      <c r="AA2627" s="61"/>
    </row>
    <row r="2628" spans="1:27">
      <c r="A2628" s="50">
        <f t="shared" si="448"/>
        <v>2623</v>
      </c>
      <c r="B2628" s="9"/>
      <c r="C2628" s="23" t="s">
        <v>742</v>
      </c>
      <c r="D2628" s="489"/>
      <c r="E2628" s="318" t="str">
        <f>IF(G2628="","",VLOOKUP(G2628,'Danh mục CODE'!$D$2:$J$20064,7,0))</f>
        <v/>
      </c>
      <c r="F2628" s="28" t="str">
        <f>IF(E2628="","",VLOOKUP(E2628,'TONG HOP'!$E$8:$W$1883,19,0))</f>
        <v/>
      </c>
      <c r="G2628" s="66"/>
      <c r="H2628" s="226" t="str">
        <f>IF(E2628="","",VLOOKUP(G2628,'TONG HOP'!$C$8:$E$799,2,0))</f>
        <v/>
      </c>
      <c r="I2628" s="226" t="str">
        <f>IF(B2628="","",VLOOKUP(G2628,'TONG HOP'!$C$8:$F$799,4,0))</f>
        <v/>
      </c>
      <c r="J2628" s="63" t="str">
        <f t="shared" si="449"/>
        <v/>
      </c>
      <c r="K2628" s="63" t="str">
        <f t="shared" si="450"/>
        <v/>
      </c>
      <c r="L2628" s="63">
        <f t="shared" si="451"/>
        <v>0</v>
      </c>
      <c r="M2628" s="392" t="str">
        <f>IF(Y2628="","",VLOOKUP(G2628,'Danh mục CODE'!$D$2:$I$1880,4,0))</f>
        <v/>
      </c>
      <c r="N2628" s="482"/>
      <c r="O2628" s="392" t="str">
        <f t="shared" si="452"/>
        <v/>
      </c>
      <c r="P2628" s="392" t="str">
        <f>IF(Y2628="","",VLOOKUP(G2628,'Danh mục CODE'!$D$2:$I$1880,5,0))</f>
        <v/>
      </c>
      <c r="Q2628" s="392"/>
      <c r="R2628" s="392" t="str">
        <f t="shared" si="453"/>
        <v/>
      </c>
      <c r="S2628" s="394" t="e">
        <f t="shared" si="454"/>
        <v>#VALUE!</v>
      </c>
      <c r="T2628" s="394" t="str">
        <f t="shared" si="455"/>
        <v/>
      </c>
      <c r="U2628" s="394" t="str">
        <f t="shared" si="456"/>
        <v/>
      </c>
      <c r="V2628" s="424" t="str">
        <f t="shared" si="457"/>
        <v/>
      </c>
      <c r="W2628" s="21"/>
      <c r="X2628" s="419"/>
      <c r="Y2628" s="419"/>
      <c r="Z2628" s="51"/>
      <c r="AA2628" s="61"/>
    </row>
    <row r="2629" spans="1:27">
      <c r="A2629" s="50">
        <f t="shared" si="448"/>
        <v>2624</v>
      </c>
      <c r="B2629" s="9"/>
      <c r="C2629" s="23" t="s">
        <v>742</v>
      </c>
      <c r="D2629" s="489"/>
      <c r="E2629" s="318" t="str">
        <f>IF(G2629="","",VLOOKUP(G2629,'Danh mục CODE'!$D$2:$J$20064,7,0))</f>
        <v/>
      </c>
      <c r="F2629" s="28" t="str">
        <f>IF(E2629="","",VLOOKUP(E2629,'TONG HOP'!$E$8:$W$1883,19,0))</f>
        <v/>
      </c>
      <c r="G2629" s="66"/>
      <c r="H2629" s="226" t="str">
        <f>IF(E2629="","",VLOOKUP(G2629,'TONG HOP'!$C$8:$E$799,2,0))</f>
        <v/>
      </c>
      <c r="I2629" s="226" t="str">
        <f>IF(B2629="","",VLOOKUP(G2629,'TONG HOP'!$C$8:$F$799,4,0))</f>
        <v/>
      </c>
      <c r="J2629" s="63" t="str">
        <f t="shared" si="449"/>
        <v/>
      </c>
      <c r="K2629" s="63" t="str">
        <f t="shared" si="450"/>
        <v/>
      </c>
      <c r="L2629" s="63">
        <f t="shared" si="451"/>
        <v>0</v>
      </c>
      <c r="M2629" s="392" t="str">
        <f>IF(Y2629="","",VLOOKUP(G2629,'Danh mục CODE'!$D$2:$I$1880,4,0))</f>
        <v/>
      </c>
      <c r="N2629" s="482"/>
      <c r="O2629" s="392" t="str">
        <f t="shared" si="452"/>
        <v/>
      </c>
      <c r="P2629" s="392" t="str">
        <f>IF(Y2629="","",VLOOKUP(G2629,'Danh mục CODE'!$D$2:$I$1880,5,0))</f>
        <v/>
      </c>
      <c r="Q2629" s="392"/>
      <c r="R2629" s="392" t="str">
        <f t="shared" si="453"/>
        <v/>
      </c>
      <c r="S2629" s="394" t="e">
        <f t="shared" si="454"/>
        <v>#VALUE!</v>
      </c>
      <c r="T2629" s="394" t="str">
        <f t="shared" si="455"/>
        <v/>
      </c>
      <c r="U2629" s="394" t="str">
        <f t="shared" si="456"/>
        <v/>
      </c>
      <c r="V2629" s="424" t="str">
        <f t="shared" si="457"/>
        <v/>
      </c>
      <c r="W2629" s="21"/>
      <c r="X2629" s="419"/>
      <c r="Y2629" s="419"/>
      <c r="Z2629" s="51"/>
      <c r="AA2629" s="61"/>
    </row>
    <row r="2630" spans="1:27">
      <c r="A2630" s="50">
        <f t="shared" si="448"/>
        <v>2625</v>
      </c>
      <c r="B2630" s="9"/>
      <c r="C2630" s="23" t="s">
        <v>742</v>
      </c>
      <c r="D2630" s="489"/>
      <c r="E2630" s="318" t="str">
        <f>IF(G2630="","",VLOOKUP(G2630,'Danh mục CODE'!$D$2:$J$20064,7,0))</f>
        <v/>
      </c>
      <c r="F2630" s="28" t="str">
        <f>IF(E2630="","",VLOOKUP(E2630,'TONG HOP'!$E$8:$W$1883,19,0))</f>
        <v/>
      </c>
      <c r="G2630" s="66"/>
      <c r="H2630" s="226" t="str">
        <f>IF(E2630="","",VLOOKUP(G2630,'TONG HOP'!$C$8:$E$799,2,0))</f>
        <v/>
      </c>
      <c r="I2630" s="226" t="str">
        <f>IF(B2630="","",VLOOKUP(G2630,'TONG HOP'!$C$8:$F$799,4,0))</f>
        <v/>
      </c>
      <c r="J2630" s="63" t="str">
        <f t="shared" si="449"/>
        <v/>
      </c>
      <c r="K2630" s="63" t="str">
        <f t="shared" si="450"/>
        <v/>
      </c>
      <c r="L2630" s="63">
        <f t="shared" si="451"/>
        <v>0</v>
      </c>
      <c r="M2630" s="392" t="str">
        <f>IF(Y2630="","",VLOOKUP(G2630,'Danh mục CODE'!$D$2:$I$1880,4,0))</f>
        <v/>
      </c>
      <c r="N2630" s="482"/>
      <c r="O2630" s="392" t="str">
        <f t="shared" si="452"/>
        <v/>
      </c>
      <c r="P2630" s="392" t="str">
        <f>IF(Y2630="","",VLOOKUP(G2630,'Danh mục CODE'!$D$2:$I$1880,5,0))</f>
        <v/>
      </c>
      <c r="Q2630" s="392"/>
      <c r="R2630" s="392" t="str">
        <f t="shared" si="453"/>
        <v/>
      </c>
      <c r="S2630" s="394" t="e">
        <f t="shared" si="454"/>
        <v>#VALUE!</v>
      </c>
      <c r="T2630" s="394" t="str">
        <f t="shared" si="455"/>
        <v/>
      </c>
      <c r="U2630" s="394" t="str">
        <f t="shared" si="456"/>
        <v/>
      </c>
      <c r="V2630" s="424" t="str">
        <f t="shared" si="457"/>
        <v/>
      </c>
      <c r="W2630" s="21"/>
      <c r="X2630" s="419"/>
      <c r="Y2630" s="419"/>
      <c r="Z2630" s="51"/>
      <c r="AA2630" s="61"/>
    </row>
    <row r="2631" spans="1:27">
      <c r="A2631" s="50">
        <f t="shared" si="448"/>
        <v>2626</v>
      </c>
      <c r="B2631" s="9"/>
      <c r="C2631" s="23" t="s">
        <v>742</v>
      </c>
      <c r="D2631" s="489"/>
      <c r="E2631" s="318" t="str">
        <f>IF(G2631="","",VLOOKUP(G2631,'Danh mục CODE'!$D$2:$J$20064,7,0))</f>
        <v/>
      </c>
      <c r="F2631" s="28" t="str">
        <f>IF(E2631="","",VLOOKUP(E2631,'TONG HOP'!$E$8:$W$1883,19,0))</f>
        <v/>
      </c>
      <c r="G2631" s="66"/>
      <c r="H2631" s="226" t="str">
        <f>IF(E2631="","",VLOOKUP(G2631,'TONG HOP'!$C$8:$E$799,2,0))</f>
        <v/>
      </c>
      <c r="I2631" s="226" t="str">
        <f>IF(B2631="","",VLOOKUP(G2631,'TONG HOP'!$C$8:$F$799,4,0))</f>
        <v/>
      </c>
      <c r="J2631" s="63" t="str">
        <f t="shared" si="449"/>
        <v/>
      </c>
      <c r="K2631" s="63" t="str">
        <f t="shared" si="450"/>
        <v/>
      </c>
      <c r="L2631" s="63">
        <f t="shared" si="451"/>
        <v>0</v>
      </c>
      <c r="M2631" s="392" t="str">
        <f>IF(Y2631="","",VLOOKUP(G2631,'Danh mục CODE'!$D$2:$I$1880,4,0))</f>
        <v/>
      </c>
      <c r="N2631" s="482"/>
      <c r="O2631" s="392" t="str">
        <f t="shared" si="452"/>
        <v/>
      </c>
      <c r="P2631" s="392" t="str">
        <f>IF(Y2631="","",VLOOKUP(G2631,'Danh mục CODE'!$D$2:$I$1880,5,0))</f>
        <v/>
      </c>
      <c r="Q2631" s="392"/>
      <c r="R2631" s="392" t="str">
        <f t="shared" si="453"/>
        <v/>
      </c>
      <c r="S2631" s="394" t="e">
        <f t="shared" si="454"/>
        <v>#VALUE!</v>
      </c>
      <c r="T2631" s="394" t="str">
        <f t="shared" si="455"/>
        <v/>
      </c>
      <c r="U2631" s="394" t="str">
        <f t="shared" si="456"/>
        <v/>
      </c>
      <c r="V2631" s="424" t="str">
        <f t="shared" si="457"/>
        <v/>
      </c>
      <c r="W2631" s="21"/>
      <c r="X2631" s="419"/>
      <c r="Y2631" s="419"/>
      <c r="Z2631" s="51"/>
      <c r="AA2631" s="61"/>
    </row>
    <row r="2632" spans="1:27">
      <c r="A2632" s="50">
        <f t="shared" si="448"/>
        <v>2627</v>
      </c>
      <c r="B2632" s="9"/>
      <c r="C2632" s="23" t="s">
        <v>742</v>
      </c>
      <c r="D2632" s="489"/>
      <c r="E2632" s="318" t="str">
        <f>IF(G2632="","",VLOOKUP(G2632,'Danh mục CODE'!$D$2:$J$20064,7,0))</f>
        <v/>
      </c>
      <c r="F2632" s="28" t="str">
        <f>IF(E2632="","",VLOOKUP(E2632,'TONG HOP'!$E$8:$W$1883,19,0))</f>
        <v/>
      </c>
      <c r="G2632" s="66"/>
      <c r="H2632" s="226" t="str">
        <f>IF(E2632="","",VLOOKUP(G2632,'TONG HOP'!$C$8:$E$799,2,0))</f>
        <v/>
      </c>
      <c r="I2632" s="226" t="str">
        <f>IF(B2632="","",VLOOKUP(G2632,'TONG HOP'!$C$8:$F$799,4,0))</f>
        <v/>
      </c>
      <c r="J2632" s="63" t="str">
        <f t="shared" si="449"/>
        <v/>
      </c>
      <c r="K2632" s="63" t="str">
        <f t="shared" si="450"/>
        <v/>
      </c>
      <c r="L2632" s="63">
        <f t="shared" si="451"/>
        <v>0</v>
      </c>
      <c r="M2632" s="392" t="str">
        <f>IF(Y2632="","",VLOOKUP(G2632,'Danh mục CODE'!$D$2:$I$1880,4,0))</f>
        <v/>
      </c>
      <c r="N2632" s="482"/>
      <c r="O2632" s="392" t="str">
        <f t="shared" si="452"/>
        <v/>
      </c>
      <c r="P2632" s="392" t="str">
        <f>IF(Y2632="","",VLOOKUP(G2632,'Danh mục CODE'!$D$2:$I$1880,5,0))</f>
        <v/>
      </c>
      <c r="Q2632" s="392"/>
      <c r="R2632" s="392" t="str">
        <f t="shared" si="453"/>
        <v/>
      </c>
      <c r="S2632" s="394" t="e">
        <f t="shared" si="454"/>
        <v>#VALUE!</v>
      </c>
      <c r="T2632" s="394" t="str">
        <f t="shared" si="455"/>
        <v/>
      </c>
      <c r="U2632" s="394" t="str">
        <f t="shared" si="456"/>
        <v/>
      </c>
      <c r="V2632" s="424" t="str">
        <f t="shared" si="457"/>
        <v/>
      </c>
      <c r="W2632" s="21"/>
      <c r="X2632" s="419"/>
      <c r="Y2632" s="419"/>
      <c r="Z2632" s="51"/>
      <c r="AA2632" s="61"/>
    </row>
    <row r="2633" spans="1:27">
      <c r="A2633" s="50">
        <f t="shared" si="448"/>
        <v>2628</v>
      </c>
      <c r="B2633" s="9"/>
      <c r="C2633" s="23" t="s">
        <v>742</v>
      </c>
      <c r="D2633" s="489"/>
      <c r="E2633" s="318" t="str">
        <f>IF(G2633="","",VLOOKUP(G2633,'Danh mục CODE'!$D$2:$J$20064,7,0))</f>
        <v/>
      </c>
      <c r="F2633" s="28" t="str">
        <f>IF(E2633="","",VLOOKUP(E2633,'TONG HOP'!$E$8:$W$1883,19,0))</f>
        <v/>
      </c>
      <c r="G2633" s="66"/>
      <c r="H2633" s="226" t="str">
        <f>IF(E2633="","",VLOOKUP(G2633,'TONG HOP'!$C$8:$E$799,2,0))</f>
        <v/>
      </c>
      <c r="I2633" s="226" t="str">
        <f>IF(B2633="","",VLOOKUP(G2633,'TONG HOP'!$C$8:$F$799,4,0))</f>
        <v/>
      </c>
      <c r="J2633" s="63" t="str">
        <f t="shared" si="449"/>
        <v/>
      </c>
      <c r="K2633" s="63" t="str">
        <f t="shared" si="450"/>
        <v/>
      </c>
      <c r="L2633" s="63">
        <f t="shared" si="451"/>
        <v>0</v>
      </c>
      <c r="M2633" s="392" t="str">
        <f>IF(Y2633="","",VLOOKUP(G2633,'Danh mục CODE'!$D$2:$I$1880,4,0))</f>
        <v/>
      </c>
      <c r="N2633" s="482"/>
      <c r="O2633" s="392" t="str">
        <f t="shared" si="452"/>
        <v/>
      </c>
      <c r="P2633" s="392" t="str">
        <f>IF(Y2633="","",VLOOKUP(G2633,'Danh mục CODE'!$D$2:$I$1880,5,0))</f>
        <v/>
      </c>
      <c r="Q2633" s="392"/>
      <c r="R2633" s="392" t="str">
        <f t="shared" si="453"/>
        <v/>
      </c>
      <c r="S2633" s="394" t="e">
        <f t="shared" si="454"/>
        <v>#VALUE!</v>
      </c>
      <c r="T2633" s="394" t="str">
        <f t="shared" si="455"/>
        <v/>
      </c>
      <c r="U2633" s="394" t="str">
        <f t="shared" si="456"/>
        <v/>
      </c>
      <c r="V2633" s="424" t="str">
        <f t="shared" si="457"/>
        <v/>
      </c>
      <c r="W2633" s="21"/>
      <c r="X2633" s="419"/>
      <c r="Y2633" s="419"/>
      <c r="Z2633" s="51"/>
      <c r="AA2633" s="61"/>
    </row>
    <row r="2634" spans="1:27">
      <c r="A2634" s="50">
        <f t="shared" si="448"/>
        <v>2629</v>
      </c>
      <c r="B2634" s="9"/>
      <c r="C2634" s="23" t="s">
        <v>742</v>
      </c>
      <c r="D2634" s="489"/>
      <c r="E2634" s="318" t="str">
        <f>IF(G2634="","",VLOOKUP(G2634,'Danh mục CODE'!$D$2:$J$20064,7,0))</f>
        <v/>
      </c>
      <c r="F2634" s="28" t="str">
        <f>IF(E2634="","",VLOOKUP(E2634,'TONG HOP'!$E$8:$W$1883,19,0))</f>
        <v/>
      </c>
      <c r="G2634" s="66"/>
      <c r="H2634" s="226" t="str">
        <f>IF(E2634="","",VLOOKUP(G2634,'TONG HOP'!$C$8:$E$799,2,0))</f>
        <v/>
      </c>
      <c r="I2634" s="226" t="str">
        <f>IF(B2634="","",VLOOKUP(G2634,'TONG HOP'!$C$8:$F$799,4,0))</f>
        <v/>
      </c>
      <c r="J2634" s="63" t="str">
        <f t="shared" si="449"/>
        <v/>
      </c>
      <c r="K2634" s="63" t="str">
        <f t="shared" si="450"/>
        <v/>
      </c>
      <c r="L2634" s="63">
        <f t="shared" si="451"/>
        <v>0</v>
      </c>
      <c r="M2634" s="392" t="str">
        <f>IF(Y2634="","",VLOOKUP(G2634,'Danh mục CODE'!$D$2:$I$1880,4,0))</f>
        <v/>
      </c>
      <c r="N2634" s="482"/>
      <c r="O2634" s="392" t="str">
        <f t="shared" si="452"/>
        <v/>
      </c>
      <c r="P2634" s="392" t="str">
        <f>IF(Y2634="","",VLOOKUP(G2634,'Danh mục CODE'!$D$2:$I$1880,5,0))</f>
        <v/>
      </c>
      <c r="Q2634" s="392"/>
      <c r="R2634" s="392" t="str">
        <f t="shared" si="453"/>
        <v/>
      </c>
      <c r="S2634" s="394" t="e">
        <f t="shared" si="454"/>
        <v>#VALUE!</v>
      </c>
      <c r="T2634" s="394" t="str">
        <f t="shared" si="455"/>
        <v/>
      </c>
      <c r="U2634" s="394" t="str">
        <f t="shared" si="456"/>
        <v/>
      </c>
      <c r="V2634" s="424" t="str">
        <f t="shared" si="457"/>
        <v/>
      </c>
      <c r="W2634" s="21"/>
      <c r="X2634" s="419"/>
      <c r="Y2634" s="419"/>
      <c r="Z2634" s="51"/>
      <c r="AA2634" s="61"/>
    </row>
    <row r="2635" spans="1:27">
      <c r="A2635" s="50">
        <f t="shared" si="448"/>
        <v>2630</v>
      </c>
      <c r="B2635" s="9"/>
      <c r="C2635" s="23" t="s">
        <v>742</v>
      </c>
      <c r="D2635" s="489"/>
      <c r="E2635" s="318" t="str">
        <f>IF(G2635="","",VLOOKUP(G2635,'Danh mục CODE'!$D$2:$J$20064,7,0))</f>
        <v/>
      </c>
      <c r="F2635" s="28" t="str">
        <f>IF(E2635="","",VLOOKUP(E2635,'TONG HOP'!$E$8:$W$1883,19,0))</f>
        <v/>
      </c>
      <c r="G2635" s="66"/>
      <c r="H2635" s="226" t="str">
        <f>IF(E2635="","",VLOOKUP(G2635,'TONG HOP'!$C$8:$E$799,2,0))</f>
        <v/>
      </c>
      <c r="I2635" s="226" t="str">
        <f>IF(B2635="","",VLOOKUP(G2635,'TONG HOP'!$C$8:$F$799,4,0))</f>
        <v/>
      </c>
      <c r="J2635" s="63" t="str">
        <f t="shared" si="449"/>
        <v/>
      </c>
      <c r="K2635" s="63" t="str">
        <f t="shared" si="450"/>
        <v/>
      </c>
      <c r="L2635" s="63">
        <f t="shared" si="451"/>
        <v>0</v>
      </c>
      <c r="M2635" s="392" t="str">
        <f>IF(Y2635="","",VLOOKUP(G2635,'Danh mục CODE'!$D$2:$I$1880,4,0))</f>
        <v/>
      </c>
      <c r="N2635" s="482"/>
      <c r="O2635" s="392" t="str">
        <f t="shared" si="452"/>
        <v/>
      </c>
      <c r="P2635" s="392" t="str">
        <f>IF(Y2635="","",VLOOKUP(G2635,'Danh mục CODE'!$D$2:$I$1880,5,0))</f>
        <v/>
      </c>
      <c r="Q2635" s="392"/>
      <c r="R2635" s="392" t="str">
        <f t="shared" si="453"/>
        <v/>
      </c>
      <c r="S2635" s="394" t="e">
        <f t="shared" si="454"/>
        <v>#VALUE!</v>
      </c>
      <c r="T2635" s="394" t="str">
        <f t="shared" si="455"/>
        <v/>
      </c>
      <c r="U2635" s="394" t="str">
        <f t="shared" si="456"/>
        <v/>
      </c>
      <c r="V2635" s="424" t="str">
        <f t="shared" si="457"/>
        <v/>
      </c>
      <c r="W2635" s="21"/>
      <c r="X2635" s="419"/>
      <c r="Y2635" s="419"/>
      <c r="Z2635" s="51"/>
      <c r="AA2635" s="61"/>
    </row>
    <row r="2636" spans="1:27">
      <c r="A2636" s="50">
        <f t="shared" si="448"/>
        <v>2631</v>
      </c>
      <c r="B2636" s="9"/>
      <c r="C2636" s="23" t="s">
        <v>742</v>
      </c>
      <c r="D2636" s="489"/>
      <c r="E2636" s="318" t="str">
        <f>IF(G2636="","",VLOOKUP(G2636,'Danh mục CODE'!$D$2:$J$20064,7,0))</f>
        <v/>
      </c>
      <c r="F2636" s="28" t="str">
        <f>IF(E2636="","",VLOOKUP(E2636,'TONG HOP'!$E$8:$W$1883,19,0))</f>
        <v/>
      </c>
      <c r="G2636" s="66"/>
      <c r="H2636" s="226" t="str">
        <f>IF(E2636="","",VLOOKUP(G2636,'TONG HOP'!$C$8:$E$799,2,0))</f>
        <v/>
      </c>
      <c r="I2636" s="226" t="str">
        <f>IF(B2636="","",VLOOKUP(G2636,'TONG HOP'!$C$8:$F$799,4,0))</f>
        <v/>
      </c>
      <c r="J2636" s="63" t="str">
        <f t="shared" si="449"/>
        <v/>
      </c>
      <c r="K2636" s="63" t="str">
        <f t="shared" si="450"/>
        <v/>
      </c>
      <c r="L2636" s="63">
        <f t="shared" si="451"/>
        <v>0</v>
      </c>
      <c r="M2636" s="392" t="str">
        <f>IF(Y2636="","",VLOOKUP(G2636,'Danh mục CODE'!$D$2:$I$1880,4,0))</f>
        <v/>
      </c>
      <c r="N2636" s="482"/>
      <c r="O2636" s="392" t="str">
        <f t="shared" si="452"/>
        <v/>
      </c>
      <c r="P2636" s="392" t="str">
        <f>IF(Y2636="","",VLOOKUP(G2636,'Danh mục CODE'!$D$2:$I$1880,5,0))</f>
        <v/>
      </c>
      <c r="Q2636" s="392"/>
      <c r="R2636" s="392" t="str">
        <f t="shared" si="453"/>
        <v/>
      </c>
      <c r="S2636" s="394" t="e">
        <f t="shared" si="454"/>
        <v>#VALUE!</v>
      </c>
      <c r="T2636" s="394" t="str">
        <f t="shared" si="455"/>
        <v/>
      </c>
      <c r="U2636" s="394" t="str">
        <f t="shared" si="456"/>
        <v/>
      </c>
      <c r="V2636" s="424" t="str">
        <f t="shared" si="457"/>
        <v/>
      </c>
      <c r="W2636" s="21"/>
      <c r="X2636" s="419"/>
      <c r="Y2636" s="419"/>
      <c r="Z2636" s="51"/>
      <c r="AA2636" s="61"/>
    </row>
    <row r="2637" spans="1:27">
      <c r="A2637" s="50">
        <f t="shared" si="448"/>
        <v>2632</v>
      </c>
      <c r="B2637" s="9"/>
      <c r="C2637" s="23" t="s">
        <v>742</v>
      </c>
      <c r="D2637" s="489"/>
      <c r="E2637" s="318" t="str">
        <f>IF(G2637="","",VLOOKUP(G2637,'Danh mục CODE'!$D$2:$J$20064,7,0))</f>
        <v/>
      </c>
      <c r="F2637" s="28" t="str">
        <f>IF(E2637="","",VLOOKUP(E2637,'TONG HOP'!$E$8:$W$1883,19,0))</f>
        <v/>
      </c>
      <c r="G2637" s="66"/>
      <c r="H2637" s="226" t="str">
        <f>IF(E2637="","",VLOOKUP(G2637,'TONG HOP'!$C$8:$E$799,2,0))</f>
        <v/>
      </c>
      <c r="I2637" s="226" t="str">
        <f>IF(B2637="","",VLOOKUP(G2637,'TONG HOP'!$C$8:$F$799,4,0))</f>
        <v/>
      </c>
      <c r="J2637" s="63" t="str">
        <f t="shared" si="449"/>
        <v/>
      </c>
      <c r="K2637" s="63" t="str">
        <f t="shared" si="450"/>
        <v/>
      </c>
      <c r="L2637" s="63">
        <f t="shared" si="451"/>
        <v>0</v>
      </c>
      <c r="M2637" s="392" t="str">
        <f>IF(Y2637="","",VLOOKUP(G2637,'Danh mục CODE'!$D$2:$I$1880,4,0))</f>
        <v/>
      </c>
      <c r="N2637" s="482"/>
      <c r="O2637" s="392" t="str">
        <f t="shared" si="452"/>
        <v/>
      </c>
      <c r="P2637" s="392" t="str">
        <f>IF(Y2637="","",VLOOKUP(G2637,'Danh mục CODE'!$D$2:$I$1880,5,0))</f>
        <v/>
      </c>
      <c r="Q2637" s="392"/>
      <c r="R2637" s="392" t="str">
        <f t="shared" si="453"/>
        <v/>
      </c>
      <c r="S2637" s="394" t="e">
        <f t="shared" si="454"/>
        <v>#VALUE!</v>
      </c>
      <c r="T2637" s="394" t="str">
        <f t="shared" si="455"/>
        <v/>
      </c>
      <c r="U2637" s="394" t="str">
        <f t="shared" si="456"/>
        <v/>
      </c>
      <c r="V2637" s="424" t="str">
        <f t="shared" si="457"/>
        <v/>
      </c>
      <c r="W2637" s="21"/>
      <c r="X2637" s="419"/>
      <c r="Y2637" s="419"/>
      <c r="Z2637" s="51"/>
      <c r="AA2637" s="61"/>
    </row>
    <row r="2638" spans="1:27">
      <c r="A2638" s="50">
        <f t="shared" si="448"/>
        <v>2633</v>
      </c>
      <c r="B2638" s="9"/>
      <c r="C2638" s="23" t="s">
        <v>742</v>
      </c>
      <c r="D2638" s="489"/>
      <c r="E2638" s="318" t="str">
        <f>IF(G2638="","",VLOOKUP(G2638,'Danh mục CODE'!$D$2:$J$20064,7,0))</f>
        <v/>
      </c>
      <c r="F2638" s="28" t="str">
        <f>IF(E2638="","",VLOOKUP(E2638,'TONG HOP'!$E$8:$W$1883,19,0))</f>
        <v/>
      </c>
      <c r="G2638" s="66"/>
      <c r="H2638" s="226" t="str">
        <f>IF(E2638="","",VLOOKUP(G2638,'TONG HOP'!$C$8:$E$799,2,0))</f>
        <v/>
      </c>
      <c r="I2638" s="226" t="str">
        <f>IF(B2638="","",VLOOKUP(G2638,'TONG HOP'!$C$8:$F$799,4,0))</f>
        <v/>
      </c>
      <c r="J2638" s="63" t="str">
        <f t="shared" si="449"/>
        <v/>
      </c>
      <c r="K2638" s="63" t="str">
        <f t="shared" si="450"/>
        <v/>
      </c>
      <c r="L2638" s="63">
        <f t="shared" si="451"/>
        <v>0</v>
      </c>
      <c r="M2638" s="392" t="str">
        <f>IF(Y2638="","",VLOOKUP(G2638,'Danh mục CODE'!$D$2:$I$1880,4,0))</f>
        <v/>
      </c>
      <c r="N2638" s="482"/>
      <c r="O2638" s="392" t="str">
        <f t="shared" si="452"/>
        <v/>
      </c>
      <c r="P2638" s="392" t="str">
        <f>IF(Y2638="","",VLOOKUP(G2638,'Danh mục CODE'!$D$2:$I$1880,5,0))</f>
        <v/>
      </c>
      <c r="Q2638" s="392"/>
      <c r="R2638" s="392" t="str">
        <f t="shared" si="453"/>
        <v/>
      </c>
      <c r="S2638" s="394" t="e">
        <f t="shared" si="454"/>
        <v>#VALUE!</v>
      </c>
      <c r="T2638" s="394" t="str">
        <f t="shared" si="455"/>
        <v/>
      </c>
      <c r="U2638" s="394" t="str">
        <f t="shared" si="456"/>
        <v/>
      </c>
      <c r="V2638" s="424" t="str">
        <f t="shared" si="457"/>
        <v/>
      </c>
      <c r="W2638" s="21"/>
      <c r="X2638" s="419"/>
      <c r="Y2638" s="419"/>
      <c r="Z2638" s="51"/>
      <c r="AA2638" s="61"/>
    </row>
    <row r="2639" spans="1:27">
      <c r="A2639" s="50">
        <f t="shared" si="448"/>
        <v>2634</v>
      </c>
      <c r="B2639" s="9"/>
      <c r="C2639" s="23" t="s">
        <v>742</v>
      </c>
      <c r="D2639" s="489"/>
      <c r="E2639" s="318" t="str">
        <f>IF(G2639="","",VLOOKUP(G2639,'Danh mục CODE'!$D$2:$J$20064,7,0))</f>
        <v/>
      </c>
      <c r="F2639" s="28" t="str">
        <f>IF(E2639="","",VLOOKUP(E2639,'TONG HOP'!$E$8:$W$1883,19,0))</f>
        <v/>
      </c>
      <c r="G2639" s="66"/>
      <c r="H2639" s="226" t="str">
        <f>IF(E2639="","",VLOOKUP(G2639,'TONG HOP'!$C$8:$E$799,2,0))</f>
        <v/>
      </c>
      <c r="I2639" s="226" t="str">
        <f>IF(B2639="","",VLOOKUP(G2639,'TONG HOP'!$C$8:$F$799,4,0))</f>
        <v/>
      </c>
      <c r="J2639" s="63" t="str">
        <f t="shared" si="449"/>
        <v/>
      </c>
      <c r="K2639" s="63" t="str">
        <f t="shared" si="450"/>
        <v/>
      </c>
      <c r="L2639" s="63">
        <f t="shared" si="451"/>
        <v>0</v>
      </c>
      <c r="M2639" s="392" t="str">
        <f>IF(Y2639="","",VLOOKUP(G2639,'Danh mục CODE'!$D$2:$I$1880,4,0))</f>
        <v/>
      </c>
      <c r="N2639" s="482"/>
      <c r="O2639" s="392" t="str">
        <f t="shared" si="452"/>
        <v/>
      </c>
      <c r="P2639" s="392" t="str">
        <f>IF(Y2639="","",VLOOKUP(G2639,'Danh mục CODE'!$D$2:$I$1880,5,0))</f>
        <v/>
      </c>
      <c r="Q2639" s="392"/>
      <c r="R2639" s="392" t="str">
        <f t="shared" si="453"/>
        <v/>
      </c>
      <c r="S2639" s="394" t="e">
        <f t="shared" si="454"/>
        <v>#VALUE!</v>
      </c>
      <c r="T2639" s="394" t="str">
        <f t="shared" si="455"/>
        <v/>
      </c>
      <c r="U2639" s="394" t="str">
        <f t="shared" si="456"/>
        <v/>
      </c>
      <c r="V2639" s="424" t="str">
        <f t="shared" si="457"/>
        <v/>
      </c>
      <c r="W2639" s="21"/>
      <c r="X2639" s="419"/>
      <c r="Y2639" s="419"/>
      <c r="Z2639" s="51"/>
      <c r="AA2639" s="61"/>
    </row>
    <row r="2640" spans="1:27">
      <c r="A2640" s="50">
        <f t="shared" si="448"/>
        <v>2635</v>
      </c>
      <c r="B2640" s="9"/>
      <c r="C2640" s="23" t="s">
        <v>742</v>
      </c>
      <c r="D2640" s="489"/>
      <c r="E2640" s="318" t="str">
        <f>IF(G2640="","",VLOOKUP(G2640,'Danh mục CODE'!$D$2:$J$20064,7,0))</f>
        <v/>
      </c>
      <c r="F2640" s="28" t="str">
        <f>IF(E2640="","",VLOOKUP(E2640,'TONG HOP'!$E$8:$W$1883,19,0))</f>
        <v/>
      </c>
      <c r="G2640" s="66"/>
      <c r="H2640" s="226" t="str">
        <f>IF(E2640="","",VLOOKUP(G2640,'TONG HOP'!$C$8:$E$799,2,0))</f>
        <v/>
      </c>
      <c r="I2640" s="226" t="str">
        <f>IF(B2640="","",VLOOKUP(G2640,'TONG HOP'!$C$8:$F$799,4,0))</f>
        <v/>
      </c>
      <c r="J2640" s="63" t="str">
        <f t="shared" si="449"/>
        <v/>
      </c>
      <c r="K2640" s="63" t="str">
        <f t="shared" si="450"/>
        <v/>
      </c>
      <c r="L2640" s="63">
        <f t="shared" si="451"/>
        <v>0</v>
      </c>
      <c r="M2640" s="392" t="str">
        <f>IF(Y2640="","",VLOOKUP(G2640,'Danh mục CODE'!$D$2:$I$1880,4,0))</f>
        <v/>
      </c>
      <c r="N2640" s="482"/>
      <c r="O2640" s="392" t="str">
        <f t="shared" si="452"/>
        <v/>
      </c>
      <c r="P2640" s="392" t="str">
        <f>IF(Y2640="","",VLOOKUP(G2640,'Danh mục CODE'!$D$2:$I$1880,5,0))</f>
        <v/>
      </c>
      <c r="Q2640" s="392"/>
      <c r="R2640" s="392" t="str">
        <f t="shared" si="453"/>
        <v/>
      </c>
      <c r="S2640" s="394" t="e">
        <f t="shared" si="454"/>
        <v>#VALUE!</v>
      </c>
      <c r="T2640" s="394" t="str">
        <f t="shared" si="455"/>
        <v/>
      </c>
      <c r="U2640" s="394" t="str">
        <f t="shared" si="456"/>
        <v/>
      </c>
      <c r="V2640" s="424" t="str">
        <f t="shared" si="457"/>
        <v/>
      </c>
      <c r="W2640" s="21"/>
      <c r="X2640" s="419"/>
      <c r="Y2640" s="419"/>
      <c r="Z2640" s="51"/>
      <c r="AA2640" s="61"/>
    </row>
    <row r="2641" spans="1:27">
      <c r="A2641" s="50">
        <f t="shared" si="448"/>
        <v>2636</v>
      </c>
      <c r="B2641" s="9"/>
      <c r="C2641" s="23" t="s">
        <v>742</v>
      </c>
      <c r="D2641" s="489"/>
      <c r="E2641" s="318" t="str">
        <f>IF(G2641="","",VLOOKUP(G2641,'Danh mục CODE'!$D$2:$J$20064,7,0))</f>
        <v/>
      </c>
      <c r="F2641" s="28" t="str">
        <f>IF(E2641="","",VLOOKUP(E2641,'TONG HOP'!$E$8:$W$1883,19,0))</f>
        <v/>
      </c>
      <c r="G2641" s="66"/>
      <c r="H2641" s="226" t="str">
        <f>IF(E2641="","",VLOOKUP(G2641,'TONG HOP'!$C$8:$E$799,2,0))</f>
        <v/>
      </c>
      <c r="I2641" s="226" t="str">
        <f>IF(B2641="","",VLOOKUP(G2641,'TONG HOP'!$C$8:$F$799,4,0))</f>
        <v/>
      </c>
      <c r="J2641" s="63" t="str">
        <f t="shared" si="449"/>
        <v/>
      </c>
      <c r="K2641" s="63" t="str">
        <f t="shared" si="450"/>
        <v/>
      </c>
      <c r="L2641" s="63">
        <f t="shared" si="451"/>
        <v>0</v>
      </c>
      <c r="M2641" s="392" t="str">
        <f>IF(Y2641="","",VLOOKUP(G2641,'Danh mục CODE'!$D$2:$I$1880,4,0))</f>
        <v/>
      </c>
      <c r="N2641" s="482"/>
      <c r="O2641" s="392" t="str">
        <f t="shared" si="452"/>
        <v/>
      </c>
      <c r="P2641" s="392" t="str">
        <f>IF(Y2641="","",VLOOKUP(G2641,'Danh mục CODE'!$D$2:$I$1880,5,0))</f>
        <v/>
      </c>
      <c r="Q2641" s="392"/>
      <c r="R2641" s="392" t="str">
        <f t="shared" si="453"/>
        <v/>
      </c>
      <c r="S2641" s="394" t="e">
        <f t="shared" si="454"/>
        <v>#VALUE!</v>
      </c>
      <c r="T2641" s="394" t="str">
        <f t="shared" si="455"/>
        <v/>
      </c>
      <c r="U2641" s="394" t="str">
        <f t="shared" si="456"/>
        <v/>
      </c>
      <c r="V2641" s="424" t="str">
        <f t="shared" si="457"/>
        <v/>
      </c>
      <c r="W2641" s="21"/>
      <c r="X2641" s="419"/>
      <c r="Y2641" s="419"/>
      <c r="Z2641" s="51"/>
      <c r="AA2641" s="61"/>
    </row>
    <row r="2642" spans="1:27">
      <c r="A2642" s="50">
        <f t="shared" si="448"/>
        <v>2637</v>
      </c>
      <c r="B2642" s="9"/>
      <c r="C2642" s="23" t="s">
        <v>742</v>
      </c>
      <c r="D2642" s="489"/>
      <c r="E2642" s="318" t="str">
        <f>IF(G2642="","",VLOOKUP(G2642,'Danh mục CODE'!$D$2:$J$20064,7,0))</f>
        <v/>
      </c>
      <c r="F2642" s="28" t="str">
        <f>IF(E2642="","",VLOOKUP(E2642,'TONG HOP'!$E$8:$W$1883,19,0))</f>
        <v/>
      </c>
      <c r="G2642" s="66"/>
      <c r="H2642" s="226" t="str">
        <f>IF(E2642="","",VLOOKUP(G2642,'TONG HOP'!$C$8:$E$799,2,0))</f>
        <v/>
      </c>
      <c r="I2642" s="226" t="str">
        <f>IF(B2642="","",VLOOKUP(G2642,'TONG HOP'!$C$8:$F$799,4,0))</f>
        <v/>
      </c>
      <c r="J2642" s="63" t="str">
        <f t="shared" si="449"/>
        <v/>
      </c>
      <c r="K2642" s="63" t="str">
        <f t="shared" si="450"/>
        <v/>
      </c>
      <c r="L2642" s="63">
        <f t="shared" si="451"/>
        <v>0</v>
      </c>
      <c r="M2642" s="392" t="str">
        <f>IF(Y2642="","",VLOOKUP(G2642,'Danh mục CODE'!$D$2:$I$1880,4,0))</f>
        <v/>
      </c>
      <c r="N2642" s="482"/>
      <c r="O2642" s="392" t="str">
        <f t="shared" si="452"/>
        <v/>
      </c>
      <c r="P2642" s="392" t="str">
        <f>IF(Y2642="","",VLOOKUP(G2642,'Danh mục CODE'!$D$2:$I$1880,5,0))</f>
        <v/>
      </c>
      <c r="Q2642" s="392"/>
      <c r="R2642" s="392" t="str">
        <f t="shared" si="453"/>
        <v/>
      </c>
      <c r="S2642" s="394" t="e">
        <f t="shared" si="454"/>
        <v>#VALUE!</v>
      </c>
      <c r="T2642" s="394" t="str">
        <f t="shared" si="455"/>
        <v/>
      </c>
      <c r="U2642" s="394" t="str">
        <f t="shared" si="456"/>
        <v/>
      </c>
      <c r="V2642" s="424" t="str">
        <f t="shared" si="457"/>
        <v/>
      </c>
      <c r="W2642" s="21"/>
      <c r="X2642" s="419"/>
      <c r="Y2642" s="419"/>
      <c r="Z2642" s="51"/>
      <c r="AA2642" s="61"/>
    </row>
    <row r="2643" spans="1:27">
      <c r="A2643" s="50">
        <f t="shared" ref="A2643:A2706" si="458">A2642+1</f>
        <v>2638</v>
      </c>
      <c r="B2643" s="9"/>
      <c r="C2643" s="23" t="s">
        <v>742</v>
      </c>
      <c r="D2643" s="489"/>
      <c r="E2643" s="318" t="str">
        <f>IF(G2643="","",VLOOKUP(G2643,'Danh mục CODE'!$D$2:$J$20064,7,0))</f>
        <v/>
      </c>
      <c r="F2643" s="28" t="str">
        <f>IF(E2643="","",VLOOKUP(E2643,'TONG HOP'!$E$8:$W$1883,19,0))</f>
        <v/>
      </c>
      <c r="G2643" s="66"/>
      <c r="H2643" s="226" t="str">
        <f>IF(E2643="","",VLOOKUP(G2643,'TONG HOP'!$C$8:$E$799,2,0))</f>
        <v/>
      </c>
      <c r="I2643" s="226" t="str">
        <f>IF(B2643="","",VLOOKUP(G2643,'TONG HOP'!$C$8:$F$799,4,0))</f>
        <v/>
      </c>
      <c r="J2643" s="63" t="str">
        <f t="shared" si="449"/>
        <v/>
      </c>
      <c r="K2643" s="63" t="str">
        <f t="shared" si="450"/>
        <v/>
      </c>
      <c r="L2643" s="63">
        <f t="shared" si="451"/>
        <v>0</v>
      </c>
      <c r="M2643" s="392" t="str">
        <f>IF(Y2643="","",VLOOKUP(G2643,'Danh mục CODE'!$D$2:$I$1880,4,0))</f>
        <v/>
      </c>
      <c r="N2643" s="482"/>
      <c r="O2643" s="392" t="str">
        <f t="shared" si="452"/>
        <v/>
      </c>
      <c r="P2643" s="392" t="str">
        <f>IF(Y2643="","",VLOOKUP(G2643,'Danh mục CODE'!$D$2:$I$1880,5,0))</f>
        <v/>
      </c>
      <c r="Q2643" s="392"/>
      <c r="R2643" s="392" t="str">
        <f t="shared" si="453"/>
        <v/>
      </c>
      <c r="S2643" s="394" t="e">
        <f t="shared" si="454"/>
        <v>#VALUE!</v>
      </c>
      <c r="T2643" s="394" t="str">
        <f t="shared" si="455"/>
        <v/>
      </c>
      <c r="U2643" s="394" t="str">
        <f t="shared" si="456"/>
        <v/>
      </c>
      <c r="V2643" s="424" t="str">
        <f t="shared" si="457"/>
        <v/>
      </c>
      <c r="W2643" s="21"/>
      <c r="X2643" s="419"/>
      <c r="Y2643" s="419"/>
      <c r="Z2643" s="51"/>
      <c r="AA2643" s="61"/>
    </row>
    <row r="2644" spans="1:27">
      <c r="A2644" s="50">
        <f t="shared" si="458"/>
        <v>2639</v>
      </c>
      <c r="B2644" s="9"/>
      <c r="C2644" s="23" t="s">
        <v>742</v>
      </c>
      <c r="D2644" s="489"/>
      <c r="E2644" s="318" t="str">
        <f>IF(G2644="","",VLOOKUP(G2644,'Danh mục CODE'!$D$2:$J$20064,7,0))</f>
        <v/>
      </c>
      <c r="F2644" s="28" t="str">
        <f>IF(E2644="","",VLOOKUP(E2644,'TONG HOP'!$E$8:$W$1883,19,0))</f>
        <v/>
      </c>
      <c r="G2644" s="66"/>
      <c r="H2644" s="226" t="str">
        <f>IF(E2644="","",VLOOKUP(G2644,'TONG HOP'!$C$8:$E$799,2,0))</f>
        <v/>
      </c>
      <c r="I2644" s="226" t="str">
        <f>IF(B2644="","",VLOOKUP(G2644,'TONG HOP'!$C$8:$F$799,4,0))</f>
        <v/>
      </c>
      <c r="J2644" s="63" t="str">
        <f t="shared" si="449"/>
        <v/>
      </c>
      <c r="K2644" s="63" t="str">
        <f t="shared" si="450"/>
        <v/>
      </c>
      <c r="L2644" s="63">
        <f t="shared" si="451"/>
        <v>0</v>
      </c>
      <c r="M2644" s="392" t="str">
        <f>IF(Y2644="","",VLOOKUP(G2644,'Danh mục CODE'!$D$2:$I$1880,4,0))</f>
        <v/>
      </c>
      <c r="N2644" s="482"/>
      <c r="O2644" s="392" t="str">
        <f t="shared" si="452"/>
        <v/>
      </c>
      <c r="P2644" s="392" t="str">
        <f>IF(Y2644="","",VLOOKUP(G2644,'Danh mục CODE'!$D$2:$I$1880,5,0))</f>
        <v/>
      </c>
      <c r="Q2644" s="392"/>
      <c r="R2644" s="392" t="str">
        <f t="shared" si="453"/>
        <v/>
      </c>
      <c r="S2644" s="394" t="e">
        <f t="shared" si="454"/>
        <v>#VALUE!</v>
      </c>
      <c r="T2644" s="394" t="str">
        <f t="shared" si="455"/>
        <v/>
      </c>
      <c r="U2644" s="394" t="str">
        <f t="shared" si="456"/>
        <v/>
      </c>
      <c r="V2644" s="424" t="str">
        <f t="shared" si="457"/>
        <v/>
      </c>
      <c r="W2644" s="21"/>
      <c r="X2644" s="419"/>
      <c r="Y2644" s="419"/>
      <c r="Z2644" s="51"/>
      <c r="AA2644" s="61"/>
    </row>
    <row r="2645" spans="1:27">
      <c r="A2645" s="50">
        <f t="shared" si="458"/>
        <v>2640</v>
      </c>
      <c r="B2645" s="9"/>
      <c r="C2645" s="23" t="s">
        <v>742</v>
      </c>
      <c r="D2645" s="489"/>
      <c r="E2645" s="318" t="str">
        <f>IF(G2645="","",VLOOKUP(G2645,'Danh mục CODE'!$D$2:$J$20064,7,0))</f>
        <v/>
      </c>
      <c r="F2645" s="28" t="str">
        <f>IF(E2645="","",VLOOKUP(E2645,'TONG HOP'!$E$8:$W$1883,19,0))</f>
        <v/>
      </c>
      <c r="G2645" s="66"/>
      <c r="H2645" s="226" t="str">
        <f>IF(E2645="","",VLOOKUP(G2645,'TONG HOP'!$C$8:$E$799,2,0))</f>
        <v/>
      </c>
      <c r="I2645" s="226" t="str">
        <f>IF(B2645="","",VLOOKUP(G2645,'TONG HOP'!$C$8:$F$799,4,0))</f>
        <v/>
      </c>
      <c r="J2645" s="63" t="str">
        <f t="shared" si="449"/>
        <v/>
      </c>
      <c r="K2645" s="63" t="str">
        <f t="shared" si="450"/>
        <v/>
      </c>
      <c r="L2645" s="63">
        <f t="shared" si="451"/>
        <v>0</v>
      </c>
      <c r="M2645" s="392" t="str">
        <f>IF(Y2645="","",VLOOKUP(G2645,'Danh mục CODE'!$D$2:$I$1880,4,0))</f>
        <v/>
      </c>
      <c r="N2645" s="482"/>
      <c r="O2645" s="392" t="str">
        <f t="shared" si="452"/>
        <v/>
      </c>
      <c r="P2645" s="392" t="str">
        <f>IF(Y2645="","",VLOOKUP(G2645,'Danh mục CODE'!$D$2:$I$1880,5,0))</f>
        <v/>
      </c>
      <c r="Q2645" s="392"/>
      <c r="R2645" s="392" t="str">
        <f t="shared" si="453"/>
        <v/>
      </c>
      <c r="S2645" s="394" t="e">
        <f t="shared" si="454"/>
        <v>#VALUE!</v>
      </c>
      <c r="T2645" s="394" t="str">
        <f t="shared" si="455"/>
        <v/>
      </c>
      <c r="U2645" s="394" t="str">
        <f t="shared" si="456"/>
        <v/>
      </c>
      <c r="V2645" s="424" t="str">
        <f t="shared" si="457"/>
        <v/>
      </c>
      <c r="W2645" s="21"/>
      <c r="X2645" s="419"/>
      <c r="Y2645" s="419"/>
      <c r="Z2645" s="51"/>
      <c r="AA2645" s="61"/>
    </row>
    <row r="2646" spans="1:27">
      <c r="A2646" s="50">
        <f t="shared" si="458"/>
        <v>2641</v>
      </c>
      <c r="B2646" s="9"/>
      <c r="C2646" s="23" t="s">
        <v>742</v>
      </c>
      <c r="D2646" s="489"/>
      <c r="E2646" s="318" t="str">
        <f>IF(G2646="","",VLOOKUP(G2646,'Danh mục CODE'!$D$2:$J$20064,7,0))</f>
        <v/>
      </c>
      <c r="F2646" s="28" t="str">
        <f>IF(E2646="","",VLOOKUP(E2646,'TONG HOP'!$E$8:$W$1883,19,0))</f>
        <v/>
      </c>
      <c r="G2646" s="66"/>
      <c r="H2646" s="226" t="str">
        <f>IF(E2646="","",VLOOKUP(G2646,'TONG HOP'!$C$8:$E$799,2,0))</f>
        <v/>
      </c>
      <c r="I2646" s="226" t="str">
        <f>IF(B2646="","",VLOOKUP(G2646,'TONG HOP'!$C$8:$F$799,4,0))</f>
        <v/>
      </c>
      <c r="J2646" s="63" t="str">
        <f t="shared" si="449"/>
        <v/>
      </c>
      <c r="K2646" s="63" t="str">
        <f t="shared" si="450"/>
        <v/>
      </c>
      <c r="L2646" s="63">
        <f t="shared" si="451"/>
        <v>0</v>
      </c>
      <c r="M2646" s="392" t="str">
        <f>IF(Y2646="","",VLOOKUP(G2646,'Danh mục CODE'!$D$2:$I$1880,4,0))</f>
        <v/>
      </c>
      <c r="N2646" s="482"/>
      <c r="O2646" s="392" t="str">
        <f t="shared" si="452"/>
        <v/>
      </c>
      <c r="P2646" s="392" t="str">
        <f>IF(Y2646="","",VLOOKUP(G2646,'Danh mục CODE'!$D$2:$I$1880,5,0))</f>
        <v/>
      </c>
      <c r="Q2646" s="392"/>
      <c r="R2646" s="392" t="str">
        <f t="shared" si="453"/>
        <v/>
      </c>
      <c r="S2646" s="394" t="e">
        <f t="shared" si="454"/>
        <v>#VALUE!</v>
      </c>
      <c r="T2646" s="394" t="str">
        <f t="shared" si="455"/>
        <v/>
      </c>
      <c r="U2646" s="394" t="str">
        <f t="shared" si="456"/>
        <v/>
      </c>
      <c r="V2646" s="424" t="str">
        <f t="shared" si="457"/>
        <v/>
      </c>
      <c r="W2646" s="21"/>
      <c r="X2646" s="419"/>
      <c r="Y2646" s="419"/>
      <c r="Z2646" s="51"/>
      <c r="AA2646" s="61"/>
    </row>
    <row r="2647" spans="1:27">
      <c r="A2647" s="50">
        <f t="shared" si="458"/>
        <v>2642</v>
      </c>
      <c r="B2647" s="9"/>
      <c r="C2647" s="23" t="s">
        <v>742</v>
      </c>
      <c r="D2647" s="489"/>
      <c r="E2647" s="318" t="str">
        <f>IF(G2647="","",VLOOKUP(G2647,'Danh mục CODE'!$D$2:$J$20064,7,0))</f>
        <v/>
      </c>
      <c r="F2647" s="28" t="str">
        <f>IF(E2647="","",VLOOKUP(E2647,'TONG HOP'!$E$8:$W$1883,19,0))</f>
        <v/>
      </c>
      <c r="G2647" s="66"/>
      <c r="H2647" s="226" t="str">
        <f>IF(E2647="","",VLOOKUP(G2647,'TONG HOP'!$C$8:$E$799,2,0))</f>
        <v/>
      </c>
      <c r="I2647" s="226" t="str">
        <f>IF(B2647="","",VLOOKUP(G2647,'TONG HOP'!$C$8:$F$799,4,0))</f>
        <v/>
      </c>
      <c r="J2647" s="63" t="str">
        <f t="shared" si="449"/>
        <v/>
      </c>
      <c r="K2647" s="63" t="str">
        <f t="shared" si="450"/>
        <v/>
      </c>
      <c r="L2647" s="63">
        <f t="shared" si="451"/>
        <v>0</v>
      </c>
      <c r="M2647" s="392" t="str">
        <f>IF(Y2647="","",VLOOKUP(G2647,'Danh mục CODE'!$D$2:$I$1880,4,0))</f>
        <v/>
      </c>
      <c r="N2647" s="482"/>
      <c r="O2647" s="392" t="str">
        <f t="shared" si="452"/>
        <v/>
      </c>
      <c r="P2647" s="392" t="str">
        <f>IF(Y2647="","",VLOOKUP(G2647,'Danh mục CODE'!$D$2:$I$1880,5,0))</f>
        <v/>
      </c>
      <c r="Q2647" s="392"/>
      <c r="R2647" s="392" t="str">
        <f t="shared" si="453"/>
        <v/>
      </c>
      <c r="S2647" s="394" t="e">
        <f t="shared" si="454"/>
        <v>#VALUE!</v>
      </c>
      <c r="T2647" s="394" t="str">
        <f t="shared" si="455"/>
        <v/>
      </c>
      <c r="U2647" s="394" t="str">
        <f t="shared" si="456"/>
        <v/>
      </c>
      <c r="V2647" s="424" t="str">
        <f t="shared" si="457"/>
        <v/>
      </c>
      <c r="W2647" s="21"/>
      <c r="X2647" s="419"/>
      <c r="Y2647" s="419"/>
      <c r="Z2647" s="51"/>
      <c r="AA2647" s="61"/>
    </row>
    <row r="2648" spans="1:27">
      <c r="A2648" s="50">
        <f t="shared" si="458"/>
        <v>2643</v>
      </c>
      <c r="B2648" s="9"/>
      <c r="C2648" s="23" t="s">
        <v>742</v>
      </c>
      <c r="D2648" s="489"/>
      <c r="E2648" s="318" t="str">
        <f>IF(G2648="","",VLOOKUP(G2648,'Danh mục CODE'!$D$2:$J$20064,7,0))</f>
        <v/>
      </c>
      <c r="F2648" s="28" t="str">
        <f>IF(E2648="","",VLOOKUP(E2648,'TONG HOP'!$E$8:$W$1883,19,0))</f>
        <v/>
      </c>
      <c r="G2648" s="66"/>
      <c r="H2648" s="226" t="str">
        <f>IF(E2648="","",VLOOKUP(G2648,'TONG HOP'!$C$8:$E$799,2,0))</f>
        <v/>
      </c>
      <c r="I2648" s="226" t="str">
        <f>IF(B2648="","",VLOOKUP(G2648,'TONG HOP'!$C$8:$F$799,4,0))</f>
        <v/>
      </c>
      <c r="J2648" s="63" t="str">
        <f t="shared" si="449"/>
        <v/>
      </c>
      <c r="K2648" s="63" t="str">
        <f t="shared" si="450"/>
        <v/>
      </c>
      <c r="L2648" s="63">
        <f t="shared" si="451"/>
        <v>0</v>
      </c>
      <c r="M2648" s="392" t="str">
        <f>IF(Y2648="","",VLOOKUP(G2648,'Danh mục CODE'!$D$2:$I$1880,4,0))</f>
        <v/>
      </c>
      <c r="N2648" s="482"/>
      <c r="O2648" s="392" t="str">
        <f t="shared" si="452"/>
        <v/>
      </c>
      <c r="P2648" s="392" t="str">
        <f>IF(Y2648="","",VLOOKUP(G2648,'Danh mục CODE'!$D$2:$I$1880,5,0))</f>
        <v/>
      </c>
      <c r="Q2648" s="392"/>
      <c r="R2648" s="392" t="str">
        <f t="shared" si="453"/>
        <v/>
      </c>
      <c r="S2648" s="394" t="e">
        <f t="shared" si="454"/>
        <v>#VALUE!</v>
      </c>
      <c r="T2648" s="394" t="str">
        <f t="shared" si="455"/>
        <v/>
      </c>
      <c r="U2648" s="394" t="str">
        <f t="shared" si="456"/>
        <v/>
      </c>
      <c r="V2648" s="424" t="str">
        <f t="shared" si="457"/>
        <v/>
      </c>
      <c r="W2648" s="21"/>
      <c r="X2648" s="419"/>
      <c r="Y2648" s="419"/>
      <c r="Z2648" s="51"/>
      <c r="AA2648" s="61"/>
    </row>
    <row r="2649" spans="1:27">
      <c r="A2649" s="50">
        <f t="shared" si="458"/>
        <v>2644</v>
      </c>
      <c r="B2649" s="9"/>
      <c r="C2649" s="23" t="s">
        <v>742</v>
      </c>
      <c r="D2649" s="489"/>
      <c r="E2649" s="318" t="str">
        <f>IF(G2649="","",VLOOKUP(G2649,'Danh mục CODE'!$D$2:$J$20064,7,0))</f>
        <v/>
      </c>
      <c r="F2649" s="28" t="str">
        <f>IF(E2649="","",VLOOKUP(E2649,'TONG HOP'!$E$8:$W$1883,19,0))</f>
        <v/>
      </c>
      <c r="G2649" s="66"/>
      <c r="H2649" s="226" t="str">
        <f>IF(E2649="","",VLOOKUP(G2649,'TONG HOP'!$C$8:$E$799,2,0))</f>
        <v/>
      </c>
      <c r="I2649" s="226" t="str">
        <f>IF(B2649="","",VLOOKUP(G2649,'TONG HOP'!$C$8:$F$799,4,0))</f>
        <v/>
      </c>
      <c r="J2649" s="63" t="str">
        <f t="shared" si="449"/>
        <v/>
      </c>
      <c r="K2649" s="63" t="str">
        <f t="shared" si="450"/>
        <v/>
      </c>
      <c r="L2649" s="63">
        <f t="shared" si="451"/>
        <v>0</v>
      </c>
      <c r="M2649" s="392" t="str">
        <f>IF(Y2649="","",VLOOKUP(G2649,'Danh mục CODE'!$D$2:$I$1880,4,0))</f>
        <v/>
      </c>
      <c r="N2649" s="482"/>
      <c r="O2649" s="392" t="str">
        <f t="shared" si="452"/>
        <v/>
      </c>
      <c r="P2649" s="392" t="str">
        <f>IF(Y2649="","",VLOOKUP(G2649,'Danh mục CODE'!$D$2:$I$1880,5,0))</f>
        <v/>
      </c>
      <c r="Q2649" s="392"/>
      <c r="R2649" s="392" t="str">
        <f t="shared" si="453"/>
        <v/>
      </c>
      <c r="S2649" s="394" t="e">
        <f t="shared" si="454"/>
        <v>#VALUE!</v>
      </c>
      <c r="T2649" s="394" t="str">
        <f t="shared" si="455"/>
        <v/>
      </c>
      <c r="U2649" s="394" t="str">
        <f t="shared" si="456"/>
        <v/>
      </c>
      <c r="V2649" s="424" t="str">
        <f t="shared" si="457"/>
        <v/>
      </c>
      <c r="W2649" s="21"/>
      <c r="X2649" s="419"/>
      <c r="Y2649" s="419"/>
      <c r="Z2649" s="51"/>
      <c r="AA2649" s="61"/>
    </row>
    <row r="2650" spans="1:27">
      <c r="A2650" s="50">
        <f t="shared" si="458"/>
        <v>2645</v>
      </c>
      <c r="B2650" s="9"/>
      <c r="C2650" s="23" t="s">
        <v>742</v>
      </c>
      <c r="D2650" s="489"/>
      <c r="E2650" s="318" t="str">
        <f>IF(G2650="","",VLOOKUP(G2650,'Danh mục CODE'!$D$2:$J$20064,7,0))</f>
        <v/>
      </c>
      <c r="F2650" s="28" t="str">
        <f>IF(E2650="","",VLOOKUP(E2650,'TONG HOP'!$E$8:$W$1883,19,0))</f>
        <v/>
      </c>
      <c r="G2650" s="66"/>
      <c r="H2650" s="226" t="str">
        <f>IF(E2650="","",VLOOKUP(G2650,'TONG HOP'!$C$8:$E$799,2,0))</f>
        <v/>
      </c>
      <c r="I2650" s="226" t="str">
        <f>IF(B2650="","",VLOOKUP(G2650,'TONG HOP'!$C$8:$F$799,4,0))</f>
        <v/>
      </c>
      <c r="J2650" s="63" t="str">
        <f t="shared" si="449"/>
        <v/>
      </c>
      <c r="K2650" s="63" t="str">
        <f t="shared" si="450"/>
        <v/>
      </c>
      <c r="L2650" s="63">
        <f t="shared" si="451"/>
        <v>0</v>
      </c>
      <c r="M2650" s="392" t="str">
        <f>IF(Y2650="","",VLOOKUP(G2650,'Danh mục CODE'!$D$2:$I$1880,4,0))</f>
        <v/>
      </c>
      <c r="N2650" s="482"/>
      <c r="O2650" s="392" t="str">
        <f t="shared" si="452"/>
        <v/>
      </c>
      <c r="P2650" s="392" t="str">
        <f>IF(Y2650="","",VLOOKUP(G2650,'Danh mục CODE'!$D$2:$I$1880,5,0))</f>
        <v/>
      </c>
      <c r="Q2650" s="392"/>
      <c r="R2650" s="392" t="str">
        <f t="shared" si="453"/>
        <v/>
      </c>
      <c r="S2650" s="394" t="e">
        <f t="shared" si="454"/>
        <v>#VALUE!</v>
      </c>
      <c r="T2650" s="394" t="str">
        <f t="shared" si="455"/>
        <v/>
      </c>
      <c r="U2650" s="394" t="str">
        <f t="shared" si="456"/>
        <v/>
      </c>
      <c r="V2650" s="424" t="str">
        <f t="shared" si="457"/>
        <v/>
      </c>
      <c r="W2650" s="21"/>
      <c r="X2650" s="419"/>
      <c r="Y2650" s="419"/>
      <c r="Z2650" s="51"/>
      <c r="AA2650" s="61"/>
    </row>
    <row r="2651" spans="1:27">
      <c r="A2651" s="50">
        <f t="shared" si="458"/>
        <v>2646</v>
      </c>
      <c r="B2651" s="9"/>
      <c r="C2651" s="23" t="s">
        <v>742</v>
      </c>
      <c r="D2651" s="489"/>
      <c r="E2651" s="318" t="str">
        <f>IF(G2651="","",VLOOKUP(G2651,'Danh mục CODE'!$D$2:$J$20064,7,0))</f>
        <v/>
      </c>
      <c r="F2651" s="28" t="str">
        <f>IF(E2651="","",VLOOKUP(E2651,'TONG HOP'!$E$8:$W$1883,19,0))</f>
        <v/>
      </c>
      <c r="G2651" s="66"/>
      <c r="H2651" s="226" t="str">
        <f>IF(E2651="","",VLOOKUP(G2651,'TONG HOP'!$C$8:$E$799,2,0))</f>
        <v/>
      </c>
      <c r="I2651" s="226" t="str">
        <f>IF(B2651="","",VLOOKUP(G2651,'TONG HOP'!$C$8:$F$799,4,0))</f>
        <v/>
      </c>
      <c r="J2651" s="63" t="str">
        <f t="shared" si="449"/>
        <v/>
      </c>
      <c r="K2651" s="63" t="str">
        <f t="shared" si="450"/>
        <v/>
      </c>
      <c r="L2651" s="63">
        <f t="shared" si="451"/>
        <v>0</v>
      </c>
      <c r="M2651" s="392" t="str">
        <f>IF(Y2651="","",VLOOKUP(G2651,'Danh mục CODE'!$D$2:$I$1880,4,0))</f>
        <v/>
      </c>
      <c r="N2651" s="482"/>
      <c r="O2651" s="392" t="str">
        <f t="shared" si="452"/>
        <v/>
      </c>
      <c r="P2651" s="392" t="str">
        <f>IF(Y2651="","",VLOOKUP(G2651,'Danh mục CODE'!$D$2:$I$1880,5,0))</f>
        <v/>
      </c>
      <c r="Q2651" s="392"/>
      <c r="R2651" s="392" t="str">
        <f t="shared" si="453"/>
        <v/>
      </c>
      <c r="S2651" s="394" t="e">
        <f t="shared" si="454"/>
        <v>#VALUE!</v>
      </c>
      <c r="T2651" s="394" t="str">
        <f t="shared" si="455"/>
        <v/>
      </c>
      <c r="U2651" s="394" t="str">
        <f t="shared" si="456"/>
        <v/>
      </c>
      <c r="V2651" s="424" t="str">
        <f t="shared" si="457"/>
        <v/>
      </c>
      <c r="W2651" s="21"/>
      <c r="X2651" s="419"/>
      <c r="Y2651" s="419"/>
      <c r="Z2651" s="51"/>
      <c r="AA2651" s="61"/>
    </row>
    <row r="2652" spans="1:27">
      <c r="A2652" s="50">
        <f t="shared" si="458"/>
        <v>2647</v>
      </c>
      <c r="B2652" s="9"/>
      <c r="C2652" s="23" t="s">
        <v>742</v>
      </c>
      <c r="D2652" s="489"/>
      <c r="E2652" s="318" t="str">
        <f>IF(G2652="","",VLOOKUP(G2652,'Danh mục CODE'!$D$2:$J$20064,7,0))</f>
        <v/>
      </c>
      <c r="F2652" s="28" t="str">
        <f>IF(E2652="","",VLOOKUP(E2652,'TONG HOP'!$E$8:$W$1883,19,0))</f>
        <v/>
      </c>
      <c r="G2652" s="66"/>
      <c r="H2652" s="226" t="str">
        <f>IF(E2652="","",VLOOKUP(G2652,'TONG HOP'!$C$8:$E$799,2,0))</f>
        <v/>
      </c>
      <c r="I2652" s="226" t="str">
        <f>IF(B2652="","",VLOOKUP(G2652,'TONG HOP'!$C$8:$F$799,4,0))</f>
        <v/>
      </c>
      <c r="J2652" s="63" t="str">
        <f t="shared" si="449"/>
        <v/>
      </c>
      <c r="K2652" s="63" t="str">
        <f t="shared" si="450"/>
        <v/>
      </c>
      <c r="L2652" s="63">
        <f t="shared" si="451"/>
        <v>0</v>
      </c>
      <c r="M2652" s="392" t="str">
        <f>IF(Y2652="","",VLOOKUP(G2652,'Danh mục CODE'!$D$2:$I$1880,4,0))</f>
        <v/>
      </c>
      <c r="N2652" s="482"/>
      <c r="O2652" s="392" t="str">
        <f t="shared" si="452"/>
        <v/>
      </c>
      <c r="P2652" s="392" t="str">
        <f>IF(Y2652="","",VLOOKUP(G2652,'Danh mục CODE'!$D$2:$I$1880,5,0))</f>
        <v/>
      </c>
      <c r="Q2652" s="392"/>
      <c r="R2652" s="392" t="str">
        <f t="shared" si="453"/>
        <v/>
      </c>
      <c r="S2652" s="394" t="e">
        <f t="shared" si="454"/>
        <v>#VALUE!</v>
      </c>
      <c r="T2652" s="394" t="str">
        <f t="shared" si="455"/>
        <v/>
      </c>
      <c r="U2652" s="394" t="str">
        <f t="shared" si="456"/>
        <v/>
      </c>
      <c r="V2652" s="424" t="str">
        <f t="shared" si="457"/>
        <v/>
      </c>
      <c r="W2652" s="21"/>
      <c r="X2652" s="419"/>
      <c r="Y2652" s="419"/>
      <c r="Z2652" s="51"/>
      <c r="AA2652" s="61"/>
    </row>
    <row r="2653" spans="1:27">
      <c r="A2653" s="50">
        <f t="shared" si="458"/>
        <v>2648</v>
      </c>
      <c r="B2653" s="9"/>
      <c r="C2653" s="23" t="s">
        <v>742</v>
      </c>
      <c r="D2653" s="489"/>
      <c r="E2653" s="318" t="str">
        <f>IF(G2653="","",VLOOKUP(G2653,'Danh mục CODE'!$D$2:$J$20064,7,0))</f>
        <v/>
      </c>
      <c r="F2653" s="28" t="str">
        <f>IF(E2653="","",VLOOKUP(E2653,'TONG HOP'!$E$8:$W$1883,19,0))</f>
        <v/>
      </c>
      <c r="G2653" s="66"/>
      <c r="H2653" s="226" t="str">
        <f>IF(E2653="","",VLOOKUP(G2653,'TONG HOP'!$C$8:$E$799,2,0))</f>
        <v/>
      </c>
      <c r="I2653" s="226" t="str">
        <f>IF(B2653="","",VLOOKUP(G2653,'TONG HOP'!$C$8:$F$799,4,0))</f>
        <v/>
      </c>
      <c r="J2653" s="63" t="str">
        <f t="shared" si="449"/>
        <v/>
      </c>
      <c r="K2653" s="63" t="str">
        <f t="shared" si="450"/>
        <v/>
      </c>
      <c r="L2653" s="63">
        <f t="shared" si="451"/>
        <v>0</v>
      </c>
      <c r="M2653" s="392" t="str">
        <f>IF(Y2653="","",VLOOKUP(G2653,'Danh mục CODE'!$D$2:$I$1880,4,0))</f>
        <v/>
      </c>
      <c r="N2653" s="482"/>
      <c r="O2653" s="392" t="str">
        <f t="shared" si="452"/>
        <v/>
      </c>
      <c r="P2653" s="392" t="str">
        <f>IF(Y2653="","",VLOOKUP(G2653,'Danh mục CODE'!$D$2:$I$1880,5,0))</f>
        <v/>
      </c>
      <c r="Q2653" s="392"/>
      <c r="R2653" s="392" t="str">
        <f t="shared" si="453"/>
        <v/>
      </c>
      <c r="S2653" s="394" t="e">
        <f t="shared" si="454"/>
        <v>#VALUE!</v>
      </c>
      <c r="T2653" s="394" t="str">
        <f t="shared" si="455"/>
        <v/>
      </c>
      <c r="U2653" s="394" t="str">
        <f t="shared" si="456"/>
        <v/>
      </c>
      <c r="V2653" s="424" t="str">
        <f t="shared" si="457"/>
        <v/>
      </c>
      <c r="W2653" s="21"/>
      <c r="X2653" s="419"/>
      <c r="Y2653" s="419"/>
      <c r="Z2653" s="51"/>
      <c r="AA2653" s="61"/>
    </row>
    <row r="2654" spans="1:27">
      <c r="A2654" s="50">
        <f t="shared" si="458"/>
        <v>2649</v>
      </c>
      <c r="B2654" s="9"/>
      <c r="C2654" s="23" t="s">
        <v>742</v>
      </c>
      <c r="D2654" s="489"/>
      <c r="E2654" s="318" t="str">
        <f>IF(G2654="","",VLOOKUP(G2654,'Danh mục CODE'!$D$2:$J$20064,7,0))</f>
        <v/>
      </c>
      <c r="F2654" s="28" t="str">
        <f>IF(E2654="","",VLOOKUP(E2654,'TONG HOP'!$E$8:$W$1883,19,0))</f>
        <v/>
      </c>
      <c r="G2654" s="66"/>
      <c r="H2654" s="226" t="str">
        <f>IF(E2654="","",VLOOKUP(G2654,'TONG HOP'!$C$8:$E$799,2,0))</f>
        <v/>
      </c>
      <c r="I2654" s="226" t="str">
        <f>IF(B2654="","",VLOOKUP(G2654,'TONG HOP'!$C$8:$F$799,4,0))</f>
        <v/>
      </c>
      <c r="J2654" s="63" t="str">
        <f t="shared" si="449"/>
        <v/>
      </c>
      <c r="K2654" s="63" t="str">
        <f t="shared" si="450"/>
        <v/>
      </c>
      <c r="L2654" s="63">
        <f t="shared" si="451"/>
        <v>0</v>
      </c>
      <c r="M2654" s="392" t="str">
        <f>IF(Y2654="","",VLOOKUP(G2654,'Danh mục CODE'!$D$2:$I$1880,4,0))</f>
        <v/>
      </c>
      <c r="N2654" s="482"/>
      <c r="O2654" s="392" t="str">
        <f t="shared" si="452"/>
        <v/>
      </c>
      <c r="P2654" s="392" t="str">
        <f>IF(Y2654="","",VLOOKUP(G2654,'Danh mục CODE'!$D$2:$I$1880,5,0))</f>
        <v/>
      </c>
      <c r="Q2654" s="392"/>
      <c r="R2654" s="392" t="str">
        <f t="shared" si="453"/>
        <v/>
      </c>
      <c r="S2654" s="394" t="e">
        <f t="shared" si="454"/>
        <v>#VALUE!</v>
      </c>
      <c r="T2654" s="394" t="str">
        <f t="shared" si="455"/>
        <v/>
      </c>
      <c r="U2654" s="394" t="str">
        <f t="shared" si="456"/>
        <v/>
      </c>
      <c r="V2654" s="424" t="str">
        <f t="shared" si="457"/>
        <v/>
      </c>
      <c r="W2654" s="21"/>
      <c r="X2654" s="419"/>
      <c r="Y2654" s="419"/>
      <c r="Z2654" s="51"/>
      <c r="AA2654" s="61"/>
    </row>
    <row r="2655" spans="1:27">
      <c r="A2655" s="50">
        <f t="shared" si="458"/>
        <v>2650</v>
      </c>
      <c r="B2655" s="9"/>
      <c r="C2655" s="23" t="s">
        <v>742</v>
      </c>
      <c r="D2655" s="489"/>
      <c r="E2655" s="318" t="str">
        <f>IF(G2655="","",VLOOKUP(G2655,'Danh mục CODE'!$D$2:$J$20064,7,0))</f>
        <v/>
      </c>
      <c r="F2655" s="28" t="str">
        <f>IF(E2655="","",VLOOKUP(E2655,'TONG HOP'!$E$8:$W$1883,19,0))</f>
        <v/>
      </c>
      <c r="G2655" s="66"/>
      <c r="H2655" s="226" t="str">
        <f>IF(E2655="","",VLOOKUP(G2655,'TONG HOP'!$C$8:$E$799,2,0))</f>
        <v/>
      </c>
      <c r="I2655" s="226" t="str">
        <f>IF(B2655="","",VLOOKUP(G2655,'TONG HOP'!$C$8:$F$799,4,0))</f>
        <v/>
      </c>
      <c r="J2655" s="63" t="str">
        <f t="shared" si="449"/>
        <v/>
      </c>
      <c r="K2655" s="63" t="str">
        <f t="shared" si="450"/>
        <v/>
      </c>
      <c r="L2655" s="63">
        <f t="shared" si="451"/>
        <v>0</v>
      </c>
      <c r="M2655" s="392" t="str">
        <f>IF(Y2655="","",VLOOKUP(G2655,'Danh mục CODE'!$D$2:$I$1880,4,0))</f>
        <v/>
      </c>
      <c r="N2655" s="482"/>
      <c r="O2655" s="392" t="str">
        <f t="shared" si="452"/>
        <v/>
      </c>
      <c r="P2655" s="392" t="str">
        <f>IF(Y2655="","",VLOOKUP(G2655,'Danh mục CODE'!$D$2:$I$1880,5,0))</f>
        <v/>
      </c>
      <c r="Q2655" s="392"/>
      <c r="R2655" s="392" t="str">
        <f t="shared" si="453"/>
        <v/>
      </c>
      <c r="S2655" s="394" t="e">
        <f t="shared" si="454"/>
        <v>#VALUE!</v>
      </c>
      <c r="T2655" s="394" t="str">
        <f t="shared" si="455"/>
        <v/>
      </c>
      <c r="U2655" s="394" t="str">
        <f t="shared" si="456"/>
        <v/>
      </c>
      <c r="V2655" s="424" t="str">
        <f t="shared" si="457"/>
        <v/>
      </c>
      <c r="W2655" s="21"/>
      <c r="X2655" s="419"/>
      <c r="Y2655" s="419"/>
      <c r="Z2655" s="51"/>
      <c r="AA2655" s="61"/>
    </row>
    <row r="2656" spans="1:27">
      <c r="A2656" s="50">
        <f t="shared" si="458"/>
        <v>2651</v>
      </c>
      <c r="B2656" s="9"/>
      <c r="C2656" s="23" t="s">
        <v>742</v>
      </c>
      <c r="D2656" s="489"/>
      <c r="E2656" s="318" t="str">
        <f>IF(G2656="","",VLOOKUP(G2656,'Danh mục CODE'!$D$2:$J$20064,7,0))</f>
        <v/>
      </c>
      <c r="F2656" s="28" t="str">
        <f>IF(E2656="","",VLOOKUP(E2656,'TONG HOP'!$E$8:$W$1883,19,0))</f>
        <v/>
      </c>
      <c r="G2656" s="66"/>
      <c r="H2656" s="226" t="str">
        <f>IF(E2656="","",VLOOKUP(G2656,'TONG HOP'!$C$8:$E$799,2,0))</f>
        <v/>
      </c>
      <c r="I2656" s="226" t="str">
        <f>IF(B2656="","",VLOOKUP(G2656,'TONG HOP'!$C$8:$F$799,4,0))</f>
        <v/>
      </c>
      <c r="J2656" s="63" t="str">
        <f t="shared" si="449"/>
        <v/>
      </c>
      <c r="K2656" s="63" t="str">
        <f t="shared" si="450"/>
        <v/>
      </c>
      <c r="L2656" s="63">
        <f t="shared" si="451"/>
        <v>0</v>
      </c>
      <c r="M2656" s="392" t="str">
        <f>IF(Y2656="","",VLOOKUP(G2656,'Danh mục CODE'!$D$2:$I$1880,4,0))</f>
        <v/>
      </c>
      <c r="N2656" s="482"/>
      <c r="O2656" s="392" t="str">
        <f t="shared" si="452"/>
        <v/>
      </c>
      <c r="P2656" s="392" t="str">
        <f>IF(Y2656="","",VLOOKUP(G2656,'Danh mục CODE'!$D$2:$I$1880,5,0))</f>
        <v/>
      </c>
      <c r="Q2656" s="392"/>
      <c r="R2656" s="392" t="str">
        <f t="shared" si="453"/>
        <v/>
      </c>
      <c r="S2656" s="394" t="e">
        <f t="shared" si="454"/>
        <v>#VALUE!</v>
      </c>
      <c r="T2656" s="394" t="str">
        <f t="shared" si="455"/>
        <v/>
      </c>
      <c r="U2656" s="394" t="str">
        <f t="shared" si="456"/>
        <v/>
      </c>
      <c r="V2656" s="424" t="str">
        <f t="shared" si="457"/>
        <v/>
      </c>
      <c r="W2656" s="21"/>
      <c r="X2656" s="419"/>
      <c r="Y2656" s="419"/>
      <c r="Z2656" s="51"/>
      <c r="AA2656" s="61"/>
    </row>
    <row r="2657" spans="1:27">
      <c r="A2657" s="50">
        <f t="shared" si="458"/>
        <v>2652</v>
      </c>
      <c r="B2657" s="9"/>
      <c r="C2657" s="23" t="s">
        <v>742</v>
      </c>
      <c r="D2657" s="489"/>
      <c r="E2657" s="318" t="str">
        <f>IF(G2657="","",VLOOKUP(G2657,'Danh mục CODE'!$D$2:$J$20064,7,0))</f>
        <v/>
      </c>
      <c r="F2657" s="28" t="str">
        <f>IF(E2657="","",VLOOKUP(E2657,'TONG HOP'!$E$8:$W$1883,19,0))</f>
        <v/>
      </c>
      <c r="G2657" s="66"/>
      <c r="H2657" s="226" t="str">
        <f>IF(E2657="","",VLOOKUP(G2657,'TONG HOP'!$C$8:$E$799,2,0))</f>
        <v/>
      </c>
      <c r="I2657" s="226" t="str">
        <f>IF(B2657="","",VLOOKUP(G2657,'TONG HOP'!$C$8:$F$799,4,0))</f>
        <v/>
      </c>
      <c r="J2657" s="63" t="str">
        <f t="shared" si="449"/>
        <v/>
      </c>
      <c r="K2657" s="63" t="str">
        <f t="shared" si="450"/>
        <v/>
      </c>
      <c r="L2657" s="63">
        <f t="shared" si="451"/>
        <v>0</v>
      </c>
      <c r="M2657" s="392" t="str">
        <f>IF(Y2657="","",VLOOKUP(G2657,'Danh mục CODE'!$D$2:$I$1880,4,0))</f>
        <v/>
      </c>
      <c r="N2657" s="482"/>
      <c r="O2657" s="392" t="str">
        <f t="shared" si="452"/>
        <v/>
      </c>
      <c r="P2657" s="392" t="str">
        <f>IF(Y2657="","",VLOOKUP(G2657,'Danh mục CODE'!$D$2:$I$1880,5,0))</f>
        <v/>
      </c>
      <c r="Q2657" s="392"/>
      <c r="R2657" s="392" t="str">
        <f t="shared" si="453"/>
        <v/>
      </c>
      <c r="S2657" s="394" t="e">
        <f t="shared" si="454"/>
        <v>#VALUE!</v>
      </c>
      <c r="T2657" s="394" t="str">
        <f t="shared" si="455"/>
        <v/>
      </c>
      <c r="U2657" s="394" t="str">
        <f t="shared" si="456"/>
        <v/>
      </c>
      <c r="V2657" s="424" t="str">
        <f t="shared" si="457"/>
        <v/>
      </c>
      <c r="W2657" s="21"/>
      <c r="X2657" s="419"/>
      <c r="Y2657" s="419"/>
      <c r="Z2657" s="51"/>
      <c r="AA2657" s="61"/>
    </row>
    <row r="2658" spans="1:27">
      <c r="A2658" s="50">
        <f t="shared" si="458"/>
        <v>2653</v>
      </c>
      <c r="B2658" s="9"/>
      <c r="C2658" s="23" t="s">
        <v>742</v>
      </c>
      <c r="D2658" s="489"/>
      <c r="E2658" s="318" t="str">
        <f>IF(G2658="","",VLOOKUP(G2658,'Danh mục CODE'!$D$2:$J$20064,7,0))</f>
        <v/>
      </c>
      <c r="F2658" s="28" t="str">
        <f>IF(E2658="","",VLOOKUP(E2658,'TONG HOP'!$E$8:$W$1883,19,0))</f>
        <v/>
      </c>
      <c r="G2658" s="66"/>
      <c r="H2658" s="226" t="str">
        <f>IF(E2658="","",VLOOKUP(G2658,'TONG HOP'!$C$8:$E$799,2,0))</f>
        <v/>
      </c>
      <c r="I2658" s="226" t="str">
        <f>IF(B2658="","",VLOOKUP(G2658,'TONG HOP'!$C$8:$F$799,4,0))</f>
        <v/>
      </c>
      <c r="J2658" s="63" t="str">
        <f t="shared" si="449"/>
        <v/>
      </c>
      <c r="K2658" s="63" t="str">
        <f t="shared" si="450"/>
        <v/>
      </c>
      <c r="L2658" s="63">
        <f t="shared" si="451"/>
        <v>0</v>
      </c>
      <c r="M2658" s="392" t="str">
        <f>IF(Y2658="","",VLOOKUP(G2658,'Danh mục CODE'!$D$2:$I$1880,4,0))</f>
        <v/>
      </c>
      <c r="N2658" s="482"/>
      <c r="O2658" s="392" t="str">
        <f t="shared" si="452"/>
        <v/>
      </c>
      <c r="P2658" s="392" t="str">
        <f>IF(Y2658="","",VLOOKUP(G2658,'Danh mục CODE'!$D$2:$I$1880,5,0))</f>
        <v/>
      </c>
      <c r="Q2658" s="392"/>
      <c r="R2658" s="392" t="str">
        <f t="shared" si="453"/>
        <v/>
      </c>
      <c r="S2658" s="394" t="e">
        <f t="shared" si="454"/>
        <v>#VALUE!</v>
      </c>
      <c r="T2658" s="394" t="str">
        <f t="shared" si="455"/>
        <v/>
      </c>
      <c r="U2658" s="394" t="str">
        <f t="shared" si="456"/>
        <v/>
      </c>
      <c r="V2658" s="424" t="str">
        <f t="shared" si="457"/>
        <v/>
      </c>
      <c r="W2658" s="21"/>
      <c r="X2658" s="419"/>
      <c r="Y2658" s="419"/>
      <c r="Z2658" s="51"/>
      <c r="AA2658" s="61"/>
    </row>
    <row r="2659" spans="1:27">
      <c r="A2659" s="50">
        <f t="shared" si="458"/>
        <v>2654</v>
      </c>
      <c r="B2659" s="9"/>
      <c r="C2659" s="23" t="s">
        <v>742</v>
      </c>
      <c r="D2659" s="489"/>
      <c r="E2659" s="318" t="str">
        <f>IF(G2659="","",VLOOKUP(G2659,'Danh mục CODE'!$D$2:$J$20064,7,0))</f>
        <v/>
      </c>
      <c r="F2659" s="28" t="str">
        <f>IF(E2659="","",VLOOKUP(E2659,'TONG HOP'!$E$8:$W$1883,19,0))</f>
        <v/>
      </c>
      <c r="G2659" s="66"/>
      <c r="H2659" s="226" t="str">
        <f>IF(E2659="","",VLOOKUP(G2659,'TONG HOP'!$C$8:$E$799,2,0))</f>
        <v/>
      </c>
      <c r="I2659" s="226" t="str">
        <f>IF(B2659="","",VLOOKUP(G2659,'TONG HOP'!$C$8:$F$799,4,0))</f>
        <v/>
      </c>
      <c r="J2659" s="63" t="str">
        <f t="shared" si="449"/>
        <v/>
      </c>
      <c r="K2659" s="63" t="str">
        <f t="shared" si="450"/>
        <v/>
      </c>
      <c r="L2659" s="63">
        <f t="shared" si="451"/>
        <v>0</v>
      </c>
      <c r="M2659" s="392" t="str">
        <f>IF(Y2659="","",VLOOKUP(G2659,'Danh mục CODE'!$D$2:$I$1880,4,0))</f>
        <v/>
      </c>
      <c r="N2659" s="482"/>
      <c r="O2659" s="392" t="str">
        <f t="shared" si="452"/>
        <v/>
      </c>
      <c r="P2659" s="392" t="str">
        <f>IF(Y2659="","",VLOOKUP(G2659,'Danh mục CODE'!$D$2:$I$1880,5,0))</f>
        <v/>
      </c>
      <c r="Q2659" s="392"/>
      <c r="R2659" s="392" t="str">
        <f t="shared" si="453"/>
        <v/>
      </c>
      <c r="S2659" s="394" t="e">
        <f t="shared" si="454"/>
        <v>#VALUE!</v>
      </c>
      <c r="T2659" s="394" t="str">
        <f t="shared" si="455"/>
        <v/>
      </c>
      <c r="U2659" s="394" t="str">
        <f t="shared" si="456"/>
        <v/>
      </c>
      <c r="V2659" s="424" t="str">
        <f t="shared" si="457"/>
        <v/>
      </c>
      <c r="W2659" s="21"/>
      <c r="X2659" s="419"/>
      <c r="Y2659" s="419"/>
      <c r="Z2659" s="51"/>
      <c r="AA2659" s="61"/>
    </row>
    <row r="2660" spans="1:27">
      <c r="A2660" s="50">
        <f t="shared" si="458"/>
        <v>2655</v>
      </c>
      <c r="B2660" s="9"/>
      <c r="C2660" s="23" t="s">
        <v>742</v>
      </c>
      <c r="D2660" s="489"/>
      <c r="E2660" s="318" t="str">
        <f>IF(G2660="","",VLOOKUP(G2660,'Danh mục CODE'!$D$2:$J$20064,7,0))</f>
        <v/>
      </c>
      <c r="F2660" s="28" t="str">
        <f>IF(E2660="","",VLOOKUP(E2660,'TONG HOP'!$E$8:$W$1883,19,0))</f>
        <v/>
      </c>
      <c r="G2660" s="66"/>
      <c r="H2660" s="226" t="str">
        <f>IF(E2660="","",VLOOKUP(G2660,'TONG HOP'!$C$8:$E$799,2,0))</f>
        <v/>
      </c>
      <c r="I2660" s="226" t="str">
        <f>IF(B2660="","",VLOOKUP(G2660,'TONG HOP'!$C$8:$F$799,4,0))</f>
        <v/>
      </c>
      <c r="J2660" s="63" t="str">
        <f t="shared" si="449"/>
        <v/>
      </c>
      <c r="K2660" s="63" t="str">
        <f t="shared" si="450"/>
        <v/>
      </c>
      <c r="L2660" s="63">
        <f t="shared" si="451"/>
        <v>0</v>
      </c>
      <c r="M2660" s="392" t="str">
        <f>IF(Y2660="","",VLOOKUP(G2660,'Danh mục CODE'!$D$2:$I$1880,4,0))</f>
        <v/>
      </c>
      <c r="N2660" s="482"/>
      <c r="O2660" s="392" t="str">
        <f t="shared" si="452"/>
        <v/>
      </c>
      <c r="P2660" s="392" t="str">
        <f>IF(Y2660="","",VLOOKUP(G2660,'Danh mục CODE'!$D$2:$I$1880,5,0))</f>
        <v/>
      </c>
      <c r="Q2660" s="392"/>
      <c r="R2660" s="392" t="str">
        <f t="shared" si="453"/>
        <v/>
      </c>
      <c r="S2660" s="394" t="e">
        <f t="shared" si="454"/>
        <v>#VALUE!</v>
      </c>
      <c r="T2660" s="394" t="str">
        <f t="shared" si="455"/>
        <v/>
      </c>
      <c r="U2660" s="394" t="str">
        <f t="shared" si="456"/>
        <v/>
      </c>
      <c r="V2660" s="424" t="str">
        <f t="shared" si="457"/>
        <v/>
      </c>
      <c r="W2660" s="21"/>
      <c r="X2660" s="419"/>
      <c r="Y2660" s="419"/>
      <c r="Z2660" s="51"/>
      <c r="AA2660" s="61"/>
    </row>
    <row r="2661" spans="1:27">
      <c r="A2661" s="50">
        <f t="shared" si="458"/>
        <v>2656</v>
      </c>
      <c r="B2661" s="9"/>
      <c r="C2661" s="23" t="s">
        <v>742</v>
      </c>
      <c r="D2661" s="489"/>
      <c r="E2661" s="318" t="str">
        <f>IF(G2661="","",VLOOKUP(G2661,'Danh mục CODE'!$D$2:$J$20064,7,0))</f>
        <v/>
      </c>
      <c r="F2661" s="28" t="str">
        <f>IF(E2661="","",VLOOKUP(E2661,'TONG HOP'!$E$8:$W$1883,19,0))</f>
        <v/>
      </c>
      <c r="G2661" s="66"/>
      <c r="H2661" s="226" t="str">
        <f>IF(E2661="","",VLOOKUP(G2661,'TONG HOP'!$C$8:$E$799,2,0))</f>
        <v/>
      </c>
      <c r="I2661" s="226" t="str">
        <f>IF(B2661="","",VLOOKUP(G2661,'TONG HOP'!$C$8:$F$799,4,0))</f>
        <v/>
      </c>
      <c r="J2661" s="63" t="str">
        <f t="shared" si="449"/>
        <v/>
      </c>
      <c r="K2661" s="63" t="str">
        <f t="shared" si="450"/>
        <v/>
      </c>
      <c r="L2661" s="63">
        <f t="shared" si="451"/>
        <v>0</v>
      </c>
      <c r="M2661" s="392" t="str">
        <f>IF(Y2661="","",VLOOKUP(G2661,'Danh mục CODE'!$D$2:$I$1880,4,0))</f>
        <v/>
      </c>
      <c r="N2661" s="482"/>
      <c r="O2661" s="392" t="str">
        <f t="shared" si="452"/>
        <v/>
      </c>
      <c r="P2661" s="392" t="str">
        <f>IF(Y2661="","",VLOOKUP(G2661,'Danh mục CODE'!$D$2:$I$1880,5,0))</f>
        <v/>
      </c>
      <c r="Q2661" s="392"/>
      <c r="R2661" s="392" t="str">
        <f t="shared" si="453"/>
        <v/>
      </c>
      <c r="S2661" s="394" t="e">
        <f t="shared" si="454"/>
        <v>#VALUE!</v>
      </c>
      <c r="T2661" s="394" t="str">
        <f t="shared" si="455"/>
        <v/>
      </c>
      <c r="U2661" s="394" t="str">
        <f t="shared" si="456"/>
        <v/>
      </c>
      <c r="V2661" s="424" t="str">
        <f t="shared" si="457"/>
        <v/>
      </c>
      <c r="W2661" s="21"/>
      <c r="X2661" s="419"/>
      <c r="Y2661" s="419"/>
      <c r="Z2661" s="51"/>
      <c r="AA2661" s="61"/>
    </row>
    <row r="2662" spans="1:27">
      <c r="A2662" s="50">
        <f t="shared" si="458"/>
        <v>2657</v>
      </c>
      <c r="B2662" s="9"/>
      <c r="C2662" s="23" t="s">
        <v>742</v>
      </c>
      <c r="D2662" s="489"/>
      <c r="E2662" s="318" t="str">
        <f>IF(G2662="","",VLOOKUP(G2662,'Danh mục CODE'!$D$2:$J$20064,7,0))</f>
        <v/>
      </c>
      <c r="F2662" s="28" t="str">
        <f>IF(E2662="","",VLOOKUP(E2662,'TONG HOP'!$E$8:$W$1883,19,0))</f>
        <v/>
      </c>
      <c r="G2662" s="66"/>
      <c r="H2662" s="226" t="str">
        <f>IF(E2662="","",VLOOKUP(G2662,'TONG HOP'!$C$8:$E$799,2,0))</f>
        <v/>
      </c>
      <c r="I2662" s="226" t="str">
        <f>IF(B2662="","",VLOOKUP(G2662,'TONG HOP'!$C$8:$F$799,4,0))</f>
        <v/>
      </c>
      <c r="J2662" s="63" t="str">
        <f t="shared" si="449"/>
        <v/>
      </c>
      <c r="K2662" s="63" t="str">
        <f t="shared" si="450"/>
        <v/>
      </c>
      <c r="L2662" s="63">
        <f t="shared" si="451"/>
        <v>0</v>
      </c>
      <c r="M2662" s="392" t="str">
        <f>IF(Y2662="","",VLOOKUP(G2662,'Danh mục CODE'!$D$2:$I$1880,4,0))</f>
        <v/>
      </c>
      <c r="N2662" s="482"/>
      <c r="O2662" s="392" t="str">
        <f t="shared" si="452"/>
        <v/>
      </c>
      <c r="P2662" s="392" t="str">
        <f>IF(Y2662="","",VLOOKUP(G2662,'Danh mục CODE'!$D$2:$I$1880,5,0))</f>
        <v/>
      </c>
      <c r="Q2662" s="392"/>
      <c r="R2662" s="392" t="str">
        <f t="shared" si="453"/>
        <v/>
      </c>
      <c r="S2662" s="394" t="e">
        <f t="shared" si="454"/>
        <v>#VALUE!</v>
      </c>
      <c r="T2662" s="394" t="str">
        <f t="shared" si="455"/>
        <v/>
      </c>
      <c r="U2662" s="394" t="str">
        <f t="shared" si="456"/>
        <v/>
      </c>
      <c r="V2662" s="424" t="str">
        <f t="shared" si="457"/>
        <v/>
      </c>
      <c r="W2662" s="21"/>
      <c r="X2662" s="419"/>
      <c r="Y2662" s="419"/>
      <c r="Z2662" s="51"/>
      <c r="AA2662" s="61"/>
    </row>
    <row r="2663" spans="1:27">
      <c r="A2663" s="50">
        <f t="shared" si="458"/>
        <v>2658</v>
      </c>
      <c r="B2663" s="9"/>
      <c r="C2663" s="23" t="s">
        <v>742</v>
      </c>
      <c r="D2663" s="489"/>
      <c r="E2663" s="318" t="str">
        <f>IF(G2663="","",VLOOKUP(G2663,'Danh mục CODE'!$D$2:$J$20064,7,0))</f>
        <v/>
      </c>
      <c r="F2663" s="28" t="str">
        <f>IF(E2663="","",VLOOKUP(E2663,'TONG HOP'!$E$8:$W$1883,19,0))</f>
        <v/>
      </c>
      <c r="G2663" s="66"/>
      <c r="H2663" s="226" t="str">
        <f>IF(E2663="","",VLOOKUP(G2663,'TONG HOP'!$C$8:$E$799,2,0))</f>
        <v/>
      </c>
      <c r="I2663" s="226" t="str">
        <f>IF(B2663="","",VLOOKUP(G2663,'TONG HOP'!$C$8:$F$799,4,0))</f>
        <v/>
      </c>
      <c r="J2663" s="63" t="str">
        <f t="shared" si="449"/>
        <v/>
      </c>
      <c r="K2663" s="63" t="str">
        <f t="shared" si="450"/>
        <v/>
      </c>
      <c r="L2663" s="63">
        <f t="shared" si="451"/>
        <v>0</v>
      </c>
      <c r="M2663" s="392" t="str">
        <f>IF(Y2663="","",VLOOKUP(G2663,'Danh mục CODE'!$D$2:$I$1880,4,0))</f>
        <v/>
      </c>
      <c r="N2663" s="482"/>
      <c r="O2663" s="392" t="str">
        <f t="shared" si="452"/>
        <v/>
      </c>
      <c r="P2663" s="392" t="str">
        <f>IF(Y2663="","",VLOOKUP(G2663,'Danh mục CODE'!$D$2:$I$1880,5,0))</f>
        <v/>
      </c>
      <c r="Q2663" s="392"/>
      <c r="R2663" s="392" t="str">
        <f t="shared" si="453"/>
        <v/>
      </c>
      <c r="S2663" s="394" t="e">
        <f t="shared" si="454"/>
        <v>#VALUE!</v>
      </c>
      <c r="T2663" s="394" t="str">
        <f t="shared" si="455"/>
        <v/>
      </c>
      <c r="U2663" s="394" t="str">
        <f t="shared" si="456"/>
        <v/>
      </c>
      <c r="V2663" s="424" t="str">
        <f t="shared" si="457"/>
        <v/>
      </c>
      <c r="W2663" s="21"/>
      <c r="X2663" s="419"/>
      <c r="Y2663" s="419"/>
      <c r="Z2663" s="51"/>
      <c r="AA2663" s="61"/>
    </row>
    <row r="2664" spans="1:27">
      <c r="A2664" s="50">
        <f t="shared" si="458"/>
        <v>2659</v>
      </c>
      <c r="B2664" s="9"/>
      <c r="C2664" s="23" t="s">
        <v>742</v>
      </c>
      <c r="D2664" s="489"/>
      <c r="E2664" s="318" t="str">
        <f>IF(G2664="","",VLOOKUP(G2664,'Danh mục CODE'!$D$2:$J$20064,7,0))</f>
        <v/>
      </c>
      <c r="F2664" s="28" t="str">
        <f>IF(E2664="","",VLOOKUP(E2664,'TONG HOP'!$E$8:$W$1883,19,0))</f>
        <v/>
      </c>
      <c r="G2664" s="66"/>
      <c r="H2664" s="226" t="str">
        <f>IF(E2664="","",VLOOKUP(G2664,'TONG HOP'!$C$8:$E$799,2,0))</f>
        <v/>
      </c>
      <c r="I2664" s="226" t="str">
        <f>IF(B2664="","",VLOOKUP(G2664,'TONG HOP'!$C$8:$F$799,4,0))</f>
        <v/>
      </c>
      <c r="J2664" s="63" t="str">
        <f t="shared" si="449"/>
        <v/>
      </c>
      <c r="K2664" s="63" t="str">
        <f t="shared" si="450"/>
        <v/>
      </c>
      <c r="L2664" s="63">
        <f t="shared" si="451"/>
        <v>0</v>
      </c>
      <c r="M2664" s="392" t="str">
        <f>IF(Y2664="","",VLOOKUP(G2664,'Danh mục CODE'!$D$2:$I$1880,4,0))</f>
        <v/>
      </c>
      <c r="N2664" s="482"/>
      <c r="O2664" s="392" t="str">
        <f t="shared" si="452"/>
        <v/>
      </c>
      <c r="P2664" s="392" t="str">
        <f>IF(Y2664="","",VLOOKUP(G2664,'Danh mục CODE'!$D$2:$I$1880,5,0))</f>
        <v/>
      </c>
      <c r="Q2664" s="392"/>
      <c r="R2664" s="392" t="str">
        <f t="shared" si="453"/>
        <v/>
      </c>
      <c r="S2664" s="394" t="e">
        <f t="shared" si="454"/>
        <v>#VALUE!</v>
      </c>
      <c r="T2664" s="394" t="str">
        <f t="shared" si="455"/>
        <v/>
      </c>
      <c r="U2664" s="394" t="str">
        <f t="shared" si="456"/>
        <v/>
      </c>
      <c r="V2664" s="424" t="str">
        <f t="shared" si="457"/>
        <v/>
      </c>
      <c r="W2664" s="21"/>
      <c r="X2664" s="419"/>
      <c r="Y2664" s="419"/>
      <c r="Z2664" s="51"/>
      <c r="AA2664" s="61"/>
    </row>
    <row r="2665" spans="1:27">
      <c r="A2665" s="50">
        <f t="shared" si="458"/>
        <v>2660</v>
      </c>
      <c r="B2665" s="9"/>
      <c r="C2665" s="23" t="s">
        <v>742</v>
      </c>
      <c r="D2665" s="489"/>
      <c r="E2665" s="318" t="str">
        <f>IF(G2665="","",VLOOKUP(G2665,'Danh mục CODE'!$D$2:$J$20064,7,0))</f>
        <v/>
      </c>
      <c r="F2665" s="28" t="str">
        <f>IF(E2665="","",VLOOKUP(E2665,'TONG HOP'!$E$8:$W$1883,19,0))</f>
        <v/>
      </c>
      <c r="G2665" s="66"/>
      <c r="H2665" s="226" t="str">
        <f>IF(E2665="","",VLOOKUP(G2665,'TONG HOP'!$C$8:$E$799,2,0))</f>
        <v/>
      </c>
      <c r="I2665" s="226" t="str">
        <f>IF(B2665="","",VLOOKUP(G2665,'TONG HOP'!$C$8:$F$799,4,0))</f>
        <v/>
      </c>
      <c r="J2665" s="63" t="str">
        <f t="shared" si="449"/>
        <v/>
      </c>
      <c r="K2665" s="63" t="str">
        <f t="shared" si="450"/>
        <v/>
      </c>
      <c r="L2665" s="63">
        <f t="shared" si="451"/>
        <v>0</v>
      </c>
      <c r="M2665" s="392" t="str">
        <f>IF(Y2665="","",VLOOKUP(G2665,'Danh mục CODE'!$D$2:$I$1880,4,0))</f>
        <v/>
      </c>
      <c r="N2665" s="482"/>
      <c r="O2665" s="392" t="str">
        <f t="shared" si="452"/>
        <v/>
      </c>
      <c r="P2665" s="392" t="str">
        <f>IF(Y2665="","",VLOOKUP(G2665,'Danh mục CODE'!$D$2:$I$1880,5,0))</f>
        <v/>
      </c>
      <c r="Q2665" s="392"/>
      <c r="R2665" s="392" t="str">
        <f t="shared" si="453"/>
        <v/>
      </c>
      <c r="S2665" s="394" t="e">
        <f t="shared" si="454"/>
        <v>#VALUE!</v>
      </c>
      <c r="T2665" s="394" t="str">
        <f t="shared" si="455"/>
        <v/>
      </c>
      <c r="U2665" s="394" t="str">
        <f t="shared" si="456"/>
        <v/>
      </c>
      <c r="V2665" s="424" t="str">
        <f t="shared" si="457"/>
        <v/>
      </c>
      <c r="W2665" s="21"/>
      <c r="X2665" s="419"/>
      <c r="Y2665" s="419"/>
      <c r="Z2665" s="51"/>
      <c r="AA2665" s="61"/>
    </row>
    <row r="2666" spans="1:27">
      <c r="A2666" s="50">
        <f t="shared" si="458"/>
        <v>2661</v>
      </c>
      <c r="B2666" s="9"/>
      <c r="C2666" s="23" t="s">
        <v>742</v>
      </c>
      <c r="D2666" s="489"/>
      <c r="E2666" s="318" t="str">
        <f>IF(G2666="","",VLOOKUP(G2666,'Danh mục CODE'!$D$2:$J$20064,7,0))</f>
        <v/>
      </c>
      <c r="F2666" s="28" t="str">
        <f>IF(E2666="","",VLOOKUP(E2666,'TONG HOP'!$E$8:$W$1883,19,0))</f>
        <v/>
      </c>
      <c r="G2666" s="66"/>
      <c r="H2666" s="226" t="str">
        <f>IF(E2666="","",VLOOKUP(G2666,'TONG HOP'!$C$8:$E$799,2,0))</f>
        <v/>
      </c>
      <c r="I2666" s="226" t="str">
        <f>IF(B2666="","",VLOOKUP(G2666,'TONG HOP'!$C$8:$F$799,4,0))</f>
        <v/>
      </c>
      <c r="J2666" s="63" t="str">
        <f t="shared" si="449"/>
        <v/>
      </c>
      <c r="K2666" s="63" t="str">
        <f t="shared" si="450"/>
        <v/>
      </c>
      <c r="L2666" s="63">
        <f t="shared" si="451"/>
        <v>0</v>
      </c>
      <c r="M2666" s="392" t="str">
        <f>IF(Y2666="","",VLOOKUP(G2666,'Danh mục CODE'!$D$2:$I$1880,4,0))</f>
        <v/>
      </c>
      <c r="N2666" s="482"/>
      <c r="O2666" s="392" t="str">
        <f t="shared" si="452"/>
        <v/>
      </c>
      <c r="P2666" s="392" t="str">
        <f>IF(Y2666="","",VLOOKUP(G2666,'Danh mục CODE'!$D$2:$I$1880,5,0))</f>
        <v/>
      </c>
      <c r="Q2666" s="392"/>
      <c r="R2666" s="392" t="str">
        <f t="shared" si="453"/>
        <v/>
      </c>
      <c r="S2666" s="394" t="e">
        <f t="shared" si="454"/>
        <v>#VALUE!</v>
      </c>
      <c r="T2666" s="394" t="str">
        <f t="shared" si="455"/>
        <v/>
      </c>
      <c r="U2666" s="394" t="str">
        <f t="shared" si="456"/>
        <v/>
      </c>
      <c r="V2666" s="424" t="str">
        <f t="shared" si="457"/>
        <v/>
      </c>
      <c r="W2666" s="21"/>
      <c r="X2666" s="419"/>
      <c r="Y2666" s="419"/>
      <c r="Z2666" s="51"/>
      <c r="AA2666" s="61"/>
    </row>
    <row r="2667" spans="1:27">
      <c r="A2667" s="50">
        <f t="shared" si="458"/>
        <v>2662</v>
      </c>
      <c r="B2667" s="9"/>
      <c r="C2667" s="23" t="s">
        <v>742</v>
      </c>
      <c r="D2667" s="489"/>
      <c r="E2667" s="318" t="str">
        <f>IF(G2667="","",VLOOKUP(G2667,'Danh mục CODE'!$D$2:$J$20064,7,0))</f>
        <v/>
      </c>
      <c r="F2667" s="28" t="str">
        <f>IF(E2667="","",VLOOKUP(E2667,'TONG HOP'!$E$8:$W$1883,19,0))</f>
        <v/>
      </c>
      <c r="G2667" s="66"/>
      <c r="H2667" s="226" t="str">
        <f>IF(E2667="","",VLOOKUP(G2667,'TONG HOP'!$C$8:$E$799,2,0))</f>
        <v/>
      </c>
      <c r="I2667" s="226" t="str">
        <f>IF(B2667="","",VLOOKUP(G2667,'TONG HOP'!$C$8:$F$799,4,0))</f>
        <v/>
      </c>
      <c r="J2667" s="63" t="str">
        <f t="shared" si="449"/>
        <v/>
      </c>
      <c r="K2667" s="63" t="str">
        <f t="shared" si="450"/>
        <v/>
      </c>
      <c r="L2667" s="63">
        <f t="shared" si="451"/>
        <v>0</v>
      </c>
      <c r="M2667" s="392" t="str">
        <f>IF(Y2667="","",VLOOKUP(G2667,'Danh mục CODE'!$D$2:$I$1880,4,0))</f>
        <v/>
      </c>
      <c r="N2667" s="482"/>
      <c r="O2667" s="392" t="str">
        <f t="shared" si="452"/>
        <v/>
      </c>
      <c r="P2667" s="392" t="str">
        <f>IF(Y2667="","",VLOOKUP(G2667,'Danh mục CODE'!$D$2:$I$1880,5,0))</f>
        <v/>
      </c>
      <c r="Q2667" s="392"/>
      <c r="R2667" s="392" t="str">
        <f t="shared" si="453"/>
        <v/>
      </c>
      <c r="S2667" s="394" t="e">
        <f t="shared" si="454"/>
        <v>#VALUE!</v>
      </c>
      <c r="T2667" s="394" t="str">
        <f t="shared" si="455"/>
        <v/>
      </c>
      <c r="U2667" s="394" t="str">
        <f t="shared" si="456"/>
        <v/>
      </c>
      <c r="V2667" s="424" t="str">
        <f t="shared" si="457"/>
        <v/>
      </c>
      <c r="W2667" s="21"/>
      <c r="X2667" s="419"/>
      <c r="Y2667" s="419"/>
      <c r="Z2667" s="51"/>
      <c r="AA2667" s="61"/>
    </row>
    <row r="2668" spans="1:27">
      <c r="A2668" s="50">
        <f t="shared" si="458"/>
        <v>2663</v>
      </c>
      <c r="B2668" s="9"/>
      <c r="C2668" s="23" t="s">
        <v>742</v>
      </c>
      <c r="D2668" s="489"/>
      <c r="E2668" s="318" t="str">
        <f>IF(G2668="","",VLOOKUP(G2668,'Danh mục CODE'!$D$2:$J$20064,7,0))</f>
        <v/>
      </c>
      <c r="F2668" s="28" t="str">
        <f>IF(E2668="","",VLOOKUP(E2668,'TONG HOP'!$E$8:$W$1883,19,0))</f>
        <v/>
      </c>
      <c r="G2668" s="66"/>
      <c r="H2668" s="226" t="str">
        <f>IF(E2668="","",VLOOKUP(G2668,'TONG HOP'!$C$8:$E$799,2,0))</f>
        <v/>
      </c>
      <c r="I2668" s="226" t="str">
        <f>IF(B2668="","",VLOOKUP(G2668,'TONG HOP'!$C$8:$F$799,4,0))</f>
        <v/>
      </c>
      <c r="J2668" s="63" t="str">
        <f t="shared" si="449"/>
        <v/>
      </c>
      <c r="K2668" s="63" t="str">
        <f t="shared" si="450"/>
        <v/>
      </c>
      <c r="L2668" s="63">
        <f t="shared" si="451"/>
        <v>0</v>
      </c>
      <c r="M2668" s="392" t="str">
        <f>IF(Y2668="","",VLOOKUP(G2668,'Danh mục CODE'!$D$2:$I$1880,4,0))</f>
        <v/>
      </c>
      <c r="N2668" s="482"/>
      <c r="O2668" s="392" t="str">
        <f t="shared" si="452"/>
        <v/>
      </c>
      <c r="P2668" s="392" t="str">
        <f>IF(Y2668="","",VLOOKUP(G2668,'Danh mục CODE'!$D$2:$I$1880,5,0))</f>
        <v/>
      </c>
      <c r="Q2668" s="392"/>
      <c r="R2668" s="392" t="str">
        <f t="shared" si="453"/>
        <v/>
      </c>
      <c r="S2668" s="394" t="e">
        <f t="shared" si="454"/>
        <v>#VALUE!</v>
      </c>
      <c r="T2668" s="394" t="str">
        <f t="shared" si="455"/>
        <v/>
      </c>
      <c r="U2668" s="394" t="str">
        <f t="shared" si="456"/>
        <v/>
      </c>
      <c r="V2668" s="424" t="str">
        <f t="shared" si="457"/>
        <v/>
      </c>
      <c r="W2668" s="21"/>
      <c r="X2668" s="419"/>
      <c r="Y2668" s="419"/>
      <c r="Z2668" s="51"/>
      <c r="AA2668" s="61"/>
    </row>
    <row r="2669" spans="1:27">
      <c r="A2669" s="50">
        <f t="shared" si="458"/>
        <v>2664</v>
      </c>
      <c r="B2669" s="9"/>
      <c r="C2669" s="23" t="s">
        <v>742</v>
      </c>
      <c r="D2669" s="489"/>
      <c r="E2669" s="318" t="str">
        <f>IF(G2669="","",VLOOKUP(G2669,'Danh mục CODE'!$D$2:$J$20064,7,0))</f>
        <v/>
      </c>
      <c r="F2669" s="28" t="str">
        <f>IF(E2669="","",VLOOKUP(E2669,'TONG HOP'!$E$8:$W$1883,19,0))</f>
        <v/>
      </c>
      <c r="G2669" s="66"/>
      <c r="H2669" s="226" t="str">
        <f>IF(E2669="","",VLOOKUP(G2669,'TONG HOP'!$C$8:$E$799,2,0))</f>
        <v/>
      </c>
      <c r="I2669" s="226" t="str">
        <f>IF(B2669="","",VLOOKUP(G2669,'TONG HOP'!$C$8:$F$799,4,0))</f>
        <v/>
      </c>
      <c r="J2669" s="63" t="str">
        <f t="shared" si="449"/>
        <v/>
      </c>
      <c r="K2669" s="63" t="str">
        <f t="shared" si="450"/>
        <v/>
      </c>
      <c r="L2669" s="63">
        <f t="shared" si="451"/>
        <v>0</v>
      </c>
      <c r="M2669" s="392" t="str">
        <f>IF(Y2669="","",VLOOKUP(G2669,'Danh mục CODE'!$D$2:$I$1880,4,0))</f>
        <v/>
      </c>
      <c r="N2669" s="482"/>
      <c r="O2669" s="392" t="str">
        <f t="shared" si="452"/>
        <v/>
      </c>
      <c r="P2669" s="392" t="str">
        <f>IF(Y2669="","",VLOOKUP(G2669,'Danh mục CODE'!$D$2:$I$1880,5,0))</f>
        <v/>
      </c>
      <c r="Q2669" s="392"/>
      <c r="R2669" s="392" t="str">
        <f t="shared" si="453"/>
        <v/>
      </c>
      <c r="S2669" s="394" t="e">
        <f t="shared" si="454"/>
        <v>#VALUE!</v>
      </c>
      <c r="T2669" s="394" t="str">
        <f t="shared" si="455"/>
        <v/>
      </c>
      <c r="U2669" s="394" t="str">
        <f t="shared" si="456"/>
        <v/>
      </c>
      <c r="V2669" s="424" t="str">
        <f t="shared" si="457"/>
        <v/>
      </c>
      <c r="W2669" s="21"/>
      <c r="X2669" s="419"/>
      <c r="Y2669" s="419"/>
      <c r="Z2669" s="51"/>
      <c r="AA2669" s="61"/>
    </row>
    <row r="2670" spans="1:27">
      <c r="A2670" s="50">
        <f t="shared" si="458"/>
        <v>2665</v>
      </c>
      <c r="B2670" s="9"/>
      <c r="C2670" s="23" t="s">
        <v>742</v>
      </c>
      <c r="D2670" s="489"/>
      <c r="E2670" s="318" t="str">
        <f>IF(G2670="","",VLOOKUP(G2670,'Danh mục CODE'!$D$2:$J$20064,7,0))</f>
        <v/>
      </c>
      <c r="F2670" s="28" t="str">
        <f>IF(E2670="","",VLOOKUP(E2670,'TONG HOP'!$E$8:$W$1883,19,0))</f>
        <v/>
      </c>
      <c r="G2670" s="66"/>
      <c r="H2670" s="226" t="str">
        <f>IF(E2670="","",VLOOKUP(G2670,'TONG HOP'!$C$8:$E$799,2,0))</f>
        <v/>
      </c>
      <c r="I2670" s="226" t="str">
        <f>IF(B2670="","",VLOOKUP(G2670,'TONG HOP'!$C$8:$F$799,4,0))</f>
        <v/>
      </c>
      <c r="J2670" s="63" t="str">
        <f t="shared" si="449"/>
        <v/>
      </c>
      <c r="K2670" s="63" t="str">
        <f t="shared" si="450"/>
        <v/>
      </c>
      <c r="L2670" s="63">
        <f t="shared" si="451"/>
        <v>0</v>
      </c>
      <c r="M2670" s="392" t="str">
        <f>IF(Y2670="","",VLOOKUP(G2670,'Danh mục CODE'!$D$2:$I$1880,4,0))</f>
        <v/>
      </c>
      <c r="N2670" s="482"/>
      <c r="O2670" s="392" t="str">
        <f t="shared" si="452"/>
        <v/>
      </c>
      <c r="P2670" s="392" t="str">
        <f>IF(Y2670="","",VLOOKUP(G2670,'Danh mục CODE'!$D$2:$I$1880,5,0))</f>
        <v/>
      </c>
      <c r="Q2670" s="392"/>
      <c r="R2670" s="392" t="str">
        <f t="shared" si="453"/>
        <v/>
      </c>
      <c r="S2670" s="394" t="e">
        <f t="shared" si="454"/>
        <v>#VALUE!</v>
      </c>
      <c r="T2670" s="394" t="str">
        <f t="shared" si="455"/>
        <v/>
      </c>
      <c r="U2670" s="394" t="str">
        <f t="shared" si="456"/>
        <v/>
      </c>
      <c r="V2670" s="424" t="str">
        <f t="shared" si="457"/>
        <v/>
      </c>
      <c r="W2670" s="21"/>
      <c r="X2670" s="419"/>
      <c r="Y2670" s="419"/>
      <c r="Z2670" s="51"/>
      <c r="AA2670" s="61"/>
    </row>
    <row r="2671" spans="1:27">
      <c r="A2671" s="50">
        <f t="shared" si="458"/>
        <v>2666</v>
      </c>
      <c r="B2671" s="9"/>
      <c r="C2671" s="23" t="s">
        <v>742</v>
      </c>
      <c r="D2671" s="489"/>
      <c r="E2671" s="318" t="str">
        <f>IF(G2671="","",VLOOKUP(G2671,'Danh mục CODE'!$D$2:$J$20064,7,0))</f>
        <v/>
      </c>
      <c r="F2671" s="28" t="str">
        <f>IF(E2671="","",VLOOKUP(E2671,'TONG HOP'!$E$8:$W$1883,19,0))</f>
        <v/>
      </c>
      <c r="G2671" s="66"/>
      <c r="H2671" s="226" t="str">
        <f>IF(E2671="","",VLOOKUP(G2671,'TONG HOP'!$C$8:$E$799,2,0))</f>
        <v/>
      </c>
      <c r="I2671" s="226" t="str">
        <f>IF(B2671="","",VLOOKUP(G2671,'TONG HOP'!$C$8:$F$799,4,0))</f>
        <v/>
      </c>
      <c r="J2671" s="63" t="str">
        <f t="shared" si="449"/>
        <v/>
      </c>
      <c r="K2671" s="63" t="str">
        <f t="shared" si="450"/>
        <v/>
      </c>
      <c r="L2671" s="63">
        <f t="shared" si="451"/>
        <v>0</v>
      </c>
      <c r="M2671" s="392" t="str">
        <f>IF(Y2671="","",VLOOKUP(G2671,'Danh mục CODE'!$D$2:$I$1880,4,0))</f>
        <v/>
      </c>
      <c r="N2671" s="482"/>
      <c r="O2671" s="392" t="str">
        <f t="shared" si="452"/>
        <v/>
      </c>
      <c r="P2671" s="392" t="str">
        <f>IF(Y2671="","",VLOOKUP(G2671,'Danh mục CODE'!$D$2:$I$1880,5,0))</f>
        <v/>
      </c>
      <c r="Q2671" s="392"/>
      <c r="R2671" s="392" t="str">
        <f t="shared" si="453"/>
        <v/>
      </c>
      <c r="S2671" s="394" t="e">
        <f t="shared" si="454"/>
        <v>#VALUE!</v>
      </c>
      <c r="T2671" s="394" t="str">
        <f t="shared" si="455"/>
        <v/>
      </c>
      <c r="U2671" s="394" t="str">
        <f t="shared" si="456"/>
        <v/>
      </c>
      <c r="V2671" s="424" t="str">
        <f t="shared" si="457"/>
        <v/>
      </c>
      <c r="W2671" s="21"/>
      <c r="X2671" s="419"/>
      <c r="Y2671" s="419"/>
      <c r="Z2671" s="51"/>
      <c r="AA2671" s="61"/>
    </row>
    <row r="2672" spans="1:27">
      <c r="A2672" s="50">
        <f t="shared" si="458"/>
        <v>2667</v>
      </c>
      <c r="B2672" s="9"/>
      <c r="C2672" s="23" t="s">
        <v>742</v>
      </c>
      <c r="D2672" s="489"/>
      <c r="E2672" s="318" t="str">
        <f>IF(G2672="","",VLOOKUP(G2672,'Danh mục CODE'!$D$2:$J$20064,7,0))</f>
        <v/>
      </c>
      <c r="F2672" s="28" t="str">
        <f>IF(E2672="","",VLOOKUP(E2672,'TONG HOP'!$E$8:$W$1883,19,0))</f>
        <v/>
      </c>
      <c r="G2672" s="66"/>
      <c r="H2672" s="226" t="str">
        <f>IF(E2672="","",VLOOKUP(G2672,'TONG HOP'!$C$8:$E$799,2,0))</f>
        <v/>
      </c>
      <c r="I2672" s="226" t="str">
        <f>IF(B2672="","",VLOOKUP(G2672,'TONG HOP'!$C$8:$F$799,4,0))</f>
        <v/>
      </c>
      <c r="J2672" s="63" t="str">
        <f t="shared" si="449"/>
        <v/>
      </c>
      <c r="K2672" s="63" t="str">
        <f t="shared" si="450"/>
        <v/>
      </c>
      <c r="L2672" s="63">
        <f t="shared" si="451"/>
        <v>0</v>
      </c>
      <c r="M2672" s="392" t="str">
        <f>IF(Y2672="","",VLOOKUP(G2672,'Danh mục CODE'!$D$2:$I$1880,4,0))</f>
        <v/>
      </c>
      <c r="N2672" s="482"/>
      <c r="O2672" s="392" t="str">
        <f t="shared" si="452"/>
        <v/>
      </c>
      <c r="P2672" s="392" t="str">
        <f>IF(Y2672="","",VLOOKUP(G2672,'Danh mục CODE'!$D$2:$I$1880,5,0))</f>
        <v/>
      </c>
      <c r="Q2672" s="392"/>
      <c r="R2672" s="392" t="str">
        <f t="shared" si="453"/>
        <v/>
      </c>
      <c r="S2672" s="394" t="e">
        <f t="shared" si="454"/>
        <v>#VALUE!</v>
      </c>
      <c r="T2672" s="394" t="str">
        <f t="shared" si="455"/>
        <v/>
      </c>
      <c r="U2672" s="394" t="str">
        <f t="shared" si="456"/>
        <v/>
      </c>
      <c r="V2672" s="424" t="str">
        <f t="shared" si="457"/>
        <v/>
      </c>
      <c r="W2672" s="21"/>
      <c r="X2672" s="419"/>
      <c r="Y2672" s="419"/>
      <c r="Z2672" s="51"/>
      <c r="AA2672" s="61"/>
    </row>
    <row r="2673" spans="1:27">
      <c r="A2673" s="50">
        <f t="shared" si="458"/>
        <v>2668</v>
      </c>
      <c r="B2673" s="9"/>
      <c r="C2673" s="23" t="s">
        <v>742</v>
      </c>
      <c r="D2673" s="489"/>
      <c r="E2673" s="318" t="str">
        <f>IF(G2673="","",VLOOKUP(G2673,'Danh mục CODE'!$D$2:$J$20064,7,0))</f>
        <v/>
      </c>
      <c r="F2673" s="28" t="str">
        <f>IF(E2673="","",VLOOKUP(E2673,'TONG HOP'!$E$8:$W$1883,19,0))</f>
        <v/>
      </c>
      <c r="G2673" s="66"/>
      <c r="H2673" s="226" t="str">
        <f>IF(E2673="","",VLOOKUP(G2673,'TONG HOP'!$C$8:$E$799,2,0))</f>
        <v/>
      </c>
      <c r="I2673" s="226" t="str">
        <f>IF(B2673="","",VLOOKUP(G2673,'TONG HOP'!$C$8:$F$799,4,0))</f>
        <v/>
      </c>
      <c r="J2673" s="63" t="str">
        <f t="shared" ref="J2673:J2736" si="459">IF(X2673="","",K2673-K2673*M2673)</f>
        <v/>
      </c>
      <c r="K2673" s="63" t="str">
        <f t="shared" ref="K2673:K2736" si="460">IF(AND(X2673="",N2673="",Q2673="",R2673=""),"",L2673-L2673*O2673-(L2673-L2673*O2673)*R2673)</f>
        <v/>
      </c>
      <c r="L2673" s="63">
        <f t="shared" ref="L2673:L2736" si="461">X2673-Y2673</f>
        <v>0</v>
      </c>
      <c r="M2673" s="392" t="str">
        <f>IF(Y2673="","",VLOOKUP(G2673,'Danh mục CODE'!$D$2:$I$1880,4,0))</f>
        <v/>
      </c>
      <c r="N2673" s="482"/>
      <c r="O2673" s="392" t="str">
        <f t="shared" ref="O2673:O2736" si="462">IF(X2673="","",IF(M2673-N2673&lt;0,-(M2673-N2673),0))</f>
        <v/>
      </c>
      <c r="P2673" s="392" t="str">
        <f>IF(Y2673="","",VLOOKUP(G2673,'Danh mục CODE'!$D$2:$I$1880,5,0))</f>
        <v/>
      </c>
      <c r="Q2673" s="392"/>
      <c r="R2673" s="392" t="str">
        <f t="shared" ref="R2673:R2736" si="463">IF(X2673="","",IF(P2673-Q2673&lt;0,-(P2673-Q2673),0))</f>
        <v/>
      </c>
      <c r="S2673" s="394" t="e">
        <f t="shared" ref="S2673:S2736" si="464">IF(T2673=0,"",J2673-T2673-U2673)</f>
        <v>#VALUE!</v>
      </c>
      <c r="T2673" s="394" t="str">
        <f t="shared" ref="T2673:T2736" si="465">IF(X2673="","",J2673*P2673)</f>
        <v/>
      </c>
      <c r="U2673" s="394" t="str">
        <f t="shared" ref="U2673:U2736" si="466">IF(X2673="","",J2673*R2673)</f>
        <v/>
      </c>
      <c r="V2673" s="424" t="str">
        <f t="shared" ref="V2673:V2736" si="467">IF(X2673="","",J2673-S2673-T2673-U2673)</f>
        <v/>
      </c>
      <c r="W2673" s="21"/>
      <c r="X2673" s="419"/>
      <c r="Y2673" s="419"/>
      <c r="Z2673" s="51"/>
      <c r="AA2673" s="61"/>
    </row>
    <row r="2674" spans="1:27">
      <c r="A2674" s="50">
        <f t="shared" si="458"/>
        <v>2669</v>
      </c>
      <c r="B2674" s="9"/>
      <c r="C2674" s="23" t="s">
        <v>742</v>
      </c>
      <c r="D2674" s="489"/>
      <c r="E2674" s="318" t="str">
        <f>IF(G2674="","",VLOOKUP(G2674,'Danh mục CODE'!$D$2:$J$20064,7,0))</f>
        <v/>
      </c>
      <c r="F2674" s="28" t="str">
        <f>IF(E2674="","",VLOOKUP(E2674,'TONG HOP'!$E$8:$W$1883,19,0))</f>
        <v/>
      </c>
      <c r="G2674" s="66"/>
      <c r="H2674" s="226" t="str">
        <f>IF(E2674="","",VLOOKUP(G2674,'TONG HOP'!$C$8:$E$799,2,0))</f>
        <v/>
      </c>
      <c r="I2674" s="226" t="str">
        <f>IF(B2674="","",VLOOKUP(G2674,'TONG HOP'!$C$8:$F$799,4,0))</f>
        <v/>
      </c>
      <c r="J2674" s="63" t="str">
        <f t="shared" si="459"/>
        <v/>
      </c>
      <c r="K2674" s="63" t="str">
        <f t="shared" si="460"/>
        <v/>
      </c>
      <c r="L2674" s="63">
        <f t="shared" si="461"/>
        <v>0</v>
      </c>
      <c r="M2674" s="392" t="str">
        <f>IF(Y2674="","",VLOOKUP(G2674,'Danh mục CODE'!$D$2:$I$1880,4,0))</f>
        <v/>
      </c>
      <c r="N2674" s="482"/>
      <c r="O2674" s="392" t="str">
        <f t="shared" si="462"/>
        <v/>
      </c>
      <c r="P2674" s="392" t="str">
        <f>IF(Y2674="","",VLOOKUP(G2674,'Danh mục CODE'!$D$2:$I$1880,5,0))</f>
        <v/>
      </c>
      <c r="Q2674" s="392"/>
      <c r="R2674" s="392" t="str">
        <f t="shared" si="463"/>
        <v/>
      </c>
      <c r="S2674" s="394" t="e">
        <f t="shared" si="464"/>
        <v>#VALUE!</v>
      </c>
      <c r="T2674" s="394" t="str">
        <f t="shared" si="465"/>
        <v/>
      </c>
      <c r="U2674" s="394" t="str">
        <f t="shared" si="466"/>
        <v/>
      </c>
      <c r="V2674" s="424" t="str">
        <f t="shared" si="467"/>
        <v/>
      </c>
      <c r="W2674" s="21"/>
      <c r="X2674" s="419"/>
      <c r="Y2674" s="419"/>
      <c r="Z2674" s="51"/>
      <c r="AA2674" s="61"/>
    </row>
    <row r="2675" spans="1:27">
      <c r="A2675" s="50">
        <f t="shared" si="458"/>
        <v>2670</v>
      </c>
      <c r="B2675" s="9"/>
      <c r="C2675" s="23" t="s">
        <v>742</v>
      </c>
      <c r="D2675" s="489"/>
      <c r="E2675" s="318" t="str">
        <f>IF(G2675="","",VLOOKUP(G2675,'Danh mục CODE'!$D$2:$J$20064,7,0))</f>
        <v/>
      </c>
      <c r="F2675" s="28" t="str">
        <f>IF(E2675="","",VLOOKUP(E2675,'TONG HOP'!$E$8:$W$1883,19,0))</f>
        <v/>
      </c>
      <c r="G2675" s="66"/>
      <c r="H2675" s="226" t="str">
        <f>IF(E2675="","",VLOOKUP(G2675,'TONG HOP'!$C$8:$E$799,2,0))</f>
        <v/>
      </c>
      <c r="I2675" s="226" t="str">
        <f>IF(B2675="","",VLOOKUP(G2675,'TONG HOP'!$C$8:$F$799,4,0))</f>
        <v/>
      </c>
      <c r="J2675" s="63" t="str">
        <f t="shared" si="459"/>
        <v/>
      </c>
      <c r="K2675" s="63" t="str">
        <f t="shared" si="460"/>
        <v/>
      </c>
      <c r="L2675" s="63">
        <f t="shared" si="461"/>
        <v>0</v>
      </c>
      <c r="M2675" s="392" t="str">
        <f>IF(Y2675="","",VLOOKUP(G2675,'Danh mục CODE'!$D$2:$I$1880,4,0))</f>
        <v/>
      </c>
      <c r="N2675" s="482"/>
      <c r="O2675" s="392" t="str">
        <f t="shared" si="462"/>
        <v/>
      </c>
      <c r="P2675" s="392" t="str">
        <f>IF(Y2675="","",VLOOKUP(G2675,'Danh mục CODE'!$D$2:$I$1880,5,0))</f>
        <v/>
      </c>
      <c r="Q2675" s="392"/>
      <c r="R2675" s="392" t="str">
        <f t="shared" si="463"/>
        <v/>
      </c>
      <c r="S2675" s="394" t="e">
        <f t="shared" si="464"/>
        <v>#VALUE!</v>
      </c>
      <c r="T2675" s="394" t="str">
        <f t="shared" si="465"/>
        <v/>
      </c>
      <c r="U2675" s="394" t="str">
        <f t="shared" si="466"/>
        <v/>
      </c>
      <c r="V2675" s="424" t="str">
        <f t="shared" si="467"/>
        <v/>
      </c>
      <c r="W2675" s="21"/>
      <c r="X2675" s="419"/>
      <c r="Y2675" s="419"/>
      <c r="Z2675" s="51"/>
      <c r="AA2675" s="61"/>
    </row>
    <row r="2676" spans="1:27">
      <c r="A2676" s="50">
        <f t="shared" si="458"/>
        <v>2671</v>
      </c>
      <c r="B2676" s="9"/>
      <c r="C2676" s="23" t="s">
        <v>742</v>
      </c>
      <c r="D2676" s="489"/>
      <c r="E2676" s="318" t="str">
        <f>IF(G2676="","",VLOOKUP(G2676,'Danh mục CODE'!$D$2:$J$20064,7,0))</f>
        <v/>
      </c>
      <c r="F2676" s="28" t="str">
        <f>IF(E2676="","",VLOOKUP(E2676,'TONG HOP'!$E$8:$W$1883,19,0))</f>
        <v/>
      </c>
      <c r="G2676" s="66"/>
      <c r="H2676" s="226" t="str">
        <f>IF(E2676="","",VLOOKUP(G2676,'TONG HOP'!$C$8:$E$799,2,0))</f>
        <v/>
      </c>
      <c r="I2676" s="226" t="str">
        <f>IF(B2676="","",VLOOKUP(G2676,'TONG HOP'!$C$8:$F$799,4,0))</f>
        <v/>
      </c>
      <c r="J2676" s="63" t="str">
        <f t="shared" si="459"/>
        <v/>
      </c>
      <c r="K2676" s="63" t="str">
        <f t="shared" si="460"/>
        <v/>
      </c>
      <c r="L2676" s="63">
        <f t="shared" si="461"/>
        <v>0</v>
      </c>
      <c r="M2676" s="392" t="str">
        <f>IF(Y2676="","",VLOOKUP(G2676,'Danh mục CODE'!$D$2:$I$1880,4,0))</f>
        <v/>
      </c>
      <c r="N2676" s="482"/>
      <c r="O2676" s="392" t="str">
        <f t="shared" si="462"/>
        <v/>
      </c>
      <c r="P2676" s="392" t="str">
        <f>IF(Y2676="","",VLOOKUP(G2676,'Danh mục CODE'!$D$2:$I$1880,5,0))</f>
        <v/>
      </c>
      <c r="Q2676" s="392"/>
      <c r="R2676" s="392" t="str">
        <f t="shared" si="463"/>
        <v/>
      </c>
      <c r="S2676" s="394" t="e">
        <f t="shared" si="464"/>
        <v>#VALUE!</v>
      </c>
      <c r="T2676" s="394" t="str">
        <f t="shared" si="465"/>
        <v/>
      </c>
      <c r="U2676" s="394" t="str">
        <f t="shared" si="466"/>
        <v/>
      </c>
      <c r="V2676" s="424" t="str">
        <f t="shared" si="467"/>
        <v/>
      </c>
      <c r="W2676" s="21"/>
      <c r="X2676" s="419"/>
      <c r="Y2676" s="419"/>
      <c r="Z2676" s="51"/>
      <c r="AA2676" s="61"/>
    </row>
    <row r="2677" spans="1:27">
      <c r="A2677" s="50">
        <f t="shared" si="458"/>
        <v>2672</v>
      </c>
      <c r="B2677" s="9"/>
      <c r="C2677" s="23" t="s">
        <v>742</v>
      </c>
      <c r="D2677" s="489"/>
      <c r="E2677" s="318" t="str">
        <f>IF(G2677="","",VLOOKUP(G2677,'Danh mục CODE'!$D$2:$J$20064,7,0))</f>
        <v/>
      </c>
      <c r="F2677" s="28" t="str">
        <f>IF(E2677="","",VLOOKUP(E2677,'TONG HOP'!$E$8:$W$1883,19,0))</f>
        <v/>
      </c>
      <c r="G2677" s="66"/>
      <c r="H2677" s="226" t="str">
        <f>IF(E2677="","",VLOOKUP(G2677,'TONG HOP'!$C$8:$E$799,2,0))</f>
        <v/>
      </c>
      <c r="I2677" s="226" t="str">
        <f>IF(B2677="","",VLOOKUP(G2677,'TONG HOP'!$C$8:$F$799,4,0))</f>
        <v/>
      </c>
      <c r="J2677" s="63" t="str">
        <f t="shared" si="459"/>
        <v/>
      </c>
      <c r="K2677" s="63" t="str">
        <f t="shared" si="460"/>
        <v/>
      </c>
      <c r="L2677" s="63">
        <f t="shared" si="461"/>
        <v>0</v>
      </c>
      <c r="M2677" s="392" t="str">
        <f>IF(Y2677="","",VLOOKUP(G2677,'Danh mục CODE'!$D$2:$I$1880,4,0))</f>
        <v/>
      </c>
      <c r="N2677" s="482"/>
      <c r="O2677" s="392" t="str">
        <f t="shared" si="462"/>
        <v/>
      </c>
      <c r="P2677" s="392" t="str">
        <f>IF(Y2677="","",VLOOKUP(G2677,'Danh mục CODE'!$D$2:$I$1880,5,0))</f>
        <v/>
      </c>
      <c r="Q2677" s="392"/>
      <c r="R2677" s="392" t="str">
        <f t="shared" si="463"/>
        <v/>
      </c>
      <c r="S2677" s="394" t="e">
        <f t="shared" si="464"/>
        <v>#VALUE!</v>
      </c>
      <c r="T2677" s="394" t="str">
        <f t="shared" si="465"/>
        <v/>
      </c>
      <c r="U2677" s="394" t="str">
        <f t="shared" si="466"/>
        <v/>
      </c>
      <c r="V2677" s="424" t="str">
        <f t="shared" si="467"/>
        <v/>
      </c>
      <c r="W2677" s="21"/>
      <c r="X2677" s="419"/>
      <c r="Y2677" s="419"/>
      <c r="Z2677" s="51"/>
      <c r="AA2677" s="61"/>
    </row>
    <row r="2678" spans="1:27">
      <c r="A2678" s="50">
        <f t="shared" si="458"/>
        <v>2673</v>
      </c>
      <c r="B2678" s="9"/>
      <c r="C2678" s="23" t="s">
        <v>742</v>
      </c>
      <c r="D2678" s="489"/>
      <c r="E2678" s="318" t="str">
        <f>IF(G2678="","",VLOOKUP(G2678,'Danh mục CODE'!$D$2:$J$20064,7,0))</f>
        <v/>
      </c>
      <c r="F2678" s="28" t="str">
        <f>IF(E2678="","",VLOOKUP(E2678,'TONG HOP'!$E$8:$W$1883,19,0))</f>
        <v/>
      </c>
      <c r="G2678" s="66"/>
      <c r="H2678" s="226" t="str">
        <f>IF(E2678="","",VLOOKUP(G2678,'TONG HOP'!$C$8:$E$799,2,0))</f>
        <v/>
      </c>
      <c r="I2678" s="226" t="str">
        <f>IF(B2678="","",VLOOKUP(G2678,'TONG HOP'!$C$8:$F$799,4,0))</f>
        <v/>
      </c>
      <c r="J2678" s="63" t="str">
        <f t="shared" si="459"/>
        <v/>
      </c>
      <c r="K2678" s="63" t="str">
        <f t="shared" si="460"/>
        <v/>
      </c>
      <c r="L2678" s="63">
        <f t="shared" si="461"/>
        <v>0</v>
      </c>
      <c r="M2678" s="392" t="str">
        <f>IF(Y2678="","",VLOOKUP(G2678,'Danh mục CODE'!$D$2:$I$1880,4,0))</f>
        <v/>
      </c>
      <c r="N2678" s="482"/>
      <c r="O2678" s="392" t="str">
        <f t="shared" si="462"/>
        <v/>
      </c>
      <c r="P2678" s="392" t="str">
        <f>IF(Y2678="","",VLOOKUP(G2678,'Danh mục CODE'!$D$2:$I$1880,5,0))</f>
        <v/>
      </c>
      <c r="Q2678" s="392"/>
      <c r="R2678" s="392" t="str">
        <f t="shared" si="463"/>
        <v/>
      </c>
      <c r="S2678" s="394" t="e">
        <f t="shared" si="464"/>
        <v>#VALUE!</v>
      </c>
      <c r="T2678" s="394" t="str">
        <f t="shared" si="465"/>
        <v/>
      </c>
      <c r="U2678" s="394" t="str">
        <f t="shared" si="466"/>
        <v/>
      </c>
      <c r="V2678" s="424" t="str">
        <f t="shared" si="467"/>
        <v/>
      </c>
      <c r="W2678" s="21"/>
      <c r="X2678" s="419"/>
      <c r="Y2678" s="419"/>
      <c r="Z2678" s="51"/>
      <c r="AA2678" s="61"/>
    </row>
    <row r="2679" spans="1:27">
      <c r="A2679" s="50">
        <f t="shared" si="458"/>
        <v>2674</v>
      </c>
      <c r="B2679" s="9"/>
      <c r="C2679" s="23" t="s">
        <v>742</v>
      </c>
      <c r="D2679" s="489"/>
      <c r="E2679" s="318" t="str">
        <f>IF(G2679="","",VLOOKUP(G2679,'Danh mục CODE'!$D$2:$J$20064,7,0))</f>
        <v/>
      </c>
      <c r="F2679" s="28" t="str">
        <f>IF(E2679="","",VLOOKUP(E2679,'TONG HOP'!$E$8:$W$1883,19,0))</f>
        <v/>
      </c>
      <c r="G2679" s="66"/>
      <c r="H2679" s="226" t="str">
        <f>IF(E2679="","",VLOOKUP(G2679,'TONG HOP'!$C$8:$E$799,2,0))</f>
        <v/>
      </c>
      <c r="I2679" s="226" t="str">
        <f>IF(B2679="","",VLOOKUP(G2679,'TONG HOP'!$C$8:$F$799,4,0))</f>
        <v/>
      </c>
      <c r="J2679" s="63" t="str">
        <f t="shared" si="459"/>
        <v/>
      </c>
      <c r="K2679" s="63" t="str">
        <f t="shared" si="460"/>
        <v/>
      </c>
      <c r="L2679" s="63">
        <f t="shared" si="461"/>
        <v>0</v>
      </c>
      <c r="M2679" s="392" t="str">
        <f>IF(Y2679="","",VLOOKUP(G2679,'Danh mục CODE'!$D$2:$I$1880,4,0))</f>
        <v/>
      </c>
      <c r="N2679" s="482"/>
      <c r="O2679" s="392" t="str">
        <f t="shared" si="462"/>
        <v/>
      </c>
      <c r="P2679" s="392" t="str">
        <f>IF(Y2679="","",VLOOKUP(G2679,'Danh mục CODE'!$D$2:$I$1880,5,0))</f>
        <v/>
      </c>
      <c r="Q2679" s="392"/>
      <c r="R2679" s="392" t="str">
        <f t="shared" si="463"/>
        <v/>
      </c>
      <c r="S2679" s="394" t="e">
        <f t="shared" si="464"/>
        <v>#VALUE!</v>
      </c>
      <c r="T2679" s="394" t="str">
        <f t="shared" si="465"/>
        <v/>
      </c>
      <c r="U2679" s="394" t="str">
        <f t="shared" si="466"/>
        <v/>
      </c>
      <c r="V2679" s="424" t="str">
        <f t="shared" si="467"/>
        <v/>
      </c>
      <c r="W2679" s="21"/>
      <c r="X2679" s="419"/>
      <c r="Y2679" s="419"/>
      <c r="Z2679" s="51"/>
      <c r="AA2679" s="61"/>
    </row>
    <row r="2680" spans="1:27">
      <c r="A2680" s="50">
        <f t="shared" si="458"/>
        <v>2675</v>
      </c>
      <c r="B2680" s="9"/>
      <c r="C2680" s="23" t="s">
        <v>742</v>
      </c>
      <c r="D2680" s="489"/>
      <c r="E2680" s="318" t="str">
        <f>IF(G2680="","",VLOOKUP(G2680,'Danh mục CODE'!$D$2:$J$20064,7,0))</f>
        <v/>
      </c>
      <c r="F2680" s="28" t="str">
        <f>IF(E2680="","",VLOOKUP(E2680,'TONG HOP'!$E$8:$W$1883,19,0))</f>
        <v/>
      </c>
      <c r="G2680" s="66"/>
      <c r="H2680" s="226" t="str">
        <f>IF(E2680="","",VLOOKUP(G2680,'TONG HOP'!$C$8:$E$799,2,0))</f>
        <v/>
      </c>
      <c r="I2680" s="226" t="str">
        <f>IF(B2680="","",VLOOKUP(G2680,'TONG HOP'!$C$8:$F$799,4,0))</f>
        <v/>
      </c>
      <c r="J2680" s="63" t="str">
        <f t="shared" si="459"/>
        <v/>
      </c>
      <c r="K2680" s="63" t="str">
        <f t="shared" si="460"/>
        <v/>
      </c>
      <c r="L2680" s="63">
        <f t="shared" si="461"/>
        <v>0</v>
      </c>
      <c r="M2680" s="392" t="str">
        <f>IF(Y2680="","",VLOOKUP(G2680,'Danh mục CODE'!$D$2:$I$1880,4,0))</f>
        <v/>
      </c>
      <c r="N2680" s="482"/>
      <c r="O2680" s="392" t="str">
        <f t="shared" si="462"/>
        <v/>
      </c>
      <c r="P2680" s="392" t="str">
        <f>IF(Y2680="","",VLOOKUP(G2680,'Danh mục CODE'!$D$2:$I$1880,5,0))</f>
        <v/>
      </c>
      <c r="Q2680" s="392"/>
      <c r="R2680" s="392" t="str">
        <f t="shared" si="463"/>
        <v/>
      </c>
      <c r="S2680" s="394" t="e">
        <f t="shared" si="464"/>
        <v>#VALUE!</v>
      </c>
      <c r="T2680" s="394" t="str">
        <f t="shared" si="465"/>
        <v/>
      </c>
      <c r="U2680" s="394" t="str">
        <f t="shared" si="466"/>
        <v/>
      </c>
      <c r="V2680" s="424" t="str">
        <f t="shared" si="467"/>
        <v/>
      </c>
      <c r="W2680" s="21"/>
      <c r="X2680" s="419"/>
      <c r="Y2680" s="419"/>
      <c r="Z2680" s="51"/>
      <c r="AA2680" s="61"/>
    </row>
    <row r="2681" spans="1:27">
      <c r="A2681" s="50">
        <f t="shared" si="458"/>
        <v>2676</v>
      </c>
      <c r="B2681" s="9"/>
      <c r="C2681" s="23" t="s">
        <v>742</v>
      </c>
      <c r="D2681" s="489"/>
      <c r="E2681" s="318" t="str">
        <f>IF(G2681="","",VLOOKUP(G2681,'Danh mục CODE'!$D$2:$J$20064,7,0))</f>
        <v/>
      </c>
      <c r="F2681" s="28" t="str">
        <f>IF(E2681="","",VLOOKUP(E2681,'TONG HOP'!$E$8:$W$1883,19,0))</f>
        <v/>
      </c>
      <c r="G2681" s="66"/>
      <c r="H2681" s="226" t="str">
        <f>IF(E2681="","",VLOOKUP(G2681,'TONG HOP'!$C$8:$E$799,2,0))</f>
        <v/>
      </c>
      <c r="I2681" s="226" t="str">
        <f>IF(B2681="","",VLOOKUP(G2681,'TONG HOP'!$C$8:$F$799,4,0))</f>
        <v/>
      </c>
      <c r="J2681" s="63" t="str">
        <f t="shared" si="459"/>
        <v/>
      </c>
      <c r="K2681" s="63" t="str">
        <f t="shared" si="460"/>
        <v/>
      </c>
      <c r="L2681" s="63">
        <f t="shared" si="461"/>
        <v>0</v>
      </c>
      <c r="M2681" s="392" t="str">
        <f>IF(Y2681="","",VLOOKUP(G2681,'Danh mục CODE'!$D$2:$I$1880,4,0))</f>
        <v/>
      </c>
      <c r="N2681" s="482"/>
      <c r="O2681" s="392" t="str">
        <f t="shared" si="462"/>
        <v/>
      </c>
      <c r="P2681" s="392" t="str">
        <f>IF(Y2681="","",VLOOKUP(G2681,'Danh mục CODE'!$D$2:$I$1880,5,0))</f>
        <v/>
      </c>
      <c r="Q2681" s="392"/>
      <c r="R2681" s="392" t="str">
        <f t="shared" si="463"/>
        <v/>
      </c>
      <c r="S2681" s="394" t="e">
        <f t="shared" si="464"/>
        <v>#VALUE!</v>
      </c>
      <c r="T2681" s="394" t="str">
        <f t="shared" si="465"/>
        <v/>
      </c>
      <c r="U2681" s="394" t="str">
        <f t="shared" si="466"/>
        <v/>
      </c>
      <c r="V2681" s="424" t="str">
        <f t="shared" si="467"/>
        <v/>
      </c>
      <c r="W2681" s="21"/>
      <c r="X2681" s="419"/>
      <c r="Y2681" s="419"/>
      <c r="Z2681" s="51"/>
      <c r="AA2681" s="61"/>
    </row>
    <row r="2682" spans="1:27">
      <c r="A2682" s="50">
        <f t="shared" si="458"/>
        <v>2677</v>
      </c>
      <c r="B2682" s="9"/>
      <c r="C2682" s="23" t="s">
        <v>742</v>
      </c>
      <c r="D2682" s="489"/>
      <c r="E2682" s="318" t="str">
        <f>IF(G2682="","",VLOOKUP(G2682,'Danh mục CODE'!$D$2:$J$20064,7,0))</f>
        <v/>
      </c>
      <c r="F2682" s="28" t="str">
        <f>IF(E2682="","",VLOOKUP(E2682,'TONG HOP'!$E$8:$W$1883,19,0))</f>
        <v/>
      </c>
      <c r="G2682" s="66"/>
      <c r="H2682" s="226" t="str">
        <f>IF(E2682="","",VLOOKUP(G2682,'TONG HOP'!$C$8:$E$799,2,0))</f>
        <v/>
      </c>
      <c r="I2682" s="226" t="str">
        <f>IF(B2682="","",VLOOKUP(G2682,'TONG HOP'!$C$8:$F$799,4,0))</f>
        <v/>
      </c>
      <c r="J2682" s="63" t="str">
        <f t="shared" si="459"/>
        <v/>
      </c>
      <c r="K2682" s="63" t="str">
        <f t="shared" si="460"/>
        <v/>
      </c>
      <c r="L2682" s="63">
        <f t="shared" si="461"/>
        <v>0</v>
      </c>
      <c r="M2682" s="392" t="str">
        <f>IF(Y2682="","",VLOOKUP(G2682,'Danh mục CODE'!$D$2:$I$1880,4,0))</f>
        <v/>
      </c>
      <c r="N2682" s="482"/>
      <c r="O2682" s="392" t="str">
        <f t="shared" si="462"/>
        <v/>
      </c>
      <c r="P2682" s="392" t="str">
        <f>IF(Y2682="","",VLOOKUP(G2682,'Danh mục CODE'!$D$2:$I$1880,5,0))</f>
        <v/>
      </c>
      <c r="Q2682" s="392"/>
      <c r="R2682" s="392" t="str">
        <f t="shared" si="463"/>
        <v/>
      </c>
      <c r="S2682" s="394" t="e">
        <f t="shared" si="464"/>
        <v>#VALUE!</v>
      </c>
      <c r="T2682" s="394" t="str">
        <f t="shared" si="465"/>
        <v/>
      </c>
      <c r="U2682" s="394" t="str">
        <f t="shared" si="466"/>
        <v/>
      </c>
      <c r="V2682" s="424" t="str">
        <f t="shared" si="467"/>
        <v/>
      </c>
      <c r="W2682" s="21"/>
      <c r="X2682" s="419"/>
      <c r="Y2682" s="419"/>
      <c r="Z2682" s="51"/>
      <c r="AA2682" s="61"/>
    </row>
    <row r="2683" spans="1:27">
      <c r="A2683" s="50">
        <f t="shared" si="458"/>
        <v>2678</v>
      </c>
      <c r="B2683" s="9"/>
      <c r="C2683" s="23" t="s">
        <v>742</v>
      </c>
      <c r="D2683" s="489"/>
      <c r="E2683" s="318" t="str">
        <f>IF(G2683="","",VLOOKUP(G2683,'Danh mục CODE'!$D$2:$J$20064,7,0))</f>
        <v/>
      </c>
      <c r="F2683" s="28" t="str">
        <f>IF(E2683="","",VLOOKUP(E2683,'TONG HOP'!$E$8:$W$1883,19,0))</f>
        <v/>
      </c>
      <c r="G2683" s="66"/>
      <c r="H2683" s="226" t="str">
        <f>IF(E2683="","",VLOOKUP(G2683,'TONG HOP'!$C$8:$E$799,2,0))</f>
        <v/>
      </c>
      <c r="I2683" s="226" t="str">
        <f>IF(B2683="","",VLOOKUP(G2683,'TONG HOP'!$C$8:$F$799,4,0))</f>
        <v/>
      </c>
      <c r="J2683" s="63" t="str">
        <f t="shared" si="459"/>
        <v/>
      </c>
      <c r="K2683" s="63" t="str">
        <f t="shared" si="460"/>
        <v/>
      </c>
      <c r="L2683" s="63">
        <f t="shared" si="461"/>
        <v>0</v>
      </c>
      <c r="M2683" s="392" t="str">
        <f>IF(Y2683="","",VLOOKUP(G2683,'Danh mục CODE'!$D$2:$I$1880,4,0))</f>
        <v/>
      </c>
      <c r="N2683" s="482"/>
      <c r="O2683" s="392" t="str">
        <f t="shared" si="462"/>
        <v/>
      </c>
      <c r="P2683" s="392" t="str">
        <f>IF(Y2683="","",VLOOKUP(G2683,'Danh mục CODE'!$D$2:$I$1880,5,0))</f>
        <v/>
      </c>
      <c r="Q2683" s="392"/>
      <c r="R2683" s="392" t="str">
        <f t="shared" si="463"/>
        <v/>
      </c>
      <c r="S2683" s="394" t="e">
        <f t="shared" si="464"/>
        <v>#VALUE!</v>
      </c>
      <c r="T2683" s="394" t="str">
        <f t="shared" si="465"/>
        <v/>
      </c>
      <c r="U2683" s="394" t="str">
        <f t="shared" si="466"/>
        <v/>
      </c>
      <c r="V2683" s="424" t="str">
        <f t="shared" si="467"/>
        <v/>
      </c>
      <c r="W2683" s="21"/>
      <c r="X2683" s="419"/>
      <c r="Y2683" s="419"/>
      <c r="Z2683" s="51"/>
      <c r="AA2683" s="61"/>
    </row>
    <row r="2684" spans="1:27">
      <c r="A2684" s="50">
        <f t="shared" si="458"/>
        <v>2679</v>
      </c>
      <c r="B2684" s="9"/>
      <c r="C2684" s="23" t="s">
        <v>742</v>
      </c>
      <c r="D2684" s="489"/>
      <c r="E2684" s="318" t="str">
        <f>IF(G2684="","",VLOOKUP(G2684,'Danh mục CODE'!$D$2:$J$20064,7,0))</f>
        <v/>
      </c>
      <c r="F2684" s="28" t="str">
        <f>IF(E2684="","",VLOOKUP(E2684,'TONG HOP'!$E$8:$W$1883,19,0))</f>
        <v/>
      </c>
      <c r="G2684" s="66"/>
      <c r="H2684" s="226" t="str">
        <f>IF(E2684="","",VLOOKUP(G2684,'TONG HOP'!$C$8:$E$799,2,0))</f>
        <v/>
      </c>
      <c r="I2684" s="226" t="str">
        <f>IF(B2684="","",VLOOKUP(G2684,'TONG HOP'!$C$8:$F$799,4,0))</f>
        <v/>
      </c>
      <c r="J2684" s="63" t="str">
        <f t="shared" si="459"/>
        <v/>
      </c>
      <c r="K2684" s="63" t="str">
        <f t="shared" si="460"/>
        <v/>
      </c>
      <c r="L2684" s="63">
        <f t="shared" si="461"/>
        <v>0</v>
      </c>
      <c r="M2684" s="392" t="str">
        <f>IF(Y2684="","",VLOOKUP(G2684,'Danh mục CODE'!$D$2:$I$1880,4,0))</f>
        <v/>
      </c>
      <c r="N2684" s="482"/>
      <c r="O2684" s="392" t="str">
        <f t="shared" si="462"/>
        <v/>
      </c>
      <c r="P2684" s="392" t="str">
        <f>IF(Y2684="","",VLOOKUP(G2684,'Danh mục CODE'!$D$2:$I$1880,5,0))</f>
        <v/>
      </c>
      <c r="Q2684" s="392"/>
      <c r="R2684" s="392" t="str">
        <f t="shared" si="463"/>
        <v/>
      </c>
      <c r="S2684" s="394" t="e">
        <f t="shared" si="464"/>
        <v>#VALUE!</v>
      </c>
      <c r="T2684" s="394" t="str">
        <f t="shared" si="465"/>
        <v/>
      </c>
      <c r="U2684" s="394" t="str">
        <f t="shared" si="466"/>
        <v/>
      </c>
      <c r="V2684" s="424" t="str">
        <f t="shared" si="467"/>
        <v/>
      </c>
      <c r="W2684" s="21"/>
      <c r="X2684" s="419"/>
      <c r="Y2684" s="419"/>
      <c r="Z2684" s="51"/>
      <c r="AA2684" s="61"/>
    </row>
    <row r="2685" spans="1:27">
      <c r="A2685" s="50">
        <f t="shared" si="458"/>
        <v>2680</v>
      </c>
      <c r="B2685" s="9"/>
      <c r="C2685" s="23" t="s">
        <v>742</v>
      </c>
      <c r="D2685" s="489"/>
      <c r="E2685" s="318" t="str">
        <f>IF(G2685="","",VLOOKUP(G2685,'Danh mục CODE'!$D$2:$J$20064,7,0))</f>
        <v/>
      </c>
      <c r="F2685" s="28" t="str">
        <f>IF(E2685="","",VLOOKUP(E2685,'TONG HOP'!$E$8:$W$1883,19,0))</f>
        <v/>
      </c>
      <c r="G2685" s="66"/>
      <c r="H2685" s="226" t="str">
        <f>IF(E2685="","",VLOOKUP(G2685,'TONG HOP'!$C$8:$E$799,2,0))</f>
        <v/>
      </c>
      <c r="I2685" s="226" t="str">
        <f>IF(B2685="","",VLOOKUP(G2685,'TONG HOP'!$C$8:$F$799,4,0))</f>
        <v/>
      </c>
      <c r="J2685" s="63" t="str">
        <f t="shared" si="459"/>
        <v/>
      </c>
      <c r="K2685" s="63" t="str">
        <f t="shared" si="460"/>
        <v/>
      </c>
      <c r="L2685" s="63">
        <f t="shared" si="461"/>
        <v>0</v>
      </c>
      <c r="M2685" s="392" t="str">
        <f>IF(Y2685="","",VLOOKUP(G2685,'Danh mục CODE'!$D$2:$I$1880,4,0))</f>
        <v/>
      </c>
      <c r="N2685" s="482"/>
      <c r="O2685" s="392" t="str">
        <f t="shared" si="462"/>
        <v/>
      </c>
      <c r="P2685" s="392" t="str">
        <f>IF(Y2685="","",VLOOKUP(G2685,'Danh mục CODE'!$D$2:$I$1880,5,0))</f>
        <v/>
      </c>
      <c r="Q2685" s="392"/>
      <c r="R2685" s="392" t="str">
        <f t="shared" si="463"/>
        <v/>
      </c>
      <c r="S2685" s="394" t="e">
        <f t="shared" si="464"/>
        <v>#VALUE!</v>
      </c>
      <c r="T2685" s="394" t="str">
        <f t="shared" si="465"/>
        <v/>
      </c>
      <c r="U2685" s="394" t="str">
        <f t="shared" si="466"/>
        <v/>
      </c>
      <c r="V2685" s="424" t="str">
        <f t="shared" si="467"/>
        <v/>
      </c>
      <c r="W2685" s="21"/>
      <c r="X2685" s="419"/>
      <c r="Y2685" s="419"/>
      <c r="Z2685" s="51"/>
      <c r="AA2685" s="61"/>
    </row>
    <row r="2686" spans="1:27">
      <c r="A2686" s="50">
        <f t="shared" si="458"/>
        <v>2681</v>
      </c>
      <c r="B2686" s="9"/>
      <c r="C2686" s="23" t="s">
        <v>742</v>
      </c>
      <c r="D2686" s="489"/>
      <c r="E2686" s="318" t="str">
        <f>IF(G2686="","",VLOOKUP(G2686,'Danh mục CODE'!$D$2:$J$20064,7,0))</f>
        <v/>
      </c>
      <c r="F2686" s="28" t="str">
        <f>IF(E2686="","",VLOOKUP(E2686,'TONG HOP'!$E$8:$W$1883,19,0))</f>
        <v/>
      </c>
      <c r="G2686" s="66"/>
      <c r="H2686" s="226" t="str">
        <f>IF(E2686="","",VLOOKUP(G2686,'TONG HOP'!$C$8:$E$799,2,0))</f>
        <v/>
      </c>
      <c r="I2686" s="226" t="str">
        <f>IF(B2686="","",VLOOKUP(G2686,'TONG HOP'!$C$8:$F$799,4,0))</f>
        <v/>
      </c>
      <c r="J2686" s="63" t="str">
        <f t="shared" si="459"/>
        <v/>
      </c>
      <c r="K2686" s="63" t="str">
        <f t="shared" si="460"/>
        <v/>
      </c>
      <c r="L2686" s="63">
        <f t="shared" si="461"/>
        <v>0</v>
      </c>
      <c r="M2686" s="392" t="str">
        <f>IF(Y2686="","",VLOOKUP(G2686,'Danh mục CODE'!$D$2:$I$1880,4,0))</f>
        <v/>
      </c>
      <c r="N2686" s="482"/>
      <c r="O2686" s="392" t="str">
        <f t="shared" si="462"/>
        <v/>
      </c>
      <c r="P2686" s="392" t="str">
        <f>IF(Y2686="","",VLOOKUP(G2686,'Danh mục CODE'!$D$2:$I$1880,5,0))</f>
        <v/>
      </c>
      <c r="Q2686" s="392"/>
      <c r="R2686" s="392" t="str">
        <f t="shared" si="463"/>
        <v/>
      </c>
      <c r="S2686" s="394" t="e">
        <f t="shared" si="464"/>
        <v>#VALUE!</v>
      </c>
      <c r="T2686" s="394" t="str">
        <f t="shared" si="465"/>
        <v/>
      </c>
      <c r="U2686" s="394" t="str">
        <f t="shared" si="466"/>
        <v/>
      </c>
      <c r="V2686" s="424" t="str">
        <f t="shared" si="467"/>
        <v/>
      </c>
      <c r="W2686" s="21"/>
      <c r="X2686" s="419"/>
      <c r="Y2686" s="419"/>
      <c r="Z2686" s="51"/>
      <c r="AA2686" s="61"/>
    </row>
    <row r="2687" spans="1:27">
      <c r="A2687" s="50">
        <f t="shared" si="458"/>
        <v>2682</v>
      </c>
      <c r="B2687" s="9"/>
      <c r="C2687" s="23" t="s">
        <v>742</v>
      </c>
      <c r="D2687" s="489"/>
      <c r="E2687" s="318" t="str">
        <f>IF(G2687="","",VLOOKUP(G2687,'Danh mục CODE'!$D$2:$J$20064,7,0))</f>
        <v/>
      </c>
      <c r="F2687" s="28" t="str">
        <f>IF(E2687="","",VLOOKUP(E2687,'TONG HOP'!$E$8:$W$1883,19,0))</f>
        <v/>
      </c>
      <c r="G2687" s="66"/>
      <c r="H2687" s="226" t="str">
        <f>IF(E2687="","",VLOOKUP(G2687,'TONG HOP'!$C$8:$E$799,2,0))</f>
        <v/>
      </c>
      <c r="I2687" s="226" t="str">
        <f>IF(B2687="","",VLOOKUP(G2687,'TONG HOP'!$C$8:$F$799,4,0))</f>
        <v/>
      </c>
      <c r="J2687" s="63" t="str">
        <f t="shared" si="459"/>
        <v/>
      </c>
      <c r="K2687" s="63" t="str">
        <f t="shared" si="460"/>
        <v/>
      </c>
      <c r="L2687" s="63">
        <f t="shared" si="461"/>
        <v>0</v>
      </c>
      <c r="M2687" s="392" t="str">
        <f>IF(Y2687="","",VLOOKUP(G2687,'Danh mục CODE'!$D$2:$I$1880,4,0))</f>
        <v/>
      </c>
      <c r="N2687" s="482"/>
      <c r="O2687" s="392" t="str">
        <f t="shared" si="462"/>
        <v/>
      </c>
      <c r="P2687" s="392" t="str">
        <f>IF(Y2687="","",VLOOKUP(G2687,'Danh mục CODE'!$D$2:$I$1880,5,0))</f>
        <v/>
      </c>
      <c r="Q2687" s="392"/>
      <c r="R2687" s="392" t="str">
        <f t="shared" si="463"/>
        <v/>
      </c>
      <c r="S2687" s="394" t="e">
        <f t="shared" si="464"/>
        <v>#VALUE!</v>
      </c>
      <c r="T2687" s="394" t="str">
        <f t="shared" si="465"/>
        <v/>
      </c>
      <c r="U2687" s="394" t="str">
        <f t="shared" si="466"/>
        <v/>
      </c>
      <c r="V2687" s="424" t="str">
        <f t="shared" si="467"/>
        <v/>
      </c>
      <c r="W2687" s="21"/>
      <c r="X2687" s="419"/>
      <c r="Y2687" s="419"/>
      <c r="Z2687" s="51"/>
      <c r="AA2687" s="61"/>
    </row>
    <row r="2688" spans="1:27">
      <c r="A2688" s="50">
        <f t="shared" si="458"/>
        <v>2683</v>
      </c>
      <c r="B2688" s="9"/>
      <c r="C2688" s="23" t="s">
        <v>742</v>
      </c>
      <c r="D2688" s="489"/>
      <c r="E2688" s="318" t="str">
        <f>IF(G2688="","",VLOOKUP(G2688,'Danh mục CODE'!$D$2:$J$20064,7,0))</f>
        <v/>
      </c>
      <c r="F2688" s="28" t="str">
        <f>IF(E2688="","",VLOOKUP(E2688,'TONG HOP'!$E$8:$W$1883,19,0))</f>
        <v/>
      </c>
      <c r="G2688" s="66"/>
      <c r="H2688" s="226" t="str">
        <f>IF(E2688="","",VLOOKUP(G2688,'TONG HOP'!$C$8:$E$799,2,0))</f>
        <v/>
      </c>
      <c r="I2688" s="226" t="str">
        <f>IF(B2688="","",VLOOKUP(G2688,'TONG HOP'!$C$8:$F$799,4,0))</f>
        <v/>
      </c>
      <c r="J2688" s="63" t="str">
        <f t="shared" si="459"/>
        <v/>
      </c>
      <c r="K2688" s="63" t="str">
        <f t="shared" si="460"/>
        <v/>
      </c>
      <c r="L2688" s="63">
        <f t="shared" si="461"/>
        <v>0</v>
      </c>
      <c r="M2688" s="392" t="str">
        <f>IF(Y2688="","",VLOOKUP(G2688,'Danh mục CODE'!$D$2:$I$1880,4,0))</f>
        <v/>
      </c>
      <c r="N2688" s="482"/>
      <c r="O2688" s="392" t="str">
        <f t="shared" si="462"/>
        <v/>
      </c>
      <c r="P2688" s="392" t="str">
        <f>IF(Y2688="","",VLOOKUP(G2688,'Danh mục CODE'!$D$2:$I$1880,5,0))</f>
        <v/>
      </c>
      <c r="Q2688" s="392"/>
      <c r="R2688" s="392" t="str">
        <f t="shared" si="463"/>
        <v/>
      </c>
      <c r="S2688" s="394" t="e">
        <f t="shared" si="464"/>
        <v>#VALUE!</v>
      </c>
      <c r="T2688" s="394" t="str">
        <f t="shared" si="465"/>
        <v/>
      </c>
      <c r="U2688" s="394" t="str">
        <f t="shared" si="466"/>
        <v/>
      </c>
      <c r="V2688" s="424" t="str">
        <f t="shared" si="467"/>
        <v/>
      </c>
      <c r="W2688" s="21"/>
      <c r="X2688" s="419"/>
      <c r="Y2688" s="419"/>
      <c r="Z2688" s="51"/>
      <c r="AA2688" s="61"/>
    </row>
    <row r="2689" spans="1:27">
      <c r="A2689" s="50">
        <f t="shared" si="458"/>
        <v>2684</v>
      </c>
      <c r="B2689" s="9"/>
      <c r="C2689" s="23" t="s">
        <v>742</v>
      </c>
      <c r="D2689" s="489"/>
      <c r="E2689" s="318" t="str">
        <f>IF(G2689="","",VLOOKUP(G2689,'Danh mục CODE'!$D$2:$J$20064,7,0))</f>
        <v/>
      </c>
      <c r="F2689" s="28" t="str">
        <f>IF(E2689="","",VLOOKUP(E2689,'TONG HOP'!$E$8:$W$1883,19,0))</f>
        <v/>
      </c>
      <c r="G2689" s="66"/>
      <c r="H2689" s="226" t="str">
        <f>IF(E2689="","",VLOOKUP(G2689,'TONG HOP'!$C$8:$E$799,2,0))</f>
        <v/>
      </c>
      <c r="I2689" s="226" t="str">
        <f>IF(B2689="","",VLOOKUP(G2689,'TONG HOP'!$C$8:$F$799,4,0))</f>
        <v/>
      </c>
      <c r="J2689" s="63" t="str">
        <f t="shared" si="459"/>
        <v/>
      </c>
      <c r="K2689" s="63" t="str">
        <f t="shared" si="460"/>
        <v/>
      </c>
      <c r="L2689" s="63">
        <f t="shared" si="461"/>
        <v>0</v>
      </c>
      <c r="M2689" s="392" t="str">
        <f>IF(Y2689="","",VLOOKUP(G2689,'Danh mục CODE'!$D$2:$I$1880,4,0))</f>
        <v/>
      </c>
      <c r="N2689" s="482"/>
      <c r="O2689" s="392" t="str">
        <f t="shared" si="462"/>
        <v/>
      </c>
      <c r="P2689" s="392" t="str">
        <f>IF(Y2689="","",VLOOKUP(G2689,'Danh mục CODE'!$D$2:$I$1880,5,0))</f>
        <v/>
      </c>
      <c r="Q2689" s="392"/>
      <c r="R2689" s="392" t="str">
        <f t="shared" si="463"/>
        <v/>
      </c>
      <c r="S2689" s="394" t="e">
        <f t="shared" si="464"/>
        <v>#VALUE!</v>
      </c>
      <c r="T2689" s="394" t="str">
        <f t="shared" si="465"/>
        <v/>
      </c>
      <c r="U2689" s="394" t="str">
        <f t="shared" si="466"/>
        <v/>
      </c>
      <c r="V2689" s="424" t="str">
        <f t="shared" si="467"/>
        <v/>
      </c>
      <c r="W2689" s="21"/>
      <c r="X2689" s="419"/>
      <c r="Y2689" s="419"/>
      <c r="Z2689" s="51"/>
      <c r="AA2689" s="61"/>
    </row>
    <row r="2690" spans="1:27">
      <c r="A2690" s="50">
        <f t="shared" si="458"/>
        <v>2685</v>
      </c>
      <c r="B2690" s="9"/>
      <c r="C2690" s="23" t="s">
        <v>742</v>
      </c>
      <c r="D2690" s="489"/>
      <c r="E2690" s="318" t="str">
        <f>IF(G2690="","",VLOOKUP(G2690,'Danh mục CODE'!$D$2:$J$20064,7,0))</f>
        <v/>
      </c>
      <c r="F2690" s="28" t="str">
        <f>IF(E2690="","",VLOOKUP(E2690,'TONG HOP'!$E$8:$W$1883,19,0))</f>
        <v/>
      </c>
      <c r="G2690" s="66"/>
      <c r="H2690" s="226" t="str">
        <f>IF(E2690="","",VLOOKUP(G2690,'TONG HOP'!$C$8:$E$799,2,0))</f>
        <v/>
      </c>
      <c r="I2690" s="226" t="str">
        <f>IF(B2690="","",VLOOKUP(G2690,'TONG HOP'!$C$8:$F$799,4,0))</f>
        <v/>
      </c>
      <c r="J2690" s="63" t="str">
        <f t="shared" si="459"/>
        <v/>
      </c>
      <c r="K2690" s="63" t="str">
        <f t="shared" si="460"/>
        <v/>
      </c>
      <c r="L2690" s="63">
        <f t="shared" si="461"/>
        <v>0</v>
      </c>
      <c r="M2690" s="392" t="str">
        <f>IF(Y2690="","",VLOOKUP(G2690,'Danh mục CODE'!$D$2:$I$1880,4,0))</f>
        <v/>
      </c>
      <c r="N2690" s="482"/>
      <c r="O2690" s="392" t="str">
        <f t="shared" si="462"/>
        <v/>
      </c>
      <c r="P2690" s="392" t="str">
        <f>IF(Y2690="","",VLOOKUP(G2690,'Danh mục CODE'!$D$2:$I$1880,5,0))</f>
        <v/>
      </c>
      <c r="Q2690" s="392"/>
      <c r="R2690" s="392" t="str">
        <f t="shared" si="463"/>
        <v/>
      </c>
      <c r="S2690" s="394" t="e">
        <f t="shared" si="464"/>
        <v>#VALUE!</v>
      </c>
      <c r="T2690" s="394" t="str">
        <f t="shared" si="465"/>
        <v/>
      </c>
      <c r="U2690" s="394" t="str">
        <f t="shared" si="466"/>
        <v/>
      </c>
      <c r="V2690" s="424" t="str">
        <f t="shared" si="467"/>
        <v/>
      </c>
      <c r="W2690" s="21"/>
      <c r="X2690" s="419"/>
      <c r="Y2690" s="419"/>
      <c r="Z2690" s="51"/>
      <c r="AA2690" s="61"/>
    </row>
    <row r="2691" spans="1:27">
      <c r="A2691" s="50">
        <f t="shared" si="458"/>
        <v>2686</v>
      </c>
      <c r="B2691" s="9"/>
      <c r="C2691" s="23" t="s">
        <v>742</v>
      </c>
      <c r="D2691" s="489"/>
      <c r="E2691" s="318" t="str">
        <f>IF(G2691="","",VLOOKUP(G2691,'Danh mục CODE'!$D$2:$J$20064,7,0))</f>
        <v/>
      </c>
      <c r="F2691" s="28" t="str">
        <f>IF(E2691="","",VLOOKUP(E2691,'TONG HOP'!$E$8:$W$1883,19,0))</f>
        <v/>
      </c>
      <c r="G2691" s="66"/>
      <c r="H2691" s="226" t="str">
        <f>IF(E2691="","",VLOOKUP(G2691,'TONG HOP'!$C$8:$E$799,2,0))</f>
        <v/>
      </c>
      <c r="I2691" s="226" t="str">
        <f>IF(B2691="","",VLOOKUP(G2691,'TONG HOP'!$C$8:$F$799,4,0))</f>
        <v/>
      </c>
      <c r="J2691" s="63" t="str">
        <f t="shared" si="459"/>
        <v/>
      </c>
      <c r="K2691" s="63" t="str">
        <f t="shared" si="460"/>
        <v/>
      </c>
      <c r="L2691" s="63">
        <f t="shared" si="461"/>
        <v>0</v>
      </c>
      <c r="M2691" s="392" t="str">
        <f>IF(Y2691="","",VLOOKUP(G2691,'Danh mục CODE'!$D$2:$I$1880,4,0))</f>
        <v/>
      </c>
      <c r="N2691" s="482"/>
      <c r="O2691" s="392" t="str">
        <f t="shared" si="462"/>
        <v/>
      </c>
      <c r="P2691" s="392" t="str">
        <f>IF(Y2691="","",VLOOKUP(G2691,'Danh mục CODE'!$D$2:$I$1880,5,0))</f>
        <v/>
      </c>
      <c r="Q2691" s="392"/>
      <c r="R2691" s="392" t="str">
        <f t="shared" si="463"/>
        <v/>
      </c>
      <c r="S2691" s="394" t="e">
        <f t="shared" si="464"/>
        <v>#VALUE!</v>
      </c>
      <c r="T2691" s="394" t="str">
        <f t="shared" si="465"/>
        <v/>
      </c>
      <c r="U2691" s="394" t="str">
        <f t="shared" si="466"/>
        <v/>
      </c>
      <c r="V2691" s="424" t="str">
        <f t="shared" si="467"/>
        <v/>
      </c>
      <c r="W2691" s="21"/>
      <c r="X2691" s="419"/>
      <c r="Y2691" s="419"/>
      <c r="Z2691" s="51"/>
      <c r="AA2691" s="61"/>
    </row>
    <row r="2692" spans="1:27">
      <c r="A2692" s="50">
        <f t="shared" si="458"/>
        <v>2687</v>
      </c>
      <c r="B2692" s="9"/>
      <c r="C2692" s="23" t="s">
        <v>742</v>
      </c>
      <c r="D2692" s="489"/>
      <c r="E2692" s="318" t="str">
        <f>IF(G2692="","",VLOOKUP(G2692,'Danh mục CODE'!$D$2:$J$20064,7,0))</f>
        <v/>
      </c>
      <c r="F2692" s="28" t="str">
        <f>IF(E2692="","",VLOOKUP(E2692,'TONG HOP'!$E$8:$W$1883,19,0))</f>
        <v/>
      </c>
      <c r="G2692" s="66"/>
      <c r="H2692" s="226" t="str">
        <f>IF(E2692="","",VLOOKUP(G2692,'TONG HOP'!$C$8:$E$799,2,0))</f>
        <v/>
      </c>
      <c r="I2692" s="226" t="str">
        <f>IF(B2692="","",VLOOKUP(G2692,'TONG HOP'!$C$8:$F$799,4,0))</f>
        <v/>
      </c>
      <c r="J2692" s="63" t="str">
        <f t="shared" si="459"/>
        <v/>
      </c>
      <c r="K2692" s="63" t="str">
        <f t="shared" si="460"/>
        <v/>
      </c>
      <c r="L2692" s="63">
        <f t="shared" si="461"/>
        <v>0</v>
      </c>
      <c r="M2692" s="392" t="str">
        <f>IF(Y2692="","",VLOOKUP(G2692,'Danh mục CODE'!$D$2:$I$1880,4,0))</f>
        <v/>
      </c>
      <c r="N2692" s="482"/>
      <c r="O2692" s="392" t="str">
        <f t="shared" si="462"/>
        <v/>
      </c>
      <c r="P2692" s="392" t="str">
        <f>IF(Y2692="","",VLOOKUP(G2692,'Danh mục CODE'!$D$2:$I$1880,5,0))</f>
        <v/>
      </c>
      <c r="Q2692" s="392"/>
      <c r="R2692" s="392" t="str">
        <f t="shared" si="463"/>
        <v/>
      </c>
      <c r="S2692" s="394" t="e">
        <f t="shared" si="464"/>
        <v>#VALUE!</v>
      </c>
      <c r="T2692" s="394" t="str">
        <f t="shared" si="465"/>
        <v/>
      </c>
      <c r="U2692" s="394" t="str">
        <f t="shared" si="466"/>
        <v/>
      </c>
      <c r="V2692" s="424" t="str">
        <f t="shared" si="467"/>
        <v/>
      </c>
      <c r="W2692" s="21"/>
      <c r="X2692" s="419"/>
      <c r="Y2692" s="419"/>
      <c r="Z2692" s="51"/>
      <c r="AA2692" s="61"/>
    </row>
    <row r="2693" spans="1:27">
      <c r="A2693" s="50">
        <f t="shared" si="458"/>
        <v>2688</v>
      </c>
      <c r="B2693" s="9"/>
      <c r="C2693" s="23" t="s">
        <v>742</v>
      </c>
      <c r="D2693" s="489"/>
      <c r="E2693" s="318" t="str">
        <f>IF(G2693="","",VLOOKUP(G2693,'Danh mục CODE'!$D$2:$J$20064,7,0))</f>
        <v/>
      </c>
      <c r="F2693" s="28" t="str">
        <f>IF(E2693="","",VLOOKUP(E2693,'TONG HOP'!$E$8:$W$1883,19,0))</f>
        <v/>
      </c>
      <c r="G2693" s="66"/>
      <c r="H2693" s="226" t="str">
        <f>IF(E2693="","",VLOOKUP(G2693,'TONG HOP'!$C$8:$E$799,2,0))</f>
        <v/>
      </c>
      <c r="I2693" s="226" t="str">
        <f>IF(B2693="","",VLOOKUP(G2693,'TONG HOP'!$C$8:$F$799,4,0))</f>
        <v/>
      </c>
      <c r="J2693" s="63" t="str">
        <f t="shared" si="459"/>
        <v/>
      </c>
      <c r="K2693" s="63" t="str">
        <f t="shared" si="460"/>
        <v/>
      </c>
      <c r="L2693" s="63">
        <f t="shared" si="461"/>
        <v>0</v>
      </c>
      <c r="M2693" s="392" t="str">
        <f>IF(Y2693="","",VLOOKUP(G2693,'Danh mục CODE'!$D$2:$I$1880,4,0))</f>
        <v/>
      </c>
      <c r="N2693" s="482"/>
      <c r="O2693" s="392" t="str">
        <f t="shared" si="462"/>
        <v/>
      </c>
      <c r="P2693" s="392" t="str">
        <f>IF(Y2693="","",VLOOKUP(G2693,'Danh mục CODE'!$D$2:$I$1880,5,0))</f>
        <v/>
      </c>
      <c r="Q2693" s="392"/>
      <c r="R2693" s="392" t="str">
        <f t="shared" si="463"/>
        <v/>
      </c>
      <c r="S2693" s="394" t="e">
        <f t="shared" si="464"/>
        <v>#VALUE!</v>
      </c>
      <c r="T2693" s="394" t="str">
        <f t="shared" si="465"/>
        <v/>
      </c>
      <c r="U2693" s="394" t="str">
        <f t="shared" si="466"/>
        <v/>
      </c>
      <c r="V2693" s="424" t="str">
        <f t="shared" si="467"/>
        <v/>
      </c>
      <c r="W2693" s="21"/>
      <c r="X2693" s="419"/>
      <c r="Y2693" s="419"/>
      <c r="Z2693" s="51"/>
      <c r="AA2693" s="61"/>
    </row>
    <row r="2694" spans="1:27">
      <c r="A2694" s="50">
        <f t="shared" si="458"/>
        <v>2689</v>
      </c>
      <c r="B2694" s="9"/>
      <c r="C2694" s="23" t="s">
        <v>742</v>
      </c>
      <c r="D2694" s="489"/>
      <c r="E2694" s="318" t="str">
        <f>IF(G2694="","",VLOOKUP(G2694,'Danh mục CODE'!$D$2:$J$20064,7,0))</f>
        <v/>
      </c>
      <c r="F2694" s="28" t="str">
        <f>IF(E2694="","",VLOOKUP(E2694,'TONG HOP'!$E$8:$W$1883,19,0))</f>
        <v/>
      </c>
      <c r="G2694" s="66"/>
      <c r="H2694" s="226" t="str">
        <f>IF(E2694="","",VLOOKUP(G2694,'TONG HOP'!$C$8:$E$799,2,0))</f>
        <v/>
      </c>
      <c r="I2694" s="226" t="str">
        <f>IF(B2694="","",VLOOKUP(G2694,'TONG HOP'!$C$8:$F$799,4,0))</f>
        <v/>
      </c>
      <c r="J2694" s="63" t="str">
        <f t="shared" si="459"/>
        <v/>
      </c>
      <c r="K2694" s="63" t="str">
        <f t="shared" si="460"/>
        <v/>
      </c>
      <c r="L2694" s="63">
        <f t="shared" si="461"/>
        <v>0</v>
      </c>
      <c r="M2694" s="392" t="str">
        <f>IF(Y2694="","",VLOOKUP(G2694,'Danh mục CODE'!$D$2:$I$1880,4,0))</f>
        <v/>
      </c>
      <c r="N2694" s="482"/>
      <c r="O2694" s="392" t="str">
        <f t="shared" si="462"/>
        <v/>
      </c>
      <c r="P2694" s="392" t="str">
        <f>IF(Y2694="","",VLOOKUP(G2694,'Danh mục CODE'!$D$2:$I$1880,5,0))</f>
        <v/>
      </c>
      <c r="Q2694" s="392"/>
      <c r="R2694" s="392" t="str">
        <f t="shared" si="463"/>
        <v/>
      </c>
      <c r="S2694" s="394" t="e">
        <f t="shared" si="464"/>
        <v>#VALUE!</v>
      </c>
      <c r="T2694" s="394" t="str">
        <f t="shared" si="465"/>
        <v/>
      </c>
      <c r="U2694" s="394" t="str">
        <f t="shared" si="466"/>
        <v/>
      </c>
      <c r="V2694" s="424" t="str">
        <f t="shared" si="467"/>
        <v/>
      </c>
      <c r="W2694" s="21"/>
      <c r="X2694" s="419"/>
      <c r="Y2694" s="419"/>
      <c r="Z2694" s="51"/>
      <c r="AA2694" s="61"/>
    </row>
    <row r="2695" spans="1:27">
      <c r="A2695" s="50">
        <f t="shared" si="458"/>
        <v>2690</v>
      </c>
      <c r="B2695" s="9"/>
      <c r="C2695" s="23" t="s">
        <v>742</v>
      </c>
      <c r="D2695" s="489"/>
      <c r="E2695" s="318" t="str">
        <f>IF(G2695="","",VLOOKUP(G2695,'Danh mục CODE'!$D$2:$J$20064,7,0))</f>
        <v/>
      </c>
      <c r="F2695" s="28" t="str">
        <f>IF(E2695="","",VLOOKUP(E2695,'TONG HOP'!$E$8:$W$1883,19,0))</f>
        <v/>
      </c>
      <c r="G2695" s="66"/>
      <c r="H2695" s="226" t="str">
        <f>IF(E2695="","",VLOOKUP(G2695,'TONG HOP'!$C$8:$E$799,2,0))</f>
        <v/>
      </c>
      <c r="I2695" s="226" t="str">
        <f>IF(B2695="","",VLOOKUP(G2695,'TONG HOP'!$C$8:$F$799,4,0))</f>
        <v/>
      </c>
      <c r="J2695" s="63" t="str">
        <f t="shared" si="459"/>
        <v/>
      </c>
      <c r="K2695" s="63" t="str">
        <f t="shared" si="460"/>
        <v/>
      </c>
      <c r="L2695" s="63">
        <f t="shared" si="461"/>
        <v>0</v>
      </c>
      <c r="M2695" s="392" t="str">
        <f>IF(Y2695="","",VLOOKUP(G2695,'Danh mục CODE'!$D$2:$I$1880,4,0))</f>
        <v/>
      </c>
      <c r="N2695" s="482"/>
      <c r="O2695" s="392" t="str">
        <f t="shared" si="462"/>
        <v/>
      </c>
      <c r="P2695" s="392" t="str">
        <f>IF(Y2695="","",VLOOKUP(G2695,'Danh mục CODE'!$D$2:$I$1880,5,0))</f>
        <v/>
      </c>
      <c r="Q2695" s="392"/>
      <c r="R2695" s="392" t="str">
        <f t="shared" si="463"/>
        <v/>
      </c>
      <c r="S2695" s="394" t="e">
        <f t="shared" si="464"/>
        <v>#VALUE!</v>
      </c>
      <c r="T2695" s="394" t="str">
        <f t="shared" si="465"/>
        <v/>
      </c>
      <c r="U2695" s="394" t="str">
        <f t="shared" si="466"/>
        <v/>
      </c>
      <c r="V2695" s="424" t="str">
        <f t="shared" si="467"/>
        <v/>
      </c>
      <c r="W2695" s="21"/>
      <c r="X2695" s="419"/>
      <c r="Y2695" s="419"/>
      <c r="Z2695" s="51"/>
      <c r="AA2695" s="61"/>
    </row>
    <row r="2696" spans="1:27">
      <c r="A2696" s="50">
        <f t="shared" si="458"/>
        <v>2691</v>
      </c>
      <c r="B2696" s="9"/>
      <c r="C2696" s="23" t="s">
        <v>742</v>
      </c>
      <c r="D2696" s="489"/>
      <c r="E2696" s="318" t="str">
        <f>IF(G2696="","",VLOOKUP(G2696,'Danh mục CODE'!$D$2:$J$20064,7,0))</f>
        <v/>
      </c>
      <c r="F2696" s="28" t="str">
        <f>IF(E2696="","",VLOOKUP(E2696,'TONG HOP'!$E$8:$W$1883,19,0))</f>
        <v/>
      </c>
      <c r="G2696" s="66"/>
      <c r="H2696" s="226" t="str">
        <f>IF(E2696="","",VLOOKUP(G2696,'TONG HOP'!$C$8:$E$799,2,0))</f>
        <v/>
      </c>
      <c r="I2696" s="226" t="str">
        <f>IF(B2696="","",VLOOKUP(G2696,'TONG HOP'!$C$8:$F$799,4,0))</f>
        <v/>
      </c>
      <c r="J2696" s="63" t="str">
        <f t="shared" si="459"/>
        <v/>
      </c>
      <c r="K2696" s="63" t="str">
        <f t="shared" si="460"/>
        <v/>
      </c>
      <c r="L2696" s="63">
        <f t="shared" si="461"/>
        <v>0</v>
      </c>
      <c r="M2696" s="392" t="str">
        <f>IF(Y2696="","",VLOOKUP(G2696,'Danh mục CODE'!$D$2:$I$1880,4,0))</f>
        <v/>
      </c>
      <c r="N2696" s="482"/>
      <c r="O2696" s="392" t="str">
        <f t="shared" si="462"/>
        <v/>
      </c>
      <c r="P2696" s="392" t="str">
        <f>IF(Y2696="","",VLOOKUP(G2696,'Danh mục CODE'!$D$2:$I$1880,5,0))</f>
        <v/>
      </c>
      <c r="Q2696" s="392"/>
      <c r="R2696" s="392" t="str">
        <f t="shared" si="463"/>
        <v/>
      </c>
      <c r="S2696" s="394" t="e">
        <f t="shared" si="464"/>
        <v>#VALUE!</v>
      </c>
      <c r="T2696" s="394" t="str">
        <f t="shared" si="465"/>
        <v/>
      </c>
      <c r="U2696" s="394" t="str">
        <f t="shared" si="466"/>
        <v/>
      </c>
      <c r="V2696" s="424" t="str">
        <f t="shared" si="467"/>
        <v/>
      </c>
      <c r="W2696" s="21"/>
      <c r="X2696" s="419"/>
      <c r="Y2696" s="419"/>
      <c r="Z2696" s="51"/>
      <c r="AA2696" s="61"/>
    </row>
    <row r="2697" spans="1:27">
      <c r="A2697" s="50">
        <f t="shared" si="458"/>
        <v>2692</v>
      </c>
      <c r="B2697" s="9"/>
      <c r="C2697" s="23" t="s">
        <v>742</v>
      </c>
      <c r="D2697" s="489"/>
      <c r="E2697" s="318" t="str">
        <f>IF(G2697="","",VLOOKUP(G2697,'Danh mục CODE'!$D$2:$J$20064,7,0))</f>
        <v/>
      </c>
      <c r="F2697" s="28" t="str">
        <f>IF(E2697="","",VLOOKUP(E2697,'TONG HOP'!$E$8:$W$1883,19,0))</f>
        <v/>
      </c>
      <c r="G2697" s="66"/>
      <c r="H2697" s="226" t="str">
        <f>IF(E2697="","",VLOOKUP(G2697,'TONG HOP'!$C$8:$E$799,2,0))</f>
        <v/>
      </c>
      <c r="I2697" s="226" t="str">
        <f>IF(B2697="","",VLOOKUP(G2697,'TONG HOP'!$C$8:$F$799,4,0))</f>
        <v/>
      </c>
      <c r="J2697" s="63" t="str">
        <f t="shared" si="459"/>
        <v/>
      </c>
      <c r="K2697" s="63" t="str">
        <f t="shared" si="460"/>
        <v/>
      </c>
      <c r="L2697" s="63">
        <f t="shared" si="461"/>
        <v>0</v>
      </c>
      <c r="M2697" s="392" t="str">
        <f>IF(Y2697="","",VLOOKUP(G2697,'Danh mục CODE'!$D$2:$I$1880,4,0))</f>
        <v/>
      </c>
      <c r="N2697" s="482"/>
      <c r="O2697" s="392" t="str">
        <f t="shared" si="462"/>
        <v/>
      </c>
      <c r="P2697" s="392" t="str">
        <f>IF(Y2697="","",VLOOKUP(G2697,'Danh mục CODE'!$D$2:$I$1880,5,0))</f>
        <v/>
      </c>
      <c r="Q2697" s="392"/>
      <c r="R2697" s="392" t="str">
        <f t="shared" si="463"/>
        <v/>
      </c>
      <c r="S2697" s="394" t="e">
        <f t="shared" si="464"/>
        <v>#VALUE!</v>
      </c>
      <c r="T2697" s="394" t="str">
        <f t="shared" si="465"/>
        <v/>
      </c>
      <c r="U2697" s="394" t="str">
        <f t="shared" si="466"/>
        <v/>
      </c>
      <c r="V2697" s="424" t="str">
        <f t="shared" si="467"/>
        <v/>
      </c>
      <c r="W2697" s="21"/>
      <c r="X2697" s="419"/>
      <c r="Y2697" s="419"/>
      <c r="Z2697" s="51"/>
      <c r="AA2697" s="61"/>
    </row>
    <row r="2698" spans="1:27">
      <c r="A2698" s="50">
        <f t="shared" si="458"/>
        <v>2693</v>
      </c>
      <c r="B2698" s="9"/>
      <c r="C2698" s="23" t="s">
        <v>742</v>
      </c>
      <c r="D2698" s="489"/>
      <c r="E2698" s="318" t="str">
        <f>IF(G2698="","",VLOOKUP(G2698,'Danh mục CODE'!$D$2:$J$20064,7,0))</f>
        <v/>
      </c>
      <c r="F2698" s="28" t="str">
        <f>IF(E2698="","",VLOOKUP(E2698,'TONG HOP'!$E$8:$W$1883,19,0))</f>
        <v/>
      </c>
      <c r="G2698" s="66"/>
      <c r="H2698" s="226" t="str">
        <f>IF(E2698="","",VLOOKUP(G2698,'TONG HOP'!$C$8:$E$799,2,0))</f>
        <v/>
      </c>
      <c r="I2698" s="226" t="str">
        <f>IF(B2698="","",VLOOKUP(G2698,'TONG HOP'!$C$8:$F$799,4,0))</f>
        <v/>
      </c>
      <c r="J2698" s="63" t="str">
        <f t="shared" si="459"/>
        <v/>
      </c>
      <c r="K2698" s="63" t="str">
        <f t="shared" si="460"/>
        <v/>
      </c>
      <c r="L2698" s="63">
        <f t="shared" si="461"/>
        <v>0</v>
      </c>
      <c r="M2698" s="392" t="str">
        <f>IF(Y2698="","",VLOOKUP(G2698,'Danh mục CODE'!$D$2:$I$1880,4,0))</f>
        <v/>
      </c>
      <c r="N2698" s="482"/>
      <c r="O2698" s="392" t="str">
        <f t="shared" si="462"/>
        <v/>
      </c>
      <c r="P2698" s="392" t="str">
        <f>IF(Y2698="","",VLOOKUP(G2698,'Danh mục CODE'!$D$2:$I$1880,5,0))</f>
        <v/>
      </c>
      <c r="Q2698" s="392"/>
      <c r="R2698" s="392" t="str">
        <f t="shared" si="463"/>
        <v/>
      </c>
      <c r="S2698" s="394" t="e">
        <f t="shared" si="464"/>
        <v>#VALUE!</v>
      </c>
      <c r="T2698" s="394" t="str">
        <f t="shared" si="465"/>
        <v/>
      </c>
      <c r="U2698" s="394" t="str">
        <f t="shared" si="466"/>
        <v/>
      </c>
      <c r="V2698" s="424" t="str">
        <f t="shared" si="467"/>
        <v/>
      </c>
      <c r="W2698" s="21"/>
      <c r="X2698" s="419"/>
      <c r="Y2698" s="419"/>
      <c r="Z2698" s="51"/>
      <c r="AA2698" s="61"/>
    </row>
    <row r="2699" spans="1:27">
      <c r="A2699" s="50">
        <f t="shared" si="458"/>
        <v>2694</v>
      </c>
      <c r="B2699" s="9"/>
      <c r="C2699" s="23" t="s">
        <v>742</v>
      </c>
      <c r="D2699" s="489"/>
      <c r="E2699" s="318" t="str">
        <f>IF(G2699="","",VLOOKUP(G2699,'Danh mục CODE'!$D$2:$J$20064,7,0))</f>
        <v/>
      </c>
      <c r="F2699" s="28" t="str">
        <f>IF(E2699="","",VLOOKUP(E2699,'TONG HOP'!$E$8:$W$1883,19,0))</f>
        <v/>
      </c>
      <c r="G2699" s="66"/>
      <c r="H2699" s="226" t="str">
        <f>IF(E2699="","",VLOOKUP(G2699,'TONG HOP'!$C$8:$E$799,2,0))</f>
        <v/>
      </c>
      <c r="I2699" s="226" t="str">
        <f>IF(B2699="","",VLOOKUP(G2699,'TONG HOP'!$C$8:$F$799,4,0))</f>
        <v/>
      </c>
      <c r="J2699" s="63" t="str">
        <f t="shared" si="459"/>
        <v/>
      </c>
      <c r="K2699" s="63" t="str">
        <f t="shared" si="460"/>
        <v/>
      </c>
      <c r="L2699" s="63">
        <f t="shared" si="461"/>
        <v>0</v>
      </c>
      <c r="M2699" s="392" t="str">
        <f>IF(Y2699="","",VLOOKUP(G2699,'Danh mục CODE'!$D$2:$I$1880,4,0))</f>
        <v/>
      </c>
      <c r="N2699" s="482"/>
      <c r="O2699" s="392" t="str">
        <f t="shared" si="462"/>
        <v/>
      </c>
      <c r="P2699" s="392" t="str">
        <f>IF(Y2699="","",VLOOKUP(G2699,'Danh mục CODE'!$D$2:$I$1880,5,0))</f>
        <v/>
      </c>
      <c r="Q2699" s="392"/>
      <c r="R2699" s="392" t="str">
        <f t="shared" si="463"/>
        <v/>
      </c>
      <c r="S2699" s="394" t="e">
        <f t="shared" si="464"/>
        <v>#VALUE!</v>
      </c>
      <c r="T2699" s="394" t="str">
        <f t="shared" si="465"/>
        <v/>
      </c>
      <c r="U2699" s="394" t="str">
        <f t="shared" si="466"/>
        <v/>
      </c>
      <c r="V2699" s="424" t="str">
        <f t="shared" si="467"/>
        <v/>
      </c>
      <c r="W2699" s="21"/>
      <c r="X2699" s="419"/>
      <c r="Y2699" s="419"/>
      <c r="Z2699" s="51"/>
      <c r="AA2699" s="61"/>
    </row>
    <row r="2700" spans="1:27">
      <c r="A2700" s="50">
        <f t="shared" si="458"/>
        <v>2695</v>
      </c>
      <c r="B2700" s="9"/>
      <c r="C2700" s="23" t="s">
        <v>742</v>
      </c>
      <c r="D2700" s="489"/>
      <c r="E2700" s="318" t="str">
        <f>IF(G2700="","",VLOOKUP(G2700,'Danh mục CODE'!$D$2:$J$20064,7,0))</f>
        <v/>
      </c>
      <c r="F2700" s="28" t="str">
        <f>IF(E2700="","",VLOOKUP(E2700,'TONG HOP'!$E$8:$W$1883,19,0))</f>
        <v/>
      </c>
      <c r="G2700" s="66"/>
      <c r="H2700" s="226" t="str">
        <f>IF(E2700="","",VLOOKUP(G2700,'TONG HOP'!$C$8:$E$799,2,0))</f>
        <v/>
      </c>
      <c r="I2700" s="226" t="str">
        <f>IF(B2700="","",VLOOKUP(G2700,'TONG HOP'!$C$8:$F$799,4,0))</f>
        <v/>
      </c>
      <c r="J2700" s="63" t="str">
        <f t="shared" si="459"/>
        <v/>
      </c>
      <c r="K2700" s="63" t="str">
        <f t="shared" si="460"/>
        <v/>
      </c>
      <c r="L2700" s="63">
        <f t="shared" si="461"/>
        <v>0</v>
      </c>
      <c r="M2700" s="392" t="str">
        <f>IF(Y2700="","",VLOOKUP(G2700,'Danh mục CODE'!$D$2:$I$1880,4,0))</f>
        <v/>
      </c>
      <c r="N2700" s="482"/>
      <c r="O2700" s="392" t="str">
        <f t="shared" si="462"/>
        <v/>
      </c>
      <c r="P2700" s="392" t="str">
        <f>IF(Y2700="","",VLOOKUP(G2700,'Danh mục CODE'!$D$2:$I$1880,5,0))</f>
        <v/>
      </c>
      <c r="Q2700" s="392"/>
      <c r="R2700" s="392" t="str">
        <f t="shared" si="463"/>
        <v/>
      </c>
      <c r="S2700" s="394" t="e">
        <f t="shared" si="464"/>
        <v>#VALUE!</v>
      </c>
      <c r="T2700" s="394" t="str">
        <f t="shared" si="465"/>
        <v/>
      </c>
      <c r="U2700" s="394" t="str">
        <f t="shared" si="466"/>
        <v/>
      </c>
      <c r="V2700" s="424" t="str">
        <f t="shared" si="467"/>
        <v/>
      </c>
      <c r="W2700" s="21"/>
      <c r="X2700" s="419"/>
      <c r="Y2700" s="419"/>
      <c r="Z2700" s="51"/>
      <c r="AA2700" s="61"/>
    </row>
    <row r="2701" spans="1:27">
      <c r="A2701" s="50">
        <f t="shared" si="458"/>
        <v>2696</v>
      </c>
      <c r="B2701" s="9"/>
      <c r="C2701" s="23" t="s">
        <v>742</v>
      </c>
      <c r="D2701" s="489"/>
      <c r="E2701" s="318" t="str">
        <f>IF(G2701="","",VLOOKUP(G2701,'Danh mục CODE'!$D$2:$J$20064,7,0))</f>
        <v/>
      </c>
      <c r="F2701" s="28" t="str">
        <f>IF(E2701="","",VLOOKUP(E2701,'TONG HOP'!$E$8:$W$1883,19,0))</f>
        <v/>
      </c>
      <c r="G2701" s="66"/>
      <c r="H2701" s="226" t="str">
        <f>IF(E2701="","",VLOOKUP(G2701,'TONG HOP'!$C$8:$E$799,2,0))</f>
        <v/>
      </c>
      <c r="I2701" s="226" t="str">
        <f>IF(B2701="","",VLOOKUP(G2701,'TONG HOP'!$C$8:$F$799,4,0))</f>
        <v/>
      </c>
      <c r="J2701" s="63" t="str">
        <f t="shared" si="459"/>
        <v/>
      </c>
      <c r="K2701" s="63" t="str">
        <f t="shared" si="460"/>
        <v/>
      </c>
      <c r="L2701" s="63">
        <f t="shared" si="461"/>
        <v>0</v>
      </c>
      <c r="M2701" s="392" t="str">
        <f>IF(Y2701="","",VLOOKUP(G2701,'Danh mục CODE'!$D$2:$I$1880,4,0))</f>
        <v/>
      </c>
      <c r="N2701" s="482"/>
      <c r="O2701" s="392" t="str">
        <f t="shared" si="462"/>
        <v/>
      </c>
      <c r="P2701" s="392" t="str">
        <f>IF(Y2701="","",VLOOKUP(G2701,'Danh mục CODE'!$D$2:$I$1880,5,0))</f>
        <v/>
      </c>
      <c r="Q2701" s="392"/>
      <c r="R2701" s="392" t="str">
        <f t="shared" si="463"/>
        <v/>
      </c>
      <c r="S2701" s="394" t="e">
        <f t="shared" si="464"/>
        <v>#VALUE!</v>
      </c>
      <c r="T2701" s="394" t="str">
        <f t="shared" si="465"/>
        <v/>
      </c>
      <c r="U2701" s="394" t="str">
        <f t="shared" si="466"/>
        <v/>
      </c>
      <c r="V2701" s="424" t="str">
        <f t="shared" si="467"/>
        <v/>
      </c>
      <c r="W2701" s="21"/>
      <c r="X2701" s="419"/>
      <c r="Y2701" s="419"/>
      <c r="Z2701" s="51"/>
      <c r="AA2701" s="61"/>
    </row>
    <row r="2702" spans="1:27">
      <c r="A2702" s="50">
        <f t="shared" si="458"/>
        <v>2697</v>
      </c>
      <c r="B2702" s="9"/>
      <c r="C2702" s="23" t="s">
        <v>742</v>
      </c>
      <c r="D2702" s="489"/>
      <c r="E2702" s="318" t="str">
        <f>IF(G2702="","",VLOOKUP(G2702,'Danh mục CODE'!$D$2:$J$20064,7,0))</f>
        <v/>
      </c>
      <c r="F2702" s="28" t="str">
        <f>IF(E2702="","",VLOOKUP(E2702,'TONG HOP'!$E$8:$W$1883,19,0))</f>
        <v/>
      </c>
      <c r="G2702" s="66"/>
      <c r="H2702" s="226" t="str">
        <f>IF(E2702="","",VLOOKUP(G2702,'TONG HOP'!$C$8:$E$799,2,0))</f>
        <v/>
      </c>
      <c r="I2702" s="226" t="str">
        <f>IF(B2702="","",VLOOKUP(G2702,'TONG HOP'!$C$8:$F$799,4,0))</f>
        <v/>
      </c>
      <c r="J2702" s="63" t="str">
        <f t="shared" si="459"/>
        <v/>
      </c>
      <c r="K2702" s="63" t="str">
        <f t="shared" si="460"/>
        <v/>
      </c>
      <c r="L2702" s="63">
        <f t="shared" si="461"/>
        <v>0</v>
      </c>
      <c r="M2702" s="392" t="str">
        <f>IF(Y2702="","",VLOOKUP(G2702,'Danh mục CODE'!$D$2:$I$1880,4,0))</f>
        <v/>
      </c>
      <c r="N2702" s="482"/>
      <c r="O2702" s="392" t="str">
        <f t="shared" si="462"/>
        <v/>
      </c>
      <c r="P2702" s="392" t="str">
        <f>IF(Y2702="","",VLOOKUP(G2702,'Danh mục CODE'!$D$2:$I$1880,5,0))</f>
        <v/>
      </c>
      <c r="Q2702" s="392"/>
      <c r="R2702" s="392" t="str">
        <f t="shared" si="463"/>
        <v/>
      </c>
      <c r="S2702" s="394" t="e">
        <f t="shared" si="464"/>
        <v>#VALUE!</v>
      </c>
      <c r="T2702" s="394" t="str">
        <f t="shared" si="465"/>
        <v/>
      </c>
      <c r="U2702" s="394" t="str">
        <f t="shared" si="466"/>
        <v/>
      </c>
      <c r="V2702" s="424" t="str">
        <f t="shared" si="467"/>
        <v/>
      </c>
      <c r="W2702" s="21"/>
      <c r="X2702" s="419"/>
      <c r="Y2702" s="419"/>
      <c r="Z2702" s="51"/>
      <c r="AA2702" s="61"/>
    </row>
    <row r="2703" spans="1:27">
      <c r="A2703" s="50">
        <f t="shared" si="458"/>
        <v>2698</v>
      </c>
      <c r="B2703" s="9"/>
      <c r="C2703" s="23" t="s">
        <v>742</v>
      </c>
      <c r="D2703" s="489"/>
      <c r="E2703" s="318" t="str">
        <f>IF(G2703="","",VLOOKUP(G2703,'Danh mục CODE'!$D$2:$J$20064,7,0))</f>
        <v/>
      </c>
      <c r="F2703" s="28" t="str">
        <f>IF(E2703="","",VLOOKUP(E2703,'TONG HOP'!$E$8:$W$1883,19,0))</f>
        <v/>
      </c>
      <c r="G2703" s="66"/>
      <c r="H2703" s="226" t="str">
        <f>IF(E2703="","",VLOOKUP(G2703,'TONG HOP'!$C$8:$E$799,2,0))</f>
        <v/>
      </c>
      <c r="I2703" s="226" t="str">
        <f>IF(B2703="","",VLOOKUP(G2703,'TONG HOP'!$C$8:$F$799,4,0))</f>
        <v/>
      </c>
      <c r="J2703" s="63" t="str">
        <f t="shared" si="459"/>
        <v/>
      </c>
      <c r="K2703" s="63" t="str">
        <f t="shared" si="460"/>
        <v/>
      </c>
      <c r="L2703" s="63">
        <f t="shared" si="461"/>
        <v>0</v>
      </c>
      <c r="M2703" s="392" t="str">
        <f>IF(Y2703="","",VLOOKUP(G2703,'Danh mục CODE'!$D$2:$I$1880,4,0))</f>
        <v/>
      </c>
      <c r="N2703" s="482"/>
      <c r="O2703" s="392" t="str">
        <f t="shared" si="462"/>
        <v/>
      </c>
      <c r="P2703" s="392" t="str">
        <f>IF(Y2703="","",VLOOKUP(G2703,'Danh mục CODE'!$D$2:$I$1880,5,0))</f>
        <v/>
      </c>
      <c r="Q2703" s="392"/>
      <c r="R2703" s="392" t="str">
        <f t="shared" si="463"/>
        <v/>
      </c>
      <c r="S2703" s="394" t="e">
        <f t="shared" si="464"/>
        <v>#VALUE!</v>
      </c>
      <c r="T2703" s="394" t="str">
        <f t="shared" si="465"/>
        <v/>
      </c>
      <c r="U2703" s="394" t="str">
        <f t="shared" si="466"/>
        <v/>
      </c>
      <c r="V2703" s="424" t="str">
        <f t="shared" si="467"/>
        <v/>
      </c>
      <c r="W2703" s="21"/>
      <c r="X2703" s="419"/>
      <c r="Y2703" s="419"/>
      <c r="Z2703" s="51"/>
      <c r="AA2703" s="61"/>
    </row>
    <row r="2704" spans="1:27">
      <c r="A2704" s="50">
        <f t="shared" si="458"/>
        <v>2699</v>
      </c>
      <c r="B2704" s="9"/>
      <c r="C2704" s="23" t="s">
        <v>742</v>
      </c>
      <c r="D2704" s="489"/>
      <c r="E2704" s="318" t="str">
        <f>IF(G2704="","",VLOOKUP(G2704,'Danh mục CODE'!$D$2:$J$20064,7,0))</f>
        <v/>
      </c>
      <c r="F2704" s="28" t="str">
        <f>IF(E2704="","",VLOOKUP(E2704,'TONG HOP'!$E$8:$W$1883,19,0))</f>
        <v/>
      </c>
      <c r="G2704" s="66"/>
      <c r="H2704" s="226" t="str">
        <f>IF(E2704="","",VLOOKUP(G2704,'TONG HOP'!$C$8:$E$799,2,0))</f>
        <v/>
      </c>
      <c r="I2704" s="226" t="str">
        <f>IF(B2704="","",VLOOKUP(G2704,'TONG HOP'!$C$8:$F$799,4,0))</f>
        <v/>
      </c>
      <c r="J2704" s="63" t="str">
        <f t="shared" si="459"/>
        <v/>
      </c>
      <c r="K2704" s="63" t="str">
        <f t="shared" si="460"/>
        <v/>
      </c>
      <c r="L2704" s="63">
        <f t="shared" si="461"/>
        <v>0</v>
      </c>
      <c r="M2704" s="392" t="str">
        <f>IF(Y2704="","",VLOOKUP(G2704,'Danh mục CODE'!$D$2:$I$1880,4,0))</f>
        <v/>
      </c>
      <c r="N2704" s="482"/>
      <c r="O2704" s="392" t="str">
        <f t="shared" si="462"/>
        <v/>
      </c>
      <c r="P2704" s="392" t="str">
        <f>IF(Y2704="","",VLOOKUP(G2704,'Danh mục CODE'!$D$2:$I$1880,5,0))</f>
        <v/>
      </c>
      <c r="Q2704" s="392"/>
      <c r="R2704" s="392" t="str">
        <f t="shared" si="463"/>
        <v/>
      </c>
      <c r="S2704" s="394" t="e">
        <f t="shared" si="464"/>
        <v>#VALUE!</v>
      </c>
      <c r="T2704" s="394" t="str">
        <f t="shared" si="465"/>
        <v/>
      </c>
      <c r="U2704" s="394" t="str">
        <f t="shared" si="466"/>
        <v/>
      </c>
      <c r="V2704" s="424" t="str">
        <f t="shared" si="467"/>
        <v/>
      </c>
      <c r="W2704" s="21"/>
      <c r="X2704" s="419"/>
      <c r="Y2704" s="419"/>
      <c r="Z2704" s="51"/>
      <c r="AA2704" s="61"/>
    </row>
    <row r="2705" spans="1:27">
      <c r="A2705" s="50">
        <f t="shared" si="458"/>
        <v>2700</v>
      </c>
      <c r="B2705" s="9"/>
      <c r="C2705" s="23" t="s">
        <v>742</v>
      </c>
      <c r="D2705" s="489"/>
      <c r="E2705" s="318" t="str">
        <f>IF(G2705="","",VLOOKUP(G2705,'Danh mục CODE'!$D$2:$J$20064,7,0))</f>
        <v/>
      </c>
      <c r="F2705" s="28" t="str">
        <f>IF(E2705="","",VLOOKUP(E2705,'TONG HOP'!$E$8:$W$1883,19,0))</f>
        <v/>
      </c>
      <c r="G2705" s="66"/>
      <c r="H2705" s="226" t="str">
        <f>IF(E2705="","",VLOOKUP(G2705,'TONG HOP'!$C$8:$E$799,2,0))</f>
        <v/>
      </c>
      <c r="I2705" s="226" t="str">
        <f>IF(B2705="","",VLOOKUP(G2705,'TONG HOP'!$C$8:$F$799,4,0))</f>
        <v/>
      </c>
      <c r="J2705" s="63" t="str">
        <f t="shared" si="459"/>
        <v/>
      </c>
      <c r="K2705" s="63" t="str">
        <f t="shared" si="460"/>
        <v/>
      </c>
      <c r="L2705" s="63">
        <f t="shared" si="461"/>
        <v>0</v>
      </c>
      <c r="M2705" s="392" t="str">
        <f>IF(Y2705="","",VLOOKUP(G2705,'Danh mục CODE'!$D$2:$I$1880,4,0))</f>
        <v/>
      </c>
      <c r="N2705" s="482"/>
      <c r="O2705" s="392" t="str">
        <f t="shared" si="462"/>
        <v/>
      </c>
      <c r="P2705" s="392" t="str">
        <f>IF(Y2705="","",VLOOKUP(G2705,'Danh mục CODE'!$D$2:$I$1880,5,0))</f>
        <v/>
      </c>
      <c r="Q2705" s="392"/>
      <c r="R2705" s="392" t="str">
        <f t="shared" si="463"/>
        <v/>
      </c>
      <c r="S2705" s="394" t="e">
        <f t="shared" si="464"/>
        <v>#VALUE!</v>
      </c>
      <c r="T2705" s="394" t="str">
        <f t="shared" si="465"/>
        <v/>
      </c>
      <c r="U2705" s="394" t="str">
        <f t="shared" si="466"/>
        <v/>
      </c>
      <c r="V2705" s="424" t="str">
        <f t="shared" si="467"/>
        <v/>
      </c>
      <c r="W2705" s="21"/>
      <c r="X2705" s="419"/>
      <c r="Y2705" s="419"/>
      <c r="Z2705" s="51"/>
      <c r="AA2705" s="61"/>
    </row>
    <row r="2706" spans="1:27">
      <c r="A2706" s="50">
        <f t="shared" si="458"/>
        <v>2701</v>
      </c>
      <c r="B2706" s="9"/>
      <c r="C2706" s="23" t="s">
        <v>742</v>
      </c>
      <c r="D2706" s="489"/>
      <c r="E2706" s="318" t="str">
        <f>IF(G2706="","",VLOOKUP(G2706,'Danh mục CODE'!$D$2:$J$20064,7,0))</f>
        <v/>
      </c>
      <c r="F2706" s="28" t="str">
        <f>IF(E2706="","",VLOOKUP(E2706,'TONG HOP'!$E$8:$W$1883,19,0))</f>
        <v/>
      </c>
      <c r="G2706" s="66"/>
      <c r="H2706" s="226" t="str">
        <f>IF(E2706="","",VLOOKUP(G2706,'TONG HOP'!$C$8:$E$799,2,0))</f>
        <v/>
      </c>
      <c r="I2706" s="226" t="str">
        <f>IF(B2706="","",VLOOKUP(G2706,'TONG HOP'!$C$8:$F$799,4,0))</f>
        <v/>
      </c>
      <c r="J2706" s="63" t="str">
        <f t="shared" si="459"/>
        <v/>
      </c>
      <c r="K2706" s="63" t="str">
        <f t="shared" si="460"/>
        <v/>
      </c>
      <c r="L2706" s="63">
        <f t="shared" si="461"/>
        <v>0</v>
      </c>
      <c r="M2706" s="392" t="str">
        <f>IF(Y2706="","",VLOOKUP(G2706,'Danh mục CODE'!$D$2:$I$1880,4,0))</f>
        <v/>
      </c>
      <c r="N2706" s="482"/>
      <c r="O2706" s="392" t="str">
        <f t="shared" si="462"/>
        <v/>
      </c>
      <c r="P2706" s="392" t="str">
        <f>IF(Y2706="","",VLOOKUP(G2706,'Danh mục CODE'!$D$2:$I$1880,5,0))</f>
        <v/>
      </c>
      <c r="Q2706" s="392"/>
      <c r="R2706" s="392" t="str">
        <f t="shared" si="463"/>
        <v/>
      </c>
      <c r="S2706" s="394" t="e">
        <f t="shared" si="464"/>
        <v>#VALUE!</v>
      </c>
      <c r="T2706" s="394" t="str">
        <f t="shared" si="465"/>
        <v/>
      </c>
      <c r="U2706" s="394" t="str">
        <f t="shared" si="466"/>
        <v/>
      </c>
      <c r="V2706" s="424" t="str">
        <f t="shared" si="467"/>
        <v/>
      </c>
      <c r="W2706" s="21"/>
      <c r="X2706" s="419"/>
      <c r="Y2706" s="419"/>
      <c r="Z2706" s="51"/>
      <c r="AA2706" s="61"/>
    </row>
    <row r="2707" spans="1:27">
      <c r="A2707" s="50">
        <f t="shared" ref="A2707:A2770" si="468">A2706+1</f>
        <v>2702</v>
      </c>
      <c r="B2707" s="9"/>
      <c r="C2707" s="23" t="s">
        <v>742</v>
      </c>
      <c r="D2707" s="489"/>
      <c r="E2707" s="318" t="str">
        <f>IF(G2707="","",VLOOKUP(G2707,'Danh mục CODE'!$D$2:$J$20064,7,0))</f>
        <v/>
      </c>
      <c r="F2707" s="28" t="str">
        <f>IF(E2707="","",VLOOKUP(E2707,'TONG HOP'!$E$8:$W$1883,19,0))</f>
        <v/>
      </c>
      <c r="G2707" s="66"/>
      <c r="H2707" s="226" t="str">
        <f>IF(E2707="","",VLOOKUP(G2707,'TONG HOP'!$C$8:$E$799,2,0))</f>
        <v/>
      </c>
      <c r="I2707" s="226" t="str">
        <f>IF(B2707="","",VLOOKUP(G2707,'TONG HOP'!$C$8:$F$799,4,0))</f>
        <v/>
      </c>
      <c r="J2707" s="63" t="str">
        <f t="shared" si="459"/>
        <v/>
      </c>
      <c r="K2707" s="63" t="str">
        <f t="shared" si="460"/>
        <v/>
      </c>
      <c r="L2707" s="63">
        <f t="shared" si="461"/>
        <v>0</v>
      </c>
      <c r="M2707" s="392" t="str">
        <f>IF(Y2707="","",VLOOKUP(G2707,'Danh mục CODE'!$D$2:$I$1880,4,0))</f>
        <v/>
      </c>
      <c r="N2707" s="482"/>
      <c r="O2707" s="392" t="str">
        <f t="shared" si="462"/>
        <v/>
      </c>
      <c r="P2707" s="392" t="str">
        <f>IF(Y2707="","",VLOOKUP(G2707,'Danh mục CODE'!$D$2:$I$1880,5,0))</f>
        <v/>
      </c>
      <c r="Q2707" s="392"/>
      <c r="R2707" s="392" t="str">
        <f t="shared" si="463"/>
        <v/>
      </c>
      <c r="S2707" s="394" t="e">
        <f t="shared" si="464"/>
        <v>#VALUE!</v>
      </c>
      <c r="T2707" s="394" t="str">
        <f t="shared" si="465"/>
        <v/>
      </c>
      <c r="U2707" s="394" t="str">
        <f t="shared" si="466"/>
        <v/>
      </c>
      <c r="V2707" s="424" t="str">
        <f t="shared" si="467"/>
        <v/>
      </c>
      <c r="W2707" s="21"/>
      <c r="X2707" s="419"/>
      <c r="Y2707" s="419"/>
      <c r="Z2707" s="51"/>
      <c r="AA2707" s="61"/>
    </row>
    <row r="2708" spans="1:27">
      <c r="A2708" s="50">
        <f t="shared" si="468"/>
        <v>2703</v>
      </c>
      <c r="B2708" s="9"/>
      <c r="C2708" s="23" t="s">
        <v>742</v>
      </c>
      <c r="D2708" s="489"/>
      <c r="E2708" s="318" t="str">
        <f>IF(G2708="","",VLOOKUP(G2708,'Danh mục CODE'!$D$2:$J$20064,7,0))</f>
        <v/>
      </c>
      <c r="F2708" s="28" t="str">
        <f>IF(E2708="","",VLOOKUP(E2708,'TONG HOP'!$E$8:$W$1883,19,0))</f>
        <v/>
      </c>
      <c r="G2708" s="66"/>
      <c r="H2708" s="226" t="str">
        <f>IF(E2708="","",VLOOKUP(G2708,'TONG HOP'!$C$8:$E$799,2,0))</f>
        <v/>
      </c>
      <c r="I2708" s="226" t="str">
        <f>IF(B2708="","",VLOOKUP(G2708,'TONG HOP'!$C$8:$F$799,4,0))</f>
        <v/>
      </c>
      <c r="J2708" s="63" t="str">
        <f t="shared" si="459"/>
        <v/>
      </c>
      <c r="K2708" s="63" t="str">
        <f t="shared" si="460"/>
        <v/>
      </c>
      <c r="L2708" s="63">
        <f t="shared" si="461"/>
        <v>0</v>
      </c>
      <c r="M2708" s="392" t="str">
        <f>IF(Y2708="","",VLOOKUP(G2708,'Danh mục CODE'!$D$2:$I$1880,4,0))</f>
        <v/>
      </c>
      <c r="N2708" s="482"/>
      <c r="O2708" s="392" t="str">
        <f t="shared" si="462"/>
        <v/>
      </c>
      <c r="P2708" s="392" t="str">
        <f>IF(Y2708="","",VLOOKUP(G2708,'Danh mục CODE'!$D$2:$I$1880,5,0))</f>
        <v/>
      </c>
      <c r="Q2708" s="392"/>
      <c r="R2708" s="392" t="str">
        <f t="shared" si="463"/>
        <v/>
      </c>
      <c r="S2708" s="394" t="e">
        <f t="shared" si="464"/>
        <v>#VALUE!</v>
      </c>
      <c r="T2708" s="394" t="str">
        <f t="shared" si="465"/>
        <v/>
      </c>
      <c r="U2708" s="394" t="str">
        <f t="shared" si="466"/>
        <v/>
      </c>
      <c r="V2708" s="424" t="str">
        <f t="shared" si="467"/>
        <v/>
      </c>
      <c r="W2708" s="21"/>
      <c r="X2708" s="419"/>
      <c r="Y2708" s="419"/>
      <c r="Z2708" s="51"/>
      <c r="AA2708" s="61"/>
    </row>
    <row r="2709" spans="1:27">
      <c r="A2709" s="50">
        <f t="shared" si="468"/>
        <v>2704</v>
      </c>
      <c r="B2709" s="9"/>
      <c r="C2709" s="23" t="s">
        <v>742</v>
      </c>
      <c r="D2709" s="489"/>
      <c r="E2709" s="318" t="str">
        <f>IF(G2709="","",VLOOKUP(G2709,'Danh mục CODE'!$D$2:$J$20064,7,0))</f>
        <v/>
      </c>
      <c r="F2709" s="28" t="str">
        <f>IF(E2709="","",VLOOKUP(E2709,'TONG HOP'!$E$8:$W$1883,19,0))</f>
        <v/>
      </c>
      <c r="G2709" s="66"/>
      <c r="H2709" s="226" t="str">
        <f>IF(E2709="","",VLOOKUP(G2709,'TONG HOP'!$C$8:$E$799,2,0))</f>
        <v/>
      </c>
      <c r="I2709" s="226" t="str">
        <f>IF(B2709="","",VLOOKUP(G2709,'TONG HOP'!$C$8:$F$799,4,0))</f>
        <v/>
      </c>
      <c r="J2709" s="63" t="str">
        <f t="shared" si="459"/>
        <v/>
      </c>
      <c r="K2709" s="63" t="str">
        <f t="shared" si="460"/>
        <v/>
      </c>
      <c r="L2709" s="63">
        <f t="shared" si="461"/>
        <v>0</v>
      </c>
      <c r="M2709" s="392" t="str">
        <f>IF(Y2709="","",VLOOKUP(G2709,'Danh mục CODE'!$D$2:$I$1880,4,0))</f>
        <v/>
      </c>
      <c r="N2709" s="482"/>
      <c r="O2709" s="392" t="str">
        <f t="shared" si="462"/>
        <v/>
      </c>
      <c r="P2709" s="392" t="str">
        <f>IF(Y2709="","",VLOOKUP(G2709,'Danh mục CODE'!$D$2:$I$1880,5,0))</f>
        <v/>
      </c>
      <c r="Q2709" s="392"/>
      <c r="R2709" s="392" t="str">
        <f t="shared" si="463"/>
        <v/>
      </c>
      <c r="S2709" s="394" t="e">
        <f t="shared" si="464"/>
        <v>#VALUE!</v>
      </c>
      <c r="T2709" s="394" t="str">
        <f t="shared" si="465"/>
        <v/>
      </c>
      <c r="U2709" s="394" t="str">
        <f t="shared" si="466"/>
        <v/>
      </c>
      <c r="V2709" s="424" t="str">
        <f t="shared" si="467"/>
        <v/>
      </c>
      <c r="W2709" s="21"/>
      <c r="X2709" s="419"/>
      <c r="Y2709" s="419"/>
      <c r="Z2709" s="51"/>
      <c r="AA2709" s="61"/>
    </row>
    <row r="2710" spans="1:27">
      <c r="A2710" s="50">
        <f t="shared" si="468"/>
        <v>2705</v>
      </c>
      <c r="B2710" s="9"/>
      <c r="C2710" s="23" t="s">
        <v>742</v>
      </c>
      <c r="D2710" s="489"/>
      <c r="E2710" s="318" t="str">
        <f>IF(G2710="","",VLOOKUP(G2710,'Danh mục CODE'!$D$2:$J$20064,7,0))</f>
        <v/>
      </c>
      <c r="F2710" s="28" t="str">
        <f>IF(E2710="","",VLOOKUP(E2710,'TONG HOP'!$E$8:$W$1883,19,0))</f>
        <v/>
      </c>
      <c r="G2710" s="66"/>
      <c r="H2710" s="226" t="str">
        <f>IF(E2710="","",VLOOKUP(G2710,'TONG HOP'!$C$8:$E$799,2,0))</f>
        <v/>
      </c>
      <c r="I2710" s="226" t="str">
        <f>IF(B2710="","",VLOOKUP(G2710,'TONG HOP'!$C$8:$F$799,4,0))</f>
        <v/>
      </c>
      <c r="J2710" s="63" t="str">
        <f t="shared" si="459"/>
        <v/>
      </c>
      <c r="K2710" s="63" t="str">
        <f t="shared" si="460"/>
        <v/>
      </c>
      <c r="L2710" s="63">
        <f t="shared" si="461"/>
        <v>0</v>
      </c>
      <c r="M2710" s="392" t="str">
        <f>IF(Y2710="","",VLOOKUP(G2710,'Danh mục CODE'!$D$2:$I$1880,4,0))</f>
        <v/>
      </c>
      <c r="N2710" s="482"/>
      <c r="O2710" s="392" t="str">
        <f t="shared" si="462"/>
        <v/>
      </c>
      <c r="P2710" s="392" t="str">
        <f>IF(Y2710="","",VLOOKUP(G2710,'Danh mục CODE'!$D$2:$I$1880,5,0))</f>
        <v/>
      </c>
      <c r="Q2710" s="392"/>
      <c r="R2710" s="392" t="str">
        <f t="shared" si="463"/>
        <v/>
      </c>
      <c r="S2710" s="394" t="e">
        <f t="shared" si="464"/>
        <v>#VALUE!</v>
      </c>
      <c r="T2710" s="394" t="str">
        <f t="shared" si="465"/>
        <v/>
      </c>
      <c r="U2710" s="394" t="str">
        <f t="shared" si="466"/>
        <v/>
      </c>
      <c r="V2710" s="424" t="str">
        <f t="shared" si="467"/>
        <v/>
      </c>
      <c r="W2710" s="21"/>
      <c r="X2710" s="419"/>
      <c r="Y2710" s="419"/>
      <c r="Z2710" s="51"/>
      <c r="AA2710" s="61"/>
    </row>
    <row r="2711" spans="1:27">
      <c r="A2711" s="50">
        <f t="shared" si="468"/>
        <v>2706</v>
      </c>
      <c r="B2711" s="9"/>
      <c r="C2711" s="23" t="s">
        <v>742</v>
      </c>
      <c r="D2711" s="489"/>
      <c r="E2711" s="318" t="str">
        <f>IF(G2711="","",VLOOKUP(G2711,'Danh mục CODE'!$D$2:$J$20064,7,0))</f>
        <v/>
      </c>
      <c r="F2711" s="28" t="str">
        <f>IF(E2711="","",VLOOKUP(E2711,'TONG HOP'!$E$8:$W$1883,19,0))</f>
        <v/>
      </c>
      <c r="G2711" s="66"/>
      <c r="H2711" s="226" t="str">
        <f>IF(E2711="","",VLOOKUP(G2711,'TONG HOP'!$C$8:$E$799,2,0))</f>
        <v/>
      </c>
      <c r="I2711" s="226" t="str">
        <f>IF(B2711="","",VLOOKUP(G2711,'TONG HOP'!$C$8:$F$799,4,0))</f>
        <v/>
      </c>
      <c r="J2711" s="63" t="str">
        <f t="shared" si="459"/>
        <v/>
      </c>
      <c r="K2711" s="63" t="str">
        <f t="shared" si="460"/>
        <v/>
      </c>
      <c r="L2711" s="63">
        <f t="shared" si="461"/>
        <v>0</v>
      </c>
      <c r="M2711" s="392" t="str">
        <f>IF(Y2711="","",VLOOKUP(G2711,'Danh mục CODE'!$D$2:$I$1880,4,0))</f>
        <v/>
      </c>
      <c r="N2711" s="482"/>
      <c r="O2711" s="392" t="str">
        <f t="shared" si="462"/>
        <v/>
      </c>
      <c r="P2711" s="392" t="str">
        <f>IF(Y2711="","",VLOOKUP(G2711,'Danh mục CODE'!$D$2:$I$1880,5,0))</f>
        <v/>
      </c>
      <c r="Q2711" s="392"/>
      <c r="R2711" s="392" t="str">
        <f t="shared" si="463"/>
        <v/>
      </c>
      <c r="S2711" s="394" t="e">
        <f t="shared" si="464"/>
        <v>#VALUE!</v>
      </c>
      <c r="T2711" s="394" t="str">
        <f t="shared" si="465"/>
        <v/>
      </c>
      <c r="U2711" s="394" t="str">
        <f t="shared" si="466"/>
        <v/>
      </c>
      <c r="V2711" s="424" t="str">
        <f t="shared" si="467"/>
        <v/>
      </c>
      <c r="W2711" s="21"/>
      <c r="X2711" s="419"/>
      <c r="Y2711" s="419"/>
      <c r="Z2711" s="51"/>
      <c r="AA2711" s="61"/>
    </row>
    <row r="2712" spans="1:27">
      <c r="A2712" s="50">
        <f t="shared" si="468"/>
        <v>2707</v>
      </c>
      <c r="B2712" s="9"/>
      <c r="C2712" s="23" t="s">
        <v>742</v>
      </c>
      <c r="D2712" s="489"/>
      <c r="E2712" s="318" t="str">
        <f>IF(G2712="","",VLOOKUP(G2712,'Danh mục CODE'!$D$2:$J$20064,7,0))</f>
        <v/>
      </c>
      <c r="F2712" s="28" t="str">
        <f>IF(E2712="","",VLOOKUP(E2712,'TONG HOP'!$E$8:$W$1883,19,0))</f>
        <v/>
      </c>
      <c r="G2712" s="66"/>
      <c r="H2712" s="226" t="str">
        <f>IF(E2712="","",VLOOKUP(G2712,'TONG HOP'!$C$8:$E$799,2,0))</f>
        <v/>
      </c>
      <c r="I2712" s="226" t="str">
        <f>IF(B2712="","",VLOOKUP(G2712,'TONG HOP'!$C$8:$F$799,4,0))</f>
        <v/>
      </c>
      <c r="J2712" s="63" t="str">
        <f t="shared" si="459"/>
        <v/>
      </c>
      <c r="K2712" s="63" t="str">
        <f t="shared" si="460"/>
        <v/>
      </c>
      <c r="L2712" s="63">
        <f t="shared" si="461"/>
        <v>0</v>
      </c>
      <c r="M2712" s="392" t="str">
        <f>IF(Y2712="","",VLOOKUP(G2712,'Danh mục CODE'!$D$2:$I$1880,4,0))</f>
        <v/>
      </c>
      <c r="N2712" s="482"/>
      <c r="O2712" s="392" t="str">
        <f t="shared" si="462"/>
        <v/>
      </c>
      <c r="P2712" s="392" t="str">
        <f>IF(Y2712="","",VLOOKUP(G2712,'Danh mục CODE'!$D$2:$I$1880,5,0))</f>
        <v/>
      </c>
      <c r="Q2712" s="392"/>
      <c r="R2712" s="392" t="str">
        <f t="shared" si="463"/>
        <v/>
      </c>
      <c r="S2712" s="394" t="e">
        <f t="shared" si="464"/>
        <v>#VALUE!</v>
      </c>
      <c r="T2712" s="394" t="str">
        <f t="shared" si="465"/>
        <v/>
      </c>
      <c r="U2712" s="394" t="str">
        <f t="shared" si="466"/>
        <v/>
      </c>
      <c r="V2712" s="424" t="str">
        <f t="shared" si="467"/>
        <v/>
      </c>
      <c r="W2712" s="21"/>
      <c r="X2712" s="419"/>
      <c r="Y2712" s="419"/>
      <c r="Z2712" s="51"/>
      <c r="AA2712" s="61"/>
    </row>
    <row r="2713" spans="1:27">
      <c r="A2713" s="50">
        <f t="shared" si="468"/>
        <v>2708</v>
      </c>
      <c r="B2713" s="9"/>
      <c r="C2713" s="23" t="s">
        <v>742</v>
      </c>
      <c r="D2713" s="489"/>
      <c r="E2713" s="318" t="str">
        <f>IF(G2713="","",VLOOKUP(G2713,'Danh mục CODE'!$D$2:$J$20064,7,0))</f>
        <v/>
      </c>
      <c r="F2713" s="28" t="str">
        <f>IF(E2713="","",VLOOKUP(E2713,'TONG HOP'!$E$8:$W$1883,19,0))</f>
        <v/>
      </c>
      <c r="G2713" s="66"/>
      <c r="H2713" s="226" t="str">
        <f>IF(E2713="","",VLOOKUP(G2713,'TONG HOP'!$C$8:$E$799,2,0))</f>
        <v/>
      </c>
      <c r="I2713" s="226" t="str">
        <f>IF(B2713="","",VLOOKUP(G2713,'TONG HOP'!$C$8:$F$799,4,0))</f>
        <v/>
      </c>
      <c r="J2713" s="63" t="str">
        <f t="shared" si="459"/>
        <v/>
      </c>
      <c r="K2713" s="63" t="str">
        <f t="shared" si="460"/>
        <v/>
      </c>
      <c r="L2713" s="63">
        <f t="shared" si="461"/>
        <v>0</v>
      </c>
      <c r="M2713" s="392" t="str">
        <f>IF(Y2713="","",VLOOKUP(G2713,'Danh mục CODE'!$D$2:$I$1880,4,0))</f>
        <v/>
      </c>
      <c r="N2713" s="482"/>
      <c r="O2713" s="392" t="str">
        <f t="shared" si="462"/>
        <v/>
      </c>
      <c r="P2713" s="392" t="str">
        <f>IF(Y2713="","",VLOOKUP(G2713,'Danh mục CODE'!$D$2:$I$1880,5,0))</f>
        <v/>
      </c>
      <c r="Q2713" s="392"/>
      <c r="R2713" s="392" t="str">
        <f t="shared" si="463"/>
        <v/>
      </c>
      <c r="S2713" s="394" t="e">
        <f t="shared" si="464"/>
        <v>#VALUE!</v>
      </c>
      <c r="T2713" s="394" t="str">
        <f t="shared" si="465"/>
        <v/>
      </c>
      <c r="U2713" s="394" t="str">
        <f t="shared" si="466"/>
        <v/>
      </c>
      <c r="V2713" s="424" t="str">
        <f t="shared" si="467"/>
        <v/>
      </c>
      <c r="W2713" s="21"/>
      <c r="X2713" s="419"/>
      <c r="Y2713" s="419"/>
      <c r="Z2713" s="51"/>
      <c r="AA2713" s="61"/>
    </row>
    <row r="2714" spans="1:27">
      <c r="A2714" s="50">
        <f t="shared" si="468"/>
        <v>2709</v>
      </c>
      <c r="B2714" s="9"/>
      <c r="C2714" s="23" t="s">
        <v>742</v>
      </c>
      <c r="D2714" s="489"/>
      <c r="E2714" s="318" t="str">
        <f>IF(G2714="","",VLOOKUP(G2714,'Danh mục CODE'!$D$2:$J$20064,7,0))</f>
        <v/>
      </c>
      <c r="F2714" s="28" t="str">
        <f>IF(E2714="","",VLOOKUP(E2714,'TONG HOP'!$E$8:$W$1883,19,0))</f>
        <v/>
      </c>
      <c r="G2714" s="66"/>
      <c r="H2714" s="226" t="str">
        <f>IF(E2714="","",VLOOKUP(G2714,'TONG HOP'!$C$8:$E$799,2,0))</f>
        <v/>
      </c>
      <c r="I2714" s="226" t="str">
        <f>IF(B2714="","",VLOOKUP(G2714,'TONG HOP'!$C$8:$F$799,4,0))</f>
        <v/>
      </c>
      <c r="J2714" s="63" t="str">
        <f t="shared" si="459"/>
        <v/>
      </c>
      <c r="K2714" s="63" t="str">
        <f t="shared" si="460"/>
        <v/>
      </c>
      <c r="L2714" s="63">
        <f t="shared" si="461"/>
        <v>0</v>
      </c>
      <c r="M2714" s="392" t="str">
        <f>IF(Y2714="","",VLOOKUP(G2714,'Danh mục CODE'!$D$2:$I$1880,4,0))</f>
        <v/>
      </c>
      <c r="N2714" s="482"/>
      <c r="O2714" s="392" t="str">
        <f t="shared" si="462"/>
        <v/>
      </c>
      <c r="P2714" s="392" t="str">
        <f>IF(Y2714="","",VLOOKUP(G2714,'Danh mục CODE'!$D$2:$I$1880,5,0))</f>
        <v/>
      </c>
      <c r="Q2714" s="392"/>
      <c r="R2714" s="392" t="str">
        <f t="shared" si="463"/>
        <v/>
      </c>
      <c r="S2714" s="394" t="e">
        <f t="shared" si="464"/>
        <v>#VALUE!</v>
      </c>
      <c r="T2714" s="394" t="str">
        <f t="shared" si="465"/>
        <v/>
      </c>
      <c r="U2714" s="394" t="str">
        <f t="shared" si="466"/>
        <v/>
      </c>
      <c r="V2714" s="424" t="str">
        <f t="shared" si="467"/>
        <v/>
      </c>
      <c r="W2714" s="21"/>
      <c r="X2714" s="419"/>
      <c r="Y2714" s="419"/>
      <c r="Z2714" s="51"/>
      <c r="AA2714" s="61"/>
    </row>
    <row r="2715" spans="1:27">
      <c r="A2715" s="50">
        <f t="shared" si="468"/>
        <v>2710</v>
      </c>
      <c r="B2715" s="9"/>
      <c r="C2715" s="23" t="s">
        <v>742</v>
      </c>
      <c r="D2715" s="489"/>
      <c r="E2715" s="318" t="str">
        <f>IF(G2715="","",VLOOKUP(G2715,'Danh mục CODE'!$D$2:$J$20064,7,0))</f>
        <v/>
      </c>
      <c r="F2715" s="28" t="str">
        <f>IF(E2715="","",VLOOKUP(E2715,'TONG HOP'!$E$8:$W$1883,19,0))</f>
        <v/>
      </c>
      <c r="G2715" s="66"/>
      <c r="H2715" s="226" t="str">
        <f>IF(E2715="","",VLOOKUP(G2715,'TONG HOP'!$C$8:$E$799,2,0))</f>
        <v/>
      </c>
      <c r="I2715" s="226" t="str">
        <f>IF(B2715="","",VLOOKUP(G2715,'TONG HOP'!$C$8:$F$799,4,0))</f>
        <v/>
      </c>
      <c r="J2715" s="63" t="str">
        <f t="shared" si="459"/>
        <v/>
      </c>
      <c r="K2715" s="63" t="str">
        <f t="shared" si="460"/>
        <v/>
      </c>
      <c r="L2715" s="63">
        <f t="shared" si="461"/>
        <v>0</v>
      </c>
      <c r="M2715" s="392" t="str">
        <f>IF(Y2715="","",VLOOKUP(G2715,'Danh mục CODE'!$D$2:$I$1880,4,0))</f>
        <v/>
      </c>
      <c r="N2715" s="482"/>
      <c r="O2715" s="392" t="str">
        <f t="shared" si="462"/>
        <v/>
      </c>
      <c r="P2715" s="392" t="str">
        <f>IF(Y2715="","",VLOOKUP(G2715,'Danh mục CODE'!$D$2:$I$1880,5,0))</f>
        <v/>
      </c>
      <c r="Q2715" s="392"/>
      <c r="R2715" s="392" t="str">
        <f t="shared" si="463"/>
        <v/>
      </c>
      <c r="S2715" s="394" t="e">
        <f t="shared" si="464"/>
        <v>#VALUE!</v>
      </c>
      <c r="T2715" s="394" t="str">
        <f t="shared" si="465"/>
        <v/>
      </c>
      <c r="U2715" s="394" t="str">
        <f t="shared" si="466"/>
        <v/>
      </c>
      <c r="V2715" s="424" t="str">
        <f t="shared" si="467"/>
        <v/>
      </c>
      <c r="W2715" s="21"/>
      <c r="X2715" s="419"/>
      <c r="Y2715" s="419"/>
      <c r="Z2715" s="51"/>
      <c r="AA2715" s="61"/>
    </row>
    <row r="2716" spans="1:27">
      <c r="A2716" s="50">
        <f t="shared" si="468"/>
        <v>2711</v>
      </c>
      <c r="B2716" s="9"/>
      <c r="C2716" s="23" t="s">
        <v>742</v>
      </c>
      <c r="D2716" s="489"/>
      <c r="E2716" s="318" t="str">
        <f>IF(G2716="","",VLOOKUP(G2716,'Danh mục CODE'!$D$2:$J$20064,7,0))</f>
        <v/>
      </c>
      <c r="F2716" s="28" t="str">
        <f>IF(E2716="","",VLOOKUP(E2716,'TONG HOP'!$E$8:$W$1883,19,0))</f>
        <v/>
      </c>
      <c r="G2716" s="66"/>
      <c r="H2716" s="226" t="str">
        <f>IF(E2716="","",VLOOKUP(G2716,'TONG HOP'!$C$8:$E$799,2,0))</f>
        <v/>
      </c>
      <c r="I2716" s="226" t="str">
        <f>IF(B2716="","",VLOOKUP(G2716,'TONG HOP'!$C$8:$F$799,4,0))</f>
        <v/>
      </c>
      <c r="J2716" s="63" t="str">
        <f t="shared" si="459"/>
        <v/>
      </c>
      <c r="K2716" s="63" t="str">
        <f t="shared" si="460"/>
        <v/>
      </c>
      <c r="L2716" s="63">
        <f t="shared" si="461"/>
        <v>0</v>
      </c>
      <c r="M2716" s="392" t="str">
        <f>IF(Y2716="","",VLOOKUP(G2716,'Danh mục CODE'!$D$2:$I$1880,4,0))</f>
        <v/>
      </c>
      <c r="N2716" s="482"/>
      <c r="O2716" s="392" t="str">
        <f t="shared" si="462"/>
        <v/>
      </c>
      <c r="P2716" s="392" t="str">
        <f>IF(Y2716="","",VLOOKUP(G2716,'Danh mục CODE'!$D$2:$I$1880,5,0))</f>
        <v/>
      </c>
      <c r="Q2716" s="392"/>
      <c r="R2716" s="392" t="str">
        <f t="shared" si="463"/>
        <v/>
      </c>
      <c r="S2716" s="394" t="e">
        <f t="shared" si="464"/>
        <v>#VALUE!</v>
      </c>
      <c r="T2716" s="394" t="str">
        <f t="shared" si="465"/>
        <v/>
      </c>
      <c r="U2716" s="394" t="str">
        <f t="shared" si="466"/>
        <v/>
      </c>
      <c r="V2716" s="424" t="str">
        <f t="shared" si="467"/>
        <v/>
      </c>
      <c r="W2716" s="21"/>
      <c r="X2716" s="419"/>
      <c r="Y2716" s="419"/>
      <c r="Z2716" s="51"/>
      <c r="AA2716" s="61"/>
    </row>
    <row r="2717" spans="1:27">
      <c r="A2717" s="50">
        <f t="shared" si="468"/>
        <v>2712</v>
      </c>
      <c r="B2717" s="9"/>
      <c r="C2717" s="23" t="s">
        <v>742</v>
      </c>
      <c r="D2717" s="489"/>
      <c r="E2717" s="318" t="str">
        <f>IF(G2717="","",VLOOKUP(G2717,'Danh mục CODE'!$D$2:$J$20064,7,0))</f>
        <v/>
      </c>
      <c r="F2717" s="28" t="str">
        <f>IF(E2717="","",VLOOKUP(E2717,'TONG HOP'!$E$8:$W$1883,19,0))</f>
        <v/>
      </c>
      <c r="G2717" s="66"/>
      <c r="H2717" s="226" t="str">
        <f>IF(E2717="","",VLOOKUP(G2717,'TONG HOP'!$C$8:$E$799,2,0))</f>
        <v/>
      </c>
      <c r="I2717" s="226" t="str">
        <f>IF(B2717="","",VLOOKUP(G2717,'TONG HOP'!$C$8:$F$799,4,0))</f>
        <v/>
      </c>
      <c r="J2717" s="63" t="str">
        <f t="shared" si="459"/>
        <v/>
      </c>
      <c r="K2717" s="63" t="str">
        <f t="shared" si="460"/>
        <v/>
      </c>
      <c r="L2717" s="63">
        <f t="shared" si="461"/>
        <v>0</v>
      </c>
      <c r="M2717" s="392" t="str">
        <f>IF(Y2717="","",VLOOKUP(G2717,'Danh mục CODE'!$D$2:$I$1880,4,0))</f>
        <v/>
      </c>
      <c r="N2717" s="482"/>
      <c r="O2717" s="392" t="str">
        <f t="shared" si="462"/>
        <v/>
      </c>
      <c r="P2717" s="392" t="str">
        <f>IF(Y2717="","",VLOOKUP(G2717,'Danh mục CODE'!$D$2:$I$1880,5,0))</f>
        <v/>
      </c>
      <c r="Q2717" s="392"/>
      <c r="R2717" s="392" t="str">
        <f t="shared" si="463"/>
        <v/>
      </c>
      <c r="S2717" s="394" t="e">
        <f t="shared" si="464"/>
        <v>#VALUE!</v>
      </c>
      <c r="T2717" s="394" t="str">
        <f t="shared" si="465"/>
        <v/>
      </c>
      <c r="U2717" s="394" t="str">
        <f t="shared" si="466"/>
        <v/>
      </c>
      <c r="V2717" s="424" t="str">
        <f t="shared" si="467"/>
        <v/>
      </c>
      <c r="W2717" s="21"/>
      <c r="X2717" s="419"/>
      <c r="Y2717" s="419"/>
      <c r="Z2717" s="51"/>
      <c r="AA2717" s="61"/>
    </row>
    <row r="2718" spans="1:27">
      <c r="A2718" s="50">
        <f t="shared" si="468"/>
        <v>2713</v>
      </c>
      <c r="B2718" s="9"/>
      <c r="C2718" s="23" t="s">
        <v>742</v>
      </c>
      <c r="D2718" s="489"/>
      <c r="E2718" s="318" t="str">
        <f>IF(G2718="","",VLOOKUP(G2718,'Danh mục CODE'!$D$2:$J$20064,7,0))</f>
        <v/>
      </c>
      <c r="F2718" s="28" t="str">
        <f>IF(E2718="","",VLOOKUP(E2718,'TONG HOP'!$E$8:$W$1883,19,0))</f>
        <v/>
      </c>
      <c r="G2718" s="66"/>
      <c r="H2718" s="226" t="str">
        <f>IF(E2718="","",VLOOKUP(G2718,'TONG HOP'!$C$8:$E$799,2,0))</f>
        <v/>
      </c>
      <c r="I2718" s="226" t="str">
        <f>IF(B2718="","",VLOOKUP(G2718,'TONG HOP'!$C$8:$F$799,4,0))</f>
        <v/>
      </c>
      <c r="J2718" s="63" t="str">
        <f t="shared" si="459"/>
        <v/>
      </c>
      <c r="K2718" s="63" t="str">
        <f t="shared" si="460"/>
        <v/>
      </c>
      <c r="L2718" s="63">
        <f t="shared" si="461"/>
        <v>0</v>
      </c>
      <c r="M2718" s="392" t="str">
        <f>IF(Y2718="","",VLOOKUP(G2718,'Danh mục CODE'!$D$2:$I$1880,4,0))</f>
        <v/>
      </c>
      <c r="N2718" s="482"/>
      <c r="O2718" s="392" t="str">
        <f t="shared" si="462"/>
        <v/>
      </c>
      <c r="P2718" s="392" t="str">
        <f>IF(Y2718="","",VLOOKUP(G2718,'Danh mục CODE'!$D$2:$I$1880,5,0))</f>
        <v/>
      </c>
      <c r="Q2718" s="392"/>
      <c r="R2718" s="392" t="str">
        <f t="shared" si="463"/>
        <v/>
      </c>
      <c r="S2718" s="394" t="e">
        <f t="shared" si="464"/>
        <v>#VALUE!</v>
      </c>
      <c r="T2718" s="394" t="str">
        <f t="shared" si="465"/>
        <v/>
      </c>
      <c r="U2718" s="394" t="str">
        <f t="shared" si="466"/>
        <v/>
      </c>
      <c r="V2718" s="424" t="str">
        <f t="shared" si="467"/>
        <v/>
      </c>
      <c r="W2718" s="21"/>
      <c r="X2718" s="419"/>
      <c r="Y2718" s="419"/>
      <c r="Z2718" s="51"/>
      <c r="AA2718" s="61"/>
    </row>
    <row r="2719" spans="1:27">
      <c r="A2719" s="50">
        <f t="shared" si="468"/>
        <v>2714</v>
      </c>
      <c r="B2719" s="9"/>
      <c r="C2719" s="23" t="s">
        <v>742</v>
      </c>
      <c r="D2719" s="489"/>
      <c r="E2719" s="318" t="str">
        <f>IF(G2719="","",VLOOKUP(G2719,'Danh mục CODE'!$D$2:$J$20064,7,0))</f>
        <v/>
      </c>
      <c r="F2719" s="28" t="str">
        <f>IF(E2719="","",VLOOKUP(E2719,'TONG HOP'!$E$8:$W$1883,19,0))</f>
        <v/>
      </c>
      <c r="G2719" s="66"/>
      <c r="H2719" s="226" t="str">
        <f>IF(E2719="","",VLOOKUP(G2719,'TONG HOP'!$C$8:$E$799,2,0))</f>
        <v/>
      </c>
      <c r="I2719" s="226" t="str">
        <f>IF(B2719="","",VLOOKUP(G2719,'TONG HOP'!$C$8:$F$799,4,0))</f>
        <v/>
      </c>
      <c r="J2719" s="63" t="str">
        <f t="shared" si="459"/>
        <v/>
      </c>
      <c r="K2719" s="63" t="str">
        <f t="shared" si="460"/>
        <v/>
      </c>
      <c r="L2719" s="63">
        <f t="shared" si="461"/>
        <v>0</v>
      </c>
      <c r="M2719" s="392" t="str">
        <f>IF(Y2719="","",VLOOKUP(G2719,'Danh mục CODE'!$D$2:$I$1880,4,0))</f>
        <v/>
      </c>
      <c r="N2719" s="482"/>
      <c r="O2719" s="392" t="str">
        <f t="shared" si="462"/>
        <v/>
      </c>
      <c r="P2719" s="392" t="str">
        <f>IF(Y2719="","",VLOOKUP(G2719,'Danh mục CODE'!$D$2:$I$1880,5,0))</f>
        <v/>
      </c>
      <c r="Q2719" s="392"/>
      <c r="R2719" s="392" t="str">
        <f t="shared" si="463"/>
        <v/>
      </c>
      <c r="S2719" s="394" t="e">
        <f t="shared" si="464"/>
        <v>#VALUE!</v>
      </c>
      <c r="T2719" s="394" t="str">
        <f t="shared" si="465"/>
        <v/>
      </c>
      <c r="U2719" s="394" t="str">
        <f t="shared" si="466"/>
        <v/>
      </c>
      <c r="V2719" s="424" t="str">
        <f t="shared" si="467"/>
        <v/>
      </c>
      <c r="W2719" s="21"/>
      <c r="X2719" s="419"/>
      <c r="Y2719" s="419"/>
      <c r="Z2719" s="51"/>
      <c r="AA2719" s="61"/>
    </row>
    <row r="2720" spans="1:27">
      <c r="A2720" s="50">
        <f t="shared" si="468"/>
        <v>2715</v>
      </c>
      <c r="B2720" s="9"/>
      <c r="C2720" s="23" t="s">
        <v>742</v>
      </c>
      <c r="D2720" s="489"/>
      <c r="E2720" s="318" t="str">
        <f>IF(G2720="","",VLOOKUP(G2720,'Danh mục CODE'!$D$2:$J$20064,7,0))</f>
        <v/>
      </c>
      <c r="F2720" s="28" t="str">
        <f>IF(E2720="","",VLOOKUP(E2720,'TONG HOP'!$E$8:$W$1883,19,0))</f>
        <v/>
      </c>
      <c r="G2720" s="66"/>
      <c r="H2720" s="226" t="str">
        <f>IF(E2720="","",VLOOKUP(G2720,'TONG HOP'!$C$8:$E$799,2,0))</f>
        <v/>
      </c>
      <c r="I2720" s="226" t="str">
        <f>IF(B2720="","",VLOOKUP(G2720,'TONG HOP'!$C$8:$F$799,4,0))</f>
        <v/>
      </c>
      <c r="J2720" s="63" t="str">
        <f t="shared" si="459"/>
        <v/>
      </c>
      <c r="K2720" s="63" t="str">
        <f t="shared" si="460"/>
        <v/>
      </c>
      <c r="L2720" s="63">
        <f t="shared" si="461"/>
        <v>0</v>
      </c>
      <c r="M2720" s="392" t="str">
        <f>IF(Y2720="","",VLOOKUP(G2720,'Danh mục CODE'!$D$2:$I$1880,4,0))</f>
        <v/>
      </c>
      <c r="N2720" s="482"/>
      <c r="O2720" s="392" t="str">
        <f t="shared" si="462"/>
        <v/>
      </c>
      <c r="P2720" s="392" t="str">
        <f>IF(Y2720="","",VLOOKUP(G2720,'Danh mục CODE'!$D$2:$I$1880,5,0))</f>
        <v/>
      </c>
      <c r="Q2720" s="392"/>
      <c r="R2720" s="392" t="str">
        <f t="shared" si="463"/>
        <v/>
      </c>
      <c r="S2720" s="394" t="e">
        <f t="shared" si="464"/>
        <v>#VALUE!</v>
      </c>
      <c r="T2720" s="394" t="str">
        <f t="shared" si="465"/>
        <v/>
      </c>
      <c r="U2720" s="394" t="str">
        <f t="shared" si="466"/>
        <v/>
      </c>
      <c r="V2720" s="424" t="str">
        <f t="shared" si="467"/>
        <v/>
      </c>
      <c r="W2720" s="21"/>
      <c r="X2720" s="419"/>
      <c r="Y2720" s="419"/>
      <c r="Z2720" s="51"/>
      <c r="AA2720" s="61"/>
    </row>
    <row r="2721" spans="1:27">
      <c r="A2721" s="50">
        <f t="shared" si="468"/>
        <v>2716</v>
      </c>
      <c r="B2721" s="9"/>
      <c r="C2721" s="23" t="s">
        <v>742</v>
      </c>
      <c r="D2721" s="489"/>
      <c r="E2721" s="318" t="str">
        <f>IF(G2721="","",VLOOKUP(G2721,'Danh mục CODE'!$D$2:$J$20064,7,0))</f>
        <v/>
      </c>
      <c r="F2721" s="28" t="str">
        <f>IF(E2721="","",VLOOKUP(E2721,'TONG HOP'!$E$8:$W$1883,19,0))</f>
        <v/>
      </c>
      <c r="G2721" s="66"/>
      <c r="H2721" s="226" t="str">
        <f>IF(E2721="","",VLOOKUP(G2721,'TONG HOP'!$C$8:$E$799,2,0))</f>
        <v/>
      </c>
      <c r="I2721" s="226" t="str">
        <f>IF(B2721="","",VLOOKUP(G2721,'TONG HOP'!$C$8:$F$799,4,0))</f>
        <v/>
      </c>
      <c r="J2721" s="63" t="str">
        <f t="shared" si="459"/>
        <v/>
      </c>
      <c r="K2721" s="63" t="str">
        <f t="shared" si="460"/>
        <v/>
      </c>
      <c r="L2721" s="63">
        <f t="shared" si="461"/>
        <v>0</v>
      </c>
      <c r="M2721" s="392" t="str">
        <f>IF(Y2721="","",VLOOKUP(G2721,'Danh mục CODE'!$D$2:$I$1880,4,0))</f>
        <v/>
      </c>
      <c r="N2721" s="482"/>
      <c r="O2721" s="392" t="str">
        <f t="shared" si="462"/>
        <v/>
      </c>
      <c r="P2721" s="392" t="str">
        <f>IF(Y2721="","",VLOOKUP(G2721,'Danh mục CODE'!$D$2:$I$1880,5,0))</f>
        <v/>
      </c>
      <c r="Q2721" s="392"/>
      <c r="R2721" s="392" t="str">
        <f t="shared" si="463"/>
        <v/>
      </c>
      <c r="S2721" s="394" t="e">
        <f t="shared" si="464"/>
        <v>#VALUE!</v>
      </c>
      <c r="T2721" s="394" t="str">
        <f t="shared" si="465"/>
        <v/>
      </c>
      <c r="U2721" s="394" t="str">
        <f t="shared" si="466"/>
        <v/>
      </c>
      <c r="V2721" s="424" t="str">
        <f t="shared" si="467"/>
        <v/>
      </c>
      <c r="W2721" s="21"/>
      <c r="X2721" s="419"/>
      <c r="Y2721" s="419"/>
      <c r="Z2721" s="51"/>
      <c r="AA2721" s="61"/>
    </row>
    <row r="2722" spans="1:27">
      <c r="A2722" s="50">
        <f t="shared" si="468"/>
        <v>2717</v>
      </c>
      <c r="B2722" s="9"/>
      <c r="C2722" s="23" t="s">
        <v>742</v>
      </c>
      <c r="D2722" s="489"/>
      <c r="E2722" s="318" t="str">
        <f>IF(G2722="","",VLOOKUP(G2722,'Danh mục CODE'!$D$2:$J$20064,7,0))</f>
        <v/>
      </c>
      <c r="F2722" s="28" t="str">
        <f>IF(E2722="","",VLOOKUP(E2722,'TONG HOP'!$E$8:$W$1883,19,0))</f>
        <v/>
      </c>
      <c r="G2722" s="66"/>
      <c r="H2722" s="226" t="str">
        <f>IF(E2722="","",VLOOKUP(G2722,'TONG HOP'!$C$8:$E$799,2,0))</f>
        <v/>
      </c>
      <c r="I2722" s="226" t="str">
        <f>IF(B2722="","",VLOOKUP(G2722,'TONG HOP'!$C$8:$F$799,4,0))</f>
        <v/>
      </c>
      <c r="J2722" s="63" t="str">
        <f t="shared" si="459"/>
        <v/>
      </c>
      <c r="K2722" s="63" t="str">
        <f t="shared" si="460"/>
        <v/>
      </c>
      <c r="L2722" s="63">
        <f t="shared" si="461"/>
        <v>0</v>
      </c>
      <c r="M2722" s="392" t="str">
        <f>IF(Y2722="","",VLOOKUP(G2722,'Danh mục CODE'!$D$2:$I$1880,4,0))</f>
        <v/>
      </c>
      <c r="N2722" s="482"/>
      <c r="O2722" s="392" t="str">
        <f t="shared" si="462"/>
        <v/>
      </c>
      <c r="P2722" s="392" t="str">
        <f>IF(Y2722="","",VLOOKUP(G2722,'Danh mục CODE'!$D$2:$I$1880,5,0))</f>
        <v/>
      </c>
      <c r="Q2722" s="392"/>
      <c r="R2722" s="392" t="str">
        <f t="shared" si="463"/>
        <v/>
      </c>
      <c r="S2722" s="394" t="e">
        <f t="shared" si="464"/>
        <v>#VALUE!</v>
      </c>
      <c r="T2722" s="394" t="str">
        <f t="shared" si="465"/>
        <v/>
      </c>
      <c r="U2722" s="394" t="str">
        <f t="shared" si="466"/>
        <v/>
      </c>
      <c r="V2722" s="424" t="str">
        <f t="shared" si="467"/>
        <v/>
      </c>
      <c r="W2722" s="21"/>
      <c r="X2722" s="419"/>
      <c r="Y2722" s="419"/>
      <c r="Z2722" s="51"/>
      <c r="AA2722" s="61"/>
    </row>
    <row r="2723" spans="1:27">
      <c r="A2723" s="50">
        <f t="shared" si="468"/>
        <v>2718</v>
      </c>
      <c r="B2723" s="9"/>
      <c r="C2723" s="23" t="s">
        <v>742</v>
      </c>
      <c r="D2723" s="489"/>
      <c r="E2723" s="318" t="str">
        <f>IF(G2723="","",VLOOKUP(G2723,'Danh mục CODE'!$D$2:$J$20064,7,0))</f>
        <v/>
      </c>
      <c r="F2723" s="28" t="str">
        <f>IF(E2723="","",VLOOKUP(E2723,'TONG HOP'!$E$8:$W$1883,19,0))</f>
        <v/>
      </c>
      <c r="G2723" s="66"/>
      <c r="H2723" s="226" t="str">
        <f>IF(E2723="","",VLOOKUP(G2723,'TONG HOP'!$C$8:$E$799,2,0))</f>
        <v/>
      </c>
      <c r="I2723" s="226" t="str">
        <f>IF(B2723="","",VLOOKUP(G2723,'TONG HOP'!$C$8:$F$799,4,0))</f>
        <v/>
      </c>
      <c r="J2723" s="63" t="str">
        <f t="shared" si="459"/>
        <v/>
      </c>
      <c r="K2723" s="63" t="str">
        <f t="shared" si="460"/>
        <v/>
      </c>
      <c r="L2723" s="63">
        <f t="shared" si="461"/>
        <v>0</v>
      </c>
      <c r="M2723" s="392" t="str">
        <f>IF(Y2723="","",VLOOKUP(G2723,'Danh mục CODE'!$D$2:$I$1880,4,0))</f>
        <v/>
      </c>
      <c r="N2723" s="482"/>
      <c r="O2723" s="392" t="str">
        <f t="shared" si="462"/>
        <v/>
      </c>
      <c r="P2723" s="392" t="str">
        <f>IF(Y2723="","",VLOOKUP(G2723,'Danh mục CODE'!$D$2:$I$1880,5,0))</f>
        <v/>
      </c>
      <c r="Q2723" s="392"/>
      <c r="R2723" s="392" t="str">
        <f t="shared" si="463"/>
        <v/>
      </c>
      <c r="S2723" s="394" t="e">
        <f t="shared" si="464"/>
        <v>#VALUE!</v>
      </c>
      <c r="T2723" s="394" t="str">
        <f t="shared" si="465"/>
        <v/>
      </c>
      <c r="U2723" s="394" t="str">
        <f t="shared" si="466"/>
        <v/>
      </c>
      <c r="V2723" s="424" t="str">
        <f t="shared" si="467"/>
        <v/>
      </c>
      <c r="W2723" s="21"/>
      <c r="X2723" s="419"/>
      <c r="Y2723" s="419"/>
      <c r="Z2723" s="51"/>
      <c r="AA2723" s="61"/>
    </row>
    <row r="2724" spans="1:27">
      <c r="A2724" s="50">
        <f t="shared" si="468"/>
        <v>2719</v>
      </c>
      <c r="B2724" s="9"/>
      <c r="C2724" s="23" t="s">
        <v>742</v>
      </c>
      <c r="D2724" s="489"/>
      <c r="E2724" s="318" t="str">
        <f>IF(G2724="","",VLOOKUP(G2724,'Danh mục CODE'!$D$2:$J$20064,7,0))</f>
        <v/>
      </c>
      <c r="F2724" s="28" t="str">
        <f>IF(E2724="","",VLOOKUP(E2724,'TONG HOP'!$E$8:$W$1883,19,0))</f>
        <v/>
      </c>
      <c r="G2724" s="66"/>
      <c r="H2724" s="226" t="str">
        <f>IF(E2724="","",VLOOKUP(G2724,'TONG HOP'!$C$8:$E$799,2,0))</f>
        <v/>
      </c>
      <c r="I2724" s="226" t="str">
        <f>IF(B2724="","",VLOOKUP(G2724,'TONG HOP'!$C$8:$F$799,4,0))</f>
        <v/>
      </c>
      <c r="J2724" s="63" t="str">
        <f t="shared" si="459"/>
        <v/>
      </c>
      <c r="K2724" s="63" t="str">
        <f t="shared" si="460"/>
        <v/>
      </c>
      <c r="L2724" s="63">
        <f t="shared" si="461"/>
        <v>0</v>
      </c>
      <c r="M2724" s="392" t="str">
        <f>IF(Y2724="","",VLOOKUP(G2724,'Danh mục CODE'!$D$2:$I$1880,4,0))</f>
        <v/>
      </c>
      <c r="N2724" s="482"/>
      <c r="O2724" s="392" t="str">
        <f t="shared" si="462"/>
        <v/>
      </c>
      <c r="P2724" s="392" t="str">
        <f>IF(Y2724="","",VLOOKUP(G2724,'Danh mục CODE'!$D$2:$I$1880,5,0))</f>
        <v/>
      </c>
      <c r="Q2724" s="392"/>
      <c r="R2724" s="392" t="str">
        <f t="shared" si="463"/>
        <v/>
      </c>
      <c r="S2724" s="394" t="e">
        <f t="shared" si="464"/>
        <v>#VALUE!</v>
      </c>
      <c r="T2724" s="394" t="str">
        <f t="shared" si="465"/>
        <v/>
      </c>
      <c r="U2724" s="394" t="str">
        <f t="shared" si="466"/>
        <v/>
      </c>
      <c r="V2724" s="424" t="str">
        <f t="shared" si="467"/>
        <v/>
      </c>
      <c r="W2724" s="21"/>
      <c r="X2724" s="419"/>
      <c r="Y2724" s="419"/>
      <c r="Z2724" s="51"/>
      <c r="AA2724" s="61"/>
    </row>
    <row r="2725" spans="1:27">
      <c r="A2725" s="50">
        <f t="shared" si="468"/>
        <v>2720</v>
      </c>
      <c r="B2725" s="9"/>
      <c r="C2725" s="23" t="s">
        <v>742</v>
      </c>
      <c r="D2725" s="489"/>
      <c r="E2725" s="318" t="str">
        <f>IF(G2725="","",VLOOKUP(G2725,'Danh mục CODE'!$D$2:$J$20064,7,0))</f>
        <v/>
      </c>
      <c r="F2725" s="28" t="str">
        <f>IF(E2725="","",VLOOKUP(E2725,'TONG HOP'!$E$8:$W$1883,19,0))</f>
        <v/>
      </c>
      <c r="G2725" s="66"/>
      <c r="H2725" s="226" t="str">
        <f>IF(E2725="","",VLOOKUP(G2725,'TONG HOP'!$C$8:$E$799,2,0))</f>
        <v/>
      </c>
      <c r="I2725" s="226" t="str">
        <f>IF(B2725="","",VLOOKUP(G2725,'TONG HOP'!$C$8:$F$799,4,0))</f>
        <v/>
      </c>
      <c r="J2725" s="63" t="str">
        <f t="shared" si="459"/>
        <v/>
      </c>
      <c r="K2725" s="63" t="str">
        <f t="shared" si="460"/>
        <v/>
      </c>
      <c r="L2725" s="63">
        <f t="shared" si="461"/>
        <v>0</v>
      </c>
      <c r="M2725" s="392" t="str">
        <f>IF(Y2725="","",VLOOKUP(G2725,'Danh mục CODE'!$D$2:$I$1880,4,0))</f>
        <v/>
      </c>
      <c r="N2725" s="482"/>
      <c r="O2725" s="392" t="str">
        <f t="shared" si="462"/>
        <v/>
      </c>
      <c r="P2725" s="392" t="str">
        <f>IF(Y2725="","",VLOOKUP(G2725,'Danh mục CODE'!$D$2:$I$1880,5,0))</f>
        <v/>
      </c>
      <c r="Q2725" s="392"/>
      <c r="R2725" s="392" t="str">
        <f t="shared" si="463"/>
        <v/>
      </c>
      <c r="S2725" s="394" t="e">
        <f t="shared" si="464"/>
        <v>#VALUE!</v>
      </c>
      <c r="T2725" s="394" t="str">
        <f t="shared" si="465"/>
        <v/>
      </c>
      <c r="U2725" s="394" t="str">
        <f t="shared" si="466"/>
        <v/>
      </c>
      <c r="V2725" s="424" t="str">
        <f t="shared" si="467"/>
        <v/>
      </c>
      <c r="W2725" s="21"/>
      <c r="X2725" s="419"/>
      <c r="Y2725" s="419"/>
      <c r="Z2725" s="51"/>
      <c r="AA2725" s="61"/>
    </row>
    <row r="2726" spans="1:27">
      <c r="A2726" s="50">
        <f t="shared" si="468"/>
        <v>2721</v>
      </c>
      <c r="B2726" s="9"/>
      <c r="C2726" s="23" t="s">
        <v>742</v>
      </c>
      <c r="D2726" s="489"/>
      <c r="E2726" s="318" t="str">
        <f>IF(G2726="","",VLOOKUP(G2726,'Danh mục CODE'!$D$2:$J$20064,7,0))</f>
        <v/>
      </c>
      <c r="F2726" s="28" t="str">
        <f>IF(E2726="","",VLOOKUP(E2726,'TONG HOP'!$E$8:$W$1883,19,0))</f>
        <v/>
      </c>
      <c r="G2726" s="66"/>
      <c r="H2726" s="226" t="str">
        <f>IF(E2726="","",VLOOKUP(G2726,'TONG HOP'!$C$8:$E$799,2,0))</f>
        <v/>
      </c>
      <c r="I2726" s="226" t="str">
        <f>IF(B2726="","",VLOOKUP(G2726,'TONG HOP'!$C$8:$F$799,4,0))</f>
        <v/>
      </c>
      <c r="J2726" s="63" t="str">
        <f t="shared" si="459"/>
        <v/>
      </c>
      <c r="K2726" s="63" t="str">
        <f t="shared" si="460"/>
        <v/>
      </c>
      <c r="L2726" s="63">
        <f t="shared" si="461"/>
        <v>0</v>
      </c>
      <c r="M2726" s="392" t="str">
        <f>IF(Y2726="","",VLOOKUP(G2726,'Danh mục CODE'!$D$2:$I$1880,4,0))</f>
        <v/>
      </c>
      <c r="N2726" s="482"/>
      <c r="O2726" s="392" t="str">
        <f t="shared" si="462"/>
        <v/>
      </c>
      <c r="P2726" s="392" t="str">
        <f>IF(Y2726="","",VLOOKUP(G2726,'Danh mục CODE'!$D$2:$I$1880,5,0))</f>
        <v/>
      </c>
      <c r="Q2726" s="392"/>
      <c r="R2726" s="392" t="str">
        <f t="shared" si="463"/>
        <v/>
      </c>
      <c r="S2726" s="394" t="e">
        <f t="shared" si="464"/>
        <v>#VALUE!</v>
      </c>
      <c r="T2726" s="394" t="str">
        <f t="shared" si="465"/>
        <v/>
      </c>
      <c r="U2726" s="394" t="str">
        <f t="shared" si="466"/>
        <v/>
      </c>
      <c r="V2726" s="424" t="str">
        <f t="shared" si="467"/>
        <v/>
      </c>
      <c r="W2726" s="21"/>
      <c r="X2726" s="419"/>
      <c r="Y2726" s="419"/>
      <c r="Z2726" s="51"/>
      <c r="AA2726" s="61"/>
    </row>
    <row r="2727" spans="1:27">
      <c r="A2727" s="50">
        <f t="shared" si="468"/>
        <v>2722</v>
      </c>
      <c r="B2727" s="9"/>
      <c r="C2727" s="23" t="s">
        <v>742</v>
      </c>
      <c r="D2727" s="489"/>
      <c r="E2727" s="318" t="str">
        <f>IF(G2727="","",VLOOKUP(G2727,'Danh mục CODE'!$D$2:$J$20064,7,0))</f>
        <v/>
      </c>
      <c r="F2727" s="28" t="str">
        <f>IF(E2727="","",VLOOKUP(E2727,'TONG HOP'!$E$8:$W$1883,19,0))</f>
        <v/>
      </c>
      <c r="G2727" s="66"/>
      <c r="H2727" s="226" t="str">
        <f>IF(E2727="","",VLOOKUP(G2727,'TONG HOP'!$C$8:$E$799,2,0))</f>
        <v/>
      </c>
      <c r="I2727" s="226" t="str">
        <f>IF(B2727="","",VLOOKUP(G2727,'TONG HOP'!$C$8:$F$799,4,0))</f>
        <v/>
      </c>
      <c r="J2727" s="63" t="str">
        <f t="shared" si="459"/>
        <v/>
      </c>
      <c r="K2727" s="63" t="str">
        <f t="shared" si="460"/>
        <v/>
      </c>
      <c r="L2727" s="63">
        <f t="shared" si="461"/>
        <v>0</v>
      </c>
      <c r="M2727" s="392" t="str">
        <f>IF(Y2727="","",VLOOKUP(G2727,'Danh mục CODE'!$D$2:$I$1880,4,0))</f>
        <v/>
      </c>
      <c r="N2727" s="482"/>
      <c r="O2727" s="392" t="str">
        <f t="shared" si="462"/>
        <v/>
      </c>
      <c r="P2727" s="392" t="str">
        <f>IF(Y2727="","",VLOOKUP(G2727,'Danh mục CODE'!$D$2:$I$1880,5,0))</f>
        <v/>
      </c>
      <c r="Q2727" s="392"/>
      <c r="R2727" s="392" t="str">
        <f t="shared" si="463"/>
        <v/>
      </c>
      <c r="S2727" s="394" t="e">
        <f t="shared" si="464"/>
        <v>#VALUE!</v>
      </c>
      <c r="T2727" s="394" t="str">
        <f t="shared" si="465"/>
        <v/>
      </c>
      <c r="U2727" s="394" t="str">
        <f t="shared" si="466"/>
        <v/>
      </c>
      <c r="V2727" s="424" t="str">
        <f t="shared" si="467"/>
        <v/>
      </c>
      <c r="W2727" s="21"/>
      <c r="X2727" s="419"/>
      <c r="Y2727" s="419"/>
      <c r="Z2727" s="51"/>
      <c r="AA2727" s="61"/>
    </row>
    <row r="2728" spans="1:27">
      <c r="A2728" s="50">
        <f t="shared" si="468"/>
        <v>2723</v>
      </c>
      <c r="B2728" s="9"/>
      <c r="C2728" s="23" t="s">
        <v>742</v>
      </c>
      <c r="D2728" s="489"/>
      <c r="E2728" s="318" t="str">
        <f>IF(G2728="","",VLOOKUP(G2728,'Danh mục CODE'!$D$2:$J$20064,7,0))</f>
        <v/>
      </c>
      <c r="F2728" s="28" t="str">
        <f>IF(E2728="","",VLOOKUP(E2728,'TONG HOP'!$E$8:$W$1883,19,0))</f>
        <v/>
      </c>
      <c r="G2728" s="66"/>
      <c r="H2728" s="226" t="str">
        <f>IF(E2728="","",VLOOKUP(G2728,'TONG HOP'!$C$8:$E$799,2,0))</f>
        <v/>
      </c>
      <c r="I2728" s="226" t="str">
        <f>IF(B2728="","",VLOOKUP(G2728,'TONG HOP'!$C$8:$F$799,4,0))</f>
        <v/>
      </c>
      <c r="J2728" s="63" t="str">
        <f t="shared" si="459"/>
        <v/>
      </c>
      <c r="K2728" s="63" t="str">
        <f t="shared" si="460"/>
        <v/>
      </c>
      <c r="L2728" s="63">
        <f t="shared" si="461"/>
        <v>0</v>
      </c>
      <c r="M2728" s="392" t="str">
        <f>IF(Y2728="","",VLOOKUP(G2728,'Danh mục CODE'!$D$2:$I$1880,4,0))</f>
        <v/>
      </c>
      <c r="N2728" s="482"/>
      <c r="O2728" s="392" t="str">
        <f t="shared" si="462"/>
        <v/>
      </c>
      <c r="P2728" s="392" t="str">
        <f>IF(Y2728="","",VLOOKUP(G2728,'Danh mục CODE'!$D$2:$I$1880,5,0))</f>
        <v/>
      </c>
      <c r="Q2728" s="392"/>
      <c r="R2728" s="392" t="str">
        <f t="shared" si="463"/>
        <v/>
      </c>
      <c r="S2728" s="394" t="e">
        <f t="shared" si="464"/>
        <v>#VALUE!</v>
      </c>
      <c r="T2728" s="394" t="str">
        <f t="shared" si="465"/>
        <v/>
      </c>
      <c r="U2728" s="394" t="str">
        <f t="shared" si="466"/>
        <v/>
      </c>
      <c r="V2728" s="424" t="str">
        <f t="shared" si="467"/>
        <v/>
      </c>
      <c r="W2728" s="21"/>
      <c r="X2728" s="419"/>
      <c r="Y2728" s="419"/>
      <c r="Z2728" s="51"/>
      <c r="AA2728" s="61"/>
    </row>
    <row r="2729" spans="1:27">
      <c r="A2729" s="50">
        <f t="shared" si="468"/>
        <v>2724</v>
      </c>
      <c r="B2729" s="9"/>
      <c r="C2729" s="23" t="s">
        <v>742</v>
      </c>
      <c r="D2729" s="489"/>
      <c r="E2729" s="318" t="str">
        <f>IF(G2729="","",VLOOKUP(G2729,'Danh mục CODE'!$D$2:$J$20064,7,0))</f>
        <v/>
      </c>
      <c r="F2729" s="28" t="str">
        <f>IF(E2729="","",VLOOKUP(E2729,'TONG HOP'!$E$8:$W$1883,19,0))</f>
        <v/>
      </c>
      <c r="G2729" s="66"/>
      <c r="H2729" s="226" t="str">
        <f>IF(E2729="","",VLOOKUP(G2729,'TONG HOP'!$C$8:$E$799,2,0))</f>
        <v/>
      </c>
      <c r="I2729" s="226" t="str">
        <f>IF(B2729="","",VLOOKUP(G2729,'TONG HOP'!$C$8:$F$799,4,0))</f>
        <v/>
      </c>
      <c r="J2729" s="63" t="str">
        <f t="shared" si="459"/>
        <v/>
      </c>
      <c r="K2729" s="63" t="str">
        <f t="shared" si="460"/>
        <v/>
      </c>
      <c r="L2729" s="63">
        <f t="shared" si="461"/>
        <v>0</v>
      </c>
      <c r="M2729" s="392" t="str">
        <f>IF(Y2729="","",VLOOKUP(G2729,'Danh mục CODE'!$D$2:$I$1880,4,0))</f>
        <v/>
      </c>
      <c r="N2729" s="482"/>
      <c r="O2729" s="392" t="str">
        <f t="shared" si="462"/>
        <v/>
      </c>
      <c r="P2729" s="392" t="str">
        <f>IF(Y2729="","",VLOOKUP(G2729,'Danh mục CODE'!$D$2:$I$1880,5,0))</f>
        <v/>
      </c>
      <c r="Q2729" s="392"/>
      <c r="R2729" s="392" t="str">
        <f t="shared" si="463"/>
        <v/>
      </c>
      <c r="S2729" s="394" t="e">
        <f t="shared" si="464"/>
        <v>#VALUE!</v>
      </c>
      <c r="T2729" s="394" t="str">
        <f t="shared" si="465"/>
        <v/>
      </c>
      <c r="U2729" s="394" t="str">
        <f t="shared" si="466"/>
        <v/>
      </c>
      <c r="V2729" s="424" t="str">
        <f t="shared" si="467"/>
        <v/>
      </c>
      <c r="W2729" s="21"/>
      <c r="X2729" s="419"/>
      <c r="Y2729" s="419"/>
      <c r="Z2729" s="51"/>
      <c r="AA2729" s="61"/>
    </row>
    <row r="2730" spans="1:27">
      <c r="A2730" s="50">
        <f t="shared" si="468"/>
        <v>2725</v>
      </c>
      <c r="B2730" s="9"/>
      <c r="C2730" s="23" t="s">
        <v>742</v>
      </c>
      <c r="D2730" s="489"/>
      <c r="E2730" s="318" t="str">
        <f>IF(G2730="","",VLOOKUP(G2730,'Danh mục CODE'!$D$2:$J$20064,7,0))</f>
        <v/>
      </c>
      <c r="F2730" s="28" t="str">
        <f>IF(E2730="","",VLOOKUP(E2730,'TONG HOP'!$E$8:$W$1883,19,0))</f>
        <v/>
      </c>
      <c r="G2730" s="66"/>
      <c r="H2730" s="226" t="str">
        <f>IF(E2730="","",VLOOKUP(G2730,'TONG HOP'!$C$8:$E$799,2,0))</f>
        <v/>
      </c>
      <c r="I2730" s="226" t="str">
        <f>IF(B2730="","",VLOOKUP(G2730,'TONG HOP'!$C$8:$F$799,4,0))</f>
        <v/>
      </c>
      <c r="J2730" s="63" t="str">
        <f t="shared" si="459"/>
        <v/>
      </c>
      <c r="K2730" s="63" t="str">
        <f t="shared" si="460"/>
        <v/>
      </c>
      <c r="L2730" s="63">
        <f t="shared" si="461"/>
        <v>0</v>
      </c>
      <c r="M2730" s="392" t="str">
        <f>IF(Y2730="","",VLOOKUP(G2730,'Danh mục CODE'!$D$2:$I$1880,4,0))</f>
        <v/>
      </c>
      <c r="N2730" s="482"/>
      <c r="O2730" s="392" t="str">
        <f t="shared" si="462"/>
        <v/>
      </c>
      <c r="P2730" s="392" t="str">
        <f>IF(Y2730="","",VLOOKUP(G2730,'Danh mục CODE'!$D$2:$I$1880,5,0))</f>
        <v/>
      </c>
      <c r="Q2730" s="392"/>
      <c r="R2730" s="392" t="str">
        <f t="shared" si="463"/>
        <v/>
      </c>
      <c r="S2730" s="394" t="e">
        <f t="shared" si="464"/>
        <v>#VALUE!</v>
      </c>
      <c r="T2730" s="394" t="str">
        <f t="shared" si="465"/>
        <v/>
      </c>
      <c r="U2730" s="394" t="str">
        <f t="shared" si="466"/>
        <v/>
      </c>
      <c r="V2730" s="424" t="str">
        <f t="shared" si="467"/>
        <v/>
      </c>
      <c r="W2730" s="21"/>
      <c r="X2730" s="419"/>
      <c r="Y2730" s="419"/>
      <c r="Z2730" s="51"/>
      <c r="AA2730" s="61"/>
    </row>
    <row r="2731" spans="1:27">
      <c r="A2731" s="50">
        <f t="shared" si="468"/>
        <v>2726</v>
      </c>
      <c r="B2731" s="9"/>
      <c r="C2731" s="23" t="s">
        <v>742</v>
      </c>
      <c r="D2731" s="489"/>
      <c r="E2731" s="318" t="str">
        <f>IF(G2731="","",VLOOKUP(G2731,'Danh mục CODE'!$D$2:$J$20064,7,0))</f>
        <v/>
      </c>
      <c r="F2731" s="28" t="str">
        <f>IF(E2731="","",VLOOKUP(E2731,'TONG HOP'!$E$8:$W$1883,19,0))</f>
        <v/>
      </c>
      <c r="G2731" s="66"/>
      <c r="H2731" s="226" t="str">
        <f>IF(E2731="","",VLOOKUP(G2731,'TONG HOP'!$C$8:$E$799,2,0))</f>
        <v/>
      </c>
      <c r="I2731" s="226" t="str">
        <f>IF(B2731="","",VLOOKUP(G2731,'TONG HOP'!$C$8:$F$799,4,0))</f>
        <v/>
      </c>
      <c r="J2731" s="63" t="str">
        <f t="shared" si="459"/>
        <v/>
      </c>
      <c r="K2731" s="63" t="str">
        <f t="shared" si="460"/>
        <v/>
      </c>
      <c r="L2731" s="63">
        <f t="shared" si="461"/>
        <v>0</v>
      </c>
      <c r="M2731" s="392" t="str">
        <f>IF(Y2731="","",VLOOKUP(G2731,'Danh mục CODE'!$D$2:$I$1880,4,0))</f>
        <v/>
      </c>
      <c r="N2731" s="482"/>
      <c r="O2731" s="392" t="str">
        <f t="shared" si="462"/>
        <v/>
      </c>
      <c r="P2731" s="392" t="str">
        <f>IF(Y2731="","",VLOOKUP(G2731,'Danh mục CODE'!$D$2:$I$1880,5,0))</f>
        <v/>
      </c>
      <c r="Q2731" s="392"/>
      <c r="R2731" s="392" t="str">
        <f t="shared" si="463"/>
        <v/>
      </c>
      <c r="S2731" s="394" t="e">
        <f t="shared" si="464"/>
        <v>#VALUE!</v>
      </c>
      <c r="T2731" s="394" t="str">
        <f t="shared" si="465"/>
        <v/>
      </c>
      <c r="U2731" s="394" t="str">
        <f t="shared" si="466"/>
        <v/>
      </c>
      <c r="V2731" s="424" t="str">
        <f t="shared" si="467"/>
        <v/>
      </c>
      <c r="W2731" s="21"/>
      <c r="X2731" s="419"/>
      <c r="Y2731" s="419"/>
      <c r="Z2731" s="51"/>
      <c r="AA2731" s="61"/>
    </row>
    <row r="2732" spans="1:27">
      <c r="A2732" s="50">
        <f t="shared" si="468"/>
        <v>2727</v>
      </c>
      <c r="B2732" s="9"/>
      <c r="C2732" s="23" t="s">
        <v>742</v>
      </c>
      <c r="D2732" s="489"/>
      <c r="E2732" s="318" t="str">
        <f>IF(G2732="","",VLOOKUP(G2732,'Danh mục CODE'!$D$2:$J$20064,7,0))</f>
        <v/>
      </c>
      <c r="F2732" s="28" t="str">
        <f>IF(E2732="","",VLOOKUP(E2732,'TONG HOP'!$E$8:$W$1883,19,0))</f>
        <v/>
      </c>
      <c r="G2732" s="66"/>
      <c r="H2732" s="226" t="str">
        <f>IF(E2732="","",VLOOKUP(G2732,'TONG HOP'!$C$8:$E$799,2,0))</f>
        <v/>
      </c>
      <c r="I2732" s="226" t="str">
        <f>IF(B2732="","",VLOOKUP(G2732,'TONG HOP'!$C$8:$F$799,4,0))</f>
        <v/>
      </c>
      <c r="J2732" s="63" t="str">
        <f t="shared" si="459"/>
        <v/>
      </c>
      <c r="K2732" s="63" t="str">
        <f t="shared" si="460"/>
        <v/>
      </c>
      <c r="L2732" s="63">
        <f t="shared" si="461"/>
        <v>0</v>
      </c>
      <c r="M2732" s="392" t="str">
        <f>IF(Y2732="","",VLOOKUP(G2732,'Danh mục CODE'!$D$2:$I$1880,4,0))</f>
        <v/>
      </c>
      <c r="N2732" s="482"/>
      <c r="O2732" s="392" t="str">
        <f t="shared" si="462"/>
        <v/>
      </c>
      <c r="P2732" s="392" t="str">
        <f>IF(Y2732="","",VLOOKUP(G2732,'Danh mục CODE'!$D$2:$I$1880,5,0))</f>
        <v/>
      </c>
      <c r="Q2732" s="392"/>
      <c r="R2732" s="392" t="str">
        <f t="shared" si="463"/>
        <v/>
      </c>
      <c r="S2732" s="394" t="e">
        <f t="shared" si="464"/>
        <v>#VALUE!</v>
      </c>
      <c r="T2732" s="394" t="str">
        <f t="shared" si="465"/>
        <v/>
      </c>
      <c r="U2732" s="394" t="str">
        <f t="shared" si="466"/>
        <v/>
      </c>
      <c r="V2732" s="424" t="str">
        <f t="shared" si="467"/>
        <v/>
      </c>
      <c r="W2732" s="21"/>
      <c r="X2732" s="419"/>
      <c r="Y2732" s="419"/>
      <c r="Z2732" s="51"/>
      <c r="AA2732" s="61"/>
    </row>
    <row r="2733" spans="1:27">
      <c r="A2733" s="50">
        <f t="shared" si="468"/>
        <v>2728</v>
      </c>
      <c r="B2733" s="9"/>
      <c r="C2733" s="23" t="s">
        <v>742</v>
      </c>
      <c r="D2733" s="489"/>
      <c r="E2733" s="318" t="str">
        <f>IF(G2733="","",VLOOKUP(G2733,'Danh mục CODE'!$D$2:$J$20064,7,0))</f>
        <v/>
      </c>
      <c r="F2733" s="28" t="str">
        <f>IF(E2733="","",VLOOKUP(E2733,'TONG HOP'!$E$8:$W$1883,19,0))</f>
        <v/>
      </c>
      <c r="G2733" s="66"/>
      <c r="H2733" s="226" t="str">
        <f>IF(E2733="","",VLOOKUP(G2733,'TONG HOP'!$C$8:$E$799,2,0))</f>
        <v/>
      </c>
      <c r="I2733" s="226" t="str">
        <f>IF(B2733="","",VLOOKUP(G2733,'TONG HOP'!$C$8:$F$799,4,0))</f>
        <v/>
      </c>
      <c r="J2733" s="63" t="str">
        <f t="shared" si="459"/>
        <v/>
      </c>
      <c r="K2733" s="63" t="str">
        <f t="shared" si="460"/>
        <v/>
      </c>
      <c r="L2733" s="63">
        <f t="shared" si="461"/>
        <v>0</v>
      </c>
      <c r="M2733" s="392" t="str">
        <f>IF(Y2733="","",VLOOKUP(G2733,'Danh mục CODE'!$D$2:$I$1880,4,0))</f>
        <v/>
      </c>
      <c r="N2733" s="482"/>
      <c r="O2733" s="392" t="str">
        <f t="shared" si="462"/>
        <v/>
      </c>
      <c r="P2733" s="392" t="str">
        <f>IF(Y2733="","",VLOOKUP(G2733,'Danh mục CODE'!$D$2:$I$1880,5,0))</f>
        <v/>
      </c>
      <c r="Q2733" s="392"/>
      <c r="R2733" s="392" t="str">
        <f t="shared" si="463"/>
        <v/>
      </c>
      <c r="S2733" s="394" t="e">
        <f t="shared" si="464"/>
        <v>#VALUE!</v>
      </c>
      <c r="T2733" s="394" t="str">
        <f t="shared" si="465"/>
        <v/>
      </c>
      <c r="U2733" s="394" t="str">
        <f t="shared" si="466"/>
        <v/>
      </c>
      <c r="V2733" s="424" t="str">
        <f t="shared" si="467"/>
        <v/>
      </c>
      <c r="W2733" s="21"/>
      <c r="X2733" s="419"/>
      <c r="Y2733" s="419"/>
      <c r="Z2733" s="51"/>
      <c r="AA2733" s="61"/>
    </row>
    <row r="2734" spans="1:27">
      <c r="A2734" s="50">
        <f t="shared" si="468"/>
        <v>2729</v>
      </c>
      <c r="B2734" s="9"/>
      <c r="C2734" s="23" t="s">
        <v>742</v>
      </c>
      <c r="D2734" s="489"/>
      <c r="E2734" s="318" t="str">
        <f>IF(G2734="","",VLOOKUP(G2734,'Danh mục CODE'!$D$2:$J$20064,7,0))</f>
        <v/>
      </c>
      <c r="F2734" s="28" t="str">
        <f>IF(E2734="","",VLOOKUP(E2734,'TONG HOP'!$E$8:$W$1883,19,0))</f>
        <v/>
      </c>
      <c r="G2734" s="66"/>
      <c r="H2734" s="226" t="str">
        <f>IF(E2734="","",VLOOKUP(G2734,'TONG HOP'!$C$8:$E$799,2,0))</f>
        <v/>
      </c>
      <c r="I2734" s="226" t="str">
        <f>IF(B2734="","",VLOOKUP(G2734,'TONG HOP'!$C$8:$F$799,4,0))</f>
        <v/>
      </c>
      <c r="J2734" s="63" t="str">
        <f t="shared" si="459"/>
        <v/>
      </c>
      <c r="K2734" s="63" t="str">
        <f t="shared" si="460"/>
        <v/>
      </c>
      <c r="L2734" s="63">
        <f t="shared" si="461"/>
        <v>0</v>
      </c>
      <c r="M2734" s="392" t="str">
        <f>IF(Y2734="","",VLOOKUP(G2734,'Danh mục CODE'!$D$2:$I$1880,4,0))</f>
        <v/>
      </c>
      <c r="N2734" s="482"/>
      <c r="O2734" s="392" t="str">
        <f t="shared" si="462"/>
        <v/>
      </c>
      <c r="P2734" s="392" t="str">
        <f>IF(Y2734="","",VLOOKUP(G2734,'Danh mục CODE'!$D$2:$I$1880,5,0))</f>
        <v/>
      </c>
      <c r="Q2734" s="392"/>
      <c r="R2734" s="392" t="str">
        <f t="shared" si="463"/>
        <v/>
      </c>
      <c r="S2734" s="394" t="e">
        <f t="shared" si="464"/>
        <v>#VALUE!</v>
      </c>
      <c r="T2734" s="394" t="str">
        <f t="shared" si="465"/>
        <v/>
      </c>
      <c r="U2734" s="394" t="str">
        <f t="shared" si="466"/>
        <v/>
      </c>
      <c r="V2734" s="424" t="str">
        <f t="shared" si="467"/>
        <v/>
      </c>
      <c r="W2734" s="21"/>
      <c r="X2734" s="419"/>
      <c r="Y2734" s="419"/>
      <c r="Z2734" s="51"/>
      <c r="AA2734" s="61"/>
    </row>
    <row r="2735" spans="1:27">
      <c r="A2735" s="50">
        <f t="shared" si="468"/>
        <v>2730</v>
      </c>
      <c r="B2735" s="9"/>
      <c r="C2735" s="23" t="s">
        <v>742</v>
      </c>
      <c r="D2735" s="489"/>
      <c r="E2735" s="318" t="str">
        <f>IF(G2735="","",VLOOKUP(G2735,'Danh mục CODE'!$D$2:$J$20064,7,0))</f>
        <v/>
      </c>
      <c r="F2735" s="28" t="str">
        <f>IF(E2735="","",VLOOKUP(E2735,'TONG HOP'!$E$8:$W$1883,19,0))</f>
        <v/>
      </c>
      <c r="G2735" s="66"/>
      <c r="H2735" s="226" t="str">
        <f>IF(E2735="","",VLOOKUP(G2735,'TONG HOP'!$C$8:$E$799,2,0))</f>
        <v/>
      </c>
      <c r="I2735" s="226" t="str">
        <f>IF(B2735="","",VLOOKUP(G2735,'TONG HOP'!$C$8:$F$799,4,0))</f>
        <v/>
      </c>
      <c r="J2735" s="63" t="str">
        <f t="shared" si="459"/>
        <v/>
      </c>
      <c r="K2735" s="63" t="str">
        <f t="shared" si="460"/>
        <v/>
      </c>
      <c r="L2735" s="63">
        <f t="shared" si="461"/>
        <v>0</v>
      </c>
      <c r="M2735" s="392" t="str">
        <f>IF(Y2735="","",VLOOKUP(G2735,'Danh mục CODE'!$D$2:$I$1880,4,0))</f>
        <v/>
      </c>
      <c r="N2735" s="482"/>
      <c r="O2735" s="392" t="str">
        <f t="shared" si="462"/>
        <v/>
      </c>
      <c r="P2735" s="392" t="str">
        <f>IF(Y2735="","",VLOOKUP(G2735,'Danh mục CODE'!$D$2:$I$1880,5,0))</f>
        <v/>
      </c>
      <c r="Q2735" s="392"/>
      <c r="R2735" s="392" t="str">
        <f t="shared" si="463"/>
        <v/>
      </c>
      <c r="S2735" s="394" t="e">
        <f t="shared" si="464"/>
        <v>#VALUE!</v>
      </c>
      <c r="T2735" s="394" t="str">
        <f t="shared" si="465"/>
        <v/>
      </c>
      <c r="U2735" s="394" t="str">
        <f t="shared" si="466"/>
        <v/>
      </c>
      <c r="V2735" s="424" t="str">
        <f t="shared" si="467"/>
        <v/>
      </c>
      <c r="W2735" s="21"/>
      <c r="X2735" s="419"/>
      <c r="Y2735" s="419"/>
      <c r="Z2735" s="51"/>
      <c r="AA2735" s="61"/>
    </row>
    <row r="2736" spans="1:27">
      <c r="A2736" s="50">
        <f t="shared" si="468"/>
        <v>2731</v>
      </c>
      <c r="B2736" s="9"/>
      <c r="C2736" s="23" t="s">
        <v>742</v>
      </c>
      <c r="D2736" s="489"/>
      <c r="E2736" s="318" t="str">
        <f>IF(G2736="","",VLOOKUP(G2736,'Danh mục CODE'!$D$2:$J$20064,7,0))</f>
        <v/>
      </c>
      <c r="F2736" s="28" t="str">
        <f>IF(E2736="","",VLOOKUP(E2736,'TONG HOP'!$E$8:$W$1883,19,0))</f>
        <v/>
      </c>
      <c r="G2736" s="66"/>
      <c r="H2736" s="226" t="str">
        <f>IF(E2736="","",VLOOKUP(G2736,'TONG HOP'!$C$8:$E$799,2,0))</f>
        <v/>
      </c>
      <c r="I2736" s="226" t="str">
        <f>IF(B2736="","",VLOOKUP(G2736,'TONG HOP'!$C$8:$F$799,4,0))</f>
        <v/>
      </c>
      <c r="J2736" s="63" t="str">
        <f t="shared" si="459"/>
        <v/>
      </c>
      <c r="K2736" s="63" t="str">
        <f t="shared" si="460"/>
        <v/>
      </c>
      <c r="L2736" s="63">
        <f t="shared" si="461"/>
        <v>0</v>
      </c>
      <c r="M2736" s="392" t="str">
        <f>IF(Y2736="","",VLOOKUP(G2736,'Danh mục CODE'!$D$2:$I$1880,4,0))</f>
        <v/>
      </c>
      <c r="N2736" s="482"/>
      <c r="O2736" s="392" t="str">
        <f t="shared" si="462"/>
        <v/>
      </c>
      <c r="P2736" s="392" t="str">
        <f>IF(Y2736="","",VLOOKUP(G2736,'Danh mục CODE'!$D$2:$I$1880,5,0))</f>
        <v/>
      </c>
      <c r="Q2736" s="392"/>
      <c r="R2736" s="392" t="str">
        <f t="shared" si="463"/>
        <v/>
      </c>
      <c r="S2736" s="394" t="e">
        <f t="shared" si="464"/>
        <v>#VALUE!</v>
      </c>
      <c r="T2736" s="394" t="str">
        <f t="shared" si="465"/>
        <v/>
      </c>
      <c r="U2736" s="394" t="str">
        <f t="shared" si="466"/>
        <v/>
      </c>
      <c r="V2736" s="424" t="str">
        <f t="shared" si="467"/>
        <v/>
      </c>
      <c r="W2736" s="21"/>
      <c r="X2736" s="419"/>
      <c r="Y2736" s="419"/>
      <c r="Z2736" s="51"/>
      <c r="AA2736" s="61"/>
    </row>
    <row r="2737" spans="1:27">
      <c r="A2737" s="50">
        <f t="shared" si="468"/>
        <v>2732</v>
      </c>
      <c r="B2737" s="9"/>
      <c r="C2737" s="23" t="s">
        <v>742</v>
      </c>
      <c r="D2737" s="489"/>
      <c r="E2737" s="318" t="str">
        <f>IF(G2737="","",VLOOKUP(G2737,'Danh mục CODE'!$D$2:$J$20064,7,0))</f>
        <v/>
      </c>
      <c r="F2737" s="28" t="str">
        <f>IF(E2737="","",VLOOKUP(E2737,'TONG HOP'!$E$8:$W$1883,19,0))</f>
        <v/>
      </c>
      <c r="G2737" s="66"/>
      <c r="H2737" s="226" t="str">
        <f>IF(E2737="","",VLOOKUP(G2737,'TONG HOP'!$C$8:$E$799,2,0))</f>
        <v/>
      </c>
      <c r="I2737" s="226" t="str">
        <f>IF(B2737="","",VLOOKUP(G2737,'TONG HOP'!$C$8:$F$799,4,0))</f>
        <v/>
      </c>
      <c r="J2737" s="63" t="str">
        <f t="shared" ref="J2737:J2800" si="469">IF(X2737="","",K2737-K2737*M2737)</f>
        <v/>
      </c>
      <c r="K2737" s="63" t="str">
        <f t="shared" ref="K2737:K2800" si="470">IF(AND(X2737="",N2737="",Q2737="",R2737=""),"",L2737-L2737*O2737-(L2737-L2737*O2737)*R2737)</f>
        <v/>
      </c>
      <c r="L2737" s="63">
        <f t="shared" ref="L2737:L2800" si="471">X2737-Y2737</f>
        <v>0</v>
      </c>
      <c r="M2737" s="392" t="str">
        <f>IF(Y2737="","",VLOOKUP(G2737,'Danh mục CODE'!$D$2:$I$1880,4,0))</f>
        <v/>
      </c>
      <c r="N2737" s="482"/>
      <c r="O2737" s="392" t="str">
        <f t="shared" ref="O2737:O2800" si="472">IF(X2737="","",IF(M2737-N2737&lt;0,-(M2737-N2737),0))</f>
        <v/>
      </c>
      <c r="P2737" s="392" t="str">
        <f>IF(Y2737="","",VLOOKUP(G2737,'Danh mục CODE'!$D$2:$I$1880,5,0))</f>
        <v/>
      </c>
      <c r="Q2737" s="392"/>
      <c r="R2737" s="392" t="str">
        <f t="shared" ref="R2737:R2800" si="473">IF(X2737="","",IF(P2737-Q2737&lt;0,-(P2737-Q2737),0))</f>
        <v/>
      </c>
      <c r="S2737" s="394" t="e">
        <f t="shared" ref="S2737:S2800" si="474">IF(T2737=0,"",J2737-T2737-U2737)</f>
        <v>#VALUE!</v>
      </c>
      <c r="T2737" s="394" t="str">
        <f t="shared" ref="T2737:T2800" si="475">IF(X2737="","",J2737*P2737)</f>
        <v/>
      </c>
      <c r="U2737" s="394" t="str">
        <f t="shared" ref="U2737:U2800" si="476">IF(X2737="","",J2737*R2737)</f>
        <v/>
      </c>
      <c r="V2737" s="424" t="str">
        <f t="shared" ref="V2737:V2800" si="477">IF(X2737="","",J2737-S2737-T2737-U2737)</f>
        <v/>
      </c>
      <c r="W2737" s="21"/>
      <c r="X2737" s="419"/>
      <c r="Y2737" s="419"/>
      <c r="Z2737" s="51"/>
      <c r="AA2737" s="61"/>
    </row>
    <row r="2738" spans="1:27">
      <c r="A2738" s="50">
        <f t="shared" si="468"/>
        <v>2733</v>
      </c>
      <c r="B2738" s="9"/>
      <c r="C2738" s="23" t="s">
        <v>742</v>
      </c>
      <c r="D2738" s="489"/>
      <c r="E2738" s="318" t="str">
        <f>IF(G2738="","",VLOOKUP(G2738,'Danh mục CODE'!$D$2:$J$20064,7,0))</f>
        <v/>
      </c>
      <c r="F2738" s="28" t="str">
        <f>IF(E2738="","",VLOOKUP(E2738,'TONG HOP'!$E$8:$W$1883,19,0))</f>
        <v/>
      </c>
      <c r="G2738" s="66"/>
      <c r="H2738" s="226" t="str">
        <f>IF(E2738="","",VLOOKUP(G2738,'TONG HOP'!$C$8:$E$799,2,0))</f>
        <v/>
      </c>
      <c r="I2738" s="226" t="str">
        <f>IF(B2738="","",VLOOKUP(G2738,'TONG HOP'!$C$8:$F$799,4,0))</f>
        <v/>
      </c>
      <c r="J2738" s="63" t="str">
        <f t="shared" si="469"/>
        <v/>
      </c>
      <c r="K2738" s="63" t="str">
        <f t="shared" si="470"/>
        <v/>
      </c>
      <c r="L2738" s="63">
        <f t="shared" si="471"/>
        <v>0</v>
      </c>
      <c r="M2738" s="392" t="str">
        <f>IF(Y2738="","",VLOOKUP(G2738,'Danh mục CODE'!$D$2:$I$1880,4,0))</f>
        <v/>
      </c>
      <c r="N2738" s="482"/>
      <c r="O2738" s="392" t="str">
        <f t="shared" si="472"/>
        <v/>
      </c>
      <c r="P2738" s="392" t="str">
        <f>IF(Y2738="","",VLOOKUP(G2738,'Danh mục CODE'!$D$2:$I$1880,5,0))</f>
        <v/>
      </c>
      <c r="Q2738" s="392"/>
      <c r="R2738" s="392" t="str">
        <f t="shared" si="473"/>
        <v/>
      </c>
      <c r="S2738" s="394" t="e">
        <f t="shared" si="474"/>
        <v>#VALUE!</v>
      </c>
      <c r="T2738" s="394" t="str">
        <f t="shared" si="475"/>
        <v/>
      </c>
      <c r="U2738" s="394" t="str">
        <f t="shared" si="476"/>
        <v/>
      </c>
      <c r="V2738" s="424" t="str">
        <f t="shared" si="477"/>
        <v/>
      </c>
      <c r="W2738" s="21"/>
      <c r="X2738" s="419"/>
      <c r="Y2738" s="419"/>
      <c r="Z2738" s="51"/>
      <c r="AA2738" s="61"/>
    </row>
    <row r="2739" spans="1:27">
      <c r="A2739" s="50">
        <f t="shared" si="468"/>
        <v>2734</v>
      </c>
      <c r="B2739" s="9"/>
      <c r="C2739" s="23" t="s">
        <v>742</v>
      </c>
      <c r="D2739" s="489"/>
      <c r="E2739" s="318" t="str">
        <f>IF(G2739="","",VLOOKUP(G2739,'Danh mục CODE'!$D$2:$J$20064,7,0))</f>
        <v/>
      </c>
      <c r="F2739" s="28" t="str">
        <f>IF(E2739="","",VLOOKUP(E2739,'TONG HOP'!$E$8:$W$1883,19,0))</f>
        <v/>
      </c>
      <c r="G2739" s="66"/>
      <c r="H2739" s="226" t="str">
        <f>IF(E2739="","",VLOOKUP(G2739,'TONG HOP'!$C$8:$E$799,2,0))</f>
        <v/>
      </c>
      <c r="I2739" s="226" t="str">
        <f>IF(B2739="","",VLOOKUP(G2739,'TONG HOP'!$C$8:$F$799,4,0))</f>
        <v/>
      </c>
      <c r="J2739" s="63" t="str">
        <f t="shared" si="469"/>
        <v/>
      </c>
      <c r="K2739" s="63" t="str">
        <f t="shared" si="470"/>
        <v/>
      </c>
      <c r="L2739" s="63">
        <f t="shared" si="471"/>
        <v>0</v>
      </c>
      <c r="M2739" s="392" t="str">
        <f>IF(Y2739="","",VLOOKUP(G2739,'Danh mục CODE'!$D$2:$I$1880,4,0))</f>
        <v/>
      </c>
      <c r="N2739" s="482"/>
      <c r="O2739" s="392" t="str">
        <f t="shared" si="472"/>
        <v/>
      </c>
      <c r="P2739" s="392" t="str">
        <f>IF(Y2739="","",VLOOKUP(G2739,'Danh mục CODE'!$D$2:$I$1880,5,0))</f>
        <v/>
      </c>
      <c r="Q2739" s="392"/>
      <c r="R2739" s="392" t="str">
        <f t="shared" si="473"/>
        <v/>
      </c>
      <c r="S2739" s="394" t="e">
        <f t="shared" si="474"/>
        <v>#VALUE!</v>
      </c>
      <c r="T2739" s="394" t="str">
        <f t="shared" si="475"/>
        <v/>
      </c>
      <c r="U2739" s="394" t="str">
        <f t="shared" si="476"/>
        <v/>
      </c>
      <c r="V2739" s="424" t="str">
        <f t="shared" si="477"/>
        <v/>
      </c>
      <c r="W2739" s="21"/>
      <c r="X2739" s="419"/>
      <c r="Y2739" s="419"/>
      <c r="Z2739" s="51"/>
      <c r="AA2739" s="61"/>
    </row>
    <row r="2740" spans="1:27">
      <c r="A2740" s="50">
        <f t="shared" si="468"/>
        <v>2735</v>
      </c>
      <c r="B2740" s="9"/>
      <c r="C2740" s="23" t="s">
        <v>742</v>
      </c>
      <c r="D2740" s="489"/>
      <c r="E2740" s="318" t="str">
        <f>IF(G2740="","",VLOOKUP(G2740,'Danh mục CODE'!$D$2:$J$20064,7,0))</f>
        <v/>
      </c>
      <c r="F2740" s="28" t="str">
        <f>IF(E2740="","",VLOOKUP(E2740,'TONG HOP'!$E$8:$W$1883,19,0))</f>
        <v/>
      </c>
      <c r="G2740" s="66"/>
      <c r="H2740" s="226" t="str">
        <f>IF(E2740="","",VLOOKUP(G2740,'TONG HOP'!$C$8:$E$799,2,0))</f>
        <v/>
      </c>
      <c r="I2740" s="226" t="str">
        <f>IF(B2740="","",VLOOKUP(G2740,'TONG HOP'!$C$8:$F$799,4,0))</f>
        <v/>
      </c>
      <c r="J2740" s="63" t="str">
        <f t="shared" si="469"/>
        <v/>
      </c>
      <c r="K2740" s="63" t="str">
        <f t="shared" si="470"/>
        <v/>
      </c>
      <c r="L2740" s="63">
        <f t="shared" si="471"/>
        <v>0</v>
      </c>
      <c r="M2740" s="392" t="str">
        <f>IF(Y2740="","",VLOOKUP(G2740,'Danh mục CODE'!$D$2:$I$1880,4,0))</f>
        <v/>
      </c>
      <c r="N2740" s="482"/>
      <c r="O2740" s="392" t="str">
        <f t="shared" si="472"/>
        <v/>
      </c>
      <c r="P2740" s="392" t="str">
        <f>IF(Y2740="","",VLOOKUP(G2740,'Danh mục CODE'!$D$2:$I$1880,5,0))</f>
        <v/>
      </c>
      <c r="Q2740" s="392"/>
      <c r="R2740" s="392" t="str">
        <f t="shared" si="473"/>
        <v/>
      </c>
      <c r="S2740" s="394" t="e">
        <f t="shared" si="474"/>
        <v>#VALUE!</v>
      </c>
      <c r="T2740" s="394" t="str">
        <f t="shared" si="475"/>
        <v/>
      </c>
      <c r="U2740" s="394" t="str">
        <f t="shared" si="476"/>
        <v/>
      </c>
      <c r="V2740" s="424" t="str">
        <f t="shared" si="477"/>
        <v/>
      </c>
      <c r="W2740" s="21"/>
      <c r="X2740" s="419"/>
      <c r="Y2740" s="419"/>
      <c r="Z2740" s="51"/>
      <c r="AA2740" s="61"/>
    </row>
    <row r="2741" spans="1:27">
      <c r="A2741" s="50">
        <f t="shared" si="468"/>
        <v>2736</v>
      </c>
      <c r="B2741" s="9"/>
      <c r="C2741" s="23" t="s">
        <v>742</v>
      </c>
      <c r="D2741" s="489"/>
      <c r="E2741" s="318" t="str">
        <f>IF(G2741="","",VLOOKUP(G2741,'Danh mục CODE'!$D$2:$J$20064,7,0))</f>
        <v/>
      </c>
      <c r="F2741" s="28" t="str">
        <f>IF(E2741="","",VLOOKUP(E2741,'TONG HOP'!$E$8:$W$1883,19,0))</f>
        <v/>
      </c>
      <c r="G2741" s="66"/>
      <c r="H2741" s="226" t="str">
        <f>IF(E2741="","",VLOOKUP(G2741,'TONG HOP'!$C$8:$E$799,2,0))</f>
        <v/>
      </c>
      <c r="I2741" s="226" t="str">
        <f>IF(B2741="","",VLOOKUP(G2741,'TONG HOP'!$C$8:$F$799,4,0))</f>
        <v/>
      </c>
      <c r="J2741" s="63" t="str">
        <f t="shared" si="469"/>
        <v/>
      </c>
      <c r="K2741" s="63" t="str">
        <f t="shared" si="470"/>
        <v/>
      </c>
      <c r="L2741" s="63">
        <f t="shared" si="471"/>
        <v>0</v>
      </c>
      <c r="M2741" s="392" t="str">
        <f>IF(Y2741="","",VLOOKUP(G2741,'Danh mục CODE'!$D$2:$I$1880,4,0))</f>
        <v/>
      </c>
      <c r="N2741" s="482"/>
      <c r="O2741" s="392" t="str">
        <f t="shared" si="472"/>
        <v/>
      </c>
      <c r="P2741" s="392" t="str">
        <f>IF(Y2741="","",VLOOKUP(G2741,'Danh mục CODE'!$D$2:$I$1880,5,0))</f>
        <v/>
      </c>
      <c r="Q2741" s="392"/>
      <c r="R2741" s="392" t="str">
        <f t="shared" si="473"/>
        <v/>
      </c>
      <c r="S2741" s="394" t="e">
        <f t="shared" si="474"/>
        <v>#VALUE!</v>
      </c>
      <c r="T2741" s="394" t="str">
        <f t="shared" si="475"/>
        <v/>
      </c>
      <c r="U2741" s="394" t="str">
        <f t="shared" si="476"/>
        <v/>
      </c>
      <c r="V2741" s="424" t="str">
        <f t="shared" si="477"/>
        <v/>
      </c>
      <c r="W2741" s="21"/>
      <c r="X2741" s="419"/>
      <c r="Y2741" s="419"/>
      <c r="Z2741" s="51"/>
      <c r="AA2741" s="61"/>
    </row>
    <row r="2742" spans="1:27">
      <c r="A2742" s="50">
        <f t="shared" si="468"/>
        <v>2737</v>
      </c>
      <c r="B2742" s="9"/>
      <c r="C2742" s="23" t="s">
        <v>742</v>
      </c>
      <c r="D2742" s="489"/>
      <c r="E2742" s="318" t="str">
        <f>IF(G2742="","",VLOOKUP(G2742,'Danh mục CODE'!$D$2:$J$20064,7,0))</f>
        <v/>
      </c>
      <c r="F2742" s="28" t="str">
        <f>IF(E2742="","",VLOOKUP(E2742,'TONG HOP'!$E$8:$W$1883,19,0))</f>
        <v/>
      </c>
      <c r="G2742" s="66"/>
      <c r="H2742" s="226" t="str">
        <f>IF(E2742="","",VLOOKUP(G2742,'TONG HOP'!$C$8:$E$799,2,0))</f>
        <v/>
      </c>
      <c r="I2742" s="226" t="str">
        <f>IF(B2742="","",VLOOKUP(G2742,'TONG HOP'!$C$8:$F$799,4,0))</f>
        <v/>
      </c>
      <c r="J2742" s="63" t="str">
        <f t="shared" si="469"/>
        <v/>
      </c>
      <c r="K2742" s="63" t="str">
        <f t="shared" si="470"/>
        <v/>
      </c>
      <c r="L2742" s="63">
        <f t="shared" si="471"/>
        <v>0</v>
      </c>
      <c r="M2742" s="392" t="str">
        <f>IF(Y2742="","",VLOOKUP(G2742,'Danh mục CODE'!$D$2:$I$1880,4,0))</f>
        <v/>
      </c>
      <c r="N2742" s="482"/>
      <c r="O2742" s="392" t="str">
        <f t="shared" si="472"/>
        <v/>
      </c>
      <c r="P2742" s="392" t="str">
        <f>IF(Y2742="","",VLOOKUP(G2742,'Danh mục CODE'!$D$2:$I$1880,5,0))</f>
        <v/>
      </c>
      <c r="Q2742" s="392"/>
      <c r="R2742" s="392" t="str">
        <f t="shared" si="473"/>
        <v/>
      </c>
      <c r="S2742" s="394" t="e">
        <f t="shared" si="474"/>
        <v>#VALUE!</v>
      </c>
      <c r="T2742" s="394" t="str">
        <f t="shared" si="475"/>
        <v/>
      </c>
      <c r="U2742" s="394" t="str">
        <f t="shared" si="476"/>
        <v/>
      </c>
      <c r="V2742" s="424" t="str">
        <f t="shared" si="477"/>
        <v/>
      </c>
      <c r="W2742" s="21"/>
      <c r="X2742" s="419"/>
      <c r="Y2742" s="419"/>
      <c r="Z2742" s="51"/>
      <c r="AA2742" s="61"/>
    </row>
    <row r="2743" spans="1:27">
      <c r="A2743" s="50">
        <f t="shared" si="468"/>
        <v>2738</v>
      </c>
      <c r="B2743" s="9"/>
      <c r="C2743" s="23" t="s">
        <v>742</v>
      </c>
      <c r="D2743" s="489"/>
      <c r="E2743" s="318" t="str">
        <f>IF(G2743="","",VLOOKUP(G2743,'Danh mục CODE'!$D$2:$J$20064,7,0))</f>
        <v/>
      </c>
      <c r="F2743" s="28" t="str">
        <f>IF(E2743="","",VLOOKUP(E2743,'TONG HOP'!$E$8:$W$1883,19,0))</f>
        <v/>
      </c>
      <c r="G2743" s="66"/>
      <c r="H2743" s="226" t="str">
        <f>IF(E2743="","",VLOOKUP(G2743,'TONG HOP'!$C$8:$E$799,2,0))</f>
        <v/>
      </c>
      <c r="I2743" s="226" t="str">
        <f>IF(B2743="","",VLOOKUP(G2743,'TONG HOP'!$C$8:$F$799,4,0))</f>
        <v/>
      </c>
      <c r="J2743" s="63" t="str">
        <f t="shared" si="469"/>
        <v/>
      </c>
      <c r="K2743" s="63" t="str">
        <f t="shared" si="470"/>
        <v/>
      </c>
      <c r="L2743" s="63">
        <f t="shared" si="471"/>
        <v>0</v>
      </c>
      <c r="M2743" s="392" t="str">
        <f>IF(Y2743="","",VLOOKUP(G2743,'Danh mục CODE'!$D$2:$I$1880,4,0))</f>
        <v/>
      </c>
      <c r="N2743" s="482"/>
      <c r="O2743" s="392" t="str">
        <f t="shared" si="472"/>
        <v/>
      </c>
      <c r="P2743" s="392" t="str">
        <f>IF(Y2743="","",VLOOKUP(G2743,'Danh mục CODE'!$D$2:$I$1880,5,0))</f>
        <v/>
      </c>
      <c r="Q2743" s="392"/>
      <c r="R2743" s="392" t="str">
        <f t="shared" si="473"/>
        <v/>
      </c>
      <c r="S2743" s="394" t="e">
        <f t="shared" si="474"/>
        <v>#VALUE!</v>
      </c>
      <c r="T2743" s="394" t="str">
        <f t="shared" si="475"/>
        <v/>
      </c>
      <c r="U2743" s="394" t="str">
        <f t="shared" si="476"/>
        <v/>
      </c>
      <c r="V2743" s="424" t="str">
        <f t="shared" si="477"/>
        <v/>
      </c>
      <c r="W2743" s="21"/>
      <c r="X2743" s="419"/>
      <c r="Y2743" s="419"/>
      <c r="Z2743" s="51"/>
      <c r="AA2743" s="61"/>
    </row>
    <row r="2744" spans="1:27">
      <c r="A2744" s="50">
        <f t="shared" si="468"/>
        <v>2739</v>
      </c>
      <c r="B2744" s="9"/>
      <c r="C2744" s="23" t="s">
        <v>742</v>
      </c>
      <c r="D2744" s="489"/>
      <c r="E2744" s="318" t="str">
        <f>IF(G2744="","",VLOOKUP(G2744,'Danh mục CODE'!$D$2:$J$20064,7,0))</f>
        <v/>
      </c>
      <c r="F2744" s="28" t="str">
        <f>IF(E2744="","",VLOOKUP(E2744,'TONG HOP'!$E$8:$W$1883,19,0))</f>
        <v/>
      </c>
      <c r="G2744" s="66"/>
      <c r="H2744" s="226" t="str">
        <f>IF(E2744="","",VLOOKUP(G2744,'TONG HOP'!$C$8:$E$799,2,0))</f>
        <v/>
      </c>
      <c r="I2744" s="226" t="str">
        <f>IF(B2744="","",VLOOKUP(G2744,'TONG HOP'!$C$8:$F$799,4,0))</f>
        <v/>
      </c>
      <c r="J2744" s="63" t="str">
        <f t="shared" si="469"/>
        <v/>
      </c>
      <c r="K2744" s="63" t="str">
        <f t="shared" si="470"/>
        <v/>
      </c>
      <c r="L2744" s="63">
        <f t="shared" si="471"/>
        <v>0</v>
      </c>
      <c r="M2744" s="392" t="str">
        <f>IF(Y2744="","",VLOOKUP(G2744,'Danh mục CODE'!$D$2:$I$1880,4,0))</f>
        <v/>
      </c>
      <c r="N2744" s="482"/>
      <c r="O2744" s="392" t="str">
        <f t="shared" si="472"/>
        <v/>
      </c>
      <c r="P2744" s="392" t="str">
        <f>IF(Y2744="","",VLOOKUP(G2744,'Danh mục CODE'!$D$2:$I$1880,5,0))</f>
        <v/>
      </c>
      <c r="Q2744" s="392"/>
      <c r="R2744" s="392" t="str">
        <f t="shared" si="473"/>
        <v/>
      </c>
      <c r="S2744" s="394" t="e">
        <f t="shared" si="474"/>
        <v>#VALUE!</v>
      </c>
      <c r="T2744" s="394" t="str">
        <f t="shared" si="475"/>
        <v/>
      </c>
      <c r="U2744" s="394" t="str">
        <f t="shared" si="476"/>
        <v/>
      </c>
      <c r="V2744" s="424" t="str">
        <f t="shared" si="477"/>
        <v/>
      </c>
      <c r="W2744" s="21"/>
      <c r="X2744" s="419"/>
      <c r="Y2744" s="419"/>
      <c r="Z2744" s="51"/>
      <c r="AA2744" s="61"/>
    </row>
    <row r="2745" spans="1:27">
      <c r="A2745" s="50">
        <f t="shared" si="468"/>
        <v>2740</v>
      </c>
      <c r="B2745" s="9"/>
      <c r="C2745" s="23" t="s">
        <v>742</v>
      </c>
      <c r="D2745" s="489"/>
      <c r="E2745" s="318" t="str">
        <f>IF(G2745="","",VLOOKUP(G2745,'Danh mục CODE'!$D$2:$J$20064,7,0))</f>
        <v/>
      </c>
      <c r="F2745" s="28" t="str">
        <f>IF(E2745="","",VLOOKUP(E2745,'TONG HOP'!$E$8:$W$1883,19,0))</f>
        <v/>
      </c>
      <c r="G2745" s="66"/>
      <c r="H2745" s="226" t="str">
        <f>IF(E2745="","",VLOOKUP(G2745,'TONG HOP'!$C$8:$E$799,2,0))</f>
        <v/>
      </c>
      <c r="I2745" s="226" t="str">
        <f>IF(B2745="","",VLOOKUP(G2745,'TONG HOP'!$C$8:$F$799,4,0))</f>
        <v/>
      </c>
      <c r="J2745" s="63" t="str">
        <f t="shared" si="469"/>
        <v/>
      </c>
      <c r="K2745" s="63" t="str">
        <f t="shared" si="470"/>
        <v/>
      </c>
      <c r="L2745" s="63">
        <f t="shared" si="471"/>
        <v>0</v>
      </c>
      <c r="M2745" s="392" t="str">
        <f>IF(Y2745="","",VLOOKUP(G2745,'Danh mục CODE'!$D$2:$I$1880,4,0))</f>
        <v/>
      </c>
      <c r="N2745" s="482"/>
      <c r="O2745" s="392" t="str">
        <f t="shared" si="472"/>
        <v/>
      </c>
      <c r="P2745" s="392" t="str">
        <f>IF(Y2745="","",VLOOKUP(G2745,'Danh mục CODE'!$D$2:$I$1880,5,0))</f>
        <v/>
      </c>
      <c r="Q2745" s="392"/>
      <c r="R2745" s="392" t="str">
        <f t="shared" si="473"/>
        <v/>
      </c>
      <c r="S2745" s="394" t="e">
        <f t="shared" si="474"/>
        <v>#VALUE!</v>
      </c>
      <c r="T2745" s="394" t="str">
        <f t="shared" si="475"/>
        <v/>
      </c>
      <c r="U2745" s="394" t="str">
        <f t="shared" si="476"/>
        <v/>
      </c>
      <c r="V2745" s="424" t="str">
        <f t="shared" si="477"/>
        <v/>
      </c>
      <c r="W2745" s="21"/>
      <c r="X2745" s="419"/>
      <c r="Y2745" s="419"/>
      <c r="Z2745" s="51"/>
      <c r="AA2745" s="61"/>
    </row>
    <row r="2746" spans="1:27">
      <c r="A2746" s="50">
        <f t="shared" si="468"/>
        <v>2741</v>
      </c>
      <c r="B2746" s="9"/>
      <c r="C2746" s="23" t="s">
        <v>742</v>
      </c>
      <c r="D2746" s="489"/>
      <c r="E2746" s="318" t="str">
        <f>IF(G2746="","",VLOOKUP(G2746,'Danh mục CODE'!$D$2:$J$20064,7,0))</f>
        <v/>
      </c>
      <c r="F2746" s="28" t="str">
        <f>IF(E2746="","",VLOOKUP(E2746,'TONG HOP'!$E$8:$W$1883,19,0))</f>
        <v/>
      </c>
      <c r="G2746" s="66"/>
      <c r="H2746" s="226" t="str">
        <f>IF(E2746="","",VLOOKUP(G2746,'TONG HOP'!$C$8:$E$799,2,0))</f>
        <v/>
      </c>
      <c r="I2746" s="226" t="str">
        <f>IF(B2746="","",VLOOKUP(G2746,'TONG HOP'!$C$8:$F$799,4,0))</f>
        <v/>
      </c>
      <c r="J2746" s="63" t="str">
        <f t="shared" si="469"/>
        <v/>
      </c>
      <c r="K2746" s="63" t="str">
        <f t="shared" si="470"/>
        <v/>
      </c>
      <c r="L2746" s="63">
        <f t="shared" si="471"/>
        <v>0</v>
      </c>
      <c r="M2746" s="392" t="str">
        <f>IF(Y2746="","",VLOOKUP(G2746,'Danh mục CODE'!$D$2:$I$1880,4,0))</f>
        <v/>
      </c>
      <c r="N2746" s="482"/>
      <c r="O2746" s="392" t="str">
        <f t="shared" si="472"/>
        <v/>
      </c>
      <c r="P2746" s="392" t="str">
        <f>IF(Y2746="","",VLOOKUP(G2746,'Danh mục CODE'!$D$2:$I$1880,5,0))</f>
        <v/>
      </c>
      <c r="Q2746" s="392"/>
      <c r="R2746" s="392" t="str">
        <f t="shared" si="473"/>
        <v/>
      </c>
      <c r="S2746" s="394" t="e">
        <f t="shared" si="474"/>
        <v>#VALUE!</v>
      </c>
      <c r="T2746" s="394" t="str">
        <f t="shared" si="475"/>
        <v/>
      </c>
      <c r="U2746" s="394" t="str">
        <f t="shared" si="476"/>
        <v/>
      </c>
      <c r="V2746" s="424" t="str">
        <f t="shared" si="477"/>
        <v/>
      </c>
      <c r="W2746" s="21"/>
      <c r="X2746" s="419"/>
      <c r="Y2746" s="419"/>
      <c r="Z2746" s="51"/>
      <c r="AA2746" s="61"/>
    </row>
    <row r="2747" spans="1:27">
      <c r="A2747" s="50">
        <f t="shared" si="468"/>
        <v>2742</v>
      </c>
      <c r="B2747" s="9"/>
      <c r="C2747" s="23" t="s">
        <v>742</v>
      </c>
      <c r="D2747" s="489"/>
      <c r="E2747" s="318" t="str">
        <f>IF(G2747="","",VLOOKUP(G2747,'Danh mục CODE'!$D$2:$J$20064,7,0))</f>
        <v/>
      </c>
      <c r="F2747" s="28" t="str">
        <f>IF(E2747="","",VLOOKUP(E2747,'TONG HOP'!$E$8:$W$1883,19,0))</f>
        <v/>
      </c>
      <c r="G2747" s="66"/>
      <c r="H2747" s="226" t="str">
        <f>IF(E2747="","",VLOOKUP(G2747,'TONG HOP'!$C$8:$E$799,2,0))</f>
        <v/>
      </c>
      <c r="I2747" s="226" t="str">
        <f>IF(B2747="","",VLOOKUP(G2747,'TONG HOP'!$C$8:$F$799,4,0))</f>
        <v/>
      </c>
      <c r="J2747" s="63" t="str">
        <f t="shared" si="469"/>
        <v/>
      </c>
      <c r="K2747" s="63" t="str">
        <f t="shared" si="470"/>
        <v/>
      </c>
      <c r="L2747" s="63">
        <f t="shared" si="471"/>
        <v>0</v>
      </c>
      <c r="M2747" s="392" t="str">
        <f>IF(Y2747="","",VLOOKUP(G2747,'Danh mục CODE'!$D$2:$I$1880,4,0))</f>
        <v/>
      </c>
      <c r="N2747" s="482"/>
      <c r="O2747" s="392" t="str">
        <f t="shared" si="472"/>
        <v/>
      </c>
      <c r="P2747" s="392" t="str">
        <f>IF(Y2747="","",VLOOKUP(G2747,'Danh mục CODE'!$D$2:$I$1880,5,0))</f>
        <v/>
      </c>
      <c r="Q2747" s="392"/>
      <c r="R2747" s="392" t="str">
        <f t="shared" si="473"/>
        <v/>
      </c>
      <c r="S2747" s="394" t="e">
        <f t="shared" si="474"/>
        <v>#VALUE!</v>
      </c>
      <c r="T2747" s="394" t="str">
        <f t="shared" si="475"/>
        <v/>
      </c>
      <c r="U2747" s="394" t="str">
        <f t="shared" si="476"/>
        <v/>
      </c>
      <c r="V2747" s="424" t="str">
        <f t="shared" si="477"/>
        <v/>
      </c>
      <c r="W2747" s="21"/>
      <c r="X2747" s="419"/>
      <c r="Y2747" s="419"/>
      <c r="Z2747" s="51"/>
      <c r="AA2747" s="61"/>
    </row>
    <row r="2748" spans="1:27">
      <c r="A2748" s="50">
        <f t="shared" si="468"/>
        <v>2743</v>
      </c>
      <c r="B2748" s="9"/>
      <c r="C2748" s="23" t="s">
        <v>742</v>
      </c>
      <c r="D2748" s="489"/>
      <c r="E2748" s="318" t="str">
        <f>IF(G2748="","",VLOOKUP(G2748,'Danh mục CODE'!$D$2:$J$20064,7,0))</f>
        <v/>
      </c>
      <c r="F2748" s="28" t="str">
        <f>IF(E2748="","",VLOOKUP(E2748,'TONG HOP'!$E$8:$W$1883,19,0))</f>
        <v/>
      </c>
      <c r="G2748" s="66"/>
      <c r="H2748" s="226" t="str">
        <f>IF(E2748="","",VLOOKUP(G2748,'TONG HOP'!$C$8:$E$799,2,0))</f>
        <v/>
      </c>
      <c r="I2748" s="226" t="str">
        <f>IF(B2748="","",VLOOKUP(G2748,'TONG HOP'!$C$8:$F$799,4,0))</f>
        <v/>
      </c>
      <c r="J2748" s="63" t="str">
        <f t="shared" si="469"/>
        <v/>
      </c>
      <c r="K2748" s="63" t="str">
        <f t="shared" si="470"/>
        <v/>
      </c>
      <c r="L2748" s="63">
        <f t="shared" si="471"/>
        <v>0</v>
      </c>
      <c r="M2748" s="392" t="str">
        <f>IF(Y2748="","",VLOOKUP(G2748,'Danh mục CODE'!$D$2:$I$1880,4,0))</f>
        <v/>
      </c>
      <c r="N2748" s="482"/>
      <c r="O2748" s="392" t="str">
        <f t="shared" si="472"/>
        <v/>
      </c>
      <c r="P2748" s="392" t="str">
        <f>IF(Y2748="","",VLOOKUP(G2748,'Danh mục CODE'!$D$2:$I$1880,5,0))</f>
        <v/>
      </c>
      <c r="Q2748" s="392"/>
      <c r="R2748" s="392" t="str">
        <f t="shared" si="473"/>
        <v/>
      </c>
      <c r="S2748" s="394" t="e">
        <f t="shared" si="474"/>
        <v>#VALUE!</v>
      </c>
      <c r="T2748" s="394" t="str">
        <f t="shared" si="475"/>
        <v/>
      </c>
      <c r="U2748" s="394" t="str">
        <f t="shared" si="476"/>
        <v/>
      </c>
      <c r="V2748" s="424" t="str">
        <f t="shared" si="477"/>
        <v/>
      </c>
      <c r="W2748" s="21"/>
      <c r="X2748" s="419"/>
      <c r="Y2748" s="419"/>
      <c r="Z2748" s="51"/>
      <c r="AA2748" s="61"/>
    </row>
    <row r="2749" spans="1:27">
      <c r="A2749" s="50">
        <f t="shared" si="468"/>
        <v>2744</v>
      </c>
      <c r="B2749" s="9"/>
      <c r="C2749" s="23" t="s">
        <v>742</v>
      </c>
      <c r="D2749" s="489"/>
      <c r="E2749" s="318" t="str">
        <f>IF(G2749="","",VLOOKUP(G2749,'Danh mục CODE'!$D$2:$J$20064,7,0))</f>
        <v/>
      </c>
      <c r="F2749" s="28" t="str">
        <f>IF(E2749="","",VLOOKUP(E2749,'TONG HOP'!$E$8:$W$1883,19,0))</f>
        <v/>
      </c>
      <c r="G2749" s="66"/>
      <c r="H2749" s="226" t="str">
        <f>IF(E2749="","",VLOOKUP(G2749,'TONG HOP'!$C$8:$E$799,2,0))</f>
        <v/>
      </c>
      <c r="I2749" s="226" t="str">
        <f>IF(B2749="","",VLOOKUP(G2749,'TONG HOP'!$C$8:$F$799,4,0))</f>
        <v/>
      </c>
      <c r="J2749" s="63" t="str">
        <f t="shared" si="469"/>
        <v/>
      </c>
      <c r="K2749" s="63" t="str">
        <f t="shared" si="470"/>
        <v/>
      </c>
      <c r="L2749" s="63">
        <f t="shared" si="471"/>
        <v>0</v>
      </c>
      <c r="M2749" s="392" t="str">
        <f>IF(Y2749="","",VLOOKUP(G2749,'Danh mục CODE'!$D$2:$I$1880,4,0))</f>
        <v/>
      </c>
      <c r="N2749" s="482"/>
      <c r="O2749" s="392" t="str">
        <f t="shared" si="472"/>
        <v/>
      </c>
      <c r="P2749" s="392" t="str">
        <f>IF(Y2749="","",VLOOKUP(G2749,'Danh mục CODE'!$D$2:$I$1880,5,0))</f>
        <v/>
      </c>
      <c r="Q2749" s="392"/>
      <c r="R2749" s="392" t="str">
        <f t="shared" si="473"/>
        <v/>
      </c>
      <c r="S2749" s="394" t="e">
        <f t="shared" si="474"/>
        <v>#VALUE!</v>
      </c>
      <c r="T2749" s="394" t="str">
        <f t="shared" si="475"/>
        <v/>
      </c>
      <c r="U2749" s="394" t="str">
        <f t="shared" si="476"/>
        <v/>
      </c>
      <c r="V2749" s="424" t="str">
        <f t="shared" si="477"/>
        <v/>
      </c>
      <c r="W2749" s="21"/>
      <c r="X2749" s="419"/>
      <c r="Y2749" s="419"/>
      <c r="Z2749" s="51"/>
      <c r="AA2749" s="61"/>
    </row>
    <row r="2750" spans="1:27">
      <c r="A2750" s="50">
        <f t="shared" si="468"/>
        <v>2745</v>
      </c>
      <c r="B2750" s="9"/>
      <c r="C2750" s="23" t="s">
        <v>742</v>
      </c>
      <c r="D2750" s="489"/>
      <c r="E2750" s="318" t="str">
        <f>IF(G2750="","",VLOOKUP(G2750,'Danh mục CODE'!$D$2:$J$20064,7,0))</f>
        <v/>
      </c>
      <c r="F2750" s="28" t="str">
        <f>IF(E2750="","",VLOOKUP(E2750,'TONG HOP'!$E$8:$W$1883,19,0))</f>
        <v/>
      </c>
      <c r="G2750" s="66"/>
      <c r="H2750" s="226" t="str">
        <f>IF(E2750="","",VLOOKUP(G2750,'TONG HOP'!$C$8:$E$799,2,0))</f>
        <v/>
      </c>
      <c r="I2750" s="226" t="str">
        <f>IF(B2750="","",VLOOKUP(G2750,'TONG HOP'!$C$8:$F$799,4,0))</f>
        <v/>
      </c>
      <c r="J2750" s="63" t="str">
        <f t="shared" si="469"/>
        <v/>
      </c>
      <c r="K2750" s="63" t="str">
        <f t="shared" si="470"/>
        <v/>
      </c>
      <c r="L2750" s="63">
        <f t="shared" si="471"/>
        <v>0</v>
      </c>
      <c r="M2750" s="392" t="str">
        <f>IF(Y2750="","",VLOOKUP(G2750,'Danh mục CODE'!$D$2:$I$1880,4,0))</f>
        <v/>
      </c>
      <c r="N2750" s="482"/>
      <c r="O2750" s="392" t="str">
        <f t="shared" si="472"/>
        <v/>
      </c>
      <c r="P2750" s="392" t="str">
        <f>IF(Y2750="","",VLOOKUP(G2750,'Danh mục CODE'!$D$2:$I$1880,5,0))</f>
        <v/>
      </c>
      <c r="Q2750" s="392"/>
      <c r="R2750" s="392" t="str">
        <f t="shared" si="473"/>
        <v/>
      </c>
      <c r="S2750" s="394" t="e">
        <f t="shared" si="474"/>
        <v>#VALUE!</v>
      </c>
      <c r="T2750" s="394" t="str">
        <f t="shared" si="475"/>
        <v/>
      </c>
      <c r="U2750" s="394" t="str">
        <f t="shared" si="476"/>
        <v/>
      </c>
      <c r="V2750" s="424" t="str">
        <f t="shared" si="477"/>
        <v/>
      </c>
      <c r="W2750" s="21"/>
      <c r="X2750" s="419"/>
      <c r="Y2750" s="419"/>
      <c r="Z2750" s="51"/>
      <c r="AA2750" s="61"/>
    </row>
    <row r="2751" spans="1:27">
      <c r="A2751" s="50">
        <f t="shared" si="468"/>
        <v>2746</v>
      </c>
      <c r="B2751" s="9"/>
      <c r="C2751" s="23" t="s">
        <v>742</v>
      </c>
      <c r="D2751" s="489"/>
      <c r="E2751" s="318" t="str">
        <f>IF(G2751="","",VLOOKUP(G2751,'Danh mục CODE'!$D$2:$J$20064,7,0))</f>
        <v/>
      </c>
      <c r="F2751" s="28" t="str">
        <f>IF(E2751="","",VLOOKUP(E2751,'TONG HOP'!$E$8:$W$1883,19,0))</f>
        <v/>
      </c>
      <c r="G2751" s="66"/>
      <c r="H2751" s="226" t="str">
        <f>IF(E2751="","",VLOOKUP(G2751,'TONG HOP'!$C$8:$E$799,2,0))</f>
        <v/>
      </c>
      <c r="I2751" s="226" t="str">
        <f>IF(B2751="","",VLOOKUP(G2751,'TONG HOP'!$C$8:$F$799,4,0))</f>
        <v/>
      </c>
      <c r="J2751" s="63" t="str">
        <f t="shared" si="469"/>
        <v/>
      </c>
      <c r="K2751" s="63" t="str">
        <f t="shared" si="470"/>
        <v/>
      </c>
      <c r="L2751" s="63">
        <f t="shared" si="471"/>
        <v>0</v>
      </c>
      <c r="M2751" s="392" t="str">
        <f>IF(Y2751="","",VLOOKUP(G2751,'Danh mục CODE'!$D$2:$I$1880,4,0))</f>
        <v/>
      </c>
      <c r="N2751" s="482"/>
      <c r="O2751" s="392" t="str">
        <f t="shared" si="472"/>
        <v/>
      </c>
      <c r="P2751" s="392" t="str">
        <f>IF(Y2751="","",VLOOKUP(G2751,'Danh mục CODE'!$D$2:$I$1880,5,0))</f>
        <v/>
      </c>
      <c r="Q2751" s="392"/>
      <c r="R2751" s="392" t="str">
        <f t="shared" si="473"/>
        <v/>
      </c>
      <c r="S2751" s="394" t="e">
        <f t="shared" si="474"/>
        <v>#VALUE!</v>
      </c>
      <c r="T2751" s="394" t="str">
        <f t="shared" si="475"/>
        <v/>
      </c>
      <c r="U2751" s="394" t="str">
        <f t="shared" si="476"/>
        <v/>
      </c>
      <c r="V2751" s="424" t="str">
        <f t="shared" si="477"/>
        <v/>
      </c>
      <c r="W2751" s="21"/>
      <c r="X2751" s="419"/>
      <c r="Y2751" s="419"/>
      <c r="Z2751" s="51"/>
      <c r="AA2751" s="61"/>
    </row>
    <row r="2752" spans="1:27">
      <c r="A2752" s="50">
        <f t="shared" si="468"/>
        <v>2747</v>
      </c>
      <c r="B2752" s="9"/>
      <c r="C2752" s="23" t="s">
        <v>742</v>
      </c>
      <c r="D2752" s="489"/>
      <c r="E2752" s="318" t="str">
        <f>IF(G2752="","",VLOOKUP(G2752,'Danh mục CODE'!$D$2:$J$20064,7,0))</f>
        <v/>
      </c>
      <c r="F2752" s="28" t="str">
        <f>IF(E2752="","",VLOOKUP(E2752,'TONG HOP'!$E$8:$W$1883,19,0))</f>
        <v/>
      </c>
      <c r="G2752" s="66"/>
      <c r="H2752" s="226" t="str">
        <f>IF(E2752="","",VLOOKUP(G2752,'TONG HOP'!$C$8:$E$799,2,0))</f>
        <v/>
      </c>
      <c r="I2752" s="226" t="str">
        <f>IF(B2752="","",VLOOKUP(G2752,'TONG HOP'!$C$8:$F$799,4,0))</f>
        <v/>
      </c>
      <c r="J2752" s="63" t="str">
        <f t="shared" si="469"/>
        <v/>
      </c>
      <c r="K2752" s="63" t="str">
        <f t="shared" si="470"/>
        <v/>
      </c>
      <c r="L2752" s="63">
        <f t="shared" si="471"/>
        <v>0</v>
      </c>
      <c r="M2752" s="392" t="str">
        <f>IF(Y2752="","",VLOOKUP(G2752,'Danh mục CODE'!$D$2:$I$1880,4,0))</f>
        <v/>
      </c>
      <c r="N2752" s="482"/>
      <c r="O2752" s="392" t="str">
        <f t="shared" si="472"/>
        <v/>
      </c>
      <c r="P2752" s="392" t="str">
        <f>IF(Y2752="","",VLOOKUP(G2752,'Danh mục CODE'!$D$2:$I$1880,5,0))</f>
        <v/>
      </c>
      <c r="Q2752" s="392"/>
      <c r="R2752" s="392" t="str">
        <f t="shared" si="473"/>
        <v/>
      </c>
      <c r="S2752" s="394" t="e">
        <f t="shared" si="474"/>
        <v>#VALUE!</v>
      </c>
      <c r="T2752" s="394" t="str">
        <f t="shared" si="475"/>
        <v/>
      </c>
      <c r="U2752" s="394" t="str">
        <f t="shared" si="476"/>
        <v/>
      </c>
      <c r="V2752" s="424" t="str">
        <f t="shared" si="477"/>
        <v/>
      </c>
      <c r="W2752" s="21"/>
      <c r="X2752" s="419"/>
      <c r="Y2752" s="419"/>
      <c r="Z2752" s="51"/>
      <c r="AA2752" s="61"/>
    </row>
    <row r="2753" spans="1:27">
      <c r="A2753" s="50">
        <f t="shared" si="468"/>
        <v>2748</v>
      </c>
      <c r="B2753" s="9"/>
      <c r="C2753" s="23" t="s">
        <v>742</v>
      </c>
      <c r="D2753" s="489"/>
      <c r="E2753" s="318" t="str">
        <f>IF(G2753="","",VLOOKUP(G2753,'Danh mục CODE'!$D$2:$J$20064,7,0))</f>
        <v/>
      </c>
      <c r="F2753" s="28" t="str">
        <f>IF(E2753="","",VLOOKUP(E2753,'TONG HOP'!$E$8:$W$1883,19,0))</f>
        <v/>
      </c>
      <c r="G2753" s="66"/>
      <c r="H2753" s="226" t="str">
        <f>IF(E2753="","",VLOOKUP(G2753,'TONG HOP'!$C$8:$E$799,2,0))</f>
        <v/>
      </c>
      <c r="I2753" s="226" t="str">
        <f>IF(B2753="","",VLOOKUP(G2753,'TONG HOP'!$C$8:$F$799,4,0))</f>
        <v/>
      </c>
      <c r="J2753" s="63" t="str">
        <f t="shared" si="469"/>
        <v/>
      </c>
      <c r="K2753" s="63" t="str">
        <f t="shared" si="470"/>
        <v/>
      </c>
      <c r="L2753" s="63">
        <f t="shared" si="471"/>
        <v>0</v>
      </c>
      <c r="M2753" s="392" t="str">
        <f>IF(Y2753="","",VLOOKUP(G2753,'Danh mục CODE'!$D$2:$I$1880,4,0))</f>
        <v/>
      </c>
      <c r="N2753" s="482"/>
      <c r="O2753" s="392" t="str">
        <f t="shared" si="472"/>
        <v/>
      </c>
      <c r="P2753" s="392" t="str">
        <f>IF(Y2753="","",VLOOKUP(G2753,'Danh mục CODE'!$D$2:$I$1880,5,0))</f>
        <v/>
      </c>
      <c r="Q2753" s="392"/>
      <c r="R2753" s="392" t="str">
        <f t="shared" si="473"/>
        <v/>
      </c>
      <c r="S2753" s="394" t="e">
        <f t="shared" si="474"/>
        <v>#VALUE!</v>
      </c>
      <c r="T2753" s="394" t="str">
        <f t="shared" si="475"/>
        <v/>
      </c>
      <c r="U2753" s="394" t="str">
        <f t="shared" si="476"/>
        <v/>
      </c>
      <c r="V2753" s="424" t="str">
        <f t="shared" si="477"/>
        <v/>
      </c>
      <c r="W2753" s="21"/>
      <c r="X2753" s="419"/>
      <c r="Y2753" s="419"/>
      <c r="Z2753" s="51"/>
      <c r="AA2753" s="61"/>
    </row>
    <row r="2754" spans="1:27">
      <c r="A2754" s="50">
        <f t="shared" si="468"/>
        <v>2749</v>
      </c>
      <c r="B2754" s="9"/>
      <c r="C2754" s="23" t="s">
        <v>742</v>
      </c>
      <c r="D2754" s="489"/>
      <c r="E2754" s="318" t="str">
        <f>IF(G2754="","",VLOOKUP(G2754,'Danh mục CODE'!$D$2:$J$20064,7,0))</f>
        <v/>
      </c>
      <c r="F2754" s="28" t="str">
        <f>IF(E2754="","",VLOOKUP(E2754,'TONG HOP'!$E$8:$W$1883,19,0))</f>
        <v/>
      </c>
      <c r="G2754" s="66"/>
      <c r="H2754" s="226" t="str">
        <f>IF(E2754="","",VLOOKUP(G2754,'TONG HOP'!$C$8:$E$799,2,0))</f>
        <v/>
      </c>
      <c r="I2754" s="226" t="str">
        <f>IF(B2754="","",VLOOKUP(G2754,'TONG HOP'!$C$8:$F$799,4,0))</f>
        <v/>
      </c>
      <c r="J2754" s="63" t="str">
        <f t="shared" si="469"/>
        <v/>
      </c>
      <c r="K2754" s="63" t="str">
        <f t="shared" si="470"/>
        <v/>
      </c>
      <c r="L2754" s="63">
        <f t="shared" si="471"/>
        <v>0</v>
      </c>
      <c r="M2754" s="392" t="str">
        <f>IF(Y2754="","",VLOOKUP(G2754,'Danh mục CODE'!$D$2:$I$1880,4,0))</f>
        <v/>
      </c>
      <c r="N2754" s="482"/>
      <c r="O2754" s="392" t="str">
        <f t="shared" si="472"/>
        <v/>
      </c>
      <c r="P2754" s="392" t="str">
        <f>IF(Y2754="","",VLOOKUP(G2754,'Danh mục CODE'!$D$2:$I$1880,5,0))</f>
        <v/>
      </c>
      <c r="Q2754" s="392"/>
      <c r="R2754" s="392" t="str">
        <f t="shared" si="473"/>
        <v/>
      </c>
      <c r="S2754" s="394" t="e">
        <f t="shared" si="474"/>
        <v>#VALUE!</v>
      </c>
      <c r="T2754" s="394" t="str">
        <f t="shared" si="475"/>
        <v/>
      </c>
      <c r="U2754" s="394" t="str">
        <f t="shared" si="476"/>
        <v/>
      </c>
      <c r="V2754" s="424" t="str">
        <f t="shared" si="477"/>
        <v/>
      </c>
      <c r="W2754" s="21"/>
      <c r="X2754" s="419"/>
      <c r="Y2754" s="419"/>
      <c r="Z2754" s="51"/>
      <c r="AA2754" s="61"/>
    </row>
    <row r="2755" spans="1:27">
      <c r="A2755" s="50">
        <f t="shared" si="468"/>
        <v>2750</v>
      </c>
      <c r="B2755" s="9"/>
      <c r="C2755" s="23" t="s">
        <v>742</v>
      </c>
      <c r="D2755" s="489"/>
      <c r="E2755" s="318" t="str">
        <f>IF(G2755="","",VLOOKUP(G2755,'Danh mục CODE'!$D$2:$J$20064,7,0))</f>
        <v/>
      </c>
      <c r="F2755" s="28" t="str">
        <f>IF(E2755="","",VLOOKUP(E2755,'TONG HOP'!$E$8:$W$1883,19,0))</f>
        <v/>
      </c>
      <c r="G2755" s="66"/>
      <c r="H2755" s="226" t="str">
        <f>IF(E2755="","",VLOOKUP(G2755,'TONG HOP'!$C$8:$E$799,2,0))</f>
        <v/>
      </c>
      <c r="I2755" s="226" t="str">
        <f>IF(B2755="","",VLOOKUP(G2755,'TONG HOP'!$C$8:$F$799,4,0))</f>
        <v/>
      </c>
      <c r="J2755" s="63" t="str">
        <f t="shared" si="469"/>
        <v/>
      </c>
      <c r="K2755" s="63" t="str">
        <f t="shared" si="470"/>
        <v/>
      </c>
      <c r="L2755" s="63">
        <f t="shared" si="471"/>
        <v>0</v>
      </c>
      <c r="M2755" s="392" t="str">
        <f>IF(Y2755="","",VLOOKUP(G2755,'Danh mục CODE'!$D$2:$I$1880,4,0))</f>
        <v/>
      </c>
      <c r="N2755" s="482"/>
      <c r="O2755" s="392" t="str">
        <f t="shared" si="472"/>
        <v/>
      </c>
      <c r="P2755" s="392" t="str">
        <f>IF(Y2755="","",VLOOKUP(G2755,'Danh mục CODE'!$D$2:$I$1880,5,0))</f>
        <v/>
      </c>
      <c r="Q2755" s="392"/>
      <c r="R2755" s="392" t="str">
        <f t="shared" si="473"/>
        <v/>
      </c>
      <c r="S2755" s="394" t="e">
        <f t="shared" si="474"/>
        <v>#VALUE!</v>
      </c>
      <c r="T2755" s="394" t="str">
        <f t="shared" si="475"/>
        <v/>
      </c>
      <c r="U2755" s="394" t="str">
        <f t="shared" si="476"/>
        <v/>
      </c>
      <c r="V2755" s="424" t="str">
        <f t="shared" si="477"/>
        <v/>
      </c>
      <c r="W2755" s="21"/>
      <c r="X2755" s="419"/>
      <c r="Y2755" s="419"/>
      <c r="Z2755" s="51"/>
      <c r="AA2755" s="61"/>
    </row>
    <row r="2756" spans="1:27">
      <c r="A2756" s="50">
        <f t="shared" si="468"/>
        <v>2751</v>
      </c>
      <c r="B2756" s="9"/>
      <c r="C2756" s="23" t="s">
        <v>742</v>
      </c>
      <c r="D2756" s="489"/>
      <c r="E2756" s="318" t="str">
        <f>IF(G2756="","",VLOOKUP(G2756,'Danh mục CODE'!$D$2:$J$20064,7,0))</f>
        <v/>
      </c>
      <c r="F2756" s="28" t="str">
        <f>IF(E2756="","",VLOOKUP(E2756,'TONG HOP'!$E$8:$W$1883,19,0))</f>
        <v/>
      </c>
      <c r="G2756" s="66"/>
      <c r="H2756" s="226" t="str">
        <f>IF(E2756="","",VLOOKUP(G2756,'TONG HOP'!$C$8:$E$799,2,0))</f>
        <v/>
      </c>
      <c r="I2756" s="226" t="str">
        <f>IF(B2756="","",VLOOKUP(G2756,'TONG HOP'!$C$8:$F$799,4,0))</f>
        <v/>
      </c>
      <c r="J2756" s="63" t="str">
        <f t="shared" si="469"/>
        <v/>
      </c>
      <c r="K2756" s="63" t="str">
        <f t="shared" si="470"/>
        <v/>
      </c>
      <c r="L2756" s="63">
        <f t="shared" si="471"/>
        <v>0</v>
      </c>
      <c r="M2756" s="392" t="str">
        <f>IF(Y2756="","",VLOOKUP(G2756,'Danh mục CODE'!$D$2:$I$1880,4,0))</f>
        <v/>
      </c>
      <c r="N2756" s="482"/>
      <c r="O2756" s="392" t="str">
        <f t="shared" si="472"/>
        <v/>
      </c>
      <c r="P2756" s="392" t="str">
        <f>IF(Y2756="","",VLOOKUP(G2756,'Danh mục CODE'!$D$2:$I$1880,5,0))</f>
        <v/>
      </c>
      <c r="Q2756" s="392"/>
      <c r="R2756" s="392" t="str">
        <f t="shared" si="473"/>
        <v/>
      </c>
      <c r="S2756" s="394" t="e">
        <f t="shared" si="474"/>
        <v>#VALUE!</v>
      </c>
      <c r="T2756" s="394" t="str">
        <f t="shared" si="475"/>
        <v/>
      </c>
      <c r="U2756" s="394" t="str">
        <f t="shared" si="476"/>
        <v/>
      </c>
      <c r="V2756" s="424" t="str">
        <f t="shared" si="477"/>
        <v/>
      </c>
      <c r="W2756" s="21"/>
      <c r="X2756" s="419"/>
      <c r="Y2756" s="419"/>
      <c r="Z2756" s="51"/>
      <c r="AA2756" s="61"/>
    </row>
    <row r="2757" spans="1:27">
      <c r="A2757" s="50">
        <f t="shared" si="468"/>
        <v>2752</v>
      </c>
      <c r="B2757" s="9"/>
      <c r="C2757" s="23" t="s">
        <v>742</v>
      </c>
      <c r="D2757" s="489"/>
      <c r="E2757" s="318" t="str">
        <f>IF(G2757="","",VLOOKUP(G2757,'Danh mục CODE'!$D$2:$J$20064,7,0))</f>
        <v/>
      </c>
      <c r="F2757" s="28" t="str">
        <f>IF(E2757="","",VLOOKUP(E2757,'TONG HOP'!$E$8:$W$1883,19,0))</f>
        <v/>
      </c>
      <c r="G2757" s="66"/>
      <c r="H2757" s="226" t="str">
        <f>IF(E2757="","",VLOOKUP(G2757,'TONG HOP'!$C$8:$E$799,2,0))</f>
        <v/>
      </c>
      <c r="I2757" s="226" t="str">
        <f>IF(B2757="","",VLOOKUP(G2757,'TONG HOP'!$C$8:$F$799,4,0))</f>
        <v/>
      </c>
      <c r="J2757" s="63" t="str">
        <f t="shared" si="469"/>
        <v/>
      </c>
      <c r="K2757" s="63" t="str">
        <f t="shared" si="470"/>
        <v/>
      </c>
      <c r="L2757" s="63">
        <f t="shared" si="471"/>
        <v>0</v>
      </c>
      <c r="M2757" s="392" t="str">
        <f>IF(Y2757="","",VLOOKUP(G2757,'Danh mục CODE'!$D$2:$I$1880,4,0))</f>
        <v/>
      </c>
      <c r="N2757" s="482"/>
      <c r="O2757" s="392" t="str">
        <f t="shared" si="472"/>
        <v/>
      </c>
      <c r="P2757" s="392" t="str">
        <f>IF(Y2757="","",VLOOKUP(G2757,'Danh mục CODE'!$D$2:$I$1880,5,0))</f>
        <v/>
      </c>
      <c r="Q2757" s="392"/>
      <c r="R2757" s="392" t="str">
        <f t="shared" si="473"/>
        <v/>
      </c>
      <c r="S2757" s="394" t="e">
        <f t="shared" si="474"/>
        <v>#VALUE!</v>
      </c>
      <c r="T2757" s="394" t="str">
        <f t="shared" si="475"/>
        <v/>
      </c>
      <c r="U2757" s="394" t="str">
        <f t="shared" si="476"/>
        <v/>
      </c>
      <c r="V2757" s="424" t="str">
        <f t="shared" si="477"/>
        <v/>
      </c>
      <c r="W2757" s="21"/>
      <c r="X2757" s="419"/>
      <c r="Y2757" s="419"/>
      <c r="Z2757" s="51"/>
      <c r="AA2757" s="61"/>
    </row>
    <row r="2758" spans="1:27">
      <c r="A2758" s="50">
        <f t="shared" si="468"/>
        <v>2753</v>
      </c>
      <c r="B2758" s="9"/>
      <c r="C2758" s="23" t="s">
        <v>742</v>
      </c>
      <c r="D2758" s="489"/>
      <c r="E2758" s="318" t="str">
        <f>IF(G2758="","",VLOOKUP(G2758,'Danh mục CODE'!$D$2:$J$20064,7,0))</f>
        <v/>
      </c>
      <c r="F2758" s="28" t="str">
        <f>IF(E2758="","",VLOOKUP(E2758,'TONG HOP'!$E$8:$W$1883,19,0))</f>
        <v/>
      </c>
      <c r="G2758" s="66"/>
      <c r="H2758" s="226" t="str">
        <f>IF(E2758="","",VLOOKUP(G2758,'TONG HOP'!$C$8:$E$799,2,0))</f>
        <v/>
      </c>
      <c r="I2758" s="226" t="str">
        <f>IF(B2758="","",VLOOKUP(G2758,'TONG HOP'!$C$8:$F$799,4,0))</f>
        <v/>
      </c>
      <c r="J2758" s="63" t="str">
        <f t="shared" si="469"/>
        <v/>
      </c>
      <c r="K2758" s="63" t="str">
        <f t="shared" si="470"/>
        <v/>
      </c>
      <c r="L2758" s="63">
        <f t="shared" si="471"/>
        <v>0</v>
      </c>
      <c r="M2758" s="392" t="str">
        <f>IF(Y2758="","",VLOOKUP(G2758,'Danh mục CODE'!$D$2:$I$1880,4,0))</f>
        <v/>
      </c>
      <c r="N2758" s="482"/>
      <c r="O2758" s="392" t="str">
        <f t="shared" si="472"/>
        <v/>
      </c>
      <c r="P2758" s="392" t="str">
        <f>IF(Y2758="","",VLOOKUP(G2758,'Danh mục CODE'!$D$2:$I$1880,5,0))</f>
        <v/>
      </c>
      <c r="Q2758" s="392"/>
      <c r="R2758" s="392" t="str">
        <f t="shared" si="473"/>
        <v/>
      </c>
      <c r="S2758" s="394" t="e">
        <f t="shared" si="474"/>
        <v>#VALUE!</v>
      </c>
      <c r="T2758" s="394" t="str">
        <f t="shared" si="475"/>
        <v/>
      </c>
      <c r="U2758" s="394" t="str">
        <f t="shared" si="476"/>
        <v/>
      </c>
      <c r="V2758" s="424" t="str">
        <f t="shared" si="477"/>
        <v/>
      </c>
      <c r="W2758" s="21"/>
      <c r="X2758" s="419"/>
      <c r="Y2758" s="419"/>
      <c r="Z2758" s="51"/>
      <c r="AA2758" s="61"/>
    </row>
    <row r="2759" spans="1:27">
      <c r="A2759" s="50">
        <f t="shared" si="468"/>
        <v>2754</v>
      </c>
      <c r="B2759" s="9"/>
      <c r="C2759" s="23" t="s">
        <v>742</v>
      </c>
      <c r="D2759" s="489"/>
      <c r="E2759" s="318" t="str">
        <f>IF(G2759="","",VLOOKUP(G2759,'Danh mục CODE'!$D$2:$J$20064,7,0))</f>
        <v/>
      </c>
      <c r="F2759" s="28" t="str">
        <f>IF(E2759="","",VLOOKUP(E2759,'TONG HOP'!$E$8:$W$1883,19,0))</f>
        <v/>
      </c>
      <c r="G2759" s="66"/>
      <c r="H2759" s="226" t="str">
        <f>IF(E2759="","",VLOOKUP(G2759,'TONG HOP'!$C$8:$E$799,2,0))</f>
        <v/>
      </c>
      <c r="I2759" s="226" t="str">
        <f>IF(B2759="","",VLOOKUP(G2759,'TONG HOP'!$C$8:$F$799,4,0))</f>
        <v/>
      </c>
      <c r="J2759" s="63" t="str">
        <f t="shared" si="469"/>
        <v/>
      </c>
      <c r="K2759" s="63" t="str">
        <f t="shared" si="470"/>
        <v/>
      </c>
      <c r="L2759" s="63">
        <f t="shared" si="471"/>
        <v>0</v>
      </c>
      <c r="M2759" s="392" t="str">
        <f>IF(Y2759="","",VLOOKUP(G2759,'Danh mục CODE'!$D$2:$I$1880,4,0))</f>
        <v/>
      </c>
      <c r="N2759" s="482"/>
      <c r="O2759" s="392" t="str">
        <f t="shared" si="472"/>
        <v/>
      </c>
      <c r="P2759" s="392" t="str">
        <f>IF(Y2759="","",VLOOKUP(G2759,'Danh mục CODE'!$D$2:$I$1880,5,0))</f>
        <v/>
      </c>
      <c r="Q2759" s="392"/>
      <c r="R2759" s="392" t="str">
        <f t="shared" si="473"/>
        <v/>
      </c>
      <c r="S2759" s="394" t="e">
        <f t="shared" si="474"/>
        <v>#VALUE!</v>
      </c>
      <c r="T2759" s="394" t="str">
        <f t="shared" si="475"/>
        <v/>
      </c>
      <c r="U2759" s="394" t="str">
        <f t="shared" si="476"/>
        <v/>
      </c>
      <c r="V2759" s="424" t="str">
        <f t="shared" si="477"/>
        <v/>
      </c>
      <c r="W2759" s="21"/>
      <c r="X2759" s="419"/>
      <c r="Y2759" s="419"/>
      <c r="Z2759" s="51"/>
      <c r="AA2759" s="61"/>
    </row>
    <row r="2760" spans="1:27">
      <c r="A2760" s="50">
        <f t="shared" si="468"/>
        <v>2755</v>
      </c>
      <c r="B2760" s="9"/>
      <c r="C2760" s="23" t="s">
        <v>742</v>
      </c>
      <c r="D2760" s="489"/>
      <c r="E2760" s="318" t="str">
        <f>IF(G2760="","",VLOOKUP(G2760,'Danh mục CODE'!$D$2:$J$20064,7,0))</f>
        <v/>
      </c>
      <c r="F2760" s="28" t="str">
        <f>IF(E2760="","",VLOOKUP(E2760,'TONG HOP'!$E$8:$W$1883,19,0))</f>
        <v/>
      </c>
      <c r="G2760" s="66"/>
      <c r="H2760" s="226" t="str">
        <f>IF(E2760="","",VLOOKUP(G2760,'TONG HOP'!$C$8:$E$799,2,0))</f>
        <v/>
      </c>
      <c r="I2760" s="226" t="str">
        <f>IF(B2760="","",VLOOKUP(G2760,'TONG HOP'!$C$8:$F$799,4,0))</f>
        <v/>
      </c>
      <c r="J2760" s="63" t="str">
        <f t="shared" si="469"/>
        <v/>
      </c>
      <c r="K2760" s="63" t="str">
        <f t="shared" si="470"/>
        <v/>
      </c>
      <c r="L2760" s="63">
        <f t="shared" si="471"/>
        <v>0</v>
      </c>
      <c r="M2760" s="392" t="str">
        <f>IF(Y2760="","",VLOOKUP(G2760,'Danh mục CODE'!$D$2:$I$1880,4,0))</f>
        <v/>
      </c>
      <c r="N2760" s="482"/>
      <c r="O2760" s="392" t="str">
        <f t="shared" si="472"/>
        <v/>
      </c>
      <c r="P2760" s="392" t="str">
        <f>IF(Y2760="","",VLOOKUP(G2760,'Danh mục CODE'!$D$2:$I$1880,5,0))</f>
        <v/>
      </c>
      <c r="Q2760" s="392"/>
      <c r="R2760" s="392" t="str">
        <f t="shared" si="473"/>
        <v/>
      </c>
      <c r="S2760" s="394" t="e">
        <f t="shared" si="474"/>
        <v>#VALUE!</v>
      </c>
      <c r="T2760" s="394" t="str">
        <f t="shared" si="475"/>
        <v/>
      </c>
      <c r="U2760" s="394" t="str">
        <f t="shared" si="476"/>
        <v/>
      </c>
      <c r="V2760" s="424" t="str">
        <f t="shared" si="477"/>
        <v/>
      </c>
      <c r="W2760" s="21"/>
      <c r="X2760" s="419"/>
      <c r="Y2760" s="419"/>
      <c r="Z2760" s="51"/>
      <c r="AA2760" s="61"/>
    </row>
    <row r="2761" spans="1:27">
      <c r="A2761" s="50">
        <f t="shared" si="468"/>
        <v>2756</v>
      </c>
      <c r="B2761" s="9"/>
      <c r="C2761" s="23" t="s">
        <v>742</v>
      </c>
      <c r="D2761" s="489"/>
      <c r="E2761" s="318" t="str">
        <f>IF(G2761="","",VLOOKUP(G2761,'Danh mục CODE'!$D$2:$J$20064,7,0))</f>
        <v/>
      </c>
      <c r="F2761" s="28" t="str">
        <f>IF(E2761="","",VLOOKUP(E2761,'TONG HOP'!$E$8:$W$1883,19,0))</f>
        <v/>
      </c>
      <c r="G2761" s="66"/>
      <c r="H2761" s="226" t="str">
        <f>IF(E2761="","",VLOOKUP(G2761,'TONG HOP'!$C$8:$E$799,2,0))</f>
        <v/>
      </c>
      <c r="I2761" s="226" t="str">
        <f>IF(B2761="","",VLOOKUP(G2761,'TONG HOP'!$C$8:$F$799,4,0))</f>
        <v/>
      </c>
      <c r="J2761" s="63" t="str">
        <f t="shared" si="469"/>
        <v/>
      </c>
      <c r="K2761" s="63" t="str">
        <f t="shared" si="470"/>
        <v/>
      </c>
      <c r="L2761" s="63">
        <f t="shared" si="471"/>
        <v>0</v>
      </c>
      <c r="M2761" s="392" t="str">
        <f>IF(Y2761="","",VLOOKUP(G2761,'Danh mục CODE'!$D$2:$I$1880,4,0))</f>
        <v/>
      </c>
      <c r="N2761" s="482"/>
      <c r="O2761" s="392" t="str">
        <f t="shared" si="472"/>
        <v/>
      </c>
      <c r="P2761" s="392" t="str">
        <f>IF(Y2761="","",VLOOKUP(G2761,'Danh mục CODE'!$D$2:$I$1880,5,0))</f>
        <v/>
      </c>
      <c r="Q2761" s="392"/>
      <c r="R2761" s="392" t="str">
        <f t="shared" si="473"/>
        <v/>
      </c>
      <c r="S2761" s="394" t="e">
        <f t="shared" si="474"/>
        <v>#VALUE!</v>
      </c>
      <c r="T2761" s="394" t="str">
        <f t="shared" si="475"/>
        <v/>
      </c>
      <c r="U2761" s="394" t="str">
        <f t="shared" si="476"/>
        <v/>
      </c>
      <c r="V2761" s="424" t="str">
        <f t="shared" si="477"/>
        <v/>
      </c>
      <c r="W2761" s="21"/>
      <c r="X2761" s="419"/>
      <c r="Y2761" s="419"/>
      <c r="Z2761" s="51"/>
      <c r="AA2761" s="61"/>
    </row>
    <row r="2762" spans="1:27">
      <c r="A2762" s="50">
        <f t="shared" si="468"/>
        <v>2757</v>
      </c>
      <c r="B2762" s="9"/>
      <c r="C2762" s="23" t="s">
        <v>742</v>
      </c>
      <c r="D2762" s="489"/>
      <c r="E2762" s="318" t="str">
        <f>IF(G2762="","",VLOOKUP(G2762,'Danh mục CODE'!$D$2:$J$20064,7,0))</f>
        <v/>
      </c>
      <c r="F2762" s="28" t="str">
        <f>IF(E2762="","",VLOOKUP(E2762,'TONG HOP'!$E$8:$W$1883,19,0))</f>
        <v/>
      </c>
      <c r="G2762" s="66"/>
      <c r="H2762" s="226" t="str">
        <f>IF(E2762="","",VLOOKUP(G2762,'TONG HOP'!$C$8:$E$799,2,0))</f>
        <v/>
      </c>
      <c r="I2762" s="226" t="str">
        <f>IF(B2762="","",VLOOKUP(G2762,'TONG HOP'!$C$8:$F$799,4,0))</f>
        <v/>
      </c>
      <c r="J2762" s="63" t="str">
        <f t="shared" si="469"/>
        <v/>
      </c>
      <c r="K2762" s="63" t="str">
        <f t="shared" si="470"/>
        <v/>
      </c>
      <c r="L2762" s="63">
        <f t="shared" si="471"/>
        <v>0</v>
      </c>
      <c r="M2762" s="392" t="str">
        <f>IF(Y2762="","",VLOOKUP(G2762,'Danh mục CODE'!$D$2:$I$1880,4,0))</f>
        <v/>
      </c>
      <c r="N2762" s="482"/>
      <c r="O2762" s="392" t="str">
        <f t="shared" si="472"/>
        <v/>
      </c>
      <c r="P2762" s="392" t="str">
        <f>IF(Y2762="","",VLOOKUP(G2762,'Danh mục CODE'!$D$2:$I$1880,5,0))</f>
        <v/>
      </c>
      <c r="Q2762" s="392"/>
      <c r="R2762" s="392" t="str">
        <f t="shared" si="473"/>
        <v/>
      </c>
      <c r="S2762" s="394" t="e">
        <f t="shared" si="474"/>
        <v>#VALUE!</v>
      </c>
      <c r="T2762" s="394" t="str">
        <f t="shared" si="475"/>
        <v/>
      </c>
      <c r="U2762" s="394" t="str">
        <f t="shared" si="476"/>
        <v/>
      </c>
      <c r="V2762" s="424" t="str">
        <f t="shared" si="477"/>
        <v/>
      </c>
      <c r="W2762" s="21"/>
      <c r="X2762" s="419"/>
      <c r="Y2762" s="419"/>
      <c r="Z2762" s="51"/>
      <c r="AA2762" s="61"/>
    </row>
    <row r="2763" spans="1:27">
      <c r="A2763" s="50">
        <f t="shared" si="468"/>
        <v>2758</v>
      </c>
      <c r="B2763" s="9"/>
      <c r="C2763" s="23" t="s">
        <v>742</v>
      </c>
      <c r="D2763" s="489"/>
      <c r="E2763" s="318" t="str">
        <f>IF(G2763="","",VLOOKUP(G2763,'Danh mục CODE'!$D$2:$J$20064,7,0))</f>
        <v/>
      </c>
      <c r="F2763" s="28" t="str">
        <f>IF(E2763="","",VLOOKUP(E2763,'TONG HOP'!$E$8:$W$1883,19,0))</f>
        <v/>
      </c>
      <c r="G2763" s="66"/>
      <c r="H2763" s="226" t="str">
        <f>IF(E2763="","",VLOOKUP(G2763,'TONG HOP'!$C$8:$E$799,2,0))</f>
        <v/>
      </c>
      <c r="I2763" s="226" t="str">
        <f>IF(B2763="","",VLOOKUP(G2763,'TONG HOP'!$C$8:$F$799,4,0))</f>
        <v/>
      </c>
      <c r="J2763" s="63" t="str">
        <f t="shared" si="469"/>
        <v/>
      </c>
      <c r="K2763" s="63" t="str">
        <f t="shared" si="470"/>
        <v/>
      </c>
      <c r="L2763" s="63">
        <f t="shared" si="471"/>
        <v>0</v>
      </c>
      <c r="M2763" s="392" t="str">
        <f>IF(Y2763="","",VLOOKUP(G2763,'Danh mục CODE'!$D$2:$I$1880,4,0))</f>
        <v/>
      </c>
      <c r="N2763" s="482"/>
      <c r="O2763" s="392" t="str">
        <f t="shared" si="472"/>
        <v/>
      </c>
      <c r="P2763" s="392" t="str">
        <f>IF(Y2763="","",VLOOKUP(G2763,'Danh mục CODE'!$D$2:$I$1880,5,0))</f>
        <v/>
      </c>
      <c r="Q2763" s="392"/>
      <c r="R2763" s="392" t="str">
        <f t="shared" si="473"/>
        <v/>
      </c>
      <c r="S2763" s="394" t="e">
        <f t="shared" si="474"/>
        <v>#VALUE!</v>
      </c>
      <c r="T2763" s="394" t="str">
        <f t="shared" si="475"/>
        <v/>
      </c>
      <c r="U2763" s="394" t="str">
        <f t="shared" si="476"/>
        <v/>
      </c>
      <c r="V2763" s="424" t="str">
        <f t="shared" si="477"/>
        <v/>
      </c>
      <c r="W2763" s="21"/>
      <c r="X2763" s="419"/>
      <c r="Y2763" s="419"/>
      <c r="Z2763" s="51"/>
      <c r="AA2763" s="61"/>
    </row>
    <row r="2764" spans="1:27">
      <c r="A2764" s="50">
        <f t="shared" si="468"/>
        <v>2759</v>
      </c>
      <c r="B2764" s="9"/>
      <c r="C2764" s="23" t="s">
        <v>742</v>
      </c>
      <c r="D2764" s="489"/>
      <c r="E2764" s="318" t="str">
        <f>IF(G2764="","",VLOOKUP(G2764,'Danh mục CODE'!$D$2:$J$20064,7,0))</f>
        <v/>
      </c>
      <c r="F2764" s="28" t="str">
        <f>IF(E2764="","",VLOOKUP(E2764,'TONG HOP'!$E$8:$W$1883,19,0))</f>
        <v/>
      </c>
      <c r="G2764" s="66"/>
      <c r="H2764" s="226" t="str">
        <f>IF(E2764="","",VLOOKUP(G2764,'TONG HOP'!$C$8:$E$799,2,0))</f>
        <v/>
      </c>
      <c r="I2764" s="226" t="str">
        <f>IF(B2764="","",VLOOKUP(G2764,'TONG HOP'!$C$8:$F$799,4,0))</f>
        <v/>
      </c>
      <c r="J2764" s="63" t="str">
        <f t="shared" si="469"/>
        <v/>
      </c>
      <c r="K2764" s="63" t="str">
        <f t="shared" si="470"/>
        <v/>
      </c>
      <c r="L2764" s="63">
        <f t="shared" si="471"/>
        <v>0</v>
      </c>
      <c r="M2764" s="392" t="str">
        <f>IF(Y2764="","",VLOOKUP(G2764,'Danh mục CODE'!$D$2:$I$1880,4,0))</f>
        <v/>
      </c>
      <c r="N2764" s="482"/>
      <c r="O2764" s="392" t="str">
        <f t="shared" si="472"/>
        <v/>
      </c>
      <c r="P2764" s="392" t="str">
        <f>IF(Y2764="","",VLOOKUP(G2764,'Danh mục CODE'!$D$2:$I$1880,5,0))</f>
        <v/>
      </c>
      <c r="Q2764" s="392"/>
      <c r="R2764" s="392" t="str">
        <f t="shared" si="473"/>
        <v/>
      </c>
      <c r="S2764" s="394" t="e">
        <f t="shared" si="474"/>
        <v>#VALUE!</v>
      </c>
      <c r="T2764" s="394" t="str">
        <f t="shared" si="475"/>
        <v/>
      </c>
      <c r="U2764" s="394" t="str">
        <f t="shared" si="476"/>
        <v/>
      </c>
      <c r="V2764" s="424" t="str">
        <f t="shared" si="477"/>
        <v/>
      </c>
      <c r="W2764" s="21"/>
      <c r="X2764" s="419"/>
      <c r="Y2764" s="419"/>
      <c r="Z2764" s="51"/>
      <c r="AA2764" s="61"/>
    </row>
    <row r="2765" spans="1:27">
      <c r="A2765" s="50">
        <f t="shared" si="468"/>
        <v>2760</v>
      </c>
      <c r="B2765" s="9"/>
      <c r="C2765" s="23" t="s">
        <v>742</v>
      </c>
      <c r="D2765" s="489"/>
      <c r="E2765" s="318" t="str">
        <f>IF(G2765="","",VLOOKUP(G2765,'Danh mục CODE'!$D$2:$J$20064,7,0))</f>
        <v/>
      </c>
      <c r="F2765" s="28" t="str">
        <f>IF(E2765="","",VLOOKUP(E2765,'TONG HOP'!$E$8:$W$1883,19,0))</f>
        <v/>
      </c>
      <c r="G2765" s="66"/>
      <c r="H2765" s="226" t="str">
        <f>IF(E2765="","",VLOOKUP(G2765,'TONG HOP'!$C$8:$E$799,2,0))</f>
        <v/>
      </c>
      <c r="I2765" s="226" t="str">
        <f>IF(B2765="","",VLOOKUP(G2765,'TONG HOP'!$C$8:$F$799,4,0))</f>
        <v/>
      </c>
      <c r="J2765" s="63" t="str">
        <f t="shared" si="469"/>
        <v/>
      </c>
      <c r="K2765" s="63" t="str">
        <f t="shared" si="470"/>
        <v/>
      </c>
      <c r="L2765" s="63">
        <f t="shared" si="471"/>
        <v>0</v>
      </c>
      <c r="M2765" s="392" t="str">
        <f>IF(Y2765="","",VLOOKUP(G2765,'Danh mục CODE'!$D$2:$I$1880,4,0))</f>
        <v/>
      </c>
      <c r="N2765" s="482"/>
      <c r="O2765" s="392" t="str">
        <f t="shared" si="472"/>
        <v/>
      </c>
      <c r="P2765" s="392" t="str">
        <f>IF(Y2765="","",VLOOKUP(G2765,'Danh mục CODE'!$D$2:$I$1880,5,0))</f>
        <v/>
      </c>
      <c r="Q2765" s="392"/>
      <c r="R2765" s="392" t="str">
        <f t="shared" si="473"/>
        <v/>
      </c>
      <c r="S2765" s="394" t="e">
        <f t="shared" si="474"/>
        <v>#VALUE!</v>
      </c>
      <c r="T2765" s="394" t="str">
        <f t="shared" si="475"/>
        <v/>
      </c>
      <c r="U2765" s="394" t="str">
        <f t="shared" si="476"/>
        <v/>
      </c>
      <c r="V2765" s="424" t="str">
        <f t="shared" si="477"/>
        <v/>
      </c>
      <c r="W2765" s="21"/>
      <c r="X2765" s="419"/>
      <c r="Y2765" s="419"/>
      <c r="Z2765" s="51"/>
      <c r="AA2765" s="61"/>
    </row>
    <row r="2766" spans="1:27">
      <c r="A2766" s="50">
        <f t="shared" si="468"/>
        <v>2761</v>
      </c>
      <c r="B2766" s="9"/>
      <c r="C2766" s="23" t="s">
        <v>742</v>
      </c>
      <c r="D2766" s="489"/>
      <c r="E2766" s="318" t="str">
        <f>IF(G2766="","",VLOOKUP(G2766,'Danh mục CODE'!$D$2:$J$20064,7,0))</f>
        <v/>
      </c>
      <c r="F2766" s="28" t="str">
        <f>IF(E2766="","",VLOOKUP(E2766,'TONG HOP'!$E$8:$W$1883,19,0))</f>
        <v/>
      </c>
      <c r="G2766" s="66"/>
      <c r="H2766" s="226" t="str">
        <f>IF(E2766="","",VLOOKUP(G2766,'TONG HOP'!$C$8:$E$799,2,0))</f>
        <v/>
      </c>
      <c r="I2766" s="226" t="str">
        <f>IF(B2766="","",VLOOKUP(G2766,'TONG HOP'!$C$8:$F$799,4,0))</f>
        <v/>
      </c>
      <c r="J2766" s="63" t="str">
        <f t="shared" si="469"/>
        <v/>
      </c>
      <c r="K2766" s="63" t="str">
        <f t="shared" si="470"/>
        <v/>
      </c>
      <c r="L2766" s="63">
        <f t="shared" si="471"/>
        <v>0</v>
      </c>
      <c r="M2766" s="392" t="str">
        <f>IF(Y2766="","",VLOOKUP(G2766,'Danh mục CODE'!$D$2:$I$1880,4,0))</f>
        <v/>
      </c>
      <c r="N2766" s="482"/>
      <c r="O2766" s="392" t="str">
        <f t="shared" si="472"/>
        <v/>
      </c>
      <c r="P2766" s="392" t="str">
        <f>IF(Y2766="","",VLOOKUP(G2766,'Danh mục CODE'!$D$2:$I$1880,5,0))</f>
        <v/>
      </c>
      <c r="Q2766" s="392"/>
      <c r="R2766" s="392" t="str">
        <f t="shared" si="473"/>
        <v/>
      </c>
      <c r="S2766" s="394" t="e">
        <f t="shared" si="474"/>
        <v>#VALUE!</v>
      </c>
      <c r="T2766" s="394" t="str">
        <f t="shared" si="475"/>
        <v/>
      </c>
      <c r="U2766" s="394" t="str">
        <f t="shared" si="476"/>
        <v/>
      </c>
      <c r="V2766" s="424" t="str">
        <f t="shared" si="477"/>
        <v/>
      </c>
      <c r="W2766" s="21"/>
      <c r="X2766" s="419"/>
      <c r="Y2766" s="419"/>
      <c r="Z2766" s="51"/>
      <c r="AA2766" s="61"/>
    </row>
    <row r="2767" spans="1:27">
      <c r="A2767" s="50">
        <f t="shared" si="468"/>
        <v>2762</v>
      </c>
      <c r="B2767" s="9"/>
      <c r="C2767" s="23" t="s">
        <v>742</v>
      </c>
      <c r="D2767" s="489"/>
      <c r="E2767" s="318" t="str">
        <f>IF(G2767="","",VLOOKUP(G2767,'Danh mục CODE'!$D$2:$J$20064,7,0))</f>
        <v/>
      </c>
      <c r="F2767" s="28" t="str">
        <f>IF(E2767="","",VLOOKUP(E2767,'TONG HOP'!$E$8:$W$1883,19,0))</f>
        <v/>
      </c>
      <c r="G2767" s="66"/>
      <c r="H2767" s="226" t="str">
        <f>IF(E2767="","",VLOOKUP(G2767,'TONG HOP'!$C$8:$E$799,2,0))</f>
        <v/>
      </c>
      <c r="I2767" s="226" t="str">
        <f>IF(B2767="","",VLOOKUP(G2767,'TONG HOP'!$C$8:$F$799,4,0))</f>
        <v/>
      </c>
      <c r="J2767" s="63" t="str">
        <f t="shared" si="469"/>
        <v/>
      </c>
      <c r="K2767" s="63" t="str">
        <f t="shared" si="470"/>
        <v/>
      </c>
      <c r="L2767" s="63">
        <f t="shared" si="471"/>
        <v>0</v>
      </c>
      <c r="M2767" s="392" t="str">
        <f>IF(Y2767="","",VLOOKUP(G2767,'Danh mục CODE'!$D$2:$I$1880,4,0))</f>
        <v/>
      </c>
      <c r="N2767" s="482"/>
      <c r="O2767" s="392" t="str">
        <f t="shared" si="472"/>
        <v/>
      </c>
      <c r="P2767" s="392" t="str">
        <f>IF(Y2767="","",VLOOKUP(G2767,'Danh mục CODE'!$D$2:$I$1880,5,0))</f>
        <v/>
      </c>
      <c r="Q2767" s="392"/>
      <c r="R2767" s="392" t="str">
        <f t="shared" si="473"/>
        <v/>
      </c>
      <c r="S2767" s="394" t="e">
        <f t="shared" si="474"/>
        <v>#VALUE!</v>
      </c>
      <c r="T2767" s="394" t="str">
        <f t="shared" si="475"/>
        <v/>
      </c>
      <c r="U2767" s="394" t="str">
        <f t="shared" si="476"/>
        <v/>
      </c>
      <c r="V2767" s="424" t="str">
        <f t="shared" si="477"/>
        <v/>
      </c>
      <c r="W2767" s="21"/>
      <c r="X2767" s="419"/>
      <c r="Y2767" s="419"/>
      <c r="Z2767" s="51"/>
      <c r="AA2767" s="61"/>
    </row>
    <row r="2768" spans="1:27">
      <c r="A2768" s="50">
        <f t="shared" si="468"/>
        <v>2763</v>
      </c>
      <c r="B2768" s="9"/>
      <c r="C2768" s="23" t="s">
        <v>742</v>
      </c>
      <c r="D2768" s="489"/>
      <c r="E2768" s="318" t="str">
        <f>IF(G2768="","",VLOOKUP(G2768,'Danh mục CODE'!$D$2:$J$20064,7,0))</f>
        <v/>
      </c>
      <c r="F2768" s="28" t="str">
        <f>IF(E2768="","",VLOOKUP(E2768,'TONG HOP'!$E$8:$W$1883,19,0))</f>
        <v/>
      </c>
      <c r="G2768" s="66"/>
      <c r="H2768" s="226" t="str">
        <f>IF(E2768="","",VLOOKUP(G2768,'TONG HOP'!$C$8:$E$799,2,0))</f>
        <v/>
      </c>
      <c r="I2768" s="226" t="str">
        <f>IF(B2768="","",VLOOKUP(G2768,'TONG HOP'!$C$8:$F$799,4,0))</f>
        <v/>
      </c>
      <c r="J2768" s="63" t="str">
        <f t="shared" si="469"/>
        <v/>
      </c>
      <c r="K2768" s="63" t="str">
        <f t="shared" si="470"/>
        <v/>
      </c>
      <c r="L2768" s="63">
        <f t="shared" si="471"/>
        <v>0</v>
      </c>
      <c r="M2768" s="392" t="str">
        <f>IF(Y2768="","",VLOOKUP(G2768,'Danh mục CODE'!$D$2:$I$1880,4,0))</f>
        <v/>
      </c>
      <c r="N2768" s="482"/>
      <c r="O2768" s="392" t="str">
        <f t="shared" si="472"/>
        <v/>
      </c>
      <c r="P2768" s="392" t="str">
        <f>IF(Y2768="","",VLOOKUP(G2768,'Danh mục CODE'!$D$2:$I$1880,5,0))</f>
        <v/>
      </c>
      <c r="Q2768" s="392"/>
      <c r="R2768" s="392" t="str">
        <f t="shared" si="473"/>
        <v/>
      </c>
      <c r="S2768" s="394" t="e">
        <f t="shared" si="474"/>
        <v>#VALUE!</v>
      </c>
      <c r="T2768" s="394" t="str">
        <f t="shared" si="475"/>
        <v/>
      </c>
      <c r="U2768" s="394" t="str">
        <f t="shared" si="476"/>
        <v/>
      </c>
      <c r="V2768" s="424" t="str">
        <f t="shared" si="477"/>
        <v/>
      </c>
      <c r="W2768" s="21"/>
      <c r="X2768" s="419"/>
      <c r="Y2768" s="419"/>
      <c r="Z2768" s="51"/>
      <c r="AA2768" s="61"/>
    </row>
    <row r="2769" spans="1:27">
      <c r="A2769" s="50">
        <f t="shared" si="468"/>
        <v>2764</v>
      </c>
      <c r="B2769" s="9"/>
      <c r="C2769" s="23" t="s">
        <v>742</v>
      </c>
      <c r="D2769" s="489"/>
      <c r="E2769" s="318" t="str">
        <f>IF(G2769="","",VLOOKUP(G2769,'Danh mục CODE'!$D$2:$J$20064,7,0))</f>
        <v/>
      </c>
      <c r="F2769" s="28" t="str">
        <f>IF(E2769="","",VLOOKUP(E2769,'TONG HOP'!$E$8:$W$1883,19,0))</f>
        <v/>
      </c>
      <c r="G2769" s="66"/>
      <c r="H2769" s="226" t="str">
        <f>IF(E2769="","",VLOOKUP(G2769,'TONG HOP'!$C$8:$E$799,2,0))</f>
        <v/>
      </c>
      <c r="I2769" s="226" t="str">
        <f>IF(B2769="","",VLOOKUP(G2769,'TONG HOP'!$C$8:$F$799,4,0))</f>
        <v/>
      </c>
      <c r="J2769" s="63" t="str">
        <f t="shared" si="469"/>
        <v/>
      </c>
      <c r="K2769" s="63" t="str">
        <f t="shared" si="470"/>
        <v/>
      </c>
      <c r="L2769" s="63">
        <f t="shared" si="471"/>
        <v>0</v>
      </c>
      <c r="M2769" s="392" t="str">
        <f>IF(Y2769="","",VLOOKUP(G2769,'Danh mục CODE'!$D$2:$I$1880,4,0))</f>
        <v/>
      </c>
      <c r="N2769" s="482"/>
      <c r="O2769" s="392" t="str">
        <f t="shared" si="472"/>
        <v/>
      </c>
      <c r="P2769" s="392" t="str">
        <f>IF(Y2769="","",VLOOKUP(G2769,'Danh mục CODE'!$D$2:$I$1880,5,0))</f>
        <v/>
      </c>
      <c r="Q2769" s="392"/>
      <c r="R2769" s="392" t="str">
        <f t="shared" si="473"/>
        <v/>
      </c>
      <c r="S2769" s="394" t="e">
        <f t="shared" si="474"/>
        <v>#VALUE!</v>
      </c>
      <c r="T2769" s="394" t="str">
        <f t="shared" si="475"/>
        <v/>
      </c>
      <c r="U2769" s="394" t="str">
        <f t="shared" si="476"/>
        <v/>
      </c>
      <c r="V2769" s="424" t="str">
        <f t="shared" si="477"/>
        <v/>
      </c>
      <c r="W2769" s="21"/>
      <c r="X2769" s="419"/>
      <c r="Y2769" s="419"/>
      <c r="Z2769" s="51"/>
      <c r="AA2769" s="61"/>
    </row>
    <row r="2770" spans="1:27">
      <c r="A2770" s="50">
        <f t="shared" si="468"/>
        <v>2765</v>
      </c>
      <c r="B2770" s="9"/>
      <c r="C2770" s="23" t="s">
        <v>742</v>
      </c>
      <c r="D2770" s="489"/>
      <c r="E2770" s="318" t="str">
        <f>IF(G2770="","",VLOOKUP(G2770,'Danh mục CODE'!$D$2:$J$20064,7,0))</f>
        <v/>
      </c>
      <c r="F2770" s="28" t="str">
        <f>IF(E2770="","",VLOOKUP(E2770,'TONG HOP'!$E$8:$W$1883,19,0))</f>
        <v/>
      </c>
      <c r="G2770" s="66"/>
      <c r="H2770" s="226" t="str">
        <f>IF(E2770="","",VLOOKUP(G2770,'TONG HOP'!$C$8:$E$799,2,0))</f>
        <v/>
      </c>
      <c r="I2770" s="226" t="str">
        <f>IF(B2770="","",VLOOKUP(G2770,'TONG HOP'!$C$8:$F$799,4,0))</f>
        <v/>
      </c>
      <c r="J2770" s="63" t="str">
        <f t="shared" si="469"/>
        <v/>
      </c>
      <c r="K2770" s="63" t="str">
        <f t="shared" si="470"/>
        <v/>
      </c>
      <c r="L2770" s="63">
        <f t="shared" si="471"/>
        <v>0</v>
      </c>
      <c r="M2770" s="392" t="str">
        <f>IF(Y2770="","",VLOOKUP(G2770,'Danh mục CODE'!$D$2:$I$1880,4,0))</f>
        <v/>
      </c>
      <c r="N2770" s="482"/>
      <c r="O2770" s="392" t="str">
        <f t="shared" si="472"/>
        <v/>
      </c>
      <c r="P2770" s="392" t="str">
        <f>IF(Y2770="","",VLOOKUP(G2770,'Danh mục CODE'!$D$2:$I$1880,5,0))</f>
        <v/>
      </c>
      <c r="Q2770" s="392"/>
      <c r="R2770" s="392" t="str">
        <f t="shared" si="473"/>
        <v/>
      </c>
      <c r="S2770" s="394" t="e">
        <f t="shared" si="474"/>
        <v>#VALUE!</v>
      </c>
      <c r="T2770" s="394" t="str">
        <f t="shared" si="475"/>
        <v/>
      </c>
      <c r="U2770" s="394" t="str">
        <f t="shared" si="476"/>
        <v/>
      </c>
      <c r="V2770" s="424" t="str">
        <f t="shared" si="477"/>
        <v/>
      </c>
      <c r="W2770" s="21"/>
      <c r="X2770" s="419"/>
      <c r="Y2770" s="419"/>
      <c r="Z2770" s="51"/>
      <c r="AA2770" s="61"/>
    </row>
    <row r="2771" spans="1:27">
      <c r="A2771" s="50">
        <f t="shared" ref="A2771:A2834" si="478">A2770+1</f>
        <v>2766</v>
      </c>
      <c r="B2771" s="9"/>
      <c r="C2771" s="23" t="s">
        <v>742</v>
      </c>
      <c r="D2771" s="489"/>
      <c r="E2771" s="318" t="str">
        <f>IF(G2771="","",VLOOKUP(G2771,'Danh mục CODE'!$D$2:$J$20064,7,0))</f>
        <v/>
      </c>
      <c r="F2771" s="28" t="str">
        <f>IF(E2771="","",VLOOKUP(E2771,'TONG HOP'!$E$8:$W$1883,19,0))</f>
        <v/>
      </c>
      <c r="G2771" s="66"/>
      <c r="H2771" s="226" t="str">
        <f>IF(E2771="","",VLOOKUP(G2771,'TONG HOP'!$C$8:$E$799,2,0))</f>
        <v/>
      </c>
      <c r="I2771" s="226" t="str">
        <f>IF(B2771="","",VLOOKUP(G2771,'TONG HOP'!$C$8:$F$799,4,0))</f>
        <v/>
      </c>
      <c r="J2771" s="63" t="str">
        <f t="shared" si="469"/>
        <v/>
      </c>
      <c r="K2771" s="63" t="str">
        <f t="shared" si="470"/>
        <v/>
      </c>
      <c r="L2771" s="63">
        <f t="shared" si="471"/>
        <v>0</v>
      </c>
      <c r="M2771" s="392" t="str">
        <f>IF(Y2771="","",VLOOKUP(G2771,'Danh mục CODE'!$D$2:$I$1880,4,0))</f>
        <v/>
      </c>
      <c r="N2771" s="482"/>
      <c r="O2771" s="392" t="str">
        <f t="shared" si="472"/>
        <v/>
      </c>
      <c r="P2771" s="392" t="str">
        <f>IF(Y2771="","",VLOOKUP(G2771,'Danh mục CODE'!$D$2:$I$1880,5,0))</f>
        <v/>
      </c>
      <c r="Q2771" s="392"/>
      <c r="R2771" s="392" t="str">
        <f t="shared" si="473"/>
        <v/>
      </c>
      <c r="S2771" s="394" t="e">
        <f t="shared" si="474"/>
        <v>#VALUE!</v>
      </c>
      <c r="T2771" s="394" t="str">
        <f t="shared" si="475"/>
        <v/>
      </c>
      <c r="U2771" s="394" t="str">
        <f t="shared" si="476"/>
        <v/>
      </c>
      <c r="V2771" s="424" t="str">
        <f t="shared" si="477"/>
        <v/>
      </c>
      <c r="W2771" s="21"/>
      <c r="X2771" s="419"/>
      <c r="Y2771" s="419"/>
      <c r="Z2771" s="51"/>
      <c r="AA2771" s="61"/>
    </row>
    <row r="2772" spans="1:27">
      <c r="A2772" s="50">
        <f t="shared" si="478"/>
        <v>2767</v>
      </c>
      <c r="B2772" s="9"/>
      <c r="C2772" s="23" t="s">
        <v>742</v>
      </c>
      <c r="D2772" s="489"/>
      <c r="E2772" s="318" t="str">
        <f>IF(G2772="","",VLOOKUP(G2772,'Danh mục CODE'!$D$2:$J$20064,7,0))</f>
        <v/>
      </c>
      <c r="F2772" s="28" t="str">
        <f>IF(E2772="","",VLOOKUP(E2772,'TONG HOP'!$E$8:$W$1883,19,0))</f>
        <v/>
      </c>
      <c r="G2772" s="66"/>
      <c r="H2772" s="226" t="str">
        <f>IF(E2772="","",VLOOKUP(G2772,'TONG HOP'!$C$8:$E$799,2,0))</f>
        <v/>
      </c>
      <c r="I2772" s="226" t="str">
        <f>IF(B2772="","",VLOOKUP(G2772,'TONG HOP'!$C$8:$F$799,4,0))</f>
        <v/>
      </c>
      <c r="J2772" s="63" t="str">
        <f t="shared" si="469"/>
        <v/>
      </c>
      <c r="K2772" s="63" t="str">
        <f t="shared" si="470"/>
        <v/>
      </c>
      <c r="L2772" s="63">
        <f t="shared" si="471"/>
        <v>0</v>
      </c>
      <c r="M2772" s="392" t="str">
        <f>IF(Y2772="","",VLOOKUP(G2772,'Danh mục CODE'!$D$2:$I$1880,4,0))</f>
        <v/>
      </c>
      <c r="N2772" s="482"/>
      <c r="O2772" s="392" t="str">
        <f t="shared" si="472"/>
        <v/>
      </c>
      <c r="P2772" s="392" t="str">
        <f>IF(Y2772="","",VLOOKUP(G2772,'Danh mục CODE'!$D$2:$I$1880,5,0))</f>
        <v/>
      </c>
      <c r="Q2772" s="392"/>
      <c r="R2772" s="392" t="str">
        <f t="shared" si="473"/>
        <v/>
      </c>
      <c r="S2772" s="394" t="e">
        <f t="shared" si="474"/>
        <v>#VALUE!</v>
      </c>
      <c r="T2772" s="394" t="str">
        <f t="shared" si="475"/>
        <v/>
      </c>
      <c r="U2772" s="394" t="str">
        <f t="shared" si="476"/>
        <v/>
      </c>
      <c r="V2772" s="424" t="str">
        <f t="shared" si="477"/>
        <v/>
      </c>
      <c r="W2772" s="21"/>
      <c r="X2772" s="419"/>
      <c r="Y2772" s="419"/>
      <c r="Z2772" s="51"/>
      <c r="AA2772" s="61"/>
    </row>
    <row r="2773" spans="1:27">
      <c r="A2773" s="50">
        <f t="shared" si="478"/>
        <v>2768</v>
      </c>
      <c r="B2773" s="9"/>
      <c r="C2773" s="23" t="s">
        <v>742</v>
      </c>
      <c r="D2773" s="489"/>
      <c r="E2773" s="318" t="str">
        <f>IF(G2773="","",VLOOKUP(G2773,'Danh mục CODE'!$D$2:$J$20064,7,0))</f>
        <v/>
      </c>
      <c r="F2773" s="28" t="str">
        <f>IF(E2773="","",VLOOKUP(E2773,'TONG HOP'!$E$8:$W$1883,19,0))</f>
        <v/>
      </c>
      <c r="G2773" s="66"/>
      <c r="H2773" s="226" t="str">
        <f>IF(E2773="","",VLOOKUP(G2773,'TONG HOP'!$C$8:$E$799,2,0))</f>
        <v/>
      </c>
      <c r="I2773" s="226" t="str">
        <f>IF(B2773="","",VLOOKUP(G2773,'TONG HOP'!$C$8:$F$799,4,0))</f>
        <v/>
      </c>
      <c r="J2773" s="63" t="str">
        <f t="shared" si="469"/>
        <v/>
      </c>
      <c r="K2773" s="63" t="str">
        <f t="shared" si="470"/>
        <v/>
      </c>
      <c r="L2773" s="63">
        <f t="shared" si="471"/>
        <v>0</v>
      </c>
      <c r="M2773" s="392" t="str">
        <f>IF(Y2773="","",VLOOKUP(G2773,'Danh mục CODE'!$D$2:$I$1880,4,0))</f>
        <v/>
      </c>
      <c r="N2773" s="482"/>
      <c r="O2773" s="392" t="str">
        <f t="shared" si="472"/>
        <v/>
      </c>
      <c r="P2773" s="392" t="str">
        <f>IF(Y2773="","",VLOOKUP(G2773,'Danh mục CODE'!$D$2:$I$1880,5,0))</f>
        <v/>
      </c>
      <c r="Q2773" s="392"/>
      <c r="R2773" s="392" t="str">
        <f t="shared" si="473"/>
        <v/>
      </c>
      <c r="S2773" s="394" t="e">
        <f t="shared" si="474"/>
        <v>#VALUE!</v>
      </c>
      <c r="T2773" s="394" t="str">
        <f t="shared" si="475"/>
        <v/>
      </c>
      <c r="U2773" s="394" t="str">
        <f t="shared" si="476"/>
        <v/>
      </c>
      <c r="V2773" s="424" t="str">
        <f t="shared" si="477"/>
        <v/>
      </c>
      <c r="W2773" s="21"/>
      <c r="X2773" s="419"/>
      <c r="Y2773" s="419"/>
      <c r="Z2773" s="51"/>
      <c r="AA2773" s="61"/>
    </row>
    <row r="2774" spans="1:27">
      <c r="A2774" s="50">
        <f t="shared" si="478"/>
        <v>2769</v>
      </c>
      <c r="B2774" s="9"/>
      <c r="C2774" s="23" t="s">
        <v>742</v>
      </c>
      <c r="D2774" s="489"/>
      <c r="E2774" s="318" t="str">
        <f>IF(G2774="","",VLOOKUP(G2774,'Danh mục CODE'!$D$2:$J$20064,7,0))</f>
        <v/>
      </c>
      <c r="F2774" s="28" t="str">
        <f>IF(E2774="","",VLOOKUP(E2774,'TONG HOP'!$E$8:$W$1883,19,0))</f>
        <v/>
      </c>
      <c r="G2774" s="66"/>
      <c r="H2774" s="226" t="str">
        <f>IF(E2774="","",VLOOKUP(G2774,'TONG HOP'!$C$8:$E$799,2,0))</f>
        <v/>
      </c>
      <c r="I2774" s="226" t="str">
        <f>IF(B2774="","",VLOOKUP(G2774,'TONG HOP'!$C$8:$F$799,4,0))</f>
        <v/>
      </c>
      <c r="J2774" s="63" t="str">
        <f t="shared" si="469"/>
        <v/>
      </c>
      <c r="K2774" s="63" t="str">
        <f t="shared" si="470"/>
        <v/>
      </c>
      <c r="L2774" s="63">
        <f t="shared" si="471"/>
        <v>0</v>
      </c>
      <c r="M2774" s="392" t="str">
        <f>IF(Y2774="","",VLOOKUP(G2774,'Danh mục CODE'!$D$2:$I$1880,4,0))</f>
        <v/>
      </c>
      <c r="N2774" s="482"/>
      <c r="O2774" s="392" t="str">
        <f t="shared" si="472"/>
        <v/>
      </c>
      <c r="P2774" s="392" t="str">
        <f>IF(Y2774="","",VLOOKUP(G2774,'Danh mục CODE'!$D$2:$I$1880,5,0))</f>
        <v/>
      </c>
      <c r="Q2774" s="392"/>
      <c r="R2774" s="392" t="str">
        <f t="shared" si="473"/>
        <v/>
      </c>
      <c r="S2774" s="394" t="e">
        <f t="shared" si="474"/>
        <v>#VALUE!</v>
      </c>
      <c r="T2774" s="394" t="str">
        <f t="shared" si="475"/>
        <v/>
      </c>
      <c r="U2774" s="394" t="str">
        <f t="shared" si="476"/>
        <v/>
      </c>
      <c r="V2774" s="424" t="str">
        <f t="shared" si="477"/>
        <v/>
      </c>
      <c r="W2774" s="21"/>
      <c r="X2774" s="419"/>
      <c r="Y2774" s="419"/>
      <c r="Z2774" s="51"/>
      <c r="AA2774" s="61"/>
    </row>
    <row r="2775" spans="1:27">
      <c r="A2775" s="50">
        <f t="shared" si="478"/>
        <v>2770</v>
      </c>
      <c r="B2775" s="9"/>
      <c r="C2775" s="23" t="s">
        <v>742</v>
      </c>
      <c r="D2775" s="489"/>
      <c r="E2775" s="318" t="str">
        <f>IF(G2775="","",VLOOKUP(G2775,'Danh mục CODE'!$D$2:$J$20064,7,0))</f>
        <v/>
      </c>
      <c r="F2775" s="28" t="str">
        <f>IF(E2775="","",VLOOKUP(E2775,'TONG HOP'!$E$8:$W$1883,19,0))</f>
        <v/>
      </c>
      <c r="G2775" s="66"/>
      <c r="H2775" s="226" t="str">
        <f>IF(E2775="","",VLOOKUP(G2775,'TONG HOP'!$C$8:$E$799,2,0))</f>
        <v/>
      </c>
      <c r="I2775" s="226" t="str">
        <f>IF(B2775="","",VLOOKUP(G2775,'TONG HOP'!$C$8:$F$799,4,0))</f>
        <v/>
      </c>
      <c r="J2775" s="63" t="str">
        <f t="shared" si="469"/>
        <v/>
      </c>
      <c r="K2775" s="63" t="str">
        <f t="shared" si="470"/>
        <v/>
      </c>
      <c r="L2775" s="63">
        <f t="shared" si="471"/>
        <v>0</v>
      </c>
      <c r="M2775" s="392" t="str">
        <f>IF(Y2775="","",VLOOKUP(G2775,'Danh mục CODE'!$D$2:$I$1880,4,0))</f>
        <v/>
      </c>
      <c r="N2775" s="482"/>
      <c r="O2775" s="392" t="str">
        <f t="shared" si="472"/>
        <v/>
      </c>
      <c r="P2775" s="392" t="str">
        <f>IF(Y2775="","",VLOOKUP(G2775,'Danh mục CODE'!$D$2:$I$1880,5,0))</f>
        <v/>
      </c>
      <c r="Q2775" s="392"/>
      <c r="R2775" s="392" t="str">
        <f t="shared" si="473"/>
        <v/>
      </c>
      <c r="S2775" s="394" t="e">
        <f t="shared" si="474"/>
        <v>#VALUE!</v>
      </c>
      <c r="T2775" s="394" t="str">
        <f t="shared" si="475"/>
        <v/>
      </c>
      <c r="U2775" s="394" t="str">
        <f t="shared" si="476"/>
        <v/>
      </c>
      <c r="V2775" s="424" t="str">
        <f t="shared" si="477"/>
        <v/>
      </c>
      <c r="W2775" s="21"/>
      <c r="X2775" s="419"/>
      <c r="Y2775" s="419"/>
      <c r="Z2775" s="51"/>
      <c r="AA2775" s="61"/>
    </row>
    <row r="2776" spans="1:27">
      <c r="A2776" s="50">
        <f t="shared" si="478"/>
        <v>2771</v>
      </c>
      <c r="B2776" s="9"/>
      <c r="C2776" s="23" t="s">
        <v>742</v>
      </c>
      <c r="D2776" s="489"/>
      <c r="E2776" s="318" t="str">
        <f>IF(G2776="","",VLOOKUP(G2776,'Danh mục CODE'!$D$2:$J$20064,7,0))</f>
        <v/>
      </c>
      <c r="F2776" s="28" t="str">
        <f>IF(E2776="","",VLOOKUP(E2776,'TONG HOP'!$E$8:$W$1883,19,0))</f>
        <v/>
      </c>
      <c r="G2776" s="66"/>
      <c r="H2776" s="226" t="str">
        <f>IF(E2776="","",VLOOKUP(G2776,'TONG HOP'!$C$8:$E$799,2,0))</f>
        <v/>
      </c>
      <c r="I2776" s="226" t="str">
        <f>IF(B2776="","",VLOOKUP(G2776,'TONG HOP'!$C$8:$F$799,4,0))</f>
        <v/>
      </c>
      <c r="J2776" s="63" t="str">
        <f t="shared" si="469"/>
        <v/>
      </c>
      <c r="K2776" s="63" t="str">
        <f t="shared" si="470"/>
        <v/>
      </c>
      <c r="L2776" s="63">
        <f t="shared" si="471"/>
        <v>0</v>
      </c>
      <c r="M2776" s="392" t="str">
        <f>IF(Y2776="","",VLOOKUP(G2776,'Danh mục CODE'!$D$2:$I$1880,4,0))</f>
        <v/>
      </c>
      <c r="N2776" s="482"/>
      <c r="O2776" s="392" t="str">
        <f t="shared" si="472"/>
        <v/>
      </c>
      <c r="P2776" s="392" t="str">
        <f>IF(Y2776="","",VLOOKUP(G2776,'Danh mục CODE'!$D$2:$I$1880,5,0))</f>
        <v/>
      </c>
      <c r="Q2776" s="392"/>
      <c r="R2776" s="392" t="str">
        <f t="shared" si="473"/>
        <v/>
      </c>
      <c r="S2776" s="394" t="e">
        <f t="shared" si="474"/>
        <v>#VALUE!</v>
      </c>
      <c r="T2776" s="394" t="str">
        <f t="shared" si="475"/>
        <v/>
      </c>
      <c r="U2776" s="394" t="str">
        <f t="shared" si="476"/>
        <v/>
      </c>
      <c r="V2776" s="424" t="str">
        <f t="shared" si="477"/>
        <v/>
      </c>
      <c r="W2776" s="21"/>
      <c r="X2776" s="419"/>
      <c r="Y2776" s="419"/>
      <c r="Z2776" s="51"/>
      <c r="AA2776" s="61"/>
    </row>
    <row r="2777" spans="1:27">
      <c r="A2777" s="50">
        <f t="shared" si="478"/>
        <v>2772</v>
      </c>
      <c r="B2777" s="9"/>
      <c r="C2777" s="23" t="s">
        <v>742</v>
      </c>
      <c r="D2777" s="489"/>
      <c r="E2777" s="318" t="str">
        <f>IF(G2777="","",VLOOKUP(G2777,'Danh mục CODE'!$D$2:$J$20064,7,0))</f>
        <v/>
      </c>
      <c r="F2777" s="28" t="str">
        <f>IF(E2777="","",VLOOKUP(E2777,'TONG HOP'!$E$8:$W$1883,19,0))</f>
        <v/>
      </c>
      <c r="G2777" s="66"/>
      <c r="H2777" s="226" t="str">
        <f>IF(E2777="","",VLOOKUP(G2777,'TONG HOP'!$C$8:$E$799,2,0))</f>
        <v/>
      </c>
      <c r="I2777" s="226" t="str">
        <f>IF(B2777="","",VLOOKUP(G2777,'TONG HOP'!$C$8:$F$799,4,0))</f>
        <v/>
      </c>
      <c r="J2777" s="63" t="str">
        <f t="shared" si="469"/>
        <v/>
      </c>
      <c r="K2777" s="63" t="str">
        <f t="shared" si="470"/>
        <v/>
      </c>
      <c r="L2777" s="63">
        <f t="shared" si="471"/>
        <v>0</v>
      </c>
      <c r="M2777" s="392" t="str">
        <f>IF(Y2777="","",VLOOKUP(G2777,'Danh mục CODE'!$D$2:$I$1880,4,0))</f>
        <v/>
      </c>
      <c r="N2777" s="482"/>
      <c r="O2777" s="392" t="str">
        <f t="shared" si="472"/>
        <v/>
      </c>
      <c r="P2777" s="392" t="str">
        <f>IF(Y2777="","",VLOOKUP(G2777,'Danh mục CODE'!$D$2:$I$1880,5,0))</f>
        <v/>
      </c>
      <c r="Q2777" s="392"/>
      <c r="R2777" s="392" t="str">
        <f t="shared" si="473"/>
        <v/>
      </c>
      <c r="S2777" s="394" t="e">
        <f t="shared" si="474"/>
        <v>#VALUE!</v>
      </c>
      <c r="T2777" s="394" t="str">
        <f t="shared" si="475"/>
        <v/>
      </c>
      <c r="U2777" s="394" t="str">
        <f t="shared" si="476"/>
        <v/>
      </c>
      <c r="V2777" s="424" t="str">
        <f t="shared" si="477"/>
        <v/>
      </c>
      <c r="W2777" s="21"/>
      <c r="X2777" s="419"/>
      <c r="Y2777" s="419"/>
      <c r="Z2777" s="51"/>
      <c r="AA2777" s="61"/>
    </row>
    <row r="2778" spans="1:27">
      <c r="A2778" s="50">
        <f t="shared" si="478"/>
        <v>2773</v>
      </c>
      <c r="B2778" s="9"/>
      <c r="C2778" s="23" t="s">
        <v>742</v>
      </c>
      <c r="D2778" s="489"/>
      <c r="E2778" s="318" t="str">
        <f>IF(G2778="","",VLOOKUP(G2778,'Danh mục CODE'!$D$2:$J$20064,7,0))</f>
        <v/>
      </c>
      <c r="F2778" s="28" t="str">
        <f>IF(E2778="","",VLOOKUP(E2778,'TONG HOP'!$E$8:$W$1883,19,0))</f>
        <v/>
      </c>
      <c r="G2778" s="66"/>
      <c r="H2778" s="226" t="str">
        <f>IF(E2778="","",VLOOKUP(G2778,'TONG HOP'!$C$8:$E$799,2,0))</f>
        <v/>
      </c>
      <c r="I2778" s="226" t="str">
        <f>IF(B2778="","",VLOOKUP(G2778,'TONG HOP'!$C$8:$F$799,4,0))</f>
        <v/>
      </c>
      <c r="J2778" s="63" t="str">
        <f t="shared" si="469"/>
        <v/>
      </c>
      <c r="K2778" s="63" t="str">
        <f t="shared" si="470"/>
        <v/>
      </c>
      <c r="L2778" s="63">
        <f t="shared" si="471"/>
        <v>0</v>
      </c>
      <c r="M2778" s="392" t="str">
        <f>IF(Y2778="","",VLOOKUP(G2778,'Danh mục CODE'!$D$2:$I$1880,4,0))</f>
        <v/>
      </c>
      <c r="N2778" s="482"/>
      <c r="O2778" s="392" t="str">
        <f t="shared" si="472"/>
        <v/>
      </c>
      <c r="P2778" s="392" t="str">
        <f>IF(Y2778="","",VLOOKUP(G2778,'Danh mục CODE'!$D$2:$I$1880,5,0))</f>
        <v/>
      </c>
      <c r="Q2778" s="392"/>
      <c r="R2778" s="392" t="str">
        <f t="shared" si="473"/>
        <v/>
      </c>
      <c r="S2778" s="394" t="e">
        <f t="shared" si="474"/>
        <v>#VALUE!</v>
      </c>
      <c r="T2778" s="394" t="str">
        <f t="shared" si="475"/>
        <v/>
      </c>
      <c r="U2778" s="394" t="str">
        <f t="shared" si="476"/>
        <v/>
      </c>
      <c r="V2778" s="424" t="str">
        <f t="shared" si="477"/>
        <v/>
      </c>
      <c r="W2778" s="21"/>
      <c r="X2778" s="419"/>
      <c r="Y2778" s="419"/>
      <c r="Z2778" s="51"/>
      <c r="AA2778" s="61"/>
    </row>
    <row r="2779" spans="1:27">
      <c r="A2779" s="50">
        <f t="shared" si="478"/>
        <v>2774</v>
      </c>
      <c r="B2779" s="9"/>
      <c r="C2779" s="23" t="s">
        <v>742</v>
      </c>
      <c r="D2779" s="489"/>
      <c r="E2779" s="318" t="str">
        <f>IF(G2779="","",VLOOKUP(G2779,'Danh mục CODE'!$D$2:$J$20064,7,0))</f>
        <v/>
      </c>
      <c r="F2779" s="28" t="str">
        <f>IF(E2779="","",VLOOKUP(E2779,'TONG HOP'!$E$8:$W$1883,19,0))</f>
        <v/>
      </c>
      <c r="G2779" s="66"/>
      <c r="H2779" s="226" t="str">
        <f>IF(E2779="","",VLOOKUP(G2779,'TONG HOP'!$C$8:$E$799,2,0))</f>
        <v/>
      </c>
      <c r="I2779" s="226" t="str">
        <f>IF(B2779="","",VLOOKUP(G2779,'TONG HOP'!$C$8:$F$799,4,0))</f>
        <v/>
      </c>
      <c r="J2779" s="63" t="str">
        <f t="shared" si="469"/>
        <v/>
      </c>
      <c r="K2779" s="63" t="str">
        <f t="shared" si="470"/>
        <v/>
      </c>
      <c r="L2779" s="63">
        <f t="shared" si="471"/>
        <v>0</v>
      </c>
      <c r="M2779" s="392" t="str">
        <f>IF(Y2779="","",VLOOKUP(G2779,'Danh mục CODE'!$D$2:$I$1880,4,0))</f>
        <v/>
      </c>
      <c r="N2779" s="482"/>
      <c r="O2779" s="392" t="str">
        <f t="shared" si="472"/>
        <v/>
      </c>
      <c r="P2779" s="392" t="str">
        <f>IF(Y2779="","",VLOOKUP(G2779,'Danh mục CODE'!$D$2:$I$1880,5,0))</f>
        <v/>
      </c>
      <c r="Q2779" s="392"/>
      <c r="R2779" s="392" t="str">
        <f t="shared" si="473"/>
        <v/>
      </c>
      <c r="S2779" s="394" t="e">
        <f t="shared" si="474"/>
        <v>#VALUE!</v>
      </c>
      <c r="T2779" s="394" t="str">
        <f t="shared" si="475"/>
        <v/>
      </c>
      <c r="U2779" s="394" t="str">
        <f t="shared" si="476"/>
        <v/>
      </c>
      <c r="V2779" s="424" t="str">
        <f t="shared" si="477"/>
        <v/>
      </c>
      <c r="W2779" s="21"/>
      <c r="X2779" s="419"/>
      <c r="Y2779" s="419"/>
      <c r="Z2779" s="51"/>
      <c r="AA2779" s="61"/>
    </row>
    <row r="2780" spans="1:27">
      <c r="A2780" s="50">
        <f t="shared" si="478"/>
        <v>2775</v>
      </c>
      <c r="B2780" s="9"/>
      <c r="C2780" s="23" t="s">
        <v>742</v>
      </c>
      <c r="D2780" s="489"/>
      <c r="E2780" s="318" t="str">
        <f>IF(G2780="","",VLOOKUP(G2780,'Danh mục CODE'!$D$2:$J$20064,7,0))</f>
        <v/>
      </c>
      <c r="F2780" s="28" t="str">
        <f>IF(E2780="","",VLOOKUP(E2780,'TONG HOP'!$E$8:$W$1883,19,0))</f>
        <v/>
      </c>
      <c r="G2780" s="66"/>
      <c r="H2780" s="226" t="str">
        <f>IF(E2780="","",VLOOKUP(G2780,'TONG HOP'!$C$8:$E$799,2,0))</f>
        <v/>
      </c>
      <c r="I2780" s="226" t="str">
        <f>IF(B2780="","",VLOOKUP(G2780,'TONG HOP'!$C$8:$F$799,4,0))</f>
        <v/>
      </c>
      <c r="J2780" s="63" t="str">
        <f t="shared" si="469"/>
        <v/>
      </c>
      <c r="K2780" s="63" t="str">
        <f t="shared" si="470"/>
        <v/>
      </c>
      <c r="L2780" s="63">
        <f t="shared" si="471"/>
        <v>0</v>
      </c>
      <c r="M2780" s="392" t="str">
        <f>IF(Y2780="","",VLOOKUP(G2780,'Danh mục CODE'!$D$2:$I$1880,4,0))</f>
        <v/>
      </c>
      <c r="N2780" s="482"/>
      <c r="O2780" s="392" t="str">
        <f t="shared" si="472"/>
        <v/>
      </c>
      <c r="P2780" s="392" t="str">
        <f>IF(Y2780="","",VLOOKUP(G2780,'Danh mục CODE'!$D$2:$I$1880,5,0))</f>
        <v/>
      </c>
      <c r="Q2780" s="392"/>
      <c r="R2780" s="392" t="str">
        <f t="shared" si="473"/>
        <v/>
      </c>
      <c r="S2780" s="394" t="e">
        <f t="shared" si="474"/>
        <v>#VALUE!</v>
      </c>
      <c r="T2780" s="394" t="str">
        <f t="shared" si="475"/>
        <v/>
      </c>
      <c r="U2780" s="394" t="str">
        <f t="shared" si="476"/>
        <v/>
      </c>
      <c r="V2780" s="424" t="str">
        <f t="shared" si="477"/>
        <v/>
      </c>
      <c r="W2780" s="21"/>
      <c r="X2780" s="419"/>
      <c r="Y2780" s="419"/>
      <c r="Z2780" s="51"/>
      <c r="AA2780" s="61"/>
    </row>
    <row r="2781" spans="1:27">
      <c r="A2781" s="50">
        <f t="shared" si="478"/>
        <v>2776</v>
      </c>
      <c r="B2781" s="9"/>
      <c r="C2781" s="23" t="s">
        <v>742</v>
      </c>
      <c r="D2781" s="489"/>
      <c r="E2781" s="318" t="str">
        <f>IF(G2781="","",VLOOKUP(G2781,'Danh mục CODE'!$D$2:$J$20064,7,0))</f>
        <v/>
      </c>
      <c r="F2781" s="28" t="str">
        <f>IF(E2781="","",VLOOKUP(E2781,'TONG HOP'!$E$8:$W$1883,19,0))</f>
        <v/>
      </c>
      <c r="G2781" s="66"/>
      <c r="H2781" s="226" t="str">
        <f>IF(E2781="","",VLOOKUP(G2781,'TONG HOP'!$C$8:$E$799,2,0))</f>
        <v/>
      </c>
      <c r="I2781" s="226" t="str">
        <f>IF(B2781="","",VLOOKUP(G2781,'TONG HOP'!$C$8:$F$799,4,0))</f>
        <v/>
      </c>
      <c r="J2781" s="63" t="str">
        <f t="shared" si="469"/>
        <v/>
      </c>
      <c r="K2781" s="63" t="str">
        <f t="shared" si="470"/>
        <v/>
      </c>
      <c r="L2781" s="63">
        <f t="shared" si="471"/>
        <v>0</v>
      </c>
      <c r="M2781" s="392" t="str">
        <f>IF(Y2781="","",VLOOKUP(G2781,'Danh mục CODE'!$D$2:$I$1880,4,0))</f>
        <v/>
      </c>
      <c r="N2781" s="482"/>
      <c r="O2781" s="392" t="str">
        <f t="shared" si="472"/>
        <v/>
      </c>
      <c r="P2781" s="392" t="str">
        <f>IF(Y2781="","",VLOOKUP(G2781,'Danh mục CODE'!$D$2:$I$1880,5,0))</f>
        <v/>
      </c>
      <c r="Q2781" s="392"/>
      <c r="R2781" s="392" t="str">
        <f t="shared" si="473"/>
        <v/>
      </c>
      <c r="S2781" s="394" t="e">
        <f t="shared" si="474"/>
        <v>#VALUE!</v>
      </c>
      <c r="T2781" s="394" t="str">
        <f t="shared" si="475"/>
        <v/>
      </c>
      <c r="U2781" s="394" t="str">
        <f t="shared" si="476"/>
        <v/>
      </c>
      <c r="V2781" s="424" t="str">
        <f t="shared" si="477"/>
        <v/>
      </c>
      <c r="W2781" s="21"/>
      <c r="X2781" s="419"/>
      <c r="Y2781" s="419"/>
      <c r="Z2781" s="51"/>
      <c r="AA2781" s="61"/>
    </row>
    <row r="2782" spans="1:27">
      <c r="A2782" s="50">
        <f t="shared" si="478"/>
        <v>2777</v>
      </c>
      <c r="B2782" s="9"/>
      <c r="C2782" s="23" t="s">
        <v>742</v>
      </c>
      <c r="D2782" s="489"/>
      <c r="E2782" s="318" t="str">
        <f>IF(G2782="","",VLOOKUP(G2782,'Danh mục CODE'!$D$2:$J$20064,7,0))</f>
        <v/>
      </c>
      <c r="F2782" s="28" t="str">
        <f>IF(E2782="","",VLOOKUP(E2782,'TONG HOP'!$E$8:$W$1883,19,0))</f>
        <v/>
      </c>
      <c r="G2782" s="66"/>
      <c r="H2782" s="226" t="str">
        <f>IF(E2782="","",VLOOKUP(G2782,'TONG HOP'!$C$8:$E$799,2,0))</f>
        <v/>
      </c>
      <c r="I2782" s="226" t="str">
        <f>IF(B2782="","",VLOOKUP(G2782,'TONG HOP'!$C$8:$F$799,4,0))</f>
        <v/>
      </c>
      <c r="J2782" s="63" t="str">
        <f t="shared" si="469"/>
        <v/>
      </c>
      <c r="K2782" s="63" t="str">
        <f t="shared" si="470"/>
        <v/>
      </c>
      <c r="L2782" s="63">
        <f t="shared" si="471"/>
        <v>0</v>
      </c>
      <c r="M2782" s="392" t="str">
        <f>IF(Y2782="","",VLOOKUP(G2782,'Danh mục CODE'!$D$2:$I$1880,4,0))</f>
        <v/>
      </c>
      <c r="N2782" s="482"/>
      <c r="O2782" s="392" t="str">
        <f t="shared" si="472"/>
        <v/>
      </c>
      <c r="P2782" s="392" t="str">
        <f>IF(Y2782="","",VLOOKUP(G2782,'Danh mục CODE'!$D$2:$I$1880,5,0))</f>
        <v/>
      </c>
      <c r="Q2782" s="392"/>
      <c r="R2782" s="392" t="str">
        <f t="shared" si="473"/>
        <v/>
      </c>
      <c r="S2782" s="394" t="e">
        <f t="shared" si="474"/>
        <v>#VALUE!</v>
      </c>
      <c r="T2782" s="394" t="str">
        <f t="shared" si="475"/>
        <v/>
      </c>
      <c r="U2782" s="394" t="str">
        <f t="shared" si="476"/>
        <v/>
      </c>
      <c r="V2782" s="424" t="str">
        <f t="shared" si="477"/>
        <v/>
      </c>
      <c r="W2782" s="21"/>
      <c r="X2782" s="419"/>
      <c r="Y2782" s="419"/>
      <c r="Z2782" s="51"/>
      <c r="AA2782" s="61"/>
    </row>
    <row r="2783" spans="1:27">
      <c r="A2783" s="50">
        <f t="shared" si="478"/>
        <v>2778</v>
      </c>
      <c r="B2783" s="9"/>
      <c r="C2783" s="23" t="s">
        <v>742</v>
      </c>
      <c r="D2783" s="489"/>
      <c r="E2783" s="318" t="str">
        <f>IF(G2783="","",VLOOKUP(G2783,'Danh mục CODE'!$D$2:$J$20064,7,0))</f>
        <v/>
      </c>
      <c r="F2783" s="28" t="str">
        <f>IF(E2783="","",VLOOKUP(E2783,'TONG HOP'!$E$8:$W$1883,19,0))</f>
        <v/>
      </c>
      <c r="G2783" s="66"/>
      <c r="H2783" s="226" t="str">
        <f>IF(E2783="","",VLOOKUP(G2783,'TONG HOP'!$C$8:$E$799,2,0))</f>
        <v/>
      </c>
      <c r="I2783" s="226" t="str">
        <f>IF(B2783="","",VLOOKUP(G2783,'TONG HOP'!$C$8:$F$799,4,0))</f>
        <v/>
      </c>
      <c r="J2783" s="63" t="str">
        <f t="shared" si="469"/>
        <v/>
      </c>
      <c r="K2783" s="63" t="str">
        <f t="shared" si="470"/>
        <v/>
      </c>
      <c r="L2783" s="63">
        <f t="shared" si="471"/>
        <v>0</v>
      </c>
      <c r="M2783" s="392" t="str">
        <f>IF(Y2783="","",VLOOKUP(G2783,'Danh mục CODE'!$D$2:$I$1880,4,0))</f>
        <v/>
      </c>
      <c r="N2783" s="482"/>
      <c r="O2783" s="392" t="str">
        <f t="shared" si="472"/>
        <v/>
      </c>
      <c r="P2783" s="392" t="str">
        <f>IF(Y2783="","",VLOOKUP(G2783,'Danh mục CODE'!$D$2:$I$1880,5,0))</f>
        <v/>
      </c>
      <c r="Q2783" s="392"/>
      <c r="R2783" s="392" t="str">
        <f t="shared" si="473"/>
        <v/>
      </c>
      <c r="S2783" s="394" t="e">
        <f t="shared" si="474"/>
        <v>#VALUE!</v>
      </c>
      <c r="T2783" s="394" t="str">
        <f t="shared" si="475"/>
        <v/>
      </c>
      <c r="U2783" s="394" t="str">
        <f t="shared" si="476"/>
        <v/>
      </c>
      <c r="V2783" s="424" t="str">
        <f t="shared" si="477"/>
        <v/>
      </c>
      <c r="W2783" s="21"/>
      <c r="X2783" s="419"/>
      <c r="Y2783" s="419"/>
      <c r="Z2783" s="51"/>
      <c r="AA2783" s="61"/>
    </row>
    <row r="2784" spans="1:27">
      <c r="A2784" s="50">
        <f t="shared" si="478"/>
        <v>2779</v>
      </c>
      <c r="B2784" s="9"/>
      <c r="C2784" s="23" t="s">
        <v>742</v>
      </c>
      <c r="D2784" s="489"/>
      <c r="E2784" s="318" t="str">
        <f>IF(G2784="","",VLOOKUP(G2784,'Danh mục CODE'!$D$2:$J$20064,7,0))</f>
        <v/>
      </c>
      <c r="F2784" s="28" t="str">
        <f>IF(E2784="","",VLOOKUP(E2784,'TONG HOP'!$E$8:$W$1883,19,0))</f>
        <v/>
      </c>
      <c r="G2784" s="66"/>
      <c r="H2784" s="226" t="str">
        <f>IF(E2784="","",VLOOKUP(G2784,'TONG HOP'!$C$8:$E$799,2,0))</f>
        <v/>
      </c>
      <c r="I2784" s="226" t="str">
        <f>IF(B2784="","",VLOOKUP(G2784,'TONG HOP'!$C$8:$F$799,4,0))</f>
        <v/>
      </c>
      <c r="J2784" s="63" t="str">
        <f t="shared" si="469"/>
        <v/>
      </c>
      <c r="K2784" s="63" t="str">
        <f t="shared" si="470"/>
        <v/>
      </c>
      <c r="L2784" s="63">
        <f t="shared" si="471"/>
        <v>0</v>
      </c>
      <c r="M2784" s="392" t="str">
        <f>IF(Y2784="","",VLOOKUP(G2784,'Danh mục CODE'!$D$2:$I$1880,4,0))</f>
        <v/>
      </c>
      <c r="N2784" s="482"/>
      <c r="O2784" s="392" t="str">
        <f t="shared" si="472"/>
        <v/>
      </c>
      <c r="P2784" s="392" t="str">
        <f>IF(Y2784="","",VLOOKUP(G2784,'Danh mục CODE'!$D$2:$I$1880,5,0))</f>
        <v/>
      </c>
      <c r="Q2784" s="392"/>
      <c r="R2784" s="392" t="str">
        <f t="shared" si="473"/>
        <v/>
      </c>
      <c r="S2784" s="394" t="e">
        <f t="shared" si="474"/>
        <v>#VALUE!</v>
      </c>
      <c r="T2784" s="394" t="str">
        <f t="shared" si="475"/>
        <v/>
      </c>
      <c r="U2784" s="394" t="str">
        <f t="shared" si="476"/>
        <v/>
      </c>
      <c r="V2784" s="424" t="str">
        <f t="shared" si="477"/>
        <v/>
      </c>
      <c r="W2784" s="21"/>
      <c r="X2784" s="419"/>
      <c r="Y2784" s="419"/>
      <c r="Z2784" s="51"/>
      <c r="AA2784" s="61"/>
    </row>
    <row r="2785" spans="1:27">
      <c r="A2785" s="50">
        <f t="shared" si="478"/>
        <v>2780</v>
      </c>
      <c r="B2785" s="9"/>
      <c r="C2785" s="23" t="s">
        <v>742</v>
      </c>
      <c r="D2785" s="489"/>
      <c r="E2785" s="318" t="str">
        <f>IF(G2785="","",VLOOKUP(G2785,'Danh mục CODE'!$D$2:$J$20064,7,0))</f>
        <v/>
      </c>
      <c r="F2785" s="28" t="str">
        <f>IF(E2785="","",VLOOKUP(E2785,'TONG HOP'!$E$8:$W$1883,19,0))</f>
        <v/>
      </c>
      <c r="G2785" s="66"/>
      <c r="H2785" s="226" t="str">
        <f>IF(E2785="","",VLOOKUP(G2785,'TONG HOP'!$C$8:$E$799,2,0))</f>
        <v/>
      </c>
      <c r="I2785" s="226" t="str">
        <f>IF(B2785="","",VLOOKUP(G2785,'TONG HOP'!$C$8:$F$799,4,0))</f>
        <v/>
      </c>
      <c r="J2785" s="63" t="str">
        <f t="shared" si="469"/>
        <v/>
      </c>
      <c r="K2785" s="63" t="str">
        <f t="shared" si="470"/>
        <v/>
      </c>
      <c r="L2785" s="63">
        <f t="shared" si="471"/>
        <v>0</v>
      </c>
      <c r="M2785" s="392" t="str">
        <f>IF(Y2785="","",VLOOKUP(G2785,'Danh mục CODE'!$D$2:$I$1880,4,0))</f>
        <v/>
      </c>
      <c r="N2785" s="482"/>
      <c r="O2785" s="392" t="str">
        <f t="shared" si="472"/>
        <v/>
      </c>
      <c r="P2785" s="392" t="str">
        <f>IF(Y2785="","",VLOOKUP(G2785,'Danh mục CODE'!$D$2:$I$1880,5,0))</f>
        <v/>
      </c>
      <c r="Q2785" s="392"/>
      <c r="R2785" s="392" t="str">
        <f t="shared" si="473"/>
        <v/>
      </c>
      <c r="S2785" s="394" t="e">
        <f t="shared" si="474"/>
        <v>#VALUE!</v>
      </c>
      <c r="T2785" s="394" t="str">
        <f t="shared" si="475"/>
        <v/>
      </c>
      <c r="U2785" s="394" t="str">
        <f t="shared" si="476"/>
        <v/>
      </c>
      <c r="V2785" s="424" t="str">
        <f t="shared" si="477"/>
        <v/>
      </c>
      <c r="W2785" s="21"/>
      <c r="X2785" s="419"/>
      <c r="Y2785" s="419"/>
      <c r="Z2785" s="51"/>
      <c r="AA2785" s="61"/>
    </row>
    <row r="2786" spans="1:27">
      <c r="A2786" s="50">
        <f t="shared" si="478"/>
        <v>2781</v>
      </c>
      <c r="B2786" s="9"/>
      <c r="C2786" s="23" t="s">
        <v>742</v>
      </c>
      <c r="D2786" s="489"/>
      <c r="E2786" s="318" t="str">
        <f>IF(G2786="","",VLOOKUP(G2786,'Danh mục CODE'!$D$2:$J$20064,7,0))</f>
        <v/>
      </c>
      <c r="F2786" s="28" t="str">
        <f>IF(E2786="","",VLOOKUP(E2786,'TONG HOP'!$E$8:$W$1883,19,0))</f>
        <v/>
      </c>
      <c r="G2786" s="66"/>
      <c r="H2786" s="226" t="str">
        <f>IF(E2786="","",VLOOKUP(G2786,'TONG HOP'!$C$8:$E$799,2,0))</f>
        <v/>
      </c>
      <c r="I2786" s="226" t="str">
        <f>IF(B2786="","",VLOOKUP(G2786,'TONG HOP'!$C$8:$F$799,4,0))</f>
        <v/>
      </c>
      <c r="J2786" s="63" t="str">
        <f t="shared" si="469"/>
        <v/>
      </c>
      <c r="K2786" s="63" t="str">
        <f t="shared" si="470"/>
        <v/>
      </c>
      <c r="L2786" s="63">
        <f t="shared" si="471"/>
        <v>0</v>
      </c>
      <c r="M2786" s="392" t="str">
        <f>IF(Y2786="","",VLOOKUP(G2786,'Danh mục CODE'!$D$2:$I$1880,4,0))</f>
        <v/>
      </c>
      <c r="N2786" s="482"/>
      <c r="O2786" s="392" t="str">
        <f t="shared" si="472"/>
        <v/>
      </c>
      <c r="P2786" s="392" t="str">
        <f>IF(Y2786="","",VLOOKUP(G2786,'Danh mục CODE'!$D$2:$I$1880,5,0))</f>
        <v/>
      </c>
      <c r="Q2786" s="392"/>
      <c r="R2786" s="392" t="str">
        <f t="shared" si="473"/>
        <v/>
      </c>
      <c r="S2786" s="394" t="e">
        <f t="shared" si="474"/>
        <v>#VALUE!</v>
      </c>
      <c r="T2786" s="394" t="str">
        <f t="shared" si="475"/>
        <v/>
      </c>
      <c r="U2786" s="394" t="str">
        <f t="shared" si="476"/>
        <v/>
      </c>
      <c r="V2786" s="424" t="str">
        <f t="shared" si="477"/>
        <v/>
      </c>
      <c r="W2786" s="21"/>
      <c r="X2786" s="419"/>
      <c r="Y2786" s="419"/>
      <c r="Z2786" s="51"/>
      <c r="AA2786" s="61"/>
    </row>
    <row r="2787" spans="1:27">
      <c r="A2787" s="50">
        <f t="shared" si="478"/>
        <v>2782</v>
      </c>
      <c r="B2787" s="9"/>
      <c r="C2787" s="23" t="s">
        <v>742</v>
      </c>
      <c r="D2787" s="489"/>
      <c r="E2787" s="318" t="str">
        <f>IF(G2787="","",VLOOKUP(G2787,'Danh mục CODE'!$D$2:$J$20064,7,0))</f>
        <v/>
      </c>
      <c r="F2787" s="28" t="str">
        <f>IF(E2787="","",VLOOKUP(E2787,'TONG HOP'!$E$8:$W$1883,19,0))</f>
        <v/>
      </c>
      <c r="G2787" s="66"/>
      <c r="H2787" s="226" t="str">
        <f>IF(E2787="","",VLOOKUP(G2787,'TONG HOP'!$C$8:$E$799,2,0))</f>
        <v/>
      </c>
      <c r="I2787" s="226" t="str">
        <f>IF(B2787="","",VLOOKUP(G2787,'TONG HOP'!$C$8:$F$799,4,0))</f>
        <v/>
      </c>
      <c r="J2787" s="63" t="str">
        <f t="shared" si="469"/>
        <v/>
      </c>
      <c r="K2787" s="63" t="str">
        <f t="shared" si="470"/>
        <v/>
      </c>
      <c r="L2787" s="63">
        <f t="shared" si="471"/>
        <v>0</v>
      </c>
      <c r="M2787" s="392" t="str">
        <f>IF(Y2787="","",VLOOKUP(G2787,'Danh mục CODE'!$D$2:$I$1880,4,0))</f>
        <v/>
      </c>
      <c r="N2787" s="482"/>
      <c r="O2787" s="392" t="str">
        <f t="shared" si="472"/>
        <v/>
      </c>
      <c r="P2787" s="392" t="str">
        <f>IF(Y2787="","",VLOOKUP(G2787,'Danh mục CODE'!$D$2:$I$1880,5,0))</f>
        <v/>
      </c>
      <c r="Q2787" s="392"/>
      <c r="R2787" s="392" t="str">
        <f t="shared" si="473"/>
        <v/>
      </c>
      <c r="S2787" s="394" t="e">
        <f t="shared" si="474"/>
        <v>#VALUE!</v>
      </c>
      <c r="T2787" s="394" t="str">
        <f t="shared" si="475"/>
        <v/>
      </c>
      <c r="U2787" s="394" t="str">
        <f t="shared" si="476"/>
        <v/>
      </c>
      <c r="V2787" s="424" t="str">
        <f t="shared" si="477"/>
        <v/>
      </c>
      <c r="W2787" s="21"/>
      <c r="X2787" s="419"/>
      <c r="Y2787" s="419"/>
      <c r="Z2787" s="51"/>
      <c r="AA2787" s="61"/>
    </row>
    <row r="2788" spans="1:27">
      <c r="A2788" s="50">
        <f t="shared" si="478"/>
        <v>2783</v>
      </c>
      <c r="B2788" s="9"/>
      <c r="C2788" s="23" t="s">
        <v>742</v>
      </c>
      <c r="D2788" s="489"/>
      <c r="E2788" s="318" t="str">
        <f>IF(G2788="","",VLOOKUP(G2788,'Danh mục CODE'!$D$2:$J$20064,7,0))</f>
        <v/>
      </c>
      <c r="F2788" s="28" t="str">
        <f>IF(E2788="","",VLOOKUP(E2788,'TONG HOP'!$E$8:$W$1883,19,0))</f>
        <v/>
      </c>
      <c r="G2788" s="66"/>
      <c r="H2788" s="226" t="str">
        <f>IF(E2788="","",VLOOKUP(G2788,'TONG HOP'!$C$8:$E$799,2,0))</f>
        <v/>
      </c>
      <c r="I2788" s="226" t="str">
        <f>IF(B2788="","",VLOOKUP(G2788,'TONG HOP'!$C$8:$F$799,4,0))</f>
        <v/>
      </c>
      <c r="J2788" s="63" t="str">
        <f t="shared" si="469"/>
        <v/>
      </c>
      <c r="K2788" s="63" t="str">
        <f t="shared" si="470"/>
        <v/>
      </c>
      <c r="L2788" s="63">
        <f t="shared" si="471"/>
        <v>0</v>
      </c>
      <c r="M2788" s="392" t="str">
        <f>IF(Y2788="","",VLOOKUP(G2788,'Danh mục CODE'!$D$2:$I$1880,4,0))</f>
        <v/>
      </c>
      <c r="N2788" s="482"/>
      <c r="O2788" s="392" t="str">
        <f t="shared" si="472"/>
        <v/>
      </c>
      <c r="P2788" s="392" t="str">
        <f>IF(Y2788="","",VLOOKUP(G2788,'Danh mục CODE'!$D$2:$I$1880,5,0))</f>
        <v/>
      </c>
      <c r="Q2788" s="392"/>
      <c r="R2788" s="392" t="str">
        <f t="shared" si="473"/>
        <v/>
      </c>
      <c r="S2788" s="394" t="e">
        <f t="shared" si="474"/>
        <v>#VALUE!</v>
      </c>
      <c r="T2788" s="394" t="str">
        <f t="shared" si="475"/>
        <v/>
      </c>
      <c r="U2788" s="394" t="str">
        <f t="shared" si="476"/>
        <v/>
      </c>
      <c r="V2788" s="424" t="str">
        <f t="shared" si="477"/>
        <v/>
      </c>
      <c r="W2788" s="21"/>
      <c r="X2788" s="419"/>
      <c r="Y2788" s="419"/>
      <c r="Z2788" s="51"/>
      <c r="AA2788" s="61"/>
    </row>
    <row r="2789" spans="1:27">
      <c r="A2789" s="50">
        <f t="shared" si="478"/>
        <v>2784</v>
      </c>
      <c r="B2789" s="9"/>
      <c r="C2789" s="23" t="s">
        <v>742</v>
      </c>
      <c r="D2789" s="489"/>
      <c r="E2789" s="318" t="str">
        <f>IF(G2789="","",VLOOKUP(G2789,'Danh mục CODE'!$D$2:$J$20064,7,0))</f>
        <v/>
      </c>
      <c r="F2789" s="28" t="str">
        <f>IF(E2789="","",VLOOKUP(E2789,'TONG HOP'!$E$8:$W$1883,19,0))</f>
        <v/>
      </c>
      <c r="G2789" s="66"/>
      <c r="H2789" s="226" t="str">
        <f>IF(E2789="","",VLOOKUP(G2789,'TONG HOP'!$C$8:$E$799,2,0))</f>
        <v/>
      </c>
      <c r="I2789" s="226" t="str">
        <f>IF(B2789="","",VLOOKUP(G2789,'TONG HOP'!$C$8:$F$799,4,0))</f>
        <v/>
      </c>
      <c r="J2789" s="63" t="str">
        <f t="shared" si="469"/>
        <v/>
      </c>
      <c r="K2789" s="63" t="str">
        <f t="shared" si="470"/>
        <v/>
      </c>
      <c r="L2789" s="63">
        <f t="shared" si="471"/>
        <v>0</v>
      </c>
      <c r="M2789" s="392" t="str">
        <f>IF(Y2789="","",VLOOKUP(G2789,'Danh mục CODE'!$D$2:$I$1880,4,0))</f>
        <v/>
      </c>
      <c r="N2789" s="482"/>
      <c r="O2789" s="392" t="str">
        <f t="shared" si="472"/>
        <v/>
      </c>
      <c r="P2789" s="392" t="str">
        <f>IF(Y2789="","",VLOOKUP(G2789,'Danh mục CODE'!$D$2:$I$1880,5,0))</f>
        <v/>
      </c>
      <c r="Q2789" s="392"/>
      <c r="R2789" s="392" t="str">
        <f t="shared" si="473"/>
        <v/>
      </c>
      <c r="S2789" s="394" t="e">
        <f t="shared" si="474"/>
        <v>#VALUE!</v>
      </c>
      <c r="T2789" s="394" t="str">
        <f t="shared" si="475"/>
        <v/>
      </c>
      <c r="U2789" s="394" t="str">
        <f t="shared" si="476"/>
        <v/>
      </c>
      <c r="V2789" s="424" t="str">
        <f t="shared" si="477"/>
        <v/>
      </c>
      <c r="W2789" s="21"/>
      <c r="X2789" s="419"/>
      <c r="Y2789" s="419"/>
      <c r="Z2789" s="51"/>
      <c r="AA2789" s="61"/>
    </row>
    <row r="2790" spans="1:27">
      <c r="A2790" s="50">
        <f t="shared" si="478"/>
        <v>2785</v>
      </c>
      <c r="B2790" s="9"/>
      <c r="C2790" s="23" t="s">
        <v>742</v>
      </c>
      <c r="D2790" s="489"/>
      <c r="E2790" s="318" t="str">
        <f>IF(G2790="","",VLOOKUP(G2790,'Danh mục CODE'!$D$2:$J$20064,7,0))</f>
        <v/>
      </c>
      <c r="F2790" s="28" t="str">
        <f>IF(E2790="","",VLOOKUP(E2790,'TONG HOP'!$E$8:$W$1883,19,0))</f>
        <v/>
      </c>
      <c r="G2790" s="66"/>
      <c r="H2790" s="226" t="str">
        <f>IF(E2790="","",VLOOKUP(G2790,'TONG HOP'!$C$8:$E$799,2,0))</f>
        <v/>
      </c>
      <c r="I2790" s="226" t="str">
        <f>IF(B2790="","",VLOOKUP(G2790,'TONG HOP'!$C$8:$F$799,4,0))</f>
        <v/>
      </c>
      <c r="J2790" s="63" t="str">
        <f t="shared" si="469"/>
        <v/>
      </c>
      <c r="K2790" s="63" t="str">
        <f t="shared" si="470"/>
        <v/>
      </c>
      <c r="L2790" s="63">
        <f t="shared" si="471"/>
        <v>0</v>
      </c>
      <c r="M2790" s="392" t="str">
        <f>IF(Y2790="","",VLOOKUP(G2790,'Danh mục CODE'!$D$2:$I$1880,4,0))</f>
        <v/>
      </c>
      <c r="N2790" s="482"/>
      <c r="O2790" s="392" t="str">
        <f t="shared" si="472"/>
        <v/>
      </c>
      <c r="P2790" s="392" t="str">
        <f>IF(Y2790="","",VLOOKUP(G2790,'Danh mục CODE'!$D$2:$I$1880,5,0))</f>
        <v/>
      </c>
      <c r="Q2790" s="392"/>
      <c r="R2790" s="392" t="str">
        <f t="shared" si="473"/>
        <v/>
      </c>
      <c r="S2790" s="394" t="e">
        <f t="shared" si="474"/>
        <v>#VALUE!</v>
      </c>
      <c r="T2790" s="394" t="str">
        <f t="shared" si="475"/>
        <v/>
      </c>
      <c r="U2790" s="394" t="str">
        <f t="shared" si="476"/>
        <v/>
      </c>
      <c r="V2790" s="424" t="str">
        <f t="shared" si="477"/>
        <v/>
      </c>
      <c r="W2790" s="21"/>
      <c r="X2790" s="419"/>
      <c r="Y2790" s="419"/>
      <c r="Z2790" s="51"/>
      <c r="AA2790" s="61"/>
    </row>
    <row r="2791" spans="1:27">
      <c r="A2791" s="50">
        <f t="shared" si="478"/>
        <v>2786</v>
      </c>
      <c r="B2791" s="9"/>
      <c r="C2791" s="23" t="s">
        <v>742</v>
      </c>
      <c r="D2791" s="489"/>
      <c r="E2791" s="318" t="str">
        <f>IF(G2791="","",VLOOKUP(G2791,'Danh mục CODE'!$D$2:$J$20064,7,0))</f>
        <v/>
      </c>
      <c r="F2791" s="28" t="str">
        <f>IF(E2791="","",VLOOKUP(E2791,'TONG HOP'!$E$8:$W$1883,19,0))</f>
        <v/>
      </c>
      <c r="G2791" s="66"/>
      <c r="H2791" s="226" t="str">
        <f>IF(E2791="","",VLOOKUP(G2791,'TONG HOP'!$C$8:$E$799,2,0))</f>
        <v/>
      </c>
      <c r="I2791" s="226" t="str">
        <f>IF(B2791="","",VLOOKUP(G2791,'TONG HOP'!$C$8:$F$799,4,0))</f>
        <v/>
      </c>
      <c r="J2791" s="63" t="str">
        <f t="shared" si="469"/>
        <v/>
      </c>
      <c r="K2791" s="63" t="str">
        <f t="shared" si="470"/>
        <v/>
      </c>
      <c r="L2791" s="63">
        <f t="shared" si="471"/>
        <v>0</v>
      </c>
      <c r="M2791" s="392" t="str">
        <f>IF(Y2791="","",VLOOKUP(G2791,'Danh mục CODE'!$D$2:$I$1880,4,0))</f>
        <v/>
      </c>
      <c r="N2791" s="482"/>
      <c r="O2791" s="392" t="str">
        <f t="shared" si="472"/>
        <v/>
      </c>
      <c r="P2791" s="392" t="str">
        <f>IF(Y2791="","",VLOOKUP(G2791,'Danh mục CODE'!$D$2:$I$1880,5,0))</f>
        <v/>
      </c>
      <c r="Q2791" s="392"/>
      <c r="R2791" s="392" t="str">
        <f t="shared" si="473"/>
        <v/>
      </c>
      <c r="S2791" s="394" t="e">
        <f t="shared" si="474"/>
        <v>#VALUE!</v>
      </c>
      <c r="T2791" s="394" t="str">
        <f t="shared" si="475"/>
        <v/>
      </c>
      <c r="U2791" s="394" t="str">
        <f t="shared" si="476"/>
        <v/>
      </c>
      <c r="V2791" s="424" t="str">
        <f t="shared" si="477"/>
        <v/>
      </c>
      <c r="W2791" s="21"/>
      <c r="X2791" s="419"/>
      <c r="Y2791" s="419"/>
      <c r="Z2791" s="51"/>
      <c r="AA2791" s="61"/>
    </row>
    <row r="2792" spans="1:27">
      <c r="A2792" s="50">
        <f t="shared" si="478"/>
        <v>2787</v>
      </c>
      <c r="B2792" s="9"/>
      <c r="C2792" s="23" t="s">
        <v>742</v>
      </c>
      <c r="D2792" s="489"/>
      <c r="E2792" s="318" t="str">
        <f>IF(G2792="","",VLOOKUP(G2792,'Danh mục CODE'!$D$2:$J$20064,7,0))</f>
        <v/>
      </c>
      <c r="F2792" s="28" t="str">
        <f>IF(E2792="","",VLOOKUP(E2792,'TONG HOP'!$E$8:$W$1883,19,0))</f>
        <v/>
      </c>
      <c r="G2792" s="66"/>
      <c r="H2792" s="226" t="str">
        <f>IF(E2792="","",VLOOKUP(G2792,'TONG HOP'!$C$8:$E$799,2,0))</f>
        <v/>
      </c>
      <c r="I2792" s="226" t="str">
        <f>IF(B2792="","",VLOOKUP(G2792,'TONG HOP'!$C$8:$F$799,4,0))</f>
        <v/>
      </c>
      <c r="J2792" s="63" t="str">
        <f t="shared" si="469"/>
        <v/>
      </c>
      <c r="K2792" s="63" t="str">
        <f t="shared" si="470"/>
        <v/>
      </c>
      <c r="L2792" s="63">
        <f t="shared" si="471"/>
        <v>0</v>
      </c>
      <c r="M2792" s="392" t="str">
        <f>IF(Y2792="","",VLOOKUP(G2792,'Danh mục CODE'!$D$2:$I$1880,4,0))</f>
        <v/>
      </c>
      <c r="N2792" s="482"/>
      <c r="O2792" s="392" t="str">
        <f t="shared" si="472"/>
        <v/>
      </c>
      <c r="P2792" s="392" t="str">
        <f>IF(Y2792="","",VLOOKUP(G2792,'Danh mục CODE'!$D$2:$I$1880,5,0))</f>
        <v/>
      </c>
      <c r="Q2792" s="392"/>
      <c r="R2792" s="392" t="str">
        <f t="shared" si="473"/>
        <v/>
      </c>
      <c r="S2792" s="394" t="e">
        <f t="shared" si="474"/>
        <v>#VALUE!</v>
      </c>
      <c r="T2792" s="394" t="str">
        <f t="shared" si="475"/>
        <v/>
      </c>
      <c r="U2792" s="394" t="str">
        <f t="shared" si="476"/>
        <v/>
      </c>
      <c r="V2792" s="424" t="str">
        <f t="shared" si="477"/>
        <v/>
      </c>
      <c r="W2792" s="21"/>
      <c r="X2792" s="419"/>
      <c r="Y2792" s="419"/>
      <c r="Z2792" s="51"/>
      <c r="AA2792" s="61"/>
    </row>
    <row r="2793" spans="1:27">
      <c r="A2793" s="50">
        <f t="shared" si="478"/>
        <v>2788</v>
      </c>
      <c r="B2793" s="9"/>
      <c r="C2793" s="23" t="s">
        <v>742</v>
      </c>
      <c r="D2793" s="489"/>
      <c r="E2793" s="318" t="str">
        <f>IF(G2793="","",VLOOKUP(G2793,'Danh mục CODE'!$D$2:$J$20064,7,0))</f>
        <v/>
      </c>
      <c r="F2793" s="28" t="str">
        <f>IF(E2793="","",VLOOKUP(E2793,'TONG HOP'!$E$8:$W$1883,19,0))</f>
        <v/>
      </c>
      <c r="G2793" s="66"/>
      <c r="H2793" s="226" t="str">
        <f>IF(E2793="","",VLOOKUP(G2793,'TONG HOP'!$C$8:$E$799,2,0))</f>
        <v/>
      </c>
      <c r="I2793" s="226" t="str">
        <f>IF(B2793="","",VLOOKUP(G2793,'TONG HOP'!$C$8:$F$799,4,0))</f>
        <v/>
      </c>
      <c r="J2793" s="63" t="str">
        <f t="shared" si="469"/>
        <v/>
      </c>
      <c r="K2793" s="63" t="str">
        <f t="shared" si="470"/>
        <v/>
      </c>
      <c r="L2793" s="63">
        <f t="shared" si="471"/>
        <v>0</v>
      </c>
      <c r="M2793" s="392" t="str">
        <f>IF(Y2793="","",VLOOKUP(G2793,'Danh mục CODE'!$D$2:$I$1880,4,0))</f>
        <v/>
      </c>
      <c r="N2793" s="482"/>
      <c r="O2793" s="392" t="str">
        <f t="shared" si="472"/>
        <v/>
      </c>
      <c r="P2793" s="392" t="str">
        <f>IF(Y2793="","",VLOOKUP(G2793,'Danh mục CODE'!$D$2:$I$1880,5,0))</f>
        <v/>
      </c>
      <c r="Q2793" s="392"/>
      <c r="R2793" s="392" t="str">
        <f t="shared" si="473"/>
        <v/>
      </c>
      <c r="S2793" s="394" t="e">
        <f t="shared" si="474"/>
        <v>#VALUE!</v>
      </c>
      <c r="T2793" s="394" t="str">
        <f t="shared" si="475"/>
        <v/>
      </c>
      <c r="U2793" s="394" t="str">
        <f t="shared" si="476"/>
        <v/>
      </c>
      <c r="V2793" s="424" t="str">
        <f t="shared" si="477"/>
        <v/>
      </c>
      <c r="W2793" s="21"/>
      <c r="X2793" s="419"/>
      <c r="Y2793" s="419"/>
      <c r="Z2793" s="51"/>
      <c r="AA2793" s="61"/>
    </row>
    <row r="2794" spans="1:27">
      <c r="A2794" s="50">
        <f t="shared" si="478"/>
        <v>2789</v>
      </c>
      <c r="B2794" s="9"/>
      <c r="C2794" s="23" t="s">
        <v>742</v>
      </c>
      <c r="D2794" s="489"/>
      <c r="E2794" s="318" t="str">
        <f>IF(G2794="","",VLOOKUP(G2794,'Danh mục CODE'!$D$2:$J$20064,7,0))</f>
        <v/>
      </c>
      <c r="F2794" s="28" t="str">
        <f>IF(E2794="","",VLOOKUP(E2794,'TONG HOP'!$E$8:$W$1883,19,0))</f>
        <v/>
      </c>
      <c r="G2794" s="66"/>
      <c r="H2794" s="226" t="str">
        <f>IF(E2794="","",VLOOKUP(G2794,'TONG HOP'!$C$8:$E$799,2,0))</f>
        <v/>
      </c>
      <c r="I2794" s="226" t="str">
        <f>IF(B2794="","",VLOOKUP(G2794,'TONG HOP'!$C$8:$F$799,4,0))</f>
        <v/>
      </c>
      <c r="J2794" s="63" t="str">
        <f t="shared" si="469"/>
        <v/>
      </c>
      <c r="K2794" s="63" t="str">
        <f t="shared" si="470"/>
        <v/>
      </c>
      <c r="L2794" s="63">
        <f t="shared" si="471"/>
        <v>0</v>
      </c>
      <c r="M2794" s="392" t="str">
        <f>IF(Y2794="","",VLOOKUP(G2794,'Danh mục CODE'!$D$2:$I$1880,4,0))</f>
        <v/>
      </c>
      <c r="N2794" s="482"/>
      <c r="O2794" s="392" t="str">
        <f t="shared" si="472"/>
        <v/>
      </c>
      <c r="P2794" s="392" t="str">
        <f>IF(Y2794="","",VLOOKUP(G2794,'Danh mục CODE'!$D$2:$I$1880,5,0))</f>
        <v/>
      </c>
      <c r="Q2794" s="392"/>
      <c r="R2794" s="392" t="str">
        <f t="shared" si="473"/>
        <v/>
      </c>
      <c r="S2794" s="394" t="e">
        <f t="shared" si="474"/>
        <v>#VALUE!</v>
      </c>
      <c r="T2794" s="394" t="str">
        <f t="shared" si="475"/>
        <v/>
      </c>
      <c r="U2794" s="394" t="str">
        <f t="shared" si="476"/>
        <v/>
      </c>
      <c r="V2794" s="424" t="str">
        <f t="shared" si="477"/>
        <v/>
      </c>
      <c r="W2794" s="21"/>
      <c r="X2794" s="419"/>
      <c r="Y2794" s="419"/>
      <c r="Z2794" s="51"/>
      <c r="AA2794" s="61"/>
    </row>
    <row r="2795" spans="1:27">
      <c r="A2795" s="50">
        <f t="shared" si="478"/>
        <v>2790</v>
      </c>
      <c r="B2795" s="9"/>
      <c r="C2795" s="23" t="s">
        <v>742</v>
      </c>
      <c r="D2795" s="489"/>
      <c r="E2795" s="318" t="str">
        <f>IF(G2795="","",VLOOKUP(G2795,'Danh mục CODE'!$D$2:$J$20064,7,0))</f>
        <v/>
      </c>
      <c r="F2795" s="28" t="str">
        <f>IF(E2795="","",VLOOKUP(E2795,'TONG HOP'!$E$8:$W$1883,19,0))</f>
        <v/>
      </c>
      <c r="G2795" s="66"/>
      <c r="H2795" s="226" t="str">
        <f>IF(E2795="","",VLOOKUP(G2795,'TONG HOP'!$C$8:$E$799,2,0))</f>
        <v/>
      </c>
      <c r="I2795" s="226" t="str">
        <f>IF(B2795="","",VLOOKUP(G2795,'TONG HOP'!$C$8:$F$799,4,0))</f>
        <v/>
      </c>
      <c r="J2795" s="63" t="str">
        <f t="shared" si="469"/>
        <v/>
      </c>
      <c r="K2795" s="63" t="str">
        <f t="shared" si="470"/>
        <v/>
      </c>
      <c r="L2795" s="63">
        <f t="shared" si="471"/>
        <v>0</v>
      </c>
      <c r="M2795" s="392" t="str">
        <f>IF(Y2795="","",VLOOKUP(G2795,'Danh mục CODE'!$D$2:$I$1880,4,0))</f>
        <v/>
      </c>
      <c r="N2795" s="482"/>
      <c r="O2795" s="392" t="str">
        <f t="shared" si="472"/>
        <v/>
      </c>
      <c r="P2795" s="392" t="str">
        <f>IF(Y2795="","",VLOOKUP(G2795,'Danh mục CODE'!$D$2:$I$1880,5,0))</f>
        <v/>
      </c>
      <c r="Q2795" s="392"/>
      <c r="R2795" s="392" t="str">
        <f t="shared" si="473"/>
        <v/>
      </c>
      <c r="S2795" s="394" t="e">
        <f t="shared" si="474"/>
        <v>#VALUE!</v>
      </c>
      <c r="T2795" s="394" t="str">
        <f t="shared" si="475"/>
        <v/>
      </c>
      <c r="U2795" s="394" t="str">
        <f t="shared" si="476"/>
        <v/>
      </c>
      <c r="V2795" s="424" t="str">
        <f t="shared" si="477"/>
        <v/>
      </c>
      <c r="W2795" s="21"/>
      <c r="X2795" s="419"/>
      <c r="Y2795" s="419"/>
      <c r="Z2795" s="51"/>
      <c r="AA2795" s="61"/>
    </row>
    <row r="2796" spans="1:27">
      <c r="A2796" s="50">
        <f t="shared" si="478"/>
        <v>2791</v>
      </c>
      <c r="B2796" s="9"/>
      <c r="C2796" s="23" t="s">
        <v>742</v>
      </c>
      <c r="D2796" s="489"/>
      <c r="E2796" s="318" t="str">
        <f>IF(G2796="","",VLOOKUP(G2796,'Danh mục CODE'!$D$2:$J$20064,7,0))</f>
        <v/>
      </c>
      <c r="F2796" s="28" t="str">
        <f>IF(E2796="","",VLOOKUP(E2796,'TONG HOP'!$E$8:$W$1883,19,0))</f>
        <v/>
      </c>
      <c r="G2796" s="66"/>
      <c r="H2796" s="226" t="str">
        <f>IF(E2796="","",VLOOKUP(G2796,'TONG HOP'!$C$8:$E$799,2,0))</f>
        <v/>
      </c>
      <c r="I2796" s="226" t="str">
        <f>IF(B2796="","",VLOOKUP(G2796,'TONG HOP'!$C$8:$F$799,4,0))</f>
        <v/>
      </c>
      <c r="J2796" s="63" t="str">
        <f t="shared" si="469"/>
        <v/>
      </c>
      <c r="K2796" s="63" t="str">
        <f t="shared" si="470"/>
        <v/>
      </c>
      <c r="L2796" s="63">
        <f t="shared" si="471"/>
        <v>0</v>
      </c>
      <c r="M2796" s="392" t="str">
        <f>IF(Y2796="","",VLOOKUP(G2796,'Danh mục CODE'!$D$2:$I$1880,4,0))</f>
        <v/>
      </c>
      <c r="N2796" s="482"/>
      <c r="O2796" s="392" t="str">
        <f t="shared" si="472"/>
        <v/>
      </c>
      <c r="P2796" s="392" t="str">
        <f>IF(Y2796="","",VLOOKUP(G2796,'Danh mục CODE'!$D$2:$I$1880,5,0))</f>
        <v/>
      </c>
      <c r="Q2796" s="392"/>
      <c r="R2796" s="392" t="str">
        <f t="shared" si="473"/>
        <v/>
      </c>
      <c r="S2796" s="394" t="e">
        <f t="shared" si="474"/>
        <v>#VALUE!</v>
      </c>
      <c r="T2796" s="394" t="str">
        <f t="shared" si="475"/>
        <v/>
      </c>
      <c r="U2796" s="394" t="str">
        <f t="shared" si="476"/>
        <v/>
      </c>
      <c r="V2796" s="424" t="str">
        <f t="shared" si="477"/>
        <v/>
      </c>
      <c r="W2796" s="21"/>
      <c r="X2796" s="419"/>
      <c r="Y2796" s="419"/>
      <c r="Z2796" s="51"/>
      <c r="AA2796" s="61"/>
    </row>
    <row r="2797" spans="1:27">
      <c r="A2797" s="50">
        <f t="shared" si="478"/>
        <v>2792</v>
      </c>
      <c r="B2797" s="9"/>
      <c r="C2797" s="23" t="s">
        <v>742</v>
      </c>
      <c r="D2797" s="489"/>
      <c r="E2797" s="318" t="str">
        <f>IF(G2797="","",VLOOKUP(G2797,'Danh mục CODE'!$D$2:$J$20064,7,0))</f>
        <v/>
      </c>
      <c r="F2797" s="28" t="str">
        <f>IF(E2797="","",VLOOKUP(E2797,'TONG HOP'!$E$8:$W$1883,19,0))</f>
        <v/>
      </c>
      <c r="G2797" s="66"/>
      <c r="H2797" s="226" t="str">
        <f>IF(E2797="","",VLOOKUP(G2797,'TONG HOP'!$C$8:$E$799,2,0))</f>
        <v/>
      </c>
      <c r="I2797" s="226" t="str">
        <f>IF(B2797="","",VLOOKUP(G2797,'TONG HOP'!$C$8:$F$799,4,0))</f>
        <v/>
      </c>
      <c r="J2797" s="63" t="str">
        <f t="shared" si="469"/>
        <v/>
      </c>
      <c r="K2797" s="63" t="str">
        <f t="shared" si="470"/>
        <v/>
      </c>
      <c r="L2797" s="63">
        <f t="shared" si="471"/>
        <v>0</v>
      </c>
      <c r="M2797" s="392" t="str">
        <f>IF(Y2797="","",VLOOKUP(G2797,'Danh mục CODE'!$D$2:$I$1880,4,0))</f>
        <v/>
      </c>
      <c r="N2797" s="482"/>
      <c r="O2797" s="392" t="str">
        <f t="shared" si="472"/>
        <v/>
      </c>
      <c r="P2797" s="392" t="str">
        <f>IF(Y2797="","",VLOOKUP(G2797,'Danh mục CODE'!$D$2:$I$1880,5,0))</f>
        <v/>
      </c>
      <c r="Q2797" s="392"/>
      <c r="R2797" s="392" t="str">
        <f t="shared" si="473"/>
        <v/>
      </c>
      <c r="S2797" s="394" t="e">
        <f t="shared" si="474"/>
        <v>#VALUE!</v>
      </c>
      <c r="T2797" s="394" t="str">
        <f t="shared" si="475"/>
        <v/>
      </c>
      <c r="U2797" s="394" t="str">
        <f t="shared" si="476"/>
        <v/>
      </c>
      <c r="V2797" s="424" t="str">
        <f t="shared" si="477"/>
        <v/>
      </c>
      <c r="W2797" s="21"/>
      <c r="X2797" s="419"/>
      <c r="Y2797" s="419"/>
      <c r="Z2797" s="51"/>
      <c r="AA2797" s="61"/>
    </row>
    <row r="2798" spans="1:27">
      <c r="A2798" s="50">
        <f t="shared" si="478"/>
        <v>2793</v>
      </c>
      <c r="B2798" s="9"/>
      <c r="C2798" s="23" t="s">
        <v>742</v>
      </c>
      <c r="D2798" s="489"/>
      <c r="E2798" s="318" t="str">
        <f>IF(G2798="","",VLOOKUP(G2798,'Danh mục CODE'!$D$2:$J$20064,7,0))</f>
        <v/>
      </c>
      <c r="F2798" s="28" t="str">
        <f>IF(E2798="","",VLOOKUP(E2798,'TONG HOP'!$E$8:$W$1883,19,0))</f>
        <v/>
      </c>
      <c r="G2798" s="66"/>
      <c r="H2798" s="226" t="str">
        <f>IF(E2798="","",VLOOKUP(G2798,'TONG HOP'!$C$8:$E$799,2,0))</f>
        <v/>
      </c>
      <c r="I2798" s="226" t="str">
        <f>IF(B2798="","",VLOOKUP(G2798,'TONG HOP'!$C$8:$F$799,4,0))</f>
        <v/>
      </c>
      <c r="J2798" s="63" t="str">
        <f t="shared" si="469"/>
        <v/>
      </c>
      <c r="K2798" s="63" t="str">
        <f t="shared" si="470"/>
        <v/>
      </c>
      <c r="L2798" s="63">
        <f t="shared" si="471"/>
        <v>0</v>
      </c>
      <c r="M2798" s="392" t="str">
        <f>IF(Y2798="","",VLOOKUP(G2798,'Danh mục CODE'!$D$2:$I$1880,4,0))</f>
        <v/>
      </c>
      <c r="N2798" s="482"/>
      <c r="O2798" s="392" t="str">
        <f t="shared" si="472"/>
        <v/>
      </c>
      <c r="P2798" s="392" t="str">
        <f>IF(Y2798="","",VLOOKUP(G2798,'Danh mục CODE'!$D$2:$I$1880,5,0))</f>
        <v/>
      </c>
      <c r="Q2798" s="392"/>
      <c r="R2798" s="392" t="str">
        <f t="shared" si="473"/>
        <v/>
      </c>
      <c r="S2798" s="394" t="e">
        <f t="shared" si="474"/>
        <v>#VALUE!</v>
      </c>
      <c r="T2798" s="394" t="str">
        <f t="shared" si="475"/>
        <v/>
      </c>
      <c r="U2798" s="394" t="str">
        <f t="shared" si="476"/>
        <v/>
      </c>
      <c r="V2798" s="424" t="str">
        <f t="shared" si="477"/>
        <v/>
      </c>
      <c r="W2798" s="21"/>
      <c r="X2798" s="419"/>
      <c r="Y2798" s="419"/>
      <c r="Z2798" s="51"/>
      <c r="AA2798" s="61"/>
    </row>
    <row r="2799" spans="1:27">
      <c r="A2799" s="50">
        <f t="shared" si="478"/>
        <v>2794</v>
      </c>
      <c r="B2799" s="9"/>
      <c r="C2799" s="23" t="s">
        <v>742</v>
      </c>
      <c r="D2799" s="489"/>
      <c r="E2799" s="318" t="str">
        <f>IF(G2799="","",VLOOKUP(G2799,'Danh mục CODE'!$D$2:$J$20064,7,0))</f>
        <v/>
      </c>
      <c r="F2799" s="28" t="str">
        <f>IF(E2799="","",VLOOKUP(E2799,'TONG HOP'!$E$8:$W$1883,19,0))</f>
        <v/>
      </c>
      <c r="G2799" s="66"/>
      <c r="H2799" s="226" t="str">
        <f>IF(E2799="","",VLOOKUP(G2799,'TONG HOP'!$C$8:$E$799,2,0))</f>
        <v/>
      </c>
      <c r="I2799" s="226" t="str">
        <f>IF(B2799="","",VLOOKUP(G2799,'TONG HOP'!$C$8:$F$799,4,0))</f>
        <v/>
      </c>
      <c r="J2799" s="63" t="str">
        <f t="shared" si="469"/>
        <v/>
      </c>
      <c r="K2799" s="63" t="str">
        <f t="shared" si="470"/>
        <v/>
      </c>
      <c r="L2799" s="63">
        <f t="shared" si="471"/>
        <v>0</v>
      </c>
      <c r="M2799" s="392" t="str">
        <f>IF(Y2799="","",VLOOKUP(G2799,'Danh mục CODE'!$D$2:$I$1880,4,0))</f>
        <v/>
      </c>
      <c r="N2799" s="482"/>
      <c r="O2799" s="392" t="str">
        <f t="shared" si="472"/>
        <v/>
      </c>
      <c r="P2799" s="392" t="str">
        <f>IF(Y2799="","",VLOOKUP(G2799,'Danh mục CODE'!$D$2:$I$1880,5,0))</f>
        <v/>
      </c>
      <c r="Q2799" s="392"/>
      <c r="R2799" s="392" t="str">
        <f t="shared" si="473"/>
        <v/>
      </c>
      <c r="S2799" s="394" t="e">
        <f t="shared" si="474"/>
        <v>#VALUE!</v>
      </c>
      <c r="T2799" s="394" t="str">
        <f t="shared" si="475"/>
        <v/>
      </c>
      <c r="U2799" s="394" t="str">
        <f t="shared" si="476"/>
        <v/>
      </c>
      <c r="V2799" s="424" t="str">
        <f t="shared" si="477"/>
        <v/>
      </c>
      <c r="W2799" s="21"/>
      <c r="X2799" s="419"/>
      <c r="Y2799" s="419"/>
      <c r="Z2799" s="51"/>
      <c r="AA2799" s="61"/>
    </row>
    <row r="2800" spans="1:27">
      <c r="A2800" s="50">
        <f t="shared" si="478"/>
        <v>2795</v>
      </c>
      <c r="B2800" s="9"/>
      <c r="C2800" s="23" t="s">
        <v>742</v>
      </c>
      <c r="D2800" s="489"/>
      <c r="E2800" s="318" t="str">
        <f>IF(G2800="","",VLOOKUP(G2800,'Danh mục CODE'!$D$2:$J$20064,7,0))</f>
        <v/>
      </c>
      <c r="F2800" s="28" t="str">
        <f>IF(E2800="","",VLOOKUP(E2800,'TONG HOP'!$E$8:$W$1883,19,0))</f>
        <v/>
      </c>
      <c r="G2800" s="66"/>
      <c r="H2800" s="226" t="str">
        <f>IF(E2800="","",VLOOKUP(G2800,'TONG HOP'!$C$8:$E$799,2,0))</f>
        <v/>
      </c>
      <c r="I2800" s="226" t="str">
        <f>IF(B2800="","",VLOOKUP(G2800,'TONG HOP'!$C$8:$F$799,4,0))</f>
        <v/>
      </c>
      <c r="J2800" s="63" t="str">
        <f t="shared" si="469"/>
        <v/>
      </c>
      <c r="K2800" s="63" t="str">
        <f t="shared" si="470"/>
        <v/>
      </c>
      <c r="L2800" s="63">
        <f t="shared" si="471"/>
        <v>0</v>
      </c>
      <c r="M2800" s="392" t="str">
        <f>IF(Y2800="","",VLOOKUP(G2800,'Danh mục CODE'!$D$2:$I$1880,4,0))</f>
        <v/>
      </c>
      <c r="N2800" s="482"/>
      <c r="O2800" s="392" t="str">
        <f t="shared" si="472"/>
        <v/>
      </c>
      <c r="P2800" s="392" t="str">
        <f>IF(Y2800="","",VLOOKUP(G2800,'Danh mục CODE'!$D$2:$I$1880,5,0))</f>
        <v/>
      </c>
      <c r="Q2800" s="392"/>
      <c r="R2800" s="392" t="str">
        <f t="shared" si="473"/>
        <v/>
      </c>
      <c r="S2800" s="394" t="e">
        <f t="shared" si="474"/>
        <v>#VALUE!</v>
      </c>
      <c r="T2800" s="394" t="str">
        <f t="shared" si="475"/>
        <v/>
      </c>
      <c r="U2800" s="394" t="str">
        <f t="shared" si="476"/>
        <v/>
      </c>
      <c r="V2800" s="424" t="str">
        <f t="shared" si="477"/>
        <v/>
      </c>
      <c r="W2800" s="21"/>
      <c r="X2800" s="419"/>
      <c r="Y2800" s="419"/>
      <c r="Z2800" s="51"/>
      <c r="AA2800" s="61"/>
    </row>
    <row r="2801" spans="1:27">
      <c r="A2801" s="50">
        <f t="shared" si="478"/>
        <v>2796</v>
      </c>
      <c r="B2801" s="9"/>
      <c r="C2801" s="23" t="s">
        <v>742</v>
      </c>
      <c r="D2801" s="489"/>
      <c r="E2801" s="318" t="str">
        <f>IF(G2801="","",VLOOKUP(G2801,'Danh mục CODE'!$D$2:$J$20064,7,0))</f>
        <v/>
      </c>
      <c r="F2801" s="28" t="str">
        <f>IF(E2801="","",VLOOKUP(E2801,'TONG HOP'!$E$8:$W$1883,19,0))</f>
        <v/>
      </c>
      <c r="G2801" s="66"/>
      <c r="H2801" s="226" t="str">
        <f>IF(E2801="","",VLOOKUP(G2801,'TONG HOP'!$C$8:$E$799,2,0))</f>
        <v/>
      </c>
      <c r="I2801" s="226" t="str">
        <f>IF(B2801="","",VLOOKUP(G2801,'TONG HOP'!$C$8:$F$799,4,0))</f>
        <v/>
      </c>
      <c r="J2801" s="63" t="str">
        <f t="shared" ref="J2801:J2864" si="479">IF(X2801="","",K2801-K2801*M2801)</f>
        <v/>
      </c>
      <c r="K2801" s="63" t="str">
        <f t="shared" ref="K2801:K2864" si="480">IF(AND(X2801="",N2801="",Q2801="",R2801=""),"",L2801-L2801*O2801-(L2801-L2801*O2801)*R2801)</f>
        <v/>
      </c>
      <c r="L2801" s="63">
        <f t="shared" ref="L2801:L2864" si="481">X2801-Y2801</f>
        <v>0</v>
      </c>
      <c r="M2801" s="392" t="str">
        <f>IF(Y2801="","",VLOOKUP(G2801,'Danh mục CODE'!$D$2:$I$1880,4,0))</f>
        <v/>
      </c>
      <c r="N2801" s="482"/>
      <c r="O2801" s="392" t="str">
        <f t="shared" ref="O2801:O2864" si="482">IF(X2801="","",IF(M2801-N2801&lt;0,-(M2801-N2801),0))</f>
        <v/>
      </c>
      <c r="P2801" s="392" t="str">
        <f>IF(Y2801="","",VLOOKUP(G2801,'Danh mục CODE'!$D$2:$I$1880,5,0))</f>
        <v/>
      </c>
      <c r="Q2801" s="392"/>
      <c r="R2801" s="392" t="str">
        <f t="shared" ref="R2801:R2864" si="483">IF(X2801="","",IF(P2801-Q2801&lt;0,-(P2801-Q2801),0))</f>
        <v/>
      </c>
      <c r="S2801" s="394" t="e">
        <f t="shared" ref="S2801:S2864" si="484">IF(T2801=0,"",J2801-T2801-U2801)</f>
        <v>#VALUE!</v>
      </c>
      <c r="T2801" s="394" t="str">
        <f t="shared" ref="T2801:T2864" si="485">IF(X2801="","",J2801*P2801)</f>
        <v/>
      </c>
      <c r="U2801" s="394" t="str">
        <f t="shared" ref="U2801:U2864" si="486">IF(X2801="","",J2801*R2801)</f>
        <v/>
      </c>
      <c r="V2801" s="424" t="str">
        <f t="shared" ref="V2801:V2864" si="487">IF(X2801="","",J2801-S2801-T2801-U2801)</f>
        <v/>
      </c>
      <c r="W2801" s="21"/>
      <c r="X2801" s="419"/>
      <c r="Y2801" s="419"/>
      <c r="Z2801" s="51"/>
      <c r="AA2801" s="61"/>
    </row>
    <row r="2802" spans="1:27">
      <c r="A2802" s="50">
        <f t="shared" si="478"/>
        <v>2797</v>
      </c>
      <c r="B2802" s="9"/>
      <c r="C2802" s="23" t="s">
        <v>742</v>
      </c>
      <c r="D2802" s="489"/>
      <c r="E2802" s="318" t="str">
        <f>IF(G2802="","",VLOOKUP(G2802,'Danh mục CODE'!$D$2:$J$20064,7,0))</f>
        <v/>
      </c>
      <c r="F2802" s="28" t="str">
        <f>IF(E2802="","",VLOOKUP(E2802,'TONG HOP'!$E$8:$W$1883,19,0))</f>
        <v/>
      </c>
      <c r="G2802" s="66"/>
      <c r="H2802" s="226" t="str">
        <f>IF(E2802="","",VLOOKUP(G2802,'TONG HOP'!$C$8:$E$799,2,0))</f>
        <v/>
      </c>
      <c r="I2802" s="226" t="str">
        <f>IF(B2802="","",VLOOKUP(G2802,'TONG HOP'!$C$8:$F$799,4,0))</f>
        <v/>
      </c>
      <c r="J2802" s="63" t="str">
        <f t="shared" si="479"/>
        <v/>
      </c>
      <c r="K2802" s="63" t="str">
        <f t="shared" si="480"/>
        <v/>
      </c>
      <c r="L2802" s="63">
        <f t="shared" si="481"/>
        <v>0</v>
      </c>
      <c r="M2802" s="392" t="str">
        <f>IF(Y2802="","",VLOOKUP(G2802,'Danh mục CODE'!$D$2:$I$1880,4,0))</f>
        <v/>
      </c>
      <c r="N2802" s="482"/>
      <c r="O2802" s="392" t="str">
        <f t="shared" si="482"/>
        <v/>
      </c>
      <c r="P2802" s="392" t="str">
        <f>IF(Y2802="","",VLOOKUP(G2802,'Danh mục CODE'!$D$2:$I$1880,5,0))</f>
        <v/>
      </c>
      <c r="Q2802" s="392"/>
      <c r="R2802" s="392" t="str">
        <f t="shared" si="483"/>
        <v/>
      </c>
      <c r="S2802" s="394" t="e">
        <f t="shared" si="484"/>
        <v>#VALUE!</v>
      </c>
      <c r="T2802" s="394" t="str">
        <f t="shared" si="485"/>
        <v/>
      </c>
      <c r="U2802" s="394" t="str">
        <f t="shared" si="486"/>
        <v/>
      </c>
      <c r="V2802" s="424" t="str">
        <f t="shared" si="487"/>
        <v/>
      </c>
      <c r="W2802" s="21"/>
      <c r="X2802" s="419"/>
      <c r="Y2802" s="419"/>
      <c r="Z2802" s="51"/>
      <c r="AA2802" s="61"/>
    </row>
    <row r="2803" spans="1:27">
      <c r="A2803" s="50">
        <f t="shared" si="478"/>
        <v>2798</v>
      </c>
      <c r="B2803" s="9"/>
      <c r="C2803" s="23" t="s">
        <v>742</v>
      </c>
      <c r="D2803" s="489"/>
      <c r="E2803" s="318" t="str">
        <f>IF(G2803="","",VLOOKUP(G2803,'Danh mục CODE'!$D$2:$J$20064,7,0))</f>
        <v/>
      </c>
      <c r="F2803" s="28" t="str">
        <f>IF(E2803="","",VLOOKUP(E2803,'TONG HOP'!$E$8:$W$1883,19,0))</f>
        <v/>
      </c>
      <c r="G2803" s="66"/>
      <c r="H2803" s="226" t="str">
        <f>IF(E2803="","",VLOOKUP(G2803,'TONG HOP'!$C$8:$E$799,2,0))</f>
        <v/>
      </c>
      <c r="I2803" s="226" t="str">
        <f>IF(B2803="","",VLOOKUP(G2803,'TONG HOP'!$C$8:$F$799,4,0))</f>
        <v/>
      </c>
      <c r="J2803" s="63" t="str">
        <f t="shared" si="479"/>
        <v/>
      </c>
      <c r="K2803" s="63" t="str">
        <f t="shared" si="480"/>
        <v/>
      </c>
      <c r="L2803" s="63">
        <f t="shared" si="481"/>
        <v>0</v>
      </c>
      <c r="M2803" s="392" t="str">
        <f>IF(Y2803="","",VLOOKUP(G2803,'Danh mục CODE'!$D$2:$I$1880,4,0))</f>
        <v/>
      </c>
      <c r="N2803" s="482"/>
      <c r="O2803" s="392" t="str">
        <f t="shared" si="482"/>
        <v/>
      </c>
      <c r="P2803" s="392" t="str">
        <f>IF(Y2803="","",VLOOKUP(G2803,'Danh mục CODE'!$D$2:$I$1880,5,0))</f>
        <v/>
      </c>
      <c r="Q2803" s="392"/>
      <c r="R2803" s="392" t="str">
        <f t="shared" si="483"/>
        <v/>
      </c>
      <c r="S2803" s="394" t="e">
        <f t="shared" si="484"/>
        <v>#VALUE!</v>
      </c>
      <c r="T2803" s="394" t="str">
        <f t="shared" si="485"/>
        <v/>
      </c>
      <c r="U2803" s="394" t="str">
        <f t="shared" si="486"/>
        <v/>
      </c>
      <c r="V2803" s="424" t="str">
        <f t="shared" si="487"/>
        <v/>
      </c>
      <c r="W2803" s="21"/>
      <c r="X2803" s="419"/>
      <c r="Y2803" s="419"/>
      <c r="Z2803" s="51"/>
      <c r="AA2803" s="61"/>
    </row>
    <row r="2804" spans="1:27">
      <c r="A2804" s="50">
        <f t="shared" si="478"/>
        <v>2799</v>
      </c>
      <c r="B2804" s="9"/>
      <c r="C2804" s="23" t="s">
        <v>742</v>
      </c>
      <c r="D2804" s="489"/>
      <c r="E2804" s="318" t="str">
        <f>IF(G2804="","",VLOOKUP(G2804,'Danh mục CODE'!$D$2:$J$20064,7,0))</f>
        <v/>
      </c>
      <c r="F2804" s="28" t="str">
        <f>IF(E2804="","",VLOOKUP(E2804,'TONG HOP'!$E$8:$W$1883,19,0))</f>
        <v/>
      </c>
      <c r="G2804" s="66"/>
      <c r="H2804" s="226" t="str">
        <f>IF(E2804="","",VLOOKUP(G2804,'TONG HOP'!$C$8:$E$799,2,0))</f>
        <v/>
      </c>
      <c r="I2804" s="226" t="str">
        <f>IF(B2804="","",VLOOKUP(G2804,'TONG HOP'!$C$8:$F$799,4,0))</f>
        <v/>
      </c>
      <c r="J2804" s="63" t="str">
        <f t="shared" si="479"/>
        <v/>
      </c>
      <c r="K2804" s="63" t="str">
        <f t="shared" si="480"/>
        <v/>
      </c>
      <c r="L2804" s="63">
        <f t="shared" si="481"/>
        <v>0</v>
      </c>
      <c r="M2804" s="392" t="str">
        <f>IF(Y2804="","",VLOOKUP(G2804,'Danh mục CODE'!$D$2:$I$1880,4,0))</f>
        <v/>
      </c>
      <c r="N2804" s="482"/>
      <c r="O2804" s="392" t="str">
        <f t="shared" si="482"/>
        <v/>
      </c>
      <c r="P2804" s="392" t="str">
        <f>IF(Y2804="","",VLOOKUP(G2804,'Danh mục CODE'!$D$2:$I$1880,5,0))</f>
        <v/>
      </c>
      <c r="Q2804" s="392"/>
      <c r="R2804" s="392" t="str">
        <f t="shared" si="483"/>
        <v/>
      </c>
      <c r="S2804" s="394" t="e">
        <f t="shared" si="484"/>
        <v>#VALUE!</v>
      </c>
      <c r="T2804" s="394" t="str">
        <f t="shared" si="485"/>
        <v/>
      </c>
      <c r="U2804" s="394" t="str">
        <f t="shared" si="486"/>
        <v/>
      </c>
      <c r="V2804" s="424" t="str">
        <f t="shared" si="487"/>
        <v/>
      </c>
      <c r="W2804" s="21"/>
      <c r="X2804" s="419"/>
      <c r="Y2804" s="419"/>
      <c r="Z2804" s="51"/>
      <c r="AA2804" s="61"/>
    </row>
    <row r="2805" spans="1:27">
      <c r="A2805" s="50">
        <f t="shared" si="478"/>
        <v>2800</v>
      </c>
      <c r="B2805" s="9"/>
      <c r="C2805" s="23" t="s">
        <v>742</v>
      </c>
      <c r="D2805" s="489"/>
      <c r="E2805" s="318" t="str">
        <f>IF(G2805="","",VLOOKUP(G2805,'Danh mục CODE'!$D$2:$J$20064,7,0))</f>
        <v/>
      </c>
      <c r="F2805" s="28" t="str">
        <f>IF(E2805="","",VLOOKUP(E2805,'TONG HOP'!$E$8:$W$1883,19,0))</f>
        <v/>
      </c>
      <c r="G2805" s="66"/>
      <c r="H2805" s="226" t="str">
        <f>IF(E2805="","",VLOOKUP(G2805,'TONG HOP'!$C$8:$E$799,2,0))</f>
        <v/>
      </c>
      <c r="I2805" s="226" t="str">
        <f>IF(B2805="","",VLOOKUP(G2805,'TONG HOP'!$C$8:$F$799,4,0))</f>
        <v/>
      </c>
      <c r="J2805" s="63" t="str">
        <f t="shared" si="479"/>
        <v/>
      </c>
      <c r="K2805" s="63" t="str">
        <f t="shared" si="480"/>
        <v/>
      </c>
      <c r="L2805" s="63">
        <f t="shared" si="481"/>
        <v>0</v>
      </c>
      <c r="M2805" s="392" t="str">
        <f>IF(Y2805="","",VLOOKUP(G2805,'Danh mục CODE'!$D$2:$I$1880,4,0))</f>
        <v/>
      </c>
      <c r="N2805" s="482"/>
      <c r="O2805" s="392" t="str">
        <f t="shared" si="482"/>
        <v/>
      </c>
      <c r="P2805" s="392" t="str">
        <f>IF(Y2805="","",VLOOKUP(G2805,'Danh mục CODE'!$D$2:$I$1880,5,0))</f>
        <v/>
      </c>
      <c r="Q2805" s="392"/>
      <c r="R2805" s="392" t="str">
        <f t="shared" si="483"/>
        <v/>
      </c>
      <c r="S2805" s="394" t="e">
        <f t="shared" si="484"/>
        <v>#VALUE!</v>
      </c>
      <c r="T2805" s="394" t="str">
        <f t="shared" si="485"/>
        <v/>
      </c>
      <c r="U2805" s="394" t="str">
        <f t="shared" si="486"/>
        <v/>
      </c>
      <c r="V2805" s="424" t="str">
        <f t="shared" si="487"/>
        <v/>
      </c>
      <c r="W2805" s="21"/>
      <c r="X2805" s="419"/>
      <c r="Y2805" s="419"/>
      <c r="Z2805" s="51"/>
      <c r="AA2805" s="61"/>
    </row>
    <row r="2806" spans="1:27">
      <c r="A2806" s="50">
        <f t="shared" si="478"/>
        <v>2801</v>
      </c>
      <c r="B2806" s="9"/>
      <c r="C2806" s="23" t="s">
        <v>742</v>
      </c>
      <c r="D2806" s="489"/>
      <c r="E2806" s="318" t="str">
        <f>IF(G2806="","",VLOOKUP(G2806,'Danh mục CODE'!$D$2:$J$20064,7,0))</f>
        <v/>
      </c>
      <c r="F2806" s="28" t="str">
        <f>IF(E2806="","",VLOOKUP(E2806,'TONG HOP'!$E$8:$W$1883,19,0))</f>
        <v/>
      </c>
      <c r="G2806" s="66"/>
      <c r="H2806" s="226" t="str">
        <f>IF(E2806="","",VLOOKUP(G2806,'TONG HOP'!$C$8:$E$799,2,0))</f>
        <v/>
      </c>
      <c r="I2806" s="226" t="str">
        <f>IF(B2806="","",VLOOKUP(G2806,'TONG HOP'!$C$8:$F$799,4,0))</f>
        <v/>
      </c>
      <c r="J2806" s="63" t="str">
        <f t="shared" si="479"/>
        <v/>
      </c>
      <c r="K2806" s="63" t="str">
        <f t="shared" si="480"/>
        <v/>
      </c>
      <c r="L2806" s="63">
        <f t="shared" si="481"/>
        <v>0</v>
      </c>
      <c r="M2806" s="392" t="str">
        <f>IF(Y2806="","",VLOOKUP(G2806,'Danh mục CODE'!$D$2:$I$1880,4,0))</f>
        <v/>
      </c>
      <c r="N2806" s="482"/>
      <c r="O2806" s="392" t="str">
        <f t="shared" si="482"/>
        <v/>
      </c>
      <c r="P2806" s="392" t="str">
        <f>IF(Y2806="","",VLOOKUP(G2806,'Danh mục CODE'!$D$2:$I$1880,5,0))</f>
        <v/>
      </c>
      <c r="Q2806" s="392"/>
      <c r="R2806" s="392" t="str">
        <f t="shared" si="483"/>
        <v/>
      </c>
      <c r="S2806" s="394" t="e">
        <f t="shared" si="484"/>
        <v>#VALUE!</v>
      </c>
      <c r="T2806" s="394" t="str">
        <f t="shared" si="485"/>
        <v/>
      </c>
      <c r="U2806" s="394" t="str">
        <f t="shared" si="486"/>
        <v/>
      </c>
      <c r="V2806" s="424" t="str">
        <f t="shared" si="487"/>
        <v/>
      </c>
      <c r="W2806" s="21"/>
      <c r="X2806" s="419"/>
      <c r="Y2806" s="419"/>
      <c r="Z2806" s="51"/>
      <c r="AA2806" s="61"/>
    </row>
    <row r="2807" spans="1:27">
      <c r="A2807" s="50">
        <f t="shared" si="478"/>
        <v>2802</v>
      </c>
      <c r="B2807" s="9"/>
      <c r="C2807" s="23" t="s">
        <v>742</v>
      </c>
      <c r="D2807" s="489"/>
      <c r="E2807" s="318" t="str">
        <f>IF(G2807="","",VLOOKUP(G2807,'Danh mục CODE'!$D$2:$J$20064,7,0))</f>
        <v/>
      </c>
      <c r="F2807" s="28" t="str">
        <f>IF(E2807="","",VLOOKUP(E2807,'TONG HOP'!$E$8:$W$1883,19,0))</f>
        <v/>
      </c>
      <c r="G2807" s="66"/>
      <c r="H2807" s="226" t="str">
        <f>IF(E2807="","",VLOOKUP(G2807,'TONG HOP'!$C$8:$E$799,2,0))</f>
        <v/>
      </c>
      <c r="I2807" s="226" t="str">
        <f>IF(B2807="","",VLOOKUP(G2807,'TONG HOP'!$C$8:$F$799,4,0))</f>
        <v/>
      </c>
      <c r="J2807" s="63" t="str">
        <f t="shared" si="479"/>
        <v/>
      </c>
      <c r="K2807" s="63" t="str">
        <f t="shared" si="480"/>
        <v/>
      </c>
      <c r="L2807" s="63">
        <f t="shared" si="481"/>
        <v>0</v>
      </c>
      <c r="M2807" s="392" t="str">
        <f>IF(Y2807="","",VLOOKUP(G2807,'Danh mục CODE'!$D$2:$I$1880,4,0))</f>
        <v/>
      </c>
      <c r="N2807" s="482"/>
      <c r="O2807" s="392" t="str">
        <f t="shared" si="482"/>
        <v/>
      </c>
      <c r="P2807" s="392" t="str">
        <f>IF(Y2807="","",VLOOKUP(G2807,'Danh mục CODE'!$D$2:$I$1880,5,0))</f>
        <v/>
      </c>
      <c r="Q2807" s="392"/>
      <c r="R2807" s="392" t="str">
        <f t="shared" si="483"/>
        <v/>
      </c>
      <c r="S2807" s="394" t="e">
        <f t="shared" si="484"/>
        <v>#VALUE!</v>
      </c>
      <c r="T2807" s="394" t="str">
        <f t="shared" si="485"/>
        <v/>
      </c>
      <c r="U2807" s="394" t="str">
        <f t="shared" si="486"/>
        <v/>
      </c>
      <c r="V2807" s="424" t="str">
        <f t="shared" si="487"/>
        <v/>
      </c>
      <c r="W2807" s="21"/>
      <c r="X2807" s="419"/>
      <c r="Y2807" s="419"/>
      <c r="Z2807" s="51"/>
      <c r="AA2807" s="61"/>
    </row>
    <row r="2808" spans="1:27">
      <c r="A2808" s="50">
        <f t="shared" si="478"/>
        <v>2803</v>
      </c>
      <c r="B2808" s="9"/>
      <c r="C2808" s="23" t="s">
        <v>742</v>
      </c>
      <c r="D2808" s="489"/>
      <c r="E2808" s="318" t="str">
        <f>IF(G2808="","",VLOOKUP(G2808,'Danh mục CODE'!$D$2:$J$20064,7,0))</f>
        <v/>
      </c>
      <c r="F2808" s="28" t="str">
        <f>IF(E2808="","",VLOOKUP(E2808,'TONG HOP'!$E$8:$W$1883,19,0))</f>
        <v/>
      </c>
      <c r="G2808" s="66"/>
      <c r="H2808" s="226" t="str">
        <f>IF(E2808="","",VLOOKUP(G2808,'TONG HOP'!$C$8:$E$799,2,0))</f>
        <v/>
      </c>
      <c r="I2808" s="226" t="str">
        <f>IF(B2808="","",VLOOKUP(G2808,'TONG HOP'!$C$8:$F$799,4,0))</f>
        <v/>
      </c>
      <c r="J2808" s="63" t="str">
        <f t="shared" si="479"/>
        <v/>
      </c>
      <c r="K2808" s="63" t="str">
        <f t="shared" si="480"/>
        <v/>
      </c>
      <c r="L2808" s="63">
        <f t="shared" si="481"/>
        <v>0</v>
      </c>
      <c r="M2808" s="392" t="str">
        <f>IF(Y2808="","",VLOOKUP(G2808,'Danh mục CODE'!$D$2:$I$1880,4,0))</f>
        <v/>
      </c>
      <c r="N2808" s="482"/>
      <c r="O2808" s="392" t="str">
        <f t="shared" si="482"/>
        <v/>
      </c>
      <c r="P2808" s="392" t="str">
        <f>IF(Y2808="","",VLOOKUP(G2808,'Danh mục CODE'!$D$2:$I$1880,5,0))</f>
        <v/>
      </c>
      <c r="Q2808" s="392"/>
      <c r="R2808" s="392" t="str">
        <f t="shared" si="483"/>
        <v/>
      </c>
      <c r="S2808" s="394" t="e">
        <f t="shared" si="484"/>
        <v>#VALUE!</v>
      </c>
      <c r="T2808" s="394" t="str">
        <f t="shared" si="485"/>
        <v/>
      </c>
      <c r="U2808" s="394" t="str">
        <f t="shared" si="486"/>
        <v/>
      </c>
      <c r="V2808" s="424" t="str">
        <f t="shared" si="487"/>
        <v/>
      </c>
      <c r="W2808" s="21"/>
      <c r="X2808" s="419"/>
      <c r="Y2808" s="419"/>
      <c r="Z2808" s="51"/>
      <c r="AA2808" s="61"/>
    </row>
    <row r="2809" spans="1:27">
      <c r="A2809" s="50">
        <f t="shared" si="478"/>
        <v>2804</v>
      </c>
      <c r="B2809" s="9"/>
      <c r="C2809" s="23" t="s">
        <v>742</v>
      </c>
      <c r="D2809" s="489"/>
      <c r="E2809" s="318" t="str">
        <f>IF(G2809="","",VLOOKUP(G2809,'Danh mục CODE'!$D$2:$J$20064,7,0))</f>
        <v/>
      </c>
      <c r="F2809" s="28" t="str">
        <f>IF(E2809="","",VLOOKUP(E2809,'TONG HOP'!$E$8:$W$1883,19,0))</f>
        <v/>
      </c>
      <c r="G2809" s="66"/>
      <c r="H2809" s="226" t="str">
        <f>IF(E2809="","",VLOOKUP(G2809,'TONG HOP'!$C$8:$E$799,2,0))</f>
        <v/>
      </c>
      <c r="I2809" s="226" t="str">
        <f>IF(B2809="","",VLOOKUP(G2809,'TONG HOP'!$C$8:$F$799,4,0))</f>
        <v/>
      </c>
      <c r="J2809" s="63" t="str">
        <f t="shared" si="479"/>
        <v/>
      </c>
      <c r="K2809" s="63" t="str">
        <f t="shared" si="480"/>
        <v/>
      </c>
      <c r="L2809" s="63">
        <f t="shared" si="481"/>
        <v>0</v>
      </c>
      <c r="M2809" s="392" t="str">
        <f>IF(Y2809="","",VLOOKUP(G2809,'Danh mục CODE'!$D$2:$I$1880,4,0))</f>
        <v/>
      </c>
      <c r="N2809" s="482"/>
      <c r="O2809" s="392" t="str">
        <f t="shared" si="482"/>
        <v/>
      </c>
      <c r="P2809" s="392" t="str">
        <f>IF(Y2809="","",VLOOKUP(G2809,'Danh mục CODE'!$D$2:$I$1880,5,0))</f>
        <v/>
      </c>
      <c r="Q2809" s="392"/>
      <c r="R2809" s="392" t="str">
        <f t="shared" si="483"/>
        <v/>
      </c>
      <c r="S2809" s="394" t="e">
        <f t="shared" si="484"/>
        <v>#VALUE!</v>
      </c>
      <c r="T2809" s="394" t="str">
        <f t="shared" si="485"/>
        <v/>
      </c>
      <c r="U2809" s="394" t="str">
        <f t="shared" si="486"/>
        <v/>
      </c>
      <c r="V2809" s="424" t="str">
        <f t="shared" si="487"/>
        <v/>
      </c>
      <c r="W2809" s="21"/>
      <c r="X2809" s="419"/>
      <c r="Y2809" s="419"/>
      <c r="Z2809" s="51"/>
      <c r="AA2809" s="61"/>
    </row>
    <row r="2810" spans="1:27">
      <c r="A2810" s="50">
        <f t="shared" si="478"/>
        <v>2805</v>
      </c>
      <c r="B2810" s="9"/>
      <c r="C2810" s="23" t="s">
        <v>742</v>
      </c>
      <c r="D2810" s="489"/>
      <c r="E2810" s="318" t="str">
        <f>IF(G2810="","",VLOOKUP(G2810,'Danh mục CODE'!$D$2:$J$20064,7,0))</f>
        <v/>
      </c>
      <c r="F2810" s="28" t="str">
        <f>IF(E2810="","",VLOOKUP(E2810,'TONG HOP'!$E$8:$W$1883,19,0))</f>
        <v/>
      </c>
      <c r="G2810" s="66"/>
      <c r="H2810" s="226" t="str">
        <f>IF(E2810="","",VLOOKUP(G2810,'TONG HOP'!$C$8:$E$799,2,0))</f>
        <v/>
      </c>
      <c r="I2810" s="226" t="str">
        <f>IF(B2810="","",VLOOKUP(G2810,'TONG HOP'!$C$8:$F$799,4,0))</f>
        <v/>
      </c>
      <c r="J2810" s="63" t="str">
        <f t="shared" si="479"/>
        <v/>
      </c>
      <c r="K2810" s="63" t="str">
        <f t="shared" si="480"/>
        <v/>
      </c>
      <c r="L2810" s="63">
        <f t="shared" si="481"/>
        <v>0</v>
      </c>
      <c r="M2810" s="392" t="str">
        <f>IF(Y2810="","",VLOOKUP(G2810,'Danh mục CODE'!$D$2:$I$1880,4,0))</f>
        <v/>
      </c>
      <c r="N2810" s="482"/>
      <c r="O2810" s="392" t="str">
        <f t="shared" si="482"/>
        <v/>
      </c>
      <c r="P2810" s="392" t="str">
        <f>IF(Y2810="","",VLOOKUP(G2810,'Danh mục CODE'!$D$2:$I$1880,5,0))</f>
        <v/>
      </c>
      <c r="Q2810" s="392"/>
      <c r="R2810" s="392" t="str">
        <f t="shared" si="483"/>
        <v/>
      </c>
      <c r="S2810" s="394" t="e">
        <f t="shared" si="484"/>
        <v>#VALUE!</v>
      </c>
      <c r="T2810" s="394" t="str">
        <f t="shared" si="485"/>
        <v/>
      </c>
      <c r="U2810" s="394" t="str">
        <f t="shared" si="486"/>
        <v/>
      </c>
      <c r="V2810" s="424" t="str">
        <f t="shared" si="487"/>
        <v/>
      </c>
      <c r="W2810" s="21"/>
      <c r="X2810" s="419"/>
      <c r="Y2810" s="419"/>
      <c r="Z2810" s="51"/>
      <c r="AA2810" s="61"/>
    </row>
    <row r="2811" spans="1:27">
      <c r="A2811" s="50">
        <f t="shared" si="478"/>
        <v>2806</v>
      </c>
      <c r="B2811" s="9"/>
      <c r="C2811" s="23" t="s">
        <v>742</v>
      </c>
      <c r="D2811" s="489"/>
      <c r="E2811" s="318" t="str">
        <f>IF(G2811="","",VLOOKUP(G2811,'Danh mục CODE'!$D$2:$J$20064,7,0))</f>
        <v/>
      </c>
      <c r="F2811" s="28" t="str">
        <f>IF(E2811="","",VLOOKUP(E2811,'TONG HOP'!$E$8:$W$1883,19,0))</f>
        <v/>
      </c>
      <c r="G2811" s="66"/>
      <c r="H2811" s="226" t="str">
        <f>IF(E2811="","",VLOOKUP(G2811,'TONG HOP'!$C$8:$E$799,2,0))</f>
        <v/>
      </c>
      <c r="I2811" s="226" t="str">
        <f>IF(B2811="","",VLOOKUP(G2811,'TONG HOP'!$C$8:$F$799,4,0))</f>
        <v/>
      </c>
      <c r="J2811" s="63" t="str">
        <f t="shared" si="479"/>
        <v/>
      </c>
      <c r="K2811" s="63" t="str">
        <f t="shared" si="480"/>
        <v/>
      </c>
      <c r="L2811" s="63">
        <f t="shared" si="481"/>
        <v>0</v>
      </c>
      <c r="M2811" s="392" t="str">
        <f>IF(Y2811="","",VLOOKUP(G2811,'Danh mục CODE'!$D$2:$I$1880,4,0))</f>
        <v/>
      </c>
      <c r="N2811" s="482"/>
      <c r="O2811" s="392" t="str">
        <f t="shared" si="482"/>
        <v/>
      </c>
      <c r="P2811" s="392" t="str">
        <f>IF(Y2811="","",VLOOKUP(G2811,'Danh mục CODE'!$D$2:$I$1880,5,0))</f>
        <v/>
      </c>
      <c r="Q2811" s="392"/>
      <c r="R2811" s="392" t="str">
        <f t="shared" si="483"/>
        <v/>
      </c>
      <c r="S2811" s="394" t="e">
        <f t="shared" si="484"/>
        <v>#VALUE!</v>
      </c>
      <c r="T2811" s="394" t="str">
        <f t="shared" si="485"/>
        <v/>
      </c>
      <c r="U2811" s="394" t="str">
        <f t="shared" si="486"/>
        <v/>
      </c>
      <c r="V2811" s="424" t="str">
        <f t="shared" si="487"/>
        <v/>
      </c>
      <c r="W2811" s="21"/>
      <c r="X2811" s="419"/>
      <c r="Y2811" s="419"/>
      <c r="Z2811" s="51"/>
      <c r="AA2811" s="61"/>
    </row>
    <row r="2812" spans="1:27">
      <c r="A2812" s="50">
        <f t="shared" si="478"/>
        <v>2807</v>
      </c>
      <c r="B2812" s="9"/>
      <c r="C2812" s="23" t="s">
        <v>742</v>
      </c>
      <c r="D2812" s="489"/>
      <c r="E2812" s="318" t="str">
        <f>IF(G2812="","",VLOOKUP(G2812,'Danh mục CODE'!$D$2:$J$20064,7,0))</f>
        <v/>
      </c>
      <c r="F2812" s="28" t="str">
        <f>IF(E2812="","",VLOOKUP(E2812,'TONG HOP'!$E$8:$W$1883,19,0))</f>
        <v/>
      </c>
      <c r="G2812" s="66"/>
      <c r="H2812" s="226" t="str">
        <f>IF(E2812="","",VLOOKUP(G2812,'TONG HOP'!$C$8:$E$799,2,0))</f>
        <v/>
      </c>
      <c r="I2812" s="226" t="str">
        <f>IF(B2812="","",VLOOKUP(G2812,'TONG HOP'!$C$8:$F$799,4,0))</f>
        <v/>
      </c>
      <c r="J2812" s="63" t="str">
        <f t="shared" si="479"/>
        <v/>
      </c>
      <c r="K2812" s="63" t="str">
        <f t="shared" si="480"/>
        <v/>
      </c>
      <c r="L2812" s="63">
        <f t="shared" si="481"/>
        <v>0</v>
      </c>
      <c r="M2812" s="392" t="str">
        <f>IF(Y2812="","",VLOOKUP(G2812,'Danh mục CODE'!$D$2:$I$1880,4,0))</f>
        <v/>
      </c>
      <c r="N2812" s="482"/>
      <c r="O2812" s="392" t="str">
        <f t="shared" si="482"/>
        <v/>
      </c>
      <c r="P2812" s="392" t="str">
        <f>IF(Y2812="","",VLOOKUP(G2812,'Danh mục CODE'!$D$2:$I$1880,5,0))</f>
        <v/>
      </c>
      <c r="Q2812" s="392"/>
      <c r="R2812" s="392" t="str">
        <f t="shared" si="483"/>
        <v/>
      </c>
      <c r="S2812" s="394" t="e">
        <f t="shared" si="484"/>
        <v>#VALUE!</v>
      </c>
      <c r="T2812" s="394" t="str">
        <f t="shared" si="485"/>
        <v/>
      </c>
      <c r="U2812" s="394" t="str">
        <f t="shared" si="486"/>
        <v/>
      </c>
      <c r="V2812" s="424" t="str">
        <f t="shared" si="487"/>
        <v/>
      </c>
      <c r="W2812" s="21"/>
      <c r="X2812" s="419"/>
      <c r="Y2812" s="419"/>
      <c r="Z2812" s="51"/>
      <c r="AA2812" s="61"/>
    </row>
    <row r="2813" spans="1:27">
      <c r="A2813" s="50">
        <f t="shared" si="478"/>
        <v>2808</v>
      </c>
      <c r="B2813" s="9"/>
      <c r="C2813" s="23" t="s">
        <v>742</v>
      </c>
      <c r="D2813" s="489"/>
      <c r="E2813" s="318" t="str">
        <f>IF(G2813="","",VLOOKUP(G2813,'Danh mục CODE'!$D$2:$J$20064,7,0))</f>
        <v/>
      </c>
      <c r="F2813" s="28" t="str">
        <f>IF(E2813="","",VLOOKUP(E2813,'TONG HOP'!$E$8:$W$1883,19,0))</f>
        <v/>
      </c>
      <c r="G2813" s="66"/>
      <c r="H2813" s="226" t="str">
        <f>IF(E2813="","",VLOOKUP(G2813,'TONG HOP'!$C$8:$E$799,2,0))</f>
        <v/>
      </c>
      <c r="I2813" s="226" t="str">
        <f>IF(B2813="","",VLOOKUP(G2813,'TONG HOP'!$C$8:$F$799,4,0))</f>
        <v/>
      </c>
      <c r="J2813" s="63" t="str">
        <f t="shared" si="479"/>
        <v/>
      </c>
      <c r="K2813" s="63" t="str">
        <f t="shared" si="480"/>
        <v/>
      </c>
      <c r="L2813" s="63">
        <f t="shared" si="481"/>
        <v>0</v>
      </c>
      <c r="M2813" s="392" t="str">
        <f>IF(Y2813="","",VLOOKUP(G2813,'Danh mục CODE'!$D$2:$I$1880,4,0))</f>
        <v/>
      </c>
      <c r="N2813" s="482"/>
      <c r="O2813" s="392" t="str">
        <f t="shared" si="482"/>
        <v/>
      </c>
      <c r="P2813" s="392" t="str">
        <f>IF(Y2813="","",VLOOKUP(G2813,'Danh mục CODE'!$D$2:$I$1880,5,0))</f>
        <v/>
      </c>
      <c r="Q2813" s="392"/>
      <c r="R2813" s="392" t="str">
        <f t="shared" si="483"/>
        <v/>
      </c>
      <c r="S2813" s="394" t="e">
        <f t="shared" si="484"/>
        <v>#VALUE!</v>
      </c>
      <c r="T2813" s="394" t="str">
        <f t="shared" si="485"/>
        <v/>
      </c>
      <c r="U2813" s="394" t="str">
        <f t="shared" si="486"/>
        <v/>
      </c>
      <c r="V2813" s="424" t="str">
        <f t="shared" si="487"/>
        <v/>
      </c>
      <c r="W2813" s="21"/>
      <c r="X2813" s="419"/>
      <c r="Y2813" s="419"/>
      <c r="Z2813" s="51"/>
      <c r="AA2813" s="61"/>
    </row>
    <row r="2814" spans="1:27">
      <c r="A2814" s="50">
        <f t="shared" si="478"/>
        <v>2809</v>
      </c>
      <c r="B2814" s="9"/>
      <c r="C2814" s="23" t="s">
        <v>742</v>
      </c>
      <c r="D2814" s="489"/>
      <c r="E2814" s="318" t="str">
        <f>IF(G2814="","",VLOOKUP(G2814,'Danh mục CODE'!$D$2:$J$20064,7,0))</f>
        <v/>
      </c>
      <c r="F2814" s="28" t="str">
        <f>IF(E2814="","",VLOOKUP(E2814,'TONG HOP'!$E$8:$W$1883,19,0))</f>
        <v/>
      </c>
      <c r="G2814" s="66"/>
      <c r="H2814" s="226" t="str">
        <f>IF(E2814="","",VLOOKUP(G2814,'TONG HOP'!$C$8:$E$799,2,0))</f>
        <v/>
      </c>
      <c r="I2814" s="226" t="str">
        <f>IF(B2814="","",VLOOKUP(G2814,'TONG HOP'!$C$8:$F$799,4,0))</f>
        <v/>
      </c>
      <c r="J2814" s="63" t="str">
        <f t="shared" si="479"/>
        <v/>
      </c>
      <c r="K2814" s="63" t="str">
        <f t="shared" si="480"/>
        <v/>
      </c>
      <c r="L2814" s="63">
        <f t="shared" si="481"/>
        <v>0</v>
      </c>
      <c r="M2814" s="392" t="str">
        <f>IF(Y2814="","",VLOOKUP(G2814,'Danh mục CODE'!$D$2:$I$1880,4,0))</f>
        <v/>
      </c>
      <c r="N2814" s="482"/>
      <c r="O2814" s="392" t="str">
        <f t="shared" si="482"/>
        <v/>
      </c>
      <c r="P2814" s="392" t="str">
        <f>IF(Y2814="","",VLOOKUP(G2814,'Danh mục CODE'!$D$2:$I$1880,5,0))</f>
        <v/>
      </c>
      <c r="Q2814" s="392"/>
      <c r="R2814" s="392" t="str">
        <f t="shared" si="483"/>
        <v/>
      </c>
      <c r="S2814" s="394" t="e">
        <f t="shared" si="484"/>
        <v>#VALUE!</v>
      </c>
      <c r="T2814" s="394" t="str">
        <f t="shared" si="485"/>
        <v/>
      </c>
      <c r="U2814" s="394" t="str">
        <f t="shared" si="486"/>
        <v/>
      </c>
      <c r="V2814" s="424" t="str">
        <f t="shared" si="487"/>
        <v/>
      </c>
      <c r="W2814" s="21"/>
      <c r="X2814" s="419"/>
      <c r="Y2814" s="419"/>
      <c r="Z2814" s="51"/>
      <c r="AA2814" s="61"/>
    </row>
    <row r="2815" spans="1:27">
      <c r="A2815" s="50">
        <f t="shared" si="478"/>
        <v>2810</v>
      </c>
      <c r="B2815" s="9"/>
      <c r="C2815" s="23" t="s">
        <v>742</v>
      </c>
      <c r="D2815" s="489"/>
      <c r="E2815" s="318" t="str">
        <f>IF(G2815="","",VLOOKUP(G2815,'Danh mục CODE'!$D$2:$J$20064,7,0))</f>
        <v/>
      </c>
      <c r="F2815" s="28" t="str">
        <f>IF(E2815="","",VLOOKUP(E2815,'TONG HOP'!$E$8:$W$1883,19,0))</f>
        <v/>
      </c>
      <c r="G2815" s="66"/>
      <c r="H2815" s="226" t="str">
        <f>IF(E2815="","",VLOOKUP(G2815,'TONG HOP'!$C$8:$E$799,2,0))</f>
        <v/>
      </c>
      <c r="I2815" s="226" t="str">
        <f>IF(B2815="","",VLOOKUP(G2815,'TONG HOP'!$C$8:$F$799,4,0))</f>
        <v/>
      </c>
      <c r="J2815" s="63" t="str">
        <f t="shared" si="479"/>
        <v/>
      </c>
      <c r="K2815" s="63" t="str">
        <f t="shared" si="480"/>
        <v/>
      </c>
      <c r="L2815" s="63">
        <f t="shared" si="481"/>
        <v>0</v>
      </c>
      <c r="M2815" s="392" t="str">
        <f>IF(Y2815="","",VLOOKUP(G2815,'Danh mục CODE'!$D$2:$I$1880,4,0))</f>
        <v/>
      </c>
      <c r="N2815" s="482"/>
      <c r="O2815" s="392" t="str">
        <f t="shared" si="482"/>
        <v/>
      </c>
      <c r="P2815" s="392" t="str">
        <f>IF(Y2815="","",VLOOKUP(G2815,'Danh mục CODE'!$D$2:$I$1880,5,0))</f>
        <v/>
      </c>
      <c r="Q2815" s="392"/>
      <c r="R2815" s="392" t="str">
        <f t="shared" si="483"/>
        <v/>
      </c>
      <c r="S2815" s="394" t="e">
        <f t="shared" si="484"/>
        <v>#VALUE!</v>
      </c>
      <c r="T2815" s="394" t="str">
        <f t="shared" si="485"/>
        <v/>
      </c>
      <c r="U2815" s="394" t="str">
        <f t="shared" si="486"/>
        <v/>
      </c>
      <c r="V2815" s="424" t="str">
        <f t="shared" si="487"/>
        <v/>
      </c>
      <c r="W2815" s="21"/>
      <c r="X2815" s="419"/>
      <c r="Y2815" s="419"/>
      <c r="Z2815" s="51"/>
      <c r="AA2815" s="61"/>
    </row>
    <row r="2816" spans="1:27">
      <c r="A2816" s="50">
        <f t="shared" si="478"/>
        <v>2811</v>
      </c>
      <c r="B2816" s="9"/>
      <c r="C2816" s="23" t="s">
        <v>742</v>
      </c>
      <c r="D2816" s="489"/>
      <c r="E2816" s="318" t="str">
        <f>IF(G2816="","",VLOOKUP(G2816,'Danh mục CODE'!$D$2:$J$20064,7,0))</f>
        <v/>
      </c>
      <c r="F2816" s="28" t="str">
        <f>IF(E2816="","",VLOOKUP(E2816,'TONG HOP'!$E$8:$W$1883,19,0))</f>
        <v/>
      </c>
      <c r="G2816" s="66"/>
      <c r="H2816" s="226" t="str">
        <f>IF(E2816="","",VLOOKUP(G2816,'TONG HOP'!$C$8:$E$799,2,0))</f>
        <v/>
      </c>
      <c r="I2816" s="226" t="str">
        <f>IF(B2816="","",VLOOKUP(G2816,'TONG HOP'!$C$8:$F$799,4,0))</f>
        <v/>
      </c>
      <c r="J2816" s="63" t="str">
        <f t="shared" si="479"/>
        <v/>
      </c>
      <c r="K2816" s="63" t="str">
        <f t="shared" si="480"/>
        <v/>
      </c>
      <c r="L2816" s="63">
        <f t="shared" si="481"/>
        <v>0</v>
      </c>
      <c r="M2816" s="392" t="str">
        <f>IF(Y2816="","",VLOOKUP(G2816,'Danh mục CODE'!$D$2:$I$1880,4,0))</f>
        <v/>
      </c>
      <c r="N2816" s="482"/>
      <c r="O2816" s="392" t="str">
        <f t="shared" si="482"/>
        <v/>
      </c>
      <c r="P2816" s="392" t="str">
        <f>IF(Y2816="","",VLOOKUP(G2816,'Danh mục CODE'!$D$2:$I$1880,5,0))</f>
        <v/>
      </c>
      <c r="Q2816" s="392"/>
      <c r="R2816" s="392" t="str">
        <f t="shared" si="483"/>
        <v/>
      </c>
      <c r="S2816" s="394" t="e">
        <f t="shared" si="484"/>
        <v>#VALUE!</v>
      </c>
      <c r="T2816" s="394" t="str">
        <f t="shared" si="485"/>
        <v/>
      </c>
      <c r="U2816" s="394" t="str">
        <f t="shared" si="486"/>
        <v/>
      </c>
      <c r="V2816" s="424" t="str">
        <f t="shared" si="487"/>
        <v/>
      </c>
      <c r="W2816" s="21"/>
      <c r="X2816" s="419"/>
      <c r="Y2816" s="419"/>
      <c r="Z2816" s="51"/>
      <c r="AA2816" s="61"/>
    </row>
    <row r="2817" spans="1:27">
      <c r="A2817" s="50">
        <f t="shared" si="478"/>
        <v>2812</v>
      </c>
      <c r="B2817" s="9"/>
      <c r="C2817" s="23" t="s">
        <v>742</v>
      </c>
      <c r="D2817" s="489"/>
      <c r="E2817" s="318" t="str">
        <f>IF(G2817="","",VLOOKUP(G2817,'Danh mục CODE'!$D$2:$J$20064,7,0))</f>
        <v/>
      </c>
      <c r="F2817" s="28" t="str">
        <f>IF(E2817="","",VLOOKUP(E2817,'TONG HOP'!$E$8:$W$1883,19,0))</f>
        <v/>
      </c>
      <c r="G2817" s="66"/>
      <c r="H2817" s="226" t="str">
        <f>IF(E2817="","",VLOOKUP(G2817,'TONG HOP'!$C$8:$E$799,2,0))</f>
        <v/>
      </c>
      <c r="I2817" s="226" t="str">
        <f>IF(B2817="","",VLOOKUP(G2817,'TONG HOP'!$C$8:$F$799,4,0))</f>
        <v/>
      </c>
      <c r="J2817" s="63" t="str">
        <f t="shared" si="479"/>
        <v/>
      </c>
      <c r="K2817" s="63" t="str">
        <f t="shared" si="480"/>
        <v/>
      </c>
      <c r="L2817" s="63">
        <f t="shared" si="481"/>
        <v>0</v>
      </c>
      <c r="M2817" s="392" t="str">
        <f>IF(Y2817="","",VLOOKUP(G2817,'Danh mục CODE'!$D$2:$I$1880,4,0))</f>
        <v/>
      </c>
      <c r="N2817" s="482"/>
      <c r="O2817" s="392" t="str">
        <f t="shared" si="482"/>
        <v/>
      </c>
      <c r="P2817" s="392" t="str">
        <f>IF(Y2817="","",VLOOKUP(G2817,'Danh mục CODE'!$D$2:$I$1880,5,0))</f>
        <v/>
      </c>
      <c r="Q2817" s="392"/>
      <c r="R2817" s="392" t="str">
        <f t="shared" si="483"/>
        <v/>
      </c>
      <c r="S2817" s="394" t="e">
        <f t="shared" si="484"/>
        <v>#VALUE!</v>
      </c>
      <c r="T2817" s="394" t="str">
        <f t="shared" si="485"/>
        <v/>
      </c>
      <c r="U2817" s="394" t="str">
        <f t="shared" si="486"/>
        <v/>
      </c>
      <c r="V2817" s="424" t="str">
        <f t="shared" si="487"/>
        <v/>
      </c>
      <c r="W2817" s="21"/>
      <c r="X2817" s="419"/>
      <c r="Y2817" s="419"/>
      <c r="Z2817" s="51"/>
      <c r="AA2817" s="61"/>
    </row>
    <row r="2818" spans="1:27">
      <c r="A2818" s="50">
        <f t="shared" si="478"/>
        <v>2813</v>
      </c>
      <c r="B2818" s="9"/>
      <c r="C2818" s="23" t="s">
        <v>742</v>
      </c>
      <c r="D2818" s="489"/>
      <c r="E2818" s="318" t="str">
        <f>IF(G2818="","",VLOOKUP(G2818,'Danh mục CODE'!$D$2:$J$20064,7,0))</f>
        <v/>
      </c>
      <c r="F2818" s="28" t="str">
        <f>IF(E2818="","",VLOOKUP(E2818,'TONG HOP'!$E$8:$W$1883,19,0))</f>
        <v/>
      </c>
      <c r="G2818" s="66"/>
      <c r="H2818" s="226" t="str">
        <f>IF(E2818="","",VLOOKUP(G2818,'TONG HOP'!$C$8:$E$799,2,0))</f>
        <v/>
      </c>
      <c r="I2818" s="226" t="str">
        <f>IF(B2818="","",VLOOKUP(G2818,'TONG HOP'!$C$8:$F$799,4,0))</f>
        <v/>
      </c>
      <c r="J2818" s="63" t="str">
        <f t="shared" si="479"/>
        <v/>
      </c>
      <c r="K2818" s="63" t="str">
        <f t="shared" si="480"/>
        <v/>
      </c>
      <c r="L2818" s="63">
        <f t="shared" si="481"/>
        <v>0</v>
      </c>
      <c r="M2818" s="392" t="str">
        <f>IF(Y2818="","",VLOOKUP(G2818,'Danh mục CODE'!$D$2:$I$1880,4,0))</f>
        <v/>
      </c>
      <c r="N2818" s="482"/>
      <c r="O2818" s="392" t="str">
        <f t="shared" si="482"/>
        <v/>
      </c>
      <c r="P2818" s="392" t="str">
        <f>IF(Y2818="","",VLOOKUP(G2818,'Danh mục CODE'!$D$2:$I$1880,5,0))</f>
        <v/>
      </c>
      <c r="Q2818" s="392"/>
      <c r="R2818" s="392" t="str">
        <f t="shared" si="483"/>
        <v/>
      </c>
      <c r="S2818" s="394" t="e">
        <f t="shared" si="484"/>
        <v>#VALUE!</v>
      </c>
      <c r="T2818" s="394" t="str">
        <f t="shared" si="485"/>
        <v/>
      </c>
      <c r="U2818" s="394" t="str">
        <f t="shared" si="486"/>
        <v/>
      </c>
      <c r="V2818" s="424" t="str">
        <f t="shared" si="487"/>
        <v/>
      </c>
      <c r="W2818" s="21"/>
      <c r="X2818" s="419"/>
      <c r="Y2818" s="419"/>
      <c r="Z2818" s="51"/>
      <c r="AA2818" s="61"/>
    </row>
    <row r="2819" spans="1:27">
      <c r="A2819" s="50">
        <f t="shared" si="478"/>
        <v>2814</v>
      </c>
      <c r="B2819" s="9"/>
      <c r="C2819" s="23" t="s">
        <v>742</v>
      </c>
      <c r="D2819" s="489"/>
      <c r="E2819" s="318" t="str">
        <f>IF(G2819="","",VLOOKUP(G2819,'Danh mục CODE'!$D$2:$J$20064,7,0))</f>
        <v/>
      </c>
      <c r="F2819" s="28" t="str">
        <f>IF(E2819="","",VLOOKUP(E2819,'TONG HOP'!$E$8:$W$1883,19,0))</f>
        <v/>
      </c>
      <c r="G2819" s="66"/>
      <c r="H2819" s="226" t="str">
        <f>IF(E2819="","",VLOOKUP(G2819,'TONG HOP'!$C$8:$E$799,2,0))</f>
        <v/>
      </c>
      <c r="I2819" s="226" t="str">
        <f>IF(B2819="","",VLOOKUP(G2819,'TONG HOP'!$C$8:$F$799,4,0))</f>
        <v/>
      </c>
      <c r="J2819" s="63" t="str">
        <f t="shared" si="479"/>
        <v/>
      </c>
      <c r="K2819" s="63" t="str">
        <f t="shared" si="480"/>
        <v/>
      </c>
      <c r="L2819" s="63">
        <f t="shared" si="481"/>
        <v>0</v>
      </c>
      <c r="M2819" s="392" t="str">
        <f>IF(Y2819="","",VLOOKUP(G2819,'Danh mục CODE'!$D$2:$I$1880,4,0))</f>
        <v/>
      </c>
      <c r="N2819" s="482"/>
      <c r="O2819" s="392" t="str">
        <f t="shared" si="482"/>
        <v/>
      </c>
      <c r="P2819" s="392" t="str">
        <f>IF(Y2819="","",VLOOKUP(G2819,'Danh mục CODE'!$D$2:$I$1880,5,0))</f>
        <v/>
      </c>
      <c r="Q2819" s="392"/>
      <c r="R2819" s="392" t="str">
        <f t="shared" si="483"/>
        <v/>
      </c>
      <c r="S2819" s="394" t="e">
        <f t="shared" si="484"/>
        <v>#VALUE!</v>
      </c>
      <c r="T2819" s="394" t="str">
        <f t="shared" si="485"/>
        <v/>
      </c>
      <c r="U2819" s="394" t="str">
        <f t="shared" si="486"/>
        <v/>
      </c>
      <c r="V2819" s="424" t="str">
        <f t="shared" si="487"/>
        <v/>
      </c>
      <c r="W2819" s="21"/>
      <c r="X2819" s="419"/>
      <c r="Y2819" s="419"/>
      <c r="Z2819" s="51"/>
      <c r="AA2819" s="61"/>
    </row>
    <row r="2820" spans="1:27">
      <c r="A2820" s="50">
        <f t="shared" si="478"/>
        <v>2815</v>
      </c>
      <c r="B2820" s="9"/>
      <c r="C2820" s="23" t="s">
        <v>742</v>
      </c>
      <c r="D2820" s="489"/>
      <c r="E2820" s="318" t="str">
        <f>IF(G2820="","",VLOOKUP(G2820,'Danh mục CODE'!$D$2:$J$20064,7,0))</f>
        <v/>
      </c>
      <c r="F2820" s="28" t="str">
        <f>IF(E2820="","",VLOOKUP(E2820,'TONG HOP'!$E$8:$W$1883,19,0))</f>
        <v/>
      </c>
      <c r="G2820" s="66"/>
      <c r="H2820" s="226" t="str">
        <f>IF(E2820="","",VLOOKUP(G2820,'TONG HOP'!$C$8:$E$799,2,0))</f>
        <v/>
      </c>
      <c r="I2820" s="226" t="str">
        <f>IF(B2820="","",VLOOKUP(G2820,'TONG HOP'!$C$8:$F$799,4,0))</f>
        <v/>
      </c>
      <c r="J2820" s="63" t="str">
        <f t="shared" si="479"/>
        <v/>
      </c>
      <c r="K2820" s="63" t="str">
        <f t="shared" si="480"/>
        <v/>
      </c>
      <c r="L2820" s="63">
        <f t="shared" si="481"/>
        <v>0</v>
      </c>
      <c r="M2820" s="392" t="str">
        <f>IF(Y2820="","",VLOOKUP(G2820,'Danh mục CODE'!$D$2:$I$1880,4,0))</f>
        <v/>
      </c>
      <c r="N2820" s="482"/>
      <c r="O2820" s="392" t="str">
        <f t="shared" si="482"/>
        <v/>
      </c>
      <c r="P2820" s="392" t="str">
        <f>IF(Y2820="","",VLOOKUP(G2820,'Danh mục CODE'!$D$2:$I$1880,5,0))</f>
        <v/>
      </c>
      <c r="Q2820" s="392"/>
      <c r="R2820" s="392" t="str">
        <f t="shared" si="483"/>
        <v/>
      </c>
      <c r="S2820" s="394" t="e">
        <f t="shared" si="484"/>
        <v>#VALUE!</v>
      </c>
      <c r="T2820" s="394" t="str">
        <f t="shared" si="485"/>
        <v/>
      </c>
      <c r="U2820" s="394" t="str">
        <f t="shared" si="486"/>
        <v/>
      </c>
      <c r="V2820" s="424" t="str">
        <f t="shared" si="487"/>
        <v/>
      </c>
      <c r="W2820" s="21"/>
      <c r="X2820" s="419"/>
      <c r="Y2820" s="419"/>
      <c r="Z2820" s="51"/>
      <c r="AA2820" s="61"/>
    </row>
    <row r="2821" spans="1:27">
      <c r="A2821" s="50">
        <f t="shared" si="478"/>
        <v>2816</v>
      </c>
      <c r="B2821" s="9"/>
      <c r="C2821" s="23" t="s">
        <v>742</v>
      </c>
      <c r="D2821" s="489"/>
      <c r="E2821" s="318" t="str">
        <f>IF(G2821="","",VLOOKUP(G2821,'Danh mục CODE'!$D$2:$J$20064,7,0))</f>
        <v/>
      </c>
      <c r="F2821" s="28" t="str">
        <f>IF(E2821="","",VLOOKUP(E2821,'TONG HOP'!$E$8:$W$1883,19,0))</f>
        <v/>
      </c>
      <c r="G2821" s="66"/>
      <c r="H2821" s="226" t="str">
        <f>IF(E2821="","",VLOOKUP(G2821,'TONG HOP'!$C$8:$E$799,2,0))</f>
        <v/>
      </c>
      <c r="I2821" s="226" t="str">
        <f>IF(B2821="","",VLOOKUP(G2821,'TONG HOP'!$C$8:$F$799,4,0))</f>
        <v/>
      </c>
      <c r="J2821" s="63" t="str">
        <f t="shared" si="479"/>
        <v/>
      </c>
      <c r="K2821" s="63" t="str">
        <f t="shared" si="480"/>
        <v/>
      </c>
      <c r="L2821" s="63">
        <f t="shared" si="481"/>
        <v>0</v>
      </c>
      <c r="M2821" s="392" t="str">
        <f>IF(Y2821="","",VLOOKUP(G2821,'Danh mục CODE'!$D$2:$I$1880,4,0))</f>
        <v/>
      </c>
      <c r="N2821" s="482"/>
      <c r="O2821" s="392" t="str">
        <f t="shared" si="482"/>
        <v/>
      </c>
      <c r="P2821" s="392" t="str">
        <f>IF(Y2821="","",VLOOKUP(G2821,'Danh mục CODE'!$D$2:$I$1880,5,0))</f>
        <v/>
      </c>
      <c r="Q2821" s="392"/>
      <c r="R2821" s="392" t="str">
        <f t="shared" si="483"/>
        <v/>
      </c>
      <c r="S2821" s="394" t="e">
        <f t="shared" si="484"/>
        <v>#VALUE!</v>
      </c>
      <c r="T2821" s="394" t="str">
        <f t="shared" si="485"/>
        <v/>
      </c>
      <c r="U2821" s="394" t="str">
        <f t="shared" si="486"/>
        <v/>
      </c>
      <c r="V2821" s="424" t="str">
        <f t="shared" si="487"/>
        <v/>
      </c>
      <c r="W2821" s="21"/>
      <c r="X2821" s="419"/>
      <c r="Y2821" s="419"/>
      <c r="Z2821" s="51"/>
      <c r="AA2821" s="61"/>
    </row>
    <row r="2822" spans="1:27">
      <c r="A2822" s="50">
        <f t="shared" si="478"/>
        <v>2817</v>
      </c>
      <c r="B2822" s="9"/>
      <c r="C2822" s="23" t="s">
        <v>742</v>
      </c>
      <c r="D2822" s="489"/>
      <c r="E2822" s="318" t="str">
        <f>IF(G2822="","",VLOOKUP(G2822,'Danh mục CODE'!$D$2:$J$20064,7,0))</f>
        <v/>
      </c>
      <c r="F2822" s="28" t="str">
        <f>IF(E2822="","",VLOOKUP(E2822,'TONG HOP'!$E$8:$W$1883,19,0))</f>
        <v/>
      </c>
      <c r="G2822" s="66"/>
      <c r="H2822" s="226" t="str">
        <f>IF(E2822="","",VLOOKUP(G2822,'TONG HOP'!$C$8:$E$799,2,0))</f>
        <v/>
      </c>
      <c r="I2822" s="226" t="str">
        <f>IF(B2822="","",VLOOKUP(G2822,'TONG HOP'!$C$8:$F$799,4,0))</f>
        <v/>
      </c>
      <c r="J2822" s="63" t="str">
        <f t="shared" si="479"/>
        <v/>
      </c>
      <c r="K2822" s="63" t="str">
        <f t="shared" si="480"/>
        <v/>
      </c>
      <c r="L2822" s="63">
        <f t="shared" si="481"/>
        <v>0</v>
      </c>
      <c r="M2822" s="392" t="str">
        <f>IF(Y2822="","",VLOOKUP(G2822,'Danh mục CODE'!$D$2:$I$1880,4,0))</f>
        <v/>
      </c>
      <c r="N2822" s="482"/>
      <c r="O2822" s="392" t="str">
        <f t="shared" si="482"/>
        <v/>
      </c>
      <c r="P2822" s="392" t="str">
        <f>IF(Y2822="","",VLOOKUP(G2822,'Danh mục CODE'!$D$2:$I$1880,5,0))</f>
        <v/>
      </c>
      <c r="Q2822" s="392"/>
      <c r="R2822" s="392" t="str">
        <f t="shared" si="483"/>
        <v/>
      </c>
      <c r="S2822" s="394" t="e">
        <f t="shared" si="484"/>
        <v>#VALUE!</v>
      </c>
      <c r="T2822" s="394" t="str">
        <f t="shared" si="485"/>
        <v/>
      </c>
      <c r="U2822" s="394" t="str">
        <f t="shared" si="486"/>
        <v/>
      </c>
      <c r="V2822" s="424" t="str">
        <f t="shared" si="487"/>
        <v/>
      </c>
      <c r="W2822" s="21"/>
      <c r="X2822" s="419"/>
      <c r="Y2822" s="419"/>
      <c r="Z2822" s="51"/>
      <c r="AA2822" s="61"/>
    </row>
    <row r="2823" spans="1:27">
      <c r="A2823" s="50">
        <f t="shared" si="478"/>
        <v>2818</v>
      </c>
      <c r="B2823" s="9"/>
      <c r="C2823" s="23" t="s">
        <v>742</v>
      </c>
      <c r="D2823" s="489"/>
      <c r="E2823" s="318" t="str">
        <f>IF(G2823="","",VLOOKUP(G2823,'Danh mục CODE'!$D$2:$J$20064,7,0))</f>
        <v/>
      </c>
      <c r="F2823" s="28" t="str">
        <f>IF(E2823="","",VLOOKUP(E2823,'TONG HOP'!$E$8:$W$1883,19,0))</f>
        <v/>
      </c>
      <c r="G2823" s="66"/>
      <c r="H2823" s="226" t="str">
        <f>IF(E2823="","",VLOOKUP(G2823,'TONG HOP'!$C$8:$E$799,2,0))</f>
        <v/>
      </c>
      <c r="I2823" s="226" t="str">
        <f>IF(B2823="","",VLOOKUP(G2823,'TONG HOP'!$C$8:$F$799,4,0))</f>
        <v/>
      </c>
      <c r="J2823" s="63" t="str">
        <f t="shared" si="479"/>
        <v/>
      </c>
      <c r="K2823" s="63" t="str">
        <f t="shared" si="480"/>
        <v/>
      </c>
      <c r="L2823" s="63">
        <f t="shared" si="481"/>
        <v>0</v>
      </c>
      <c r="M2823" s="392" t="str">
        <f>IF(Y2823="","",VLOOKUP(G2823,'Danh mục CODE'!$D$2:$I$1880,4,0))</f>
        <v/>
      </c>
      <c r="N2823" s="482"/>
      <c r="O2823" s="392" t="str">
        <f t="shared" si="482"/>
        <v/>
      </c>
      <c r="P2823" s="392" t="str">
        <f>IF(Y2823="","",VLOOKUP(G2823,'Danh mục CODE'!$D$2:$I$1880,5,0))</f>
        <v/>
      </c>
      <c r="Q2823" s="392"/>
      <c r="R2823" s="392" t="str">
        <f t="shared" si="483"/>
        <v/>
      </c>
      <c r="S2823" s="394" t="e">
        <f t="shared" si="484"/>
        <v>#VALUE!</v>
      </c>
      <c r="T2823" s="394" t="str">
        <f t="shared" si="485"/>
        <v/>
      </c>
      <c r="U2823" s="394" t="str">
        <f t="shared" si="486"/>
        <v/>
      </c>
      <c r="V2823" s="424" t="str">
        <f t="shared" si="487"/>
        <v/>
      </c>
      <c r="W2823" s="21"/>
      <c r="X2823" s="419"/>
      <c r="Y2823" s="419"/>
      <c r="Z2823" s="51"/>
      <c r="AA2823" s="61"/>
    </row>
    <row r="2824" spans="1:27">
      <c r="A2824" s="50">
        <f t="shared" si="478"/>
        <v>2819</v>
      </c>
      <c r="B2824" s="9"/>
      <c r="C2824" s="23" t="s">
        <v>742</v>
      </c>
      <c r="D2824" s="489"/>
      <c r="E2824" s="318" t="str">
        <f>IF(G2824="","",VLOOKUP(G2824,'Danh mục CODE'!$D$2:$J$20064,7,0))</f>
        <v/>
      </c>
      <c r="F2824" s="28" t="str">
        <f>IF(E2824="","",VLOOKUP(E2824,'TONG HOP'!$E$8:$W$1883,19,0))</f>
        <v/>
      </c>
      <c r="G2824" s="66"/>
      <c r="H2824" s="226" t="str">
        <f>IF(E2824="","",VLOOKUP(G2824,'TONG HOP'!$C$8:$E$799,2,0))</f>
        <v/>
      </c>
      <c r="I2824" s="226" t="str">
        <f>IF(B2824="","",VLOOKUP(G2824,'TONG HOP'!$C$8:$F$799,4,0))</f>
        <v/>
      </c>
      <c r="J2824" s="63" t="str">
        <f t="shared" si="479"/>
        <v/>
      </c>
      <c r="K2824" s="63" t="str">
        <f t="shared" si="480"/>
        <v/>
      </c>
      <c r="L2824" s="63">
        <f t="shared" si="481"/>
        <v>0</v>
      </c>
      <c r="M2824" s="392" t="str">
        <f>IF(Y2824="","",VLOOKUP(G2824,'Danh mục CODE'!$D$2:$I$1880,4,0))</f>
        <v/>
      </c>
      <c r="N2824" s="482"/>
      <c r="O2824" s="392" t="str">
        <f t="shared" si="482"/>
        <v/>
      </c>
      <c r="P2824" s="392" t="str">
        <f>IF(Y2824="","",VLOOKUP(G2824,'Danh mục CODE'!$D$2:$I$1880,5,0))</f>
        <v/>
      </c>
      <c r="Q2824" s="392"/>
      <c r="R2824" s="392" t="str">
        <f t="shared" si="483"/>
        <v/>
      </c>
      <c r="S2824" s="394" t="e">
        <f t="shared" si="484"/>
        <v>#VALUE!</v>
      </c>
      <c r="T2824" s="394" t="str">
        <f t="shared" si="485"/>
        <v/>
      </c>
      <c r="U2824" s="394" t="str">
        <f t="shared" si="486"/>
        <v/>
      </c>
      <c r="V2824" s="424" t="str">
        <f t="shared" si="487"/>
        <v/>
      </c>
      <c r="W2824" s="21"/>
      <c r="X2824" s="419"/>
      <c r="Y2824" s="419"/>
      <c r="Z2824" s="51"/>
      <c r="AA2824" s="61"/>
    </row>
    <row r="2825" spans="1:27">
      <c r="A2825" s="50">
        <f t="shared" si="478"/>
        <v>2820</v>
      </c>
      <c r="B2825" s="9"/>
      <c r="C2825" s="23" t="s">
        <v>742</v>
      </c>
      <c r="D2825" s="489"/>
      <c r="E2825" s="318" t="str">
        <f>IF(G2825="","",VLOOKUP(G2825,'Danh mục CODE'!$D$2:$J$20064,7,0))</f>
        <v/>
      </c>
      <c r="F2825" s="28" t="str">
        <f>IF(E2825="","",VLOOKUP(E2825,'TONG HOP'!$E$8:$W$1883,19,0))</f>
        <v/>
      </c>
      <c r="G2825" s="66"/>
      <c r="H2825" s="226" t="str">
        <f>IF(E2825="","",VLOOKUP(G2825,'TONG HOP'!$C$8:$E$799,2,0))</f>
        <v/>
      </c>
      <c r="I2825" s="226" t="str">
        <f>IF(B2825="","",VLOOKUP(G2825,'TONG HOP'!$C$8:$F$799,4,0))</f>
        <v/>
      </c>
      <c r="J2825" s="63" t="str">
        <f t="shared" si="479"/>
        <v/>
      </c>
      <c r="K2825" s="63" t="str">
        <f t="shared" si="480"/>
        <v/>
      </c>
      <c r="L2825" s="63">
        <f t="shared" si="481"/>
        <v>0</v>
      </c>
      <c r="M2825" s="392" t="str">
        <f>IF(Y2825="","",VLOOKUP(G2825,'Danh mục CODE'!$D$2:$I$1880,4,0))</f>
        <v/>
      </c>
      <c r="N2825" s="482"/>
      <c r="O2825" s="392" t="str">
        <f t="shared" si="482"/>
        <v/>
      </c>
      <c r="P2825" s="392" t="str">
        <f>IF(Y2825="","",VLOOKUP(G2825,'Danh mục CODE'!$D$2:$I$1880,5,0))</f>
        <v/>
      </c>
      <c r="Q2825" s="392"/>
      <c r="R2825" s="392" t="str">
        <f t="shared" si="483"/>
        <v/>
      </c>
      <c r="S2825" s="394" t="e">
        <f t="shared" si="484"/>
        <v>#VALUE!</v>
      </c>
      <c r="T2825" s="394" t="str">
        <f t="shared" si="485"/>
        <v/>
      </c>
      <c r="U2825" s="394" t="str">
        <f t="shared" si="486"/>
        <v/>
      </c>
      <c r="V2825" s="424" t="str">
        <f t="shared" si="487"/>
        <v/>
      </c>
      <c r="W2825" s="21"/>
      <c r="X2825" s="419"/>
      <c r="Y2825" s="419"/>
      <c r="Z2825" s="51"/>
      <c r="AA2825" s="61"/>
    </row>
    <row r="2826" spans="1:27">
      <c r="A2826" s="50">
        <f t="shared" si="478"/>
        <v>2821</v>
      </c>
      <c r="B2826" s="9"/>
      <c r="C2826" s="23" t="s">
        <v>742</v>
      </c>
      <c r="D2826" s="489"/>
      <c r="E2826" s="318" t="str">
        <f>IF(G2826="","",VLOOKUP(G2826,'Danh mục CODE'!$D$2:$J$20064,7,0))</f>
        <v/>
      </c>
      <c r="F2826" s="28" t="str">
        <f>IF(E2826="","",VLOOKUP(E2826,'TONG HOP'!$E$8:$W$1883,19,0))</f>
        <v/>
      </c>
      <c r="G2826" s="66"/>
      <c r="H2826" s="226" t="str">
        <f>IF(E2826="","",VLOOKUP(G2826,'TONG HOP'!$C$8:$E$799,2,0))</f>
        <v/>
      </c>
      <c r="I2826" s="226" t="str">
        <f>IF(B2826="","",VLOOKUP(G2826,'TONG HOP'!$C$8:$F$799,4,0))</f>
        <v/>
      </c>
      <c r="J2826" s="63" t="str">
        <f t="shared" si="479"/>
        <v/>
      </c>
      <c r="K2826" s="63" t="str">
        <f t="shared" si="480"/>
        <v/>
      </c>
      <c r="L2826" s="63">
        <f t="shared" si="481"/>
        <v>0</v>
      </c>
      <c r="M2826" s="392" t="str">
        <f>IF(Y2826="","",VLOOKUP(G2826,'Danh mục CODE'!$D$2:$I$1880,4,0))</f>
        <v/>
      </c>
      <c r="N2826" s="482"/>
      <c r="O2826" s="392" t="str">
        <f t="shared" si="482"/>
        <v/>
      </c>
      <c r="P2826" s="392" t="str">
        <f>IF(Y2826="","",VLOOKUP(G2826,'Danh mục CODE'!$D$2:$I$1880,5,0))</f>
        <v/>
      </c>
      <c r="Q2826" s="392"/>
      <c r="R2826" s="392" t="str">
        <f t="shared" si="483"/>
        <v/>
      </c>
      <c r="S2826" s="394" t="e">
        <f t="shared" si="484"/>
        <v>#VALUE!</v>
      </c>
      <c r="T2826" s="394" t="str">
        <f t="shared" si="485"/>
        <v/>
      </c>
      <c r="U2826" s="394" t="str">
        <f t="shared" si="486"/>
        <v/>
      </c>
      <c r="V2826" s="424" t="str">
        <f t="shared" si="487"/>
        <v/>
      </c>
      <c r="W2826" s="21"/>
      <c r="X2826" s="419"/>
      <c r="Y2826" s="419"/>
      <c r="Z2826" s="51"/>
      <c r="AA2826" s="61"/>
    </row>
    <row r="2827" spans="1:27">
      <c r="A2827" s="50">
        <f t="shared" si="478"/>
        <v>2822</v>
      </c>
      <c r="B2827" s="9"/>
      <c r="C2827" s="23" t="s">
        <v>742</v>
      </c>
      <c r="D2827" s="489"/>
      <c r="E2827" s="318" t="str">
        <f>IF(G2827="","",VLOOKUP(G2827,'Danh mục CODE'!$D$2:$J$20064,7,0))</f>
        <v/>
      </c>
      <c r="F2827" s="28" t="str">
        <f>IF(E2827="","",VLOOKUP(E2827,'TONG HOP'!$E$8:$W$1883,19,0))</f>
        <v/>
      </c>
      <c r="G2827" s="66"/>
      <c r="H2827" s="226" t="str">
        <f>IF(E2827="","",VLOOKUP(G2827,'TONG HOP'!$C$8:$E$799,2,0))</f>
        <v/>
      </c>
      <c r="I2827" s="226" t="str">
        <f>IF(B2827="","",VLOOKUP(G2827,'TONG HOP'!$C$8:$F$799,4,0))</f>
        <v/>
      </c>
      <c r="J2827" s="63" t="str">
        <f t="shared" si="479"/>
        <v/>
      </c>
      <c r="K2827" s="63" t="str">
        <f t="shared" si="480"/>
        <v/>
      </c>
      <c r="L2827" s="63">
        <f t="shared" si="481"/>
        <v>0</v>
      </c>
      <c r="M2827" s="392" t="str">
        <f>IF(Y2827="","",VLOOKUP(G2827,'Danh mục CODE'!$D$2:$I$1880,4,0))</f>
        <v/>
      </c>
      <c r="N2827" s="482"/>
      <c r="O2827" s="392" t="str">
        <f t="shared" si="482"/>
        <v/>
      </c>
      <c r="P2827" s="392" t="str">
        <f>IF(Y2827="","",VLOOKUP(G2827,'Danh mục CODE'!$D$2:$I$1880,5,0))</f>
        <v/>
      </c>
      <c r="Q2827" s="392"/>
      <c r="R2827" s="392" t="str">
        <f t="shared" si="483"/>
        <v/>
      </c>
      <c r="S2827" s="394" t="e">
        <f t="shared" si="484"/>
        <v>#VALUE!</v>
      </c>
      <c r="T2827" s="394" t="str">
        <f t="shared" si="485"/>
        <v/>
      </c>
      <c r="U2827" s="394" t="str">
        <f t="shared" si="486"/>
        <v/>
      </c>
      <c r="V2827" s="424" t="str">
        <f t="shared" si="487"/>
        <v/>
      </c>
      <c r="W2827" s="21"/>
      <c r="X2827" s="419"/>
      <c r="Y2827" s="419"/>
      <c r="Z2827" s="51"/>
      <c r="AA2827" s="61"/>
    </row>
    <row r="2828" spans="1:27">
      <c r="A2828" s="50">
        <f t="shared" si="478"/>
        <v>2823</v>
      </c>
      <c r="B2828" s="9"/>
      <c r="C2828" s="23" t="s">
        <v>742</v>
      </c>
      <c r="D2828" s="489"/>
      <c r="E2828" s="318" t="str">
        <f>IF(G2828="","",VLOOKUP(G2828,'Danh mục CODE'!$D$2:$J$20064,7,0))</f>
        <v/>
      </c>
      <c r="F2828" s="28" t="str">
        <f>IF(E2828="","",VLOOKUP(E2828,'TONG HOP'!$E$8:$W$1883,19,0))</f>
        <v/>
      </c>
      <c r="G2828" s="66"/>
      <c r="H2828" s="226" t="str">
        <f>IF(E2828="","",VLOOKUP(G2828,'TONG HOP'!$C$8:$E$799,2,0))</f>
        <v/>
      </c>
      <c r="I2828" s="226" t="str">
        <f>IF(B2828="","",VLOOKUP(G2828,'TONG HOP'!$C$8:$F$799,4,0))</f>
        <v/>
      </c>
      <c r="J2828" s="63" t="str">
        <f t="shared" si="479"/>
        <v/>
      </c>
      <c r="K2828" s="63" t="str">
        <f t="shared" si="480"/>
        <v/>
      </c>
      <c r="L2828" s="63">
        <f t="shared" si="481"/>
        <v>0</v>
      </c>
      <c r="M2828" s="392" t="str">
        <f>IF(Y2828="","",VLOOKUP(G2828,'Danh mục CODE'!$D$2:$I$1880,4,0))</f>
        <v/>
      </c>
      <c r="N2828" s="482"/>
      <c r="O2828" s="392" t="str">
        <f t="shared" si="482"/>
        <v/>
      </c>
      <c r="P2828" s="392" t="str">
        <f>IF(Y2828="","",VLOOKUP(G2828,'Danh mục CODE'!$D$2:$I$1880,5,0))</f>
        <v/>
      </c>
      <c r="Q2828" s="392"/>
      <c r="R2828" s="392" t="str">
        <f t="shared" si="483"/>
        <v/>
      </c>
      <c r="S2828" s="394" t="e">
        <f t="shared" si="484"/>
        <v>#VALUE!</v>
      </c>
      <c r="T2828" s="394" t="str">
        <f t="shared" si="485"/>
        <v/>
      </c>
      <c r="U2828" s="394" t="str">
        <f t="shared" si="486"/>
        <v/>
      </c>
      <c r="V2828" s="424" t="str">
        <f t="shared" si="487"/>
        <v/>
      </c>
      <c r="W2828" s="21"/>
      <c r="X2828" s="419"/>
      <c r="Y2828" s="419"/>
      <c r="Z2828" s="51"/>
      <c r="AA2828" s="61"/>
    </row>
    <row r="2829" spans="1:27">
      <c r="A2829" s="50">
        <f t="shared" si="478"/>
        <v>2824</v>
      </c>
      <c r="B2829" s="9"/>
      <c r="C2829" s="23" t="s">
        <v>742</v>
      </c>
      <c r="D2829" s="489"/>
      <c r="E2829" s="318" t="str">
        <f>IF(G2829="","",VLOOKUP(G2829,'Danh mục CODE'!$D$2:$J$20064,7,0))</f>
        <v/>
      </c>
      <c r="F2829" s="28" t="str">
        <f>IF(E2829="","",VLOOKUP(E2829,'TONG HOP'!$E$8:$W$1883,19,0))</f>
        <v/>
      </c>
      <c r="G2829" s="66"/>
      <c r="H2829" s="226" t="str">
        <f>IF(E2829="","",VLOOKUP(G2829,'TONG HOP'!$C$8:$E$799,2,0))</f>
        <v/>
      </c>
      <c r="I2829" s="226" t="str">
        <f>IF(B2829="","",VLOOKUP(G2829,'TONG HOP'!$C$8:$F$799,4,0))</f>
        <v/>
      </c>
      <c r="J2829" s="63" t="str">
        <f t="shared" si="479"/>
        <v/>
      </c>
      <c r="K2829" s="63" t="str">
        <f t="shared" si="480"/>
        <v/>
      </c>
      <c r="L2829" s="63">
        <f t="shared" si="481"/>
        <v>0</v>
      </c>
      <c r="M2829" s="392" t="str">
        <f>IF(Y2829="","",VLOOKUP(G2829,'Danh mục CODE'!$D$2:$I$1880,4,0))</f>
        <v/>
      </c>
      <c r="N2829" s="482"/>
      <c r="O2829" s="392" t="str">
        <f t="shared" si="482"/>
        <v/>
      </c>
      <c r="P2829" s="392" t="str">
        <f>IF(Y2829="","",VLOOKUP(G2829,'Danh mục CODE'!$D$2:$I$1880,5,0))</f>
        <v/>
      </c>
      <c r="Q2829" s="392"/>
      <c r="R2829" s="392" t="str">
        <f t="shared" si="483"/>
        <v/>
      </c>
      <c r="S2829" s="394" t="e">
        <f t="shared" si="484"/>
        <v>#VALUE!</v>
      </c>
      <c r="T2829" s="394" t="str">
        <f t="shared" si="485"/>
        <v/>
      </c>
      <c r="U2829" s="394" t="str">
        <f t="shared" si="486"/>
        <v/>
      </c>
      <c r="V2829" s="424" t="str">
        <f t="shared" si="487"/>
        <v/>
      </c>
      <c r="W2829" s="21"/>
      <c r="X2829" s="419"/>
      <c r="Y2829" s="419"/>
      <c r="Z2829" s="51"/>
      <c r="AA2829" s="61"/>
    </row>
    <row r="2830" spans="1:27">
      <c r="A2830" s="50">
        <f t="shared" si="478"/>
        <v>2825</v>
      </c>
      <c r="B2830" s="9"/>
      <c r="C2830" s="23" t="s">
        <v>742</v>
      </c>
      <c r="D2830" s="489"/>
      <c r="E2830" s="318" t="str">
        <f>IF(G2830="","",VLOOKUP(G2830,'Danh mục CODE'!$D$2:$J$20064,7,0))</f>
        <v/>
      </c>
      <c r="F2830" s="28" t="str">
        <f>IF(E2830="","",VLOOKUP(E2830,'TONG HOP'!$E$8:$W$1883,19,0))</f>
        <v/>
      </c>
      <c r="G2830" s="66"/>
      <c r="H2830" s="226" t="str">
        <f>IF(E2830="","",VLOOKUP(G2830,'TONG HOP'!$C$8:$E$799,2,0))</f>
        <v/>
      </c>
      <c r="I2830" s="226" t="str">
        <f>IF(B2830="","",VLOOKUP(G2830,'TONG HOP'!$C$8:$F$799,4,0))</f>
        <v/>
      </c>
      <c r="J2830" s="63" t="str">
        <f t="shared" si="479"/>
        <v/>
      </c>
      <c r="K2830" s="63" t="str">
        <f t="shared" si="480"/>
        <v/>
      </c>
      <c r="L2830" s="63">
        <f t="shared" si="481"/>
        <v>0</v>
      </c>
      <c r="M2830" s="392" t="str">
        <f>IF(Y2830="","",VLOOKUP(G2830,'Danh mục CODE'!$D$2:$I$1880,4,0))</f>
        <v/>
      </c>
      <c r="N2830" s="482"/>
      <c r="O2830" s="392" t="str">
        <f t="shared" si="482"/>
        <v/>
      </c>
      <c r="P2830" s="392" t="str">
        <f>IF(Y2830="","",VLOOKUP(G2830,'Danh mục CODE'!$D$2:$I$1880,5,0))</f>
        <v/>
      </c>
      <c r="Q2830" s="392"/>
      <c r="R2830" s="392" t="str">
        <f t="shared" si="483"/>
        <v/>
      </c>
      <c r="S2830" s="394" t="e">
        <f t="shared" si="484"/>
        <v>#VALUE!</v>
      </c>
      <c r="T2830" s="394" t="str">
        <f t="shared" si="485"/>
        <v/>
      </c>
      <c r="U2830" s="394" t="str">
        <f t="shared" si="486"/>
        <v/>
      </c>
      <c r="V2830" s="424" t="str">
        <f t="shared" si="487"/>
        <v/>
      </c>
      <c r="W2830" s="21"/>
      <c r="X2830" s="419"/>
      <c r="Y2830" s="419"/>
      <c r="Z2830" s="51"/>
      <c r="AA2830" s="61"/>
    </row>
    <row r="2831" spans="1:27">
      <c r="A2831" s="50">
        <f t="shared" si="478"/>
        <v>2826</v>
      </c>
      <c r="B2831" s="9"/>
      <c r="C2831" s="23" t="s">
        <v>742</v>
      </c>
      <c r="D2831" s="489"/>
      <c r="E2831" s="318" t="str">
        <f>IF(G2831="","",VLOOKUP(G2831,'Danh mục CODE'!$D$2:$J$20064,7,0))</f>
        <v/>
      </c>
      <c r="F2831" s="28" t="str">
        <f>IF(E2831="","",VLOOKUP(E2831,'TONG HOP'!$E$8:$W$1883,19,0))</f>
        <v/>
      </c>
      <c r="G2831" s="66"/>
      <c r="H2831" s="226" t="str">
        <f>IF(E2831="","",VLOOKUP(G2831,'TONG HOP'!$C$8:$E$799,2,0))</f>
        <v/>
      </c>
      <c r="I2831" s="226" t="str">
        <f>IF(B2831="","",VLOOKUP(G2831,'TONG HOP'!$C$8:$F$799,4,0))</f>
        <v/>
      </c>
      <c r="J2831" s="63" t="str">
        <f t="shared" si="479"/>
        <v/>
      </c>
      <c r="K2831" s="63" t="str">
        <f t="shared" si="480"/>
        <v/>
      </c>
      <c r="L2831" s="63">
        <f t="shared" si="481"/>
        <v>0</v>
      </c>
      <c r="M2831" s="392" t="str">
        <f>IF(Y2831="","",VLOOKUP(G2831,'Danh mục CODE'!$D$2:$I$1880,4,0))</f>
        <v/>
      </c>
      <c r="N2831" s="482"/>
      <c r="O2831" s="392" t="str">
        <f t="shared" si="482"/>
        <v/>
      </c>
      <c r="P2831" s="392" t="str">
        <f>IF(Y2831="","",VLOOKUP(G2831,'Danh mục CODE'!$D$2:$I$1880,5,0))</f>
        <v/>
      </c>
      <c r="Q2831" s="392"/>
      <c r="R2831" s="392" t="str">
        <f t="shared" si="483"/>
        <v/>
      </c>
      <c r="S2831" s="394" t="e">
        <f t="shared" si="484"/>
        <v>#VALUE!</v>
      </c>
      <c r="T2831" s="394" t="str">
        <f t="shared" si="485"/>
        <v/>
      </c>
      <c r="U2831" s="394" t="str">
        <f t="shared" si="486"/>
        <v/>
      </c>
      <c r="V2831" s="424" t="str">
        <f t="shared" si="487"/>
        <v/>
      </c>
      <c r="W2831" s="21"/>
      <c r="X2831" s="419"/>
      <c r="Y2831" s="419"/>
      <c r="Z2831" s="51"/>
      <c r="AA2831" s="61"/>
    </row>
    <row r="2832" spans="1:27">
      <c r="A2832" s="50">
        <f t="shared" si="478"/>
        <v>2827</v>
      </c>
      <c r="B2832" s="9"/>
      <c r="C2832" s="23" t="s">
        <v>742</v>
      </c>
      <c r="D2832" s="489"/>
      <c r="E2832" s="318" t="str">
        <f>IF(G2832="","",VLOOKUP(G2832,'Danh mục CODE'!$D$2:$J$20064,7,0))</f>
        <v/>
      </c>
      <c r="F2832" s="28" t="str">
        <f>IF(E2832="","",VLOOKUP(E2832,'TONG HOP'!$E$8:$W$1883,19,0))</f>
        <v/>
      </c>
      <c r="G2832" s="66"/>
      <c r="H2832" s="226" t="str">
        <f>IF(E2832="","",VLOOKUP(G2832,'TONG HOP'!$C$8:$E$799,2,0))</f>
        <v/>
      </c>
      <c r="I2832" s="226" t="str">
        <f>IF(B2832="","",VLOOKUP(G2832,'TONG HOP'!$C$8:$F$799,4,0))</f>
        <v/>
      </c>
      <c r="J2832" s="63" t="str">
        <f t="shared" si="479"/>
        <v/>
      </c>
      <c r="K2832" s="63" t="str">
        <f t="shared" si="480"/>
        <v/>
      </c>
      <c r="L2832" s="63">
        <f t="shared" si="481"/>
        <v>0</v>
      </c>
      <c r="M2832" s="392" t="str">
        <f>IF(Y2832="","",VLOOKUP(G2832,'Danh mục CODE'!$D$2:$I$1880,4,0))</f>
        <v/>
      </c>
      <c r="N2832" s="482"/>
      <c r="O2832" s="392" t="str">
        <f t="shared" si="482"/>
        <v/>
      </c>
      <c r="P2832" s="392" t="str">
        <f>IF(Y2832="","",VLOOKUP(G2832,'Danh mục CODE'!$D$2:$I$1880,5,0))</f>
        <v/>
      </c>
      <c r="Q2832" s="392"/>
      <c r="R2832" s="392" t="str">
        <f t="shared" si="483"/>
        <v/>
      </c>
      <c r="S2832" s="394" t="e">
        <f t="shared" si="484"/>
        <v>#VALUE!</v>
      </c>
      <c r="T2832" s="394" t="str">
        <f t="shared" si="485"/>
        <v/>
      </c>
      <c r="U2832" s="394" t="str">
        <f t="shared" si="486"/>
        <v/>
      </c>
      <c r="V2832" s="424" t="str">
        <f t="shared" si="487"/>
        <v/>
      </c>
      <c r="W2832" s="21"/>
      <c r="X2832" s="419"/>
      <c r="Y2832" s="419"/>
      <c r="Z2832" s="51"/>
      <c r="AA2832" s="61"/>
    </row>
    <row r="2833" spans="1:27">
      <c r="A2833" s="50">
        <f t="shared" si="478"/>
        <v>2828</v>
      </c>
      <c r="B2833" s="9"/>
      <c r="C2833" s="23" t="s">
        <v>742</v>
      </c>
      <c r="D2833" s="489"/>
      <c r="E2833" s="318" t="str">
        <f>IF(G2833="","",VLOOKUP(G2833,'Danh mục CODE'!$D$2:$J$20064,7,0))</f>
        <v/>
      </c>
      <c r="F2833" s="28" t="str">
        <f>IF(E2833="","",VLOOKUP(E2833,'TONG HOP'!$E$8:$W$1883,19,0))</f>
        <v/>
      </c>
      <c r="G2833" s="66"/>
      <c r="H2833" s="226" t="str">
        <f>IF(E2833="","",VLOOKUP(G2833,'TONG HOP'!$C$8:$E$799,2,0))</f>
        <v/>
      </c>
      <c r="I2833" s="226" t="str">
        <f>IF(B2833="","",VLOOKUP(G2833,'TONG HOP'!$C$8:$F$799,4,0))</f>
        <v/>
      </c>
      <c r="J2833" s="63" t="str">
        <f t="shared" si="479"/>
        <v/>
      </c>
      <c r="K2833" s="63" t="str">
        <f t="shared" si="480"/>
        <v/>
      </c>
      <c r="L2833" s="63">
        <f t="shared" si="481"/>
        <v>0</v>
      </c>
      <c r="M2833" s="392" t="str">
        <f>IF(Y2833="","",VLOOKUP(G2833,'Danh mục CODE'!$D$2:$I$1880,4,0))</f>
        <v/>
      </c>
      <c r="N2833" s="482"/>
      <c r="O2833" s="392" t="str">
        <f t="shared" si="482"/>
        <v/>
      </c>
      <c r="P2833" s="392" t="str">
        <f>IF(Y2833="","",VLOOKUP(G2833,'Danh mục CODE'!$D$2:$I$1880,5,0))</f>
        <v/>
      </c>
      <c r="Q2833" s="392"/>
      <c r="R2833" s="392" t="str">
        <f t="shared" si="483"/>
        <v/>
      </c>
      <c r="S2833" s="394" t="e">
        <f t="shared" si="484"/>
        <v>#VALUE!</v>
      </c>
      <c r="T2833" s="394" t="str">
        <f t="shared" si="485"/>
        <v/>
      </c>
      <c r="U2833" s="394" t="str">
        <f t="shared" si="486"/>
        <v/>
      </c>
      <c r="V2833" s="424" t="str">
        <f t="shared" si="487"/>
        <v/>
      </c>
      <c r="W2833" s="21"/>
      <c r="X2833" s="419"/>
      <c r="Y2833" s="419"/>
      <c r="Z2833" s="51"/>
      <c r="AA2833" s="61"/>
    </row>
    <row r="2834" spans="1:27">
      <c r="A2834" s="50">
        <f t="shared" si="478"/>
        <v>2829</v>
      </c>
      <c r="B2834" s="9"/>
      <c r="C2834" s="23" t="s">
        <v>742</v>
      </c>
      <c r="D2834" s="489"/>
      <c r="E2834" s="318" t="str">
        <f>IF(G2834="","",VLOOKUP(G2834,'Danh mục CODE'!$D$2:$J$20064,7,0))</f>
        <v/>
      </c>
      <c r="F2834" s="28" t="str">
        <f>IF(E2834="","",VLOOKUP(E2834,'TONG HOP'!$E$8:$W$1883,19,0))</f>
        <v/>
      </c>
      <c r="G2834" s="66"/>
      <c r="H2834" s="226" t="str">
        <f>IF(E2834="","",VLOOKUP(G2834,'TONG HOP'!$C$8:$E$799,2,0))</f>
        <v/>
      </c>
      <c r="I2834" s="226" t="str">
        <f>IF(B2834="","",VLOOKUP(G2834,'TONG HOP'!$C$8:$F$799,4,0))</f>
        <v/>
      </c>
      <c r="J2834" s="63" t="str">
        <f t="shared" si="479"/>
        <v/>
      </c>
      <c r="K2834" s="63" t="str">
        <f t="shared" si="480"/>
        <v/>
      </c>
      <c r="L2834" s="63">
        <f t="shared" si="481"/>
        <v>0</v>
      </c>
      <c r="M2834" s="392" t="str">
        <f>IF(Y2834="","",VLOOKUP(G2834,'Danh mục CODE'!$D$2:$I$1880,4,0))</f>
        <v/>
      </c>
      <c r="N2834" s="482"/>
      <c r="O2834" s="392" t="str">
        <f t="shared" si="482"/>
        <v/>
      </c>
      <c r="P2834" s="392" t="str">
        <f>IF(Y2834="","",VLOOKUP(G2834,'Danh mục CODE'!$D$2:$I$1880,5,0))</f>
        <v/>
      </c>
      <c r="Q2834" s="392"/>
      <c r="R2834" s="392" t="str">
        <f t="shared" si="483"/>
        <v/>
      </c>
      <c r="S2834" s="394" t="e">
        <f t="shared" si="484"/>
        <v>#VALUE!</v>
      </c>
      <c r="T2834" s="394" t="str">
        <f t="shared" si="485"/>
        <v/>
      </c>
      <c r="U2834" s="394" t="str">
        <f t="shared" si="486"/>
        <v/>
      </c>
      <c r="V2834" s="424" t="str">
        <f t="shared" si="487"/>
        <v/>
      </c>
      <c r="W2834" s="21"/>
      <c r="X2834" s="419"/>
      <c r="Y2834" s="419"/>
      <c r="Z2834" s="51"/>
      <c r="AA2834" s="61"/>
    </row>
    <row r="2835" spans="1:27">
      <c r="A2835" s="50">
        <f t="shared" ref="A2835:A2898" si="488">A2834+1</f>
        <v>2830</v>
      </c>
      <c r="B2835" s="9"/>
      <c r="C2835" s="23" t="s">
        <v>742</v>
      </c>
      <c r="D2835" s="489"/>
      <c r="E2835" s="318" t="str">
        <f>IF(G2835="","",VLOOKUP(G2835,'Danh mục CODE'!$D$2:$J$20064,7,0))</f>
        <v/>
      </c>
      <c r="F2835" s="28" t="str">
        <f>IF(E2835="","",VLOOKUP(E2835,'TONG HOP'!$E$8:$W$1883,19,0))</f>
        <v/>
      </c>
      <c r="G2835" s="66"/>
      <c r="H2835" s="226" t="str">
        <f>IF(E2835="","",VLOOKUP(G2835,'TONG HOP'!$C$8:$E$799,2,0))</f>
        <v/>
      </c>
      <c r="I2835" s="226" t="str">
        <f>IF(B2835="","",VLOOKUP(G2835,'TONG HOP'!$C$8:$F$799,4,0))</f>
        <v/>
      </c>
      <c r="J2835" s="63" t="str">
        <f t="shared" si="479"/>
        <v/>
      </c>
      <c r="K2835" s="63" t="str">
        <f t="shared" si="480"/>
        <v/>
      </c>
      <c r="L2835" s="63">
        <f t="shared" si="481"/>
        <v>0</v>
      </c>
      <c r="M2835" s="392" t="str">
        <f>IF(Y2835="","",VLOOKUP(G2835,'Danh mục CODE'!$D$2:$I$1880,4,0))</f>
        <v/>
      </c>
      <c r="N2835" s="482"/>
      <c r="O2835" s="392" t="str">
        <f t="shared" si="482"/>
        <v/>
      </c>
      <c r="P2835" s="392" t="str">
        <f>IF(Y2835="","",VLOOKUP(G2835,'Danh mục CODE'!$D$2:$I$1880,5,0))</f>
        <v/>
      </c>
      <c r="Q2835" s="392"/>
      <c r="R2835" s="392" t="str">
        <f t="shared" si="483"/>
        <v/>
      </c>
      <c r="S2835" s="394" t="e">
        <f t="shared" si="484"/>
        <v>#VALUE!</v>
      </c>
      <c r="T2835" s="394" t="str">
        <f t="shared" si="485"/>
        <v/>
      </c>
      <c r="U2835" s="394" t="str">
        <f t="shared" si="486"/>
        <v/>
      </c>
      <c r="V2835" s="424" t="str">
        <f t="shared" si="487"/>
        <v/>
      </c>
      <c r="W2835" s="21"/>
      <c r="X2835" s="419"/>
      <c r="Y2835" s="419"/>
      <c r="Z2835" s="51"/>
      <c r="AA2835" s="61"/>
    </row>
    <row r="2836" spans="1:27">
      <c r="A2836" s="50">
        <f t="shared" si="488"/>
        <v>2831</v>
      </c>
      <c r="B2836" s="9"/>
      <c r="C2836" s="23" t="s">
        <v>742</v>
      </c>
      <c r="D2836" s="489"/>
      <c r="E2836" s="318" t="str">
        <f>IF(G2836="","",VLOOKUP(G2836,'Danh mục CODE'!$D$2:$J$20064,7,0))</f>
        <v/>
      </c>
      <c r="F2836" s="28" t="str">
        <f>IF(E2836="","",VLOOKUP(E2836,'TONG HOP'!$E$8:$W$1883,19,0))</f>
        <v/>
      </c>
      <c r="G2836" s="66"/>
      <c r="H2836" s="226" t="str">
        <f>IF(E2836="","",VLOOKUP(G2836,'TONG HOP'!$C$8:$E$799,2,0))</f>
        <v/>
      </c>
      <c r="I2836" s="226" t="str">
        <f>IF(B2836="","",VLOOKUP(G2836,'TONG HOP'!$C$8:$F$799,4,0))</f>
        <v/>
      </c>
      <c r="J2836" s="63" t="str">
        <f t="shared" si="479"/>
        <v/>
      </c>
      <c r="K2836" s="63" t="str">
        <f t="shared" si="480"/>
        <v/>
      </c>
      <c r="L2836" s="63">
        <f t="shared" si="481"/>
        <v>0</v>
      </c>
      <c r="M2836" s="392" t="str">
        <f>IF(Y2836="","",VLOOKUP(G2836,'Danh mục CODE'!$D$2:$I$1880,4,0))</f>
        <v/>
      </c>
      <c r="N2836" s="482"/>
      <c r="O2836" s="392" t="str">
        <f t="shared" si="482"/>
        <v/>
      </c>
      <c r="P2836" s="392" t="str">
        <f>IF(Y2836="","",VLOOKUP(G2836,'Danh mục CODE'!$D$2:$I$1880,5,0))</f>
        <v/>
      </c>
      <c r="Q2836" s="392"/>
      <c r="R2836" s="392" t="str">
        <f t="shared" si="483"/>
        <v/>
      </c>
      <c r="S2836" s="394" t="e">
        <f t="shared" si="484"/>
        <v>#VALUE!</v>
      </c>
      <c r="T2836" s="394" t="str">
        <f t="shared" si="485"/>
        <v/>
      </c>
      <c r="U2836" s="394" t="str">
        <f t="shared" si="486"/>
        <v/>
      </c>
      <c r="V2836" s="424" t="str">
        <f t="shared" si="487"/>
        <v/>
      </c>
      <c r="W2836" s="21"/>
      <c r="X2836" s="419"/>
      <c r="Y2836" s="419"/>
      <c r="Z2836" s="51"/>
      <c r="AA2836" s="61"/>
    </row>
    <row r="2837" spans="1:27">
      <c r="A2837" s="50">
        <f t="shared" si="488"/>
        <v>2832</v>
      </c>
      <c r="B2837" s="9"/>
      <c r="C2837" s="23" t="s">
        <v>742</v>
      </c>
      <c r="D2837" s="489"/>
      <c r="E2837" s="318" t="str">
        <f>IF(G2837="","",VLOOKUP(G2837,'Danh mục CODE'!$D$2:$J$20064,7,0))</f>
        <v/>
      </c>
      <c r="F2837" s="28" t="str">
        <f>IF(E2837="","",VLOOKUP(E2837,'TONG HOP'!$E$8:$W$1883,19,0))</f>
        <v/>
      </c>
      <c r="G2837" s="66"/>
      <c r="H2837" s="226" t="str">
        <f>IF(E2837="","",VLOOKUP(G2837,'TONG HOP'!$C$8:$E$799,2,0))</f>
        <v/>
      </c>
      <c r="I2837" s="226" t="str">
        <f>IF(B2837="","",VLOOKUP(G2837,'TONG HOP'!$C$8:$F$799,4,0))</f>
        <v/>
      </c>
      <c r="J2837" s="63" t="str">
        <f t="shared" si="479"/>
        <v/>
      </c>
      <c r="K2837" s="63" t="str">
        <f t="shared" si="480"/>
        <v/>
      </c>
      <c r="L2837" s="63">
        <f t="shared" si="481"/>
        <v>0</v>
      </c>
      <c r="M2837" s="392" t="str">
        <f>IF(Y2837="","",VLOOKUP(G2837,'Danh mục CODE'!$D$2:$I$1880,4,0))</f>
        <v/>
      </c>
      <c r="N2837" s="482"/>
      <c r="O2837" s="392" t="str">
        <f t="shared" si="482"/>
        <v/>
      </c>
      <c r="P2837" s="392" t="str">
        <f>IF(Y2837="","",VLOOKUP(G2837,'Danh mục CODE'!$D$2:$I$1880,5,0))</f>
        <v/>
      </c>
      <c r="Q2837" s="392"/>
      <c r="R2837" s="392" t="str">
        <f t="shared" si="483"/>
        <v/>
      </c>
      <c r="S2837" s="394" t="e">
        <f t="shared" si="484"/>
        <v>#VALUE!</v>
      </c>
      <c r="T2837" s="394" t="str">
        <f t="shared" si="485"/>
        <v/>
      </c>
      <c r="U2837" s="394" t="str">
        <f t="shared" si="486"/>
        <v/>
      </c>
      <c r="V2837" s="424" t="str">
        <f t="shared" si="487"/>
        <v/>
      </c>
      <c r="W2837" s="21"/>
      <c r="X2837" s="419"/>
      <c r="Y2837" s="419"/>
      <c r="Z2837" s="51"/>
      <c r="AA2837" s="61"/>
    </row>
    <row r="2838" spans="1:27">
      <c r="A2838" s="50">
        <f t="shared" si="488"/>
        <v>2833</v>
      </c>
      <c r="B2838" s="9"/>
      <c r="C2838" s="23" t="s">
        <v>742</v>
      </c>
      <c r="D2838" s="489"/>
      <c r="E2838" s="318" t="str">
        <f>IF(G2838="","",VLOOKUP(G2838,'Danh mục CODE'!$D$2:$J$20064,7,0))</f>
        <v/>
      </c>
      <c r="F2838" s="28" t="str">
        <f>IF(E2838="","",VLOOKUP(E2838,'TONG HOP'!$E$8:$W$1883,19,0))</f>
        <v/>
      </c>
      <c r="G2838" s="66"/>
      <c r="H2838" s="226" t="str">
        <f>IF(E2838="","",VLOOKUP(G2838,'TONG HOP'!$C$8:$E$799,2,0))</f>
        <v/>
      </c>
      <c r="I2838" s="226" t="str">
        <f>IF(B2838="","",VLOOKUP(G2838,'TONG HOP'!$C$8:$F$799,4,0))</f>
        <v/>
      </c>
      <c r="J2838" s="63" t="str">
        <f t="shared" si="479"/>
        <v/>
      </c>
      <c r="K2838" s="63" t="str">
        <f t="shared" si="480"/>
        <v/>
      </c>
      <c r="L2838" s="63">
        <f t="shared" si="481"/>
        <v>0</v>
      </c>
      <c r="M2838" s="392" t="str">
        <f>IF(Y2838="","",VLOOKUP(G2838,'Danh mục CODE'!$D$2:$I$1880,4,0))</f>
        <v/>
      </c>
      <c r="N2838" s="482"/>
      <c r="O2838" s="392" t="str">
        <f t="shared" si="482"/>
        <v/>
      </c>
      <c r="P2838" s="392" t="str">
        <f>IF(Y2838="","",VLOOKUP(G2838,'Danh mục CODE'!$D$2:$I$1880,5,0))</f>
        <v/>
      </c>
      <c r="Q2838" s="392"/>
      <c r="R2838" s="392" t="str">
        <f t="shared" si="483"/>
        <v/>
      </c>
      <c r="S2838" s="394" t="e">
        <f t="shared" si="484"/>
        <v>#VALUE!</v>
      </c>
      <c r="T2838" s="394" t="str">
        <f t="shared" si="485"/>
        <v/>
      </c>
      <c r="U2838" s="394" t="str">
        <f t="shared" si="486"/>
        <v/>
      </c>
      <c r="V2838" s="424" t="str">
        <f t="shared" si="487"/>
        <v/>
      </c>
      <c r="W2838" s="21"/>
      <c r="X2838" s="419"/>
      <c r="Y2838" s="419"/>
      <c r="Z2838" s="51"/>
      <c r="AA2838" s="61"/>
    </row>
    <row r="2839" spans="1:27">
      <c r="A2839" s="50">
        <f t="shared" si="488"/>
        <v>2834</v>
      </c>
      <c r="B2839" s="9"/>
      <c r="C2839" s="23" t="s">
        <v>742</v>
      </c>
      <c r="D2839" s="489"/>
      <c r="E2839" s="318" t="str">
        <f>IF(G2839="","",VLOOKUP(G2839,'Danh mục CODE'!$D$2:$J$20064,7,0))</f>
        <v/>
      </c>
      <c r="F2839" s="28" t="str">
        <f>IF(E2839="","",VLOOKUP(E2839,'TONG HOP'!$E$8:$W$1883,19,0))</f>
        <v/>
      </c>
      <c r="G2839" s="66"/>
      <c r="H2839" s="226" t="str">
        <f>IF(E2839="","",VLOOKUP(G2839,'TONG HOP'!$C$8:$E$799,2,0))</f>
        <v/>
      </c>
      <c r="I2839" s="226" t="str">
        <f>IF(B2839="","",VLOOKUP(G2839,'TONG HOP'!$C$8:$F$799,4,0))</f>
        <v/>
      </c>
      <c r="J2839" s="63" t="str">
        <f t="shared" si="479"/>
        <v/>
      </c>
      <c r="K2839" s="63" t="str">
        <f t="shared" si="480"/>
        <v/>
      </c>
      <c r="L2839" s="63">
        <f t="shared" si="481"/>
        <v>0</v>
      </c>
      <c r="M2839" s="392" t="str">
        <f>IF(Y2839="","",VLOOKUP(G2839,'Danh mục CODE'!$D$2:$I$1880,4,0))</f>
        <v/>
      </c>
      <c r="N2839" s="482"/>
      <c r="O2839" s="392" t="str">
        <f t="shared" si="482"/>
        <v/>
      </c>
      <c r="P2839" s="392" t="str">
        <f>IF(Y2839="","",VLOOKUP(G2839,'Danh mục CODE'!$D$2:$I$1880,5,0))</f>
        <v/>
      </c>
      <c r="Q2839" s="392"/>
      <c r="R2839" s="392" t="str">
        <f t="shared" si="483"/>
        <v/>
      </c>
      <c r="S2839" s="394" t="e">
        <f t="shared" si="484"/>
        <v>#VALUE!</v>
      </c>
      <c r="T2839" s="394" t="str">
        <f t="shared" si="485"/>
        <v/>
      </c>
      <c r="U2839" s="394" t="str">
        <f t="shared" si="486"/>
        <v/>
      </c>
      <c r="V2839" s="424" t="str">
        <f t="shared" si="487"/>
        <v/>
      </c>
      <c r="W2839" s="21"/>
      <c r="X2839" s="419"/>
      <c r="Y2839" s="419"/>
      <c r="Z2839" s="51"/>
      <c r="AA2839" s="61"/>
    </row>
    <row r="2840" spans="1:27">
      <c r="A2840" s="50">
        <f t="shared" si="488"/>
        <v>2835</v>
      </c>
      <c r="B2840" s="9"/>
      <c r="C2840" s="23" t="s">
        <v>742</v>
      </c>
      <c r="D2840" s="489"/>
      <c r="E2840" s="318" t="str">
        <f>IF(G2840="","",VLOOKUP(G2840,'Danh mục CODE'!$D$2:$J$20064,7,0))</f>
        <v/>
      </c>
      <c r="F2840" s="28" t="str">
        <f>IF(E2840="","",VLOOKUP(E2840,'TONG HOP'!$E$8:$W$1883,19,0))</f>
        <v/>
      </c>
      <c r="G2840" s="66"/>
      <c r="H2840" s="226" t="str">
        <f>IF(E2840="","",VLOOKUP(G2840,'TONG HOP'!$C$8:$E$799,2,0))</f>
        <v/>
      </c>
      <c r="I2840" s="226" t="str">
        <f>IF(B2840="","",VLOOKUP(G2840,'TONG HOP'!$C$8:$F$799,4,0))</f>
        <v/>
      </c>
      <c r="J2840" s="63" t="str">
        <f t="shared" si="479"/>
        <v/>
      </c>
      <c r="K2840" s="63" t="str">
        <f t="shared" si="480"/>
        <v/>
      </c>
      <c r="L2840" s="63">
        <f t="shared" si="481"/>
        <v>0</v>
      </c>
      <c r="M2840" s="392" t="str">
        <f>IF(Y2840="","",VLOOKUP(G2840,'Danh mục CODE'!$D$2:$I$1880,4,0))</f>
        <v/>
      </c>
      <c r="N2840" s="482"/>
      <c r="O2840" s="392" t="str">
        <f t="shared" si="482"/>
        <v/>
      </c>
      <c r="P2840" s="392" t="str">
        <f>IF(Y2840="","",VLOOKUP(G2840,'Danh mục CODE'!$D$2:$I$1880,5,0))</f>
        <v/>
      </c>
      <c r="Q2840" s="392"/>
      <c r="R2840" s="392" t="str">
        <f t="shared" si="483"/>
        <v/>
      </c>
      <c r="S2840" s="394" t="e">
        <f t="shared" si="484"/>
        <v>#VALUE!</v>
      </c>
      <c r="T2840" s="394" t="str">
        <f t="shared" si="485"/>
        <v/>
      </c>
      <c r="U2840" s="394" t="str">
        <f t="shared" si="486"/>
        <v/>
      </c>
      <c r="V2840" s="424" t="str">
        <f t="shared" si="487"/>
        <v/>
      </c>
      <c r="W2840" s="21"/>
      <c r="X2840" s="419"/>
      <c r="Y2840" s="419"/>
      <c r="Z2840" s="51"/>
      <c r="AA2840" s="61"/>
    </row>
    <row r="2841" spans="1:27">
      <c r="A2841" s="50">
        <f t="shared" si="488"/>
        <v>2836</v>
      </c>
      <c r="B2841" s="9"/>
      <c r="C2841" s="23" t="s">
        <v>742</v>
      </c>
      <c r="D2841" s="489"/>
      <c r="E2841" s="318" t="str">
        <f>IF(G2841="","",VLOOKUP(G2841,'Danh mục CODE'!$D$2:$J$20064,7,0))</f>
        <v/>
      </c>
      <c r="F2841" s="28" t="str">
        <f>IF(E2841="","",VLOOKUP(E2841,'TONG HOP'!$E$8:$W$1883,19,0))</f>
        <v/>
      </c>
      <c r="G2841" s="66"/>
      <c r="H2841" s="226" t="str">
        <f>IF(E2841="","",VLOOKUP(G2841,'TONG HOP'!$C$8:$E$799,2,0))</f>
        <v/>
      </c>
      <c r="I2841" s="226" t="str">
        <f>IF(B2841="","",VLOOKUP(G2841,'TONG HOP'!$C$8:$F$799,4,0))</f>
        <v/>
      </c>
      <c r="J2841" s="63" t="str">
        <f t="shared" si="479"/>
        <v/>
      </c>
      <c r="K2841" s="63" t="str">
        <f t="shared" si="480"/>
        <v/>
      </c>
      <c r="L2841" s="63">
        <f t="shared" si="481"/>
        <v>0</v>
      </c>
      <c r="M2841" s="392" t="str">
        <f>IF(Y2841="","",VLOOKUP(G2841,'Danh mục CODE'!$D$2:$I$1880,4,0))</f>
        <v/>
      </c>
      <c r="N2841" s="482"/>
      <c r="O2841" s="392" t="str">
        <f t="shared" si="482"/>
        <v/>
      </c>
      <c r="P2841" s="392" t="str">
        <f>IF(Y2841="","",VLOOKUP(G2841,'Danh mục CODE'!$D$2:$I$1880,5,0))</f>
        <v/>
      </c>
      <c r="Q2841" s="392"/>
      <c r="R2841" s="392" t="str">
        <f t="shared" si="483"/>
        <v/>
      </c>
      <c r="S2841" s="394" t="e">
        <f t="shared" si="484"/>
        <v>#VALUE!</v>
      </c>
      <c r="T2841" s="394" t="str">
        <f t="shared" si="485"/>
        <v/>
      </c>
      <c r="U2841" s="394" t="str">
        <f t="shared" si="486"/>
        <v/>
      </c>
      <c r="V2841" s="424" t="str">
        <f t="shared" si="487"/>
        <v/>
      </c>
      <c r="W2841" s="21"/>
      <c r="X2841" s="419"/>
      <c r="Y2841" s="419"/>
      <c r="Z2841" s="51"/>
      <c r="AA2841" s="61"/>
    </row>
    <row r="2842" spans="1:27">
      <c r="A2842" s="50">
        <f t="shared" si="488"/>
        <v>2837</v>
      </c>
      <c r="B2842" s="9"/>
      <c r="C2842" s="23" t="s">
        <v>742</v>
      </c>
      <c r="D2842" s="489"/>
      <c r="E2842" s="318" t="str">
        <f>IF(G2842="","",VLOOKUP(G2842,'Danh mục CODE'!$D$2:$J$20064,7,0))</f>
        <v/>
      </c>
      <c r="F2842" s="28" t="str">
        <f>IF(E2842="","",VLOOKUP(E2842,'TONG HOP'!$E$8:$W$1883,19,0))</f>
        <v/>
      </c>
      <c r="G2842" s="66"/>
      <c r="H2842" s="226" t="str">
        <f>IF(E2842="","",VLOOKUP(G2842,'TONG HOP'!$C$8:$E$799,2,0))</f>
        <v/>
      </c>
      <c r="I2842" s="226" t="str">
        <f>IF(B2842="","",VLOOKUP(G2842,'TONG HOP'!$C$8:$F$799,4,0))</f>
        <v/>
      </c>
      <c r="J2842" s="63" t="str">
        <f t="shared" si="479"/>
        <v/>
      </c>
      <c r="K2842" s="63" t="str">
        <f t="shared" si="480"/>
        <v/>
      </c>
      <c r="L2842" s="63">
        <f t="shared" si="481"/>
        <v>0</v>
      </c>
      <c r="M2842" s="392" t="str">
        <f>IF(Y2842="","",VLOOKUP(G2842,'Danh mục CODE'!$D$2:$I$1880,4,0))</f>
        <v/>
      </c>
      <c r="N2842" s="482"/>
      <c r="O2842" s="392" t="str">
        <f t="shared" si="482"/>
        <v/>
      </c>
      <c r="P2842" s="392" t="str">
        <f>IF(Y2842="","",VLOOKUP(G2842,'Danh mục CODE'!$D$2:$I$1880,5,0))</f>
        <v/>
      </c>
      <c r="Q2842" s="392"/>
      <c r="R2842" s="392" t="str">
        <f t="shared" si="483"/>
        <v/>
      </c>
      <c r="S2842" s="394" t="e">
        <f t="shared" si="484"/>
        <v>#VALUE!</v>
      </c>
      <c r="T2842" s="394" t="str">
        <f t="shared" si="485"/>
        <v/>
      </c>
      <c r="U2842" s="394" t="str">
        <f t="shared" si="486"/>
        <v/>
      </c>
      <c r="V2842" s="424" t="str">
        <f t="shared" si="487"/>
        <v/>
      </c>
      <c r="W2842" s="21"/>
      <c r="X2842" s="419"/>
      <c r="Y2842" s="419"/>
      <c r="Z2842" s="51"/>
      <c r="AA2842" s="61"/>
    </row>
    <row r="2843" spans="1:27">
      <c r="A2843" s="50">
        <f t="shared" si="488"/>
        <v>2838</v>
      </c>
      <c r="B2843" s="9"/>
      <c r="C2843" s="23" t="s">
        <v>742</v>
      </c>
      <c r="D2843" s="489"/>
      <c r="E2843" s="318" t="str">
        <f>IF(G2843="","",VLOOKUP(G2843,'Danh mục CODE'!$D$2:$J$20064,7,0))</f>
        <v/>
      </c>
      <c r="F2843" s="28" t="str">
        <f>IF(E2843="","",VLOOKUP(E2843,'TONG HOP'!$E$8:$W$1883,19,0))</f>
        <v/>
      </c>
      <c r="G2843" s="66"/>
      <c r="H2843" s="226" t="str">
        <f>IF(E2843="","",VLOOKUP(G2843,'TONG HOP'!$C$8:$E$799,2,0))</f>
        <v/>
      </c>
      <c r="I2843" s="226" t="str">
        <f>IF(B2843="","",VLOOKUP(G2843,'TONG HOP'!$C$8:$F$799,4,0))</f>
        <v/>
      </c>
      <c r="J2843" s="63" t="str">
        <f t="shared" si="479"/>
        <v/>
      </c>
      <c r="K2843" s="63" t="str">
        <f t="shared" si="480"/>
        <v/>
      </c>
      <c r="L2843" s="63">
        <f t="shared" si="481"/>
        <v>0</v>
      </c>
      <c r="M2843" s="392" t="str">
        <f>IF(Y2843="","",VLOOKUP(G2843,'Danh mục CODE'!$D$2:$I$1880,4,0))</f>
        <v/>
      </c>
      <c r="N2843" s="482"/>
      <c r="O2843" s="392" t="str">
        <f t="shared" si="482"/>
        <v/>
      </c>
      <c r="P2843" s="392" t="str">
        <f>IF(Y2843="","",VLOOKUP(G2843,'Danh mục CODE'!$D$2:$I$1880,5,0))</f>
        <v/>
      </c>
      <c r="Q2843" s="392"/>
      <c r="R2843" s="392" t="str">
        <f t="shared" si="483"/>
        <v/>
      </c>
      <c r="S2843" s="394" t="e">
        <f t="shared" si="484"/>
        <v>#VALUE!</v>
      </c>
      <c r="T2843" s="394" t="str">
        <f t="shared" si="485"/>
        <v/>
      </c>
      <c r="U2843" s="394" t="str">
        <f t="shared" si="486"/>
        <v/>
      </c>
      <c r="V2843" s="424" t="str">
        <f t="shared" si="487"/>
        <v/>
      </c>
      <c r="W2843" s="21"/>
      <c r="X2843" s="419"/>
      <c r="Y2843" s="419"/>
      <c r="Z2843" s="51"/>
      <c r="AA2843" s="61"/>
    </row>
    <row r="2844" spans="1:27">
      <c r="A2844" s="50">
        <f t="shared" si="488"/>
        <v>2839</v>
      </c>
      <c r="B2844" s="9"/>
      <c r="C2844" s="23" t="s">
        <v>742</v>
      </c>
      <c r="D2844" s="489"/>
      <c r="E2844" s="318" t="str">
        <f>IF(G2844="","",VLOOKUP(G2844,'Danh mục CODE'!$D$2:$J$20064,7,0))</f>
        <v/>
      </c>
      <c r="F2844" s="28" t="str">
        <f>IF(E2844="","",VLOOKUP(E2844,'TONG HOP'!$E$8:$W$1883,19,0))</f>
        <v/>
      </c>
      <c r="G2844" s="66"/>
      <c r="H2844" s="226" t="str">
        <f>IF(E2844="","",VLOOKUP(G2844,'TONG HOP'!$C$8:$E$799,2,0))</f>
        <v/>
      </c>
      <c r="I2844" s="226" t="str">
        <f>IF(B2844="","",VLOOKUP(G2844,'TONG HOP'!$C$8:$F$799,4,0))</f>
        <v/>
      </c>
      <c r="J2844" s="63" t="str">
        <f t="shared" si="479"/>
        <v/>
      </c>
      <c r="K2844" s="63" t="str">
        <f t="shared" si="480"/>
        <v/>
      </c>
      <c r="L2844" s="63">
        <f t="shared" si="481"/>
        <v>0</v>
      </c>
      <c r="M2844" s="392" t="str">
        <f>IF(Y2844="","",VLOOKUP(G2844,'Danh mục CODE'!$D$2:$I$1880,4,0))</f>
        <v/>
      </c>
      <c r="N2844" s="482"/>
      <c r="O2844" s="392" t="str">
        <f t="shared" si="482"/>
        <v/>
      </c>
      <c r="P2844" s="392" t="str">
        <f>IF(Y2844="","",VLOOKUP(G2844,'Danh mục CODE'!$D$2:$I$1880,5,0))</f>
        <v/>
      </c>
      <c r="Q2844" s="392"/>
      <c r="R2844" s="392" t="str">
        <f t="shared" si="483"/>
        <v/>
      </c>
      <c r="S2844" s="394" t="e">
        <f t="shared" si="484"/>
        <v>#VALUE!</v>
      </c>
      <c r="T2844" s="394" t="str">
        <f t="shared" si="485"/>
        <v/>
      </c>
      <c r="U2844" s="394" t="str">
        <f t="shared" si="486"/>
        <v/>
      </c>
      <c r="V2844" s="424" t="str">
        <f t="shared" si="487"/>
        <v/>
      </c>
      <c r="W2844" s="21"/>
      <c r="X2844" s="419"/>
      <c r="Y2844" s="419"/>
      <c r="Z2844" s="51"/>
      <c r="AA2844" s="61"/>
    </row>
    <row r="2845" spans="1:27">
      <c r="A2845" s="50">
        <f t="shared" si="488"/>
        <v>2840</v>
      </c>
      <c r="B2845" s="9"/>
      <c r="C2845" s="23" t="s">
        <v>742</v>
      </c>
      <c r="D2845" s="489"/>
      <c r="E2845" s="318" t="str">
        <f>IF(G2845="","",VLOOKUP(G2845,'Danh mục CODE'!$D$2:$J$20064,7,0))</f>
        <v/>
      </c>
      <c r="F2845" s="28" t="str">
        <f>IF(E2845="","",VLOOKUP(E2845,'TONG HOP'!$E$8:$W$1883,19,0))</f>
        <v/>
      </c>
      <c r="G2845" s="66"/>
      <c r="H2845" s="226" t="str">
        <f>IF(E2845="","",VLOOKUP(G2845,'TONG HOP'!$C$8:$E$799,2,0))</f>
        <v/>
      </c>
      <c r="I2845" s="226" t="str">
        <f>IF(B2845="","",VLOOKUP(G2845,'TONG HOP'!$C$8:$F$799,4,0))</f>
        <v/>
      </c>
      <c r="J2845" s="63" t="str">
        <f t="shared" si="479"/>
        <v/>
      </c>
      <c r="K2845" s="63" t="str">
        <f t="shared" si="480"/>
        <v/>
      </c>
      <c r="L2845" s="63">
        <f t="shared" si="481"/>
        <v>0</v>
      </c>
      <c r="M2845" s="392" t="str">
        <f>IF(Y2845="","",VLOOKUP(G2845,'Danh mục CODE'!$D$2:$I$1880,4,0))</f>
        <v/>
      </c>
      <c r="N2845" s="482"/>
      <c r="O2845" s="392" t="str">
        <f t="shared" si="482"/>
        <v/>
      </c>
      <c r="P2845" s="392" t="str">
        <f>IF(Y2845="","",VLOOKUP(G2845,'Danh mục CODE'!$D$2:$I$1880,5,0))</f>
        <v/>
      </c>
      <c r="Q2845" s="392"/>
      <c r="R2845" s="392" t="str">
        <f t="shared" si="483"/>
        <v/>
      </c>
      <c r="S2845" s="394" t="e">
        <f t="shared" si="484"/>
        <v>#VALUE!</v>
      </c>
      <c r="T2845" s="394" t="str">
        <f t="shared" si="485"/>
        <v/>
      </c>
      <c r="U2845" s="394" t="str">
        <f t="shared" si="486"/>
        <v/>
      </c>
      <c r="V2845" s="424" t="str">
        <f t="shared" si="487"/>
        <v/>
      </c>
      <c r="W2845" s="21"/>
      <c r="X2845" s="419"/>
      <c r="Y2845" s="419"/>
      <c r="Z2845" s="51"/>
      <c r="AA2845" s="61"/>
    </row>
    <row r="2846" spans="1:27">
      <c r="A2846" s="50">
        <f t="shared" si="488"/>
        <v>2841</v>
      </c>
      <c r="B2846" s="9"/>
      <c r="C2846" s="23" t="s">
        <v>742</v>
      </c>
      <c r="D2846" s="489"/>
      <c r="E2846" s="318" t="str">
        <f>IF(G2846="","",VLOOKUP(G2846,'Danh mục CODE'!$D$2:$J$20064,7,0))</f>
        <v/>
      </c>
      <c r="F2846" s="28" t="str">
        <f>IF(E2846="","",VLOOKUP(E2846,'TONG HOP'!$E$8:$W$1883,19,0))</f>
        <v/>
      </c>
      <c r="G2846" s="66"/>
      <c r="H2846" s="226" t="str">
        <f>IF(E2846="","",VLOOKUP(G2846,'TONG HOP'!$C$8:$E$799,2,0))</f>
        <v/>
      </c>
      <c r="I2846" s="226" t="str">
        <f>IF(B2846="","",VLOOKUP(G2846,'TONG HOP'!$C$8:$F$799,4,0))</f>
        <v/>
      </c>
      <c r="J2846" s="63" t="str">
        <f t="shared" si="479"/>
        <v/>
      </c>
      <c r="K2846" s="63" t="str">
        <f t="shared" si="480"/>
        <v/>
      </c>
      <c r="L2846" s="63">
        <f t="shared" si="481"/>
        <v>0</v>
      </c>
      <c r="M2846" s="392" t="str">
        <f>IF(Y2846="","",VLOOKUP(G2846,'Danh mục CODE'!$D$2:$I$1880,4,0))</f>
        <v/>
      </c>
      <c r="N2846" s="482"/>
      <c r="O2846" s="392" t="str">
        <f t="shared" si="482"/>
        <v/>
      </c>
      <c r="P2846" s="392" t="str">
        <f>IF(Y2846="","",VLOOKUP(G2846,'Danh mục CODE'!$D$2:$I$1880,5,0))</f>
        <v/>
      </c>
      <c r="Q2846" s="392"/>
      <c r="R2846" s="392" t="str">
        <f t="shared" si="483"/>
        <v/>
      </c>
      <c r="S2846" s="394" t="e">
        <f t="shared" si="484"/>
        <v>#VALUE!</v>
      </c>
      <c r="T2846" s="394" t="str">
        <f t="shared" si="485"/>
        <v/>
      </c>
      <c r="U2846" s="394" t="str">
        <f t="shared" si="486"/>
        <v/>
      </c>
      <c r="V2846" s="424" t="str">
        <f t="shared" si="487"/>
        <v/>
      </c>
      <c r="W2846" s="21"/>
      <c r="X2846" s="419"/>
      <c r="Y2846" s="419"/>
      <c r="Z2846" s="51"/>
      <c r="AA2846" s="61"/>
    </row>
    <row r="2847" spans="1:27">
      <c r="A2847" s="50">
        <f t="shared" si="488"/>
        <v>2842</v>
      </c>
      <c r="B2847" s="9"/>
      <c r="C2847" s="23" t="s">
        <v>742</v>
      </c>
      <c r="D2847" s="489"/>
      <c r="E2847" s="318" t="str">
        <f>IF(G2847="","",VLOOKUP(G2847,'Danh mục CODE'!$D$2:$J$20064,7,0))</f>
        <v/>
      </c>
      <c r="F2847" s="28" t="str">
        <f>IF(E2847="","",VLOOKUP(E2847,'TONG HOP'!$E$8:$W$1883,19,0))</f>
        <v/>
      </c>
      <c r="G2847" s="66"/>
      <c r="H2847" s="226" t="str">
        <f>IF(E2847="","",VLOOKUP(G2847,'TONG HOP'!$C$8:$E$799,2,0))</f>
        <v/>
      </c>
      <c r="I2847" s="226" t="str">
        <f>IF(B2847="","",VLOOKUP(G2847,'TONG HOP'!$C$8:$F$799,4,0))</f>
        <v/>
      </c>
      <c r="J2847" s="63" t="str">
        <f t="shared" si="479"/>
        <v/>
      </c>
      <c r="K2847" s="63" t="str">
        <f t="shared" si="480"/>
        <v/>
      </c>
      <c r="L2847" s="63">
        <f t="shared" si="481"/>
        <v>0</v>
      </c>
      <c r="M2847" s="392" t="str">
        <f>IF(Y2847="","",VLOOKUP(G2847,'Danh mục CODE'!$D$2:$I$1880,4,0))</f>
        <v/>
      </c>
      <c r="N2847" s="482"/>
      <c r="O2847" s="392" t="str">
        <f t="shared" si="482"/>
        <v/>
      </c>
      <c r="P2847" s="392" t="str">
        <f>IF(Y2847="","",VLOOKUP(G2847,'Danh mục CODE'!$D$2:$I$1880,5,0))</f>
        <v/>
      </c>
      <c r="Q2847" s="392"/>
      <c r="R2847" s="392" t="str">
        <f t="shared" si="483"/>
        <v/>
      </c>
      <c r="S2847" s="394" t="e">
        <f t="shared" si="484"/>
        <v>#VALUE!</v>
      </c>
      <c r="T2847" s="394" t="str">
        <f t="shared" si="485"/>
        <v/>
      </c>
      <c r="U2847" s="394" t="str">
        <f t="shared" si="486"/>
        <v/>
      </c>
      <c r="V2847" s="424" t="str">
        <f t="shared" si="487"/>
        <v/>
      </c>
      <c r="W2847" s="21"/>
      <c r="X2847" s="419"/>
      <c r="Y2847" s="419"/>
      <c r="Z2847" s="51"/>
      <c r="AA2847" s="61"/>
    </row>
    <row r="2848" spans="1:27">
      <c r="A2848" s="50">
        <f t="shared" si="488"/>
        <v>2843</v>
      </c>
      <c r="B2848" s="9"/>
      <c r="C2848" s="23" t="s">
        <v>742</v>
      </c>
      <c r="D2848" s="489"/>
      <c r="E2848" s="318" t="str">
        <f>IF(G2848="","",VLOOKUP(G2848,'Danh mục CODE'!$D$2:$J$20064,7,0))</f>
        <v/>
      </c>
      <c r="F2848" s="28" t="str">
        <f>IF(E2848="","",VLOOKUP(E2848,'TONG HOP'!$E$8:$W$1883,19,0))</f>
        <v/>
      </c>
      <c r="G2848" s="66"/>
      <c r="H2848" s="226" t="str">
        <f>IF(E2848="","",VLOOKUP(G2848,'TONG HOP'!$C$8:$E$799,2,0))</f>
        <v/>
      </c>
      <c r="I2848" s="226" t="str">
        <f>IF(B2848="","",VLOOKUP(G2848,'TONG HOP'!$C$8:$F$799,4,0))</f>
        <v/>
      </c>
      <c r="J2848" s="63" t="str">
        <f t="shared" si="479"/>
        <v/>
      </c>
      <c r="K2848" s="63" t="str">
        <f t="shared" si="480"/>
        <v/>
      </c>
      <c r="L2848" s="63">
        <f t="shared" si="481"/>
        <v>0</v>
      </c>
      <c r="M2848" s="392" t="str">
        <f>IF(Y2848="","",VLOOKUP(G2848,'Danh mục CODE'!$D$2:$I$1880,4,0))</f>
        <v/>
      </c>
      <c r="N2848" s="482"/>
      <c r="O2848" s="392" t="str">
        <f t="shared" si="482"/>
        <v/>
      </c>
      <c r="P2848" s="392" t="str">
        <f>IF(Y2848="","",VLOOKUP(G2848,'Danh mục CODE'!$D$2:$I$1880,5,0))</f>
        <v/>
      </c>
      <c r="Q2848" s="392"/>
      <c r="R2848" s="392" t="str">
        <f t="shared" si="483"/>
        <v/>
      </c>
      <c r="S2848" s="394" t="e">
        <f t="shared" si="484"/>
        <v>#VALUE!</v>
      </c>
      <c r="T2848" s="394" t="str">
        <f t="shared" si="485"/>
        <v/>
      </c>
      <c r="U2848" s="394" t="str">
        <f t="shared" si="486"/>
        <v/>
      </c>
      <c r="V2848" s="424" t="str">
        <f t="shared" si="487"/>
        <v/>
      </c>
      <c r="W2848" s="21"/>
      <c r="X2848" s="419"/>
      <c r="Y2848" s="419"/>
      <c r="Z2848" s="51"/>
      <c r="AA2848" s="61"/>
    </row>
    <row r="2849" spans="1:27">
      <c r="A2849" s="50">
        <f t="shared" si="488"/>
        <v>2844</v>
      </c>
      <c r="B2849" s="9"/>
      <c r="C2849" s="23" t="s">
        <v>742</v>
      </c>
      <c r="D2849" s="489"/>
      <c r="E2849" s="318" t="str">
        <f>IF(G2849="","",VLOOKUP(G2849,'Danh mục CODE'!$D$2:$J$20064,7,0))</f>
        <v/>
      </c>
      <c r="F2849" s="28" t="str">
        <f>IF(E2849="","",VLOOKUP(E2849,'TONG HOP'!$E$8:$W$1883,19,0))</f>
        <v/>
      </c>
      <c r="G2849" s="66"/>
      <c r="H2849" s="226" t="str">
        <f>IF(E2849="","",VLOOKUP(G2849,'TONG HOP'!$C$8:$E$799,2,0))</f>
        <v/>
      </c>
      <c r="I2849" s="226" t="str">
        <f>IF(B2849="","",VLOOKUP(G2849,'TONG HOP'!$C$8:$F$799,4,0))</f>
        <v/>
      </c>
      <c r="J2849" s="63" t="str">
        <f t="shared" si="479"/>
        <v/>
      </c>
      <c r="K2849" s="63" t="str">
        <f t="shared" si="480"/>
        <v/>
      </c>
      <c r="L2849" s="63">
        <f t="shared" si="481"/>
        <v>0</v>
      </c>
      <c r="M2849" s="392" t="str">
        <f>IF(Y2849="","",VLOOKUP(G2849,'Danh mục CODE'!$D$2:$I$1880,4,0))</f>
        <v/>
      </c>
      <c r="N2849" s="482"/>
      <c r="O2849" s="392" t="str">
        <f t="shared" si="482"/>
        <v/>
      </c>
      <c r="P2849" s="392" t="str">
        <f>IF(Y2849="","",VLOOKUP(G2849,'Danh mục CODE'!$D$2:$I$1880,5,0))</f>
        <v/>
      </c>
      <c r="Q2849" s="392"/>
      <c r="R2849" s="392" t="str">
        <f t="shared" si="483"/>
        <v/>
      </c>
      <c r="S2849" s="394" t="e">
        <f t="shared" si="484"/>
        <v>#VALUE!</v>
      </c>
      <c r="T2849" s="394" t="str">
        <f t="shared" si="485"/>
        <v/>
      </c>
      <c r="U2849" s="394" t="str">
        <f t="shared" si="486"/>
        <v/>
      </c>
      <c r="V2849" s="424" t="str">
        <f t="shared" si="487"/>
        <v/>
      </c>
      <c r="W2849" s="21"/>
      <c r="X2849" s="419"/>
      <c r="Y2849" s="419"/>
      <c r="Z2849" s="51"/>
      <c r="AA2849" s="61"/>
    </row>
    <row r="2850" spans="1:27">
      <c r="A2850" s="50">
        <f t="shared" si="488"/>
        <v>2845</v>
      </c>
      <c r="B2850" s="9"/>
      <c r="C2850" s="23" t="s">
        <v>742</v>
      </c>
      <c r="D2850" s="489"/>
      <c r="E2850" s="318" t="str">
        <f>IF(G2850="","",VLOOKUP(G2850,'Danh mục CODE'!$D$2:$J$20064,7,0))</f>
        <v/>
      </c>
      <c r="F2850" s="28" t="str">
        <f>IF(E2850="","",VLOOKUP(E2850,'TONG HOP'!$E$8:$W$1883,19,0))</f>
        <v/>
      </c>
      <c r="G2850" s="66"/>
      <c r="H2850" s="226" t="str">
        <f>IF(E2850="","",VLOOKUP(G2850,'TONG HOP'!$C$8:$E$799,2,0))</f>
        <v/>
      </c>
      <c r="I2850" s="226" t="str">
        <f>IF(B2850="","",VLOOKUP(G2850,'TONG HOP'!$C$8:$F$799,4,0))</f>
        <v/>
      </c>
      <c r="J2850" s="63" t="str">
        <f t="shared" si="479"/>
        <v/>
      </c>
      <c r="K2850" s="63" t="str">
        <f t="shared" si="480"/>
        <v/>
      </c>
      <c r="L2850" s="63">
        <f t="shared" si="481"/>
        <v>0</v>
      </c>
      <c r="M2850" s="392" t="str">
        <f>IF(Y2850="","",VLOOKUP(G2850,'Danh mục CODE'!$D$2:$I$1880,4,0))</f>
        <v/>
      </c>
      <c r="N2850" s="482"/>
      <c r="O2850" s="392" t="str">
        <f t="shared" si="482"/>
        <v/>
      </c>
      <c r="P2850" s="392" t="str">
        <f>IF(Y2850="","",VLOOKUP(G2850,'Danh mục CODE'!$D$2:$I$1880,5,0))</f>
        <v/>
      </c>
      <c r="Q2850" s="392"/>
      <c r="R2850" s="392" t="str">
        <f t="shared" si="483"/>
        <v/>
      </c>
      <c r="S2850" s="394" t="e">
        <f t="shared" si="484"/>
        <v>#VALUE!</v>
      </c>
      <c r="T2850" s="394" t="str">
        <f t="shared" si="485"/>
        <v/>
      </c>
      <c r="U2850" s="394" t="str">
        <f t="shared" si="486"/>
        <v/>
      </c>
      <c r="V2850" s="424" t="str">
        <f t="shared" si="487"/>
        <v/>
      </c>
      <c r="W2850" s="21"/>
      <c r="X2850" s="419"/>
      <c r="Y2850" s="419"/>
      <c r="Z2850" s="51"/>
      <c r="AA2850" s="61"/>
    </row>
    <row r="2851" spans="1:27">
      <c r="A2851" s="50">
        <f t="shared" si="488"/>
        <v>2846</v>
      </c>
      <c r="B2851" s="9"/>
      <c r="C2851" s="23" t="s">
        <v>742</v>
      </c>
      <c r="D2851" s="489"/>
      <c r="E2851" s="318" t="str">
        <f>IF(G2851="","",VLOOKUP(G2851,'Danh mục CODE'!$D$2:$J$20064,7,0))</f>
        <v/>
      </c>
      <c r="F2851" s="28" t="str">
        <f>IF(E2851="","",VLOOKUP(E2851,'TONG HOP'!$E$8:$W$1883,19,0))</f>
        <v/>
      </c>
      <c r="G2851" s="66"/>
      <c r="H2851" s="226" t="str">
        <f>IF(E2851="","",VLOOKUP(G2851,'TONG HOP'!$C$8:$E$799,2,0))</f>
        <v/>
      </c>
      <c r="I2851" s="226" t="str">
        <f>IF(B2851="","",VLOOKUP(G2851,'TONG HOP'!$C$8:$F$799,4,0))</f>
        <v/>
      </c>
      <c r="J2851" s="63" t="str">
        <f t="shared" si="479"/>
        <v/>
      </c>
      <c r="K2851" s="63" t="str">
        <f t="shared" si="480"/>
        <v/>
      </c>
      <c r="L2851" s="63">
        <f t="shared" si="481"/>
        <v>0</v>
      </c>
      <c r="M2851" s="392" t="str">
        <f>IF(Y2851="","",VLOOKUP(G2851,'Danh mục CODE'!$D$2:$I$1880,4,0))</f>
        <v/>
      </c>
      <c r="N2851" s="482"/>
      <c r="O2851" s="392" t="str">
        <f t="shared" si="482"/>
        <v/>
      </c>
      <c r="P2851" s="392" t="str">
        <f>IF(Y2851="","",VLOOKUP(G2851,'Danh mục CODE'!$D$2:$I$1880,5,0))</f>
        <v/>
      </c>
      <c r="Q2851" s="392"/>
      <c r="R2851" s="392" t="str">
        <f t="shared" si="483"/>
        <v/>
      </c>
      <c r="S2851" s="394" t="e">
        <f t="shared" si="484"/>
        <v>#VALUE!</v>
      </c>
      <c r="T2851" s="394" t="str">
        <f t="shared" si="485"/>
        <v/>
      </c>
      <c r="U2851" s="394" t="str">
        <f t="shared" si="486"/>
        <v/>
      </c>
      <c r="V2851" s="424" t="str">
        <f t="shared" si="487"/>
        <v/>
      </c>
      <c r="W2851" s="21"/>
      <c r="X2851" s="419"/>
      <c r="Y2851" s="419"/>
      <c r="Z2851" s="51"/>
      <c r="AA2851" s="61"/>
    </row>
    <row r="2852" spans="1:27">
      <c r="A2852" s="50">
        <f t="shared" si="488"/>
        <v>2847</v>
      </c>
      <c r="B2852" s="9"/>
      <c r="C2852" s="23" t="s">
        <v>742</v>
      </c>
      <c r="D2852" s="489"/>
      <c r="E2852" s="318" t="str">
        <f>IF(G2852="","",VLOOKUP(G2852,'Danh mục CODE'!$D$2:$J$20064,7,0))</f>
        <v/>
      </c>
      <c r="F2852" s="28" t="str">
        <f>IF(E2852="","",VLOOKUP(E2852,'TONG HOP'!$E$8:$W$1883,19,0))</f>
        <v/>
      </c>
      <c r="G2852" s="66"/>
      <c r="H2852" s="226" t="str">
        <f>IF(E2852="","",VLOOKUP(G2852,'TONG HOP'!$C$8:$E$799,2,0))</f>
        <v/>
      </c>
      <c r="I2852" s="226" t="str">
        <f>IF(B2852="","",VLOOKUP(G2852,'TONG HOP'!$C$8:$F$799,4,0))</f>
        <v/>
      </c>
      <c r="J2852" s="63" t="str">
        <f t="shared" si="479"/>
        <v/>
      </c>
      <c r="K2852" s="63" t="str">
        <f t="shared" si="480"/>
        <v/>
      </c>
      <c r="L2852" s="63">
        <f t="shared" si="481"/>
        <v>0</v>
      </c>
      <c r="M2852" s="392" t="str">
        <f>IF(Y2852="","",VLOOKUP(G2852,'Danh mục CODE'!$D$2:$I$1880,4,0))</f>
        <v/>
      </c>
      <c r="N2852" s="482"/>
      <c r="O2852" s="392" t="str">
        <f t="shared" si="482"/>
        <v/>
      </c>
      <c r="P2852" s="392" t="str">
        <f>IF(Y2852="","",VLOOKUP(G2852,'Danh mục CODE'!$D$2:$I$1880,5,0))</f>
        <v/>
      </c>
      <c r="Q2852" s="392"/>
      <c r="R2852" s="392" t="str">
        <f t="shared" si="483"/>
        <v/>
      </c>
      <c r="S2852" s="394" t="e">
        <f t="shared" si="484"/>
        <v>#VALUE!</v>
      </c>
      <c r="T2852" s="394" t="str">
        <f t="shared" si="485"/>
        <v/>
      </c>
      <c r="U2852" s="394" t="str">
        <f t="shared" si="486"/>
        <v/>
      </c>
      <c r="V2852" s="424" t="str">
        <f t="shared" si="487"/>
        <v/>
      </c>
      <c r="W2852" s="21"/>
      <c r="X2852" s="419"/>
      <c r="Y2852" s="419"/>
      <c r="Z2852" s="51"/>
      <c r="AA2852" s="61"/>
    </row>
    <row r="2853" spans="1:27">
      <c r="A2853" s="50">
        <f t="shared" si="488"/>
        <v>2848</v>
      </c>
      <c r="B2853" s="9"/>
      <c r="C2853" s="23" t="s">
        <v>742</v>
      </c>
      <c r="D2853" s="489"/>
      <c r="E2853" s="318" t="str">
        <f>IF(G2853="","",VLOOKUP(G2853,'Danh mục CODE'!$D$2:$J$20064,7,0))</f>
        <v/>
      </c>
      <c r="F2853" s="28" t="str">
        <f>IF(E2853="","",VLOOKUP(E2853,'TONG HOP'!$E$8:$W$1883,19,0))</f>
        <v/>
      </c>
      <c r="G2853" s="66"/>
      <c r="H2853" s="226" t="str">
        <f>IF(E2853="","",VLOOKUP(G2853,'TONG HOP'!$C$8:$E$799,2,0))</f>
        <v/>
      </c>
      <c r="I2853" s="226" t="str">
        <f>IF(B2853="","",VLOOKUP(G2853,'TONG HOP'!$C$8:$F$799,4,0))</f>
        <v/>
      </c>
      <c r="J2853" s="63" t="str">
        <f t="shared" si="479"/>
        <v/>
      </c>
      <c r="K2853" s="63" t="str">
        <f t="shared" si="480"/>
        <v/>
      </c>
      <c r="L2853" s="63">
        <f t="shared" si="481"/>
        <v>0</v>
      </c>
      <c r="M2853" s="392" t="str">
        <f>IF(Y2853="","",VLOOKUP(G2853,'Danh mục CODE'!$D$2:$I$1880,4,0))</f>
        <v/>
      </c>
      <c r="N2853" s="482"/>
      <c r="O2853" s="392" t="str">
        <f t="shared" si="482"/>
        <v/>
      </c>
      <c r="P2853" s="392" t="str">
        <f>IF(Y2853="","",VLOOKUP(G2853,'Danh mục CODE'!$D$2:$I$1880,5,0))</f>
        <v/>
      </c>
      <c r="Q2853" s="392"/>
      <c r="R2853" s="392" t="str">
        <f t="shared" si="483"/>
        <v/>
      </c>
      <c r="S2853" s="394" t="e">
        <f t="shared" si="484"/>
        <v>#VALUE!</v>
      </c>
      <c r="T2853" s="394" t="str">
        <f t="shared" si="485"/>
        <v/>
      </c>
      <c r="U2853" s="394" t="str">
        <f t="shared" si="486"/>
        <v/>
      </c>
      <c r="V2853" s="424" t="str">
        <f t="shared" si="487"/>
        <v/>
      </c>
      <c r="W2853" s="21"/>
      <c r="X2853" s="419"/>
      <c r="Y2853" s="419"/>
      <c r="Z2853" s="51"/>
      <c r="AA2853" s="61"/>
    </row>
    <row r="2854" spans="1:27">
      <c r="A2854" s="50">
        <f t="shared" si="488"/>
        <v>2849</v>
      </c>
      <c r="B2854" s="9"/>
      <c r="C2854" s="23" t="s">
        <v>742</v>
      </c>
      <c r="D2854" s="489"/>
      <c r="E2854" s="318" t="str">
        <f>IF(G2854="","",VLOOKUP(G2854,'Danh mục CODE'!$D$2:$J$20064,7,0))</f>
        <v/>
      </c>
      <c r="F2854" s="28" t="str">
        <f>IF(E2854="","",VLOOKUP(E2854,'TONG HOP'!$E$8:$W$1883,19,0))</f>
        <v/>
      </c>
      <c r="G2854" s="66"/>
      <c r="H2854" s="226" t="str">
        <f>IF(E2854="","",VLOOKUP(G2854,'TONG HOP'!$C$8:$E$799,2,0))</f>
        <v/>
      </c>
      <c r="I2854" s="226" t="str">
        <f>IF(B2854="","",VLOOKUP(G2854,'TONG HOP'!$C$8:$F$799,4,0))</f>
        <v/>
      </c>
      <c r="J2854" s="63" t="str">
        <f t="shared" si="479"/>
        <v/>
      </c>
      <c r="K2854" s="63" t="str">
        <f t="shared" si="480"/>
        <v/>
      </c>
      <c r="L2854" s="63">
        <f t="shared" si="481"/>
        <v>0</v>
      </c>
      <c r="M2854" s="392" t="str">
        <f>IF(Y2854="","",VLOOKUP(G2854,'Danh mục CODE'!$D$2:$I$1880,4,0))</f>
        <v/>
      </c>
      <c r="N2854" s="482"/>
      <c r="O2854" s="392" t="str">
        <f t="shared" si="482"/>
        <v/>
      </c>
      <c r="P2854" s="392" t="str">
        <f>IF(Y2854="","",VLOOKUP(G2854,'Danh mục CODE'!$D$2:$I$1880,5,0))</f>
        <v/>
      </c>
      <c r="Q2854" s="392"/>
      <c r="R2854" s="392" t="str">
        <f t="shared" si="483"/>
        <v/>
      </c>
      <c r="S2854" s="394" t="e">
        <f t="shared" si="484"/>
        <v>#VALUE!</v>
      </c>
      <c r="T2854" s="394" t="str">
        <f t="shared" si="485"/>
        <v/>
      </c>
      <c r="U2854" s="394" t="str">
        <f t="shared" si="486"/>
        <v/>
      </c>
      <c r="V2854" s="424" t="str">
        <f t="shared" si="487"/>
        <v/>
      </c>
      <c r="W2854" s="21"/>
      <c r="X2854" s="419"/>
      <c r="Y2854" s="419"/>
      <c r="Z2854" s="51"/>
      <c r="AA2854" s="61"/>
    </row>
    <row r="2855" spans="1:27">
      <c r="A2855" s="50">
        <f t="shared" si="488"/>
        <v>2850</v>
      </c>
      <c r="B2855" s="9"/>
      <c r="C2855" s="23" t="s">
        <v>742</v>
      </c>
      <c r="D2855" s="489"/>
      <c r="E2855" s="318" t="str">
        <f>IF(G2855="","",VLOOKUP(G2855,'Danh mục CODE'!$D$2:$J$20064,7,0))</f>
        <v/>
      </c>
      <c r="F2855" s="28" t="str">
        <f>IF(E2855="","",VLOOKUP(E2855,'TONG HOP'!$E$8:$W$1883,19,0))</f>
        <v/>
      </c>
      <c r="G2855" s="66"/>
      <c r="H2855" s="226" t="str">
        <f>IF(E2855="","",VLOOKUP(G2855,'TONG HOP'!$C$8:$E$799,2,0))</f>
        <v/>
      </c>
      <c r="I2855" s="226" t="str">
        <f>IF(B2855="","",VLOOKUP(G2855,'TONG HOP'!$C$8:$F$799,4,0))</f>
        <v/>
      </c>
      <c r="J2855" s="63" t="str">
        <f t="shared" si="479"/>
        <v/>
      </c>
      <c r="K2855" s="63" t="str">
        <f t="shared" si="480"/>
        <v/>
      </c>
      <c r="L2855" s="63">
        <f t="shared" si="481"/>
        <v>0</v>
      </c>
      <c r="M2855" s="392" t="str">
        <f>IF(Y2855="","",VLOOKUP(G2855,'Danh mục CODE'!$D$2:$I$1880,4,0))</f>
        <v/>
      </c>
      <c r="N2855" s="482"/>
      <c r="O2855" s="392" t="str">
        <f t="shared" si="482"/>
        <v/>
      </c>
      <c r="P2855" s="392" t="str">
        <f>IF(Y2855="","",VLOOKUP(G2855,'Danh mục CODE'!$D$2:$I$1880,5,0))</f>
        <v/>
      </c>
      <c r="Q2855" s="392"/>
      <c r="R2855" s="392" t="str">
        <f t="shared" si="483"/>
        <v/>
      </c>
      <c r="S2855" s="394" t="e">
        <f t="shared" si="484"/>
        <v>#VALUE!</v>
      </c>
      <c r="T2855" s="394" t="str">
        <f t="shared" si="485"/>
        <v/>
      </c>
      <c r="U2855" s="394" t="str">
        <f t="shared" si="486"/>
        <v/>
      </c>
      <c r="V2855" s="424" t="str">
        <f t="shared" si="487"/>
        <v/>
      </c>
      <c r="W2855" s="21"/>
      <c r="X2855" s="419"/>
      <c r="Y2855" s="419"/>
      <c r="Z2855" s="51"/>
      <c r="AA2855" s="61"/>
    </row>
    <row r="2856" spans="1:27">
      <c r="A2856" s="50">
        <f t="shared" si="488"/>
        <v>2851</v>
      </c>
      <c r="B2856" s="9"/>
      <c r="C2856" s="23" t="s">
        <v>742</v>
      </c>
      <c r="D2856" s="489"/>
      <c r="E2856" s="318" t="str">
        <f>IF(G2856="","",VLOOKUP(G2856,'Danh mục CODE'!$D$2:$J$20064,7,0))</f>
        <v/>
      </c>
      <c r="F2856" s="28" t="str">
        <f>IF(E2856="","",VLOOKUP(E2856,'TONG HOP'!$E$8:$W$1883,19,0))</f>
        <v/>
      </c>
      <c r="G2856" s="66"/>
      <c r="H2856" s="226" t="str">
        <f>IF(E2856="","",VLOOKUP(G2856,'TONG HOP'!$C$8:$E$799,2,0))</f>
        <v/>
      </c>
      <c r="I2856" s="226" t="str">
        <f>IF(B2856="","",VLOOKUP(G2856,'TONG HOP'!$C$8:$F$799,4,0))</f>
        <v/>
      </c>
      <c r="J2856" s="63" t="str">
        <f t="shared" si="479"/>
        <v/>
      </c>
      <c r="K2856" s="63" t="str">
        <f t="shared" si="480"/>
        <v/>
      </c>
      <c r="L2856" s="63">
        <f t="shared" si="481"/>
        <v>0</v>
      </c>
      <c r="M2856" s="392" t="str">
        <f>IF(Y2856="","",VLOOKUP(G2856,'Danh mục CODE'!$D$2:$I$1880,4,0))</f>
        <v/>
      </c>
      <c r="N2856" s="482"/>
      <c r="O2856" s="392" t="str">
        <f t="shared" si="482"/>
        <v/>
      </c>
      <c r="P2856" s="392" t="str">
        <f>IF(Y2856="","",VLOOKUP(G2856,'Danh mục CODE'!$D$2:$I$1880,5,0))</f>
        <v/>
      </c>
      <c r="Q2856" s="392"/>
      <c r="R2856" s="392" t="str">
        <f t="shared" si="483"/>
        <v/>
      </c>
      <c r="S2856" s="394" t="e">
        <f t="shared" si="484"/>
        <v>#VALUE!</v>
      </c>
      <c r="T2856" s="394" t="str">
        <f t="shared" si="485"/>
        <v/>
      </c>
      <c r="U2856" s="394" t="str">
        <f t="shared" si="486"/>
        <v/>
      </c>
      <c r="V2856" s="424" t="str">
        <f t="shared" si="487"/>
        <v/>
      </c>
      <c r="W2856" s="21"/>
      <c r="X2856" s="419"/>
      <c r="Y2856" s="419"/>
      <c r="Z2856" s="51"/>
      <c r="AA2856" s="61"/>
    </row>
    <row r="2857" spans="1:27">
      <c r="A2857" s="50">
        <f t="shared" si="488"/>
        <v>2852</v>
      </c>
      <c r="B2857" s="9"/>
      <c r="C2857" s="23" t="s">
        <v>742</v>
      </c>
      <c r="D2857" s="489"/>
      <c r="E2857" s="318" t="str">
        <f>IF(G2857="","",VLOOKUP(G2857,'Danh mục CODE'!$D$2:$J$20064,7,0))</f>
        <v/>
      </c>
      <c r="F2857" s="28" t="str">
        <f>IF(E2857="","",VLOOKUP(E2857,'TONG HOP'!$E$8:$W$1883,19,0))</f>
        <v/>
      </c>
      <c r="G2857" s="66"/>
      <c r="H2857" s="226" t="str">
        <f>IF(E2857="","",VLOOKUP(G2857,'TONG HOP'!$C$8:$E$799,2,0))</f>
        <v/>
      </c>
      <c r="I2857" s="226" t="str">
        <f>IF(B2857="","",VLOOKUP(G2857,'TONG HOP'!$C$8:$F$799,4,0))</f>
        <v/>
      </c>
      <c r="J2857" s="63" t="str">
        <f t="shared" si="479"/>
        <v/>
      </c>
      <c r="K2857" s="63" t="str">
        <f t="shared" si="480"/>
        <v/>
      </c>
      <c r="L2857" s="63">
        <f t="shared" si="481"/>
        <v>0</v>
      </c>
      <c r="M2857" s="392" t="str">
        <f>IF(Y2857="","",VLOOKUP(G2857,'Danh mục CODE'!$D$2:$I$1880,4,0))</f>
        <v/>
      </c>
      <c r="N2857" s="482"/>
      <c r="O2857" s="392" t="str">
        <f t="shared" si="482"/>
        <v/>
      </c>
      <c r="P2857" s="392" t="str">
        <f>IF(Y2857="","",VLOOKUP(G2857,'Danh mục CODE'!$D$2:$I$1880,5,0))</f>
        <v/>
      </c>
      <c r="Q2857" s="392"/>
      <c r="R2857" s="392" t="str">
        <f t="shared" si="483"/>
        <v/>
      </c>
      <c r="S2857" s="394" t="e">
        <f t="shared" si="484"/>
        <v>#VALUE!</v>
      </c>
      <c r="T2857" s="394" t="str">
        <f t="shared" si="485"/>
        <v/>
      </c>
      <c r="U2857" s="394" t="str">
        <f t="shared" si="486"/>
        <v/>
      </c>
      <c r="V2857" s="424" t="str">
        <f t="shared" si="487"/>
        <v/>
      </c>
      <c r="W2857" s="21"/>
      <c r="X2857" s="419"/>
      <c r="Y2857" s="419"/>
      <c r="Z2857" s="51"/>
      <c r="AA2857" s="61"/>
    </row>
    <row r="2858" spans="1:27">
      <c r="A2858" s="50">
        <f t="shared" si="488"/>
        <v>2853</v>
      </c>
      <c r="B2858" s="9"/>
      <c r="C2858" s="23" t="s">
        <v>742</v>
      </c>
      <c r="D2858" s="489"/>
      <c r="E2858" s="318" t="str">
        <f>IF(G2858="","",VLOOKUP(G2858,'Danh mục CODE'!$D$2:$J$20064,7,0))</f>
        <v/>
      </c>
      <c r="F2858" s="28" t="str">
        <f>IF(E2858="","",VLOOKUP(E2858,'TONG HOP'!$E$8:$W$1883,19,0))</f>
        <v/>
      </c>
      <c r="G2858" s="66"/>
      <c r="H2858" s="226" t="str">
        <f>IF(E2858="","",VLOOKUP(G2858,'TONG HOP'!$C$8:$E$799,2,0))</f>
        <v/>
      </c>
      <c r="I2858" s="226" t="str">
        <f>IF(B2858="","",VLOOKUP(G2858,'TONG HOP'!$C$8:$F$799,4,0))</f>
        <v/>
      </c>
      <c r="J2858" s="63" t="str">
        <f t="shared" si="479"/>
        <v/>
      </c>
      <c r="K2858" s="63" t="str">
        <f t="shared" si="480"/>
        <v/>
      </c>
      <c r="L2858" s="63">
        <f t="shared" si="481"/>
        <v>0</v>
      </c>
      <c r="M2858" s="392" t="str">
        <f>IF(Y2858="","",VLOOKUP(G2858,'Danh mục CODE'!$D$2:$I$1880,4,0))</f>
        <v/>
      </c>
      <c r="N2858" s="482"/>
      <c r="O2858" s="392" t="str">
        <f t="shared" si="482"/>
        <v/>
      </c>
      <c r="P2858" s="392" t="str">
        <f>IF(Y2858="","",VLOOKUP(G2858,'Danh mục CODE'!$D$2:$I$1880,5,0))</f>
        <v/>
      </c>
      <c r="Q2858" s="392"/>
      <c r="R2858" s="392" t="str">
        <f t="shared" si="483"/>
        <v/>
      </c>
      <c r="S2858" s="394" t="e">
        <f t="shared" si="484"/>
        <v>#VALUE!</v>
      </c>
      <c r="T2858" s="394" t="str">
        <f t="shared" si="485"/>
        <v/>
      </c>
      <c r="U2858" s="394" t="str">
        <f t="shared" si="486"/>
        <v/>
      </c>
      <c r="V2858" s="424" t="str">
        <f t="shared" si="487"/>
        <v/>
      </c>
      <c r="W2858" s="21"/>
      <c r="X2858" s="419"/>
      <c r="Y2858" s="419"/>
      <c r="Z2858" s="51"/>
      <c r="AA2858" s="61"/>
    </row>
    <row r="2859" spans="1:27">
      <c r="A2859" s="50">
        <f t="shared" si="488"/>
        <v>2854</v>
      </c>
      <c r="B2859" s="9"/>
      <c r="C2859" s="23" t="s">
        <v>742</v>
      </c>
      <c r="D2859" s="489"/>
      <c r="E2859" s="318" t="str">
        <f>IF(G2859="","",VLOOKUP(G2859,'Danh mục CODE'!$D$2:$J$20064,7,0))</f>
        <v/>
      </c>
      <c r="F2859" s="28" t="str">
        <f>IF(E2859="","",VLOOKUP(E2859,'TONG HOP'!$E$8:$W$1883,19,0))</f>
        <v/>
      </c>
      <c r="G2859" s="66"/>
      <c r="H2859" s="226" t="str">
        <f>IF(E2859="","",VLOOKUP(G2859,'TONG HOP'!$C$8:$E$799,2,0))</f>
        <v/>
      </c>
      <c r="I2859" s="226" t="str">
        <f>IF(B2859="","",VLOOKUP(G2859,'TONG HOP'!$C$8:$F$799,4,0))</f>
        <v/>
      </c>
      <c r="J2859" s="63" t="str">
        <f t="shared" si="479"/>
        <v/>
      </c>
      <c r="K2859" s="63" t="str">
        <f t="shared" si="480"/>
        <v/>
      </c>
      <c r="L2859" s="63">
        <f t="shared" si="481"/>
        <v>0</v>
      </c>
      <c r="M2859" s="392" t="str">
        <f>IF(Y2859="","",VLOOKUP(G2859,'Danh mục CODE'!$D$2:$I$1880,4,0))</f>
        <v/>
      </c>
      <c r="N2859" s="482"/>
      <c r="O2859" s="392" t="str">
        <f t="shared" si="482"/>
        <v/>
      </c>
      <c r="P2859" s="392" t="str">
        <f>IF(Y2859="","",VLOOKUP(G2859,'Danh mục CODE'!$D$2:$I$1880,5,0))</f>
        <v/>
      </c>
      <c r="Q2859" s="392"/>
      <c r="R2859" s="392" t="str">
        <f t="shared" si="483"/>
        <v/>
      </c>
      <c r="S2859" s="394" t="e">
        <f t="shared" si="484"/>
        <v>#VALUE!</v>
      </c>
      <c r="T2859" s="394" t="str">
        <f t="shared" si="485"/>
        <v/>
      </c>
      <c r="U2859" s="394" t="str">
        <f t="shared" si="486"/>
        <v/>
      </c>
      <c r="V2859" s="424" t="str">
        <f t="shared" si="487"/>
        <v/>
      </c>
      <c r="W2859" s="21"/>
      <c r="X2859" s="419"/>
      <c r="Y2859" s="419"/>
      <c r="Z2859" s="51"/>
      <c r="AA2859" s="61"/>
    </row>
    <row r="2860" spans="1:27">
      <c r="A2860" s="50">
        <f t="shared" si="488"/>
        <v>2855</v>
      </c>
      <c r="B2860" s="9"/>
      <c r="C2860" s="23" t="s">
        <v>742</v>
      </c>
      <c r="D2860" s="489"/>
      <c r="E2860" s="318" t="str">
        <f>IF(G2860="","",VLOOKUP(G2860,'Danh mục CODE'!$D$2:$J$20064,7,0))</f>
        <v/>
      </c>
      <c r="F2860" s="28" t="str">
        <f>IF(E2860="","",VLOOKUP(E2860,'TONG HOP'!$E$8:$W$1883,19,0))</f>
        <v/>
      </c>
      <c r="G2860" s="66"/>
      <c r="H2860" s="226" t="str">
        <f>IF(E2860="","",VLOOKUP(G2860,'TONG HOP'!$C$8:$E$799,2,0))</f>
        <v/>
      </c>
      <c r="I2860" s="226" t="str">
        <f>IF(B2860="","",VLOOKUP(G2860,'TONG HOP'!$C$8:$F$799,4,0))</f>
        <v/>
      </c>
      <c r="J2860" s="63" t="str">
        <f t="shared" si="479"/>
        <v/>
      </c>
      <c r="K2860" s="63" t="str">
        <f t="shared" si="480"/>
        <v/>
      </c>
      <c r="L2860" s="63">
        <f t="shared" si="481"/>
        <v>0</v>
      </c>
      <c r="M2860" s="392" t="str">
        <f>IF(Y2860="","",VLOOKUP(G2860,'Danh mục CODE'!$D$2:$I$1880,4,0))</f>
        <v/>
      </c>
      <c r="N2860" s="482"/>
      <c r="O2860" s="392" t="str">
        <f t="shared" si="482"/>
        <v/>
      </c>
      <c r="P2860" s="392" t="str">
        <f>IF(Y2860="","",VLOOKUP(G2860,'Danh mục CODE'!$D$2:$I$1880,5,0))</f>
        <v/>
      </c>
      <c r="Q2860" s="392"/>
      <c r="R2860" s="392" t="str">
        <f t="shared" si="483"/>
        <v/>
      </c>
      <c r="S2860" s="394" t="e">
        <f t="shared" si="484"/>
        <v>#VALUE!</v>
      </c>
      <c r="T2860" s="394" t="str">
        <f t="shared" si="485"/>
        <v/>
      </c>
      <c r="U2860" s="394" t="str">
        <f t="shared" si="486"/>
        <v/>
      </c>
      <c r="V2860" s="424" t="str">
        <f t="shared" si="487"/>
        <v/>
      </c>
      <c r="W2860" s="21"/>
      <c r="X2860" s="419"/>
      <c r="Y2860" s="419"/>
      <c r="Z2860" s="51"/>
      <c r="AA2860" s="61"/>
    </row>
    <row r="2861" spans="1:27">
      <c r="A2861" s="50">
        <f t="shared" si="488"/>
        <v>2856</v>
      </c>
      <c r="B2861" s="9"/>
      <c r="C2861" s="23" t="s">
        <v>742</v>
      </c>
      <c r="D2861" s="489"/>
      <c r="E2861" s="318" t="str">
        <f>IF(G2861="","",VLOOKUP(G2861,'Danh mục CODE'!$D$2:$J$20064,7,0))</f>
        <v/>
      </c>
      <c r="F2861" s="28" t="str">
        <f>IF(E2861="","",VLOOKUP(E2861,'TONG HOP'!$E$8:$W$1883,19,0))</f>
        <v/>
      </c>
      <c r="G2861" s="66"/>
      <c r="H2861" s="226" t="str">
        <f>IF(E2861="","",VLOOKUP(G2861,'TONG HOP'!$C$8:$E$799,2,0))</f>
        <v/>
      </c>
      <c r="I2861" s="226" t="str">
        <f>IF(B2861="","",VLOOKUP(G2861,'TONG HOP'!$C$8:$F$799,4,0))</f>
        <v/>
      </c>
      <c r="J2861" s="63" t="str">
        <f t="shared" si="479"/>
        <v/>
      </c>
      <c r="K2861" s="63" t="str">
        <f t="shared" si="480"/>
        <v/>
      </c>
      <c r="L2861" s="63">
        <f t="shared" si="481"/>
        <v>0</v>
      </c>
      <c r="M2861" s="392" t="str">
        <f>IF(Y2861="","",VLOOKUP(G2861,'Danh mục CODE'!$D$2:$I$1880,4,0))</f>
        <v/>
      </c>
      <c r="N2861" s="482"/>
      <c r="O2861" s="392" t="str">
        <f t="shared" si="482"/>
        <v/>
      </c>
      <c r="P2861" s="392" t="str">
        <f>IF(Y2861="","",VLOOKUP(G2861,'Danh mục CODE'!$D$2:$I$1880,5,0))</f>
        <v/>
      </c>
      <c r="Q2861" s="392"/>
      <c r="R2861" s="392" t="str">
        <f t="shared" si="483"/>
        <v/>
      </c>
      <c r="S2861" s="394" t="e">
        <f t="shared" si="484"/>
        <v>#VALUE!</v>
      </c>
      <c r="T2861" s="394" t="str">
        <f t="shared" si="485"/>
        <v/>
      </c>
      <c r="U2861" s="394" t="str">
        <f t="shared" si="486"/>
        <v/>
      </c>
      <c r="V2861" s="424" t="str">
        <f t="shared" si="487"/>
        <v/>
      </c>
      <c r="W2861" s="21"/>
      <c r="X2861" s="419"/>
      <c r="Y2861" s="419"/>
      <c r="Z2861" s="51"/>
      <c r="AA2861" s="61"/>
    </row>
    <row r="2862" spans="1:27">
      <c r="A2862" s="50">
        <f t="shared" si="488"/>
        <v>2857</v>
      </c>
      <c r="B2862" s="9"/>
      <c r="C2862" s="23" t="s">
        <v>742</v>
      </c>
      <c r="D2862" s="489"/>
      <c r="E2862" s="318" t="str">
        <f>IF(G2862="","",VLOOKUP(G2862,'Danh mục CODE'!$D$2:$J$20064,7,0))</f>
        <v/>
      </c>
      <c r="F2862" s="28" t="str">
        <f>IF(E2862="","",VLOOKUP(E2862,'TONG HOP'!$E$8:$W$1883,19,0))</f>
        <v/>
      </c>
      <c r="G2862" s="66"/>
      <c r="H2862" s="226" t="str">
        <f>IF(E2862="","",VLOOKUP(G2862,'TONG HOP'!$C$8:$E$799,2,0))</f>
        <v/>
      </c>
      <c r="I2862" s="226" t="str">
        <f>IF(B2862="","",VLOOKUP(G2862,'TONG HOP'!$C$8:$F$799,4,0))</f>
        <v/>
      </c>
      <c r="J2862" s="63" t="str">
        <f t="shared" si="479"/>
        <v/>
      </c>
      <c r="K2862" s="63" t="str">
        <f t="shared" si="480"/>
        <v/>
      </c>
      <c r="L2862" s="63">
        <f t="shared" si="481"/>
        <v>0</v>
      </c>
      <c r="M2862" s="392" t="str">
        <f>IF(Y2862="","",VLOOKUP(G2862,'Danh mục CODE'!$D$2:$I$1880,4,0))</f>
        <v/>
      </c>
      <c r="N2862" s="482"/>
      <c r="O2862" s="392" t="str">
        <f t="shared" si="482"/>
        <v/>
      </c>
      <c r="P2862" s="392" t="str">
        <f>IF(Y2862="","",VLOOKUP(G2862,'Danh mục CODE'!$D$2:$I$1880,5,0))</f>
        <v/>
      </c>
      <c r="Q2862" s="392"/>
      <c r="R2862" s="392" t="str">
        <f t="shared" si="483"/>
        <v/>
      </c>
      <c r="S2862" s="394" t="e">
        <f t="shared" si="484"/>
        <v>#VALUE!</v>
      </c>
      <c r="T2862" s="394" t="str">
        <f t="shared" si="485"/>
        <v/>
      </c>
      <c r="U2862" s="394" t="str">
        <f t="shared" si="486"/>
        <v/>
      </c>
      <c r="V2862" s="424" t="str">
        <f t="shared" si="487"/>
        <v/>
      </c>
      <c r="W2862" s="21"/>
      <c r="X2862" s="419"/>
      <c r="Y2862" s="419"/>
      <c r="Z2862" s="51"/>
      <c r="AA2862" s="61"/>
    </row>
    <row r="2863" spans="1:27">
      <c r="A2863" s="50">
        <f t="shared" si="488"/>
        <v>2858</v>
      </c>
      <c r="B2863" s="9"/>
      <c r="C2863" s="23" t="s">
        <v>742</v>
      </c>
      <c r="D2863" s="489"/>
      <c r="E2863" s="318" t="str">
        <f>IF(G2863="","",VLOOKUP(G2863,'Danh mục CODE'!$D$2:$J$20064,7,0))</f>
        <v/>
      </c>
      <c r="F2863" s="28" t="str">
        <f>IF(E2863="","",VLOOKUP(E2863,'TONG HOP'!$E$8:$W$1883,19,0))</f>
        <v/>
      </c>
      <c r="G2863" s="66"/>
      <c r="H2863" s="226" t="str">
        <f>IF(E2863="","",VLOOKUP(G2863,'TONG HOP'!$C$8:$E$799,2,0))</f>
        <v/>
      </c>
      <c r="I2863" s="226" t="str">
        <f>IF(B2863="","",VLOOKUP(G2863,'TONG HOP'!$C$8:$F$799,4,0))</f>
        <v/>
      </c>
      <c r="J2863" s="63" t="str">
        <f t="shared" si="479"/>
        <v/>
      </c>
      <c r="K2863" s="63" t="str">
        <f t="shared" si="480"/>
        <v/>
      </c>
      <c r="L2863" s="63">
        <f t="shared" si="481"/>
        <v>0</v>
      </c>
      <c r="M2863" s="392" t="str">
        <f>IF(Y2863="","",VLOOKUP(G2863,'Danh mục CODE'!$D$2:$I$1880,4,0))</f>
        <v/>
      </c>
      <c r="N2863" s="482"/>
      <c r="O2863" s="392" t="str">
        <f t="shared" si="482"/>
        <v/>
      </c>
      <c r="P2863" s="392" t="str">
        <f>IF(Y2863="","",VLOOKUP(G2863,'Danh mục CODE'!$D$2:$I$1880,5,0))</f>
        <v/>
      </c>
      <c r="Q2863" s="392"/>
      <c r="R2863" s="392" t="str">
        <f t="shared" si="483"/>
        <v/>
      </c>
      <c r="S2863" s="394" t="e">
        <f t="shared" si="484"/>
        <v>#VALUE!</v>
      </c>
      <c r="T2863" s="394" t="str">
        <f t="shared" si="485"/>
        <v/>
      </c>
      <c r="U2863" s="394" t="str">
        <f t="shared" si="486"/>
        <v/>
      </c>
      <c r="V2863" s="424" t="str">
        <f t="shared" si="487"/>
        <v/>
      </c>
      <c r="W2863" s="21"/>
      <c r="X2863" s="419"/>
      <c r="Y2863" s="419"/>
      <c r="Z2863" s="51"/>
      <c r="AA2863" s="61"/>
    </row>
    <row r="2864" spans="1:27">
      <c r="A2864" s="50">
        <f t="shared" si="488"/>
        <v>2859</v>
      </c>
      <c r="B2864" s="9"/>
      <c r="C2864" s="23" t="s">
        <v>742</v>
      </c>
      <c r="D2864" s="489"/>
      <c r="E2864" s="318" t="str">
        <f>IF(G2864="","",VLOOKUP(G2864,'Danh mục CODE'!$D$2:$J$20064,7,0))</f>
        <v/>
      </c>
      <c r="F2864" s="28" t="str">
        <f>IF(E2864="","",VLOOKUP(E2864,'TONG HOP'!$E$8:$W$1883,19,0))</f>
        <v/>
      </c>
      <c r="G2864" s="66"/>
      <c r="H2864" s="226" t="str">
        <f>IF(E2864="","",VLOOKUP(G2864,'TONG HOP'!$C$8:$E$799,2,0))</f>
        <v/>
      </c>
      <c r="I2864" s="226" t="str">
        <f>IF(B2864="","",VLOOKUP(G2864,'TONG HOP'!$C$8:$F$799,4,0))</f>
        <v/>
      </c>
      <c r="J2864" s="63" t="str">
        <f t="shared" si="479"/>
        <v/>
      </c>
      <c r="K2864" s="63" t="str">
        <f t="shared" si="480"/>
        <v/>
      </c>
      <c r="L2864" s="63">
        <f t="shared" si="481"/>
        <v>0</v>
      </c>
      <c r="M2864" s="392" t="str">
        <f>IF(Y2864="","",VLOOKUP(G2864,'Danh mục CODE'!$D$2:$I$1880,4,0))</f>
        <v/>
      </c>
      <c r="N2864" s="482"/>
      <c r="O2864" s="392" t="str">
        <f t="shared" si="482"/>
        <v/>
      </c>
      <c r="P2864" s="392" t="str">
        <f>IF(Y2864="","",VLOOKUP(G2864,'Danh mục CODE'!$D$2:$I$1880,5,0))</f>
        <v/>
      </c>
      <c r="Q2864" s="392"/>
      <c r="R2864" s="392" t="str">
        <f t="shared" si="483"/>
        <v/>
      </c>
      <c r="S2864" s="394" t="e">
        <f t="shared" si="484"/>
        <v>#VALUE!</v>
      </c>
      <c r="T2864" s="394" t="str">
        <f t="shared" si="485"/>
        <v/>
      </c>
      <c r="U2864" s="394" t="str">
        <f t="shared" si="486"/>
        <v/>
      </c>
      <c r="V2864" s="424" t="str">
        <f t="shared" si="487"/>
        <v/>
      </c>
      <c r="W2864" s="21"/>
      <c r="X2864" s="419"/>
      <c r="Y2864" s="419"/>
      <c r="Z2864" s="51"/>
      <c r="AA2864" s="61"/>
    </row>
    <row r="2865" spans="1:27">
      <c r="A2865" s="50">
        <f t="shared" si="488"/>
        <v>2860</v>
      </c>
      <c r="B2865" s="9"/>
      <c r="C2865" s="23" t="s">
        <v>742</v>
      </c>
      <c r="D2865" s="489"/>
      <c r="E2865" s="318" t="str">
        <f>IF(G2865="","",VLOOKUP(G2865,'Danh mục CODE'!$D$2:$J$20064,7,0))</f>
        <v/>
      </c>
      <c r="F2865" s="28" t="str">
        <f>IF(E2865="","",VLOOKUP(E2865,'TONG HOP'!$E$8:$W$1883,19,0))</f>
        <v/>
      </c>
      <c r="G2865" s="66"/>
      <c r="H2865" s="226" t="str">
        <f>IF(E2865="","",VLOOKUP(G2865,'TONG HOP'!$C$8:$E$799,2,0))</f>
        <v/>
      </c>
      <c r="I2865" s="226" t="str">
        <f>IF(B2865="","",VLOOKUP(G2865,'TONG HOP'!$C$8:$F$799,4,0))</f>
        <v/>
      </c>
      <c r="J2865" s="63" t="str">
        <f t="shared" ref="J2865:J2928" si="489">IF(X2865="","",K2865-K2865*M2865)</f>
        <v/>
      </c>
      <c r="K2865" s="63" t="str">
        <f t="shared" ref="K2865:K2928" si="490">IF(AND(X2865="",N2865="",Q2865="",R2865=""),"",L2865-L2865*O2865-(L2865-L2865*O2865)*R2865)</f>
        <v/>
      </c>
      <c r="L2865" s="63">
        <f t="shared" ref="L2865:L2928" si="491">X2865-Y2865</f>
        <v>0</v>
      </c>
      <c r="M2865" s="392" t="str">
        <f>IF(Y2865="","",VLOOKUP(G2865,'Danh mục CODE'!$D$2:$I$1880,4,0))</f>
        <v/>
      </c>
      <c r="N2865" s="482"/>
      <c r="O2865" s="392" t="str">
        <f t="shared" ref="O2865:O2928" si="492">IF(X2865="","",IF(M2865-N2865&lt;0,-(M2865-N2865),0))</f>
        <v/>
      </c>
      <c r="P2865" s="392" t="str">
        <f>IF(Y2865="","",VLOOKUP(G2865,'Danh mục CODE'!$D$2:$I$1880,5,0))</f>
        <v/>
      </c>
      <c r="Q2865" s="392"/>
      <c r="R2865" s="392" t="str">
        <f t="shared" ref="R2865:R2928" si="493">IF(X2865="","",IF(P2865-Q2865&lt;0,-(P2865-Q2865),0))</f>
        <v/>
      </c>
      <c r="S2865" s="394" t="e">
        <f t="shared" ref="S2865:S2928" si="494">IF(T2865=0,"",J2865-T2865-U2865)</f>
        <v>#VALUE!</v>
      </c>
      <c r="T2865" s="394" t="str">
        <f t="shared" ref="T2865:T2928" si="495">IF(X2865="","",J2865*P2865)</f>
        <v/>
      </c>
      <c r="U2865" s="394" t="str">
        <f t="shared" ref="U2865:U2928" si="496">IF(X2865="","",J2865*R2865)</f>
        <v/>
      </c>
      <c r="V2865" s="424" t="str">
        <f t="shared" ref="V2865:V2928" si="497">IF(X2865="","",J2865-S2865-T2865-U2865)</f>
        <v/>
      </c>
      <c r="W2865" s="21"/>
      <c r="X2865" s="419"/>
      <c r="Y2865" s="419"/>
      <c r="Z2865" s="51"/>
      <c r="AA2865" s="61"/>
    </row>
    <row r="2866" spans="1:27">
      <c r="A2866" s="50">
        <f t="shared" si="488"/>
        <v>2861</v>
      </c>
      <c r="B2866" s="9"/>
      <c r="C2866" s="23" t="s">
        <v>742</v>
      </c>
      <c r="D2866" s="489"/>
      <c r="E2866" s="318" t="str">
        <f>IF(G2866="","",VLOOKUP(G2866,'Danh mục CODE'!$D$2:$J$20064,7,0))</f>
        <v/>
      </c>
      <c r="F2866" s="28" t="str">
        <f>IF(E2866="","",VLOOKUP(E2866,'TONG HOP'!$E$8:$W$1883,19,0))</f>
        <v/>
      </c>
      <c r="G2866" s="66"/>
      <c r="H2866" s="226" t="str">
        <f>IF(E2866="","",VLOOKUP(G2866,'TONG HOP'!$C$8:$E$799,2,0))</f>
        <v/>
      </c>
      <c r="I2866" s="226" t="str">
        <f>IF(B2866="","",VLOOKUP(G2866,'TONG HOP'!$C$8:$F$799,4,0))</f>
        <v/>
      </c>
      <c r="J2866" s="63" t="str">
        <f t="shared" si="489"/>
        <v/>
      </c>
      <c r="K2866" s="63" t="str">
        <f t="shared" si="490"/>
        <v/>
      </c>
      <c r="L2866" s="63">
        <f t="shared" si="491"/>
        <v>0</v>
      </c>
      <c r="M2866" s="392" t="str">
        <f>IF(Y2866="","",VLOOKUP(G2866,'Danh mục CODE'!$D$2:$I$1880,4,0))</f>
        <v/>
      </c>
      <c r="N2866" s="482"/>
      <c r="O2866" s="392" t="str">
        <f t="shared" si="492"/>
        <v/>
      </c>
      <c r="P2866" s="392" t="str">
        <f>IF(Y2866="","",VLOOKUP(G2866,'Danh mục CODE'!$D$2:$I$1880,5,0))</f>
        <v/>
      </c>
      <c r="Q2866" s="392"/>
      <c r="R2866" s="392" t="str">
        <f t="shared" si="493"/>
        <v/>
      </c>
      <c r="S2866" s="394" t="e">
        <f t="shared" si="494"/>
        <v>#VALUE!</v>
      </c>
      <c r="T2866" s="394" t="str">
        <f t="shared" si="495"/>
        <v/>
      </c>
      <c r="U2866" s="394" t="str">
        <f t="shared" si="496"/>
        <v/>
      </c>
      <c r="V2866" s="424" t="str">
        <f t="shared" si="497"/>
        <v/>
      </c>
      <c r="W2866" s="21"/>
      <c r="X2866" s="419"/>
      <c r="Y2866" s="419"/>
      <c r="Z2866" s="51"/>
      <c r="AA2866" s="61"/>
    </row>
    <row r="2867" spans="1:27">
      <c r="A2867" s="50">
        <f t="shared" si="488"/>
        <v>2862</v>
      </c>
      <c r="B2867" s="9"/>
      <c r="C2867" s="23" t="s">
        <v>742</v>
      </c>
      <c r="D2867" s="489"/>
      <c r="E2867" s="318" t="str">
        <f>IF(G2867="","",VLOOKUP(G2867,'Danh mục CODE'!$D$2:$J$20064,7,0))</f>
        <v/>
      </c>
      <c r="F2867" s="28" t="str">
        <f>IF(E2867="","",VLOOKUP(E2867,'TONG HOP'!$E$8:$W$1883,19,0))</f>
        <v/>
      </c>
      <c r="G2867" s="66"/>
      <c r="H2867" s="226" t="str">
        <f>IF(E2867="","",VLOOKUP(G2867,'TONG HOP'!$C$8:$E$799,2,0))</f>
        <v/>
      </c>
      <c r="I2867" s="226" t="str">
        <f>IF(B2867="","",VLOOKUP(G2867,'TONG HOP'!$C$8:$F$799,4,0))</f>
        <v/>
      </c>
      <c r="J2867" s="63" t="str">
        <f t="shared" si="489"/>
        <v/>
      </c>
      <c r="K2867" s="63" t="str">
        <f t="shared" si="490"/>
        <v/>
      </c>
      <c r="L2867" s="63">
        <f t="shared" si="491"/>
        <v>0</v>
      </c>
      <c r="M2867" s="392" t="str">
        <f>IF(Y2867="","",VLOOKUP(G2867,'Danh mục CODE'!$D$2:$I$1880,4,0))</f>
        <v/>
      </c>
      <c r="N2867" s="482"/>
      <c r="O2867" s="392" t="str">
        <f t="shared" si="492"/>
        <v/>
      </c>
      <c r="P2867" s="392" t="str">
        <f>IF(Y2867="","",VLOOKUP(G2867,'Danh mục CODE'!$D$2:$I$1880,5,0))</f>
        <v/>
      </c>
      <c r="Q2867" s="392"/>
      <c r="R2867" s="392" t="str">
        <f t="shared" si="493"/>
        <v/>
      </c>
      <c r="S2867" s="394" t="e">
        <f t="shared" si="494"/>
        <v>#VALUE!</v>
      </c>
      <c r="T2867" s="394" t="str">
        <f t="shared" si="495"/>
        <v/>
      </c>
      <c r="U2867" s="394" t="str">
        <f t="shared" si="496"/>
        <v/>
      </c>
      <c r="V2867" s="424" t="str">
        <f t="shared" si="497"/>
        <v/>
      </c>
      <c r="W2867" s="21"/>
      <c r="X2867" s="419"/>
      <c r="Y2867" s="419"/>
      <c r="Z2867" s="51"/>
      <c r="AA2867" s="61"/>
    </row>
    <row r="2868" spans="1:27">
      <c r="A2868" s="50">
        <f t="shared" si="488"/>
        <v>2863</v>
      </c>
      <c r="B2868" s="9"/>
      <c r="C2868" s="23" t="s">
        <v>742</v>
      </c>
      <c r="D2868" s="489"/>
      <c r="E2868" s="318" t="str">
        <f>IF(G2868="","",VLOOKUP(G2868,'Danh mục CODE'!$D$2:$J$20064,7,0))</f>
        <v/>
      </c>
      <c r="F2868" s="28" t="str">
        <f>IF(E2868="","",VLOOKUP(E2868,'TONG HOP'!$E$8:$W$1883,19,0))</f>
        <v/>
      </c>
      <c r="G2868" s="66"/>
      <c r="H2868" s="226" t="str">
        <f>IF(E2868="","",VLOOKUP(G2868,'TONG HOP'!$C$8:$E$799,2,0))</f>
        <v/>
      </c>
      <c r="I2868" s="226" t="str">
        <f>IF(B2868="","",VLOOKUP(G2868,'TONG HOP'!$C$8:$F$799,4,0))</f>
        <v/>
      </c>
      <c r="J2868" s="63" t="str">
        <f t="shared" si="489"/>
        <v/>
      </c>
      <c r="K2868" s="63" t="str">
        <f t="shared" si="490"/>
        <v/>
      </c>
      <c r="L2868" s="63">
        <f t="shared" si="491"/>
        <v>0</v>
      </c>
      <c r="M2868" s="392" t="str">
        <f>IF(Y2868="","",VLOOKUP(G2868,'Danh mục CODE'!$D$2:$I$1880,4,0))</f>
        <v/>
      </c>
      <c r="N2868" s="482"/>
      <c r="O2868" s="392" t="str">
        <f t="shared" si="492"/>
        <v/>
      </c>
      <c r="P2868" s="392" t="str">
        <f>IF(Y2868="","",VLOOKUP(G2868,'Danh mục CODE'!$D$2:$I$1880,5,0))</f>
        <v/>
      </c>
      <c r="Q2868" s="392"/>
      <c r="R2868" s="392" t="str">
        <f t="shared" si="493"/>
        <v/>
      </c>
      <c r="S2868" s="394" t="e">
        <f t="shared" si="494"/>
        <v>#VALUE!</v>
      </c>
      <c r="T2868" s="394" t="str">
        <f t="shared" si="495"/>
        <v/>
      </c>
      <c r="U2868" s="394" t="str">
        <f t="shared" si="496"/>
        <v/>
      </c>
      <c r="V2868" s="424" t="str">
        <f t="shared" si="497"/>
        <v/>
      </c>
      <c r="W2868" s="21"/>
      <c r="X2868" s="419"/>
      <c r="Y2868" s="419"/>
      <c r="Z2868" s="51"/>
      <c r="AA2868" s="61"/>
    </row>
    <row r="2869" spans="1:27">
      <c r="A2869" s="50">
        <f t="shared" si="488"/>
        <v>2864</v>
      </c>
      <c r="B2869" s="9"/>
      <c r="C2869" s="23" t="s">
        <v>742</v>
      </c>
      <c r="D2869" s="489"/>
      <c r="E2869" s="318" t="str">
        <f>IF(G2869="","",VLOOKUP(G2869,'Danh mục CODE'!$D$2:$J$20064,7,0))</f>
        <v/>
      </c>
      <c r="F2869" s="28" t="str">
        <f>IF(E2869="","",VLOOKUP(E2869,'TONG HOP'!$E$8:$W$1883,19,0))</f>
        <v/>
      </c>
      <c r="G2869" s="66"/>
      <c r="H2869" s="226" t="str">
        <f>IF(E2869="","",VLOOKUP(G2869,'TONG HOP'!$C$8:$E$799,2,0))</f>
        <v/>
      </c>
      <c r="I2869" s="226" t="str">
        <f>IF(B2869="","",VLOOKUP(G2869,'TONG HOP'!$C$8:$F$799,4,0))</f>
        <v/>
      </c>
      <c r="J2869" s="63" t="str">
        <f t="shared" si="489"/>
        <v/>
      </c>
      <c r="K2869" s="63" t="str">
        <f t="shared" si="490"/>
        <v/>
      </c>
      <c r="L2869" s="63">
        <f t="shared" si="491"/>
        <v>0</v>
      </c>
      <c r="M2869" s="392" t="str">
        <f>IF(Y2869="","",VLOOKUP(G2869,'Danh mục CODE'!$D$2:$I$1880,4,0))</f>
        <v/>
      </c>
      <c r="N2869" s="482"/>
      <c r="O2869" s="392" t="str">
        <f t="shared" si="492"/>
        <v/>
      </c>
      <c r="P2869" s="392" t="str">
        <f>IF(Y2869="","",VLOOKUP(G2869,'Danh mục CODE'!$D$2:$I$1880,5,0))</f>
        <v/>
      </c>
      <c r="Q2869" s="392"/>
      <c r="R2869" s="392" t="str">
        <f t="shared" si="493"/>
        <v/>
      </c>
      <c r="S2869" s="394" t="e">
        <f t="shared" si="494"/>
        <v>#VALUE!</v>
      </c>
      <c r="T2869" s="394" t="str">
        <f t="shared" si="495"/>
        <v/>
      </c>
      <c r="U2869" s="394" t="str">
        <f t="shared" si="496"/>
        <v/>
      </c>
      <c r="V2869" s="424" t="str">
        <f t="shared" si="497"/>
        <v/>
      </c>
      <c r="W2869" s="21"/>
      <c r="X2869" s="419"/>
      <c r="Y2869" s="419"/>
      <c r="Z2869" s="51"/>
      <c r="AA2869" s="61"/>
    </row>
    <row r="2870" spans="1:27">
      <c r="A2870" s="50">
        <f t="shared" si="488"/>
        <v>2865</v>
      </c>
      <c r="B2870" s="9"/>
      <c r="C2870" s="23" t="s">
        <v>742</v>
      </c>
      <c r="D2870" s="489"/>
      <c r="E2870" s="318" t="str">
        <f>IF(G2870="","",VLOOKUP(G2870,'Danh mục CODE'!$D$2:$J$20064,7,0))</f>
        <v/>
      </c>
      <c r="F2870" s="28" t="str">
        <f>IF(E2870="","",VLOOKUP(E2870,'TONG HOP'!$E$8:$W$1883,19,0))</f>
        <v/>
      </c>
      <c r="G2870" s="66"/>
      <c r="H2870" s="226" t="str">
        <f>IF(E2870="","",VLOOKUP(G2870,'TONG HOP'!$C$8:$E$799,2,0))</f>
        <v/>
      </c>
      <c r="I2870" s="226" t="str">
        <f>IF(B2870="","",VLOOKUP(G2870,'TONG HOP'!$C$8:$F$799,4,0))</f>
        <v/>
      </c>
      <c r="J2870" s="63" t="str">
        <f t="shared" si="489"/>
        <v/>
      </c>
      <c r="K2870" s="63" t="str">
        <f t="shared" si="490"/>
        <v/>
      </c>
      <c r="L2870" s="63">
        <f t="shared" si="491"/>
        <v>0</v>
      </c>
      <c r="M2870" s="392" t="str">
        <f>IF(Y2870="","",VLOOKUP(G2870,'Danh mục CODE'!$D$2:$I$1880,4,0))</f>
        <v/>
      </c>
      <c r="N2870" s="482"/>
      <c r="O2870" s="392" t="str">
        <f t="shared" si="492"/>
        <v/>
      </c>
      <c r="P2870" s="392" t="str">
        <f>IF(Y2870="","",VLOOKUP(G2870,'Danh mục CODE'!$D$2:$I$1880,5,0))</f>
        <v/>
      </c>
      <c r="Q2870" s="392"/>
      <c r="R2870" s="392" t="str">
        <f t="shared" si="493"/>
        <v/>
      </c>
      <c r="S2870" s="394" t="e">
        <f t="shared" si="494"/>
        <v>#VALUE!</v>
      </c>
      <c r="T2870" s="394" t="str">
        <f t="shared" si="495"/>
        <v/>
      </c>
      <c r="U2870" s="394" t="str">
        <f t="shared" si="496"/>
        <v/>
      </c>
      <c r="V2870" s="424" t="str">
        <f t="shared" si="497"/>
        <v/>
      </c>
      <c r="W2870" s="21"/>
      <c r="X2870" s="419"/>
      <c r="Y2870" s="419"/>
      <c r="Z2870" s="51"/>
      <c r="AA2870" s="61"/>
    </row>
    <row r="2871" spans="1:27">
      <c r="A2871" s="50">
        <f t="shared" si="488"/>
        <v>2866</v>
      </c>
      <c r="B2871" s="9"/>
      <c r="C2871" s="23" t="s">
        <v>742</v>
      </c>
      <c r="D2871" s="489"/>
      <c r="E2871" s="318" t="str">
        <f>IF(G2871="","",VLOOKUP(G2871,'Danh mục CODE'!$D$2:$J$20064,7,0))</f>
        <v/>
      </c>
      <c r="F2871" s="28" t="str">
        <f>IF(E2871="","",VLOOKUP(E2871,'TONG HOP'!$E$8:$W$1883,19,0))</f>
        <v/>
      </c>
      <c r="G2871" s="66"/>
      <c r="H2871" s="226" t="str">
        <f>IF(E2871="","",VLOOKUP(G2871,'TONG HOP'!$C$8:$E$799,2,0))</f>
        <v/>
      </c>
      <c r="I2871" s="226" t="str">
        <f>IF(B2871="","",VLOOKUP(G2871,'TONG HOP'!$C$8:$F$799,4,0))</f>
        <v/>
      </c>
      <c r="J2871" s="63" t="str">
        <f t="shared" si="489"/>
        <v/>
      </c>
      <c r="K2871" s="63" t="str">
        <f t="shared" si="490"/>
        <v/>
      </c>
      <c r="L2871" s="63">
        <f t="shared" si="491"/>
        <v>0</v>
      </c>
      <c r="M2871" s="392" t="str">
        <f>IF(Y2871="","",VLOOKUP(G2871,'Danh mục CODE'!$D$2:$I$1880,4,0))</f>
        <v/>
      </c>
      <c r="N2871" s="482"/>
      <c r="O2871" s="392" t="str">
        <f t="shared" si="492"/>
        <v/>
      </c>
      <c r="P2871" s="392" t="str">
        <f>IF(Y2871="","",VLOOKUP(G2871,'Danh mục CODE'!$D$2:$I$1880,5,0))</f>
        <v/>
      </c>
      <c r="Q2871" s="392"/>
      <c r="R2871" s="392" t="str">
        <f t="shared" si="493"/>
        <v/>
      </c>
      <c r="S2871" s="394" t="e">
        <f t="shared" si="494"/>
        <v>#VALUE!</v>
      </c>
      <c r="T2871" s="394" t="str">
        <f t="shared" si="495"/>
        <v/>
      </c>
      <c r="U2871" s="394" t="str">
        <f t="shared" si="496"/>
        <v/>
      </c>
      <c r="V2871" s="424" t="str">
        <f t="shared" si="497"/>
        <v/>
      </c>
      <c r="W2871" s="21"/>
      <c r="X2871" s="419"/>
      <c r="Y2871" s="419"/>
      <c r="Z2871" s="51"/>
      <c r="AA2871" s="61"/>
    </row>
    <row r="2872" spans="1:27">
      <c r="A2872" s="50">
        <f t="shared" si="488"/>
        <v>2867</v>
      </c>
      <c r="B2872" s="9"/>
      <c r="C2872" s="23" t="s">
        <v>742</v>
      </c>
      <c r="D2872" s="489"/>
      <c r="E2872" s="318" t="str">
        <f>IF(G2872="","",VLOOKUP(G2872,'Danh mục CODE'!$D$2:$J$20064,7,0))</f>
        <v/>
      </c>
      <c r="F2872" s="28" t="str">
        <f>IF(E2872="","",VLOOKUP(E2872,'TONG HOP'!$E$8:$W$1883,19,0))</f>
        <v/>
      </c>
      <c r="G2872" s="66"/>
      <c r="H2872" s="226" t="str">
        <f>IF(E2872="","",VLOOKUP(G2872,'TONG HOP'!$C$8:$E$799,2,0))</f>
        <v/>
      </c>
      <c r="I2872" s="226" t="str">
        <f>IF(B2872="","",VLOOKUP(G2872,'TONG HOP'!$C$8:$F$799,4,0))</f>
        <v/>
      </c>
      <c r="J2872" s="63" t="str">
        <f t="shared" si="489"/>
        <v/>
      </c>
      <c r="K2872" s="63" t="str">
        <f t="shared" si="490"/>
        <v/>
      </c>
      <c r="L2872" s="63">
        <f t="shared" si="491"/>
        <v>0</v>
      </c>
      <c r="M2872" s="392" t="str">
        <f>IF(Y2872="","",VLOOKUP(G2872,'Danh mục CODE'!$D$2:$I$1880,4,0))</f>
        <v/>
      </c>
      <c r="N2872" s="482"/>
      <c r="O2872" s="392" t="str">
        <f t="shared" si="492"/>
        <v/>
      </c>
      <c r="P2872" s="392" t="str">
        <f>IF(Y2872="","",VLOOKUP(G2872,'Danh mục CODE'!$D$2:$I$1880,5,0))</f>
        <v/>
      </c>
      <c r="Q2872" s="392"/>
      <c r="R2872" s="392" t="str">
        <f t="shared" si="493"/>
        <v/>
      </c>
      <c r="S2872" s="394" t="e">
        <f t="shared" si="494"/>
        <v>#VALUE!</v>
      </c>
      <c r="T2872" s="394" t="str">
        <f t="shared" si="495"/>
        <v/>
      </c>
      <c r="U2872" s="394" t="str">
        <f t="shared" si="496"/>
        <v/>
      </c>
      <c r="V2872" s="424" t="str">
        <f t="shared" si="497"/>
        <v/>
      </c>
      <c r="W2872" s="21"/>
      <c r="X2872" s="419"/>
      <c r="Y2872" s="419"/>
      <c r="Z2872" s="51"/>
      <c r="AA2872" s="61"/>
    </row>
    <row r="2873" spans="1:27">
      <c r="A2873" s="50">
        <f t="shared" si="488"/>
        <v>2868</v>
      </c>
      <c r="B2873" s="9"/>
      <c r="C2873" s="23" t="s">
        <v>742</v>
      </c>
      <c r="D2873" s="489"/>
      <c r="E2873" s="318" t="str">
        <f>IF(G2873="","",VLOOKUP(G2873,'Danh mục CODE'!$D$2:$J$20064,7,0))</f>
        <v/>
      </c>
      <c r="F2873" s="28" t="str">
        <f>IF(E2873="","",VLOOKUP(E2873,'TONG HOP'!$E$8:$W$1883,19,0))</f>
        <v/>
      </c>
      <c r="G2873" s="66"/>
      <c r="H2873" s="226" t="str">
        <f>IF(E2873="","",VLOOKUP(G2873,'TONG HOP'!$C$8:$E$799,2,0))</f>
        <v/>
      </c>
      <c r="I2873" s="226" t="str">
        <f>IF(B2873="","",VLOOKUP(G2873,'TONG HOP'!$C$8:$F$799,4,0))</f>
        <v/>
      </c>
      <c r="J2873" s="63" t="str">
        <f t="shared" si="489"/>
        <v/>
      </c>
      <c r="K2873" s="63" t="str">
        <f t="shared" si="490"/>
        <v/>
      </c>
      <c r="L2873" s="63">
        <f t="shared" si="491"/>
        <v>0</v>
      </c>
      <c r="M2873" s="392" t="str">
        <f>IF(Y2873="","",VLOOKUP(G2873,'Danh mục CODE'!$D$2:$I$1880,4,0))</f>
        <v/>
      </c>
      <c r="N2873" s="482"/>
      <c r="O2873" s="392" t="str">
        <f t="shared" si="492"/>
        <v/>
      </c>
      <c r="P2873" s="392" t="str">
        <f>IF(Y2873="","",VLOOKUP(G2873,'Danh mục CODE'!$D$2:$I$1880,5,0))</f>
        <v/>
      </c>
      <c r="Q2873" s="392"/>
      <c r="R2873" s="392" t="str">
        <f t="shared" si="493"/>
        <v/>
      </c>
      <c r="S2873" s="394" t="e">
        <f t="shared" si="494"/>
        <v>#VALUE!</v>
      </c>
      <c r="T2873" s="394" t="str">
        <f t="shared" si="495"/>
        <v/>
      </c>
      <c r="U2873" s="394" t="str">
        <f t="shared" si="496"/>
        <v/>
      </c>
      <c r="V2873" s="424" t="str">
        <f t="shared" si="497"/>
        <v/>
      </c>
      <c r="W2873" s="21"/>
      <c r="X2873" s="419"/>
      <c r="Y2873" s="419"/>
      <c r="Z2873" s="51"/>
      <c r="AA2873" s="61"/>
    </row>
    <row r="2874" spans="1:27">
      <c r="A2874" s="50">
        <f t="shared" si="488"/>
        <v>2869</v>
      </c>
      <c r="B2874" s="9"/>
      <c r="C2874" s="23" t="s">
        <v>742</v>
      </c>
      <c r="D2874" s="489"/>
      <c r="E2874" s="318" t="str">
        <f>IF(G2874="","",VLOOKUP(G2874,'Danh mục CODE'!$D$2:$J$20064,7,0))</f>
        <v/>
      </c>
      <c r="F2874" s="28" t="str">
        <f>IF(E2874="","",VLOOKUP(E2874,'TONG HOP'!$E$8:$W$1883,19,0))</f>
        <v/>
      </c>
      <c r="G2874" s="66"/>
      <c r="H2874" s="226" t="str">
        <f>IF(E2874="","",VLOOKUP(G2874,'TONG HOP'!$C$8:$E$799,2,0))</f>
        <v/>
      </c>
      <c r="I2874" s="226" t="str">
        <f>IF(B2874="","",VLOOKUP(G2874,'TONG HOP'!$C$8:$F$799,4,0))</f>
        <v/>
      </c>
      <c r="J2874" s="63" t="str">
        <f t="shared" si="489"/>
        <v/>
      </c>
      <c r="K2874" s="63" t="str">
        <f t="shared" si="490"/>
        <v/>
      </c>
      <c r="L2874" s="63">
        <f t="shared" si="491"/>
        <v>0</v>
      </c>
      <c r="M2874" s="392" t="str">
        <f>IF(Y2874="","",VLOOKUP(G2874,'Danh mục CODE'!$D$2:$I$1880,4,0))</f>
        <v/>
      </c>
      <c r="N2874" s="482"/>
      <c r="O2874" s="392" t="str">
        <f t="shared" si="492"/>
        <v/>
      </c>
      <c r="P2874" s="392" t="str">
        <f>IF(Y2874="","",VLOOKUP(G2874,'Danh mục CODE'!$D$2:$I$1880,5,0))</f>
        <v/>
      </c>
      <c r="Q2874" s="392"/>
      <c r="R2874" s="392" t="str">
        <f t="shared" si="493"/>
        <v/>
      </c>
      <c r="S2874" s="394" t="e">
        <f t="shared" si="494"/>
        <v>#VALUE!</v>
      </c>
      <c r="T2874" s="394" t="str">
        <f t="shared" si="495"/>
        <v/>
      </c>
      <c r="U2874" s="394" t="str">
        <f t="shared" si="496"/>
        <v/>
      </c>
      <c r="V2874" s="424" t="str">
        <f t="shared" si="497"/>
        <v/>
      </c>
      <c r="W2874" s="21"/>
      <c r="X2874" s="419"/>
      <c r="Y2874" s="419"/>
      <c r="Z2874" s="51"/>
      <c r="AA2874" s="61"/>
    </row>
    <row r="2875" spans="1:27">
      <c r="A2875" s="50">
        <f t="shared" si="488"/>
        <v>2870</v>
      </c>
      <c r="B2875" s="9"/>
      <c r="C2875" s="23" t="s">
        <v>742</v>
      </c>
      <c r="D2875" s="489"/>
      <c r="E2875" s="318" t="str">
        <f>IF(G2875="","",VLOOKUP(G2875,'Danh mục CODE'!$D$2:$J$20064,7,0))</f>
        <v/>
      </c>
      <c r="F2875" s="28" t="str">
        <f>IF(E2875="","",VLOOKUP(E2875,'TONG HOP'!$E$8:$W$1883,19,0))</f>
        <v/>
      </c>
      <c r="G2875" s="66"/>
      <c r="H2875" s="226" t="str">
        <f>IF(E2875="","",VLOOKUP(G2875,'TONG HOP'!$C$8:$E$799,2,0))</f>
        <v/>
      </c>
      <c r="I2875" s="226" t="str">
        <f>IF(B2875="","",VLOOKUP(G2875,'TONG HOP'!$C$8:$F$799,4,0))</f>
        <v/>
      </c>
      <c r="J2875" s="63" t="str">
        <f t="shared" si="489"/>
        <v/>
      </c>
      <c r="K2875" s="63" t="str">
        <f t="shared" si="490"/>
        <v/>
      </c>
      <c r="L2875" s="63">
        <f t="shared" si="491"/>
        <v>0</v>
      </c>
      <c r="M2875" s="392" t="str">
        <f>IF(Y2875="","",VLOOKUP(G2875,'Danh mục CODE'!$D$2:$I$1880,4,0))</f>
        <v/>
      </c>
      <c r="N2875" s="482"/>
      <c r="O2875" s="392" t="str">
        <f t="shared" si="492"/>
        <v/>
      </c>
      <c r="P2875" s="392" t="str">
        <f>IF(Y2875="","",VLOOKUP(G2875,'Danh mục CODE'!$D$2:$I$1880,5,0))</f>
        <v/>
      </c>
      <c r="Q2875" s="392"/>
      <c r="R2875" s="392" t="str">
        <f t="shared" si="493"/>
        <v/>
      </c>
      <c r="S2875" s="394" t="e">
        <f t="shared" si="494"/>
        <v>#VALUE!</v>
      </c>
      <c r="T2875" s="394" t="str">
        <f t="shared" si="495"/>
        <v/>
      </c>
      <c r="U2875" s="394" t="str">
        <f t="shared" si="496"/>
        <v/>
      </c>
      <c r="V2875" s="424" t="str">
        <f t="shared" si="497"/>
        <v/>
      </c>
      <c r="W2875" s="21"/>
      <c r="X2875" s="419"/>
      <c r="Y2875" s="419"/>
      <c r="Z2875" s="51"/>
      <c r="AA2875" s="61"/>
    </row>
    <row r="2876" spans="1:27">
      <c r="A2876" s="50">
        <f t="shared" si="488"/>
        <v>2871</v>
      </c>
      <c r="B2876" s="9"/>
      <c r="C2876" s="23" t="s">
        <v>742</v>
      </c>
      <c r="D2876" s="489"/>
      <c r="E2876" s="318" t="str">
        <f>IF(G2876="","",VLOOKUP(G2876,'Danh mục CODE'!$D$2:$J$20064,7,0))</f>
        <v/>
      </c>
      <c r="F2876" s="28" t="str">
        <f>IF(E2876="","",VLOOKUP(E2876,'TONG HOP'!$E$8:$W$1883,19,0))</f>
        <v/>
      </c>
      <c r="G2876" s="66"/>
      <c r="H2876" s="226" t="str">
        <f>IF(E2876="","",VLOOKUP(G2876,'TONG HOP'!$C$8:$E$799,2,0))</f>
        <v/>
      </c>
      <c r="I2876" s="226" t="str">
        <f>IF(B2876="","",VLOOKUP(G2876,'TONG HOP'!$C$8:$F$799,4,0))</f>
        <v/>
      </c>
      <c r="J2876" s="63" t="str">
        <f t="shared" si="489"/>
        <v/>
      </c>
      <c r="K2876" s="63" t="str">
        <f t="shared" si="490"/>
        <v/>
      </c>
      <c r="L2876" s="63">
        <f t="shared" si="491"/>
        <v>0</v>
      </c>
      <c r="M2876" s="392" t="str">
        <f>IF(Y2876="","",VLOOKUP(G2876,'Danh mục CODE'!$D$2:$I$1880,4,0))</f>
        <v/>
      </c>
      <c r="N2876" s="482"/>
      <c r="O2876" s="392" t="str">
        <f t="shared" si="492"/>
        <v/>
      </c>
      <c r="P2876" s="392" t="str">
        <f>IF(Y2876="","",VLOOKUP(G2876,'Danh mục CODE'!$D$2:$I$1880,5,0))</f>
        <v/>
      </c>
      <c r="Q2876" s="392"/>
      <c r="R2876" s="392" t="str">
        <f t="shared" si="493"/>
        <v/>
      </c>
      <c r="S2876" s="394" t="e">
        <f t="shared" si="494"/>
        <v>#VALUE!</v>
      </c>
      <c r="T2876" s="394" t="str">
        <f t="shared" si="495"/>
        <v/>
      </c>
      <c r="U2876" s="394" t="str">
        <f t="shared" si="496"/>
        <v/>
      </c>
      <c r="V2876" s="424" t="str">
        <f t="shared" si="497"/>
        <v/>
      </c>
      <c r="W2876" s="21"/>
      <c r="X2876" s="419"/>
      <c r="Y2876" s="419"/>
      <c r="Z2876" s="51"/>
      <c r="AA2876" s="61"/>
    </row>
    <row r="2877" spans="1:27">
      <c r="A2877" s="50">
        <f t="shared" si="488"/>
        <v>2872</v>
      </c>
      <c r="B2877" s="9"/>
      <c r="C2877" s="23" t="s">
        <v>742</v>
      </c>
      <c r="D2877" s="489"/>
      <c r="E2877" s="318" t="str">
        <f>IF(G2877="","",VLOOKUP(G2877,'Danh mục CODE'!$D$2:$J$20064,7,0))</f>
        <v/>
      </c>
      <c r="F2877" s="28" t="str">
        <f>IF(E2877="","",VLOOKUP(E2877,'TONG HOP'!$E$8:$W$1883,19,0))</f>
        <v/>
      </c>
      <c r="G2877" s="66"/>
      <c r="H2877" s="226" t="str">
        <f>IF(E2877="","",VLOOKUP(G2877,'TONG HOP'!$C$8:$E$799,2,0))</f>
        <v/>
      </c>
      <c r="I2877" s="226" t="str">
        <f>IF(B2877="","",VLOOKUP(G2877,'TONG HOP'!$C$8:$F$799,4,0))</f>
        <v/>
      </c>
      <c r="J2877" s="63" t="str">
        <f t="shared" si="489"/>
        <v/>
      </c>
      <c r="K2877" s="63" t="str">
        <f t="shared" si="490"/>
        <v/>
      </c>
      <c r="L2877" s="63">
        <f t="shared" si="491"/>
        <v>0</v>
      </c>
      <c r="M2877" s="392" t="str">
        <f>IF(Y2877="","",VLOOKUP(G2877,'Danh mục CODE'!$D$2:$I$1880,4,0))</f>
        <v/>
      </c>
      <c r="N2877" s="482"/>
      <c r="O2877" s="392" t="str">
        <f t="shared" si="492"/>
        <v/>
      </c>
      <c r="P2877" s="392" t="str">
        <f>IF(Y2877="","",VLOOKUP(G2877,'Danh mục CODE'!$D$2:$I$1880,5,0))</f>
        <v/>
      </c>
      <c r="Q2877" s="392"/>
      <c r="R2877" s="392" t="str">
        <f t="shared" si="493"/>
        <v/>
      </c>
      <c r="S2877" s="394" t="e">
        <f t="shared" si="494"/>
        <v>#VALUE!</v>
      </c>
      <c r="T2877" s="394" t="str">
        <f t="shared" si="495"/>
        <v/>
      </c>
      <c r="U2877" s="394" t="str">
        <f t="shared" si="496"/>
        <v/>
      </c>
      <c r="V2877" s="424" t="str">
        <f t="shared" si="497"/>
        <v/>
      </c>
      <c r="W2877" s="21"/>
      <c r="X2877" s="419"/>
      <c r="Y2877" s="419"/>
      <c r="Z2877" s="51"/>
      <c r="AA2877" s="61"/>
    </row>
    <row r="2878" spans="1:27">
      <c r="A2878" s="50">
        <f t="shared" si="488"/>
        <v>2873</v>
      </c>
      <c r="B2878" s="9"/>
      <c r="C2878" s="23" t="s">
        <v>742</v>
      </c>
      <c r="D2878" s="489"/>
      <c r="E2878" s="318" t="str">
        <f>IF(G2878="","",VLOOKUP(G2878,'Danh mục CODE'!$D$2:$J$20064,7,0))</f>
        <v/>
      </c>
      <c r="F2878" s="28" t="str">
        <f>IF(E2878="","",VLOOKUP(E2878,'TONG HOP'!$E$8:$W$1883,19,0))</f>
        <v/>
      </c>
      <c r="G2878" s="66"/>
      <c r="H2878" s="226" t="str">
        <f>IF(E2878="","",VLOOKUP(G2878,'TONG HOP'!$C$8:$E$799,2,0))</f>
        <v/>
      </c>
      <c r="I2878" s="226" t="str">
        <f>IF(B2878="","",VLOOKUP(G2878,'TONG HOP'!$C$8:$F$799,4,0))</f>
        <v/>
      </c>
      <c r="J2878" s="63" t="str">
        <f t="shared" si="489"/>
        <v/>
      </c>
      <c r="K2878" s="63" t="str">
        <f t="shared" si="490"/>
        <v/>
      </c>
      <c r="L2878" s="63">
        <f t="shared" si="491"/>
        <v>0</v>
      </c>
      <c r="M2878" s="392" t="str">
        <f>IF(Y2878="","",VLOOKUP(G2878,'Danh mục CODE'!$D$2:$I$1880,4,0))</f>
        <v/>
      </c>
      <c r="N2878" s="482"/>
      <c r="O2878" s="392" t="str">
        <f t="shared" si="492"/>
        <v/>
      </c>
      <c r="P2878" s="392" t="str">
        <f>IF(Y2878="","",VLOOKUP(G2878,'Danh mục CODE'!$D$2:$I$1880,5,0))</f>
        <v/>
      </c>
      <c r="Q2878" s="392"/>
      <c r="R2878" s="392" t="str">
        <f t="shared" si="493"/>
        <v/>
      </c>
      <c r="S2878" s="394" t="e">
        <f t="shared" si="494"/>
        <v>#VALUE!</v>
      </c>
      <c r="T2878" s="394" t="str">
        <f t="shared" si="495"/>
        <v/>
      </c>
      <c r="U2878" s="394" t="str">
        <f t="shared" si="496"/>
        <v/>
      </c>
      <c r="V2878" s="424" t="str">
        <f t="shared" si="497"/>
        <v/>
      </c>
      <c r="W2878" s="21"/>
      <c r="X2878" s="419"/>
      <c r="Y2878" s="419"/>
      <c r="Z2878" s="51"/>
      <c r="AA2878" s="61"/>
    </row>
    <row r="2879" spans="1:27">
      <c r="A2879" s="50">
        <f t="shared" si="488"/>
        <v>2874</v>
      </c>
      <c r="B2879" s="9"/>
      <c r="C2879" s="23" t="s">
        <v>742</v>
      </c>
      <c r="D2879" s="489"/>
      <c r="E2879" s="318" t="str">
        <f>IF(G2879="","",VLOOKUP(G2879,'Danh mục CODE'!$D$2:$J$20064,7,0))</f>
        <v/>
      </c>
      <c r="F2879" s="28" t="str">
        <f>IF(E2879="","",VLOOKUP(E2879,'TONG HOP'!$E$8:$W$1883,19,0))</f>
        <v/>
      </c>
      <c r="G2879" s="66"/>
      <c r="H2879" s="226" t="str">
        <f>IF(E2879="","",VLOOKUP(G2879,'TONG HOP'!$C$8:$E$799,2,0))</f>
        <v/>
      </c>
      <c r="I2879" s="226" t="str">
        <f>IF(B2879="","",VLOOKUP(G2879,'TONG HOP'!$C$8:$F$799,4,0))</f>
        <v/>
      </c>
      <c r="J2879" s="63" t="str">
        <f t="shared" si="489"/>
        <v/>
      </c>
      <c r="K2879" s="63" t="str">
        <f t="shared" si="490"/>
        <v/>
      </c>
      <c r="L2879" s="63">
        <f t="shared" si="491"/>
        <v>0</v>
      </c>
      <c r="M2879" s="392" t="str">
        <f>IF(Y2879="","",VLOOKUP(G2879,'Danh mục CODE'!$D$2:$I$1880,4,0))</f>
        <v/>
      </c>
      <c r="N2879" s="482"/>
      <c r="O2879" s="392" t="str">
        <f t="shared" si="492"/>
        <v/>
      </c>
      <c r="P2879" s="392" t="str">
        <f>IF(Y2879="","",VLOOKUP(G2879,'Danh mục CODE'!$D$2:$I$1880,5,0))</f>
        <v/>
      </c>
      <c r="Q2879" s="392"/>
      <c r="R2879" s="392" t="str">
        <f t="shared" si="493"/>
        <v/>
      </c>
      <c r="S2879" s="394" t="e">
        <f t="shared" si="494"/>
        <v>#VALUE!</v>
      </c>
      <c r="T2879" s="394" t="str">
        <f t="shared" si="495"/>
        <v/>
      </c>
      <c r="U2879" s="394" t="str">
        <f t="shared" si="496"/>
        <v/>
      </c>
      <c r="V2879" s="424" t="str">
        <f t="shared" si="497"/>
        <v/>
      </c>
      <c r="W2879" s="21"/>
      <c r="X2879" s="419"/>
      <c r="Y2879" s="419"/>
      <c r="Z2879" s="51"/>
      <c r="AA2879" s="61"/>
    </row>
    <row r="2880" spans="1:27">
      <c r="A2880" s="50">
        <f t="shared" si="488"/>
        <v>2875</v>
      </c>
      <c r="B2880" s="9"/>
      <c r="C2880" s="23" t="s">
        <v>742</v>
      </c>
      <c r="D2880" s="489"/>
      <c r="E2880" s="318" t="str">
        <f>IF(G2880="","",VLOOKUP(G2880,'Danh mục CODE'!$D$2:$J$20064,7,0))</f>
        <v/>
      </c>
      <c r="F2880" s="28" t="str">
        <f>IF(E2880="","",VLOOKUP(E2880,'TONG HOP'!$E$8:$W$1883,19,0))</f>
        <v/>
      </c>
      <c r="G2880" s="66"/>
      <c r="H2880" s="226" t="str">
        <f>IF(E2880="","",VLOOKUP(G2880,'TONG HOP'!$C$8:$E$799,2,0))</f>
        <v/>
      </c>
      <c r="I2880" s="226" t="str">
        <f>IF(B2880="","",VLOOKUP(G2880,'TONG HOP'!$C$8:$F$799,4,0))</f>
        <v/>
      </c>
      <c r="J2880" s="63" t="str">
        <f t="shared" si="489"/>
        <v/>
      </c>
      <c r="K2880" s="63" t="str">
        <f t="shared" si="490"/>
        <v/>
      </c>
      <c r="L2880" s="63">
        <f t="shared" si="491"/>
        <v>0</v>
      </c>
      <c r="M2880" s="392" t="str">
        <f>IF(Y2880="","",VLOOKUP(G2880,'Danh mục CODE'!$D$2:$I$1880,4,0))</f>
        <v/>
      </c>
      <c r="N2880" s="482"/>
      <c r="O2880" s="392" t="str">
        <f t="shared" si="492"/>
        <v/>
      </c>
      <c r="P2880" s="392" t="str">
        <f>IF(Y2880="","",VLOOKUP(G2880,'Danh mục CODE'!$D$2:$I$1880,5,0))</f>
        <v/>
      </c>
      <c r="Q2880" s="392"/>
      <c r="R2880" s="392" t="str">
        <f t="shared" si="493"/>
        <v/>
      </c>
      <c r="S2880" s="394" t="e">
        <f t="shared" si="494"/>
        <v>#VALUE!</v>
      </c>
      <c r="T2880" s="394" t="str">
        <f t="shared" si="495"/>
        <v/>
      </c>
      <c r="U2880" s="394" t="str">
        <f t="shared" si="496"/>
        <v/>
      </c>
      <c r="V2880" s="424" t="str">
        <f t="shared" si="497"/>
        <v/>
      </c>
      <c r="W2880" s="21"/>
      <c r="X2880" s="419"/>
      <c r="Y2880" s="419"/>
      <c r="Z2880" s="51"/>
      <c r="AA2880" s="61"/>
    </row>
    <row r="2881" spans="1:27">
      <c r="A2881" s="50">
        <f t="shared" si="488"/>
        <v>2876</v>
      </c>
      <c r="B2881" s="9"/>
      <c r="C2881" s="23" t="s">
        <v>742</v>
      </c>
      <c r="D2881" s="489"/>
      <c r="E2881" s="318" t="str">
        <f>IF(G2881="","",VLOOKUP(G2881,'Danh mục CODE'!$D$2:$J$20064,7,0))</f>
        <v/>
      </c>
      <c r="F2881" s="28" t="str">
        <f>IF(E2881="","",VLOOKUP(E2881,'TONG HOP'!$E$8:$W$1883,19,0))</f>
        <v/>
      </c>
      <c r="G2881" s="66"/>
      <c r="H2881" s="226" t="str">
        <f>IF(E2881="","",VLOOKUP(G2881,'TONG HOP'!$C$8:$E$799,2,0))</f>
        <v/>
      </c>
      <c r="I2881" s="226" t="str">
        <f>IF(B2881="","",VLOOKUP(G2881,'TONG HOP'!$C$8:$F$799,4,0))</f>
        <v/>
      </c>
      <c r="J2881" s="63" t="str">
        <f t="shared" si="489"/>
        <v/>
      </c>
      <c r="K2881" s="63" t="str">
        <f t="shared" si="490"/>
        <v/>
      </c>
      <c r="L2881" s="63">
        <f t="shared" si="491"/>
        <v>0</v>
      </c>
      <c r="M2881" s="392" t="str">
        <f>IF(Y2881="","",VLOOKUP(G2881,'Danh mục CODE'!$D$2:$I$1880,4,0))</f>
        <v/>
      </c>
      <c r="N2881" s="482"/>
      <c r="O2881" s="392" t="str">
        <f t="shared" si="492"/>
        <v/>
      </c>
      <c r="P2881" s="392" t="str">
        <f>IF(Y2881="","",VLOOKUP(G2881,'Danh mục CODE'!$D$2:$I$1880,5,0))</f>
        <v/>
      </c>
      <c r="Q2881" s="392"/>
      <c r="R2881" s="392" t="str">
        <f t="shared" si="493"/>
        <v/>
      </c>
      <c r="S2881" s="394" t="e">
        <f t="shared" si="494"/>
        <v>#VALUE!</v>
      </c>
      <c r="T2881" s="394" t="str">
        <f t="shared" si="495"/>
        <v/>
      </c>
      <c r="U2881" s="394" t="str">
        <f t="shared" si="496"/>
        <v/>
      </c>
      <c r="V2881" s="424" t="str">
        <f t="shared" si="497"/>
        <v/>
      </c>
      <c r="W2881" s="21"/>
      <c r="X2881" s="419"/>
      <c r="Y2881" s="419"/>
      <c r="Z2881" s="51"/>
      <c r="AA2881" s="61"/>
    </row>
    <row r="2882" spans="1:27">
      <c r="A2882" s="50">
        <f t="shared" si="488"/>
        <v>2877</v>
      </c>
      <c r="B2882" s="9"/>
      <c r="C2882" s="23" t="s">
        <v>742</v>
      </c>
      <c r="D2882" s="489"/>
      <c r="E2882" s="318" t="str">
        <f>IF(G2882="","",VLOOKUP(G2882,'Danh mục CODE'!$D$2:$J$20064,7,0))</f>
        <v/>
      </c>
      <c r="F2882" s="28" t="str">
        <f>IF(E2882="","",VLOOKUP(E2882,'TONG HOP'!$E$8:$W$1883,19,0))</f>
        <v/>
      </c>
      <c r="G2882" s="66"/>
      <c r="H2882" s="226" t="str">
        <f>IF(E2882="","",VLOOKUP(G2882,'TONG HOP'!$C$8:$E$799,2,0))</f>
        <v/>
      </c>
      <c r="I2882" s="226" t="str">
        <f>IF(B2882="","",VLOOKUP(G2882,'TONG HOP'!$C$8:$F$799,4,0))</f>
        <v/>
      </c>
      <c r="J2882" s="63" t="str">
        <f t="shared" si="489"/>
        <v/>
      </c>
      <c r="K2882" s="63" t="str">
        <f t="shared" si="490"/>
        <v/>
      </c>
      <c r="L2882" s="63">
        <f t="shared" si="491"/>
        <v>0</v>
      </c>
      <c r="M2882" s="392" t="str">
        <f>IF(Y2882="","",VLOOKUP(G2882,'Danh mục CODE'!$D$2:$I$1880,4,0))</f>
        <v/>
      </c>
      <c r="N2882" s="482"/>
      <c r="O2882" s="392" t="str">
        <f t="shared" si="492"/>
        <v/>
      </c>
      <c r="P2882" s="392" t="str">
        <f>IF(Y2882="","",VLOOKUP(G2882,'Danh mục CODE'!$D$2:$I$1880,5,0))</f>
        <v/>
      </c>
      <c r="Q2882" s="392"/>
      <c r="R2882" s="392" t="str">
        <f t="shared" si="493"/>
        <v/>
      </c>
      <c r="S2882" s="394" t="e">
        <f t="shared" si="494"/>
        <v>#VALUE!</v>
      </c>
      <c r="T2882" s="394" t="str">
        <f t="shared" si="495"/>
        <v/>
      </c>
      <c r="U2882" s="394" t="str">
        <f t="shared" si="496"/>
        <v/>
      </c>
      <c r="V2882" s="424" t="str">
        <f t="shared" si="497"/>
        <v/>
      </c>
      <c r="W2882" s="21"/>
      <c r="X2882" s="419"/>
      <c r="Y2882" s="419"/>
      <c r="Z2882" s="51"/>
      <c r="AA2882" s="61"/>
    </row>
    <row r="2883" spans="1:27">
      <c r="A2883" s="50">
        <f t="shared" si="488"/>
        <v>2878</v>
      </c>
      <c r="B2883" s="9"/>
      <c r="C2883" s="23" t="s">
        <v>742</v>
      </c>
      <c r="D2883" s="489"/>
      <c r="E2883" s="318" t="str">
        <f>IF(G2883="","",VLOOKUP(G2883,'Danh mục CODE'!$D$2:$J$20064,7,0))</f>
        <v/>
      </c>
      <c r="F2883" s="28" t="str">
        <f>IF(E2883="","",VLOOKUP(E2883,'TONG HOP'!$E$8:$W$1883,19,0))</f>
        <v/>
      </c>
      <c r="G2883" s="66"/>
      <c r="H2883" s="226" t="str">
        <f>IF(E2883="","",VLOOKUP(G2883,'TONG HOP'!$C$8:$E$799,2,0))</f>
        <v/>
      </c>
      <c r="I2883" s="226" t="str">
        <f>IF(B2883="","",VLOOKUP(G2883,'TONG HOP'!$C$8:$F$799,4,0))</f>
        <v/>
      </c>
      <c r="J2883" s="63" t="str">
        <f t="shared" si="489"/>
        <v/>
      </c>
      <c r="K2883" s="63" t="str">
        <f t="shared" si="490"/>
        <v/>
      </c>
      <c r="L2883" s="63">
        <f t="shared" si="491"/>
        <v>0</v>
      </c>
      <c r="M2883" s="392" t="str">
        <f>IF(Y2883="","",VLOOKUP(G2883,'Danh mục CODE'!$D$2:$I$1880,4,0))</f>
        <v/>
      </c>
      <c r="N2883" s="482"/>
      <c r="O2883" s="392" t="str">
        <f t="shared" si="492"/>
        <v/>
      </c>
      <c r="P2883" s="392" t="str">
        <f>IF(Y2883="","",VLOOKUP(G2883,'Danh mục CODE'!$D$2:$I$1880,5,0))</f>
        <v/>
      </c>
      <c r="Q2883" s="392"/>
      <c r="R2883" s="392" t="str">
        <f t="shared" si="493"/>
        <v/>
      </c>
      <c r="S2883" s="394" t="e">
        <f t="shared" si="494"/>
        <v>#VALUE!</v>
      </c>
      <c r="T2883" s="394" t="str">
        <f t="shared" si="495"/>
        <v/>
      </c>
      <c r="U2883" s="394" t="str">
        <f t="shared" si="496"/>
        <v/>
      </c>
      <c r="V2883" s="424" t="str">
        <f t="shared" si="497"/>
        <v/>
      </c>
      <c r="W2883" s="21"/>
      <c r="X2883" s="419"/>
      <c r="Y2883" s="419"/>
      <c r="Z2883" s="51"/>
      <c r="AA2883" s="61"/>
    </row>
    <row r="2884" spans="1:27">
      <c r="A2884" s="50">
        <f t="shared" si="488"/>
        <v>2879</v>
      </c>
      <c r="B2884" s="9"/>
      <c r="C2884" s="23" t="s">
        <v>742</v>
      </c>
      <c r="D2884" s="489"/>
      <c r="E2884" s="318" t="str">
        <f>IF(G2884="","",VLOOKUP(G2884,'Danh mục CODE'!$D$2:$J$20064,7,0))</f>
        <v/>
      </c>
      <c r="F2884" s="28" t="str">
        <f>IF(E2884="","",VLOOKUP(E2884,'TONG HOP'!$E$8:$W$1883,19,0))</f>
        <v/>
      </c>
      <c r="G2884" s="66"/>
      <c r="H2884" s="226" t="str">
        <f>IF(E2884="","",VLOOKUP(G2884,'TONG HOP'!$C$8:$E$799,2,0))</f>
        <v/>
      </c>
      <c r="I2884" s="226" t="str">
        <f>IF(B2884="","",VLOOKUP(G2884,'TONG HOP'!$C$8:$F$799,4,0))</f>
        <v/>
      </c>
      <c r="J2884" s="63" t="str">
        <f t="shared" si="489"/>
        <v/>
      </c>
      <c r="K2884" s="63" t="str">
        <f t="shared" si="490"/>
        <v/>
      </c>
      <c r="L2884" s="63">
        <f t="shared" si="491"/>
        <v>0</v>
      </c>
      <c r="M2884" s="392" t="str">
        <f>IF(Y2884="","",VLOOKUP(G2884,'Danh mục CODE'!$D$2:$I$1880,4,0))</f>
        <v/>
      </c>
      <c r="N2884" s="482"/>
      <c r="O2884" s="392" t="str">
        <f t="shared" si="492"/>
        <v/>
      </c>
      <c r="P2884" s="392" t="str">
        <f>IF(Y2884="","",VLOOKUP(G2884,'Danh mục CODE'!$D$2:$I$1880,5,0))</f>
        <v/>
      </c>
      <c r="Q2884" s="392"/>
      <c r="R2884" s="392" t="str">
        <f t="shared" si="493"/>
        <v/>
      </c>
      <c r="S2884" s="394" t="e">
        <f t="shared" si="494"/>
        <v>#VALUE!</v>
      </c>
      <c r="T2884" s="394" t="str">
        <f t="shared" si="495"/>
        <v/>
      </c>
      <c r="U2884" s="394" t="str">
        <f t="shared" si="496"/>
        <v/>
      </c>
      <c r="V2884" s="424" t="str">
        <f t="shared" si="497"/>
        <v/>
      </c>
      <c r="W2884" s="21"/>
      <c r="X2884" s="419"/>
      <c r="Y2884" s="419"/>
      <c r="Z2884" s="51"/>
      <c r="AA2884" s="61"/>
    </row>
    <row r="2885" spans="1:27">
      <c r="A2885" s="50">
        <f t="shared" si="488"/>
        <v>2880</v>
      </c>
      <c r="B2885" s="9"/>
      <c r="C2885" s="23" t="s">
        <v>742</v>
      </c>
      <c r="D2885" s="489"/>
      <c r="E2885" s="318" t="str">
        <f>IF(G2885="","",VLOOKUP(G2885,'Danh mục CODE'!$D$2:$J$20064,7,0))</f>
        <v/>
      </c>
      <c r="F2885" s="28" t="str">
        <f>IF(E2885="","",VLOOKUP(E2885,'TONG HOP'!$E$8:$W$1883,19,0))</f>
        <v/>
      </c>
      <c r="G2885" s="66"/>
      <c r="H2885" s="226" t="str">
        <f>IF(E2885="","",VLOOKUP(G2885,'TONG HOP'!$C$8:$E$799,2,0))</f>
        <v/>
      </c>
      <c r="I2885" s="226" t="str">
        <f>IF(B2885="","",VLOOKUP(G2885,'TONG HOP'!$C$8:$F$799,4,0))</f>
        <v/>
      </c>
      <c r="J2885" s="63" t="str">
        <f t="shared" si="489"/>
        <v/>
      </c>
      <c r="K2885" s="63" t="str">
        <f t="shared" si="490"/>
        <v/>
      </c>
      <c r="L2885" s="63">
        <f t="shared" si="491"/>
        <v>0</v>
      </c>
      <c r="M2885" s="392" t="str">
        <f>IF(Y2885="","",VLOOKUP(G2885,'Danh mục CODE'!$D$2:$I$1880,4,0))</f>
        <v/>
      </c>
      <c r="N2885" s="482"/>
      <c r="O2885" s="392" t="str">
        <f t="shared" si="492"/>
        <v/>
      </c>
      <c r="P2885" s="392" t="str">
        <f>IF(Y2885="","",VLOOKUP(G2885,'Danh mục CODE'!$D$2:$I$1880,5,0))</f>
        <v/>
      </c>
      <c r="Q2885" s="392"/>
      <c r="R2885" s="392" t="str">
        <f t="shared" si="493"/>
        <v/>
      </c>
      <c r="S2885" s="394" t="e">
        <f t="shared" si="494"/>
        <v>#VALUE!</v>
      </c>
      <c r="T2885" s="394" t="str">
        <f t="shared" si="495"/>
        <v/>
      </c>
      <c r="U2885" s="394" t="str">
        <f t="shared" si="496"/>
        <v/>
      </c>
      <c r="V2885" s="424" t="str">
        <f t="shared" si="497"/>
        <v/>
      </c>
      <c r="W2885" s="21"/>
      <c r="X2885" s="419"/>
      <c r="Y2885" s="419"/>
      <c r="Z2885" s="51"/>
      <c r="AA2885" s="61"/>
    </row>
    <row r="2886" spans="1:27">
      <c r="A2886" s="50">
        <f t="shared" si="488"/>
        <v>2881</v>
      </c>
      <c r="B2886" s="9"/>
      <c r="C2886" s="23" t="s">
        <v>742</v>
      </c>
      <c r="D2886" s="489"/>
      <c r="E2886" s="318" t="str">
        <f>IF(G2886="","",VLOOKUP(G2886,'Danh mục CODE'!$D$2:$J$20064,7,0))</f>
        <v/>
      </c>
      <c r="F2886" s="28" t="str">
        <f>IF(E2886="","",VLOOKUP(E2886,'TONG HOP'!$E$8:$W$1883,19,0))</f>
        <v/>
      </c>
      <c r="G2886" s="66"/>
      <c r="H2886" s="226" t="str">
        <f>IF(E2886="","",VLOOKUP(G2886,'TONG HOP'!$C$8:$E$799,2,0))</f>
        <v/>
      </c>
      <c r="I2886" s="226" t="str">
        <f>IF(B2886="","",VLOOKUP(G2886,'TONG HOP'!$C$8:$F$799,4,0))</f>
        <v/>
      </c>
      <c r="J2886" s="63" t="str">
        <f t="shared" si="489"/>
        <v/>
      </c>
      <c r="K2886" s="63" t="str">
        <f t="shared" si="490"/>
        <v/>
      </c>
      <c r="L2886" s="63">
        <f t="shared" si="491"/>
        <v>0</v>
      </c>
      <c r="M2886" s="392" t="str">
        <f>IF(Y2886="","",VLOOKUP(G2886,'Danh mục CODE'!$D$2:$I$1880,4,0))</f>
        <v/>
      </c>
      <c r="N2886" s="482"/>
      <c r="O2886" s="392" t="str">
        <f t="shared" si="492"/>
        <v/>
      </c>
      <c r="P2886" s="392" t="str">
        <f>IF(Y2886="","",VLOOKUP(G2886,'Danh mục CODE'!$D$2:$I$1880,5,0))</f>
        <v/>
      </c>
      <c r="Q2886" s="392"/>
      <c r="R2886" s="392" t="str">
        <f t="shared" si="493"/>
        <v/>
      </c>
      <c r="S2886" s="394" t="e">
        <f t="shared" si="494"/>
        <v>#VALUE!</v>
      </c>
      <c r="T2886" s="394" t="str">
        <f t="shared" si="495"/>
        <v/>
      </c>
      <c r="U2886" s="394" t="str">
        <f t="shared" si="496"/>
        <v/>
      </c>
      <c r="V2886" s="424" t="str">
        <f t="shared" si="497"/>
        <v/>
      </c>
      <c r="W2886" s="21"/>
      <c r="X2886" s="419"/>
      <c r="Y2886" s="419"/>
      <c r="Z2886" s="51"/>
      <c r="AA2886" s="61"/>
    </row>
    <row r="2887" spans="1:27">
      <c r="A2887" s="50">
        <f t="shared" si="488"/>
        <v>2882</v>
      </c>
      <c r="B2887" s="9"/>
      <c r="C2887" s="23" t="s">
        <v>742</v>
      </c>
      <c r="D2887" s="489"/>
      <c r="E2887" s="318" t="str">
        <f>IF(G2887="","",VLOOKUP(G2887,'Danh mục CODE'!$D$2:$J$20064,7,0))</f>
        <v/>
      </c>
      <c r="F2887" s="28" t="str">
        <f>IF(E2887="","",VLOOKUP(E2887,'TONG HOP'!$E$8:$W$1883,19,0))</f>
        <v/>
      </c>
      <c r="G2887" s="66"/>
      <c r="H2887" s="226" t="str">
        <f>IF(E2887="","",VLOOKUP(G2887,'TONG HOP'!$C$8:$E$799,2,0))</f>
        <v/>
      </c>
      <c r="I2887" s="226" t="str">
        <f>IF(B2887="","",VLOOKUP(G2887,'TONG HOP'!$C$8:$F$799,4,0))</f>
        <v/>
      </c>
      <c r="J2887" s="63" t="str">
        <f t="shared" si="489"/>
        <v/>
      </c>
      <c r="K2887" s="63" t="str">
        <f t="shared" si="490"/>
        <v/>
      </c>
      <c r="L2887" s="63">
        <f t="shared" si="491"/>
        <v>0</v>
      </c>
      <c r="M2887" s="392" t="str">
        <f>IF(Y2887="","",VLOOKUP(G2887,'Danh mục CODE'!$D$2:$I$1880,4,0))</f>
        <v/>
      </c>
      <c r="N2887" s="482"/>
      <c r="O2887" s="392" t="str">
        <f t="shared" si="492"/>
        <v/>
      </c>
      <c r="P2887" s="392" t="str">
        <f>IF(Y2887="","",VLOOKUP(G2887,'Danh mục CODE'!$D$2:$I$1880,5,0))</f>
        <v/>
      </c>
      <c r="Q2887" s="392"/>
      <c r="R2887" s="392" t="str">
        <f t="shared" si="493"/>
        <v/>
      </c>
      <c r="S2887" s="394" t="e">
        <f t="shared" si="494"/>
        <v>#VALUE!</v>
      </c>
      <c r="T2887" s="394" t="str">
        <f t="shared" si="495"/>
        <v/>
      </c>
      <c r="U2887" s="394" t="str">
        <f t="shared" si="496"/>
        <v/>
      </c>
      <c r="V2887" s="424" t="str">
        <f t="shared" si="497"/>
        <v/>
      </c>
      <c r="W2887" s="21"/>
      <c r="X2887" s="419"/>
      <c r="Y2887" s="419"/>
      <c r="Z2887" s="51"/>
      <c r="AA2887" s="61"/>
    </row>
    <row r="2888" spans="1:27">
      <c r="A2888" s="50">
        <f t="shared" si="488"/>
        <v>2883</v>
      </c>
      <c r="B2888" s="9"/>
      <c r="C2888" s="23" t="s">
        <v>742</v>
      </c>
      <c r="D2888" s="489"/>
      <c r="E2888" s="318" t="str">
        <f>IF(G2888="","",VLOOKUP(G2888,'Danh mục CODE'!$D$2:$J$20064,7,0))</f>
        <v/>
      </c>
      <c r="F2888" s="28" t="str">
        <f>IF(E2888="","",VLOOKUP(E2888,'TONG HOP'!$E$8:$W$1883,19,0))</f>
        <v/>
      </c>
      <c r="G2888" s="66"/>
      <c r="H2888" s="226" t="str">
        <f>IF(E2888="","",VLOOKUP(G2888,'TONG HOP'!$C$8:$E$799,2,0))</f>
        <v/>
      </c>
      <c r="I2888" s="226" t="str">
        <f>IF(B2888="","",VLOOKUP(G2888,'TONG HOP'!$C$8:$F$799,4,0))</f>
        <v/>
      </c>
      <c r="J2888" s="63" t="str">
        <f t="shared" si="489"/>
        <v/>
      </c>
      <c r="K2888" s="63" t="str">
        <f t="shared" si="490"/>
        <v/>
      </c>
      <c r="L2888" s="63">
        <f t="shared" si="491"/>
        <v>0</v>
      </c>
      <c r="M2888" s="392" t="str">
        <f>IF(Y2888="","",VLOOKUP(G2888,'Danh mục CODE'!$D$2:$I$1880,4,0))</f>
        <v/>
      </c>
      <c r="N2888" s="482"/>
      <c r="O2888" s="392" t="str">
        <f t="shared" si="492"/>
        <v/>
      </c>
      <c r="P2888" s="392" t="str">
        <f>IF(Y2888="","",VLOOKUP(G2888,'Danh mục CODE'!$D$2:$I$1880,5,0))</f>
        <v/>
      </c>
      <c r="Q2888" s="392"/>
      <c r="R2888" s="392" t="str">
        <f t="shared" si="493"/>
        <v/>
      </c>
      <c r="S2888" s="394" t="e">
        <f t="shared" si="494"/>
        <v>#VALUE!</v>
      </c>
      <c r="T2888" s="394" t="str">
        <f t="shared" si="495"/>
        <v/>
      </c>
      <c r="U2888" s="394" t="str">
        <f t="shared" si="496"/>
        <v/>
      </c>
      <c r="V2888" s="424" t="str">
        <f t="shared" si="497"/>
        <v/>
      </c>
      <c r="W2888" s="21"/>
      <c r="X2888" s="419"/>
      <c r="Y2888" s="419"/>
      <c r="Z2888" s="51"/>
      <c r="AA2888" s="61"/>
    </row>
    <row r="2889" spans="1:27">
      <c r="A2889" s="50">
        <f t="shared" si="488"/>
        <v>2884</v>
      </c>
      <c r="B2889" s="9"/>
      <c r="C2889" s="23" t="s">
        <v>742</v>
      </c>
      <c r="D2889" s="489"/>
      <c r="E2889" s="318" t="str">
        <f>IF(G2889="","",VLOOKUP(G2889,'Danh mục CODE'!$D$2:$J$20064,7,0))</f>
        <v/>
      </c>
      <c r="F2889" s="28" t="str">
        <f>IF(E2889="","",VLOOKUP(E2889,'TONG HOP'!$E$8:$W$1883,19,0))</f>
        <v/>
      </c>
      <c r="G2889" s="66"/>
      <c r="H2889" s="226" t="str">
        <f>IF(E2889="","",VLOOKUP(G2889,'TONG HOP'!$C$8:$E$799,2,0))</f>
        <v/>
      </c>
      <c r="I2889" s="226" t="str">
        <f>IF(B2889="","",VLOOKUP(G2889,'TONG HOP'!$C$8:$F$799,4,0))</f>
        <v/>
      </c>
      <c r="J2889" s="63" t="str">
        <f t="shared" si="489"/>
        <v/>
      </c>
      <c r="K2889" s="63" t="str">
        <f t="shared" si="490"/>
        <v/>
      </c>
      <c r="L2889" s="63">
        <f t="shared" si="491"/>
        <v>0</v>
      </c>
      <c r="M2889" s="392" t="str">
        <f>IF(Y2889="","",VLOOKUP(G2889,'Danh mục CODE'!$D$2:$I$1880,4,0))</f>
        <v/>
      </c>
      <c r="N2889" s="482"/>
      <c r="O2889" s="392" t="str">
        <f t="shared" si="492"/>
        <v/>
      </c>
      <c r="P2889" s="392" t="str">
        <f>IF(Y2889="","",VLOOKUP(G2889,'Danh mục CODE'!$D$2:$I$1880,5,0))</f>
        <v/>
      </c>
      <c r="Q2889" s="392"/>
      <c r="R2889" s="392" t="str">
        <f t="shared" si="493"/>
        <v/>
      </c>
      <c r="S2889" s="394" t="e">
        <f t="shared" si="494"/>
        <v>#VALUE!</v>
      </c>
      <c r="T2889" s="394" t="str">
        <f t="shared" si="495"/>
        <v/>
      </c>
      <c r="U2889" s="394" t="str">
        <f t="shared" si="496"/>
        <v/>
      </c>
      <c r="V2889" s="424" t="str">
        <f t="shared" si="497"/>
        <v/>
      </c>
      <c r="W2889" s="21"/>
      <c r="X2889" s="419"/>
      <c r="Y2889" s="419"/>
      <c r="Z2889" s="51"/>
      <c r="AA2889" s="61"/>
    </row>
    <row r="2890" spans="1:27">
      <c r="A2890" s="50">
        <f t="shared" si="488"/>
        <v>2885</v>
      </c>
      <c r="B2890" s="9"/>
      <c r="C2890" s="23" t="s">
        <v>742</v>
      </c>
      <c r="D2890" s="489"/>
      <c r="E2890" s="318" t="str">
        <f>IF(G2890="","",VLOOKUP(G2890,'Danh mục CODE'!$D$2:$J$20064,7,0))</f>
        <v/>
      </c>
      <c r="F2890" s="28" t="str">
        <f>IF(E2890="","",VLOOKUP(E2890,'TONG HOP'!$E$8:$W$1883,19,0))</f>
        <v/>
      </c>
      <c r="G2890" s="66"/>
      <c r="H2890" s="226" t="str">
        <f>IF(E2890="","",VLOOKUP(G2890,'TONG HOP'!$C$8:$E$799,2,0))</f>
        <v/>
      </c>
      <c r="I2890" s="226" t="str">
        <f>IF(B2890="","",VLOOKUP(G2890,'TONG HOP'!$C$8:$F$799,4,0))</f>
        <v/>
      </c>
      <c r="J2890" s="63" t="str">
        <f t="shared" si="489"/>
        <v/>
      </c>
      <c r="K2890" s="63" t="str">
        <f t="shared" si="490"/>
        <v/>
      </c>
      <c r="L2890" s="63">
        <f t="shared" si="491"/>
        <v>0</v>
      </c>
      <c r="M2890" s="392" t="str">
        <f>IF(Y2890="","",VLOOKUP(G2890,'Danh mục CODE'!$D$2:$I$1880,4,0))</f>
        <v/>
      </c>
      <c r="N2890" s="482"/>
      <c r="O2890" s="392" t="str">
        <f t="shared" si="492"/>
        <v/>
      </c>
      <c r="P2890" s="392" t="str">
        <f>IF(Y2890="","",VLOOKUP(G2890,'Danh mục CODE'!$D$2:$I$1880,5,0))</f>
        <v/>
      </c>
      <c r="Q2890" s="392"/>
      <c r="R2890" s="392" t="str">
        <f t="shared" si="493"/>
        <v/>
      </c>
      <c r="S2890" s="394" t="e">
        <f t="shared" si="494"/>
        <v>#VALUE!</v>
      </c>
      <c r="T2890" s="394" t="str">
        <f t="shared" si="495"/>
        <v/>
      </c>
      <c r="U2890" s="394" t="str">
        <f t="shared" si="496"/>
        <v/>
      </c>
      <c r="V2890" s="424" t="str">
        <f t="shared" si="497"/>
        <v/>
      </c>
      <c r="W2890" s="21"/>
      <c r="X2890" s="419"/>
      <c r="Y2890" s="419"/>
      <c r="Z2890" s="51"/>
      <c r="AA2890" s="61"/>
    </row>
    <row r="2891" spans="1:27">
      <c r="A2891" s="50">
        <f t="shared" si="488"/>
        <v>2886</v>
      </c>
      <c r="B2891" s="9"/>
      <c r="C2891" s="23" t="s">
        <v>742</v>
      </c>
      <c r="D2891" s="489"/>
      <c r="E2891" s="318" t="str">
        <f>IF(G2891="","",VLOOKUP(G2891,'Danh mục CODE'!$D$2:$J$20064,7,0))</f>
        <v/>
      </c>
      <c r="F2891" s="28" t="str">
        <f>IF(E2891="","",VLOOKUP(E2891,'TONG HOP'!$E$8:$W$1883,19,0))</f>
        <v/>
      </c>
      <c r="G2891" s="66"/>
      <c r="H2891" s="226" t="str">
        <f>IF(E2891="","",VLOOKUP(G2891,'TONG HOP'!$C$8:$E$799,2,0))</f>
        <v/>
      </c>
      <c r="I2891" s="226" t="str">
        <f>IF(B2891="","",VLOOKUP(G2891,'TONG HOP'!$C$8:$F$799,4,0))</f>
        <v/>
      </c>
      <c r="J2891" s="63" t="str">
        <f t="shared" si="489"/>
        <v/>
      </c>
      <c r="K2891" s="63" t="str">
        <f t="shared" si="490"/>
        <v/>
      </c>
      <c r="L2891" s="63">
        <f t="shared" si="491"/>
        <v>0</v>
      </c>
      <c r="M2891" s="392" t="str">
        <f>IF(Y2891="","",VLOOKUP(G2891,'Danh mục CODE'!$D$2:$I$1880,4,0))</f>
        <v/>
      </c>
      <c r="N2891" s="482"/>
      <c r="O2891" s="392" t="str">
        <f t="shared" si="492"/>
        <v/>
      </c>
      <c r="P2891" s="392" t="str">
        <f>IF(Y2891="","",VLOOKUP(G2891,'Danh mục CODE'!$D$2:$I$1880,5,0))</f>
        <v/>
      </c>
      <c r="Q2891" s="392"/>
      <c r="R2891" s="392" t="str">
        <f t="shared" si="493"/>
        <v/>
      </c>
      <c r="S2891" s="394" t="e">
        <f t="shared" si="494"/>
        <v>#VALUE!</v>
      </c>
      <c r="T2891" s="394" t="str">
        <f t="shared" si="495"/>
        <v/>
      </c>
      <c r="U2891" s="394" t="str">
        <f t="shared" si="496"/>
        <v/>
      </c>
      <c r="V2891" s="424" t="str">
        <f t="shared" si="497"/>
        <v/>
      </c>
      <c r="W2891" s="21"/>
      <c r="X2891" s="419"/>
      <c r="Y2891" s="419"/>
      <c r="Z2891" s="51"/>
      <c r="AA2891" s="61"/>
    </row>
    <row r="2892" spans="1:27">
      <c r="A2892" s="50">
        <f t="shared" si="488"/>
        <v>2887</v>
      </c>
      <c r="B2892" s="9"/>
      <c r="C2892" s="23" t="s">
        <v>742</v>
      </c>
      <c r="D2892" s="489"/>
      <c r="E2892" s="318" t="str">
        <f>IF(G2892="","",VLOOKUP(G2892,'Danh mục CODE'!$D$2:$J$20064,7,0))</f>
        <v/>
      </c>
      <c r="F2892" s="28" t="str">
        <f>IF(E2892="","",VLOOKUP(E2892,'TONG HOP'!$E$8:$W$1883,19,0))</f>
        <v/>
      </c>
      <c r="G2892" s="66"/>
      <c r="H2892" s="226" t="str">
        <f>IF(E2892="","",VLOOKUP(G2892,'TONG HOP'!$C$8:$E$799,2,0))</f>
        <v/>
      </c>
      <c r="I2892" s="226" t="str">
        <f>IF(B2892="","",VLOOKUP(G2892,'TONG HOP'!$C$8:$F$799,4,0))</f>
        <v/>
      </c>
      <c r="J2892" s="63" t="str">
        <f t="shared" si="489"/>
        <v/>
      </c>
      <c r="K2892" s="63" t="str">
        <f t="shared" si="490"/>
        <v/>
      </c>
      <c r="L2892" s="63">
        <f t="shared" si="491"/>
        <v>0</v>
      </c>
      <c r="M2892" s="392" t="str">
        <f>IF(Y2892="","",VLOOKUP(G2892,'Danh mục CODE'!$D$2:$I$1880,4,0))</f>
        <v/>
      </c>
      <c r="N2892" s="482"/>
      <c r="O2892" s="392" t="str">
        <f t="shared" si="492"/>
        <v/>
      </c>
      <c r="P2892" s="392" t="str">
        <f>IF(Y2892="","",VLOOKUP(G2892,'Danh mục CODE'!$D$2:$I$1880,5,0))</f>
        <v/>
      </c>
      <c r="Q2892" s="392"/>
      <c r="R2892" s="392" t="str">
        <f t="shared" si="493"/>
        <v/>
      </c>
      <c r="S2892" s="394" t="e">
        <f t="shared" si="494"/>
        <v>#VALUE!</v>
      </c>
      <c r="T2892" s="394" t="str">
        <f t="shared" si="495"/>
        <v/>
      </c>
      <c r="U2892" s="394" t="str">
        <f t="shared" si="496"/>
        <v/>
      </c>
      <c r="V2892" s="424" t="str">
        <f t="shared" si="497"/>
        <v/>
      </c>
      <c r="W2892" s="21"/>
      <c r="X2892" s="419"/>
      <c r="Y2892" s="419"/>
      <c r="Z2892" s="51"/>
      <c r="AA2892" s="61"/>
    </row>
    <row r="2893" spans="1:27">
      <c r="A2893" s="50">
        <f t="shared" si="488"/>
        <v>2888</v>
      </c>
      <c r="B2893" s="9"/>
      <c r="C2893" s="23" t="s">
        <v>742</v>
      </c>
      <c r="D2893" s="489"/>
      <c r="E2893" s="318" t="str">
        <f>IF(G2893="","",VLOOKUP(G2893,'Danh mục CODE'!$D$2:$J$20064,7,0))</f>
        <v/>
      </c>
      <c r="F2893" s="28" t="str">
        <f>IF(E2893="","",VLOOKUP(E2893,'TONG HOP'!$E$8:$W$1883,19,0))</f>
        <v/>
      </c>
      <c r="G2893" s="66"/>
      <c r="H2893" s="226" t="str">
        <f>IF(E2893="","",VLOOKUP(G2893,'TONG HOP'!$C$8:$E$799,2,0))</f>
        <v/>
      </c>
      <c r="I2893" s="226" t="str">
        <f>IF(B2893="","",VLOOKUP(G2893,'TONG HOP'!$C$8:$F$799,4,0))</f>
        <v/>
      </c>
      <c r="J2893" s="63" t="str">
        <f t="shared" si="489"/>
        <v/>
      </c>
      <c r="K2893" s="63" t="str">
        <f t="shared" si="490"/>
        <v/>
      </c>
      <c r="L2893" s="63">
        <f t="shared" si="491"/>
        <v>0</v>
      </c>
      <c r="M2893" s="392" t="str">
        <f>IF(Y2893="","",VLOOKUP(G2893,'Danh mục CODE'!$D$2:$I$1880,4,0))</f>
        <v/>
      </c>
      <c r="N2893" s="482"/>
      <c r="O2893" s="392" t="str">
        <f t="shared" si="492"/>
        <v/>
      </c>
      <c r="P2893" s="392" t="str">
        <f>IF(Y2893="","",VLOOKUP(G2893,'Danh mục CODE'!$D$2:$I$1880,5,0))</f>
        <v/>
      </c>
      <c r="Q2893" s="392"/>
      <c r="R2893" s="392" t="str">
        <f t="shared" si="493"/>
        <v/>
      </c>
      <c r="S2893" s="394" t="e">
        <f t="shared" si="494"/>
        <v>#VALUE!</v>
      </c>
      <c r="T2893" s="394" t="str">
        <f t="shared" si="495"/>
        <v/>
      </c>
      <c r="U2893" s="394" t="str">
        <f t="shared" si="496"/>
        <v/>
      </c>
      <c r="V2893" s="424" t="str">
        <f t="shared" si="497"/>
        <v/>
      </c>
      <c r="W2893" s="21"/>
      <c r="X2893" s="419"/>
      <c r="Y2893" s="419"/>
      <c r="Z2893" s="51"/>
      <c r="AA2893" s="61"/>
    </row>
    <row r="2894" spans="1:27">
      <c r="A2894" s="50">
        <f t="shared" si="488"/>
        <v>2889</v>
      </c>
      <c r="B2894" s="9"/>
      <c r="C2894" s="23" t="s">
        <v>742</v>
      </c>
      <c r="D2894" s="489"/>
      <c r="E2894" s="318" t="str">
        <f>IF(G2894="","",VLOOKUP(G2894,'Danh mục CODE'!$D$2:$J$20064,7,0))</f>
        <v/>
      </c>
      <c r="F2894" s="28" t="str">
        <f>IF(E2894="","",VLOOKUP(E2894,'TONG HOP'!$E$8:$W$1883,19,0))</f>
        <v/>
      </c>
      <c r="G2894" s="66"/>
      <c r="H2894" s="226" t="str">
        <f>IF(E2894="","",VLOOKUP(G2894,'TONG HOP'!$C$8:$E$799,2,0))</f>
        <v/>
      </c>
      <c r="I2894" s="226" t="str">
        <f>IF(B2894="","",VLOOKUP(G2894,'TONG HOP'!$C$8:$F$799,4,0))</f>
        <v/>
      </c>
      <c r="J2894" s="63" t="str">
        <f t="shared" si="489"/>
        <v/>
      </c>
      <c r="K2894" s="63" t="str">
        <f t="shared" si="490"/>
        <v/>
      </c>
      <c r="L2894" s="63">
        <f t="shared" si="491"/>
        <v>0</v>
      </c>
      <c r="M2894" s="392" t="str">
        <f>IF(Y2894="","",VLOOKUP(G2894,'Danh mục CODE'!$D$2:$I$1880,4,0))</f>
        <v/>
      </c>
      <c r="N2894" s="482"/>
      <c r="O2894" s="392" t="str">
        <f t="shared" si="492"/>
        <v/>
      </c>
      <c r="P2894" s="392" t="str">
        <f>IF(Y2894="","",VLOOKUP(G2894,'Danh mục CODE'!$D$2:$I$1880,5,0))</f>
        <v/>
      </c>
      <c r="Q2894" s="392"/>
      <c r="R2894" s="392" t="str">
        <f t="shared" si="493"/>
        <v/>
      </c>
      <c r="S2894" s="394" t="e">
        <f t="shared" si="494"/>
        <v>#VALUE!</v>
      </c>
      <c r="T2894" s="394" t="str">
        <f t="shared" si="495"/>
        <v/>
      </c>
      <c r="U2894" s="394" t="str">
        <f t="shared" si="496"/>
        <v/>
      </c>
      <c r="V2894" s="424" t="str">
        <f t="shared" si="497"/>
        <v/>
      </c>
      <c r="W2894" s="21"/>
      <c r="X2894" s="419"/>
      <c r="Y2894" s="419"/>
      <c r="Z2894" s="51"/>
      <c r="AA2894" s="61"/>
    </row>
    <row r="2895" spans="1:27">
      <c r="A2895" s="50">
        <f t="shared" si="488"/>
        <v>2890</v>
      </c>
      <c r="B2895" s="9"/>
      <c r="C2895" s="23" t="s">
        <v>742</v>
      </c>
      <c r="D2895" s="489"/>
      <c r="E2895" s="318" t="str">
        <f>IF(G2895="","",VLOOKUP(G2895,'Danh mục CODE'!$D$2:$J$20064,7,0))</f>
        <v/>
      </c>
      <c r="F2895" s="28" t="str">
        <f>IF(E2895="","",VLOOKUP(E2895,'TONG HOP'!$E$8:$W$1883,19,0))</f>
        <v/>
      </c>
      <c r="G2895" s="66"/>
      <c r="H2895" s="226" t="str">
        <f>IF(E2895="","",VLOOKUP(G2895,'TONG HOP'!$C$8:$E$799,2,0))</f>
        <v/>
      </c>
      <c r="I2895" s="226" t="str">
        <f>IF(B2895="","",VLOOKUP(G2895,'TONG HOP'!$C$8:$F$799,4,0))</f>
        <v/>
      </c>
      <c r="J2895" s="63" t="str">
        <f t="shared" si="489"/>
        <v/>
      </c>
      <c r="K2895" s="63" t="str">
        <f t="shared" si="490"/>
        <v/>
      </c>
      <c r="L2895" s="63">
        <f t="shared" si="491"/>
        <v>0</v>
      </c>
      <c r="M2895" s="392" t="str">
        <f>IF(Y2895="","",VLOOKUP(G2895,'Danh mục CODE'!$D$2:$I$1880,4,0))</f>
        <v/>
      </c>
      <c r="N2895" s="482"/>
      <c r="O2895" s="392" t="str">
        <f t="shared" si="492"/>
        <v/>
      </c>
      <c r="P2895" s="392" t="str">
        <f>IF(Y2895="","",VLOOKUP(G2895,'Danh mục CODE'!$D$2:$I$1880,5,0))</f>
        <v/>
      </c>
      <c r="Q2895" s="392"/>
      <c r="R2895" s="392" t="str">
        <f t="shared" si="493"/>
        <v/>
      </c>
      <c r="S2895" s="394" t="e">
        <f t="shared" si="494"/>
        <v>#VALUE!</v>
      </c>
      <c r="T2895" s="394" t="str">
        <f t="shared" si="495"/>
        <v/>
      </c>
      <c r="U2895" s="394" t="str">
        <f t="shared" si="496"/>
        <v/>
      </c>
      <c r="V2895" s="424" t="str">
        <f t="shared" si="497"/>
        <v/>
      </c>
      <c r="W2895" s="21"/>
      <c r="X2895" s="419"/>
      <c r="Y2895" s="419"/>
      <c r="Z2895" s="51"/>
      <c r="AA2895" s="61"/>
    </row>
    <row r="2896" spans="1:27">
      <c r="A2896" s="50">
        <f t="shared" si="488"/>
        <v>2891</v>
      </c>
      <c r="B2896" s="9"/>
      <c r="C2896" s="23" t="s">
        <v>742</v>
      </c>
      <c r="D2896" s="489"/>
      <c r="E2896" s="318" t="str">
        <f>IF(G2896="","",VLOOKUP(G2896,'Danh mục CODE'!$D$2:$J$20064,7,0))</f>
        <v/>
      </c>
      <c r="F2896" s="28" t="str">
        <f>IF(E2896="","",VLOOKUP(E2896,'TONG HOP'!$E$8:$W$1883,19,0))</f>
        <v/>
      </c>
      <c r="G2896" s="66"/>
      <c r="H2896" s="226" t="str">
        <f>IF(E2896="","",VLOOKUP(G2896,'TONG HOP'!$C$8:$E$799,2,0))</f>
        <v/>
      </c>
      <c r="I2896" s="226" t="str">
        <f>IF(B2896="","",VLOOKUP(G2896,'TONG HOP'!$C$8:$F$799,4,0))</f>
        <v/>
      </c>
      <c r="J2896" s="63" t="str">
        <f t="shared" si="489"/>
        <v/>
      </c>
      <c r="K2896" s="63" t="str">
        <f t="shared" si="490"/>
        <v/>
      </c>
      <c r="L2896" s="63">
        <f t="shared" si="491"/>
        <v>0</v>
      </c>
      <c r="M2896" s="392" t="str">
        <f>IF(Y2896="","",VLOOKUP(G2896,'Danh mục CODE'!$D$2:$I$1880,4,0))</f>
        <v/>
      </c>
      <c r="N2896" s="482"/>
      <c r="O2896" s="392" t="str">
        <f t="shared" si="492"/>
        <v/>
      </c>
      <c r="P2896" s="392" t="str">
        <f>IF(Y2896="","",VLOOKUP(G2896,'Danh mục CODE'!$D$2:$I$1880,5,0))</f>
        <v/>
      </c>
      <c r="Q2896" s="392"/>
      <c r="R2896" s="392" t="str">
        <f t="shared" si="493"/>
        <v/>
      </c>
      <c r="S2896" s="394" t="e">
        <f t="shared" si="494"/>
        <v>#VALUE!</v>
      </c>
      <c r="T2896" s="394" t="str">
        <f t="shared" si="495"/>
        <v/>
      </c>
      <c r="U2896" s="394" t="str">
        <f t="shared" si="496"/>
        <v/>
      </c>
      <c r="V2896" s="424" t="str">
        <f t="shared" si="497"/>
        <v/>
      </c>
      <c r="W2896" s="21"/>
      <c r="X2896" s="419"/>
      <c r="Y2896" s="419"/>
      <c r="Z2896" s="51"/>
      <c r="AA2896" s="61"/>
    </row>
    <row r="2897" spans="1:27">
      <c r="A2897" s="50">
        <f t="shared" si="488"/>
        <v>2892</v>
      </c>
      <c r="B2897" s="9"/>
      <c r="C2897" s="23" t="s">
        <v>742</v>
      </c>
      <c r="D2897" s="489"/>
      <c r="E2897" s="318" t="str">
        <f>IF(G2897="","",VLOOKUP(G2897,'Danh mục CODE'!$D$2:$J$20064,7,0))</f>
        <v/>
      </c>
      <c r="F2897" s="28" t="str">
        <f>IF(E2897="","",VLOOKUP(E2897,'TONG HOP'!$E$8:$W$1883,19,0))</f>
        <v/>
      </c>
      <c r="G2897" s="66"/>
      <c r="H2897" s="226" t="str">
        <f>IF(E2897="","",VLOOKUP(G2897,'TONG HOP'!$C$8:$E$799,2,0))</f>
        <v/>
      </c>
      <c r="I2897" s="226" t="str">
        <f>IF(B2897="","",VLOOKUP(G2897,'TONG HOP'!$C$8:$F$799,4,0))</f>
        <v/>
      </c>
      <c r="J2897" s="63" t="str">
        <f t="shared" si="489"/>
        <v/>
      </c>
      <c r="K2897" s="63" t="str">
        <f t="shared" si="490"/>
        <v/>
      </c>
      <c r="L2897" s="63">
        <f t="shared" si="491"/>
        <v>0</v>
      </c>
      <c r="M2897" s="392" t="str">
        <f>IF(Y2897="","",VLOOKUP(G2897,'Danh mục CODE'!$D$2:$I$1880,4,0))</f>
        <v/>
      </c>
      <c r="N2897" s="482"/>
      <c r="O2897" s="392" t="str">
        <f t="shared" si="492"/>
        <v/>
      </c>
      <c r="P2897" s="392" t="str">
        <f>IF(Y2897="","",VLOOKUP(G2897,'Danh mục CODE'!$D$2:$I$1880,5,0))</f>
        <v/>
      </c>
      <c r="Q2897" s="392"/>
      <c r="R2897" s="392" t="str">
        <f t="shared" si="493"/>
        <v/>
      </c>
      <c r="S2897" s="394" t="e">
        <f t="shared" si="494"/>
        <v>#VALUE!</v>
      </c>
      <c r="T2897" s="394" t="str">
        <f t="shared" si="495"/>
        <v/>
      </c>
      <c r="U2897" s="394" t="str">
        <f t="shared" si="496"/>
        <v/>
      </c>
      <c r="V2897" s="424" t="str">
        <f t="shared" si="497"/>
        <v/>
      </c>
      <c r="W2897" s="21"/>
      <c r="X2897" s="419"/>
      <c r="Y2897" s="419"/>
      <c r="Z2897" s="51"/>
      <c r="AA2897" s="61"/>
    </row>
    <row r="2898" spans="1:27">
      <c r="A2898" s="50">
        <f t="shared" si="488"/>
        <v>2893</v>
      </c>
      <c r="B2898" s="9"/>
      <c r="C2898" s="23" t="s">
        <v>742</v>
      </c>
      <c r="D2898" s="489"/>
      <c r="E2898" s="318" t="str">
        <f>IF(G2898="","",VLOOKUP(G2898,'Danh mục CODE'!$D$2:$J$20064,7,0))</f>
        <v/>
      </c>
      <c r="F2898" s="28" t="str">
        <f>IF(E2898="","",VLOOKUP(E2898,'TONG HOP'!$E$8:$W$1883,19,0))</f>
        <v/>
      </c>
      <c r="G2898" s="66"/>
      <c r="H2898" s="226" t="str">
        <f>IF(E2898="","",VLOOKUP(G2898,'TONG HOP'!$C$8:$E$799,2,0))</f>
        <v/>
      </c>
      <c r="I2898" s="226" t="str">
        <f>IF(B2898="","",VLOOKUP(G2898,'TONG HOP'!$C$8:$F$799,4,0))</f>
        <v/>
      </c>
      <c r="J2898" s="63" t="str">
        <f t="shared" si="489"/>
        <v/>
      </c>
      <c r="K2898" s="63" t="str">
        <f t="shared" si="490"/>
        <v/>
      </c>
      <c r="L2898" s="63">
        <f t="shared" si="491"/>
        <v>0</v>
      </c>
      <c r="M2898" s="392" t="str">
        <f>IF(Y2898="","",VLOOKUP(G2898,'Danh mục CODE'!$D$2:$I$1880,4,0))</f>
        <v/>
      </c>
      <c r="N2898" s="482"/>
      <c r="O2898" s="392" t="str">
        <f t="shared" si="492"/>
        <v/>
      </c>
      <c r="P2898" s="392" t="str">
        <f>IF(Y2898="","",VLOOKUP(G2898,'Danh mục CODE'!$D$2:$I$1880,5,0))</f>
        <v/>
      </c>
      <c r="Q2898" s="392"/>
      <c r="R2898" s="392" t="str">
        <f t="shared" si="493"/>
        <v/>
      </c>
      <c r="S2898" s="394" t="e">
        <f t="shared" si="494"/>
        <v>#VALUE!</v>
      </c>
      <c r="T2898" s="394" t="str">
        <f t="shared" si="495"/>
        <v/>
      </c>
      <c r="U2898" s="394" t="str">
        <f t="shared" si="496"/>
        <v/>
      </c>
      <c r="V2898" s="424" t="str">
        <f t="shared" si="497"/>
        <v/>
      </c>
      <c r="W2898" s="21"/>
      <c r="X2898" s="419"/>
      <c r="Y2898" s="419"/>
      <c r="Z2898" s="51"/>
      <c r="AA2898" s="61"/>
    </row>
    <row r="2899" spans="1:27">
      <c r="A2899" s="50">
        <f t="shared" ref="A2899:A2962" si="498">A2898+1</f>
        <v>2894</v>
      </c>
      <c r="B2899" s="9"/>
      <c r="C2899" s="23" t="s">
        <v>742</v>
      </c>
      <c r="D2899" s="489"/>
      <c r="E2899" s="318" t="str">
        <f>IF(G2899="","",VLOOKUP(G2899,'Danh mục CODE'!$D$2:$J$20064,7,0))</f>
        <v/>
      </c>
      <c r="F2899" s="28" t="str">
        <f>IF(E2899="","",VLOOKUP(E2899,'TONG HOP'!$E$8:$W$1883,19,0))</f>
        <v/>
      </c>
      <c r="G2899" s="66"/>
      <c r="H2899" s="226" t="str">
        <f>IF(E2899="","",VLOOKUP(G2899,'TONG HOP'!$C$8:$E$799,2,0))</f>
        <v/>
      </c>
      <c r="I2899" s="226" t="str">
        <f>IF(B2899="","",VLOOKUP(G2899,'TONG HOP'!$C$8:$F$799,4,0))</f>
        <v/>
      </c>
      <c r="J2899" s="63" t="str">
        <f t="shared" si="489"/>
        <v/>
      </c>
      <c r="K2899" s="63" t="str">
        <f t="shared" si="490"/>
        <v/>
      </c>
      <c r="L2899" s="63">
        <f t="shared" si="491"/>
        <v>0</v>
      </c>
      <c r="M2899" s="392" t="str">
        <f>IF(Y2899="","",VLOOKUP(G2899,'Danh mục CODE'!$D$2:$I$1880,4,0))</f>
        <v/>
      </c>
      <c r="N2899" s="482"/>
      <c r="O2899" s="392" t="str">
        <f t="shared" si="492"/>
        <v/>
      </c>
      <c r="P2899" s="392" t="str">
        <f>IF(Y2899="","",VLOOKUP(G2899,'Danh mục CODE'!$D$2:$I$1880,5,0))</f>
        <v/>
      </c>
      <c r="Q2899" s="392"/>
      <c r="R2899" s="392" t="str">
        <f t="shared" si="493"/>
        <v/>
      </c>
      <c r="S2899" s="394" t="e">
        <f t="shared" si="494"/>
        <v>#VALUE!</v>
      </c>
      <c r="T2899" s="394" t="str">
        <f t="shared" si="495"/>
        <v/>
      </c>
      <c r="U2899" s="394" t="str">
        <f t="shared" si="496"/>
        <v/>
      </c>
      <c r="V2899" s="424" t="str">
        <f t="shared" si="497"/>
        <v/>
      </c>
      <c r="W2899" s="21"/>
      <c r="X2899" s="419"/>
      <c r="Y2899" s="419"/>
      <c r="Z2899" s="51"/>
      <c r="AA2899" s="61"/>
    </row>
    <row r="2900" spans="1:27">
      <c r="A2900" s="50">
        <f t="shared" si="498"/>
        <v>2895</v>
      </c>
      <c r="B2900" s="9"/>
      <c r="C2900" s="23" t="s">
        <v>742</v>
      </c>
      <c r="D2900" s="489"/>
      <c r="E2900" s="318" t="str">
        <f>IF(G2900="","",VLOOKUP(G2900,'Danh mục CODE'!$D$2:$J$20064,7,0))</f>
        <v/>
      </c>
      <c r="F2900" s="28" t="str">
        <f>IF(E2900="","",VLOOKUP(E2900,'TONG HOP'!$E$8:$W$1883,19,0))</f>
        <v/>
      </c>
      <c r="G2900" s="66"/>
      <c r="H2900" s="226" t="str">
        <f>IF(E2900="","",VLOOKUP(G2900,'TONG HOP'!$C$8:$E$799,2,0))</f>
        <v/>
      </c>
      <c r="I2900" s="226" t="str">
        <f>IF(B2900="","",VLOOKUP(G2900,'TONG HOP'!$C$8:$F$799,4,0))</f>
        <v/>
      </c>
      <c r="J2900" s="63" t="str">
        <f t="shared" si="489"/>
        <v/>
      </c>
      <c r="K2900" s="63" t="str">
        <f t="shared" si="490"/>
        <v/>
      </c>
      <c r="L2900" s="63">
        <f t="shared" si="491"/>
        <v>0</v>
      </c>
      <c r="M2900" s="392" t="str">
        <f>IF(Y2900="","",VLOOKUP(G2900,'Danh mục CODE'!$D$2:$I$1880,4,0))</f>
        <v/>
      </c>
      <c r="N2900" s="482"/>
      <c r="O2900" s="392" t="str">
        <f t="shared" si="492"/>
        <v/>
      </c>
      <c r="P2900" s="392" t="str">
        <f>IF(Y2900="","",VLOOKUP(G2900,'Danh mục CODE'!$D$2:$I$1880,5,0))</f>
        <v/>
      </c>
      <c r="Q2900" s="392"/>
      <c r="R2900" s="392" t="str">
        <f t="shared" si="493"/>
        <v/>
      </c>
      <c r="S2900" s="394" t="e">
        <f t="shared" si="494"/>
        <v>#VALUE!</v>
      </c>
      <c r="T2900" s="394" t="str">
        <f t="shared" si="495"/>
        <v/>
      </c>
      <c r="U2900" s="394" t="str">
        <f t="shared" si="496"/>
        <v/>
      </c>
      <c r="V2900" s="424" t="str">
        <f t="shared" si="497"/>
        <v/>
      </c>
      <c r="W2900" s="21"/>
      <c r="X2900" s="419"/>
      <c r="Y2900" s="419"/>
      <c r="Z2900" s="51"/>
      <c r="AA2900" s="61"/>
    </row>
    <row r="2901" spans="1:27">
      <c r="A2901" s="50">
        <f t="shared" si="498"/>
        <v>2896</v>
      </c>
      <c r="B2901" s="9"/>
      <c r="C2901" s="23" t="s">
        <v>742</v>
      </c>
      <c r="D2901" s="489"/>
      <c r="E2901" s="318" t="str">
        <f>IF(G2901="","",VLOOKUP(G2901,'Danh mục CODE'!$D$2:$J$20064,7,0))</f>
        <v/>
      </c>
      <c r="F2901" s="28" t="str">
        <f>IF(E2901="","",VLOOKUP(E2901,'TONG HOP'!$E$8:$W$1883,19,0))</f>
        <v/>
      </c>
      <c r="G2901" s="66"/>
      <c r="H2901" s="226" t="str">
        <f>IF(E2901="","",VLOOKUP(G2901,'TONG HOP'!$C$8:$E$799,2,0))</f>
        <v/>
      </c>
      <c r="I2901" s="226" t="str">
        <f>IF(B2901="","",VLOOKUP(G2901,'TONG HOP'!$C$8:$F$799,4,0))</f>
        <v/>
      </c>
      <c r="J2901" s="63" t="str">
        <f t="shared" si="489"/>
        <v/>
      </c>
      <c r="K2901" s="63" t="str">
        <f t="shared" si="490"/>
        <v/>
      </c>
      <c r="L2901" s="63">
        <f t="shared" si="491"/>
        <v>0</v>
      </c>
      <c r="M2901" s="392" t="str">
        <f>IF(Y2901="","",VLOOKUP(G2901,'Danh mục CODE'!$D$2:$I$1880,4,0))</f>
        <v/>
      </c>
      <c r="N2901" s="482"/>
      <c r="O2901" s="392" t="str">
        <f t="shared" si="492"/>
        <v/>
      </c>
      <c r="P2901" s="392" t="str">
        <f>IF(Y2901="","",VLOOKUP(G2901,'Danh mục CODE'!$D$2:$I$1880,5,0))</f>
        <v/>
      </c>
      <c r="Q2901" s="392"/>
      <c r="R2901" s="392" t="str">
        <f t="shared" si="493"/>
        <v/>
      </c>
      <c r="S2901" s="394" t="e">
        <f t="shared" si="494"/>
        <v>#VALUE!</v>
      </c>
      <c r="T2901" s="394" t="str">
        <f t="shared" si="495"/>
        <v/>
      </c>
      <c r="U2901" s="394" t="str">
        <f t="shared" si="496"/>
        <v/>
      </c>
      <c r="V2901" s="424" t="str">
        <f t="shared" si="497"/>
        <v/>
      </c>
      <c r="W2901" s="21"/>
      <c r="X2901" s="419"/>
      <c r="Y2901" s="419"/>
      <c r="Z2901" s="51"/>
      <c r="AA2901" s="61"/>
    </row>
    <row r="2902" spans="1:27">
      <c r="A2902" s="50">
        <f t="shared" si="498"/>
        <v>2897</v>
      </c>
      <c r="B2902" s="9"/>
      <c r="C2902" s="23" t="s">
        <v>742</v>
      </c>
      <c r="D2902" s="489"/>
      <c r="E2902" s="318" t="str">
        <f>IF(G2902="","",VLOOKUP(G2902,'Danh mục CODE'!$D$2:$J$20064,7,0))</f>
        <v/>
      </c>
      <c r="F2902" s="28" t="str">
        <f>IF(E2902="","",VLOOKUP(E2902,'TONG HOP'!$E$8:$W$1883,19,0))</f>
        <v/>
      </c>
      <c r="G2902" s="66"/>
      <c r="H2902" s="226" t="str">
        <f>IF(E2902="","",VLOOKUP(G2902,'TONG HOP'!$C$8:$E$799,2,0))</f>
        <v/>
      </c>
      <c r="I2902" s="226" t="str">
        <f>IF(B2902="","",VLOOKUP(G2902,'TONG HOP'!$C$8:$F$799,4,0))</f>
        <v/>
      </c>
      <c r="J2902" s="63" t="str">
        <f t="shared" si="489"/>
        <v/>
      </c>
      <c r="K2902" s="63" t="str">
        <f t="shared" si="490"/>
        <v/>
      </c>
      <c r="L2902" s="63">
        <f t="shared" si="491"/>
        <v>0</v>
      </c>
      <c r="M2902" s="392" t="str">
        <f>IF(Y2902="","",VLOOKUP(G2902,'Danh mục CODE'!$D$2:$I$1880,4,0))</f>
        <v/>
      </c>
      <c r="N2902" s="482"/>
      <c r="O2902" s="392" t="str">
        <f t="shared" si="492"/>
        <v/>
      </c>
      <c r="P2902" s="392" t="str">
        <f>IF(Y2902="","",VLOOKUP(G2902,'Danh mục CODE'!$D$2:$I$1880,5,0))</f>
        <v/>
      </c>
      <c r="Q2902" s="392"/>
      <c r="R2902" s="392" t="str">
        <f t="shared" si="493"/>
        <v/>
      </c>
      <c r="S2902" s="394" t="e">
        <f t="shared" si="494"/>
        <v>#VALUE!</v>
      </c>
      <c r="T2902" s="394" t="str">
        <f t="shared" si="495"/>
        <v/>
      </c>
      <c r="U2902" s="394" t="str">
        <f t="shared" si="496"/>
        <v/>
      </c>
      <c r="V2902" s="424" t="str">
        <f t="shared" si="497"/>
        <v/>
      </c>
      <c r="W2902" s="21"/>
      <c r="X2902" s="419"/>
      <c r="Y2902" s="419"/>
      <c r="Z2902" s="51"/>
      <c r="AA2902" s="61"/>
    </row>
    <row r="2903" spans="1:27">
      <c r="A2903" s="50">
        <f t="shared" si="498"/>
        <v>2898</v>
      </c>
      <c r="B2903" s="9"/>
      <c r="C2903" s="23" t="s">
        <v>742</v>
      </c>
      <c r="D2903" s="489"/>
      <c r="E2903" s="318" t="str">
        <f>IF(G2903="","",VLOOKUP(G2903,'Danh mục CODE'!$D$2:$J$20064,7,0))</f>
        <v/>
      </c>
      <c r="F2903" s="28" t="str">
        <f>IF(E2903="","",VLOOKUP(E2903,'TONG HOP'!$E$8:$W$1883,19,0))</f>
        <v/>
      </c>
      <c r="G2903" s="66"/>
      <c r="H2903" s="226" t="str">
        <f>IF(E2903="","",VLOOKUP(G2903,'TONG HOP'!$C$8:$E$799,2,0))</f>
        <v/>
      </c>
      <c r="I2903" s="226" t="str">
        <f>IF(B2903="","",VLOOKUP(G2903,'TONG HOP'!$C$8:$F$799,4,0))</f>
        <v/>
      </c>
      <c r="J2903" s="63" t="str">
        <f t="shared" si="489"/>
        <v/>
      </c>
      <c r="K2903" s="63" t="str">
        <f t="shared" si="490"/>
        <v/>
      </c>
      <c r="L2903" s="63">
        <f t="shared" si="491"/>
        <v>0</v>
      </c>
      <c r="M2903" s="392" t="str">
        <f>IF(Y2903="","",VLOOKUP(G2903,'Danh mục CODE'!$D$2:$I$1880,4,0))</f>
        <v/>
      </c>
      <c r="N2903" s="482"/>
      <c r="O2903" s="392" t="str">
        <f t="shared" si="492"/>
        <v/>
      </c>
      <c r="P2903" s="392" t="str">
        <f>IF(Y2903="","",VLOOKUP(G2903,'Danh mục CODE'!$D$2:$I$1880,5,0))</f>
        <v/>
      </c>
      <c r="Q2903" s="392"/>
      <c r="R2903" s="392" t="str">
        <f t="shared" si="493"/>
        <v/>
      </c>
      <c r="S2903" s="394" t="e">
        <f t="shared" si="494"/>
        <v>#VALUE!</v>
      </c>
      <c r="T2903" s="394" t="str">
        <f t="shared" si="495"/>
        <v/>
      </c>
      <c r="U2903" s="394" t="str">
        <f t="shared" si="496"/>
        <v/>
      </c>
      <c r="V2903" s="424" t="str">
        <f t="shared" si="497"/>
        <v/>
      </c>
      <c r="W2903" s="21"/>
      <c r="X2903" s="419"/>
      <c r="Y2903" s="419"/>
      <c r="Z2903" s="51"/>
      <c r="AA2903" s="61"/>
    </row>
    <row r="2904" spans="1:27">
      <c r="A2904" s="50">
        <f t="shared" si="498"/>
        <v>2899</v>
      </c>
      <c r="B2904" s="9"/>
      <c r="C2904" s="23" t="s">
        <v>742</v>
      </c>
      <c r="D2904" s="489"/>
      <c r="E2904" s="318" t="str">
        <f>IF(G2904="","",VLOOKUP(G2904,'Danh mục CODE'!$D$2:$J$20064,7,0))</f>
        <v/>
      </c>
      <c r="F2904" s="28" t="str">
        <f>IF(E2904="","",VLOOKUP(E2904,'TONG HOP'!$E$8:$W$1883,19,0))</f>
        <v/>
      </c>
      <c r="G2904" s="66"/>
      <c r="H2904" s="226" t="str">
        <f>IF(E2904="","",VLOOKUP(G2904,'TONG HOP'!$C$8:$E$799,2,0))</f>
        <v/>
      </c>
      <c r="I2904" s="226" t="str">
        <f>IF(B2904="","",VLOOKUP(G2904,'TONG HOP'!$C$8:$F$799,4,0))</f>
        <v/>
      </c>
      <c r="J2904" s="63" t="str">
        <f t="shared" si="489"/>
        <v/>
      </c>
      <c r="K2904" s="63" t="str">
        <f t="shared" si="490"/>
        <v/>
      </c>
      <c r="L2904" s="63">
        <f t="shared" si="491"/>
        <v>0</v>
      </c>
      <c r="M2904" s="392" t="str">
        <f>IF(Y2904="","",VLOOKUP(G2904,'Danh mục CODE'!$D$2:$I$1880,4,0))</f>
        <v/>
      </c>
      <c r="N2904" s="482"/>
      <c r="O2904" s="392" t="str">
        <f t="shared" si="492"/>
        <v/>
      </c>
      <c r="P2904" s="392" t="str">
        <f>IF(Y2904="","",VLOOKUP(G2904,'Danh mục CODE'!$D$2:$I$1880,5,0))</f>
        <v/>
      </c>
      <c r="Q2904" s="392"/>
      <c r="R2904" s="392" t="str">
        <f t="shared" si="493"/>
        <v/>
      </c>
      <c r="S2904" s="394" t="e">
        <f t="shared" si="494"/>
        <v>#VALUE!</v>
      </c>
      <c r="T2904" s="394" t="str">
        <f t="shared" si="495"/>
        <v/>
      </c>
      <c r="U2904" s="394" t="str">
        <f t="shared" si="496"/>
        <v/>
      </c>
      <c r="V2904" s="424" t="str">
        <f t="shared" si="497"/>
        <v/>
      </c>
      <c r="W2904" s="21"/>
      <c r="X2904" s="419"/>
      <c r="Y2904" s="419"/>
      <c r="Z2904" s="51"/>
      <c r="AA2904" s="61"/>
    </row>
    <row r="2905" spans="1:27">
      <c r="A2905" s="50">
        <f t="shared" si="498"/>
        <v>2900</v>
      </c>
      <c r="B2905" s="9"/>
      <c r="C2905" s="23" t="s">
        <v>742</v>
      </c>
      <c r="D2905" s="489"/>
      <c r="E2905" s="318" t="str">
        <f>IF(G2905="","",VLOOKUP(G2905,'Danh mục CODE'!$D$2:$J$20064,7,0))</f>
        <v/>
      </c>
      <c r="F2905" s="28" t="str">
        <f>IF(E2905="","",VLOOKUP(E2905,'TONG HOP'!$E$8:$W$1883,19,0))</f>
        <v/>
      </c>
      <c r="G2905" s="66"/>
      <c r="H2905" s="226" t="str">
        <f>IF(E2905="","",VLOOKUP(G2905,'TONG HOP'!$C$8:$E$799,2,0))</f>
        <v/>
      </c>
      <c r="I2905" s="226" t="str">
        <f>IF(B2905="","",VLOOKUP(G2905,'TONG HOP'!$C$8:$F$799,4,0))</f>
        <v/>
      </c>
      <c r="J2905" s="63" t="str">
        <f t="shared" si="489"/>
        <v/>
      </c>
      <c r="K2905" s="63" t="str">
        <f t="shared" si="490"/>
        <v/>
      </c>
      <c r="L2905" s="63">
        <f t="shared" si="491"/>
        <v>0</v>
      </c>
      <c r="M2905" s="392" t="str">
        <f>IF(Y2905="","",VLOOKUP(G2905,'Danh mục CODE'!$D$2:$I$1880,4,0))</f>
        <v/>
      </c>
      <c r="N2905" s="482"/>
      <c r="O2905" s="392" t="str">
        <f t="shared" si="492"/>
        <v/>
      </c>
      <c r="P2905" s="392" t="str">
        <f>IF(Y2905="","",VLOOKUP(G2905,'Danh mục CODE'!$D$2:$I$1880,5,0))</f>
        <v/>
      </c>
      <c r="Q2905" s="392"/>
      <c r="R2905" s="392" t="str">
        <f t="shared" si="493"/>
        <v/>
      </c>
      <c r="S2905" s="394" t="e">
        <f t="shared" si="494"/>
        <v>#VALUE!</v>
      </c>
      <c r="T2905" s="394" t="str">
        <f t="shared" si="495"/>
        <v/>
      </c>
      <c r="U2905" s="394" t="str">
        <f t="shared" si="496"/>
        <v/>
      </c>
      <c r="V2905" s="424" t="str">
        <f t="shared" si="497"/>
        <v/>
      </c>
      <c r="W2905" s="21"/>
      <c r="X2905" s="419"/>
      <c r="Y2905" s="419"/>
      <c r="Z2905" s="51"/>
      <c r="AA2905" s="61"/>
    </row>
    <row r="2906" spans="1:27">
      <c r="A2906" s="50">
        <f t="shared" si="498"/>
        <v>2901</v>
      </c>
      <c r="B2906" s="9"/>
      <c r="C2906" s="23" t="s">
        <v>742</v>
      </c>
      <c r="D2906" s="489"/>
      <c r="E2906" s="318" t="str">
        <f>IF(G2906="","",VLOOKUP(G2906,'Danh mục CODE'!$D$2:$J$20064,7,0))</f>
        <v/>
      </c>
      <c r="F2906" s="28" t="str">
        <f>IF(E2906="","",VLOOKUP(E2906,'TONG HOP'!$E$8:$W$1883,19,0))</f>
        <v/>
      </c>
      <c r="G2906" s="66"/>
      <c r="H2906" s="226" t="str">
        <f>IF(E2906="","",VLOOKUP(G2906,'TONG HOP'!$C$8:$E$799,2,0))</f>
        <v/>
      </c>
      <c r="I2906" s="226" t="str">
        <f>IF(B2906="","",VLOOKUP(G2906,'TONG HOP'!$C$8:$F$799,4,0))</f>
        <v/>
      </c>
      <c r="J2906" s="63" t="str">
        <f t="shared" si="489"/>
        <v/>
      </c>
      <c r="K2906" s="63" t="str">
        <f t="shared" si="490"/>
        <v/>
      </c>
      <c r="L2906" s="63">
        <f t="shared" si="491"/>
        <v>0</v>
      </c>
      <c r="M2906" s="392" t="str">
        <f>IF(Y2906="","",VLOOKUP(G2906,'Danh mục CODE'!$D$2:$I$1880,4,0))</f>
        <v/>
      </c>
      <c r="N2906" s="482"/>
      <c r="O2906" s="392" t="str">
        <f t="shared" si="492"/>
        <v/>
      </c>
      <c r="P2906" s="392" t="str">
        <f>IF(Y2906="","",VLOOKUP(G2906,'Danh mục CODE'!$D$2:$I$1880,5,0))</f>
        <v/>
      </c>
      <c r="Q2906" s="392"/>
      <c r="R2906" s="392" t="str">
        <f t="shared" si="493"/>
        <v/>
      </c>
      <c r="S2906" s="394" t="e">
        <f t="shared" si="494"/>
        <v>#VALUE!</v>
      </c>
      <c r="T2906" s="394" t="str">
        <f t="shared" si="495"/>
        <v/>
      </c>
      <c r="U2906" s="394" t="str">
        <f t="shared" si="496"/>
        <v/>
      </c>
      <c r="V2906" s="424" t="str">
        <f t="shared" si="497"/>
        <v/>
      </c>
      <c r="W2906" s="21"/>
      <c r="X2906" s="419"/>
      <c r="Y2906" s="419"/>
      <c r="Z2906" s="51"/>
      <c r="AA2906" s="61"/>
    </row>
    <row r="2907" spans="1:27">
      <c r="A2907" s="50">
        <f t="shared" si="498"/>
        <v>2902</v>
      </c>
      <c r="B2907" s="9"/>
      <c r="C2907" s="23" t="s">
        <v>742</v>
      </c>
      <c r="D2907" s="489"/>
      <c r="E2907" s="318" t="str">
        <f>IF(G2907="","",VLOOKUP(G2907,'Danh mục CODE'!$D$2:$J$20064,7,0))</f>
        <v/>
      </c>
      <c r="F2907" s="28" t="str">
        <f>IF(E2907="","",VLOOKUP(E2907,'TONG HOP'!$E$8:$W$1883,19,0))</f>
        <v/>
      </c>
      <c r="G2907" s="66"/>
      <c r="H2907" s="226" t="str">
        <f>IF(E2907="","",VLOOKUP(G2907,'TONG HOP'!$C$8:$E$799,2,0))</f>
        <v/>
      </c>
      <c r="I2907" s="226" t="str">
        <f>IF(B2907="","",VLOOKUP(G2907,'TONG HOP'!$C$8:$F$799,4,0))</f>
        <v/>
      </c>
      <c r="J2907" s="63" t="str">
        <f t="shared" si="489"/>
        <v/>
      </c>
      <c r="K2907" s="63" t="str">
        <f t="shared" si="490"/>
        <v/>
      </c>
      <c r="L2907" s="63">
        <f t="shared" si="491"/>
        <v>0</v>
      </c>
      <c r="M2907" s="392" t="str">
        <f>IF(Y2907="","",VLOOKUP(G2907,'Danh mục CODE'!$D$2:$I$1880,4,0))</f>
        <v/>
      </c>
      <c r="N2907" s="482"/>
      <c r="O2907" s="392" t="str">
        <f t="shared" si="492"/>
        <v/>
      </c>
      <c r="P2907" s="392" t="str">
        <f>IF(Y2907="","",VLOOKUP(G2907,'Danh mục CODE'!$D$2:$I$1880,5,0))</f>
        <v/>
      </c>
      <c r="Q2907" s="392"/>
      <c r="R2907" s="392" t="str">
        <f t="shared" si="493"/>
        <v/>
      </c>
      <c r="S2907" s="394" t="e">
        <f t="shared" si="494"/>
        <v>#VALUE!</v>
      </c>
      <c r="T2907" s="394" t="str">
        <f t="shared" si="495"/>
        <v/>
      </c>
      <c r="U2907" s="394" t="str">
        <f t="shared" si="496"/>
        <v/>
      </c>
      <c r="V2907" s="424" t="str">
        <f t="shared" si="497"/>
        <v/>
      </c>
      <c r="W2907" s="21"/>
      <c r="X2907" s="419"/>
      <c r="Y2907" s="419"/>
      <c r="Z2907" s="51"/>
      <c r="AA2907" s="61"/>
    </row>
    <row r="2908" spans="1:27">
      <c r="A2908" s="50">
        <f t="shared" si="498"/>
        <v>2903</v>
      </c>
      <c r="B2908" s="9"/>
      <c r="C2908" s="23" t="s">
        <v>742</v>
      </c>
      <c r="D2908" s="489"/>
      <c r="E2908" s="318" t="str">
        <f>IF(G2908="","",VLOOKUP(G2908,'Danh mục CODE'!$D$2:$J$20064,7,0))</f>
        <v/>
      </c>
      <c r="F2908" s="28" t="str">
        <f>IF(E2908="","",VLOOKUP(E2908,'TONG HOP'!$E$8:$W$1883,19,0))</f>
        <v/>
      </c>
      <c r="G2908" s="66"/>
      <c r="H2908" s="226" t="str">
        <f>IF(E2908="","",VLOOKUP(G2908,'TONG HOP'!$C$8:$E$799,2,0))</f>
        <v/>
      </c>
      <c r="I2908" s="226" t="str">
        <f>IF(B2908="","",VLOOKUP(G2908,'TONG HOP'!$C$8:$F$799,4,0))</f>
        <v/>
      </c>
      <c r="J2908" s="63" t="str">
        <f t="shared" si="489"/>
        <v/>
      </c>
      <c r="K2908" s="63" t="str">
        <f t="shared" si="490"/>
        <v/>
      </c>
      <c r="L2908" s="63">
        <f t="shared" si="491"/>
        <v>0</v>
      </c>
      <c r="M2908" s="392" t="str">
        <f>IF(Y2908="","",VLOOKUP(G2908,'Danh mục CODE'!$D$2:$I$1880,4,0))</f>
        <v/>
      </c>
      <c r="N2908" s="482"/>
      <c r="O2908" s="392" t="str">
        <f t="shared" si="492"/>
        <v/>
      </c>
      <c r="P2908" s="392" t="str">
        <f>IF(Y2908="","",VLOOKUP(G2908,'Danh mục CODE'!$D$2:$I$1880,5,0))</f>
        <v/>
      </c>
      <c r="Q2908" s="392"/>
      <c r="R2908" s="392" t="str">
        <f t="shared" si="493"/>
        <v/>
      </c>
      <c r="S2908" s="394" t="e">
        <f t="shared" si="494"/>
        <v>#VALUE!</v>
      </c>
      <c r="T2908" s="394" t="str">
        <f t="shared" si="495"/>
        <v/>
      </c>
      <c r="U2908" s="394" t="str">
        <f t="shared" si="496"/>
        <v/>
      </c>
      <c r="V2908" s="424" t="str">
        <f t="shared" si="497"/>
        <v/>
      </c>
      <c r="W2908" s="21"/>
      <c r="X2908" s="419"/>
      <c r="Y2908" s="419"/>
      <c r="Z2908" s="51"/>
      <c r="AA2908" s="61"/>
    </row>
    <row r="2909" spans="1:27">
      <c r="A2909" s="50">
        <f t="shared" si="498"/>
        <v>2904</v>
      </c>
      <c r="B2909" s="9"/>
      <c r="C2909" s="23" t="s">
        <v>742</v>
      </c>
      <c r="D2909" s="489"/>
      <c r="E2909" s="318" t="str">
        <f>IF(G2909="","",VLOOKUP(G2909,'Danh mục CODE'!$D$2:$J$20064,7,0))</f>
        <v/>
      </c>
      <c r="F2909" s="28" t="str">
        <f>IF(E2909="","",VLOOKUP(E2909,'TONG HOP'!$E$8:$W$1883,19,0))</f>
        <v/>
      </c>
      <c r="G2909" s="66"/>
      <c r="H2909" s="226" t="str">
        <f>IF(E2909="","",VLOOKUP(G2909,'TONG HOP'!$C$8:$E$799,2,0))</f>
        <v/>
      </c>
      <c r="I2909" s="226" t="str">
        <f>IF(B2909="","",VLOOKUP(G2909,'TONG HOP'!$C$8:$F$799,4,0))</f>
        <v/>
      </c>
      <c r="J2909" s="63" t="str">
        <f t="shared" si="489"/>
        <v/>
      </c>
      <c r="K2909" s="63" t="str">
        <f t="shared" si="490"/>
        <v/>
      </c>
      <c r="L2909" s="63">
        <f t="shared" si="491"/>
        <v>0</v>
      </c>
      <c r="M2909" s="392" t="str">
        <f>IF(Y2909="","",VLOOKUP(G2909,'Danh mục CODE'!$D$2:$I$1880,4,0))</f>
        <v/>
      </c>
      <c r="N2909" s="482"/>
      <c r="O2909" s="392" t="str">
        <f t="shared" si="492"/>
        <v/>
      </c>
      <c r="P2909" s="392" t="str">
        <f>IF(Y2909="","",VLOOKUP(G2909,'Danh mục CODE'!$D$2:$I$1880,5,0))</f>
        <v/>
      </c>
      <c r="Q2909" s="392"/>
      <c r="R2909" s="392" t="str">
        <f t="shared" si="493"/>
        <v/>
      </c>
      <c r="S2909" s="394" t="e">
        <f t="shared" si="494"/>
        <v>#VALUE!</v>
      </c>
      <c r="T2909" s="394" t="str">
        <f t="shared" si="495"/>
        <v/>
      </c>
      <c r="U2909" s="394" t="str">
        <f t="shared" si="496"/>
        <v/>
      </c>
      <c r="V2909" s="424" t="str">
        <f t="shared" si="497"/>
        <v/>
      </c>
      <c r="W2909" s="21"/>
      <c r="X2909" s="419"/>
      <c r="Y2909" s="419"/>
      <c r="Z2909" s="51"/>
      <c r="AA2909" s="61"/>
    </row>
    <row r="2910" spans="1:27">
      <c r="A2910" s="50">
        <f t="shared" si="498"/>
        <v>2905</v>
      </c>
      <c r="B2910" s="9"/>
      <c r="C2910" s="23" t="s">
        <v>742</v>
      </c>
      <c r="D2910" s="489"/>
      <c r="E2910" s="318" t="str">
        <f>IF(G2910="","",VLOOKUP(G2910,'Danh mục CODE'!$D$2:$J$20064,7,0))</f>
        <v/>
      </c>
      <c r="F2910" s="28" t="str">
        <f>IF(E2910="","",VLOOKUP(E2910,'TONG HOP'!$E$8:$W$1883,19,0))</f>
        <v/>
      </c>
      <c r="G2910" s="66"/>
      <c r="H2910" s="226" t="str">
        <f>IF(E2910="","",VLOOKUP(G2910,'TONG HOP'!$C$8:$E$799,2,0))</f>
        <v/>
      </c>
      <c r="I2910" s="226" t="str">
        <f>IF(B2910="","",VLOOKUP(G2910,'TONG HOP'!$C$8:$F$799,4,0))</f>
        <v/>
      </c>
      <c r="J2910" s="63" t="str">
        <f t="shared" si="489"/>
        <v/>
      </c>
      <c r="K2910" s="63" t="str">
        <f t="shared" si="490"/>
        <v/>
      </c>
      <c r="L2910" s="63">
        <f t="shared" si="491"/>
        <v>0</v>
      </c>
      <c r="M2910" s="392" t="str">
        <f>IF(Y2910="","",VLOOKUP(G2910,'Danh mục CODE'!$D$2:$I$1880,4,0))</f>
        <v/>
      </c>
      <c r="N2910" s="482"/>
      <c r="O2910" s="392" t="str">
        <f t="shared" si="492"/>
        <v/>
      </c>
      <c r="P2910" s="392" t="str">
        <f>IF(Y2910="","",VLOOKUP(G2910,'Danh mục CODE'!$D$2:$I$1880,5,0))</f>
        <v/>
      </c>
      <c r="Q2910" s="392"/>
      <c r="R2910" s="392" t="str">
        <f t="shared" si="493"/>
        <v/>
      </c>
      <c r="S2910" s="394" t="e">
        <f t="shared" si="494"/>
        <v>#VALUE!</v>
      </c>
      <c r="T2910" s="394" t="str">
        <f t="shared" si="495"/>
        <v/>
      </c>
      <c r="U2910" s="394" t="str">
        <f t="shared" si="496"/>
        <v/>
      </c>
      <c r="V2910" s="424" t="str">
        <f t="shared" si="497"/>
        <v/>
      </c>
      <c r="W2910" s="21"/>
      <c r="X2910" s="419"/>
      <c r="Y2910" s="419"/>
      <c r="Z2910" s="51"/>
      <c r="AA2910" s="61"/>
    </row>
    <row r="2911" spans="1:27">
      <c r="A2911" s="50">
        <f t="shared" si="498"/>
        <v>2906</v>
      </c>
      <c r="B2911" s="9"/>
      <c r="C2911" s="23" t="s">
        <v>742</v>
      </c>
      <c r="D2911" s="489"/>
      <c r="E2911" s="318" t="str">
        <f>IF(G2911="","",VLOOKUP(G2911,'Danh mục CODE'!$D$2:$J$20064,7,0))</f>
        <v/>
      </c>
      <c r="F2911" s="28" t="str">
        <f>IF(E2911="","",VLOOKUP(E2911,'TONG HOP'!$E$8:$W$1883,19,0))</f>
        <v/>
      </c>
      <c r="G2911" s="66"/>
      <c r="H2911" s="226" t="str">
        <f>IF(E2911="","",VLOOKUP(G2911,'TONG HOP'!$C$8:$E$799,2,0))</f>
        <v/>
      </c>
      <c r="I2911" s="226" t="str">
        <f>IF(B2911="","",VLOOKUP(G2911,'TONG HOP'!$C$8:$F$799,4,0))</f>
        <v/>
      </c>
      <c r="J2911" s="63" t="str">
        <f t="shared" si="489"/>
        <v/>
      </c>
      <c r="K2911" s="63" t="str">
        <f t="shared" si="490"/>
        <v/>
      </c>
      <c r="L2911" s="63">
        <f t="shared" si="491"/>
        <v>0</v>
      </c>
      <c r="M2911" s="392" t="str">
        <f>IF(Y2911="","",VLOOKUP(G2911,'Danh mục CODE'!$D$2:$I$1880,4,0))</f>
        <v/>
      </c>
      <c r="N2911" s="482"/>
      <c r="O2911" s="392" t="str">
        <f t="shared" si="492"/>
        <v/>
      </c>
      <c r="P2911" s="392" t="str">
        <f>IF(Y2911="","",VLOOKUP(G2911,'Danh mục CODE'!$D$2:$I$1880,5,0))</f>
        <v/>
      </c>
      <c r="Q2911" s="392"/>
      <c r="R2911" s="392" t="str">
        <f t="shared" si="493"/>
        <v/>
      </c>
      <c r="S2911" s="394" t="e">
        <f t="shared" si="494"/>
        <v>#VALUE!</v>
      </c>
      <c r="T2911" s="394" t="str">
        <f t="shared" si="495"/>
        <v/>
      </c>
      <c r="U2911" s="394" t="str">
        <f t="shared" si="496"/>
        <v/>
      </c>
      <c r="V2911" s="424" t="str">
        <f t="shared" si="497"/>
        <v/>
      </c>
      <c r="W2911" s="21"/>
      <c r="X2911" s="419"/>
      <c r="Y2911" s="419"/>
      <c r="Z2911" s="51"/>
      <c r="AA2911" s="61"/>
    </row>
    <row r="2912" spans="1:27">
      <c r="A2912" s="50">
        <f t="shared" si="498"/>
        <v>2907</v>
      </c>
      <c r="B2912" s="9"/>
      <c r="C2912" s="23" t="s">
        <v>742</v>
      </c>
      <c r="D2912" s="489"/>
      <c r="E2912" s="318" t="str">
        <f>IF(G2912="","",VLOOKUP(G2912,'Danh mục CODE'!$D$2:$J$20064,7,0))</f>
        <v/>
      </c>
      <c r="F2912" s="28" t="str">
        <f>IF(E2912="","",VLOOKUP(E2912,'TONG HOP'!$E$8:$W$1883,19,0))</f>
        <v/>
      </c>
      <c r="G2912" s="66"/>
      <c r="H2912" s="226" t="str">
        <f>IF(E2912="","",VLOOKUP(G2912,'TONG HOP'!$C$8:$E$799,2,0))</f>
        <v/>
      </c>
      <c r="I2912" s="226" t="str">
        <f>IF(B2912="","",VLOOKUP(G2912,'TONG HOP'!$C$8:$F$799,4,0))</f>
        <v/>
      </c>
      <c r="J2912" s="63" t="str">
        <f t="shared" si="489"/>
        <v/>
      </c>
      <c r="K2912" s="63" t="str">
        <f t="shared" si="490"/>
        <v/>
      </c>
      <c r="L2912" s="63">
        <f t="shared" si="491"/>
        <v>0</v>
      </c>
      <c r="M2912" s="392" t="str">
        <f>IF(Y2912="","",VLOOKUP(G2912,'Danh mục CODE'!$D$2:$I$1880,4,0))</f>
        <v/>
      </c>
      <c r="N2912" s="482"/>
      <c r="O2912" s="392" t="str">
        <f t="shared" si="492"/>
        <v/>
      </c>
      <c r="P2912" s="392" t="str">
        <f>IF(Y2912="","",VLOOKUP(G2912,'Danh mục CODE'!$D$2:$I$1880,5,0))</f>
        <v/>
      </c>
      <c r="Q2912" s="392"/>
      <c r="R2912" s="392" t="str">
        <f t="shared" si="493"/>
        <v/>
      </c>
      <c r="S2912" s="394" t="e">
        <f t="shared" si="494"/>
        <v>#VALUE!</v>
      </c>
      <c r="T2912" s="394" t="str">
        <f t="shared" si="495"/>
        <v/>
      </c>
      <c r="U2912" s="394" t="str">
        <f t="shared" si="496"/>
        <v/>
      </c>
      <c r="V2912" s="424" t="str">
        <f t="shared" si="497"/>
        <v/>
      </c>
      <c r="W2912" s="21"/>
      <c r="X2912" s="419"/>
      <c r="Y2912" s="419"/>
      <c r="Z2912" s="51"/>
      <c r="AA2912" s="61"/>
    </row>
    <row r="2913" spans="1:27">
      <c r="A2913" s="50">
        <f t="shared" si="498"/>
        <v>2908</v>
      </c>
      <c r="B2913" s="9"/>
      <c r="C2913" s="23" t="s">
        <v>742</v>
      </c>
      <c r="D2913" s="489"/>
      <c r="E2913" s="318" t="str">
        <f>IF(G2913="","",VLOOKUP(G2913,'Danh mục CODE'!$D$2:$J$20064,7,0))</f>
        <v/>
      </c>
      <c r="F2913" s="28" t="str">
        <f>IF(E2913="","",VLOOKUP(E2913,'TONG HOP'!$E$8:$W$1883,19,0))</f>
        <v/>
      </c>
      <c r="G2913" s="66"/>
      <c r="H2913" s="226" t="str">
        <f>IF(E2913="","",VLOOKUP(G2913,'TONG HOP'!$C$8:$E$799,2,0))</f>
        <v/>
      </c>
      <c r="I2913" s="226" t="str">
        <f>IF(B2913="","",VLOOKUP(G2913,'TONG HOP'!$C$8:$F$799,4,0))</f>
        <v/>
      </c>
      <c r="J2913" s="63" t="str">
        <f t="shared" si="489"/>
        <v/>
      </c>
      <c r="K2913" s="63" t="str">
        <f t="shared" si="490"/>
        <v/>
      </c>
      <c r="L2913" s="63">
        <f t="shared" si="491"/>
        <v>0</v>
      </c>
      <c r="M2913" s="392" t="str">
        <f>IF(Y2913="","",VLOOKUP(G2913,'Danh mục CODE'!$D$2:$I$1880,4,0))</f>
        <v/>
      </c>
      <c r="N2913" s="482"/>
      <c r="O2913" s="392" t="str">
        <f t="shared" si="492"/>
        <v/>
      </c>
      <c r="P2913" s="392" t="str">
        <f>IF(Y2913="","",VLOOKUP(G2913,'Danh mục CODE'!$D$2:$I$1880,5,0))</f>
        <v/>
      </c>
      <c r="Q2913" s="392"/>
      <c r="R2913" s="392" t="str">
        <f t="shared" si="493"/>
        <v/>
      </c>
      <c r="S2913" s="394" t="e">
        <f t="shared" si="494"/>
        <v>#VALUE!</v>
      </c>
      <c r="T2913" s="394" t="str">
        <f t="shared" si="495"/>
        <v/>
      </c>
      <c r="U2913" s="394" t="str">
        <f t="shared" si="496"/>
        <v/>
      </c>
      <c r="V2913" s="424" t="str">
        <f t="shared" si="497"/>
        <v/>
      </c>
      <c r="W2913" s="21"/>
      <c r="X2913" s="419"/>
      <c r="Y2913" s="419"/>
      <c r="Z2913" s="51"/>
      <c r="AA2913" s="61"/>
    </row>
    <row r="2914" spans="1:27">
      <c r="A2914" s="50">
        <f t="shared" si="498"/>
        <v>2909</v>
      </c>
      <c r="B2914" s="9"/>
      <c r="C2914" s="23" t="s">
        <v>742</v>
      </c>
      <c r="D2914" s="489"/>
      <c r="E2914" s="318" t="str">
        <f>IF(G2914="","",VLOOKUP(G2914,'Danh mục CODE'!$D$2:$J$20064,7,0))</f>
        <v/>
      </c>
      <c r="F2914" s="28" t="str">
        <f>IF(E2914="","",VLOOKUP(E2914,'TONG HOP'!$E$8:$W$1883,19,0))</f>
        <v/>
      </c>
      <c r="G2914" s="66"/>
      <c r="H2914" s="226" t="str">
        <f>IF(E2914="","",VLOOKUP(G2914,'TONG HOP'!$C$8:$E$799,2,0))</f>
        <v/>
      </c>
      <c r="I2914" s="226" t="str">
        <f>IF(B2914="","",VLOOKUP(G2914,'TONG HOP'!$C$8:$F$799,4,0))</f>
        <v/>
      </c>
      <c r="J2914" s="63" t="str">
        <f t="shared" si="489"/>
        <v/>
      </c>
      <c r="K2914" s="63" t="str">
        <f t="shared" si="490"/>
        <v/>
      </c>
      <c r="L2914" s="63">
        <f t="shared" si="491"/>
        <v>0</v>
      </c>
      <c r="M2914" s="392" t="str">
        <f>IF(Y2914="","",VLOOKUP(G2914,'Danh mục CODE'!$D$2:$I$1880,4,0))</f>
        <v/>
      </c>
      <c r="N2914" s="482"/>
      <c r="O2914" s="392" t="str">
        <f t="shared" si="492"/>
        <v/>
      </c>
      <c r="P2914" s="392" t="str">
        <f>IF(Y2914="","",VLOOKUP(G2914,'Danh mục CODE'!$D$2:$I$1880,5,0))</f>
        <v/>
      </c>
      <c r="Q2914" s="392"/>
      <c r="R2914" s="392" t="str">
        <f t="shared" si="493"/>
        <v/>
      </c>
      <c r="S2914" s="394" t="e">
        <f t="shared" si="494"/>
        <v>#VALUE!</v>
      </c>
      <c r="T2914" s="394" t="str">
        <f t="shared" si="495"/>
        <v/>
      </c>
      <c r="U2914" s="394" t="str">
        <f t="shared" si="496"/>
        <v/>
      </c>
      <c r="V2914" s="424" t="str">
        <f t="shared" si="497"/>
        <v/>
      </c>
      <c r="W2914" s="21"/>
      <c r="X2914" s="419"/>
      <c r="Y2914" s="419"/>
      <c r="Z2914" s="51"/>
      <c r="AA2914" s="61"/>
    </row>
    <row r="2915" spans="1:27">
      <c r="A2915" s="50">
        <f t="shared" si="498"/>
        <v>2910</v>
      </c>
      <c r="B2915" s="9"/>
      <c r="C2915" s="23" t="s">
        <v>742</v>
      </c>
      <c r="D2915" s="489"/>
      <c r="E2915" s="318" t="str">
        <f>IF(G2915="","",VLOOKUP(G2915,'Danh mục CODE'!$D$2:$J$20064,7,0))</f>
        <v/>
      </c>
      <c r="F2915" s="28" t="str">
        <f>IF(E2915="","",VLOOKUP(E2915,'TONG HOP'!$E$8:$W$1883,19,0))</f>
        <v/>
      </c>
      <c r="G2915" s="66"/>
      <c r="H2915" s="226" t="str">
        <f>IF(E2915="","",VLOOKUP(G2915,'TONG HOP'!$C$8:$E$799,2,0))</f>
        <v/>
      </c>
      <c r="I2915" s="226" t="str">
        <f>IF(B2915="","",VLOOKUP(G2915,'TONG HOP'!$C$8:$F$799,4,0))</f>
        <v/>
      </c>
      <c r="J2915" s="63" t="str">
        <f t="shared" si="489"/>
        <v/>
      </c>
      <c r="K2915" s="63" t="str">
        <f t="shared" si="490"/>
        <v/>
      </c>
      <c r="L2915" s="63">
        <f t="shared" si="491"/>
        <v>0</v>
      </c>
      <c r="M2915" s="392" t="str">
        <f>IF(Y2915="","",VLOOKUP(G2915,'Danh mục CODE'!$D$2:$I$1880,4,0))</f>
        <v/>
      </c>
      <c r="N2915" s="482"/>
      <c r="O2915" s="392" t="str">
        <f t="shared" si="492"/>
        <v/>
      </c>
      <c r="P2915" s="392" t="str">
        <f>IF(Y2915="","",VLOOKUP(G2915,'Danh mục CODE'!$D$2:$I$1880,5,0))</f>
        <v/>
      </c>
      <c r="Q2915" s="392"/>
      <c r="R2915" s="392" t="str">
        <f t="shared" si="493"/>
        <v/>
      </c>
      <c r="S2915" s="394" t="e">
        <f t="shared" si="494"/>
        <v>#VALUE!</v>
      </c>
      <c r="T2915" s="394" t="str">
        <f t="shared" si="495"/>
        <v/>
      </c>
      <c r="U2915" s="394" t="str">
        <f t="shared" si="496"/>
        <v/>
      </c>
      <c r="V2915" s="424" t="str">
        <f t="shared" si="497"/>
        <v/>
      </c>
      <c r="W2915" s="21"/>
      <c r="X2915" s="419"/>
      <c r="Y2915" s="419"/>
      <c r="Z2915" s="51"/>
      <c r="AA2915" s="61"/>
    </row>
    <row r="2916" spans="1:27">
      <c r="A2916" s="50">
        <f t="shared" si="498"/>
        <v>2911</v>
      </c>
      <c r="B2916" s="9"/>
      <c r="C2916" s="23" t="s">
        <v>742</v>
      </c>
      <c r="D2916" s="489"/>
      <c r="E2916" s="318" t="str">
        <f>IF(G2916="","",VLOOKUP(G2916,'Danh mục CODE'!$D$2:$J$20064,7,0))</f>
        <v/>
      </c>
      <c r="F2916" s="28" t="str">
        <f>IF(E2916="","",VLOOKUP(E2916,'TONG HOP'!$E$8:$W$1883,19,0))</f>
        <v/>
      </c>
      <c r="G2916" s="66"/>
      <c r="H2916" s="226" t="str">
        <f>IF(E2916="","",VLOOKUP(G2916,'TONG HOP'!$C$8:$E$799,2,0))</f>
        <v/>
      </c>
      <c r="I2916" s="226" t="str">
        <f>IF(B2916="","",VLOOKUP(G2916,'TONG HOP'!$C$8:$F$799,4,0))</f>
        <v/>
      </c>
      <c r="J2916" s="63" t="str">
        <f t="shared" si="489"/>
        <v/>
      </c>
      <c r="K2916" s="63" t="str">
        <f t="shared" si="490"/>
        <v/>
      </c>
      <c r="L2916" s="63">
        <f t="shared" si="491"/>
        <v>0</v>
      </c>
      <c r="M2916" s="392" t="str">
        <f>IF(Y2916="","",VLOOKUP(G2916,'Danh mục CODE'!$D$2:$I$1880,4,0))</f>
        <v/>
      </c>
      <c r="N2916" s="482"/>
      <c r="O2916" s="392" t="str">
        <f t="shared" si="492"/>
        <v/>
      </c>
      <c r="P2916" s="392" t="str">
        <f>IF(Y2916="","",VLOOKUP(G2916,'Danh mục CODE'!$D$2:$I$1880,5,0))</f>
        <v/>
      </c>
      <c r="Q2916" s="392"/>
      <c r="R2916" s="392" t="str">
        <f t="shared" si="493"/>
        <v/>
      </c>
      <c r="S2916" s="394" t="e">
        <f t="shared" si="494"/>
        <v>#VALUE!</v>
      </c>
      <c r="T2916" s="394" t="str">
        <f t="shared" si="495"/>
        <v/>
      </c>
      <c r="U2916" s="394" t="str">
        <f t="shared" si="496"/>
        <v/>
      </c>
      <c r="V2916" s="424" t="str">
        <f t="shared" si="497"/>
        <v/>
      </c>
      <c r="W2916" s="21"/>
      <c r="X2916" s="419"/>
      <c r="Y2916" s="419"/>
      <c r="Z2916" s="51"/>
      <c r="AA2916" s="61"/>
    </row>
    <row r="2917" spans="1:27">
      <c r="A2917" s="50">
        <f t="shared" si="498"/>
        <v>2912</v>
      </c>
      <c r="B2917" s="9"/>
      <c r="C2917" s="23" t="s">
        <v>742</v>
      </c>
      <c r="D2917" s="489"/>
      <c r="E2917" s="318" t="str">
        <f>IF(G2917="","",VLOOKUP(G2917,'Danh mục CODE'!$D$2:$J$20064,7,0))</f>
        <v/>
      </c>
      <c r="F2917" s="28" t="str">
        <f>IF(E2917="","",VLOOKUP(E2917,'TONG HOP'!$E$8:$W$1883,19,0))</f>
        <v/>
      </c>
      <c r="G2917" s="66"/>
      <c r="H2917" s="226" t="str">
        <f>IF(E2917="","",VLOOKUP(G2917,'TONG HOP'!$C$8:$E$799,2,0))</f>
        <v/>
      </c>
      <c r="I2917" s="226" t="str">
        <f>IF(B2917="","",VLOOKUP(G2917,'TONG HOP'!$C$8:$F$799,4,0))</f>
        <v/>
      </c>
      <c r="J2917" s="63" t="str">
        <f t="shared" si="489"/>
        <v/>
      </c>
      <c r="K2917" s="63" t="str">
        <f t="shared" si="490"/>
        <v/>
      </c>
      <c r="L2917" s="63">
        <f t="shared" si="491"/>
        <v>0</v>
      </c>
      <c r="M2917" s="392" t="str">
        <f>IF(Y2917="","",VLOOKUP(G2917,'Danh mục CODE'!$D$2:$I$1880,4,0))</f>
        <v/>
      </c>
      <c r="N2917" s="482"/>
      <c r="O2917" s="392" t="str">
        <f t="shared" si="492"/>
        <v/>
      </c>
      <c r="P2917" s="392" t="str">
        <f>IF(Y2917="","",VLOOKUP(G2917,'Danh mục CODE'!$D$2:$I$1880,5,0))</f>
        <v/>
      </c>
      <c r="Q2917" s="392"/>
      <c r="R2917" s="392" t="str">
        <f t="shared" si="493"/>
        <v/>
      </c>
      <c r="S2917" s="394" t="e">
        <f t="shared" si="494"/>
        <v>#VALUE!</v>
      </c>
      <c r="T2917" s="394" t="str">
        <f t="shared" si="495"/>
        <v/>
      </c>
      <c r="U2917" s="394" t="str">
        <f t="shared" si="496"/>
        <v/>
      </c>
      <c r="V2917" s="424" t="str">
        <f t="shared" si="497"/>
        <v/>
      </c>
      <c r="W2917" s="21"/>
      <c r="X2917" s="419"/>
      <c r="Y2917" s="419"/>
      <c r="Z2917" s="51"/>
      <c r="AA2917" s="61"/>
    </row>
    <row r="2918" spans="1:27">
      <c r="A2918" s="50">
        <f t="shared" si="498"/>
        <v>2913</v>
      </c>
      <c r="B2918" s="9"/>
      <c r="C2918" s="23" t="s">
        <v>742</v>
      </c>
      <c r="D2918" s="489"/>
      <c r="E2918" s="318" t="str">
        <f>IF(G2918="","",VLOOKUP(G2918,'Danh mục CODE'!$D$2:$J$20064,7,0))</f>
        <v/>
      </c>
      <c r="F2918" s="28" t="str">
        <f>IF(E2918="","",VLOOKUP(E2918,'TONG HOP'!$E$8:$W$1883,19,0))</f>
        <v/>
      </c>
      <c r="G2918" s="66"/>
      <c r="H2918" s="226" t="str">
        <f>IF(E2918="","",VLOOKUP(G2918,'TONG HOP'!$C$8:$E$799,2,0))</f>
        <v/>
      </c>
      <c r="I2918" s="226" t="str">
        <f>IF(B2918="","",VLOOKUP(G2918,'TONG HOP'!$C$8:$F$799,4,0))</f>
        <v/>
      </c>
      <c r="J2918" s="63" t="str">
        <f t="shared" si="489"/>
        <v/>
      </c>
      <c r="K2918" s="63" t="str">
        <f t="shared" si="490"/>
        <v/>
      </c>
      <c r="L2918" s="63">
        <f t="shared" si="491"/>
        <v>0</v>
      </c>
      <c r="M2918" s="392" t="str">
        <f>IF(Y2918="","",VLOOKUP(G2918,'Danh mục CODE'!$D$2:$I$1880,4,0))</f>
        <v/>
      </c>
      <c r="N2918" s="482"/>
      <c r="O2918" s="392" t="str">
        <f t="shared" si="492"/>
        <v/>
      </c>
      <c r="P2918" s="392" t="str">
        <f>IF(Y2918="","",VLOOKUP(G2918,'Danh mục CODE'!$D$2:$I$1880,5,0))</f>
        <v/>
      </c>
      <c r="Q2918" s="392"/>
      <c r="R2918" s="392" t="str">
        <f t="shared" si="493"/>
        <v/>
      </c>
      <c r="S2918" s="394" t="e">
        <f t="shared" si="494"/>
        <v>#VALUE!</v>
      </c>
      <c r="T2918" s="394" t="str">
        <f t="shared" si="495"/>
        <v/>
      </c>
      <c r="U2918" s="394" t="str">
        <f t="shared" si="496"/>
        <v/>
      </c>
      <c r="V2918" s="424" t="str">
        <f t="shared" si="497"/>
        <v/>
      </c>
      <c r="W2918" s="21"/>
      <c r="X2918" s="419"/>
      <c r="Y2918" s="419"/>
      <c r="Z2918" s="51"/>
      <c r="AA2918" s="61"/>
    </row>
    <row r="2919" spans="1:27">
      <c r="A2919" s="50">
        <f t="shared" si="498"/>
        <v>2914</v>
      </c>
      <c r="B2919" s="9"/>
      <c r="C2919" s="23" t="s">
        <v>742</v>
      </c>
      <c r="D2919" s="489"/>
      <c r="E2919" s="318" t="str">
        <f>IF(G2919="","",VLOOKUP(G2919,'Danh mục CODE'!$D$2:$J$20064,7,0))</f>
        <v/>
      </c>
      <c r="F2919" s="28" t="str">
        <f>IF(E2919="","",VLOOKUP(E2919,'TONG HOP'!$E$8:$W$1883,19,0))</f>
        <v/>
      </c>
      <c r="G2919" s="66"/>
      <c r="H2919" s="226" t="str">
        <f>IF(E2919="","",VLOOKUP(G2919,'TONG HOP'!$C$8:$E$799,2,0))</f>
        <v/>
      </c>
      <c r="I2919" s="226" t="str">
        <f>IF(B2919="","",VLOOKUP(G2919,'TONG HOP'!$C$8:$F$799,4,0))</f>
        <v/>
      </c>
      <c r="J2919" s="63" t="str">
        <f t="shared" si="489"/>
        <v/>
      </c>
      <c r="K2919" s="63" t="str">
        <f t="shared" si="490"/>
        <v/>
      </c>
      <c r="L2919" s="63">
        <f t="shared" si="491"/>
        <v>0</v>
      </c>
      <c r="M2919" s="392" t="str">
        <f>IF(Y2919="","",VLOOKUP(G2919,'Danh mục CODE'!$D$2:$I$1880,4,0))</f>
        <v/>
      </c>
      <c r="N2919" s="482"/>
      <c r="O2919" s="392" t="str">
        <f t="shared" si="492"/>
        <v/>
      </c>
      <c r="P2919" s="392" t="str">
        <f>IF(Y2919="","",VLOOKUP(G2919,'Danh mục CODE'!$D$2:$I$1880,5,0))</f>
        <v/>
      </c>
      <c r="Q2919" s="392"/>
      <c r="R2919" s="392" t="str">
        <f t="shared" si="493"/>
        <v/>
      </c>
      <c r="S2919" s="394" t="e">
        <f t="shared" si="494"/>
        <v>#VALUE!</v>
      </c>
      <c r="T2919" s="394" t="str">
        <f t="shared" si="495"/>
        <v/>
      </c>
      <c r="U2919" s="394" t="str">
        <f t="shared" si="496"/>
        <v/>
      </c>
      <c r="V2919" s="424" t="str">
        <f t="shared" si="497"/>
        <v/>
      </c>
      <c r="W2919" s="21"/>
      <c r="X2919" s="419"/>
      <c r="Y2919" s="419"/>
      <c r="Z2919" s="51"/>
      <c r="AA2919" s="61"/>
    </row>
    <row r="2920" spans="1:27">
      <c r="A2920" s="50">
        <f t="shared" si="498"/>
        <v>2915</v>
      </c>
      <c r="B2920" s="9"/>
      <c r="C2920" s="23" t="s">
        <v>742</v>
      </c>
      <c r="D2920" s="489"/>
      <c r="E2920" s="318" t="str">
        <f>IF(G2920="","",VLOOKUP(G2920,'Danh mục CODE'!$D$2:$J$20064,7,0))</f>
        <v/>
      </c>
      <c r="F2920" s="28" t="str">
        <f>IF(E2920="","",VLOOKUP(E2920,'TONG HOP'!$E$8:$W$1883,19,0))</f>
        <v/>
      </c>
      <c r="G2920" s="66"/>
      <c r="H2920" s="226" t="str">
        <f>IF(E2920="","",VLOOKUP(G2920,'TONG HOP'!$C$8:$E$799,2,0))</f>
        <v/>
      </c>
      <c r="I2920" s="226" t="str">
        <f>IF(B2920="","",VLOOKUP(G2920,'TONG HOP'!$C$8:$F$799,4,0))</f>
        <v/>
      </c>
      <c r="J2920" s="63" t="str">
        <f t="shared" si="489"/>
        <v/>
      </c>
      <c r="K2920" s="63" t="str">
        <f t="shared" si="490"/>
        <v/>
      </c>
      <c r="L2920" s="63">
        <f t="shared" si="491"/>
        <v>0</v>
      </c>
      <c r="M2920" s="392" t="str">
        <f>IF(Y2920="","",VLOOKUP(G2920,'Danh mục CODE'!$D$2:$I$1880,4,0))</f>
        <v/>
      </c>
      <c r="N2920" s="482"/>
      <c r="O2920" s="392" t="str">
        <f t="shared" si="492"/>
        <v/>
      </c>
      <c r="P2920" s="392" t="str">
        <f>IF(Y2920="","",VLOOKUP(G2920,'Danh mục CODE'!$D$2:$I$1880,5,0))</f>
        <v/>
      </c>
      <c r="Q2920" s="392"/>
      <c r="R2920" s="392" t="str">
        <f t="shared" si="493"/>
        <v/>
      </c>
      <c r="S2920" s="394" t="e">
        <f t="shared" si="494"/>
        <v>#VALUE!</v>
      </c>
      <c r="T2920" s="394" t="str">
        <f t="shared" si="495"/>
        <v/>
      </c>
      <c r="U2920" s="394" t="str">
        <f t="shared" si="496"/>
        <v/>
      </c>
      <c r="V2920" s="424" t="str">
        <f t="shared" si="497"/>
        <v/>
      </c>
      <c r="W2920" s="21"/>
      <c r="X2920" s="419"/>
      <c r="Y2920" s="419"/>
      <c r="Z2920" s="51"/>
      <c r="AA2920" s="61"/>
    </row>
    <row r="2921" spans="1:27">
      <c r="A2921" s="50">
        <f t="shared" si="498"/>
        <v>2916</v>
      </c>
      <c r="B2921" s="9"/>
      <c r="C2921" s="23" t="s">
        <v>742</v>
      </c>
      <c r="D2921" s="489"/>
      <c r="E2921" s="318" t="str">
        <f>IF(G2921="","",VLOOKUP(G2921,'Danh mục CODE'!$D$2:$J$20064,7,0))</f>
        <v/>
      </c>
      <c r="F2921" s="28" t="str">
        <f>IF(E2921="","",VLOOKUP(E2921,'TONG HOP'!$E$8:$W$1883,19,0))</f>
        <v/>
      </c>
      <c r="G2921" s="66"/>
      <c r="H2921" s="226" t="str">
        <f>IF(E2921="","",VLOOKUP(G2921,'TONG HOP'!$C$8:$E$799,2,0))</f>
        <v/>
      </c>
      <c r="I2921" s="226" t="str">
        <f>IF(B2921="","",VLOOKUP(G2921,'TONG HOP'!$C$8:$F$799,4,0))</f>
        <v/>
      </c>
      <c r="J2921" s="63" t="str">
        <f t="shared" si="489"/>
        <v/>
      </c>
      <c r="K2921" s="63" t="str">
        <f t="shared" si="490"/>
        <v/>
      </c>
      <c r="L2921" s="63">
        <f t="shared" si="491"/>
        <v>0</v>
      </c>
      <c r="M2921" s="392" t="str">
        <f>IF(Y2921="","",VLOOKUP(G2921,'Danh mục CODE'!$D$2:$I$1880,4,0))</f>
        <v/>
      </c>
      <c r="N2921" s="482"/>
      <c r="O2921" s="392" t="str">
        <f t="shared" si="492"/>
        <v/>
      </c>
      <c r="P2921" s="392" t="str">
        <f>IF(Y2921="","",VLOOKUP(G2921,'Danh mục CODE'!$D$2:$I$1880,5,0))</f>
        <v/>
      </c>
      <c r="Q2921" s="392"/>
      <c r="R2921" s="392" t="str">
        <f t="shared" si="493"/>
        <v/>
      </c>
      <c r="S2921" s="394" t="e">
        <f t="shared" si="494"/>
        <v>#VALUE!</v>
      </c>
      <c r="T2921" s="394" t="str">
        <f t="shared" si="495"/>
        <v/>
      </c>
      <c r="U2921" s="394" t="str">
        <f t="shared" si="496"/>
        <v/>
      </c>
      <c r="V2921" s="424" t="str">
        <f t="shared" si="497"/>
        <v/>
      </c>
      <c r="W2921" s="21"/>
      <c r="X2921" s="419"/>
      <c r="Y2921" s="419"/>
      <c r="Z2921" s="51"/>
      <c r="AA2921" s="61"/>
    </row>
    <row r="2922" spans="1:27">
      <c r="A2922" s="50">
        <f t="shared" si="498"/>
        <v>2917</v>
      </c>
      <c r="B2922" s="9"/>
      <c r="C2922" s="23" t="s">
        <v>742</v>
      </c>
      <c r="D2922" s="489"/>
      <c r="E2922" s="318" t="str">
        <f>IF(G2922="","",VLOOKUP(G2922,'Danh mục CODE'!$D$2:$J$20064,7,0))</f>
        <v/>
      </c>
      <c r="F2922" s="28" t="str">
        <f>IF(E2922="","",VLOOKUP(E2922,'TONG HOP'!$E$8:$W$1883,19,0))</f>
        <v/>
      </c>
      <c r="G2922" s="66"/>
      <c r="H2922" s="226" t="str">
        <f>IF(E2922="","",VLOOKUP(G2922,'TONG HOP'!$C$8:$E$799,2,0))</f>
        <v/>
      </c>
      <c r="I2922" s="226" t="str">
        <f>IF(B2922="","",VLOOKUP(G2922,'TONG HOP'!$C$8:$F$799,4,0))</f>
        <v/>
      </c>
      <c r="J2922" s="63" t="str">
        <f t="shared" si="489"/>
        <v/>
      </c>
      <c r="K2922" s="63" t="str">
        <f t="shared" si="490"/>
        <v/>
      </c>
      <c r="L2922" s="63">
        <f t="shared" si="491"/>
        <v>0</v>
      </c>
      <c r="M2922" s="392" t="str">
        <f>IF(Y2922="","",VLOOKUP(G2922,'Danh mục CODE'!$D$2:$I$1880,4,0))</f>
        <v/>
      </c>
      <c r="N2922" s="482"/>
      <c r="O2922" s="392" t="str">
        <f t="shared" si="492"/>
        <v/>
      </c>
      <c r="P2922" s="392" t="str">
        <f>IF(Y2922="","",VLOOKUP(G2922,'Danh mục CODE'!$D$2:$I$1880,5,0))</f>
        <v/>
      </c>
      <c r="Q2922" s="392"/>
      <c r="R2922" s="392" t="str">
        <f t="shared" si="493"/>
        <v/>
      </c>
      <c r="S2922" s="394" t="e">
        <f t="shared" si="494"/>
        <v>#VALUE!</v>
      </c>
      <c r="T2922" s="394" t="str">
        <f t="shared" si="495"/>
        <v/>
      </c>
      <c r="U2922" s="394" t="str">
        <f t="shared" si="496"/>
        <v/>
      </c>
      <c r="V2922" s="424" t="str">
        <f t="shared" si="497"/>
        <v/>
      </c>
      <c r="W2922" s="21"/>
      <c r="X2922" s="419"/>
      <c r="Y2922" s="419"/>
      <c r="Z2922" s="51"/>
      <c r="AA2922" s="61"/>
    </row>
    <row r="2923" spans="1:27">
      <c r="A2923" s="50">
        <f t="shared" si="498"/>
        <v>2918</v>
      </c>
      <c r="B2923" s="9"/>
      <c r="C2923" s="23" t="s">
        <v>742</v>
      </c>
      <c r="D2923" s="489"/>
      <c r="E2923" s="318" t="str">
        <f>IF(G2923="","",VLOOKUP(G2923,'Danh mục CODE'!$D$2:$J$20064,7,0))</f>
        <v/>
      </c>
      <c r="F2923" s="28" t="str">
        <f>IF(E2923="","",VLOOKUP(E2923,'TONG HOP'!$E$8:$W$1883,19,0))</f>
        <v/>
      </c>
      <c r="G2923" s="66"/>
      <c r="H2923" s="226" t="str">
        <f>IF(E2923="","",VLOOKUP(G2923,'TONG HOP'!$C$8:$E$799,2,0))</f>
        <v/>
      </c>
      <c r="I2923" s="226" t="str">
        <f>IF(B2923="","",VLOOKUP(G2923,'TONG HOP'!$C$8:$F$799,4,0))</f>
        <v/>
      </c>
      <c r="J2923" s="63" t="str">
        <f t="shared" si="489"/>
        <v/>
      </c>
      <c r="K2923" s="63" t="str">
        <f t="shared" si="490"/>
        <v/>
      </c>
      <c r="L2923" s="63">
        <f t="shared" si="491"/>
        <v>0</v>
      </c>
      <c r="M2923" s="392" t="str">
        <f>IF(Y2923="","",VLOOKUP(G2923,'Danh mục CODE'!$D$2:$I$1880,4,0))</f>
        <v/>
      </c>
      <c r="N2923" s="482"/>
      <c r="O2923" s="392" t="str">
        <f t="shared" si="492"/>
        <v/>
      </c>
      <c r="P2923" s="392" t="str">
        <f>IF(Y2923="","",VLOOKUP(G2923,'Danh mục CODE'!$D$2:$I$1880,5,0))</f>
        <v/>
      </c>
      <c r="Q2923" s="392"/>
      <c r="R2923" s="392" t="str">
        <f t="shared" si="493"/>
        <v/>
      </c>
      <c r="S2923" s="394" t="e">
        <f t="shared" si="494"/>
        <v>#VALUE!</v>
      </c>
      <c r="T2923" s="394" t="str">
        <f t="shared" si="495"/>
        <v/>
      </c>
      <c r="U2923" s="394" t="str">
        <f t="shared" si="496"/>
        <v/>
      </c>
      <c r="V2923" s="424" t="str">
        <f t="shared" si="497"/>
        <v/>
      </c>
      <c r="W2923" s="21"/>
      <c r="X2923" s="419"/>
      <c r="Y2923" s="419"/>
      <c r="Z2923" s="51"/>
      <c r="AA2923" s="61"/>
    </row>
    <row r="2924" spans="1:27">
      <c r="A2924" s="50">
        <f t="shared" si="498"/>
        <v>2919</v>
      </c>
      <c r="B2924" s="9"/>
      <c r="C2924" s="23" t="s">
        <v>742</v>
      </c>
      <c r="D2924" s="489"/>
      <c r="E2924" s="318" t="str">
        <f>IF(G2924="","",VLOOKUP(G2924,'Danh mục CODE'!$D$2:$J$20064,7,0))</f>
        <v/>
      </c>
      <c r="F2924" s="28" t="str">
        <f>IF(E2924="","",VLOOKUP(E2924,'TONG HOP'!$E$8:$W$1883,19,0))</f>
        <v/>
      </c>
      <c r="G2924" s="66"/>
      <c r="H2924" s="226" t="str">
        <f>IF(E2924="","",VLOOKUP(G2924,'TONG HOP'!$C$8:$E$799,2,0))</f>
        <v/>
      </c>
      <c r="I2924" s="226" t="str">
        <f>IF(B2924="","",VLOOKUP(G2924,'TONG HOP'!$C$8:$F$799,4,0))</f>
        <v/>
      </c>
      <c r="J2924" s="63" t="str">
        <f t="shared" si="489"/>
        <v/>
      </c>
      <c r="K2924" s="63" t="str">
        <f t="shared" si="490"/>
        <v/>
      </c>
      <c r="L2924" s="63">
        <f t="shared" si="491"/>
        <v>0</v>
      </c>
      <c r="M2924" s="392" t="str">
        <f>IF(Y2924="","",VLOOKUP(G2924,'Danh mục CODE'!$D$2:$I$1880,4,0))</f>
        <v/>
      </c>
      <c r="N2924" s="482"/>
      <c r="O2924" s="392" t="str">
        <f t="shared" si="492"/>
        <v/>
      </c>
      <c r="P2924" s="392" t="str">
        <f>IF(Y2924="","",VLOOKUP(G2924,'Danh mục CODE'!$D$2:$I$1880,5,0))</f>
        <v/>
      </c>
      <c r="Q2924" s="392"/>
      <c r="R2924" s="392" t="str">
        <f t="shared" si="493"/>
        <v/>
      </c>
      <c r="S2924" s="394" t="e">
        <f t="shared" si="494"/>
        <v>#VALUE!</v>
      </c>
      <c r="T2924" s="394" t="str">
        <f t="shared" si="495"/>
        <v/>
      </c>
      <c r="U2924" s="394" t="str">
        <f t="shared" si="496"/>
        <v/>
      </c>
      <c r="V2924" s="424" t="str">
        <f t="shared" si="497"/>
        <v/>
      </c>
      <c r="W2924" s="21"/>
      <c r="X2924" s="419"/>
      <c r="Y2924" s="419"/>
      <c r="Z2924" s="51"/>
      <c r="AA2924" s="61"/>
    </row>
    <row r="2925" spans="1:27">
      <c r="A2925" s="50">
        <f t="shared" si="498"/>
        <v>2920</v>
      </c>
      <c r="B2925" s="9"/>
      <c r="C2925" s="23" t="s">
        <v>742</v>
      </c>
      <c r="D2925" s="489"/>
      <c r="E2925" s="318" t="str">
        <f>IF(G2925="","",VLOOKUP(G2925,'Danh mục CODE'!$D$2:$J$20064,7,0))</f>
        <v/>
      </c>
      <c r="F2925" s="28" t="str">
        <f>IF(E2925="","",VLOOKUP(E2925,'TONG HOP'!$E$8:$W$1883,19,0))</f>
        <v/>
      </c>
      <c r="G2925" s="66"/>
      <c r="H2925" s="226" t="str">
        <f>IF(E2925="","",VLOOKUP(G2925,'TONG HOP'!$C$8:$E$799,2,0))</f>
        <v/>
      </c>
      <c r="I2925" s="226" t="str">
        <f>IF(B2925="","",VLOOKUP(G2925,'TONG HOP'!$C$8:$F$799,4,0))</f>
        <v/>
      </c>
      <c r="J2925" s="63" t="str">
        <f t="shared" si="489"/>
        <v/>
      </c>
      <c r="K2925" s="63" t="str">
        <f t="shared" si="490"/>
        <v/>
      </c>
      <c r="L2925" s="63">
        <f t="shared" si="491"/>
        <v>0</v>
      </c>
      <c r="M2925" s="392" t="str">
        <f>IF(Y2925="","",VLOOKUP(G2925,'Danh mục CODE'!$D$2:$I$1880,4,0))</f>
        <v/>
      </c>
      <c r="N2925" s="482"/>
      <c r="O2925" s="392" t="str">
        <f t="shared" si="492"/>
        <v/>
      </c>
      <c r="P2925" s="392" t="str">
        <f>IF(Y2925="","",VLOOKUP(G2925,'Danh mục CODE'!$D$2:$I$1880,5,0))</f>
        <v/>
      </c>
      <c r="Q2925" s="392"/>
      <c r="R2925" s="392" t="str">
        <f t="shared" si="493"/>
        <v/>
      </c>
      <c r="S2925" s="394" t="e">
        <f t="shared" si="494"/>
        <v>#VALUE!</v>
      </c>
      <c r="T2925" s="394" t="str">
        <f t="shared" si="495"/>
        <v/>
      </c>
      <c r="U2925" s="394" t="str">
        <f t="shared" si="496"/>
        <v/>
      </c>
      <c r="V2925" s="424" t="str">
        <f t="shared" si="497"/>
        <v/>
      </c>
      <c r="W2925" s="21"/>
      <c r="X2925" s="419"/>
      <c r="Y2925" s="419"/>
      <c r="Z2925" s="51"/>
      <c r="AA2925" s="61"/>
    </row>
    <row r="2926" spans="1:27">
      <c r="A2926" s="50">
        <f t="shared" si="498"/>
        <v>2921</v>
      </c>
      <c r="B2926" s="9"/>
      <c r="C2926" s="23" t="s">
        <v>742</v>
      </c>
      <c r="D2926" s="489"/>
      <c r="E2926" s="318" t="str">
        <f>IF(G2926="","",VLOOKUP(G2926,'Danh mục CODE'!$D$2:$J$20064,7,0))</f>
        <v/>
      </c>
      <c r="F2926" s="28" t="str">
        <f>IF(E2926="","",VLOOKUP(E2926,'TONG HOP'!$E$8:$W$1883,19,0))</f>
        <v/>
      </c>
      <c r="G2926" s="66"/>
      <c r="H2926" s="226" t="str">
        <f>IF(E2926="","",VLOOKUP(G2926,'TONG HOP'!$C$8:$E$799,2,0))</f>
        <v/>
      </c>
      <c r="I2926" s="226" t="str">
        <f>IF(B2926="","",VLOOKUP(G2926,'TONG HOP'!$C$8:$F$799,4,0))</f>
        <v/>
      </c>
      <c r="J2926" s="63" t="str">
        <f t="shared" si="489"/>
        <v/>
      </c>
      <c r="K2926" s="63" t="str">
        <f t="shared" si="490"/>
        <v/>
      </c>
      <c r="L2926" s="63">
        <f t="shared" si="491"/>
        <v>0</v>
      </c>
      <c r="M2926" s="392" t="str">
        <f>IF(Y2926="","",VLOOKUP(G2926,'Danh mục CODE'!$D$2:$I$1880,4,0))</f>
        <v/>
      </c>
      <c r="N2926" s="482"/>
      <c r="O2926" s="392" t="str">
        <f t="shared" si="492"/>
        <v/>
      </c>
      <c r="P2926" s="392" t="str">
        <f>IF(Y2926="","",VLOOKUP(G2926,'Danh mục CODE'!$D$2:$I$1880,5,0))</f>
        <v/>
      </c>
      <c r="Q2926" s="392"/>
      <c r="R2926" s="392" t="str">
        <f t="shared" si="493"/>
        <v/>
      </c>
      <c r="S2926" s="394" t="e">
        <f t="shared" si="494"/>
        <v>#VALUE!</v>
      </c>
      <c r="T2926" s="394" t="str">
        <f t="shared" si="495"/>
        <v/>
      </c>
      <c r="U2926" s="394" t="str">
        <f t="shared" si="496"/>
        <v/>
      </c>
      <c r="V2926" s="424" t="str">
        <f t="shared" si="497"/>
        <v/>
      </c>
      <c r="W2926" s="21"/>
      <c r="X2926" s="419"/>
      <c r="Y2926" s="419"/>
      <c r="Z2926" s="51"/>
      <c r="AA2926" s="61"/>
    </row>
    <row r="2927" spans="1:27">
      <c r="A2927" s="50">
        <f t="shared" si="498"/>
        <v>2922</v>
      </c>
      <c r="B2927" s="9"/>
      <c r="C2927" s="23" t="s">
        <v>742</v>
      </c>
      <c r="D2927" s="489"/>
      <c r="E2927" s="318" t="str">
        <f>IF(G2927="","",VLOOKUP(G2927,'Danh mục CODE'!$D$2:$J$20064,7,0))</f>
        <v/>
      </c>
      <c r="F2927" s="28" t="str">
        <f>IF(E2927="","",VLOOKUP(E2927,'TONG HOP'!$E$8:$W$1883,19,0))</f>
        <v/>
      </c>
      <c r="G2927" s="66"/>
      <c r="H2927" s="226" t="str">
        <f>IF(E2927="","",VLOOKUP(G2927,'TONG HOP'!$C$8:$E$799,2,0))</f>
        <v/>
      </c>
      <c r="I2927" s="226" t="str">
        <f>IF(B2927="","",VLOOKUP(G2927,'TONG HOP'!$C$8:$F$799,4,0))</f>
        <v/>
      </c>
      <c r="J2927" s="63" t="str">
        <f t="shared" si="489"/>
        <v/>
      </c>
      <c r="K2927" s="63" t="str">
        <f t="shared" si="490"/>
        <v/>
      </c>
      <c r="L2927" s="63">
        <f t="shared" si="491"/>
        <v>0</v>
      </c>
      <c r="M2927" s="392" t="str">
        <f>IF(Y2927="","",VLOOKUP(G2927,'Danh mục CODE'!$D$2:$I$1880,4,0))</f>
        <v/>
      </c>
      <c r="N2927" s="482"/>
      <c r="O2927" s="392" t="str">
        <f t="shared" si="492"/>
        <v/>
      </c>
      <c r="P2927" s="392" t="str">
        <f>IF(Y2927="","",VLOOKUP(G2927,'Danh mục CODE'!$D$2:$I$1880,5,0))</f>
        <v/>
      </c>
      <c r="Q2927" s="392"/>
      <c r="R2927" s="392" t="str">
        <f t="shared" si="493"/>
        <v/>
      </c>
      <c r="S2927" s="394" t="e">
        <f t="shared" si="494"/>
        <v>#VALUE!</v>
      </c>
      <c r="T2927" s="394" t="str">
        <f t="shared" si="495"/>
        <v/>
      </c>
      <c r="U2927" s="394" t="str">
        <f t="shared" si="496"/>
        <v/>
      </c>
      <c r="V2927" s="424" t="str">
        <f t="shared" si="497"/>
        <v/>
      </c>
      <c r="W2927" s="21"/>
      <c r="X2927" s="419"/>
      <c r="Y2927" s="419"/>
      <c r="Z2927" s="51"/>
      <c r="AA2927" s="61"/>
    </row>
    <row r="2928" spans="1:27">
      <c r="A2928" s="50">
        <f t="shared" si="498"/>
        <v>2923</v>
      </c>
      <c r="B2928" s="9"/>
      <c r="C2928" s="23" t="s">
        <v>742</v>
      </c>
      <c r="D2928" s="489"/>
      <c r="E2928" s="318" t="str">
        <f>IF(G2928="","",VLOOKUP(G2928,'Danh mục CODE'!$D$2:$J$20064,7,0))</f>
        <v/>
      </c>
      <c r="F2928" s="28" t="str">
        <f>IF(E2928="","",VLOOKUP(E2928,'TONG HOP'!$E$8:$W$1883,19,0))</f>
        <v/>
      </c>
      <c r="G2928" s="66"/>
      <c r="H2928" s="226" t="str">
        <f>IF(E2928="","",VLOOKUP(G2928,'TONG HOP'!$C$8:$E$799,2,0))</f>
        <v/>
      </c>
      <c r="I2928" s="226" t="str">
        <f>IF(B2928="","",VLOOKUP(G2928,'TONG HOP'!$C$8:$F$799,4,0))</f>
        <v/>
      </c>
      <c r="J2928" s="63" t="str">
        <f t="shared" si="489"/>
        <v/>
      </c>
      <c r="K2928" s="63" t="str">
        <f t="shared" si="490"/>
        <v/>
      </c>
      <c r="L2928" s="63">
        <f t="shared" si="491"/>
        <v>0</v>
      </c>
      <c r="M2928" s="392" t="str">
        <f>IF(Y2928="","",VLOOKUP(G2928,'Danh mục CODE'!$D$2:$I$1880,4,0))</f>
        <v/>
      </c>
      <c r="N2928" s="482"/>
      <c r="O2928" s="392" t="str">
        <f t="shared" si="492"/>
        <v/>
      </c>
      <c r="P2928" s="392" t="str">
        <f>IF(Y2928="","",VLOOKUP(G2928,'Danh mục CODE'!$D$2:$I$1880,5,0))</f>
        <v/>
      </c>
      <c r="Q2928" s="392"/>
      <c r="R2928" s="392" t="str">
        <f t="shared" si="493"/>
        <v/>
      </c>
      <c r="S2928" s="394" t="e">
        <f t="shared" si="494"/>
        <v>#VALUE!</v>
      </c>
      <c r="T2928" s="394" t="str">
        <f t="shared" si="495"/>
        <v/>
      </c>
      <c r="U2928" s="394" t="str">
        <f t="shared" si="496"/>
        <v/>
      </c>
      <c r="V2928" s="424" t="str">
        <f t="shared" si="497"/>
        <v/>
      </c>
      <c r="W2928" s="21"/>
      <c r="X2928" s="419"/>
      <c r="Y2928" s="419"/>
      <c r="Z2928" s="51"/>
      <c r="AA2928" s="61"/>
    </row>
    <row r="2929" spans="1:27">
      <c r="A2929" s="50">
        <f t="shared" si="498"/>
        <v>2924</v>
      </c>
      <c r="B2929" s="9"/>
      <c r="C2929" s="23" t="s">
        <v>742</v>
      </c>
      <c r="D2929" s="489"/>
      <c r="E2929" s="318" t="str">
        <f>IF(G2929="","",VLOOKUP(G2929,'Danh mục CODE'!$D$2:$J$20064,7,0))</f>
        <v/>
      </c>
      <c r="F2929" s="28" t="str">
        <f>IF(E2929="","",VLOOKUP(E2929,'TONG HOP'!$E$8:$W$1883,19,0))</f>
        <v/>
      </c>
      <c r="G2929" s="66"/>
      <c r="H2929" s="226" t="str">
        <f>IF(E2929="","",VLOOKUP(G2929,'TONG HOP'!$C$8:$E$799,2,0))</f>
        <v/>
      </c>
      <c r="I2929" s="226" t="str">
        <f>IF(B2929="","",VLOOKUP(G2929,'TONG HOP'!$C$8:$F$799,4,0))</f>
        <v/>
      </c>
      <c r="J2929" s="63" t="str">
        <f t="shared" ref="J2929:J2992" si="499">IF(X2929="","",K2929-K2929*M2929)</f>
        <v/>
      </c>
      <c r="K2929" s="63" t="str">
        <f t="shared" ref="K2929:K2992" si="500">IF(AND(X2929="",N2929="",Q2929="",R2929=""),"",L2929-L2929*O2929-(L2929-L2929*O2929)*R2929)</f>
        <v/>
      </c>
      <c r="L2929" s="63">
        <f t="shared" ref="L2929:L2992" si="501">X2929-Y2929</f>
        <v>0</v>
      </c>
      <c r="M2929" s="392" t="str">
        <f>IF(Y2929="","",VLOOKUP(G2929,'Danh mục CODE'!$D$2:$I$1880,4,0))</f>
        <v/>
      </c>
      <c r="N2929" s="482"/>
      <c r="O2929" s="392" t="str">
        <f t="shared" ref="O2929:O2992" si="502">IF(X2929="","",IF(M2929-N2929&lt;0,-(M2929-N2929),0))</f>
        <v/>
      </c>
      <c r="P2929" s="392" t="str">
        <f>IF(Y2929="","",VLOOKUP(G2929,'Danh mục CODE'!$D$2:$I$1880,5,0))</f>
        <v/>
      </c>
      <c r="Q2929" s="392"/>
      <c r="R2929" s="392" t="str">
        <f t="shared" ref="R2929:R2992" si="503">IF(X2929="","",IF(P2929-Q2929&lt;0,-(P2929-Q2929),0))</f>
        <v/>
      </c>
      <c r="S2929" s="394" t="e">
        <f t="shared" ref="S2929:S2992" si="504">IF(T2929=0,"",J2929-T2929-U2929)</f>
        <v>#VALUE!</v>
      </c>
      <c r="T2929" s="394" t="str">
        <f t="shared" ref="T2929:T2992" si="505">IF(X2929="","",J2929*P2929)</f>
        <v/>
      </c>
      <c r="U2929" s="394" t="str">
        <f t="shared" ref="U2929:U2992" si="506">IF(X2929="","",J2929*R2929)</f>
        <v/>
      </c>
      <c r="V2929" s="424" t="str">
        <f t="shared" ref="V2929:V2992" si="507">IF(X2929="","",J2929-S2929-T2929-U2929)</f>
        <v/>
      </c>
      <c r="W2929" s="21"/>
      <c r="X2929" s="419"/>
      <c r="Y2929" s="419"/>
      <c r="Z2929" s="51"/>
      <c r="AA2929" s="61"/>
    </row>
    <row r="2930" spans="1:27">
      <c r="A2930" s="50">
        <f t="shared" si="498"/>
        <v>2925</v>
      </c>
      <c r="B2930" s="9"/>
      <c r="C2930" s="23" t="s">
        <v>742</v>
      </c>
      <c r="D2930" s="489"/>
      <c r="E2930" s="318" t="str">
        <f>IF(G2930="","",VLOOKUP(G2930,'Danh mục CODE'!$D$2:$J$20064,7,0))</f>
        <v/>
      </c>
      <c r="F2930" s="28" t="str">
        <f>IF(E2930="","",VLOOKUP(E2930,'TONG HOP'!$E$8:$W$1883,19,0))</f>
        <v/>
      </c>
      <c r="G2930" s="66"/>
      <c r="H2930" s="226" t="str">
        <f>IF(E2930="","",VLOOKUP(G2930,'TONG HOP'!$C$8:$E$799,2,0))</f>
        <v/>
      </c>
      <c r="I2930" s="226" t="str">
        <f>IF(B2930="","",VLOOKUP(G2930,'TONG HOP'!$C$8:$F$799,4,0))</f>
        <v/>
      </c>
      <c r="J2930" s="63" t="str">
        <f t="shared" si="499"/>
        <v/>
      </c>
      <c r="K2930" s="63" t="str">
        <f t="shared" si="500"/>
        <v/>
      </c>
      <c r="L2930" s="63">
        <f t="shared" si="501"/>
        <v>0</v>
      </c>
      <c r="M2930" s="392" t="str">
        <f>IF(Y2930="","",VLOOKUP(G2930,'Danh mục CODE'!$D$2:$I$1880,4,0))</f>
        <v/>
      </c>
      <c r="N2930" s="482"/>
      <c r="O2930" s="392" t="str">
        <f t="shared" si="502"/>
        <v/>
      </c>
      <c r="P2930" s="392" t="str">
        <f>IF(Y2930="","",VLOOKUP(G2930,'Danh mục CODE'!$D$2:$I$1880,5,0))</f>
        <v/>
      </c>
      <c r="Q2930" s="392"/>
      <c r="R2930" s="392" t="str">
        <f t="shared" si="503"/>
        <v/>
      </c>
      <c r="S2930" s="394" t="e">
        <f t="shared" si="504"/>
        <v>#VALUE!</v>
      </c>
      <c r="T2930" s="394" t="str">
        <f t="shared" si="505"/>
        <v/>
      </c>
      <c r="U2930" s="394" t="str">
        <f t="shared" si="506"/>
        <v/>
      </c>
      <c r="V2930" s="424" t="str">
        <f t="shared" si="507"/>
        <v/>
      </c>
      <c r="W2930" s="21"/>
      <c r="X2930" s="419"/>
      <c r="Y2930" s="419"/>
      <c r="Z2930" s="51"/>
      <c r="AA2930" s="61"/>
    </row>
    <row r="2931" spans="1:27">
      <c r="A2931" s="50">
        <f t="shared" si="498"/>
        <v>2926</v>
      </c>
      <c r="B2931" s="9"/>
      <c r="C2931" s="23" t="s">
        <v>742</v>
      </c>
      <c r="D2931" s="489"/>
      <c r="E2931" s="318" t="str">
        <f>IF(G2931="","",VLOOKUP(G2931,'Danh mục CODE'!$D$2:$J$20064,7,0))</f>
        <v/>
      </c>
      <c r="F2931" s="28" t="str">
        <f>IF(E2931="","",VLOOKUP(E2931,'TONG HOP'!$E$8:$W$1883,19,0))</f>
        <v/>
      </c>
      <c r="G2931" s="66"/>
      <c r="H2931" s="226" t="str">
        <f>IF(E2931="","",VLOOKUP(G2931,'TONG HOP'!$C$8:$E$799,2,0))</f>
        <v/>
      </c>
      <c r="I2931" s="226" t="str">
        <f>IF(B2931="","",VLOOKUP(G2931,'TONG HOP'!$C$8:$F$799,4,0))</f>
        <v/>
      </c>
      <c r="J2931" s="63" t="str">
        <f t="shared" si="499"/>
        <v/>
      </c>
      <c r="K2931" s="63" t="str">
        <f t="shared" si="500"/>
        <v/>
      </c>
      <c r="L2931" s="63">
        <f t="shared" si="501"/>
        <v>0</v>
      </c>
      <c r="M2931" s="392" t="str">
        <f>IF(Y2931="","",VLOOKUP(G2931,'Danh mục CODE'!$D$2:$I$1880,4,0))</f>
        <v/>
      </c>
      <c r="N2931" s="482"/>
      <c r="O2931" s="392" t="str">
        <f t="shared" si="502"/>
        <v/>
      </c>
      <c r="P2931" s="392" t="str">
        <f>IF(Y2931="","",VLOOKUP(G2931,'Danh mục CODE'!$D$2:$I$1880,5,0))</f>
        <v/>
      </c>
      <c r="Q2931" s="392"/>
      <c r="R2931" s="392" t="str">
        <f t="shared" si="503"/>
        <v/>
      </c>
      <c r="S2931" s="394" t="e">
        <f t="shared" si="504"/>
        <v>#VALUE!</v>
      </c>
      <c r="T2931" s="394" t="str">
        <f t="shared" si="505"/>
        <v/>
      </c>
      <c r="U2931" s="394" t="str">
        <f t="shared" si="506"/>
        <v/>
      </c>
      <c r="V2931" s="424" t="str">
        <f t="shared" si="507"/>
        <v/>
      </c>
      <c r="W2931" s="21"/>
      <c r="X2931" s="419"/>
      <c r="Y2931" s="419"/>
      <c r="Z2931" s="51"/>
      <c r="AA2931" s="61"/>
    </row>
    <row r="2932" spans="1:27">
      <c r="A2932" s="50">
        <f t="shared" si="498"/>
        <v>2927</v>
      </c>
      <c r="B2932" s="9"/>
      <c r="C2932" s="23" t="s">
        <v>742</v>
      </c>
      <c r="D2932" s="489"/>
      <c r="E2932" s="318" t="str">
        <f>IF(G2932="","",VLOOKUP(G2932,'Danh mục CODE'!$D$2:$J$20064,7,0))</f>
        <v/>
      </c>
      <c r="F2932" s="28" t="str">
        <f>IF(E2932="","",VLOOKUP(E2932,'TONG HOP'!$E$8:$W$1883,19,0))</f>
        <v/>
      </c>
      <c r="G2932" s="66"/>
      <c r="H2932" s="226" t="str">
        <f>IF(E2932="","",VLOOKUP(G2932,'TONG HOP'!$C$8:$E$799,2,0))</f>
        <v/>
      </c>
      <c r="I2932" s="226" t="str">
        <f>IF(B2932="","",VLOOKUP(G2932,'TONG HOP'!$C$8:$F$799,4,0))</f>
        <v/>
      </c>
      <c r="J2932" s="63" t="str">
        <f t="shared" si="499"/>
        <v/>
      </c>
      <c r="K2932" s="63" t="str">
        <f t="shared" si="500"/>
        <v/>
      </c>
      <c r="L2932" s="63">
        <f t="shared" si="501"/>
        <v>0</v>
      </c>
      <c r="M2932" s="392" t="str">
        <f>IF(Y2932="","",VLOOKUP(G2932,'Danh mục CODE'!$D$2:$I$1880,4,0))</f>
        <v/>
      </c>
      <c r="N2932" s="482"/>
      <c r="O2932" s="392" t="str">
        <f t="shared" si="502"/>
        <v/>
      </c>
      <c r="P2932" s="392" t="str">
        <f>IF(Y2932="","",VLOOKUP(G2932,'Danh mục CODE'!$D$2:$I$1880,5,0))</f>
        <v/>
      </c>
      <c r="Q2932" s="392"/>
      <c r="R2932" s="392" t="str">
        <f t="shared" si="503"/>
        <v/>
      </c>
      <c r="S2932" s="394" t="e">
        <f t="shared" si="504"/>
        <v>#VALUE!</v>
      </c>
      <c r="T2932" s="394" t="str">
        <f t="shared" si="505"/>
        <v/>
      </c>
      <c r="U2932" s="394" t="str">
        <f t="shared" si="506"/>
        <v/>
      </c>
      <c r="V2932" s="424" t="str">
        <f t="shared" si="507"/>
        <v/>
      </c>
      <c r="W2932" s="21"/>
      <c r="X2932" s="419"/>
      <c r="Y2932" s="419"/>
      <c r="Z2932" s="51"/>
      <c r="AA2932" s="61"/>
    </row>
    <row r="2933" spans="1:27">
      <c r="A2933" s="50">
        <f t="shared" si="498"/>
        <v>2928</v>
      </c>
      <c r="B2933" s="9"/>
      <c r="C2933" s="23" t="s">
        <v>742</v>
      </c>
      <c r="D2933" s="489"/>
      <c r="E2933" s="318" t="str">
        <f>IF(G2933="","",VLOOKUP(G2933,'Danh mục CODE'!$D$2:$J$20064,7,0))</f>
        <v/>
      </c>
      <c r="F2933" s="28" t="str">
        <f>IF(E2933="","",VLOOKUP(E2933,'TONG HOP'!$E$8:$W$1883,19,0))</f>
        <v/>
      </c>
      <c r="G2933" s="66"/>
      <c r="H2933" s="226" t="str">
        <f>IF(E2933="","",VLOOKUP(G2933,'TONG HOP'!$C$8:$E$799,2,0))</f>
        <v/>
      </c>
      <c r="I2933" s="226" t="str">
        <f>IF(B2933="","",VLOOKUP(G2933,'TONG HOP'!$C$8:$F$799,4,0))</f>
        <v/>
      </c>
      <c r="J2933" s="63" t="str">
        <f t="shared" si="499"/>
        <v/>
      </c>
      <c r="K2933" s="63" t="str">
        <f t="shared" si="500"/>
        <v/>
      </c>
      <c r="L2933" s="63">
        <f t="shared" si="501"/>
        <v>0</v>
      </c>
      <c r="M2933" s="392" t="str">
        <f>IF(Y2933="","",VLOOKUP(G2933,'Danh mục CODE'!$D$2:$I$1880,4,0))</f>
        <v/>
      </c>
      <c r="N2933" s="482"/>
      <c r="O2933" s="392" t="str">
        <f t="shared" si="502"/>
        <v/>
      </c>
      <c r="P2933" s="392" t="str">
        <f>IF(Y2933="","",VLOOKUP(G2933,'Danh mục CODE'!$D$2:$I$1880,5,0))</f>
        <v/>
      </c>
      <c r="Q2933" s="392"/>
      <c r="R2933" s="392" t="str">
        <f t="shared" si="503"/>
        <v/>
      </c>
      <c r="S2933" s="394" t="e">
        <f t="shared" si="504"/>
        <v>#VALUE!</v>
      </c>
      <c r="T2933" s="394" t="str">
        <f t="shared" si="505"/>
        <v/>
      </c>
      <c r="U2933" s="394" t="str">
        <f t="shared" si="506"/>
        <v/>
      </c>
      <c r="V2933" s="424" t="str">
        <f t="shared" si="507"/>
        <v/>
      </c>
      <c r="W2933" s="21"/>
      <c r="X2933" s="419"/>
      <c r="Y2933" s="419"/>
      <c r="Z2933" s="51"/>
      <c r="AA2933" s="61"/>
    </row>
    <row r="2934" spans="1:27">
      <c r="A2934" s="50">
        <f t="shared" si="498"/>
        <v>2929</v>
      </c>
      <c r="B2934" s="9"/>
      <c r="C2934" s="23" t="s">
        <v>742</v>
      </c>
      <c r="D2934" s="489"/>
      <c r="E2934" s="318" t="str">
        <f>IF(G2934="","",VLOOKUP(G2934,'Danh mục CODE'!$D$2:$J$20064,7,0))</f>
        <v/>
      </c>
      <c r="F2934" s="28" t="str">
        <f>IF(E2934="","",VLOOKUP(E2934,'TONG HOP'!$E$8:$W$1883,19,0))</f>
        <v/>
      </c>
      <c r="G2934" s="66"/>
      <c r="H2934" s="226" t="str">
        <f>IF(E2934="","",VLOOKUP(G2934,'TONG HOP'!$C$8:$E$799,2,0))</f>
        <v/>
      </c>
      <c r="I2934" s="226" t="str">
        <f>IF(B2934="","",VLOOKUP(G2934,'TONG HOP'!$C$8:$F$799,4,0))</f>
        <v/>
      </c>
      <c r="J2934" s="63" t="str">
        <f t="shared" si="499"/>
        <v/>
      </c>
      <c r="K2934" s="63" t="str">
        <f t="shared" si="500"/>
        <v/>
      </c>
      <c r="L2934" s="63">
        <f t="shared" si="501"/>
        <v>0</v>
      </c>
      <c r="M2934" s="392" t="str">
        <f>IF(Y2934="","",VLOOKUP(G2934,'Danh mục CODE'!$D$2:$I$1880,4,0))</f>
        <v/>
      </c>
      <c r="N2934" s="482"/>
      <c r="O2934" s="392" t="str">
        <f t="shared" si="502"/>
        <v/>
      </c>
      <c r="P2934" s="392" t="str">
        <f>IF(Y2934="","",VLOOKUP(G2934,'Danh mục CODE'!$D$2:$I$1880,5,0))</f>
        <v/>
      </c>
      <c r="Q2934" s="392"/>
      <c r="R2934" s="392" t="str">
        <f t="shared" si="503"/>
        <v/>
      </c>
      <c r="S2934" s="394" t="e">
        <f t="shared" si="504"/>
        <v>#VALUE!</v>
      </c>
      <c r="T2934" s="394" t="str">
        <f t="shared" si="505"/>
        <v/>
      </c>
      <c r="U2934" s="394" t="str">
        <f t="shared" si="506"/>
        <v/>
      </c>
      <c r="V2934" s="424" t="str">
        <f t="shared" si="507"/>
        <v/>
      </c>
      <c r="W2934" s="21"/>
      <c r="X2934" s="419"/>
      <c r="Y2934" s="419"/>
      <c r="Z2934" s="51"/>
      <c r="AA2934" s="61"/>
    </row>
    <row r="2935" spans="1:27">
      <c r="A2935" s="50">
        <f t="shared" si="498"/>
        <v>2930</v>
      </c>
      <c r="B2935" s="9"/>
      <c r="C2935" s="23" t="s">
        <v>742</v>
      </c>
      <c r="D2935" s="489"/>
      <c r="E2935" s="318" t="str">
        <f>IF(G2935="","",VLOOKUP(G2935,'Danh mục CODE'!$D$2:$J$20064,7,0))</f>
        <v/>
      </c>
      <c r="F2935" s="28" t="str">
        <f>IF(E2935="","",VLOOKUP(E2935,'TONG HOP'!$E$8:$W$1883,19,0))</f>
        <v/>
      </c>
      <c r="G2935" s="66"/>
      <c r="H2935" s="226" t="str">
        <f>IF(E2935="","",VLOOKUP(G2935,'TONG HOP'!$C$8:$E$799,2,0))</f>
        <v/>
      </c>
      <c r="I2935" s="226" t="str">
        <f>IF(B2935="","",VLOOKUP(G2935,'TONG HOP'!$C$8:$F$799,4,0))</f>
        <v/>
      </c>
      <c r="J2935" s="63" t="str">
        <f t="shared" si="499"/>
        <v/>
      </c>
      <c r="K2935" s="63" t="str">
        <f t="shared" si="500"/>
        <v/>
      </c>
      <c r="L2935" s="63">
        <f t="shared" si="501"/>
        <v>0</v>
      </c>
      <c r="M2935" s="392" t="str">
        <f>IF(Y2935="","",VLOOKUP(G2935,'Danh mục CODE'!$D$2:$I$1880,4,0))</f>
        <v/>
      </c>
      <c r="N2935" s="482"/>
      <c r="O2935" s="392" t="str">
        <f t="shared" si="502"/>
        <v/>
      </c>
      <c r="P2935" s="392" t="str">
        <f>IF(Y2935="","",VLOOKUP(G2935,'Danh mục CODE'!$D$2:$I$1880,5,0))</f>
        <v/>
      </c>
      <c r="Q2935" s="392"/>
      <c r="R2935" s="392" t="str">
        <f t="shared" si="503"/>
        <v/>
      </c>
      <c r="S2935" s="394" t="e">
        <f t="shared" si="504"/>
        <v>#VALUE!</v>
      </c>
      <c r="T2935" s="394" t="str">
        <f t="shared" si="505"/>
        <v/>
      </c>
      <c r="U2935" s="394" t="str">
        <f t="shared" si="506"/>
        <v/>
      </c>
      <c r="V2935" s="424" t="str">
        <f t="shared" si="507"/>
        <v/>
      </c>
      <c r="W2935" s="21"/>
      <c r="X2935" s="419"/>
      <c r="Y2935" s="419"/>
      <c r="Z2935" s="51"/>
      <c r="AA2935" s="61"/>
    </row>
    <row r="2936" spans="1:27">
      <c r="A2936" s="50">
        <f t="shared" si="498"/>
        <v>2931</v>
      </c>
      <c r="B2936" s="9"/>
      <c r="C2936" s="23" t="s">
        <v>742</v>
      </c>
      <c r="D2936" s="489"/>
      <c r="E2936" s="318" t="str">
        <f>IF(G2936="","",VLOOKUP(G2936,'Danh mục CODE'!$D$2:$J$20064,7,0))</f>
        <v/>
      </c>
      <c r="F2936" s="28" t="str">
        <f>IF(E2936="","",VLOOKUP(E2936,'TONG HOP'!$E$8:$W$1883,19,0))</f>
        <v/>
      </c>
      <c r="G2936" s="66"/>
      <c r="H2936" s="226" t="str">
        <f>IF(E2936="","",VLOOKUP(G2936,'TONG HOP'!$C$8:$E$799,2,0))</f>
        <v/>
      </c>
      <c r="I2936" s="226" t="str">
        <f>IF(B2936="","",VLOOKUP(G2936,'TONG HOP'!$C$8:$F$799,4,0))</f>
        <v/>
      </c>
      <c r="J2936" s="63" t="str">
        <f t="shared" si="499"/>
        <v/>
      </c>
      <c r="K2936" s="63" t="str">
        <f t="shared" si="500"/>
        <v/>
      </c>
      <c r="L2936" s="63">
        <f t="shared" si="501"/>
        <v>0</v>
      </c>
      <c r="M2936" s="392" t="str">
        <f>IF(Y2936="","",VLOOKUP(G2936,'Danh mục CODE'!$D$2:$I$1880,4,0))</f>
        <v/>
      </c>
      <c r="N2936" s="482"/>
      <c r="O2936" s="392" t="str">
        <f t="shared" si="502"/>
        <v/>
      </c>
      <c r="P2936" s="392" t="str">
        <f>IF(Y2936="","",VLOOKUP(G2936,'Danh mục CODE'!$D$2:$I$1880,5,0))</f>
        <v/>
      </c>
      <c r="Q2936" s="392"/>
      <c r="R2936" s="392" t="str">
        <f t="shared" si="503"/>
        <v/>
      </c>
      <c r="S2936" s="394" t="e">
        <f t="shared" si="504"/>
        <v>#VALUE!</v>
      </c>
      <c r="T2936" s="394" t="str">
        <f t="shared" si="505"/>
        <v/>
      </c>
      <c r="U2936" s="394" t="str">
        <f t="shared" si="506"/>
        <v/>
      </c>
      <c r="V2936" s="424" t="str">
        <f t="shared" si="507"/>
        <v/>
      </c>
      <c r="W2936" s="21"/>
      <c r="X2936" s="419"/>
      <c r="Y2936" s="419"/>
      <c r="Z2936" s="51"/>
      <c r="AA2936" s="61"/>
    </row>
    <row r="2937" spans="1:27">
      <c r="A2937" s="50">
        <f t="shared" si="498"/>
        <v>2932</v>
      </c>
      <c r="B2937" s="9"/>
      <c r="C2937" s="23" t="s">
        <v>742</v>
      </c>
      <c r="D2937" s="489"/>
      <c r="E2937" s="318" t="str">
        <f>IF(G2937="","",VLOOKUP(G2937,'Danh mục CODE'!$D$2:$J$20064,7,0))</f>
        <v/>
      </c>
      <c r="F2937" s="28" t="str">
        <f>IF(E2937="","",VLOOKUP(E2937,'TONG HOP'!$E$8:$W$1883,19,0))</f>
        <v/>
      </c>
      <c r="G2937" s="66"/>
      <c r="H2937" s="226" t="str">
        <f>IF(E2937="","",VLOOKUP(G2937,'TONG HOP'!$C$8:$E$799,2,0))</f>
        <v/>
      </c>
      <c r="I2937" s="226" t="str">
        <f>IF(B2937="","",VLOOKUP(G2937,'TONG HOP'!$C$8:$F$799,4,0))</f>
        <v/>
      </c>
      <c r="J2937" s="63" t="str">
        <f t="shared" si="499"/>
        <v/>
      </c>
      <c r="K2937" s="63" t="str">
        <f t="shared" si="500"/>
        <v/>
      </c>
      <c r="L2937" s="63">
        <f t="shared" si="501"/>
        <v>0</v>
      </c>
      <c r="M2937" s="392" t="str">
        <f>IF(Y2937="","",VLOOKUP(G2937,'Danh mục CODE'!$D$2:$I$1880,4,0))</f>
        <v/>
      </c>
      <c r="N2937" s="482"/>
      <c r="O2937" s="392" t="str">
        <f t="shared" si="502"/>
        <v/>
      </c>
      <c r="P2937" s="392" t="str">
        <f>IF(Y2937="","",VLOOKUP(G2937,'Danh mục CODE'!$D$2:$I$1880,5,0))</f>
        <v/>
      </c>
      <c r="Q2937" s="392"/>
      <c r="R2937" s="392" t="str">
        <f t="shared" si="503"/>
        <v/>
      </c>
      <c r="S2937" s="394" t="e">
        <f t="shared" si="504"/>
        <v>#VALUE!</v>
      </c>
      <c r="T2937" s="394" t="str">
        <f t="shared" si="505"/>
        <v/>
      </c>
      <c r="U2937" s="394" t="str">
        <f t="shared" si="506"/>
        <v/>
      </c>
      <c r="V2937" s="424" t="str">
        <f t="shared" si="507"/>
        <v/>
      </c>
      <c r="W2937" s="21"/>
      <c r="X2937" s="419"/>
      <c r="Y2937" s="419"/>
      <c r="Z2937" s="51"/>
      <c r="AA2937" s="61"/>
    </row>
    <row r="2938" spans="1:27">
      <c r="A2938" s="50">
        <f t="shared" si="498"/>
        <v>2933</v>
      </c>
      <c r="B2938" s="9"/>
      <c r="C2938" s="23" t="s">
        <v>742</v>
      </c>
      <c r="D2938" s="489"/>
      <c r="E2938" s="318" t="str">
        <f>IF(G2938="","",VLOOKUP(G2938,'Danh mục CODE'!$D$2:$J$20064,7,0))</f>
        <v/>
      </c>
      <c r="F2938" s="28" t="str">
        <f>IF(E2938="","",VLOOKUP(E2938,'TONG HOP'!$E$8:$W$1883,19,0))</f>
        <v/>
      </c>
      <c r="G2938" s="66"/>
      <c r="H2938" s="226" t="str">
        <f>IF(E2938="","",VLOOKUP(G2938,'TONG HOP'!$C$8:$E$799,2,0))</f>
        <v/>
      </c>
      <c r="I2938" s="226" t="str">
        <f>IF(B2938="","",VLOOKUP(G2938,'TONG HOP'!$C$8:$F$799,4,0))</f>
        <v/>
      </c>
      <c r="J2938" s="63" t="str">
        <f t="shared" si="499"/>
        <v/>
      </c>
      <c r="K2938" s="63" t="str">
        <f t="shared" si="500"/>
        <v/>
      </c>
      <c r="L2938" s="63">
        <f t="shared" si="501"/>
        <v>0</v>
      </c>
      <c r="M2938" s="392" t="str">
        <f>IF(Y2938="","",VLOOKUP(G2938,'Danh mục CODE'!$D$2:$I$1880,4,0))</f>
        <v/>
      </c>
      <c r="N2938" s="482"/>
      <c r="O2938" s="392" t="str">
        <f t="shared" si="502"/>
        <v/>
      </c>
      <c r="P2938" s="392" t="str">
        <f>IF(Y2938="","",VLOOKUP(G2938,'Danh mục CODE'!$D$2:$I$1880,5,0))</f>
        <v/>
      </c>
      <c r="Q2938" s="392"/>
      <c r="R2938" s="392" t="str">
        <f t="shared" si="503"/>
        <v/>
      </c>
      <c r="S2938" s="394" t="e">
        <f t="shared" si="504"/>
        <v>#VALUE!</v>
      </c>
      <c r="T2938" s="394" t="str">
        <f t="shared" si="505"/>
        <v/>
      </c>
      <c r="U2938" s="394" t="str">
        <f t="shared" si="506"/>
        <v/>
      </c>
      <c r="V2938" s="424" t="str">
        <f t="shared" si="507"/>
        <v/>
      </c>
      <c r="W2938" s="21"/>
      <c r="X2938" s="419"/>
      <c r="Y2938" s="419"/>
      <c r="Z2938" s="51"/>
      <c r="AA2938" s="61"/>
    </row>
    <row r="2939" spans="1:27">
      <c r="A2939" s="50">
        <f t="shared" si="498"/>
        <v>2934</v>
      </c>
      <c r="B2939" s="9"/>
      <c r="C2939" s="23" t="s">
        <v>742</v>
      </c>
      <c r="D2939" s="489"/>
      <c r="E2939" s="318" t="str">
        <f>IF(G2939="","",VLOOKUP(G2939,'Danh mục CODE'!$D$2:$J$20064,7,0))</f>
        <v/>
      </c>
      <c r="F2939" s="28" t="str">
        <f>IF(E2939="","",VLOOKUP(E2939,'TONG HOP'!$E$8:$W$1883,19,0))</f>
        <v/>
      </c>
      <c r="G2939" s="66"/>
      <c r="H2939" s="226" t="str">
        <f>IF(E2939="","",VLOOKUP(G2939,'TONG HOP'!$C$8:$E$799,2,0))</f>
        <v/>
      </c>
      <c r="I2939" s="226" t="str">
        <f>IF(B2939="","",VLOOKUP(G2939,'TONG HOP'!$C$8:$F$799,4,0))</f>
        <v/>
      </c>
      <c r="J2939" s="63" t="str">
        <f t="shared" si="499"/>
        <v/>
      </c>
      <c r="K2939" s="63" t="str">
        <f t="shared" si="500"/>
        <v/>
      </c>
      <c r="L2939" s="63">
        <f t="shared" si="501"/>
        <v>0</v>
      </c>
      <c r="M2939" s="392" t="str">
        <f>IF(Y2939="","",VLOOKUP(G2939,'Danh mục CODE'!$D$2:$I$1880,4,0))</f>
        <v/>
      </c>
      <c r="N2939" s="482"/>
      <c r="O2939" s="392" t="str">
        <f t="shared" si="502"/>
        <v/>
      </c>
      <c r="P2939" s="392" t="str">
        <f>IF(Y2939="","",VLOOKUP(G2939,'Danh mục CODE'!$D$2:$I$1880,5,0))</f>
        <v/>
      </c>
      <c r="Q2939" s="392"/>
      <c r="R2939" s="392" t="str">
        <f t="shared" si="503"/>
        <v/>
      </c>
      <c r="S2939" s="394" t="e">
        <f t="shared" si="504"/>
        <v>#VALUE!</v>
      </c>
      <c r="T2939" s="394" t="str">
        <f t="shared" si="505"/>
        <v/>
      </c>
      <c r="U2939" s="394" t="str">
        <f t="shared" si="506"/>
        <v/>
      </c>
      <c r="V2939" s="424" t="str">
        <f t="shared" si="507"/>
        <v/>
      </c>
      <c r="W2939" s="21"/>
      <c r="X2939" s="419"/>
      <c r="Y2939" s="419"/>
      <c r="Z2939" s="51"/>
      <c r="AA2939" s="61"/>
    </row>
    <row r="2940" spans="1:27">
      <c r="A2940" s="50">
        <f t="shared" si="498"/>
        <v>2935</v>
      </c>
      <c r="B2940" s="9"/>
      <c r="C2940" s="23" t="s">
        <v>742</v>
      </c>
      <c r="D2940" s="489"/>
      <c r="E2940" s="318" t="str">
        <f>IF(G2940="","",VLOOKUP(G2940,'Danh mục CODE'!$D$2:$J$20064,7,0))</f>
        <v/>
      </c>
      <c r="F2940" s="28" t="str">
        <f>IF(E2940="","",VLOOKUP(E2940,'TONG HOP'!$E$8:$W$1883,19,0))</f>
        <v/>
      </c>
      <c r="G2940" s="66"/>
      <c r="H2940" s="226" t="str">
        <f>IF(E2940="","",VLOOKUP(G2940,'TONG HOP'!$C$8:$E$799,2,0))</f>
        <v/>
      </c>
      <c r="I2940" s="226" t="str">
        <f>IF(B2940="","",VLOOKUP(G2940,'TONG HOP'!$C$8:$F$799,4,0))</f>
        <v/>
      </c>
      <c r="J2940" s="63" t="str">
        <f t="shared" si="499"/>
        <v/>
      </c>
      <c r="K2940" s="63" t="str">
        <f t="shared" si="500"/>
        <v/>
      </c>
      <c r="L2940" s="63">
        <f t="shared" si="501"/>
        <v>0</v>
      </c>
      <c r="M2940" s="392" t="str">
        <f>IF(Y2940="","",VLOOKUP(G2940,'Danh mục CODE'!$D$2:$I$1880,4,0))</f>
        <v/>
      </c>
      <c r="N2940" s="482"/>
      <c r="O2940" s="392" t="str">
        <f t="shared" si="502"/>
        <v/>
      </c>
      <c r="P2940" s="392" t="str">
        <f>IF(Y2940="","",VLOOKUP(G2940,'Danh mục CODE'!$D$2:$I$1880,5,0))</f>
        <v/>
      </c>
      <c r="Q2940" s="392"/>
      <c r="R2940" s="392" t="str">
        <f t="shared" si="503"/>
        <v/>
      </c>
      <c r="S2940" s="394" t="e">
        <f t="shared" si="504"/>
        <v>#VALUE!</v>
      </c>
      <c r="T2940" s="394" t="str">
        <f t="shared" si="505"/>
        <v/>
      </c>
      <c r="U2940" s="394" t="str">
        <f t="shared" si="506"/>
        <v/>
      </c>
      <c r="V2940" s="424" t="str">
        <f t="shared" si="507"/>
        <v/>
      </c>
      <c r="W2940" s="21"/>
      <c r="X2940" s="419"/>
      <c r="Y2940" s="419"/>
      <c r="Z2940" s="51"/>
      <c r="AA2940" s="61"/>
    </row>
    <row r="2941" spans="1:27">
      <c r="A2941" s="50">
        <f t="shared" si="498"/>
        <v>2936</v>
      </c>
      <c r="B2941" s="9"/>
      <c r="C2941" s="23" t="s">
        <v>742</v>
      </c>
      <c r="D2941" s="489"/>
      <c r="E2941" s="318" t="str">
        <f>IF(G2941="","",VLOOKUP(G2941,'Danh mục CODE'!$D$2:$J$20064,7,0))</f>
        <v/>
      </c>
      <c r="F2941" s="28" t="str">
        <f>IF(E2941="","",VLOOKUP(E2941,'TONG HOP'!$E$8:$W$1883,19,0))</f>
        <v/>
      </c>
      <c r="G2941" s="66"/>
      <c r="H2941" s="226" t="str">
        <f>IF(E2941="","",VLOOKUP(G2941,'TONG HOP'!$C$8:$E$799,2,0))</f>
        <v/>
      </c>
      <c r="I2941" s="226" t="str">
        <f>IF(B2941="","",VLOOKUP(G2941,'TONG HOP'!$C$8:$F$799,4,0))</f>
        <v/>
      </c>
      <c r="J2941" s="63" t="str">
        <f t="shared" si="499"/>
        <v/>
      </c>
      <c r="K2941" s="63" t="str">
        <f t="shared" si="500"/>
        <v/>
      </c>
      <c r="L2941" s="63">
        <f t="shared" si="501"/>
        <v>0</v>
      </c>
      <c r="M2941" s="392" t="str">
        <f>IF(Y2941="","",VLOOKUP(G2941,'Danh mục CODE'!$D$2:$I$1880,4,0))</f>
        <v/>
      </c>
      <c r="N2941" s="482"/>
      <c r="O2941" s="392" t="str">
        <f t="shared" si="502"/>
        <v/>
      </c>
      <c r="P2941" s="392" t="str">
        <f>IF(Y2941="","",VLOOKUP(G2941,'Danh mục CODE'!$D$2:$I$1880,5,0))</f>
        <v/>
      </c>
      <c r="Q2941" s="392"/>
      <c r="R2941" s="392" t="str">
        <f t="shared" si="503"/>
        <v/>
      </c>
      <c r="S2941" s="394" t="e">
        <f t="shared" si="504"/>
        <v>#VALUE!</v>
      </c>
      <c r="T2941" s="394" t="str">
        <f t="shared" si="505"/>
        <v/>
      </c>
      <c r="U2941" s="394" t="str">
        <f t="shared" si="506"/>
        <v/>
      </c>
      <c r="V2941" s="424" t="str">
        <f t="shared" si="507"/>
        <v/>
      </c>
      <c r="W2941" s="21"/>
      <c r="X2941" s="419"/>
      <c r="Y2941" s="419"/>
      <c r="Z2941" s="51"/>
      <c r="AA2941" s="61"/>
    </row>
    <row r="2942" spans="1:27">
      <c r="A2942" s="50">
        <f t="shared" si="498"/>
        <v>2937</v>
      </c>
      <c r="B2942" s="9"/>
      <c r="C2942" s="23" t="s">
        <v>742</v>
      </c>
      <c r="D2942" s="489"/>
      <c r="E2942" s="318" t="str">
        <f>IF(G2942="","",VLOOKUP(G2942,'Danh mục CODE'!$D$2:$J$20064,7,0))</f>
        <v/>
      </c>
      <c r="F2942" s="28" t="str">
        <f>IF(E2942="","",VLOOKUP(E2942,'TONG HOP'!$E$8:$W$1883,19,0))</f>
        <v/>
      </c>
      <c r="G2942" s="66"/>
      <c r="H2942" s="226" t="str">
        <f>IF(E2942="","",VLOOKUP(G2942,'TONG HOP'!$C$8:$E$799,2,0))</f>
        <v/>
      </c>
      <c r="I2942" s="226" t="str">
        <f>IF(B2942="","",VLOOKUP(G2942,'TONG HOP'!$C$8:$F$799,4,0))</f>
        <v/>
      </c>
      <c r="J2942" s="63" t="str">
        <f t="shared" si="499"/>
        <v/>
      </c>
      <c r="K2942" s="63" t="str">
        <f t="shared" si="500"/>
        <v/>
      </c>
      <c r="L2942" s="63">
        <f t="shared" si="501"/>
        <v>0</v>
      </c>
      <c r="M2942" s="392" t="str">
        <f>IF(Y2942="","",VLOOKUP(G2942,'Danh mục CODE'!$D$2:$I$1880,4,0))</f>
        <v/>
      </c>
      <c r="N2942" s="482"/>
      <c r="O2942" s="392" t="str">
        <f t="shared" si="502"/>
        <v/>
      </c>
      <c r="P2942" s="392" t="str">
        <f>IF(Y2942="","",VLOOKUP(G2942,'Danh mục CODE'!$D$2:$I$1880,5,0))</f>
        <v/>
      </c>
      <c r="Q2942" s="392"/>
      <c r="R2942" s="392" t="str">
        <f t="shared" si="503"/>
        <v/>
      </c>
      <c r="S2942" s="394" t="e">
        <f t="shared" si="504"/>
        <v>#VALUE!</v>
      </c>
      <c r="T2942" s="394" t="str">
        <f t="shared" si="505"/>
        <v/>
      </c>
      <c r="U2942" s="394" t="str">
        <f t="shared" si="506"/>
        <v/>
      </c>
      <c r="V2942" s="424" t="str">
        <f t="shared" si="507"/>
        <v/>
      </c>
      <c r="W2942" s="21"/>
      <c r="X2942" s="419"/>
      <c r="Y2942" s="419"/>
      <c r="Z2942" s="51"/>
      <c r="AA2942" s="61"/>
    </row>
    <row r="2943" spans="1:27">
      <c r="A2943" s="50">
        <f t="shared" si="498"/>
        <v>2938</v>
      </c>
      <c r="B2943" s="9"/>
      <c r="C2943" s="23" t="s">
        <v>742</v>
      </c>
      <c r="D2943" s="489"/>
      <c r="E2943" s="318" t="str">
        <f>IF(G2943="","",VLOOKUP(G2943,'Danh mục CODE'!$D$2:$J$20064,7,0))</f>
        <v/>
      </c>
      <c r="F2943" s="28" t="str">
        <f>IF(E2943="","",VLOOKUP(E2943,'TONG HOP'!$E$8:$W$1883,19,0))</f>
        <v/>
      </c>
      <c r="G2943" s="66"/>
      <c r="H2943" s="226" t="str">
        <f>IF(E2943="","",VLOOKUP(G2943,'TONG HOP'!$C$8:$E$799,2,0))</f>
        <v/>
      </c>
      <c r="I2943" s="226" t="str">
        <f>IF(B2943="","",VLOOKUP(G2943,'TONG HOP'!$C$8:$F$799,4,0))</f>
        <v/>
      </c>
      <c r="J2943" s="63" t="str">
        <f t="shared" si="499"/>
        <v/>
      </c>
      <c r="K2943" s="63" t="str">
        <f t="shared" si="500"/>
        <v/>
      </c>
      <c r="L2943" s="63">
        <f t="shared" si="501"/>
        <v>0</v>
      </c>
      <c r="M2943" s="392" t="str">
        <f>IF(Y2943="","",VLOOKUP(G2943,'Danh mục CODE'!$D$2:$I$1880,4,0))</f>
        <v/>
      </c>
      <c r="N2943" s="482"/>
      <c r="O2943" s="392" t="str">
        <f t="shared" si="502"/>
        <v/>
      </c>
      <c r="P2943" s="392" t="str">
        <f>IF(Y2943="","",VLOOKUP(G2943,'Danh mục CODE'!$D$2:$I$1880,5,0))</f>
        <v/>
      </c>
      <c r="Q2943" s="392"/>
      <c r="R2943" s="392" t="str">
        <f t="shared" si="503"/>
        <v/>
      </c>
      <c r="S2943" s="394" t="e">
        <f t="shared" si="504"/>
        <v>#VALUE!</v>
      </c>
      <c r="T2943" s="394" t="str">
        <f t="shared" si="505"/>
        <v/>
      </c>
      <c r="U2943" s="394" t="str">
        <f t="shared" si="506"/>
        <v/>
      </c>
      <c r="V2943" s="424" t="str">
        <f t="shared" si="507"/>
        <v/>
      </c>
      <c r="W2943" s="21"/>
      <c r="X2943" s="419"/>
      <c r="Y2943" s="419"/>
      <c r="Z2943" s="51"/>
      <c r="AA2943" s="61"/>
    </row>
    <row r="2944" spans="1:27">
      <c r="A2944" s="50">
        <f t="shared" si="498"/>
        <v>2939</v>
      </c>
      <c r="B2944" s="9"/>
      <c r="C2944" s="23" t="s">
        <v>742</v>
      </c>
      <c r="D2944" s="489"/>
      <c r="E2944" s="318" t="str">
        <f>IF(G2944="","",VLOOKUP(G2944,'Danh mục CODE'!$D$2:$J$20064,7,0))</f>
        <v/>
      </c>
      <c r="F2944" s="28" t="str">
        <f>IF(E2944="","",VLOOKUP(E2944,'TONG HOP'!$E$8:$W$1883,19,0))</f>
        <v/>
      </c>
      <c r="G2944" s="66"/>
      <c r="H2944" s="226" t="str">
        <f>IF(E2944="","",VLOOKUP(G2944,'TONG HOP'!$C$8:$E$799,2,0))</f>
        <v/>
      </c>
      <c r="I2944" s="226" t="str">
        <f>IF(B2944="","",VLOOKUP(G2944,'TONG HOP'!$C$8:$F$799,4,0))</f>
        <v/>
      </c>
      <c r="J2944" s="63" t="str">
        <f t="shared" si="499"/>
        <v/>
      </c>
      <c r="K2944" s="63" t="str">
        <f t="shared" si="500"/>
        <v/>
      </c>
      <c r="L2944" s="63">
        <f t="shared" si="501"/>
        <v>0</v>
      </c>
      <c r="M2944" s="392" t="str">
        <f>IF(Y2944="","",VLOOKUP(G2944,'Danh mục CODE'!$D$2:$I$1880,4,0))</f>
        <v/>
      </c>
      <c r="N2944" s="482"/>
      <c r="O2944" s="392" t="str">
        <f t="shared" si="502"/>
        <v/>
      </c>
      <c r="P2944" s="392" t="str">
        <f>IF(Y2944="","",VLOOKUP(G2944,'Danh mục CODE'!$D$2:$I$1880,5,0))</f>
        <v/>
      </c>
      <c r="Q2944" s="392"/>
      <c r="R2944" s="392" t="str">
        <f t="shared" si="503"/>
        <v/>
      </c>
      <c r="S2944" s="394" t="e">
        <f t="shared" si="504"/>
        <v>#VALUE!</v>
      </c>
      <c r="T2944" s="394" t="str">
        <f t="shared" si="505"/>
        <v/>
      </c>
      <c r="U2944" s="394" t="str">
        <f t="shared" si="506"/>
        <v/>
      </c>
      <c r="V2944" s="424" t="str">
        <f t="shared" si="507"/>
        <v/>
      </c>
      <c r="W2944" s="21"/>
      <c r="X2944" s="419"/>
      <c r="Y2944" s="419"/>
      <c r="Z2944" s="51"/>
      <c r="AA2944" s="61"/>
    </row>
    <row r="2945" spans="1:27">
      <c r="A2945" s="50">
        <f t="shared" si="498"/>
        <v>2940</v>
      </c>
      <c r="B2945" s="9"/>
      <c r="C2945" s="23" t="s">
        <v>742</v>
      </c>
      <c r="D2945" s="489"/>
      <c r="E2945" s="318" t="str">
        <f>IF(G2945="","",VLOOKUP(G2945,'Danh mục CODE'!$D$2:$J$20064,7,0))</f>
        <v/>
      </c>
      <c r="F2945" s="28" t="str">
        <f>IF(E2945="","",VLOOKUP(E2945,'TONG HOP'!$E$8:$W$1883,19,0))</f>
        <v/>
      </c>
      <c r="G2945" s="66"/>
      <c r="H2945" s="226" t="str">
        <f>IF(E2945="","",VLOOKUP(G2945,'TONG HOP'!$C$8:$E$799,2,0))</f>
        <v/>
      </c>
      <c r="I2945" s="226" t="str">
        <f>IF(B2945="","",VLOOKUP(G2945,'TONG HOP'!$C$8:$F$799,4,0))</f>
        <v/>
      </c>
      <c r="J2945" s="63" t="str">
        <f t="shared" si="499"/>
        <v/>
      </c>
      <c r="K2945" s="63" t="str">
        <f t="shared" si="500"/>
        <v/>
      </c>
      <c r="L2945" s="63">
        <f t="shared" si="501"/>
        <v>0</v>
      </c>
      <c r="M2945" s="392" t="str">
        <f>IF(Y2945="","",VLOOKUP(G2945,'Danh mục CODE'!$D$2:$I$1880,4,0))</f>
        <v/>
      </c>
      <c r="N2945" s="482"/>
      <c r="O2945" s="392" t="str">
        <f t="shared" si="502"/>
        <v/>
      </c>
      <c r="P2945" s="392" t="str">
        <f>IF(Y2945="","",VLOOKUP(G2945,'Danh mục CODE'!$D$2:$I$1880,5,0))</f>
        <v/>
      </c>
      <c r="Q2945" s="392"/>
      <c r="R2945" s="392" t="str">
        <f t="shared" si="503"/>
        <v/>
      </c>
      <c r="S2945" s="394" t="e">
        <f t="shared" si="504"/>
        <v>#VALUE!</v>
      </c>
      <c r="T2945" s="394" t="str">
        <f t="shared" si="505"/>
        <v/>
      </c>
      <c r="U2945" s="394" t="str">
        <f t="shared" si="506"/>
        <v/>
      </c>
      <c r="V2945" s="424" t="str">
        <f t="shared" si="507"/>
        <v/>
      </c>
      <c r="W2945" s="21"/>
      <c r="X2945" s="419"/>
      <c r="Y2945" s="419"/>
      <c r="Z2945" s="51"/>
      <c r="AA2945" s="61"/>
    </row>
    <row r="2946" spans="1:27">
      <c r="A2946" s="50">
        <f t="shared" si="498"/>
        <v>2941</v>
      </c>
      <c r="B2946" s="9"/>
      <c r="C2946" s="23" t="s">
        <v>742</v>
      </c>
      <c r="D2946" s="489"/>
      <c r="E2946" s="318" t="str">
        <f>IF(G2946="","",VLOOKUP(G2946,'Danh mục CODE'!$D$2:$J$20064,7,0))</f>
        <v/>
      </c>
      <c r="F2946" s="28" t="str">
        <f>IF(E2946="","",VLOOKUP(E2946,'TONG HOP'!$E$8:$W$1883,19,0))</f>
        <v/>
      </c>
      <c r="G2946" s="66"/>
      <c r="H2946" s="226" t="str">
        <f>IF(E2946="","",VLOOKUP(G2946,'TONG HOP'!$C$8:$E$799,2,0))</f>
        <v/>
      </c>
      <c r="I2946" s="226" t="str">
        <f>IF(B2946="","",VLOOKUP(G2946,'TONG HOP'!$C$8:$F$799,4,0))</f>
        <v/>
      </c>
      <c r="J2946" s="63" t="str">
        <f t="shared" si="499"/>
        <v/>
      </c>
      <c r="K2946" s="63" t="str">
        <f t="shared" si="500"/>
        <v/>
      </c>
      <c r="L2946" s="63">
        <f t="shared" si="501"/>
        <v>0</v>
      </c>
      <c r="M2946" s="392" t="str">
        <f>IF(Y2946="","",VLOOKUP(G2946,'Danh mục CODE'!$D$2:$I$1880,4,0))</f>
        <v/>
      </c>
      <c r="N2946" s="482"/>
      <c r="O2946" s="392" t="str">
        <f t="shared" si="502"/>
        <v/>
      </c>
      <c r="P2946" s="392" t="str">
        <f>IF(Y2946="","",VLOOKUP(G2946,'Danh mục CODE'!$D$2:$I$1880,5,0))</f>
        <v/>
      </c>
      <c r="Q2946" s="392"/>
      <c r="R2946" s="392" t="str">
        <f t="shared" si="503"/>
        <v/>
      </c>
      <c r="S2946" s="394" t="e">
        <f t="shared" si="504"/>
        <v>#VALUE!</v>
      </c>
      <c r="T2946" s="394" t="str">
        <f t="shared" si="505"/>
        <v/>
      </c>
      <c r="U2946" s="394" t="str">
        <f t="shared" si="506"/>
        <v/>
      </c>
      <c r="V2946" s="424" t="str">
        <f t="shared" si="507"/>
        <v/>
      </c>
      <c r="W2946" s="21"/>
      <c r="X2946" s="419"/>
      <c r="Y2946" s="419"/>
      <c r="Z2946" s="51"/>
      <c r="AA2946" s="61"/>
    </row>
    <row r="2947" spans="1:27">
      <c r="A2947" s="50">
        <f t="shared" si="498"/>
        <v>2942</v>
      </c>
      <c r="B2947" s="9"/>
      <c r="C2947" s="23" t="s">
        <v>742</v>
      </c>
      <c r="D2947" s="489"/>
      <c r="E2947" s="318" t="str">
        <f>IF(G2947="","",VLOOKUP(G2947,'Danh mục CODE'!$D$2:$J$20064,7,0))</f>
        <v/>
      </c>
      <c r="F2947" s="28" t="str">
        <f>IF(E2947="","",VLOOKUP(E2947,'TONG HOP'!$E$8:$W$1883,19,0))</f>
        <v/>
      </c>
      <c r="G2947" s="66"/>
      <c r="H2947" s="226" t="str">
        <f>IF(E2947="","",VLOOKUP(G2947,'TONG HOP'!$C$8:$E$799,2,0))</f>
        <v/>
      </c>
      <c r="I2947" s="226" t="str">
        <f>IF(B2947="","",VLOOKUP(G2947,'TONG HOP'!$C$8:$F$799,4,0))</f>
        <v/>
      </c>
      <c r="J2947" s="63" t="str">
        <f t="shared" si="499"/>
        <v/>
      </c>
      <c r="K2947" s="63" t="str">
        <f t="shared" si="500"/>
        <v/>
      </c>
      <c r="L2947" s="63">
        <f t="shared" si="501"/>
        <v>0</v>
      </c>
      <c r="M2947" s="392" t="str">
        <f>IF(Y2947="","",VLOOKUP(G2947,'Danh mục CODE'!$D$2:$I$1880,4,0))</f>
        <v/>
      </c>
      <c r="N2947" s="482"/>
      <c r="O2947" s="392" t="str">
        <f t="shared" si="502"/>
        <v/>
      </c>
      <c r="P2947" s="392" t="str">
        <f>IF(Y2947="","",VLOOKUP(G2947,'Danh mục CODE'!$D$2:$I$1880,5,0))</f>
        <v/>
      </c>
      <c r="Q2947" s="392"/>
      <c r="R2947" s="392" t="str">
        <f t="shared" si="503"/>
        <v/>
      </c>
      <c r="S2947" s="394" t="e">
        <f t="shared" si="504"/>
        <v>#VALUE!</v>
      </c>
      <c r="T2947" s="394" t="str">
        <f t="shared" si="505"/>
        <v/>
      </c>
      <c r="U2947" s="394" t="str">
        <f t="shared" si="506"/>
        <v/>
      </c>
      <c r="V2947" s="424" t="str">
        <f t="shared" si="507"/>
        <v/>
      </c>
      <c r="W2947" s="21"/>
      <c r="X2947" s="419"/>
      <c r="Y2947" s="419"/>
      <c r="Z2947" s="51"/>
      <c r="AA2947" s="61"/>
    </row>
    <row r="2948" spans="1:27">
      <c r="A2948" s="50">
        <f t="shared" si="498"/>
        <v>2943</v>
      </c>
      <c r="B2948" s="9"/>
      <c r="C2948" s="23" t="s">
        <v>742</v>
      </c>
      <c r="D2948" s="489"/>
      <c r="E2948" s="318" t="str">
        <f>IF(G2948="","",VLOOKUP(G2948,'Danh mục CODE'!$D$2:$J$20064,7,0))</f>
        <v/>
      </c>
      <c r="F2948" s="28" t="str">
        <f>IF(E2948="","",VLOOKUP(E2948,'TONG HOP'!$E$8:$W$1883,19,0))</f>
        <v/>
      </c>
      <c r="G2948" s="66"/>
      <c r="H2948" s="226" t="str">
        <f>IF(E2948="","",VLOOKUP(G2948,'TONG HOP'!$C$8:$E$799,2,0))</f>
        <v/>
      </c>
      <c r="I2948" s="226" t="str">
        <f>IF(B2948="","",VLOOKUP(G2948,'TONG HOP'!$C$8:$F$799,4,0))</f>
        <v/>
      </c>
      <c r="J2948" s="63" t="str">
        <f t="shared" si="499"/>
        <v/>
      </c>
      <c r="K2948" s="63" t="str">
        <f t="shared" si="500"/>
        <v/>
      </c>
      <c r="L2948" s="63">
        <f t="shared" si="501"/>
        <v>0</v>
      </c>
      <c r="M2948" s="392" t="str">
        <f>IF(Y2948="","",VLOOKUP(G2948,'Danh mục CODE'!$D$2:$I$1880,4,0))</f>
        <v/>
      </c>
      <c r="N2948" s="482"/>
      <c r="O2948" s="392" t="str">
        <f t="shared" si="502"/>
        <v/>
      </c>
      <c r="P2948" s="392" t="str">
        <f>IF(Y2948="","",VLOOKUP(G2948,'Danh mục CODE'!$D$2:$I$1880,5,0))</f>
        <v/>
      </c>
      <c r="Q2948" s="392"/>
      <c r="R2948" s="392" t="str">
        <f t="shared" si="503"/>
        <v/>
      </c>
      <c r="S2948" s="394" t="e">
        <f t="shared" si="504"/>
        <v>#VALUE!</v>
      </c>
      <c r="T2948" s="394" t="str">
        <f t="shared" si="505"/>
        <v/>
      </c>
      <c r="U2948" s="394" t="str">
        <f t="shared" si="506"/>
        <v/>
      </c>
      <c r="V2948" s="424" t="str">
        <f t="shared" si="507"/>
        <v/>
      </c>
      <c r="W2948" s="21"/>
      <c r="X2948" s="419"/>
      <c r="Y2948" s="419"/>
      <c r="Z2948" s="51"/>
      <c r="AA2948" s="61"/>
    </row>
    <row r="2949" spans="1:27">
      <c r="A2949" s="50">
        <f t="shared" si="498"/>
        <v>2944</v>
      </c>
      <c r="B2949" s="9"/>
      <c r="C2949" s="23" t="s">
        <v>742</v>
      </c>
      <c r="D2949" s="489"/>
      <c r="E2949" s="318" t="str">
        <f>IF(G2949="","",VLOOKUP(G2949,'Danh mục CODE'!$D$2:$J$20064,7,0))</f>
        <v/>
      </c>
      <c r="F2949" s="28" t="str">
        <f>IF(E2949="","",VLOOKUP(E2949,'TONG HOP'!$E$8:$W$1883,19,0))</f>
        <v/>
      </c>
      <c r="G2949" s="66"/>
      <c r="H2949" s="226" t="str">
        <f>IF(E2949="","",VLOOKUP(G2949,'TONG HOP'!$C$8:$E$799,2,0))</f>
        <v/>
      </c>
      <c r="I2949" s="226" t="str">
        <f>IF(B2949="","",VLOOKUP(G2949,'TONG HOP'!$C$8:$F$799,4,0))</f>
        <v/>
      </c>
      <c r="J2949" s="63" t="str">
        <f t="shared" si="499"/>
        <v/>
      </c>
      <c r="K2949" s="63" t="str">
        <f t="shared" si="500"/>
        <v/>
      </c>
      <c r="L2949" s="63">
        <f t="shared" si="501"/>
        <v>0</v>
      </c>
      <c r="M2949" s="392" t="str">
        <f>IF(Y2949="","",VLOOKUP(G2949,'Danh mục CODE'!$D$2:$I$1880,4,0))</f>
        <v/>
      </c>
      <c r="N2949" s="482"/>
      <c r="O2949" s="392" t="str">
        <f t="shared" si="502"/>
        <v/>
      </c>
      <c r="P2949" s="392" t="str">
        <f>IF(Y2949="","",VLOOKUP(G2949,'Danh mục CODE'!$D$2:$I$1880,5,0))</f>
        <v/>
      </c>
      <c r="Q2949" s="392"/>
      <c r="R2949" s="392" t="str">
        <f t="shared" si="503"/>
        <v/>
      </c>
      <c r="S2949" s="394" t="e">
        <f t="shared" si="504"/>
        <v>#VALUE!</v>
      </c>
      <c r="T2949" s="394" t="str">
        <f t="shared" si="505"/>
        <v/>
      </c>
      <c r="U2949" s="394" t="str">
        <f t="shared" si="506"/>
        <v/>
      </c>
      <c r="V2949" s="424" t="str">
        <f t="shared" si="507"/>
        <v/>
      </c>
      <c r="W2949" s="21"/>
      <c r="X2949" s="419"/>
      <c r="Y2949" s="419"/>
      <c r="Z2949" s="51"/>
      <c r="AA2949" s="61"/>
    </row>
    <row r="2950" spans="1:27">
      <c r="A2950" s="50">
        <f t="shared" si="498"/>
        <v>2945</v>
      </c>
      <c r="B2950" s="9"/>
      <c r="C2950" s="23" t="s">
        <v>742</v>
      </c>
      <c r="D2950" s="489"/>
      <c r="E2950" s="318" t="str">
        <f>IF(G2950="","",VLOOKUP(G2950,'Danh mục CODE'!$D$2:$J$20064,7,0))</f>
        <v/>
      </c>
      <c r="F2950" s="28" t="str">
        <f>IF(E2950="","",VLOOKUP(E2950,'TONG HOP'!$E$8:$W$1883,19,0))</f>
        <v/>
      </c>
      <c r="G2950" s="66"/>
      <c r="H2950" s="226" t="str">
        <f>IF(E2950="","",VLOOKUP(G2950,'TONG HOP'!$C$8:$E$799,2,0))</f>
        <v/>
      </c>
      <c r="I2950" s="226" t="str">
        <f>IF(B2950="","",VLOOKUP(G2950,'TONG HOP'!$C$8:$F$799,4,0))</f>
        <v/>
      </c>
      <c r="J2950" s="63" t="str">
        <f t="shared" si="499"/>
        <v/>
      </c>
      <c r="K2950" s="63" t="str">
        <f t="shared" si="500"/>
        <v/>
      </c>
      <c r="L2950" s="63">
        <f t="shared" si="501"/>
        <v>0</v>
      </c>
      <c r="M2950" s="392" t="str">
        <f>IF(Y2950="","",VLOOKUP(G2950,'Danh mục CODE'!$D$2:$I$1880,4,0))</f>
        <v/>
      </c>
      <c r="N2950" s="482"/>
      <c r="O2950" s="392" t="str">
        <f t="shared" si="502"/>
        <v/>
      </c>
      <c r="P2950" s="392" t="str">
        <f>IF(Y2950="","",VLOOKUP(G2950,'Danh mục CODE'!$D$2:$I$1880,5,0))</f>
        <v/>
      </c>
      <c r="Q2950" s="392"/>
      <c r="R2950" s="392" t="str">
        <f t="shared" si="503"/>
        <v/>
      </c>
      <c r="S2950" s="394" t="e">
        <f t="shared" si="504"/>
        <v>#VALUE!</v>
      </c>
      <c r="T2950" s="394" t="str">
        <f t="shared" si="505"/>
        <v/>
      </c>
      <c r="U2950" s="394" t="str">
        <f t="shared" si="506"/>
        <v/>
      </c>
      <c r="V2950" s="424" t="str">
        <f t="shared" si="507"/>
        <v/>
      </c>
      <c r="W2950" s="21"/>
      <c r="X2950" s="419"/>
      <c r="Y2950" s="419"/>
      <c r="Z2950" s="51"/>
      <c r="AA2950" s="61"/>
    </row>
    <row r="2951" spans="1:27">
      <c r="A2951" s="50">
        <f t="shared" si="498"/>
        <v>2946</v>
      </c>
      <c r="B2951" s="9"/>
      <c r="C2951" s="23" t="s">
        <v>742</v>
      </c>
      <c r="D2951" s="489"/>
      <c r="E2951" s="318" t="str">
        <f>IF(G2951="","",VLOOKUP(G2951,'Danh mục CODE'!$D$2:$J$20064,7,0))</f>
        <v/>
      </c>
      <c r="F2951" s="28" t="str">
        <f>IF(E2951="","",VLOOKUP(E2951,'TONG HOP'!$E$8:$W$1883,19,0))</f>
        <v/>
      </c>
      <c r="G2951" s="66"/>
      <c r="H2951" s="226" t="str">
        <f>IF(E2951="","",VLOOKUP(G2951,'TONG HOP'!$C$8:$E$799,2,0))</f>
        <v/>
      </c>
      <c r="I2951" s="226" t="str">
        <f>IF(B2951="","",VLOOKUP(G2951,'TONG HOP'!$C$8:$F$799,4,0))</f>
        <v/>
      </c>
      <c r="J2951" s="63" t="str">
        <f t="shared" si="499"/>
        <v/>
      </c>
      <c r="K2951" s="63" t="str">
        <f t="shared" si="500"/>
        <v/>
      </c>
      <c r="L2951" s="63">
        <f t="shared" si="501"/>
        <v>0</v>
      </c>
      <c r="M2951" s="392" t="str">
        <f>IF(Y2951="","",VLOOKUP(G2951,'Danh mục CODE'!$D$2:$I$1880,4,0))</f>
        <v/>
      </c>
      <c r="N2951" s="482"/>
      <c r="O2951" s="392" t="str">
        <f t="shared" si="502"/>
        <v/>
      </c>
      <c r="P2951" s="392" t="str">
        <f>IF(Y2951="","",VLOOKUP(G2951,'Danh mục CODE'!$D$2:$I$1880,5,0))</f>
        <v/>
      </c>
      <c r="Q2951" s="392"/>
      <c r="R2951" s="392" t="str">
        <f t="shared" si="503"/>
        <v/>
      </c>
      <c r="S2951" s="394" t="e">
        <f t="shared" si="504"/>
        <v>#VALUE!</v>
      </c>
      <c r="T2951" s="394" t="str">
        <f t="shared" si="505"/>
        <v/>
      </c>
      <c r="U2951" s="394" t="str">
        <f t="shared" si="506"/>
        <v/>
      </c>
      <c r="V2951" s="424" t="str">
        <f t="shared" si="507"/>
        <v/>
      </c>
      <c r="W2951" s="21"/>
      <c r="X2951" s="419"/>
      <c r="Y2951" s="419"/>
      <c r="Z2951" s="51"/>
      <c r="AA2951" s="61"/>
    </row>
    <row r="2952" spans="1:27">
      <c r="A2952" s="50">
        <f t="shared" si="498"/>
        <v>2947</v>
      </c>
      <c r="B2952" s="9"/>
      <c r="C2952" s="23" t="s">
        <v>742</v>
      </c>
      <c r="D2952" s="489"/>
      <c r="E2952" s="318" t="str">
        <f>IF(G2952="","",VLOOKUP(G2952,'Danh mục CODE'!$D$2:$J$20064,7,0))</f>
        <v/>
      </c>
      <c r="F2952" s="28" t="str">
        <f>IF(E2952="","",VLOOKUP(E2952,'TONG HOP'!$E$8:$W$1883,19,0))</f>
        <v/>
      </c>
      <c r="G2952" s="66"/>
      <c r="H2952" s="226" t="str">
        <f>IF(E2952="","",VLOOKUP(G2952,'TONG HOP'!$C$8:$E$799,2,0))</f>
        <v/>
      </c>
      <c r="I2952" s="226" t="str">
        <f>IF(B2952="","",VLOOKUP(G2952,'TONG HOP'!$C$8:$F$799,4,0))</f>
        <v/>
      </c>
      <c r="J2952" s="63" t="str">
        <f t="shared" si="499"/>
        <v/>
      </c>
      <c r="K2952" s="63" t="str">
        <f t="shared" si="500"/>
        <v/>
      </c>
      <c r="L2952" s="63">
        <f t="shared" si="501"/>
        <v>0</v>
      </c>
      <c r="M2952" s="392" t="str">
        <f>IF(Y2952="","",VLOOKUP(G2952,'Danh mục CODE'!$D$2:$I$1880,4,0))</f>
        <v/>
      </c>
      <c r="N2952" s="482"/>
      <c r="O2952" s="392" t="str">
        <f t="shared" si="502"/>
        <v/>
      </c>
      <c r="P2952" s="392" t="str">
        <f>IF(Y2952="","",VLOOKUP(G2952,'Danh mục CODE'!$D$2:$I$1880,5,0))</f>
        <v/>
      </c>
      <c r="Q2952" s="392"/>
      <c r="R2952" s="392" t="str">
        <f t="shared" si="503"/>
        <v/>
      </c>
      <c r="S2952" s="394" t="e">
        <f t="shared" si="504"/>
        <v>#VALUE!</v>
      </c>
      <c r="T2952" s="394" t="str">
        <f t="shared" si="505"/>
        <v/>
      </c>
      <c r="U2952" s="394" t="str">
        <f t="shared" si="506"/>
        <v/>
      </c>
      <c r="V2952" s="424" t="str">
        <f t="shared" si="507"/>
        <v/>
      </c>
      <c r="W2952" s="21"/>
      <c r="X2952" s="419"/>
      <c r="Y2952" s="419"/>
      <c r="Z2952" s="51"/>
      <c r="AA2952" s="61"/>
    </row>
    <row r="2953" spans="1:27">
      <c r="A2953" s="50">
        <f t="shared" si="498"/>
        <v>2948</v>
      </c>
      <c r="B2953" s="9"/>
      <c r="C2953" s="23" t="s">
        <v>742</v>
      </c>
      <c r="D2953" s="489"/>
      <c r="E2953" s="318" t="str">
        <f>IF(G2953="","",VLOOKUP(G2953,'Danh mục CODE'!$D$2:$J$20064,7,0))</f>
        <v/>
      </c>
      <c r="F2953" s="28" t="str">
        <f>IF(E2953="","",VLOOKUP(E2953,'TONG HOP'!$E$8:$W$1883,19,0))</f>
        <v/>
      </c>
      <c r="G2953" s="66"/>
      <c r="H2953" s="226" t="str">
        <f>IF(E2953="","",VLOOKUP(G2953,'TONG HOP'!$C$8:$E$799,2,0))</f>
        <v/>
      </c>
      <c r="I2953" s="226" t="str">
        <f>IF(B2953="","",VLOOKUP(G2953,'TONG HOP'!$C$8:$F$799,4,0))</f>
        <v/>
      </c>
      <c r="J2953" s="63" t="str">
        <f t="shared" si="499"/>
        <v/>
      </c>
      <c r="K2953" s="63" t="str">
        <f t="shared" si="500"/>
        <v/>
      </c>
      <c r="L2953" s="63">
        <f t="shared" si="501"/>
        <v>0</v>
      </c>
      <c r="M2953" s="392" t="str">
        <f>IF(Y2953="","",VLOOKUP(G2953,'Danh mục CODE'!$D$2:$I$1880,4,0))</f>
        <v/>
      </c>
      <c r="N2953" s="482"/>
      <c r="O2953" s="392" t="str">
        <f t="shared" si="502"/>
        <v/>
      </c>
      <c r="P2953" s="392" t="str">
        <f>IF(Y2953="","",VLOOKUP(G2953,'Danh mục CODE'!$D$2:$I$1880,5,0))</f>
        <v/>
      </c>
      <c r="Q2953" s="392"/>
      <c r="R2953" s="392" t="str">
        <f t="shared" si="503"/>
        <v/>
      </c>
      <c r="S2953" s="394" t="e">
        <f t="shared" si="504"/>
        <v>#VALUE!</v>
      </c>
      <c r="T2953" s="394" t="str">
        <f t="shared" si="505"/>
        <v/>
      </c>
      <c r="U2953" s="394" t="str">
        <f t="shared" si="506"/>
        <v/>
      </c>
      <c r="V2953" s="424" t="str">
        <f t="shared" si="507"/>
        <v/>
      </c>
      <c r="W2953" s="21"/>
      <c r="X2953" s="419"/>
      <c r="Y2953" s="419"/>
      <c r="Z2953" s="51"/>
      <c r="AA2953" s="61"/>
    </row>
    <row r="2954" spans="1:27">
      <c r="A2954" s="50">
        <f t="shared" si="498"/>
        <v>2949</v>
      </c>
      <c r="B2954" s="9"/>
      <c r="C2954" s="23" t="s">
        <v>742</v>
      </c>
      <c r="D2954" s="489"/>
      <c r="E2954" s="318" t="str">
        <f>IF(G2954="","",VLOOKUP(G2954,'Danh mục CODE'!$D$2:$J$20064,7,0))</f>
        <v/>
      </c>
      <c r="F2954" s="28" t="str">
        <f>IF(E2954="","",VLOOKUP(E2954,'TONG HOP'!$E$8:$W$1883,19,0))</f>
        <v/>
      </c>
      <c r="G2954" s="66"/>
      <c r="H2954" s="226" t="str">
        <f>IF(E2954="","",VLOOKUP(G2954,'TONG HOP'!$C$8:$E$799,2,0))</f>
        <v/>
      </c>
      <c r="I2954" s="226" t="str">
        <f>IF(B2954="","",VLOOKUP(G2954,'TONG HOP'!$C$8:$F$799,4,0))</f>
        <v/>
      </c>
      <c r="J2954" s="63" t="str">
        <f t="shared" si="499"/>
        <v/>
      </c>
      <c r="K2954" s="63" t="str">
        <f t="shared" si="500"/>
        <v/>
      </c>
      <c r="L2954" s="63">
        <f t="shared" si="501"/>
        <v>0</v>
      </c>
      <c r="M2954" s="392" t="str">
        <f>IF(Y2954="","",VLOOKUP(G2954,'Danh mục CODE'!$D$2:$I$1880,4,0))</f>
        <v/>
      </c>
      <c r="N2954" s="482"/>
      <c r="O2954" s="392" t="str">
        <f t="shared" si="502"/>
        <v/>
      </c>
      <c r="P2954" s="392" t="str">
        <f>IF(Y2954="","",VLOOKUP(G2954,'Danh mục CODE'!$D$2:$I$1880,5,0))</f>
        <v/>
      </c>
      <c r="Q2954" s="392"/>
      <c r="R2954" s="392" t="str">
        <f t="shared" si="503"/>
        <v/>
      </c>
      <c r="S2954" s="394" t="e">
        <f t="shared" si="504"/>
        <v>#VALUE!</v>
      </c>
      <c r="T2954" s="394" t="str">
        <f t="shared" si="505"/>
        <v/>
      </c>
      <c r="U2954" s="394" t="str">
        <f t="shared" si="506"/>
        <v/>
      </c>
      <c r="V2954" s="424" t="str">
        <f t="shared" si="507"/>
        <v/>
      </c>
      <c r="W2954" s="21"/>
      <c r="X2954" s="419"/>
      <c r="Y2954" s="419"/>
      <c r="Z2954" s="51"/>
      <c r="AA2954" s="61"/>
    </row>
    <row r="2955" spans="1:27">
      <c r="A2955" s="50">
        <f t="shared" si="498"/>
        <v>2950</v>
      </c>
      <c r="B2955" s="9"/>
      <c r="C2955" s="23" t="s">
        <v>742</v>
      </c>
      <c r="D2955" s="489"/>
      <c r="E2955" s="318" t="str">
        <f>IF(G2955="","",VLOOKUP(G2955,'Danh mục CODE'!$D$2:$J$20064,7,0))</f>
        <v/>
      </c>
      <c r="F2955" s="28" t="str">
        <f>IF(E2955="","",VLOOKUP(E2955,'TONG HOP'!$E$8:$W$1883,19,0))</f>
        <v/>
      </c>
      <c r="G2955" s="66"/>
      <c r="H2955" s="226" t="str">
        <f>IF(E2955="","",VLOOKUP(G2955,'TONG HOP'!$C$8:$E$799,2,0))</f>
        <v/>
      </c>
      <c r="I2955" s="226" t="str">
        <f>IF(B2955="","",VLOOKUP(G2955,'TONG HOP'!$C$8:$F$799,4,0))</f>
        <v/>
      </c>
      <c r="J2955" s="63" t="str">
        <f t="shared" si="499"/>
        <v/>
      </c>
      <c r="K2955" s="63" t="str">
        <f t="shared" si="500"/>
        <v/>
      </c>
      <c r="L2955" s="63">
        <f t="shared" si="501"/>
        <v>0</v>
      </c>
      <c r="M2955" s="392" t="str">
        <f>IF(Y2955="","",VLOOKUP(G2955,'Danh mục CODE'!$D$2:$I$1880,4,0))</f>
        <v/>
      </c>
      <c r="N2955" s="482"/>
      <c r="O2955" s="392" t="str">
        <f t="shared" si="502"/>
        <v/>
      </c>
      <c r="P2955" s="392" t="str">
        <f>IF(Y2955="","",VLOOKUP(G2955,'Danh mục CODE'!$D$2:$I$1880,5,0))</f>
        <v/>
      </c>
      <c r="Q2955" s="392"/>
      <c r="R2955" s="392" t="str">
        <f t="shared" si="503"/>
        <v/>
      </c>
      <c r="S2955" s="394" t="e">
        <f t="shared" si="504"/>
        <v>#VALUE!</v>
      </c>
      <c r="T2955" s="394" t="str">
        <f t="shared" si="505"/>
        <v/>
      </c>
      <c r="U2955" s="394" t="str">
        <f t="shared" si="506"/>
        <v/>
      </c>
      <c r="V2955" s="424" t="str">
        <f t="shared" si="507"/>
        <v/>
      </c>
      <c r="W2955" s="21"/>
      <c r="X2955" s="419"/>
      <c r="Y2955" s="419"/>
      <c r="Z2955" s="51"/>
      <c r="AA2955" s="61"/>
    </row>
    <row r="2956" spans="1:27">
      <c r="A2956" s="50">
        <f t="shared" si="498"/>
        <v>2951</v>
      </c>
      <c r="B2956" s="9"/>
      <c r="C2956" s="23" t="s">
        <v>742</v>
      </c>
      <c r="D2956" s="489"/>
      <c r="E2956" s="318" t="str">
        <f>IF(G2956="","",VLOOKUP(G2956,'Danh mục CODE'!$D$2:$J$20064,7,0))</f>
        <v/>
      </c>
      <c r="F2956" s="28" t="str">
        <f>IF(E2956="","",VLOOKUP(E2956,'TONG HOP'!$E$8:$W$1883,19,0))</f>
        <v/>
      </c>
      <c r="G2956" s="66"/>
      <c r="H2956" s="226" t="str">
        <f>IF(E2956="","",VLOOKUP(G2956,'TONG HOP'!$C$8:$E$799,2,0))</f>
        <v/>
      </c>
      <c r="I2956" s="226" t="str">
        <f>IF(B2956="","",VLOOKUP(G2956,'TONG HOP'!$C$8:$F$799,4,0))</f>
        <v/>
      </c>
      <c r="J2956" s="63" t="str">
        <f t="shared" si="499"/>
        <v/>
      </c>
      <c r="K2956" s="63" t="str">
        <f t="shared" si="500"/>
        <v/>
      </c>
      <c r="L2956" s="63">
        <f t="shared" si="501"/>
        <v>0</v>
      </c>
      <c r="M2956" s="392" t="str">
        <f>IF(Y2956="","",VLOOKUP(G2956,'Danh mục CODE'!$D$2:$I$1880,4,0))</f>
        <v/>
      </c>
      <c r="N2956" s="482"/>
      <c r="O2956" s="392" t="str">
        <f t="shared" si="502"/>
        <v/>
      </c>
      <c r="P2956" s="392" t="str">
        <f>IF(Y2956="","",VLOOKUP(G2956,'Danh mục CODE'!$D$2:$I$1880,5,0))</f>
        <v/>
      </c>
      <c r="Q2956" s="392"/>
      <c r="R2956" s="392" t="str">
        <f t="shared" si="503"/>
        <v/>
      </c>
      <c r="S2956" s="394" t="e">
        <f t="shared" si="504"/>
        <v>#VALUE!</v>
      </c>
      <c r="T2956" s="394" t="str">
        <f t="shared" si="505"/>
        <v/>
      </c>
      <c r="U2956" s="394" t="str">
        <f t="shared" si="506"/>
        <v/>
      </c>
      <c r="V2956" s="424" t="str">
        <f t="shared" si="507"/>
        <v/>
      </c>
      <c r="W2956" s="21"/>
      <c r="X2956" s="419"/>
      <c r="Y2956" s="419"/>
      <c r="Z2956" s="51"/>
      <c r="AA2956" s="61"/>
    </row>
    <row r="2957" spans="1:27">
      <c r="A2957" s="50">
        <f t="shared" si="498"/>
        <v>2952</v>
      </c>
      <c r="B2957" s="9"/>
      <c r="C2957" s="23" t="s">
        <v>742</v>
      </c>
      <c r="D2957" s="489"/>
      <c r="E2957" s="318" t="str">
        <f>IF(G2957="","",VLOOKUP(G2957,'Danh mục CODE'!$D$2:$J$20064,7,0))</f>
        <v/>
      </c>
      <c r="F2957" s="28" t="str">
        <f>IF(E2957="","",VLOOKUP(E2957,'TONG HOP'!$E$8:$W$1883,19,0))</f>
        <v/>
      </c>
      <c r="G2957" s="66"/>
      <c r="H2957" s="226" t="str">
        <f>IF(E2957="","",VLOOKUP(G2957,'TONG HOP'!$C$8:$E$799,2,0))</f>
        <v/>
      </c>
      <c r="I2957" s="226" t="str">
        <f>IF(B2957="","",VLOOKUP(G2957,'TONG HOP'!$C$8:$F$799,4,0))</f>
        <v/>
      </c>
      <c r="J2957" s="63" t="str">
        <f t="shared" si="499"/>
        <v/>
      </c>
      <c r="K2957" s="63" t="str">
        <f t="shared" si="500"/>
        <v/>
      </c>
      <c r="L2957" s="63">
        <f t="shared" si="501"/>
        <v>0</v>
      </c>
      <c r="M2957" s="392" t="str">
        <f>IF(Y2957="","",VLOOKUP(G2957,'Danh mục CODE'!$D$2:$I$1880,4,0))</f>
        <v/>
      </c>
      <c r="N2957" s="482"/>
      <c r="O2957" s="392" t="str">
        <f t="shared" si="502"/>
        <v/>
      </c>
      <c r="P2957" s="392" t="str">
        <f>IF(Y2957="","",VLOOKUP(G2957,'Danh mục CODE'!$D$2:$I$1880,5,0))</f>
        <v/>
      </c>
      <c r="Q2957" s="392"/>
      <c r="R2957" s="392" t="str">
        <f t="shared" si="503"/>
        <v/>
      </c>
      <c r="S2957" s="394" t="e">
        <f t="shared" si="504"/>
        <v>#VALUE!</v>
      </c>
      <c r="T2957" s="394" t="str">
        <f t="shared" si="505"/>
        <v/>
      </c>
      <c r="U2957" s="394" t="str">
        <f t="shared" si="506"/>
        <v/>
      </c>
      <c r="V2957" s="424" t="str">
        <f t="shared" si="507"/>
        <v/>
      </c>
      <c r="W2957" s="21"/>
      <c r="X2957" s="419"/>
      <c r="Y2957" s="419"/>
      <c r="Z2957" s="51"/>
      <c r="AA2957" s="61"/>
    </row>
    <row r="2958" spans="1:27">
      <c r="A2958" s="50">
        <f t="shared" si="498"/>
        <v>2953</v>
      </c>
      <c r="B2958" s="9"/>
      <c r="C2958" s="23" t="s">
        <v>742</v>
      </c>
      <c r="D2958" s="489"/>
      <c r="E2958" s="318" t="str">
        <f>IF(G2958="","",VLOOKUP(G2958,'Danh mục CODE'!$D$2:$J$20064,7,0))</f>
        <v/>
      </c>
      <c r="F2958" s="28" t="str">
        <f>IF(E2958="","",VLOOKUP(E2958,'TONG HOP'!$E$8:$W$1883,19,0))</f>
        <v/>
      </c>
      <c r="G2958" s="66"/>
      <c r="H2958" s="226" t="str">
        <f>IF(E2958="","",VLOOKUP(G2958,'TONG HOP'!$C$8:$E$799,2,0))</f>
        <v/>
      </c>
      <c r="I2958" s="226" t="str">
        <f>IF(B2958="","",VLOOKUP(G2958,'TONG HOP'!$C$8:$F$799,4,0))</f>
        <v/>
      </c>
      <c r="J2958" s="63" t="str">
        <f t="shared" si="499"/>
        <v/>
      </c>
      <c r="K2958" s="63" t="str">
        <f t="shared" si="500"/>
        <v/>
      </c>
      <c r="L2958" s="63">
        <f t="shared" si="501"/>
        <v>0</v>
      </c>
      <c r="M2958" s="392" t="str">
        <f>IF(Y2958="","",VLOOKUP(G2958,'Danh mục CODE'!$D$2:$I$1880,4,0))</f>
        <v/>
      </c>
      <c r="N2958" s="482"/>
      <c r="O2958" s="392" t="str">
        <f t="shared" si="502"/>
        <v/>
      </c>
      <c r="P2958" s="392" t="str">
        <f>IF(Y2958="","",VLOOKUP(G2958,'Danh mục CODE'!$D$2:$I$1880,5,0))</f>
        <v/>
      </c>
      <c r="Q2958" s="392"/>
      <c r="R2958" s="392" t="str">
        <f t="shared" si="503"/>
        <v/>
      </c>
      <c r="S2958" s="394" t="e">
        <f t="shared" si="504"/>
        <v>#VALUE!</v>
      </c>
      <c r="T2958" s="394" t="str">
        <f t="shared" si="505"/>
        <v/>
      </c>
      <c r="U2958" s="394" t="str">
        <f t="shared" si="506"/>
        <v/>
      </c>
      <c r="V2958" s="424" t="str">
        <f t="shared" si="507"/>
        <v/>
      </c>
      <c r="W2958" s="21"/>
      <c r="X2958" s="419"/>
      <c r="Y2958" s="419"/>
      <c r="Z2958" s="51"/>
      <c r="AA2958" s="61"/>
    </row>
    <row r="2959" spans="1:27">
      <c r="A2959" s="50">
        <f t="shared" si="498"/>
        <v>2954</v>
      </c>
      <c r="B2959" s="9"/>
      <c r="C2959" s="23" t="s">
        <v>742</v>
      </c>
      <c r="D2959" s="489"/>
      <c r="E2959" s="318" t="str">
        <f>IF(G2959="","",VLOOKUP(G2959,'Danh mục CODE'!$D$2:$J$20064,7,0))</f>
        <v/>
      </c>
      <c r="F2959" s="28" t="str">
        <f>IF(E2959="","",VLOOKUP(E2959,'TONG HOP'!$E$8:$W$1883,19,0))</f>
        <v/>
      </c>
      <c r="G2959" s="66"/>
      <c r="H2959" s="226" t="str">
        <f>IF(E2959="","",VLOOKUP(G2959,'TONG HOP'!$C$8:$E$799,2,0))</f>
        <v/>
      </c>
      <c r="I2959" s="226" t="str">
        <f>IF(B2959="","",VLOOKUP(G2959,'TONG HOP'!$C$8:$F$799,4,0))</f>
        <v/>
      </c>
      <c r="J2959" s="63" t="str">
        <f t="shared" si="499"/>
        <v/>
      </c>
      <c r="K2959" s="63" t="str">
        <f t="shared" si="500"/>
        <v/>
      </c>
      <c r="L2959" s="63">
        <f t="shared" si="501"/>
        <v>0</v>
      </c>
      <c r="M2959" s="392" t="str">
        <f>IF(Y2959="","",VLOOKUP(G2959,'Danh mục CODE'!$D$2:$I$1880,4,0))</f>
        <v/>
      </c>
      <c r="N2959" s="482"/>
      <c r="O2959" s="392" t="str">
        <f t="shared" si="502"/>
        <v/>
      </c>
      <c r="P2959" s="392" t="str">
        <f>IF(Y2959="","",VLOOKUP(G2959,'Danh mục CODE'!$D$2:$I$1880,5,0))</f>
        <v/>
      </c>
      <c r="Q2959" s="392"/>
      <c r="R2959" s="392" t="str">
        <f t="shared" si="503"/>
        <v/>
      </c>
      <c r="S2959" s="394" t="e">
        <f t="shared" si="504"/>
        <v>#VALUE!</v>
      </c>
      <c r="T2959" s="394" t="str">
        <f t="shared" si="505"/>
        <v/>
      </c>
      <c r="U2959" s="394" t="str">
        <f t="shared" si="506"/>
        <v/>
      </c>
      <c r="V2959" s="424" t="str">
        <f t="shared" si="507"/>
        <v/>
      </c>
      <c r="W2959" s="21"/>
      <c r="X2959" s="419"/>
      <c r="Y2959" s="419"/>
      <c r="Z2959" s="51"/>
      <c r="AA2959" s="61"/>
    </row>
    <row r="2960" spans="1:27">
      <c r="A2960" s="50">
        <f t="shared" si="498"/>
        <v>2955</v>
      </c>
      <c r="B2960" s="9"/>
      <c r="C2960" s="23" t="s">
        <v>742</v>
      </c>
      <c r="D2960" s="489"/>
      <c r="E2960" s="318" t="str">
        <f>IF(G2960="","",VLOOKUP(G2960,'Danh mục CODE'!$D$2:$J$20064,7,0))</f>
        <v/>
      </c>
      <c r="F2960" s="28" t="str">
        <f>IF(E2960="","",VLOOKUP(E2960,'TONG HOP'!$E$8:$W$1883,19,0))</f>
        <v/>
      </c>
      <c r="G2960" s="66"/>
      <c r="H2960" s="226" t="str">
        <f>IF(E2960="","",VLOOKUP(G2960,'TONG HOP'!$C$8:$E$799,2,0))</f>
        <v/>
      </c>
      <c r="I2960" s="226" t="str">
        <f>IF(B2960="","",VLOOKUP(G2960,'TONG HOP'!$C$8:$F$799,4,0))</f>
        <v/>
      </c>
      <c r="J2960" s="63" t="str">
        <f t="shared" si="499"/>
        <v/>
      </c>
      <c r="K2960" s="63" t="str">
        <f t="shared" si="500"/>
        <v/>
      </c>
      <c r="L2960" s="63">
        <f t="shared" si="501"/>
        <v>0</v>
      </c>
      <c r="M2960" s="392" t="str">
        <f>IF(Y2960="","",VLOOKUP(G2960,'Danh mục CODE'!$D$2:$I$1880,4,0))</f>
        <v/>
      </c>
      <c r="N2960" s="482"/>
      <c r="O2960" s="392" t="str">
        <f t="shared" si="502"/>
        <v/>
      </c>
      <c r="P2960" s="392" t="str">
        <f>IF(Y2960="","",VLOOKUP(G2960,'Danh mục CODE'!$D$2:$I$1880,5,0))</f>
        <v/>
      </c>
      <c r="Q2960" s="392"/>
      <c r="R2960" s="392" t="str">
        <f t="shared" si="503"/>
        <v/>
      </c>
      <c r="S2960" s="394" t="e">
        <f t="shared" si="504"/>
        <v>#VALUE!</v>
      </c>
      <c r="T2960" s="394" t="str">
        <f t="shared" si="505"/>
        <v/>
      </c>
      <c r="U2960" s="394" t="str">
        <f t="shared" si="506"/>
        <v/>
      </c>
      <c r="V2960" s="424" t="str">
        <f t="shared" si="507"/>
        <v/>
      </c>
      <c r="W2960" s="21"/>
      <c r="X2960" s="419"/>
      <c r="Y2960" s="419"/>
      <c r="Z2960" s="51"/>
      <c r="AA2960" s="61"/>
    </row>
    <row r="2961" spans="1:27">
      <c r="A2961" s="50">
        <f t="shared" si="498"/>
        <v>2956</v>
      </c>
      <c r="B2961" s="9"/>
      <c r="C2961" s="23" t="s">
        <v>742</v>
      </c>
      <c r="D2961" s="489"/>
      <c r="E2961" s="318" t="str">
        <f>IF(G2961="","",VLOOKUP(G2961,'Danh mục CODE'!$D$2:$J$20064,7,0))</f>
        <v/>
      </c>
      <c r="F2961" s="28" t="str">
        <f>IF(E2961="","",VLOOKUP(E2961,'TONG HOP'!$E$8:$W$1883,19,0))</f>
        <v/>
      </c>
      <c r="G2961" s="66"/>
      <c r="H2961" s="226" t="str">
        <f>IF(E2961="","",VLOOKUP(G2961,'TONG HOP'!$C$8:$E$799,2,0))</f>
        <v/>
      </c>
      <c r="I2961" s="226" t="str">
        <f>IF(B2961="","",VLOOKUP(G2961,'TONG HOP'!$C$8:$F$799,4,0))</f>
        <v/>
      </c>
      <c r="J2961" s="63" t="str">
        <f t="shared" si="499"/>
        <v/>
      </c>
      <c r="K2961" s="63" t="str">
        <f t="shared" si="500"/>
        <v/>
      </c>
      <c r="L2961" s="63">
        <f t="shared" si="501"/>
        <v>0</v>
      </c>
      <c r="M2961" s="392" t="str">
        <f>IF(Y2961="","",VLOOKUP(G2961,'Danh mục CODE'!$D$2:$I$1880,4,0))</f>
        <v/>
      </c>
      <c r="N2961" s="482"/>
      <c r="O2961" s="392" t="str">
        <f t="shared" si="502"/>
        <v/>
      </c>
      <c r="P2961" s="392" t="str">
        <f>IF(Y2961="","",VLOOKUP(G2961,'Danh mục CODE'!$D$2:$I$1880,5,0))</f>
        <v/>
      </c>
      <c r="Q2961" s="392"/>
      <c r="R2961" s="392" t="str">
        <f t="shared" si="503"/>
        <v/>
      </c>
      <c r="S2961" s="394" t="e">
        <f t="shared" si="504"/>
        <v>#VALUE!</v>
      </c>
      <c r="T2961" s="394" t="str">
        <f t="shared" si="505"/>
        <v/>
      </c>
      <c r="U2961" s="394" t="str">
        <f t="shared" si="506"/>
        <v/>
      </c>
      <c r="V2961" s="424" t="str">
        <f t="shared" si="507"/>
        <v/>
      </c>
      <c r="W2961" s="21"/>
      <c r="X2961" s="419"/>
      <c r="Y2961" s="419"/>
      <c r="Z2961" s="51"/>
      <c r="AA2961" s="61"/>
    </row>
    <row r="2962" spans="1:27">
      <c r="A2962" s="50">
        <f t="shared" si="498"/>
        <v>2957</v>
      </c>
      <c r="B2962" s="9"/>
      <c r="C2962" s="23" t="s">
        <v>742</v>
      </c>
      <c r="D2962" s="489"/>
      <c r="E2962" s="318" t="str">
        <f>IF(G2962="","",VLOOKUP(G2962,'Danh mục CODE'!$D$2:$J$20064,7,0))</f>
        <v/>
      </c>
      <c r="F2962" s="28" t="str">
        <f>IF(E2962="","",VLOOKUP(E2962,'TONG HOP'!$E$8:$W$1883,19,0))</f>
        <v/>
      </c>
      <c r="G2962" s="66"/>
      <c r="H2962" s="226" t="str">
        <f>IF(E2962="","",VLOOKUP(G2962,'TONG HOP'!$C$8:$E$799,2,0))</f>
        <v/>
      </c>
      <c r="I2962" s="226" t="str">
        <f>IF(B2962="","",VLOOKUP(G2962,'TONG HOP'!$C$8:$F$799,4,0))</f>
        <v/>
      </c>
      <c r="J2962" s="63" t="str">
        <f t="shared" si="499"/>
        <v/>
      </c>
      <c r="K2962" s="63" t="str">
        <f t="shared" si="500"/>
        <v/>
      </c>
      <c r="L2962" s="63">
        <f t="shared" si="501"/>
        <v>0</v>
      </c>
      <c r="M2962" s="392" t="str">
        <f>IF(Y2962="","",VLOOKUP(G2962,'Danh mục CODE'!$D$2:$I$1880,4,0))</f>
        <v/>
      </c>
      <c r="N2962" s="482"/>
      <c r="O2962" s="392" t="str">
        <f t="shared" si="502"/>
        <v/>
      </c>
      <c r="P2962" s="392" t="str">
        <f>IF(Y2962="","",VLOOKUP(G2962,'Danh mục CODE'!$D$2:$I$1880,5,0))</f>
        <v/>
      </c>
      <c r="Q2962" s="392"/>
      <c r="R2962" s="392" t="str">
        <f t="shared" si="503"/>
        <v/>
      </c>
      <c r="S2962" s="394" t="e">
        <f t="shared" si="504"/>
        <v>#VALUE!</v>
      </c>
      <c r="T2962" s="394" t="str">
        <f t="shared" si="505"/>
        <v/>
      </c>
      <c r="U2962" s="394" t="str">
        <f t="shared" si="506"/>
        <v/>
      </c>
      <c r="V2962" s="424" t="str">
        <f t="shared" si="507"/>
        <v/>
      </c>
      <c r="W2962" s="21"/>
      <c r="X2962" s="419"/>
      <c r="Y2962" s="419"/>
      <c r="Z2962" s="51"/>
      <c r="AA2962" s="61"/>
    </row>
    <row r="2963" spans="1:27">
      <c r="A2963" s="50">
        <f t="shared" ref="A2963:A3026" si="508">A2962+1</f>
        <v>2958</v>
      </c>
      <c r="B2963" s="9"/>
      <c r="C2963" s="23" t="s">
        <v>742</v>
      </c>
      <c r="D2963" s="489"/>
      <c r="E2963" s="318" t="str">
        <f>IF(G2963="","",VLOOKUP(G2963,'Danh mục CODE'!$D$2:$J$20064,7,0))</f>
        <v/>
      </c>
      <c r="F2963" s="28" t="str">
        <f>IF(E2963="","",VLOOKUP(E2963,'TONG HOP'!$E$8:$W$1883,19,0))</f>
        <v/>
      </c>
      <c r="G2963" s="66"/>
      <c r="H2963" s="226" t="str">
        <f>IF(E2963="","",VLOOKUP(G2963,'TONG HOP'!$C$8:$E$799,2,0))</f>
        <v/>
      </c>
      <c r="I2963" s="226" t="str">
        <f>IF(B2963="","",VLOOKUP(G2963,'TONG HOP'!$C$8:$F$799,4,0))</f>
        <v/>
      </c>
      <c r="J2963" s="63" t="str">
        <f t="shared" si="499"/>
        <v/>
      </c>
      <c r="K2963" s="63" t="str">
        <f t="shared" si="500"/>
        <v/>
      </c>
      <c r="L2963" s="63">
        <f t="shared" si="501"/>
        <v>0</v>
      </c>
      <c r="M2963" s="392" t="str">
        <f>IF(Y2963="","",VLOOKUP(G2963,'Danh mục CODE'!$D$2:$I$1880,4,0))</f>
        <v/>
      </c>
      <c r="N2963" s="482"/>
      <c r="O2963" s="392" t="str">
        <f t="shared" si="502"/>
        <v/>
      </c>
      <c r="P2963" s="392" t="str">
        <f>IF(Y2963="","",VLOOKUP(G2963,'Danh mục CODE'!$D$2:$I$1880,5,0))</f>
        <v/>
      </c>
      <c r="Q2963" s="392"/>
      <c r="R2963" s="392" t="str">
        <f t="shared" si="503"/>
        <v/>
      </c>
      <c r="S2963" s="394" t="e">
        <f t="shared" si="504"/>
        <v>#VALUE!</v>
      </c>
      <c r="T2963" s="394" t="str">
        <f t="shared" si="505"/>
        <v/>
      </c>
      <c r="U2963" s="394" t="str">
        <f t="shared" si="506"/>
        <v/>
      </c>
      <c r="V2963" s="424" t="str">
        <f t="shared" si="507"/>
        <v/>
      </c>
      <c r="W2963" s="21"/>
      <c r="X2963" s="419"/>
      <c r="Y2963" s="419"/>
      <c r="Z2963" s="51"/>
      <c r="AA2963" s="61"/>
    </row>
    <row r="2964" spans="1:27">
      <c r="A2964" s="50">
        <f t="shared" si="508"/>
        <v>2959</v>
      </c>
      <c r="B2964" s="9"/>
      <c r="C2964" s="23" t="s">
        <v>742</v>
      </c>
      <c r="D2964" s="489"/>
      <c r="E2964" s="318" t="str">
        <f>IF(G2964="","",VLOOKUP(G2964,'Danh mục CODE'!$D$2:$J$20064,7,0))</f>
        <v/>
      </c>
      <c r="F2964" s="28" t="str">
        <f>IF(E2964="","",VLOOKUP(E2964,'TONG HOP'!$E$8:$W$1883,19,0))</f>
        <v/>
      </c>
      <c r="G2964" s="66"/>
      <c r="H2964" s="226" t="str">
        <f>IF(E2964="","",VLOOKUP(G2964,'TONG HOP'!$C$8:$E$799,2,0))</f>
        <v/>
      </c>
      <c r="I2964" s="226" t="str">
        <f>IF(B2964="","",VLOOKUP(G2964,'TONG HOP'!$C$8:$F$799,4,0))</f>
        <v/>
      </c>
      <c r="J2964" s="63" t="str">
        <f t="shared" si="499"/>
        <v/>
      </c>
      <c r="K2964" s="63" t="str">
        <f t="shared" si="500"/>
        <v/>
      </c>
      <c r="L2964" s="63">
        <f t="shared" si="501"/>
        <v>0</v>
      </c>
      <c r="M2964" s="392" t="str">
        <f>IF(Y2964="","",VLOOKUP(G2964,'Danh mục CODE'!$D$2:$I$1880,4,0))</f>
        <v/>
      </c>
      <c r="N2964" s="482"/>
      <c r="O2964" s="392" t="str">
        <f t="shared" si="502"/>
        <v/>
      </c>
      <c r="P2964" s="392" t="str">
        <f>IF(Y2964="","",VLOOKUP(G2964,'Danh mục CODE'!$D$2:$I$1880,5,0))</f>
        <v/>
      </c>
      <c r="Q2964" s="392"/>
      <c r="R2964" s="392" t="str">
        <f t="shared" si="503"/>
        <v/>
      </c>
      <c r="S2964" s="394" t="e">
        <f t="shared" si="504"/>
        <v>#VALUE!</v>
      </c>
      <c r="T2964" s="394" t="str">
        <f t="shared" si="505"/>
        <v/>
      </c>
      <c r="U2964" s="394" t="str">
        <f t="shared" si="506"/>
        <v/>
      </c>
      <c r="V2964" s="424" t="str">
        <f t="shared" si="507"/>
        <v/>
      </c>
      <c r="W2964" s="21"/>
      <c r="X2964" s="419"/>
      <c r="Y2964" s="419"/>
      <c r="Z2964" s="51"/>
      <c r="AA2964" s="61"/>
    </row>
    <row r="2965" spans="1:27">
      <c r="A2965" s="50">
        <f t="shared" si="508"/>
        <v>2960</v>
      </c>
      <c r="B2965" s="9"/>
      <c r="C2965" s="23" t="s">
        <v>742</v>
      </c>
      <c r="D2965" s="489"/>
      <c r="E2965" s="318" t="str">
        <f>IF(G2965="","",VLOOKUP(G2965,'Danh mục CODE'!$D$2:$J$20064,7,0))</f>
        <v/>
      </c>
      <c r="F2965" s="28" t="str">
        <f>IF(E2965="","",VLOOKUP(E2965,'TONG HOP'!$E$8:$W$1883,19,0))</f>
        <v/>
      </c>
      <c r="G2965" s="66"/>
      <c r="H2965" s="226" t="str">
        <f>IF(E2965="","",VLOOKUP(G2965,'TONG HOP'!$C$8:$E$799,2,0))</f>
        <v/>
      </c>
      <c r="I2965" s="226" t="str">
        <f>IF(B2965="","",VLOOKUP(G2965,'TONG HOP'!$C$8:$F$799,4,0))</f>
        <v/>
      </c>
      <c r="J2965" s="63" t="str">
        <f t="shared" si="499"/>
        <v/>
      </c>
      <c r="K2965" s="63" t="str">
        <f t="shared" si="500"/>
        <v/>
      </c>
      <c r="L2965" s="63">
        <f t="shared" si="501"/>
        <v>0</v>
      </c>
      <c r="M2965" s="392" t="str">
        <f>IF(Y2965="","",VLOOKUP(G2965,'Danh mục CODE'!$D$2:$I$1880,4,0))</f>
        <v/>
      </c>
      <c r="N2965" s="482"/>
      <c r="O2965" s="392" t="str">
        <f t="shared" si="502"/>
        <v/>
      </c>
      <c r="P2965" s="392" t="str">
        <f>IF(Y2965="","",VLOOKUP(G2965,'Danh mục CODE'!$D$2:$I$1880,5,0))</f>
        <v/>
      </c>
      <c r="Q2965" s="392"/>
      <c r="R2965" s="392" t="str">
        <f t="shared" si="503"/>
        <v/>
      </c>
      <c r="S2965" s="394" t="e">
        <f t="shared" si="504"/>
        <v>#VALUE!</v>
      </c>
      <c r="T2965" s="394" t="str">
        <f t="shared" si="505"/>
        <v/>
      </c>
      <c r="U2965" s="394" t="str">
        <f t="shared" si="506"/>
        <v/>
      </c>
      <c r="V2965" s="424" t="str">
        <f t="shared" si="507"/>
        <v/>
      </c>
      <c r="W2965" s="21"/>
      <c r="X2965" s="419"/>
      <c r="Y2965" s="419"/>
      <c r="Z2965" s="51"/>
      <c r="AA2965" s="61"/>
    </row>
    <row r="2966" spans="1:27">
      <c r="A2966" s="50">
        <f t="shared" si="508"/>
        <v>2961</v>
      </c>
      <c r="B2966" s="9"/>
      <c r="C2966" s="23" t="s">
        <v>742</v>
      </c>
      <c r="D2966" s="489"/>
      <c r="E2966" s="318" t="str">
        <f>IF(G2966="","",VLOOKUP(G2966,'Danh mục CODE'!$D$2:$J$20064,7,0))</f>
        <v/>
      </c>
      <c r="F2966" s="28" t="str">
        <f>IF(E2966="","",VLOOKUP(E2966,'TONG HOP'!$E$8:$W$1883,19,0))</f>
        <v/>
      </c>
      <c r="G2966" s="66"/>
      <c r="H2966" s="226" t="str">
        <f>IF(E2966="","",VLOOKUP(G2966,'TONG HOP'!$C$8:$E$799,2,0))</f>
        <v/>
      </c>
      <c r="I2966" s="226" t="str">
        <f>IF(B2966="","",VLOOKUP(G2966,'TONG HOP'!$C$8:$F$799,4,0))</f>
        <v/>
      </c>
      <c r="J2966" s="63" t="str">
        <f t="shared" si="499"/>
        <v/>
      </c>
      <c r="K2966" s="63" t="str">
        <f t="shared" si="500"/>
        <v/>
      </c>
      <c r="L2966" s="63">
        <f t="shared" si="501"/>
        <v>0</v>
      </c>
      <c r="M2966" s="392" t="str">
        <f>IF(Y2966="","",VLOOKUP(G2966,'Danh mục CODE'!$D$2:$I$1880,4,0))</f>
        <v/>
      </c>
      <c r="N2966" s="482"/>
      <c r="O2966" s="392" t="str">
        <f t="shared" si="502"/>
        <v/>
      </c>
      <c r="P2966" s="392" t="str">
        <f>IF(Y2966="","",VLOOKUP(G2966,'Danh mục CODE'!$D$2:$I$1880,5,0))</f>
        <v/>
      </c>
      <c r="Q2966" s="392"/>
      <c r="R2966" s="392" t="str">
        <f t="shared" si="503"/>
        <v/>
      </c>
      <c r="S2966" s="394" t="e">
        <f t="shared" si="504"/>
        <v>#VALUE!</v>
      </c>
      <c r="T2966" s="394" t="str">
        <f t="shared" si="505"/>
        <v/>
      </c>
      <c r="U2966" s="394" t="str">
        <f t="shared" si="506"/>
        <v/>
      </c>
      <c r="V2966" s="424" t="str">
        <f t="shared" si="507"/>
        <v/>
      </c>
      <c r="W2966" s="21"/>
      <c r="X2966" s="419"/>
      <c r="Y2966" s="419"/>
      <c r="Z2966" s="51"/>
      <c r="AA2966" s="61"/>
    </row>
    <row r="2967" spans="1:27">
      <c r="A2967" s="50">
        <f t="shared" si="508"/>
        <v>2962</v>
      </c>
      <c r="B2967" s="9"/>
      <c r="C2967" s="23" t="s">
        <v>742</v>
      </c>
      <c r="D2967" s="489"/>
      <c r="E2967" s="318" t="str">
        <f>IF(G2967="","",VLOOKUP(G2967,'Danh mục CODE'!$D$2:$J$20064,7,0))</f>
        <v/>
      </c>
      <c r="F2967" s="28" t="str">
        <f>IF(E2967="","",VLOOKUP(E2967,'TONG HOP'!$E$8:$W$1883,19,0))</f>
        <v/>
      </c>
      <c r="G2967" s="66"/>
      <c r="H2967" s="226" t="str">
        <f>IF(E2967="","",VLOOKUP(G2967,'TONG HOP'!$C$8:$E$799,2,0))</f>
        <v/>
      </c>
      <c r="I2967" s="226" t="str">
        <f>IF(B2967="","",VLOOKUP(G2967,'TONG HOP'!$C$8:$F$799,4,0))</f>
        <v/>
      </c>
      <c r="J2967" s="63" t="str">
        <f t="shared" si="499"/>
        <v/>
      </c>
      <c r="K2967" s="63" t="str">
        <f t="shared" si="500"/>
        <v/>
      </c>
      <c r="L2967" s="63">
        <f t="shared" si="501"/>
        <v>0</v>
      </c>
      <c r="M2967" s="392" t="str">
        <f>IF(Y2967="","",VLOOKUP(G2967,'Danh mục CODE'!$D$2:$I$1880,4,0))</f>
        <v/>
      </c>
      <c r="N2967" s="482"/>
      <c r="O2967" s="392" t="str">
        <f t="shared" si="502"/>
        <v/>
      </c>
      <c r="P2967" s="392" t="str">
        <f>IF(Y2967="","",VLOOKUP(G2967,'Danh mục CODE'!$D$2:$I$1880,5,0))</f>
        <v/>
      </c>
      <c r="Q2967" s="392"/>
      <c r="R2967" s="392" t="str">
        <f t="shared" si="503"/>
        <v/>
      </c>
      <c r="S2967" s="394" t="e">
        <f t="shared" si="504"/>
        <v>#VALUE!</v>
      </c>
      <c r="T2967" s="394" t="str">
        <f t="shared" si="505"/>
        <v/>
      </c>
      <c r="U2967" s="394" t="str">
        <f t="shared" si="506"/>
        <v/>
      </c>
      <c r="V2967" s="424" t="str">
        <f t="shared" si="507"/>
        <v/>
      </c>
      <c r="W2967" s="21"/>
      <c r="X2967" s="419"/>
      <c r="Y2967" s="419"/>
      <c r="Z2967" s="51"/>
      <c r="AA2967" s="61"/>
    </row>
    <row r="2968" spans="1:27">
      <c r="A2968" s="50">
        <f t="shared" si="508"/>
        <v>2963</v>
      </c>
      <c r="B2968" s="9"/>
      <c r="C2968" s="23" t="s">
        <v>742</v>
      </c>
      <c r="D2968" s="489"/>
      <c r="E2968" s="318" t="str">
        <f>IF(G2968="","",VLOOKUP(G2968,'Danh mục CODE'!$D$2:$J$20064,7,0))</f>
        <v/>
      </c>
      <c r="F2968" s="28" t="str">
        <f>IF(E2968="","",VLOOKUP(E2968,'TONG HOP'!$E$8:$W$1883,19,0))</f>
        <v/>
      </c>
      <c r="G2968" s="66"/>
      <c r="H2968" s="226" t="str">
        <f>IF(E2968="","",VLOOKUP(G2968,'TONG HOP'!$C$8:$E$799,2,0))</f>
        <v/>
      </c>
      <c r="I2968" s="226" t="str">
        <f>IF(B2968="","",VLOOKUP(G2968,'TONG HOP'!$C$8:$F$799,4,0))</f>
        <v/>
      </c>
      <c r="J2968" s="63" t="str">
        <f t="shared" si="499"/>
        <v/>
      </c>
      <c r="K2968" s="63" t="str">
        <f t="shared" si="500"/>
        <v/>
      </c>
      <c r="L2968" s="63">
        <f t="shared" si="501"/>
        <v>0</v>
      </c>
      <c r="M2968" s="392" t="str">
        <f>IF(Y2968="","",VLOOKUP(G2968,'Danh mục CODE'!$D$2:$I$1880,4,0))</f>
        <v/>
      </c>
      <c r="N2968" s="482"/>
      <c r="O2968" s="392" t="str">
        <f t="shared" si="502"/>
        <v/>
      </c>
      <c r="P2968" s="392" t="str">
        <f>IF(Y2968="","",VLOOKUP(G2968,'Danh mục CODE'!$D$2:$I$1880,5,0))</f>
        <v/>
      </c>
      <c r="Q2968" s="392"/>
      <c r="R2968" s="392" t="str">
        <f t="shared" si="503"/>
        <v/>
      </c>
      <c r="S2968" s="394" t="e">
        <f t="shared" si="504"/>
        <v>#VALUE!</v>
      </c>
      <c r="T2968" s="394" t="str">
        <f t="shared" si="505"/>
        <v/>
      </c>
      <c r="U2968" s="394" t="str">
        <f t="shared" si="506"/>
        <v/>
      </c>
      <c r="V2968" s="424" t="str">
        <f t="shared" si="507"/>
        <v/>
      </c>
      <c r="W2968" s="21"/>
      <c r="X2968" s="419"/>
      <c r="Y2968" s="419"/>
      <c r="Z2968" s="51"/>
      <c r="AA2968" s="61"/>
    </row>
    <row r="2969" spans="1:27">
      <c r="A2969" s="50">
        <f t="shared" si="508"/>
        <v>2964</v>
      </c>
      <c r="B2969" s="9"/>
      <c r="C2969" s="23" t="s">
        <v>742</v>
      </c>
      <c r="D2969" s="489"/>
      <c r="E2969" s="318" t="str">
        <f>IF(G2969="","",VLOOKUP(G2969,'Danh mục CODE'!$D$2:$J$20064,7,0))</f>
        <v/>
      </c>
      <c r="F2969" s="28" t="str">
        <f>IF(E2969="","",VLOOKUP(E2969,'TONG HOP'!$E$8:$W$1883,19,0))</f>
        <v/>
      </c>
      <c r="G2969" s="66"/>
      <c r="H2969" s="226" t="str">
        <f>IF(E2969="","",VLOOKUP(G2969,'TONG HOP'!$C$8:$E$799,2,0))</f>
        <v/>
      </c>
      <c r="I2969" s="226" t="str">
        <f>IF(B2969="","",VLOOKUP(G2969,'TONG HOP'!$C$8:$F$799,4,0))</f>
        <v/>
      </c>
      <c r="J2969" s="63" t="str">
        <f t="shared" si="499"/>
        <v/>
      </c>
      <c r="K2969" s="63" t="str">
        <f t="shared" si="500"/>
        <v/>
      </c>
      <c r="L2969" s="63">
        <f t="shared" si="501"/>
        <v>0</v>
      </c>
      <c r="M2969" s="392" t="str">
        <f>IF(Y2969="","",VLOOKUP(G2969,'Danh mục CODE'!$D$2:$I$1880,4,0))</f>
        <v/>
      </c>
      <c r="N2969" s="482"/>
      <c r="O2969" s="392" t="str">
        <f t="shared" si="502"/>
        <v/>
      </c>
      <c r="P2969" s="392" t="str">
        <f>IF(Y2969="","",VLOOKUP(G2969,'Danh mục CODE'!$D$2:$I$1880,5,0))</f>
        <v/>
      </c>
      <c r="Q2969" s="392"/>
      <c r="R2969" s="392" t="str">
        <f t="shared" si="503"/>
        <v/>
      </c>
      <c r="S2969" s="394" t="e">
        <f t="shared" si="504"/>
        <v>#VALUE!</v>
      </c>
      <c r="T2969" s="394" t="str">
        <f t="shared" si="505"/>
        <v/>
      </c>
      <c r="U2969" s="394" t="str">
        <f t="shared" si="506"/>
        <v/>
      </c>
      <c r="V2969" s="424" t="str">
        <f t="shared" si="507"/>
        <v/>
      </c>
      <c r="W2969" s="21"/>
      <c r="X2969" s="419"/>
      <c r="Y2969" s="419"/>
      <c r="Z2969" s="51"/>
      <c r="AA2969" s="61"/>
    </row>
    <row r="2970" spans="1:27">
      <c r="A2970" s="50">
        <f t="shared" si="508"/>
        <v>2965</v>
      </c>
      <c r="B2970" s="9"/>
      <c r="C2970" s="23" t="s">
        <v>742</v>
      </c>
      <c r="D2970" s="489"/>
      <c r="E2970" s="318" t="str">
        <f>IF(G2970="","",VLOOKUP(G2970,'Danh mục CODE'!$D$2:$J$20064,7,0))</f>
        <v/>
      </c>
      <c r="F2970" s="28" t="str">
        <f>IF(E2970="","",VLOOKUP(E2970,'TONG HOP'!$E$8:$W$1883,19,0))</f>
        <v/>
      </c>
      <c r="G2970" s="66"/>
      <c r="H2970" s="226" t="str">
        <f>IF(E2970="","",VLOOKUP(G2970,'TONG HOP'!$C$8:$E$799,2,0))</f>
        <v/>
      </c>
      <c r="I2970" s="226" t="str">
        <f>IF(B2970="","",VLOOKUP(G2970,'TONG HOP'!$C$8:$F$799,4,0))</f>
        <v/>
      </c>
      <c r="J2970" s="63" t="str">
        <f t="shared" si="499"/>
        <v/>
      </c>
      <c r="K2970" s="63" t="str">
        <f t="shared" si="500"/>
        <v/>
      </c>
      <c r="L2970" s="63">
        <f t="shared" si="501"/>
        <v>0</v>
      </c>
      <c r="M2970" s="392" t="str">
        <f>IF(Y2970="","",VLOOKUP(G2970,'Danh mục CODE'!$D$2:$I$1880,4,0))</f>
        <v/>
      </c>
      <c r="N2970" s="482"/>
      <c r="O2970" s="392" t="str">
        <f t="shared" si="502"/>
        <v/>
      </c>
      <c r="P2970" s="392" t="str">
        <f>IF(Y2970="","",VLOOKUP(G2970,'Danh mục CODE'!$D$2:$I$1880,5,0))</f>
        <v/>
      </c>
      <c r="Q2970" s="392"/>
      <c r="R2970" s="392" t="str">
        <f t="shared" si="503"/>
        <v/>
      </c>
      <c r="S2970" s="394" t="e">
        <f t="shared" si="504"/>
        <v>#VALUE!</v>
      </c>
      <c r="T2970" s="394" t="str">
        <f t="shared" si="505"/>
        <v/>
      </c>
      <c r="U2970" s="394" t="str">
        <f t="shared" si="506"/>
        <v/>
      </c>
      <c r="V2970" s="424" t="str">
        <f t="shared" si="507"/>
        <v/>
      </c>
      <c r="W2970" s="21"/>
      <c r="X2970" s="419"/>
      <c r="Y2970" s="419"/>
      <c r="Z2970" s="51"/>
      <c r="AA2970" s="61"/>
    </row>
    <row r="2971" spans="1:27">
      <c r="A2971" s="50">
        <f t="shared" si="508"/>
        <v>2966</v>
      </c>
      <c r="B2971" s="9"/>
      <c r="C2971" s="23" t="s">
        <v>742</v>
      </c>
      <c r="D2971" s="489"/>
      <c r="E2971" s="318" t="str">
        <f>IF(G2971="","",VLOOKUP(G2971,'Danh mục CODE'!$D$2:$J$20064,7,0))</f>
        <v/>
      </c>
      <c r="F2971" s="28" t="str">
        <f>IF(E2971="","",VLOOKUP(E2971,'TONG HOP'!$E$8:$W$1883,19,0))</f>
        <v/>
      </c>
      <c r="G2971" s="66"/>
      <c r="H2971" s="226" t="str">
        <f>IF(E2971="","",VLOOKUP(G2971,'TONG HOP'!$C$8:$E$799,2,0))</f>
        <v/>
      </c>
      <c r="I2971" s="226" t="str">
        <f>IF(B2971="","",VLOOKUP(G2971,'TONG HOP'!$C$8:$F$799,4,0))</f>
        <v/>
      </c>
      <c r="J2971" s="63" t="str">
        <f t="shared" si="499"/>
        <v/>
      </c>
      <c r="K2971" s="63" t="str">
        <f t="shared" si="500"/>
        <v/>
      </c>
      <c r="L2971" s="63">
        <f t="shared" si="501"/>
        <v>0</v>
      </c>
      <c r="M2971" s="392" t="str">
        <f>IF(Y2971="","",VLOOKUP(G2971,'Danh mục CODE'!$D$2:$I$1880,4,0))</f>
        <v/>
      </c>
      <c r="N2971" s="482"/>
      <c r="O2971" s="392" t="str">
        <f t="shared" si="502"/>
        <v/>
      </c>
      <c r="P2971" s="392" t="str">
        <f>IF(Y2971="","",VLOOKUP(G2971,'Danh mục CODE'!$D$2:$I$1880,5,0))</f>
        <v/>
      </c>
      <c r="Q2971" s="392"/>
      <c r="R2971" s="392" t="str">
        <f t="shared" si="503"/>
        <v/>
      </c>
      <c r="S2971" s="394" t="e">
        <f t="shared" si="504"/>
        <v>#VALUE!</v>
      </c>
      <c r="T2971" s="394" t="str">
        <f t="shared" si="505"/>
        <v/>
      </c>
      <c r="U2971" s="394" t="str">
        <f t="shared" si="506"/>
        <v/>
      </c>
      <c r="V2971" s="424" t="str">
        <f t="shared" si="507"/>
        <v/>
      </c>
      <c r="W2971" s="21"/>
      <c r="X2971" s="419"/>
      <c r="Y2971" s="419"/>
      <c r="Z2971" s="51"/>
      <c r="AA2971" s="61"/>
    </row>
    <row r="2972" spans="1:27">
      <c r="A2972" s="50">
        <f t="shared" si="508"/>
        <v>2967</v>
      </c>
      <c r="B2972" s="9"/>
      <c r="C2972" s="23" t="s">
        <v>742</v>
      </c>
      <c r="D2972" s="489"/>
      <c r="E2972" s="318" t="str">
        <f>IF(G2972="","",VLOOKUP(G2972,'Danh mục CODE'!$D$2:$J$20064,7,0))</f>
        <v/>
      </c>
      <c r="F2972" s="28" t="str">
        <f>IF(E2972="","",VLOOKUP(E2972,'TONG HOP'!$E$8:$W$1883,19,0))</f>
        <v/>
      </c>
      <c r="G2972" s="66"/>
      <c r="H2972" s="226" t="str">
        <f>IF(E2972="","",VLOOKUP(G2972,'TONG HOP'!$C$8:$E$799,2,0))</f>
        <v/>
      </c>
      <c r="I2972" s="226" t="str">
        <f>IF(B2972="","",VLOOKUP(G2972,'TONG HOP'!$C$8:$F$799,4,0))</f>
        <v/>
      </c>
      <c r="J2972" s="63" t="str">
        <f t="shared" si="499"/>
        <v/>
      </c>
      <c r="K2972" s="63" t="str">
        <f t="shared" si="500"/>
        <v/>
      </c>
      <c r="L2972" s="63">
        <f t="shared" si="501"/>
        <v>0</v>
      </c>
      <c r="M2972" s="392" t="str">
        <f>IF(Y2972="","",VLOOKUP(G2972,'Danh mục CODE'!$D$2:$I$1880,4,0))</f>
        <v/>
      </c>
      <c r="N2972" s="482"/>
      <c r="O2972" s="392" t="str">
        <f t="shared" si="502"/>
        <v/>
      </c>
      <c r="P2972" s="392" t="str">
        <f>IF(Y2972="","",VLOOKUP(G2972,'Danh mục CODE'!$D$2:$I$1880,5,0))</f>
        <v/>
      </c>
      <c r="Q2972" s="392"/>
      <c r="R2972" s="392" t="str">
        <f t="shared" si="503"/>
        <v/>
      </c>
      <c r="S2972" s="394" t="e">
        <f t="shared" si="504"/>
        <v>#VALUE!</v>
      </c>
      <c r="T2972" s="394" t="str">
        <f t="shared" si="505"/>
        <v/>
      </c>
      <c r="U2972" s="394" t="str">
        <f t="shared" si="506"/>
        <v/>
      </c>
      <c r="V2972" s="424" t="str">
        <f t="shared" si="507"/>
        <v/>
      </c>
      <c r="W2972" s="21"/>
      <c r="X2972" s="419"/>
      <c r="Y2972" s="419"/>
      <c r="Z2972" s="51"/>
      <c r="AA2972" s="61"/>
    </row>
    <row r="2973" spans="1:27">
      <c r="A2973" s="50">
        <f t="shared" si="508"/>
        <v>2968</v>
      </c>
      <c r="B2973" s="9"/>
      <c r="C2973" s="23" t="s">
        <v>742</v>
      </c>
      <c r="D2973" s="489"/>
      <c r="E2973" s="318" t="str">
        <f>IF(G2973="","",VLOOKUP(G2973,'Danh mục CODE'!$D$2:$J$20064,7,0))</f>
        <v/>
      </c>
      <c r="F2973" s="28" t="str">
        <f>IF(E2973="","",VLOOKUP(E2973,'TONG HOP'!$E$8:$W$1883,19,0))</f>
        <v/>
      </c>
      <c r="G2973" s="66"/>
      <c r="H2973" s="226" t="str">
        <f>IF(E2973="","",VLOOKUP(G2973,'TONG HOP'!$C$8:$E$799,2,0))</f>
        <v/>
      </c>
      <c r="I2973" s="226" t="str">
        <f>IF(B2973="","",VLOOKUP(G2973,'TONG HOP'!$C$8:$F$799,4,0))</f>
        <v/>
      </c>
      <c r="J2973" s="63" t="str">
        <f t="shared" si="499"/>
        <v/>
      </c>
      <c r="K2973" s="63" t="str">
        <f t="shared" si="500"/>
        <v/>
      </c>
      <c r="L2973" s="63">
        <f t="shared" si="501"/>
        <v>0</v>
      </c>
      <c r="M2973" s="392" t="str">
        <f>IF(Y2973="","",VLOOKUP(G2973,'Danh mục CODE'!$D$2:$I$1880,4,0))</f>
        <v/>
      </c>
      <c r="N2973" s="482"/>
      <c r="O2973" s="392" t="str">
        <f t="shared" si="502"/>
        <v/>
      </c>
      <c r="P2973" s="392" t="str">
        <f>IF(Y2973="","",VLOOKUP(G2973,'Danh mục CODE'!$D$2:$I$1880,5,0))</f>
        <v/>
      </c>
      <c r="Q2973" s="392"/>
      <c r="R2973" s="392" t="str">
        <f t="shared" si="503"/>
        <v/>
      </c>
      <c r="S2973" s="394" t="e">
        <f t="shared" si="504"/>
        <v>#VALUE!</v>
      </c>
      <c r="T2973" s="394" t="str">
        <f t="shared" si="505"/>
        <v/>
      </c>
      <c r="U2973" s="394" t="str">
        <f t="shared" si="506"/>
        <v/>
      </c>
      <c r="V2973" s="424" t="str">
        <f t="shared" si="507"/>
        <v/>
      </c>
      <c r="W2973" s="21"/>
      <c r="X2973" s="419"/>
      <c r="Y2973" s="419"/>
      <c r="Z2973" s="51"/>
      <c r="AA2973" s="61"/>
    </row>
    <row r="2974" spans="1:27">
      <c r="A2974" s="50">
        <f t="shared" si="508"/>
        <v>2969</v>
      </c>
      <c r="B2974" s="9"/>
      <c r="C2974" s="23" t="s">
        <v>742</v>
      </c>
      <c r="D2974" s="489"/>
      <c r="E2974" s="318" t="str">
        <f>IF(G2974="","",VLOOKUP(G2974,'Danh mục CODE'!$D$2:$J$20064,7,0))</f>
        <v/>
      </c>
      <c r="F2974" s="28" t="str">
        <f>IF(E2974="","",VLOOKUP(E2974,'TONG HOP'!$E$8:$W$1883,19,0))</f>
        <v/>
      </c>
      <c r="G2974" s="66"/>
      <c r="H2974" s="226" t="str">
        <f>IF(E2974="","",VLOOKUP(G2974,'TONG HOP'!$C$8:$E$799,2,0))</f>
        <v/>
      </c>
      <c r="I2974" s="226" t="str">
        <f>IF(B2974="","",VLOOKUP(G2974,'TONG HOP'!$C$8:$F$799,4,0))</f>
        <v/>
      </c>
      <c r="J2974" s="63" t="str">
        <f t="shared" si="499"/>
        <v/>
      </c>
      <c r="K2974" s="63" t="str">
        <f t="shared" si="500"/>
        <v/>
      </c>
      <c r="L2974" s="63">
        <f t="shared" si="501"/>
        <v>0</v>
      </c>
      <c r="M2974" s="392" t="str">
        <f>IF(Y2974="","",VLOOKUP(G2974,'Danh mục CODE'!$D$2:$I$1880,4,0))</f>
        <v/>
      </c>
      <c r="N2974" s="482"/>
      <c r="O2974" s="392" t="str">
        <f t="shared" si="502"/>
        <v/>
      </c>
      <c r="P2974" s="392" t="str">
        <f>IF(Y2974="","",VLOOKUP(G2974,'Danh mục CODE'!$D$2:$I$1880,5,0))</f>
        <v/>
      </c>
      <c r="Q2974" s="392"/>
      <c r="R2974" s="392" t="str">
        <f t="shared" si="503"/>
        <v/>
      </c>
      <c r="S2974" s="394" t="e">
        <f t="shared" si="504"/>
        <v>#VALUE!</v>
      </c>
      <c r="T2974" s="394" t="str">
        <f t="shared" si="505"/>
        <v/>
      </c>
      <c r="U2974" s="394" t="str">
        <f t="shared" si="506"/>
        <v/>
      </c>
      <c r="V2974" s="424" t="str">
        <f t="shared" si="507"/>
        <v/>
      </c>
      <c r="W2974" s="21"/>
      <c r="X2974" s="419"/>
      <c r="Y2974" s="419"/>
      <c r="Z2974" s="51"/>
      <c r="AA2974" s="61"/>
    </row>
    <row r="2975" spans="1:27">
      <c r="A2975" s="50">
        <f t="shared" si="508"/>
        <v>2970</v>
      </c>
      <c r="B2975" s="9"/>
      <c r="C2975" s="23" t="s">
        <v>742</v>
      </c>
      <c r="D2975" s="489"/>
      <c r="E2975" s="318" t="str">
        <f>IF(G2975="","",VLOOKUP(G2975,'Danh mục CODE'!$D$2:$J$20064,7,0))</f>
        <v/>
      </c>
      <c r="F2975" s="28" t="str">
        <f>IF(E2975="","",VLOOKUP(E2975,'TONG HOP'!$E$8:$W$1883,19,0))</f>
        <v/>
      </c>
      <c r="G2975" s="66"/>
      <c r="H2975" s="226" t="str">
        <f>IF(E2975="","",VLOOKUP(G2975,'TONG HOP'!$C$8:$E$799,2,0))</f>
        <v/>
      </c>
      <c r="I2975" s="226" t="str">
        <f>IF(B2975="","",VLOOKUP(G2975,'TONG HOP'!$C$8:$F$799,4,0))</f>
        <v/>
      </c>
      <c r="J2975" s="63" t="str">
        <f t="shared" si="499"/>
        <v/>
      </c>
      <c r="K2975" s="63" t="str">
        <f t="shared" si="500"/>
        <v/>
      </c>
      <c r="L2975" s="63">
        <f t="shared" si="501"/>
        <v>0</v>
      </c>
      <c r="M2975" s="392" t="str">
        <f>IF(Y2975="","",VLOOKUP(G2975,'Danh mục CODE'!$D$2:$I$1880,4,0))</f>
        <v/>
      </c>
      <c r="N2975" s="482"/>
      <c r="O2975" s="392" t="str">
        <f t="shared" si="502"/>
        <v/>
      </c>
      <c r="P2975" s="392" t="str">
        <f>IF(Y2975="","",VLOOKUP(G2975,'Danh mục CODE'!$D$2:$I$1880,5,0))</f>
        <v/>
      </c>
      <c r="Q2975" s="392"/>
      <c r="R2975" s="392" t="str">
        <f t="shared" si="503"/>
        <v/>
      </c>
      <c r="S2975" s="394" t="e">
        <f t="shared" si="504"/>
        <v>#VALUE!</v>
      </c>
      <c r="T2975" s="394" t="str">
        <f t="shared" si="505"/>
        <v/>
      </c>
      <c r="U2975" s="394" t="str">
        <f t="shared" si="506"/>
        <v/>
      </c>
      <c r="V2975" s="424" t="str">
        <f t="shared" si="507"/>
        <v/>
      </c>
      <c r="W2975" s="21"/>
      <c r="X2975" s="419"/>
      <c r="Y2975" s="419"/>
      <c r="Z2975" s="51"/>
      <c r="AA2975" s="61"/>
    </row>
    <row r="2976" spans="1:27">
      <c r="A2976" s="50">
        <f t="shared" si="508"/>
        <v>2971</v>
      </c>
      <c r="B2976" s="9"/>
      <c r="C2976" s="23" t="s">
        <v>742</v>
      </c>
      <c r="D2976" s="489"/>
      <c r="E2976" s="318" t="str">
        <f>IF(G2976="","",VLOOKUP(G2976,'Danh mục CODE'!$D$2:$J$20064,7,0))</f>
        <v/>
      </c>
      <c r="F2976" s="28" t="str">
        <f>IF(E2976="","",VLOOKUP(E2976,'TONG HOP'!$E$8:$W$1883,19,0))</f>
        <v/>
      </c>
      <c r="G2976" s="66"/>
      <c r="H2976" s="226" t="str">
        <f>IF(E2976="","",VLOOKUP(G2976,'TONG HOP'!$C$8:$E$799,2,0))</f>
        <v/>
      </c>
      <c r="I2976" s="226" t="str">
        <f>IF(B2976="","",VLOOKUP(G2976,'TONG HOP'!$C$8:$F$799,4,0))</f>
        <v/>
      </c>
      <c r="J2976" s="63" t="str">
        <f t="shared" si="499"/>
        <v/>
      </c>
      <c r="K2976" s="63" t="str">
        <f t="shared" si="500"/>
        <v/>
      </c>
      <c r="L2976" s="63">
        <f t="shared" si="501"/>
        <v>0</v>
      </c>
      <c r="M2976" s="392" t="str">
        <f>IF(Y2976="","",VLOOKUP(G2976,'Danh mục CODE'!$D$2:$I$1880,4,0))</f>
        <v/>
      </c>
      <c r="N2976" s="482"/>
      <c r="O2976" s="392" t="str">
        <f t="shared" si="502"/>
        <v/>
      </c>
      <c r="P2976" s="392" t="str">
        <f>IF(Y2976="","",VLOOKUP(G2976,'Danh mục CODE'!$D$2:$I$1880,5,0))</f>
        <v/>
      </c>
      <c r="Q2976" s="392"/>
      <c r="R2976" s="392" t="str">
        <f t="shared" si="503"/>
        <v/>
      </c>
      <c r="S2976" s="394" t="e">
        <f t="shared" si="504"/>
        <v>#VALUE!</v>
      </c>
      <c r="T2976" s="394" t="str">
        <f t="shared" si="505"/>
        <v/>
      </c>
      <c r="U2976" s="394" t="str">
        <f t="shared" si="506"/>
        <v/>
      </c>
      <c r="V2976" s="424" t="str">
        <f t="shared" si="507"/>
        <v/>
      </c>
      <c r="W2976" s="21"/>
      <c r="X2976" s="419"/>
      <c r="Y2976" s="419"/>
      <c r="Z2976" s="51"/>
      <c r="AA2976" s="61"/>
    </row>
    <row r="2977" spans="1:27">
      <c r="A2977" s="50">
        <f t="shared" si="508"/>
        <v>2972</v>
      </c>
      <c r="B2977" s="9"/>
      <c r="C2977" s="23" t="s">
        <v>742</v>
      </c>
      <c r="D2977" s="489"/>
      <c r="E2977" s="318" t="str">
        <f>IF(G2977="","",VLOOKUP(G2977,'Danh mục CODE'!$D$2:$J$20064,7,0))</f>
        <v/>
      </c>
      <c r="F2977" s="28" t="str">
        <f>IF(E2977="","",VLOOKUP(E2977,'TONG HOP'!$E$8:$W$1883,19,0))</f>
        <v/>
      </c>
      <c r="G2977" s="66"/>
      <c r="H2977" s="226" t="str">
        <f>IF(E2977="","",VLOOKUP(G2977,'TONG HOP'!$C$8:$E$799,2,0))</f>
        <v/>
      </c>
      <c r="I2977" s="226" t="str">
        <f>IF(B2977="","",VLOOKUP(G2977,'TONG HOP'!$C$8:$F$799,4,0))</f>
        <v/>
      </c>
      <c r="J2977" s="63" t="str">
        <f t="shared" si="499"/>
        <v/>
      </c>
      <c r="K2977" s="63" t="str">
        <f t="shared" si="500"/>
        <v/>
      </c>
      <c r="L2977" s="63">
        <f t="shared" si="501"/>
        <v>0</v>
      </c>
      <c r="M2977" s="392" t="str">
        <f>IF(Y2977="","",VLOOKUP(G2977,'Danh mục CODE'!$D$2:$I$1880,4,0))</f>
        <v/>
      </c>
      <c r="N2977" s="482"/>
      <c r="O2977" s="392" t="str">
        <f t="shared" si="502"/>
        <v/>
      </c>
      <c r="P2977" s="392" t="str">
        <f>IF(Y2977="","",VLOOKUP(G2977,'Danh mục CODE'!$D$2:$I$1880,5,0))</f>
        <v/>
      </c>
      <c r="Q2977" s="392"/>
      <c r="R2977" s="392" t="str">
        <f t="shared" si="503"/>
        <v/>
      </c>
      <c r="S2977" s="394" t="e">
        <f t="shared" si="504"/>
        <v>#VALUE!</v>
      </c>
      <c r="T2977" s="394" t="str">
        <f t="shared" si="505"/>
        <v/>
      </c>
      <c r="U2977" s="394" t="str">
        <f t="shared" si="506"/>
        <v/>
      </c>
      <c r="V2977" s="424" t="str">
        <f t="shared" si="507"/>
        <v/>
      </c>
      <c r="W2977" s="21"/>
      <c r="X2977" s="419"/>
      <c r="Y2977" s="419"/>
      <c r="Z2977" s="51"/>
      <c r="AA2977" s="61"/>
    </row>
    <row r="2978" spans="1:27">
      <c r="A2978" s="50">
        <f t="shared" si="508"/>
        <v>2973</v>
      </c>
      <c r="B2978" s="9"/>
      <c r="C2978" s="23" t="s">
        <v>742</v>
      </c>
      <c r="D2978" s="489"/>
      <c r="E2978" s="318" t="str">
        <f>IF(G2978="","",VLOOKUP(G2978,'Danh mục CODE'!$D$2:$J$20064,7,0))</f>
        <v/>
      </c>
      <c r="F2978" s="28" t="str">
        <f>IF(E2978="","",VLOOKUP(E2978,'TONG HOP'!$E$8:$W$1883,19,0))</f>
        <v/>
      </c>
      <c r="G2978" s="66"/>
      <c r="H2978" s="226" t="str">
        <f>IF(E2978="","",VLOOKUP(G2978,'TONG HOP'!$C$8:$E$799,2,0))</f>
        <v/>
      </c>
      <c r="I2978" s="226" t="str">
        <f>IF(B2978="","",VLOOKUP(G2978,'TONG HOP'!$C$8:$F$799,4,0))</f>
        <v/>
      </c>
      <c r="J2978" s="63" t="str">
        <f t="shared" si="499"/>
        <v/>
      </c>
      <c r="K2978" s="63" t="str">
        <f t="shared" si="500"/>
        <v/>
      </c>
      <c r="L2978" s="63">
        <f t="shared" si="501"/>
        <v>0</v>
      </c>
      <c r="M2978" s="392" t="str">
        <f>IF(Y2978="","",VLOOKUP(G2978,'Danh mục CODE'!$D$2:$I$1880,4,0))</f>
        <v/>
      </c>
      <c r="N2978" s="482"/>
      <c r="O2978" s="392" t="str">
        <f t="shared" si="502"/>
        <v/>
      </c>
      <c r="P2978" s="392" t="str">
        <f>IF(Y2978="","",VLOOKUP(G2978,'Danh mục CODE'!$D$2:$I$1880,5,0))</f>
        <v/>
      </c>
      <c r="Q2978" s="392"/>
      <c r="R2978" s="392" t="str">
        <f t="shared" si="503"/>
        <v/>
      </c>
      <c r="S2978" s="394" t="e">
        <f t="shared" si="504"/>
        <v>#VALUE!</v>
      </c>
      <c r="T2978" s="394" t="str">
        <f t="shared" si="505"/>
        <v/>
      </c>
      <c r="U2978" s="394" t="str">
        <f t="shared" si="506"/>
        <v/>
      </c>
      <c r="V2978" s="424" t="str">
        <f t="shared" si="507"/>
        <v/>
      </c>
      <c r="W2978" s="21"/>
      <c r="X2978" s="419"/>
      <c r="Y2978" s="419"/>
      <c r="Z2978" s="51"/>
      <c r="AA2978" s="61"/>
    </row>
    <row r="2979" spans="1:27">
      <c r="A2979" s="50">
        <f t="shared" si="508"/>
        <v>2974</v>
      </c>
      <c r="B2979" s="9"/>
      <c r="C2979" s="23" t="s">
        <v>742</v>
      </c>
      <c r="D2979" s="489"/>
      <c r="E2979" s="318" t="str">
        <f>IF(G2979="","",VLOOKUP(G2979,'Danh mục CODE'!$D$2:$J$20064,7,0))</f>
        <v/>
      </c>
      <c r="F2979" s="28" t="str">
        <f>IF(E2979="","",VLOOKUP(E2979,'TONG HOP'!$E$8:$W$1883,19,0))</f>
        <v/>
      </c>
      <c r="G2979" s="66"/>
      <c r="H2979" s="226" t="str">
        <f>IF(E2979="","",VLOOKUP(G2979,'TONG HOP'!$C$8:$E$799,2,0))</f>
        <v/>
      </c>
      <c r="I2979" s="226" t="str">
        <f>IF(B2979="","",VLOOKUP(G2979,'TONG HOP'!$C$8:$F$799,4,0))</f>
        <v/>
      </c>
      <c r="J2979" s="63" t="str">
        <f t="shared" si="499"/>
        <v/>
      </c>
      <c r="K2979" s="63" t="str">
        <f t="shared" si="500"/>
        <v/>
      </c>
      <c r="L2979" s="63">
        <f t="shared" si="501"/>
        <v>0</v>
      </c>
      <c r="M2979" s="392" t="str">
        <f>IF(Y2979="","",VLOOKUP(G2979,'Danh mục CODE'!$D$2:$I$1880,4,0))</f>
        <v/>
      </c>
      <c r="N2979" s="482"/>
      <c r="O2979" s="392" t="str">
        <f t="shared" si="502"/>
        <v/>
      </c>
      <c r="P2979" s="392" t="str">
        <f>IF(Y2979="","",VLOOKUP(G2979,'Danh mục CODE'!$D$2:$I$1880,5,0))</f>
        <v/>
      </c>
      <c r="Q2979" s="392"/>
      <c r="R2979" s="392" t="str">
        <f t="shared" si="503"/>
        <v/>
      </c>
      <c r="S2979" s="394" t="e">
        <f t="shared" si="504"/>
        <v>#VALUE!</v>
      </c>
      <c r="T2979" s="394" t="str">
        <f t="shared" si="505"/>
        <v/>
      </c>
      <c r="U2979" s="394" t="str">
        <f t="shared" si="506"/>
        <v/>
      </c>
      <c r="V2979" s="424" t="str">
        <f t="shared" si="507"/>
        <v/>
      </c>
      <c r="W2979" s="21"/>
      <c r="X2979" s="419"/>
      <c r="Y2979" s="419"/>
      <c r="Z2979" s="51"/>
      <c r="AA2979" s="61"/>
    </row>
    <row r="2980" spans="1:27">
      <c r="A2980" s="50">
        <f t="shared" si="508"/>
        <v>2975</v>
      </c>
      <c r="B2980" s="9"/>
      <c r="C2980" s="23" t="s">
        <v>742</v>
      </c>
      <c r="D2980" s="489"/>
      <c r="E2980" s="318" t="str">
        <f>IF(G2980="","",VLOOKUP(G2980,'Danh mục CODE'!$D$2:$J$20064,7,0))</f>
        <v/>
      </c>
      <c r="F2980" s="28" t="str">
        <f>IF(E2980="","",VLOOKUP(E2980,'TONG HOP'!$E$8:$W$1883,19,0))</f>
        <v/>
      </c>
      <c r="G2980" s="66"/>
      <c r="H2980" s="226" t="str">
        <f>IF(E2980="","",VLOOKUP(G2980,'TONG HOP'!$C$8:$E$799,2,0))</f>
        <v/>
      </c>
      <c r="I2980" s="226" t="str">
        <f>IF(B2980="","",VLOOKUP(G2980,'TONG HOP'!$C$8:$F$799,4,0))</f>
        <v/>
      </c>
      <c r="J2980" s="63" t="str">
        <f t="shared" si="499"/>
        <v/>
      </c>
      <c r="K2980" s="63" t="str">
        <f t="shared" si="500"/>
        <v/>
      </c>
      <c r="L2980" s="63">
        <f t="shared" si="501"/>
        <v>0</v>
      </c>
      <c r="M2980" s="392" t="str">
        <f>IF(Y2980="","",VLOOKUP(G2980,'Danh mục CODE'!$D$2:$I$1880,4,0))</f>
        <v/>
      </c>
      <c r="N2980" s="482"/>
      <c r="O2980" s="392" t="str">
        <f t="shared" si="502"/>
        <v/>
      </c>
      <c r="P2980" s="392" t="str">
        <f>IF(Y2980="","",VLOOKUP(G2980,'Danh mục CODE'!$D$2:$I$1880,5,0))</f>
        <v/>
      </c>
      <c r="Q2980" s="392"/>
      <c r="R2980" s="392" t="str">
        <f t="shared" si="503"/>
        <v/>
      </c>
      <c r="S2980" s="394" t="e">
        <f t="shared" si="504"/>
        <v>#VALUE!</v>
      </c>
      <c r="T2980" s="394" t="str">
        <f t="shared" si="505"/>
        <v/>
      </c>
      <c r="U2980" s="394" t="str">
        <f t="shared" si="506"/>
        <v/>
      </c>
      <c r="V2980" s="424" t="str">
        <f t="shared" si="507"/>
        <v/>
      </c>
      <c r="W2980" s="21"/>
      <c r="X2980" s="419"/>
      <c r="Y2980" s="419"/>
      <c r="Z2980" s="51"/>
      <c r="AA2980" s="61"/>
    </row>
    <row r="2981" spans="1:27">
      <c r="A2981" s="50">
        <f t="shared" si="508"/>
        <v>2976</v>
      </c>
      <c r="B2981" s="9"/>
      <c r="C2981" s="23" t="s">
        <v>742</v>
      </c>
      <c r="D2981" s="489"/>
      <c r="E2981" s="318" t="str">
        <f>IF(G2981="","",VLOOKUP(G2981,'Danh mục CODE'!$D$2:$J$20064,7,0))</f>
        <v/>
      </c>
      <c r="F2981" s="28" t="str">
        <f>IF(E2981="","",VLOOKUP(E2981,'TONG HOP'!$E$8:$W$1883,19,0))</f>
        <v/>
      </c>
      <c r="G2981" s="66"/>
      <c r="H2981" s="226" t="str">
        <f>IF(E2981="","",VLOOKUP(G2981,'TONG HOP'!$C$8:$E$799,2,0))</f>
        <v/>
      </c>
      <c r="I2981" s="226" t="str">
        <f>IF(B2981="","",VLOOKUP(G2981,'TONG HOP'!$C$8:$F$799,4,0))</f>
        <v/>
      </c>
      <c r="J2981" s="63" t="str">
        <f t="shared" si="499"/>
        <v/>
      </c>
      <c r="K2981" s="63" t="str">
        <f t="shared" si="500"/>
        <v/>
      </c>
      <c r="L2981" s="63">
        <f t="shared" si="501"/>
        <v>0</v>
      </c>
      <c r="M2981" s="392" t="str">
        <f>IF(Y2981="","",VLOOKUP(G2981,'Danh mục CODE'!$D$2:$I$1880,4,0))</f>
        <v/>
      </c>
      <c r="N2981" s="482"/>
      <c r="O2981" s="392" t="str">
        <f t="shared" si="502"/>
        <v/>
      </c>
      <c r="P2981" s="392" t="str">
        <f>IF(Y2981="","",VLOOKUP(G2981,'Danh mục CODE'!$D$2:$I$1880,5,0))</f>
        <v/>
      </c>
      <c r="Q2981" s="392"/>
      <c r="R2981" s="392" t="str">
        <f t="shared" si="503"/>
        <v/>
      </c>
      <c r="S2981" s="394" t="e">
        <f t="shared" si="504"/>
        <v>#VALUE!</v>
      </c>
      <c r="T2981" s="394" t="str">
        <f t="shared" si="505"/>
        <v/>
      </c>
      <c r="U2981" s="394" t="str">
        <f t="shared" si="506"/>
        <v/>
      </c>
      <c r="V2981" s="424" t="str">
        <f t="shared" si="507"/>
        <v/>
      </c>
      <c r="W2981" s="21"/>
      <c r="X2981" s="419"/>
      <c r="Y2981" s="419"/>
      <c r="Z2981" s="51"/>
      <c r="AA2981" s="61"/>
    </row>
    <row r="2982" spans="1:27">
      <c r="A2982" s="50">
        <f t="shared" si="508"/>
        <v>2977</v>
      </c>
      <c r="B2982" s="9"/>
      <c r="C2982" s="23" t="s">
        <v>742</v>
      </c>
      <c r="D2982" s="489"/>
      <c r="E2982" s="318" t="str">
        <f>IF(G2982="","",VLOOKUP(G2982,'Danh mục CODE'!$D$2:$J$20064,7,0))</f>
        <v/>
      </c>
      <c r="F2982" s="28" t="str">
        <f>IF(E2982="","",VLOOKUP(E2982,'TONG HOP'!$E$8:$W$1883,19,0))</f>
        <v/>
      </c>
      <c r="G2982" s="66"/>
      <c r="H2982" s="226" t="str">
        <f>IF(E2982="","",VLOOKUP(G2982,'TONG HOP'!$C$8:$E$799,2,0))</f>
        <v/>
      </c>
      <c r="I2982" s="226" t="str">
        <f>IF(B2982="","",VLOOKUP(G2982,'TONG HOP'!$C$8:$F$799,4,0))</f>
        <v/>
      </c>
      <c r="J2982" s="63" t="str">
        <f t="shared" si="499"/>
        <v/>
      </c>
      <c r="K2982" s="63" t="str">
        <f t="shared" si="500"/>
        <v/>
      </c>
      <c r="L2982" s="63">
        <f t="shared" si="501"/>
        <v>0</v>
      </c>
      <c r="M2982" s="392" t="str">
        <f>IF(Y2982="","",VLOOKUP(G2982,'Danh mục CODE'!$D$2:$I$1880,4,0))</f>
        <v/>
      </c>
      <c r="N2982" s="482"/>
      <c r="O2982" s="392" t="str">
        <f t="shared" si="502"/>
        <v/>
      </c>
      <c r="P2982" s="392" t="str">
        <f>IF(Y2982="","",VLOOKUP(G2982,'Danh mục CODE'!$D$2:$I$1880,5,0))</f>
        <v/>
      </c>
      <c r="Q2982" s="392"/>
      <c r="R2982" s="392" t="str">
        <f t="shared" si="503"/>
        <v/>
      </c>
      <c r="S2982" s="394" t="e">
        <f t="shared" si="504"/>
        <v>#VALUE!</v>
      </c>
      <c r="T2982" s="394" t="str">
        <f t="shared" si="505"/>
        <v/>
      </c>
      <c r="U2982" s="394" t="str">
        <f t="shared" si="506"/>
        <v/>
      </c>
      <c r="V2982" s="424" t="str">
        <f t="shared" si="507"/>
        <v/>
      </c>
      <c r="W2982" s="21"/>
      <c r="X2982" s="419"/>
      <c r="Y2982" s="419"/>
      <c r="Z2982" s="51"/>
      <c r="AA2982" s="61"/>
    </row>
    <row r="2983" spans="1:27">
      <c r="A2983" s="50">
        <f t="shared" si="508"/>
        <v>2978</v>
      </c>
      <c r="B2983" s="9"/>
      <c r="C2983" s="23" t="s">
        <v>742</v>
      </c>
      <c r="D2983" s="489"/>
      <c r="E2983" s="318" t="str">
        <f>IF(G2983="","",VLOOKUP(G2983,'Danh mục CODE'!$D$2:$J$20064,7,0))</f>
        <v/>
      </c>
      <c r="F2983" s="28" t="str">
        <f>IF(E2983="","",VLOOKUP(E2983,'TONG HOP'!$E$8:$W$1883,19,0))</f>
        <v/>
      </c>
      <c r="G2983" s="66"/>
      <c r="H2983" s="226" t="str">
        <f>IF(E2983="","",VLOOKUP(G2983,'TONG HOP'!$C$8:$E$799,2,0))</f>
        <v/>
      </c>
      <c r="I2983" s="226" t="str">
        <f>IF(B2983="","",VLOOKUP(G2983,'TONG HOP'!$C$8:$F$799,4,0))</f>
        <v/>
      </c>
      <c r="J2983" s="63" t="str">
        <f t="shared" si="499"/>
        <v/>
      </c>
      <c r="K2983" s="63" t="str">
        <f t="shared" si="500"/>
        <v/>
      </c>
      <c r="L2983" s="63">
        <f t="shared" si="501"/>
        <v>0</v>
      </c>
      <c r="M2983" s="392" t="str">
        <f>IF(Y2983="","",VLOOKUP(G2983,'Danh mục CODE'!$D$2:$I$1880,4,0))</f>
        <v/>
      </c>
      <c r="N2983" s="482"/>
      <c r="O2983" s="392" t="str">
        <f t="shared" si="502"/>
        <v/>
      </c>
      <c r="P2983" s="392" t="str">
        <f>IF(Y2983="","",VLOOKUP(G2983,'Danh mục CODE'!$D$2:$I$1880,5,0))</f>
        <v/>
      </c>
      <c r="Q2983" s="392"/>
      <c r="R2983" s="392" t="str">
        <f t="shared" si="503"/>
        <v/>
      </c>
      <c r="S2983" s="394" t="e">
        <f t="shared" si="504"/>
        <v>#VALUE!</v>
      </c>
      <c r="T2983" s="394" t="str">
        <f t="shared" si="505"/>
        <v/>
      </c>
      <c r="U2983" s="394" t="str">
        <f t="shared" si="506"/>
        <v/>
      </c>
      <c r="V2983" s="424" t="str">
        <f t="shared" si="507"/>
        <v/>
      </c>
      <c r="W2983" s="21"/>
      <c r="X2983" s="419"/>
      <c r="Y2983" s="419"/>
      <c r="Z2983" s="51"/>
      <c r="AA2983" s="61"/>
    </row>
    <row r="2984" spans="1:27">
      <c r="A2984" s="50">
        <f t="shared" si="508"/>
        <v>2979</v>
      </c>
      <c r="B2984" s="9"/>
      <c r="C2984" s="23" t="s">
        <v>742</v>
      </c>
      <c r="D2984" s="489"/>
      <c r="E2984" s="318" t="str">
        <f>IF(G2984="","",VLOOKUP(G2984,'Danh mục CODE'!$D$2:$J$20064,7,0))</f>
        <v/>
      </c>
      <c r="F2984" s="28" t="str">
        <f>IF(E2984="","",VLOOKUP(E2984,'TONG HOP'!$E$8:$W$1883,19,0))</f>
        <v/>
      </c>
      <c r="G2984" s="66"/>
      <c r="H2984" s="226" t="str">
        <f>IF(E2984="","",VLOOKUP(G2984,'TONG HOP'!$C$8:$E$799,2,0))</f>
        <v/>
      </c>
      <c r="I2984" s="226" t="str">
        <f>IF(B2984="","",VLOOKUP(G2984,'TONG HOP'!$C$8:$F$799,4,0))</f>
        <v/>
      </c>
      <c r="J2984" s="63" t="str">
        <f t="shared" si="499"/>
        <v/>
      </c>
      <c r="K2984" s="63" t="str">
        <f t="shared" si="500"/>
        <v/>
      </c>
      <c r="L2984" s="63">
        <f t="shared" si="501"/>
        <v>0</v>
      </c>
      <c r="M2984" s="392" t="str">
        <f>IF(Y2984="","",VLOOKUP(G2984,'Danh mục CODE'!$D$2:$I$1880,4,0))</f>
        <v/>
      </c>
      <c r="N2984" s="482"/>
      <c r="O2984" s="392" t="str">
        <f t="shared" si="502"/>
        <v/>
      </c>
      <c r="P2984" s="392" t="str">
        <f>IF(Y2984="","",VLOOKUP(G2984,'Danh mục CODE'!$D$2:$I$1880,5,0))</f>
        <v/>
      </c>
      <c r="Q2984" s="392"/>
      <c r="R2984" s="392" t="str">
        <f t="shared" si="503"/>
        <v/>
      </c>
      <c r="S2984" s="394" t="e">
        <f t="shared" si="504"/>
        <v>#VALUE!</v>
      </c>
      <c r="T2984" s="394" t="str">
        <f t="shared" si="505"/>
        <v/>
      </c>
      <c r="U2984" s="394" t="str">
        <f t="shared" si="506"/>
        <v/>
      </c>
      <c r="V2984" s="424" t="str">
        <f t="shared" si="507"/>
        <v/>
      </c>
      <c r="W2984" s="21"/>
      <c r="X2984" s="419"/>
      <c r="Y2984" s="419"/>
      <c r="Z2984" s="51"/>
      <c r="AA2984" s="61"/>
    </row>
    <row r="2985" spans="1:27">
      <c r="A2985" s="50">
        <f t="shared" si="508"/>
        <v>2980</v>
      </c>
      <c r="B2985" s="9"/>
      <c r="C2985" s="23" t="s">
        <v>742</v>
      </c>
      <c r="D2985" s="489"/>
      <c r="E2985" s="318" t="str">
        <f>IF(G2985="","",VLOOKUP(G2985,'Danh mục CODE'!$D$2:$J$20064,7,0))</f>
        <v/>
      </c>
      <c r="F2985" s="28" t="str">
        <f>IF(E2985="","",VLOOKUP(E2985,'TONG HOP'!$E$8:$W$1883,19,0))</f>
        <v/>
      </c>
      <c r="G2985" s="66"/>
      <c r="H2985" s="226" t="str">
        <f>IF(E2985="","",VLOOKUP(G2985,'TONG HOP'!$C$8:$E$799,2,0))</f>
        <v/>
      </c>
      <c r="I2985" s="226" t="str">
        <f>IF(B2985="","",VLOOKUP(G2985,'TONG HOP'!$C$8:$F$799,4,0))</f>
        <v/>
      </c>
      <c r="J2985" s="63" t="str">
        <f t="shared" si="499"/>
        <v/>
      </c>
      <c r="K2985" s="63" t="str">
        <f t="shared" si="500"/>
        <v/>
      </c>
      <c r="L2985" s="63">
        <f t="shared" si="501"/>
        <v>0</v>
      </c>
      <c r="M2985" s="392" t="str">
        <f>IF(Y2985="","",VLOOKUP(G2985,'Danh mục CODE'!$D$2:$I$1880,4,0))</f>
        <v/>
      </c>
      <c r="N2985" s="482"/>
      <c r="O2985" s="392" t="str">
        <f t="shared" si="502"/>
        <v/>
      </c>
      <c r="P2985" s="392" t="str">
        <f>IF(Y2985="","",VLOOKUP(G2985,'Danh mục CODE'!$D$2:$I$1880,5,0))</f>
        <v/>
      </c>
      <c r="Q2985" s="392"/>
      <c r="R2985" s="392" t="str">
        <f t="shared" si="503"/>
        <v/>
      </c>
      <c r="S2985" s="394" t="e">
        <f t="shared" si="504"/>
        <v>#VALUE!</v>
      </c>
      <c r="T2985" s="394" t="str">
        <f t="shared" si="505"/>
        <v/>
      </c>
      <c r="U2985" s="394" t="str">
        <f t="shared" si="506"/>
        <v/>
      </c>
      <c r="V2985" s="424" t="str">
        <f t="shared" si="507"/>
        <v/>
      </c>
      <c r="W2985" s="21"/>
      <c r="X2985" s="419"/>
      <c r="Y2985" s="419"/>
      <c r="Z2985" s="51"/>
      <c r="AA2985" s="61"/>
    </row>
    <row r="2986" spans="1:27">
      <c r="A2986" s="50">
        <f t="shared" si="508"/>
        <v>2981</v>
      </c>
      <c r="B2986" s="9"/>
      <c r="C2986" s="23" t="s">
        <v>742</v>
      </c>
      <c r="D2986" s="489"/>
      <c r="E2986" s="318" t="str">
        <f>IF(G2986="","",VLOOKUP(G2986,'Danh mục CODE'!$D$2:$J$20064,7,0))</f>
        <v/>
      </c>
      <c r="F2986" s="28" t="str">
        <f>IF(E2986="","",VLOOKUP(E2986,'TONG HOP'!$E$8:$W$1883,19,0))</f>
        <v/>
      </c>
      <c r="G2986" s="66"/>
      <c r="H2986" s="226" t="str">
        <f>IF(E2986="","",VLOOKUP(G2986,'TONG HOP'!$C$8:$E$799,2,0))</f>
        <v/>
      </c>
      <c r="I2986" s="226" t="str">
        <f>IF(B2986="","",VLOOKUP(G2986,'TONG HOP'!$C$8:$F$799,4,0))</f>
        <v/>
      </c>
      <c r="J2986" s="63" t="str">
        <f t="shared" si="499"/>
        <v/>
      </c>
      <c r="K2986" s="63" t="str">
        <f t="shared" si="500"/>
        <v/>
      </c>
      <c r="L2986" s="63">
        <f t="shared" si="501"/>
        <v>0</v>
      </c>
      <c r="M2986" s="392" t="str">
        <f>IF(Y2986="","",VLOOKUP(G2986,'Danh mục CODE'!$D$2:$I$1880,4,0))</f>
        <v/>
      </c>
      <c r="N2986" s="482"/>
      <c r="O2986" s="392" t="str">
        <f t="shared" si="502"/>
        <v/>
      </c>
      <c r="P2986" s="392" t="str">
        <f>IF(Y2986="","",VLOOKUP(G2986,'Danh mục CODE'!$D$2:$I$1880,5,0))</f>
        <v/>
      </c>
      <c r="Q2986" s="392"/>
      <c r="R2986" s="392" t="str">
        <f t="shared" si="503"/>
        <v/>
      </c>
      <c r="S2986" s="394" t="e">
        <f t="shared" si="504"/>
        <v>#VALUE!</v>
      </c>
      <c r="T2986" s="394" t="str">
        <f t="shared" si="505"/>
        <v/>
      </c>
      <c r="U2986" s="394" t="str">
        <f t="shared" si="506"/>
        <v/>
      </c>
      <c r="V2986" s="424" t="str">
        <f t="shared" si="507"/>
        <v/>
      </c>
      <c r="W2986" s="21"/>
      <c r="X2986" s="419"/>
      <c r="Y2986" s="419"/>
      <c r="Z2986" s="51"/>
      <c r="AA2986" s="61"/>
    </row>
    <row r="2987" spans="1:27">
      <c r="A2987" s="50">
        <f t="shared" si="508"/>
        <v>2982</v>
      </c>
      <c r="B2987" s="9"/>
      <c r="C2987" s="23" t="s">
        <v>742</v>
      </c>
      <c r="D2987" s="489"/>
      <c r="E2987" s="318" t="str">
        <f>IF(G2987="","",VLOOKUP(G2987,'Danh mục CODE'!$D$2:$J$20064,7,0))</f>
        <v/>
      </c>
      <c r="F2987" s="28" t="str">
        <f>IF(E2987="","",VLOOKUP(E2987,'TONG HOP'!$E$8:$W$1883,19,0))</f>
        <v/>
      </c>
      <c r="G2987" s="66"/>
      <c r="H2987" s="226" t="str">
        <f>IF(E2987="","",VLOOKUP(G2987,'TONG HOP'!$C$8:$E$799,2,0))</f>
        <v/>
      </c>
      <c r="I2987" s="226" t="str">
        <f>IF(B2987="","",VLOOKUP(G2987,'TONG HOP'!$C$8:$F$799,4,0))</f>
        <v/>
      </c>
      <c r="J2987" s="63" t="str">
        <f t="shared" si="499"/>
        <v/>
      </c>
      <c r="K2987" s="63" t="str">
        <f t="shared" si="500"/>
        <v/>
      </c>
      <c r="L2987" s="63">
        <f t="shared" si="501"/>
        <v>0</v>
      </c>
      <c r="M2987" s="392" t="str">
        <f>IF(Y2987="","",VLOOKUP(G2987,'Danh mục CODE'!$D$2:$I$1880,4,0))</f>
        <v/>
      </c>
      <c r="N2987" s="482"/>
      <c r="O2987" s="392" t="str">
        <f t="shared" si="502"/>
        <v/>
      </c>
      <c r="P2987" s="392" t="str">
        <f>IF(Y2987="","",VLOOKUP(G2987,'Danh mục CODE'!$D$2:$I$1880,5,0))</f>
        <v/>
      </c>
      <c r="Q2987" s="392"/>
      <c r="R2987" s="392" t="str">
        <f t="shared" si="503"/>
        <v/>
      </c>
      <c r="S2987" s="394" t="e">
        <f t="shared" si="504"/>
        <v>#VALUE!</v>
      </c>
      <c r="T2987" s="394" t="str">
        <f t="shared" si="505"/>
        <v/>
      </c>
      <c r="U2987" s="394" t="str">
        <f t="shared" si="506"/>
        <v/>
      </c>
      <c r="V2987" s="424" t="str">
        <f t="shared" si="507"/>
        <v/>
      </c>
      <c r="W2987" s="21"/>
      <c r="X2987" s="419"/>
      <c r="Y2987" s="419"/>
      <c r="Z2987" s="51"/>
      <c r="AA2987" s="61"/>
    </row>
    <row r="2988" spans="1:27">
      <c r="A2988" s="50">
        <f t="shared" si="508"/>
        <v>2983</v>
      </c>
      <c r="B2988" s="9"/>
      <c r="C2988" s="23" t="s">
        <v>742</v>
      </c>
      <c r="D2988" s="489"/>
      <c r="E2988" s="318" t="str">
        <f>IF(G2988="","",VLOOKUP(G2988,'Danh mục CODE'!$D$2:$J$20064,7,0))</f>
        <v/>
      </c>
      <c r="F2988" s="28" t="str">
        <f>IF(E2988="","",VLOOKUP(E2988,'TONG HOP'!$E$8:$W$1883,19,0))</f>
        <v/>
      </c>
      <c r="G2988" s="66"/>
      <c r="H2988" s="226" t="str">
        <f>IF(E2988="","",VLOOKUP(G2988,'TONG HOP'!$C$8:$E$799,2,0))</f>
        <v/>
      </c>
      <c r="I2988" s="226" t="str">
        <f>IF(B2988="","",VLOOKUP(G2988,'TONG HOP'!$C$8:$F$799,4,0))</f>
        <v/>
      </c>
      <c r="J2988" s="63" t="str">
        <f t="shared" si="499"/>
        <v/>
      </c>
      <c r="K2988" s="63" t="str">
        <f t="shared" si="500"/>
        <v/>
      </c>
      <c r="L2988" s="63">
        <f t="shared" si="501"/>
        <v>0</v>
      </c>
      <c r="M2988" s="392" t="str">
        <f>IF(Y2988="","",VLOOKUP(G2988,'Danh mục CODE'!$D$2:$I$1880,4,0))</f>
        <v/>
      </c>
      <c r="N2988" s="482"/>
      <c r="O2988" s="392" t="str">
        <f t="shared" si="502"/>
        <v/>
      </c>
      <c r="P2988" s="392" t="str">
        <f>IF(Y2988="","",VLOOKUP(G2988,'Danh mục CODE'!$D$2:$I$1880,5,0))</f>
        <v/>
      </c>
      <c r="Q2988" s="392"/>
      <c r="R2988" s="392" t="str">
        <f t="shared" si="503"/>
        <v/>
      </c>
      <c r="S2988" s="394" t="e">
        <f t="shared" si="504"/>
        <v>#VALUE!</v>
      </c>
      <c r="T2988" s="394" t="str">
        <f t="shared" si="505"/>
        <v/>
      </c>
      <c r="U2988" s="394" t="str">
        <f t="shared" si="506"/>
        <v/>
      </c>
      <c r="V2988" s="424" t="str">
        <f t="shared" si="507"/>
        <v/>
      </c>
      <c r="W2988" s="21"/>
      <c r="X2988" s="419"/>
      <c r="Y2988" s="419"/>
      <c r="Z2988" s="51"/>
      <c r="AA2988" s="61"/>
    </row>
    <row r="2989" spans="1:27">
      <c r="A2989" s="50">
        <f t="shared" si="508"/>
        <v>2984</v>
      </c>
      <c r="B2989" s="9"/>
      <c r="C2989" s="23" t="s">
        <v>742</v>
      </c>
      <c r="D2989" s="489"/>
      <c r="E2989" s="318" t="str">
        <f>IF(G2989="","",VLOOKUP(G2989,'Danh mục CODE'!$D$2:$J$20064,7,0))</f>
        <v/>
      </c>
      <c r="F2989" s="28" t="str">
        <f>IF(E2989="","",VLOOKUP(E2989,'TONG HOP'!$E$8:$W$1883,19,0))</f>
        <v/>
      </c>
      <c r="G2989" s="66"/>
      <c r="H2989" s="226" t="str">
        <f>IF(E2989="","",VLOOKUP(G2989,'TONG HOP'!$C$8:$E$799,2,0))</f>
        <v/>
      </c>
      <c r="I2989" s="226" t="str">
        <f>IF(B2989="","",VLOOKUP(G2989,'TONG HOP'!$C$8:$F$799,4,0))</f>
        <v/>
      </c>
      <c r="J2989" s="63" t="str">
        <f t="shared" si="499"/>
        <v/>
      </c>
      <c r="K2989" s="63" t="str">
        <f t="shared" si="500"/>
        <v/>
      </c>
      <c r="L2989" s="63">
        <f t="shared" si="501"/>
        <v>0</v>
      </c>
      <c r="M2989" s="392" t="str">
        <f>IF(Y2989="","",VLOOKUP(G2989,'Danh mục CODE'!$D$2:$I$1880,4,0))</f>
        <v/>
      </c>
      <c r="N2989" s="482"/>
      <c r="O2989" s="392" t="str">
        <f t="shared" si="502"/>
        <v/>
      </c>
      <c r="P2989" s="392" t="str">
        <f>IF(Y2989="","",VLOOKUP(G2989,'Danh mục CODE'!$D$2:$I$1880,5,0))</f>
        <v/>
      </c>
      <c r="Q2989" s="392"/>
      <c r="R2989" s="392" t="str">
        <f t="shared" si="503"/>
        <v/>
      </c>
      <c r="S2989" s="394" t="e">
        <f t="shared" si="504"/>
        <v>#VALUE!</v>
      </c>
      <c r="T2989" s="394" t="str">
        <f t="shared" si="505"/>
        <v/>
      </c>
      <c r="U2989" s="394" t="str">
        <f t="shared" si="506"/>
        <v/>
      </c>
      <c r="V2989" s="424" t="str">
        <f t="shared" si="507"/>
        <v/>
      </c>
      <c r="W2989" s="21"/>
      <c r="X2989" s="419"/>
      <c r="Y2989" s="419"/>
      <c r="Z2989" s="51"/>
      <c r="AA2989" s="61"/>
    </row>
    <row r="2990" spans="1:27">
      <c r="A2990" s="50">
        <f t="shared" si="508"/>
        <v>2985</v>
      </c>
      <c r="B2990" s="9"/>
      <c r="C2990" s="23" t="s">
        <v>742</v>
      </c>
      <c r="D2990" s="489"/>
      <c r="E2990" s="318" t="str">
        <f>IF(G2990="","",VLOOKUP(G2990,'Danh mục CODE'!$D$2:$J$20064,7,0))</f>
        <v/>
      </c>
      <c r="F2990" s="28" t="str">
        <f>IF(E2990="","",VLOOKUP(E2990,'TONG HOP'!$E$8:$W$1883,19,0))</f>
        <v/>
      </c>
      <c r="G2990" s="66"/>
      <c r="H2990" s="226" t="str">
        <f>IF(E2990="","",VLOOKUP(G2990,'TONG HOP'!$C$8:$E$799,2,0))</f>
        <v/>
      </c>
      <c r="I2990" s="226" t="str">
        <f>IF(B2990="","",VLOOKUP(G2990,'TONG HOP'!$C$8:$F$799,4,0))</f>
        <v/>
      </c>
      <c r="J2990" s="63" t="str">
        <f t="shared" si="499"/>
        <v/>
      </c>
      <c r="K2990" s="63" t="str">
        <f t="shared" si="500"/>
        <v/>
      </c>
      <c r="L2990" s="63">
        <f t="shared" si="501"/>
        <v>0</v>
      </c>
      <c r="M2990" s="392" t="str">
        <f>IF(Y2990="","",VLOOKUP(G2990,'Danh mục CODE'!$D$2:$I$1880,4,0))</f>
        <v/>
      </c>
      <c r="N2990" s="482"/>
      <c r="O2990" s="392" t="str">
        <f t="shared" si="502"/>
        <v/>
      </c>
      <c r="P2990" s="392" t="str">
        <f>IF(Y2990="","",VLOOKUP(G2990,'Danh mục CODE'!$D$2:$I$1880,5,0))</f>
        <v/>
      </c>
      <c r="Q2990" s="392"/>
      <c r="R2990" s="392" t="str">
        <f t="shared" si="503"/>
        <v/>
      </c>
      <c r="S2990" s="394" t="e">
        <f t="shared" si="504"/>
        <v>#VALUE!</v>
      </c>
      <c r="T2990" s="394" t="str">
        <f t="shared" si="505"/>
        <v/>
      </c>
      <c r="U2990" s="394" t="str">
        <f t="shared" si="506"/>
        <v/>
      </c>
      <c r="V2990" s="424" t="str">
        <f t="shared" si="507"/>
        <v/>
      </c>
      <c r="W2990" s="21"/>
      <c r="X2990" s="419"/>
      <c r="Y2990" s="419"/>
      <c r="Z2990" s="51"/>
      <c r="AA2990" s="61"/>
    </row>
    <row r="2991" spans="1:27">
      <c r="A2991" s="50">
        <f t="shared" si="508"/>
        <v>2986</v>
      </c>
      <c r="B2991" s="9"/>
      <c r="C2991" s="23" t="s">
        <v>742</v>
      </c>
      <c r="D2991" s="489"/>
      <c r="E2991" s="318" t="str">
        <f>IF(G2991="","",VLOOKUP(G2991,'Danh mục CODE'!$D$2:$J$20064,7,0))</f>
        <v/>
      </c>
      <c r="F2991" s="28" t="str">
        <f>IF(E2991="","",VLOOKUP(E2991,'TONG HOP'!$E$8:$W$1883,19,0))</f>
        <v/>
      </c>
      <c r="G2991" s="66"/>
      <c r="H2991" s="226" t="str">
        <f>IF(E2991="","",VLOOKUP(G2991,'TONG HOP'!$C$8:$E$799,2,0))</f>
        <v/>
      </c>
      <c r="I2991" s="226" t="str">
        <f>IF(B2991="","",VLOOKUP(G2991,'TONG HOP'!$C$8:$F$799,4,0))</f>
        <v/>
      </c>
      <c r="J2991" s="63" t="str">
        <f t="shared" si="499"/>
        <v/>
      </c>
      <c r="K2991" s="63" t="str">
        <f t="shared" si="500"/>
        <v/>
      </c>
      <c r="L2991" s="63">
        <f t="shared" si="501"/>
        <v>0</v>
      </c>
      <c r="M2991" s="392" t="str">
        <f>IF(Y2991="","",VLOOKUP(G2991,'Danh mục CODE'!$D$2:$I$1880,4,0))</f>
        <v/>
      </c>
      <c r="N2991" s="482"/>
      <c r="O2991" s="392" t="str">
        <f t="shared" si="502"/>
        <v/>
      </c>
      <c r="P2991" s="392" t="str">
        <f>IF(Y2991="","",VLOOKUP(G2991,'Danh mục CODE'!$D$2:$I$1880,5,0))</f>
        <v/>
      </c>
      <c r="Q2991" s="392"/>
      <c r="R2991" s="392" t="str">
        <f t="shared" si="503"/>
        <v/>
      </c>
      <c r="S2991" s="394" t="e">
        <f t="shared" si="504"/>
        <v>#VALUE!</v>
      </c>
      <c r="T2991" s="394" t="str">
        <f t="shared" si="505"/>
        <v/>
      </c>
      <c r="U2991" s="394" t="str">
        <f t="shared" si="506"/>
        <v/>
      </c>
      <c r="V2991" s="424" t="str">
        <f t="shared" si="507"/>
        <v/>
      </c>
      <c r="W2991" s="21"/>
      <c r="X2991" s="419"/>
      <c r="Y2991" s="419"/>
      <c r="Z2991" s="51"/>
      <c r="AA2991" s="61"/>
    </row>
    <row r="2992" spans="1:27">
      <c r="A2992" s="50">
        <f t="shared" si="508"/>
        <v>2987</v>
      </c>
      <c r="B2992" s="9"/>
      <c r="C2992" s="23" t="s">
        <v>742</v>
      </c>
      <c r="D2992" s="489"/>
      <c r="E2992" s="318" t="str">
        <f>IF(G2992="","",VLOOKUP(G2992,'Danh mục CODE'!$D$2:$J$20064,7,0))</f>
        <v/>
      </c>
      <c r="F2992" s="28" t="str">
        <f>IF(E2992="","",VLOOKUP(E2992,'TONG HOP'!$E$8:$W$1883,19,0))</f>
        <v/>
      </c>
      <c r="G2992" s="66"/>
      <c r="H2992" s="226" t="str">
        <f>IF(E2992="","",VLOOKUP(G2992,'TONG HOP'!$C$8:$E$799,2,0))</f>
        <v/>
      </c>
      <c r="I2992" s="226" t="str">
        <f>IF(B2992="","",VLOOKUP(G2992,'TONG HOP'!$C$8:$F$799,4,0))</f>
        <v/>
      </c>
      <c r="J2992" s="63" t="str">
        <f t="shared" si="499"/>
        <v/>
      </c>
      <c r="K2992" s="63" t="str">
        <f t="shared" si="500"/>
        <v/>
      </c>
      <c r="L2992" s="63">
        <f t="shared" si="501"/>
        <v>0</v>
      </c>
      <c r="M2992" s="392" t="str">
        <f>IF(Y2992="","",VLOOKUP(G2992,'Danh mục CODE'!$D$2:$I$1880,4,0))</f>
        <v/>
      </c>
      <c r="N2992" s="482"/>
      <c r="O2992" s="392" t="str">
        <f t="shared" si="502"/>
        <v/>
      </c>
      <c r="P2992" s="392" t="str">
        <f>IF(Y2992="","",VLOOKUP(G2992,'Danh mục CODE'!$D$2:$I$1880,5,0))</f>
        <v/>
      </c>
      <c r="Q2992" s="392"/>
      <c r="R2992" s="392" t="str">
        <f t="shared" si="503"/>
        <v/>
      </c>
      <c r="S2992" s="394" t="e">
        <f t="shared" si="504"/>
        <v>#VALUE!</v>
      </c>
      <c r="T2992" s="394" t="str">
        <f t="shared" si="505"/>
        <v/>
      </c>
      <c r="U2992" s="394" t="str">
        <f t="shared" si="506"/>
        <v/>
      </c>
      <c r="V2992" s="424" t="str">
        <f t="shared" si="507"/>
        <v/>
      </c>
      <c r="W2992" s="21"/>
      <c r="X2992" s="419"/>
      <c r="Y2992" s="419"/>
      <c r="Z2992" s="51"/>
      <c r="AA2992" s="61"/>
    </row>
    <row r="2993" spans="1:27">
      <c r="A2993" s="50">
        <f t="shared" si="508"/>
        <v>2988</v>
      </c>
      <c r="B2993" s="9"/>
      <c r="C2993" s="23" t="s">
        <v>742</v>
      </c>
      <c r="D2993" s="489"/>
      <c r="E2993" s="318" t="str">
        <f>IF(G2993="","",VLOOKUP(G2993,'Danh mục CODE'!$D$2:$J$20064,7,0))</f>
        <v/>
      </c>
      <c r="F2993" s="28" t="str">
        <f>IF(E2993="","",VLOOKUP(E2993,'TONG HOP'!$E$8:$W$1883,19,0))</f>
        <v/>
      </c>
      <c r="G2993" s="66"/>
      <c r="H2993" s="226" t="str">
        <f>IF(E2993="","",VLOOKUP(G2993,'TONG HOP'!$C$8:$E$799,2,0))</f>
        <v/>
      </c>
      <c r="I2993" s="226" t="str">
        <f>IF(B2993="","",VLOOKUP(G2993,'TONG HOP'!$C$8:$F$799,4,0))</f>
        <v/>
      </c>
      <c r="J2993" s="63" t="str">
        <f t="shared" ref="J2993:J3056" si="509">IF(X2993="","",K2993-K2993*M2993)</f>
        <v/>
      </c>
      <c r="K2993" s="63" t="str">
        <f t="shared" ref="K2993:K3056" si="510">IF(AND(X2993="",N2993="",Q2993="",R2993=""),"",L2993-L2993*O2993-(L2993-L2993*O2993)*R2993)</f>
        <v/>
      </c>
      <c r="L2993" s="63">
        <f t="shared" ref="L2993:L3056" si="511">X2993-Y2993</f>
        <v>0</v>
      </c>
      <c r="M2993" s="392" t="str">
        <f>IF(Y2993="","",VLOOKUP(G2993,'Danh mục CODE'!$D$2:$I$1880,4,0))</f>
        <v/>
      </c>
      <c r="N2993" s="482"/>
      <c r="O2993" s="392" t="str">
        <f t="shared" ref="O2993:O3056" si="512">IF(X2993="","",IF(M2993-N2993&lt;0,-(M2993-N2993),0))</f>
        <v/>
      </c>
      <c r="P2993" s="392" t="str">
        <f>IF(Y2993="","",VLOOKUP(G2993,'Danh mục CODE'!$D$2:$I$1880,5,0))</f>
        <v/>
      </c>
      <c r="Q2993" s="392"/>
      <c r="R2993" s="392" t="str">
        <f t="shared" ref="R2993:R3056" si="513">IF(X2993="","",IF(P2993-Q2993&lt;0,-(P2993-Q2993),0))</f>
        <v/>
      </c>
      <c r="S2993" s="394" t="e">
        <f t="shared" ref="S2993:S3056" si="514">IF(T2993=0,"",J2993-T2993-U2993)</f>
        <v>#VALUE!</v>
      </c>
      <c r="T2993" s="394" t="str">
        <f t="shared" ref="T2993:T3056" si="515">IF(X2993="","",J2993*P2993)</f>
        <v/>
      </c>
      <c r="U2993" s="394" t="str">
        <f t="shared" ref="U2993:U3056" si="516">IF(X2993="","",J2993*R2993)</f>
        <v/>
      </c>
      <c r="V2993" s="424" t="str">
        <f t="shared" ref="V2993:V3056" si="517">IF(X2993="","",J2993-S2993-T2993-U2993)</f>
        <v/>
      </c>
      <c r="W2993" s="21"/>
      <c r="X2993" s="419"/>
      <c r="Y2993" s="419"/>
      <c r="Z2993" s="51"/>
      <c r="AA2993" s="61"/>
    </row>
    <row r="2994" spans="1:27">
      <c r="A2994" s="50">
        <f t="shared" si="508"/>
        <v>2989</v>
      </c>
      <c r="B2994" s="9"/>
      <c r="C2994" s="23" t="s">
        <v>742</v>
      </c>
      <c r="D2994" s="489"/>
      <c r="E2994" s="318" t="str">
        <f>IF(G2994="","",VLOOKUP(G2994,'Danh mục CODE'!$D$2:$J$20064,7,0))</f>
        <v/>
      </c>
      <c r="F2994" s="28" t="str">
        <f>IF(E2994="","",VLOOKUP(E2994,'TONG HOP'!$E$8:$W$1883,19,0))</f>
        <v/>
      </c>
      <c r="G2994" s="66"/>
      <c r="H2994" s="226" t="str">
        <f>IF(E2994="","",VLOOKUP(G2994,'TONG HOP'!$C$8:$E$799,2,0))</f>
        <v/>
      </c>
      <c r="I2994" s="226" t="str">
        <f>IF(B2994="","",VLOOKUP(G2994,'TONG HOP'!$C$8:$F$799,4,0))</f>
        <v/>
      </c>
      <c r="J2994" s="63" t="str">
        <f t="shared" si="509"/>
        <v/>
      </c>
      <c r="K2994" s="63" t="str">
        <f t="shared" si="510"/>
        <v/>
      </c>
      <c r="L2994" s="63">
        <f t="shared" si="511"/>
        <v>0</v>
      </c>
      <c r="M2994" s="392" t="str">
        <f>IF(Y2994="","",VLOOKUP(G2994,'Danh mục CODE'!$D$2:$I$1880,4,0))</f>
        <v/>
      </c>
      <c r="N2994" s="482"/>
      <c r="O2994" s="392" t="str">
        <f t="shared" si="512"/>
        <v/>
      </c>
      <c r="P2994" s="392" t="str">
        <f>IF(Y2994="","",VLOOKUP(G2994,'Danh mục CODE'!$D$2:$I$1880,5,0))</f>
        <v/>
      </c>
      <c r="Q2994" s="392"/>
      <c r="R2994" s="392" t="str">
        <f t="shared" si="513"/>
        <v/>
      </c>
      <c r="S2994" s="394" t="e">
        <f t="shared" si="514"/>
        <v>#VALUE!</v>
      </c>
      <c r="T2994" s="394" t="str">
        <f t="shared" si="515"/>
        <v/>
      </c>
      <c r="U2994" s="394" t="str">
        <f t="shared" si="516"/>
        <v/>
      </c>
      <c r="V2994" s="424" t="str">
        <f t="shared" si="517"/>
        <v/>
      </c>
      <c r="W2994" s="21"/>
      <c r="X2994" s="419"/>
      <c r="Y2994" s="419"/>
      <c r="Z2994" s="51"/>
      <c r="AA2994" s="61"/>
    </row>
    <row r="2995" spans="1:27">
      <c r="A2995" s="50">
        <f t="shared" si="508"/>
        <v>2990</v>
      </c>
      <c r="B2995" s="9"/>
      <c r="C2995" s="23" t="s">
        <v>742</v>
      </c>
      <c r="D2995" s="489"/>
      <c r="E2995" s="318" t="str">
        <f>IF(G2995="","",VLOOKUP(G2995,'Danh mục CODE'!$D$2:$J$20064,7,0))</f>
        <v/>
      </c>
      <c r="F2995" s="28" t="str">
        <f>IF(E2995="","",VLOOKUP(E2995,'TONG HOP'!$E$8:$W$1883,19,0))</f>
        <v/>
      </c>
      <c r="G2995" s="66"/>
      <c r="H2995" s="226" t="str">
        <f>IF(E2995="","",VLOOKUP(G2995,'TONG HOP'!$C$8:$E$799,2,0))</f>
        <v/>
      </c>
      <c r="I2995" s="226" t="str">
        <f>IF(B2995="","",VLOOKUP(G2995,'TONG HOP'!$C$8:$F$799,4,0))</f>
        <v/>
      </c>
      <c r="J2995" s="63" t="str">
        <f t="shared" si="509"/>
        <v/>
      </c>
      <c r="K2995" s="63" t="str">
        <f t="shared" si="510"/>
        <v/>
      </c>
      <c r="L2995" s="63">
        <f t="shared" si="511"/>
        <v>0</v>
      </c>
      <c r="M2995" s="392" t="str">
        <f>IF(Y2995="","",VLOOKUP(G2995,'Danh mục CODE'!$D$2:$I$1880,4,0))</f>
        <v/>
      </c>
      <c r="N2995" s="482"/>
      <c r="O2995" s="392" t="str">
        <f t="shared" si="512"/>
        <v/>
      </c>
      <c r="P2995" s="392" t="str">
        <f>IF(Y2995="","",VLOOKUP(G2995,'Danh mục CODE'!$D$2:$I$1880,5,0))</f>
        <v/>
      </c>
      <c r="Q2995" s="392"/>
      <c r="R2995" s="392" t="str">
        <f t="shared" si="513"/>
        <v/>
      </c>
      <c r="S2995" s="394" t="e">
        <f t="shared" si="514"/>
        <v>#VALUE!</v>
      </c>
      <c r="T2995" s="394" t="str">
        <f t="shared" si="515"/>
        <v/>
      </c>
      <c r="U2995" s="394" t="str">
        <f t="shared" si="516"/>
        <v/>
      </c>
      <c r="V2995" s="424" t="str">
        <f t="shared" si="517"/>
        <v/>
      </c>
      <c r="W2995" s="21"/>
      <c r="X2995" s="419"/>
      <c r="Y2995" s="419"/>
      <c r="Z2995" s="51"/>
      <c r="AA2995" s="61"/>
    </row>
    <row r="2996" spans="1:27">
      <c r="A2996" s="50">
        <f t="shared" si="508"/>
        <v>2991</v>
      </c>
      <c r="B2996" s="9"/>
      <c r="C2996" s="23" t="s">
        <v>742</v>
      </c>
      <c r="D2996" s="489"/>
      <c r="E2996" s="318" t="str">
        <f>IF(G2996="","",VLOOKUP(G2996,'Danh mục CODE'!$D$2:$J$20064,7,0))</f>
        <v/>
      </c>
      <c r="F2996" s="28" t="str">
        <f>IF(E2996="","",VLOOKUP(E2996,'TONG HOP'!$E$8:$W$1883,19,0))</f>
        <v/>
      </c>
      <c r="G2996" s="66"/>
      <c r="H2996" s="226" t="str">
        <f>IF(E2996="","",VLOOKUP(G2996,'TONG HOP'!$C$8:$E$799,2,0))</f>
        <v/>
      </c>
      <c r="I2996" s="226" t="str">
        <f>IF(B2996="","",VLOOKUP(G2996,'TONG HOP'!$C$8:$F$799,4,0))</f>
        <v/>
      </c>
      <c r="J2996" s="63" t="str">
        <f t="shared" si="509"/>
        <v/>
      </c>
      <c r="K2996" s="63" t="str">
        <f t="shared" si="510"/>
        <v/>
      </c>
      <c r="L2996" s="63">
        <f t="shared" si="511"/>
        <v>0</v>
      </c>
      <c r="M2996" s="392" t="str">
        <f>IF(Y2996="","",VLOOKUP(G2996,'Danh mục CODE'!$D$2:$I$1880,4,0))</f>
        <v/>
      </c>
      <c r="N2996" s="482"/>
      <c r="O2996" s="392" t="str">
        <f t="shared" si="512"/>
        <v/>
      </c>
      <c r="P2996" s="392" t="str">
        <f>IF(Y2996="","",VLOOKUP(G2996,'Danh mục CODE'!$D$2:$I$1880,5,0))</f>
        <v/>
      </c>
      <c r="Q2996" s="392"/>
      <c r="R2996" s="392" t="str">
        <f t="shared" si="513"/>
        <v/>
      </c>
      <c r="S2996" s="394" t="e">
        <f t="shared" si="514"/>
        <v>#VALUE!</v>
      </c>
      <c r="T2996" s="394" t="str">
        <f t="shared" si="515"/>
        <v/>
      </c>
      <c r="U2996" s="394" t="str">
        <f t="shared" si="516"/>
        <v/>
      </c>
      <c r="V2996" s="424" t="str">
        <f t="shared" si="517"/>
        <v/>
      </c>
      <c r="W2996" s="21"/>
      <c r="X2996" s="419"/>
      <c r="Y2996" s="419"/>
      <c r="Z2996" s="51"/>
      <c r="AA2996" s="61"/>
    </row>
    <row r="2997" spans="1:27">
      <c r="A2997" s="50">
        <f t="shared" si="508"/>
        <v>2992</v>
      </c>
      <c r="B2997" s="9"/>
      <c r="C2997" s="23" t="s">
        <v>742</v>
      </c>
      <c r="D2997" s="489"/>
      <c r="E2997" s="318" t="str">
        <f>IF(G2997="","",VLOOKUP(G2997,'Danh mục CODE'!$D$2:$J$20064,7,0))</f>
        <v/>
      </c>
      <c r="F2997" s="28" t="str">
        <f>IF(E2997="","",VLOOKUP(E2997,'TONG HOP'!$E$8:$W$1883,19,0))</f>
        <v/>
      </c>
      <c r="G2997" s="66"/>
      <c r="H2997" s="226" t="str">
        <f>IF(E2997="","",VLOOKUP(G2997,'TONG HOP'!$C$8:$E$799,2,0))</f>
        <v/>
      </c>
      <c r="I2997" s="226" t="str">
        <f>IF(B2997="","",VLOOKUP(G2997,'TONG HOP'!$C$8:$F$799,4,0))</f>
        <v/>
      </c>
      <c r="J2997" s="63" t="str">
        <f t="shared" si="509"/>
        <v/>
      </c>
      <c r="K2997" s="63" t="str">
        <f t="shared" si="510"/>
        <v/>
      </c>
      <c r="L2997" s="63">
        <f t="shared" si="511"/>
        <v>0</v>
      </c>
      <c r="M2997" s="392" t="str">
        <f>IF(Y2997="","",VLOOKUP(G2997,'Danh mục CODE'!$D$2:$I$1880,4,0))</f>
        <v/>
      </c>
      <c r="N2997" s="482"/>
      <c r="O2997" s="392" t="str">
        <f t="shared" si="512"/>
        <v/>
      </c>
      <c r="P2997" s="392" t="str">
        <f>IF(Y2997="","",VLOOKUP(G2997,'Danh mục CODE'!$D$2:$I$1880,5,0))</f>
        <v/>
      </c>
      <c r="Q2997" s="392"/>
      <c r="R2997" s="392" t="str">
        <f t="shared" si="513"/>
        <v/>
      </c>
      <c r="S2997" s="394" t="e">
        <f t="shared" si="514"/>
        <v>#VALUE!</v>
      </c>
      <c r="T2997" s="394" t="str">
        <f t="shared" si="515"/>
        <v/>
      </c>
      <c r="U2997" s="394" t="str">
        <f t="shared" si="516"/>
        <v/>
      </c>
      <c r="V2997" s="424" t="str">
        <f t="shared" si="517"/>
        <v/>
      </c>
      <c r="W2997" s="21"/>
      <c r="X2997" s="419"/>
      <c r="Y2997" s="419"/>
      <c r="Z2997" s="51"/>
      <c r="AA2997" s="61"/>
    </row>
    <row r="2998" spans="1:27">
      <c r="A2998" s="50">
        <f t="shared" si="508"/>
        <v>2993</v>
      </c>
      <c r="B2998" s="9"/>
      <c r="C2998" s="23" t="s">
        <v>742</v>
      </c>
      <c r="D2998" s="489"/>
      <c r="E2998" s="318" t="str">
        <f>IF(G2998="","",VLOOKUP(G2998,'Danh mục CODE'!$D$2:$J$20064,7,0))</f>
        <v/>
      </c>
      <c r="F2998" s="28" t="str">
        <f>IF(E2998="","",VLOOKUP(E2998,'TONG HOP'!$E$8:$W$1883,19,0))</f>
        <v/>
      </c>
      <c r="G2998" s="66"/>
      <c r="H2998" s="226" t="str">
        <f>IF(E2998="","",VLOOKUP(G2998,'TONG HOP'!$C$8:$E$799,2,0))</f>
        <v/>
      </c>
      <c r="I2998" s="226" t="str">
        <f>IF(B2998="","",VLOOKUP(G2998,'TONG HOP'!$C$8:$F$799,4,0))</f>
        <v/>
      </c>
      <c r="J2998" s="63" t="str">
        <f t="shared" si="509"/>
        <v/>
      </c>
      <c r="K2998" s="63" t="str">
        <f t="shared" si="510"/>
        <v/>
      </c>
      <c r="L2998" s="63">
        <f t="shared" si="511"/>
        <v>0</v>
      </c>
      <c r="M2998" s="392" t="str">
        <f>IF(Y2998="","",VLOOKUP(G2998,'Danh mục CODE'!$D$2:$I$1880,4,0))</f>
        <v/>
      </c>
      <c r="N2998" s="482"/>
      <c r="O2998" s="392" t="str">
        <f t="shared" si="512"/>
        <v/>
      </c>
      <c r="P2998" s="392" t="str">
        <f>IF(Y2998="","",VLOOKUP(G2998,'Danh mục CODE'!$D$2:$I$1880,5,0))</f>
        <v/>
      </c>
      <c r="Q2998" s="392"/>
      <c r="R2998" s="392" t="str">
        <f t="shared" si="513"/>
        <v/>
      </c>
      <c r="S2998" s="394" t="e">
        <f t="shared" si="514"/>
        <v>#VALUE!</v>
      </c>
      <c r="T2998" s="394" t="str">
        <f t="shared" si="515"/>
        <v/>
      </c>
      <c r="U2998" s="394" t="str">
        <f t="shared" si="516"/>
        <v/>
      </c>
      <c r="V2998" s="424" t="str">
        <f t="shared" si="517"/>
        <v/>
      </c>
      <c r="W2998" s="21"/>
      <c r="X2998" s="419"/>
      <c r="Y2998" s="419"/>
      <c r="Z2998" s="51"/>
      <c r="AA2998" s="61"/>
    </row>
    <row r="2999" spans="1:27">
      <c r="A2999" s="50">
        <f t="shared" si="508"/>
        <v>2994</v>
      </c>
      <c r="B2999" s="9"/>
      <c r="C2999" s="23" t="s">
        <v>742</v>
      </c>
      <c r="D2999" s="489"/>
      <c r="E2999" s="318" t="str">
        <f>IF(G2999="","",VLOOKUP(G2999,'Danh mục CODE'!$D$2:$J$20064,7,0))</f>
        <v/>
      </c>
      <c r="F2999" s="28" t="str">
        <f>IF(E2999="","",VLOOKUP(E2999,'TONG HOP'!$E$8:$W$1883,19,0))</f>
        <v/>
      </c>
      <c r="G2999" s="66"/>
      <c r="H2999" s="226" t="str">
        <f>IF(E2999="","",VLOOKUP(G2999,'TONG HOP'!$C$8:$E$799,2,0))</f>
        <v/>
      </c>
      <c r="I2999" s="226" t="str">
        <f>IF(B2999="","",VLOOKUP(G2999,'TONG HOP'!$C$8:$F$799,4,0))</f>
        <v/>
      </c>
      <c r="J2999" s="63" t="str">
        <f t="shared" si="509"/>
        <v/>
      </c>
      <c r="K2999" s="63" t="str">
        <f t="shared" si="510"/>
        <v/>
      </c>
      <c r="L2999" s="63">
        <f t="shared" si="511"/>
        <v>0</v>
      </c>
      <c r="M2999" s="392" t="str">
        <f>IF(Y2999="","",VLOOKUP(G2999,'Danh mục CODE'!$D$2:$I$1880,4,0))</f>
        <v/>
      </c>
      <c r="N2999" s="482"/>
      <c r="O2999" s="392" t="str">
        <f t="shared" si="512"/>
        <v/>
      </c>
      <c r="P2999" s="392" t="str">
        <f>IF(Y2999="","",VLOOKUP(G2999,'Danh mục CODE'!$D$2:$I$1880,5,0))</f>
        <v/>
      </c>
      <c r="Q2999" s="392"/>
      <c r="R2999" s="392" t="str">
        <f t="shared" si="513"/>
        <v/>
      </c>
      <c r="S2999" s="394" t="e">
        <f t="shared" si="514"/>
        <v>#VALUE!</v>
      </c>
      <c r="T2999" s="394" t="str">
        <f t="shared" si="515"/>
        <v/>
      </c>
      <c r="U2999" s="394" t="str">
        <f t="shared" si="516"/>
        <v/>
      </c>
      <c r="V2999" s="424" t="str">
        <f t="shared" si="517"/>
        <v/>
      </c>
      <c r="W2999" s="21"/>
      <c r="X2999" s="419"/>
      <c r="Y2999" s="419"/>
      <c r="Z2999" s="51"/>
      <c r="AA2999" s="61"/>
    </row>
    <row r="3000" spans="1:27">
      <c r="A3000" s="50">
        <f t="shared" si="508"/>
        <v>2995</v>
      </c>
      <c r="B3000" s="9"/>
      <c r="C3000" s="23" t="s">
        <v>742</v>
      </c>
      <c r="D3000" s="489"/>
      <c r="E3000" s="318" t="str">
        <f>IF(G3000="","",VLOOKUP(G3000,'Danh mục CODE'!$D$2:$J$20064,7,0))</f>
        <v/>
      </c>
      <c r="F3000" s="28" t="str">
        <f>IF(E3000="","",VLOOKUP(E3000,'TONG HOP'!$E$8:$W$1883,19,0))</f>
        <v/>
      </c>
      <c r="G3000" s="66"/>
      <c r="H3000" s="226" t="str">
        <f>IF(E3000="","",VLOOKUP(G3000,'TONG HOP'!$C$8:$E$799,2,0))</f>
        <v/>
      </c>
      <c r="I3000" s="226" t="str">
        <f>IF(B3000="","",VLOOKUP(G3000,'TONG HOP'!$C$8:$F$799,4,0))</f>
        <v/>
      </c>
      <c r="J3000" s="63" t="str">
        <f t="shared" si="509"/>
        <v/>
      </c>
      <c r="K3000" s="63" t="str">
        <f t="shared" si="510"/>
        <v/>
      </c>
      <c r="L3000" s="63">
        <f t="shared" si="511"/>
        <v>0</v>
      </c>
      <c r="M3000" s="392" t="str">
        <f>IF(Y3000="","",VLOOKUP(G3000,'Danh mục CODE'!$D$2:$I$1880,4,0))</f>
        <v/>
      </c>
      <c r="N3000" s="482"/>
      <c r="O3000" s="392" t="str">
        <f t="shared" si="512"/>
        <v/>
      </c>
      <c r="P3000" s="392" t="str">
        <f>IF(Y3000="","",VLOOKUP(G3000,'Danh mục CODE'!$D$2:$I$1880,5,0))</f>
        <v/>
      </c>
      <c r="Q3000" s="392"/>
      <c r="R3000" s="392" t="str">
        <f t="shared" si="513"/>
        <v/>
      </c>
      <c r="S3000" s="394" t="e">
        <f t="shared" si="514"/>
        <v>#VALUE!</v>
      </c>
      <c r="T3000" s="394" t="str">
        <f t="shared" si="515"/>
        <v/>
      </c>
      <c r="U3000" s="394" t="str">
        <f t="shared" si="516"/>
        <v/>
      </c>
      <c r="V3000" s="424" t="str">
        <f t="shared" si="517"/>
        <v/>
      </c>
      <c r="W3000" s="21"/>
      <c r="X3000" s="419"/>
      <c r="Y3000" s="419"/>
      <c r="Z3000" s="51"/>
      <c r="AA3000" s="61"/>
    </row>
    <row r="3001" spans="1:27">
      <c r="A3001" s="50">
        <f t="shared" si="508"/>
        <v>2996</v>
      </c>
      <c r="B3001" s="9"/>
      <c r="C3001" s="23" t="s">
        <v>742</v>
      </c>
      <c r="D3001" s="489"/>
      <c r="E3001" s="318" t="str">
        <f>IF(G3001="","",VLOOKUP(G3001,'Danh mục CODE'!$D$2:$J$20064,7,0))</f>
        <v/>
      </c>
      <c r="F3001" s="28" t="str">
        <f>IF(E3001="","",VLOOKUP(E3001,'TONG HOP'!$E$8:$W$1883,19,0))</f>
        <v/>
      </c>
      <c r="G3001" s="66"/>
      <c r="H3001" s="226" t="str">
        <f>IF(E3001="","",VLOOKUP(G3001,'TONG HOP'!$C$8:$E$799,2,0))</f>
        <v/>
      </c>
      <c r="I3001" s="226" t="str">
        <f>IF(B3001="","",VLOOKUP(G3001,'TONG HOP'!$C$8:$F$799,4,0))</f>
        <v/>
      </c>
      <c r="J3001" s="63" t="str">
        <f t="shared" si="509"/>
        <v/>
      </c>
      <c r="K3001" s="63" t="str">
        <f t="shared" si="510"/>
        <v/>
      </c>
      <c r="L3001" s="63">
        <f t="shared" si="511"/>
        <v>0</v>
      </c>
      <c r="M3001" s="392" t="str">
        <f>IF(Y3001="","",VLOOKUP(G3001,'Danh mục CODE'!$D$2:$I$1880,4,0))</f>
        <v/>
      </c>
      <c r="N3001" s="482"/>
      <c r="O3001" s="392" t="str">
        <f t="shared" si="512"/>
        <v/>
      </c>
      <c r="P3001" s="392" t="str">
        <f>IF(Y3001="","",VLOOKUP(G3001,'Danh mục CODE'!$D$2:$I$1880,5,0))</f>
        <v/>
      </c>
      <c r="Q3001" s="392"/>
      <c r="R3001" s="392" t="str">
        <f t="shared" si="513"/>
        <v/>
      </c>
      <c r="S3001" s="394" t="e">
        <f t="shared" si="514"/>
        <v>#VALUE!</v>
      </c>
      <c r="T3001" s="394" t="str">
        <f t="shared" si="515"/>
        <v/>
      </c>
      <c r="U3001" s="394" t="str">
        <f t="shared" si="516"/>
        <v/>
      </c>
      <c r="V3001" s="424" t="str">
        <f t="shared" si="517"/>
        <v/>
      </c>
      <c r="W3001" s="21"/>
      <c r="X3001" s="419"/>
      <c r="Y3001" s="419"/>
      <c r="Z3001" s="51"/>
      <c r="AA3001" s="61"/>
    </row>
    <row r="3002" spans="1:27">
      <c r="A3002" s="50">
        <f t="shared" si="508"/>
        <v>2997</v>
      </c>
      <c r="B3002" s="9"/>
      <c r="C3002" s="23" t="s">
        <v>742</v>
      </c>
      <c r="D3002" s="489"/>
      <c r="E3002" s="318" t="str">
        <f>IF(G3002="","",VLOOKUP(G3002,'Danh mục CODE'!$D$2:$J$20064,7,0))</f>
        <v/>
      </c>
      <c r="F3002" s="28" t="str">
        <f>IF(E3002="","",VLOOKUP(E3002,'TONG HOP'!$E$8:$W$1883,19,0))</f>
        <v/>
      </c>
      <c r="G3002" s="66"/>
      <c r="H3002" s="226" t="str">
        <f>IF(E3002="","",VLOOKUP(G3002,'TONG HOP'!$C$8:$E$799,2,0))</f>
        <v/>
      </c>
      <c r="I3002" s="226" t="str">
        <f>IF(B3002="","",VLOOKUP(G3002,'TONG HOP'!$C$8:$F$799,4,0))</f>
        <v/>
      </c>
      <c r="J3002" s="63" t="str">
        <f t="shared" si="509"/>
        <v/>
      </c>
      <c r="K3002" s="63" t="str">
        <f t="shared" si="510"/>
        <v/>
      </c>
      <c r="L3002" s="63">
        <f t="shared" si="511"/>
        <v>0</v>
      </c>
      <c r="M3002" s="392" t="str">
        <f>IF(Y3002="","",VLOOKUP(G3002,'Danh mục CODE'!$D$2:$I$1880,4,0))</f>
        <v/>
      </c>
      <c r="N3002" s="482"/>
      <c r="O3002" s="392" t="str">
        <f t="shared" si="512"/>
        <v/>
      </c>
      <c r="P3002" s="392" t="str">
        <f>IF(Y3002="","",VLOOKUP(G3002,'Danh mục CODE'!$D$2:$I$1880,5,0))</f>
        <v/>
      </c>
      <c r="Q3002" s="392"/>
      <c r="R3002" s="392" t="str">
        <f t="shared" si="513"/>
        <v/>
      </c>
      <c r="S3002" s="394" t="e">
        <f t="shared" si="514"/>
        <v>#VALUE!</v>
      </c>
      <c r="T3002" s="394" t="str">
        <f t="shared" si="515"/>
        <v/>
      </c>
      <c r="U3002" s="394" t="str">
        <f t="shared" si="516"/>
        <v/>
      </c>
      <c r="V3002" s="424" t="str">
        <f t="shared" si="517"/>
        <v/>
      </c>
      <c r="W3002" s="21"/>
      <c r="X3002" s="419"/>
      <c r="Y3002" s="419"/>
      <c r="Z3002" s="51"/>
      <c r="AA3002" s="61"/>
    </row>
    <row r="3003" spans="1:27">
      <c r="A3003" s="50">
        <f t="shared" si="508"/>
        <v>2998</v>
      </c>
      <c r="B3003" s="9"/>
      <c r="C3003" s="23" t="s">
        <v>742</v>
      </c>
      <c r="D3003" s="489"/>
      <c r="E3003" s="318" t="str">
        <f>IF(G3003="","",VLOOKUP(G3003,'Danh mục CODE'!$D$2:$J$20064,7,0))</f>
        <v/>
      </c>
      <c r="F3003" s="28" t="str">
        <f>IF(E3003="","",VLOOKUP(E3003,'TONG HOP'!$E$8:$W$1883,19,0))</f>
        <v/>
      </c>
      <c r="G3003" s="66"/>
      <c r="H3003" s="226" t="str">
        <f>IF(E3003="","",VLOOKUP(G3003,'TONG HOP'!$C$8:$E$799,2,0))</f>
        <v/>
      </c>
      <c r="I3003" s="226" t="str">
        <f>IF(B3003="","",VLOOKUP(G3003,'TONG HOP'!$C$8:$F$799,4,0))</f>
        <v/>
      </c>
      <c r="J3003" s="63" t="str">
        <f t="shared" si="509"/>
        <v/>
      </c>
      <c r="K3003" s="63" t="str">
        <f t="shared" si="510"/>
        <v/>
      </c>
      <c r="L3003" s="63">
        <f t="shared" si="511"/>
        <v>0</v>
      </c>
      <c r="M3003" s="392" t="str">
        <f>IF(Y3003="","",VLOOKUP(G3003,'Danh mục CODE'!$D$2:$I$1880,4,0))</f>
        <v/>
      </c>
      <c r="N3003" s="482"/>
      <c r="O3003" s="392" t="str">
        <f t="shared" si="512"/>
        <v/>
      </c>
      <c r="P3003" s="392" t="str">
        <f>IF(Y3003="","",VLOOKUP(G3003,'Danh mục CODE'!$D$2:$I$1880,5,0))</f>
        <v/>
      </c>
      <c r="Q3003" s="392"/>
      <c r="R3003" s="392" t="str">
        <f t="shared" si="513"/>
        <v/>
      </c>
      <c r="S3003" s="394" t="e">
        <f t="shared" si="514"/>
        <v>#VALUE!</v>
      </c>
      <c r="T3003" s="394" t="str">
        <f t="shared" si="515"/>
        <v/>
      </c>
      <c r="U3003" s="394" t="str">
        <f t="shared" si="516"/>
        <v/>
      </c>
      <c r="V3003" s="424" t="str">
        <f t="shared" si="517"/>
        <v/>
      </c>
      <c r="W3003" s="21"/>
      <c r="X3003" s="419"/>
      <c r="Y3003" s="419"/>
      <c r="Z3003" s="51"/>
      <c r="AA3003" s="61"/>
    </row>
    <row r="3004" spans="1:27">
      <c r="A3004" s="50">
        <f t="shared" si="508"/>
        <v>2999</v>
      </c>
      <c r="B3004" s="9"/>
      <c r="C3004" s="23" t="s">
        <v>742</v>
      </c>
      <c r="D3004" s="489"/>
      <c r="E3004" s="318" t="str">
        <f>IF(G3004="","",VLOOKUP(G3004,'Danh mục CODE'!$D$2:$J$20064,7,0))</f>
        <v/>
      </c>
      <c r="F3004" s="28" t="str">
        <f>IF(E3004="","",VLOOKUP(E3004,'TONG HOP'!$E$8:$W$1883,19,0))</f>
        <v/>
      </c>
      <c r="G3004" s="66"/>
      <c r="H3004" s="226" t="str">
        <f>IF(E3004="","",VLOOKUP(G3004,'TONG HOP'!$C$8:$E$799,2,0))</f>
        <v/>
      </c>
      <c r="I3004" s="226" t="str">
        <f>IF(B3004="","",VLOOKUP(G3004,'TONG HOP'!$C$8:$F$799,4,0))</f>
        <v/>
      </c>
      <c r="J3004" s="63" t="str">
        <f t="shared" si="509"/>
        <v/>
      </c>
      <c r="K3004" s="63" t="str">
        <f t="shared" si="510"/>
        <v/>
      </c>
      <c r="L3004" s="63">
        <f t="shared" si="511"/>
        <v>0</v>
      </c>
      <c r="M3004" s="392" t="str">
        <f>IF(Y3004="","",VLOOKUP(G3004,'Danh mục CODE'!$D$2:$I$1880,4,0))</f>
        <v/>
      </c>
      <c r="N3004" s="482"/>
      <c r="O3004" s="392" t="str">
        <f t="shared" si="512"/>
        <v/>
      </c>
      <c r="P3004" s="392" t="str">
        <f>IF(Y3004="","",VLOOKUP(G3004,'Danh mục CODE'!$D$2:$I$1880,5,0))</f>
        <v/>
      </c>
      <c r="Q3004" s="392"/>
      <c r="R3004" s="392" t="str">
        <f t="shared" si="513"/>
        <v/>
      </c>
      <c r="S3004" s="394" t="e">
        <f t="shared" si="514"/>
        <v>#VALUE!</v>
      </c>
      <c r="T3004" s="394" t="str">
        <f t="shared" si="515"/>
        <v/>
      </c>
      <c r="U3004" s="394" t="str">
        <f t="shared" si="516"/>
        <v/>
      </c>
      <c r="V3004" s="424" t="str">
        <f t="shared" si="517"/>
        <v/>
      </c>
      <c r="W3004" s="21"/>
      <c r="X3004" s="419"/>
      <c r="Y3004" s="419"/>
      <c r="Z3004" s="51"/>
      <c r="AA3004" s="61"/>
    </row>
    <row r="3005" spans="1:27">
      <c r="A3005" s="50">
        <f t="shared" si="508"/>
        <v>3000</v>
      </c>
      <c r="B3005" s="9"/>
      <c r="C3005" s="23" t="s">
        <v>742</v>
      </c>
      <c r="D3005" s="489"/>
      <c r="E3005" s="318" t="str">
        <f>IF(G3005="","",VLOOKUP(G3005,'Danh mục CODE'!$D$2:$J$20064,7,0))</f>
        <v/>
      </c>
      <c r="F3005" s="28" t="str">
        <f>IF(E3005="","",VLOOKUP(E3005,'TONG HOP'!$E$8:$W$1883,19,0))</f>
        <v/>
      </c>
      <c r="G3005" s="66"/>
      <c r="H3005" s="226" t="str">
        <f>IF(E3005="","",VLOOKUP(G3005,'TONG HOP'!$C$8:$E$799,2,0))</f>
        <v/>
      </c>
      <c r="I3005" s="226" t="str">
        <f>IF(B3005="","",VLOOKUP(G3005,'TONG HOP'!$C$8:$F$799,4,0))</f>
        <v/>
      </c>
      <c r="J3005" s="63" t="str">
        <f t="shared" si="509"/>
        <v/>
      </c>
      <c r="K3005" s="63" t="str">
        <f t="shared" si="510"/>
        <v/>
      </c>
      <c r="L3005" s="63">
        <f t="shared" si="511"/>
        <v>0</v>
      </c>
      <c r="M3005" s="392" t="str">
        <f>IF(Y3005="","",VLOOKUP(G3005,'Danh mục CODE'!$D$2:$I$1880,4,0))</f>
        <v/>
      </c>
      <c r="N3005" s="482"/>
      <c r="O3005" s="392" t="str">
        <f t="shared" si="512"/>
        <v/>
      </c>
      <c r="P3005" s="392" t="str">
        <f>IF(Y3005="","",VLOOKUP(G3005,'Danh mục CODE'!$D$2:$I$1880,5,0))</f>
        <v/>
      </c>
      <c r="Q3005" s="392"/>
      <c r="R3005" s="392" t="str">
        <f t="shared" si="513"/>
        <v/>
      </c>
      <c r="S3005" s="394" t="e">
        <f t="shared" si="514"/>
        <v>#VALUE!</v>
      </c>
      <c r="T3005" s="394" t="str">
        <f t="shared" si="515"/>
        <v/>
      </c>
      <c r="U3005" s="394" t="str">
        <f t="shared" si="516"/>
        <v/>
      </c>
      <c r="V3005" s="424" t="str">
        <f t="shared" si="517"/>
        <v/>
      </c>
      <c r="W3005" s="21"/>
      <c r="X3005" s="419"/>
      <c r="Y3005" s="419"/>
      <c r="Z3005" s="51"/>
      <c r="AA3005" s="61"/>
    </row>
    <row r="3006" spans="1:27">
      <c r="A3006" s="50">
        <f t="shared" si="508"/>
        <v>3001</v>
      </c>
      <c r="B3006" s="9"/>
      <c r="C3006" s="23" t="s">
        <v>742</v>
      </c>
      <c r="D3006" s="489"/>
      <c r="E3006" s="318" t="str">
        <f>IF(G3006="","",VLOOKUP(G3006,'Danh mục CODE'!$D$2:$J$20064,7,0))</f>
        <v/>
      </c>
      <c r="F3006" s="28" t="str">
        <f>IF(E3006="","",VLOOKUP(E3006,'TONG HOP'!$E$8:$W$1883,19,0))</f>
        <v/>
      </c>
      <c r="G3006" s="66"/>
      <c r="H3006" s="226" t="str">
        <f>IF(E3006="","",VLOOKUP(G3006,'TONG HOP'!$C$8:$E$799,2,0))</f>
        <v/>
      </c>
      <c r="I3006" s="226" t="str">
        <f>IF(B3006="","",VLOOKUP(G3006,'TONG HOP'!$C$8:$F$799,4,0))</f>
        <v/>
      </c>
      <c r="J3006" s="63" t="str">
        <f t="shared" si="509"/>
        <v/>
      </c>
      <c r="K3006" s="63" t="str">
        <f t="shared" si="510"/>
        <v/>
      </c>
      <c r="L3006" s="63">
        <f t="shared" si="511"/>
        <v>0</v>
      </c>
      <c r="M3006" s="392" t="str">
        <f>IF(Y3006="","",VLOOKUP(G3006,'Danh mục CODE'!$D$2:$I$1880,4,0))</f>
        <v/>
      </c>
      <c r="N3006" s="482"/>
      <c r="O3006" s="392" t="str">
        <f t="shared" si="512"/>
        <v/>
      </c>
      <c r="P3006" s="392" t="str">
        <f>IF(Y3006="","",VLOOKUP(G3006,'Danh mục CODE'!$D$2:$I$1880,5,0))</f>
        <v/>
      </c>
      <c r="Q3006" s="392"/>
      <c r="R3006" s="392" t="str">
        <f t="shared" si="513"/>
        <v/>
      </c>
      <c r="S3006" s="394" t="e">
        <f t="shared" si="514"/>
        <v>#VALUE!</v>
      </c>
      <c r="T3006" s="394" t="str">
        <f t="shared" si="515"/>
        <v/>
      </c>
      <c r="U3006" s="394" t="str">
        <f t="shared" si="516"/>
        <v/>
      </c>
      <c r="V3006" s="424" t="str">
        <f t="shared" si="517"/>
        <v/>
      </c>
      <c r="W3006" s="21"/>
      <c r="X3006" s="419"/>
      <c r="Y3006" s="419"/>
      <c r="Z3006" s="51"/>
      <c r="AA3006" s="61"/>
    </row>
    <row r="3007" spans="1:27">
      <c r="A3007" s="50">
        <f t="shared" si="508"/>
        <v>3002</v>
      </c>
      <c r="B3007" s="9"/>
      <c r="C3007" s="23" t="s">
        <v>742</v>
      </c>
      <c r="D3007" s="489"/>
      <c r="E3007" s="318" t="str">
        <f>IF(G3007="","",VLOOKUP(G3007,'Danh mục CODE'!$D$2:$J$20064,7,0))</f>
        <v/>
      </c>
      <c r="F3007" s="28" t="str">
        <f>IF(E3007="","",VLOOKUP(E3007,'TONG HOP'!$E$8:$W$1883,19,0))</f>
        <v/>
      </c>
      <c r="G3007" s="66"/>
      <c r="H3007" s="226" t="str">
        <f>IF(E3007="","",VLOOKUP(G3007,'TONG HOP'!$C$8:$E$799,2,0))</f>
        <v/>
      </c>
      <c r="I3007" s="226" t="str">
        <f>IF(B3007="","",VLOOKUP(G3007,'TONG HOP'!$C$8:$F$799,4,0))</f>
        <v/>
      </c>
      <c r="J3007" s="63" t="str">
        <f t="shared" si="509"/>
        <v/>
      </c>
      <c r="K3007" s="63" t="str">
        <f t="shared" si="510"/>
        <v/>
      </c>
      <c r="L3007" s="63">
        <f t="shared" si="511"/>
        <v>0</v>
      </c>
      <c r="M3007" s="392" t="str">
        <f>IF(Y3007="","",VLOOKUP(G3007,'Danh mục CODE'!$D$2:$I$1880,4,0))</f>
        <v/>
      </c>
      <c r="N3007" s="482"/>
      <c r="O3007" s="392" t="str">
        <f t="shared" si="512"/>
        <v/>
      </c>
      <c r="P3007" s="392" t="str">
        <f>IF(Y3007="","",VLOOKUP(G3007,'Danh mục CODE'!$D$2:$I$1880,5,0))</f>
        <v/>
      </c>
      <c r="Q3007" s="392"/>
      <c r="R3007" s="392" t="str">
        <f t="shared" si="513"/>
        <v/>
      </c>
      <c r="S3007" s="394" t="e">
        <f t="shared" si="514"/>
        <v>#VALUE!</v>
      </c>
      <c r="T3007" s="394" t="str">
        <f t="shared" si="515"/>
        <v/>
      </c>
      <c r="U3007" s="394" t="str">
        <f t="shared" si="516"/>
        <v/>
      </c>
      <c r="V3007" s="424" t="str">
        <f t="shared" si="517"/>
        <v/>
      </c>
      <c r="W3007" s="21"/>
      <c r="X3007" s="419"/>
      <c r="Y3007" s="419"/>
      <c r="Z3007" s="51"/>
      <c r="AA3007" s="61"/>
    </row>
    <row r="3008" spans="1:27">
      <c r="A3008" s="50">
        <f t="shared" si="508"/>
        <v>3003</v>
      </c>
      <c r="B3008" s="9"/>
      <c r="C3008" s="23" t="s">
        <v>742</v>
      </c>
      <c r="D3008" s="489"/>
      <c r="E3008" s="318" t="str">
        <f>IF(G3008="","",VLOOKUP(G3008,'Danh mục CODE'!$D$2:$J$20064,7,0))</f>
        <v/>
      </c>
      <c r="F3008" s="28" t="str">
        <f>IF(E3008="","",VLOOKUP(E3008,'TONG HOP'!$E$8:$W$1883,19,0))</f>
        <v/>
      </c>
      <c r="G3008" s="66"/>
      <c r="H3008" s="226" t="str">
        <f>IF(E3008="","",VLOOKUP(G3008,'TONG HOP'!$C$8:$E$799,2,0))</f>
        <v/>
      </c>
      <c r="I3008" s="226" t="str">
        <f>IF(B3008="","",VLOOKUP(G3008,'TONG HOP'!$C$8:$F$799,4,0))</f>
        <v/>
      </c>
      <c r="J3008" s="63" t="str">
        <f t="shared" si="509"/>
        <v/>
      </c>
      <c r="K3008" s="63" t="str">
        <f t="shared" si="510"/>
        <v/>
      </c>
      <c r="L3008" s="63">
        <f t="shared" si="511"/>
        <v>0</v>
      </c>
      <c r="M3008" s="392" t="str">
        <f>IF(Y3008="","",VLOOKUP(G3008,'Danh mục CODE'!$D$2:$I$1880,4,0))</f>
        <v/>
      </c>
      <c r="N3008" s="482"/>
      <c r="O3008" s="392" t="str">
        <f t="shared" si="512"/>
        <v/>
      </c>
      <c r="P3008" s="392" t="str">
        <f>IF(Y3008="","",VLOOKUP(G3008,'Danh mục CODE'!$D$2:$I$1880,5,0))</f>
        <v/>
      </c>
      <c r="Q3008" s="392"/>
      <c r="R3008" s="392" t="str">
        <f t="shared" si="513"/>
        <v/>
      </c>
      <c r="S3008" s="394" t="e">
        <f t="shared" si="514"/>
        <v>#VALUE!</v>
      </c>
      <c r="T3008" s="394" t="str">
        <f t="shared" si="515"/>
        <v/>
      </c>
      <c r="U3008" s="394" t="str">
        <f t="shared" si="516"/>
        <v/>
      </c>
      <c r="V3008" s="424" t="str">
        <f t="shared" si="517"/>
        <v/>
      </c>
      <c r="W3008" s="21"/>
      <c r="X3008" s="419"/>
      <c r="Y3008" s="419"/>
      <c r="Z3008" s="51"/>
      <c r="AA3008" s="61"/>
    </row>
    <row r="3009" spans="1:27">
      <c r="A3009" s="50">
        <f t="shared" si="508"/>
        <v>3004</v>
      </c>
      <c r="B3009" s="9"/>
      <c r="C3009" s="23" t="s">
        <v>742</v>
      </c>
      <c r="D3009" s="489"/>
      <c r="E3009" s="318" t="str">
        <f>IF(G3009="","",VLOOKUP(G3009,'Danh mục CODE'!$D$2:$J$20064,7,0))</f>
        <v/>
      </c>
      <c r="F3009" s="28" t="str">
        <f>IF(E3009="","",VLOOKUP(E3009,'TONG HOP'!$E$8:$W$1883,19,0))</f>
        <v/>
      </c>
      <c r="G3009" s="66"/>
      <c r="H3009" s="226" t="str">
        <f>IF(E3009="","",VLOOKUP(G3009,'TONG HOP'!$C$8:$E$799,2,0))</f>
        <v/>
      </c>
      <c r="I3009" s="226" t="str">
        <f>IF(B3009="","",VLOOKUP(G3009,'TONG HOP'!$C$8:$F$799,4,0))</f>
        <v/>
      </c>
      <c r="J3009" s="63" t="str">
        <f t="shared" si="509"/>
        <v/>
      </c>
      <c r="K3009" s="63" t="str">
        <f t="shared" si="510"/>
        <v/>
      </c>
      <c r="L3009" s="63">
        <f t="shared" si="511"/>
        <v>0</v>
      </c>
      <c r="M3009" s="392" t="str">
        <f>IF(Y3009="","",VLOOKUP(G3009,'Danh mục CODE'!$D$2:$I$1880,4,0))</f>
        <v/>
      </c>
      <c r="N3009" s="482"/>
      <c r="O3009" s="392" t="str">
        <f t="shared" si="512"/>
        <v/>
      </c>
      <c r="P3009" s="392" t="str">
        <f>IF(Y3009="","",VLOOKUP(G3009,'Danh mục CODE'!$D$2:$I$1880,5,0))</f>
        <v/>
      </c>
      <c r="Q3009" s="392"/>
      <c r="R3009" s="392" t="str">
        <f t="shared" si="513"/>
        <v/>
      </c>
      <c r="S3009" s="394" t="e">
        <f t="shared" si="514"/>
        <v>#VALUE!</v>
      </c>
      <c r="T3009" s="394" t="str">
        <f t="shared" si="515"/>
        <v/>
      </c>
      <c r="U3009" s="394" t="str">
        <f t="shared" si="516"/>
        <v/>
      </c>
      <c r="V3009" s="424" t="str">
        <f t="shared" si="517"/>
        <v/>
      </c>
      <c r="W3009" s="21"/>
      <c r="X3009" s="419"/>
      <c r="Y3009" s="419"/>
      <c r="Z3009" s="51"/>
      <c r="AA3009" s="61"/>
    </row>
    <row r="3010" spans="1:27">
      <c r="A3010" s="50">
        <f t="shared" si="508"/>
        <v>3005</v>
      </c>
      <c r="B3010" s="9"/>
      <c r="C3010" s="23" t="s">
        <v>742</v>
      </c>
      <c r="D3010" s="489"/>
      <c r="E3010" s="318" t="str">
        <f>IF(G3010="","",VLOOKUP(G3010,'Danh mục CODE'!$D$2:$J$20064,7,0))</f>
        <v/>
      </c>
      <c r="F3010" s="28" t="str">
        <f>IF(E3010="","",VLOOKUP(E3010,'TONG HOP'!$E$8:$W$1883,19,0))</f>
        <v/>
      </c>
      <c r="G3010" s="66"/>
      <c r="H3010" s="226" t="str">
        <f>IF(E3010="","",VLOOKUP(G3010,'TONG HOP'!$C$8:$E$799,2,0))</f>
        <v/>
      </c>
      <c r="I3010" s="226" t="str">
        <f>IF(B3010="","",VLOOKUP(G3010,'TONG HOP'!$C$8:$F$799,4,0))</f>
        <v/>
      </c>
      <c r="J3010" s="63" t="str">
        <f t="shared" si="509"/>
        <v/>
      </c>
      <c r="K3010" s="63" t="str">
        <f t="shared" si="510"/>
        <v/>
      </c>
      <c r="L3010" s="63">
        <f t="shared" si="511"/>
        <v>0</v>
      </c>
      <c r="M3010" s="392" t="str">
        <f>IF(Y3010="","",VLOOKUP(G3010,'Danh mục CODE'!$D$2:$I$1880,4,0))</f>
        <v/>
      </c>
      <c r="N3010" s="482"/>
      <c r="O3010" s="392" t="str">
        <f t="shared" si="512"/>
        <v/>
      </c>
      <c r="P3010" s="392" t="str">
        <f>IF(Y3010="","",VLOOKUP(G3010,'Danh mục CODE'!$D$2:$I$1880,5,0))</f>
        <v/>
      </c>
      <c r="Q3010" s="392"/>
      <c r="R3010" s="392" t="str">
        <f t="shared" si="513"/>
        <v/>
      </c>
      <c r="S3010" s="394" t="e">
        <f t="shared" si="514"/>
        <v>#VALUE!</v>
      </c>
      <c r="T3010" s="394" t="str">
        <f t="shared" si="515"/>
        <v/>
      </c>
      <c r="U3010" s="394" t="str">
        <f t="shared" si="516"/>
        <v/>
      </c>
      <c r="V3010" s="424" t="str">
        <f t="shared" si="517"/>
        <v/>
      </c>
      <c r="W3010" s="21"/>
      <c r="X3010" s="419"/>
      <c r="Y3010" s="419"/>
      <c r="Z3010" s="51"/>
      <c r="AA3010" s="61"/>
    </row>
    <row r="3011" spans="1:27">
      <c r="A3011" s="50">
        <f t="shared" si="508"/>
        <v>3006</v>
      </c>
      <c r="B3011" s="9"/>
      <c r="C3011" s="23" t="s">
        <v>742</v>
      </c>
      <c r="D3011" s="489"/>
      <c r="E3011" s="318" t="str">
        <f>IF(G3011="","",VLOOKUP(G3011,'Danh mục CODE'!$D$2:$J$20064,7,0))</f>
        <v/>
      </c>
      <c r="F3011" s="28" t="str">
        <f>IF(E3011="","",VLOOKUP(E3011,'TONG HOP'!$E$8:$W$1883,19,0))</f>
        <v/>
      </c>
      <c r="G3011" s="66"/>
      <c r="H3011" s="226" t="str">
        <f>IF(E3011="","",VLOOKUP(G3011,'TONG HOP'!$C$8:$E$799,2,0))</f>
        <v/>
      </c>
      <c r="I3011" s="226" t="str">
        <f>IF(B3011="","",VLOOKUP(G3011,'TONG HOP'!$C$8:$F$799,4,0))</f>
        <v/>
      </c>
      <c r="J3011" s="63" t="str">
        <f t="shared" si="509"/>
        <v/>
      </c>
      <c r="K3011" s="63" t="str">
        <f t="shared" si="510"/>
        <v/>
      </c>
      <c r="L3011" s="63">
        <f t="shared" si="511"/>
        <v>0</v>
      </c>
      <c r="M3011" s="392" t="str">
        <f>IF(Y3011="","",VLOOKUP(G3011,'Danh mục CODE'!$D$2:$I$1880,4,0))</f>
        <v/>
      </c>
      <c r="N3011" s="482"/>
      <c r="O3011" s="392" t="str">
        <f t="shared" si="512"/>
        <v/>
      </c>
      <c r="P3011" s="392" t="str">
        <f>IF(Y3011="","",VLOOKUP(G3011,'Danh mục CODE'!$D$2:$I$1880,5,0))</f>
        <v/>
      </c>
      <c r="Q3011" s="392"/>
      <c r="R3011" s="392" t="str">
        <f t="shared" si="513"/>
        <v/>
      </c>
      <c r="S3011" s="394" t="e">
        <f t="shared" si="514"/>
        <v>#VALUE!</v>
      </c>
      <c r="T3011" s="394" t="str">
        <f t="shared" si="515"/>
        <v/>
      </c>
      <c r="U3011" s="394" t="str">
        <f t="shared" si="516"/>
        <v/>
      </c>
      <c r="V3011" s="424" t="str">
        <f t="shared" si="517"/>
        <v/>
      </c>
      <c r="W3011" s="21"/>
      <c r="X3011" s="419"/>
      <c r="Y3011" s="419"/>
      <c r="Z3011" s="51"/>
      <c r="AA3011" s="61"/>
    </row>
    <row r="3012" spans="1:27">
      <c r="A3012" s="50">
        <f t="shared" si="508"/>
        <v>3007</v>
      </c>
      <c r="B3012" s="9"/>
      <c r="C3012" s="23" t="s">
        <v>742</v>
      </c>
      <c r="D3012" s="489"/>
      <c r="E3012" s="318" t="str">
        <f>IF(G3012="","",VLOOKUP(G3012,'Danh mục CODE'!$D$2:$J$20064,7,0))</f>
        <v/>
      </c>
      <c r="F3012" s="28" t="str">
        <f>IF(E3012="","",VLOOKUP(E3012,'TONG HOP'!$E$8:$W$1883,19,0))</f>
        <v/>
      </c>
      <c r="G3012" s="66"/>
      <c r="H3012" s="226" t="str">
        <f>IF(E3012="","",VLOOKUP(G3012,'TONG HOP'!$C$8:$E$799,2,0))</f>
        <v/>
      </c>
      <c r="I3012" s="226" t="str">
        <f>IF(B3012="","",VLOOKUP(G3012,'TONG HOP'!$C$8:$F$799,4,0))</f>
        <v/>
      </c>
      <c r="J3012" s="63" t="str">
        <f t="shared" si="509"/>
        <v/>
      </c>
      <c r="K3012" s="63" t="str">
        <f t="shared" si="510"/>
        <v/>
      </c>
      <c r="L3012" s="63">
        <f t="shared" si="511"/>
        <v>0</v>
      </c>
      <c r="M3012" s="392" t="str">
        <f>IF(Y3012="","",VLOOKUP(G3012,'Danh mục CODE'!$D$2:$I$1880,4,0))</f>
        <v/>
      </c>
      <c r="N3012" s="482"/>
      <c r="O3012" s="392" t="str">
        <f t="shared" si="512"/>
        <v/>
      </c>
      <c r="P3012" s="392" t="str">
        <f>IF(Y3012="","",VLOOKUP(G3012,'Danh mục CODE'!$D$2:$I$1880,5,0))</f>
        <v/>
      </c>
      <c r="Q3012" s="392"/>
      <c r="R3012" s="392" t="str">
        <f t="shared" si="513"/>
        <v/>
      </c>
      <c r="S3012" s="394" t="e">
        <f t="shared" si="514"/>
        <v>#VALUE!</v>
      </c>
      <c r="T3012" s="394" t="str">
        <f t="shared" si="515"/>
        <v/>
      </c>
      <c r="U3012" s="394" t="str">
        <f t="shared" si="516"/>
        <v/>
      </c>
      <c r="V3012" s="424" t="str">
        <f t="shared" si="517"/>
        <v/>
      </c>
      <c r="W3012" s="21"/>
      <c r="X3012" s="419"/>
      <c r="Y3012" s="419"/>
      <c r="Z3012" s="51"/>
      <c r="AA3012" s="61"/>
    </row>
    <row r="3013" spans="1:27">
      <c r="A3013" s="50">
        <f t="shared" si="508"/>
        <v>3008</v>
      </c>
      <c r="B3013" s="9"/>
      <c r="C3013" s="23" t="s">
        <v>742</v>
      </c>
      <c r="D3013" s="489"/>
      <c r="E3013" s="318" t="str">
        <f>IF(G3013="","",VLOOKUP(G3013,'Danh mục CODE'!$D$2:$J$20064,7,0))</f>
        <v/>
      </c>
      <c r="F3013" s="28" t="str">
        <f>IF(E3013="","",VLOOKUP(E3013,'TONG HOP'!$E$8:$W$1883,19,0))</f>
        <v/>
      </c>
      <c r="G3013" s="66"/>
      <c r="H3013" s="226" t="str">
        <f>IF(E3013="","",VLOOKUP(G3013,'TONG HOP'!$C$8:$E$799,2,0))</f>
        <v/>
      </c>
      <c r="I3013" s="226" t="str">
        <f>IF(B3013="","",VLOOKUP(G3013,'TONG HOP'!$C$8:$F$799,4,0))</f>
        <v/>
      </c>
      <c r="J3013" s="63" t="str">
        <f t="shared" si="509"/>
        <v/>
      </c>
      <c r="K3013" s="63" t="str">
        <f t="shared" si="510"/>
        <v/>
      </c>
      <c r="L3013" s="63">
        <f t="shared" si="511"/>
        <v>0</v>
      </c>
      <c r="M3013" s="392" t="str">
        <f>IF(Y3013="","",VLOOKUP(G3013,'Danh mục CODE'!$D$2:$I$1880,4,0))</f>
        <v/>
      </c>
      <c r="N3013" s="482"/>
      <c r="O3013" s="392" t="str">
        <f t="shared" si="512"/>
        <v/>
      </c>
      <c r="P3013" s="392" t="str">
        <f>IF(Y3013="","",VLOOKUP(G3013,'Danh mục CODE'!$D$2:$I$1880,5,0))</f>
        <v/>
      </c>
      <c r="Q3013" s="392"/>
      <c r="R3013" s="392" t="str">
        <f t="shared" si="513"/>
        <v/>
      </c>
      <c r="S3013" s="394" t="e">
        <f t="shared" si="514"/>
        <v>#VALUE!</v>
      </c>
      <c r="T3013" s="394" t="str">
        <f t="shared" si="515"/>
        <v/>
      </c>
      <c r="U3013" s="394" t="str">
        <f t="shared" si="516"/>
        <v/>
      </c>
      <c r="V3013" s="424" t="str">
        <f t="shared" si="517"/>
        <v/>
      </c>
      <c r="W3013" s="21"/>
      <c r="X3013" s="419"/>
      <c r="Y3013" s="419"/>
      <c r="Z3013" s="51"/>
      <c r="AA3013" s="61"/>
    </row>
    <row r="3014" spans="1:27">
      <c r="A3014" s="50">
        <f t="shared" si="508"/>
        <v>3009</v>
      </c>
      <c r="B3014" s="9"/>
      <c r="C3014" s="23" t="s">
        <v>742</v>
      </c>
      <c r="D3014" s="489"/>
      <c r="E3014" s="318" t="str">
        <f>IF(G3014="","",VLOOKUP(G3014,'Danh mục CODE'!$D$2:$J$20064,7,0))</f>
        <v/>
      </c>
      <c r="F3014" s="28" t="str">
        <f>IF(E3014="","",VLOOKUP(E3014,'TONG HOP'!$E$8:$W$1883,19,0))</f>
        <v/>
      </c>
      <c r="G3014" s="66"/>
      <c r="H3014" s="226" t="str">
        <f>IF(E3014="","",VLOOKUP(G3014,'TONG HOP'!$C$8:$E$799,2,0))</f>
        <v/>
      </c>
      <c r="I3014" s="226" t="str">
        <f>IF(B3014="","",VLOOKUP(G3014,'TONG HOP'!$C$8:$F$799,4,0))</f>
        <v/>
      </c>
      <c r="J3014" s="63" t="str">
        <f t="shared" si="509"/>
        <v/>
      </c>
      <c r="K3014" s="63" t="str">
        <f t="shared" si="510"/>
        <v/>
      </c>
      <c r="L3014" s="63">
        <f t="shared" si="511"/>
        <v>0</v>
      </c>
      <c r="M3014" s="392" t="str">
        <f>IF(Y3014="","",VLOOKUP(G3014,'Danh mục CODE'!$D$2:$I$1880,4,0))</f>
        <v/>
      </c>
      <c r="N3014" s="482"/>
      <c r="O3014" s="392" t="str">
        <f t="shared" si="512"/>
        <v/>
      </c>
      <c r="P3014" s="392" t="str">
        <f>IF(Y3014="","",VLOOKUP(G3014,'Danh mục CODE'!$D$2:$I$1880,5,0))</f>
        <v/>
      </c>
      <c r="Q3014" s="392"/>
      <c r="R3014" s="392" t="str">
        <f t="shared" si="513"/>
        <v/>
      </c>
      <c r="S3014" s="394" t="e">
        <f t="shared" si="514"/>
        <v>#VALUE!</v>
      </c>
      <c r="T3014" s="394" t="str">
        <f t="shared" si="515"/>
        <v/>
      </c>
      <c r="U3014" s="394" t="str">
        <f t="shared" si="516"/>
        <v/>
      </c>
      <c r="V3014" s="424" t="str">
        <f t="shared" si="517"/>
        <v/>
      </c>
      <c r="W3014" s="21"/>
      <c r="X3014" s="419"/>
      <c r="Y3014" s="419"/>
      <c r="Z3014" s="51"/>
      <c r="AA3014" s="61"/>
    </row>
    <row r="3015" spans="1:27">
      <c r="A3015" s="50">
        <f t="shared" si="508"/>
        <v>3010</v>
      </c>
      <c r="B3015" s="9"/>
      <c r="C3015" s="23" t="s">
        <v>742</v>
      </c>
      <c r="D3015" s="489"/>
      <c r="E3015" s="318" t="str">
        <f>IF(G3015="","",VLOOKUP(G3015,'Danh mục CODE'!$D$2:$J$20064,7,0))</f>
        <v/>
      </c>
      <c r="F3015" s="28" t="str">
        <f>IF(E3015="","",VLOOKUP(E3015,'TONG HOP'!$E$8:$W$1883,19,0))</f>
        <v/>
      </c>
      <c r="G3015" s="66"/>
      <c r="H3015" s="226" t="str">
        <f>IF(E3015="","",VLOOKUP(G3015,'TONG HOP'!$C$8:$E$799,2,0))</f>
        <v/>
      </c>
      <c r="I3015" s="226" t="str">
        <f>IF(B3015="","",VLOOKUP(G3015,'TONG HOP'!$C$8:$F$799,4,0))</f>
        <v/>
      </c>
      <c r="J3015" s="63" t="str">
        <f t="shared" si="509"/>
        <v/>
      </c>
      <c r="K3015" s="63" t="str">
        <f t="shared" si="510"/>
        <v/>
      </c>
      <c r="L3015" s="63">
        <f t="shared" si="511"/>
        <v>0</v>
      </c>
      <c r="M3015" s="392" t="str">
        <f>IF(Y3015="","",VLOOKUP(G3015,'Danh mục CODE'!$D$2:$I$1880,4,0))</f>
        <v/>
      </c>
      <c r="N3015" s="482"/>
      <c r="O3015" s="392" t="str">
        <f t="shared" si="512"/>
        <v/>
      </c>
      <c r="P3015" s="392" t="str">
        <f>IF(Y3015="","",VLOOKUP(G3015,'Danh mục CODE'!$D$2:$I$1880,5,0))</f>
        <v/>
      </c>
      <c r="Q3015" s="392"/>
      <c r="R3015" s="392" t="str">
        <f t="shared" si="513"/>
        <v/>
      </c>
      <c r="S3015" s="394" t="e">
        <f t="shared" si="514"/>
        <v>#VALUE!</v>
      </c>
      <c r="T3015" s="394" t="str">
        <f t="shared" si="515"/>
        <v/>
      </c>
      <c r="U3015" s="394" t="str">
        <f t="shared" si="516"/>
        <v/>
      </c>
      <c r="V3015" s="424" t="str">
        <f t="shared" si="517"/>
        <v/>
      </c>
      <c r="W3015" s="21"/>
      <c r="X3015" s="419"/>
      <c r="Y3015" s="419"/>
      <c r="Z3015" s="51"/>
      <c r="AA3015" s="61"/>
    </row>
    <row r="3016" spans="1:27">
      <c r="A3016" s="50">
        <f t="shared" si="508"/>
        <v>3011</v>
      </c>
      <c r="B3016" s="9"/>
      <c r="C3016" s="23" t="s">
        <v>742</v>
      </c>
      <c r="D3016" s="489"/>
      <c r="E3016" s="318" t="str">
        <f>IF(G3016="","",VLOOKUP(G3016,'Danh mục CODE'!$D$2:$J$20064,7,0))</f>
        <v/>
      </c>
      <c r="F3016" s="28" t="str">
        <f>IF(E3016="","",VLOOKUP(E3016,'TONG HOP'!$E$8:$W$1883,19,0))</f>
        <v/>
      </c>
      <c r="G3016" s="66"/>
      <c r="H3016" s="226" t="str">
        <f>IF(E3016="","",VLOOKUP(G3016,'TONG HOP'!$C$8:$E$799,2,0))</f>
        <v/>
      </c>
      <c r="I3016" s="226" t="str">
        <f>IF(B3016="","",VLOOKUP(G3016,'TONG HOP'!$C$8:$F$799,4,0))</f>
        <v/>
      </c>
      <c r="J3016" s="63" t="str">
        <f t="shared" si="509"/>
        <v/>
      </c>
      <c r="K3016" s="63" t="str">
        <f t="shared" si="510"/>
        <v/>
      </c>
      <c r="L3016" s="63">
        <f t="shared" si="511"/>
        <v>0</v>
      </c>
      <c r="M3016" s="392" t="str">
        <f>IF(Y3016="","",VLOOKUP(G3016,'Danh mục CODE'!$D$2:$I$1880,4,0))</f>
        <v/>
      </c>
      <c r="N3016" s="482"/>
      <c r="O3016" s="392" t="str">
        <f t="shared" si="512"/>
        <v/>
      </c>
      <c r="P3016" s="392" t="str">
        <f>IF(Y3016="","",VLOOKUP(G3016,'Danh mục CODE'!$D$2:$I$1880,5,0))</f>
        <v/>
      </c>
      <c r="Q3016" s="392"/>
      <c r="R3016" s="392" t="str">
        <f t="shared" si="513"/>
        <v/>
      </c>
      <c r="S3016" s="394" t="e">
        <f t="shared" si="514"/>
        <v>#VALUE!</v>
      </c>
      <c r="T3016" s="394" t="str">
        <f t="shared" si="515"/>
        <v/>
      </c>
      <c r="U3016" s="394" t="str">
        <f t="shared" si="516"/>
        <v/>
      </c>
      <c r="V3016" s="424" t="str">
        <f t="shared" si="517"/>
        <v/>
      </c>
      <c r="W3016" s="21"/>
      <c r="X3016" s="419"/>
      <c r="Y3016" s="419"/>
      <c r="Z3016" s="51"/>
      <c r="AA3016" s="61"/>
    </row>
    <row r="3017" spans="1:27">
      <c r="A3017" s="50">
        <f t="shared" si="508"/>
        <v>3012</v>
      </c>
      <c r="B3017" s="9"/>
      <c r="C3017" s="23" t="s">
        <v>742</v>
      </c>
      <c r="D3017" s="489"/>
      <c r="E3017" s="318" t="str">
        <f>IF(G3017="","",VLOOKUP(G3017,'Danh mục CODE'!$D$2:$J$20064,7,0))</f>
        <v/>
      </c>
      <c r="F3017" s="28" t="str">
        <f>IF(E3017="","",VLOOKUP(E3017,'TONG HOP'!$E$8:$W$1883,19,0))</f>
        <v/>
      </c>
      <c r="G3017" s="66"/>
      <c r="H3017" s="226" t="str">
        <f>IF(E3017="","",VLOOKUP(G3017,'TONG HOP'!$C$8:$E$799,2,0))</f>
        <v/>
      </c>
      <c r="I3017" s="226" t="str">
        <f>IF(B3017="","",VLOOKUP(G3017,'TONG HOP'!$C$8:$F$799,4,0))</f>
        <v/>
      </c>
      <c r="J3017" s="63" t="str">
        <f t="shared" si="509"/>
        <v/>
      </c>
      <c r="K3017" s="63" t="str">
        <f t="shared" si="510"/>
        <v/>
      </c>
      <c r="L3017" s="63">
        <f t="shared" si="511"/>
        <v>0</v>
      </c>
      <c r="M3017" s="392" t="str">
        <f>IF(Y3017="","",VLOOKUP(G3017,'Danh mục CODE'!$D$2:$I$1880,4,0))</f>
        <v/>
      </c>
      <c r="N3017" s="482"/>
      <c r="O3017" s="392" t="str">
        <f t="shared" si="512"/>
        <v/>
      </c>
      <c r="P3017" s="392" t="str">
        <f>IF(Y3017="","",VLOOKUP(G3017,'Danh mục CODE'!$D$2:$I$1880,5,0))</f>
        <v/>
      </c>
      <c r="Q3017" s="392"/>
      <c r="R3017" s="392" t="str">
        <f t="shared" si="513"/>
        <v/>
      </c>
      <c r="S3017" s="394" t="e">
        <f t="shared" si="514"/>
        <v>#VALUE!</v>
      </c>
      <c r="T3017" s="394" t="str">
        <f t="shared" si="515"/>
        <v/>
      </c>
      <c r="U3017" s="394" t="str">
        <f t="shared" si="516"/>
        <v/>
      </c>
      <c r="V3017" s="424" t="str">
        <f t="shared" si="517"/>
        <v/>
      </c>
      <c r="W3017" s="21"/>
      <c r="X3017" s="419"/>
      <c r="Y3017" s="419"/>
      <c r="Z3017" s="51"/>
      <c r="AA3017" s="61"/>
    </row>
    <row r="3018" spans="1:27">
      <c r="A3018" s="50">
        <f t="shared" si="508"/>
        <v>3013</v>
      </c>
      <c r="B3018" s="9"/>
      <c r="C3018" s="23" t="s">
        <v>742</v>
      </c>
      <c r="D3018" s="489"/>
      <c r="E3018" s="318" t="str">
        <f>IF(G3018="","",VLOOKUP(G3018,'Danh mục CODE'!$D$2:$J$20064,7,0))</f>
        <v/>
      </c>
      <c r="F3018" s="28" t="str">
        <f>IF(E3018="","",VLOOKUP(E3018,'TONG HOP'!$E$8:$W$1883,19,0))</f>
        <v/>
      </c>
      <c r="G3018" s="66"/>
      <c r="H3018" s="226" t="str">
        <f>IF(E3018="","",VLOOKUP(G3018,'TONG HOP'!$C$8:$E$799,2,0))</f>
        <v/>
      </c>
      <c r="I3018" s="226" t="str">
        <f>IF(B3018="","",VLOOKUP(G3018,'TONG HOP'!$C$8:$F$799,4,0))</f>
        <v/>
      </c>
      <c r="J3018" s="63" t="str">
        <f t="shared" si="509"/>
        <v/>
      </c>
      <c r="K3018" s="63" t="str">
        <f t="shared" si="510"/>
        <v/>
      </c>
      <c r="L3018" s="63">
        <f t="shared" si="511"/>
        <v>0</v>
      </c>
      <c r="M3018" s="392" t="str">
        <f>IF(Y3018="","",VLOOKUP(G3018,'Danh mục CODE'!$D$2:$I$1880,4,0))</f>
        <v/>
      </c>
      <c r="N3018" s="482"/>
      <c r="O3018" s="392" t="str">
        <f t="shared" si="512"/>
        <v/>
      </c>
      <c r="P3018" s="392" t="str">
        <f>IF(Y3018="","",VLOOKUP(G3018,'Danh mục CODE'!$D$2:$I$1880,5,0))</f>
        <v/>
      </c>
      <c r="Q3018" s="392"/>
      <c r="R3018" s="392" t="str">
        <f t="shared" si="513"/>
        <v/>
      </c>
      <c r="S3018" s="394" t="e">
        <f t="shared" si="514"/>
        <v>#VALUE!</v>
      </c>
      <c r="T3018" s="394" t="str">
        <f t="shared" si="515"/>
        <v/>
      </c>
      <c r="U3018" s="394" t="str">
        <f t="shared" si="516"/>
        <v/>
      </c>
      <c r="V3018" s="424" t="str">
        <f t="shared" si="517"/>
        <v/>
      </c>
      <c r="W3018" s="21"/>
      <c r="X3018" s="419"/>
      <c r="Y3018" s="419"/>
      <c r="Z3018" s="51"/>
      <c r="AA3018" s="61"/>
    </row>
    <row r="3019" spans="1:27">
      <c r="A3019" s="50">
        <f t="shared" si="508"/>
        <v>3014</v>
      </c>
      <c r="B3019" s="9"/>
      <c r="C3019" s="23" t="s">
        <v>742</v>
      </c>
      <c r="D3019" s="489"/>
      <c r="E3019" s="318" t="str">
        <f>IF(G3019="","",VLOOKUP(G3019,'Danh mục CODE'!$D$2:$J$20064,7,0))</f>
        <v/>
      </c>
      <c r="F3019" s="28" t="str">
        <f>IF(E3019="","",VLOOKUP(E3019,'TONG HOP'!$E$8:$W$1883,19,0))</f>
        <v/>
      </c>
      <c r="G3019" s="66"/>
      <c r="H3019" s="226" t="str">
        <f>IF(E3019="","",VLOOKUP(G3019,'TONG HOP'!$C$8:$E$799,2,0))</f>
        <v/>
      </c>
      <c r="I3019" s="226" t="str">
        <f>IF(B3019="","",VLOOKUP(G3019,'TONG HOP'!$C$8:$F$799,4,0))</f>
        <v/>
      </c>
      <c r="J3019" s="63" t="str">
        <f t="shared" si="509"/>
        <v/>
      </c>
      <c r="K3019" s="63" t="str">
        <f t="shared" si="510"/>
        <v/>
      </c>
      <c r="L3019" s="63">
        <f t="shared" si="511"/>
        <v>0</v>
      </c>
      <c r="M3019" s="392" t="str">
        <f>IF(Y3019="","",VLOOKUP(G3019,'Danh mục CODE'!$D$2:$I$1880,4,0))</f>
        <v/>
      </c>
      <c r="N3019" s="482"/>
      <c r="O3019" s="392" t="str">
        <f t="shared" si="512"/>
        <v/>
      </c>
      <c r="P3019" s="392" t="str">
        <f>IF(Y3019="","",VLOOKUP(G3019,'Danh mục CODE'!$D$2:$I$1880,5,0))</f>
        <v/>
      </c>
      <c r="Q3019" s="392"/>
      <c r="R3019" s="392" t="str">
        <f t="shared" si="513"/>
        <v/>
      </c>
      <c r="S3019" s="394" t="e">
        <f t="shared" si="514"/>
        <v>#VALUE!</v>
      </c>
      <c r="T3019" s="394" t="str">
        <f t="shared" si="515"/>
        <v/>
      </c>
      <c r="U3019" s="394" t="str">
        <f t="shared" si="516"/>
        <v/>
      </c>
      <c r="V3019" s="424" t="str">
        <f t="shared" si="517"/>
        <v/>
      </c>
      <c r="W3019" s="21"/>
      <c r="X3019" s="419"/>
      <c r="Y3019" s="419"/>
      <c r="Z3019" s="51"/>
      <c r="AA3019" s="61"/>
    </row>
    <row r="3020" spans="1:27">
      <c r="A3020" s="50">
        <f t="shared" si="508"/>
        <v>3015</v>
      </c>
      <c r="B3020" s="9"/>
      <c r="C3020" s="23" t="s">
        <v>742</v>
      </c>
      <c r="D3020" s="489"/>
      <c r="E3020" s="318" t="str">
        <f>IF(G3020="","",VLOOKUP(G3020,'Danh mục CODE'!$D$2:$J$20064,7,0))</f>
        <v/>
      </c>
      <c r="F3020" s="28" t="str">
        <f>IF(E3020="","",VLOOKUP(E3020,'TONG HOP'!$E$8:$W$1883,19,0))</f>
        <v/>
      </c>
      <c r="G3020" s="66"/>
      <c r="H3020" s="226" t="str">
        <f>IF(E3020="","",VLOOKUP(G3020,'TONG HOP'!$C$8:$E$799,2,0))</f>
        <v/>
      </c>
      <c r="I3020" s="226" t="str">
        <f>IF(B3020="","",VLOOKUP(G3020,'TONG HOP'!$C$8:$F$799,4,0))</f>
        <v/>
      </c>
      <c r="J3020" s="63" t="str">
        <f t="shared" si="509"/>
        <v/>
      </c>
      <c r="K3020" s="63" t="str">
        <f t="shared" si="510"/>
        <v/>
      </c>
      <c r="L3020" s="63">
        <f t="shared" si="511"/>
        <v>0</v>
      </c>
      <c r="M3020" s="392" t="str">
        <f>IF(Y3020="","",VLOOKUP(G3020,'Danh mục CODE'!$D$2:$I$1880,4,0))</f>
        <v/>
      </c>
      <c r="N3020" s="482"/>
      <c r="O3020" s="392" t="str">
        <f t="shared" si="512"/>
        <v/>
      </c>
      <c r="P3020" s="392" t="str">
        <f>IF(Y3020="","",VLOOKUP(G3020,'Danh mục CODE'!$D$2:$I$1880,5,0))</f>
        <v/>
      </c>
      <c r="Q3020" s="392"/>
      <c r="R3020" s="392" t="str">
        <f t="shared" si="513"/>
        <v/>
      </c>
      <c r="S3020" s="394" t="e">
        <f t="shared" si="514"/>
        <v>#VALUE!</v>
      </c>
      <c r="T3020" s="394" t="str">
        <f t="shared" si="515"/>
        <v/>
      </c>
      <c r="U3020" s="394" t="str">
        <f t="shared" si="516"/>
        <v/>
      </c>
      <c r="V3020" s="424" t="str">
        <f t="shared" si="517"/>
        <v/>
      </c>
      <c r="W3020" s="21"/>
      <c r="X3020" s="419"/>
      <c r="Y3020" s="419"/>
      <c r="Z3020" s="51"/>
      <c r="AA3020" s="61"/>
    </row>
    <row r="3021" spans="1:27">
      <c r="A3021" s="50">
        <f t="shared" si="508"/>
        <v>3016</v>
      </c>
      <c r="B3021" s="9"/>
      <c r="C3021" s="23" t="s">
        <v>742</v>
      </c>
      <c r="D3021" s="489"/>
      <c r="E3021" s="318" t="str">
        <f>IF(G3021="","",VLOOKUP(G3021,'Danh mục CODE'!$D$2:$J$20064,7,0))</f>
        <v/>
      </c>
      <c r="F3021" s="28" t="str">
        <f>IF(E3021="","",VLOOKUP(E3021,'TONG HOP'!$E$8:$W$1883,19,0))</f>
        <v/>
      </c>
      <c r="G3021" s="66"/>
      <c r="H3021" s="226" t="str">
        <f>IF(E3021="","",VLOOKUP(G3021,'TONG HOP'!$C$8:$E$799,2,0))</f>
        <v/>
      </c>
      <c r="I3021" s="226" t="str">
        <f>IF(B3021="","",VLOOKUP(G3021,'TONG HOP'!$C$8:$F$799,4,0))</f>
        <v/>
      </c>
      <c r="J3021" s="63" t="str">
        <f t="shared" si="509"/>
        <v/>
      </c>
      <c r="K3021" s="63" t="str">
        <f t="shared" si="510"/>
        <v/>
      </c>
      <c r="L3021" s="63">
        <f t="shared" si="511"/>
        <v>0</v>
      </c>
      <c r="M3021" s="392" t="str">
        <f>IF(Y3021="","",VLOOKUP(G3021,'Danh mục CODE'!$D$2:$I$1880,4,0))</f>
        <v/>
      </c>
      <c r="N3021" s="482"/>
      <c r="O3021" s="392" t="str">
        <f t="shared" si="512"/>
        <v/>
      </c>
      <c r="P3021" s="392" t="str">
        <f>IF(Y3021="","",VLOOKUP(G3021,'Danh mục CODE'!$D$2:$I$1880,5,0))</f>
        <v/>
      </c>
      <c r="Q3021" s="392"/>
      <c r="R3021" s="392" t="str">
        <f t="shared" si="513"/>
        <v/>
      </c>
      <c r="S3021" s="394" t="e">
        <f t="shared" si="514"/>
        <v>#VALUE!</v>
      </c>
      <c r="T3021" s="394" t="str">
        <f t="shared" si="515"/>
        <v/>
      </c>
      <c r="U3021" s="394" t="str">
        <f t="shared" si="516"/>
        <v/>
      </c>
      <c r="V3021" s="424" t="str">
        <f t="shared" si="517"/>
        <v/>
      </c>
      <c r="W3021" s="21"/>
      <c r="X3021" s="419"/>
      <c r="Y3021" s="419"/>
      <c r="Z3021" s="51"/>
      <c r="AA3021" s="61"/>
    </row>
    <row r="3022" spans="1:27">
      <c r="A3022" s="50">
        <f t="shared" si="508"/>
        <v>3017</v>
      </c>
      <c r="B3022" s="9"/>
      <c r="C3022" s="23" t="s">
        <v>742</v>
      </c>
      <c r="D3022" s="489"/>
      <c r="E3022" s="318" t="str">
        <f>IF(G3022="","",VLOOKUP(G3022,'Danh mục CODE'!$D$2:$J$20064,7,0))</f>
        <v/>
      </c>
      <c r="F3022" s="28" t="str">
        <f>IF(E3022="","",VLOOKUP(E3022,'TONG HOP'!$E$8:$W$1883,19,0))</f>
        <v/>
      </c>
      <c r="G3022" s="66"/>
      <c r="H3022" s="226" t="str">
        <f>IF(E3022="","",VLOOKUP(G3022,'TONG HOP'!$C$8:$E$799,2,0))</f>
        <v/>
      </c>
      <c r="I3022" s="226" t="str">
        <f>IF(B3022="","",VLOOKUP(G3022,'TONG HOP'!$C$8:$F$799,4,0))</f>
        <v/>
      </c>
      <c r="J3022" s="63" t="str">
        <f t="shared" si="509"/>
        <v/>
      </c>
      <c r="K3022" s="63" t="str">
        <f t="shared" si="510"/>
        <v/>
      </c>
      <c r="L3022" s="63">
        <f t="shared" si="511"/>
        <v>0</v>
      </c>
      <c r="M3022" s="392" t="str">
        <f>IF(Y3022="","",VLOOKUP(G3022,'Danh mục CODE'!$D$2:$I$1880,4,0))</f>
        <v/>
      </c>
      <c r="N3022" s="482"/>
      <c r="O3022" s="392" t="str">
        <f t="shared" si="512"/>
        <v/>
      </c>
      <c r="P3022" s="392" t="str">
        <f>IF(Y3022="","",VLOOKUP(G3022,'Danh mục CODE'!$D$2:$I$1880,5,0))</f>
        <v/>
      </c>
      <c r="Q3022" s="392"/>
      <c r="R3022" s="392" t="str">
        <f t="shared" si="513"/>
        <v/>
      </c>
      <c r="S3022" s="394" t="e">
        <f t="shared" si="514"/>
        <v>#VALUE!</v>
      </c>
      <c r="T3022" s="394" t="str">
        <f t="shared" si="515"/>
        <v/>
      </c>
      <c r="U3022" s="394" t="str">
        <f t="shared" si="516"/>
        <v/>
      </c>
      <c r="V3022" s="424" t="str">
        <f t="shared" si="517"/>
        <v/>
      </c>
      <c r="W3022" s="21"/>
      <c r="X3022" s="419"/>
      <c r="Y3022" s="419"/>
      <c r="Z3022" s="51"/>
      <c r="AA3022" s="61"/>
    </row>
    <row r="3023" spans="1:27">
      <c r="A3023" s="50">
        <f t="shared" si="508"/>
        <v>3018</v>
      </c>
      <c r="B3023" s="9"/>
      <c r="C3023" s="23" t="s">
        <v>742</v>
      </c>
      <c r="D3023" s="489"/>
      <c r="E3023" s="318" t="str">
        <f>IF(G3023="","",VLOOKUP(G3023,'Danh mục CODE'!$D$2:$J$20064,7,0))</f>
        <v/>
      </c>
      <c r="F3023" s="28" t="str">
        <f>IF(E3023="","",VLOOKUP(E3023,'TONG HOP'!$E$8:$W$1883,19,0))</f>
        <v/>
      </c>
      <c r="G3023" s="66"/>
      <c r="H3023" s="226" t="str">
        <f>IF(E3023="","",VLOOKUP(G3023,'TONG HOP'!$C$8:$E$799,2,0))</f>
        <v/>
      </c>
      <c r="I3023" s="226" t="str">
        <f>IF(B3023="","",VLOOKUP(G3023,'TONG HOP'!$C$8:$F$799,4,0))</f>
        <v/>
      </c>
      <c r="J3023" s="63" t="str">
        <f t="shared" si="509"/>
        <v/>
      </c>
      <c r="K3023" s="63" t="str">
        <f t="shared" si="510"/>
        <v/>
      </c>
      <c r="L3023" s="63">
        <f t="shared" si="511"/>
        <v>0</v>
      </c>
      <c r="M3023" s="392" t="str">
        <f>IF(Y3023="","",VLOOKUP(G3023,'Danh mục CODE'!$D$2:$I$1880,4,0))</f>
        <v/>
      </c>
      <c r="N3023" s="482"/>
      <c r="O3023" s="392" t="str">
        <f t="shared" si="512"/>
        <v/>
      </c>
      <c r="P3023" s="392" t="str">
        <f>IF(Y3023="","",VLOOKUP(G3023,'Danh mục CODE'!$D$2:$I$1880,5,0))</f>
        <v/>
      </c>
      <c r="Q3023" s="392"/>
      <c r="R3023" s="392" t="str">
        <f t="shared" si="513"/>
        <v/>
      </c>
      <c r="S3023" s="394" t="e">
        <f t="shared" si="514"/>
        <v>#VALUE!</v>
      </c>
      <c r="T3023" s="394" t="str">
        <f t="shared" si="515"/>
        <v/>
      </c>
      <c r="U3023" s="394" t="str">
        <f t="shared" si="516"/>
        <v/>
      </c>
      <c r="V3023" s="424" t="str">
        <f t="shared" si="517"/>
        <v/>
      </c>
      <c r="W3023" s="21"/>
      <c r="X3023" s="419"/>
      <c r="Y3023" s="419"/>
      <c r="Z3023" s="51"/>
      <c r="AA3023" s="61"/>
    </row>
    <row r="3024" spans="1:27">
      <c r="A3024" s="50">
        <f t="shared" si="508"/>
        <v>3019</v>
      </c>
      <c r="B3024" s="9"/>
      <c r="C3024" s="23" t="s">
        <v>742</v>
      </c>
      <c r="D3024" s="489"/>
      <c r="E3024" s="318" t="str">
        <f>IF(G3024="","",VLOOKUP(G3024,'Danh mục CODE'!$D$2:$J$20064,7,0))</f>
        <v/>
      </c>
      <c r="F3024" s="28" t="str">
        <f>IF(E3024="","",VLOOKUP(E3024,'TONG HOP'!$E$8:$W$1883,19,0))</f>
        <v/>
      </c>
      <c r="G3024" s="66"/>
      <c r="H3024" s="226" t="str">
        <f>IF(E3024="","",VLOOKUP(G3024,'TONG HOP'!$C$8:$E$799,2,0))</f>
        <v/>
      </c>
      <c r="I3024" s="226" t="str">
        <f>IF(B3024="","",VLOOKUP(G3024,'TONG HOP'!$C$8:$F$799,4,0))</f>
        <v/>
      </c>
      <c r="J3024" s="63" t="str">
        <f t="shared" si="509"/>
        <v/>
      </c>
      <c r="K3024" s="63" t="str">
        <f t="shared" si="510"/>
        <v/>
      </c>
      <c r="L3024" s="63">
        <f t="shared" si="511"/>
        <v>0</v>
      </c>
      <c r="M3024" s="392" t="str">
        <f>IF(Y3024="","",VLOOKUP(G3024,'Danh mục CODE'!$D$2:$I$1880,4,0))</f>
        <v/>
      </c>
      <c r="N3024" s="482"/>
      <c r="O3024" s="392" t="str">
        <f t="shared" si="512"/>
        <v/>
      </c>
      <c r="P3024" s="392" t="str">
        <f>IF(Y3024="","",VLOOKUP(G3024,'Danh mục CODE'!$D$2:$I$1880,5,0))</f>
        <v/>
      </c>
      <c r="Q3024" s="392"/>
      <c r="R3024" s="392" t="str">
        <f t="shared" si="513"/>
        <v/>
      </c>
      <c r="S3024" s="394" t="e">
        <f t="shared" si="514"/>
        <v>#VALUE!</v>
      </c>
      <c r="T3024" s="394" t="str">
        <f t="shared" si="515"/>
        <v/>
      </c>
      <c r="U3024" s="394" t="str">
        <f t="shared" si="516"/>
        <v/>
      </c>
      <c r="V3024" s="424" t="str">
        <f t="shared" si="517"/>
        <v/>
      </c>
      <c r="W3024" s="21"/>
      <c r="X3024" s="419"/>
      <c r="Y3024" s="419"/>
      <c r="Z3024" s="51"/>
      <c r="AA3024" s="61"/>
    </row>
    <row r="3025" spans="1:27">
      <c r="A3025" s="50">
        <f t="shared" si="508"/>
        <v>3020</v>
      </c>
      <c r="B3025" s="9"/>
      <c r="C3025" s="23" t="s">
        <v>742</v>
      </c>
      <c r="D3025" s="489"/>
      <c r="E3025" s="318" t="str">
        <f>IF(G3025="","",VLOOKUP(G3025,'Danh mục CODE'!$D$2:$J$20064,7,0))</f>
        <v/>
      </c>
      <c r="F3025" s="28" t="str">
        <f>IF(E3025="","",VLOOKUP(E3025,'TONG HOP'!$E$8:$W$1883,19,0))</f>
        <v/>
      </c>
      <c r="G3025" s="66"/>
      <c r="H3025" s="226" t="str">
        <f>IF(E3025="","",VLOOKUP(G3025,'TONG HOP'!$C$8:$E$799,2,0))</f>
        <v/>
      </c>
      <c r="I3025" s="226" t="str">
        <f>IF(B3025="","",VLOOKUP(G3025,'TONG HOP'!$C$8:$F$799,4,0))</f>
        <v/>
      </c>
      <c r="J3025" s="63" t="str">
        <f t="shared" si="509"/>
        <v/>
      </c>
      <c r="K3025" s="63" t="str">
        <f t="shared" si="510"/>
        <v/>
      </c>
      <c r="L3025" s="63">
        <f t="shared" si="511"/>
        <v>0</v>
      </c>
      <c r="M3025" s="392" t="str">
        <f>IF(Y3025="","",VLOOKUP(G3025,'Danh mục CODE'!$D$2:$I$1880,4,0))</f>
        <v/>
      </c>
      <c r="N3025" s="482"/>
      <c r="O3025" s="392" t="str">
        <f t="shared" si="512"/>
        <v/>
      </c>
      <c r="P3025" s="392" t="str">
        <f>IF(Y3025="","",VLOOKUP(G3025,'Danh mục CODE'!$D$2:$I$1880,5,0))</f>
        <v/>
      </c>
      <c r="Q3025" s="392"/>
      <c r="R3025" s="392" t="str">
        <f t="shared" si="513"/>
        <v/>
      </c>
      <c r="S3025" s="394" t="e">
        <f t="shared" si="514"/>
        <v>#VALUE!</v>
      </c>
      <c r="T3025" s="394" t="str">
        <f t="shared" si="515"/>
        <v/>
      </c>
      <c r="U3025" s="394" t="str">
        <f t="shared" si="516"/>
        <v/>
      </c>
      <c r="V3025" s="424" t="str">
        <f t="shared" si="517"/>
        <v/>
      </c>
      <c r="W3025" s="21"/>
      <c r="X3025" s="419"/>
      <c r="Y3025" s="419"/>
      <c r="Z3025" s="51"/>
      <c r="AA3025" s="61"/>
    </row>
    <row r="3026" spans="1:27">
      <c r="A3026" s="50">
        <f t="shared" si="508"/>
        <v>3021</v>
      </c>
      <c r="B3026" s="9"/>
      <c r="C3026" s="23" t="s">
        <v>742</v>
      </c>
      <c r="D3026" s="489"/>
      <c r="E3026" s="318" t="str">
        <f>IF(G3026="","",VLOOKUP(G3026,'Danh mục CODE'!$D$2:$J$20064,7,0))</f>
        <v/>
      </c>
      <c r="F3026" s="28" t="str">
        <f>IF(E3026="","",VLOOKUP(E3026,'TONG HOP'!$E$8:$W$1883,19,0))</f>
        <v/>
      </c>
      <c r="G3026" s="66"/>
      <c r="H3026" s="226" t="str">
        <f>IF(E3026="","",VLOOKUP(G3026,'TONG HOP'!$C$8:$E$799,2,0))</f>
        <v/>
      </c>
      <c r="I3026" s="226" t="str">
        <f>IF(B3026="","",VLOOKUP(G3026,'TONG HOP'!$C$8:$F$799,4,0))</f>
        <v/>
      </c>
      <c r="J3026" s="63" t="str">
        <f t="shared" si="509"/>
        <v/>
      </c>
      <c r="K3026" s="63" t="str">
        <f t="shared" si="510"/>
        <v/>
      </c>
      <c r="L3026" s="63">
        <f t="shared" si="511"/>
        <v>0</v>
      </c>
      <c r="M3026" s="392" t="str">
        <f>IF(Y3026="","",VLOOKUP(G3026,'Danh mục CODE'!$D$2:$I$1880,4,0))</f>
        <v/>
      </c>
      <c r="N3026" s="482"/>
      <c r="O3026" s="392" t="str">
        <f t="shared" si="512"/>
        <v/>
      </c>
      <c r="P3026" s="392" t="str">
        <f>IF(Y3026="","",VLOOKUP(G3026,'Danh mục CODE'!$D$2:$I$1880,5,0))</f>
        <v/>
      </c>
      <c r="Q3026" s="392"/>
      <c r="R3026" s="392" t="str">
        <f t="shared" si="513"/>
        <v/>
      </c>
      <c r="S3026" s="394" t="e">
        <f t="shared" si="514"/>
        <v>#VALUE!</v>
      </c>
      <c r="T3026" s="394" t="str">
        <f t="shared" si="515"/>
        <v/>
      </c>
      <c r="U3026" s="394" t="str">
        <f t="shared" si="516"/>
        <v/>
      </c>
      <c r="V3026" s="424" t="str">
        <f t="shared" si="517"/>
        <v/>
      </c>
      <c r="W3026" s="21"/>
      <c r="X3026" s="419"/>
      <c r="Y3026" s="419"/>
      <c r="Z3026" s="51"/>
      <c r="AA3026" s="61"/>
    </row>
    <row r="3027" spans="1:27">
      <c r="A3027" s="50">
        <f t="shared" ref="A3027:A3090" si="518">A3026+1</f>
        <v>3022</v>
      </c>
      <c r="B3027" s="9"/>
      <c r="C3027" s="23" t="s">
        <v>742</v>
      </c>
      <c r="D3027" s="489"/>
      <c r="E3027" s="318" t="str">
        <f>IF(G3027="","",VLOOKUP(G3027,'Danh mục CODE'!$D$2:$J$20064,7,0))</f>
        <v/>
      </c>
      <c r="F3027" s="28" t="str">
        <f>IF(E3027="","",VLOOKUP(E3027,'TONG HOP'!$E$8:$W$1883,19,0))</f>
        <v/>
      </c>
      <c r="G3027" s="66"/>
      <c r="H3027" s="226" t="str">
        <f>IF(E3027="","",VLOOKUP(G3027,'TONG HOP'!$C$8:$E$799,2,0))</f>
        <v/>
      </c>
      <c r="I3027" s="226" t="str">
        <f>IF(B3027="","",VLOOKUP(G3027,'TONG HOP'!$C$8:$F$799,4,0))</f>
        <v/>
      </c>
      <c r="J3027" s="63" t="str">
        <f t="shared" si="509"/>
        <v/>
      </c>
      <c r="K3027" s="63" t="str">
        <f t="shared" si="510"/>
        <v/>
      </c>
      <c r="L3027" s="63">
        <f t="shared" si="511"/>
        <v>0</v>
      </c>
      <c r="M3027" s="392" t="str">
        <f>IF(Y3027="","",VLOOKUP(G3027,'Danh mục CODE'!$D$2:$I$1880,4,0))</f>
        <v/>
      </c>
      <c r="N3027" s="482"/>
      <c r="O3027" s="392" t="str">
        <f t="shared" si="512"/>
        <v/>
      </c>
      <c r="P3027" s="392" t="str">
        <f>IF(Y3027="","",VLOOKUP(G3027,'Danh mục CODE'!$D$2:$I$1880,5,0))</f>
        <v/>
      </c>
      <c r="Q3027" s="392"/>
      <c r="R3027" s="392" t="str">
        <f t="shared" si="513"/>
        <v/>
      </c>
      <c r="S3027" s="394" t="e">
        <f t="shared" si="514"/>
        <v>#VALUE!</v>
      </c>
      <c r="T3027" s="394" t="str">
        <f t="shared" si="515"/>
        <v/>
      </c>
      <c r="U3027" s="394" t="str">
        <f t="shared" si="516"/>
        <v/>
      </c>
      <c r="V3027" s="424" t="str">
        <f t="shared" si="517"/>
        <v/>
      </c>
      <c r="W3027" s="21"/>
      <c r="X3027" s="419"/>
      <c r="Y3027" s="419"/>
      <c r="Z3027" s="51"/>
      <c r="AA3027" s="61"/>
    </row>
    <row r="3028" spans="1:27">
      <c r="A3028" s="50">
        <f t="shared" si="518"/>
        <v>3023</v>
      </c>
      <c r="B3028" s="9"/>
      <c r="C3028" s="23" t="s">
        <v>742</v>
      </c>
      <c r="D3028" s="489"/>
      <c r="E3028" s="318" t="str">
        <f>IF(G3028="","",VLOOKUP(G3028,'Danh mục CODE'!$D$2:$J$20064,7,0))</f>
        <v/>
      </c>
      <c r="F3028" s="28" t="str">
        <f>IF(E3028="","",VLOOKUP(E3028,'TONG HOP'!$E$8:$W$1883,19,0))</f>
        <v/>
      </c>
      <c r="G3028" s="66"/>
      <c r="H3028" s="226" t="str">
        <f>IF(E3028="","",VLOOKUP(G3028,'TONG HOP'!$C$8:$E$799,2,0))</f>
        <v/>
      </c>
      <c r="I3028" s="226" t="str">
        <f>IF(B3028="","",VLOOKUP(G3028,'TONG HOP'!$C$8:$F$799,4,0))</f>
        <v/>
      </c>
      <c r="J3028" s="63" t="str">
        <f t="shared" si="509"/>
        <v/>
      </c>
      <c r="K3028" s="63" t="str">
        <f t="shared" si="510"/>
        <v/>
      </c>
      <c r="L3028" s="63">
        <f t="shared" si="511"/>
        <v>0</v>
      </c>
      <c r="M3028" s="392" t="str">
        <f>IF(Y3028="","",VLOOKUP(G3028,'Danh mục CODE'!$D$2:$I$1880,4,0))</f>
        <v/>
      </c>
      <c r="N3028" s="482"/>
      <c r="O3028" s="392" t="str">
        <f t="shared" si="512"/>
        <v/>
      </c>
      <c r="P3028" s="392" t="str">
        <f>IF(Y3028="","",VLOOKUP(G3028,'Danh mục CODE'!$D$2:$I$1880,5,0))</f>
        <v/>
      </c>
      <c r="Q3028" s="392"/>
      <c r="R3028" s="392" t="str">
        <f t="shared" si="513"/>
        <v/>
      </c>
      <c r="S3028" s="394" t="e">
        <f t="shared" si="514"/>
        <v>#VALUE!</v>
      </c>
      <c r="T3028" s="394" t="str">
        <f t="shared" si="515"/>
        <v/>
      </c>
      <c r="U3028" s="394" t="str">
        <f t="shared" si="516"/>
        <v/>
      </c>
      <c r="V3028" s="424" t="str">
        <f t="shared" si="517"/>
        <v/>
      </c>
      <c r="W3028" s="21"/>
      <c r="X3028" s="419"/>
      <c r="Y3028" s="419"/>
      <c r="Z3028" s="51"/>
      <c r="AA3028" s="61"/>
    </row>
    <row r="3029" spans="1:27">
      <c r="A3029" s="50">
        <f t="shared" si="518"/>
        <v>3024</v>
      </c>
      <c r="B3029" s="9"/>
      <c r="C3029" s="23" t="s">
        <v>742</v>
      </c>
      <c r="D3029" s="489"/>
      <c r="E3029" s="318" t="str">
        <f>IF(G3029="","",VLOOKUP(G3029,'Danh mục CODE'!$D$2:$J$20064,7,0))</f>
        <v/>
      </c>
      <c r="F3029" s="28" t="str">
        <f>IF(E3029="","",VLOOKUP(E3029,'TONG HOP'!$E$8:$W$1883,19,0))</f>
        <v/>
      </c>
      <c r="G3029" s="66"/>
      <c r="H3029" s="226" t="str">
        <f>IF(E3029="","",VLOOKUP(G3029,'TONG HOP'!$C$8:$E$799,2,0))</f>
        <v/>
      </c>
      <c r="I3029" s="226" t="str">
        <f>IF(B3029="","",VLOOKUP(G3029,'TONG HOP'!$C$8:$F$799,4,0))</f>
        <v/>
      </c>
      <c r="J3029" s="63" t="str">
        <f t="shared" si="509"/>
        <v/>
      </c>
      <c r="K3029" s="63" t="str">
        <f t="shared" si="510"/>
        <v/>
      </c>
      <c r="L3029" s="63">
        <f t="shared" si="511"/>
        <v>0</v>
      </c>
      <c r="M3029" s="392" t="str">
        <f>IF(Y3029="","",VLOOKUP(G3029,'Danh mục CODE'!$D$2:$I$1880,4,0))</f>
        <v/>
      </c>
      <c r="N3029" s="482"/>
      <c r="O3029" s="392" t="str">
        <f t="shared" si="512"/>
        <v/>
      </c>
      <c r="P3029" s="392" t="str">
        <f>IF(Y3029="","",VLOOKUP(G3029,'Danh mục CODE'!$D$2:$I$1880,5,0))</f>
        <v/>
      </c>
      <c r="Q3029" s="392"/>
      <c r="R3029" s="392" t="str">
        <f t="shared" si="513"/>
        <v/>
      </c>
      <c r="S3029" s="394" t="e">
        <f t="shared" si="514"/>
        <v>#VALUE!</v>
      </c>
      <c r="T3029" s="394" t="str">
        <f t="shared" si="515"/>
        <v/>
      </c>
      <c r="U3029" s="394" t="str">
        <f t="shared" si="516"/>
        <v/>
      </c>
      <c r="V3029" s="424" t="str">
        <f t="shared" si="517"/>
        <v/>
      </c>
      <c r="W3029" s="21"/>
      <c r="X3029" s="419"/>
      <c r="Y3029" s="419"/>
      <c r="Z3029" s="51"/>
      <c r="AA3029" s="61"/>
    </row>
    <row r="3030" spans="1:27">
      <c r="A3030" s="50">
        <f t="shared" si="518"/>
        <v>3025</v>
      </c>
      <c r="B3030" s="9"/>
      <c r="C3030" s="23" t="s">
        <v>742</v>
      </c>
      <c r="D3030" s="489"/>
      <c r="E3030" s="318" t="str">
        <f>IF(G3030="","",VLOOKUP(G3030,'Danh mục CODE'!$D$2:$J$20064,7,0))</f>
        <v/>
      </c>
      <c r="F3030" s="28" t="str">
        <f>IF(E3030="","",VLOOKUP(E3030,'TONG HOP'!$E$8:$W$1883,19,0))</f>
        <v/>
      </c>
      <c r="G3030" s="66"/>
      <c r="H3030" s="226" t="str">
        <f>IF(E3030="","",VLOOKUP(G3030,'TONG HOP'!$C$8:$E$799,2,0))</f>
        <v/>
      </c>
      <c r="I3030" s="226" t="str">
        <f>IF(B3030="","",VLOOKUP(G3030,'TONG HOP'!$C$8:$F$799,4,0))</f>
        <v/>
      </c>
      <c r="J3030" s="63" t="str">
        <f t="shared" si="509"/>
        <v/>
      </c>
      <c r="K3030" s="63" t="str">
        <f t="shared" si="510"/>
        <v/>
      </c>
      <c r="L3030" s="63">
        <f t="shared" si="511"/>
        <v>0</v>
      </c>
      <c r="M3030" s="392" t="str">
        <f>IF(Y3030="","",VLOOKUP(G3030,'Danh mục CODE'!$D$2:$I$1880,4,0))</f>
        <v/>
      </c>
      <c r="N3030" s="482"/>
      <c r="O3030" s="392" t="str">
        <f t="shared" si="512"/>
        <v/>
      </c>
      <c r="P3030" s="392" t="str">
        <f>IF(Y3030="","",VLOOKUP(G3030,'Danh mục CODE'!$D$2:$I$1880,5,0))</f>
        <v/>
      </c>
      <c r="Q3030" s="392"/>
      <c r="R3030" s="392" t="str">
        <f t="shared" si="513"/>
        <v/>
      </c>
      <c r="S3030" s="394" t="e">
        <f t="shared" si="514"/>
        <v>#VALUE!</v>
      </c>
      <c r="T3030" s="394" t="str">
        <f t="shared" si="515"/>
        <v/>
      </c>
      <c r="U3030" s="394" t="str">
        <f t="shared" si="516"/>
        <v/>
      </c>
      <c r="V3030" s="424" t="str">
        <f t="shared" si="517"/>
        <v/>
      </c>
      <c r="W3030" s="21"/>
      <c r="X3030" s="419"/>
      <c r="Y3030" s="419"/>
      <c r="Z3030" s="51"/>
      <c r="AA3030" s="61"/>
    </row>
    <row r="3031" spans="1:27">
      <c r="A3031" s="50">
        <f t="shared" si="518"/>
        <v>3026</v>
      </c>
      <c r="B3031" s="9"/>
      <c r="C3031" s="23" t="s">
        <v>742</v>
      </c>
      <c r="D3031" s="489"/>
      <c r="E3031" s="318" t="str">
        <f>IF(G3031="","",VLOOKUP(G3031,'Danh mục CODE'!$D$2:$J$20064,7,0))</f>
        <v/>
      </c>
      <c r="F3031" s="28" t="str">
        <f>IF(E3031="","",VLOOKUP(E3031,'TONG HOP'!$E$8:$W$1883,19,0))</f>
        <v/>
      </c>
      <c r="G3031" s="66"/>
      <c r="H3031" s="226" t="str">
        <f>IF(E3031="","",VLOOKUP(G3031,'TONG HOP'!$C$8:$E$799,2,0))</f>
        <v/>
      </c>
      <c r="I3031" s="226" t="str">
        <f>IF(B3031="","",VLOOKUP(G3031,'TONG HOP'!$C$8:$F$799,4,0))</f>
        <v/>
      </c>
      <c r="J3031" s="63" t="str">
        <f t="shared" si="509"/>
        <v/>
      </c>
      <c r="K3031" s="63" t="str">
        <f t="shared" si="510"/>
        <v/>
      </c>
      <c r="L3031" s="63">
        <f t="shared" si="511"/>
        <v>0</v>
      </c>
      <c r="M3031" s="392" t="str">
        <f>IF(Y3031="","",VLOOKUP(G3031,'Danh mục CODE'!$D$2:$I$1880,4,0))</f>
        <v/>
      </c>
      <c r="N3031" s="482"/>
      <c r="O3031" s="392" t="str">
        <f t="shared" si="512"/>
        <v/>
      </c>
      <c r="P3031" s="392" t="str">
        <f>IF(Y3031="","",VLOOKUP(G3031,'Danh mục CODE'!$D$2:$I$1880,5,0))</f>
        <v/>
      </c>
      <c r="Q3031" s="392"/>
      <c r="R3031" s="392" t="str">
        <f t="shared" si="513"/>
        <v/>
      </c>
      <c r="S3031" s="394" t="e">
        <f t="shared" si="514"/>
        <v>#VALUE!</v>
      </c>
      <c r="T3031" s="394" t="str">
        <f t="shared" si="515"/>
        <v/>
      </c>
      <c r="U3031" s="394" t="str">
        <f t="shared" si="516"/>
        <v/>
      </c>
      <c r="V3031" s="424" t="str">
        <f t="shared" si="517"/>
        <v/>
      </c>
      <c r="W3031" s="21"/>
      <c r="X3031" s="419"/>
      <c r="Y3031" s="419"/>
      <c r="Z3031" s="51"/>
      <c r="AA3031" s="61"/>
    </row>
    <row r="3032" spans="1:27">
      <c r="A3032" s="50">
        <f t="shared" si="518"/>
        <v>3027</v>
      </c>
      <c r="B3032" s="9"/>
      <c r="C3032" s="23" t="s">
        <v>742</v>
      </c>
      <c r="D3032" s="489"/>
      <c r="E3032" s="318" t="str">
        <f>IF(G3032="","",VLOOKUP(G3032,'Danh mục CODE'!$D$2:$J$20064,7,0))</f>
        <v/>
      </c>
      <c r="F3032" s="28" t="str">
        <f>IF(E3032="","",VLOOKUP(E3032,'TONG HOP'!$E$8:$W$1883,19,0))</f>
        <v/>
      </c>
      <c r="G3032" s="66"/>
      <c r="H3032" s="226" t="str">
        <f>IF(E3032="","",VLOOKUP(G3032,'TONG HOP'!$C$8:$E$799,2,0))</f>
        <v/>
      </c>
      <c r="I3032" s="226" t="str">
        <f>IF(B3032="","",VLOOKUP(G3032,'TONG HOP'!$C$8:$F$799,4,0))</f>
        <v/>
      </c>
      <c r="J3032" s="63" t="str">
        <f t="shared" si="509"/>
        <v/>
      </c>
      <c r="K3032" s="63" t="str">
        <f t="shared" si="510"/>
        <v/>
      </c>
      <c r="L3032" s="63">
        <f t="shared" si="511"/>
        <v>0</v>
      </c>
      <c r="M3032" s="392" t="str">
        <f>IF(Y3032="","",VLOOKUP(G3032,'Danh mục CODE'!$D$2:$I$1880,4,0))</f>
        <v/>
      </c>
      <c r="N3032" s="482"/>
      <c r="O3032" s="392" t="str">
        <f t="shared" si="512"/>
        <v/>
      </c>
      <c r="P3032" s="392" t="str">
        <f>IF(Y3032="","",VLOOKUP(G3032,'Danh mục CODE'!$D$2:$I$1880,5,0))</f>
        <v/>
      </c>
      <c r="Q3032" s="392"/>
      <c r="R3032" s="392" t="str">
        <f t="shared" si="513"/>
        <v/>
      </c>
      <c r="S3032" s="394" t="e">
        <f t="shared" si="514"/>
        <v>#VALUE!</v>
      </c>
      <c r="T3032" s="394" t="str">
        <f t="shared" si="515"/>
        <v/>
      </c>
      <c r="U3032" s="394" t="str">
        <f t="shared" si="516"/>
        <v/>
      </c>
      <c r="V3032" s="424" t="str">
        <f t="shared" si="517"/>
        <v/>
      </c>
      <c r="W3032" s="21"/>
      <c r="X3032" s="419"/>
      <c r="Y3032" s="419"/>
      <c r="Z3032" s="51"/>
      <c r="AA3032" s="61"/>
    </row>
    <row r="3033" spans="1:27">
      <c r="A3033" s="50">
        <f t="shared" si="518"/>
        <v>3028</v>
      </c>
      <c r="B3033" s="9"/>
      <c r="C3033" s="23" t="s">
        <v>742</v>
      </c>
      <c r="D3033" s="489"/>
      <c r="E3033" s="318" t="str">
        <f>IF(G3033="","",VLOOKUP(G3033,'Danh mục CODE'!$D$2:$J$20064,7,0))</f>
        <v/>
      </c>
      <c r="F3033" s="28" t="str">
        <f>IF(E3033="","",VLOOKUP(E3033,'TONG HOP'!$E$8:$W$1883,19,0))</f>
        <v/>
      </c>
      <c r="G3033" s="66"/>
      <c r="H3033" s="226" t="str">
        <f>IF(E3033="","",VLOOKUP(G3033,'TONG HOP'!$C$8:$E$799,2,0))</f>
        <v/>
      </c>
      <c r="I3033" s="226" t="str">
        <f>IF(B3033="","",VLOOKUP(G3033,'TONG HOP'!$C$8:$F$799,4,0))</f>
        <v/>
      </c>
      <c r="J3033" s="63" t="str">
        <f t="shared" si="509"/>
        <v/>
      </c>
      <c r="K3033" s="63" t="str">
        <f t="shared" si="510"/>
        <v/>
      </c>
      <c r="L3033" s="63">
        <f t="shared" si="511"/>
        <v>0</v>
      </c>
      <c r="M3033" s="392" t="str">
        <f>IF(Y3033="","",VLOOKUP(G3033,'Danh mục CODE'!$D$2:$I$1880,4,0))</f>
        <v/>
      </c>
      <c r="N3033" s="482"/>
      <c r="O3033" s="392" t="str">
        <f t="shared" si="512"/>
        <v/>
      </c>
      <c r="P3033" s="392" t="str">
        <f>IF(Y3033="","",VLOOKUP(G3033,'Danh mục CODE'!$D$2:$I$1880,5,0))</f>
        <v/>
      </c>
      <c r="Q3033" s="392"/>
      <c r="R3033" s="392" t="str">
        <f t="shared" si="513"/>
        <v/>
      </c>
      <c r="S3033" s="394" t="e">
        <f t="shared" si="514"/>
        <v>#VALUE!</v>
      </c>
      <c r="T3033" s="394" t="str">
        <f t="shared" si="515"/>
        <v/>
      </c>
      <c r="U3033" s="394" t="str">
        <f t="shared" si="516"/>
        <v/>
      </c>
      <c r="V3033" s="424" t="str">
        <f t="shared" si="517"/>
        <v/>
      </c>
      <c r="W3033" s="21"/>
      <c r="X3033" s="419"/>
      <c r="Y3033" s="419"/>
      <c r="Z3033" s="51"/>
      <c r="AA3033" s="61"/>
    </row>
    <row r="3034" spans="1:27">
      <c r="A3034" s="50">
        <f t="shared" si="518"/>
        <v>3029</v>
      </c>
      <c r="B3034" s="9"/>
      <c r="C3034" s="23" t="s">
        <v>742</v>
      </c>
      <c r="D3034" s="489"/>
      <c r="E3034" s="318" t="str">
        <f>IF(G3034="","",VLOOKUP(G3034,'Danh mục CODE'!$D$2:$J$20064,7,0))</f>
        <v/>
      </c>
      <c r="F3034" s="28" t="str">
        <f>IF(E3034="","",VLOOKUP(E3034,'TONG HOP'!$E$8:$W$1883,19,0))</f>
        <v/>
      </c>
      <c r="G3034" s="66"/>
      <c r="H3034" s="226" t="str">
        <f>IF(E3034="","",VLOOKUP(G3034,'TONG HOP'!$C$8:$E$799,2,0))</f>
        <v/>
      </c>
      <c r="I3034" s="226" t="str">
        <f>IF(B3034="","",VLOOKUP(G3034,'TONG HOP'!$C$8:$F$799,4,0))</f>
        <v/>
      </c>
      <c r="J3034" s="63" t="str">
        <f t="shared" si="509"/>
        <v/>
      </c>
      <c r="K3034" s="63" t="str">
        <f t="shared" si="510"/>
        <v/>
      </c>
      <c r="L3034" s="63">
        <f t="shared" si="511"/>
        <v>0</v>
      </c>
      <c r="M3034" s="392" t="str">
        <f>IF(Y3034="","",VLOOKUP(G3034,'Danh mục CODE'!$D$2:$I$1880,4,0))</f>
        <v/>
      </c>
      <c r="N3034" s="482"/>
      <c r="O3034" s="392" t="str">
        <f t="shared" si="512"/>
        <v/>
      </c>
      <c r="P3034" s="392" t="str">
        <f>IF(Y3034="","",VLOOKUP(G3034,'Danh mục CODE'!$D$2:$I$1880,5,0))</f>
        <v/>
      </c>
      <c r="Q3034" s="392"/>
      <c r="R3034" s="392" t="str">
        <f t="shared" si="513"/>
        <v/>
      </c>
      <c r="S3034" s="394" t="e">
        <f t="shared" si="514"/>
        <v>#VALUE!</v>
      </c>
      <c r="T3034" s="394" t="str">
        <f t="shared" si="515"/>
        <v/>
      </c>
      <c r="U3034" s="394" t="str">
        <f t="shared" si="516"/>
        <v/>
      </c>
      <c r="V3034" s="424" t="str">
        <f t="shared" si="517"/>
        <v/>
      </c>
      <c r="W3034" s="21"/>
      <c r="X3034" s="419"/>
      <c r="Y3034" s="419"/>
      <c r="Z3034" s="51"/>
      <c r="AA3034" s="61"/>
    </row>
    <row r="3035" spans="1:27">
      <c r="A3035" s="50">
        <f t="shared" si="518"/>
        <v>3030</v>
      </c>
      <c r="B3035" s="9"/>
      <c r="C3035" s="23" t="s">
        <v>742</v>
      </c>
      <c r="D3035" s="489"/>
      <c r="E3035" s="318" t="str">
        <f>IF(G3035="","",VLOOKUP(G3035,'Danh mục CODE'!$D$2:$J$20064,7,0))</f>
        <v/>
      </c>
      <c r="F3035" s="28" t="str">
        <f>IF(E3035="","",VLOOKUP(E3035,'TONG HOP'!$E$8:$W$1883,19,0))</f>
        <v/>
      </c>
      <c r="G3035" s="66"/>
      <c r="H3035" s="226" t="str">
        <f>IF(E3035="","",VLOOKUP(G3035,'TONG HOP'!$C$8:$E$799,2,0))</f>
        <v/>
      </c>
      <c r="I3035" s="226" t="str">
        <f>IF(B3035="","",VLOOKUP(G3035,'TONG HOP'!$C$8:$F$799,4,0))</f>
        <v/>
      </c>
      <c r="J3035" s="63" t="str">
        <f t="shared" si="509"/>
        <v/>
      </c>
      <c r="K3035" s="63" t="str">
        <f t="shared" si="510"/>
        <v/>
      </c>
      <c r="L3035" s="63">
        <f t="shared" si="511"/>
        <v>0</v>
      </c>
      <c r="M3035" s="392" t="str">
        <f>IF(Y3035="","",VLOOKUP(G3035,'Danh mục CODE'!$D$2:$I$1880,4,0))</f>
        <v/>
      </c>
      <c r="N3035" s="482"/>
      <c r="O3035" s="392" t="str">
        <f t="shared" si="512"/>
        <v/>
      </c>
      <c r="P3035" s="392" t="str">
        <f>IF(Y3035="","",VLOOKUP(G3035,'Danh mục CODE'!$D$2:$I$1880,5,0))</f>
        <v/>
      </c>
      <c r="Q3035" s="392"/>
      <c r="R3035" s="392" t="str">
        <f t="shared" si="513"/>
        <v/>
      </c>
      <c r="S3035" s="394" t="e">
        <f t="shared" si="514"/>
        <v>#VALUE!</v>
      </c>
      <c r="T3035" s="394" t="str">
        <f t="shared" si="515"/>
        <v/>
      </c>
      <c r="U3035" s="394" t="str">
        <f t="shared" si="516"/>
        <v/>
      </c>
      <c r="V3035" s="424" t="str">
        <f t="shared" si="517"/>
        <v/>
      </c>
      <c r="W3035" s="21"/>
      <c r="X3035" s="419"/>
      <c r="Y3035" s="419"/>
      <c r="Z3035" s="51"/>
      <c r="AA3035" s="61"/>
    </row>
    <row r="3036" spans="1:27">
      <c r="A3036" s="50">
        <f t="shared" si="518"/>
        <v>3031</v>
      </c>
      <c r="B3036" s="9"/>
      <c r="C3036" s="23" t="s">
        <v>742</v>
      </c>
      <c r="D3036" s="489"/>
      <c r="E3036" s="318" t="str">
        <f>IF(G3036="","",VLOOKUP(G3036,'Danh mục CODE'!$D$2:$J$20064,7,0))</f>
        <v/>
      </c>
      <c r="F3036" s="28" t="str">
        <f>IF(E3036="","",VLOOKUP(E3036,'TONG HOP'!$E$8:$W$1883,19,0))</f>
        <v/>
      </c>
      <c r="G3036" s="66"/>
      <c r="H3036" s="226" t="str">
        <f>IF(E3036="","",VLOOKUP(G3036,'TONG HOP'!$C$8:$E$799,2,0))</f>
        <v/>
      </c>
      <c r="I3036" s="226" t="str">
        <f>IF(B3036="","",VLOOKUP(G3036,'TONG HOP'!$C$8:$F$799,4,0))</f>
        <v/>
      </c>
      <c r="J3036" s="63" t="str">
        <f t="shared" si="509"/>
        <v/>
      </c>
      <c r="K3036" s="63" t="str">
        <f t="shared" si="510"/>
        <v/>
      </c>
      <c r="L3036" s="63">
        <f t="shared" si="511"/>
        <v>0</v>
      </c>
      <c r="M3036" s="392" t="str">
        <f>IF(Y3036="","",VLOOKUP(G3036,'Danh mục CODE'!$D$2:$I$1880,4,0))</f>
        <v/>
      </c>
      <c r="N3036" s="482"/>
      <c r="O3036" s="392" t="str">
        <f t="shared" si="512"/>
        <v/>
      </c>
      <c r="P3036" s="392" t="str">
        <f>IF(Y3036="","",VLOOKUP(G3036,'Danh mục CODE'!$D$2:$I$1880,5,0))</f>
        <v/>
      </c>
      <c r="Q3036" s="392"/>
      <c r="R3036" s="392" t="str">
        <f t="shared" si="513"/>
        <v/>
      </c>
      <c r="S3036" s="394" t="e">
        <f t="shared" si="514"/>
        <v>#VALUE!</v>
      </c>
      <c r="T3036" s="394" t="str">
        <f t="shared" si="515"/>
        <v/>
      </c>
      <c r="U3036" s="394" t="str">
        <f t="shared" si="516"/>
        <v/>
      </c>
      <c r="V3036" s="424" t="str">
        <f t="shared" si="517"/>
        <v/>
      </c>
      <c r="W3036" s="21"/>
      <c r="X3036" s="419"/>
      <c r="Y3036" s="419"/>
      <c r="Z3036" s="51"/>
      <c r="AA3036" s="61"/>
    </row>
    <row r="3037" spans="1:27">
      <c r="A3037" s="50">
        <f t="shared" si="518"/>
        <v>3032</v>
      </c>
      <c r="B3037" s="9"/>
      <c r="C3037" s="23" t="s">
        <v>742</v>
      </c>
      <c r="D3037" s="489"/>
      <c r="E3037" s="318" t="str">
        <f>IF(G3037="","",VLOOKUP(G3037,'Danh mục CODE'!$D$2:$J$20064,7,0))</f>
        <v/>
      </c>
      <c r="F3037" s="28" t="str">
        <f>IF(E3037="","",VLOOKUP(E3037,'TONG HOP'!$E$8:$W$1883,19,0))</f>
        <v/>
      </c>
      <c r="G3037" s="66"/>
      <c r="H3037" s="226" t="str">
        <f>IF(E3037="","",VLOOKUP(G3037,'TONG HOP'!$C$8:$E$799,2,0))</f>
        <v/>
      </c>
      <c r="I3037" s="226" t="str">
        <f>IF(B3037="","",VLOOKUP(G3037,'TONG HOP'!$C$8:$F$799,4,0))</f>
        <v/>
      </c>
      <c r="J3037" s="63" t="str">
        <f t="shared" si="509"/>
        <v/>
      </c>
      <c r="K3037" s="63" t="str">
        <f t="shared" si="510"/>
        <v/>
      </c>
      <c r="L3037" s="63">
        <f t="shared" si="511"/>
        <v>0</v>
      </c>
      <c r="M3037" s="392" t="str">
        <f>IF(Y3037="","",VLOOKUP(G3037,'Danh mục CODE'!$D$2:$I$1880,4,0))</f>
        <v/>
      </c>
      <c r="N3037" s="482"/>
      <c r="O3037" s="392" t="str">
        <f t="shared" si="512"/>
        <v/>
      </c>
      <c r="P3037" s="392" t="str">
        <f>IF(Y3037="","",VLOOKUP(G3037,'Danh mục CODE'!$D$2:$I$1880,5,0))</f>
        <v/>
      </c>
      <c r="Q3037" s="392"/>
      <c r="R3037" s="392" t="str">
        <f t="shared" si="513"/>
        <v/>
      </c>
      <c r="S3037" s="394" t="e">
        <f t="shared" si="514"/>
        <v>#VALUE!</v>
      </c>
      <c r="T3037" s="394" t="str">
        <f t="shared" si="515"/>
        <v/>
      </c>
      <c r="U3037" s="394" t="str">
        <f t="shared" si="516"/>
        <v/>
      </c>
      <c r="V3037" s="424" t="str">
        <f t="shared" si="517"/>
        <v/>
      </c>
      <c r="W3037" s="21"/>
      <c r="X3037" s="419"/>
      <c r="Y3037" s="419"/>
      <c r="Z3037" s="51"/>
      <c r="AA3037" s="61"/>
    </row>
    <row r="3038" spans="1:27">
      <c r="A3038" s="50">
        <f t="shared" si="518"/>
        <v>3033</v>
      </c>
      <c r="B3038" s="9"/>
      <c r="C3038" s="23" t="s">
        <v>742</v>
      </c>
      <c r="D3038" s="489"/>
      <c r="E3038" s="318" t="str">
        <f>IF(G3038="","",VLOOKUP(G3038,'Danh mục CODE'!$D$2:$J$20064,7,0))</f>
        <v/>
      </c>
      <c r="F3038" s="28" t="str">
        <f>IF(E3038="","",VLOOKUP(E3038,'TONG HOP'!$E$8:$W$1883,19,0))</f>
        <v/>
      </c>
      <c r="G3038" s="66"/>
      <c r="H3038" s="226" t="str">
        <f>IF(E3038="","",VLOOKUP(G3038,'TONG HOP'!$C$8:$E$799,2,0))</f>
        <v/>
      </c>
      <c r="I3038" s="226" t="str">
        <f>IF(B3038="","",VLOOKUP(G3038,'TONG HOP'!$C$8:$F$799,4,0))</f>
        <v/>
      </c>
      <c r="J3038" s="63" t="str">
        <f t="shared" si="509"/>
        <v/>
      </c>
      <c r="K3038" s="63" t="str">
        <f t="shared" si="510"/>
        <v/>
      </c>
      <c r="L3038" s="63">
        <f t="shared" si="511"/>
        <v>0</v>
      </c>
      <c r="M3038" s="392" t="str">
        <f>IF(Y3038="","",VLOOKUP(G3038,'Danh mục CODE'!$D$2:$I$1880,4,0))</f>
        <v/>
      </c>
      <c r="N3038" s="482"/>
      <c r="O3038" s="392" t="str">
        <f t="shared" si="512"/>
        <v/>
      </c>
      <c r="P3038" s="392" t="str">
        <f>IF(Y3038="","",VLOOKUP(G3038,'Danh mục CODE'!$D$2:$I$1880,5,0))</f>
        <v/>
      </c>
      <c r="Q3038" s="392"/>
      <c r="R3038" s="392" t="str">
        <f t="shared" si="513"/>
        <v/>
      </c>
      <c r="S3038" s="394" t="e">
        <f t="shared" si="514"/>
        <v>#VALUE!</v>
      </c>
      <c r="T3038" s="394" t="str">
        <f t="shared" si="515"/>
        <v/>
      </c>
      <c r="U3038" s="394" t="str">
        <f t="shared" si="516"/>
        <v/>
      </c>
      <c r="V3038" s="424" t="str">
        <f t="shared" si="517"/>
        <v/>
      </c>
      <c r="W3038" s="21"/>
      <c r="X3038" s="419"/>
      <c r="Y3038" s="419"/>
      <c r="Z3038" s="51"/>
      <c r="AA3038" s="61"/>
    </row>
    <row r="3039" spans="1:27">
      <c r="A3039" s="50">
        <f t="shared" si="518"/>
        <v>3034</v>
      </c>
      <c r="B3039" s="9"/>
      <c r="C3039" s="23" t="s">
        <v>742</v>
      </c>
      <c r="D3039" s="489"/>
      <c r="E3039" s="318" t="str">
        <f>IF(G3039="","",VLOOKUP(G3039,'Danh mục CODE'!$D$2:$J$20064,7,0))</f>
        <v/>
      </c>
      <c r="F3039" s="28" t="str">
        <f>IF(E3039="","",VLOOKUP(E3039,'TONG HOP'!$E$8:$W$1883,19,0))</f>
        <v/>
      </c>
      <c r="G3039" s="66"/>
      <c r="H3039" s="226" t="str">
        <f>IF(E3039="","",VLOOKUP(G3039,'TONG HOP'!$C$8:$E$799,2,0))</f>
        <v/>
      </c>
      <c r="I3039" s="226" t="str">
        <f>IF(B3039="","",VLOOKUP(G3039,'TONG HOP'!$C$8:$F$799,4,0))</f>
        <v/>
      </c>
      <c r="J3039" s="63" t="str">
        <f t="shared" si="509"/>
        <v/>
      </c>
      <c r="K3039" s="63" t="str">
        <f t="shared" si="510"/>
        <v/>
      </c>
      <c r="L3039" s="63">
        <f t="shared" si="511"/>
        <v>0</v>
      </c>
      <c r="M3039" s="392" t="str">
        <f>IF(Y3039="","",VLOOKUP(G3039,'Danh mục CODE'!$D$2:$I$1880,4,0))</f>
        <v/>
      </c>
      <c r="N3039" s="482"/>
      <c r="O3039" s="392" t="str">
        <f t="shared" si="512"/>
        <v/>
      </c>
      <c r="P3039" s="392" t="str">
        <f>IF(Y3039="","",VLOOKUP(G3039,'Danh mục CODE'!$D$2:$I$1880,5,0))</f>
        <v/>
      </c>
      <c r="Q3039" s="392"/>
      <c r="R3039" s="392" t="str">
        <f t="shared" si="513"/>
        <v/>
      </c>
      <c r="S3039" s="394" t="e">
        <f t="shared" si="514"/>
        <v>#VALUE!</v>
      </c>
      <c r="T3039" s="394" t="str">
        <f t="shared" si="515"/>
        <v/>
      </c>
      <c r="U3039" s="394" t="str">
        <f t="shared" si="516"/>
        <v/>
      </c>
      <c r="V3039" s="424" t="str">
        <f t="shared" si="517"/>
        <v/>
      </c>
      <c r="W3039" s="21"/>
      <c r="X3039" s="419"/>
      <c r="Y3039" s="419"/>
      <c r="Z3039" s="51"/>
      <c r="AA3039" s="61"/>
    </row>
    <row r="3040" spans="1:27">
      <c r="A3040" s="50">
        <f t="shared" si="518"/>
        <v>3035</v>
      </c>
      <c r="B3040" s="9"/>
      <c r="C3040" s="23" t="s">
        <v>742</v>
      </c>
      <c r="D3040" s="489"/>
      <c r="E3040" s="318" t="str">
        <f>IF(G3040="","",VLOOKUP(G3040,'Danh mục CODE'!$D$2:$J$20064,7,0))</f>
        <v/>
      </c>
      <c r="F3040" s="28" t="str">
        <f>IF(E3040="","",VLOOKUP(E3040,'TONG HOP'!$E$8:$W$1883,19,0))</f>
        <v/>
      </c>
      <c r="G3040" s="66"/>
      <c r="H3040" s="226" t="str">
        <f>IF(E3040="","",VLOOKUP(G3040,'TONG HOP'!$C$8:$E$799,2,0))</f>
        <v/>
      </c>
      <c r="I3040" s="226" t="str">
        <f>IF(B3040="","",VLOOKUP(G3040,'TONG HOP'!$C$8:$F$799,4,0))</f>
        <v/>
      </c>
      <c r="J3040" s="63" t="str">
        <f t="shared" si="509"/>
        <v/>
      </c>
      <c r="K3040" s="63" t="str">
        <f t="shared" si="510"/>
        <v/>
      </c>
      <c r="L3040" s="63">
        <f t="shared" si="511"/>
        <v>0</v>
      </c>
      <c r="M3040" s="392" t="str">
        <f>IF(Y3040="","",VLOOKUP(G3040,'Danh mục CODE'!$D$2:$I$1880,4,0))</f>
        <v/>
      </c>
      <c r="N3040" s="482"/>
      <c r="O3040" s="392" t="str">
        <f t="shared" si="512"/>
        <v/>
      </c>
      <c r="P3040" s="392" t="str">
        <f>IF(Y3040="","",VLOOKUP(G3040,'Danh mục CODE'!$D$2:$I$1880,5,0))</f>
        <v/>
      </c>
      <c r="Q3040" s="392"/>
      <c r="R3040" s="392" t="str">
        <f t="shared" si="513"/>
        <v/>
      </c>
      <c r="S3040" s="394" t="e">
        <f t="shared" si="514"/>
        <v>#VALUE!</v>
      </c>
      <c r="T3040" s="394" t="str">
        <f t="shared" si="515"/>
        <v/>
      </c>
      <c r="U3040" s="394" t="str">
        <f t="shared" si="516"/>
        <v/>
      </c>
      <c r="V3040" s="424" t="str">
        <f t="shared" si="517"/>
        <v/>
      </c>
      <c r="W3040" s="21"/>
      <c r="X3040" s="419"/>
      <c r="Y3040" s="419"/>
      <c r="Z3040" s="51"/>
      <c r="AA3040" s="61"/>
    </row>
    <row r="3041" spans="1:27">
      <c r="A3041" s="50">
        <f t="shared" si="518"/>
        <v>3036</v>
      </c>
      <c r="B3041" s="9"/>
      <c r="C3041" s="23" t="s">
        <v>742</v>
      </c>
      <c r="D3041" s="489"/>
      <c r="E3041" s="318" t="str">
        <f>IF(G3041="","",VLOOKUP(G3041,'Danh mục CODE'!$D$2:$J$20064,7,0))</f>
        <v/>
      </c>
      <c r="F3041" s="28" t="str">
        <f>IF(E3041="","",VLOOKUP(E3041,'TONG HOP'!$E$8:$W$1883,19,0))</f>
        <v/>
      </c>
      <c r="G3041" s="66"/>
      <c r="H3041" s="226" t="str">
        <f>IF(E3041="","",VLOOKUP(G3041,'TONG HOP'!$C$8:$E$799,2,0))</f>
        <v/>
      </c>
      <c r="I3041" s="226" t="str">
        <f>IF(B3041="","",VLOOKUP(G3041,'TONG HOP'!$C$8:$F$799,4,0))</f>
        <v/>
      </c>
      <c r="J3041" s="63" t="str">
        <f t="shared" si="509"/>
        <v/>
      </c>
      <c r="K3041" s="63" t="str">
        <f t="shared" si="510"/>
        <v/>
      </c>
      <c r="L3041" s="63">
        <f t="shared" si="511"/>
        <v>0</v>
      </c>
      <c r="M3041" s="392" t="str">
        <f>IF(Y3041="","",VLOOKUP(G3041,'Danh mục CODE'!$D$2:$I$1880,4,0))</f>
        <v/>
      </c>
      <c r="N3041" s="482"/>
      <c r="O3041" s="392" t="str">
        <f t="shared" si="512"/>
        <v/>
      </c>
      <c r="P3041" s="392" t="str">
        <f>IF(Y3041="","",VLOOKUP(G3041,'Danh mục CODE'!$D$2:$I$1880,5,0))</f>
        <v/>
      </c>
      <c r="Q3041" s="392"/>
      <c r="R3041" s="392" t="str">
        <f t="shared" si="513"/>
        <v/>
      </c>
      <c r="S3041" s="394" t="e">
        <f t="shared" si="514"/>
        <v>#VALUE!</v>
      </c>
      <c r="T3041" s="394" t="str">
        <f t="shared" si="515"/>
        <v/>
      </c>
      <c r="U3041" s="394" t="str">
        <f t="shared" si="516"/>
        <v/>
      </c>
      <c r="V3041" s="424" t="str">
        <f t="shared" si="517"/>
        <v/>
      </c>
      <c r="W3041" s="21"/>
      <c r="X3041" s="419"/>
      <c r="Y3041" s="419"/>
      <c r="Z3041" s="51"/>
      <c r="AA3041" s="61"/>
    </row>
    <row r="3042" spans="1:27">
      <c r="A3042" s="50">
        <f t="shared" si="518"/>
        <v>3037</v>
      </c>
      <c r="B3042" s="9"/>
      <c r="C3042" s="23" t="s">
        <v>742</v>
      </c>
      <c r="D3042" s="489"/>
      <c r="E3042" s="318" t="str">
        <f>IF(G3042="","",VLOOKUP(G3042,'Danh mục CODE'!$D$2:$J$20064,7,0))</f>
        <v/>
      </c>
      <c r="F3042" s="28" t="str">
        <f>IF(E3042="","",VLOOKUP(E3042,'TONG HOP'!$E$8:$W$1883,19,0))</f>
        <v/>
      </c>
      <c r="G3042" s="66"/>
      <c r="H3042" s="226" t="str">
        <f>IF(E3042="","",VLOOKUP(G3042,'TONG HOP'!$C$8:$E$799,2,0))</f>
        <v/>
      </c>
      <c r="I3042" s="226" t="str">
        <f>IF(B3042="","",VLOOKUP(G3042,'TONG HOP'!$C$8:$F$799,4,0))</f>
        <v/>
      </c>
      <c r="J3042" s="63" t="str">
        <f t="shared" si="509"/>
        <v/>
      </c>
      <c r="K3042" s="63" t="str">
        <f t="shared" si="510"/>
        <v/>
      </c>
      <c r="L3042" s="63">
        <f t="shared" si="511"/>
        <v>0</v>
      </c>
      <c r="M3042" s="392" t="str">
        <f>IF(Y3042="","",VLOOKUP(G3042,'Danh mục CODE'!$D$2:$I$1880,4,0))</f>
        <v/>
      </c>
      <c r="N3042" s="482"/>
      <c r="O3042" s="392" t="str">
        <f t="shared" si="512"/>
        <v/>
      </c>
      <c r="P3042" s="392" t="str">
        <f>IF(Y3042="","",VLOOKUP(G3042,'Danh mục CODE'!$D$2:$I$1880,5,0))</f>
        <v/>
      </c>
      <c r="Q3042" s="392"/>
      <c r="R3042" s="392" t="str">
        <f t="shared" si="513"/>
        <v/>
      </c>
      <c r="S3042" s="394" t="e">
        <f t="shared" si="514"/>
        <v>#VALUE!</v>
      </c>
      <c r="T3042" s="394" t="str">
        <f t="shared" si="515"/>
        <v/>
      </c>
      <c r="U3042" s="394" t="str">
        <f t="shared" si="516"/>
        <v/>
      </c>
      <c r="V3042" s="424" t="str">
        <f t="shared" si="517"/>
        <v/>
      </c>
      <c r="W3042" s="21"/>
      <c r="X3042" s="419"/>
      <c r="Y3042" s="419"/>
      <c r="Z3042" s="51"/>
      <c r="AA3042" s="61"/>
    </row>
    <row r="3043" spans="1:27">
      <c r="A3043" s="50">
        <f t="shared" si="518"/>
        <v>3038</v>
      </c>
      <c r="B3043" s="9"/>
      <c r="C3043" s="23" t="s">
        <v>742</v>
      </c>
      <c r="D3043" s="489"/>
      <c r="E3043" s="318" t="str">
        <f>IF(G3043="","",VLOOKUP(G3043,'Danh mục CODE'!$D$2:$J$20064,7,0))</f>
        <v/>
      </c>
      <c r="F3043" s="28" t="str">
        <f>IF(E3043="","",VLOOKUP(E3043,'TONG HOP'!$E$8:$W$1883,19,0))</f>
        <v/>
      </c>
      <c r="G3043" s="66"/>
      <c r="H3043" s="226" t="str">
        <f>IF(E3043="","",VLOOKUP(G3043,'TONG HOP'!$C$8:$E$799,2,0))</f>
        <v/>
      </c>
      <c r="I3043" s="226" t="str">
        <f>IF(B3043="","",VLOOKUP(G3043,'TONG HOP'!$C$8:$F$799,4,0))</f>
        <v/>
      </c>
      <c r="J3043" s="63" t="str">
        <f t="shared" si="509"/>
        <v/>
      </c>
      <c r="K3043" s="63" t="str">
        <f t="shared" si="510"/>
        <v/>
      </c>
      <c r="L3043" s="63">
        <f t="shared" si="511"/>
        <v>0</v>
      </c>
      <c r="M3043" s="392" t="str">
        <f>IF(Y3043="","",VLOOKUP(G3043,'Danh mục CODE'!$D$2:$I$1880,4,0))</f>
        <v/>
      </c>
      <c r="N3043" s="482"/>
      <c r="O3043" s="392" t="str">
        <f t="shared" si="512"/>
        <v/>
      </c>
      <c r="P3043" s="392" t="str">
        <f>IF(Y3043="","",VLOOKUP(G3043,'Danh mục CODE'!$D$2:$I$1880,5,0))</f>
        <v/>
      </c>
      <c r="Q3043" s="392"/>
      <c r="R3043" s="392" t="str">
        <f t="shared" si="513"/>
        <v/>
      </c>
      <c r="S3043" s="394" t="e">
        <f t="shared" si="514"/>
        <v>#VALUE!</v>
      </c>
      <c r="T3043" s="394" t="str">
        <f t="shared" si="515"/>
        <v/>
      </c>
      <c r="U3043" s="394" t="str">
        <f t="shared" si="516"/>
        <v/>
      </c>
      <c r="V3043" s="424" t="str">
        <f t="shared" si="517"/>
        <v/>
      </c>
      <c r="W3043" s="21"/>
      <c r="X3043" s="419"/>
      <c r="Y3043" s="419"/>
      <c r="Z3043" s="51"/>
      <c r="AA3043" s="61"/>
    </row>
    <row r="3044" spans="1:27">
      <c r="A3044" s="50">
        <f t="shared" si="518"/>
        <v>3039</v>
      </c>
      <c r="B3044" s="9"/>
      <c r="C3044" s="23" t="s">
        <v>742</v>
      </c>
      <c r="D3044" s="489"/>
      <c r="E3044" s="318" t="str">
        <f>IF(G3044="","",VLOOKUP(G3044,'Danh mục CODE'!$D$2:$J$20064,7,0))</f>
        <v/>
      </c>
      <c r="F3044" s="28" t="str">
        <f>IF(E3044="","",VLOOKUP(E3044,'TONG HOP'!$E$8:$W$1883,19,0))</f>
        <v/>
      </c>
      <c r="G3044" s="66"/>
      <c r="H3044" s="226" t="str">
        <f>IF(E3044="","",VLOOKUP(G3044,'TONG HOP'!$C$8:$E$799,2,0))</f>
        <v/>
      </c>
      <c r="I3044" s="226" t="str">
        <f>IF(B3044="","",VLOOKUP(G3044,'TONG HOP'!$C$8:$F$799,4,0))</f>
        <v/>
      </c>
      <c r="J3044" s="63" t="str">
        <f t="shared" si="509"/>
        <v/>
      </c>
      <c r="K3044" s="63" t="str">
        <f t="shared" si="510"/>
        <v/>
      </c>
      <c r="L3044" s="63">
        <f t="shared" si="511"/>
        <v>0</v>
      </c>
      <c r="M3044" s="392" t="str">
        <f>IF(Y3044="","",VLOOKUP(G3044,'Danh mục CODE'!$D$2:$I$1880,4,0))</f>
        <v/>
      </c>
      <c r="N3044" s="482"/>
      <c r="O3044" s="392" t="str">
        <f t="shared" si="512"/>
        <v/>
      </c>
      <c r="P3044" s="392" t="str">
        <f>IF(Y3044="","",VLOOKUP(G3044,'Danh mục CODE'!$D$2:$I$1880,5,0))</f>
        <v/>
      </c>
      <c r="Q3044" s="392"/>
      <c r="R3044" s="392" t="str">
        <f t="shared" si="513"/>
        <v/>
      </c>
      <c r="S3044" s="394" t="e">
        <f t="shared" si="514"/>
        <v>#VALUE!</v>
      </c>
      <c r="T3044" s="394" t="str">
        <f t="shared" si="515"/>
        <v/>
      </c>
      <c r="U3044" s="394" t="str">
        <f t="shared" si="516"/>
        <v/>
      </c>
      <c r="V3044" s="424" t="str">
        <f t="shared" si="517"/>
        <v/>
      </c>
      <c r="W3044" s="21"/>
      <c r="X3044" s="419"/>
      <c r="Y3044" s="419"/>
      <c r="Z3044" s="51"/>
      <c r="AA3044" s="61"/>
    </row>
    <row r="3045" spans="1:27">
      <c r="A3045" s="50">
        <f t="shared" si="518"/>
        <v>3040</v>
      </c>
      <c r="B3045" s="9"/>
      <c r="C3045" s="23" t="s">
        <v>742</v>
      </c>
      <c r="D3045" s="489"/>
      <c r="E3045" s="318" t="str">
        <f>IF(G3045="","",VLOOKUP(G3045,'Danh mục CODE'!$D$2:$J$20064,7,0))</f>
        <v/>
      </c>
      <c r="F3045" s="28" t="str">
        <f>IF(E3045="","",VLOOKUP(E3045,'TONG HOP'!$E$8:$W$1883,19,0))</f>
        <v/>
      </c>
      <c r="G3045" s="66"/>
      <c r="H3045" s="226" t="str">
        <f>IF(E3045="","",VLOOKUP(G3045,'TONG HOP'!$C$8:$E$799,2,0))</f>
        <v/>
      </c>
      <c r="I3045" s="226" t="str">
        <f>IF(B3045="","",VLOOKUP(G3045,'TONG HOP'!$C$8:$F$799,4,0))</f>
        <v/>
      </c>
      <c r="J3045" s="63" t="str">
        <f t="shared" si="509"/>
        <v/>
      </c>
      <c r="K3045" s="63" t="str">
        <f t="shared" si="510"/>
        <v/>
      </c>
      <c r="L3045" s="63">
        <f t="shared" si="511"/>
        <v>0</v>
      </c>
      <c r="M3045" s="392" t="str">
        <f>IF(Y3045="","",VLOOKUP(G3045,'Danh mục CODE'!$D$2:$I$1880,4,0))</f>
        <v/>
      </c>
      <c r="N3045" s="482"/>
      <c r="O3045" s="392" t="str">
        <f t="shared" si="512"/>
        <v/>
      </c>
      <c r="P3045" s="392" t="str">
        <f>IF(Y3045="","",VLOOKUP(G3045,'Danh mục CODE'!$D$2:$I$1880,5,0))</f>
        <v/>
      </c>
      <c r="Q3045" s="392"/>
      <c r="R3045" s="392" t="str">
        <f t="shared" si="513"/>
        <v/>
      </c>
      <c r="S3045" s="394" t="e">
        <f t="shared" si="514"/>
        <v>#VALUE!</v>
      </c>
      <c r="T3045" s="394" t="str">
        <f t="shared" si="515"/>
        <v/>
      </c>
      <c r="U3045" s="394" t="str">
        <f t="shared" si="516"/>
        <v/>
      </c>
      <c r="V3045" s="424" t="str">
        <f t="shared" si="517"/>
        <v/>
      </c>
      <c r="W3045" s="21"/>
      <c r="X3045" s="419"/>
      <c r="Y3045" s="419"/>
      <c r="Z3045" s="51"/>
      <c r="AA3045" s="61"/>
    </row>
    <row r="3046" spans="1:27">
      <c r="A3046" s="50">
        <f t="shared" si="518"/>
        <v>3041</v>
      </c>
      <c r="B3046" s="9"/>
      <c r="C3046" s="23" t="s">
        <v>742</v>
      </c>
      <c r="D3046" s="489"/>
      <c r="E3046" s="318" t="str">
        <f>IF(G3046="","",VLOOKUP(G3046,'Danh mục CODE'!$D$2:$J$20064,7,0))</f>
        <v/>
      </c>
      <c r="F3046" s="28" t="str">
        <f>IF(E3046="","",VLOOKUP(E3046,'TONG HOP'!$E$8:$W$1883,19,0))</f>
        <v/>
      </c>
      <c r="G3046" s="66"/>
      <c r="H3046" s="226" t="str">
        <f>IF(E3046="","",VLOOKUP(G3046,'TONG HOP'!$C$8:$E$799,2,0))</f>
        <v/>
      </c>
      <c r="I3046" s="226" t="str">
        <f>IF(B3046="","",VLOOKUP(G3046,'TONG HOP'!$C$8:$F$799,4,0))</f>
        <v/>
      </c>
      <c r="J3046" s="63" t="str">
        <f t="shared" si="509"/>
        <v/>
      </c>
      <c r="K3046" s="63" t="str">
        <f t="shared" si="510"/>
        <v/>
      </c>
      <c r="L3046" s="63">
        <f t="shared" si="511"/>
        <v>0</v>
      </c>
      <c r="M3046" s="392" t="str">
        <f>IF(Y3046="","",VLOOKUP(G3046,'Danh mục CODE'!$D$2:$I$1880,4,0))</f>
        <v/>
      </c>
      <c r="N3046" s="482"/>
      <c r="O3046" s="392" t="str">
        <f t="shared" si="512"/>
        <v/>
      </c>
      <c r="P3046" s="392" t="str">
        <f>IF(Y3046="","",VLOOKUP(G3046,'Danh mục CODE'!$D$2:$I$1880,5,0))</f>
        <v/>
      </c>
      <c r="Q3046" s="392"/>
      <c r="R3046" s="392" t="str">
        <f t="shared" si="513"/>
        <v/>
      </c>
      <c r="S3046" s="394" t="e">
        <f t="shared" si="514"/>
        <v>#VALUE!</v>
      </c>
      <c r="T3046" s="394" t="str">
        <f t="shared" si="515"/>
        <v/>
      </c>
      <c r="U3046" s="394" t="str">
        <f t="shared" si="516"/>
        <v/>
      </c>
      <c r="V3046" s="424" t="str">
        <f t="shared" si="517"/>
        <v/>
      </c>
      <c r="W3046" s="21"/>
      <c r="X3046" s="419"/>
      <c r="Y3046" s="419"/>
      <c r="Z3046" s="51"/>
      <c r="AA3046" s="61"/>
    </row>
    <row r="3047" spans="1:27">
      <c r="A3047" s="50">
        <f t="shared" si="518"/>
        <v>3042</v>
      </c>
      <c r="B3047" s="9"/>
      <c r="C3047" s="23" t="s">
        <v>742</v>
      </c>
      <c r="D3047" s="489"/>
      <c r="E3047" s="318" t="str">
        <f>IF(G3047="","",VLOOKUP(G3047,'Danh mục CODE'!$D$2:$J$20064,7,0))</f>
        <v/>
      </c>
      <c r="F3047" s="28" t="str">
        <f>IF(E3047="","",VLOOKUP(E3047,'TONG HOP'!$E$8:$W$1883,19,0))</f>
        <v/>
      </c>
      <c r="G3047" s="66"/>
      <c r="H3047" s="226" t="str">
        <f>IF(E3047="","",VLOOKUP(G3047,'TONG HOP'!$C$8:$E$799,2,0))</f>
        <v/>
      </c>
      <c r="I3047" s="226" t="str">
        <f>IF(B3047="","",VLOOKUP(G3047,'TONG HOP'!$C$8:$F$799,4,0))</f>
        <v/>
      </c>
      <c r="J3047" s="63" t="str">
        <f t="shared" si="509"/>
        <v/>
      </c>
      <c r="K3047" s="63" t="str">
        <f t="shared" si="510"/>
        <v/>
      </c>
      <c r="L3047" s="63">
        <f t="shared" si="511"/>
        <v>0</v>
      </c>
      <c r="M3047" s="392" t="str">
        <f>IF(Y3047="","",VLOOKUP(G3047,'Danh mục CODE'!$D$2:$I$1880,4,0))</f>
        <v/>
      </c>
      <c r="N3047" s="482"/>
      <c r="O3047" s="392" t="str">
        <f t="shared" si="512"/>
        <v/>
      </c>
      <c r="P3047" s="392" t="str">
        <f>IF(Y3047="","",VLOOKUP(G3047,'Danh mục CODE'!$D$2:$I$1880,5,0))</f>
        <v/>
      </c>
      <c r="Q3047" s="392"/>
      <c r="R3047" s="392" t="str">
        <f t="shared" si="513"/>
        <v/>
      </c>
      <c r="S3047" s="394" t="e">
        <f t="shared" si="514"/>
        <v>#VALUE!</v>
      </c>
      <c r="T3047" s="394" t="str">
        <f t="shared" si="515"/>
        <v/>
      </c>
      <c r="U3047" s="394" t="str">
        <f t="shared" si="516"/>
        <v/>
      </c>
      <c r="V3047" s="424" t="str">
        <f t="shared" si="517"/>
        <v/>
      </c>
      <c r="W3047" s="21"/>
      <c r="X3047" s="419"/>
      <c r="Y3047" s="419"/>
      <c r="Z3047" s="51"/>
      <c r="AA3047" s="61"/>
    </row>
    <row r="3048" spans="1:27">
      <c r="A3048" s="50">
        <f t="shared" si="518"/>
        <v>3043</v>
      </c>
      <c r="B3048" s="9"/>
      <c r="C3048" s="23" t="s">
        <v>742</v>
      </c>
      <c r="D3048" s="489"/>
      <c r="E3048" s="318" t="str">
        <f>IF(G3048="","",VLOOKUP(G3048,'Danh mục CODE'!$D$2:$J$20064,7,0))</f>
        <v/>
      </c>
      <c r="F3048" s="28" t="str">
        <f>IF(E3048="","",VLOOKUP(E3048,'TONG HOP'!$E$8:$W$1883,19,0))</f>
        <v/>
      </c>
      <c r="G3048" s="66"/>
      <c r="H3048" s="226" t="str">
        <f>IF(E3048="","",VLOOKUP(G3048,'TONG HOP'!$C$8:$E$799,2,0))</f>
        <v/>
      </c>
      <c r="I3048" s="226" t="str">
        <f>IF(B3048="","",VLOOKUP(G3048,'TONG HOP'!$C$8:$F$799,4,0))</f>
        <v/>
      </c>
      <c r="J3048" s="63" t="str">
        <f t="shared" si="509"/>
        <v/>
      </c>
      <c r="K3048" s="63" t="str">
        <f t="shared" si="510"/>
        <v/>
      </c>
      <c r="L3048" s="63">
        <f t="shared" si="511"/>
        <v>0</v>
      </c>
      <c r="M3048" s="392" t="str">
        <f>IF(Y3048="","",VLOOKUP(G3048,'Danh mục CODE'!$D$2:$I$1880,4,0))</f>
        <v/>
      </c>
      <c r="N3048" s="482"/>
      <c r="O3048" s="392" t="str">
        <f t="shared" si="512"/>
        <v/>
      </c>
      <c r="P3048" s="392" t="str">
        <f>IF(Y3048="","",VLOOKUP(G3048,'Danh mục CODE'!$D$2:$I$1880,5,0))</f>
        <v/>
      </c>
      <c r="Q3048" s="392"/>
      <c r="R3048" s="392" t="str">
        <f t="shared" si="513"/>
        <v/>
      </c>
      <c r="S3048" s="394" t="e">
        <f t="shared" si="514"/>
        <v>#VALUE!</v>
      </c>
      <c r="T3048" s="394" t="str">
        <f t="shared" si="515"/>
        <v/>
      </c>
      <c r="U3048" s="394" t="str">
        <f t="shared" si="516"/>
        <v/>
      </c>
      <c r="V3048" s="424" t="str">
        <f t="shared" si="517"/>
        <v/>
      </c>
      <c r="W3048" s="21"/>
      <c r="X3048" s="419"/>
      <c r="Y3048" s="419"/>
      <c r="Z3048" s="51"/>
      <c r="AA3048" s="61"/>
    </row>
    <row r="3049" spans="1:27">
      <c r="A3049" s="50">
        <f t="shared" si="518"/>
        <v>3044</v>
      </c>
      <c r="B3049" s="9"/>
      <c r="C3049" s="23" t="s">
        <v>742</v>
      </c>
      <c r="D3049" s="489"/>
      <c r="E3049" s="318" t="str">
        <f>IF(G3049="","",VLOOKUP(G3049,'Danh mục CODE'!$D$2:$J$20064,7,0))</f>
        <v/>
      </c>
      <c r="F3049" s="28" t="str">
        <f>IF(E3049="","",VLOOKUP(E3049,'TONG HOP'!$E$8:$W$1883,19,0))</f>
        <v/>
      </c>
      <c r="G3049" s="66"/>
      <c r="H3049" s="226" t="str">
        <f>IF(E3049="","",VLOOKUP(G3049,'TONG HOP'!$C$8:$E$799,2,0))</f>
        <v/>
      </c>
      <c r="I3049" s="226" t="str">
        <f>IF(B3049="","",VLOOKUP(G3049,'TONG HOP'!$C$8:$F$799,4,0))</f>
        <v/>
      </c>
      <c r="J3049" s="63" t="str">
        <f t="shared" si="509"/>
        <v/>
      </c>
      <c r="K3049" s="63" t="str">
        <f t="shared" si="510"/>
        <v/>
      </c>
      <c r="L3049" s="63">
        <f t="shared" si="511"/>
        <v>0</v>
      </c>
      <c r="M3049" s="392" t="str">
        <f>IF(Y3049="","",VLOOKUP(G3049,'Danh mục CODE'!$D$2:$I$1880,4,0))</f>
        <v/>
      </c>
      <c r="N3049" s="482"/>
      <c r="O3049" s="392" t="str">
        <f t="shared" si="512"/>
        <v/>
      </c>
      <c r="P3049" s="392" t="str">
        <f>IF(Y3049="","",VLOOKUP(G3049,'Danh mục CODE'!$D$2:$I$1880,5,0))</f>
        <v/>
      </c>
      <c r="Q3049" s="392"/>
      <c r="R3049" s="392" t="str">
        <f t="shared" si="513"/>
        <v/>
      </c>
      <c r="S3049" s="394" t="e">
        <f t="shared" si="514"/>
        <v>#VALUE!</v>
      </c>
      <c r="T3049" s="394" t="str">
        <f t="shared" si="515"/>
        <v/>
      </c>
      <c r="U3049" s="394" t="str">
        <f t="shared" si="516"/>
        <v/>
      </c>
      <c r="V3049" s="424" t="str">
        <f t="shared" si="517"/>
        <v/>
      </c>
      <c r="W3049" s="21"/>
      <c r="X3049" s="419"/>
      <c r="Y3049" s="419"/>
      <c r="Z3049" s="51"/>
      <c r="AA3049" s="61"/>
    </row>
    <row r="3050" spans="1:27">
      <c r="A3050" s="50">
        <f t="shared" si="518"/>
        <v>3045</v>
      </c>
      <c r="B3050" s="9"/>
      <c r="C3050" s="23" t="s">
        <v>742</v>
      </c>
      <c r="D3050" s="489"/>
      <c r="E3050" s="318" t="str">
        <f>IF(G3050="","",VLOOKUP(G3050,'Danh mục CODE'!$D$2:$J$20064,7,0))</f>
        <v/>
      </c>
      <c r="F3050" s="28" t="str">
        <f>IF(E3050="","",VLOOKUP(E3050,'TONG HOP'!$E$8:$W$1883,19,0))</f>
        <v/>
      </c>
      <c r="G3050" s="66"/>
      <c r="H3050" s="226" t="str">
        <f>IF(E3050="","",VLOOKUP(G3050,'TONG HOP'!$C$8:$E$799,2,0))</f>
        <v/>
      </c>
      <c r="I3050" s="226" t="str">
        <f>IF(B3050="","",VLOOKUP(G3050,'TONG HOP'!$C$8:$F$799,4,0))</f>
        <v/>
      </c>
      <c r="J3050" s="63" t="str">
        <f t="shared" si="509"/>
        <v/>
      </c>
      <c r="K3050" s="63" t="str">
        <f t="shared" si="510"/>
        <v/>
      </c>
      <c r="L3050" s="63">
        <f t="shared" si="511"/>
        <v>0</v>
      </c>
      <c r="M3050" s="392" t="str">
        <f>IF(Y3050="","",VLOOKUP(G3050,'Danh mục CODE'!$D$2:$I$1880,4,0))</f>
        <v/>
      </c>
      <c r="N3050" s="482"/>
      <c r="O3050" s="392" t="str">
        <f t="shared" si="512"/>
        <v/>
      </c>
      <c r="P3050" s="392" t="str">
        <f>IF(Y3050="","",VLOOKUP(G3050,'Danh mục CODE'!$D$2:$I$1880,5,0))</f>
        <v/>
      </c>
      <c r="Q3050" s="392"/>
      <c r="R3050" s="392" t="str">
        <f t="shared" si="513"/>
        <v/>
      </c>
      <c r="S3050" s="394" t="e">
        <f t="shared" si="514"/>
        <v>#VALUE!</v>
      </c>
      <c r="T3050" s="394" t="str">
        <f t="shared" si="515"/>
        <v/>
      </c>
      <c r="U3050" s="394" t="str">
        <f t="shared" si="516"/>
        <v/>
      </c>
      <c r="V3050" s="424" t="str">
        <f t="shared" si="517"/>
        <v/>
      </c>
      <c r="W3050" s="21"/>
      <c r="X3050" s="419"/>
      <c r="Y3050" s="419"/>
      <c r="Z3050" s="51"/>
      <c r="AA3050" s="61"/>
    </row>
    <row r="3051" spans="1:27">
      <c r="A3051" s="50">
        <f t="shared" si="518"/>
        <v>3046</v>
      </c>
      <c r="B3051" s="9"/>
      <c r="C3051" s="23" t="s">
        <v>742</v>
      </c>
      <c r="D3051" s="489"/>
      <c r="E3051" s="318" t="str">
        <f>IF(G3051="","",VLOOKUP(G3051,'Danh mục CODE'!$D$2:$J$20064,7,0))</f>
        <v/>
      </c>
      <c r="F3051" s="28" t="str">
        <f>IF(E3051="","",VLOOKUP(E3051,'TONG HOP'!$E$8:$W$1883,19,0))</f>
        <v/>
      </c>
      <c r="G3051" s="66"/>
      <c r="H3051" s="226" t="str">
        <f>IF(E3051="","",VLOOKUP(G3051,'TONG HOP'!$C$8:$E$799,2,0))</f>
        <v/>
      </c>
      <c r="I3051" s="226" t="str">
        <f>IF(B3051="","",VLOOKUP(G3051,'TONG HOP'!$C$8:$F$799,4,0))</f>
        <v/>
      </c>
      <c r="J3051" s="63" t="str">
        <f t="shared" si="509"/>
        <v/>
      </c>
      <c r="K3051" s="63" t="str">
        <f t="shared" si="510"/>
        <v/>
      </c>
      <c r="L3051" s="63">
        <f t="shared" si="511"/>
        <v>0</v>
      </c>
      <c r="M3051" s="392" t="str">
        <f>IF(Y3051="","",VLOOKUP(G3051,'Danh mục CODE'!$D$2:$I$1880,4,0))</f>
        <v/>
      </c>
      <c r="N3051" s="482"/>
      <c r="O3051" s="392" t="str">
        <f t="shared" si="512"/>
        <v/>
      </c>
      <c r="P3051" s="392" t="str">
        <f>IF(Y3051="","",VLOOKUP(G3051,'Danh mục CODE'!$D$2:$I$1880,5,0))</f>
        <v/>
      </c>
      <c r="Q3051" s="392"/>
      <c r="R3051" s="392" t="str">
        <f t="shared" si="513"/>
        <v/>
      </c>
      <c r="S3051" s="394" t="e">
        <f t="shared" si="514"/>
        <v>#VALUE!</v>
      </c>
      <c r="T3051" s="394" t="str">
        <f t="shared" si="515"/>
        <v/>
      </c>
      <c r="U3051" s="394" t="str">
        <f t="shared" si="516"/>
        <v/>
      </c>
      <c r="V3051" s="424" t="str">
        <f t="shared" si="517"/>
        <v/>
      </c>
      <c r="W3051" s="21"/>
      <c r="X3051" s="419"/>
      <c r="Y3051" s="419"/>
      <c r="Z3051" s="51"/>
      <c r="AA3051" s="61"/>
    </row>
    <row r="3052" spans="1:27">
      <c r="A3052" s="50">
        <f t="shared" si="518"/>
        <v>3047</v>
      </c>
      <c r="B3052" s="9"/>
      <c r="C3052" s="23" t="s">
        <v>742</v>
      </c>
      <c r="D3052" s="489"/>
      <c r="E3052" s="318" t="str">
        <f>IF(G3052="","",VLOOKUP(G3052,'Danh mục CODE'!$D$2:$J$20064,7,0))</f>
        <v/>
      </c>
      <c r="F3052" s="28" t="str">
        <f>IF(E3052="","",VLOOKUP(E3052,'TONG HOP'!$E$8:$W$1883,19,0))</f>
        <v/>
      </c>
      <c r="G3052" s="66"/>
      <c r="H3052" s="226" t="str">
        <f>IF(E3052="","",VLOOKUP(G3052,'TONG HOP'!$C$8:$E$799,2,0))</f>
        <v/>
      </c>
      <c r="I3052" s="226" t="str">
        <f>IF(B3052="","",VLOOKUP(G3052,'TONG HOP'!$C$8:$F$799,4,0))</f>
        <v/>
      </c>
      <c r="J3052" s="63" t="str">
        <f t="shared" si="509"/>
        <v/>
      </c>
      <c r="K3052" s="63" t="str">
        <f t="shared" si="510"/>
        <v/>
      </c>
      <c r="L3052" s="63">
        <f t="shared" si="511"/>
        <v>0</v>
      </c>
      <c r="M3052" s="392" t="str">
        <f>IF(Y3052="","",VLOOKUP(G3052,'Danh mục CODE'!$D$2:$I$1880,4,0))</f>
        <v/>
      </c>
      <c r="N3052" s="482"/>
      <c r="O3052" s="392" t="str">
        <f t="shared" si="512"/>
        <v/>
      </c>
      <c r="P3052" s="392" t="str">
        <f>IF(Y3052="","",VLOOKUP(G3052,'Danh mục CODE'!$D$2:$I$1880,5,0))</f>
        <v/>
      </c>
      <c r="Q3052" s="392"/>
      <c r="R3052" s="392" t="str">
        <f t="shared" si="513"/>
        <v/>
      </c>
      <c r="S3052" s="394" t="e">
        <f t="shared" si="514"/>
        <v>#VALUE!</v>
      </c>
      <c r="T3052" s="394" t="str">
        <f t="shared" si="515"/>
        <v/>
      </c>
      <c r="U3052" s="394" t="str">
        <f t="shared" si="516"/>
        <v/>
      </c>
      <c r="V3052" s="424" t="str">
        <f t="shared" si="517"/>
        <v/>
      </c>
      <c r="W3052" s="21"/>
      <c r="X3052" s="419"/>
      <c r="Y3052" s="419"/>
      <c r="Z3052" s="51"/>
      <c r="AA3052" s="61"/>
    </row>
    <row r="3053" spans="1:27">
      <c r="A3053" s="50">
        <f t="shared" si="518"/>
        <v>3048</v>
      </c>
      <c r="B3053" s="9"/>
      <c r="C3053" s="23" t="s">
        <v>742</v>
      </c>
      <c r="D3053" s="489"/>
      <c r="E3053" s="318" t="str">
        <f>IF(G3053="","",VLOOKUP(G3053,'Danh mục CODE'!$D$2:$J$20064,7,0))</f>
        <v/>
      </c>
      <c r="F3053" s="28" t="str">
        <f>IF(E3053="","",VLOOKUP(E3053,'TONG HOP'!$E$8:$W$1883,19,0))</f>
        <v/>
      </c>
      <c r="G3053" s="66"/>
      <c r="H3053" s="226" t="str">
        <f>IF(E3053="","",VLOOKUP(G3053,'TONG HOP'!$C$8:$E$799,2,0))</f>
        <v/>
      </c>
      <c r="I3053" s="226" t="str">
        <f>IF(B3053="","",VLOOKUP(G3053,'TONG HOP'!$C$8:$F$799,4,0))</f>
        <v/>
      </c>
      <c r="J3053" s="63" t="str">
        <f t="shared" si="509"/>
        <v/>
      </c>
      <c r="K3053" s="63" t="str">
        <f t="shared" si="510"/>
        <v/>
      </c>
      <c r="L3053" s="63">
        <f t="shared" si="511"/>
        <v>0</v>
      </c>
      <c r="M3053" s="392" t="str">
        <f>IF(Y3053="","",VLOOKUP(G3053,'Danh mục CODE'!$D$2:$I$1880,4,0))</f>
        <v/>
      </c>
      <c r="N3053" s="482"/>
      <c r="O3053" s="392" t="str">
        <f t="shared" si="512"/>
        <v/>
      </c>
      <c r="P3053" s="392" t="str">
        <f>IF(Y3053="","",VLOOKUP(G3053,'Danh mục CODE'!$D$2:$I$1880,5,0))</f>
        <v/>
      </c>
      <c r="Q3053" s="392"/>
      <c r="R3053" s="392" t="str">
        <f t="shared" si="513"/>
        <v/>
      </c>
      <c r="S3053" s="394" t="e">
        <f t="shared" si="514"/>
        <v>#VALUE!</v>
      </c>
      <c r="T3053" s="394" t="str">
        <f t="shared" si="515"/>
        <v/>
      </c>
      <c r="U3053" s="394" t="str">
        <f t="shared" si="516"/>
        <v/>
      </c>
      <c r="V3053" s="424" t="str">
        <f t="shared" si="517"/>
        <v/>
      </c>
      <c r="W3053" s="21"/>
      <c r="X3053" s="419"/>
      <c r="Y3053" s="419"/>
      <c r="Z3053" s="51"/>
      <c r="AA3053" s="61"/>
    </row>
    <row r="3054" spans="1:27">
      <c r="A3054" s="50">
        <f t="shared" si="518"/>
        <v>3049</v>
      </c>
      <c r="B3054" s="9"/>
      <c r="C3054" s="23" t="s">
        <v>742</v>
      </c>
      <c r="D3054" s="489"/>
      <c r="E3054" s="318" t="str">
        <f>IF(G3054="","",VLOOKUP(G3054,'Danh mục CODE'!$D$2:$J$20064,7,0))</f>
        <v/>
      </c>
      <c r="F3054" s="28" t="str">
        <f>IF(E3054="","",VLOOKUP(E3054,'TONG HOP'!$E$8:$W$1883,19,0))</f>
        <v/>
      </c>
      <c r="G3054" s="66"/>
      <c r="H3054" s="226" t="str">
        <f>IF(E3054="","",VLOOKUP(G3054,'TONG HOP'!$C$8:$E$799,2,0))</f>
        <v/>
      </c>
      <c r="I3054" s="226" t="str">
        <f>IF(B3054="","",VLOOKUP(G3054,'TONG HOP'!$C$8:$F$799,4,0))</f>
        <v/>
      </c>
      <c r="J3054" s="63" t="str">
        <f t="shared" si="509"/>
        <v/>
      </c>
      <c r="K3054" s="63" t="str">
        <f t="shared" si="510"/>
        <v/>
      </c>
      <c r="L3054" s="63">
        <f t="shared" si="511"/>
        <v>0</v>
      </c>
      <c r="M3054" s="392" t="str">
        <f>IF(Y3054="","",VLOOKUP(G3054,'Danh mục CODE'!$D$2:$I$1880,4,0))</f>
        <v/>
      </c>
      <c r="N3054" s="482"/>
      <c r="O3054" s="392" t="str">
        <f t="shared" si="512"/>
        <v/>
      </c>
      <c r="P3054" s="392" t="str">
        <f>IF(Y3054="","",VLOOKUP(G3054,'Danh mục CODE'!$D$2:$I$1880,5,0))</f>
        <v/>
      </c>
      <c r="Q3054" s="392"/>
      <c r="R3054" s="392" t="str">
        <f t="shared" si="513"/>
        <v/>
      </c>
      <c r="S3054" s="394" t="e">
        <f t="shared" si="514"/>
        <v>#VALUE!</v>
      </c>
      <c r="T3054" s="394" t="str">
        <f t="shared" si="515"/>
        <v/>
      </c>
      <c r="U3054" s="394" t="str">
        <f t="shared" si="516"/>
        <v/>
      </c>
      <c r="V3054" s="424" t="str">
        <f t="shared" si="517"/>
        <v/>
      </c>
      <c r="W3054" s="21"/>
      <c r="X3054" s="419"/>
      <c r="Y3054" s="419"/>
      <c r="Z3054" s="51"/>
      <c r="AA3054" s="61"/>
    </row>
    <row r="3055" spans="1:27">
      <c r="A3055" s="50">
        <f t="shared" si="518"/>
        <v>3050</v>
      </c>
      <c r="B3055" s="9"/>
      <c r="C3055" s="23" t="s">
        <v>742</v>
      </c>
      <c r="D3055" s="489"/>
      <c r="E3055" s="318" t="str">
        <f>IF(G3055="","",VLOOKUP(G3055,'Danh mục CODE'!$D$2:$J$20064,7,0))</f>
        <v/>
      </c>
      <c r="F3055" s="28" t="str">
        <f>IF(E3055="","",VLOOKUP(E3055,'TONG HOP'!$E$8:$W$1883,19,0))</f>
        <v/>
      </c>
      <c r="G3055" s="66"/>
      <c r="H3055" s="226" t="str">
        <f>IF(E3055="","",VLOOKUP(G3055,'TONG HOP'!$C$8:$E$799,2,0))</f>
        <v/>
      </c>
      <c r="I3055" s="226" t="str">
        <f>IF(B3055="","",VLOOKUP(G3055,'TONG HOP'!$C$8:$F$799,4,0))</f>
        <v/>
      </c>
      <c r="J3055" s="63" t="str">
        <f t="shared" si="509"/>
        <v/>
      </c>
      <c r="K3055" s="63" t="str">
        <f t="shared" si="510"/>
        <v/>
      </c>
      <c r="L3055" s="63">
        <f t="shared" si="511"/>
        <v>0</v>
      </c>
      <c r="M3055" s="392" t="str">
        <f>IF(Y3055="","",VLOOKUP(G3055,'Danh mục CODE'!$D$2:$I$1880,4,0))</f>
        <v/>
      </c>
      <c r="N3055" s="482"/>
      <c r="O3055" s="392" t="str">
        <f t="shared" si="512"/>
        <v/>
      </c>
      <c r="P3055" s="392" t="str">
        <f>IF(Y3055="","",VLOOKUP(G3055,'Danh mục CODE'!$D$2:$I$1880,5,0))</f>
        <v/>
      </c>
      <c r="Q3055" s="392"/>
      <c r="R3055" s="392" t="str">
        <f t="shared" si="513"/>
        <v/>
      </c>
      <c r="S3055" s="394" t="e">
        <f t="shared" si="514"/>
        <v>#VALUE!</v>
      </c>
      <c r="T3055" s="394" t="str">
        <f t="shared" si="515"/>
        <v/>
      </c>
      <c r="U3055" s="394" t="str">
        <f t="shared" si="516"/>
        <v/>
      </c>
      <c r="V3055" s="424" t="str">
        <f t="shared" si="517"/>
        <v/>
      </c>
      <c r="W3055" s="21"/>
      <c r="X3055" s="419"/>
      <c r="Y3055" s="419"/>
      <c r="Z3055" s="51"/>
      <c r="AA3055" s="61"/>
    </row>
    <row r="3056" spans="1:27">
      <c r="A3056" s="50">
        <f t="shared" si="518"/>
        <v>3051</v>
      </c>
      <c r="B3056" s="9"/>
      <c r="C3056" s="23" t="s">
        <v>742</v>
      </c>
      <c r="D3056" s="489"/>
      <c r="E3056" s="318" t="str">
        <f>IF(G3056="","",VLOOKUP(G3056,'Danh mục CODE'!$D$2:$J$20064,7,0))</f>
        <v/>
      </c>
      <c r="F3056" s="28" t="str">
        <f>IF(E3056="","",VLOOKUP(E3056,'TONG HOP'!$E$8:$W$1883,19,0))</f>
        <v/>
      </c>
      <c r="G3056" s="66"/>
      <c r="H3056" s="226" t="str">
        <f>IF(E3056="","",VLOOKUP(G3056,'TONG HOP'!$C$8:$E$799,2,0))</f>
        <v/>
      </c>
      <c r="I3056" s="226" t="str">
        <f>IF(B3056="","",VLOOKUP(G3056,'TONG HOP'!$C$8:$F$799,4,0))</f>
        <v/>
      </c>
      <c r="J3056" s="63" t="str">
        <f t="shared" si="509"/>
        <v/>
      </c>
      <c r="K3056" s="63" t="str">
        <f t="shared" si="510"/>
        <v/>
      </c>
      <c r="L3056" s="63">
        <f t="shared" si="511"/>
        <v>0</v>
      </c>
      <c r="M3056" s="392" t="str">
        <f>IF(Y3056="","",VLOOKUP(G3056,'Danh mục CODE'!$D$2:$I$1880,4,0))</f>
        <v/>
      </c>
      <c r="N3056" s="482"/>
      <c r="O3056" s="392" t="str">
        <f t="shared" si="512"/>
        <v/>
      </c>
      <c r="P3056" s="392" t="str">
        <f>IF(Y3056="","",VLOOKUP(G3056,'Danh mục CODE'!$D$2:$I$1880,5,0))</f>
        <v/>
      </c>
      <c r="Q3056" s="392"/>
      <c r="R3056" s="392" t="str">
        <f t="shared" si="513"/>
        <v/>
      </c>
      <c r="S3056" s="394" t="e">
        <f t="shared" si="514"/>
        <v>#VALUE!</v>
      </c>
      <c r="T3056" s="394" t="str">
        <f t="shared" si="515"/>
        <v/>
      </c>
      <c r="U3056" s="394" t="str">
        <f t="shared" si="516"/>
        <v/>
      </c>
      <c r="V3056" s="424" t="str">
        <f t="shared" si="517"/>
        <v/>
      </c>
      <c r="W3056" s="21"/>
      <c r="X3056" s="419"/>
      <c r="Y3056" s="419"/>
      <c r="Z3056" s="51"/>
      <c r="AA3056" s="61"/>
    </row>
    <row r="3057" spans="1:27">
      <c r="A3057" s="50">
        <f t="shared" si="518"/>
        <v>3052</v>
      </c>
      <c r="B3057" s="9"/>
      <c r="C3057" s="23" t="s">
        <v>742</v>
      </c>
      <c r="D3057" s="489"/>
      <c r="E3057" s="318" t="str">
        <f>IF(G3057="","",VLOOKUP(G3057,'Danh mục CODE'!$D$2:$J$20064,7,0))</f>
        <v/>
      </c>
      <c r="F3057" s="28" t="str">
        <f>IF(E3057="","",VLOOKUP(E3057,'TONG HOP'!$E$8:$W$1883,19,0))</f>
        <v/>
      </c>
      <c r="G3057" s="66"/>
      <c r="H3057" s="226" t="str">
        <f>IF(E3057="","",VLOOKUP(G3057,'TONG HOP'!$C$8:$E$799,2,0))</f>
        <v/>
      </c>
      <c r="I3057" s="226" t="str">
        <f>IF(B3057="","",VLOOKUP(G3057,'TONG HOP'!$C$8:$F$799,4,0))</f>
        <v/>
      </c>
      <c r="J3057" s="63" t="str">
        <f t="shared" ref="J3057:J3120" si="519">IF(X3057="","",K3057-K3057*M3057)</f>
        <v/>
      </c>
      <c r="K3057" s="63" t="str">
        <f t="shared" ref="K3057:K3120" si="520">IF(AND(X3057="",N3057="",Q3057="",R3057=""),"",L3057-L3057*O3057-(L3057-L3057*O3057)*R3057)</f>
        <v/>
      </c>
      <c r="L3057" s="63">
        <f t="shared" ref="L3057:L3120" si="521">X3057-Y3057</f>
        <v>0</v>
      </c>
      <c r="M3057" s="392" t="str">
        <f>IF(Y3057="","",VLOOKUP(G3057,'Danh mục CODE'!$D$2:$I$1880,4,0))</f>
        <v/>
      </c>
      <c r="N3057" s="482"/>
      <c r="O3057" s="392" t="str">
        <f t="shared" ref="O3057:O3120" si="522">IF(X3057="","",IF(M3057-N3057&lt;0,-(M3057-N3057),0))</f>
        <v/>
      </c>
      <c r="P3057" s="392" t="str">
        <f>IF(Y3057="","",VLOOKUP(G3057,'Danh mục CODE'!$D$2:$I$1880,5,0))</f>
        <v/>
      </c>
      <c r="Q3057" s="392"/>
      <c r="R3057" s="392" t="str">
        <f t="shared" ref="R3057:R3120" si="523">IF(X3057="","",IF(P3057-Q3057&lt;0,-(P3057-Q3057),0))</f>
        <v/>
      </c>
      <c r="S3057" s="394" t="e">
        <f t="shared" ref="S3057:S3120" si="524">IF(T3057=0,"",J3057-T3057-U3057)</f>
        <v>#VALUE!</v>
      </c>
      <c r="T3057" s="394" t="str">
        <f t="shared" ref="T3057:T3120" si="525">IF(X3057="","",J3057*P3057)</f>
        <v/>
      </c>
      <c r="U3057" s="394" t="str">
        <f t="shared" ref="U3057:U3120" si="526">IF(X3057="","",J3057*R3057)</f>
        <v/>
      </c>
      <c r="V3057" s="424" t="str">
        <f t="shared" ref="V3057:V3120" si="527">IF(X3057="","",J3057-S3057-T3057-U3057)</f>
        <v/>
      </c>
      <c r="W3057" s="21"/>
      <c r="X3057" s="419"/>
      <c r="Y3057" s="419"/>
      <c r="Z3057" s="51"/>
      <c r="AA3057" s="61"/>
    </row>
    <row r="3058" spans="1:27">
      <c r="A3058" s="50">
        <f t="shared" si="518"/>
        <v>3053</v>
      </c>
      <c r="B3058" s="9"/>
      <c r="C3058" s="23" t="s">
        <v>742</v>
      </c>
      <c r="D3058" s="489"/>
      <c r="E3058" s="318" t="str">
        <f>IF(G3058="","",VLOOKUP(G3058,'Danh mục CODE'!$D$2:$J$20064,7,0))</f>
        <v/>
      </c>
      <c r="F3058" s="28" t="str">
        <f>IF(E3058="","",VLOOKUP(E3058,'TONG HOP'!$E$8:$W$1883,19,0))</f>
        <v/>
      </c>
      <c r="G3058" s="66"/>
      <c r="H3058" s="226" t="str">
        <f>IF(E3058="","",VLOOKUP(G3058,'TONG HOP'!$C$8:$E$799,2,0))</f>
        <v/>
      </c>
      <c r="I3058" s="226" t="str">
        <f>IF(B3058="","",VLOOKUP(G3058,'TONG HOP'!$C$8:$F$799,4,0))</f>
        <v/>
      </c>
      <c r="J3058" s="63" t="str">
        <f t="shared" si="519"/>
        <v/>
      </c>
      <c r="K3058" s="63" t="str">
        <f t="shared" si="520"/>
        <v/>
      </c>
      <c r="L3058" s="63">
        <f t="shared" si="521"/>
        <v>0</v>
      </c>
      <c r="M3058" s="392" t="str">
        <f>IF(Y3058="","",VLOOKUP(G3058,'Danh mục CODE'!$D$2:$I$1880,4,0))</f>
        <v/>
      </c>
      <c r="N3058" s="482"/>
      <c r="O3058" s="392" t="str">
        <f t="shared" si="522"/>
        <v/>
      </c>
      <c r="P3058" s="392" t="str">
        <f>IF(Y3058="","",VLOOKUP(G3058,'Danh mục CODE'!$D$2:$I$1880,5,0))</f>
        <v/>
      </c>
      <c r="Q3058" s="392"/>
      <c r="R3058" s="392" t="str">
        <f t="shared" si="523"/>
        <v/>
      </c>
      <c r="S3058" s="394" t="e">
        <f t="shared" si="524"/>
        <v>#VALUE!</v>
      </c>
      <c r="T3058" s="394" t="str">
        <f t="shared" si="525"/>
        <v/>
      </c>
      <c r="U3058" s="394" t="str">
        <f t="shared" si="526"/>
        <v/>
      </c>
      <c r="V3058" s="424" t="str">
        <f t="shared" si="527"/>
        <v/>
      </c>
      <c r="W3058" s="21"/>
      <c r="X3058" s="419"/>
      <c r="Y3058" s="419"/>
      <c r="Z3058" s="51"/>
      <c r="AA3058" s="61"/>
    </row>
    <row r="3059" spans="1:27">
      <c r="A3059" s="50">
        <f t="shared" si="518"/>
        <v>3054</v>
      </c>
      <c r="B3059" s="9"/>
      <c r="C3059" s="23" t="s">
        <v>742</v>
      </c>
      <c r="D3059" s="489"/>
      <c r="E3059" s="318" t="str">
        <f>IF(G3059="","",VLOOKUP(G3059,'Danh mục CODE'!$D$2:$J$20064,7,0))</f>
        <v/>
      </c>
      <c r="F3059" s="28" t="str">
        <f>IF(E3059="","",VLOOKUP(E3059,'TONG HOP'!$E$8:$W$1883,19,0))</f>
        <v/>
      </c>
      <c r="G3059" s="66"/>
      <c r="H3059" s="226" t="str">
        <f>IF(E3059="","",VLOOKUP(G3059,'TONG HOP'!$C$8:$E$799,2,0))</f>
        <v/>
      </c>
      <c r="I3059" s="226" t="str">
        <f>IF(B3059="","",VLOOKUP(G3059,'TONG HOP'!$C$8:$F$799,4,0))</f>
        <v/>
      </c>
      <c r="J3059" s="63" t="str">
        <f t="shared" si="519"/>
        <v/>
      </c>
      <c r="K3059" s="63" t="str">
        <f t="shared" si="520"/>
        <v/>
      </c>
      <c r="L3059" s="63">
        <f t="shared" si="521"/>
        <v>0</v>
      </c>
      <c r="M3059" s="392" t="str">
        <f>IF(Y3059="","",VLOOKUP(G3059,'Danh mục CODE'!$D$2:$I$1880,4,0))</f>
        <v/>
      </c>
      <c r="N3059" s="482"/>
      <c r="O3059" s="392" t="str">
        <f t="shared" si="522"/>
        <v/>
      </c>
      <c r="P3059" s="392" t="str">
        <f>IF(Y3059="","",VLOOKUP(G3059,'Danh mục CODE'!$D$2:$I$1880,5,0))</f>
        <v/>
      </c>
      <c r="Q3059" s="392"/>
      <c r="R3059" s="392" t="str">
        <f t="shared" si="523"/>
        <v/>
      </c>
      <c r="S3059" s="394" t="e">
        <f t="shared" si="524"/>
        <v>#VALUE!</v>
      </c>
      <c r="T3059" s="394" t="str">
        <f t="shared" si="525"/>
        <v/>
      </c>
      <c r="U3059" s="394" t="str">
        <f t="shared" si="526"/>
        <v/>
      </c>
      <c r="V3059" s="424" t="str">
        <f t="shared" si="527"/>
        <v/>
      </c>
      <c r="W3059" s="21"/>
      <c r="X3059" s="419"/>
      <c r="Y3059" s="419"/>
      <c r="Z3059" s="51"/>
      <c r="AA3059" s="61"/>
    </row>
    <row r="3060" spans="1:27">
      <c r="A3060" s="50">
        <f t="shared" si="518"/>
        <v>3055</v>
      </c>
      <c r="B3060" s="9"/>
      <c r="C3060" s="23" t="s">
        <v>742</v>
      </c>
      <c r="D3060" s="489"/>
      <c r="E3060" s="318" t="str">
        <f>IF(G3060="","",VLOOKUP(G3060,'Danh mục CODE'!$D$2:$J$20064,7,0))</f>
        <v/>
      </c>
      <c r="F3060" s="28" t="str">
        <f>IF(E3060="","",VLOOKUP(E3060,'TONG HOP'!$E$8:$W$1883,19,0))</f>
        <v/>
      </c>
      <c r="G3060" s="66"/>
      <c r="H3060" s="226" t="str">
        <f>IF(E3060="","",VLOOKUP(G3060,'TONG HOP'!$C$8:$E$799,2,0))</f>
        <v/>
      </c>
      <c r="I3060" s="226" t="str">
        <f>IF(B3060="","",VLOOKUP(G3060,'TONG HOP'!$C$8:$F$799,4,0))</f>
        <v/>
      </c>
      <c r="J3060" s="63" t="str">
        <f t="shared" si="519"/>
        <v/>
      </c>
      <c r="K3060" s="63" t="str">
        <f t="shared" si="520"/>
        <v/>
      </c>
      <c r="L3060" s="63">
        <f t="shared" si="521"/>
        <v>0</v>
      </c>
      <c r="M3060" s="392" t="str">
        <f>IF(Y3060="","",VLOOKUP(G3060,'Danh mục CODE'!$D$2:$I$1880,4,0))</f>
        <v/>
      </c>
      <c r="N3060" s="482"/>
      <c r="O3060" s="392" t="str">
        <f t="shared" si="522"/>
        <v/>
      </c>
      <c r="P3060" s="392" t="str">
        <f>IF(Y3060="","",VLOOKUP(G3060,'Danh mục CODE'!$D$2:$I$1880,5,0))</f>
        <v/>
      </c>
      <c r="Q3060" s="392"/>
      <c r="R3060" s="392" t="str">
        <f t="shared" si="523"/>
        <v/>
      </c>
      <c r="S3060" s="394" t="e">
        <f t="shared" si="524"/>
        <v>#VALUE!</v>
      </c>
      <c r="T3060" s="394" t="str">
        <f t="shared" si="525"/>
        <v/>
      </c>
      <c r="U3060" s="394" t="str">
        <f t="shared" si="526"/>
        <v/>
      </c>
      <c r="V3060" s="424" t="str">
        <f t="shared" si="527"/>
        <v/>
      </c>
      <c r="W3060" s="21"/>
      <c r="X3060" s="419"/>
      <c r="Y3060" s="419"/>
      <c r="Z3060" s="51"/>
      <c r="AA3060" s="61"/>
    </row>
    <row r="3061" spans="1:27">
      <c r="A3061" s="50">
        <f t="shared" si="518"/>
        <v>3056</v>
      </c>
      <c r="B3061" s="9"/>
      <c r="C3061" s="23" t="s">
        <v>742</v>
      </c>
      <c r="D3061" s="489"/>
      <c r="E3061" s="318" t="str">
        <f>IF(G3061="","",VLOOKUP(G3061,'Danh mục CODE'!$D$2:$J$20064,7,0))</f>
        <v/>
      </c>
      <c r="F3061" s="28" t="str">
        <f>IF(E3061="","",VLOOKUP(E3061,'TONG HOP'!$E$8:$W$1883,19,0))</f>
        <v/>
      </c>
      <c r="G3061" s="66"/>
      <c r="H3061" s="226" t="str">
        <f>IF(E3061="","",VLOOKUP(G3061,'TONG HOP'!$C$8:$E$799,2,0))</f>
        <v/>
      </c>
      <c r="I3061" s="226" t="str">
        <f>IF(B3061="","",VLOOKUP(G3061,'TONG HOP'!$C$8:$F$799,4,0))</f>
        <v/>
      </c>
      <c r="J3061" s="63" t="str">
        <f t="shared" si="519"/>
        <v/>
      </c>
      <c r="K3061" s="63" t="str">
        <f t="shared" si="520"/>
        <v/>
      </c>
      <c r="L3061" s="63">
        <f t="shared" si="521"/>
        <v>0</v>
      </c>
      <c r="M3061" s="392" t="str">
        <f>IF(Y3061="","",VLOOKUP(G3061,'Danh mục CODE'!$D$2:$I$1880,4,0))</f>
        <v/>
      </c>
      <c r="N3061" s="482"/>
      <c r="O3061" s="392" t="str">
        <f t="shared" si="522"/>
        <v/>
      </c>
      <c r="P3061" s="392" t="str">
        <f>IF(Y3061="","",VLOOKUP(G3061,'Danh mục CODE'!$D$2:$I$1880,5,0))</f>
        <v/>
      </c>
      <c r="Q3061" s="392"/>
      <c r="R3061" s="392" t="str">
        <f t="shared" si="523"/>
        <v/>
      </c>
      <c r="S3061" s="394" t="e">
        <f t="shared" si="524"/>
        <v>#VALUE!</v>
      </c>
      <c r="T3061" s="394" t="str">
        <f t="shared" si="525"/>
        <v/>
      </c>
      <c r="U3061" s="394" t="str">
        <f t="shared" si="526"/>
        <v/>
      </c>
      <c r="V3061" s="424" t="str">
        <f t="shared" si="527"/>
        <v/>
      </c>
      <c r="W3061" s="21"/>
      <c r="X3061" s="419"/>
      <c r="Y3061" s="419"/>
      <c r="Z3061" s="51"/>
      <c r="AA3061" s="61"/>
    </row>
    <row r="3062" spans="1:27">
      <c r="A3062" s="50">
        <f t="shared" si="518"/>
        <v>3057</v>
      </c>
      <c r="B3062" s="9"/>
      <c r="C3062" s="23" t="s">
        <v>742</v>
      </c>
      <c r="D3062" s="489"/>
      <c r="E3062" s="318" t="str">
        <f>IF(G3062="","",VLOOKUP(G3062,'Danh mục CODE'!$D$2:$J$20064,7,0))</f>
        <v/>
      </c>
      <c r="F3062" s="28" t="str">
        <f>IF(E3062="","",VLOOKUP(E3062,'TONG HOP'!$E$8:$W$1883,19,0))</f>
        <v/>
      </c>
      <c r="G3062" s="66"/>
      <c r="H3062" s="226" t="str">
        <f>IF(E3062="","",VLOOKUP(G3062,'TONG HOP'!$C$8:$E$799,2,0))</f>
        <v/>
      </c>
      <c r="I3062" s="226" t="str">
        <f>IF(B3062="","",VLOOKUP(G3062,'TONG HOP'!$C$8:$F$799,4,0))</f>
        <v/>
      </c>
      <c r="J3062" s="63" t="str">
        <f t="shared" si="519"/>
        <v/>
      </c>
      <c r="K3062" s="63" t="str">
        <f t="shared" si="520"/>
        <v/>
      </c>
      <c r="L3062" s="63">
        <f t="shared" si="521"/>
        <v>0</v>
      </c>
      <c r="M3062" s="392" t="str">
        <f>IF(Y3062="","",VLOOKUP(G3062,'Danh mục CODE'!$D$2:$I$1880,4,0))</f>
        <v/>
      </c>
      <c r="N3062" s="482"/>
      <c r="O3062" s="392" t="str">
        <f t="shared" si="522"/>
        <v/>
      </c>
      <c r="P3062" s="392" t="str">
        <f>IF(Y3062="","",VLOOKUP(G3062,'Danh mục CODE'!$D$2:$I$1880,5,0))</f>
        <v/>
      </c>
      <c r="Q3062" s="392"/>
      <c r="R3062" s="392" t="str">
        <f t="shared" si="523"/>
        <v/>
      </c>
      <c r="S3062" s="394" t="e">
        <f t="shared" si="524"/>
        <v>#VALUE!</v>
      </c>
      <c r="T3062" s="394" t="str">
        <f t="shared" si="525"/>
        <v/>
      </c>
      <c r="U3062" s="394" t="str">
        <f t="shared" si="526"/>
        <v/>
      </c>
      <c r="V3062" s="424" t="str">
        <f t="shared" si="527"/>
        <v/>
      </c>
      <c r="W3062" s="21"/>
      <c r="X3062" s="419"/>
      <c r="Y3062" s="419"/>
      <c r="Z3062" s="51"/>
      <c r="AA3062" s="61"/>
    </row>
    <row r="3063" spans="1:27">
      <c r="A3063" s="50">
        <f t="shared" si="518"/>
        <v>3058</v>
      </c>
      <c r="B3063" s="9"/>
      <c r="C3063" s="23" t="s">
        <v>742</v>
      </c>
      <c r="D3063" s="489"/>
      <c r="E3063" s="318" t="str">
        <f>IF(G3063="","",VLOOKUP(G3063,'Danh mục CODE'!$D$2:$J$20064,7,0))</f>
        <v/>
      </c>
      <c r="F3063" s="28" t="str">
        <f>IF(E3063="","",VLOOKUP(E3063,'TONG HOP'!$E$8:$W$1883,19,0))</f>
        <v/>
      </c>
      <c r="G3063" s="66"/>
      <c r="H3063" s="226" t="str">
        <f>IF(E3063="","",VLOOKUP(G3063,'TONG HOP'!$C$8:$E$799,2,0))</f>
        <v/>
      </c>
      <c r="I3063" s="226" t="str">
        <f>IF(B3063="","",VLOOKUP(G3063,'TONG HOP'!$C$8:$F$799,4,0))</f>
        <v/>
      </c>
      <c r="J3063" s="63" t="str">
        <f t="shared" si="519"/>
        <v/>
      </c>
      <c r="K3063" s="63" t="str">
        <f t="shared" si="520"/>
        <v/>
      </c>
      <c r="L3063" s="63">
        <f t="shared" si="521"/>
        <v>0</v>
      </c>
      <c r="M3063" s="392" t="str">
        <f>IF(Y3063="","",VLOOKUP(G3063,'Danh mục CODE'!$D$2:$I$1880,4,0))</f>
        <v/>
      </c>
      <c r="N3063" s="482"/>
      <c r="O3063" s="392" t="str">
        <f t="shared" si="522"/>
        <v/>
      </c>
      <c r="P3063" s="392" t="str">
        <f>IF(Y3063="","",VLOOKUP(G3063,'Danh mục CODE'!$D$2:$I$1880,5,0))</f>
        <v/>
      </c>
      <c r="Q3063" s="392"/>
      <c r="R3063" s="392" t="str">
        <f t="shared" si="523"/>
        <v/>
      </c>
      <c r="S3063" s="394" t="e">
        <f t="shared" si="524"/>
        <v>#VALUE!</v>
      </c>
      <c r="T3063" s="394" t="str">
        <f t="shared" si="525"/>
        <v/>
      </c>
      <c r="U3063" s="394" t="str">
        <f t="shared" si="526"/>
        <v/>
      </c>
      <c r="V3063" s="424" t="str">
        <f t="shared" si="527"/>
        <v/>
      </c>
      <c r="W3063" s="21"/>
      <c r="X3063" s="419"/>
      <c r="Y3063" s="419"/>
      <c r="Z3063" s="51"/>
      <c r="AA3063" s="61"/>
    </row>
    <row r="3064" spans="1:27">
      <c r="A3064" s="50">
        <f t="shared" si="518"/>
        <v>3059</v>
      </c>
      <c r="B3064" s="9"/>
      <c r="C3064" s="23" t="s">
        <v>742</v>
      </c>
      <c r="D3064" s="489"/>
      <c r="E3064" s="318" t="str">
        <f>IF(G3064="","",VLOOKUP(G3064,'Danh mục CODE'!$D$2:$J$20064,7,0))</f>
        <v/>
      </c>
      <c r="F3064" s="28" t="str">
        <f>IF(E3064="","",VLOOKUP(E3064,'TONG HOP'!$E$8:$W$1883,19,0))</f>
        <v/>
      </c>
      <c r="G3064" s="66"/>
      <c r="H3064" s="226" t="str">
        <f>IF(E3064="","",VLOOKUP(G3064,'TONG HOP'!$C$8:$E$799,2,0))</f>
        <v/>
      </c>
      <c r="I3064" s="226" t="str">
        <f>IF(B3064="","",VLOOKUP(G3064,'TONG HOP'!$C$8:$F$799,4,0))</f>
        <v/>
      </c>
      <c r="J3064" s="63" t="str">
        <f t="shared" si="519"/>
        <v/>
      </c>
      <c r="K3064" s="63" t="str">
        <f t="shared" si="520"/>
        <v/>
      </c>
      <c r="L3064" s="63">
        <f t="shared" si="521"/>
        <v>0</v>
      </c>
      <c r="M3064" s="392" t="str">
        <f>IF(Y3064="","",VLOOKUP(G3064,'Danh mục CODE'!$D$2:$I$1880,4,0))</f>
        <v/>
      </c>
      <c r="N3064" s="482"/>
      <c r="O3064" s="392" t="str">
        <f t="shared" si="522"/>
        <v/>
      </c>
      <c r="P3064" s="392" t="str">
        <f>IF(Y3064="","",VLOOKUP(G3064,'Danh mục CODE'!$D$2:$I$1880,5,0))</f>
        <v/>
      </c>
      <c r="Q3064" s="392"/>
      <c r="R3064" s="392" t="str">
        <f t="shared" si="523"/>
        <v/>
      </c>
      <c r="S3064" s="394" t="e">
        <f t="shared" si="524"/>
        <v>#VALUE!</v>
      </c>
      <c r="T3064" s="394" t="str">
        <f t="shared" si="525"/>
        <v/>
      </c>
      <c r="U3064" s="394" t="str">
        <f t="shared" si="526"/>
        <v/>
      </c>
      <c r="V3064" s="424" t="str">
        <f t="shared" si="527"/>
        <v/>
      </c>
      <c r="W3064" s="21"/>
      <c r="X3064" s="419"/>
      <c r="Y3064" s="419"/>
      <c r="Z3064" s="51"/>
      <c r="AA3064" s="61"/>
    </row>
    <row r="3065" spans="1:27">
      <c r="A3065" s="50">
        <f t="shared" si="518"/>
        <v>3060</v>
      </c>
      <c r="B3065" s="9"/>
      <c r="C3065" s="23" t="s">
        <v>742</v>
      </c>
      <c r="D3065" s="489"/>
      <c r="E3065" s="318" t="str">
        <f>IF(G3065="","",VLOOKUP(G3065,'Danh mục CODE'!$D$2:$J$20064,7,0))</f>
        <v/>
      </c>
      <c r="F3065" s="28" t="str">
        <f>IF(E3065="","",VLOOKUP(E3065,'TONG HOP'!$E$8:$W$1883,19,0))</f>
        <v/>
      </c>
      <c r="G3065" s="66"/>
      <c r="H3065" s="226" t="str">
        <f>IF(E3065="","",VLOOKUP(G3065,'TONG HOP'!$C$8:$E$799,2,0))</f>
        <v/>
      </c>
      <c r="I3065" s="226" t="str">
        <f>IF(B3065="","",VLOOKUP(G3065,'TONG HOP'!$C$8:$F$799,4,0))</f>
        <v/>
      </c>
      <c r="J3065" s="63" t="str">
        <f t="shared" si="519"/>
        <v/>
      </c>
      <c r="K3065" s="63" t="str">
        <f t="shared" si="520"/>
        <v/>
      </c>
      <c r="L3065" s="63">
        <f t="shared" si="521"/>
        <v>0</v>
      </c>
      <c r="M3065" s="392" t="str">
        <f>IF(Y3065="","",VLOOKUP(G3065,'Danh mục CODE'!$D$2:$I$1880,4,0))</f>
        <v/>
      </c>
      <c r="N3065" s="482"/>
      <c r="O3065" s="392" t="str">
        <f t="shared" si="522"/>
        <v/>
      </c>
      <c r="P3065" s="392" t="str">
        <f>IF(Y3065="","",VLOOKUP(G3065,'Danh mục CODE'!$D$2:$I$1880,5,0))</f>
        <v/>
      </c>
      <c r="Q3065" s="392"/>
      <c r="R3065" s="392" t="str">
        <f t="shared" si="523"/>
        <v/>
      </c>
      <c r="S3065" s="394" t="e">
        <f t="shared" si="524"/>
        <v>#VALUE!</v>
      </c>
      <c r="T3065" s="394" t="str">
        <f t="shared" si="525"/>
        <v/>
      </c>
      <c r="U3065" s="394" t="str">
        <f t="shared" si="526"/>
        <v/>
      </c>
      <c r="V3065" s="424" t="str">
        <f t="shared" si="527"/>
        <v/>
      </c>
      <c r="W3065" s="21"/>
      <c r="X3065" s="419"/>
      <c r="Y3065" s="419"/>
      <c r="Z3065" s="51"/>
      <c r="AA3065" s="61"/>
    </row>
    <row r="3066" spans="1:27">
      <c r="A3066" s="50">
        <f t="shared" si="518"/>
        <v>3061</v>
      </c>
      <c r="B3066" s="9"/>
      <c r="C3066" s="23" t="s">
        <v>742</v>
      </c>
      <c r="D3066" s="489"/>
      <c r="E3066" s="318" t="str">
        <f>IF(G3066="","",VLOOKUP(G3066,'Danh mục CODE'!$D$2:$J$20064,7,0))</f>
        <v/>
      </c>
      <c r="F3066" s="28" t="str">
        <f>IF(E3066="","",VLOOKUP(E3066,'TONG HOP'!$E$8:$W$1883,19,0))</f>
        <v/>
      </c>
      <c r="G3066" s="66"/>
      <c r="H3066" s="226" t="str">
        <f>IF(E3066="","",VLOOKUP(G3066,'TONG HOP'!$C$8:$E$799,2,0))</f>
        <v/>
      </c>
      <c r="I3066" s="226" t="str">
        <f>IF(B3066="","",VLOOKUP(G3066,'TONG HOP'!$C$8:$F$799,4,0))</f>
        <v/>
      </c>
      <c r="J3066" s="63" t="str">
        <f t="shared" si="519"/>
        <v/>
      </c>
      <c r="K3066" s="63" t="str">
        <f t="shared" si="520"/>
        <v/>
      </c>
      <c r="L3066" s="63">
        <f t="shared" si="521"/>
        <v>0</v>
      </c>
      <c r="M3066" s="392" t="str">
        <f>IF(Y3066="","",VLOOKUP(G3066,'Danh mục CODE'!$D$2:$I$1880,4,0))</f>
        <v/>
      </c>
      <c r="N3066" s="482"/>
      <c r="O3066" s="392" t="str">
        <f t="shared" si="522"/>
        <v/>
      </c>
      <c r="P3066" s="392" t="str">
        <f>IF(Y3066="","",VLOOKUP(G3066,'Danh mục CODE'!$D$2:$I$1880,5,0))</f>
        <v/>
      </c>
      <c r="Q3066" s="392"/>
      <c r="R3066" s="392" t="str">
        <f t="shared" si="523"/>
        <v/>
      </c>
      <c r="S3066" s="394" t="e">
        <f t="shared" si="524"/>
        <v>#VALUE!</v>
      </c>
      <c r="T3066" s="394" t="str">
        <f t="shared" si="525"/>
        <v/>
      </c>
      <c r="U3066" s="394" t="str">
        <f t="shared" si="526"/>
        <v/>
      </c>
      <c r="V3066" s="424" t="str">
        <f t="shared" si="527"/>
        <v/>
      </c>
      <c r="W3066" s="21"/>
      <c r="X3066" s="419"/>
      <c r="Y3066" s="419"/>
      <c r="Z3066" s="51"/>
      <c r="AA3066" s="61"/>
    </row>
    <row r="3067" spans="1:27">
      <c r="A3067" s="50">
        <f t="shared" si="518"/>
        <v>3062</v>
      </c>
      <c r="B3067" s="9"/>
      <c r="C3067" s="23" t="s">
        <v>742</v>
      </c>
      <c r="D3067" s="489"/>
      <c r="E3067" s="318" t="str">
        <f>IF(G3067="","",VLOOKUP(G3067,'Danh mục CODE'!$D$2:$J$20064,7,0))</f>
        <v/>
      </c>
      <c r="F3067" s="28" t="str">
        <f>IF(E3067="","",VLOOKUP(E3067,'TONG HOP'!$E$8:$W$1883,19,0))</f>
        <v/>
      </c>
      <c r="G3067" s="66"/>
      <c r="H3067" s="226" t="str">
        <f>IF(E3067="","",VLOOKUP(G3067,'TONG HOP'!$C$8:$E$799,2,0))</f>
        <v/>
      </c>
      <c r="I3067" s="226" t="str">
        <f>IF(B3067="","",VLOOKUP(G3067,'TONG HOP'!$C$8:$F$799,4,0))</f>
        <v/>
      </c>
      <c r="J3067" s="63" t="str">
        <f t="shared" si="519"/>
        <v/>
      </c>
      <c r="K3067" s="63" t="str">
        <f t="shared" si="520"/>
        <v/>
      </c>
      <c r="L3067" s="63">
        <f t="shared" si="521"/>
        <v>0</v>
      </c>
      <c r="M3067" s="392" t="str">
        <f>IF(Y3067="","",VLOOKUP(G3067,'Danh mục CODE'!$D$2:$I$1880,4,0))</f>
        <v/>
      </c>
      <c r="N3067" s="482"/>
      <c r="O3067" s="392" t="str">
        <f t="shared" si="522"/>
        <v/>
      </c>
      <c r="P3067" s="392" t="str">
        <f>IF(Y3067="","",VLOOKUP(G3067,'Danh mục CODE'!$D$2:$I$1880,5,0))</f>
        <v/>
      </c>
      <c r="Q3067" s="392"/>
      <c r="R3067" s="392" t="str">
        <f t="shared" si="523"/>
        <v/>
      </c>
      <c r="S3067" s="394" t="e">
        <f t="shared" si="524"/>
        <v>#VALUE!</v>
      </c>
      <c r="T3067" s="394" t="str">
        <f t="shared" si="525"/>
        <v/>
      </c>
      <c r="U3067" s="394" t="str">
        <f t="shared" si="526"/>
        <v/>
      </c>
      <c r="V3067" s="424" t="str">
        <f t="shared" si="527"/>
        <v/>
      </c>
      <c r="W3067" s="21"/>
      <c r="X3067" s="419"/>
      <c r="Y3067" s="419"/>
      <c r="Z3067" s="51"/>
      <c r="AA3067" s="61"/>
    </row>
    <row r="3068" spans="1:27">
      <c r="A3068" s="50">
        <f t="shared" si="518"/>
        <v>3063</v>
      </c>
      <c r="B3068" s="9"/>
      <c r="C3068" s="23" t="s">
        <v>742</v>
      </c>
      <c r="D3068" s="489"/>
      <c r="E3068" s="318" t="str">
        <f>IF(G3068="","",VLOOKUP(G3068,'Danh mục CODE'!$D$2:$J$20064,7,0))</f>
        <v/>
      </c>
      <c r="F3068" s="28" t="str">
        <f>IF(E3068="","",VLOOKUP(E3068,'TONG HOP'!$E$8:$W$1883,19,0))</f>
        <v/>
      </c>
      <c r="G3068" s="66"/>
      <c r="H3068" s="226" t="str">
        <f>IF(E3068="","",VLOOKUP(G3068,'TONG HOP'!$C$8:$E$799,2,0))</f>
        <v/>
      </c>
      <c r="I3068" s="226" t="str">
        <f>IF(B3068="","",VLOOKUP(G3068,'TONG HOP'!$C$8:$F$799,4,0))</f>
        <v/>
      </c>
      <c r="J3068" s="63" t="str">
        <f t="shared" si="519"/>
        <v/>
      </c>
      <c r="K3068" s="63" t="str">
        <f t="shared" si="520"/>
        <v/>
      </c>
      <c r="L3068" s="63">
        <f t="shared" si="521"/>
        <v>0</v>
      </c>
      <c r="M3068" s="392" t="str">
        <f>IF(Y3068="","",VLOOKUP(G3068,'Danh mục CODE'!$D$2:$I$1880,4,0))</f>
        <v/>
      </c>
      <c r="N3068" s="482"/>
      <c r="O3068" s="392" t="str">
        <f t="shared" si="522"/>
        <v/>
      </c>
      <c r="P3068" s="392" t="str">
        <f>IF(Y3068="","",VLOOKUP(G3068,'Danh mục CODE'!$D$2:$I$1880,5,0))</f>
        <v/>
      </c>
      <c r="Q3068" s="392"/>
      <c r="R3068" s="392" t="str">
        <f t="shared" si="523"/>
        <v/>
      </c>
      <c r="S3068" s="394" t="e">
        <f t="shared" si="524"/>
        <v>#VALUE!</v>
      </c>
      <c r="T3068" s="394" t="str">
        <f t="shared" si="525"/>
        <v/>
      </c>
      <c r="U3068" s="394" t="str">
        <f t="shared" si="526"/>
        <v/>
      </c>
      <c r="V3068" s="424" t="str">
        <f t="shared" si="527"/>
        <v/>
      </c>
      <c r="W3068" s="21"/>
      <c r="X3068" s="419"/>
      <c r="Y3068" s="419"/>
      <c r="Z3068" s="51"/>
      <c r="AA3068" s="61"/>
    </row>
    <row r="3069" spans="1:27">
      <c r="A3069" s="50">
        <f t="shared" si="518"/>
        <v>3064</v>
      </c>
      <c r="B3069" s="9"/>
      <c r="C3069" s="23" t="s">
        <v>742</v>
      </c>
      <c r="D3069" s="489"/>
      <c r="E3069" s="318" t="str">
        <f>IF(G3069="","",VLOOKUP(G3069,'Danh mục CODE'!$D$2:$J$20064,7,0))</f>
        <v/>
      </c>
      <c r="F3069" s="28" t="str">
        <f>IF(E3069="","",VLOOKUP(E3069,'TONG HOP'!$E$8:$W$1883,19,0))</f>
        <v/>
      </c>
      <c r="G3069" s="66"/>
      <c r="H3069" s="226" t="str">
        <f>IF(E3069="","",VLOOKUP(G3069,'TONG HOP'!$C$8:$E$799,2,0))</f>
        <v/>
      </c>
      <c r="I3069" s="226" t="str">
        <f>IF(B3069="","",VLOOKUP(G3069,'TONG HOP'!$C$8:$F$799,4,0))</f>
        <v/>
      </c>
      <c r="J3069" s="63" t="str">
        <f t="shared" si="519"/>
        <v/>
      </c>
      <c r="K3069" s="63" t="str">
        <f t="shared" si="520"/>
        <v/>
      </c>
      <c r="L3069" s="63">
        <f t="shared" si="521"/>
        <v>0</v>
      </c>
      <c r="M3069" s="392" t="str">
        <f>IF(Y3069="","",VLOOKUP(G3069,'Danh mục CODE'!$D$2:$I$1880,4,0))</f>
        <v/>
      </c>
      <c r="N3069" s="482"/>
      <c r="O3069" s="392" t="str">
        <f t="shared" si="522"/>
        <v/>
      </c>
      <c r="P3069" s="392" t="str">
        <f>IF(Y3069="","",VLOOKUP(G3069,'Danh mục CODE'!$D$2:$I$1880,5,0))</f>
        <v/>
      </c>
      <c r="Q3069" s="392"/>
      <c r="R3069" s="392" t="str">
        <f t="shared" si="523"/>
        <v/>
      </c>
      <c r="S3069" s="394" t="e">
        <f t="shared" si="524"/>
        <v>#VALUE!</v>
      </c>
      <c r="T3069" s="394" t="str">
        <f t="shared" si="525"/>
        <v/>
      </c>
      <c r="U3069" s="394" t="str">
        <f t="shared" si="526"/>
        <v/>
      </c>
      <c r="V3069" s="424" t="str">
        <f t="shared" si="527"/>
        <v/>
      </c>
      <c r="W3069" s="21"/>
      <c r="X3069" s="419"/>
      <c r="Y3069" s="419"/>
      <c r="Z3069" s="51"/>
      <c r="AA3069" s="61"/>
    </row>
    <row r="3070" spans="1:27">
      <c r="A3070" s="50">
        <f t="shared" si="518"/>
        <v>3065</v>
      </c>
      <c r="B3070" s="9"/>
      <c r="C3070" s="23" t="s">
        <v>742</v>
      </c>
      <c r="D3070" s="489"/>
      <c r="E3070" s="318" t="str">
        <f>IF(G3070="","",VLOOKUP(G3070,'Danh mục CODE'!$D$2:$J$20064,7,0))</f>
        <v/>
      </c>
      <c r="F3070" s="28" t="str">
        <f>IF(E3070="","",VLOOKUP(E3070,'TONG HOP'!$E$8:$W$1883,19,0))</f>
        <v/>
      </c>
      <c r="G3070" s="66"/>
      <c r="H3070" s="226" t="str">
        <f>IF(E3070="","",VLOOKUP(G3070,'TONG HOP'!$C$8:$E$799,2,0))</f>
        <v/>
      </c>
      <c r="I3070" s="226" t="str">
        <f>IF(B3070="","",VLOOKUP(G3070,'TONG HOP'!$C$8:$F$799,4,0))</f>
        <v/>
      </c>
      <c r="J3070" s="63" t="str">
        <f t="shared" si="519"/>
        <v/>
      </c>
      <c r="K3070" s="63" t="str">
        <f t="shared" si="520"/>
        <v/>
      </c>
      <c r="L3070" s="63">
        <f t="shared" si="521"/>
        <v>0</v>
      </c>
      <c r="M3070" s="392" t="str">
        <f>IF(Y3070="","",VLOOKUP(G3070,'Danh mục CODE'!$D$2:$I$1880,4,0))</f>
        <v/>
      </c>
      <c r="N3070" s="482"/>
      <c r="O3070" s="392" t="str">
        <f t="shared" si="522"/>
        <v/>
      </c>
      <c r="P3070" s="392" t="str">
        <f>IF(Y3070="","",VLOOKUP(G3070,'Danh mục CODE'!$D$2:$I$1880,5,0))</f>
        <v/>
      </c>
      <c r="Q3070" s="392"/>
      <c r="R3070" s="392" t="str">
        <f t="shared" si="523"/>
        <v/>
      </c>
      <c r="S3070" s="394" t="e">
        <f t="shared" si="524"/>
        <v>#VALUE!</v>
      </c>
      <c r="T3070" s="394" t="str">
        <f t="shared" si="525"/>
        <v/>
      </c>
      <c r="U3070" s="394" t="str">
        <f t="shared" si="526"/>
        <v/>
      </c>
      <c r="V3070" s="424" t="str">
        <f t="shared" si="527"/>
        <v/>
      </c>
      <c r="W3070" s="21"/>
      <c r="X3070" s="419"/>
      <c r="Y3070" s="419"/>
      <c r="Z3070" s="51"/>
      <c r="AA3070" s="61"/>
    </row>
    <row r="3071" spans="1:27">
      <c r="A3071" s="50">
        <f t="shared" si="518"/>
        <v>3066</v>
      </c>
      <c r="B3071" s="9"/>
      <c r="C3071" s="23" t="s">
        <v>742</v>
      </c>
      <c r="D3071" s="489"/>
      <c r="E3071" s="318" t="str">
        <f>IF(G3071="","",VLOOKUP(G3071,'Danh mục CODE'!$D$2:$J$20064,7,0))</f>
        <v/>
      </c>
      <c r="F3071" s="28" t="str">
        <f>IF(E3071="","",VLOOKUP(E3071,'TONG HOP'!$E$8:$W$1883,19,0))</f>
        <v/>
      </c>
      <c r="G3071" s="66"/>
      <c r="H3071" s="226" t="str">
        <f>IF(E3071="","",VLOOKUP(G3071,'TONG HOP'!$C$8:$E$799,2,0))</f>
        <v/>
      </c>
      <c r="I3071" s="226" t="str">
        <f>IF(B3071="","",VLOOKUP(G3071,'TONG HOP'!$C$8:$F$799,4,0))</f>
        <v/>
      </c>
      <c r="J3071" s="63" t="str">
        <f t="shared" si="519"/>
        <v/>
      </c>
      <c r="K3071" s="63" t="str">
        <f t="shared" si="520"/>
        <v/>
      </c>
      <c r="L3071" s="63">
        <f t="shared" si="521"/>
        <v>0</v>
      </c>
      <c r="M3071" s="392" t="str">
        <f>IF(Y3071="","",VLOOKUP(G3071,'Danh mục CODE'!$D$2:$I$1880,4,0))</f>
        <v/>
      </c>
      <c r="N3071" s="482"/>
      <c r="O3071" s="392" t="str">
        <f t="shared" si="522"/>
        <v/>
      </c>
      <c r="P3071" s="392" t="str">
        <f>IF(Y3071="","",VLOOKUP(G3071,'Danh mục CODE'!$D$2:$I$1880,5,0))</f>
        <v/>
      </c>
      <c r="Q3071" s="392"/>
      <c r="R3071" s="392" t="str">
        <f t="shared" si="523"/>
        <v/>
      </c>
      <c r="S3071" s="394" t="e">
        <f t="shared" si="524"/>
        <v>#VALUE!</v>
      </c>
      <c r="T3071" s="394" t="str">
        <f t="shared" si="525"/>
        <v/>
      </c>
      <c r="U3071" s="394" t="str">
        <f t="shared" si="526"/>
        <v/>
      </c>
      <c r="V3071" s="424" t="str">
        <f t="shared" si="527"/>
        <v/>
      </c>
      <c r="W3071" s="21"/>
      <c r="X3071" s="419"/>
      <c r="Y3071" s="419"/>
      <c r="Z3071" s="51"/>
      <c r="AA3071" s="61"/>
    </row>
    <row r="3072" spans="1:27">
      <c r="A3072" s="50">
        <f t="shared" si="518"/>
        <v>3067</v>
      </c>
      <c r="B3072" s="9"/>
      <c r="C3072" s="23" t="s">
        <v>742</v>
      </c>
      <c r="D3072" s="489"/>
      <c r="E3072" s="318" t="str">
        <f>IF(G3072="","",VLOOKUP(G3072,'Danh mục CODE'!$D$2:$J$20064,7,0))</f>
        <v/>
      </c>
      <c r="F3072" s="28" t="str">
        <f>IF(E3072="","",VLOOKUP(E3072,'TONG HOP'!$E$8:$W$1883,19,0))</f>
        <v/>
      </c>
      <c r="G3072" s="66"/>
      <c r="H3072" s="226" t="str">
        <f>IF(E3072="","",VLOOKUP(G3072,'TONG HOP'!$C$8:$E$799,2,0))</f>
        <v/>
      </c>
      <c r="I3072" s="226" t="str">
        <f>IF(B3072="","",VLOOKUP(G3072,'TONG HOP'!$C$8:$F$799,4,0))</f>
        <v/>
      </c>
      <c r="J3072" s="63" t="str">
        <f t="shared" si="519"/>
        <v/>
      </c>
      <c r="K3072" s="63" t="str">
        <f t="shared" si="520"/>
        <v/>
      </c>
      <c r="L3072" s="63">
        <f t="shared" si="521"/>
        <v>0</v>
      </c>
      <c r="M3072" s="392" t="str">
        <f>IF(Y3072="","",VLOOKUP(G3072,'Danh mục CODE'!$D$2:$I$1880,4,0))</f>
        <v/>
      </c>
      <c r="N3072" s="482"/>
      <c r="O3072" s="392" t="str">
        <f t="shared" si="522"/>
        <v/>
      </c>
      <c r="P3072" s="392" t="str">
        <f>IF(Y3072="","",VLOOKUP(G3072,'Danh mục CODE'!$D$2:$I$1880,5,0))</f>
        <v/>
      </c>
      <c r="Q3072" s="392"/>
      <c r="R3072" s="392" t="str">
        <f t="shared" si="523"/>
        <v/>
      </c>
      <c r="S3072" s="394" t="e">
        <f t="shared" si="524"/>
        <v>#VALUE!</v>
      </c>
      <c r="T3072" s="394" t="str">
        <f t="shared" si="525"/>
        <v/>
      </c>
      <c r="U3072" s="394" t="str">
        <f t="shared" si="526"/>
        <v/>
      </c>
      <c r="V3072" s="424" t="str">
        <f t="shared" si="527"/>
        <v/>
      </c>
      <c r="W3072" s="21"/>
      <c r="X3072" s="419"/>
      <c r="Y3072" s="419"/>
      <c r="Z3072" s="51"/>
      <c r="AA3072" s="61"/>
    </row>
    <row r="3073" spans="1:27">
      <c r="A3073" s="50">
        <f t="shared" si="518"/>
        <v>3068</v>
      </c>
      <c r="B3073" s="9"/>
      <c r="C3073" s="23" t="s">
        <v>742</v>
      </c>
      <c r="D3073" s="489"/>
      <c r="E3073" s="318" t="str">
        <f>IF(G3073="","",VLOOKUP(G3073,'Danh mục CODE'!$D$2:$J$20064,7,0))</f>
        <v/>
      </c>
      <c r="F3073" s="28" t="str">
        <f>IF(E3073="","",VLOOKUP(E3073,'TONG HOP'!$E$8:$W$1883,19,0))</f>
        <v/>
      </c>
      <c r="G3073" s="66"/>
      <c r="H3073" s="226" t="str">
        <f>IF(E3073="","",VLOOKUP(G3073,'TONG HOP'!$C$8:$E$799,2,0))</f>
        <v/>
      </c>
      <c r="I3073" s="226" t="str">
        <f>IF(B3073="","",VLOOKUP(G3073,'TONG HOP'!$C$8:$F$799,4,0))</f>
        <v/>
      </c>
      <c r="J3073" s="63" t="str">
        <f t="shared" si="519"/>
        <v/>
      </c>
      <c r="K3073" s="63" t="str">
        <f t="shared" si="520"/>
        <v/>
      </c>
      <c r="L3073" s="63">
        <f t="shared" si="521"/>
        <v>0</v>
      </c>
      <c r="M3073" s="392" t="str">
        <f>IF(Y3073="","",VLOOKUP(G3073,'Danh mục CODE'!$D$2:$I$1880,4,0))</f>
        <v/>
      </c>
      <c r="N3073" s="482"/>
      <c r="O3073" s="392" t="str">
        <f t="shared" si="522"/>
        <v/>
      </c>
      <c r="P3073" s="392" t="str">
        <f>IF(Y3073="","",VLOOKUP(G3073,'Danh mục CODE'!$D$2:$I$1880,5,0))</f>
        <v/>
      </c>
      <c r="Q3073" s="392"/>
      <c r="R3073" s="392" t="str">
        <f t="shared" si="523"/>
        <v/>
      </c>
      <c r="S3073" s="394" t="e">
        <f t="shared" si="524"/>
        <v>#VALUE!</v>
      </c>
      <c r="T3073" s="394" t="str">
        <f t="shared" si="525"/>
        <v/>
      </c>
      <c r="U3073" s="394" t="str">
        <f t="shared" si="526"/>
        <v/>
      </c>
      <c r="V3073" s="424" t="str">
        <f t="shared" si="527"/>
        <v/>
      </c>
      <c r="W3073" s="21"/>
      <c r="X3073" s="419"/>
      <c r="Y3073" s="419"/>
      <c r="Z3073" s="51"/>
      <c r="AA3073" s="61"/>
    </row>
    <row r="3074" spans="1:27">
      <c r="A3074" s="50">
        <f t="shared" si="518"/>
        <v>3069</v>
      </c>
      <c r="B3074" s="9"/>
      <c r="C3074" s="23" t="s">
        <v>742</v>
      </c>
      <c r="D3074" s="489"/>
      <c r="E3074" s="318" t="str">
        <f>IF(G3074="","",VLOOKUP(G3074,'Danh mục CODE'!$D$2:$J$20064,7,0))</f>
        <v/>
      </c>
      <c r="F3074" s="28" t="str">
        <f>IF(E3074="","",VLOOKUP(E3074,'TONG HOP'!$E$8:$W$1883,19,0))</f>
        <v/>
      </c>
      <c r="G3074" s="66"/>
      <c r="H3074" s="226" t="str">
        <f>IF(E3074="","",VLOOKUP(G3074,'TONG HOP'!$C$8:$E$799,2,0))</f>
        <v/>
      </c>
      <c r="I3074" s="226" t="str">
        <f>IF(B3074="","",VLOOKUP(G3074,'TONG HOP'!$C$8:$F$799,4,0))</f>
        <v/>
      </c>
      <c r="J3074" s="63" t="str">
        <f t="shared" si="519"/>
        <v/>
      </c>
      <c r="K3074" s="63" t="str">
        <f t="shared" si="520"/>
        <v/>
      </c>
      <c r="L3074" s="63">
        <f t="shared" si="521"/>
        <v>0</v>
      </c>
      <c r="M3074" s="392" t="str">
        <f>IF(Y3074="","",VLOOKUP(G3074,'Danh mục CODE'!$D$2:$I$1880,4,0))</f>
        <v/>
      </c>
      <c r="N3074" s="482"/>
      <c r="O3074" s="392" t="str">
        <f t="shared" si="522"/>
        <v/>
      </c>
      <c r="P3074" s="392" t="str">
        <f>IF(Y3074="","",VLOOKUP(G3074,'Danh mục CODE'!$D$2:$I$1880,5,0))</f>
        <v/>
      </c>
      <c r="Q3074" s="392"/>
      <c r="R3074" s="392" t="str">
        <f t="shared" si="523"/>
        <v/>
      </c>
      <c r="S3074" s="394" t="e">
        <f t="shared" si="524"/>
        <v>#VALUE!</v>
      </c>
      <c r="T3074" s="394" t="str">
        <f t="shared" si="525"/>
        <v/>
      </c>
      <c r="U3074" s="394" t="str">
        <f t="shared" si="526"/>
        <v/>
      </c>
      <c r="V3074" s="424" t="str">
        <f t="shared" si="527"/>
        <v/>
      </c>
      <c r="W3074" s="21"/>
      <c r="X3074" s="419"/>
      <c r="Y3074" s="419"/>
      <c r="Z3074" s="51"/>
      <c r="AA3074" s="61"/>
    </row>
    <row r="3075" spans="1:27">
      <c r="A3075" s="50">
        <f t="shared" si="518"/>
        <v>3070</v>
      </c>
      <c r="B3075" s="9"/>
      <c r="C3075" s="23" t="s">
        <v>742</v>
      </c>
      <c r="D3075" s="489"/>
      <c r="E3075" s="318" t="str">
        <f>IF(G3075="","",VLOOKUP(G3075,'Danh mục CODE'!$D$2:$J$20064,7,0))</f>
        <v/>
      </c>
      <c r="F3075" s="28" t="str">
        <f>IF(E3075="","",VLOOKUP(E3075,'TONG HOP'!$E$8:$W$1883,19,0))</f>
        <v/>
      </c>
      <c r="G3075" s="66"/>
      <c r="H3075" s="226" t="str">
        <f>IF(E3075="","",VLOOKUP(G3075,'TONG HOP'!$C$8:$E$799,2,0))</f>
        <v/>
      </c>
      <c r="I3075" s="226" t="str">
        <f>IF(B3075="","",VLOOKUP(G3075,'TONG HOP'!$C$8:$F$799,4,0))</f>
        <v/>
      </c>
      <c r="J3075" s="63" t="str">
        <f t="shared" si="519"/>
        <v/>
      </c>
      <c r="K3075" s="63" t="str">
        <f t="shared" si="520"/>
        <v/>
      </c>
      <c r="L3075" s="63">
        <f t="shared" si="521"/>
        <v>0</v>
      </c>
      <c r="M3075" s="392" t="str">
        <f>IF(Y3075="","",VLOOKUP(G3075,'Danh mục CODE'!$D$2:$I$1880,4,0))</f>
        <v/>
      </c>
      <c r="N3075" s="482"/>
      <c r="O3075" s="392" t="str">
        <f t="shared" si="522"/>
        <v/>
      </c>
      <c r="P3075" s="392" t="str">
        <f>IF(Y3075="","",VLOOKUP(G3075,'Danh mục CODE'!$D$2:$I$1880,5,0))</f>
        <v/>
      </c>
      <c r="Q3075" s="392"/>
      <c r="R3075" s="392" t="str">
        <f t="shared" si="523"/>
        <v/>
      </c>
      <c r="S3075" s="394" t="e">
        <f t="shared" si="524"/>
        <v>#VALUE!</v>
      </c>
      <c r="T3075" s="394" t="str">
        <f t="shared" si="525"/>
        <v/>
      </c>
      <c r="U3075" s="394" t="str">
        <f t="shared" si="526"/>
        <v/>
      </c>
      <c r="V3075" s="424" t="str">
        <f t="shared" si="527"/>
        <v/>
      </c>
      <c r="W3075" s="21"/>
      <c r="X3075" s="419"/>
      <c r="Y3075" s="419"/>
      <c r="Z3075" s="51"/>
      <c r="AA3075" s="61"/>
    </row>
    <row r="3076" spans="1:27">
      <c r="A3076" s="50">
        <f t="shared" si="518"/>
        <v>3071</v>
      </c>
      <c r="B3076" s="9"/>
      <c r="C3076" s="23" t="s">
        <v>742</v>
      </c>
      <c r="D3076" s="489"/>
      <c r="E3076" s="318" t="str">
        <f>IF(G3076="","",VLOOKUP(G3076,'Danh mục CODE'!$D$2:$J$20064,7,0))</f>
        <v/>
      </c>
      <c r="F3076" s="28" t="str">
        <f>IF(E3076="","",VLOOKUP(E3076,'TONG HOP'!$E$8:$W$1883,19,0))</f>
        <v/>
      </c>
      <c r="G3076" s="66"/>
      <c r="H3076" s="226" t="str">
        <f>IF(E3076="","",VLOOKUP(G3076,'TONG HOP'!$C$8:$E$799,2,0))</f>
        <v/>
      </c>
      <c r="I3076" s="226" t="str">
        <f>IF(B3076="","",VLOOKUP(G3076,'TONG HOP'!$C$8:$F$799,4,0))</f>
        <v/>
      </c>
      <c r="J3076" s="63" t="str">
        <f t="shared" si="519"/>
        <v/>
      </c>
      <c r="K3076" s="63" t="str">
        <f t="shared" si="520"/>
        <v/>
      </c>
      <c r="L3076" s="63">
        <f t="shared" si="521"/>
        <v>0</v>
      </c>
      <c r="M3076" s="392" t="str">
        <f>IF(Y3076="","",VLOOKUP(G3076,'Danh mục CODE'!$D$2:$I$1880,4,0))</f>
        <v/>
      </c>
      <c r="N3076" s="482"/>
      <c r="O3076" s="392" t="str">
        <f t="shared" si="522"/>
        <v/>
      </c>
      <c r="P3076" s="392" t="str">
        <f>IF(Y3076="","",VLOOKUP(G3076,'Danh mục CODE'!$D$2:$I$1880,5,0))</f>
        <v/>
      </c>
      <c r="Q3076" s="392"/>
      <c r="R3076" s="392" t="str">
        <f t="shared" si="523"/>
        <v/>
      </c>
      <c r="S3076" s="394" t="e">
        <f t="shared" si="524"/>
        <v>#VALUE!</v>
      </c>
      <c r="T3076" s="394" t="str">
        <f t="shared" si="525"/>
        <v/>
      </c>
      <c r="U3076" s="394" t="str">
        <f t="shared" si="526"/>
        <v/>
      </c>
      <c r="V3076" s="424" t="str">
        <f t="shared" si="527"/>
        <v/>
      </c>
      <c r="W3076" s="21"/>
      <c r="X3076" s="419"/>
      <c r="Y3076" s="419"/>
      <c r="Z3076" s="51"/>
      <c r="AA3076" s="61"/>
    </row>
    <row r="3077" spans="1:27">
      <c r="A3077" s="50">
        <f t="shared" si="518"/>
        <v>3072</v>
      </c>
      <c r="B3077" s="9"/>
      <c r="C3077" s="23" t="s">
        <v>742</v>
      </c>
      <c r="D3077" s="489"/>
      <c r="E3077" s="318" t="str">
        <f>IF(G3077="","",VLOOKUP(G3077,'Danh mục CODE'!$D$2:$J$20064,7,0))</f>
        <v/>
      </c>
      <c r="F3077" s="28" t="str">
        <f>IF(E3077="","",VLOOKUP(E3077,'TONG HOP'!$E$8:$W$1883,19,0))</f>
        <v/>
      </c>
      <c r="G3077" s="66"/>
      <c r="H3077" s="226" t="str">
        <f>IF(E3077="","",VLOOKUP(G3077,'TONG HOP'!$C$8:$E$799,2,0))</f>
        <v/>
      </c>
      <c r="I3077" s="226" t="str">
        <f>IF(B3077="","",VLOOKUP(G3077,'TONG HOP'!$C$8:$F$799,4,0))</f>
        <v/>
      </c>
      <c r="J3077" s="63" t="str">
        <f t="shared" si="519"/>
        <v/>
      </c>
      <c r="K3077" s="63" t="str">
        <f t="shared" si="520"/>
        <v/>
      </c>
      <c r="L3077" s="63">
        <f t="shared" si="521"/>
        <v>0</v>
      </c>
      <c r="M3077" s="392" t="str">
        <f>IF(Y3077="","",VLOOKUP(G3077,'Danh mục CODE'!$D$2:$I$1880,4,0))</f>
        <v/>
      </c>
      <c r="N3077" s="482"/>
      <c r="O3077" s="392" t="str">
        <f t="shared" si="522"/>
        <v/>
      </c>
      <c r="P3077" s="392" t="str">
        <f>IF(Y3077="","",VLOOKUP(G3077,'Danh mục CODE'!$D$2:$I$1880,5,0))</f>
        <v/>
      </c>
      <c r="Q3077" s="392"/>
      <c r="R3077" s="392" t="str">
        <f t="shared" si="523"/>
        <v/>
      </c>
      <c r="S3077" s="394" t="e">
        <f t="shared" si="524"/>
        <v>#VALUE!</v>
      </c>
      <c r="T3077" s="394" t="str">
        <f t="shared" si="525"/>
        <v/>
      </c>
      <c r="U3077" s="394" t="str">
        <f t="shared" si="526"/>
        <v/>
      </c>
      <c r="V3077" s="424" t="str">
        <f t="shared" si="527"/>
        <v/>
      </c>
      <c r="W3077" s="21"/>
      <c r="X3077" s="419"/>
      <c r="Y3077" s="419"/>
      <c r="Z3077" s="51"/>
      <c r="AA3077" s="61"/>
    </row>
    <row r="3078" spans="1:27">
      <c r="A3078" s="50">
        <f t="shared" si="518"/>
        <v>3073</v>
      </c>
      <c r="B3078" s="9"/>
      <c r="C3078" s="23" t="s">
        <v>742</v>
      </c>
      <c r="D3078" s="489"/>
      <c r="E3078" s="318" t="str">
        <f>IF(G3078="","",VLOOKUP(G3078,'Danh mục CODE'!$D$2:$J$20064,7,0))</f>
        <v/>
      </c>
      <c r="F3078" s="28" t="str">
        <f>IF(E3078="","",VLOOKUP(E3078,'TONG HOP'!$E$8:$W$1883,19,0))</f>
        <v/>
      </c>
      <c r="G3078" s="66"/>
      <c r="H3078" s="226" t="str">
        <f>IF(E3078="","",VLOOKUP(G3078,'TONG HOP'!$C$8:$E$799,2,0))</f>
        <v/>
      </c>
      <c r="I3078" s="226" t="str">
        <f>IF(B3078="","",VLOOKUP(G3078,'TONG HOP'!$C$8:$F$799,4,0))</f>
        <v/>
      </c>
      <c r="J3078" s="63" t="str">
        <f t="shared" si="519"/>
        <v/>
      </c>
      <c r="K3078" s="63" t="str">
        <f t="shared" si="520"/>
        <v/>
      </c>
      <c r="L3078" s="63">
        <f t="shared" si="521"/>
        <v>0</v>
      </c>
      <c r="M3078" s="392" t="str">
        <f>IF(Y3078="","",VLOOKUP(G3078,'Danh mục CODE'!$D$2:$I$1880,4,0))</f>
        <v/>
      </c>
      <c r="N3078" s="482"/>
      <c r="O3078" s="392" t="str">
        <f t="shared" si="522"/>
        <v/>
      </c>
      <c r="P3078" s="392" t="str">
        <f>IF(Y3078="","",VLOOKUP(G3078,'Danh mục CODE'!$D$2:$I$1880,5,0))</f>
        <v/>
      </c>
      <c r="Q3078" s="392"/>
      <c r="R3078" s="392" t="str">
        <f t="shared" si="523"/>
        <v/>
      </c>
      <c r="S3078" s="394" t="e">
        <f t="shared" si="524"/>
        <v>#VALUE!</v>
      </c>
      <c r="T3078" s="394" t="str">
        <f t="shared" si="525"/>
        <v/>
      </c>
      <c r="U3078" s="394" t="str">
        <f t="shared" si="526"/>
        <v/>
      </c>
      <c r="V3078" s="424" t="str">
        <f t="shared" si="527"/>
        <v/>
      </c>
      <c r="W3078" s="21"/>
      <c r="X3078" s="419"/>
      <c r="Y3078" s="419"/>
      <c r="Z3078" s="51"/>
      <c r="AA3078" s="61"/>
    </row>
    <row r="3079" spans="1:27">
      <c r="A3079" s="50">
        <f t="shared" si="518"/>
        <v>3074</v>
      </c>
      <c r="B3079" s="9"/>
      <c r="C3079" s="23" t="s">
        <v>742</v>
      </c>
      <c r="D3079" s="489"/>
      <c r="E3079" s="318" t="str">
        <f>IF(G3079="","",VLOOKUP(G3079,'Danh mục CODE'!$D$2:$J$20064,7,0))</f>
        <v/>
      </c>
      <c r="F3079" s="28" t="str">
        <f>IF(E3079="","",VLOOKUP(E3079,'TONG HOP'!$E$8:$W$1883,19,0))</f>
        <v/>
      </c>
      <c r="G3079" s="66"/>
      <c r="H3079" s="226" t="str">
        <f>IF(E3079="","",VLOOKUP(G3079,'TONG HOP'!$C$8:$E$799,2,0))</f>
        <v/>
      </c>
      <c r="I3079" s="226" t="str">
        <f>IF(B3079="","",VLOOKUP(G3079,'TONG HOP'!$C$8:$F$799,4,0))</f>
        <v/>
      </c>
      <c r="J3079" s="63" t="str">
        <f t="shared" si="519"/>
        <v/>
      </c>
      <c r="K3079" s="63" t="str">
        <f t="shared" si="520"/>
        <v/>
      </c>
      <c r="L3079" s="63">
        <f t="shared" si="521"/>
        <v>0</v>
      </c>
      <c r="M3079" s="392" t="str">
        <f>IF(Y3079="","",VLOOKUP(G3079,'Danh mục CODE'!$D$2:$I$1880,4,0))</f>
        <v/>
      </c>
      <c r="N3079" s="482"/>
      <c r="O3079" s="392" t="str">
        <f t="shared" si="522"/>
        <v/>
      </c>
      <c r="P3079" s="392" t="str">
        <f>IF(Y3079="","",VLOOKUP(G3079,'Danh mục CODE'!$D$2:$I$1880,5,0))</f>
        <v/>
      </c>
      <c r="Q3079" s="392"/>
      <c r="R3079" s="392" t="str">
        <f t="shared" si="523"/>
        <v/>
      </c>
      <c r="S3079" s="394" t="e">
        <f t="shared" si="524"/>
        <v>#VALUE!</v>
      </c>
      <c r="T3079" s="394" t="str">
        <f t="shared" si="525"/>
        <v/>
      </c>
      <c r="U3079" s="394" t="str">
        <f t="shared" si="526"/>
        <v/>
      </c>
      <c r="V3079" s="424" t="str">
        <f t="shared" si="527"/>
        <v/>
      </c>
      <c r="W3079" s="21"/>
      <c r="X3079" s="419"/>
      <c r="Y3079" s="419"/>
      <c r="Z3079" s="51"/>
      <c r="AA3079" s="61"/>
    </row>
    <row r="3080" spans="1:27">
      <c r="A3080" s="50">
        <f t="shared" si="518"/>
        <v>3075</v>
      </c>
      <c r="B3080" s="9"/>
      <c r="C3080" s="23" t="s">
        <v>742</v>
      </c>
      <c r="D3080" s="489"/>
      <c r="E3080" s="318" t="str">
        <f>IF(G3080="","",VLOOKUP(G3080,'Danh mục CODE'!$D$2:$J$20064,7,0))</f>
        <v/>
      </c>
      <c r="F3080" s="28" t="str">
        <f>IF(E3080="","",VLOOKUP(E3080,'TONG HOP'!$E$8:$W$1883,19,0))</f>
        <v/>
      </c>
      <c r="G3080" s="66"/>
      <c r="H3080" s="226" t="str">
        <f>IF(E3080="","",VLOOKUP(G3080,'TONG HOP'!$C$8:$E$799,2,0))</f>
        <v/>
      </c>
      <c r="I3080" s="226" t="str">
        <f>IF(B3080="","",VLOOKUP(G3080,'TONG HOP'!$C$8:$F$799,4,0))</f>
        <v/>
      </c>
      <c r="J3080" s="63" t="str">
        <f t="shared" si="519"/>
        <v/>
      </c>
      <c r="K3080" s="63" t="str">
        <f t="shared" si="520"/>
        <v/>
      </c>
      <c r="L3080" s="63">
        <f t="shared" si="521"/>
        <v>0</v>
      </c>
      <c r="M3080" s="392" t="str">
        <f>IF(Y3080="","",VLOOKUP(G3080,'Danh mục CODE'!$D$2:$I$1880,4,0))</f>
        <v/>
      </c>
      <c r="N3080" s="482"/>
      <c r="O3080" s="392" t="str">
        <f t="shared" si="522"/>
        <v/>
      </c>
      <c r="P3080" s="392" t="str">
        <f>IF(Y3080="","",VLOOKUP(G3080,'Danh mục CODE'!$D$2:$I$1880,5,0))</f>
        <v/>
      </c>
      <c r="Q3080" s="392"/>
      <c r="R3080" s="392" t="str">
        <f t="shared" si="523"/>
        <v/>
      </c>
      <c r="S3080" s="394" t="e">
        <f t="shared" si="524"/>
        <v>#VALUE!</v>
      </c>
      <c r="T3080" s="394" t="str">
        <f t="shared" si="525"/>
        <v/>
      </c>
      <c r="U3080" s="394" t="str">
        <f t="shared" si="526"/>
        <v/>
      </c>
      <c r="V3080" s="424" t="str">
        <f t="shared" si="527"/>
        <v/>
      </c>
      <c r="W3080" s="21"/>
      <c r="X3080" s="419"/>
      <c r="Y3080" s="419"/>
      <c r="Z3080" s="51"/>
      <c r="AA3080" s="61"/>
    </row>
    <row r="3081" spans="1:27">
      <c r="A3081" s="50">
        <f t="shared" si="518"/>
        <v>3076</v>
      </c>
      <c r="B3081" s="9"/>
      <c r="C3081" s="23" t="s">
        <v>742</v>
      </c>
      <c r="D3081" s="489"/>
      <c r="E3081" s="318" t="str">
        <f>IF(G3081="","",VLOOKUP(G3081,'Danh mục CODE'!$D$2:$J$20064,7,0))</f>
        <v/>
      </c>
      <c r="F3081" s="28" t="str">
        <f>IF(E3081="","",VLOOKUP(E3081,'TONG HOP'!$E$8:$W$1883,19,0))</f>
        <v/>
      </c>
      <c r="G3081" s="66"/>
      <c r="H3081" s="226" t="str">
        <f>IF(E3081="","",VLOOKUP(G3081,'TONG HOP'!$C$8:$E$799,2,0))</f>
        <v/>
      </c>
      <c r="I3081" s="226" t="str">
        <f>IF(B3081="","",VLOOKUP(G3081,'TONG HOP'!$C$8:$F$799,4,0))</f>
        <v/>
      </c>
      <c r="J3081" s="63" t="str">
        <f t="shared" si="519"/>
        <v/>
      </c>
      <c r="K3081" s="63" t="str">
        <f t="shared" si="520"/>
        <v/>
      </c>
      <c r="L3081" s="63">
        <f t="shared" si="521"/>
        <v>0</v>
      </c>
      <c r="M3081" s="392" t="str">
        <f>IF(Y3081="","",VLOOKUP(G3081,'Danh mục CODE'!$D$2:$I$1880,4,0))</f>
        <v/>
      </c>
      <c r="N3081" s="482"/>
      <c r="O3081" s="392" t="str">
        <f t="shared" si="522"/>
        <v/>
      </c>
      <c r="P3081" s="392" t="str">
        <f>IF(Y3081="","",VLOOKUP(G3081,'Danh mục CODE'!$D$2:$I$1880,5,0))</f>
        <v/>
      </c>
      <c r="Q3081" s="392"/>
      <c r="R3081" s="392" t="str">
        <f t="shared" si="523"/>
        <v/>
      </c>
      <c r="S3081" s="394" t="e">
        <f t="shared" si="524"/>
        <v>#VALUE!</v>
      </c>
      <c r="T3081" s="394" t="str">
        <f t="shared" si="525"/>
        <v/>
      </c>
      <c r="U3081" s="394" t="str">
        <f t="shared" si="526"/>
        <v/>
      </c>
      <c r="V3081" s="424" t="str">
        <f t="shared" si="527"/>
        <v/>
      </c>
      <c r="W3081" s="21"/>
      <c r="X3081" s="419"/>
      <c r="Y3081" s="419"/>
      <c r="Z3081" s="51"/>
      <c r="AA3081" s="61"/>
    </row>
    <row r="3082" spans="1:27">
      <c r="A3082" s="50">
        <f t="shared" si="518"/>
        <v>3077</v>
      </c>
      <c r="B3082" s="9"/>
      <c r="C3082" s="23" t="s">
        <v>742</v>
      </c>
      <c r="D3082" s="489"/>
      <c r="E3082" s="318" t="str">
        <f>IF(G3082="","",VLOOKUP(G3082,'Danh mục CODE'!$D$2:$J$20064,7,0))</f>
        <v/>
      </c>
      <c r="F3082" s="28" t="str">
        <f>IF(E3082="","",VLOOKUP(E3082,'TONG HOP'!$E$8:$W$1883,19,0))</f>
        <v/>
      </c>
      <c r="G3082" s="66"/>
      <c r="H3082" s="226" t="str">
        <f>IF(E3082="","",VLOOKUP(G3082,'TONG HOP'!$C$8:$E$799,2,0))</f>
        <v/>
      </c>
      <c r="I3082" s="226" t="str">
        <f>IF(B3082="","",VLOOKUP(G3082,'TONG HOP'!$C$8:$F$799,4,0))</f>
        <v/>
      </c>
      <c r="J3082" s="63" t="str">
        <f t="shared" si="519"/>
        <v/>
      </c>
      <c r="K3082" s="63" t="str">
        <f t="shared" si="520"/>
        <v/>
      </c>
      <c r="L3082" s="63">
        <f t="shared" si="521"/>
        <v>0</v>
      </c>
      <c r="M3082" s="392" t="str">
        <f>IF(Y3082="","",VLOOKUP(G3082,'Danh mục CODE'!$D$2:$I$1880,4,0))</f>
        <v/>
      </c>
      <c r="N3082" s="482"/>
      <c r="O3082" s="392" t="str">
        <f t="shared" si="522"/>
        <v/>
      </c>
      <c r="P3082" s="392" t="str">
        <f>IF(Y3082="","",VLOOKUP(G3082,'Danh mục CODE'!$D$2:$I$1880,5,0))</f>
        <v/>
      </c>
      <c r="Q3082" s="392"/>
      <c r="R3082" s="392" t="str">
        <f t="shared" si="523"/>
        <v/>
      </c>
      <c r="S3082" s="394" t="e">
        <f t="shared" si="524"/>
        <v>#VALUE!</v>
      </c>
      <c r="T3082" s="394" t="str">
        <f t="shared" si="525"/>
        <v/>
      </c>
      <c r="U3082" s="394" t="str">
        <f t="shared" si="526"/>
        <v/>
      </c>
      <c r="V3082" s="424" t="str">
        <f t="shared" si="527"/>
        <v/>
      </c>
      <c r="W3082" s="21"/>
      <c r="X3082" s="419"/>
      <c r="Y3082" s="419"/>
      <c r="Z3082" s="51"/>
      <c r="AA3082" s="61"/>
    </row>
    <row r="3083" spans="1:27">
      <c r="A3083" s="50">
        <f t="shared" si="518"/>
        <v>3078</v>
      </c>
      <c r="B3083" s="9"/>
      <c r="C3083" s="23" t="s">
        <v>742</v>
      </c>
      <c r="D3083" s="489"/>
      <c r="E3083" s="318" t="str">
        <f>IF(G3083="","",VLOOKUP(G3083,'Danh mục CODE'!$D$2:$J$20064,7,0))</f>
        <v/>
      </c>
      <c r="F3083" s="28" t="str">
        <f>IF(E3083="","",VLOOKUP(E3083,'TONG HOP'!$E$8:$W$1883,19,0))</f>
        <v/>
      </c>
      <c r="G3083" s="66"/>
      <c r="H3083" s="226" t="str">
        <f>IF(E3083="","",VLOOKUP(G3083,'TONG HOP'!$C$8:$E$799,2,0))</f>
        <v/>
      </c>
      <c r="I3083" s="226" t="str">
        <f>IF(B3083="","",VLOOKUP(G3083,'TONG HOP'!$C$8:$F$799,4,0))</f>
        <v/>
      </c>
      <c r="J3083" s="63" t="str">
        <f t="shared" si="519"/>
        <v/>
      </c>
      <c r="K3083" s="63" t="str">
        <f t="shared" si="520"/>
        <v/>
      </c>
      <c r="L3083" s="63">
        <f t="shared" si="521"/>
        <v>0</v>
      </c>
      <c r="M3083" s="392" t="str">
        <f>IF(Y3083="","",VLOOKUP(G3083,'Danh mục CODE'!$D$2:$I$1880,4,0))</f>
        <v/>
      </c>
      <c r="N3083" s="482"/>
      <c r="O3083" s="392" t="str">
        <f t="shared" si="522"/>
        <v/>
      </c>
      <c r="P3083" s="392" t="str">
        <f>IF(Y3083="","",VLOOKUP(G3083,'Danh mục CODE'!$D$2:$I$1880,5,0))</f>
        <v/>
      </c>
      <c r="Q3083" s="392"/>
      <c r="R3083" s="392" t="str">
        <f t="shared" si="523"/>
        <v/>
      </c>
      <c r="S3083" s="394" t="e">
        <f t="shared" si="524"/>
        <v>#VALUE!</v>
      </c>
      <c r="T3083" s="394" t="str">
        <f t="shared" si="525"/>
        <v/>
      </c>
      <c r="U3083" s="394" t="str">
        <f t="shared" si="526"/>
        <v/>
      </c>
      <c r="V3083" s="424" t="str">
        <f t="shared" si="527"/>
        <v/>
      </c>
      <c r="W3083" s="21"/>
      <c r="X3083" s="419"/>
      <c r="Y3083" s="419"/>
      <c r="Z3083" s="51"/>
      <c r="AA3083" s="61"/>
    </row>
    <row r="3084" spans="1:27">
      <c r="A3084" s="50">
        <f t="shared" si="518"/>
        <v>3079</v>
      </c>
      <c r="B3084" s="9"/>
      <c r="C3084" s="23" t="s">
        <v>742</v>
      </c>
      <c r="D3084" s="489"/>
      <c r="E3084" s="318" t="str">
        <f>IF(G3084="","",VLOOKUP(G3084,'Danh mục CODE'!$D$2:$J$20064,7,0))</f>
        <v/>
      </c>
      <c r="F3084" s="28" t="str">
        <f>IF(E3084="","",VLOOKUP(E3084,'TONG HOP'!$E$8:$W$1883,19,0))</f>
        <v/>
      </c>
      <c r="G3084" s="66"/>
      <c r="H3084" s="226" t="str">
        <f>IF(E3084="","",VLOOKUP(G3084,'TONG HOP'!$C$8:$E$799,2,0))</f>
        <v/>
      </c>
      <c r="I3084" s="226" t="str">
        <f>IF(B3084="","",VLOOKUP(G3084,'TONG HOP'!$C$8:$F$799,4,0))</f>
        <v/>
      </c>
      <c r="J3084" s="63" t="str">
        <f t="shared" si="519"/>
        <v/>
      </c>
      <c r="K3084" s="63" t="str">
        <f t="shared" si="520"/>
        <v/>
      </c>
      <c r="L3084" s="63">
        <f t="shared" si="521"/>
        <v>0</v>
      </c>
      <c r="M3084" s="392" t="str">
        <f>IF(Y3084="","",VLOOKUP(G3084,'Danh mục CODE'!$D$2:$I$1880,4,0))</f>
        <v/>
      </c>
      <c r="N3084" s="482"/>
      <c r="O3084" s="392" t="str">
        <f t="shared" si="522"/>
        <v/>
      </c>
      <c r="P3084" s="392" t="str">
        <f>IF(Y3084="","",VLOOKUP(G3084,'Danh mục CODE'!$D$2:$I$1880,5,0))</f>
        <v/>
      </c>
      <c r="Q3084" s="392"/>
      <c r="R3084" s="392" t="str">
        <f t="shared" si="523"/>
        <v/>
      </c>
      <c r="S3084" s="394" t="e">
        <f t="shared" si="524"/>
        <v>#VALUE!</v>
      </c>
      <c r="T3084" s="394" t="str">
        <f t="shared" si="525"/>
        <v/>
      </c>
      <c r="U3084" s="394" t="str">
        <f t="shared" si="526"/>
        <v/>
      </c>
      <c r="V3084" s="424" t="str">
        <f t="shared" si="527"/>
        <v/>
      </c>
      <c r="W3084" s="21"/>
      <c r="X3084" s="419"/>
      <c r="Y3084" s="419"/>
      <c r="Z3084" s="51"/>
      <c r="AA3084" s="61"/>
    </row>
    <row r="3085" spans="1:27">
      <c r="A3085" s="50">
        <f t="shared" si="518"/>
        <v>3080</v>
      </c>
      <c r="B3085" s="9"/>
      <c r="C3085" s="23" t="s">
        <v>742</v>
      </c>
      <c r="D3085" s="489"/>
      <c r="E3085" s="318" t="str">
        <f>IF(G3085="","",VLOOKUP(G3085,'Danh mục CODE'!$D$2:$J$20064,7,0))</f>
        <v/>
      </c>
      <c r="F3085" s="28" t="str">
        <f>IF(E3085="","",VLOOKUP(E3085,'TONG HOP'!$E$8:$W$1883,19,0))</f>
        <v/>
      </c>
      <c r="G3085" s="66"/>
      <c r="H3085" s="226" t="str">
        <f>IF(E3085="","",VLOOKUP(G3085,'TONG HOP'!$C$8:$E$799,2,0))</f>
        <v/>
      </c>
      <c r="I3085" s="226" t="str">
        <f>IF(B3085="","",VLOOKUP(G3085,'TONG HOP'!$C$8:$F$799,4,0))</f>
        <v/>
      </c>
      <c r="J3085" s="63" t="str">
        <f t="shared" si="519"/>
        <v/>
      </c>
      <c r="K3085" s="63" t="str">
        <f t="shared" si="520"/>
        <v/>
      </c>
      <c r="L3085" s="63">
        <f t="shared" si="521"/>
        <v>0</v>
      </c>
      <c r="M3085" s="392" t="str">
        <f>IF(Y3085="","",VLOOKUP(G3085,'Danh mục CODE'!$D$2:$I$1880,4,0))</f>
        <v/>
      </c>
      <c r="N3085" s="482"/>
      <c r="O3085" s="392" t="str">
        <f t="shared" si="522"/>
        <v/>
      </c>
      <c r="P3085" s="392" t="str">
        <f>IF(Y3085="","",VLOOKUP(G3085,'Danh mục CODE'!$D$2:$I$1880,5,0))</f>
        <v/>
      </c>
      <c r="Q3085" s="392"/>
      <c r="R3085" s="392" t="str">
        <f t="shared" si="523"/>
        <v/>
      </c>
      <c r="S3085" s="394" t="e">
        <f t="shared" si="524"/>
        <v>#VALUE!</v>
      </c>
      <c r="T3085" s="394" t="str">
        <f t="shared" si="525"/>
        <v/>
      </c>
      <c r="U3085" s="394" t="str">
        <f t="shared" si="526"/>
        <v/>
      </c>
      <c r="V3085" s="424" t="str">
        <f t="shared" si="527"/>
        <v/>
      </c>
      <c r="W3085" s="21"/>
      <c r="X3085" s="419"/>
      <c r="Y3085" s="419"/>
      <c r="Z3085" s="51"/>
      <c r="AA3085" s="61"/>
    </row>
    <row r="3086" spans="1:27">
      <c r="A3086" s="50">
        <f t="shared" si="518"/>
        <v>3081</v>
      </c>
      <c r="B3086" s="9"/>
      <c r="C3086" s="23" t="s">
        <v>742</v>
      </c>
      <c r="D3086" s="489"/>
      <c r="E3086" s="318" t="str">
        <f>IF(G3086="","",VLOOKUP(G3086,'Danh mục CODE'!$D$2:$J$20064,7,0))</f>
        <v/>
      </c>
      <c r="F3086" s="28" t="str">
        <f>IF(E3086="","",VLOOKUP(E3086,'TONG HOP'!$E$8:$W$1883,19,0))</f>
        <v/>
      </c>
      <c r="G3086" s="66"/>
      <c r="H3086" s="226" t="str">
        <f>IF(E3086="","",VLOOKUP(G3086,'TONG HOP'!$C$8:$E$799,2,0))</f>
        <v/>
      </c>
      <c r="I3086" s="226" t="str">
        <f>IF(B3086="","",VLOOKUP(G3086,'TONG HOP'!$C$8:$F$799,4,0))</f>
        <v/>
      </c>
      <c r="J3086" s="63" t="str">
        <f t="shared" si="519"/>
        <v/>
      </c>
      <c r="K3086" s="63" t="str">
        <f t="shared" si="520"/>
        <v/>
      </c>
      <c r="L3086" s="63">
        <f t="shared" si="521"/>
        <v>0</v>
      </c>
      <c r="M3086" s="392" t="str">
        <f>IF(Y3086="","",VLOOKUP(G3086,'Danh mục CODE'!$D$2:$I$1880,4,0))</f>
        <v/>
      </c>
      <c r="N3086" s="482"/>
      <c r="O3086" s="392" t="str">
        <f t="shared" si="522"/>
        <v/>
      </c>
      <c r="P3086" s="392" t="str">
        <f>IF(Y3086="","",VLOOKUP(G3086,'Danh mục CODE'!$D$2:$I$1880,5,0))</f>
        <v/>
      </c>
      <c r="Q3086" s="392"/>
      <c r="R3086" s="392" t="str">
        <f t="shared" si="523"/>
        <v/>
      </c>
      <c r="S3086" s="394" t="e">
        <f t="shared" si="524"/>
        <v>#VALUE!</v>
      </c>
      <c r="T3086" s="394" t="str">
        <f t="shared" si="525"/>
        <v/>
      </c>
      <c r="U3086" s="394" t="str">
        <f t="shared" si="526"/>
        <v/>
      </c>
      <c r="V3086" s="424" t="str">
        <f t="shared" si="527"/>
        <v/>
      </c>
      <c r="W3086" s="21"/>
      <c r="X3086" s="419"/>
      <c r="Y3086" s="419"/>
      <c r="Z3086" s="51"/>
      <c r="AA3086" s="61"/>
    </row>
    <row r="3087" spans="1:27">
      <c r="A3087" s="50">
        <f t="shared" si="518"/>
        <v>3082</v>
      </c>
      <c r="B3087" s="9"/>
      <c r="C3087" s="23" t="s">
        <v>742</v>
      </c>
      <c r="D3087" s="489"/>
      <c r="E3087" s="318" t="str">
        <f>IF(G3087="","",VLOOKUP(G3087,'Danh mục CODE'!$D$2:$J$20064,7,0))</f>
        <v/>
      </c>
      <c r="F3087" s="28" t="str">
        <f>IF(E3087="","",VLOOKUP(E3087,'TONG HOP'!$E$8:$W$1883,19,0))</f>
        <v/>
      </c>
      <c r="G3087" s="66"/>
      <c r="H3087" s="226" t="str">
        <f>IF(E3087="","",VLOOKUP(G3087,'TONG HOP'!$C$8:$E$799,2,0))</f>
        <v/>
      </c>
      <c r="I3087" s="226" t="str">
        <f>IF(B3087="","",VLOOKUP(G3087,'TONG HOP'!$C$8:$F$799,4,0))</f>
        <v/>
      </c>
      <c r="J3087" s="63" t="str">
        <f t="shared" si="519"/>
        <v/>
      </c>
      <c r="K3087" s="63" t="str">
        <f t="shared" si="520"/>
        <v/>
      </c>
      <c r="L3087" s="63">
        <f t="shared" si="521"/>
        <v>0</v>
      </c>
      <c r="M3087" s="392" t="str">
        <f>IF(Y3087="","",VLOOKUP(G3087,'Danh mục CODE'!$D$2:$I$1880,4,0))</f>
        <v/>
      </c>
      <c r="N3087" s="482"/>
      <c r="O3087" s="392" t="str">
        <f t="shared" si="522"/>
        <v/>
      </c>
      <c r="P3087" s="392" t="str">
        <f>IF(Y3087="","",VLOOKUP(G3087,'Danh mục CODE'!$D$2:$I$1880,5,0))</f>
        <v/>
      </c>
      <c r="Q3087" s="392"/>
      <c r="R3087" s="392" t="str">
        <f t="shared" si="523"/>
        <v/>
      </c>
      <c r="S3087" s="394" t="e">
        <f t="shared" si="524"/>
        <v>#VALUE!</v>
      </c>
      <c r="T3087" s="394" t="str">
        <f t="shared" si="525"/>
        <v/>
      </c>
      <c r="U3087" s="394" t="str">
        <f t="shared" si="526"/>
        <v/>
      </c>
      <c r="V3087" s="424" t="str">
        <f t="shared" si="527"/>
        <v/>
      </c>
      <c r="W3087" s="21"/>
      <c r="X3087" s="419"/>
      <c r="Y3087" s="419"/>
      <c r="Z3087" s="51"/>
      <c r="AA3087" s="61"/>
    </row>
    <row r="3088" spans="1:27">
      <c r="A3088" s="50">
        <f t="shared" si="518"/>
        <v>3083</v>
      </c>
      <c r="B3088" s="9"/>
      <c r="C3088" s="23" t="s">
        <v>742</v>
      </c>
      <c r="D3088" s="489"/>
      <c r="E3088" s="318" t="str">
        <f>IF(G3088="","",VLOOKUP(G3088,'Danh mục CODE'!$D$2:$J$20064,7,0))</f>
        <v/>
      </c>
      <c r="F3088" s="28" t="str">
        <f>IF(E3088="","",VLOOKUP(E3088,'TONG HOP'!$E$8:$W$1883,19,0))</f>
        <v/>
      </c>
      <c r="G3088" s="66"/>
      <c r="H3088" s="226" t="str">
        <f>IF(E3088="","",VLOOKUP(G3088,'TONG HOP'!$C$8:$E$799,2,0))</f>
        <v/>
      </c>
      <c r="I3088" s="226" t="str">
        <f>IF(B3088="","",VLOOKUP(G3088,'TONG HOP'!$C$8:$F$799,4,0))</f>
        <v/>
      </c>
      <c r="J3088" s="63" t="str">
        <f t="shared" si="519"/>
        <v/>
      </c>
      <c r="K3088" s="63" t="str">
        <f t="shared" si="520"/>
        <v/>
      </c>
      <c r="L3088" s="63">
        <f t="shared" si="521"/>
        <v>0</v>
      </c>
      <c r="M3088" s="392" t="str">
        <f>IF(Y3088="","",VLOOKUP(G3088,'Danh mục CODE'!$D$2:$I$1880,4,0))</f>
        <v/>
      </c>
      <c r="N3088" s="482"/>
      <c r="O3088" s="392" t="str">
        <f t="shared" si="522"/>
        <v/>
      </c>
      <c r="P3088" s="392" t="str">
        <f>IF(Y3088="","",VLOOKUP(G3088,'Danh mục CODE'!$D$2:$I$1880,5,0))</f>
        <v/>
      </c>
      <c r="Q3088" s="392"/>
      <c r="R3088" s="392" t="str">
        <f t="shared" si="523"/>
        <v/>
      </c>
      <c r="S3088" s="394" t="e">
        <f t="shared" si="524"/>
        <v>#VALUE!</v>
      </c>
      <c r="T3088" s="394" t="str">
        <f t="shared" si="525"/>
        <v/>
      </c>
      <c r="U3088" s="394" t="str">
        <f t="shared" si="526"/>
        <v/>
      </c>
      <c r="V3088" s="424" t="str">
        <f t="shared" si="527"/>
        <v/>
      </c>
      <c r="W3088" s="21"/>
      <c r="X3088" s="419"/>
      <c r="Y3088" s="419"/>
      <c r="Z3088" s="51"/>
      <c r="AA3088" s="61"/>
    </row>
    <row r="3089" spans="1:27">
      <c r="A3089" s="50">
        <f t="shared" si="518"/>
        <v>3084</v>
      </c>
      <c r="B3089" s="9"/>
      <c r="C3089" s="23" t="s">
        <v>742</v>
      </c>
      <c r="D3089" s="489"/>
      <c r="E3089" s="318" t="str">
        <f>IF(G3089="","",VLOOKUP(G3089,'Danh mục CODE'!$D$2:$J$20064,7,0))</f>
        <v/>
      </c>
      <c r="F3089" s="28" t="str">
        <f>IF(E3089="","",VLOOKUP(E3089,'TONG HOP'!$E$8:$W$1883,19,0))</f>
        <v/>
      </c>
      <c r="G3089" s="66"/>
      <c r="H3089" s="226" t="str">
        <f>IF(E3089="","",VLOOKUP(G3089,'TONG HOP'!$C$8:$E$799,2,0))</f>
        <v/>
      </c>
      <c r="I3089" s="226" t="str">
        <f>IF(B3089="","",VLOOKUP(G3089,'TONG HOP'!$C$8:$F$799,4,0))</f>
        <v/>
      </c>
      <c r="J3089" s="63" t="str">
        <f t="shared" si="519"/>
        <v/>
      </c>
      <c r="K3089" s="63" t="str">
        <f t="shared" si="520"/>
        <v/>
      </c>
      <c r="L3089" s="63">
        <f t="shared" si="521"/>
        <v>0</v>
      </c>
      <c r="M3089" s="392" t="str">
        <f>IF(Y3089="","",VLOOKUP(G3089,'Danh mục CODE'!$D$2:$I$1880,4,0))</f>
        <v/>
      </c>
      <c r="N3089" s="482"/>
      <c r="O3089" s="392" t="str">
        <f t="shared" si="522"/>
        <v/>
      </c>
      <c r="P3089" s="392" t="str">
        <f>IF(Y3089="","",VLOOKUP(G3089,'Danh mục CODE'!$D$2:$I$1880,5,0))</f>
        <v/>
      </c>
      <c r="Q3089" s="392"/>
      <c r="R3089" s="392" t="str">
        <f t="shared" si="523"/>
        <v/>
      </c>
      <c r="S3089" s="394" t="e">
        <f t="shared" si="524"/>
        <v>#VALUE!</v>
      </c>
      <c r="T3089" s="394" t="str">
        <f t="shared" si="525"/>
        <v/>
      </c>
      <c r="U3089" s="394" t="str">
        <f t="shared" si="526"/>
        <v/>
      </c>
      <c r="V3089" s="424" t="str">
        <f t="shared" si="527"/>
        <v/>
      </c>
      <c r="W3089" s="21"/>
      <c r="X3089" s="419"/>
      <c r="Y3089" s="419"/>
      <c r="Z3089" s="51"/>
      <c r="AA3089" s="61"/>
    </row>
    <row r="3090" spans="1:27">
      <c r="A3090" s="50">
        <f t="shared" si="518"/>
        <v>3085</v>
      </c>
      <c r="B3090" s="9"/>
      <c r="C3090" s="23" t="s">
        <v>742</v>
      </c>
      <c r="D3090" s="489"/>
      <c r="E3090" s="318" t="str">
        <f>IF(G3090="","",VLOOKUP(G3090,'Danh mục CODE'!$D$2:$J$20064,7,0))</f>
        <v/>
      </c>
      <c r="F3090" s="28" t="str">
        <f>IF(E3090="","",VLOOKUP(E3090,'TONG HOP'!$E$8:$W$1883,19,0))</f>
        <v/>
      </c>
      <c r="G3090" s="66"/>
      <c r="H3090" s="226" t="str">
        <f>IF(E3090="","",VLOOKUP(G3090,'TONG HOP'!$C$8:$E$799,2,0))</f>
        <v/>
      </c>
      <c r="I3090" s="226" t="str">
        <f>IF(B3090="","",VLOOKUP(G3090,'TONG HOP'!$C$8:$F$799,4,0))</f>
        <v/>
      </c>
      <c r="J3090" s="63" t="str">
        <f t="shared" si="519"/>
        <v/>
      </c>
      <c r="K3090" s="63" t="str">
        <f t="shared" si="520"/>
        <v/>
      </c>
      <c r="L3090" s="63">
        <f t="shared" si="521"/>
        <v>0</v>
      </c>
      <c r="M3090" s="392" t="str">
        <f>IF(Y3090="","",VLOOKUP(G3090,'Danh mục CODE'!$D$2:$I$1880,4,0))</f>
        <v/>
      </c>
      <c r="N3090" s="482"/>
      <c r="O3090" s="392" t="str">
        <f t="shared" si="522"/>
        <v/>
      </c>
      <c r="P3090" s="392" t="str">
        <f>IF(Y3090="","",VLOOKUP(G3090,'Danh mục CODE'!$D$2:$I$1880,5,0))</f>
        <v/>
      </c>
      <c r="Q3090" s="392"/>
      <c r="R3090" s="392" t="str">
        <f t="shared" si="523"/>
        <v/>
      </c>
      <c r="S3090" s="394" t="e">
        <f t="shared" si="524"/>
        <v>#VALUE!</v>
      </c>
      <c r="T3090" s="394" t="str">
        <f t="shared" si="525"/>
        <v/>
      </c>
      <c r="U3090" s="394" t="str">
        <f t="shared" si="526"/>
        <v/>
      </c>
      <c r="V3090" s="424" t="str">
        <f t="shared" si="527"/>
        <v/>
      </c>
      <c r="W3090" s="21"/>
      <c r="X3090" s="419"/>
      <c r="Y3090" s="419"/>
      <c r="Z3090" s="51"/>
      <c r="AA3090" s="61"/>
    </row>
    <row r="3091" spans="1:27">
      <c r="A3091" s="50">
        <f t="shared" ref="A3091:A3154" si="528">A3090+1</f>
        <v>3086</v>
      </c>
      <c r="B3091" s="9"/>
      <c r="C3091" s="23" t="s">
        <v>742</v>
      </c>
      <c r="D3091" s="489"/>
      <c r="E3091" s="318" t="str">
        <f>IF(G3091="","",VLOOKUP(G3091,'Danh mục CODE'!$D$2:$J$20064,7,0))</f>
        <v/>
      </c>
      <c r="F3091" s="28" t="str">
        <f>IF(E3091="","",VLOOKUP(E3091,'TONG HOP'!$E$8:$W$1883,19,0))</f>
        <v/>
      </c>
      <c r="G3091" s="66"/>
      <c r="H3091" s="226" t="str">
        <f>IF(E3091="","",VLOOKUP(G3091,'TONG HOP'!$C$8:$E$799,2,0))</f>
        <v/>
      </c>
      <c r="I3091" s="226" t="str">
        <f>IF(B3091="","",VLOOKUP(G3091,'TONG HOP'!$C$8:$F$799,4,0))</f>
        <v/>
      </c>
      <c r="J3091" s="63" t="str">
        <f t="shared" si="519"/>
        <v/>
      </c>
      <c r="K3091" s="63" t="str">
        <f t="shared" si="520"/>
        <v/>
      </c>
      <c r="L3091" s="63">
        <f t="shared" si="521"/>
        <v>0</v>
      </c>
      <c r="M3091" s="392" t="str">
        <f>IF(Y3091="","",VLOOKUP(G3091,'Danh mục CODE'!$D$2:$I$1880,4,0))</f>
        <v/>
      </c>
      <c r="N3091" s="482"/>
      <c r="O3091" s="392" t="str">
        <f t="shared" si="522"/>
        <v/>
      </c>
      <c r="P3091" s="392" t="str">
        <f>IF(Y3091="","",VLOOKUP(G3091,'Danh mục CODE'!$D$2:$I$1880,5,0))</f>
        <v/>
      </c>
      <c r="Q3091" s="392"/>
      <c r="R3091" s="392" t="str">
        <f t="shared" si="523"/>
        <v/>
      </c>
      <c r="S3091" s="394" t="e">
        <f t="shared" si="524"/>
        <v>#VALUE!</v>
      </c>
      <c r="T3091" s="394" t="str">
        <f t="shared" si="525"/>
        <v/>
      </c>
      <c r="U3091" s="394" t="str">
        <f t="shared" si="526"/>
        <v/>
      </c>
      <c r="V3091" s="424" t="str">
        <f t="shared" si="527"/>
        <v/>
      </c>
      <c r="W3091" s="21"/>
      <c r="X3091" s="419"/>
      <c r="Y3091" s="419"/>
      <c r="Z3091" s="51"/>
      <c r="AA3091" s="61"/>
    </row>
    <row r="3092" spans="1:27">
      <c r="A3092" s="50">
        <f t="shared" si="528"/>
        <v>3087</v>
      </c>
      <c r="B3092" s="9"/>
      <c r="C3092" s="23" t="s">
        <v>742</v>
      </c>
      <c r="D3092" s="489"/>
      <c r="E3092" s="318" t="str">
        <f>IF(G3092="","",VLOOKUP(G3092,'Danh mục CODE'!$D$2:$J$20064,7,0))</f>
        <v/>
      </c>
      <c r="F3092" s="28" t="str">
        <f>IF(E3092="","",VLOOKUP(E3092,'TONG HOP'!$E$8:$W$1883,19,0))</f>
        <v/>
      </c>
      <c r="G3092" s="66"/>
      <c r="H3092" s="226" t="str">
        <f>IF(E3092="","",VLOOKUP(G3092,'TONG HOP'!$C$8:$E$799,2,0))</f>
        <v/>
      </c>
      <c r="I3092" s="226" t="str">
        <f>IF(B3092="","",VLOOKUP(G3092,'TONG HOP'!$C$8:$F$799,4,0))</f>
        <v/>
      </c>
      <c r="J3092" s="63" t="str">
        <f t="shared" si="519"/>
        <v/>
      </c>
      <c r="K3092" s="63" t="str">
        <f t="shared" si="520"/>
        <v/>
      </c>
      <c r="L3092" s="63">
        <f t="shared" si="521"/>
        <v>0</v>
      </c>
      <c r="M3092" s="392" t="str">
        <f>IF(Y3092="","",VLOOKUP(G3092,'Danh mục CODE'!$D$2:$I$1880,4,0))</f>
        <v/>
      </c>
      <c r="N3092" s="482"/>
      <c r="O3092" s="392" t="str">
        <f t="shared" si="522"/>
        <v/>
      </c>
      <c r="P3092" s="392" t="str">
        <f>IF(Y3092="","",VLOOKUP(G3092,'Danh mục CODE'!$D$2:$I$1880,5,0))</f>
        <v/>
      </c>
      <c r="Q3092" s="392"/>
      <c r="R3092" s="392" t="str">
        <f t="shared" si="523"/>
        <v/>
      </c>
      <c r="S3092" s="394" t="e">
        <f t="shared" si="524"/>
        <v>#VALUE!</v>
      </c>
      <c r="T3092" s="394" t="str">
        <f t="shared" si="525"/>
        <v/>
      </c>
      <c r="U3092" s="394" t="str">
        <f t="shared" si="526"/>
        <v/>
      </c>
      <c r="V3092" s="424" t="str">
        <f t="shared" si="527"/>
        <v/>
      </c>
      <c r="W3092" s="21"/>
      <c r="X3092" s="419"/>
      <c r="Y3092" s="419"/>
      <c r="Z3092" s="51"/>
      <c r="AA3092" s="61"/>
    </row>
    <row r="3093" spans="1:27">
      <c r="A3093" s="50">
        <f t="shared" si="528"/>
        <v>3088</v>
      </c>
      <c r="B3093" s="9"/>
      <c r="C3093" s="23" t="s">
        <v>742</v>
      </c>
      <c r="D3093" s="489"/>
      <c r="E3093" s="318" t="str">
        <f>IF(G3093="","",VLOOKUP(G3093,'Danh mục CODE'!$D$2:$J$20064,7,0))</f>
        <v/>
      </c>
      <c r="F3093" s="28" t="str">
        <f>IF(E3093="","",VLOOKUP(E3093,'TONG HOP'!$E$8:$W$1883,19,0))</f>
        <v/>
      </c>
      <c r="G3093" s="66"/>
      <c r="H3093" s="226" t="str">
        <f>IF(E3093="","",VLOOKUP(G3093,'TONG HOP'!$C$8:$E$799,2,0))</f>
        <v/>
      </c>
      <c r="I3093" s="226" t="str">
        <f>IF(B3093="","",VLOOKUP(G3093,'TONG HOP'!$C$8:$F$799,4,0))</f>
        <v/>
      </c>
      <c r="J3093" s="63" t="str">
        <f t="shared" si="519"/>
        <v/>
      </c>
      <c r="K3093" s="63" t="str">
        <f t="shared" si="520"/>
        <v/>
      </c>
      <c r="L3093" s="63">
        <f t="shared" si="521"/>
        <v>0</v>
      </c>
      <c r="M3093" s="392" t="str">
        <f>IF(Y3093="","",VLOOKUP(G3093,'Danh mục CODE'!$D$2:$I$1880,4,0))</f>
        <v/>
      </c>
      <c r="N3093" s="482"/>
      <c r="O3093" s="392" t="str">
        <f t="shared" si="522"/>
        <v/>
      </c>
      <c r="P3093" s="392" t="str">
        <f>IF(Y3093="","",VLOOKUP(G3093,'Danh mục CODE'!$D$2:$I$1880,5,0))</f>
        <v/>
      </c>
      <c r="Q3093" s="392"/>
      <c r="R3093" s="392" t="str">
        <f t="shared" si="523"/>
        <v/>
      </c>
      <c r="S3093" s="394" t="e">
        <f t="shared" si="524"/>
        <v>#VALUE!</v>
      </c>
      <c r="T3093" s="394" t="str">
        <f t="shared" si="525"/>
        <v/>
      </c>
      <c r="U3093" s="394" t="str">
        <f t="shared" si="526"/>
        <v/>
      </c>
      <c r="V3093" s="424" t="str">
        <f t="shared" si="527"/>
        <v/>
      </c>
      <c r="W3093" s="21"/>
      <c r="X3093" s="419"/>
      <c r="Y3093" s="419"/>
      <c r="Z3093" s="51"/>
      <c r="AA3093" s="61"/>
    </row>
    <row r="3094" spans="1:27">
      <c r="A3094" s="50">
        <f t="shared" si="528"/>
        <v>3089</v>
      </c>
      <c r="B3094" s="9"/>
      <c r="C3094" s="23" t="s">
        <v>742</v>
      </c>
      <c r="D3094" s="489"/>
      <c r="E3094" s="318" t="str">
        <f>IF(G3094="","",VLOOKUP(G3094,'Danh mục CODE'!$D$2:$J$20064,7,0))</f>
        <v/>
      </c>
      <c r="F3094" s="28" t="str">
        <f>IF(E3094="","",VLOOKUP(E3094,'TONG HOP'!$E$8:$W$1883,19,0))</f>
        <v/>
      </c>
      <c r="G3094" s="66"/>
      <c r="H3094" s="226" t="str">
        <f>IF(E3094="","",VLOOKUP(G3094,'TONG HOP'!$C$8:$E$799,2,0))</f>
        <v/>
      </c>
      <c r="I3094" s="226" t="str">
        <f>IF(B3094="","",VLOOKUP(G3094,'TONG HOP'!$C$8:$F$799,4,0))</f>
        <v/>
      </c>
      <c r="J3094" s="63" t="str">
        <f t="shared" si="519"/>
        <v/>
      </c>
      <c r="K3094" s="63" t="str">
        <f t="shared" si="520"/>
        <v/>
      </c>
      <c r="L3094" s="63">
        <f t="shared" si="521"/>
        <v>0</v>
      </c>
      <c r="M3094" s="392" t="str">
        <f>IF(Y3094="","",VLOOKUP(G3094,'Danh mục CODE'!$D$2:$I$1880,4,0))</f>
        <v/>
      </c>
      <c r="N3094" s="482"/>
      <c r="O3094" s="392" t="str">
        <f t="shared" si="522"/>
        <v/>
      </c>
      <c r="P3094" s="392" t="str">
        <f>IF(Y3094="","",VLOOKUP(G3094,'Danh mục CODE'!$D$2:$I$1880,5,0))</f>
        <v/>
      </c>
      <c r="Q3094" s="392"/>
      <c r="R3094" s="392" t="str">
        <f t="shared" si="523"/>
        <v/>
      </c>
      <c r="S3094" s="394" t="e">
        <f t="shared" si="524"/>
        <v>#VALUE!</v>
      </c>
      <c r="T3094" s="394" t="str">
        <f t="shared" si="525"/>
        <v/>
      </c>
      <c r="U3094" s="394" t="str">
        <f t="shared" si="526"/>
        <v/>
      </c>
      <c r="V3094" s="424" t="str">
        <f t="shared" si="527"/>
        <v/>
      </c>
      <c r="W3094" s="21"/>
      <c r="X3094" s="419"/>
      <c r="Y3094" s="419"/>
      <c r="Z3094" s="51"/>
      <c r="AA3094" s="61"/>
    </row>
    <row r="3095" spans="1:27">
      <c r="A3095" s="50">
        <f t="shared" si="528"/>
        <v>3090</v>
      </c>
      <c r="B3095" s="9"/>
      <c r="C3095" s="23" t="s">
        <v>742</v>
      </c>
      <c r="D3095" s="489"/>
      <c r="E3095" s="318" t="str">
        <f>IF(G3095="","",VLOOKUP(G3095,'Danh mục CODE'!$D$2:$J$20064,7,0))</f>
        <v/>
      </c>
      <c r="F3095" s="28" t="str">
        <f>IF(E3095="","",VLOOKUP(E3095,'TONG HOP'!$E$8:$W$1883,19,0))</f>
        <v/>
      </c>
      <c r="G3095" s="66"/>
      <c r="H3095" s="226" t="str">
        <f>IF(E3095="","",VLOOKUP(G3095,'TONG HOP'!$C$8:$E$799,2,0))</f>
        <v/>
      </c>
      <c r="I3095" s="226" t="str">
        <f>IF(B3095="","",VLOOKUP(G3095,'TONG HOP'!$C$8:$F$799,4,0))</f>
        <v/>
      </c>
      <c r="J3095" s="63" t="str">
        <f t="shared" si="519"/>
        <v/>
      </c>
      <c r="K3095" s="63" t="str">
        <f t="shared" si="520"/>
        <v/>
      </c>
      <c r="L3095" s="63">
        <f t="shared" si="521"/>
        <v>0</v>
      </c>
      <c r="M3095" s="392" t="str">
        <f>IF(Y3095="","",VLOOKUP(G3095,'Danh mục CODE'!$D$2:$I$1880,4,0))</f>
        <v/>
      </c>
      <c r="N3095" s="482"/>
      <c r="O3095" s="392" t="str">
        <f t="shared" si="522"/>
        <v/>
      </c>
      <c r="P3095" s="392" t="str">
        <f>IF(Y3095="","",VLOOKUP(G3095,'Danh mục CODE'!$D$2:$I$1880,5,0))</f>
        <v/>
      </c>
      <c r="Q3095" s="392"/>
      <c r="R3095" s="392" t="str">
        <f t="shared" si="523"/>
        <v/>
      </c>
      <c r="S3095" s="394" t="e">
        <f t="shared" si="524"/>
        <v>#VALUE!</v>
      </c>
      <c r="T3095" s="394" t="str">
        <f t="shared" si="525"/>
        <v/>
      </c>
      <c r="U3095" s="394" t="str">
        <f t="shared" si="526"/>
        <v/>
      </c>
      <c r="V3095" s="424" t="str">
        <f t="shared" si="527"/>
        <v/>
      </c>
      <c r="W3095" s="21"/>
      <c r="X3095" s="419"/>
      <c r="Y3095" s="419"/>
      <c r="Z3095" s="51"/>
      <c r="AA3095" s="61"/>
    </row>
    <row r="3096" spans="1:27">
      <c r="A3096" s="50">
        <f t="shared" si="528"/>
        <v>3091</v>
      </c>
      <c r="B3096" s="9"/>
      <c r="C3096" s="23" t="s">
        <v>742</v>
      </c>
      <c r="D3096" s="489"/>
      <c r="E3096" s="318" t="str">
        <f>IF(G3096="","",VLOOKUP(G3096,'Danh mục CODE'!$D$2:$J$20064,7,0))</f>
        <v/>
      </c>
      <c r="F3096" s="28" t="str">
        <f>IF(E3096="","",VLOOKUP(E3096,'TONG HOP'!$E$8:$W$1883,19,0))</f>
        <v/>
      </c>
      <c r="G3096" s="66"/>
      <c r="H3096" s="226" t="str">
        <f>IF(E3096="","",VLOOKUP(G3096,'TONG HOP'!$C$8:$E$799,2,0))</f>
        <v/>
      </c>
      <c r="I3096" s="226" t="str">
        <f>IF(B3096="","",VLOOKUP(G3096,'TONG HOP'!$C$8:$F$799,4,0))</f>
        <v/>
      </c>
      <c r="J3096" s="63" t="str">
        <f t="shared" si="519"/>
        <v/>
      </c>
      <c r="K3096" s="63" t="str">
        <f t="shared" si="520"/>
        <v/>
      </c>
      <c r="L3096" s="63">
        <f t="shared" si="521"/>
        <v>0</v>
      </c>
      <c r="M3096" s="392" t="str">
        <f>IF(Y3096="","",VLOOKUP(G3096,'Danh mục CODE'!$D$2:$I$1880,4,0))</f>
        <v/>
      </c>
      <c r="N3096" s="482"/>
      <c r="O3096" s="392" t="str">
        <f t="shared" si="522"/>
        <v/>
      </c>
      <c r="P3096" s="392" t="str">
        <f>IF(Y3096="","",VLOOKUP(G3096,'Danh mục CODE'!$D$2:$I$1880,5,0))</f>
        <v/>
      </c>
      <c r="Q3096" s="392"/>
      <c r="R3096" s="392" t="str">
        <f t="shared" si="523"/>
        <v/>
      </c>
      <c r="S3096" s="394" t="e">
        <f t="shared" si="524"/>
        <v>#VALUE!</v>
      </c>
      <c r="T3096" s="394" t="str">
        <f t="shared" si="525"/>
        <v/>
      </c>
      <c r="U3096" s="394" t="str">
        <f t="shared" si="526"/>
        <v/>
      </c>
      <c r="V3096" s="424" t="str">
        <f t="shared" si="527"/>
        <v/>
      </c>
      <c r="W3096" s="21"/>
      <c r="X3096" s="419"/>
      <c r="Y3096" s="419"/>
      <c r="Z3096" s="51"/>
      <c r="AA3096" s="61"/>
    </row>
    <row r="3097" spans="1:27">
      <c r="A3097" s="50">
        <f t="shared" si="528"/>
        <v>3092</v>
      </c>
      <c r="B3097" s="9"/>
      <c r="C3097" s="23" t="s">
        <v>742</v>
      </c>
      <c r="D3097" s="489"/>
      <c r="E3097" s="318" t="str">
        <f>IF(G3097="","",VLOOKUP(G3097,'Danh mục CODE'!$D$2:$J$20064,7,0))</f>
        <v/>
      </c>
      <c r="F3097" s="28" t="str">
        <f>IF(E3097="","",VLOOKUP(E3097,'TONG HOP'!$E$8:$W$1883,19,0))</f>
        <v/>
      </c>
      <c r="G3097" s="66"/>
      <c r="H3097" s="226" t="str">
        <f>IF(E3097="","",VLOOKUP(G3097,'TONG HOP'!$C$8:$E$799,2,0))</f>
        <v/>
      </c>
      <c r="I3097" s="226" t="str">
        <f>IF(B3097="","",VLOOKUP(G3097,'TONG HOP'!$C$8:$F$799,4,0))</f>
        <v/>
      </c>
      <c r="J3097" s="63" t="str">
        <f t="shared" si="519"/>
        <v/>
      </c>
      <c r="K3097" s="63" t="str">
        <f t="shared" si="520"/>
        <v/>
      </c>
      <c r="L3097" s="63">
        <f t="shared" si="521"/>
        <v>0</v>
      </c>
      <c r="M3097" s="392" t="str">
        <f>IF(Y3097="","",VLOOKUP(G3097,'Danh mục CODE'!$D$2:$I$1880,4,0))</f>
        <v/>
      </c>
      <c r="N3097" s="482"/>
      <c r="O3097" s="392" t="str">
        <f t="shared" si="522"/>
        <v/>
      </c>
      <c r="P3097" s="392" t="str">
        <f>IF(Y3097="","",VLOOKUP(G3097,'Danh mục CODE'!$D$2:$I$1880,5,0))</f>
        <v/>
      </c>
      <c r="Q3097" s="392"/>
      <c r="R3097" s="392" t="str">
        <f t="shared" si="523"/>
        <v/>
      </c>
      <c r="S3097" s="394" t="e">
        <f t="shared" si="524"/>
        <v>#VALUE!</v>
      </c>
      <c r="T3097" s="394" t="str">
        <f t="shared" si="525"/>
        <v/>
      </c>
      <c r="U3097" s="394" t="str">
        <f t="shared" si="526"/>
        <v/>
      </c>
      <c r="V3097" s="424" t="str">
        <f t="shared" si="527"/>
        <v/>
      </c>
      <c r="W3097" s="21"/>
      <c r="X3097" s="419"/>
      <c r="Y3097" s="419"/>
      <c r="Z3097" s="51"/>
      <c r="AA3097" s="61"/>
    </row>
    <row r="3098" spans="1:27">
      <c r="A3098" s="50">
        <f t="shared" si="528"/>
        <v>3093</v>
      </c>
      <c r="B3098" s="9"/>
      <c r="C3098" s="23" t="s">
        <v>742</v>
      </c>
      <c r="D3098" s="489"/>
      <c r="E3098" s="318" t="str">
        <f>IF(G3098="","",VLOOKUP(G3098,'Danh mục CODE'!$D$2:$J$20064,7,0))</f>
        <v/>
      </c>
      <c r="F3098" s="28" t="str">
        <f>IF(E3098="","",VLOOKUP(E3098,'TONG HOP'!$E$8:$W$1883,19,0))</f>
        <v/>
      </c>
      <c r="G3098" s="66"/>
      <c r="H3098" s="226" t="str">
        <f>IF(E3098="","",VLOOKUP(G3098,'TONG HOP'!$C$8:$E$799,2,0))</f>
        <v/>
      </c>
      <c r="I3098" s="226" t="str">
        <f>IF(B3098="","",VLOOKUP(G3098,'TONG HOP'!$C$8:$F$799,4,0))</f>
        <v/>
      </c>
      <c r="J3098" s="63" t="str">
        <f t="shared" si="519"/>
        <v/>
      </c>
      <c r="K3098" s="63" t="str">
        <f t="shared" si="520"/>
        <v/>
      </c>
      <c r="L3098" s="63">
        <f t="shared" si="521"/>
        <v>0</v>
      </c>
      <c r="M3098" s="392" t="str">
        <f>IF(Y3098="","",VLOOKUP(G3098,'Danh mục CODE'!$D$2:$I$1880,4,0))</f>
        <v/>
      </c>
      <c r="N3098" s="482"/>
      <c r="O3098" s="392" t="str">
        <f t="shared" si="522"/>
        <v/>
      </c>
      <c r="P3098" s="392" t="str">
        <f>IF(Y3098="","",VLOOKUP(G3098,'Danh mục CODE'!$D$2:$I$1880,5,0))</f>
        <v/>
      </c>
      <c r="Q3098" s="392"/>
      <c r="R3098" s="392" t="str">
        <f t="shared" si="523"/>
        <v/>
      </c>
      <c r="S3098" s="394" t="e">
        <f t="shared" si="524"/>
        <v>#VALUE!</v>
      </c>
      <c r="T3098" s="394" t="str">
        <f t="shared" si="525"/>
        <v/>
      </c>
      <c r="U3098" s="394" t="str">
        <f t="shared" si="526"/>
        <v/>
      </c>
      <c r="V3098" s="424" t="str">
        <f t="shared" si="527"/>
        <v/>
      </c>
      <c r="W3098" s="21"/>
      <c r="X3098" s="419"/>
      <c r="Y3098" s="419"/>
      <c r="Z3098" s="51"/>
      <c r="AA3098" s="61"/>
    </row>
    <row r="3099" spans="1:27">
      <c r="A3099" s="50">
        <f t="shared" si="528"/>
        <v>3094</v>
      </c>
      <c r="B3099" s="9"/>
      <c r="C3099" s="23" t="s">
        <v>742</v>
      </c>
      <c r="D3099" s="489"/>
      <c r="E3099" s="318" t="str">
        <f>IF(G3099="","",VLOOKUP(G3099,'Danh mục CODE'!$D$2:$J$20064,7,0))</f>
        <v/>
      </c>
      <c r="F3099" s="28" t="str">
        <f>IF(E3099="","",VLOOKUP(E3099,'TONG HOP'!$E$8:$W$1883,19,0))</f>
        <v/>
      </c>
      <c r="G3099" s="66"/>
      <c r="H3099" s="226" t="str">
        <f>IF(E3099="","",VLOOKUP(G3099,'TONG HOP'!$C$8:$E$799,2,0))</f>
        <v/>
      </c>
      <c r="I3099" s="226" t="str">
        <f>IF(B3099="","",VLOOKUP(G3099,'TONG HOP'!$C$8:$F$799,4,0))</f>
        <v/>
      </c>
      <c r="J3099" s="63" t="str">
        <f t="shared" si="519"/>
        <v/>
      </c>
      <c r="K3099" s="63" t="str">
        <f t="shared" si="520"/>
        <v/>
      </c>
      <c r="L3099" s="63">
        <f t="shared" si="521"/>
        <v>0</v>
      </c>
      <c r="M3099" s="392" t="str">
        <f>IF(Y3099="","",VLOOKUP(G3099,'Danh mục CODE'!$D$2:$I$1880,4,0))</f>
        <v/>
      </c>
      <c r="N3099" s="482"/>
      <c r="O3099" s="392" t="str">
        <f t="shared" si="522"/>
        <v/>
      </c>
      <c r="P3099" s="392" t="str">
        <f>IF(Y3099="","",VLOOKUP(G3099,'Danh mục CODE'!$D$2:$I$1880,5,0))</f>
        <v/>
      </c>
      <c r="Q3099" s="392"/>
      <c r="R3099" s="392" t="str">
        <f t="shared" si="523"/>
        <v/>
      </c>
      <c r="S3099" s="394" t="e">
        <f t="shared" si="524"/>
        <v>#VALUE!</v>
      </c>
      <c r="T3099" s="394" t="str">
        <f t="shared" si="525"/>
        <v/>
      </c>
      <c r="U3099" s="394" t="str">
        <f t="shared" si="526"/>
        <v/>
      </c>
      <c r="V3099" s="424" t="str">
        <f t="shared" si="527"/>
        <v/>
      </c>
      <c r="W3099" s="21"/>
      <c r="X3099" s="419"/>
      <c r="Y3099" s="419"/>
      <c r="Z3099" s="51"/>
      <c r="AA3099" s="61"/>
    </row>
    <row r="3100" spans="1:27">
      <c r="A3100" s="50">
        <f t="shared" si="528"/>
        <v>3095</v>
      </c>
      <c r="B3100" s="9"/>
      <c r="C3100" s="23" t="s">
        <v>742</v>
      </c>
      <c r="D3100" s="489"/>
      <c r="E3100" s="318" t="str">
        <f>IF(G3100="","",VLOOKUP(G3100,'Danh mục CODE'!$D$2:$J$20064,7,0))</f>
        <v/>
      </c>
      <c r="F3100" s="28" t="str">
        <f>IF(E3100="","",VLOOKUP(E3100,'TONG HOP'!$E$8:$W$1883,19,0))</f>
        <v/>
      </c>
      <c r="G3100" s="66"/>
      <c r="H3100" s="226" t="str">
        <f>IF(E3100="","",VLOOKUP(G3100,'TONG HOP'!$C$8:$E$799,2,0))</f>
        <v/>
      </c>
      <c r="I3100" s="226" t="str">
        <f>IF(B3100="","",VLOOKUP(G3100,'TONG HOP'!$C$8:$F$799,4,0))</f>
        <v/>
      </c>
      <c r="J3100" s="63" t="str">
        <f t="shared" si="519"/>
        <v/>
      </c>
      <c r="K3100" s="63" t="str">
        <f t="shared" si="520"/>
        <v/>
      </c>
      <c r="L3100" s="63">
        <f t="shared" si="521"/>
        <v>0</v>
      </c>
      <c r="M3100" s="392" t="str">
        <f>IF(Y3100="","",VLOOKUP(G3100,'Danh mục CODE'!$D$2:$I$1880,4,0))</f>
        <v/>
      </c>
      <c r="N3100" s="482"/>
      <c r="O3100" s="392" t="str">
        <f t="shared" si="522"/>
        <v/>
      </c>
      <c r="P3100" s="392" t="str">
        <f>IF(Y3100="","",VLOOKUP(G3100,'Danh mục CODE'!$D$2:$I$1880,5,0))</f>
        <v/>
      </c>
      <c r="Q3100" s="392"/>
      <c r="R3100" s="392" t="str">
        <f t="shared" si="523"/>
        <v/>
      </c>
      <c r="S3100" s="394" t="e">
        <f t="shared" si="524"/>
        <v>#VALUE!</v>
      </c>
      <c r="T3100" s="394" t="str">
        <f t="shared" si="525"/>
        <v/>
      </c>
      <c r="U3100" s="394" t="str">
        <f t="shared" si="526"/>
        <v/>
      </c>
      <c r="V3100" s="424" t="str">
        <f t="shared" si="527"/>
        <v/>
      </c>
      <c r="W3100" s="21"/>
      <c r="X3100" s="419"/>
      <c r="Y3100" s="419"/>
      <c r="Z3100" s="51"/>
      <c r="AA3100" s="61"/>
    </row>
    <row r="3101" spans="1:27">
      <c r="A3101" s="50">
        <f t="shared" si="528"/>
        <v>3096</v>
      </c>
      <c r="B3101" s="9"/>
      <c r="C3101" s="23" t="s">
        <v>742</v>
      </c>
      <c r="D3101" s="489"/>
      <c r="E3101" s="318" t="str">
        <f>IF(G3101="","",VLOOKUP(G3101,'Danh mục CODE'!$D$2:$J$20064,7,0))</f>
        <v/>
      </c>
      <c r="F3101" s="28" t="str">
        <f>IF(E3101="","",VLOOKUP(E3101,'TONG HOP'!$E$8:$W$1883,19,0))</f>
        <v/>
      </c>
      <c r="G3101" s="66"/>
      <c r="H3101" s="226" t="str">
        <f>IF(E3101="","",VLOOKUP(G3101,'TONG HOP'!$C$8:$E$799,2,0))</f>
        <v/>
      </c>
      <c r="I3101" s="226" t="str">
        <f>IF(B3101="","",VLOOKUP(G3101,'TONG HOP'!$C$8:$F$799,4,0))</f>
        <v/>
      </c>
      <c r="J3101" s="63" t="str">
        <f t="shared" si="519"/>
        <v/>
      </c>
      <c r="K3101" s="63" t="str">
        <f t="shared" si="520"/>
        <v/>
      </c>
      <c r="L3101" s="63">
        <f t="shared" si="521"/>
        <v>0</v>
      </c>
      <c r="M3101" s="392" t="str">
        <f>IF(Y3101="","",VLOOKUP(G3101,'Danh mục CODE'!$D$2:$I$1880,4,0))</f>
        <v/>
      </c>
      <c r="N3101" s="482"/>
      <c r="O3101" s="392" t="str">
        <f t="shared" si="522"/>
        <v/>
      </c>
      <c r="P3101" s="392" t="str">
        <f>IF(Y3101="","",VLOOKUP(G3101,'Danh mục CODE'!$D$2:$I$1880,5,0))</f>
        <v/>
      </c>
      <c r="Q3101" s="392"/>
      <c r="R3101" s="392" t="str">
        <f t="shared" si="523"/>
        <v/>
      </c>
      <c r="S3101" s="394" t="e">
        <f t="shared" si="524"/>
        <v>#VALUE!</v>
      </c>
      <c r="T3101" s="394" t="str">
        <f t="shared" si="525"/>
        <v/>
      </c>
      <c r="U3101" s="394" t="str">
        <f t="shared" si="526"/>
        <v/>
      </c>
      <c r="V3101" s="424" t="str">
        <f t="shared" si="527"/>
        <v/>
      </c>
      <c r="W3101" s="21"/>
      <c r="X3101" s="419"/>
      <c r="Y3101" s="419"/>
      <c r="Z3101" s="51"/>
      <c r="AA3101" s="61"/>
    </row>
    <row r="3102" spans="1:27">
      <c r="A3102" s="50">
        <f t="shared" si="528"/>
        <v>3097</v>
      </c>
      <c r="B3102" s="9"/>
      <c r="C3102" s="23" t="s">
        <v>742</v>
      </c>
      <c r="D3102" s="489"/>
      <c r="E3102" s="318" t="str">
        <f>IF(G3102="","",VLOOKUP(G3102,'Danh mục CODE'!$D$2:$J$20064,7,0))</f>
        <v/>
      </c>
      <c r="F3102" s="28" t="str">
        <f>IF(E3102="","",VLOOKUP(E3102,'TONG HOP'!$E$8:$W$1883,19,0))</f>
        <v/>
      </c>
      <c r="G3102" s="66"/>
      <c r="H3102" s="226" t="str">
        <f>IF(E3102="","",VLOOKUP(G3102,'TONG HOP'!$C$8:$E$799,2,0))</f>
        <v/>
      </c>
      <c r="I3102" s="226" t="str">
        <f>IF(B3102="","",VLOOKUP(G3102,'TONG HOP'!$C$8:$F$799,4,0))</f>
        <v/>
      </c>
      <c r="J3102" s="63" t="str">
        <f t="shared" si="519"/>
        <v/>
      </c>
      <c r="K3102" s="63" t="str">
        <f t="shared" si="520"/>
        <v/>
      </c>
      <c r="L3102" s="63">
        <f t="shared" si="521"/>
        <v>0</v>
      </c>
      <c r="M3102" s="392" t="str">
        <f>IF(Y3102="","",VLOOKUP(G3102,'Danh mục CODE'!$D$2:$I$1880,4,0))</f>
        <v/>
      </c>
      <c r="N3102" s="482"/>
      <c r="O3102" s="392" t="str">
        <f t="shared" si="522"/>
        <v/>
      </c>
      <c r="P3102" s="392" t="str">
        <f>IF(Y3102="","",VLOOKUP(G3102,'Danh mục CODE'!$D$2:$I$1880,5,0))</f>
        <v/>
      </c>
      <c r="Q3102" s="392"/>
      <c r="R3102" s="392" t="str">
        <f t="shared" si="523"/>
        <v/>
      </c>
      <c r="S3102" s="394" t="e">
        <f t="shared" si="524"/>
        <v>#VALUE!</v>
      </c>
      <c r="T3102" s="394" t="str">
        <f t="shared" si="525"/>
        <v/>
      </c>
      <c r="U3102" s="394" t="str">
        <f t="shared" si="526"/>
        <v/>
      </c>
      <c r="V3102" s="424" t="str">
        <f t="shared" si="527"/>
        <v/>
      </c>
      <c r="W3102" s="21"/>
      <c r="X3102" s="419"/>
      <c r="Y3102" s="419"/>
      <c r="Z3102" s="51"/>
      <c r="AA3102" s="61"/>
    </row>
    <row r="3103" spans="1:27">
      <c r="A3103" s="50">
        <f t="shared" si="528"/>
        <v>3098</v>
      </c>
      <c r="B3103" s="9"/>
      <c r="C3103" s="23" t="s">
        <v>742</v>
      </c>
      <c r="D3103" s="489"/>
      <c r="E3103" s="318" t="str">
        <f>IF(G3103="","",VLOOKUP(G3103,'Danh mục CODE'!$D$2:$J$20064,7,0))</f>
        <v/>
      </c>
      <c r="F3103" s="28" t="str">
        <f>IF(E3103="","",VLOOKUP(E3103,'TONG HOP'!$E$8:$W$1883,19,0))</f>
        <v/>
      </c>
      <c r="G3103" s="66"/>
      <c r="H3103" s="226" t="str">
        <f>IF(E3103="","",VLOOKUP(G3103,'TONG HOP'!$C$8:$E$799,2,0))</f>
        <v/>
      </c>
      <c r="I3103" s="226" t="str">
        <f>IF(B3103="","",VLOOKUP(G3103,'TONG HOP'!$C$8:$F$799,4,0))</f>
        <v/>
      </c>
      <c r="J3103" s="63" t="str">
        <f t="shared" si="519"/>
        <v/>
      </c>
      <c r="K3103" s="63" t="str">
        <f t="shared" si="520"/>
        <v/>
      </c>
      <c r="L3103" s="63">
        <f t="shared" si="521"/>
        <v>0</v>
      </c>
      <c r="M3103" s="392" t="str">
        <f>IF(Y3103="","",VLOOKUP(G3103,'Danh mục CODE'!$D$2:$I$1880,4,0))</f>
        <v/>
      </c>
      <c r="N3103" s="482"/>
      <c r="O3103" s="392" t="str">
        <f t="shared" si="522"/>
        <v/>
      </c>
      <c r="P3103" s="392" t="str">
        <f>IF(Y3103="","",VLOOKUP(G3103,'Danh mục CODE'!$D$2:$I$1880,5,0))</f>
        <v/>
      </c>
      <c r="Q3103" s="392"/>
      <c r="R3103" s="392" t="str">
        <f t="shared" si="523"/>
        <v/>
      </c>
      <c r="S3103" s="394" t="e">
        <f t="shared" si="524"/>
        <v>#VALUE!</v>
      </c>
      <c r="T3103" s="394" t="str">
        <f t="shared" si="525"/>
        <v/>
      </c>
      <c r="U3103" s="394" t="str">
        <f t="shared" si="526"/>
        <v/>
      </c>
      <c r="V3103" s="424" t="str">
        <f t="shared" si="527"/>
        <v/>
      </c>
      <c r="W3103" s="21"/>
      <c r="X3103" s="419"/>
      <c r="Y3103" s="419"/>
      <c r="Z3103" s="51"/>
      <c r="AA3103" s="61"/>
    </row>
    <row r="3104" spans="1:27">
      <c r="A3104" s="50">
        <f t="shared" si="528"/>
        <v>3099</v>
      </c>
      <c r="B3104" s="9"/>
      <c r="C3104" s="23" t="s">
        <v>742</v>
      </c>
      <c r="D3104" s="489"/>
      <c r="E3104" s="318" t="str">
        <f>IF(G3104="","",VLOOKUP(G3104,'Danh mục CODE'!$D$2:$J$20064,7,0))</f>
        <v/>
      </c>
      <c r="F3104" s="28" t="str">
        <f>IF(E3104="","",VLOOKUP(E3104,'TONG HOP'!$E$8:$W$1883,19,0))</f>
        <v/>
      </c>
      <c r="G3104" s="66"/>
      <c r="H3104" s="226" t="str">
        <f>IF(E3104="","",VLOOKUP(G3104,'TONG HOP'!$C$8:$E$799,2,0))</f>
        <v/>
      </c>
      <c r="I3104" s="226" t="str">
        <f>IF(B3104="","",VLOOKUP(G3104,'TONG HOP'!$C$8:$F$799,4,0))</f>
        <v/>
      </c>
      <c r="J3104" s="63" t="str">
        <f t="shared" si="519"/>
        <v/>
      </c>
      <c r="K3104" s="63" t="str">
        <f t="shared" si="520"/>
        <v/>
      </c>
      <c r="L3104" s="63">
        <f t="shared" si="521"/>
        <v>0</v>
      </c>
      <c r="M3104" s="392" t="str">
        <f>IF(Y3104="","",VLOOKUP(G3104,'Danh mục CODE'!$D$2:$I$1880,4,0))</f>
        <v/>
      </c>
      <c r="N3104" s="482"/>
      <c r="O3104" s="392" t="str">
        <f t="shared" si="522"/>
        <v/>
      </c>
      <c r="P3104" s="392" t="str">
        <f>IF(Y3104="","",VLOOKUP(G3104,'Danh mục CODE'!$D$2:$I$1880,5,0))</f>
        <v/>
      </c>
      <c r="Q3104" s="392"/>
      <c r="R3104" s="392" t="str">
        <f t="shared" si="523"/>
        <v/>
      </c>
      <c r="S3104" s="394" t="e">
        <f t="shared" si="524"/>
        <v>#VALUE!</v>
      </c>
      <c r="T3104" s="394" t="str">
        <f t="shared" si="525"/>
        <v/>
      </c>
      <c r="U3104" s="394" t="str">
        <f t="shared" si="526"/>
        <v/>
      </c>
      <c r="V3104" s="424" t="str">
        <f t="shared" si="527"/>
        <v/>
      </c>
      <c r="W3104" s="21"/>
      <c r="X3104" s="419"/>
      <c r="Y3104" s="419"/>
      <c r="Z3104" s="51"/>
      <c r="AA3104" s="61"/>
    </row>
    <row r="3105" spans="1:27">
      <c r="A3105" s="50">
        <f t="shared" si="528"/>
        <v>3100</v>
      </c>
      <c r="B3105" s="9"/>
      <c r="C3105" s="23" t="s">
        <v>742</v>
      </c>
      <c r="D3105" s="489"/>
      <c r="E3105" s="318" t="str">
        <f>IF(G3105="","",VLOOKUP(G3105,'Danh mục CODE'!$D$2:$J$20064,7,0))</f>
        <v/>
      </c>
      <c r="F3105" s="28" t="str">
        <f>IF(E3105="","",VLOOKUP(E3105,'TONG HOP'!$E$8:$W$1883,19,0))</f>
        <v/>
      </c>
      <c r="G3105" s="66"/>
      <c r="H3105" s="226" t="str">
        <f>IF(E3105="","",VLOOKUP(G3105,'TONG HOP'!$C$8:$E$799,2,0))</f>
        <v/>
      </c>
      <c r="I3105" s="226" t="str">
        <f>IF(B3105="","",VLOOKUP(G3105,'TONG HOP'!$C$8:$F$799,4,0))</f>
        <v/>
      </c>
      <c r="J3105" s="63" t="str">
        <f t="shared" si="519"/>
        <v/>
      </c>
      <c r="K3105" s="63" t="str">
        <f t="shared" si="520"/>
        <v/>
      </c>
      <c r="L3105" s="63">
        <f t="shared" si="521"/>
        <v>0</v>
      </c>
      <c r="M3105" s="392" t="str">
        <f>IF(Y3105="","",VLOOKUP(G3105,'Danh mục CODE'!$D$2:$I$1880,4,0))</f>
        <v/>
      </c>
      <c r="N3105" s="482"/>
      <c r="O3105" s="392" t="str">
        <f t="shared" si="522"/>
        <v/>
      </c>
      <c r="P3105" s="392" t="str">
        <f>IF(Y3105="","",VLOOKUP(G3105,'Danh mục CODE'!$D$2:$I$1880,5,0))</f>
        <v/>
      </c>
      <c r="Q3105" s="392"/>
      <c r="R3105" s="392" t="str">
        <f t="shared" si="523"/>
        <v/>
      </c>
      <c r="S3105" s="394" t="e">
        <f t="shared" si="524"/>
        <v>#VALUE!</v>
      </c>
      <c r="T3105" s="394" t="str">
        <f t="shared" si="525"/>
        <v/>
      </c>
      <c r="U3105" s="394" t="str">
        <f t="shared" si="526"/>
        <v/>
      </c>
      <c r="V3105" s="424" t="str">
        <f t="shared" si="527"/>
        <v/>
      </c>
      <c r="W3105" s="21"/>
      <c r="X3105" s="419"/>
      <c r="Y3105" s="419"/>
      <c r="Z3105" s="51"/>
      <c r="AA3105" s="61"/>
    </row>
    <row r="3106" spans="1:27">
      <c r="A3106" s="50">
        <f t="shared" si="528"/>
        <v>3101</v>
      </c>
      <c r="B3106" s="9"/>
      <c r="C3106" s="23" t="s">
        <v>742</v>
      </c>
      <c r="D3106" s="489"/>
      <c r="E3106" s="318" t="str">
        <f>IF(G3106="","",VLOOKUP(G3106,'Danh mục CODE'!$D$2:$J$20064,7,0))</f>
        <v/>
      </c>
      <c r="F3106" s="28" t="str">
        <f>IF(E3106="","",VLOOKUP(E3106,'TONG HOP'!$E$8:$W$1883,19,0))</f>
        <v/>
      </c>
      <c r="G3106" s="66"/>
      <c r="H3106" s="226" t="str">
        <f>IF(E3106="","",VLOOKUP(G3106,'TONG HOP'!$C$8:$E$799,2,0))</f>
        <v/>
      </c>
      <c r="I3106" s="226" t="str">
        <f>IF(B3106="","",VLOOKUP(G3106,'TONG HOP'!$C$8:$F$799,4,0))</f>
        <v/>
      </c>
      <c r="J3106" s="63" t="str">
        <f t="shared" si="519"/>
        <v/>
      </c>
      <c r="K3106" s="63" t="str">
        <f t="shared" si="520"/>
        <v/>
      </c>
      <c r="L3106" s="63">
        <f t="shared" si="521"/>
        <v>0</v>
      </c>
      <c r="M3106" s="392" t="str">
        <f>IF(Y3106="","",VLOOKUP(G3106,'Danh mục CODE'!$D$2:$I$1880,4,0))</f>
        <v/>
      </c>
      <c r="N3106" s="482"/>
      <c r="O3106" s="392" t="str">
        <f t="shared" si="522"/>
        <v/>
      </c>
      <c r="P3106" s="392" t="str">
        <f>IF(Y3106="","",VLOOKUP(G3106,'Danh mục CODE'!$D$2:$I$1880,5,0))</f>
        <v/>
      </c>
      <c r="Q3106" s="392"/>
      <c r="R3106" s="392" t="str">
        <f t="shared" si="523"/>
        <v/>
      </c>
      <c r="S3106" s="394" t="e">
        <f t="shared" si="524"/>
        <v>#VALUE!</v>
      </c>
      <c r="T3106" s="394" t="str">
        <f t="shared" si="525"/>
        <v/>
      </c>
      <c r="U3106" s="394" t="str">
        <f t="shared" si="526"/>
        <v/>
      </c>
      <c r="V3106" s="424" t="str">
        <f t="shared" si="527"/>
        <v/>
      </c>
      <c r="W3106" s="21"/>
      <c r="X3106" s="419"/>
      <c r="Y3106" s="419"/>
      <c r="Z3106" s="51"/>
      <c r="AA3106" s="61"/>
    </row>
    <row r="3107" spans="1:27">
      <c r="A3107" s="50">
        <f t="shared" si="528"/>
        <v>3102</v>
      </c>
      <c r="B3107" s="9"/>
      <c r="C3107" s="23" t="s">
        <v>742</v>
      </c>
      <c r="D3107" s="489"/>
      <c r="E3107" s="318" t="str">
        <f>IF(G3107="","",VLOOKUP(G3107,'Danh mục CODE'!$D$2:$J$20064,7,0))</f>
        <v/>
      </c>
      <c r="F3107" s="28" t="str">
        <f>IF(E3107="","",VLOOKUP(E3107,'TONG HOP'!$E$8:$W$1883,19,0))</f>
        <v/>
      </c>
      <c r="G3107" s="66"/>
      <c r="H3107" s="226" t="str">
        <f>IF(E3107="","",VLOOKUP(G3107,'TONG HOP'!$C$8:$E$799,2,0))</f>
        <v/>
      </c>
      <c r="I3107" s="226" t="str">
        <f>IF(B3107="","",VLOOKUP(G3107,'TONG HOP'!$C$8:$F$799,4,0))</f>
        <v/>
      </c>
      <c r="J3107" s="63" t="str">
        <f t="shared" si="519"/>
        <v/>
      </c>
      <c r="K3107" s="63" t="str">
        <f t="shared" si="520"/>
        <v/>
      </c>
      <c r="L3107" s="63">
        <f t="shared" si="521"/>
        <v>0</v>
      </c>
      <c r="M3107" s="392" t="str">
        <f>IF(Y3107="","",VLOOKUP(G3107,'Danh mục CODE'!$D$2:$I$1880,4,0))</f>
        <v/>
      </c>
      <c r="N3107" s="482"/>
      <c r="O3107" s="392" t="str">
        <f t="shared" si="522"/>
        <v/>
      </c>
      <c r="P3107" s="392" t="str">
        <f>IF(Y3107="","",VLOOKUP(G3107,'Danh mục CODE'!$D$2:$I$1880,5,0))</f>
        <v/>
      </c>
      <c r="Q3107" s="392"/>
      <c r="R3107" s="392" t="str">
        <f t="shared" si="523"/>
        <v/>
      </c>
      <c r="S3107" s="394" t="e">
        <f t="shared" si="524"/>
        <v>#VALUE!</v>
      </c>
      <c r="T3107" s="394" t="str">
        <f t="shared" si="525"/>
        <v/>
      </c>
      <c r="U3107" s="394" t="str">
        <f t="shared" si="526"/>
        <v/>
      </c>
      <c r="V3107" s="424" t="str">
        <f t="shared" si="527"/>
        <v/>
      </c>
      <c r="W3107" s="21"/>
      <c r="X3107" s="419"/>
      <c r="Y3107" s="419"/>
      <c r="Z3107" s="51"/>
      <c r="AA3107" s="61"/>
    </row>
    <row r="3108" spans="1:27">
      <c r="A3108" s="50">
        <f t="shared" si="528"/>
        <v>3103</v>
      </c>
      <c r="B3108" s="9"/>
      <c r="C3108" s="23" t="s">
        <v>742</v>
      </c>
      <c r="D3108" s="489"/>
      <c r="E3108" s="318" t="str">
        <f>IF(G3108="","",VLOOKUP(G3108,'Danh mục CODE'!$D$2:$J$20064,7,0))</f>
        <v/>
      </c>
      <c r="F3108" s="28" t="str">
        <f>IF(E3108="","",VLOOKUP(E3108,'TONG HOP'!$E$8:$W$1883,19,0))</f>
        <v/>
      </c>
      <c r="G3108" s="66"/>
      <c r="H3108" s="226" t="str">
        <f>IF(E3108="","",VLOOKUP(G3108,'TONG HOP'!$C$8:$E$799,2,0))</f>
        <v/>
      </c>
      <c r="I3108" s="226" t="str">
        <f>IF(B3108="","",VLOOKUP(G3108,'TONG HOP'!$C$8:$F$799,4,0))</f>
        <v/>
      </c>
      <c r="J3108" s="63" t="str">
        <f t="shared" si="519"/>
        <v/>
      </c>
      <c r="K3108" s="63" t="str">
        <f t="shared" si="520"/>
        <v/>
      </c>
      <c r="L3108" s="63">
        <f t="shared" si="521"/>
        <v>0</v>
      </c>
      <c r="M3108" s="392" t="str">
        <f>IF(Y3108="","",VLOOKUP(G3108,'Danh mục CODE'!$D$2:$I$1880,4,0))</f>
        <v/>
      </c>
      <c r="N3108" s="482"/>
      <c r="O3108" s="392" t="str">
        <f t="shared" si="522"/>
        <v/>
      </c>
      <c r="P3108" s="392" t="str">
        <f>IF(Y3108="","",VLOOKUP(G3108,'Danh mục CODE'!$D$2:$I$1880,5,0))</f>
        <v/>
      </c>
      <c r="Q3108" s="392"/>
      <c r="R3108" s="392" t="str">
        <f t="shared" si="523"/>
        <v/>
      </c>
      <c r="S3108" s="394" t="e">
        <f t="shared" si="524"/>
        <v>#VALUE!</v>
      </c>
      <c r="T3108" s="394" t="str">
        <f t="shared" si="525"/>
        <v/>
      </c>
      <c r="U3108" s="394" t="str">
        <f t="shared" si="526"/>
        <v/>
      </c>
      <c r="V3108" s="424" t="str">
        <f t="shared" si="527"/>
        <v/>
      </c>
      <c r="W3108" s="21"/>
      <c r="X3108" s="419"/>
      <c r="Y3108" s="419"/>
      <c r="Z3108" s="51"/>
      <c r="AA3108" s="61"/>
    </row>
    <row r="3109" spans="1:27">
      <c r="A3109" s="50">
        <f t="shared" si="528"/>
        <v>3104</v>
      </c>
      <c r="B3109" s="9"/>
      <c r="C3109" s="23" t="s">
        <v>742</v>
      </c>
      <c r="D3109" s="489"/>
      <c r="E3109" s="318" t="str">
        <f>IF(G3109="","",VLOOKUP(G3109,'Danh mục CODE'!$D$2:$J$20064,7,0))</f>
        <v/>
      </c>
      <c r="F3109" s="28" t="str">
        <f>IF(E3109="","",VLOOKUP(E3109,'TONG HOP'!$E$8:$W$1883,19,0))</f>
        <v/>
      </c>
      <c r="G3109" s="66"/>
      <c r="H3109" s="226" t="str">
        <f>IF(E3109="","",VLOOKUP(G3109,'TONG HOP'!$C$8:$E$799,2,0))</f>
        <v/>
      </c>
      <c r="I3109" s="226" t="str">
        <f>IF(B3109="","",VLOOKUP(G3109,'TONG HOP'!$C$8:$F$799,4,0))</f>
        <v/>
      </c>
      <c r="J3109" s="63" t="str">
        <f t="shared" si="519"/>
        <v/>
      </c>
      <c r="K3109" s="63" t="str">
        <f t="shared" si="520"/>
        <v/>
      </c>
      <c r="L3109" s="63">
        <f t="shared" si="521"/>
        <v>0</v>
      </c>
      <c r="M3109" s="392" t="str">
        <f>IF(Y3109="","",VLOOKUP(G3109,'Danh mục CODE'!$D$2:$I$1880,4,0))</f>
        <v/>
      </c>
      <c r="N3109" s="482"/>
      <c r="O3109" s="392" t="str">
        <f t="shared" si="522"/>
        <v/>
      </c>
      <c r="P3109" s="392" t="str">
        <f>IF(Y3109="","",VLOOKUP(G3109,'Danh mục CODE'!$D$2:$I$1880,5,0))</f>
        <v/>
      </c>
      <c r="Q3109" s="392"/>
      <c r="R3109" s="392" t="str">
        <f t="shared" si="523"/>
        <v/>
      </c>
      <c r="S3109" s="394" t="e">
        <f t="shared" si="524"/>
        <v>#VALUE!</v>
      </c>
      <c r="T3109" s="394" t="str">
        <f t="shared" si="525"/>
        <v/>
      </c>
      <c r="U3109" s="394" t="str">
        <f t="shared" si="526"/>
        <v/>
      </c>
      <c r="V3109" s="424" t="str">
        <f t="shared" si="527"/>
        <v/>
      </c>
      <c r="W3109" s="21"/>
      <c r="X3109" s="419"/>
      <c r="Y3109" s="419"/>
      <c r="Z3109" s="51"/>
      <c r="AA3109" s="61"/>
    </row>
    <row r="3110" spans="1:27">
      <c r="A3110" s="50">
        <f t="shared" si="528"/>
        <v>3105</v>
      </c>
      <c r="B3110" s="9"/>
      <c r="C3110" s="23" t="s">
        <v>742</v>
      </c>
      <c r="D3110" s="489"/>
      <c r="E3110" s="318" t="str">
        <f>IF(G3110="","",VLOOKUP(G3110,'Danh mục CODE'!$D$2:$J$20064,7,0))</f>
        <v/>
      </c>
      <c r="F3110" s="28" t="str">
        <f>IF(E3110="","",VLOOKUP(E3110,'TONG HOP'!$E$8:$W$1883,19,0))</f>
        <v/>
      </c>
      <c r="G3110" s="66"/>
      <c r="H3110" s="226" t="str">
        <f>IF(E3110="","",VLOOKUP(G3110,'TONG HOP'!$C$8:$E$799,2,0))</f>
        <v/>
      </c>
      <c r="I3110" s="226" t="str">
        <f>IF(B3110="","",VLOOKUP(G3110,'TONG HOP'!$C$8:$F$799,4,0))</f>
        <v/>
      </c>
      <c r="J3110" s="63" t="str">
        <f t="shared" si="519"/>
        <v/>
      </c>
      <c r="K3110" s="63" t="str">
        <f t="shared" si="520"/>
        <v/>
      </c>
      <c r="L3110" s="63">
        <f t="shared" si="521"/>
        <v>0</v>
      </c>
      <c r="M3110" s="392" t="str">
        <f>IF(Y3110="","",VLOOKUP(G3110,'Danh mục CODE'!$D$2:$I$1880,4,0))</f>
        <v/>
      </c>
      <c r="N3110" s="482"/>
      <c r="O3110" s="392" t="str">
        <f t="shared" si="522"/>
        <v/>
      </c>
      <c r="P3110" s="392" t="str">
        <f>IF(Y3110="","",VLOOKUP(G3110,'Danh mục CODE'!$D$2:$I$1880,5,0))</f>
        <v/>
      </c>
      <c r="Q3110" s="392"/>
      <c r="R3110" s="392" t="str">
        <f t="shared" si="523"/>
        <v/>
      </c>
      <c r="S3110" s="394" t="e">
        <f t="shared" si="524"/>
        <v>#VALUE!</v>
      </c>
      <c r="T3110" s="394" t="str">
        <f t="shared" si="525"/>
        <v/>
      </c>
      <c r="U3110" s="394" t="str">
        <f t="shared" si="526"/>
        <v/>
      </c>
      <c r="V3110" s="424" t="str">
        <f t="shared" si="527"/>
        <v/>
      </c>
      <c r="W3110" s="21"/>
      <c r="X3110" s="419"/>
      <c r="Y3110" s="419"/>
      <c r="Z3110" s="51"/>
      <c r="AA3110" s="61"/>
    </row>
    <row r="3111" spans="1:27">
      <c r="A3111" s="50">
        <f t="shared" si="528"/>
        <v>3106</v>
      </c>
      <c r="B3111" s="9"/>
      <c r="C3111" s="23" t="s">
        <v>742</v>
      </c>
      <c r="D3111" s="489"/>
      <c r="E3111" s="318" t="str">
        <f>IF(G3111="","",VLOOKUP(G3111,'Danh mục CODE'!$D$2:$J$20064,7,0))</f>
        <v/>
      </c>
      <c r="F3111" s="28" t="str">
        <f>IF(E3111="","",VLOOKUP(E3111,'TONG HOP'!$E$8:$W$1883,19,0))</f>
        <v/>
      </c>
      <c r="G3111" s="66"/>
      <c r="H3111" s="226" t="str">
        <f>IF(E3111="","",VLOOKUP(G3111,'TONG HOP'!$C$8:$E$799,2,0))</f>
        <v/>
      </c>
      <c r="I3111" s="226" t="str">
        <f>IF(B3111="","",VLOOKUP(G3111,'TONG HOP'!$C$8:$F$799,4,0))</f>
        <v/>
      </c>
      <c r="J3111" s="63" t="str">
        <f t="shared" si="519"/>
        <v/>
      </c>
      <c r="K3111" s="63" t="str">
        <f t="shared" si="520"/>
        <v/>
      </c>
      <c r="L3111" s="63">
        <f t="shared" si="521"/>
        <v>0</v>
      </c>
      <c r="M3111" s="392" t="str">
        <f>IF(Y3111="","",VLOOKUP(G3111,'Danh mục CODE'!$D$2:$I$1880,4,0))</f>
        <v/>
      </c>
      <c r="N3111" s="482"/>
      <c r="O3111" s="392" t="str">
        <f t="shared" si="522"/>
        <v/>
      </c>
      <c r="P3111" s="392" t="str">
        <f>IF(Y3111="","",VLOOKUP(G3111,'Danh mục CODE'!$D$2:$I$1880,5,0))</f>
        <v/>
      </c>
      <c r="Q3111" s="392"/>
      <c r="R3111" s="392" t="str">
        <f t="shared" si="523"/>
        <v/>
      </c>
      <c r="S3111" s="394" t="e">
        <f t="shared" si="524"/>
        <v>#VALUE!</v>
      </c>
      <c r="T3111" s="394" t="str">
        <f t="shared" si="525"/>
        <v/>
      </c>
      <c r="U3111" s="394" t="str">
        <f t="shared" si="526"/>
        <v/>
      </c>
      <c r="V3111" s="424" t="str">
        <f t="shared" si="527"/>
        <v/>
      </c>
      <c r="W3111" s="21"/>
      <c r="X3111" s="419"/>
      <c r="Y3111" s="419"/>
      <c r="Z3111" s="51"/>
      <c r="AA3111" s="61"/>
    </row>
    <row r="3112" spans="1:27">
      <c r="A3112" s="50">
        <f t="shared" si="528"/>
        <v>3107</v>
      </c>
      <c r="B3112" s="9"/>
      <c r="C3112" s="23" t="s">
        <v>742</v>
      </c>
      <c r="D3112" s="489"/>
      <c r="E3112" s="318" t="str">
        <f>IF(G3112="","",VLOOKUP(G3112,'Danh mục CODE'!$D$2:$J$20064,7,0))</f>
        <v/>
      </c>
      <c r="F3112" s="28" t="str">
        <f>IF(E3112="","",VLOOKUP(E3112,'TONG HOP'!$E$8:$W$1883,19,0))</f>
        <v/>
      </c>
      <c r="G3112" s="66"/>
      <c r="H3112" s="226" t="str">
        <f>IF(E3112="","",VLOOKUP(G3112,'TONG HOP'!$C$8:$E$799,2,0))</f>
        <v/>
      </c>
      <c r="I3112" s="226" t="str">
        <f>IF(B3112="","",VLOOKUP(G3112,'TONG HOP'!$C$8:$F$799,4,0))</f>
        <v/>
      </c>
      <c r="J3112" s="63" t="str">
        <f t="shared" si="519"/>
        <v/>
      </c>
      <c r="K3112" s="63" t="str">
        <f t="shared" si="520"/>
        <v/>
      </c>
      <c r="L3112" s="63">
        <f t="shared" si="521"/>
        <v>0</v>
      </c>
      <c r="M3112" s="392" t="str">
        <f>IF(Y3112="","",VLOOKUP(G3112,'Danh mục CODE'!$D$2:$I$1880,4,0))</f>
        <v/>
      </c>
      <c r="N3112" s="482"/>
      <c r="O3112" s="392" t="str">
        <f t="shared" si="522"/>
        <v/>
      </c>
      <c r="P3112" s="392" t="str">
        <f>IF(Y3112="","",VLOOKUP(G3112,'Danh mục CODE'!$D$2:$I$1880,5,0))</f>
        <v/>
      </c>
      <c r="Q3112" s="392"/>
      <c r="R3112" s="392" t="str">
        <f t="shared" si="523"/>
        <v/>
      </c>
      <c r="S3112" s="394" t="e">
        <f t="shared" si="524"/>
        <v>#VALUE!</v>
      </c>
      <c r="T3112" s="394" t="str">
        <f t="shared" si="525"/>
        <v/>
      </c>
      <c r="U3112" s="394" t="str">
        <f t="shared" si="526"/>
        <v/>
      </c>
      <c r="V3112" s="424" t="str">
        <f t="shared" si="527"/>
        <v/>
      </c>
      <c r="W3112" s="21"/>
      <c r="X3112" s="419"/>
      <c r="Y3112" s="419"/>
      <c r="Z3112" s="51"/>
      <c r="AA3112" s="61"/>
    </row>
    <row r="3113" spans="1:27">
      <c r="A3113" s="50">
        <f t="shared" si="528"/>
        <v>3108</v>
      </c>
      <c r="B3113" s="9"/>
      <c r="C3113" s="23" t="s">
        <v>742</v>
      </c>
      <c r="D3113" s="489"/>
      <c r="E3113" s="318" t="str">
        <f>IF(G3113="","",VLOOKUP(G3113,'Danh mục CODE'!$D$2:$J$20064,7,0))</f>
        <v/>
      </c>
      <c r="F3113" s="28" t="str">
        <f>IF(E3113="","",VLOOKUP(E3113,'TONG HOP'!$E$8:$W$1883,19,0))</f>
        <v/>
      </c>
      <c r="G3113" s="66"/>
      <c r="H3113" s="226" t="str">
        <f>IF(E3113="","",VLOOKUP(G3113,'TONG HOP'!$C$8:$E$799,2,0))</f>
        <v/>
      </c>
      <c r="I3113" s="226" t="str">
        <f>IF(B3113="","",VLOOKUP(G3113,'TONG HOP'!$C$8:$F$799,4,0))</f>
        <v/>
      </c>
      <c r="J3113" s="63" t="str">
        <f t="shared" si="519"/>
        <v/>
      </c>
      <c r="K3113" s="63" t="str">
        <f t="shared" si="520"/>
        <v/>
      </c>
      <c r="L3113" s="63">
        <f t="shared" si="521"/>
        <v>0</v>
      </c>
      <c r="M3113" s="392" t="str">
        <f>IF(Y3113="","",VLOOKUP(G3113,'Danh mục CODE'!$D$2:$I$1880,4,0))</f>
        <v/>
      </c>
      <c r="N3113" s="482"/>
      <c r="O3113" s="392" t="str">
        <f t="shared" si="522"/>
        <v/>
      </c>
      <c r="P3113" s="392" t="str">
        <f>IF(Y3113="","",VLOOKUP(G3113,'Danh mục CODE'!$D$2:$I$1880,5,0))</f>
        <v/>
      </c>
      <c r="Q3113" s="392"/>
      <c r="R3113" s="392" t="str">
        <f t="shared" si="523"/>
        <v/>
      </c>
      <c r="S3113" s="394" t="e">
        <f t="shared" si="524"/>
        <v>#VALUE!</v>
      </c>
      <c r="T3113" s="394" t="str">
        <f t="shared" si="525"/>
        <v/>
      </c>
      <c r="U3113" s="394" t="str">
        <f t="shared" si="526"/>
        <v/>
      </c>
      <c r="V3113" s="424" t="str">
        <f t="shared" si="527"/>
        <v/>
      </c>
      <c r="W3113" s="21"/>
      <c r="X3113" s="419"/>
      <c r="Y3113" s="419"/>
      <c r="Z3113" s="51"/>
      <c r="AA3113" s="61"/>
    </row>
    <row r="3114" spans="1:27">
      <c r="A3114" s="50">
        <f t="shared" si="528"/>
        <v>3109</v>
      </c>
      <c r="B3114" s="9"/>
      <c r="C3114" s="23" t="s">
        <v>742</v>
      </c>
      <c r="D3114" s="489"/>
      <c r="E3114" s="318" t="str">
        <f>IF(G3114="","",VLOOKUP(G3114,'Danh mục CODE'!$D$2:$J$20064,7,0))</f>
        <v/>
      </c>
      <c r="F3114" s="28" t="str">
        <f>IF(E3114="","",VLOOKUP(E3114,'TONG HOP'!$E$8:$W$1883,19,0))</f>
        <v/>
      </c>
      <c r="G3114" s="66"/>
      <c r="H3114" s="226" t="str">
        <f>IF(E3114="","",VLOOKUP(G3114,'TONG HOP'!$C$8:$E$799,2,0))</f>
        <v/>
      </c>
      <c r="I3114" s="226" t="str">
        <f>IF(B3114="","",VLOOKUP(G3114,'TONG HOP'!$C$8:$F$799,4,0))</f>
        <v/>
      </c>
      <c r="J3114" s="63" t="str">
        <f t="shared" si="519"/>
        <v/>
      </c>
      <c r="K3114" s="63" t="str">
        <f t="shared" si="520"/>
        <v/>
      </c>
      <c r="L3114" s="63">
        <f t="shared" si="521"/>
        <v>0</v>
      </c>
      <c r="M3114" s="392" t="str">
        <f>IF(Y3114="","",VLOOKUP(G3114,'Danh mục CODE'!$D$2:$I$1880,4,0))</f>
        <v/>
      </c>
      <c r="N3114" s="482"/>
      <c r="O3114" s="392" t="str">
        <f t="shared" si="522"/>
        <v/>
      </c>
      <c r="P3114" s="392" t="str">
        <f>IF(Y3114="","",VLOOKUP(G3114,'Danh mục CODE'!$D$2:$I$1880,5,0))</f>
        <v/>
      </c>
      <c r="Q3114" s="392"/>
      <c r="R3114" s="392" t="str">
        <f t="shared" si="523"/>
        <v/>
      </c>
      <c r="S3114" s="394" t="e">
        <f t="shared" si="524"/>
        <v>#VALUE!</v>
      </c>
      <c r="T3114" s="394" t="str">
        <f t="shared" si="525"/>
        <v/>
      </c>
      <c r="U3114" s="394" t="str">
        <f t="shared" si="526"/>
        <v/>
      </c>
      <c r="V3114" s="424" t="str">
        <f t="shared" si="527"/>
        <v/>
      </c>
      <c r="W3114" s="21"/>
      <c r="X3114" s="419"/>
      <c r="Y3114" s="419"/>
      <c r="Z3114" s="51"/>
      <c r="AA3114" s="61"/>
    </row>
    <row r="3115" spans="1:27">
      <c r="A3115" s="50">
        <f t="shared" si="528"/>
        <v>3110</v>
      </c>
      <c r="B3115" s="9"/>
      <c r="C3115" s="23" t="s">
        <v>742</v>
      </c>
      <c r="D3115" s="489"/>
      <c r="E3115" s="318" t="str">
        <f>IF(G3115="","",VLOOKUP(G3115,'Danh mục CODE'!$D$2:$J$20064,7,0))</f>
        <v/>
      </c>
      <c r="F3115" s="28" t="str">
        <f>IF(E3115="","",VLOOKUP(E3115,'TONG HOP'!$E$8:$W$1883,19,0))</f>
        <v/>
      </c>
      <c r="G3115" s="66"/>
      <c r="H3115" s="226" t="str">
        <f>IF(E3115="","",VLOOKUP(G3115,'TONG HOP'!$C$8:$E$799,2,0))</f>
        <v/>
      </c>
      <c r="I3115" s="226" t="str">
        <f>IF(B3115="","",VLOOKUP(G3115,'TONG HOP'!$C$8:$F$799,4,0))</f>
        <v/>
      </c>
      <c r="J3115" s="63" t="str">
        <f t="shared" si="519"/>
        <v/>
      </c>
      <c r="K3115" s="63" t="str">
        <f t="shared" si="520"/>
        <v/>
      </c>
      <c r="L3115" s="63">
        <f t="shared" si="521"/>
        <v>0</v>
      </c>
      <c r="M3115" s="392" t="str">
        <f>IF(Y3115="","",VLOOKUP(G3115,'Danh mục CODE'!$D$2:$I$1880,4,0))</f>
        <v/>
      </c>
      <c r="N3115" s="482"/>
      <c r="O3115" s="392" t="str">
        <f t="shared" si="522"/>
        <v/>
      </c>
      <c r="P3115" s="392" t="str">
        <f>IF(Y3115="","",VLOOKUP(G3115,'Danh mục CODE'!$D$2:$I$1880,5,0))</f>
        <v/>
      </c>
      <c r="Q3115" s="392"/>
      <c r="R3115" s="392" t="str">
        <f t="shared" si="523"/>
        <v/>
      </c>
      <c r="S3115" s="394" t="e">
        <f t="shared" si="524"/>
        <v>#VALUE!</v>
      </c>
      <c r="T3115" s="394" t="str">
        <f t="shared" si="525"/>
        <v/>
      </c>
      <c r="U3115" s="394" t="str">
        <f t="shared" si="526"/>
        <v/>
      </c>
      <c r="V3115" s="424" t="str">
        <f t="shared" si="527"/>
        <v/>
      </c>
      <c r="W3115" s="21"/>
      <c r="X3115" s="419"/>
      <c r="Y3115" s="419"/>
      <c r="Z3115" s="51"/>
      <c r="AA3115" s="61"/>
    </row>
    <row r="3116" spans="1:27">
      <c r="A3116" s="50">
        <f t="shared" si="528"/>
        <v>3111</v>
      </c>
      <c r="B3116" s="9"/>
      <c r="C3116" s="23" t="s">
        <v>742</v>
      </c>
      <c r="D3116" s="489"/>
      <c r="E3116" s="318" t="str">
        <f>IF(G3116="","",VLOOKUP(G3116,'Danh mục CODE'!$D$2:$J$20064,7,0))</f>
        <v/>
      </c>
      <c r="F3116" s="28" t="str">
        <f>IF(E3116="","",VLOOKUP(E3116,'TONG HOP'!$E$8:$W$1883,19,0))</f>
        <v/>
      </c>
      <c r="G3116" s="66"/>
      <c r="H3116" s="226" t="str">
        <f>IF(E3116="","",VLOOKUP(G3116,'TONG HOP'!$C$8:$E$799,2,0))</f>
        <v/>
      </c>
      <c r="I3116" s="226" t="str">
        <f>IF(B3116="","",VLOOKUP(G3116,'TONG HOP'!$C$8:$F$799,4,0))</f>
        <v/>
      </c>
      <c r="J3116" s="63" t="str">
        <f t="shared" si="519"/>
        <v/>
      </c>
      <c r="K3116" s="63" t="str">
        <f t="shared" si="520"/>
        <v/>
      </c>
      <c r="L3116" s="63">
        <f t="shared" si="521"/>
        <v>0</v>
      </c>
      <c r="M3116" s="392" t="str">
        <f>IF(Y3116="","",VLOOKUP(G3116,'Danh mục CODE'!$D$2:$I$1880,4,0))</f>
        <v/>
      </c>
      <c r="N3116" s="482"/>
      <c r="O3116" s="392" t="str">
        <f t="shared" si="522"/>
        <v/>
      </c>
      <c r="P3116" s="392" t="str">
        <f>IF(Y3116="","",VLOOKUP(G3116,'Danh mục CODE'!$D$2:$I$1880,5,0))</f>
        <v/>
      </c>
      <c r="Q3116" s="392"/>
      <c r="R3116" s="392" t="str">
        <f t="shared" si="523"/>
        <v/>
      </c>
      <c r="S3116" s="394" t="e">
        <f t="shared" si="524"/>
        <v>#VALUE!</v>
      </c>
      <c r="T3116" s="394" t="str">
        <f t="shared" si="525"/>
        <v/>
      </c>
      <c r="U3116" s="394" t="str">
        <f t="shared" si="526"/>
        <v/>
      </c>
      <c r="V3116" s="424" t="str">
        <f t="shared" si="527"/>
        <v/>
      </c>
      <c r="W3116" s="21"/>
      <c r="X3116" s="419"/>
      <c r="Y3116" s="419"/>
      <c r="Z3116" s="51"/>
      <c r="AA3116" s="61"/>
    </row>
    <row r="3117" spans="1:27">
      <c r="A3117" s="50">
        <f t="shared" si="528"/>
        <v>3112</v>
      </c>
      <c r="B3117" s="9"/>
      <c r="C3117" s="23" t="s">
        <v>742</v>
      </c>
      <c r="D3117" s="489"/>
      <c r="E3117" s="318" t="str">
        <f>IF(G3117="","",VLOOKUP(G3117,'Danh mục CODE'!$D$2:$J$20064,7,0))</f>
        <v/>
      </c>
      <c r="F3117" s="28" t="str">
        <f>IF(E3117="","",VLOOKUP(E3117,'TONG HOP'!$E$8:$W$1883,19,0))</f>
        <v/>
      </c>
      <c r="G3117" s="66"/>
      <c r="H3117" s="226" t="str">
        <f>IF(E3117="","",VLOOKUP(G3117,'TONG HOP'!$C$8:$E$799,2,0))</f>
        <v/>
      </c>
      <c r="I3117" s="226" t="str">
        <f>IF(B3117="","",VLOOKUP(G3117,'TONG HOP'!$C$8:$F$799,4,0))</f>
        <v/>
      </c>
      <c r="J3117" s="63" t="str">
        <f t="shared" si="519"/>
        <v/>
      </c>
      <c r="K3117" s="63" t="str">
        <f t="shared" si="520"/>
        <v/>
      </c>
      <c r="L3117" s="63">
        <f t="shared" si="521"/>
        <v>0</v>
      </c>
      <c r="M3117" s="392" t="str">
        <f>IF(Y3117="","",VLOOKUP(G3117,'Danh mục CODE'!$D$2:$I$1880,4,0))</f>
        <v/>
      </c>
      <c r="N3117" s="482"/>
      <c r="O3117" s="392" t="str">
        <f t="shared" si="522"/>
        <v/>
      </c>
      <c r="P3117" s="392" t="str">
        <f>IF(Y3117="","",VLOOKUP(G3117,'Danh mục CODE'!$D$2:$I$1880,5,0))</f>
        <v/>
      </c>
      <c r="Q3117" s="392"/>
      <c r="R3117" s="392" t="str">
        <f t="shared" si="523"/>
        <v/>
      </c>
      <c r="S3117" s="394" t="e">
        <f t="shared" si="524"/>
        <v>#VALUE!</v>
      </c>
      <c r="T3117" s="394" t="str">
        <f t="shared" si="525"/>
        <v/>
      </c>
      <c r="U3117" s="394" t="str">
        <f t="shared" si="526"/>
        <v/>
      </c>
      <c r="V3117" s="424" t="str">
        <f t="shared" si="527"/>
        <v/>
      </c>
      <c r="W3117" s="21"/>
      <c r="X3117" s="419"/>
      <c r="Y3117" s="419"/>
      <c r="Z3117" s="51"/>
      <c r="AA3117" s="61"/>
    </row>
    <row r="3118" spans="1:27">
      <c r="A3118" s="50">
        <f t="shared" si="528"/>
        <v>3113</v>
      </c>
      <c r="B3118" s="9"/>
      <c r="C3118" s="23" t="s">
        <v>742</v>
      </c>
      <c r="D3118" s="489"/>
      <c r="E3118" s="318" t="str">
        <f>IF(G3118="","",VLOOKUP(G3118,'Danh mục CODE'!$D$2:$J$20064,7,0))</f>
        <v/>
      </c>
      <c r="F3118" s="28" t="str">
        <f>IF(E3118="","",VLOOKUP(E3118,'TONG HOP'!$E$8:$W$1883,19,0))</f>
        <v/>
      </c>
      <c r="G3118" s="66"/>
      <c r="H3118" s="226" t="str">
        <f>IF(E3118="","",VLOOKUP(G3118,'TONG HOP'!$C$8:$E$799,2,0))</f>
        <v/>
      </c>
      <c r="I3118" s="226" t="str">
        <f>IF(B3118="","",VLOOKUP(G3118,'TONG HOP'!$C$8:$F$799,4,0))</f>
        <v/>
      </c>
      <c r="J3118" s="63" t="str">
        <f t="shared" si="519"/>
        <v/>
      </c>
      <c r="K3118" s="63" t="str">
        <f t="shared" si="520"/>
        <v/>
      </c>
      <c r="L3118" s="63">
        <f t="shared" si="521"/>
        <v>0</v>
      </c>
      <c r="M3118" s="392" t="str">
        <f>IF(Y3118="","",VLOOKUP(G3118,'Danh mục CODE'!$D$2:$I$1880,4,0))</f>
        <v/>
      </c>
      <c r="N3118" s="482"/>
      <c r="O3118" s="392" t="str">
        <f t="shared" si="522"/>
        <v/>
      </c>
      <c r="P3118" s="392" t="str">
        <f>IF(Y3118="","",VLOOKUP(G3118,'Danh mục CODE'!$D$2:$I$1880,5,0))</f>
        <v/>
      </c>
      <c r="Q3118" s="392"/>
      <c r="R3118" s="392" t="str">
        <f t="shared" si="523"/>
        <v/>
      </c>
      <c r="S3118" s="394" t="e">
        <f t="shared" si="524"/>
        <v>#VALUE!</v>
      </c>
      <c r="T3118" s="394" t="str">
        <f t="shared" si="525"/>
        <v/>
      </c>
      <c r="U3118" s="394" t="str">
        <f t="shared" si="526"/>
        <v/>
      </c>
      <c r="V3118" s="424" t="str">
        <f t="shared" si="527"/>
        <v/>
      </c>
      <c r="W3118" s="21"/>
      <c r="X3118" s="419"/>
      <c r="Y3118" s="419"/>
      <c r="Z3118" s="51"/>
      <c r="AA3118" s="61"/>
    </row>
    <row r="3119" spans="1:27">
      <c r="A3119" s="50">
        <f t="shared" si="528"/>
        <v>3114</v>
      </c>
      <c r="B3119" s="9"/>
      <c r="C3119" s="23" t="s">
        <v>742</v>
      </c>
      <c r="D3119" s="489"/>
      <c r="E3119" s="318" t="str">
        <f>IF(G3119="","",VLOOKUP(G3119,'Danh mục CODE'!$D$2:$J$20064,7,0))</f>
        <v/>
      </c>
      <c r="F3119" s="28" t="str">
        <f>IF(E3119="","",VLOOKUP(E3119,'TONG HOP'!$E$8:$W$1883,19,0))</f>
        <v/>
      </c>
      <c r="G3119" s="66"/>
      <c r="H3119" s="226" t="str">
        <f>IF(E3119="","",VLOOKUP(G3119,'TONG HOP'!$C$8:$E$799,2,0))</f>
        <v/>
      </c>
      <c r="I3119" s="226" t="str">
        <f>IF(B3119="","",VLOOKUP(G3119,'TONG HOP'!$C$8:$F$799,4,0))</f>
        <v/>
      </c>
      <c r="J3119" s="63" t="str">
        <f t="shared" si="519"/>
        <v/>
      </c>
      <c r="K3119" s="63" t="str">
        <f t="shared" si="520"/>
        <v/>
      </c>
      <c r="L3119" s="63">
        <f t="shared" si="521"/>
        <v>0</v>
      </c>
      <c r="M3119" s="392" t="str">
        <f>IF(Y3119="","",VLOOKUP(G3119,'Danh mục CODE'!$D$2:$I$1880,4,0))</f>
        <v/>
      </c>
      <c r="N3119" s="482"/>
      <c r="O3119" s="392" t="str">
        <f t="shared" si="522"/>
        <v/>
      </c>
      <c r="P3119" s="392" t="str">
        <f>IF(Y3119="","",VLOOKUP(G3119,'Danh mục CODE'!$D$2:$I$1880,5,0))</f>
        <v/>
      </c>
      <c r="Q3119" s="392"/>
      <c r="R3119" s="392" t="str">
        <f t="shared" si="523"/>
        <v/>
      </c>
      <c r="S3119" s="394" t="e">
        <f t="shared" si="524"/>
        <v>#VALUE!</v>
      </c>
      <c r="T3119" s="394" t="str">
        <f t="shared" si="525"/>
        <v/>
      </c>
      <c r="U3119" s="394" t="str">
        <f t="shared" si="526"/>
        <v/>
      </c>
      <c r="V3119" s="424" t="str">
        <f t="shared" si="527"/>
        <v/>
      </c>
      <c r="W3119" s="21"/>
      <c r="X3119" s="419"/>
      <c r="Y3119" s="419"/>
      <c r="Z3119" s="51"/>
      <c r="AA3119" s="61"/>
    </row>
    <row r="3120" spans="1:27">
      <c r="A3120" s="50">
        <f t="shared" si="528"/>
        <v>3115</v>
      </c>
      <c r="B3120" s="9"/>
      <c r="C3120" s="23" t="s">
        <v>742</v>
      </c>
      <c r="D3120" s="489"/>
      <c r="E3120" s="318" t="str">
        <f>IF(G3120="","",VLOOKUP(G3120,'Danh mục CODE'!$D$2:$J$20064,7,0))</f>
        <v/>
      </c>
      <c r="F3120" s="28" t="str">
        <f>IF(E3120="","",VLOOKUP(E3120,'TONG HOP'!$E$8:$W$1883,19,0))</f>
        <v/>
      </c>
      <c r="G3120" s="66"/>
      <c r="H3120" s="226" t="str">
        <f>IF(E3120="","",VLOOKUP(G3120,'TONG HOP'!$C$8:$E$799,2,0))</f>
        <v/>
      </c>
      <c r="I3120" s="226" t="str">
        <f>IF(B3120="","",VLOOKUP(G3120,'TONG HOP'!$C$8:$F$799,4,0))</f>
        <v/>
      </c>
      <c r="J3120" s="63" t="str">
        <f t="shared" si="519"/>
        <v/>
      </c>
      <c r="K3120" s="63" t="str">
        <f t="shared" si="520"/>
        <v/>
      </c>
      <c r="L3120" s="63">
        <f t="shared" si="521"/>
        <v>0</v>
      </c>
      <c r="M3120" s="392" t="str">
        <f>IF(Y3120="","",VLOOKUP(G3120,'Danh mục CODE'!$D$2:$I$1880,4,0))</f>
        <v/>
      </c>
      <c r="N3120" s="482"/>
      <c r="O3120" s="392" t="str">
        <f t="shared" si="522"/>
        <v/>
      </c>
      <c r="P3120" s="392" t="str">
        <f>IF(Y3120="","",VLOOKUP(G3120,'Danh mục CODE'!$D$2:$I$1880,5,0))</f>
        <v/>
      </c>
      <c r="Q3120" s="392"/>
      <c r="R3120" s="392" t="str">
        <f t="shared" si="523"/>
        <v/>
      </c>
      <c r="S3120" s="394" t="e">
        <f t="shared" si="524"/>
        <v>#VALUE!</v>
      </c>
      <c r="T3120" s="394" t="str">
        <f t="shared" si="525"/>
        <v/>
      </c>
      <c r="U3120" s="394" t="str">
        <f t="shared" si="526"/>
        <v/>
      </c>
      <c r="V3120" s="424" t="str">
        <f t="shared" si="527"/>
        <v/>
      </c>
      <c r="W3120" s="21"/>
      <c r="X3120" s="419"/>
      <c r="Y3120" s="419"/>
      <c r="Z3120" s="51"/>
      <c r="AA3120" s="61"/>
    </row>
    <row r="3121" spans="1:27">
      <c r="A3121" s="50">
        <f t="shared" si="528"/>
        <v>3116</v>
      </c>
      <c r="B3121" s="9"/>
      <c r="C3121" s="23" t="s">
        <v>742</v>
      </c>
      <c r="D3121" s="489"/>
      <c r="E3121" s="318" t="str">
        <f>IF(G3121="","",VLOOKUP(G3121,'Danh mục CODE'!$D$2:$J$20064,7,0))</f>
        <v/>
      </c>
      <c r="F3121" s="28" t="str">
        <f>IF(E3121="","",VLOOKUP(E3121,'TONG HOP'!$E$8:$W$1883,19,0))</f>
        <v/>
      </c>
      <c r="G3121" s="66"/>
      <c r="H3121" s="226" t="str">
        <f>IF(E3121="","",VLOOKUP(G3121,'TONG HOP'!$C$8:$E$799,2,0))</f>
        <v/>
      </c>
      <c r="I3121" s="226" t="str">
        <f>IF(B3121="","",VLOOKUP(G3121,'TONG HOP'!$C$8:$F$799,4,0))</f>
        <v/>
      </c>
      <c r="J3121" s="63" t="str">
        <f t="shared" ref="J3121:J3184" si="529">IF(X3121="","",K3121-K3121*M3121)</f>
        <v/>
      </c>
      <c r="K3121" s="63" t="str">
        <f t="shared" ref="K3121:K3184" si="530">IF(AND(X3121="",N3121="",Q3121="",R3121=""),"",L3121-L3121*O3121-(L3121-L3121*O3121)*R3121)</f>
        <v/>
      </c>
      <c r="L3121" s="63">
        <f t="shared" ref="L3121:L3184" si="531">X3121-Y3121</f>
        <v>0</v>
      </c>
      <c r="M3121" s="392" t="str">
        <f>IF(Y3121="","",VLOOKUP(G3121,'Danh mục CODE'!$D$2:$I$1880,4,0))</f>
        <v/>
      </c>
      <c r="N3121" s="482"/>
      <c r="O3121" s="392" t="str">
        <f t="shared" ref="O3121:O3184" si="532">IF(X3121="","",IF(M3121-N3121&lt;0,-(M3121-N3121),0))</f>
        <v/>
      </c>
      <c r="P3121" s="392" t="str">
        <f>IF(Y3121="","",VLOOKUP(G3121,'Danh mục CODE'!$D$2:$I$1880,5,0))</f>
        <v/>
      </c>
      <c r="Q3121" s="392"/>
      <c r="R3121" s="392" t="str">
        <f t="shared" ref="R3121:R3184" si="533">IF(X3121="","",IF(P3121-Q3121&lt;0,-(P3121-Q3121),0))</f>
        <v/>
      </c>
      <c r="S3121" s="394" t="e">
        <f t="shared" ref="S3121:S3184" si="534">IF(T3121=0,"",J3121-T3121-U3121)</f>
        <v>#VALUE!</v>
      </c>
      <c r="T3121" s="394" t="str">
        <f t="shared" ref="T3121:T3184" si="535">IF(X3121="","",J3121*P3121)</f>
        <v/>
      </c>
      <c r="U3121" s="394" t="str">
        <f t="shared" ref="U3121:U3184" si="536">IF(X3121="","",J3121*R3121)</f>
        <v/>
      </c>
      <c r="V3121" s="424" t="str">
        <f t="shared" ref="V3121:V3184" si="537">IF(X3121="","",J3121-S3121-T3121-U3121)</f>
        <v/>
      </c>
      <c r="W3121" s="21"/>
      <c r="X3121" s="419"/>
      <c r="Y3121" s="419"/>
      <c r="Z3121" s="51"/>
      <c r="AA3121" s="61"/>
    </row>
    <row r="3122" spans="1:27">
      <c r="A3122" s="50">
        <f t="shared" si="528"/>
        <v>3117</v>
      </c>
      <c r="B3122" s="9"/>
      <c r="C3122" s="23" t="s">
        <v>742</v>
      </c>
      <c r="D3122" s="489"/>
      <c r="E3122" s="318" t="str">
        <f>IF(G3122="","",VLOOKUP(G3122,'Danh mục CODE'!$D$2:$J$20064,7,0))</f>
        <v/>
      </c>
      <c r="F3122" s="28" t="str">
        <f>IF(E3122="","",VLOOKUP(E3122,'TONG HOP'!$E$8:$W$1883,19,0))</f>
        <v/>
      </c>
      <c r="G3122" s="66"/>
      <c r="H3122" s="226" t="str">
        <f>IF(E3122="","",VLOOKUP(G3122,'TONG HOP'!$C$8:$E$799,2,0))</f>
        <v/>
      </c>
      <c r="I3122" s="226" t="str">
        <f>IF(B3122="","",VLOOKUP(G3122,'TONG HOP'!$C$8:$F$799,4,0))</f>
        <v/>
      </c>
      <c r="J3122" s="63" t="str">
        <f t="shared" si="529"/>
        <v/>
      </c>
      <c r="K3122" s="63" t="str">
        <f t="shared" si="530"/>
        <v/>
      </c>
      <c r="L3122" s="63">
        <f t="shared" si="531"/>
        <v>0</v>
      </c>
      <c r="M3122" s="392" t="str">
        <f>IF(Y3122="","",VLOOKUP(G3122,'Danh mục CODE'!$D$2:$I$1880,4,0))</f>
        <v/>
      </c>
      <c r="N3122" s="482"/>
      <c r="O3122" s="392" t="str">
        <f t="shared" si="532"/>
        <v/>
      </c>
      <c r="P3122" s="392" t="str">
        <f>IF(Y3122="","",VLOOKUP(G3122,'Danh mục CODE'!$D$2:$I$1880,5,0))</f>
        <v/>
      </c>
      <c r="Q3122" s="392"/>
      <c r="R3122" s="392" t="str">
        <f t="shared" si="533"/>
        <v/>
      </c>
      <c r="S3122" s="394" t="e">
        <f t="shared" si="534"/>
        <v>#VALUE!</v>
      </c>
      <c r="T3122" s="394" t="str">
        <f t="shared" si="535"/>
        <v/>
      </c>
      <c r="U3122" s="394" t="str">
        <f t="shared" si="536"/>
        <v/>
      </c>
      <c r="V3122" s="424" t="str">
        <f t="shared" si="537"/>
        <v/>
      </c>
      <c r="W3122" s="21"/>
      <c r="X3122" s="419"/>
      <c r="Y3122" s="419"/>
      <c r="Z3122" s="51"/>
      <c r="AA3122" s="61"/>
    </row>
    <row r="3123" spans="1:27">
      <c r="A3123" s="50">
        <f t="shared" si="528"/>
        <v>3118</v>
      </c>
      <c r="B3123" s="9"/>
      <c r="C3123" s="23" t="s">
        <v>742</v>
      </c>
      <c r="D3123" s="489"/>
      <c r="E3123" s="318" t="str">
        <f>IF(G3123="","",VLOOKUP(G3123,'Danh mục CODE'!$D$2:$J$20064,7,0))</f>
        <v/>
      </c>
      <c r="F3123" s="28" t="str">
        <f>IF(E3123="","",VLOOKUP(E3123,'TONG HOP'!$E$8:$W$1883,19,0))</f>
        <v/>
      </c>
      <c r="G3123" s="66"/>
      <c r="H3123" s="226" t="str">
        <f>IF(E3123="","",VLOOKUP(G3123,'TONG HOP'!$C$8:$E$799,2,0))</f>
        <v/>
      </c>
      <c r="I3123" s="226" t="str">
        <f>IF(B3123="","",VLOOKUP(G3123,'TONG HOP'!$C$8:$F$799,4,0))</f>
        <v/>
      </c>
      <c r="J3123" s="63" t="str">
        <f t="shared" si="529"/>
        <v/>
      </c>
      <c r="K3123" s="63" t="str">
        <f t="shared" si="530"/>
        <v/>
      </c>
      <c r="L3123" s="63">
        <f t="shared" si="531"/>
        <v>0</v>
      </c>
      <c r="M3123" s="392" t="str">
        <f>IF(Y3123="","",VLOOKUP(G3123,'Danh mục CODE'!$D$2:$I$1880,4,0))</f>
        <v/>
      </c>
      <c r="N3123" s="482"/>
      <c r="O3123" s="392" t="str">
        <f t="shared" si="532"/>
        <v/>
      </c>
      <c r="P3123" s="392" t="str">
        <f>IF(Y3123="","",VLOOKUP(G3123,'Danh mục CODE'!$D$2:$I$1880,5,0))</f>
        <v/>
      </c>
      <c r="Q3123" s="392"/>
      <c r="R3123" s="392" t="str">
        <f t="shared" si="533"/>
        <v/>
      </c>
      <c r="S3123" s="394" t="e">
        <f t="shared" si="534"/>
        <v>#VALUE!</v>
      </c>
      <c r="T3123" s="394" t="str">
        <f t="shared" si="535"/>
        <v/>
      </c>
      <c r="U3123" s="394" t="str">
        <f t="shared" si="536"/>
        <v/>
      </c>
      <c r="V3123" s="424" t="str">
        <f t="shared" si="537"/>
        <v/>
      </c>
      <c r="W3123" s="21"/>
      <c r="X3123" s="419"/>
      <c r="Y3123" s="419"/>
      <c r="Z3123" s="51"/>
      <c r="AA3123" s="61"/>
    </row>
    <row r="3124" spans="1:27">
      <c r="A3124" s="50">
        <f t="shared" si="528"/>
        <v>3119</v>
      </c>
      <c r="B3124" s="9"/>
      <c r="C3124" s="23" t="s">
        <v>742</v>
      </c>
      <c r="D3124" s="489"/>
      <c r="E3124" s="318" t="str">
        <f>IF(G3124="","",VLOOKUP(G3124,'Danh mục CODE'!$D$2:$J$20064,7,0))</f>
        <v/>
      </c>
      <c r="F3124" s="28" t="str">
        <f>IF(E3124="","",VLOOKUP(E3124,'TONG HOP'!$E$8:$W$1883,19,0))</f>
        <v/>
      </c>
      <c r="G3124" s="66"/>
      <c r="H3124" s="226" t="str">
        <f>IF(E3124="","",VLOOKUP(G3124,'TONG HOP'!$C$8:$E$799,2,0))</f>
        <v/>
      </c>
      <c r="I3124" s="226" t="str">
        <f>IF(B3124="","",VLOOKUP(G3124,'TONG HOP'!$C$8:$F$799,4,0))</f>
        <v/>
      </c>
      <c r="J3124" s="63" t="str">
        <f t="shared" si="529"/>
        <v/>
      </c>
      <c r="K3124" s="63" t="str">
        <f t="shared" si="530"/>
        <v/>
      </c>
      <c r="L3124" s="63">
        <f t="shared" si="531"/>
        <v>0</v>
      </c>
      <c r="M3124" s="392" t="str">
        <f>IF(Y3124="","",VLOOKUP(G3124,'Danh mục CODE'!$D$2:$I$1880,4,0))</f>
        <v/>
      </c>
      <c r="N3124" s="482"/>
      <c r="O3124" s="392" t="str">
        <f t="shared" si="532"/>
        <v/>
      </c>
      <c r="P3124" s="392" t="str">
        <f>IF(Y3124="","",VLOOKUP(G3124,'Danh mục CODE'!$D$2:$I$1880,5,0))</f>
        <v/>
      </c>
      <c r="Q3124" s="392"/>
      <c r="R3124" s="392" t="str">
        <f t="shared" si="533"/>
        <v/>
      </c>
      <c r="S3124" s="394" t="e">
        <f t="shared" si="534"/>
        <v>#VALUE!</v>
      </c>
      <c r="T3124" s="394" t="str">
        <f t="shared" si="535"/>
        <v/>
      </c>
      <c r="U3124" s="394" t="str">
        <f t="shared" si="536"/>
        <v/>
      </c>
      <c r="V3124" s="424" t="str">
        <f t="shared" si="537"/>
        <v/>
      </c>
      <c r="W3124" s="21"/>
      <c r="X3124" s="419"/>
      <c r="Y3124" s="419"/>
      <c r="Z3124" s="51"/>
      <c r="AA3124" s="61"/>
    </row>
    <row r="3125" spans="1:27">
      <c r="A3125" s="50">
        <f t="shared" si="528"/>
        <v>3120</v>
      </c>
      <c r="B3125" s="9"/>
      <c r="C3125" s="23" t="s">
        <v>742</v>
      </c>
      <c r="D3125" s="489"/>
      <c r="E3125" s="318" t="str">
        <f>IF(G3125="","",VLOOKUP(G3125,'Danh mục CODE'!$D$2:$J$20064,7,0))</f>
        <v/>
      </c>
      <c r="F3125" s="28" t="str">
        <f>IF(E3125="","",VLOOKUP(E3125,'TONG HOP'!$E$8:$W$1883,19,0))</f>
        <v/>
      </c>
      <c r="G3125" s="66"/>
      <c r="H3125" s="226" t="str">
        <f>IF(E3125="","",VLOOKUP(G3125,'TONG HOP'!$C$8:$E$799,2,0))</f>
        <v/>
      </c>
      <c r="I3125" s="226" t="str">
        <f>IF(B3125="","",VLOOKUP(G3125,'TONG HOP'!$C$8:$F$799,4,0))</f>
        <v/>
      </c>
      <c r="J3125" s="63" t="str">
        <f t="shared" si="529"/>
        <v/>
      </c>
      <c r="K3125" s="63" t="str">
        <f t="shared" si="530"/>
        <v/>
      </c>
      <c r="L3125" s="63">
        <f t="shared" si="531"/>
        <v>0</v>
      </c>
      <c r="M3125" s="392" t="str">
        <f>IF(Y3125="","",VLOOKUP(G3125,'Danh mục CODE'!$D$2:$I$1880,4,0))</f>
        <v/>
      </c>
      <c r="N3125" s="482"/>
      <c r="O3125" s="392" t="str">
        <f t="shared" si="532"/>
        <v/>
      </c>
      <c r="P3125" s="392" t="str">
        <f>IF(Y3125="","",VLOOKUP(G3125,'Danh mục CODE'!$D$2:$I$1880,5,0))</f>
        <v/>
      </c>
      <c r="Q3125" s="392"/>
      <c r="R3125" s="392" t="str">
        <f t="shared" si="533"/>
        <v/>
      </c>
      <c r="S3125" s="394" t="e">
        <f t="shared" si="534"/>
        <v>#VALUE!</v>
      </c>
      <c r="T3125" s="394" t="str">
        <f t="shared" si="535"/>
        <v/>
      </c>
      <c r="U3125" s="394" t="str">
        <f t="shared" si="536"/>
        <v/>
      </c>
      <c r="V3125" s="424" t="str">
        <f t="shared" si="537"/>
        <v/>
      </c>
      <c r="W3125" s="21"/>
      <c r="X3125" s="419"/>
      <c r="Y3125" s="419"/>
      <c r="Z3125" s="51"/>
      <c r="AA3125" s="61"/>
    </row>
    <row r="3126" spans="1:27">
      <c r="A3126" s="50">
        <f t="shared" si="528"/>
        <v>3121</v>
      </c>
      <c r="B3126" s="9"/>
      <c r="C3126" s="23" t="s">
        <v>742</v>
      </c>
      <c r="D3126" s="489"/>
      <c r="E3126" s="318" t="str">
        <f>IF(G3126="","",VLOOKUP(G3126,'Danh mục CODE'!$D$2:$J$20064,7,0))</f>
        <v/>
      </c>
      <c r="F3126" s="28" t="str">
        <f>IF(E3126="","",VLOOKUP(E3126,'TONG HOP'!$E$8:$W$1883,19,0))</f>
        <v/>
      </c>
      <c r="G3126" s="66"/>
      <c r="H3126" s="226" t="str">
        <f>IF(E3126="","",VLOOKUP(G3126,'TONG HOP'!$C$8:$E$799,2,0))</f>
        <v/>
      </c>
      <c r="I3126" s="226" t="str">
        <f>IF(B3126="","",VLOOKUP(G3126,'TONG HOP'!$C$8:$F$799,4,0))</f>
        <v/>
      </c>
      <c r="J3126" s="63" t="str">
        <f t="shared" si="529"/>
        <v/>
      </c>
      <c r="K3126" s="63" t="str">
        <f t="shared" si="530"/>
        <v/>
      </c>
      <c r="L3126" s="63">
        <f t="shared" si="531"/>
        <v>0</v>
      </c>
      <c r="M3126" s="392" t="str">
        <f>IF(Y3126="","",VLOOKUP(G3126,'Danh mục CODE'!$D$2:$I$1880,4,0))</f>
        <v/>
      </c>
      <c r="N3126" s="482"/>
      <c r="O3126" s="392" t="str">
        <f t="shared" si="532"/>
        <v/>
      </c>
      <c r="P3126" s="392" t="str">
        <f>IF(Y3126="","",VLOOKUP(G3126,'Danh mục CODE'!$D$2:$I$1880,5,0))</f>
        <v/>
      </c>
      <c r="Q3126" s="392"/>
      <c r="R3126" s="392" t="str">
        <f t="shared" si="533"/>
        <v/>
      </c>
      <c r="S3126" s="394" t="e">
        <f t="shared" si="534"/>
        <v>#VALUE!</v>
      </c>
      <c r="T3126" s="394" t="str">
        <f t="shared" si="535"/>
        <v/>
      </c>
      <c r="U3126" s="394" t="str">
        <f t="shared" si="536"/>
        <v/>
      </c>
      <c r="V3126" s="424" t="str">
        <f t="shared" si="537"/>
        <v/>
      </c>
      <c r="W3126" s="21"/>
      <c r="X3126" s="419"/>
      <c r="Y3126" s="419"/>
      <c r="Z3126" s="51"/>
      <c r="AA3126" s="61"/>
    </row>
    <row r="3127" spans="1:27">
      <c r="A3127" s="50">
        <f t="shared" si="528"/>
        <v>3122</v>
      </c>
      <c r="B3127" s="9"/>
      <c r="C3127" s="23" t="s">
        <v>742</v>
      </c>
      <c r="D3127" s="489"/>
      <c r="E3127" s="318" t="str">
        <f>IF(G3127="","",VLOOKUP(G3127,'Danh mục CODE'!$D$2:$J$20064,7,0))</f>
        <v/>
      </c>
      <c r="F3127" s="28" t="str">
        <f>IF(E3127="","",VLOOKUP(E3127,'TONG HOP'!$E$8:$W$1883,19,0))</f>
        <v/>
      </c>
      <c r="G3127" s="66"/>
      <c r="H3127" s="226" t="str">
        <f>IF(E3127="","",VLOOKUP(G3127,'TONG HOP'!$C$8:$E$799,2,0))</f>
        <v/>
      </c>
      <c r="I3127" s="226" t="str">
        <f>IF(B3127="","",VLOOKUP(G3127,'TONG HOP'!$C$8:$F$799,4,0))</f>
        <v/>
      </c>
      <c r="J3127" s="63" t="str">
        <f t="shared" si="529"/>
        <v/>
      </c>
      <c r="K3127" s="63" t="str">
        <f t="shared" si="530"/>
        <v/>
      </c>
      <c r="L3127" s="63">
        <f t="shared" si="531"/>
        <v>0</v>
      </c>
      <c r="M3127" s="392" t="str">
        <f>IF(Y3127="","",VLOOKUP(G3127,'Danh mục CODE'!$D$2:$I$1880,4,0))</f>
        <v/>
      </c>
      <c r="N3127" s="482"/>
      <c r="O3127" s="392" t="str">
        <f t="shared" si="532"/>
        <v/>
      </c>
      <c r="P3127" s="392" t="str">
        <f>IF(Y3127="","",VLOOKUP(G3127,'Danh mục CODE'!$D$2:$I$1880,5,0))</f>
        <v/>
      </c>
      <c r="Q3127" s="392"/>
      <c r="R3127" s="392" t="str">
        <f t="shared" si="533"/>
        <v/>
      </c>
      <c r="S3127" s="394" t="e">
        <f t="shared" si="534"/>
        <v>#VALUE!</v>
      </c>
      <c r="T3127" s="394" t="str">
        <f t="shared" si="535"/>
        <v/>
      </c>
      <c r="U3127" s="394" t="str">
        <f t="shared" si="536"/>
        <v/>
      </c>
      <c r="V3127" s="424" t="str">
        <f t="shared" si="537"/>
        <v/>
      </c>
      <c r="W3127" s="21"/>
      <c r="X3127" s="419"/>
      <c r="Y3127" s="419"/>
      <c r="Z3127" s="51"/>
      <c r="AA3127" s="61"/>
    </row>
    <row r="3128" spans="1:27">
      <c r="A3128" s="50">
        <f t="shared" si="528"/>
        <v>3123</v>
      </c>
      <c r="B3128" s="9"/>
      <c r="C3128" s="23" t="s">
        <v>742</v>
      </c>
      <c r="D3128" s="489"/>
      <c r="E3128" s="318" t="str">
        <f>IF(G3128="","",VLOOKUP(G3128,'Danh mục CODE'!$D$2:$J$20064,7,0))</f>
        <v/>
      </c>
      <c r="F3128" s="28" t="str">
        <f>IF(E3128="","",VLOOKUP(E3128,'TONG HOP'!$E$8:$W$1883,19,0))</f>
        <v/>
      </c>
      <c r="G3128" s="66"/>
      <c r="H3128" s="226" t="str">
        <f>IF(E3128="","",VLOOKUP(G3128,'TONG HOP'!$C$8:$E$799,2,0))</f>
        <v/>
      </c>
      <c r="I3128" s="226" t="str">
        <f>IF(B3128="","",VLOOKUP(G3128,'TONG HOP'!$C$8:$F$799,4,0))</f>
        <v/>
      </c>
      <c r="J3128" s="63" t="str">
        <f t="shared" si="529"/>
        <v/>
      </c>
      <c r="K3128" s="63" t="str">
        <f t="shared" si="530"/>
        <v/>
      </c>
      <c r="L3128" s="63">
        <f t="shared" si="531"/>
        <v>0</v>
      </c>
      <c r="M3128" s="392" t="str">
        <f>IF(Y3128="","",VLOOKUP(G3128,'Danh mục CODE'!$D$2:$I$1880,4,0))</f>
        <v/>
      </c>
      <c r="N3128" s="482"/>
      <c r="O3128" s="392" t="str">
        <f t="shared" si="532"/>
        <v/>
      </c>
      <c r="P3128" s="392" t="str">
        <f>IF(Y3128="","",VLOOKUP(G3128,'Danh mục CODE'!$D$2:$I$1880,5,0))</f>
        <v/>
      </c>
      <c r="Q3128" s="392"/>
      <c r="R3128" s="392" t="str">
        <f t="shared" si="533"/>
        <v/>
      </c>
      <c r="S3128" s="394" t="e">
        <f t="shared" si="534"/>
        <v>#VALUE!</v>
      </c>
      <c r="T3128" s="394" t="str">
        <f t="shared" si="535"/>
        <v/>
      </c>
      <c r="U3128" s="394" t="str">
        <f t="shared" si="536"/>
        <v/>
      </c>
      <c r="V3128" s="424" t="str">
        <f t="shared" si="537"/>
        <v/>
      </c>
      <c r="W3128" s="21"/>
      <c r="X3128" s="419"/>
      <c r="Y3128" s="419"/>
      <c r="Z3128" s="51"/>
      <c r="AA3128" s="61"/>
    </row>
    <row r="3129" spans="1:27">
      <c r="A3129" s="50">
        <f t="shared" si="528"/>
        <v>3124</v>
      </c>
      <c r="B3129" s="9"/>
      <c r="C3129" s="23" t="s">
        <v>742</v>
      </c>
      <c r="D3129" s="489"/>
      <c r="E3129" s="318" t="str">
        <f>IF(G3129="","",VLOOKUP(G3129,'Danh mục CODE'!$D$2:$J$20064,7,0))</f>
        <v/>
      </c>
      <c r="F3129" s="28" t="str">
        <f>IF(E3129="","",VLOOKUP(E3129,'TONG HOP'!$E$8:$W$1883,19,0))</f>
        <v/>
      </c>
      <c r="G3129" s="66"/>
      <c r="H3129" s="226" t="str">
        <f>IF(E3129="","",VLOOKUP(G3129,'TONG HOP'!$C$8:$E$799,2,0))</f>
        <v/>
      </c>
      <c r="I3129" s="226" t="str">
        <f>IF(B3129="","",VLOOKUP(G3129,'TONG HOP'!$C$8:$F$799,4,0))</f>
        <v/>
      </c>
      <c r="J3129" s="63" t="str">
        <f t="shared" si="529"/>
        <v/>
      </c>
      <c r="K3129" s="63" t="str">
        <f t="shared" si="530"/>
        <v/>
      </c>
      <c r="L3129" s="63">
        <f t="shared" si="531"/>
        <v>0</v>
      </c>
      <c r="M3129" s="392" t="str">
        <f>IF(Y3129="","",VLOOKUP(G3129,'Danh mục CODE'!$D$2:$I$1880,4,0))</f>
        <v/>
      </c>
      <c r="N3129" s="482"/>
      <c r="O3129" s="392" t="str">
        <f t="shared" si="532"/>
        <v/>
      </c>
      <c r="P3129" s="392" t="str">
        <f>IF(Y3129="","",VLOOKUP(G3129,'Danh mục CODE'!$D$2:$I$1880,5,0))</f>
        <v/>
      </c>
      <c r="Q3129" s="392"/>
      <c r="R3129" s="392" t="str">
        <f t="shared" si="533"/>
        <v/>
      </c>
      <c r="S3129" s="394" t="e">
        <f t="shared" si="534"/>
        <v>#VALUE!</v>
      </c>
      <c r="T3129" s="394" t="str">
        <f t="shared" si="535"/>
        <v/>
      </c>
      <c r="U3129" s="394" t="str">
        <f t="shared" si="536"/>
        <v/>
      </c>
      <c r="V3129" s="424" t="str">
        <f t="shared" si="537"/>
        <v/>
      </c>
      <c r="W3129" s="21"/>
      <c r="X3129" s="419"/>
      <c r="Y3129" s="419"/>
      <c r="Z3129" s="51"/>
      <c r="AA3129" s="61"/>
    </row>
    <row r="3130" spans="1:27">
      <c r="A3130" s="50">
        <f t="shared" si="528"/>
        <v>3125</v>
      </c>
      <c r="B3130" s="9"/>
      <c r="C3130" s="23" t="s">
        <v>742</v>
      </c>
      <c r="D3130" s="489"/>
      <c r="E3130" s="318" t="str">
        <f>IF(G3130="","",VLOOKUP(G3130,'Danh mục CODE'!$D$2:$J$20064,7,0))</f>
        <v/>
      </c>
      <c r="F3130" s="28" t="str">
        <f>IF(E3130="","",VLOOKUP(E3130,'TONG HOP'!$E$8:$W$1883,19,0))</f>
        <v/>
      </c>
      <c r="G3130" s="66"/>
      <c r="H3130" s="226" t="str">
        <f>IF(E3130="","",VLOOKUP(G3130,'TONG HOP'!$C$8:$E$799,2,0))</f>
        <v/>
      </c>
      <c r="I3130" s="226" t="str">
        <f>IF(B3130="","",VLOOKUP(G3130,'TONG HOP'!$C$8:$F$799,4,0))</f>
        <v/>
      </c>
      <c r="J3130" s="63" t="str">
        <f t="shared" si="529"/>
        <v/>
      </c>
      <c r="K3130" s="63" t="str">
        <f t="shared" si="530"/>
        <v/>
      </c>
      <c r="L3130" s="63">
        <f t="shared" si="531"/>
        <v>0</v>
      </c>
      <c r="M3130" s="392" t="str">
        <f>IF(Y3130="","",VLOOKUP(G3130,'Danh mục CODE'!$D$2:$I$1880,4,0))</f>
        <v/>
      </c>
      <c r="N3130" s="482"/>
      <c r="O3130" s="392" t="str">
        <f t="shared" si="532"/>
        <v/>
      </c>
      <c r="P3130" s="392" t="str">
        <f>IF(Y3130="","",VLOOKUP(G3130,'Danh mục CODE'!$D$2:$I$1880,5,0))</f>
        <v/>
      </c>
      <c r="Q3130" s="392"/>
      <c r="R3130" s="392" t="str">
        <f t="shared" si="533"/>
        <v/>
      </c>
      <c r="S3130" s="394" t="e">
        <f t="shared" si="534"/>
        <v>#VALUE!</v>
      </c>
      <c r="T3130" s="394" t="str">
        <f t="shared" si="535"/>
        <v/>
      </c>
      <c r="U3130" s="394" t="str">
        <f t="shared" si="536"/>
        <v/>
      </c>
      <c r="V3130" s="424" t="str">
        <f t="shared" si="537"/>
        <v/>
      </c>
      <c r="W3130" s="21"/>
      <c r="X3130" s="419"/>
      <c r="Y3130" s="419"/>
      <c r="Z3130" s="51"/>
      <c r="AA3130" s="61"/>
    </row>
    <row r="3131" spans="1:27">
      <c r="A3131" s="50">
        <f t="shared" si="528"/>
        <v>3126</v>
      </c>
      <c r="B3131" s="9"/>
      <c r="C3131" s="23" t="s">
        <v>742</v>
      </c>
      <c r="D3131" s="489"/>
      <c r="E3131" s="318" t="str">
        <f>IF(G3131="","",VLOOKUP(G3131,'Danh mục CODE'!$D$2:$J$20064,7,0))</f>
        <v/>
      </c>
      <c r="F3131" s="28" t="str">
        <f>IF(E3131="","",VLOOKUP(E3131,'TONG HOP'!$E$8:$W$1883,19,0))</f>
        <v/>
      </c>
      <c r="G3131" s="66"/>
      <c r="H3131" s="226" t="str">
        <f>IF(E3131="","",VLOOKUP(G3131,'TONG HOP'!$C$8:$E$799,2,0))</f>
        <v/>
      </c>
      <c r="I3131" s="226" t="str">
        <f>IF(B3131="","",VLOOKUP(G3131,'TONG HOP'!$C$8:$F$799,4,0))</f>
        <v/>
      </c>
      <c r="J3131" s="63" t="str">
        <f t="shared" si="529"/>
        <v/>
      </c>
      <c r="K3131" s="63" t="str">
        <f t="shared" si="530"/>
        <v/>
      </c>
      <c r="L3131" s="63">
        <f t="shared" si="531"/>
        <v>0</v>
      </c>
      <c r="M3131" s="392" t="str">
        <f>IF(Y3131="","",VLOOKUP(G3131,'Danh mục CODE'!$D$2:$I$1880,4,0))</f>
        <v/>
      </c>
      <c r="N3131" s="482"/>
      <c r="O3131" s="392" t="str">
        <f t="shared" si="532"/>
        <v/>
      </c>
      <c r="P3131" s="392" t="str">
        <f>IF(Y3131="","",VLOOKUP(G3131,'Danh mục CODE'!$D$2:$I$1880,5,0))</f>
        <v/>
      </c>
      <c r="Q3131" s="392"/>
      <c r="R3131" s="392" t="str">
        <f t="shared" si="533"/>
        <v/>
      </c>
      <c r="S3131" s="394" t="e">
        <f t="shared" si="534"/>
        <v>#VALUE!</v>
      </c>
      <c r="T3131" s="394" t="str">
        <f t="shared" si="535"/>
        <v/>
      </c>
      <c r="U3131" s="394" t="str">
        <f t="shared" si="536"/>
        <v/>
      </c>
      <c r="V3131" s="424" t="str">
        <f t="shared" si="537"/>
        <v/>
      </c>
      <c r="W3131" s="21"/>
      <c r="X3131" s="419"/>
      <c r="Y3131" s="419"/>
      <c r="Z3131" s="51"/>
      <c r="AA3131" s="61"/>
    </row>
    <row r="3132" spans="1:27">
      <c r="A3132" s="50">
        <f t="shared" si="528"/>
        <v>3127</v>
      </c>
      <c r="B3132" s="9"/>
      <c r="C3132" s="23" t="s">
        <v>742</v>
      </c>
      <c r="D3132" s="489"/>
      <c r="E3132" s="318" t="str">
        <f>IF(G3132="","",VLOOKUP(G3132,'Danh mục CODE'!$D$2:$J$20064,7,0))</f>
        <v/>
      </c>
      <c r="F3132" s="28" t="str">
        <f>IF(E3132="","",VLOOKUP(E3132,'TONG HOP'!$E$8:$W$1883,19,0))</f>
        <v/>
      </c>
      <c r="G3132" s="66"/>
      <c r="H3132" s="226" t="str">
        <f>IF(E3132="","",VLOOKUP(G3132,'TONG HOP'!$C$8:$E$799,2,0))</f>
        <v/>
      </c>
      <c r="I3132" s="226" t="str">
        <f>IF(B3132="","",VLOOKUP(G3132,'TONG HOP'!$C$8:$F$799,4,0))</f>
        <v/>
      </c>
      <c r="J3132" s="63" t="str">
        <f t="shared" si="529"/>
        <v/>
      </c>
      <c r="K3132" s="63" t="str">
        <f t="shared" si="530"/>
        <v/>
      </c>
      <c r="L3132" s="63">
        <f t="shared" si="531"/>
        <v>0</v>
      </c>
      <c r="M3132" s="392" t="str">
        <f>IF(Y3132="","",VLOOKUP(G3132,'Danh mục CODE'!$D$2:$I$1880,4,0))</f>
        <v/>
      </c>
      <c r="N3132" s="482"/>
      <c r="O3132" s="392" t="str">
        <f t="shared" si="532"/>
        <v/>
      </c>
      <c r="P3132" s="392" t="str">
        <f>IF(Y3132="","",VLOOKUP(G3132,'Danh mục CODE'!$D$2:$I$1880,5,0))</f>
        <v/>
      </c>
      <c r="Q3132" s="392"/>
      <c r="R3132" s="392" t="str">
        <f t="shared" si="533"/>
        <v/>
      </c>
      <c r="S3132" s="394" t="e">
        <f t="shared" si="534"/>
        <v>#VALUE!</v>
      </c>
      <c r="T3132" s="394" t="str">
        <f t="shared" si="535"/>
        <v/>
      </c>
      <c r="U3132" s="394" t="str">
        <f t="shared" si="536"/>
        <v/>
      </c>
      <c r="V3132" s="424" t="str">
        <f t="shared" si="537"/>
        <v/>
      </c>
      <c r="W3132" s="21"/>
      <c r="X3132" s="419"/>
      <c r="Y3132" s="419"/>
      <c r="Z3132" s="51"/>
      <c r="AA3132" s="61"/>
    </row>
    <row r="3133" spans="1:27">
      <c r="A3133" s="50">
        <f t="shared" si="528"/>
        <v>3128</v>
      </c>
      <c r="B3133" s="9"/>
      <c r="C3133" s="23" t="s">
        <v>742</v>
      </c>
      <c r="D3133" s="489"/>
      <c r="E3133" s="318" t="str">
        <f>IF(G3133="","",VLOOKUP(G3133,'Danh mục CODE'!$D$2:$J$20064,7,0))</f>
        <v/>
      </c>
      <c r="F3133" s="28" t="str">
        <f>IF(E3133="","",VLOOKUP(E3133,'TONG HOP'!$E$8:$W$1883,19,0))</f>
        <v/>
      </c>
      <c r="G3133" s="66"/>
      <c r="H3133" s="226" t="str">
        <f>IF(E3133="","",VLOOKUP(G3133,'TONG HOP'!$C$8:$E$799,2,0))</f>
        <v/>
      </c>
      <c r="I3133" s="226" t="str">
        <f>IF(B3133="","",VLOOKUP(G3133,'TONG HOP'!$C$8:$F$799,4,0))</f>
        <v/>
      </c>
      <c r="J3133" s="63" t="str">
        <f t="shared" si="529"/>
        <v/>
      </c>
      <c r="K3133" s="63" t="str">
        <f t="shared" si="530"/>
        <v/>
      </c>
      <c r="L3133" s="63">
        <f t="shared" si="531"/>
        <v>0</v>
      </c>
      <c r="M3133" s="392" t="str">
        <f>IF(Y3133="","",VLOOKUP(G3133,'Danh mục CODE'!$D$2:$I$1880,4,0))</f>
        <v/>
      </c>
      <c r="N3133" s="482"/>
      <c r="O3133" s="392" t="str">
        <f t="shared" si="532"/>
        <v/>
      </c>
      <c r="P3133" s="392" t="str">
        <f>IF(Y3133="","",VLOOKUP(G3133,'Danh mục CODE'!$D$2:$I$1880,5,0))</f>
        <v/>
      </c>
      <c r="Q3133" s="392"/>
      <c r="R3133" s="392" t="str">
        <f t="shared" si="533"/>
        <v/>
      </c>
      <c r="S3133" s="394" t="e">
        <f t="shared" si="534"/>
        <v>#VALUE!</v>
      </c>
      <c r="T3133" s="394" t="str">
        <f t="shared" si="535"/>
        <v/>
      </c>
      <c r="U3133" s="394" t="str">
        <f t="shared" si="536"/>
        <v/>
      </c>
      <c r="V3133" s="424" t="str">
        <f t="shared" si="537"/>
        <v/>
      </c>
      <c r="W3133" s="21"/>
      <c r="X3133" s="419"/>
      <c r="Y3133" s="419"/>
      <c r="Z3133" s="51"/>
      <c r="AA3133" s="61"/>
    </row>
    <row r="3134" spans="1:27">
      <c r="A3134" s="50">
        <f t="shared" si="528"/>
        <v>3129</v>
      </c>
      <c r="B3134" s="9"/>
      <c r="C3134" s="23" t="s">
        <v>742</v>
      </c>
      <c r="D3134" s="489"/>
      <c r="E3134" s="318" t="str">
        <f>IF(G3134="","",VLOOKUP(G3134,'Danh mục CODE'!$D$2:$J$20064,7,0))</f>
        <v/>
      </c>
      <c r="F3134" s="28" t="str">
        <f>IF(E3134="","",VLOOKUP(E3134,'TONG HOP'!$E$8:$W$1883,19,0))</f>
        <v/>
      </c>
      <c r="G3134" s="66"/>
      <c r="H3134" s="226" t="str">
        <f>IF(E3134="","",VLOOKUP(G3134,'TONG HOP'!$C$8:$E$799,2,0))</f>
        <v/>
      </c>
      <c r="I3134" s="226" t="str">
        <f>IF(B3134="","",VLOOKUP(G3134,'TONG HOP'!$C$8:$F$799,4,0))</f>
        <v/>
      </c>
      <c r="J3134" s="63" t="str">
        <f t="shared" si="529"/>
        <v/>
      </c>
      <c r="K3134" s="63" t="str">
        <f t="shared" si="530"/>
        <v/>
      </c>
      <c r="L3134" s="63">
        <f t="shared" si="531"/>
        <v>0</v>
      </c>
      <c r="M3134" s="392" t="str">
        <f>IF(Y3134="","",VLOOKUP(G3134,'Danh mục CODE'!$D$2:$I$1880,4,0))</f>
        <v/>
      </c>
      <c r="N3134" s="482"/>
      <c r="O3134" s="392" t="str">
        <f t="shared" si="532"/>
        <v/>
      </c>
      <c r="P3134" s="392" t="str">
        <f>IF(Y3134="","",VLOOKUP(G3134,'Danh mục CODE'!$D$2:$I$1880,5,0))</f>
        <v/>
      </c>
      <c r="Q3134" s="392"/>
      <c r="R3134" s="392" t="str">
        <f t="shared" si="533"/>
        <v/>
      </c>
      <c r="S3134" s="394" t="e">
        <f t="shared" si="534"/>
        <v>#VALUE!</v>
      </c>
      <c r="T3134" s="394" t="str">
        <f t="shared" si="535"/>
        <v/>
      </c>
      <c r="U3134" s="394" t="str">
        <f t="shared" si="536"/>
        <v/>
      </c>
      <c r="V3134" s="424" t="str">
        <f t="shared" si="537"/>
        <v/>
      </c>
      <c r="W3134" s="21"/>
      <c r="X3134" s="419"/>
      <c r="Y3134" s="419"/>
      <c r="Z3134" s="51"/>
      <c r="AA3134" s="61"/>
    </row>
    <row r="3135" spans="1:27">
      <c r="A3135" s="50">
        <f t="shared" si="528"/>
        <v>3130</v>
      </c>
      <c r="B3135" s="9"/>
      <c r="C3135" s="23" t="s">
        <v>742</v>
      </c>
      <c r="D3135" s="489"/>
      <c r="E3135" s="318" t="str">
        <f>IF(G3135="","",VLOOKUP(G3135,'Danh mục CODE'!$D$2:$J$20064,7,0))</f>
        <v/>
      </c>
      <c r="F3135" s="28" t="str">
        <f>IF(E3135="","",VLOOKUP(E3135,'TONG HOP'!$E$8:$W$1883,19,0))</f>
        <v/>
      </c>
      <c r="G3135" s="66"/>
      <c r="H3135" s="226" t="str">
        <f>IF(E3135="","",VLOOKUP(G3135,'TONG HOP'!$C$8:$E$799,2,0))</f>
        <v/>
      </c>
      <c r="I3135" s="226" t="str">
        <f>IF(B3135="","",VLOOKUP(G3135,'TONG HOP'!$C$8:$F$799,4,0))</f>
        <v/>
      </c>
      <c r="J3135" s="63" t="str">
        <f t="shared" si="529"/>
        <v/>
      </c>
      <c r="K3135" s="63" t="str">
        <f t="shared" si="530"/>
        <v/>
      </c>
      <c r="L3135" s="63">
        <f t="shared" si="531"/>
        <v>0</v>
      </c>
      <c r="M3135" s="392" t="str">
        <f>IF(Y3135="","",VLOOKUP(G3135,'Danh mục CODE'!$D$2:$I$1880,4,0))</f>
        <v/>
      </c>
      <c r="N3135" s="482"/>
      <c r="O3135" s="392" t="str">
        <f t="shared" si="532"/>
        <v/>
      </c>
      <c r="P3135" s="392" t="str">
        <f>IF(Y3135="","",VLOOKUP(G3135,'Danh mục CODE'!$D$2:$I$1880,5,0))</f>
        <v/>
      </c>
      <c r="Q3135" s="392"/>
      <c r="R3135" s="392" t="str">
        <f t="shared" si="533"/>
        <v/>
      </c>
      <c r="S3135" s="394" t="e">
        <f t="shared" si="534"/>
        <v>#VALUE!</v>
      </c>
      <c r="T3135" s="394" t="str">
        <f t="shared" si="535"/>
        <v/>
      </c>
      <c r="U3135" s="394" t="str">
        <f t="shared" si="536"/>
        <v/>
      </c>
      <c r="V3135" s="424" t="str">
        <f t="shared" si="537"/>
        <v/>
      </c>
      <c r="W3135" s="21"/>
      <c r="X3135" s="419"/>
      <c r="Y3135" s="419"/>
      <c r="Z3135" s="51"/>
      <c r="AA3135" s="61"/>
    </row>
    <row r="3136" spans="1:27">
      <c r="A3136" s="50">
        <f t="shared" si="528"/>
        <v>3131</v>
      </c>
      <c r="B3136" s="9"/>
      <c r="C3136" s="23" t="s">
        <v>742</v>
      </c>
      <c r="D3136" s="489"/>
      <c r="E3136" s="318" t="str">
        <f>IF(G3136="","",VLOOKUP(G3136,'Danh mục CODE'!$D$2:$J$20064,7,0))</f>
        <v/>
      </c>
      <c r="F3136" s="28" t="str">
        <f>IF(E3136="","",VLOOKUP(E3136,'TONG HOP'!$E$8:$W$1883,19,0))</f>
        <v/>
      </c>
      <c r="G3136" s="66"/>
      <c r="H3136" s="226" t="str">
        <f>IF(E3136="","",VLOOKUP(G3136,'TONG HOP'!$C$8:$E$799,2,0))</f>
        <v/>
      </c>
      <c r="I3136" s="226" t="str">
        <f>IF(B3136="","",VLOOKUP(G3136,'TONG HOP'!$C$8:$F$799,4,0))</f>
        <v/>
      </c>
      <c r="J3136" s="63" t="str">
        <f t="shared" si="529"/>
        <v/>
      </c>
      <c r="K3136" s="63" t="str">
        <f t="shared" si="530"/>
        <v/>
      </c>
      <c r="L3136" s="63">
        <f t="shared" si="531"/>
        <v>0</v>
      </c>
      <c r="M3136" s="392" t="str">
        <f>IF(Y3136="","",VLOOKUP(G3136,'Danh mục CODE'!$D$2:$I$1880,4,0))</f>
        <v/>
      </c>
      <c r="N3136" s="482"/>
      <c r="O3136" s="392" t="str">
        <f t="shared" si="532"/>
        <v/>
      </c>
      <c r="P3136" s="392" t="str">
        <f>IF(Y3136="","",VLOOKUP(G3136,'Danh mục CODE'!$D$2:$I$1880,5,0))</f>
        <v/>
      </c>
      <c r="Q3136" s="392"/>
      <c r="R3136" s="392" t="str">
        <f t="shared" si="533"/>
        <v/>
      </c>
      <c r="S3136" s="394" t="e">
        <f t="shared" si="534"/>
        <v>#VALUE!</v>
      </c>
      <c r="T3136" s="394" t="str">
        <f t="shared" si="535"/>
        <v/>
      </c>
      <c r="U3136" s="394" t="str">
        <f t="shared" si="536"/>
        <v/>
      </c>
      <c r="V3136" s="424" t="str">
        <f t="shared" si="537"/>
        <v/>
      </c>
      <c r="W3136" s="21"/>
      <c r="X3136" s="419"/>
      <c r="Y3136" s="419"/>
      <c r="Z3136" s="51"/>
      <c r="AA3136" s="61"/>
    </row>
    <row r="3137" spans="1:27">
      <c r="A3137" s="50">
        <f t="shared" si="528"/>
        <v>3132</v>
      </c>
      <c r="B3137" s="9"/>
      <c r="C3137" s="23" t="s">
        <v>742</v>
      </c>
      <c r="D3137" s="489"/>
      <c r="E3137" s="318" t="str">
        <f>IF(G3137="","",VLOOKUP(G3137,'Danh mục CODE'!$D$2:$J$20064,7,0))</f>
        <v/>
      </c>
      <c r="F3137" s="28" t="str">
        <f>IF(E3137="","",VLOOKUP(E3137,'TONG HOP'!$E$8:$W$1883,19,0))</f>
        <v/>
      </c>
      <c r="G3137" s="66"/>
      <c r="H3137" s="226" t="str">
        <f>IF(E3137="","",VLOOKUP(G3137,'TONG HOP'!$C$8:$E$799,2,0))</f>
        <v/>
      </c>
      <c r="I3137" s="226" t="str">
        <f>IF(B3137="","",VLOOKUP(G3137,'TONG HOP'!$C$8:$F$799,4,0))</f>
        <v/>
      </c>
      <c r="J3137" s="63" t="str">
        <f t="shared" si="529"/>
        <v/>
      </c>
      <c r="K3137" s="63" t="str">
        <f t="shared" si="530"/>
        <v/>
      </c>
      <c r="L3137" s="63">
        <f t="shared" si="531"/>
        <v>0</v>
      </c>
      <c r="M3137" s="392" t="str">
        <f>IF(Y3137="","",VLOOKUP(G3137,'Danh mục CODE'!$D$2:$I$1880,4,0))</f>
        <v/>
      </c>
      <c r="N3137" s="482"/>
      <c r="O3137" s="392" t="str">
        <f t="shared" si="532"/>
        <v/>
      </c>
      <c r="P3137" s="392" t="str">
        <f>IF(Y3137="","",VLOOKUP(G3137,'Danh mục CODE'!$D$2:$I$1880,5,0))</f>
        <v/>
      </c>
      <c r="Q3137" s="392"/>
      <c r="R3137" s="392" t="str">
        <f t="shared" si="533"/>
        <v/>
      </c>
      <c r="S3137" s="394" t="e">
        <f t="shared" si="534"/>
        <v>#VALUE!</v>
      </c>
      <c r="T3137" s="394" t="str">
        <f t="shared" si="535"/>
        <v/>
      </c>
      <c r="U3137" s="394" t="str">
        <f t="shared" si="536"/>
        <v/>
      </c>
      <c r="V3137" s="424" t="str">
        <f t="shared" si="537"/>
        <v/>
      </c>
      <c r="W3137" s="21"/>
      <c r="X3137" s="419"/>
      <c r="Y3137" s="419"/>
      <c r="Z3137" s="51"/>
      <c r="AA3137" s="61"/>
    </row>
    <row r="3138" spans="1:27">
      <c r="A3138" s="50">
        <f t="shared" si="528"/>
        <v>3133</v>
      </c>
      <c r="B3138" s="9"/>
      <c r="C3138" s="23" t="s">
        <v>742</v>
      </c>
      <c r="D3138" s="489"/>
      <c r="E3138" s="318" t="str">
        <f>IF(G3138="","",VLOOKUP(G3138,'Danh mục CODE'!$D$2:$J$20064,7,0))</f>
        <v/>
      </c>
      <c r="F3138" s="28" t="str">
        <f>IF(E3138="","",VLOOKUP(E3138,'TONG HOP'!$E$8:$W$1883,19,0))</f>
        <v/>
      </c>
      <c r="G3138" s="66"/>
      <c r="H3138" s="226" t="str">
        <f>IF(E3138="","",VLOOKUP(G3138,'TONG HOP'!$C$8:$E$799,2,0))</f>
        <v/>
      </c>
      <c r="I3138" s="226" t="str">
        <f>IF(B3138="","",VLOOKUP(G3138,'TONG HOP'!$C$8:$F$799,4,0))</f>
        <v/>
      </c>
      <c r="J3138" s="63" t="str">
        <f t="shared" si="529"/>
        <v/>
      </c>
      <c r="K3138" s="63" t="str">
        <f t="shared" si="530"/>
        <v/>
      </c>
      <c r="L3138" s="63">
        <f t="shared" si="531"/>
        <v>0</v>
      </c>
      <c r="M3138" s="392" t="str">
        <f>IF(Y3138="","",VLOOKUP(G3138,'Danh mục CODE'!$D$2:$I$1880,4,0))</f>
        <v/>
      </c>
      <c r="N3138" s="482"/>
      <c r="O3138" s="392" t="str">
        <f t="shared" si="532"/>
        <v/>
      </c>
      <c r="P3138" s="392" t="str">
        <f>IF(Y3138="","",VLOOKUP(G3138,'Danh mục CODE'!$D$2:$I$1880,5,0))</f>
        <v/>
      </c>
      <c r="Q3138" s="392"/>
      <c r="R3138" s="392" t="str">
        <f t="shared" si="533"/>
        <v/>
      </c>
      <c r="S3138" s="394" t="e">
        <f t="shared" si="534"/>
        <v>#VALUE!</v>
      </c>
      <c r="T3138" s="394" t="str">
        <f t="shared" si="535"/>
        <v/>
      </c>
      <c r="U3138" s="394" t="str">
        <f t="shared" si="536"/>
        <v/>
      </c>
      <c r="V3138" s="424" t="str">
        <f t="shared" si="537"/>
        <v/>
      </c>
      <c r="W3138" s="21"/>
      <c r="X3138" s="419"/>
      <c r="Y3138" s="419"/>
      <c r="Z3138" s="51"/>
      <c r="AA3138" s="61"/>
    </row>
    <row r="3139" spans="1:27">
      <c r="A3139" s="50">
        <f t="shared" si="528"/>
        <v>3134</v>
      </c>
      <c r="B3139" s="9"/>
      <c r="C3139" s="23" t="s">
        <v>742</v>
      </c>
      <c r="D3139" s="489"/>
      <c r="E3139" s="318" t="str">
        <f>IF(G3139="","",VLOOKUP(G3139,'Danh mục CODE'!$D$2:$J$20064,7,0))</f>
        <v/>
      </c>
      <c r="F3139" s="28" t="str">
        <f>IF(E3139="","",VLOOKUP(E3139,'TONG HOP'!$E$8:$W$1883,19,0))</f>
        <v/>
      </c>
      <c r="G3139" s="66"/>
      <c r="H3139" s="226" t="str">
        <f>IF(E3139="","",VLOOKUP(G3139,'TONG HOP'!$C$8:$E$799,2,0))</f>
        <v/>
      </c>
      <c r="I3139" s="226" t="str">
        <f>IF(B3139="","",VLOOKUP(G3139,'TONG HOP'!$C$8:$F$799,4,0))</f>
        <v/>
      </c>
      <c r="J3139" s="63" t="str">
        <f t="shared" si="529"/>
        <v/>
      </c>
      <c r="K3139" s="63" t="str">
        <f t="shared" si="530"/>
        <v/>
      </c>
      <c r="L3139" s="63">
        <f t="shared" si="531"/>
        <v>0</v>
      </c>
      <c r="M3139" s="392" t="str">
        <f>IF(Y3139="","",VLOOKUP(G3139,'Danh mục CODE'!$D$2:$I$1880,4,0))</f>
        <v/>
      </c>
      <c r="N3139" s="482"/>
      <c r="O3139" s="392" t="str">
        <f t="shared" si="532"/>
        <v/>
      </c>
      <c r="P3139" s="392" t="str">
        <f>IF(Y3139="","",VLOOKUP(G3139,'Danh mục CODE'!$D$2:$I$1880,5,0))</f>
        <v/>
      </c>
      <c r="Q3139" s="392"/>
      <c r="R3139" s="392" t="str">
        <f t="shared" si="533"/>
        <v/>
      </c>
      <c r="S3139" s="394" t="e">
        <f t="shared" si="534"/>
        <v>#VALUE!</v>
      </c>
      <c r="T3139" s="394" t="str">
        <f t="shared" si="535"/>
        <v/>
      </c>
      <c r="U3139" s="394" t="str">
        <f t="shared" si="536"/>
        <v/>
      </c>
      <c r="V3139" s="424" t="str">
        <f t="shared" si="537"/>
        <v/>
      </c>
      <c r="W3139" s="21"/>
      <c r="X3139" s="419"/>
      <c r="Y3139" s="419"/>
      <c r="Z3139" s="51"/>
      <c r="AA3139" s="61"/>
    </row>
    <row r="3140" spans="1:27">
      <c r="A3140" s="50">
        <f t="shared" si="528"/>
        <v>3135</v>
      </c>
      <c r="B3140" s="9"/>
      <c r="C3140" s="23" t="s">
        <v>742</v>
      </c>
      <c r="D3140" s="489"/>
      <c r="E3140" s="318" t="str">
        <f>IF(G3140="","",VLOOKUP(G3140,'Danh mục CODE'!$D$2:$J$20064,7,0))</f>
        <v/>
      </c>
      <c r="F3140" s="28" t="str">
        <f>IF(E3140="","",VLOOKUP(E3140,'TONG HOP'!$E$8:$W$1883,19,0))</f>
        <v/>
      </c>
      <c r="G3140" s="66"/>
      <c r="H3140" s="226" t="str">
        <f>IF(E3140="","",VLOOKUP(G3140,'TONG HOP'!$C$8:$E$799,2,0))</f>
        <v/>
      </c>
      <c r="I3140" s="226" t="str">
        <f>IF(B3140="","",VLOOKUP(G3140,'TONG HOP'!$C$8:$F$799,4,0))</f>
        <v/>
      </c>
      <c r="J3140" s="63" t="str">
        <f t="shared" si="529"/>
        <v/>
      </c>
      <c r="K3140" s="63" t="str">
        <f t="shared" si="530"/>
        <v/>
      </c>
      <c r="L3140" s="63">
        <f t="shared" si="531"/>
        <v>0</v>
      </c>
      <c r="M3140" s="392" t="str">
        <f>IF(Y3140="","",VLOOKUP(G3140,'Danh mục CODE'!$D$2:$I$1880,4,0))</f>
        <v/>
      </c>
      <c r="N3140" s="482"/>
      <c r="O3140" s="392" t="str">
        <f t="shared" si="532"/>
        <v/>
      </c>
      <c r="P3140" s="392" t="str">
        <f>IF(Y3140="","",VLOOKUP(G3140,'Danh mục CODE'!$D$2:$I$1880,5,0))</f>
        <v/>
      </c>
      <c r="Q3140" s="392"/>
      <c r="R3140" s="392" t="str">
        <f t="shared" si="533"/>
        <v/>
      </c>
      <c r="S3140" s="394" t="e">
        <f t="shared" si="534"/>
        <v>#VALUE!</v>
      </c>
      <c r="T3140" s="394" t="str">
        <f t="shared" si="535"/>
        <v/>
      </c>
      <c r="U3140" s="394" t="str">
        <f t="shared" si="536"/>
        <v/>
      </c>
      <c r="V3140" s="424" t="str">
        <f t="shared" si="537"/>
        <v/>
      </c>
      <c r="W3140" s="21"/>
      <c r="X3140" s="419"/>
      <c r="Y3140" s="419"/>
      <c r="Z3140" s="51"/>
      <c r="AA3140" s="61"/>
    </row>
    <row r="3141" spans="1:27">
      <c r="A3141" s="50">
        <f t="shared" si="528"/>
        <v>3136</v>
      </c>
      <c r="B3141" s="9"/>
      <c r="C3141" s="23" t="s">
        <v>742</v>
      </c>
      <c r="D3141" s="489"/>
      <c r="E3141" s="318" t="str">
        <f>IF(G3141="","",VLOOKUP(G3141,'Danh mục CODE'!$D$2:$J$20064,7,0))</f>
        <v/>
      </c>
      <c r="F3141" s="28" t="str">
        <f>IF(E3141="","",VLOOKUP(E3141,'TONG HOP'!$E$8:$W$1883,19,0))</f>
        <v/>
      </c>
      <c r="G3141" s="66"/>
      <c r="H3141" s="226" t="str">
        <f>IF(E3141="","",VLOOKUP(G3141,'TONG HOP'!$C$8:$E$799,2,0))</f>
        <v/>
      </c>
      <c r="I3141" s="226" t="str">
        <f>IF(B3141="","",VLOOKUP(G3141,'TONG HOP'!$C$8:$F$799,4,0))</f>
        <v/>
      </c>
      <c r="J3141" s="63" t="str">
        <f t="shared" si="529"/>
        <v/>
      </c>
      <c r="K3141" s="63" t="str">
        <f t="shared" si="530"/>
        <v/>
      </c>
      <c r="L3141" s="63">
        <f t="shared" si="531"/>
        <v>0</v>
      </c>
      <c r="M3141" s="392" t="str">
        <f>IF(Y3141="","",VLOOKUP(G3141,'Danh mục CODE'!$D$2:$I$1880,4,0))</f>
        <v/>
      </c>
      <c r="N3141" s="482"/>
      <c r="O3141" s="392" t="str">
        <f t="shared" si="532"/>
        <v/>
      </c>
      <c r="P3141" s="392" t="str">
        <f>IF(Y3141="","",VLOOKUP(G3141,'Danh mục CODE'!$D$2:$I$1880,5,0))</f>
        <v/>
      </c>
      <c r="Q3141" s="392"/>
      <c r="R3141" s="392" t="str">
        <f t="shared" si="533"/>
        <v/>
      </c>
      <c r="S3141" s="394" t="e">
        <f t="shared" si="534"/>
        <v>#VALUE!</v>
      </c>
      <c r="T3141" s="394" t="str">
        <f t="shared" si="535"/>
        <v/>
      </c>
      <c r="U3141" s="394" t="str">
        <f t="shared" si="536"/>
        <v/>
      </c>
      <c r="V3141" s="424" t="str">
        <f t="shared" si="537"/>
        <v/>
      </c>
      <c r="W3141" s="21"/>
      <c r="X3141" s="419"/>
      <c r="Y3141" s="419"/>
      <c r="Z3141" s="51"/>
      <c r="AA3141" s="61"/>
    </row>
    <row r="3142" spans="1:27">
      <c r="A3142" s="50">
        <f t="shared" si="528"/>
        <v>3137</v>
      </c>
      <c r="B3142" s="9"/>
      <c r="C3142" s="23" t="s">
        <v>742</v>
      </c>
      <c r="D3142" s="489"/>
      <c r="E3142" s="318" t="str">
        <f>IF(G3142="","",VLOOKUP(G3142,'Danh mục CODE'!$D$2:$J$20064,7,0))</f>
        <v/>
      </c>
      <c r="F3142" s="28" t="str">
        <f>IF(E3142="","",VLOOKUP(E3142,'TONG HOP'!$E$8:$W$1883,19,0))</f>
        <v/>
      </c>
      <c r="G3142" s="66"/>
      <c r="H3142" s="226" t="str">
        <f>IF(E3142="","",VLOOKUP(G3142,'TONG HOP'!$C$8:$E$799,2,0))</f>
        <v/>
      </c>
      <c r="I3142" s="226" t="str">
        <f>IF(B3142="","",VLOOKUP(G3142,'TONG HOP'!$C$8:$F$799,4,0))</f>
        <v/>
      </c>
      <c r="J3142" s="63" t="str">
        <f t="shared" si="529"/>
        <v/>
      </c>
      <c r="K3142" s="63" t="str">
        <f t="shared" si="530"/>
        <v/>
      </c>
      <c r="L3142" s="63">
        <f t="shared" si="531"/>
        <v>0</v>
      </c>
      <c r="M3142" s="392" t="str">
        <f>IF(Y3142="","",VLOOKUP(G3142,'Danh mục CODE'!$D$2:$I$1880,4,0))</f>
        <v/>
      </c>
      <c r="N3142" s="482"/>
      <c r="O3142" s="392" t="str">
        <f t="shared" si="532"/>
        <v/>
      </c>
      <c r="P3142" s="392" t="str">
        <f>IF(Y3142="","",VLOOKUP(G3142,'Danh mục CODE'!$D$2:$I$1880,5,0))</f>
        <v/>
      </c>
      <c r="Q3142" s="392"/>
      <c r="R3142" s="392" t="str">
        <f t="shared" si="533"/>
        <v/>
      </c>
      <c r="S3142" s="394" t="e">
        <f t="shared" si="534"/>
        <v>#VALUE!</v>
      </c>
      <c r="T3142" s="394" t="str">
        <f t="shared" si="535"/>
        <v/>
      </c>
      <c r="U3142" s="394" t="str">
        <f t="shared" si="536"/>
        <v/>
      </c>
      <c r="V3142" s="424" t="str">
        <f t="shared" si="537"/>
        <v/>
      </c>
      <c r="W3142" s="21"/>
      <c r="X3142" s="419"/>
      <c r="Y3142" s="419"/>
      <c r="Z3142" s="51"/>
      <c r="AA3142" s="61"/>
    </row>
    <row r="3143" spans="1:27">
      <c r="A3143" s="50">
        <f t="shared" si="528"/>
        <v>3138</v>
      </c>
      <c r="B3143" s="9"/>
      <c r="C3143" s="23" t="s">
        <v>742</v>
      </c>
      <c r="D3143" s="489"/>
      <c r="E3143" s="318" t="str">
        <f>IF(G3143="","",VLOOKUP(G3143,'Danh mục CODE'!$D$2:$J$20064,7,0))</f>
        <v/>
      </c>
      <c r="F3143" s="28" t="str">
        <f>IF(E3143="","",VLOOKUP(E3143,'TONG HOP'!$E$8:$W$1883,19,0))</f>
        <v/>
      </c>
      <c r="G3143" s="66"/>
      <c r="H3143" s="226" t="str">
        <f>IF(E3143="","",VLOOKUP(G3143,'TONG HOP'!$C$8:$E$799,2,0))</f>
        <v/>
      </c>
      <c r="I3143" s="226" t="str">
        <f>IF(B3143="","",VLOOKUP(G3143,'TONG HOP'!$C$8:$F$799,4,0))</f>
        <v/>
      </c>
      <c r="J3143" s="63" t="str">
        <f t="shared" si="529"/>
        <v/>
      </c>
      <c r="K3143" s="63" t="str">
        <f t="shared" si="530"/>
        <v/>
      </c>
      <c r="L3143" s="63">
        <f t="shared" si="531"/>
        <v>0</v>
      </c>
      <c r="M3143" s="392" t="str">
        <f>IF(Y3143="","",VLOOKUP(G3143,'Danh mục CODE'!$D$2:$I$1880,4,0))</f>
        <v/>
      </c>
      <c r="N3143" s="482"/>
      <c r="O3143" s="392" t="str">
        <f t="shared" si="532"/>
        <v/>
      </c>
      <c r="P3143" s="392" t="str">
        <f>IF(Y3143="","",VLOOKUP(G3143,'Danh mục CODE'!$D$2:$I$1880,5,0))</f>
        <v/>
      </c>
      <c r="Q3143" s="392"/>
      <c r="R3143" s="392" t="str">
        <f t="shared" si="533"/>
        <v/>
      </c>
      <c r="S3143" s="394" t="e">
        <f t="shared" si="534"/>
        <v>#VALUE!</v>
      </c>
      <c r="T3143" s="394" t="str">
        <f t="shared" si="535"/>
        <v/>
      </c>
      <c r="U3143" s="394" t="str">
        <f t="shared" si="536"/>
        <v/>
      </c>
      <c r="V3143" s="424" t="str">
        <f t="shared" si="537"/>
        <v/>
      </c>
      <c r="W3143" s="21"/>
      <c r="X3143" s="419"/>
      <c r="Y3143" s="419"/>
      <c r="Z3143" s="51"/>
      <c r="AA3143" s="61"/>
    </row>
    <row r="3144" spans="1:27">
      <c r="A3144" s="50">
        <f t="shared" si="528"/>
        <v>3139</v>
      </c>
      <c r="B3144" s="9"/>
      <c r="C3144" s="23" t="s">
        <v>742</v>
      </c>
      <c r="D3144" s="489"/>
      <c r="E3144" s="318" t="str">
        <f>IF(G3144="","",VLOOKUP(G3144,'Danh mục CODE'!$D$2:$J$20064,7,0))</f>
        <v/>
      </c>
      <c r="F3144" s="28" t="str">
        <f>IF(E3144="","",VLOOKUP(E3144,'TONG HOP'!$E$8:$W$1883,19,0))</f>
        <v/>
      </c>
      <c r="G3144" s="66"/>
      <c r="H3144" s="226" t="str">
        <f>IF(E3144="","",VLOOKUP(G3144,'TONG HOP'!$C$8:$E$799,2,0))</f>
        <v/>
      </c>
      <c r="I3144" s="226" t="str">
        <f>IF(B3144="","",VLOOKUP(G3144,'TONG HOP'!$C$8:$F$799,4,0))</f>
        <v/>
      </c>
      <c r="J3144" s="63" t="str">
        <f t="shared" si="529"/>
        <v/>
      </c>
      <c r="K3144" s="63" t="str">
        <f t="shared" si="530"/>
        <v/>
      </c>
      <c r="L3144" s="63">
        <f t="shared" si="531"/>
        <v>0</v>
      </c>
      <c r="M3144" s="392" t="str">
        <f>IF(Y3144="","",VLOOKUP(G3144,'Danh mục CODE'!$D$2:$I$1880,4,0))</f>
        <v/>
      </c>
      <c r="N3144" s="482"/>
      <c r="O3144" s="392" t="str">
        <f t="shared" si="532"/>
        <v/>
      </c>
      <c r="P3144" s="392" t="str">
        <f>IF(Y3144="","",VLOOKUP(G3144,'Danh mục CODE'!$D$2:$I$1880,5,0))</f>
        <v/>
      </c>
      <c r="Q3144" s="392"/>
      <c r="R3144" s="392" t="str">
        <f t="shared" si="533"/>
        <v/>
      </c>
      <c r="S3144" s="394" t="e">
        <f t="shared" si="534"/>
        <v>#VALUE!</v>
      </c>
      <c r="T3144" s="394" t="str">
        <f t="shared" si="535"/>
        <v/>
      </c>
      <c r="U3144" s="394" t="str">
        <f t="shared" si="536"/>
        <v/>
      </c>
      <c r="V3144" s="424" t="str">
        <f t="shared" si="537"/>
        <v/>
      </c>
      <c r="W3144" s="21"/>
      <c r="X3144" s="419"/>
      <c r="Y3144" s="419"/>
      <c r="Z3144" s="51"/>
      <c r="AA3144" s="61"/>
    </row>
    <row r="3145" spans="1:27">
      <c r="A3145" s="50">
        <f t="shared" si="528"/>
        <v>3140</v>
      </c>
      <c r="B3145" s="9"/>
      <c r="C3145" s="23" t="s">
        <v>742</v>
      </c>
      <c r="D3145" s="489"/>
      <c r="E3145" s="318" t="str">
        <f>IF(G3145="","",VLOOKUP(G3145,'Danh mục CODE'!$D$2:$J$20064,7,0))</f>
        <v/>
      </c>
      <c r="F3145" s="28" t="str">
        <f>IF(E3145="","",VLOOKUP(E3145,'TONG HOP'!$E$8:$W$1883,19,0))</f>
        <v/>
      </c>
      <c r="G3145" s="66"/>
      <c r="H3145" s="226" t="str">
        <f>IF(E3145="","",VLOOKUP(G3145,'TONG HOP'!$C$8:$E$799,2,0))</f>
        <v/>
      </c>
      <c r="I3145" s="226" t="str">
        <f>IF(B3145="","",VLOOKUP(G3145,'TONG HOP'!$C$8:$F$799,4,0))</f>
        <v/>
      </c>
      <c r="J3145" s="63" t="str">
        <f t="shared" si="529"/>
        <v/>
      </c>
      <c r="K3145" s="63" t="str">
        <f t="shared" si="530"/>
        <v/>
      </c>
      <c r="L3145" s="63">
        <f t="shared" si="531"/>
        <v>0</v>
      </c>
      <c r="M3145" s="392" t="str">
        <f>IF(Y3145="","",VLOOKUP(G3145,'Danh mục CODE'!$D$2:$I$1880,4,0))</f>
        <v/>
      </c>
      <c r="N3145" s="482"/>
      <c r="O3145" s="392" t="str">
        <f t="shared" si="532"/>
        <v/>
      </c>
      <c r="P3145" s="392" t="str">
        <f>IF(Y3145="","",VLOOKUP(G3145,'Danh mục CODE'!$D$2:$I$1880,5,0))</f>
        <v/>
      </c>
      <c r="Q3145" s="392"/>
      <c r="R3145" s="392" t="str">
        <f t="shared" si="533"/>
        <v/>
      </c>
      <c r="S3145" s="394" t="e">
        <f t="shared" si="534"/>
        <v>#VALUE!</v>
      </c>
      <c r="T3145" s="394" t="str">
        <f t="shared" si="535"/>
        <v/>
      </c>
      <c r="U3145" s="394" t="str">
        <f t="shared" si="536"/>
        <v/>
      </c>
      <c r="V3145" s="424" t="str">
        <f t="shared" si="537"/>
        <v/>
      </c>
      <c r="W3145" s="21"/>
      <c r="X3145" s="419"/>
      <c r="Y3145" s="419"/>
      <c r="Z3145" s="51"/>
      <c r="AA3145" s="61"/>
    </row>
    <row r="3146" spans="1:27">
      <c r="A3146" s="50">
        <f t="shared" si="528"/>
        <v>3141</v>
      </c>
      <c r="B3146" s="9"/>
      <c r="C3146" s="23" t="s">
        <v>742</v>
      </c>
      <c r="D3146" s="489"/>
      <c r="E3146" s="318" t="str">
        <f>IF(G3146="","",VLOOKUP(G3146,'Danh mục CODE'!$D$2:$J$20064,7,0))</f>
        <v/>
      </c>
      <c r="F3146" s="28" t="str">
        <f>IF(E3146="","",VLOOKUP(E3146,'TONG HOP'!$E$8:$W$1883,19,0))</f>
        <v/>
      </c>
      <c r="G3146" s="66"/>
      <c r="H3146" s="226" t="str">
        <f>IF(E3146="","",VLOOKUP(G3146,'TONG HOP'!$C$8:$E$799,2,0))</f>
        <v/>
      </c>
      <c r="I3146" s="226" t="str">
        <f>IF(B3146="","",VLOOKUP(G3146,'TONG HOP'!$C$8:$F$799,4,0))</f>
        <v/>
      </c>
      <c r="J3146" s="63" t="str">
        <f t="shared" si="529"/>
        <v/>
      </c>
      <c r="K3146" s="63" t="str">
        <f t="shared" si="530"/>
        <v/>
      </c>
      <c r="L3146" s="63">
        <f t="shared" si="531"/>
        <v>0</v>
      </c>
      <c r="M3146" s="392" t="str">
        <f>IF(Y3146="","",VLOOKUP(G3146,'Danh mục CODE'!$D$2:$I$1880,4,0))</f>
        <v/>
      </c>
      <c r="N3146" s="482"/>
      <c r="O3146" s="392" t="str">
        <f t="shared" si="532"/>
        <v/>
      </c>
      <c r="P3146" s="392" t="str">
        <f>IF(Y3146="","",VLOOKUP(G3146,'Danh mục CODE'!$D$2:$I$1880,5,0))</f>
        <v/>
      </c>
      <c r="Q3146" s="392"/>
      <c r="R3146" s="392" t="str">
        <f t="shared" si="533"/>
        <v/>
      </c>
      <c r="S3146" s="394" t="e">
        <f t="shared" si="534"/>
        <v>#VALUE!</v>
      </c>
      <c r="T3146" s="394" t="str">
        <f t="shared" si="535"/>
        <v/>
      </c>
      <c r="U3146" s="394" t="str">
        <f t="shared" si="536"/>
        <v/>
      </c>
      <c r="V3146" s="424" t="str">
        <f t="shared" si="537"/>
        <v/>
      </c>
      <c r="W3146" s="21"/>
      <c r="X3146" s="419"/>
      <c r="Y3146" s="419"/>
      <c r="Z3146" s="51"/>
      <c r="AA3146" s="61"/>
    </row>
    <row r="3147" spans="1:27">
      <c r="A3147" s="50">
        <f t="shared" si="528"/>
        <v>3142</v>
      </c>
      <c r="B3147" s="9"/>
      <c r="C3147" s="23" t="s">
        <v>742</v>
      </c>
      <c r="D3147" s="489"/>
      <c r="E3147" s="318" t="str">
        <f>IF(G3147="","",VLOOKUP(G3147,'Danh mục CODE'!$D$2:$J$20064,7,0))</f>
        <v/>
      </c>
      <c r="F3147" s="28" t="str">
        <f>IF(E3147="","",VLOOKUP(E3147,'TONG HOP'!$E$8:$W$1883,19,0))</f>
        <v/>
      </c>
      <c r="G3147" s="66"/>
      <c r="H3147" s="226" t="str">
        <f>IF(E3147="","",VLOOKUP(G3147,'TONG HOP'!$C$8:$E$799,2,0))</f>
        <v/>
      </c>
      <c r="I3147" s="226" t="str">
        <f>IF(B3147="","",VLOOKUP(G3147,'TONG HOP'!$C$8:$F$799,4,0))</f>
        <v/>
      </c>
      <c r="J3147" s="63" t="str">
        <f t="shared" si="529"/>
        <v/>
      </c>
      <c r="K3147" s="63" t="str">
        <f t="shared" si="530"/>
        <v/>
      </c>
      <c r="L3147" s="63">
        <f t="shared" si="531"/>
        <v>0</v>
      </c>
      <c r="M3147" s="392" t="str">
        <f>IF(Y3147="","",VLOOKUP(G3147,'Danh mục CODE'!$D$2:$I$1880,4,0))</f>
        <v/>
      </c>
      <c r="N3147" s="482"/>
      <c r="O3147" s="392" t="str">
        <f t="shared" si="532"/>
        <v/>
      </c>
      <c r="P3147" s="392" t="str">
        <f>IF(Y3147="","",VLOOKUP(G3147,'Danh mục CODE'!$D$2:$I$1880,5,0))</f>
        <v/>
      </c>
      <c r="Q3147" s="392"/>
      <c r="R3147" s="392" t="str">
        <f t="shared" si="533"/>
        <v/>
      </c>
      <c r="S3147" s="394" t="e">
        <f t="shared" si="534"/>
        <v>#VALUE!</v>
      </c>
      <c r="T3147" s="394" t="str">
        <f t="shared" si="535"/>
        <v/>
      </c>
      <c r="U3147" s="394" t="str">
        <f t="shared" si="536"/>
        <v/>
      </c>
      <c r="V3147" s="424" t="str">
        <f t="shared" si="537"/>
        <v/>
      </c>
      <c r="W3147" s="21"/>
      <c r="X3147" s="419"/>
      <c r="Y3147" s="419"/>
      <c r="Z3147" s="51"/>
      <c r="AA3147" s="61"/>
    </row>
    <row r="3148" spans="1:27">
      <c r="A3148" s="50">
        <f t="shared" si="528"/>
        <v>3143</v>
      </c>
      <c r="B3148" s="9"/>
      <c r="C3148" s="23" t="s">
        <v>742</v>
      </c>
      <c r="D3148" s="489"/>
      <c r="E3148" s="318" t="str">
        <f>IF(G3148="","",VLOOKUP(G3148,'Danh mục CODE'!$D$2:$J$20064,7,0))</f>
        <v/>
      </c>
      <c r="F3148" s="28" t="str">
        <f>IF(E3148="","",VLOOKUP(E3148,'TONG HOP'!$E$8:$W$1883,19,0))</f>
        <v/>
      </c>
      <c r="G3148" s="66"/>
      <c r="H3148" s="226" t="str">
        <f>IF(E3148="","",VLOOKUP(G3148,'TONG HOP'!$C$8:$E$799,2,0))</f>
        <v/>
      </c>
      <c r="I3148" s="226" t="str">
        <f>IF(B3148="","",VLOOKUP(G3148,'TONG HOP'!$C$8:$F$799,4,0))</f>
        <v/>
      </c>
      <c r="J3148" s="63" t="str">
        <f t="shared" si="529"/>
        <v/>
      </c>
      <c r="K3148" s="63" t="str">
        <f t="shared" si="530"/>
        <v/>
      </c>
      <c r="L3148" s="63">
        <f t="shared" si="531"/>
        <v>0</v>
      </c>
      <c r="M3148" s="392" t="str">
        <f>IF(Y3148="","",VLOOKUP(G3148,'Danh mục CODE'!$D$2:$I$1880,4,0))</f>
        <v/>
      </c>
      <c r="N3148" s="482"/>
      <c r="O3148" s="392" t="str">
        <f t="shared" si="532"/>
        <v/>
      </c>
      <c r="P3148" s="392" t="str">
        <f>IF(Y3148="","",VLOOKUP(G3148,'Danh mục CODE'!$D$2:$I$1880,5,0))</f>
        <v/>
      </c>
      <c r="Q3148" s="392"/>
      <c r="R3148" s="392" t="str">
        <f t="shared" si="533"/>
        <v/>
      </c>
      <c r="S3148" s="394" t="e">
        <f t="shared" si="534"/>
        <v>#VALUE!</v>
      </c>
      <c r="T3148" s="394" t="str">
        <f t="shared" si="535"/>
        <v/>
      </c>
      <c r="U3148" s="394" t="str">
        <f t="shared" si="536"/>
        <v/>
      </c>
      <c r="V3148" s="424" t="str">
        <f t="shared" si="537"/>
        <v/>
      </c>
      <c r="W3148" s="21"/>
      <c r="X3148" s="419"/>
      <c r="Y3148" s="419"/>
      <c r="Z3148" s="51"/>
      <c r="AA3148" s="61"/>
    </row>
    <row r="3149" spans="1:27">
      <c r="A3149" s="50">
        <f t="shared" si="528"/>
        <v>3144</v>
      </c>
      <c r="B3149" s="9"/>
      <c r="C3149" s="23" t="s">
        <v>742</v>
      </c>
      <c r="D3149" s="489"/>
      <c r="E3149" s="318" t="str">
        <f>IF(G3149="","",VLOOKUP(G3149,'Danh mục CODE'!$D$2:$J$20064,7,0))</f>
        <v/>
      </c>
      <c r="F3149" s="28" t="str">
        <f>IF(E3149="","",VLOOKUP(E3149,'TONG HOP'!$E$8:$W$1883,19,0))</f>
        <v/>
      </c>
      <c r="G3149" s="66"/>
      <c r="H3149" s="226" t="str">
        <f>IF(E3149="","",VLOOKUP(G3149,'TONG HOP'!$C$8:$E$799,2,0))</f>
        <v/>
      </c>
      <c r="I3149" s="226" t="str">
        <f>IF(B3149="","",VLOOKUP(G3149,'TONG HOP'!$C$8:$F$799,4,0))</f>
        <v/>
      </c>
      <c r="J3149" s="63" t="str">
        <f t="shared" si="529"/>
        <v/>
      </c>
      <c r="K3149" s="63" t="str">
        <f t="shared" si="530"/>
        <v/>
      </c>
      <c r="L3149" s="63">
        <f t="shared" si="531"/>
        <v>0</v>
      </c>
      <c r="M3149" s="392" t="str">
        <f>IF(Y3149="","",VLOOKUP(G3149,'Danh mục CODE'!$D$2:$I$1880,4,0))</f>
        <v/>
      </c>
      <c r="N3149" s="482"/>
      <c r="O3149" s="392" t="str">
        <f t="shared" si="532"/>
        <v/>
      </c>
      <c r="P3149" s="392" t="str">
        <f>IF(Y3149="","",VLOOKUP(G3149,'Danh mục CODE'!$D$2:$I$1880,5,0))</f>
        <v/>
      </c>
      <c r="Q3149" s="392"/>
      <c r="R3149" s="392" t="str">
        <f t="shared" si="533"/>
        <v/>
      </c>
      <c r="S3149" s="394" t="e">
        <f t="shared" si="534"/>
        <v>#VALUE!</v>
      </c>
      <c r="T3149" s="394" t="str">
        <f t="shared" si="535"/>
        <v/>
      </c>
      <c r="U3149" s="394" t="str">
        <f t="shared" si="536"/>
        <v/>
      </c>
      <c r="V3149" s="424" t="str">
        <f t="shared" si="537"/>
        <v/>
      </c>
      <c r="W3149" s="21"/>
      <c r="X3149" s="419"/>
      <c r="Y3149" s="419"/>
      <c r="Z3149" s="51"/>
      <c r="AA3149" s="61"/>
    </row>
    <row r="3150" spans="1:27">
      <c r="A3150" s="50">
        <f t="shared" si="528"/>
        <v>3145</v>
      </c>
      <c r="B3150" s="9"/>
      <c r="C3150" s="23" t="s">
        <v>742</v>
      </c>
      <c r="D3150" s="489"/>
      <c r="E3150" s="318" t="str">
        <f>IF(G3150="","",VLOOKUP(G3150,'Danh mục CODE'!$D$2:$J$20064,7,0))</f>
        <v/>
      </c>
      <c r="F3150" s="28" t="str">
        <f>IF(E3150="","",VLOOKUP(E3150,'TONG HOP'!$E$8:$W$1883,19,0))</f>
        <v/>
      </c>
      <c r="G3150" s="66"/>
      <c r="H3150" s="226" t="str">
        <f>IF(E3150="","",VLOOKUP(G3150,'TONG HOP'!$C$8:$E$799,2,0))</f>
        <v/>
      </c>
      <c r="I3150" s="226" t="str">
        <f>IF(B3150="","",VLOOKUP(G3150,'TONG HOP'!$C$8:$F$799,4,0))</f>
        <v/>
      </c>
      <c r="J3150" s="63" t="str">
        <f t="shared" si="529"/>
        <v/>
      </c>
      <c r="K3150" s="63" t="str">
        <f t="shared" si="530"/>
        <v/>
      </c>
      <c r="L3150" s="63">
        <f t="shared" si="531"/>
        <v>0</v>
      </c>
      <c r="M3150" s="392" t="str">
        <f>IF(Y3150="","",VLOOKUP(G3150,'Danh mục CODE'!$D$2:$I$1880,4,0))</f>
        <v/>
      </c>
      <c r="N3150" s="482"/>
      <c r="O3150" s="392" t="str">
        <f t="shared" si="532"/>
        <v/>
      </c>
      <c r="P3150" s="392" t="str">
        <f>IF(Y3150="","",VLOOKUP(G3150,'Danh mục CODE'!$D$2:$I$1880,5,0))</f>
        <v/>
      </c>
      <c r="Q3150" s="392"/>
      <c r="R3150" s="392" t="str">
        <f t="shared" si="533"/>
        <v/>
      </c>
      <c r="S3150" s="394" t="e">
        <f t="shared" si="534"/>
        <v>#VALUE!</v>
      </c>
      <c r="T3150" s="394" t="str">
        <f t="shared" si="535"/>
        <v/>
      </c>
      <c r="U3150" s="394" t="str">
        <f t="shared" si="536"/>
        <v/>
      </c>
      <c r="V3150" s="424" t="str">
        <f t="shared" si="537"/>
        <v/>
      </c>
      <c r="W3150" s="21"/>
      <c r="X3150" s="419"/>
      <c r="Y3150" s="419"/>
      <c r="Z3150" s="51"/>
      <c r="AA3150" s="61"/>
    </row>
    <row r="3151" spans="1:27">
      <c r="A3151" s="50">
        <f t="shared" si="528"/>
        <v>3146</v>
      </c>
      <c r="B3151" s="9"/>
      <c r="C3151" s="23" t="s">
        <v>742</v>
      </c>
      <c r="D3151" s="489"/>
      <c r="E3151" s="318" t="str">
        <f>IF(G3151="","",VLOOKUP(G3151,'Danh mục CODE'!$D$2:$J$20064,7,0))</f>
        <v/>
      </c>
      <c r="F3151" s="28" t="str">
        <f>IF(E3151="","",VLOOKUP(E3151,'TONG HOP'!$E$8:$W$1883,19,0))</f>
        <v/>
      </c>
      <c r="G3151" s="66"/>
      <c r="H3151" s="226" t="str">
        <f>IF(E3151="","",VLOOKUP(G3151,'TONG HOP'!$C$8:$E$799,2,0))</f>
        <v/>
      </c>
      <c r="I3151" s="226" t="str">
        <f>IF(B3151="","",VLOOKUP(G3151,'TONG HOP'!$C$8:$F$799,4,0))</f>
        <v/>
      </c>
      <c r="J3151" s="63" t="str">
        <f t="shared" si="529"/>
        <v/>
      </c>
      <c r="K3151" s="63" t="str">
        <f t="shared" si="530"/>
        <v/>
      </c>
      <c r="L3151" s="63">
        <f t="shared" si="531"/>
        <v>0</v>
      </c>
      <c r="M3151" s="392" t="str">
        <f>IF(Y3151="","",VLOOKUP(G3151,'Danh mục CODE'!$D$2:$I$1880,4,0))</f>
        <v/>
      </c>
      <c r="N3151" s="482"/>
      <c r="O3151" s="392" t="str">
        <f t="shared" si="532"/>
        <v/>
      </c>
      <c r="P3151" s="392" t="str">
        <f>IF(Y3151="","",VLOOKUP(G3151,'Danh mục CODE'!$D$2:$I$1880,5,0))</f>
        <v/>
      </c>
      <c r="Q3151" s="392"/>
      <c r="R3151" s="392" t="str">
        <f t="shared" si="533"/>
        <v/>
      </c>
      <c r="S3151" s="394" t="e">
        <f t="shared" si="534"/>
        <v>#VALUE!</v>
      </c>
      <c r="T3151" s="394" t="str">
        <f t="shared" si="535"/>
        <v/>
      </c>
      <c r="U3151" s="394" t="str">
        <f t="shared" si="536"/>
        <v/>
      </c>
      <c r="V3151" s="424" t="str">
        <f t="shared" si="537"/>
        <v/>
      </c>
      <c r="W3151" s="21"/>
      <c r="X3151" s="419"/>
      <c r="Y3151" s="419"/>
      <c r="Z3151" s="51"/>
      <c r="AA3151" s="61"/>
    </row>
    <row r="3152" spans="1:27">
      <c r="A3152" s="50">
        <f t="shared" si="528"/>
        <v>3147</v>
      </c>
      <c r="B3152" s="9"/>
      <c r="C3152" s="23" t="s">
        <v>742</v>
      </c>
      <c r="D3152" s="489"/>
      <c r="E3152" s="318" t="str">
        <f>IF(G3152="","",VLOOKUP(G3152,'Danh mục CODE'!$D$2:$J$20064,7,0))</f>
        <v/>
      </c>
      <c r="F3152" s="28" t="str">
        <f>IF(E3152="","",VLOOKUP(E3152,'TONG HOP'!$E$8:$W$1883,19,0))</f>
        <v/>
      </c>
      <c r="G3152" s="66"/>
      <c r="H3152" s="226" t="str">
        <f>IF(E3152="","",VLOOKUP(G3152,'TONG HOP'!$C$8:$E$799,2,0))</f>
        <v/>
      </c>
      <c r="I3152" s="226" t="str">
        <f>IF(B3152="","",VLOOKUP(G3152,'TONG HOP'!$C$8:$F$799,4,0))</f>
        <v/>
      </c>
      <c r="J3152" s="63" t="str">
        <f t="shared" si="529"/>
        <v/>
      </c>
      <c r="K3152" s="63" t="str">
        <f t="shared" si="530"/>
        <v/>
      </c>
      <c r="L3152" s="63">
        <f t="shared" si="531"/>
        <v>0</v>
      </c>
      <c r="M3152" s="392" t="str">
        <f>IF(Y3152="","",VLOOKUP(G3152,'Danh mục CODE'!$D$2:$I$1880,4,0))</f>
        <v/>
      </c>
      <c r="N3152" s="482"/>
      <c r="O3152" s="392" t="str">
        <f t="shared" si="532"/>
        <v/>
      </c>
      <c r="P3152" s="392" t="str">
        <f>IF(Y3152="","",VLOOKUP(G3152,'Danh mục CODE'!$D$2:$I$1880,5,0))</f>
        <v/>
      </c>
      <c r="Q3152" s="392"/>
      <c r="R3152" s="392" t="str">
        <f t="shared" si="533"/>
        <v/>
      </c>
      <c r="S3152" s="394" t="e">
        <f t="shared" si="534"/>
        <v>#VALUE!</v>
      </c>
      <c r="T3152" s="394" t="str">
        <f t="shared" si="535"/>
        <v/>
      </c>
      <c r="U3152" s="394" t="str">
        <f t="shared" si="536"/>
        <v/>
      </c>
      <c r="V3152" s="424" t="str">
        <f t="shared" si="537"/>
        <v/>
      </c>
      <c r="W3152" s="21"/>
      <c r="X3152" s="419"/>
      <c r="Y3152" s="419"/>
      <c r="Z3152" s="51"/>
      <c r="AA3152" s="61"/>
    </row>
    <row r="3153" spans="1:27">
      <c r="A3153" s="50">
        <f t="shared" si="528"/>
        <v>3148</v>
      </c>
      <c r="B3153" s="9"/>
      <c r="C3153" s="23" t="s">
        <v>742</v>
      </c>
      <c r="D3153" s="489"/>
      <c r="E3153" s="318" t="str">
        <f>IF(G3153="","",VLOOKUP(G3153,'Danh mục CODE'!$D$2:$J$20064,7,0))</f>
        <v/>
      </c>
      <c r="F3153" s="28" t="str">
        <f>IF(E3153="","",VLOOKUP(E3153,'TONG HOP'!$E$8:$W$1883,19,0))</f>
        <v/>
      </c>
      <c r="G3153" s="66"/>
      <c r="H3153" s="226" t="str">
        <f>IF(E3153="","",VLOOKUP(G3153,'TONG HOP'!$C$8:$E$799,2,0))</f>
        <v/>
      </c>
      <c r="I3153" s="226" t="str">
        <f>IF(B3153="","",VLOOKUP(G3153,'TONG HOP'!$C$8:$F$799,4,0))</f>
        <v/>
      </c>
      <c r="J3153" s="63" t="str">
        <f t="shared" si="529"/>
        <v/>
      </c>
      <c r="K3153" s="63" t="str">
        <f t="shared" si="530"/>
        <v/>
      </c>
      <c r="L3153" s="63">
        <f t="shared" si="531"/>
        <v>0</v>
      </c>
      <c r="M3153" s="392" t="str">
        <f>IF(Y3153="","",VLOOKUP(G3153,'Danh mục CODE'!$D$2:$I$1880,4,0))</f>
        <v/>
      </c>
      <c r="N3153" s="482"/>
      <c r="O3153" s="392" t="str">
        <f t="shared" si="532"/>
        <v/>
      </c>
      <c r="P3153" s="392" t="str">
        <f>IF(Y3153="","",VLOOKUP(G3153,'Danh mục CODE'!$D$2:$I$1880,5,0))</f>
        <v/>
      </c>
      <c r="Q3153" s="392"/>
      <c r="R3153" s="392" t="str">
        <f t="shared" si="533"/>
        <v/>
      </c>
      <c r="S3153" s="394" t="e">
        <f t="shared" si="534"/>
        <v>#VALUE!</v>
      </c>
      <c r="T3153" s="394" t="str">
        <f t="shared" si="535"/>
        <v/>
      </c>
      <c r="U3153" s="394" t="str">
        <f t="shared" si="536"/>
        <v/>
      </c>
      <c r="V3153" s="424" t="str">
        <f t="shared" si="537"/>
        <v/>
      </c>
      <c r="W3153" s="21"/>
      <c r="X3153" s="419"/>
      <c r="Y3153" s="419"/>
      <c r="Z3153" s="51"/>
      <c r="AA3153" s="61"/>
    </row>
    <row r="3154" spans="1:27">
      <c r="A3154" s="50">
        <f t="shared" si="528"/>
        <v>3149</v>
      </c>
      <c r="B3154" s="9"/>
      <c r="C3154" s="23" t="s">
        <v>742</v>
      </c>
      <c r="D3154" s="489"/>
      <c r="E3154" s="318" t="str">
        <f>IF(G3154="","",VLOOKUP(G3154,'Danh mục CODE'!$D$2:$J$20064,7,0))</f>
        <v/>
      </c>
      <c r="F3154" s="28" t="str">
        <f>IF(E3154="","",VLOOKUP(E3154,'TONG HOP'!$E$8:$W$1883,19,0))</f>
        <v/>
      </c>
      <c r="G3154" s="66"/>
      <c r="H3154" s="226" t="str">
        <f>IF(E3154="","",VLOOKUP(G3154,'TONG HOP'!$C$8:$E$799,2,0))</f>
        <v/>
      </c>
      <c r="I3154" s="226" t="str">
        <f>IF(B3154="","",VLOOKUP(G3154,'TONG HOP'!$C$8:$F$799,4,0))</f>
        <v/>
      </c>
      <c r="J3154" s="63" t="str">
        <f t="shared" si="529"/>
        <v/>
      </c>
      <c r="K3154" s="63" t="str">
        <f t="shared" si="530"/>
        <v/>
      </c>
      <c r="L3154" s="63">
        <f t="shared" si="531"/>
        <v>0</v>
      </c>
      <c r="M3154" s="392" t="str">
        <f>IF(Y3154="","",VLOOKUP(G3154,'Danh mục CODE'!$D$2:$I$1880,4,0))</f>
        <v/>
      </c>
      <c r="N3154" s="482"/>
      <c r="O3154" s="392" t="str">
        <f t="shared" si="532"/>
        <v/>
      </c>
      <c r="P3154" s="392" t="str">
        <f>IF(Y3154="","",VLOOKUP(G3154,'Danh mục CODE'!$D$2:$I$1880,5,0))</f>
        <v/>
      </c>
      <c r="Q3154" s="392"/>
      <c r="R3154" s="392" t="str">
        <f t="shared" si="533"/>
        <v/>
      </c>
      <c r="S3154" s="394" t="e">
        <f t="shared" si="534"/>
        <v>#VALUE!</v>
      </c>
      <c r="T3154" s="394" t="str">
        <f t="shared" si="535"/>
        <v/>
      </c>
      <c r="U3154" s="394" t="str">
        <f t="shared" si="536"/>
        <v/>
      </c>
      <c r="V3154" s="424" t="str">
        <f t="shared" si="537"/>
        <v/>
      </c>
      <c r="W3154" s="21"/>
      <c r="X3154" s="419"/>
      <c r="Y3154" s="419"/>
      <c r="Z3154" s="51"/>
      <c r="AA3154" s="61"/>
    </row>
    <row r="3155" spans="1:27">
      <c r="A3155" s="50">
        <f t="shared" ref="A3155:A3218" si="538">A3154+1</f>
        <v>3150</v>
      </c>
      <c r="B3155" s="9"/>
      <c r="C3155" s="23" t="s">
        <v>742</v>
      </c>
      <c r="D3155" s="489"/>
      <c r="E3155" s="318" t="str">
        <f>IF(G3155="","",VLOOKUP(G3155,'Danh mục CODE'!$D$2:$J$20064,7,0))</f>
        <v/>
      </c>
      <c r="F3155" s="28" t="str">
        <f>IF(E3155="","",VLOOKUP(E3155,'TONG HOP'!$E$8:$W$1883,19,0))</f>
        <v/>
      </c>
      <c r="G3155" s="66"/>
      <c r="H3155" s="226" t="str">
        <f>IF(E3155="","",VLOOKUP(G3155,'TONG HOP'!$C$8:$E$799,2,0))</f>
        <v/>
      </c>
      <c r="I3155" s="226" t="str">
        <f>IF(B3155="","",VLOOKUP(G3155,'TONG HOP'!$C$8:$F$799,4,0))</f>
        <v/>
      </c>
      <c r="J3155" s="63" t="str">
        <f t="shared" si="529"/>
        <v/>
      </c>
      <c r="K3155" s="63" t="str">
        <f t="shared" si="530"/>
        <v/>
      </c>
      <c r="L3155" s="63">
        <f t="shared" si="531"/>
        <v>0</v>
      </c>
      <c r="M3155" s="392" t="str">
        <f>IF(Y3155="","",VLOOKUP(G3155,'Danh mục CODE'!$D$2:$I$1880,4,0))</f>
        <v/>
      </c>
      <c r="N3155" s="482"/>
      <c r="O3155" s="392" t="str">
        <f t="shared" si="532"/>
        <v/>
      </c>
      <c r="P3155" s="392" t="str">
        <f>IF(Y3155="","",VLOOKUP(G3155,'Danh mục CODE'!$D$2:$I$1880,5,0))</f>
        <v/>
      </c>
      <c r="Q3155" s="392"/>
      <c r="R3155" s="392" t="str">
        <f t="shared" si="533"/>
        <v/>
      </c>
      <c r="S3155" s="394" t="e">
        <f t="shared" si="534"/>
        <v>#VALUE!</v>
      </c>
      <c r="T3155" s="394" t="str">
        <f t="shared" si="535"/>
        <v/>
      </c>
      <c r="U3155" s="394" t="str">
        <f t="shared" si="536"/>
        <v/>
      </c>
      <c r="V3155" s="424" t="str">
        <f t="shared" si="537"/>
        <v/>
      </c>
      <c r="W3155" s="21"/>
      <c r="X3155" s="419"/>
      <c r="Y3155" s="419"/>
      <c r="Z3155" s="51"/>
      <c r="AA3155" s="61"/>
    </row>
    <row r="3156" spans="1:27">
      <c r="A3156" s="50">
        <f t="shared" si="538"/>
        <v>3151</v>
      </c>
      <c r="B3156" s="9"/>
      <c r="C3156" s="23" t="s">
        <v>742</v>
      </c>
      <c r="D3156" s="489"/>
      <c r="E3156" s="318" t="str">
        <f>IF(G3156="","",VLOOKUP(G3156,'Danh mục CODE'!$D$2:$J$20064,7,0))</f>
        <v/>
      </c>
      <c r="F3156" s="28" t="str">
        <f>IF(E3156="","",VLOOKUP(E3156,'TONG HOP'!$E$8:$W$1883,19,0))</f>
        <v/>
      </c>
      <c r="G3156" s="66"/>
      <c r="H3156" s="226" t="str">
        <f>IF(E3156="","",VLOOKUP(G3156,'TONG HOP'!$C$8:$E$799,2,0))</f>
        <v/>
      </c>
      <c r="I3156" s="226" t="str">
        <f>IF(B3156="","",VLOOKUP(G3156,'TONG HOP'!$C$8:$F$799,4,0))</f>
        <v/>
      </c>
      <c r="J3156" s="63" t="str">
        <f t="shared" si="529"/>
        <v/>
      </c>
      <c r="K3156" s="63" t="str">
        <f t="shared" si="530"/>
        <v/>
      </c>
      <c r="L3156" s="63">
        <f t="shared" si="531"/>
        <v>0</v>
      </c>
      <c r="M3156" s="392" t="str">
        <f>IF(Y3156="","",VLOOKUP(G3156,'Danh mục CODE'!$D$2:$I$1880,4,0))</f>
        <v/>
      </c>
      <c r="N3156" s="482"/>
      <c r="O3156" s="392" t="str">
        <f t="shared" si="532"/>
        <v/>
      </c>
      <c r="P3156" s="392" t="str">
        <f>IF(Y3156="","",VLOOKUP(G3156,'Danh mục CODE'!$D$2:$I$1880,5,0))</f>
        <v/>
      </c>
      <c r="Q3156" s="392"/>
      <c r="R3156" s="392" t="str">
        <f t="shared" si="533"/>
        <v/>
      </c>
      <c r="S3156" s="394" t="e">
        <f t="shared" si="534"/>
        <v>#VALUE!</v>
      </c>
      <c r="T3156" s="394" t="str">
        <f t="shared" si="535"/>
        <v/>
      </c>
      <c r="U3156" s="394" t="str">
        <f t="shared" si="536"/>
        <v/>
      </c>
      <c r="V3156" s="424" t="str">
        <f t="shared" si="537"/>
        <v/>
      </c>
      <c r="W3156" s="21"/>
      <c r="X3156" s="419"/>
      <c r="Y3156" s="419"/>
      <c r="Z3156" s="51"/>
      <c r="AA3156" s="61"/>
    </row>
    <row r="3157" spans="1:27">
      <c r="A3157" s="50">
        <f t="shared" si="538"/>
        <v>3152</v>
      </c>
      <c r="B3157" s="9"/>
      <c r="C3157" s="23" t="s">
        <v>742</v>
      </c>
      <c r="D3157" s="489"/>
      <c r="E3157" s="318" t="str">
        <f>IF(G3157="","",VLOOKUP(G3157,'Danh mục CODE'!$D$2:$J$20064,7,0))</f>
        <v/>
      </c>
      <c r="F3157" s="28" t="str">
        <f>IF(E3157="","",VLOOKUP(E3157,'TONG HOP'!$E$8:$W$1883,19,0))</f>
        <v/>
      </c>
      <c r="G3157" s="66"/>
      <c r="H3157" s="226" t="str">
        <f>IF(E3157="","",VLOOKUP(G3157,'TONG HOP'!$C$8:$E$799,2,0))</f>
        <v/>
      </c>
      <c r="I3157" s="226" t="str">
        <f>IF(B3157="","",VLOOKUP(G3157,'TONG HOP'!$C$8:$F$799,4,0))</f>
        <v/>
      </c>
      <c r="J3157" s="63" t="str">
        <f t="shared" si="529"/>
        <v/>
      </c>
      <c r="K3157" s="63" t="str">
        <f t="shared" si="530"/>
        <v/>
      </c>
      <c r="L3157" s="63">
        <f t="shared" si="531"/>
        <v>0</v>
      </c>
      <c r="M3157" s="392" t="str">
        <f>IF(Y3157="","",VLOOKUP(G3157,'Danh mục CODE'!$D$2:$I$1880,4,0))</f>
        <v/>
      </c>
      <c r="N3157" s="482"/>
      <c r="O3157" s="392" t="str">
        <f t="shared" si="532"/>
        <v/>
      </c>
      <c r="P3157" s="392" t="str">
        <f>IF(Y3157="","",VLOOKUP(G3157,'Danh mục CODE'!$D$2:$I$1880,5,0))</f>
        <v/>
      </c>
      <c r="Q3157" s="392"/>
      <c r="R3157" s="392" t="str">
        <f t="shared" si="533"/>
        <v/>
      </c>
      <c r="S3157" s="394" t="e">
        <f t="shared" si="534"/>
        <v>#VALUE!</v>
      </c>
      <c r="T3157" s="394" t="str">
        <f t="shared" si="535"/>
        <v/>
      </c>
      <c r="U3157" s="394" t="str">
        <f t="shared" si="536"/>
        <v/>
      </c>
      <c r="V3157" s="424" t="str">
        <f t="shared" si="537"/>
        <v/>
      </c>
      <c r="W3157" s="21"/>
      <c r="X3157" s="419"/>
      <c r="Y3157" s="419"/>
      <c r="Z3157" s="51"/>
      <c r="AA3157" s="61"/>
    </row>
    <row r="3158" spans="1:27">
      <c r="A3158" s="50">
        <f t="shared" si="538"/>
        <v>3153</v>
      </c>
      <c r="B3158" s="9"/>
      <c r="C3158" s="23" t="s">
        <v>742</v>
      </c>
      <c r="D3158" s="489"/>
      <c r="E3158" s="318" t="str">
        <f>IF(G3158="","",VLOOKUP(G3158,'Danh mục CODE'!$D$2:$J$20064,7,0))</f>
        <v/>
      </c>
      <c r="F3158" s="28" t="str">
        <f>IF(E3158="","",VLOOKUP(E3158,'TONG HOP'!$E$8:$W$1883,19,0))</f>
        <v/>
      </c>
      <c r="G3158" s="66"/>
      <c r="H3158" s="226" t="str">
        <f>IF(E3158="","",VLOOKUP(G3158,'TONG HOP'!$C$8:$E$799,2,0))</f>
        <v/>
      </c>
      <c r="I3158" s="226" t="str">
        <f>IF(B3158="","",VLOOKUP(G3158,'TONG HOP'!$C$8:$F$799,4,0))</f>
        <v/>
      </c>
      <c r="J3158" s="63" t="str">
        <f t="shared" si="529"/>
        <v/>
      </c>
      <c r="K3158" s="63" t="str">
        <f t="shared" si="530"/>
        <v/>
      </c>
      <c r="L3158" s="63">
        <f t="shared" si="531"/>
        <v>0</v>
      </c>
      <c r="M3158" s="392" t="str">
        <f>IF(Y3158="","",VLOOKUP(G3158,'Danh mục CODE'!$D$2:$I$1880,4,0))</f>
        <v/>
      </c>
      <c r="N3158" s="482"/>
      <c r="O3158" s="392" t="str">
        <f t="shared" si="532"/>
        <v/>
      </c>
      <c r="P3158" s="392" t="str">
        <f>IF(Y3158="","",VLOOKUP(G3158,'Danh mục CODE'!$D$2:$I$1880,5,0))</f>
        <v/>
      </c>
      <c r="Q3158" s="392"/>
      <c r="R3158" s="392" t="str">
        <f t="shared" si="533"/>
        <v/>
      </c>
      <c r="S3158" s="394" t="e">
        <f t="shared" si="534"/>
        <v>#VALUE!</v>
      </c>
      <c r="T3158" s="394" t="str">
        <f t="shared" si="535"/>
        <v/>
      </c>
      <c r="U3158" s="394" t="str">
        <f t="shared" si="536"/>
        <v/>
      </c>
      <c r="V3158" s="424" t="str">
        <f t="shared" si="537"/>
        <v/>
      </c>
      <c r="W3158" s="21"/>
      <c r="X3158" s="419"/>
      <c r="Y3158" s="419"/>
      <c r="Z3158" s="51"/>
      <c r="AA3158" s="61"/>
    </row>
    <row r="3159" spans="1:27">
      <c r="A3159" s="50">
        <f t="shared" si="538"/>
        <v>3154</v>
      </c>
      <c r="B3159" s="9"/>
      <c r="C3159" s="23" t="s">
        <v>742</v>
      </c>
      <c r="D3159" s="489"/>
      <c r="E3159" s="318" t="str">
        <f>IF(G3159="","",VLOOKUP(G3159,'Danh mục CODE'!$D$2:$J$20064,7,0))</f>
        <v/>
      </c>
      <c r="F3159" s="28" t="str">
        <f>IF(E3159="","",VLOOKUP(E3159,'TONG HOP'!$E$8:$W$1883,19,0))</f>
        <v/>
      </c>
      <c r="G3159" s="66"/>
      <c r="H3159" s="226" t="str">
        <f>IF(E3159="","",VLOOKUP(G3159,'TONG HOP'!$C$8:$E$799,2,0))</f>
        <v/>
      </c>
      <c r="I3159" s="226" t="str">
        <f>IF(B3159="","",VLOOKUP(G3159,'TONG HOP'!$C$8:$F$799,4,0))</f>
        <v/>
      </c>
      <c r="J3159" s="63" t="str">
        <f t="shared" si="529"/>
        <v/>
      </c>
      <c r="K3159" s="63" t="str">
        <f t="shared" si="530"/>
        <v/>
      </c>
      <c r="L3159" s="63">
        <f t="shared" si="531"/>
        <v>0</v>
      </c>
      <c r="M3159" s="392" t="str">
        <f>IF(Y3159="","",VLOOKUP(G3159,'Danh mục CODE'!$D$2:$I$1880,4,0))</f>
        <v/>
      </c>
      <c r="N3159" s="482"/>
      <c r="O3159" s="392" t="str">
        <f t="shared" si="532"/>
        <v/>
      </c>
      <c r="P3159" s="392" t="str">
        <f>IF(Y3159="","",VLOOKUP(G3159,'Danh mục CODE'!$D$2:$I$1880,5,0))</f>
        <v/>
      </c>
      <c r="Q3159" s="392"/>
      <c r="R3159" s="392" t="str">
        <f t="shared" si="533"/>
        <v/>
      </c>
      <c r="S3159" s="394" t="e">
        <f t="shared" si="534"/>
        <v>#VALUE!</v>
      </c>
      <c r="T3159" s="394" t="str">
        <f t="shared" si="535"/>
        <v/>
      </c>
      <c r="U3159" s="394" t="str">
        <f t="shared" si="536"/>
        <v/>
      </c>
      <c r="V3159" s="424" t="str">
        <f t="shared" si="537"/>
        <v/>
      </c>
      <c r="W3159" s="21"/>
      <c r="X3159" s="419"/>
      <c r="Y3159" s="419"/>
      <c r="Z3159" s="51"/>
      <c r="AA3159" s="61"/>
    </row>
    <row r="3160" spans="1:27">
      <c r="A3160" s="50">
        <f t="shared" si="538"/>
        <v>3155</v>
      </c>
      <c r="B3160" s="9"/>
      <c r="C3160" s="23" t="s">
        <v>742</v>
      </c>
      <c r="D3160" s="489"/>
      <c r="E3160" s="318" t="str">
        <f>IF(G3160="","",VLOOKUP(G3160,'Danh mục CODE'!$D$2:$J$20064,7,0))</f>
        <v/>
      </c>
      <c r="F3160" s="28" t="str">
        <f>IF(E3160="","",VLOOKUP(E3160,'TONG HOP'!$E$8:$W$1883,19,0))</f>
        <v/>
      </c>
      <c r="G3160" s="66"/>
      <c r="H3160" s="226" t="str">
        <f>IF(E3160="","",VLOOKUP(G3160,'TONG HOP'!$C$8:$E$799,2,0))</f>
        <v/>
      </c>
      <c r="I3160" s="226" t="str">
        <f>IF(B3160="","",VLOOKUP(G3160,'TONG HOP'!$C$8:$F$799,4,0))</f>
        <v/>
      </c>
      <c r="J3160" s="63" t="str">
        <f t="shared" si="529"/>
        <v/>
      </c>
      <c r="K3160" s="63" t="str">
        <f t="shared" si="530"/>
        <v/>
      </c>
      <c r="L3160" s="63">
        <f t="shared" si="531"/>
        <v>0</v>
      </c>
      <c r="M3160" s="392" t="str">
        <f>IF(Y3160="","",VLOOKUP(G3160,'Danh mục CODE'!$D$2:$I$1880,4,0))</f>
        <v/>
      </c>
      <c r="N3160" s="482"/>
      <c r="O3160" s="392" t="str">
        <f t="shared" si="532"/>
        <v/>
      </c>
      <c r="P3160" s="392" t="str">
        <f>IF(Y3160="","",VLOOKUP(G3160,'Danh mục CODE'!$D$2:$I$1880,5,0))</f>
        <v/>
      </c>
      <c r="Q3160" s="392"/>
      <c r="R3160" s="392" t="str">
        <f t="shared" si="533"/>
        <v/>
      </c>
      <c r="S3160" s="394" t="e">
        <f t="shared" si="534"/>
        <v>#VALUE!</v>
      </c>
      <c r="T3160" s="394" t="str">
        <f t="shared" si="535"/>
        <v/>
      </c>
      <c r="U3160" s="394" t="str">
        <f t="shared" si="536"/>
        <v/>
      </c>
      <c r="V3160" s="424" t="str">
        <f t="shared" si="537"/>
        <v/>
      </c>
      <c r="W3160" s="21"/>
      <c r="X3160" s="419"/>
      <c r="Y3160" s="419"/>
      <c r="Z3160" s="51"/>
      <c r="AA3160" s="61"/>
    </row>
    <row r="3161" spans="1:27">
      <c r="A3161" s="50">
        <f t="shared" si="538"/>
        <v>3156</v>
      </c>
      <c r="B3161" s="9"/>
      <c r="C3161" s="23" t="s">
        <v>742</v>
      </c>
      <c r="D3161" s="489"/>
      <c r="E3161" s="318" t="str">
        <f>IF(G3161="","",VLOOKUP(G3161,'Danh mục CODE'!$D$2:$J$20064,7,0))</f>
        <v/>
      </c>
      <c r="F3161" s="28" t="str">
        <f>IF(E3161="","",VLOOKUP(E3161,'TONG HOP'!$E$8:$W$1883,19,0))</f>
        <v/>
      </c>
      <c r="G3161" s="66"/>
      <c r="H3161" s="226" t="str">
        <f>IF(E3161="","",VLOOKUP(G3161,'TONG HOP'!$C$8:$E$799,2,0))</f>
        <v/>
      </c>
      <c r="I3161" s="226" t="str">
        <f>IF(B3161="","",VLOOKUP(G3161,'TONG HOP'!$C$8:$F$799,4,0))</f>
        <v/>
      </c>
      <c r="J3161" s="63" t="str">
        <f t="shared" si="529"/>
        <v/>
      </c>
      <c r="K3161" s="63" t="str">
        <f t="shared" si="530"/>
        <v/>
      </c>
      <c r="L3161" s="63">
        <f t="shared" si="531"/>
        <v>0</v>
      </c>
      <c r="M3161" s="392" t="str">
        <f>IF(Y3161="","",VLOOKUP(G3161,'Danh mục CODE'!$D$2:$I$1880,4,0))</f>
        <v/>
      </c>
      <c r="N3161" s="482"/>
      <c r="O3161" s="392" t="str">
        <f t="shared" si="532"/>
        <v/>
      </c>
      <c r="P3161" s="392" t="str">
        <f>IF(Y3161="","",VLOOKUP(G3161,'Danh mục CODE'!$D$2:$I$1880,5,0))</f>
        <v/>
      </c>
      <c r="Q3161" s="392"/>
      <c r="R3161" s="392" t="str">
        <f t="shared" si="533"/>
        <v/>
      </c>
      <c r="S3161" s="394" t="e">
        <f t="shared" si="534"/>
        <v>#VALUE!</v>
      </c>
      <c r="T3161" s="394" t="str">
        <f t="shared" si="535"/>
        <v/>
      </c>
      <c r="U3161" s="394" t="str">
        <f t="shared" si="536"/>
        <v/>
      </c>
      <c r="V3161" s="424" t="str">
        <f t="shared" si="537"/>
        <v/>
      </c>
      <c r="W3161" s="21"/>
      <c r="X3161" s="419"/>
      <c r="Y3161" s="419"/>
      <c r="Z3161" s="51"/>
      <c r="AA3161" s="61"/>
    </row>
    <row r="3162" spans="1:27">
      <c r="A3162" s="50">
        <f t="shared" si="538"/>
        <v>3157</v>
      </c>
      <c r="B3162" s="9"/>
      <c r="C3162" s="23" t="s">
        <v>742</v>
      </c>
      <c r="D3162" s="489"/>
      <c r="E3162" s="318" t="str">
        <f>IF(G3162="","",VLOOKUP(G3162,'Danh mục CODE'!$D$2:$J$20064,7,0))</f>
        <v/>
      </c>
      <c r="F3162" s="28" t="str">
        <f>IF(E3162="","",VLOOKUP(E3162,'TONG HOP'!$E$8:$W$1883,19,0))</f>
        <v/>
      </c>
      <c r="G3162" s="66"/>
      <c r="H3162" s="226" t="str">
        <f>IF(E3162="","",VLOOKUP(G3162,'TONG HOP'!$C$8:$E$799,2,0))</f>
        <v/>
      </c>
      <c r="I3162" s="226" t="str">
        <f>IF(B3162="","",VLOOKUP(G3162,'TONG HOP'!$C$8:$F$799,4,0))</f>
        <v/>
      </c>
      <c r="J3162" s="63" t="str">
        <f t="shared" si="529"/>
        <v/>
      </c>
      <c r="K3162" s="63" t="str">
        <f t="shared" si="530"/>
        <v/>
      </c>
      <c r="L3162" s="63">
        <f t="shared" si="531"/>
        <v>0</v>
      </c>
      <c r="M3162" s="392" t="str">
        <f>IF(Y3162="","",VLOOKUP(G3162,'Danh mục CODE'!$D$2:$I$1880,4,0))</f>
        <v/>
      </c>
      <c r="N3162" s="482"/>
      <c r="O3162" s="392" t="str">
        <f t="shared" si="532"/>
        <v/>
      </c>
      <c r="P3162" s="392" t="str">
        <f>IF(Y3162="","",VLOOKUP(G3162,'Danh mục CODE'!$D$2:$I$1880,5,0))</f>
        <v/>
      </c>
      <c r="Q3162" s="392"/>
      <c r="R3162" s="392" t="str">
        <f t="shared" si="533"/>
        <v/>
      </c>
      <c r="S3162" s="394" t="e">
        <f t="shared" si="534"/>
        <v>#VALUE!</v>
      </c>
      <c r="T3162" s="394" t="str">
        <f t="shared" si="535"/>
        <v/>
      </c>
      <c r="U3162" s="394" t="str">
        <f t="shared" si="536"/>
        <v/>
      </c>
      <c r="V3162" s="424" t="str">
        <f t="shared" si="537"/>
        <v/>
      </c>
      <c r="W3162" s="21"/>
      <c r="X3162" s="419"/>
      <c r="Y3162" s="419"/>
      <c r="Z3162" s="51"/>
      <c r="AA3162" s="61"/>
    </row>
    <row r="3163" spans="1:27">
      <c r="A3163" s="50">
        <f t="shared" si="538"/>
        <v>3158</v>
      </c>
      <c r="B3163" s="9"/>
      <c r="C3163" s="23" t="s">
        <v>742</v>
      </c>
      <c r="D3163" s="489"/>
      <c r="E3163" s="318" t="str">
        <f>IF(G3163="","",VLOOKUP(G3163,'Danh mục CODE'!$D$2:$J$20064,7,0))</f>
        <v/>
      </c>
      <c r="F3163" s="28" t="str">
        <f>IF(E3163="","",VLOOKUP(E3163,'TONG HOP'!$E$8:$W$1883,19,0))</f>
        <v/>
      </c>
      <c r="G3163" s="66"/>
      <c r="H3163" s="226" t="str">
        <f>IF(E3163="","",VLOOKUP(G3163,'TONG HOP'!$C$8:$E$799,2,0))</f>
        <v/>
      </c>
      <c r="I3163" s="226" t="str">
        <f>IF(B3163="","",VLOOKUP(G3163,'TONG HOP'!$C$8:$F$799,4,0))</f>
        <v/>
      </c>
      <c r="J3163" s="63" t="str">
        <f t="shared" si="529"/>
        <v/>
      </c>
      <c r="K3163" s="63" t="str">
        <f t="shared" si="530"/>
        <v/>
      </c>
      <c r="L3163" s="63">
        <f t="shared" si="531"/>
        <v>0</v>
      </c>
      <c r="M3163" s="392" t="str">
        <f>IF(Y3163="","",VLOOKUP(G3163,'Danh mục CODE'!$D$2:$I$1880,4,0))</f>
        <v/>
      </c>
      <c r="N3163" s="482"/>
      <c r="O3163" s="392" t="str">
        <f t="shared" si="532"/>
        <v/>
      </c>
      <c r="P3163" s="392" t="str">
        <f>IF(Y3163="","",VLOOKUP(G3163,'Danh mục CODE'!$D$2:$I$1880,5,0))</f>
        <v/>
      </c>
      <c r="Q3163" s="392"/>
      <c r="R3163" s="392" t="str">
        <f t="shared" si="533"/>
        <v/>
      </c>
      <c r="S3163" s="394" t="e">
        <f t="shared" si="534"/>
        <v>#VALUE!</v>
      </c>
      <c r="T3163" s="394" t="str">
        <f t="shared" si="535"/>
        <v/>
      </c>
      <c r="U3163" s="394" t="str">
        <f t="shared" si="536"/>
        <v/>
      </c>
      <c r="V3163" s="424" t="str">
        <f t="shared" si="537"/>
        <v/>
      </c>
      <c r="W3163" s="21"/>
      <c r="X3163" s="419"/>
      <c r="Y3163" s="419"/>
      <c r="Z3163" s="51"/>
      <c r="AA3163" s="61"/>
    </row>
    <row r="3164" spans="1:27">
      <c r="A3164" s="50">
        <f t="shared" si="538"/>
        <v>3159</v>
      </c>
      <c r="B3164" s="9"/>
      <c r="C3164" s="23" t="s">
        <v>742</v>
      </c>
      <c r="D3164" s="489"/>
      <c r="E3164" s="318" t="str">
        <f>IF(G3164="","",VLOOKUP(G3164,'Danh mục CODE'!$D$2:$J$20064,7,0))</f>
        <v/>
      </c>
      <c r="F3164" s="28" t="str">
        <f>IF(E3164="","",VLOOKUP(E3164,'TONG HOP'!$E$8:$W$1883,19,0))</f>
        <v/>
      </c>
      <c r="G3164" s="66"/>
      <c r="H3164" s="226" t="str">
        <f>IF(E3164="","",VLOOKUP(G3164,'TONG HOP'!$C$8:$E$799,2,0))</f>
        <v/>
      </c>
      <c r="I3164" s="226" t="str">
        <f>IF(B3164="","",VLOOKUP(G3164,'TONG HOP'!$C$8:$F$799,4,0))</f>
        <v/>
      </c>
      <c r="J3164" s="63" t="str">
        <f t="shared" si="529"/>
        <v/>
      </c>
      <c r="K3164" s="63" t="str">
        <f t="shared" si="530"/>
        <v/>
      </c>
      <c r="L3164" s="63">
        <f t="shared" si="531"/>
        <v>0</v>
      </c>
      <c r="M3164" s="392" t="str">
        <f>IF(Y3164="","",VLOOKUP(G3164,'Danh mục CODE'!$D$2:$I$1880,4,0))</f>
        <v/>
      </c>
      <c r="N3164" s="482"/>
      <c r="O3164" s="392" t="str">
        <f t="shared" si="532"/>
        <v/>
      </c>
      <c r="P3164" s="392" t="str">
        <f>IF(Y3164="","",VLOOKUP(G3164,'Danh mục CODE'!$D$2:$I$1880,5,0))</f>
        <v/>
      </c>
      <c r="Q3164" s="392"/>
      <c r="R3164" s="392" t="str">
        <f t="shared" si="533"/>
        <v/>
      </c>
      <c r="S3164" s="394" t="e">
        <f t="shared" si="534"/>
        <v>#VALUE!</v>
      </c>
      <c r="T3164" s="394" t="str">
        <f t="shared" si="535"/>
        <v/>
      </c>
      <c r="U3164" s="394" t="str">
        <f t="shared" si="536"/>
        <v/>
      </c>
      <c r="V3164" s="424" t="str">
        <f t="shared" si="537"/>
        <v/>
      </c>
      <c r="W3164" s="21"/>
      <c r="X3164" s="419"/>
      <c r="Y3164" s="419"/>
      <c r="Z3164" s="51"/>
      <c r="AA3164" s="61"/>
    </row>
    <row r="3165" spans="1:27">
      <c r="A3165" s="50">
        <f t="shared" si="538"/>
        <v>3160</v>
      </c>
      <c r="B3165" s="9"/>
      <c r="C3165" s="23" t="s">
        <v>742</v>
      </c>
      <c r="D3165" s="489"/>
      <c r="E3165" s="318" t="str">
        <f>IF(G3165="","",VLOOKUP(G3165,'Danh mục CODE'!$D$2:$J$20064,7,0))</f>
        <v/>
      </c>
      <c r="F3165" s="28" t="str">
        <f>IF(E3165="","",VLOOKUP(E3165,'TONG HOP'!$E$8:$W$1883,19,0))</f>
        <v/>
      </c>
      <c r="G3165" s="66"/>
      <c r="H3165" s="226" t="str">
        <f>IF(E3165="","",VLOOKUP(G3165,'TONG HOP'!$C$8:$E$799,2,0))</f>
        <v/>
      </c>
      <c r="I3165" s="226" t="str">
        <f>IF(B3165="","",VLOOKUP(G3165,'TONG HOP'!$C$8:$F$799,4,0))</f>
        <v/>
      </c>
      <c r="J3165" s="63" t="str">
        <f t="shared" si="529"/>
        <v/>
      </c>
      <c r="K3165" s="63" t="str">
        <f t="shared" si="530"/>
        <v/>
      </c>
      <c r="L3165" s="63">
        <f t="shared" si="531"/>
        <v>0</v>
      </c>
      <c r="M3165" s="392" t="str">
        <f>IF(Y3165="","",VLOOKUP(G3165,'Danh mục CODE'!$D$2:$I$1880,4,0))</f>
        <v/>
      </c>
      <c r="N3165" s="482"/>
      <c r="O3165" s="392" t="str">
        <f t="shared" si="532"/>
        <v/>
      </c>
      <c r="P3165" s="392" t="str">
        <f>IF(Y3165="","",VLOOKUP(G3165,'Danh mục CODE'!$D$2:$I$1880,5,0))</f>
        <v/>
      </c>
      <c r="Q3165" s="392"/>
      <c r="R3165" s="392" t="str">
        <f t="shared" si="533"/>
        <v/>
      </c>
      <c r="S3165" s="394" t="e">
        <f t="shared" si="534"/>
        <v>#VALUE!</v>
      </c>
      <c r="T3165" s="394" t="str">
        <f t="shared" si="535"/>
        <v/>
      </c>
      <c r="U3165" s="394" t="str">
        <f t="shared" si="536"/>
        <v/>
      </c>
      <c r="V3165" s="424" t="str">
        <f t="shared" si="537"/>
        <v/>
      </c>
      <c r="W3165" s="21"/>
      <c r="X3165" s="419"/>
      <c r="Y3165" s="419"/>
      <c r="Z3165" s="51"/>
      <c r="AA3165" s="61"/>
    </row>
    <row r="3166" spans="1:27">
      <c r="A3166" s="50">
        <f t="shared" si="538"/>
        <v>3161</v>
      </c>
      <c r="B3166" s="9"/>
      <c r="C3166" s="23" t="s">
        <v>742</v>
      </c>
      <c r="D3166" s="489"/>
      <c r="E3166" s="318" t="str">
        <f>IF(G3166="","",VLOOKUP(G3166,'Danh mục CODE'!$D$2:$J$20064,7,0))</f>
        <v/>
      </c>
      <c r="F3166" s="28" t="str">
        <f>IF(E3166="","",VLOOKUP(E3166,'TONG HOP'!$E$8:$W$1883,19,0))</f>
        <v/>
      </c>
      <c r="G3166" s="66"/>
      <c r="H3166" s="226" t="str">
        <f>IF(E3166="","",VLOOKUP(G3166,'TONG HOP'!$C$8:$E$799,2,0))</f>
        <v/>
      </c>
      <c r="I3166" s="226" t="str">
        <f>IF(B3166="","",VLOOKUP(G3166,'TONG HOP'!$C$8:$F$799,4,0))</f>
        <v/>
      </c>
      <c r="J3166" s="63" t="str">
        <f t="shared" si="529"/>
        <v/>
      </c>
      <c r="K3166" s="63" t="str">
        <f t="shared" si="530"/>
        <v/>
      </c>
      <c r="L3166" s="63">
        <f t="shared" si="531"/>
        <v>0</v>
      </c>
      <c r="M3166" s="392" t="str">
        <f>IF(Y3166="","",VLOOKUP(G3166,'Danh mục CODE'!$D$2:$I$1880,4,0))</f>
        <v/>
      </c>
      <c r="N3166" s="482"/>
      <c r="O3166" s="392" t="str">
        <f t="shared" si="532"/>
        <v/>
      </c>
      <c r="P3166" s="392" t="str">
        <f>IF(Y3166="","",VLOOKUP(G3166,'Danh mục CODE'!$D$2:$I$1880,5,0))</f>
        <v/>
      </c>
      <c r="Q3166" s="392"/>
      <c r="R3166" s="392" t="str">
        <f t="shared" si="533"/>
        <v/>
      </c>
      <c r="S3166" s="394" t="e">
        <f t="shared" si="534"/>
        <v>#VALUE!</v>
      </c>
      <c r="T3166" s="394" t="str">
        <f t="shared" si="535"/>
        <v/>
      </c>
      <c r="U3166" s="394" t="str">
        <f t="shared" si="536"/>
        <v/>
      </c>
      <c r="V3166" s="424" t="str">
        <f t="shared" si="537"/>
        <v/>
      </c>
      <c r="W3166" s="21"/>
      <c r="X3166" s="419"/>
      <c r="Y3166" s="419"/>
      <c r="Z3166" s="51"/>
      <c r="AA3166" s="61"/>
    </row>
    <row r="3167" spans="1:27">
      <c r="A3167" s="50">
        <f t="shared" si="538"/>
        <v>3162</v>
      </c>
      <c r="B3167" s="9"/>
      <c r="C3167" s="23" t="s">
        <v>742</v>
      </c>
      <c r="D3167" s="489"/>
      <c r="E3167" s="318" t="str">
        <f>IF(G3167="","",VLOOKUP(G3167,'Danh mục CODE'!$D$2:$J$20064,7,0))</f>
        <v/>
      </c>
      <c r="F3167" s="28" t="str">
        <f>IF(E3167="","",VLOOKUP(E3167,'TONG HOP'!$E$8:$W$1883,19,0))</f>
        <v/>
      </c>
      <c r="G3167" s="66"/>
      <c r="H3167" s="226" t="str">
        <f>IF(E3167="","",VLOOKUP(G3167,'TONG HOP'!$C$8:$E$799,2,0))</f>
        <v/>
      </c>
      <c r="I3167" s="226" t="str">
        <f>IF(B3167="","",VLOOKUP(G3167,'TONG HOP'!$C$8:$F$799,4,0))</f>
        <v/>
      </c>
      <c r="J3167" s="63" t="str">
        <f t="shared" si="529"/>
        <v/>
      </c>
      <c r="K3167" s="63" t="str">
        <f t="shared" si="530"/>
        <v/>
      </c>
      <c r="L3167" s="63">
        <f t="shared" si="531"/>
        <v>0</v>
      </c>
      <c r="M3167" s="392" t="str">
        <f>IF(Y3167="","",VLOOKUP(G3167,'Danh mục CODE'!$D$2:$I$1880,4,0))</f>
        <v/>
      </c>
      <c r="N3167" s="482"/>
      <c r="O3167" s="392" t="str">
        <f t="shared" si="532"/>
        <v/>
      </c>
      <c r="P3167" s="392" t="str">
        <f>IF(Y3167="","",VLOOKUP(G3167,'Danh mục CODE'!$D$2:$I$1880,5,0))</f>
        <v/>
      </c>
      <c r="Q3167" s="392"/>
      <c r="R3167" s="392" t="str">
        <f t="shared" si="533"/>
        <v/>
      </c>
      <c r="S3167" s="394" t="e">
        <f t="shared" si="534"/>
        <v>#VALUE!</v>
      </c>
      <c r="T3167" s="394" t="str">
        <f t="shared" si="535"/>
        <v/>
      </c>
      <c r="U3167" s="394" t="str">
        <f t="shared" si="536"/>
        <v/>
      </c>
      <c r="V3167" s="424" t="str">
        <f t="shared" si="537"/>
        <v/>
      </c>
      <c r="W3167" s="21"/>
      <c r="X3167" s="419"/>
      <c r="Y3167" s="419"/>
      <c r="Z3167" s="51"/>
      <c r="AA3167" s="61"/>
    </row>
    <row r="3168" spans="1:27">
      <c r="A3168" s="50">
        <f t="shared" si="538"/>
        <v>3163</v>
      </c>
      <c r="B3168" s="9"/>
      <c r="C3168" s="23" t="s">
        <v>742</v>
      </c>
      <c r="D3168" s="489"/>
      <c r="E3168" s="318" t="str">
        <f>IF(G3168="","",VLOOKUP(G3168,'Danh mục CODE'!$D$2:$J$20064,7,0))</f>
        <v/>
      </c>
      <c r="F3168" s="28" t="str">
        <f>IF(E3168="","",VLOOKUP(E3168,'TONG HOP'!$E$8:$W$1883,19,0))</f>
        <v/>
      </c>
      <c r="G3168" s="66"/>
      <c r="H3168" s="226" t="str">
        <f>IF(E3168="","",VLOOKUP(G3168,'TONG HOP'!$C$8:$E$799,2,0))</f>
        <v/>
      </c>
      <c r="I3168" s="226" t="str">
        <f>IF(B3168="","",VLOOKUP(G3168,'TONG HOP'!$C$8:$F$799,4,0))</f>
        <v/>
      </c>
      <c r="J3168" s="63" t="str">
        <f t="shared" si="529"/>
        <v/>
      </c>
      <c r="K3168" s="63" t="str">
        <f t="shared" si="530"/>
        <v/>
      </c>
      <c r="L3168" s="63">
        <f t="shared" si="531"/>
        <v>0</v>
      </c>
      <c r="M3168" s="392" t="str">
        <f>IF(Y3168="","",VLOOKUP(G3168,'Danh mục CODE'!$D$2:$I$1880,4,0))</f>
        <v/>
      </c>
      <c r="N3168" s="482"/>
      <c r="O3168" s="392" t="str">
        <f t="shared" si="532"/>
        <v/>
      </c>
      <c r="P3168" s="392" t="str">
        <f>IF(Y3168="","",VLOOKUP(G3168,'Danh mục CODE'!$D$2:$I$1880,5,0))</f>
        <v/>
      </c>
      <c r="Q3168" s="392"/>
      <c r="R3168" s="392" t="str">
        <f t="shared" si="533"/>
        <v/>
      </c>
      <c r="S3168" s="394" t="e">
        <f t="shared" si="534"/>
        <v>#VALUE!</v>
      </c>
      <c r="T3168" s="394" t="str">
        <f t="shared" si="535"/>
        <v/>
      </c>
      <c r="U3168" s="394" t="str">
        <f t="shared" si="536"/>
        <v/>
      </c>
      <c r="V3168" s="424" t="str">
        <f t="shared" si="537"/>
        <v/>
      </c>
      <c r="W3168" s="21"/>
      <c r="X3168" s="419"/>
      <c r="Y3168" s="419"/>
      <c r="Z3168" s="51"/>
      <c r="AA3168" s="61"/>
    </row>
    <row r="3169" spans="1:27">
      <c r="A3169" s="50">
        <f t="shared" si="538"/>
        <v>3164</v>
      </c>
      <c r="B3169" s="9"/>
      <c r="C3169" s="23" t="s">
        <v>742</v>
      </c>
      <c r="D3169" s="489"/>
      <c r="E3169" s="318" t="str">
        <f>IF(G3169="","",VLOOKUP(G3169,'Danh mục CODE'!$D$2:$J$20064,7,0))</f>
        <v/>
      </c>
      <c r="F3169" s="28" t="str">
        <f>IF(E3169="","",VLOOKUP(E3169,'TONG HOP'!$E$8:$W$1883,19,0))</f>
        <v/>
      </c>
      <c r="G3169" s="66"/>
      <c r="H3169" s="226" t="str">
        <f>IF(E3169="","",VLOOKUP(G3169,'TONG HOP'!$C$8:$E$799,2,0))</f>
        <v/>
      </c>
      <c r="I3169" s="226" t="str">
        <f>IF(B3169="","",VLOOKUP(G3169,'TONG HOP'!$C$8:$F$799,4,0))</f>
        <v/>
      </c>
      <c r="J3169" s="63" t="str">
        <f t="shared" si="529"/>
        <v/>
      </c>
      <c r="K3169" s="63" t="str">
        <f t="shared" si="530"/>
        <v/>
      </c>
      <c r="L3169" s="63">
        <f t="shared" si="531"/>
        <v>0</v>
      </c>
      <c r="M3169" s="392" t="str">
        <f>IF(Y3169="","",VLOOKUP(G3169,'Danh mục CODE'!$D$2:$I$1880,4,0))</f>
        <v/>
      </c>
      <c r="N3169" s="482"/>
      <c r="O3169" s="392" t="str">
        <f t="shared" si="532"/>
        <v/>
      </c>
      <c r="P3169" s="392" t="str">
        <f>IF(Y3169="","",VLOOKUP(G3169,'Danh mục CODE'!$D$2:$I$1880,5,0))</f>
        <v/>
      </c>
      <c r="Q3169" s="392"/>
      <c r="R3169" s="392" t="str">
        <f t="shared" si="533"/>
        <v/>
      </c>
      <c r="S3169" s="394" t="e">
        <f t="shared" si="534"/>
        <v>#VALUE!</v>
      </c>
      <c r="T3169" s="394" t="str">
        <f t="shared" si="535"/>
        <v/>
      </c>
      <c r="U3169" s="394" t="str">
        <f t="shared" si="536"/>
        <v/>
      </c>
      <c r="V3169" s="424" t="str">
        <f t="shared" si="537"/>
        <v/>
      </c>
      <c r="W3169" s="21"/>
      <c r="X3169" s="419"/>
      <c r="Y3169" s="419"/>
      <c r="Z3169" s="51"/>
      <c r="AA3169" s="61"/>
    </row>
    <row r="3170" spans="1:27">
      <c r="A3170" s="50">
        <f t="shared" si="538"/>
        <v>3165</v>
      </c>
      <c r="B3170" s="9"/>
      <c r="C3170" s="23" t="s">
        <v>742</v>
      </c>
      <c r="D3170" s="489"/>
      <c r="E3170" s="318" t="str">
        <f>IF(G3170="","",VLOOKUP(G3170,'Danh mục CODE'!$D$2:$J$20064,7,0))</f>
        <v/>
      </c>
      <c r="F3170" s="28" t="str">
        <f>IF(E3170="","",VLOOKUP(E3170,'TONG HOP'!$E$8:$W$1883,19,0))</f>
        <v/>
      </c>
      <c r="G3170" s="66"/>
      <c r="H3170" s="226" t="str">
        <f>IF(E3170="","",VLOOKUP(G3170,'TONG HOP'!$C$8:$E$799,2,0))</f>
        <v/>
      </c>
      <c r="I3170" s="226" t="str">
        <f>IF(B3170="","",VLOOKUP(G3170,'TONG HOP'!$C$8:$F$799,4,0))</f>
        <v/>
      </c>
      <c r="J3170" s="63" t="str">
        <f t="shared" si="529"/>
        <v/>
      </c>
      <c r="K3170" s="63" t="str">
        <f t="shared" si="530"/>
        <v/>
      </c>
      <c r="L3170" s="63">
        <f t="shared" si="531"/>
        <v>0</v>
      </c>
      <c r="M3170" s="392" t="str">
        <f>IF(Y3170="","",VLOOKUP(G3170,'Danh mục CODE'!$D$2:$I$1880,4,0))</f>
        <v/>
      </c>
      <c r="N3170" s="482"/>
      <c r="O3170" s="392" t="str">
        <f t="shared" si="532"/>
        <v/>
      </c>
      <c r="P3170" s="392" t="str">
        <f>IF(Y3170="","",VLOOKUP(G3170,'Danh mục CODE'!$D$2:$I$1880,5,0))</f>
        <v/>
      </c>
      <c r="Q3170" s="392"/>
      <c r="R3170" s="392" t="str">
        <f t="shared" si="533"/>
        <v/>
      </c>
      <c r="S3170" s="394" t="e">
        <f t="shared" si="534"/>
        <v>#VALUE!</v>
      </c>
      <c r="T3170" s="394" t="str">
        <f t="shared" si="535"/>
        <v/>
      </c>
      <c r="U3170" s="394" t="str">
        <f t="shared" si="536"/>
        <v/>
      </c>
      <c r="V3170" s="424" t="str">
        <f t="shared" si="537"/>
        <v/>
      </c>
      <c r="W3170" s="21"/>
      <c r="X3170" s="419"/>
      <c r="Y3170" s="419"/>
      <c r="Z3170" s="51"/>
      <c r="AA3170" s="61"/>
    </row>
    <row r="3171" spans="1:27">
      <c r="A3171" s="50">
        <f t="shared" si="538"/>
        <v>3166</v>
      </c>
      <c r="B3171" s="9"/>
      <c r="C3171" s="23" t="s">
        <v>742</v>
      </c>
      <c r="D3171" s="489"/>
      <c r="E3171" s="318" t="str">
        <f>IF(G3171="","",VLOOKUP(G3171,'Danh mục CODE'!$D$2:$J$20064,7,0))</f>
        <v/>
      </c>
      <c r="F3171" s="28" t="str">
        <f>IF(E3171="","",VLOOKUP(E3171,'TONG HOP'!$E$8:$W$1883,19,0))</f>
        <v/>
      </c>
      <c r="G3171" s="66"/>
      <c r="H3171" s="226" t="str">
        <f>IF(E3171="","",VLOOKUP(G3171,'TONG HOP'!$C$8:$E$799,2,0))</f>
        <v/>
      </c>
      <c r="I3171" s="226" t="str">
        <f>IF(B3171="","",VLOOKUP(G3171,'TONG HOP'!$C$8:$F$799,4,0))</f>
        <v/>
      </c>
      <c r="J3171" s="63" t="str">
        <f t="shared" si="529"/>
        <v/>
      </c>
      <c r="K3171" s="63" t="str">
        <f t="shared" si="530"/>
        <v/>
      </c>
      <c r="L3171" s="63">
        <f t="shared" si="531"/>
        <v>0</v>
      </c>
      <c r="M3171" s="392" t="str">
        <f>IF(Y3171="","",VLOOKUP(G3171,'Danh mục CODE'!$D$2:$I$1880,4,0))</f>
        <v/>
      </c>
      <c r="N3171" s="482"/>
      <c r="O3171" s="392" t="str">
        <f t="shared" si="532"/>
        <v/>
      </c>
      <c r="P3171" s="392" t="str">
        <f>IF(Y3171="","",VLOOKUP(G3171,'Danh mục CODE'!$D$2:$I$1880,5,0))</f>
        <v/>
      </c>
      <c r="Q3171" s="392"/>
      <c r="R3171" s="392" t="str">
        <f t="shared" si="533"/>
        <v/>
      </c>
      <c r="S3171" s="394" t="e">
        <f t="shared" si="534"/>
        <v>#VALUE!</v>
      </c>
      <c r="T3171" s="394" t="str">
        <f t="shared" si="535"/>
        <v/>
      </c>
      <c r="U3171" s="394" t="str">
        <f t="shared" si="536"/>
        <v/>
      </c>
      <c r="V3171" s="424" t="str">
        <f t="shared" si="537"/>
        <v/>
      </c>
      <c r="W3171" s="21"/>
      <c r="X3171" s="419"/>
      <c r="Y3171" s="419"/>
      <c r="Z3171" s="51"/>
      <c r="AA3171" s="61"/>
    </row>
    <row r="3172" spans="1:27">
      <c r="A3172" s="50">
        <f t="shared" si="538"/>
        <v>3167</v>
      </c>
      <c r="B3172" s="9"/>
      <c r="C3172" s="23" t="s">
        <v>742</v>
      </c>
      <c r="D3172" s="489"/>
      <c r="E3172" s="318" t="str">
        <f>IF(G3172="","",VLOOKUP(G3172,'Danh mục CODE'!$D$2:$J$20064,7,0))</f>
        <v/>
      </c>
      <c r="F3172" s="28" t="str">
        <f>IF(E3172="","",VLOOKUP(E3172,'TONG HOP'!$E$8:$W$1883,19,0))</f>
        <v/>
      </c>
      <c r="G3172" s="66"/>
      <c r="H3172" s="226" t="str">
        <f>IF(E3172="","",VLOOKUP(G3172,'TONG HOP'!$C$8:$E$799,2,0))</f>
        <v/>
      </c>
      <c r="I3172" s="226" t="str">
        <f>IF(B3172="","",VLOOKUP(G3172,'TONG HOP'!$C$8:$F$799,4,0))</f>
        <v/>
      </c>
      <c r="J3172" s="63" t="str">
        <f t="shared" si="529"/>
        <v/>
      </c>
      <c r="K3172" s="63" t="str">
        <f t="shared" si="530"/>
        <v/>
      </c>
      <c r="L3172" s="63">
        <f t="shared" si="531"/>
        <v>0</v>
      </c>
      <c r="M3172" s="392" t="str">
        <f>IF(Y3172="","",VLOOKUP(G3172,'Danh mục CODE'!$D$2:$I$1880,4,0))</f>
        <v/>
      </c>
      <c r="N3172" s="482"/>
      <c r="O3172" s="392" t="str">
        <f t="shared" si="532"/>
        <v/>
      </c>
      <c r="P3172" s="392" t="str">
        <f>IF(Y3172="","",VLOOKUP(G3172,'Danh mục CODE'!$D$2:$I$1880,5,0))</f>
        <v/>
      </c>
      <c r="Q3172" s="392"/>
      <c r="R3172" s="392" t="str">
        <f t="shared" si="533"/>
        <v/>
      </c>
      <c r="S3172" s="394" t="e">
        <f t="shared" si="534"/>
        <v>#VALUE!</v>
      </c>
      <c r="T3172" s="394" t="str">
        <f t="shared" si="535"/>
        <v/>
      </c>
      <c r="U3172" s="394" t="str">
        <f t="shared" si="536"/>
        <v/>
      </c>
      <c r="V3172" s="424" t="str">
        <f t="shared" si="537"/>
        <v/>
      </c>
      <c r="W3172" s="21"/>
      <c r="X3172" s="419"/>
      <c r="Y3172" s="419"/>
      <c r="Z3172" s="51"/>
      <c r="AA3172" s="61"/>
    </row>
    <row r="3173" spans="1:27">
      <c r="A3173" s="50">
        <f t="shared" si="538"/>
        <v>3168</v>
      </c>
      <c r="B3173" s="9"/>
      <c r="C3173" s="23" t="s">
        <v>742</v>
      </c>
      <c r="D3173" s="489"/>
      <c r="E3173" s="318" t="str">
        <f>IF(G3173="","",VLOOKUP(G3173,'Danh mục CODE'!$D$2:$J$20064,7,0))</f>
        <v/>
      </c>
      <c r="F3173" s="28" t="str">
        <f>IF(E3173="","",VLOOKUP(E3173,'TONG HOP'!$E$8:$W$1883,19,0))</f>
        <v/>
      </c>
      <c r="G3173" s="66"/>
      <c r="H3173" s="226" t="str">
        <f>IF(E3173="","",VLOOKUP(G3173,'TONG HOP'!$C$8:$E$799,2,0))</f>
        <v/>
      </c>
      <c r="I3173" s="226" t="str">
        <f>IF(B3173="","",VLOOKUP(G3173,'TONG HOP'!$C$8:$F$799,4,0))</f>
        <v/>
      </c>
      <c r="J3173" s="63" t="str">
        <f t="shared" si="529"/>
        <v/>
      </c>
      <c r="K3173" s="63" t="str">
        <f t="shared" si="530"/>
        <v/>
      </c>
      <c r="L3173" s="63">
        <f t="shared" si="531"/>
        <v>0</v>
      </c>
      <c r="M3173" s="392" t="str">
        <f>IF(Y3173="","",VLOOKUP(G3173,'Danh mục CODE'!$D$2:$I$1880,4,0))</f>
        <v/>
      </c>
      <c r="N3173" s="482"/>
      <c r="O3173" s="392" t="str">
        <f t="shared" si="532"/>
        <v/>
      </c>
      <c r="P3173" s="392" t="str">
        <f>IF(Y3173="","",VLOOKUP(G3173,'Danh mục CODE'!$D$2:$I$1880,5,0))</f>
        <v/>
      </c>
      <c r="Q3173" s="392"/>
      <c r="R3173" s="392" t="str">
        <f t="shared" si="533"/>
        <v/>
      </c>
      <c r="S3173" s="394" t="e">
        <f t="shared" si="534"/>
        <v>#VALUE!</v>
      </c>
      <c r="T3173" s="394" t="str">
        <f t="shared" si="535"/>
        <v/>
      </c>
      <c r="U3173" s="394" t="str">
        <f t="shared" si="536"/>
        <v/>
      </c>
      <c r="V3173" s="424" t="str">
        <f t="shared" si="537"/>
        <v/>
      </c>
      <c r="W3173" s="21"/>
      <c r="X3173" s="419"/>
      <c r="Y3173" s="419"/>
      <c r="Z3173" s="51"/>
      <c r="AA3173" s="61"/>
    </row>
    <row r="3174" spans="1:27">
      <c r="A3174" s="50">
        <f t="shared" si="538"/>
        <v>3169</v>
      </c>
      <c r="B3174" s="9"/>
      <c r="C3174" s="23" t="s">
        <v>742</v>
      </c>
      <c r="D3174" s="489"/>
      <c r="E3174" s="318" t="str">
        <f>IF(G3174="","",VLOOKUP(G3174,'Danh mục CODE'!$D$2:$J$20064,7,0))</f>
        <v/>
      </c>
      <c r="F3174" s="28" t="str">
        <f>IF(E3174="","",VLOOKUP(E3174,'TONG HOP'!$E$8:$W$1883,19,0))</f>
        <v/>
      </c>
      <c r="G3174" s="66"/>
      <c r="H3174" s="226" t="str">
        <f>IF(E3174="","",VLOOKUP(G3174,'TONG HOP'!$C$8:$E$799,2,0))</f>
        <v/>
      </c>
      <c r="I3174" s="226" t="str">
        <f>IF(B3174="","",VLOOKUP(G3174,'TONG HOP'!$C$8:$F$799,4,0))</f>
        <v/>
      </c>
      <c r="J3174" s="63" t="str">
        <f t="shared" si="529"/>
        <v/>
      </c>
      <c r="K3174" s="63" t="str">
        <f t="shared" si="530"/>
        <v/>
      </c>
      <c r="L3174" s="63">
        <f t="shared" si="531"/>
        <v>0</v>
      </c>
      <c r="M3174" s="392" t="str">
        <f>IF(Y3174="","",VLOOKUP(G3174,'Danh mục CODE'!$D$2:$I$1880,4,0))</f>
        <v/>
      </c>
      <c r="N3174" s="482"/>
      <c r="O3174" s="392" t="str">
        <f t="shared" si="532"/>
        <v/>
      </c>
      <c r="P3174" s="392" t="str">
        <f>IF(Y3174="","",VLOOKUP(G3174,'Danh mục CODE'!$D$2:$I$1880,5,0))</f>
        <v/>
      </c>
      <c r="Q3174" s="392"/>
      <c r="R3174" s="392" t="str">
        <f t="shared" si="533"/>
        <v/>
      </c>
      <c r="S3174" s="394" t="e">
        <f t="shared" si="534"/>
        <v>#VALUE!</v>
      </c>
      <c r="T3174" s="394" t="str">
        <f t="shared" si="535"/>
        <v/>
      </c>
      <c r="U3174" s="394" t="str">
        <f t="shared" si="536"/>
        <v/>
      </c>
      <c r="V3174" s="424" t="str">
        <f t="shared" si="537"/>
        <v/>
      </c>
      <c r="W3174" s="21"/>
      <c r="X3174" s="419"/>
      <c r="Y3174" s="419"/>
      <c r="Z3174" s="51"/>
      <c r="AA3174" s="61"/>
    </row>
    <row r="3175" spans="1:27">
      <c r="A3175" s="50">
        <f t="shared" si="538"/>
        <v>3170</v>
      </c>
      <c r="B3175" s="9"/>
      <c r="C3175" s="23" t="s">
        <v>742</v>
      </c>
      <c r="D3175" s="489"/>
      <c r="E3175" s="318" t="str">
        <f>IF(G3175="","",VLOOKUP(G3175,'Danh mục CODE'!$D$2:$J$20064,7,0))</f>
        <v/>
      </c>
      <c r="F3175" s="28" t="str">
        <f>IF(E3175="","",VLOOKUP(E3175,'TONG HOP'!$E$8:$W$1883,19,0))</f>
        <v/>
      </c>
      <c r="G3175" s="66"/>
      <c r="H3175" s="226" t="str">
        <f>IF(E3175="","",VLOOKUP(G3175,'TONG HOP'!$C$8:$E$799,2,0))</f>
        <v/>
      </c>
      <c r="I3175" s="226" t="str">
        <f>IF(B3175="","",VLOOKUP(G3175,'TONG HOP'!$C$8:$F$799,4,0))</f>
        <v/>
      </c>
      <c r="J3175" s="63" t="str">
        <f t="shared" si="529"/>
        <v/>
      </c>
      <c r="K3175" s="63" t="str">
        <f t="shared" si="530"/>
        <v/>
      </c>
      <c r="L3175" s="63">
        <f t="shared" si="531"/>
        <v>0</v>
      </c>
      <c r="M3175" s="392" t="str">
        <f>IF(Y3175="","",VLOOKUP(G3175,'Danh mục CODE'!$D$2:$I$1880,4,0))</f>
        <v/>
      </c>
      <c r="N3175" s="482"/>
      <c r="O3175" s="392" t="str">
        <f t="shared" si="532"/>
        <v/>
      </c>
      <c r="P3175" s="392" t="str">
        <f>IF(Y3175="","",VLOOKUP(G3175,'Danh mục CODE'!$D$2:$I$1880,5,0))</f>
        <v/>
      </c>
      <c r="Q3175" s="392"/>
      <c r="R3175" s="392" t="str">
        <f t="shared" si="533"/>
        <v/>
      </c>
      <c r="S3175" s="394" t="e">
        <f t="shared" si="534"/>
        <v>#VALUE!</v>
      </c>
      <c r="T3175" s="394" t="str">
        <f t="shared" si="535"/>
        <v/>
      </c>
      <c r="U3175" s="394" t="str">
        <f t="shared" si="536"/>
        <v/>
      </c>
      <c r="V3175" s="424" t="str">
        <f t="shared" si="537"/>
        <v/>
      </c>
      <c r="W3175" s="21"/>
      <c r="X3175" s="419"/>
      <c r="Y3175" s="419"/>
      <c r="Z3175" s="51"/>
      <c r="AA3175" s="61"/>
    </row>
    <row r="3176" spans="1:27">
      <c r="A3176" s="50">
        <f t="shared" si="538"/>
        <v>3171</v>
      </c>
      <c r="B3176" s="9"/>
      <c r="C3176" s="23" t="s">
        <v>742</v>
      </c>
      <c r="D3176" s="489"/>
      <c r="E3176" s="318" t="str">
        <f>IF(G3176="","",VLOOKUP(G3176,'Danh mục CODE'!$D$2:$J$20064,7,0))</f>
        <v/>
      </c>
      <c r="F3176" s="28" t="str">
        <f>IF(E3176="","",VLOOKUP(E3176,'TONG HOP'!$E$8:$W$1883,19,0))</f>
        <v/>
      </c>
      <c r="G3176" s="66"/>
      <c r="H3176" s="226" t="str">
        <f>IF(E3176="","",VLOOKUP(G3176,'TONG HOP'!$C$8:$E$799,2,0))</f>
        <v/>
      </c>
      <c r="I3176" s="226" t="str">
        <f>IF(B3176="","",VLOOKUP(G3176,'TONG HOP'!$C$8:$F$799,4,0))</f>
        <v/>
      </c>
      <c r="J3176" s="63" t="str">
        <f t="shared" si="529"/>
        <v/>
      </c>
      <c r="K3176" s="63" t="str">
        <f t="shared" si="530"/>
        <v/>
      </c>
      <c r="L3176" s="63">
        <f t="shared" si="531"/>
        <v>0</v>
      </c>
      <c r="M3176" s="392" t="str">
        <f>IF(Y3176="","",VLOOKUP(G3176,'Danh mục CODE'!$D$2:$I$1880,4,0))</f>
        <v/>
      </c>
      <c r="N3176" s="482"/>
      <c r="O3176" s="392" t="str">
        <f t="shared" si="532"/>
        <v/>
      </c>
      <c r="P3176" s="392" t="str">
        <f>IF(Y3176="","",VLOOKUP(G3176,'Danh mục CODE'!$D$2:$I$1880,5,0))</f>
        <v/>
      </c>
      <c r="Q3176" s="392"/>
      <c r="R3176" s="392" t="str">
        <f t="shared" si="533"/>
        <v/>
      </c>
      <c r="S3176" s="394" t="e">
        <f t="shared" si="534"/>
        <v>#VALUE!</v>
      </c>
      <c r="T3176" s="394" t="str">
        <f t="shared" si="535"/>
        <v/>
      </c>
      <c r="U3176" s="394" t="str">
        <f t="shared" si="536"/>
        <v/>
      </c>
      <c r="V3176" s="424" t="str">
        <f t="shared" si="537"/>
        <v/>
      </c>
      <c r="W3176" s="21"/>
      <c r="X3176" s="419"/>
      <c r="Y3176" s="419"/>
      <c r="Z3176" s="51"/>
      <c r="AA3176" s="61"/>
    </row>
    <row r="3177" spans="1:27">
      <c r="A3177" s="50">
        <f t="shared" si="538"/>
        <v>3172</v>
      </c>
      <c r="B3177" s="9"/>
      <c r="C3177" s="23" t="s">
        <v>742</v>
      </c>
      <c r="D3177" s="489"/>
      <c r="E3177" s="318" t="str">
        <f>IF(G3177="","",VLOOKUP(G3177,'Danh mục CODE'!$D$2:$J$20064,7,0))</f>
        <v/>
      </c>
      <c r="F3177" s="28" t="str">
        <f>IF(E3177="","",VLOOKUP(E3177,'TONG HOP'!$E$8:$W$1883,19,0))</f>
        <v/>
      </c>
      <c r="G3177" s="66"/>
      <c r="H3177" s="226" t="str">
        <f>IF(E3177="","",VLOOKUP(G3177,'TONG HOP'!$C$8:$E$799,2,0))</f>
        <v/>
      </c>
      <c r="I3177" s="226" t="str">
        <f>IF(B3177="","",VLOOKUP(G3177,'TONG HOP'!$C$8:$F$799,4,0))</f>
        <v/>
      </c>
      <c r="J3177" s="63" t="str">
        <f t="shared" si="529"/>
        <v/>
      </c>
      <c r="K3177" s="63" t="str">
        <f t="shared" si="530"/>
        <v/>
      </c>
      <c r="L3177" s="63">
        <f t="shared" si="531"/>
        <v>0</v>
      </c>
      <c r="M3177" s="392" t="str">
        <f>IF(Y3177="","",VLOOKUP(G3177,'Danh mục CODE'!$D$2:$I$1880,4,0))</f>
        <v/>
      </c>
      <c r="N3177" s="482"/>
      <c r="O3177" s="392" t="str">
        <f t="shared" si="532"/>
        <v/>
      </c>
      <c r="P3177" s="392" t="str">
        <f>IF(Y3177="","",VLOOKUP(G3177,'Danh mục CODE'!$D$2:$I$1880,5,0))</f>
        <v/>
      </c>
      <c r="Q3177" s="392"/>
      <c r="R3177" s="392" t="str">
        <f t="shared" si="533"/>
        <v/>
      </c>
      <c r="S3177" s="394" t="e">
        <f t="shared" si="534"/>
        <v>#VALUE!</v>
      </c>
      <c r="T3177" s="394" t="str">
        <f t="shared" si="535"/>
        <v/>
      </c>
      <c r="U3177" s="394" t="str">
        <f t="shared" si="536"/>
        <v/>
      </c>
      <c r="V3177" s="424" t="str">
        <f t="shared" si="537"/>
        <v/>
      </c>
      <c r="W3177" s="21"/>
      <c r="X3177" s="419"/>
      <c r="Y3177" s="419"/>
      <c r="Z3177" s="51"/>
      <c r="AA3177" s="61"/>
    </row>
    <row r="3178" spans="1:27">
      <c r="A3178" s="50">
        <f t="shared" si="538"/>
        <v>3173</v>
      </c>
      <c r="B3178" s="9"/>
      <c r="C3178" s="23" t="s">
        <v>742</v>
      </c>
      <c r="D3178" s="489"/>
      <c r="E3178" s="318" t="str">
        <f>IF(G3178="","",VLOOKUP(G3178,'Danh mục CODE'!$D$2:$J$20064,7,0))</f>
        <v/>
      </c>
      <c r="F3178" s="28" t="str">
        <f>IF(E3178="","",VLOOKUP(E3178,'TONG HOP'!$E$8:$W$1883,19,0))</f>
        <v/>
      </c>
      <c r="G3178" s="66"/>
      <c r="H3178" s="226" t="str">
        <f>IF(E3178="","",VLOOKUP(G3178,'TONG HOP'!$C$8:$E$799,2,0))</f>
        <v/>
      </c>
      <c r="I3178" s="226" t="str">
        <f>IF(B3178="","",VLOOKUP(G3178,'TONG HOP'!$C$8:$F$799,4,0))</f>
        <v/>
      </c>
      <c r="J3178" s="63" t="str">
        <f t="shared" si="529"/>
        <v/>
      </c>
      <c r="K3178" s="63" t="str">
        <f t="shared" si="530"/>
        <v/>
      </c>
      <c r="L3178" s="63">
        <f t="shared" si="531"/>
        <v>0</v>
      </c>
      <c r="M3178" s="392" t="str">
        <f>IF(Y3178="","",VLOOKUP(G3178,'Danh mục CODE'!$D$2:$I$1880,4,0))</f>
        <v/>
      </c>
      <c r="N3178" s="482"/>
      <c r="O3178" s="392" t="str">
        <f t="shared" si="532"/>
        <v/>
      </c>
      <c r="P3178" s="392" t="str">
        <f>IF(Y3178="","",VLOOKUP(G3178,'Danh mục CODE'!$D$2:$I$1880,5,0))</f>
        <v/>
      </c>
      <c r="Q3178" s="392"/>
      <c r="R3178" s="392" t="str">
        <f t="shared" si="533"/>
        <v/>
      </c>
      <c r="S3178" s="394" t="e">
        <f t="shared" si="534"/>
        <v>#VALUE!</v>
      </c>
      <c r="T3178" s="394" t="str">
        <f t="shared" si="535"/>
        <v/>
      </c>
      <c r="U3178" s="394" t="str">
        <f t="shared" si="536"/>
        <v/>
      </c>
      <c r="V3178" s="424" t="str">
        <f t="shared" si="537"/>
        <v/>
      </c>
      <c r="W3178" s="21"/>
      <c r="X3178" s="419"/>
      <c r="Y3178" s="419"/>
      <c r="Z3178" s="51"/>
      <c r="AA3178" s="61"/>
    </row>
    <row r="3179" spans="1:27">
      <c r="A3179" s="50">
        <f t="shared" si="538"/>
        <v>3174</v>
      </c>
      <c r="B3179" s="9"/>
      <c r="C3179" s="23" t="s">
        <v>742</v>
      </c>
      <c r="D3179" s="489"/>
      <c r="E3179" s="318" t="str">
        <f>IF(G3179="","",VLOOKUP(G3179,'Danh mục CODE'!$D$2:$J$20064,7,0))</f>
        <v/>
      </c>
      <c r="F3179" s="28" t="str">
        <f>IF(E3179="","",VLOOKUP(E3179,'TONG HOP'!$E$8:$W$1883,19,0))</f>
        <v/>
      </c>
      <c r="G3179" s="66"/>
      <c r="H3179" s="226" t="str">
        <f>IF(E3179="","",VLOOKUP(G3179,'TONG HOP'!$C$8:$E$799,2,0))</f>
        <v/>
      </c>
      <c r="I3179" s="226" t="str">
        <f>IF(B3179="","",VLOOKUP(G3179,'TONG HOP'!$C$8:$F$799,4,0))</f>
        <v/>
      </c>
      <c r="J3179" s="63" t="str">
        <f t="shared" si="529"/>
        <v/>
      </c>
      <c r="K3179" s="63" t="str">
        <f t="shared" si="530"/>
        <v/>
      </c>
      <c r="L3179" s="63">
        <f t="shared" si="531"/>
        <v>0</v>
      </c>
      <c r="M3179" s="392" t="str">
        <f>IF(Y3179="","",VLOOKUP(G3179,'Danh mục CODE'!$D$2:$I$1880,4,0))</f>
        <v/>
      </c>
      <c r="N3179" s="482"/>
      <c r="O3179" s="392" t="str">
        <f t="shared" si="532"/>
        <v/>
      </c>
      <c r="P3179" s="392" t="str">
        <f>IF(Y3179="","",VLOOKUP(G3179,'Danh mục CODE'!$D$2:$I$1880,5,0))</f>
        <v/>
      </c>
      <c r="Q3179" s="392"/>
      <c r="R3179" s="392" t="str">
        <f t="shared" si="533"/>
        <v/>
      </c>
      <c r="S3179" s="394" t="e">
        <f t="shared" si="534"/>
        <v>#VALUE!</v>
      </c>
      <c r="T3179" s="394" t="str">
        <f t="shared" si="535"/>
        <v/>
      </c>
      <c r="U3179" s="394" t="str">
        <f t="shared" si="536"/>
        <v/>
      </c>
      <c r="V3179" s="424" t="str">
        <f t="shared" si="537"/>
        <v/>
      </c>
      <c r="W3179" s="21"/>
      <c r="X3179" s="419"/>
      <c r="Y3179" s="419"/>
      <c r="Z3179" s="51"/>
      <c r="AA3179" s="61"/>
    </row>
    <row r="3180" spans="1:27">
      <c r="A3180" s="50">
        <f t="shared" si="538"/>
        <v>3175</v>
      </c>
      <c r="B3180" s="9"/>
      <c r="C3180" s="23" t="s">
        <v>742</v>
      </c>
      <c r="D3180" s="489"/>
      <c r="E3180" s="318" t="str">
        <f>IF(G3180="","",VLOOKUP(G3180,'Danh mục CODE'!$D$2:$J$20064,7,0))</f>
        <v/>
      </c>
      <c r="F3180" s="28" t="str">
        <f>IF(E3180="","",VLOOKUP(E3180,'TONG HOP'!$E$8:$W$1883,19,0))</f>
        <v/>
      </c>
      <c r="G3180" s="66"/>
      <c r="H3180" s="226" t="str">
        <f>IF(E3180="","",VLOOKUP(G3180,'TONG HOP'!$C$8:$E$799,2,0))</f>
        <v/>
      </c>
      <c r="I3180" s="226" t="str">
        <f>IF(B3180="","",VLOOKUP(G3180,'TONG HOP'!$C$8:$F$799,4,0))</f>
        <v/>
      </c>
      <c r="J3180" s="63" t="str">
        <f t="shared" si="529"/>
        <v/>
      </c>
      <c r="K3180" s="63" t="str">
        <f t="shared" si="530"/>
        <v/>
      </c>
      <c r="L3180" s="63">
        <f t="shared" si="531"/>
        <v>0</v>
      </c>
      <c r="M3180" s="392" t="str">
        <f>IF(Y3180="","",VLOOKUP(G3180,'Danh mục CODE'!$D$2:$I$1880,4,0))</f>
        <v/>
      </c>
      <c r="N3180" s="482"/>
      <c r="O3180" s="392" t="str">
        <f t="shared" si="532"/>
        <v/>
      </c>
      <c r="P3180" s="392" t="str">
        <f>IF(Y3180="","",VLOOKUP(G3180,'Danh mục CODE'!$D$2:$I$1880,5,0))</f>
        <v/>
      </c>
      <c r="Q3180" s="392"/>
      <c r="R3180" s="392" t="str">
        <f t="shared" si="533"/>
        <v/>
      </c>
      <c r="S3180" s="394" t="e">
        <f t="shared" si="534"/>
        <v>#VALUE!</v>
      </c>
      <c r="T3180" s="394" t="str">
        <f t="shared" si="535"/>
        <v/>
      </c>
      <c r="U3180" s="394" t="str">
        <f t="shared" si="536"/>
        <v/>
      </c>
      <c r="V3180" s="424" t="str">
        <f t="shared" si="537"/>
        <v/>
      </c>
      <c r="W3180" s="21"/>
      <c r="X3180" s="419"/>
      <c r="Y3180" s="419"/>
      <c r="Z3180" s="51"/>
      <c r="AA3180" s="61"/>
    </row>
    <row r="3181" spans="1:27">
      <c r="A3181" s="50">
        <f t="shared" si="538"/>
        <v>3176</v>
      </c>
      <c r="B3181" s="9"/>
      <c r="C3181" s="23" t="s">
        <v>742</v>
      </c>
      <c r="D3181" s="489"/>
      <c r="E3181" s="318" t="str">
        <f>IF(G3181="","",VLOOKUP(G3181,'Danh mục CODE'!$D$2:$J$20064,7,0))</f>
        <v/>
      </c>
      <c r="F3181" s="28" t="str">
        <f>IF(E3181="","",VLOOKUP(E3181,'TONG HOP'!$E$8:$W$1883,19,0))</f>
        <v/>
      </c>
      <c r="G3181" s="66"/>
      <c r="H3181" s="226" t="str">
        <f>IF(E3181="","",VLOOKUP(G3181,'TONG HOP'!$C$8:$E$799,2,0))</f>
        <v/>
      </c>
      <c r="I3181" s="226" t="str">
        <f>IF(B3181="","",VLOOKUP(G3181,'TONG HOP'!$C$8:$F$799,4,0))</f>
        <v/>
      </c>
      <c r="J3181" s="63" t="str">
        <f t="shared" si="529"/>
        <v/>
      </c>
      <c r="K3181" s="63" t="str">
        <f t="shared" si="530"/>
        <v/>
      </c>
      <c r="L3181" s="63">
        <f t="shared" si="531"/>
        <v>0</v>
      </c>
      <c r="M3181" s="392" t="str">
        <f>IF(Y3181="","",VLOOKUP(G3181,'Danh mục CODE'!$D$2:$I$1880,4,0))</f>
        <v/>
      </c>
      <c r="N3181" s="482"/>
      <c r="O3181" s="392" t="str">
        <f t="shared" si="532"/>
        <v/>
      </c>
      <c r="P3181" s="392" t="str">
        <f>IF(Y3181="","",VLOOKUP(G3181,'Danh mục CODE'!$D$2:$I$1880,5,0))</f>
        <v/>
      </c>
      <c r="Q3181" s="392"/>
      <c r="R3181" s="392" t="str">
        <f t="shared" si="533"/>
        <v/>
      </c>
      <c r="S3181" s="394" t="e">
        <f t="shared" si="534"/>
        <v>#VALUE!</v>
      </c>
      <c r="T3181" s="394" t="str">
        <f t="shared" si="535"/>
        <v/>
      </c>
      <c r="U3181" s="394" t="str">
        <f t="shared" si="536"/>
        <v/>
      </c>
      <c r="V3181" s="424" t="str">
        <f t="shared" si="537"/>
        <v/>
      </c>
      <c r="W3181" s="21"/>
      <c r="X3181" s="419"/>
      <c r="Y3181" s="419"/>
      <c r="Z3181" s="51"/>
      <c r="AA3181" s="61"/>
    </row>
    <row r="3182" spans="1:27">
      <c r="A3182" s="50">
        <f t="shared" si="538"/>
        <v>3177</v>
      </c>
      <c r="B3182" s="9"/>
      <c r="C3182" s="23" t="s">
        <v>742</v>
      </c>
      <c r="D3182" s="489"/>
      <c r="E3182" s="318" t="str">
        <f>IF(G3182="","",VLOOKUP(G3182,'Danh mục CODE'!$D$2:$J$20064,7,0))</f>
        <v/>
      </c>
      <c r="F3182" s="28" t="str">
        <f>IF(E3182="","",VLOOKUP(E3182,'TONG HOP'!$E$8:$W$1883,19,0))</f>
        <v/>
      </c>
      <c r="G3182" s="66"/>
      <c r="H3182" s="226" t="str">
        <f>IF(E3182="","",VLOOKUP(G3182,'TONG HOP'!$C$8:$E$799,2,0))</f>
        <v/>
      </c>
      <c r="I3182" s="226" t="str">
        <f>IF(B3182="","",VLOOKUP(G3182,'TONG HOP'!$C$8:$F$799,4,0))</f>
        <v/>
      </c>
      <c r="J3182" s="63" t="str">
        <f t="shared" si="529"/>
        <v/>
      </c>
      <c r="K3182" s="63" t="str">
        <f t="shared" si="530"/>
        <v/>
      </c>
      <c r="L3182" s="63">
        <f t="shared" si="531"/>
        <v>0</v>
      </c>
      <c r="M3182" s="392" t="str">
        <f>IF(Y3182="","",VLOOKUP(G3182,'Danh mục CODE'!$D$2:$I$1880,4,0))</f>
        <v/>
      </c>
      <c r="N3182" s="482"/>
      <c r="O3182" s="392" t="str">
        <f t="shared" si="532"/>
        <v/>
      </c>
      <c r="P3182" s="392" t="str">
        <f>IF(Y3182="","",VLOOKUP(G3182,'Danh mục CODE'!$D$2:$I$1880,5,0))</f>
        <v/>
      </c>
      <c r="Q3182" s="392"/>
      <c r="R3182" s="392" t="str">
        <f t="shared" si="533"/>
        <v/>
      </c>
      <c r="S3182" s="394" t="e">
        <f t="shared" si="534"/>
        <v>#VALUE!</v>
      </c>
      <c r="T3182" s="394" t="str">
        <f t="shared" si="535"/>
        <v/>
      </c>
      <c r="U3182" s="394" t="str">
        <f t="shared" si="536"/>
        <v/>
      </c>
      <c r="V3182" s="424" t="str">
        <f t="shared" si="537"/>
        <v/>
      </c>
      <c r="W3182" s="21"/>
      <c r="X3182" s="419"/>
      <c r="Y3182" s="419"/>
      <c r="Z3182" s="51"/>
      <c r="AA3182" s="61"/>
    </row>
    <row r="3183" spans="1:27">
      <c r="A3183" s="50">
        <f t="shared" si="538"/>
        <v>3178</v>
      </c>
      <c r="B3183" s="9"/>
      <c r="C3183" s="23" t="s">
        <v>742</v>
      </c>
      <c r="D3183" s="489"/>
      <c r="E3183" s="318" t="str">
        <f>IF(G3183="","",VLOOKUP(G3183,'Danh mục CODE'!$D$2:$J$20064,7,0))</f>
        <v/>
      </c>
      <c r="F3183" s="28" t="str">
        <f>IF(E3183="","",VLOOKUP(E3183,'TONG HOP'!$E$8:$W$1883,19,0))</f>
        <v/>
      </c>
      <c r="G3183" s="66"/>
      <c r="H3183" s="226" t="str">
        <f>IF(E3183="","",VLOOKUP(G3183,'TONG HOP'!$C$8:$E$799,2,0))</f>
        <v/>
      </c>
      <c r="I3183" s="226" t="str">
        <f>IF(B3183="","",VLOOKUP(G3183,'TONG HOP'!$C$8:$F$799,4,0))</f>
        <v/>
      </c>
      <c r="J3183" s="63" t="str">
        <f t="shared" si="529"/>
        <v/>
      </c>
      <c r="K3183" s="63" t="str">
        <f t="shared" si="530"/>
        <v/>
      </c>
      <c r="L3183" s="63">
        <f t="shared" si="531"/>
        <v>0</v>
      </c>
      <c r="M3183" s="392" t="str">
        <f>IF(Y3183="","",VLOOKUP(G3183,'Danh mục CODE'!$D$2:$I$1880,4,0))</f>
        <v/>
      </c>
      <c r="N3183" s="482"/>
      <c r="O3183" s="392" t="str">
        <f t="shared" si="532"/>
        <v/>
      </c>
      <c r="P3183" s="392" t="str">
        <f>IF(Y3183="","",VLOOKUP(G3183,'Danh mục CODE'!$D$2:$I$1880,5,0))</f>
        <v/>
      </c>
      <c r="Q3183" s="392"/>
      <c r="R3183" s="392" t="str">
        <f t="shared" si="533"/>
        <v/>
      </c>
      <c r="S3183" s="394" t="e">
        <f t="shared" si="534"/>
        <v>#VALUE!</v>
      </c>
      <c r="T3183" s="394" t="str">
        <f t="shared" si="535"/>
        <v/>
      </c>
      <c r="U3183" s="394" t="str">
        <f t="shared" si="536"/>
        <v/>
      </c>
      <c r="V3183" s="424" t="str">
        <f t="shared" si="537"/>
        <v/>
      </c>
      <c r="W3183" s="21"/>
      <c r="X3183" s="419"/>
      <c r="Y3183" s="419"/>
      <c r="Z3183" s="51"/>
      <c r="AA3183" s="61"/>
    </row>
    <row r="3184" spans="1:27">
      <c r="A3184" s="50">
        <f t="shared" si="538"/>
        <v>3179</v>
      </c>
      <c r="B3184" s="9"/>
      <c r="C3184" s="23" t="s">
        <v>742</v>
      </c>
      <c r="D3184" s="489"/>
      <c r="E3184" s="318" t="str">
        <f>IF(G3184="","",VLOOKUP(G3184,'Danh mục CODE'!$D$2:$J$20064,7,0))</f>
        <v/>
      </c>
      <c r="F3184" s="28" t="str">
        <f>IF(E3184="","",VLOOKUP(E3184,'TONG HOP'!$E$8:$W$1883,19,0))</f>
        <v/>
      </c>
      <c r="G3184" s="66"/>
      <c r="H3184" s="226" t="str">
        <f>IF(E3184="","",VLOOKUP(G3184,'TONG HOP'!$C$8:$E$799,2,0))</f>
        <v/>
      </c>
      <c r="I3184" s="226" t="str">
        <f>IF(B3184="","",VLOOKUP(G3184,'TONG HOP'!$C$8:$F$799,4,0))</f>
        <v/>
      </c>
      <c r="J3184" s="63" t="str">
        <f t="shared" si="529"/>
        <v/>
      </c>
      <c r="K3184" s="63" t="str">
        <f t="shared" si="530"/>
        <v/>
      </c>
      <c r="L3184" s="63">
        <f t="shared" si="531"/>
        <v>0</v>
      </c>
      <c r="M3184" s="392" t="str">
        <f>IF(Y3184="","",VLOOKUP(G3184,'Danh mục CODE'!$D$2:$I$1880,4,0))</f>
        <v/>
      </c>
      <c r="N3184" s="482"/>
      <c r="O3184" s="392" t="str">
        <f t="shared" si="532"/>
        <v/>
      </c>
      <c r="P3184" s="392" t="str">
        <f>IF(Y3184="","",VLOOKUP(G3184,'Danh mục CODE'!$D$2:$I$1880,5,0))</f>
        <v/>
      </c>
      <c r="Q3184" s="392"/>
      <c r="R3184" s="392" t="str">
        <f t="shared" si="533"/>
        <v/>
      </c>
      <c r="S3184" s="394" t="e">
        <f t="shared" si="534"/>
        <v>#VALUE!</v>
      </c>
      <c r="T3184" s="394" t="str">
        <f t="shared" si="535"/>
        <v/>
      </c>
      <c r="U3184" s="394" t="str">
        <f t="shared" si="536"/>
        <v/>
      </c>
      <c r="V3184" s="424" t="str">
        <f t="shared" si="537"/>
        <v/>
      </c>
      <c r="W3184" s="21"/>
      <c r="X3184" s="419"/>
      <c r="Y3184" s="419"/>
      <c r="Z3184" s="51"/>
      <c r="AA3184" s="61"/>
    </row>
    <row r="3185" spans="1:27">
      <c r="A3185" s="50">
        <f t="shared" si="538"/>
        <v>3180</v>
      </c>
      <c r="B3185" s="9"/>
      <c r="C3185" s="23" t="s">
        <v>742</v>
      </c>
      <c r="D3185" s="489"/>
      <c r="E3185" s="318" t="str">
        <f>IF(G3185="","",VLOOKUP(G3185,'Danh mục CODE'!$D$2:$J$20064,7,0))</f>
        <v/>
      </c>
      <c r="F3185" s="28" t="str">
        <f>IF(E3185="","",VLOOKUP(E3185,'TONG HOP'!$E$8:$W$1883,19,0))</f>
        <v/>
      </c>
      <c r="G3185" s="66"/>
      <c r="H3185" s="226" t="str">
        <f>IF(E3185="","",VLOOKUP(G3185,'TONG HOP'!$C$8:$E$799,2,0))</f>
        <v/>
      </c>
      <c r="I3185" s="226" t="str">
        <f>IF(B3185="","",VLOOKUP(G3185,'TONG HOP'!$C$8:$F$799,4,0))</f>
        <v/>
      </c>
      <c r="J3185" s="63" t="str">
        <f t="shared" ref="J3185:J3235" si="539">IF(X3185="","",K3185-K3185*M3185)</f>
        <v/>
      </c>
      <c r="K3185" s="63" t="str">
        <f t="shared" ref="K3185:K3235" si="540">IF(AND(X3185="",N3185="",Q3185="",R3185=""),"",L3185-L3185*O3185-(L3185-L3185*O3185)*R3185)</f>
        <v/>
      </c>
      <c r="L3185" s="63">
        <f t="shared" ref="L3185:L3235" si="541">X3185-Y3185</f>
        <v>0</v>
      </c>
      <c r="M3185" s="392" t="str">
        <f>IF(Y3185="","",VLOOKUP(G3185,'Danh mục CODE'!$D$2:$I$1880,4,0))</f>
        <v/>
      </c>
      <c r="N3185" s="482"/>
      <c r="O3185" s="392" t="str">
        <f t="shared" ref="O3185:O3235" si="542">IF(X3185="","",IF(M3185-N3185&lt;0,-(M3185-N3185),0))</f>
        <v/>
      </c>
      <c r="P3185" s="392" t="str">
        <f>IF(Y3185="","",VLOOKUP(G3185,'Danh mục CODE'!$D$2:$I$1880,5,0))</f>
        <v/>
      </c>
      <c r="Q3185" s="392"/>
      <c r="R3185" s="392" t="str">
        <f t="shared" ref="R3185:R3235" si="543">IF(X3185="","",IF(P3185-Q3185&lt;0,-(P3185-Q3185),0))</f>
        <v/>
      </c>
      <c r="S3185" s="394" t="e">
        <f t="shared" ref="S3185:S3235" si="544">IF(T3185=0,"",J3185-T3185-U3185)</f>
        <v>#VALUE!</v>
      </c>
      <c r="T3185" s="394" t="str">
        <f t="shared" ref="T3185:T3235" si="545">IF(X3185="","",J3185*P3185)</f>
        <v/>
      </c>
      <c r="U3185" s="394" t="str">
        <f t="shared" ref="U3185:U3235" si="546">IF(X3185="","",J3185*R3185)</f>
        <v/>
      </c>
      <c r="V3185" s="424" t="str">
        <f t="shared" ref="V3185:V3235" si="547">IF(X3185="","",J3185-S3185-T3185-U3185)</f>
        <v/>
      </c>
      <c r="W3185" s="21"/>
      <c r="X3185" s="419"/>
      <c r="Y3185" s="419"/>
      <c r="Z3185" s="51"/>
      <c r="AA3185" s="61"/>
    </row>
    <row r="3186" spans="1:27">
      <c r="A3186" s="50">
        <f t="shared" si="538"/>
        <v>3181</v>
      </c>
      <c r="B3186" s="9"/>
      <c r="C3186" s="23" t="s">
        <v>742</v>
      </c>
      <c r="D3186" s="489"/>
      <c r="E3186" s="318" t="str">
        <f>IF(G3186="","",VLOOKUP(G3186,'Danh mục CODE'!$D$2:$J$20064,7,0))</f>
        <v/>
      </c>
      <c r="F3186" s="28" t="str">
        <f>IF(E3186="","",VLOOKUP(E3186,'TONG HOP'!$E$8:$W$1883,19,0))</f>
        <v/>
      </c>
      <c r="G3186" s="66"/>
      <c r="H3186" s="226" t="str">
        <f>IF(E3186="","",VLOOKUP(G3186,'TONG HOP'!$C$8:$E$799,2,0))</f>
        <v/>
      </c>
      <c r="I3186" s="226" t="str">
        <f>IF(B3186="","",VLOOKUP(G3186,'TONG HOP'!$C$8:$F$799,4,0))</f>
        <v/>
      </c>
      <c r="J3186" s="63" t="str">
        <f t="shared" si="539"/>
        <v/>
      </c>
      <c r="K3186" s="63" t="str">
        <f t="shared" si="540"/>
        <v/>
      </c>
      <c r="L3186" s="63">
        <f t="shared" si="541"/>
        <v>0</v>
      </c>
      <c r="M3186" s="392" t="str">
        <f>IF(Y3186="","",VLOOKUP(G3186,'Danh mục CODE'!$D$2:$I$1880,4,0))</f>
        <v/>
      </c>
      <c r="N3186" s="482"/>
      <c r="O3186" s="392" t="str">
        <f t="shared" si="542"/>
        <v/>
      </c>
      <c r="P3186" s="392" t="str">
        <f>IF(Y3186="","",VLOOKUP(G3186,'Danh mục CODE'!$D$2:$I$1880,5,0))</f>
        <v/>
      </c>
      <c r="Q3186" s="392"/>
      <c r="R3186" s="392" t="str">
        <f t="shared" si="543"/>
        <v/>
      </c>
      <c r="S3186" s="394" t="e">
        <f t="shared" si="544"/>
        <v>#VALUE!</v>
      </c>
      <c r="T3186" s="394" t="str">
        <f t="shared" si="545"/>
        <v/>
      </c>
      <c r="U3186" s="394" t="str">
        <f t="shared" si="546"/>
        <v/>
      </c>
      <c r="V3186" s="424" t="str">
        <f t="shared" si="547"/>
        <v/>
      </c>
      <c r="W3186" s="21"/>
      <c r="X3186" s="419"/>
      <c r="Y3186" s="419"/>
      <c r="Z3186" s="51"/>
      <c r="AA3186" s="61"/>
    </row>
    <row r="3187" spans="1:27">
      <c r="A3187" s="50">
        <f t="shared" si="538"/>
        <v>3182</v>
      </c>
      <c r="B3187" s="9"/>
      <c r="C3187" s="23" t="s">
        <v>742</v>
      </c>
      <c r="D3187" s="489"/>
      <c r="E3187" s="318" t="str">
        <f>IF(G3187="","",VLOOKUP(G3187,'Danh mục CODE'!$D$2:$J$20064,7,0))</f>
        <v/>
      </c>
      <c r="F3187" s="28" t="str">
        <f>IF(E3187="","",VLOOKUP(E3187,'TONG HOP'!$E$8:$W$1883,19,0))</f>
        <v/>
      </c>
      <c r="G3187" s="66"/>
      <c r="H3187" s="226" t="str">
        <f>IF(E3187="","",VLOOKUP(G3187,'TONG HOP'!$C$8:$E$799,2,0))</f>
        <v/>
      </c>
      <c r="I3187" s="226" t="str">
        <f>IF(B3187="","",VLOOKUP(G3187,'TONG HOP'!$C$8:$F$799,4,0))</f>
        <v/>
      </c>
      <c r="J3187" s="63" t="str">
        <f t="shared" si="539"/>
        <v/>
      </c>
      <c r="K3187" s="63" t="str">
        <f t="shared" si="540"/>
        <v/>
      </c>
      <c r="L3187" s="63">
        <f t="shared" si="541"/>
        <v>0</v>
      </c>
      <c r="M3187" s="392" t="str">
        <f>IF(Y3187="","",VLOOKUP(G3187,'Danh mục CODE'!$D$2:$I$1880,4,0))</f>
        <v/>
      </c>
      <c r="N3187" s="482"/>
      <c r="O3187" s="392" t="str">
        <f t="shared" si="542"/>
        <v/>
      </c>
      <c r="P3187" s="392" t="str">
        <f>IF(Y3187="","",VLOOKUP(G3187,'Danh mục CODE'!$D$2:$I$1880,5,0))</f>
        <v/>
      </c>
      <c r="Q3187" s="392"/>
      <c r="R3187" s="392" t="str">
        <f t="shared" si="543"/>
        <v/>
      </c>
      <c r="S3187" s="394" t="e">
        <f t="shared" si="544"/>
        <v>#VALUE!</v>
      </c>
      <c r="T3187" s="394" t="str">
        <f t="shared" si="545"/>
        <v/>
      </c>
      <c r="U3187" s="394" t="str">
        <f t="shared" si="546"/>
        <v/>
      </c>
      <c r="V3187" s="424" t="str">
        <f t="shared" si="547"/>
        <v/>
      </c>
      <c r="W3187" s="21"/>
      <c r="X3187" s="419"/>
      <c r="Y3187" s="419"/>
      <c r="Z3187" s="51"/>
      <c r="AA3187" s="61"/>
    </row>
    <row r="3188" spans="1:27">
      <c r="A3188" s="50">
        <f t="shared" si="538"/>
        <v>3183</v>
      </c>
      <c r="B3188" s="9"/>
      <c r="C3188" s="23" t="s">
        <v>742</v>
      </c>
      <c r="D3188" s="489"/>
      <c r="E3188" s="318" t="str">
        <f>IF(G3188="","",VLOOKUP(G3188,'Danh mục CODE'!$D$2:$J$20064,7,0))</f>
        <v/>
      </c>
      <c r="F3188" s="28" t="str">
        <f>IF(E3188="","",VLOOKUP(E3188,'TONG HOP'!$E$8:$W$1883,19,0))</f>
        <v/>
      </c>
      <c r="G3188" s="66"/>
      <c r="H3188" s="226" t="str">
        <f>IF(E3188="","",VLOOKUP(G3188,'TONG HOP'!$C$8:$E$799,2,0))</f>
        <v/>
      </c>
      <c r="I3188" s="226" t="str">
        <f>IF(B3188="","",VLOOKUP(G3188,'TONG HOP'!$C$8:$F$799,4,0))</f>
        <v/>
      </c>
      <c r="J3188" s="63" t="str">
        <f t="shared" si="539"/>
        <v/>
      </c>
      <c r="K3188" s="63" t="str">
        <f t="shared" si="540"/>
        <v/>
      </c>
      <c r="L3188" s="63">
        <f t="shared" si="541"/>
        <v>0</v>
      </c>
      <c r="M3188" s="392" t="str">
        <f>IF(Y3188="","",VLOOKUP(G3188,'Danh mục CODE'!$D$2:$I$1880,4,0))</f>
        <v/>
      </c>
      <c r="N3188" s="482"/>
      <c r="O3188" s="392" t="str">
        <f t="shared" si="542"/>
        <v/>
      </c>
      <c r="P3188" s="392" t="str">
        <f>IF(Y3188="","",VLOOKUP(G3188,'Danh mục CODE'!$D$2:$I$1880,5,0))</f>
        <v/>
      </c>
      <c r="Q3188" s="392"/>
      <c r="R3188" s="392" t="str">
        <f t="shared" si="543"/>
        <v/>
      </c>
      <c r="S3188" s="394" t="e">
        <f t="shared" si="544"/>
        <v>#VALUE!</v>
      </c>
      <c r="T3188" s="394" t="str">
        <f t="shared" si="545"/>
        <v/>
      </c>
      <c r="U3188" s="394" t="str">
        <f t="shared" si="546"/>
        <v/>
      </c>
      <c r="V3188" s="424" t="str">
        <f t="shared" si="547"/>
        <v/>
      </c>
      <c r="W3188" s="21"/>
      <c r="X3188" s="419"/>
      <c r="Y3188" s="419"/>
      <c r="Z3188" s="51"/>
      <c r="AA3188" s="61"/>
    </row>
    <row r="3189" spans="1:27">
      <c r="A3189" s="50">
        <f t="shared" si="538"/>
        <v>3184</v>
      </c>
      <c r="B3189" s="9"/>
      <c r="C3189" s="23" t="s">
        <v>742</v>
      </c>
      <c r="D3189" s="489"/>
      <c r="E3189" s="318" t="str">
        <f>IF(G3189="","",VLOOKUP(G3189,'Danh mục CODE'!$D$2:$J$20064,7,0))</f>
        <v/>
      </c>
      <c r="F3189" s="28" t="str">
        <f>IF(E3189="","",VLOOKUP(E3189,'TONG HOP'!$E$8:$W$1883,19,0))</f>
        <v/>
      </c>
      <c r="G3189" s="66"/>
      <c r="H3189" s="226" t="str">
        <f>IF(E3189="","",VLOOKUP(G3189,'TONG HOP'!$C$8:$E$799,2,0))</f>
        <v/>
      </c>
      <c r="I3189" s="226" t="str">
        <f>IF(B3189="","",VLOOKUP(G3189,'TONG HOP'!$C$8:$F$799,4,0))</f>
        <v/>
      </c>
      <c r="J3189" s="63" t="str">
        <f t="shared" si="539"/>
        <v/>
      </c>
      <c r="K3189" s="63" t="str">
        <f t="shared" si="540"/>
        <v/>
      </c>
      <c r="L3189" s="63">
        <f t="shared" si="541"/>
        <v>0</v>
      </c>
      <c r="M3189" s="392" t="str">
        <f>IF(Y3189="","",VLOOKUP(G3189,'Danh mục CODE'!$D$2:$I$1880,4,0))</f>
        <v/>
      </c>
      <c r="N3189" s="482"/>
      <c r="O3189" s="392" t="str">
        <f t="shared" si="542"/>
        <v/>
      </c>
      <c r="P3189" s="392" t="str">
        <f>IF(Y3189="","",VLOOKUP(G3189,'Danh mục CODE'!$D$2:$I$1880,5,0))</f>
        <v/>
      </c>
      <c r="Q3189" s="392"/>
      <c r="R3189" s="392" t="str">
        <f t="shared" si="543"/>
        <v/>
      </c>
      <c r="S3189" s="394" t="e">
        <f t="shared" si="544"/>
        <v>#VALUE!</v>
      </c>
      <c r="T3189" s="394" t="str">
        <f t="shared" si="545"/>
        <v/>
      </c>
      <c r="U3189" s="394" t="str">
        <f t="shared" si="546"/>
        <v/>
      </c>
      <c r="V3189" s="424" t="str">
        <f t="shared" si="547"/>
        <v/>
      </c>
      <c r="W3189" s="21"/>
      <c r="X3189" s="419"/>
      <c r="Y3189" s="419"/>
      <c r="Z3189" s="51"/>
      <c r="AA3189" s="61"/>
    </row>
    <row r="3190" spans="1:27">
      <c r="A3190" s="50">
        <f t="shared" si="538"/>
        <v>3185</v>
      </c>
      <c r="B3190" s="9"/>
      <c r="C3190" s="23" t="s">
        <v>742</v>
      </c>
      <c r="D3190" s="489"/>
      <c r="E3190" s="318" t="str">
        <f>IF(G3190="","",VLOOKUP(G3190,'Danh mục CODE'!$D$2:$J$20064,7,0))</f>
        <v/>
      </c>
      <c r="F3190" s="28" t="str">
        <f>IF(E3190="","",VLOOKUP(E3190,'TONG HOP'!$E$8:$W$1883,19,0))</f>
        <v/>
      </c>
      <c r="G3190" s="66"/>
      <c r="H3190" s="226" t="str">
        <f>IF(E3190="","",VLOOKUP(G3190,'TONG HOP'!$C$8:$E$799,2,0))</f>
        <v/>
      </c>
      <c r="I3190" s="226" t="str">
        <f>IF(B3190="","",VLOOKUP(G3190,'TONG HOP'!$C$8:$F$799,4,0))</f>
        <v/>
      </c>
      <c r="J3190" s="63" t="str">
        <f t="shared" si="539"/>
        <v/>
      </c>
      <c r="K3190" s="63" t="str">
        <f t="shared" si="540"/>
        <v/>
      </c>
      <c r="L3190" s="63">
        <f t="shared" si="541"/>
        <v>0</v>
      </c>
      <c r="M3190" s="392" t="str">
        <f>IF(Y3190="","",VLOOKUP(G3190,'Danh mục CODE'!$D$2:$I$1880,4,0))</f>
        <v/>
      </c>
      <c r="N3190" s="482"/>
      <c r="O3190" s="392" t="str">
        <f t="shared" si="542"/>
        <v/>
      </c>
      <c r="P3190" s="392" t="str">
        <f>IF(Y3190="","",VLOOKUP(G3190,'Danh mục CODE'!$D$2:$I$1880,5,0))</f>
        <v/>
      </c>
      <c r="Q3190" s="392"/>
      <c r="R3190" s="392" t="str">
        <f t="shared" si="543"/>
        <v/>
      </c>
      <c r="S3190" s="394" t="e">
        <f t="shared" si="544"/>
        <v>#VALUE!</v>
      </c>
      <c r="T3190" s="394" t="str">
        <f t="shared" si="545"/>
        <v/>
      </c>
      <c r="U3190" s="394" t="str">
        <f t="shared" si="546"/>
        <v/>
      </c>
      <c r="V3190" s="424" t="str">
        <f t="shared" si="547"/>
        <v/>
      </c>
      <c r="W3190" s="21"/>
      <c r="X3190" s="419"/>
      <c r="Y3190" s="419"/>
      <c r="Z3190" s="51"/>
      <c r="AA3190" s="61"/>
    </row>
    <row r="3191" spans="1:27">
      <c r="A3191" s="50">
        <f t="shared" si="538"/>
        <v>3186</v>
      </c>
      <c r="B3191" s="9"/>
      <c r="C3191" s="23" t="s">
        <v>742</v>
      </c>
      <c r="D3191" s="489"/>
      <c r="E3191" s="318" t="str">
        <f>IF(G3191="","",VLOOKUP(G3191,'Danh mục CODE'!$D$2:$J$20064,7,0))</f>
        <v/>
      </c>
      <c r="F3191" s="28" t="str">
        <f>IF(E3191="","",VLOOKUP(E3191,'TONG HOP'!$E$8:$W$1883,19,0))</f>
        <v/>
      </c>
      <c r="G3191" s="66"/>
      <c r="H3191" s="226" t="str">
        <f>IF(E3191="","",VLOOKUP(G3191,'TONG HOP'!$C$8:$E$799,2,0))</f>
        <v/>
      </c>
      <c r="I3191" s="226" t="str">
        <f>IF(B3191="","",VLOOKUP(G3191,'TONG HOP'!$C$8:$F$799,4,0))</f>
        <v/>
      </c>
      <c r="J3191" s="63" t="str">
        <f t="shared" si="539"/>
        <v/>
      </c>
      <c r="K3191" s="63" t="str">
        <f t="shared" si="540"/>
        <v/>
      </c>
      <c r="L3191" s="63">
        <f t="shared" si="541"/>
        <v>0</v>
      </c>
      <c r="M3191" s="392" t="str">
        <f>IF(Y3191="","",VLOOKUP(G3191,'Danh mục CODE'!$D$2:$I$1880,4,0))</f>
        <v/>
      </c>
      <c r="N3191" s="482"/>
      <c r="O3191" s="392" t="str">
        <f t="shared" si="542"/>
        <v/>
      </c>
      <c r="P3191" s="392" t="str">
        <f>IF(Y3191="","",VLOOKUP(G3191,'Danh mục CODE'!$D$2:$I$1880,5,0))</f>
        <v/>
      </c>
      <c r="Q3191" s="392"/>
      <c r="R3191" s="392" t="str">
        <f t="shared" si="543"/>
        <v/>
      </c>
      <c r="S3191" s="394" t="e">
        <f t="shared" si="544"/>
        <v>#VALUE!</v>
      </c>
      <c r="T3191" s="394" t="str">
        <f t="shared" si="545"/>
        <v/>
      </c>
      <c r="U3191" s="394" t="str">
        <f t="shared" si="546"/>
        <v/>
      </c>
      <c r="V3191" s="424" t="str">
        <f t="shared" si="547"/>
        <v/>
      </c>
      <c r="W3191" s="21"/>
      <c r="X3191" s="419"/>
      <c r="Y3191" s="419"/>
      <c r="Z3191" s="51"/>
      <c r="AA3191" s="61"/>
    </row>
    <row r="3192" spans="1:27">
      <c r="A3192" s="50">
        <f t="shared" si="538"/>
        <v>3187</v>
      </c>
      <c r="B3192" s="9"/>
      <c r="C3192" s="23" t="s">
        <v>742</v>
      </c>
      <c r="D3192" s="489"/>
      <c r="E3192" s="318" t="str">
        <f>IF(G3192="","",VLOOKUP(G3192,'Danh mục CODE'!$D$2:$J$20064,7,0))</f>
        <v/>
      </c>
      <c r="F3192" s="28" t="str">
        <f>IF(E3192="","",VLOOKUP(E3192,'TONG HOP'!$E$8:$W$1883,19,0))</f>
        <v/>
      </c>
      <c r="G3192" s="66"/>
      <c r="H3192" s="226" t="str">
        <f>IF(E3192="","",VLOOKUP(G3192,'TONG HOP'!$C$8:$E$799,2,0))</f>
        <v/>
      </c>
      <c r="I3192" s="226" t="str">
        <f>IF(B3192="","",VLOOKUP(G3192,'TONG HOP'!$C$8:$F$799,4,0))</f>
        <v/>
      </c>
      <c r="J3192" s="63" t="str">
        <f t="shared" si="539"/>
        <v/>
      </c>
      <c r="K3192" s="63" t="str">
        <f t="shared" si="540"/>
        <v/>
      </c>
      <c r="L3192" s="63">
        <f t="shared" si="541"/>
        <v>0</v>
      </c>
      <c r="M3192" s="392" t="str">
        <f>IF(Y3192="","",VLOOKUP(G3192,'Danh mục CODE'!$D$2:$I$1880,4,0))</f>
        <v/>
      </c>
      <c r="N3192" s="482"/>
      <c r="O3192" s="392" t="str">
        <f t="shared" si="542"/>
        <v/>
      </c>
      <c r="P3192" s="392" t="str">
        <f>IF(Y3192="","",VLOOKUP(G3192,'Danh mục CODE'!$D$2:$I$1880,5,0))</f>
        <v/>
      </c>
      <c r="Q3192" s="392"/>
      <c r="R3192" s="392" t="str">
        <f t="shared" si="543"/>
        <v/>
      </c>
      <c r="S3192" s="394" t="e">
        <f t="shared" si="544"/>
        <v>#VALUE!</v>
      </c>
      <c r="T3192" s="394" t="str">
        <f t="shared" si="545"/>
        <v/>
      </c>
      <c r="U3192" s="394" t="str">
        <f t="shared" si="546"/>
        <v/>
      </c>
      <c r="V3192" s="424" t="str">
        <f t="shared" si="547"/>
        <v/>
      </c>
      <c r="W3192" s="21"/>
      <c r="X3192" s="419"/>
      <c r="Y3192" s="419"/>
      <c r="Z3192" s="51"/>
      <c r="AA3192" s="61"/>
    </row>
    <row r="3193" spans="1:27">
      <c r="A3193" s="50">
        <f t="shared" si="538"/>
        <v>3188</v>
      </c>
      <c r="B3193" s="9"/>
      <c r="C3193" s="23" t="s">
        <v>742</v>
      </c>
      <c r="D3193" s="489"/>
      <c r="E3193" s="318" t="str">
        <f>IF(G3193="","",VLOOKUP(G3193,'Danh mục CODE'!$D$2:$J$20064,7,0))</f>
        <v/>
      </c>
      <c r="F3193" s="28" t="str">
        <f>IF(E3193="","",VLOOKUP(E3193,'TONG HOP'!$E$8:$W$1883,19,0))</f>
        <v/>
      </c>
      <c r="G3193" s="66"/>
      <c r="H3193" s="226" t="str">
        <f>IF(E3193="","",VLOOKUP(G3193,'TONG HOP'!$C$8:$E$799,2,0))</f>
        <v/>
      </c>
      <c r="I3193" s="226" t="str">
        <f>IF(B3193="","",VLOOKUP(G3193,'TONG HOP'!$C$8:$F$799,4,0))</f>
        <v/>
      </c>
      <c r="J3193" s="63" t="str">
        <f t="shared" si="539"/>
        <v/>
      </c>
      <c r="K3193" s="63" t="str">
        <f t="shared" si="540"/>
        <v/>
      </c>
      <c r="L3193" s="63">
        <f t="shared" si="541"/>
        <v>0</v>
      </c>
      <c r="M3193" s="392" t="str">
        <f>IF(Y3193="","",VLOOKUP(G3193,'Danh mục CODE'!$D$2:$I$1880,4,0))</f>
        <v/>
      </c>
      <c r="N3193" s="482"/>
      <c r="O3193" s="392" t="str">
        <f t="shared" si="542"/>
        <v/>
      </c>
      <c r="P3193" s="392" t="str">
        <f>IF(Y3193="","",VLOOKUP(G3193,'Danh mục CODE'!$D$2:$I$1880,5,0))</f>
        <v/>
      </c>
      <c r="Q3193" s="392"/>
      <c r="R3193" s="392" t="str">
        <f t="shared" si="543"/>
        <v/>
      </c>
      <c r="S3193" s="394" t="e">
        <f t="shared" si="544"/>
        <v>#VALUE!</v>
      </c>
      <c r="T3193" s="394" t="str">
        <f t="shared" si="545"/>
        <v/>
      </c>
      <c r="U3193" s="394" t="str">
        <f t="shared" si="546"/>
        <v/>
      </c>
      <c r="V3193" s="424" t="str">
        <f t="shared" si="547"/>
        <v/>
      </c>
      <c r="W3193" s="21"/>
      <c r="X3193" s="419"/>
      <c r="Y3193" s="419"/>
      <c r="Z3193" s="51"/>
      <c r="AA3193" s="61"/>
    </row>
    <row r="3194" spans="1:27">
      <c r="A3194" s="50">
        <f t="shared" si="538"/>
        <v>3189</v>
      </c>
      <c r="B3194" s="9"/>
      <c r="C3194" s="23" t="s">
        <v>742</v>
      </c>
      <c r="D3194" s="489"/>
      <c r="E3194" s="318" t="str">
        <f>IF(G3194="","",VLOOKUP(G3194,'Danh mục CODE'!$D$2:$J$20064,7,0))</f>
        <v/>
      </c>
      <c r="F3194" s="28" t="str">
        <f>IF(E3194="","",VLOOKUP(E3194,'TONG HOP'!$E$8:$W$1883,19,0))</f>
        <v/>
      </c>
      <c r="G3194" s="66"/>
      <c r="H3194" s="226" t="str">
        <f>IF(E3194="","",VLOOKUP(G3194,'TONG HOP'!$C$8:$E$799,2,0))</f>
        <v/>
      </c>
      <c r="I3194" s="226" t="str">
        <f>IF(B3194="","",VLOOKUP(G3194,'TONG HOP'!$C$8:$F$799,4,0))</f>
        <v/>
      </c>
      <c r="J3194" s="63" t="str">
        <f t="shared" si="539"/>
        <v/>
      </c>
      <c r="K3194" s="63" t="str">
        <f t="shared" si="540"/>
        <v/>
      </c>
      <c r="L3194" s="63">
        <f t="shared" si="541"/>
        <v>0</v>
      </c>
      <c r="M3194" s="392" t="str">
        <f>IF(Y3194="","",VLOOKUP(G3194,'Danh mục CODE'!$D$2:$I$1880,4,0))</f>
        <v/>
      </c>
      <c r="N3194" s="482"/>
      <c r="O3194" s="392" t="str">
        <f t="shared" si="542"/>
        <v/>
      </c>
      <c r="P3194" s="392" t="str">
        <f>IF(Y3194="","",VLOOKUP(G3194,'Danh mục CODE'!$D$2:$I$1880,5,0))</f>
        <v/>
      </c>
      <c r="Q3194" s="392"/>
      <c r="R3194" s="392" t="str">
        <f t="shared" si="543"/>
        <v/>
      </c>
      <c r="S3194" s="394" t="e">
        <f t="shared" si="544"/>
        <v>#VALUE!</v>
      </c>
      <c r="T3194" s="394" t="str">
        <f t="shared" si="545"/>
        <v/>
      </c>
      <c r="U3194" s="394" t="str">
        <f t="shared" si="546"/>
        <v/>
      </c>
      <c r="V3194" s="424" t="str">
        <f t="shared" si="547"/>
        <v/>
      </c>
      <c r="W3194" s="21"/>
      <c r="X3194" s="419"/>
      <c r="Y3194" s="419"/>
      <c r="Z3194" s="51"/>
      <c r="AA3194" s="61"/>
    </row>
    <row r="3195" spans="1:27">
      <c r="A3195" s="50">
        <f t="shared" si="538"/>
        <v>3190</v>
      </c>
      <c r="B3195" s="9"/>
      <c r="C3195" s="23" t="s">
        <v>742</v>
      </c>
      <c r="D3195" s="489"/>
      <c r="E3195" s="318" t="str">
        <f>IF(G3195="","",VLOOKUP(G3195,'Danh mục CODE'!$D$2:$J$20064,7,0))</f>
        <v/>
      </c>
      <c r="F3195" s="28" t="str">
        <f>IF(E3195="","",VLOOKUP(E3195,'TONG HOP'!$E$8:$W$1883,19,0))</f>
        <v/>
      </c>
      <c r="G3195" s="66"/>
      <c r="H3195" s="226" t="str">
        <f>IF(E3195="","",VLOOKUP(G3195,'TONG HOP'!$C$8:$E$799,2,0))</f>
        <v/>
      </c>
      <c r="I3195" s="226" t="str">
        <f>IF(B3195="","",VLOOKUP(G3195,'TONG HOP'!$C$8:$F$799,4,0))</f>
        <v/>
      </c>
      <c r="J3195" s="63" t="str">
        <f t="shared" si="539"/>
        <v/>
      </c>
      <c r="K3195" s="63" t="str">
        <f t="shared" si="540"/>
        <v/>
      </c>
      <c r="L3195" s="63">
        <f t="shared" si="541"/>
        <v>0</v>
      </c>
      <c r="M3195" s="392" t="str">
        <f>IF(Y3195="","",VLOOKUP(G3195,'Danh mục CODE'!$D$2:$I$1880,4,0))</f>
        <v/>
      </c>
      <c r="N3195" s="482"/>
      <c r="O3195" s="392" t="str">
        <f t="shared" si="542"/>
        <v/>
      </c>
      <c r="P3195" s="392" t="str">
        <f>IF(Y3195="","",VLOOKUP(G3195,'Danh mục CODE'!$D$2:$I$1880,5,0))</f>
        <v/>
      </c>
      <c r="Q3195" s="392"/>
      <c r="R3195" s="392" t="str">
        <f t="shared" si="543"/>
        <v/>
      </c>
      <c r="S3195" s="394" t="e">
        <f t="shared" si="544"/>
        <v>#VALUE!</v>
      </c>
      <c r="T3195" s="394" t="str">
        <f t="shared" si="545"/>
        <v/>
      </c>
      <c r="U3195" s="394" t="str">
        <f t="shared" si="546"/>
        <v/>
      </c>
      <c r="V3195" s="424" t="str">
        <f t="shared" si="547"/>
        <v/>
      </c>
      <c r="W3195" s="21"/>
      <c r="X3195" s="419"/>
      <c r="Y3195" s="419"/>
      <c r="Z3195" s="51"/>
      <c r="AA3195" s="61"/>
    </row>
    <row r="3196" spans="1:27">
      <c r="A3196" s="50">
        <f t="shared" si="538"/>
        <v>3191</v>
      </c>
      <c r="B3196" s="9"/>
      <c r="C3196" s="23" t="s">
        <v>742</v>
      </c>
      <c r="D3196" s="489"/>
      <c r="E3196" s="318" t="str">
        <f>IF(G3196="","",VLOOKUP(G3196,'Danh mục CODE'!$D$2:$J$20064,7,0))</f>
        <v/>
      </c>
      <c r="F3196" s="28" t="str">
        <f>IF(E3196="","",VLOOKUP(E3196,'TONG HOP'!$E$8:$W$1883,19,0))</f>
        <v/>
      </c>
      <c r="G3196" s="66"/>
      <c r="H3196" s="226" t="str">
        <f>IF(E3196="","",VLOOKUP(G3196,'TONG HOP'!$C$8:$E$799,2,0))</f>
        <v/>
      </c>
      <c r="I3196" s="226" t="str">
        <f>IF(B3196="","",VLOOKUP(G3196,'TONG HOP'!$C$8:$F$799,4,0))</f>
        <v/>
      </c>
      <c r="J3196" s="63" t="str">
        <f t="shared" si="539"/>
        <v/>
      </c>
      <c r="K3196" s="63" t="str">
        <f t="shared" si="540"/>
        <v/>
      </c>
      <c r="L3196" s="63">
        <f t="shared" si="541"/>
        <v>0</v>
      </c>
      <c r="M3196" s="392" t="str">
        <f>IF(Y3196="","",VLOOKUP(G3196,'Danh mục CODE'!$D$2:$I$1880,4,0))</f>
        <v/>
      </c>
      <c r="N3196" s="482"/>
      <c r="O3196" s="392" t="str">
        <f t="shared" si="542"/>
        <v/>
      </c>
      <c r="P3196" s="392" t="str">
        <f>IF(Y3196="","",VLOOKUP(G3196,'Danh mục CODE'!$D$2:$I$1880,5,0))</f>
        <v/>
      </c>
      <c r="Q3196" s="392"/>
      <c r="R3196" s="392" t="str">
        <f t="shared" si="543"/>
        <v/>
      </c>
      <c r="S3196" s="394" t="e">
        <f t="shared" si="544"/>
        <v>#VALUE!</v>
      </c>
      <c r="T3196" s="394" t="str">
        <f t="shared" si="545"/>
        <v/>
      </c>
      <c r="U3196" s="394" t="str">
        <f t="shared" si="546"/>
        <v/>
      </c>
      <c r="V3196" s="424" t="str">
        <f t="shared" si="547"/>
        <v/>
      </c>
      <c r="W3196" s="21"/>
      <c r="X3196" s="419"/>
      <c r="Y3196" s="419"/>
      <c r="Z3196" s="51"/>
      <c r="AA3196" s="61"/>
    </row>
    <row r="3197" spans="1:27">
      <c r="A3197" s="50">
        <f t="shared" si="538"/>
        <v>3192</v>
      </c>
      <c r="B3197" s="9"/>
      <c r="C3197" s="23" t="s">
        <v>742</v>
      </c>
      <c r="D3197" s="489"/>
      <c r="E3197" s="318" t="str">
        <f>IF(G3197="","",VLOOKUP(G3197,'Danh mục CODE'!$D$2:$J$20064,7,0))</f>
        <v/>
      </c>
      <c r="F3197" s="28" t="str">
        <f>IF(E3197="","",VLOOKUP(E3197,'TONG HOP'!$E$8:$W$1883,19,0))</f>
        <v/>
      </c>
      <c r="G3197" s="66"/>
      <c r="H3197" s="226" t="str">
        <f>IF(E3197="","",VLOOKUP(G3197,'TONG HOP'!$C$8:$E$799,2,0))</f>
        <v/>
      </c>
      <c r="I3197" s="226" t="str">
        <f>IF(B3197="","",VLOOKUP(G3197,'TONG HOP'!$C$8:$F$799,4,0))</f>
        <v/>
      </c>
      <c r="J3197" s="63" t="str">
        <f t="shared" si="539"/>
        <v/>
      </c>
      <c r="K3197" s="63" t="str">
        <f t="shared" si="540"/>
        <v/>
      </c>
      <c r="L3197" s="63">
        <f t="shared" si="541"/>
        <v>0</v>
      </c>
      <c r="M3197" s="392" t="str">
        <f>IF(Y3197="","",VLOOKUP(G3197,'Danh mục CODE'!$D$2:$I$1880,4,0))</f>
        <v/>
      </c>
      <c r="N3197" s="482"/>
      <c r="O3197" s="392" t="str">
        <f t="shared" si="542"/>
        <v/>
      </c>
      <c r="P3197" s="392" t="str">
        <f>IF(Y3197="","",VLOOKUP(G3197,'Danh mục CODE'!$D$2:$I$1880,5,0))</f>
        <v/>
      </c>
      <c r="Q3197" s="392"/>
      <c r="R3197" s="392" t="str">
        <f t="shared" si="543"/>
        <v/>
      </c>
      <c r="S3197" s="394" t="e">
        <f t="shared" si="544"/>
        <v>#VALUE!</v>
      </c>
      <c r="T3197" s="394" t="str">
        <f t="shared" si="545"/>
        <v/>
      </c>
      <c r="U3197" s="394" t="str">
        <f t="shared" si="546"/>
        <v/>
      </c>
      <c r="V3197" s="424" t="str">
        <f t="shared" si="547"/>
        <v/>
      </c>
      <c r="W3197" s="21"/>
      <c r="X3197" s="419"/>
      <c r="Y3197" s="419"/>
      <c r="Z3197" s="51"/>
      <c r="AA3197" s="61"/>
    </row>
    <row r="3198" spans="1:27">
      <c r="A3198" s="50">
        <f t="shared" si="538"/>
        <v>3193</v>
      </c>
      <c r="B3198" s="9"/>
      <c r="C3198" s="23" t="s">
        <v>742</v>
      </c>
      <c r="D3198" s="489"/>
      <c r="E3198" s="318" t="str">
        <f>IF(G3198="","",VLOOKUP(G3198,'Danh mục CODE'!$D$2:$J$20064,7,0))</f>
        <v/>
      </c>
      <c r="F3198" s="28" t="str">
        <f>IF(E3198="","",VLOOKUP(E3198,'TONG HOP'!$E$8:$W$1883,19,0))</f>
        <v/>
      </c>
      <c r="G3198" s="66"/>
      <c r="H3198" s="226" t="str">
        <f>IF(E3198="","",VLOOKUP(G3198,'TONG HOP'!$C$8:$E$799,2,0))</f>
        <v/>
      </c>
      <c r="I3198" s="226" t="str">
        <f>IF(B3198="","",VLOOKUP(G3198,'TONG HOP'!$C$8:$F$799,4,0))</f>
        <v/>
      </c>
      <c r="J3198" s="63" t="str">
        <f t="shared" si="539"/>
        <v/>
      </c>
      <c r="K3198" s="63" t="str">
        <f t="shared" si="540"/>
        <v/>
      </c>
      <c r="L3198" s="63">
        <f t="shared" si="541"/>
        <v>0</v>
      </c>
      <c r="M3198" s="392" t="str">
        <f>IF(Y3198="","",VLOOKUP(G3198,'Danh mục CODE'!$D$2:$I$1880,4,0))</f>
        <v/>
      </c>
      <c r="N3198" s="482"/>
      <c r="O3198" s="392" t="str">
        <f t="shared" si="542"/>
        <v/>
      </c>
      <c r="P3198" s="392" t="str">
        <f>IF(Y3198="","",VLOOKUP(G3198,'Danh mục CODE'!$D$2:$I$1880,5,0))</f>
        <v/>
      </c>
      <c r="Q3198" s="392"/>
      <c r="R3198" s="392" t="str">
        <f t="shared" si="543"/>
        <v/>
      </c>
      <c r="S3198" s="394" t="e">
        <f t="shared" si="544"/>
        <v>#VALUE!</v>
      </c>
      <c r="T3198" s="394" t="str">
        <f t="shared" si="545"/>
        <v/>
      </c>
      <c r="U3198" s="394" t="str">
        <f t="shared" si="546"/>
        <v/>
      </c>
      <c r="V3198" s="424" t="str">
        <f t="shared" si="547"/>
        <v/>
      </c>
      <c r="W3198" s="21"/>
      <c r="X3198" s="419"/>
      <c r="Y3198" s="419"/>
      <c r="Z3198" s="51"/>
      <c r="AA3198" s="61"/>
    </row>
    <row r="3199" spans="1:27">
      <c r="A3199" s="50">
        <f t="shared" si="538"/>
        <v>3194</v>
      </c>
      <c r="B3199" s="9"/>
      <c r="C3199" s="23" t="s">
        <v>742</v>
      </c>
      <c r="D3199" s="489"/>
      <c r="E3199" s="318" t="str">
        <f>IF(G3199="","",VLOOKUP(G3199,'Danh mục CODE'!$D$2:$J$20064,7,0))</f>
        <v/>
      </c>
      <c r="F3199" s="28" t="str">
        <f>IF(E3199="","",VLOOKUP(E3199,'TONG HOP'!$E$8:$W$1883,19,0))</f>
        <v/>
      </c>
      <c r="G3199" s="66"/>
      <c r="H3199" s="226" t="str">
        <f>IF(E3199="","",VLOOKUP(G3199,'TONG HOP'!$C$8:$E$799,2,0))</f>
        <v/>
      </c>
      <c r="I3199" s="226" t="str">
        <f>IF(B3199="","",VLOOKUP(G3199,'TONG HOP'!$C$8:$F$799,4,0))</f>
        <v/>
      </c>
      <c r="J3199" s="63" t="str">
        <f t="shared" si="539"/>
        <v/>
      </c>
      <c r="K3199" s="63" t="str">
        <f t="shared" si="540"/>
        <v/>
      </c>
      <c r="L3199" s="63">
        <f t="shared" si="541"/>
        <v>0</v>
      </c>
      <c r="M3199" s="392" t="str">
        <f>IF(Y3199="","",VLOOKUP(G3199,'Danh mục CODE'!$D$2:$I$1880,4,0))</f>
        <v/>
      </c>
      <c r="N3199" s="482"/>
      <c r="O3199" s="392" t="str">
        <f t="shared" si="542"/>
        <v/>
      </c>
      <c r="P3199" s="392" t="str">
        <f>IF(Y3199="","",VLOOKUP(G3199,'Danh mục CODE'!$D$2:$I$1880,5,0))</f>
        <v/>
      </c>
      <c r="Q3199" s="392"/>
      <c r="R3199" s="392" t="str">
        <f t="shared" si="543"/>
        <v/>
      </c>
      <c r="S3199" s="394" t="e">
        <f t="shared" si="544"/>
        <v>#VALUE!</v>
      </c>
      <c r="T3199" s="394" t="str">
        <f t="shared" si="545"/>
        <v/>
      </c>
      <c r="U3199" s="394" t="str">
        <f t="shared" si="546"/>
        <v/>
      </c>
      <c r="V3199" s="424" t="str">
        <f t="shared" si="547"/>
        <v/>
      </c>
      <c r="W3199" s="21"/>
      <c r="X3199" s="419"/>
      <c r="Y3199" s="419"/>
      <c r="Z3199" s="51"/>
      <c r="AA3199" s="61"/>
    </row>
    <row r="3200" spans="1:27">
      <c r="A3200" s="50">
        <f t="shared" si="538"/>
        <v>3195</v>
      </c>
      <c r="B3200" s="9"/>
      <c r="C3200" s="23" t="s">
        <v>742</v>
      </c>
      <c r="D3200" s="489"/>
      <c r="E3200" s="318" t="str">
        <f>IF(G3200="","",VLOOKUP(G3200,'Danh mục CODE'!$D$2:$J$20064,7,0))</f>
        <v/>
      </c>
      <c r="F3200" s="28" t="str">
        <f>IF(E3200="","",VLOOKUP(E3200,'TONG HOP'!$E$8:$W$1883,19,0))</f>
        <v/>
      </c>
      <c r="G3200" s="66"/>
      <c r="H3200" s="226" t="str">
        <f>IF(E3200="","",VLOOKUP(G3200,'TONG HOP'!$C$8:$E$799,2,0))</f>
        <v/>
      </c>
      <c r="I3200" s="226" t="str">
        <f>IF(B3200="","",VLOOKUP(G3200,'TONG HOP'!$C$8:$F$799,4,0))</f>
        <v/>
      </c>
      <c r="J3200" s="63" t="str">
        <f t="shared" si="539"/>
        <v/>
      </c>
      <c r="K3200" s="63" t="str">
        <f t="shared" si="540"/>
        <v/>
      </c>
      <c r="L3200" s="63">
        <f t="shared" si="541"/>
        <v>0</v>
      </c>
      <c r="M3200" s="392" t="str">
        <f>IF(Y3200="","",VLOOKUP(G3200,'Danh mục CODE'!$D$2:$I$1880,4,0))</f>
        <v/>
      </c>
      <c r="N3200" s="482"/>
      <c r="O3200" s="392" t="str">
        <f t="shared" si="542"/>
        <v/>
      </c>
      <c r="P3200" s="392" t="str">
        <f>IF(Y3200="","",VLOOKUP(G3200,'Danh mục CODE'!$D$2:$I$1880,5,0))</f>
        <v/>
      </c>
      <c r="Q3200" s="392"/>
      <c r="R3200" s="392" t="str">
        <f t="shared" si="543"/>
        <v/>
      </c>
      <c r="S3200" s="394" t="e">
        <f t="shared" si="544"/>
        <v>#VALUE!</v>
      </c>
      <c r="T3200" s="394" t="str">
        <f t="shared" si="545"/>
        <v/>
      </c>
      <c r="U3200" s="394" t="str">
        <f t="shared" si="546"/>
        <v/>
      </c>
      <c r="V3200" s="424" t="str">
        <f t="shared" si="547"/>
        <v/>
      </c>
      <c r="W3200" s="21"/>
      <c r="X3200" s="419"/>
      <c r="Y3200" s="419"/>
      <c r="Z3200" s="51"/>
      <c r="AA3200" s="61"/>
    </row>
    <row r="3201" spans="1:27">
      <c r="A3201" s="50">
        <f t="shared" si="538"/>
        <v>3196</v>
      </c>
      <c r="B3201" s="9"/>
      <c r="C3201" s="23" t="s">
        <v>742</v>
      </c>
      <c r="D3201" s="489"/>
      <c r="E3201" s="318" t="str">
        <f>IF(G3201="","",VLOOKUP(G3201,'Danh mục CODE'!$D$2:$J$20064,7,0))</f>
        <v/>
      </c>
      <c r="F3201" s="28" t="str">
        <f>IF(E3201="","",VLOOKUP(E3201,'TONG HOP'!$E$8:$W$1883,19,0))</f>
        <v/>
      </c>
      <c r="G3201" s="66"/>
      <c r="H3201" s="226" t="str">
        <f>IF(E3201="","",VLOOKUP(G3201,'TONG HOP'!$C$8:$E$799,2,0))</f>
        <v/>
      </c>
      <c r="I3201" s="226" t="str">
        <f>IF(B3201="","",VLOOKUP(G3201,'TONG HOP'!$C$8:$F$799,4,0))</f>
        <v/>
      </c>
      <c r="J3201" s="63" t="str">
        <f t="shared" si="539"/>
        <v/>
      </c>
      <c r="K3201" s="63" t="str">
        <f t="shared" si="540"/>
        <v/>
      </c>
      <c r="L3201" s="63">
        <f t="shared" si="541"/>
        <v>0</v>
      </c>
      <c r="M3201" s="392" t="str">
        <f>IF(Y3201="","",VLOOKUP(G3201,'Danh mục CODE'!$D$2:$I$1880,4,0))</f>
        <v/>
      </c>
      <c r="N3201" s="482"/>
      <c r="O3201" s="392" t="str">
        <f t="shared" si="542"/>
        <v/>
      </c>
      <c r="P3201" s="392" t="str">
        <f>IF(Y3201="","",VLOOKUP(G3201,'Danh mục CODE'!$D$2:$I$1880,5,0))</f>
        <v/>
      </c>
      <c r="Q3201" s="392"/>
      <c r="R3201" s="392" t="str">
        <f t="shared" si="543"/>
        <v/>
      </c>
      <c r="S3201" s="394" t="e">
        <f t="shared" si="544"/>
        <v>#VALUE!</v>
      </c>
      <c r="T3201" s="394" t="str">
        <f t="shared" si="545"/>
        <v/>
      </c>
      <c r="U3201" s="394" t="str">
        <f t="shared" si="546"/>
        <v/>
      </c>
      <c r="V3201" s="424" t="str">
        <f t="shared" si="547"/>
        <v/>
      </c>
      <c r="W3201" s="21"/>
      <c r="X3201" s="419"/>
      <c r="Y3201" s="419"/>
      <c r="Z3201" s="51"/>
      <c r="AA3201" s="61"/>
    </row>
    <row r="3202" spans="1:27">
      <c r="A3202" s="50">
        <f t="shared" si="538"/>
        <v>3197</v>
      </c>
      <c r="B3202" s="9"/>
      <c r="C3202" s="23" t="s">
        <v>742</v>
      </c>
      <c r="D3202" s="489"/>
      <c r="E3202" s="318" t="str">
        <f>IF(G3202="","",VLOOKUP(G3202,'Danh mục CODE'!$D$2:$J$20064,7,0))</f>
        <v/>
      </c>
      <c r="F3202" s="28" t="str">
        <f>IF(E3202="","",VLOOKUP(E3202,'TONG HOP'!$E$8:$W$1883,19,0))</f>
        <v/>
      </c>
      <c r="G3202" s="66"/>
      <c r="H3202" s="226" t="str">
        <f>IF(E3202="","",VLOOKUP(G3202,'TONG HOP'!$C$8:$E$799,2,0))</f>
        <v/>
      </c>
      <c r="I3202" s="226" t="str">
        <f>IF(B3202="","",VLOOKUP(G3202,'TONG HOP'!$C$8:$F$799,4,0))</f>
        <v/>
      </c>
      <c r="J3202" s="63" t="str">
        <f t="shared" si="539"/>
        <v/>
      </c>
      <c r="K3202" s="63" t="str">
        <f t="shared" si="540"/>
        <v/>
      </c>
      <c r="L3202" s="63">
        <f t="shared" si="541"/>
        <v>0</v>
      </c>
      <c r="M3202" s="392" t="str">
        <f>IF(Y3202="","",VLOOKUP(G3202,'Danh mục CODE'!$D$2:$I$1880,4,0))</f>
        <v/>
      </c>
      <c r="N3202" s="482"/>
      <c r="O3202" s="392" t="str">
        <f t="shared" si="542"/>
        <v/>
      </c>
      <c r="P3202" s="392" t="str">
        <f>IF(Y3202="","",VLOOKUP(G3202,'Danh mục CODE'!$D$2:$I$1880,5,0))</f>
        <v/>
      </c>
      <c r="Q3202" s="392"/>
      <c r="R3202" s="392" t="str">
        <f t="shared" si="543"/>
        <v/>
      </c>
      <c r="S3202" s="394" t="e">
        <f t="shared" si="544"/>
        <v>#VALUE!</v>
      </c>
      <c r="T3202" s="394" t="str">
        <f t="shared" si="545"/>
        <v/>
      </c>
      <c r="U3202" s="394" t="str">
        <f t="shared" si="546"/>
        <v/>
      </c>
      <c r="V3202" s="424" t="str">
        <f t="shared" si="547"/>
        <v/>
      </c>
      <c r="W3202" s="21"/>
      <c r="X3202" s="419"/>
      <c r="Y3202" s="419"/>
      <c r="Z3202" s="51"/>
      <c r="AA3202" s="61"/>
    </row>
    <row r="3203" spans="1:27">
      <c r="A3203" s="50">
        <f t="shared" si="538"/>
        <v>3198</v>
      </c>
      <c r="B3203" s="9"/>
      <c r="C3203" s="23" t="s">
        <v>742</v>
      </c>
      <c r="D3203" s="489"/>
      <c r="E3203" s="318" t="str">
        <f>IF(G3203="","",VLOOKUP(G3203,'Danh mục CODE'!$D$2:$J$20064,7,0))</f>
        <v/>
      </c>
      <c r="F3203" s="28" t="str">
        <f>IF(E3203="","",VLOOKUP(E3203,'TONG HOP'!$E$8:$W$1883,19,0))</f>
        <v/>
      </c>
      <c r="G3203" s="66"/>
      <c r="H3203" s="226" t="str">
        <f>IF(E3203="","",VLOOKUP(G3203,'TONG HOP'!$C$8:$E$799,2,0))</f>
        <v/>
      </c>
      <c r="I3203" s="226" t="str">
        <f>IF(B3203="","",VLOOKUP(G3203,'TONG HOP'!$C$8:$F$799,4,0))</f>
        <v/>
      </c>
      <c r="J3203" s="63" t="str">
        <f t="shared" si="539"/>
        <v/>
      </c>
      <c r="K3203" s="63" t="str">
        <f t="shared" si="540"/>
        <v/>
      </c>
      <c r="L3203" s="63">
        <f t="shared" si="541"/>
        <v>0</v>
      </c>
      <c r="M3203" s="392" t="str">
        <f>IF(Y3203="","",VLOOKUP(G3203,'Danh mục CODE'!$D$2:$I$1880,4,0))</f>
        <v/>
      </c>
      <c r="N3203" s="482"/>
      <c r="O3203" s="392" t="str">
        <f t="shared" si="542"/>
        <v/>
      </c>
      <c r="P3203" s="392" t="str">
        <f>IF(Y3203="","",VLOOKUP(G3203,'Danh mục CODE'!$D$2:$I$1880,5,0))</f>
        <v/>
      </c>
      <c r="Q3203" s="392"/>
      <c r="R3203" s="392" t="str">
        <f t="shared" si="543"/>
        <v/>
      </c>
      <c r="S3203" s="394" t="e">
        <f t="shared" si="544"/>
        <v>#VALUE!</v>
      </c>
      <c r="T3203" s="394" t="str">
        <f t="shared" si="545"/>
        <v/>
      </c>
      <c r="U3203" s="394" t="str">
        <f t="shared" si="546"/>
        <v/>
      </c>
      <c r="V3203" s="424" t="str">
        <f t="shared" si="547"/>
        <v/>
      </c>
      <c r="W3203" s="21"/>
      <c r="X3203" s="419"/>
      <c r="Y3203" s="419"/>
      <c r="Z3203" s="51"/>
      <c r="AA3203" s="61"/>
    </row>
    <row r="3204" spans="1:27">
      <c r="A3204" s="50">
        <f t="shared" si="538"/>
        <v>3199</v>
      </c>
      <c r="B3204" s="9"/>
      <c r="C3204" s="23" t="s">
        <v>742</v>
      </c>
      <c r="D3204" s="489"/>
      <c r="E3204" s="318" t="str">
        <f>IF(G3204="","",VLOOKUP(G3204,'Danh mục CODE'!$D$2:$J$20064,7,0))</f>
        <v/>
      </c>
      <c r="F3204" s="28" t="str">
        <f>IF(E3204="","",VLOOKUP(E3204,'TONG HOP'!$E$8:$W$1883,19,0))</f>
        <v/>
      </c>
      <c r="G3204" s="66"/>
      <c r="H3204" s="226" t="str">
        <f>IF(E3204="","",VLOOKUP(G3204,'TONG HOP'!$C$8:$E$799,2,0))</f>
        <v/>
      </c>
      <c r="I3204" s="226" t="str">
        <f>IF(B3204="","",VLOOKUP(G3204,'TONG HOP'!$C$8:$F$799,4,0))</f>
        <v/>
      </c>
      <c r="J3204" s="63" t="str">
        <f t="shared" si="539"/>
        <v/>
      </c>
      <c r="K3204" s="63" t="str">
        <f t="shared" si="540"/>
        <v/>
      </c>
      <c r="L3204" s="63">
        <f t="shared" si="541"/>
        <v>0</v>
      </c>
      <c r="M3204" s="392" t="str">
        <f>IF(Y3204="","",VLOOKUP(G3204,'Danh mục CODE'!$D$2:$I$1880,4,0))</f>
        <v/>
      </c>
      <c r="N3204" s="482"/>
      <c r="O3204" s="392" t="str">
        <f t="shared" si="542"/>
        <v/>
      </c>
      <c r="P3204" s="392" t="str">
        <f>IF(Y3204="","",VLOOKUP(G3204,'Danh mục CODE'!$D$2:$I$1880,5,0))</f>
        <v/>
      </c>
      <c r="Q3204" s="392"/>
      <c r="R3204" s="392" t="str">
        <f t="shared" si="543"/>
        <v/>
      </c>
      <c r="S3204" s="394" t="e">
        <f t="shared" si="544"/>
        <v>#VALUE!</v>
      </c>
      <c r="T3204" s="394" t="str">
        <f t="shared" si="545"/>
        <v/>
      </c>
      <c r="U3204" s="394" t="str">
        <f t="shared" si="546"/>
        <v/>
      </c>
      <c r="V3204" s="424" t="str">
        <f t="shared" si="547"/>
        <v/>
      </c>
      <c r="W3204" s="21"/>
      <c r="X3204" s="419"/>
      <c r="Y3204" s="419"/>
      <c r="Z3204" s="51"/>
      <c r="AA3204" s="61"/>
    </row>
    <row r="3205" spans="1:27">
      <c r="A3205" s="50">
        <f t="shared" si="538"/>
        <v>3200</v>
      </c>
      <c r="B3205" s="9"/>
      <c r="C3205" s="23" t="s">
        <v>742</v>
      </c>
      <c r="D3205" s="489"/>
      <c r="E3205" s="318" t="str">
        <f>IF(G3205="","",VLOOKUP(G3205,'Danh mục CODE'!$D$2:$J$20064,7,0))</f>
        <v/>
      </c>
      <c r="F3205" s="28" t="str">
        <f>IF(E3205="","",VLOOKUP(E3205,'TONG HOP'!$E$8:$W$1883,19,0))</f>
        <v/>
      </c>
      <c r="G3205" s="66"/>
      <c r="H3205" s="226" t="str">
        <f>IF(E3205="","",VLOOKUP(G3205,'TONG HOP'!$C$8:$E$799,2,0))</f>
        <v/>
      </c>
      <c r="I3205" s="226" t="str">
        <f>IF(B3205="","",VLOOKUP(G3205,'TONG HOP'!$C$8:$F$799,4,0))</f>
        <v/>
      </c>
      <c r="J3205" s="63" t="str">
        <f t="shared" si="539"/>
        <v/>
      </c>
      <c r="K3205" s="63" t="str">
        <f t="shared" si="540"/>
        <v/>
      </c>
      <c r="L3205" s="63">
        <f t="shared" si="541"/>
        <v>0</v>
      </c>
      <c r="M3205" s="392" t="str">
        <f>IF(Y3205="","",VLOOKUP(G3205,'Danh mục CODE'!$D$2:$I$1880,4,0))</f>
        <v/>
      </c>
      <c r="N3205" s="482"/>
      <c r="O3205" s="392" t="str">
        <f t="shared" si="542"/>
        <v/>
      </c>
      <c r="P3205" s="392" t="str">
        <f>IF(Y3205="","",VLOOKUP(G3205,'Danh mục CODE'!$D$2:$I$1880,5,0))</f>
        <v/>
      </c>
      <c r="Q3205" s="392"/>
      <c r="R3205" s="392" t="str">
        <f t="shared" si="543"/>
        <v/>
      </c>
      <c r="S3205" s="394" t="e">
        <f t="shared" si="544"/>
        <v>#VALUE!</v>
      </c>
      <c r="T3205" s="394" t="str">
        <f t="shared" si="545"/>
        <v/>
      </c>
      <c r="U3205" s="394" t="str">
        <f t="shared" si="546"/>
        <v/>
      </c>
      <c r="V3205" s="424" t="str">
        <f t="shared" si="547"/>
        <v/>
      </c>
      <c r="W3205" s="21"/>
      <c r="X3205" s="419"/>
      <c r="Y3205" s="419"/>
      <c r="Z3205" s="51"/>
      <c r="AA3205" s="61"/>
    </row>
    <row r="3206" spans="1:27">
      <c r="A3206" s="50">
        <f t="shared" si="538"/>
        <v>3201</v>
      </c>
      <c r="B3206" s="9"/>
      <c r="C3206" s="23" t="s">
        <v>742</v>
      </c>
      <c r="D3206" s="489"/>
      <c r="E3206" s="318" t="str">
        <f>IF(G3206="","",VLOOKUP(G3206,'Danh mục CODE'!$D$2:$J$20064,7,0))</f>
        <v/>
      </c>
      <c r="F3206" s="28" t="str">
        <f>IF(E3206="","",VLOOKUP(E3206,'TONG HOP'!$E$8:$W$1883,19,0))</f>
        <v/>
      </c>
      <c r="G3206" s="66"/>
      <c r="H3206" s="226" t="str">
        <f>IF(E3206="","",VLOOKUP(G3206,'TONG HOP'!$C$8:$E$799,2,0))</f>
        <v/>
      </c>
      <c r="I3206" s="226" t="str">
        <f>IF(B3206="","",VLOOKUP(G3206,'TONG HOP'!$C$8:$F$799,4,0))</f>
        <v/>
      </c>
      <c r="J3206" s="63" t="str">
        <f t="shared" si="539"/>
        <v/>
      </c>
      <c r="K3206" s="63" t="str">
        <f t="shared" si="540"/>
        <v/>
      </c>
      <c r="L3206" s="63">
        <f t="shared" si="541"/>
        <v>0</v>
      </c>
      <c r="M3206" s="392" t="str">
        <f>IF(Y3206="","",VLOOKUP(G3206,'Danh mục CODE'!$D$2:$I$1880,4,0))</f>
        <v/>
      </c>
      <c r="N3206" s="482"/>
      <c r="O3206" s="392" t="str">
        <f t="shared" si="542"/>
        <v/>
      </c>
      <c r="P3206" s="392" t="str">
        <f>IF(Y3206="","",VLOOKUP(G3206,'Danh mục CODE'!$D$2:$I$1880,5,0))</f>
        <v/>
      </c>
      <c r="Q3206" s="392"/>
      <c r="R3206" s="392" t="str">
        <f t="shared" si="543"/>
        <v/>
      </c>
      <c r="S3206" s="394" t="e">
        <f t="shared" si="544"/>
        <v>#VALUE!</v>
      </c>
      <c r="T3206" s="394" t="str">
        <f t="shared" si="545"/>
        <v/>
      </c>
      <c r="U3206" s="394" t="str">
        <f t="shared" si="546"/>
        <v/>
      </c>
      <c r="V3206" s="424" t="str">
        <f t="shared" si="547"/>
        <v/>
      </c>
      <c r="W3206" s="21"/>
      <c r="X3206" s="419"/>
      <c r="Y3206" s="419"/>
      <c r="Z3206" s="51"/>
      <c r="AA3206" s="61"/>
    </row>
    <row r="3207" spans="1:27">
      <c r="A3207" s="50">
        <f t="shared" si="538"/>
        <v>3202</v>
      </c>
      <c r="B3207" s="9"/>
      <c r="C3207" s="23" t="s">
        <v>742</v>
      </c>
      <c r="D3207" s="489"/>
      <c r="E3207" s="318" t="str">
        <f>IF(G3207="","",VLOOKUP(G3207,'Danh mục CODE'!$D$2:$J$20064,7,0))</f>
        <v/>
      </c>
      <c r="F3207" s="28" t="str">
        <f>IF(E3207="","",VLOOKUP(E3207,'TONG HOP'!$E$8:$W$1883,19,0))</f>
        <v/>
      </c>
      <c r="G3207" s="66"/>
      <c r="H3207" s="226" t="str">
        <f>IF(E3207="","",VLOOKUP(G3207,'TONG HOP'!$C$8:$E$799,2,0))</f>
        <v/>
      </c>
      <c r="I3207" s="226" t="str">
        <f>IF(B3207="","",VLOOKUP(G3207,'TONG HOP'!$C$8:$F$799,4,0))</f>
        <v/>
      </c>
      <c r="J3207" s="63" t="str">
        <f t="shared" si="539"/>
        <v/>
      </c>
      <c r="K3207" s="63" t="str">
        <f t="shared" si="540"/>
        <v/>
      </c>
      <c r="L3207" s="63">
        <f t="shared" si="541"/>
        <v>0</v>
      </c>
      <c r="M3207" s="392" t="str">
        <f>IF(Y3207="","",VLOOKUP(G3207,'Danh mục CODE'!$D$2:$I$1880,4,0))</f>
        <v/>
      </c>
      <c r="N3207" s="482"/>
      <c r="O3207" s="392" t="str">
        <f t="shared" si="542"/>
        <v/>
      </c>
      <c r="P3207" s="392" t="str">
        <f>IF(Y3207="","",VLOOKUP(G3207,'Danh mục CODE'!$D$2:$I$1880,5,0))</f>
        <v/>
      </c>
      <c r="Q3207" s="392"/>
      <c r="R3207" s="392" t="str">
        <f t="shared" si="543"/>
        <v/>
      </c>
      <c r="S3207" s="394" t="e">
        <f t="shared" si="544"/>
        <v>#VALUE!</v>
      </c>
      <c r="T3207" s="394" t="str">
        <f t="shared" si="545"/>
        <v/>
      </c>
      <c r="U3207" s="394" t="str">
        <f t="shared" si="546"/>
        <v/>
      </c>
      <c r="V3207" s="424" t="str">
        <f t="shared" si="547"/>
        <v/>
      </c>
      <c r="W3207" s="21"/>
      <c r="X3207" s="419"/>
      <c r="Y3207" s="419"/>
      <c r="Z3207" s="51"/>
      <c r="AA3207" s="61"/>
    </row>
    <row r="3208" spans="1:27">
      <c r="A3208" s="50">
        <f t="shared" si="538"/>
        <v>3203</v>
      </c>
      <c r="B3208" s="9"/>
      <c r="C3208" s="23" t="s">
        <v>742</v>
      </c>
      <c r="D3208" s="489"/>
      <c r="E3208" s="318" t="str">
        <f>IF(G3208="","",VLOOKUP(G3208,'Danh mục CODE'!$D$2:$J$20064,7,0))</f>
        <v/>
      </c>
      <c r="F3208" s="28" t="str">
        <f>IF(E3208="","",VLOOKUP(E3208,'TONG HOP'!$E$8:$W$1883,19,0))</f>
        <v/>
      </c>
      <c r="G3208" s="66"/>
      <c r="H3208" s="226" t="str">
        <f>IF(E3208="","",VLOOKUP(G3208,'TONG HOP'!$C$8:$E$799,2,0))</f>
        <v/>
      </c>
      <c r="I3208" s="226" t="str">
        <f>IF(B3208="","",VLOOKUP(G3208,'TONG HOP'!$C$8:$F$799,4,0))</f>
        <v/>
      </c>
      <c r="J3208" s="63" t="str">
        <f t="shared" si="539"/>
        <v/>
      </c>
      <c r="K3208" s="63" t="str">
        <f t="shared" si="540"/>
        <v/>
      </c>
      <c r="L3208" s="63">
        <f t="shared" si="541"/>
        <v>0</v>
      </c>
      <c r="M3208" s="392" t="str">
        <f>IF(Y3208="","",VLOOKUP(G3208,'Danh mục CODE'!$D$2:$I$1880,4,0))</f>
        <v/>
      </c>
      <c r="N3208" s="482"/>
      <c r="O3208" s="392" t="str">
        <f t="shared" si="542"/>
        <v/>
      </c>
      <c r="P3208" s="392" t="str">
        <f>IF(Y3208="","",VLOOKUP(G3208,'Danh mục CODE'!$D$2:$I$1880,5,0))</f>
        <v/>
      </c>
      <c r="Q3208" s="392"/>
      <c r="R3208" s="392" t="str">
        <f t="shared" si="543"/>
        <v/>
      </c>
      <c r="S3208" s="394" t="e">
        <f t="shared" si="544"/>
        <v>#VALUE!</v>
      </c>
      <c r="T3208" s="394" t="str">
        <f t="shared" si="545"/>
        <v/>
      </c>
      <c r="U3208" s="394" t="str">
        <f t="shared" si="546"/>
        <v/>
      </c>
      <c r="V3208" s="424" t="str">
        <f t="shared" si="547"/>
        <v/>
      </c>
      <c r="W3208" s="21"/>
      <c r="X3208" s="419"/>
      <c r="Y3208" s="419"/>
      <c r="Z3208" s="51"/>
      <c r="AA3208" s="61"/>
    </row>
    <row r="3209" spans="1:27">
      <c r="A3209" s="50">
        <f t="shared" si="538"/>
        <v>3204</v>
      </c>
      <c r="B3209" s="9"/>
      <c r="C3209" s="23" t="s">
        <v>742</v>
      </c>
      <c r="D3209" s="489"/>
      <c r="E3209" s="318" t="str">
        <f>IF(G3209="","",VLOOKUP(G3209,'Danh mục CODE'!$D$2:$J$20064,7,0))</f>
        <v/>
      </c>
      <c r="F3209" s="28" t="str">
        <f>IF(E3209="","",VLOOKUP(E3209,'TONG HOP'!$E$8:$W$1883,19,0))</f>
        <v/>
      </c>
      <c r="G3209" s="66"/>
      <c r="H3209" s="226" t="str">
        <f>IF(E3209="","",VLOOKUP(G3209,'TONG HOP'!$C$8:$E$799,2,0))</f>
        <v/>
      </c>
      <c r="I3209" s="226" t="str">
        <f>IF(B3209="","",VLOOKUP(G3209,'TONG HOP'!$C$8:$F$799,4,0))</f>
        <v/>
      </c>
      <c r="J3209" s="63" t="str">
        <f t="shared" si="539"/>
        <v/>
      </c>
      <c r="K3209" s="63" t="str">
        <f t="shared" si="540"/>
        <v/>
      </c>
      <c r="L3209" s="63">
        <f t="shared" si="541"/>
        <v>0</v>
      </c>
      <c r="M3209" s="392" t="str">
        <f>IF(Y3209="","",VLOOKUP(G3209,'Danh mục CODE'!$D$2:$I$1880,4,0))</f>
        <v/>
      </c>
      <c r="N3209" s="482"/>
      <c r="O3209" s="392" t="str">
        <f t="shared" si="542"/>
        <v/>
      </c>
      <c r="P3209" s="392" t="str">
        <f>IF(Y3209="","",VLOOKUP(G3209,'Danh mục CODE'!$D$2:$I$1880,5,0))</f>
        <v/>
      </c>
      <c r="Q3209" s="392"/>
      <c r="R3209" s="392" t="str">
        <f t="shared" si="543"/>
        <v/>
      </c>
      <c r="S3209" s="394" t="e">
        <f t="shared" si="544"/>
        <v>#VALUE!</v>
      </c>
      <c r="T3209" s="394" t="str">
        <f t="shared" si="545"/>
        <v/>
      </c>
      <c r="U3209" s="394" t="str">
        <f t="shared" si="546"/>
        <v/>
      </c>
      <c r="V3209" s="424" t="str">
        <f t="shared" si="547"/>
        <v/>
      </c>
      <c r="W3209" s="21"/>
      <c r="X3209" s="419"/>
      <c r="Y3209" s="419"/>
      <c r="Z3209" s="51"/>
      <c r="AA3209" s="61"/>
    </row>
    <row r="3210" spans="1:27">
      <c r="A3210" s="50">
        <f t="shared" si="538"/>
        <v>3205</v>
      </c>
      <c r="B3210" s="9"/>
      <c r="C3210" s="23" t="s">
        <v>742</v>
      </c>
      <c r="D3210" s="489"/>
      <c r="E3210" s="318" t="str">
        <f>IF(G3210="","",VLOOKUP(G3210,'Danh mục CODE'!$D$2:$J$20064,7,0))</f>
        <v/>
      </c>
      <c r="F3210" s="28" t="str">
        <f>IF(E3210="","",VLOOKUP(E3210,'TONG HOP'!$E$8:$W$1883,19,0))</f>
        <v/>
      </c>
      <c r="G3210" s="66"/>
      <c r="H3210" s="226" t="str">
        <f>IF(E3210="","",VLOOKUP(G3210,'TONG HOP'!$C$8:$E$799,2,0))</f>
        <v/>
      </c>
      <c r="I3210" s="226" t="str">
        <f>IF(B3210="","",VLOOKUP(G3210,'TONG HOP'!$C$8:$F$799,4,0))</f>
        <v/>
      </c>
      <c r="J3210" s="63" t="str">
        <f t="shared" si="539"/>
        <v/>
      </c>
      <c r="K3210" s="63" t="str">
        <f t="shared" si="540"/>
        <v/>
      </c>
      <c r="L3210" s="63">
        <f t="shared" si="541"/>
        <v>0</v>
      </c>
      <c r="M3210" s="392" t="str">
        <f>IF(Y3210="","",VLOOKUP(G3210,'Danh mục CODE'!$D$2:$I$1880,4,0))</f>
        <v/>
      </c>
      <c r="N3210" s="482"/>
      <c r="O3210" s="392" t="str">
        <f t="shared" si="542"/>
        <v/>
      </c>
      <c r="P3210" s="392" t="str">
        <f>IF(Y3210="","",VLOOKUP(G3210,'Danh mục CODE'!$D$2:$I$1880,5,0))</f>
        <v/>
      </c>
      <c r="Q3210" s="392"/>
      <c r="R3210" s="392" t="str">
        <f t="shared" si="543"/>
        <v/>
      </c>
      <c r="S3210" s="394" t="e">
        <f t="shared" si="544"/>
        <v>#VALUE!</v>
      </c>
      <c r="T3210" s="394" t="str">
        <f t="shared" si="545"/>
        <v/>
      </c>
      <c r="U3210" s="394" t="str">
        <f t="shared" si="546"/>
        <v/>
      </c>
      <c r="V3210" s="424" t="str">
        <f t="shared" si="547"/>
        <v/>
      </c>
      <c r="W3210" s="21"/>
      <c r="X3210" s="419"/>
      <c r="Y3210" s="419"/>
      <c r="Z3210" s="51"/>
      <c r="AA3210" s="61"/>
    </row>
    <row r="3211" spans="1:27">
      <c r="A3211" s="50">
        <f t="shared" si="538"/>
        <v>3206</v>
      </c>
      <c r="B3211" s="9"/>
      <c r="C3211" s="23" t="s">
        <v>742</v>
      </c>
      <c r="D3211" s="489"/>
      <c r="E3211" s="318" t="str">
        <f>IF(G3211="","",VLOOKUP(G3211,'Danh mục CODE'!$D$2:$J$20064,7,0))</f>
        <v/>
      </c>
      <c r="F3211" s="28" t="str">
        <f>IF(E3211="","",VLOOKUP(E3211,'TONG HOP'!$E$8:$W$1883,19,0))</f>
        <v/>
      </c>
      <c r="G3211" s="66"/>
      <c r="H3211" s="226" t="str">
        <f>IF(E3211="","",VLOOKUP(G3211,'TONG HOP'!$C$8:$E$799,2,0))</f>
        <v/>
      </c>
      <c r="I3211" s="226" t="str">
        <f>IF(B3211="","",VLOOKUP(G3211,'TONG HOP'!$C$8:$F$799,4,0))</f>
        <v/>
      </c>
      <c r="J3211" s="63" t="str">
        <f t="shared" si="539"/>
        <v/>
      </c>
      <c r="K3211" s="63" t="str">
        <f t="shared" si="540"/>
        <v/>
      </c>
      <c r="L3211" s="63">
        <f t="shared" si="541"/>
        <v>0</v>
      </c>
      <c r="M3211" s="392" t="str">
        <f>IF(Y3211="","",VLOOKUP(G3211,'Danh mục CODE'!$D$2:$I$1880,4,0))</f>
        <v/>
      </c>
      <c r="N3211" s="482"/>
      <c r="O3211" s="392" t="str">
        <f t="shared" si="542"/>
        <v/>
      </c>
      <c r="P3211" s="392" t="str">
        <f>IF(Y3211="","",VLOOKUP(G3211,'Danh mục CODE'!$D$2:$I$1880,5,0))</f>
        <v/>
      </c>
      <c r="Q3211" s="392"/>
      <c r="R3211" s="392" t="str">
        <f t="shared" si="543"/>
        <v/>
      </c>
      <c r="S3211" s="394" t="e">
        <f t="shared" si="544"/>
        <v>#VALUE!</v>
      </c>
      <c r="T3211" s="394" t="str">
        <f t="shared" si="545"/>
        <v/>
      </c>
      <c r="U3211" s="394" t="str">
        <f t="shared" si="546"/>
        <v/>
      </c>
      <c r="V3211" s="424" t="str">
        <f t="shared" si="547"/>
        <v/>
      </c>
      <c r="W3211" s="21"/>
      <c r="X3211" s="419"/>
      <c r="Y3211" s="419"/>
      <c r="Z3211" s="51"/>
      <c r="AA3211" s="61"/>
    </row>
    <row r="3212" spans="1:27">
      <c r="A3212" s="50">
        <f t="shared" si="538"/>
        <v>3207</v>
      </c>
      <c r="B3212" s="9"/>
      <c r="C3212" s="23" t="s">
        <v>742</v>
      </c>
      <c r="D3212" s="489"/>
      <c r="E3212" s="318" t="str">
        <f>IF(G3212="","",VLOOKUP(G3212,'Danh mục CODE'!$D$2:$J$20064,7,0))</f>
        <v/>
      </c>
      <c r="F3212" s="28" t="str">
        <f>IF(E3212="","",VLOOKUP(E3212,'TONG HOP'!$E$8:$W$1883,19,0))</f>
        <v/>
      </c>
      <c r="G3212" s="66"/>
      <c r="H3212" s="226" t="str">
        <f>IF(E3212="","",VLOOKUP(G3212,'TONG HOP'!$C$8:$E$799,2,0))</f>
        <v/>
      </c>
      <c r="I3212" s="226" t="str">
        <f>IF(B3212="","",VLOOKUP(G3212,'TONG HOP'!$C$8:$F$799,4,0))</f>
        <v/>
      </c>
      <c r="J3212" s="63" t="str">
        <f t="shared" si="539"/>
        <v/>
      </c>
      <c r="K3212" s="63" t="str">
        <f t="shared" si="540"/>
        <v/>
      </c>
      <c r="L3212" s="63">
        <f t="shared" si="541"/>
        <v>0</v>
      </c>
      <c r="M3212" s="392" t="str">
        <f>IF(Y3212="","",VLOOKUP(G3212,'Danh mục CODE'!$D$2:$I$1880,4,0))</f>
        <v/>
      </c>
      <c r="N3212" s="482"/>
      <c r="O3212" s="392" t="str">
        <f t="shared" si="542"/>
        <v/>
      </c>
      <c r="P3212" s="392" t="str">
        <f>IF(Y3212="","",VLOOKUP(G3212,'Danh mục CODE'!$D$2:$I$1880,5,0))</f>
        <v/>
      </c>
      <c r="Q3212" s="392"/>
      <c r="R3212" s="392" t="str">
        <f t="shared" si="543"/>
        <v/>
      </c>
      <c r="S3212" s="394" t="e">
        <f t="shared" si="544"/>
        <v>#VALUE!</v>
      </c>
      <c r="T3212" s="394" t="str">
        <f t="shared" si="545"/>
        <v/>
      </c>
      <c r="U3212" s="394" t="str">
        <f t="shared" si="546"/>
        <v/>
      </c>
      <c r="V3212" s="424" t="str">
        <f t="shared" si="547"/>
        <v/>
      </c>
      <c r="W3212" s="21"/>
      <c r="X3212" s="419"/>
      <c r="Y3212" s="419"/>
      <c r="Z3212" s="51"/>
      <c r="AA3212" s="61"/>
    </row>
    <row r="3213" spans="1:27">
      <c r="A3213" s="50">
        <f t="shared" si="538"/>
        <v>3208</v>
      </c>
      <c r="B3213" s="9"/>
      <c r="C3213" s="23" t="s">
        <v>742</v>
      </c>
      <c r="D3213" s="489"/>
      <c r="E3213" s="318" t="str">
        <f>IF(G3213="","",VLOOKUP(G3213,'Danh mục CODE'!$D$2:$J$20064,7,0))</f>
        <v/>
      </c>
      <c r="F3213" s="28" t="str">
        <f>IF(E3213="","",VLOOKUP(E3213,'TONG HOP'!$E$8:$W$1883,19,0))</f>
        <v/>
      </c>
      <c r="G3213" s="66"/>
      <c r="H3213" s="226" t="str">
        <f>IF(E3213="","",VLOOKUP(G3213,'TONG HOP'!$C$8:$E$799,2,0))</f>
        <v/>
      </c>
      <c r="I3213" s="226" t="str">
        <f>IF(B3213="","",VLOOKUP(G3213,'TONG HOP'!$C$8:$F$799,4,0))</f>
        <v/>
      </c>
      <c r="J3213" s="63" t="str">
        <f t="shared" si="539"/>
        <v/>
      </c>
      <c r="K3213" s="63" t="str">
        <f t="shared" si="540"/>
        <v/>
      </c>
      <c r="L3213" s="63">
        <f t="shared" si="541"/>
        <v>0</v>
      </c>
      <c r="M3213" s="392" t="str">
        <f>IF(Y3213="","",VLOOKUP(G3213,'Danh mục CODE'!$D$2:$I$1880,4,0))</f>
        <v/>
      </c>
      <c r="N3213" s="482"/>
      <c r="O3213" s="392" t="str">
        <f t="shared" si="542"/>
        <v/>
      </c>
      <c r="P3213" s="392" t="str">
        <f>IF(Y3213="","",VLOOKUP(G3213,'Danh mục CODE'!$D$2:$I$1880,5,0))</f>
        <v/>
      </c>
      <c r="Q3213" s="392"/>
      <c r="R3213" s="392" t="str">
        <f t="shared" si="543"/>
        <v/>
      </c>
      <c r="S3213" s="394" t="e">
        <f t="shared" si="544"/>
        <v>#VALUE!</v>
      </c>
      <c r="T3213" s="394" t="str">
        <f t="shared" si="545"/>
        <v/>
      </c>
      <c r="U3213" s="394" t="str">
        <f t="shared" si="546"/>
        <v/>
      </c>
      <c r="V3213" s="424" t="str">
        <f t="shared" si="547"/>
        <v/>
      </c>
      <c r="W3213" s="21"/>
      <c r="X3213" s="419"/>
      <c r="Y3213" s="419"/>
      <c r="Z3213" s="51"/>
      <c r="AA3213" s="61"/>
    </row>
    <row r="3214" spans="1:27">
      <c r="A3214" s="50">
        <f t="shared" si="538"/>
        <v>3209</v>
      </c>
      <c r="B3214" s="9"/>
      <c r="C3214" s="23" t="s">
        <v>742</v>
      </c>
      <c r="D3214" s="489"/>
      <c r="E3214" s="318" t="str">
        <f>IF(G3214="","",VLOOKUP(G3214,'Danh mục CODE'!$D$2:$J$20064,7,0))</f>
        <v/>
      </c>
      <c r="F3214" s="28" t="str">
        <f>IF(E3214="","",VLOOKUP(E3214,'TONG HOP'!$E$8:$W$1883,19,0))</f>
        <v/>
      </c>
      <c r="G3214" s="66"/>
      <c r="H3214" s="226" t="str">
        <f>IF(E3214="","",VLOOKUP(G3214,'TONG HOP'!$C$8:$E$799,2,0))</f>
        <v/>
      </c>
      <c r="I3214" s="226" t="str">
        <f>IF(B3214="","",VLOOKUP(G3214,'TONG HOP'!$C$8:$F$799,4,0))</f>
        <v/>
      </c>
      <c r="J3214" s="63" t="str">
        <f t="shared" si="539"/>
        <v/>
      </c>
      <c r="K3214" s="63" t="str">
        <f t="shared" si="540"/>
        <v/>
      </c>
      <c r="L3214" s="63">
        <f t="shared" si="541"/>
        <v>0</v>
      </c>
      <c r="M3214" s="392" t="str">
        <f>IF(Y3214="","",VLOOKUP(G3214,'Danh mục CODE'!$D$2:$I$1880,4,0))</f>
        <v/>
      </c>
      <c r="N3214" s="482"/>
      <c r="O3214" s="392" t="str">
        <f t="shared" si="542"/>
        <v/>
      </c>
      <c r="P3214" s="392" t="str">
        <f>IF(Y3214="","",VLOOKUP(G3214,'Danh mục CODE'!$D$2:$I$1880,5,0))</f>
        <v/>
      </c>
      <c r="Q3214" s="392"/>
      <c r="R3214" s="392" t="str">
        <f t="shared" si="543"/>
        <v/>
      </c>
      <c r="S3214" s="394" t="e">
        <f t="shared" si="544"/>
        <v>#VALUE!</v>
      </c>
      <c r="T3214" s="394" t="str">
        <f t="shared" si="545"/>
        <v/>
      </c>
      <c r="U3214" s="394" t="str">
        <f t="shared" si="546"/>
        <v/>
      </c>
      <c r="V3214" s="424" t="str">
        <f t="shared" si="547"/>
        <v/>
      </c>
      <c r="W3214" s="21"/>
      <c r="X3214" s="419"/>
      <c r="Y3214" s="419"/>
      <c r="Z3214" s="51"/>
      <c r="AA3214" s="61"/>
    </row>
    <row r="3215" spans="1:27">
      <c r="A3215" s="50">
        <f t="shared" si="538"/>
        <v>3210</v>
      </c>
      <c r="B3215" s="9"/>
      <c r="C3215" s="23" t="s">
        <v>742</v>
      </c>
      <c r="D3215" s="489"/>
      <c r="E3215" s="318" t="str">
        <f>IF(G3215="","",VLOOKUP(G3215,'Danh mục CODE'!$D$2:$J$20064,7,0))</f>
        <v/>
      </c>
      <c r="F3215" s="28" t="str">
        <f>IF(E3215="","",VLOOKUP(E3215,'TONG HOP'!$E$8:$W$1883,19,0))</f>
        <v/>
      </c>
      <c r="G3215" s="66"/>
      <c r="H3215" s="226" t="str">
        <f>IF(E3215="","",VLOOKUP(G3215,'TONG HOP'!$C$8:$E$799,2,0))</f>
        <v/>
      </c>
      <c r="I3215" s="226" t="str">
        <f>IF(B3215="","",VLOOKUP(G3215,'TONG HOP'!$C$8:$F$799,4,0))</f>
        <v/>
      </c>
      <c r="J3215" s="63" t="str">
        <f t="shared" si="539"/>
        <v/>
      </c>
      <c r="K3215" s="63" t="str">
        <f t="shared" si="540"/>
        <v/>
      </c>
      <c r="L3215" s="63">
        <f t="shared" si="541"/>
        <v>0</v>
      </c>
      <c r="M3215" s="392" t="str">
        <f>IF(Y3215="","",VLOOKUP(G3215,'Danh mục CODE'!$D$2:$I$1880,4,0))</f>
        <v/>
      </c>
      <c r="N3215" s="482"/>
      <c r="O3215" s="392" t="str">
        <f t="shared" si="542"/>
        <v/>
      </c>
      <c r="P3215" s="392" t="str">
        <f>IF(Y3215="","",VLOOKUP(G3215,'Danh mục CODE'!$D$2:$I$1880,5,0))</f>
        <v/>
      </c>
      <c r="Q3215" s="392"/>
      <c r="R3215" s="392" t="str">
        <f t="shared" si="543"/>
        <v/>
      </c>
      <c r="S3215" s="394" t="e">
        <f t="shared" si="544"/>
        <v>#VALUE!</v>
      </c>
      <c r="T3215" s="394" t="str">
        <f t="shared" si="545"/>
        <v/>
      </c>
      <c r="U3215" s="394" t="str">
        <f t="shared" si="546"/>
        <v/>
      </c>
      <c r="V3215" s="424" t="str">
        <f t="shared" si="547"/>
        <v/>
      </c>
      <c r="W3215" s="21"/>
      <c r="X3215" s="419"/>
      <c r="Y3215" s="419"/>
      <c r="Z3215" s="51"/>
      <c r="AA3215" s="61"/>
    </row>
    <row r="3216" spans="1:27">
      <c r="A3216" s="50">
        <f t="shared" si="538"/>
        <v>3211</v>
      </c>
      <c r="B3216" s="9"/>
      <c r="C3216" s="23" t="s">
        <v>742</v>
      </c>
      <c r="D3216" s="489"/>
      <c r="E3216" s="318" t="str">
        <f>IF(G3216="","",VLOOKUP(G3216,'Danh mục CODE'!$D$2:$J$20064,7,0))</f>
        <v/>
      </c>
      <c r="F3216" s="28" t="str">
        <f>IF(E3216="","",VLOOKUP(E3216,'TONG HOP'!$E$8:$W$1883,19,0))</f>
        <v/>
      </c>
      <c r="G3216" s="66"/>
      <c r="H3216" s="226" t="str">
        <f>IF(E3216="","",VLOOKUP(G3216,'TONG HOP'!$C$8:$E$799,2,0))</f>
        <v/>
      </c>
      <c r="I3216" s="226" t="str">
        <f>IF(B3216="","",VLOOKUP(G3216,'TONG HOP'!$C$8:$F$799,4,0))</f>
        <v/>
      </c>
      <c r="J3216" s="63" t="str">
        <f t="shared" si="539"/>
        <v/>
      </c>
      <c r="K3216" s="63" t="str">
        <f t="shared" si="540"/>
        <v/>
      </c>
      <c r="L3216" s="63">
        <f t="shared" si="541"/>
        <v>0</v>
      </c>
      <c r="M3216" s="392" t="str">
        <f>IF(Y3216="","",VLOOKUP(G3216,'Danh mục CODE'!$D$2:$I$1880,4,0))</f>
        <v/>
      </c>
      <c r="N3216" s="482"/>
      <c r="O3216" s="392" t="str">
        <f t="shared" si="542"/>
        <v/>
      </c>
      <c r="P3216" s="392" t="str">
        <f>IF(Y3216="","",VLOOKUP(G3216,'Danh mục CODE'!$D$2:$I$1880,5,0))</f>
        <v/>
      </c>
      <c r="Q3216" s="392"/>
      <c r="R3216" s="392" t="str">
        <f t="shared" si="543"/>
        <v/>
      </c>
      <c r="S3216" s="394" t="e">
        <f t="shared" si="544"/>
        <v>#VALUE!</v>
      </c>
      <c r="T3216" s="394" t="str">
        <f t="shared" si="545"/>
        <v/>
      </c>
      <c r="U3216" s="394" t="str">
        <f t="shared" si="546"/>
        <v/>
      </c>
      <c r="V3216" s="424" t="str">
        <f t="shared" si="547"/>
        <v/>
      </c>
      <c r="W3216" s="21"/>
      <c r="X3216" s="419"/>
      <c r="Y3216" s="419"/>
      <c r="Z3216" s="51"/>
      <c r="AA3216" s="61"/>
    </row>
    <row r="3217" spans="1:27">
      <c r="A3217" s="50">
        <f t="shared" si="538"/>
        <v>3212</v>
      </c>
      <c r="B3217" s="9"/>
      <c r="C3217" s="23" t="s">
        <v>742</v>
      </c>
      <c r="D3217" s="489"/>
      <c r="E3217" s="318" t="str">
        <f>IF(G3217="","",VLOOKUP(G3217,'Danh mục CODE'!$D$2:$J$20064,7,0))</f>
        <v/>
      </c>
      <c r="F3217" s="28" t="str">
        <f>IF(E3217="","",VLOOKUP(E3217,'TONG HOP'!$E$8:$W$1883,19,0))</f>
        <v/>
      </c>
      <c r="G3217" s="66"/>
      <c r="H3217" s="226" t="str">
        <f>IF(E3217="","",VLOOKUP(G3217,'TONG HOP'!$C$8:$E$799,2,0))</f>
        <v/>
      </c>
      <c r="I3217" s="226" t="str">
        <f>IF(B3217="","",VLOOKUP(G3217,'TONG HOP'!$C$8:$F$799,4,0))</f>
        <v/>
      </c>
      <c r="J3217" s="63" t="str">
        <f t="shared" si="539"/>
        <v/>
      </c>
      <c r="K3217" s="63" t="str">
        <f t="shared" si="540"/>
        <v/>
      </c>
      <c r="L3217" s="63">
        <f t="shared" si="541"/>
        <v>0</v>
      </c>
      <c r="M3217" s="392" t="str">
        <f>IF(Y3217="","",VLOOKUP(G3217,'Danh mục CODE'!$D$2:$I$1880,4,0))</f>
        <v/>
      </c>
      <c r="N3217" s="482"/>
      <c r="O3217" s="392" t="str">
        <f t="shared" si="542"/>
        <v/>
      </c>
      <c r="P3217" s="392" t="str">
        <f>IF(Y3217="","",VLOOKUP(G3217,'Danh mục CODE'!$D$2:$I$1880,5,0))</f>
        <v/>
      </c>
      <c r="Q3217" s="392"/>
      <c r="R3217" s="392" t="str">
        <f t="shared" si="543"/>
        <v/>
      </c>
      <c r="S3217" s="394" t="e">
        <f t="shared" si="544"/>
        <v>#VALUE!</v>
      </c>
      <c r="T3217" s="394" t="str">
        <f t="shared" si="545"/>
        <v/>
      </c>
      <c r="U3217" s="394" t="str">
        <f t="shared" si="546"/>
        <v/>
      </c>
      <c r="V3217" s="424" t="str">
        <f t="shared" si="547"/>
        <v/>
      </c>
      <c r="W3217" s="21"/>
      <c r="X3217" s="419"/>
      <c r="Y3217" s="419"/>
      <c r="Z3217" s="51"/>
      <c r="AA3217" s="61"/>
    </row>
    <row r="3218" spans="1:27">
      <c r="A3218" s="50">
        <f t="shared" si="538"/>
        <v>3213</v>
      </c>
      <c r="B3218" s="9"/>
      <c r="C3218" s="23" t="s">
        <v>742</v>
      </c>
      <c r="D3218" s="489"/>
      <c r="E3218" s="318" t="str">
        <f>IF(G3218="","",VLOOKUP(G3218,'Danh mục CODE'!$D$2:$J$20064,7,0))</f>
        <v/>
      </c>
      <c r="F3218" s="28" t="str">
        <f>IF(E3218="","",VLOOKUP(E3218,'TONG HOP'!$E$8:$W$1883,19,0))</f>
        <v/>
      </c>
      <c r="G3218" s="66"/>
      <c r="H3218" s="226" t="str">
        <f>IF(E3218="","",VLOOKUP(G3218,'TONG HOP'!$C$8:$E$799,2,0))</f>
        <v/>
      </c>
      <c r="I3218" s="226" t="str">
        <f>IF(B3218="","",VLOOKUP(G3218,'TONG HOP'!$C$8:$F$799,4,0))</f>
        <v/>
      </c>
      <c r="J3218" s="63" t="str">
        <f t="shared" si="539"/>
        <v/>
      </c>
      <c r="K3218" s="63" t="str">
        <f t="shared" si="540"/>
        <v/>
      </c>
      <c r="L3218" s="63">
        <f t="shared" si="541"/>
        <v>0</v>
      </c>
      <c r="M3218" s="392" t="str">
        <f>IF(Y3218="","",VLOOKUP(G3218,'Danh mục CODE'!$D$2:$I$1880,4,0))</f>
        <v/>
      </c>
      <c r="N3218" s="482"/>
      <c r="O3218" s="392" t="str">
        <f t="shared" si="542"/>
        <v/>
      </c>
      <c r="P3218" s="392" t="str">
        <f>IF(Y3218="","",VLOOKUP(G3218,'Danh mục CODE'!$D$2:$I$1880,5,0))</f>
        <v/>
      </c>
      <c r="Q3218" s="392"/>
      <c r="R3218" s="392" t="str">
        <f t="shared" si="543"/>
        <v/>
      </c>
      <c r="S3218" s="394" t="e">
        <f t="shared" si="544"/>
        <v>#VALUE!</v>
      </c>
      <c r="T3218" s="394" t="str">
        <f t="shared" si="545"/>
        <v/>
      </c>
      <c r="U3218" s="394" t="str">
        <f t="shared" si="546"/>
        <v/>
      </c>
      <c r="V3218" s="424" t="str">
        <f t="shared" si="547"/>
        <v/>
      </c>
      <c r="W3218" s="21"/>
      <c r="X3218" s="419"/>
      <c r="Y3218" s="419"/>
      <c r="Z3218" s="51"/>
      <c r="AA3218" s="61"/>
    </row>
    <row r="3219" spans="1:27">
      <c r="A3219" s="50">
        <f t="shared" ref="A3219:A3235" si="548">A3218+1</f>
        <v>3214</v>
      </c>
      <c r="B3219" s="9"/>
      <c r="C3219" s="23" t="s">
        <v>742</v>
      </c>
      <c r="D3219" s="489"/>
      <c r="E3219" s="318" t="str">
        <f>IF(G3219="","",VLOOKUP(G3219,'Danh mục CODE'!$D$2:$J$20064,7,0))</f>
        <v/>
      </c>
      <c r="F3219" s="28" t="str">
        <f>IF(E3219="","",VLOOKUP(E3219,'TONG HOP'!$E$8:$W$1883,19,0))</f>
        <v/>
      </c>
      <c r="G3219" s="66"/>
      <c r="H3219" s="226" t="str">
        <f>IF(E3219="","",VLOOKUP(G3219,'TONG HOP'!$C$8:$E$799,2,0))</f>
        <v/>
      </c>
      <c r="I3219" s="226" t="str">
        <f>IF(B3219="","",VLOOKUP(G3219,'TONG HOP'!$C$8:$F$799,4,0))</f>
        <v/>
      </c>
      <c r="J3219" s="63" t="str">
        <f t="shared" si="539"/>
        <v/>
      </c>
      <c r="K3219" s="63" t="str">
        <f t="shared" si="540"/>
        <v/>
      </c>
      <c r="L3219" s="63">
        <f t="shared" si="541"/>
        <v>0</v>
      </c>
      <c r="M3219" s="392" t="str">
        <f>IF(Y3219="","",VLOOKUP(G3219,'Danh mục CODE'!$D$2:$I$1880,4,0))</f>
        <v/>
      </c>
      <c r="N3219" s="482"/>
      <c r="O3219" s="392" t="str">
        <f t="shared" si="542"/>
        <v/>
      </c>
      <c r="P3219" s="392" t="str">
        <f>IF(Y3219="","",VLOOKUP(G3219,'Danh mục CODE'!$D$2:$I$1880,5,0))</f>
        <v/>
      </c>
      <c r="Q3219" s="392"/>
      <c r="R3219" s="392" t="str">
        <f t="shared" si="543"/>
        <v/>
      </c>
      <c r="S3219" s="394" t="e">
        <f t="shared" si="544"/>
        <v>#VALUE!</v>
      </c>
      <c r="T3219" s="394" t="str">
        <f t="shared" si="545"/>
        <v/>
      </c>
      <c r="U3219" s="394" t="str">
        <f t="shared" si="546"/>
        <v/>
      </c>
      <c r="V3219" s="424" t="str">
        <f t="shared" si="547"/>
        <v/>
      </c>
      <c r="W3219" s="21"/>
      <c r="X3219" s="419"/>
      <c r="Y3219" s="419"/>
      <c r="Z3219" s="51"/>
      <c r="AA3219" s="61"/>
    </row>
    <row r="3220" spans="1:27">
      <c r="A3220" s="50">
        <f t="shared" si="548"/>
        <v>3215</v>
      </c>
      <c r="B3220" s="9"/>
      <c r="C3220" s="23" t="s">
        <v>742</v>
      </c>
      <c r="D3220" s="489"/>
      <c r="E3220" s="318" t="str">
        <f>IF(G3220="","",VLOOKUP(G3220,'Danh mục CODE'!$D$2:$J$20064,7,0))</f>
        <v/>
      </c>
      <c r="F3220" s="28" t="str">
        <f>IF(E3220="","",VLOOKUP(E3220,'TONG HOP'!$E$8:$W$1883,19,0))</f>
        <v/>
      </c>
      <c r="G3220" s="66"/>
      <c r="H3220" s="226" t="str">
        <f>IF(E3220="","",VLOOKUP(G3220,'TONG HOP'!$C$8:$E$799,2,0))</f>
        <v/>
      </c>
      <c r="I3220" s="226" t="str">
        <f>IF(B3220="","",VLOOKUP(G3220,'TONG HOP'!$C$8:$F$799,4,0))</f>
        <v/>
      </c>
      <c r="J3220" s="63" t="str">
        <f t="shared" si="539"/>
        <v/>
      </c>
      <c r="K3220" s="63" t="str">
        <f t="shared" si="540"/>
        <v/>
      </c>
      <c r="L3220" s="63">
        <f t="shared" si="541"/>
        <v>0</v>
      </c>
      <c r="M3220" s="392" t="str">
        <f>IF(Y3220="","",VLOOKUP(G3220,'Danh mục CODE'!$D$2:$I$1880,4,0))</f>
        <v/>
      </c>
      <c r="N3220" s="482"/>
      <c r="O3220" s="392" t="str">
        <f t="shared" si="542"/>
        <v/>
      </c>
      <c r="P3220" s="392" t="str">
        <f>IF(Y3220="","",VLOOKUP(G3220,'Danh mục CODE'!$D$2:$I$1880,5,0))</f>
        <v/>
      </c>
      <c r="Q3220" s="392"/>
      <c r="R3220" s="392" t="str">
        <f t="shared" si="543"/>
        <v/>
      </c>
      <c r="S3220" s="394" t="e">
        <f t="shared" si="544"/>
        <v>#VALUE!</v>
      </c>
      <c r="T3220" s="394" t="str">
        <f t="shared" si="545"/>
        <v/>
      </c>
      <c r="U3220" s="394" t="str">
        <f t="shared" si="546"/>
        <v/>
      </c>
      <c r="V3220" s="424" t="str">
        <f t="shared" si="547"/>
        <v/>
      </c>
      <c r="W3220" s="21"/>
      <c r="X3220" s="419"/>
      <c r="Y3220" s="419"/>
      <c r="Z3220" s="51"/>
      <c r="AA3220" s="61"/>
    </row>
    <row r="3221" spans="1:27">
      <c r="A3221" s="50">
        <f t="shared" si="548"/>
        <v>3216</v>
      </c>
      <c r="B3221" s="9"/>
      <c r="C3221" s="23" t="s">
        <v>742</v>
      </c>
      <c r="D3221" s="489"/>
      <c r="E3221" s="318" t="str">
        <f>IF(G3221="","",VLOOKUP(G3221,'Danh mục CODE'!$D$2:$J$20064,7,0))</f>
        <v/>
      </c>
      <c r="F3221" s="28" t="str">
        <f>IF(E3221="","",VLOOKUP(E3221,'TONG HOP'!$E$8:$W$1883,19,0))</f>
        <v/>
      </c>
      <c r="G3221" s="66"/>
      <c r="H3221" s="226" t="str">
        <f>IF(E3221="","",VLOOKUP(G3221,'TONG HOP'!$C$8:$E$799,2,0))</f>
        <v/>
      </c>
      <c r="I3221" s="226" t="str">
        <f>IF(B3221="","",VLOOKUP(G3221,'TONG HOP'!$C$8:$F$799,4,0))</f>
        <v/>
      </c>
      <c r="J3221" s="63" t="str">
        <f t="shared" si="539"/>
        <v/>
      </c>
      <c r="K3221" s="63" t="str">
        <f t="shared" si="540"/>
        <v/>
      </c>
      <c r="L3221" s="63">
        <f t="shared" si="541"/>
        <v>0</v>
      </c>
      <c r="M3221" s="392" t="str">
        <f>IF(Y3221="","",VLOOKUP(G3221,'Danh mục CODE'!$D$2:$I$1880,4,0))</f>
        <v/>
      </c>
      <c r="N3221" s="482"/>
      <c r="O3221" s="392" t="str">
        <f t="shared" si="542"/>
        <v/>
      </c>
      <c r="P3221" s="392" t="str">
        <f>IF(Y3221="","",VLOOKUP(G3221,'Danh mục CODE'!$D$2:$I$1880,5,0))</f>
        <v/>
      </c>
      <c r="Q3221" s="392"/>
      <c r="R3221" s="392" t="str">
        <f t="shared" si="543"/>
        <v/>
      </c>
      <c r="S3221" s="394" t="e">
        <f t="shared" si="544"/>
        <v>#VALUE!</v>
      </c>
      <c r="T3221" s="394" t="str">
        <f t="shared" si="545"/>
        <v/>
      </c>
      <c r="U3221" s="394" t="str">
        <f t="shared" si="546"/>
        <v/>
      </c>
      <c r="V3221" s="424" t="str">
        <f t="shared" si="547"/>
        <v/>
      </c>
      <c r="W3221" s="21"/>
      <c r="X3221" s="419"/>
      <c r="Y3221" s="419"/>
      <c r="Z3221" s="51"/>
      <c r="AA3221" s="61"/>
    </row>
    <row r="3222" spans="1:27">
      <c r="A3222" s="50">
        <f t="shared" si="548"/>
        <v>3217</v>
      </c>
      <c r="B3222" s="9"/>
      <c r="C3222" s="23" t="s">
        <v>742</v>
      </c>
      <c r="D3222" s="489"/>
      <c r="E3222" s="318" t="str">
        <f>IF(G3222="","",VLOOKUP(G3222,'Danh mục CODE'!$D$2:$J$20064,7,0))</f>
        <v/>
      </c>
      <c r="F3222" s="28" t="str">
        <f>IF(E3222="","",VLOOKUP(E3222,'TONG HOP'!$E$8:$W$1883,19,0))</f>
        <v/>
      </c>
      <c r="G3222" s="66"/>
      <c r="H3222" s="226" t="str">
        <f>IF(E3222="","",VLOOKUP(G3222,'TONG HOP'!$C$8:$E$799,2,0))</f>
        <v/>
      </c>
      <c r="I3222" s="226" t="str">
        <f>IF(B3222="","",VLOOKUP(G3222,'TONG HOP'!$C$8:$F$799,4,0))</f>
        <v/>
      </c>
      <c r="J3222" s="63" t="str">
        <f t="shared" si="539"/>
        <v/>
      </c>
      <c r="K3222" s="63" t="str">
        <f t="shared" si="540"/>
        <v/>
      </c>
      <c r="L3222" s="63">
        <f t="shared" si="541"/>
        <v>0</v>
      </c>
      <c r="M3222" s="392" t="str">
        <f>IF(Y3222="","",VLOOKUP(G3222,'Danh mục CODE'!$D$2:$I$1880,4,0))</f>
        <v/>
      </c>
      <c r="N3222" s="482"/>
      <c r="O3222" s="392" t="str">
        <f t="shared" si="542"/>
        <v/>
      </c>
      <c r="P3222" s="392" t="str">
        <f>IF(Y3222="","",VLOOKUP(G3222,'Danh mục CODE'!$D$2:$I$1880,5,0))</f>
        <v/>
      </c>
      <c r="Q3222" s="392"/>
      <c r="R3222" s="392" t="str">
        <f t="shared" si="543"/>
        <v/>
      </c>
      <c r="S3222" s="394" t="e">
        <f t="shared" si="544"/>
        <v>#VALUE!</v>
      </c>
      <c r="T3222" s="394" t="str">
        <f t="shared" si="545"/>
        <v/>
      </c>
      <c r="U3222" s="394" t="str">
        <f t="shared" si="546"/>
        <v/>
      </c>
      <c r="V3222" s="424" t="str">
        <f t="shared" si="547"/>
        <v/>
      </c>
      <c r="W3222" s="21"/>
      <c r="X3222" s="419"/>
      <c r="Y3222" s="419"/>
      <c r="Z3222" s="51"/>
      <c r="AA3222" s="61"/>
    </row>
    <row r="3223" spans="1:27">
      <c r="A3223" s="50">
        <f t="shared" si="548"/>
        <v>3218</v>
      </c>
      <c r="B3223" s="9"/>
      <c r="C3223" s="23" t="s">
        <v>742</v>
      </c>
      <c r="D3223" s="489"/>
      <c r="E3223" s="318" t="str">
        <f>IF(G3223="","",VLOOKUP(G3223,'Danh mục CODE'!$D$2:$J$20064,7,0))</f>
        <v/>
      </c>
      <c r="F3223" s="28" t="str">
        <f>IF(E3223="","",VLOOKUP(E3223,'TONG HOP'!$E$8:$W$1883,19,0))</f>
        <v/>
      </c>
      <c r="G3223" s="66"/>
      <c r="H3223" s="226" t="str">
        <f>IF(E3223="","",VLOOKUP(G3223,'TONG HOP'!$C$8:$E$799,2,0))</f>
        <v/>
      </c>
      <c r="I3223" s="226" t="str">
        <f>IF(B3223="","",VLOOKUP(G3223,'TONG HOP'!$C$8:$F$799,4,0))</f>
        <v/>
      </c>
      <c r="J3223" s="63" t="str">
        <f t="shared" si="539"/>
        <v/>
      </c>
      <c r="K3223" s="63" t="str">
        <f t="shared" si="540"/>
        <v/>
      </c>
      <c r="L3223" s="63">
        <f t="shared" si="541"/>
        <v>0</v>
      </c>
      <c r="M3223" s="392" t="str">
        <f>IF(Y3223="","",VLOOKUP(G3223,'Danh mục CODE'!$D$2:$I$1880,4,0))</f>
        <v/>
      </c>
      <c r="N3223" s="482"/>
      <c r="O3223" s="392" t="str">
        <f t="shared" si="542"/>
        <v/>
      </c>
      <c r="P3223" s="392" t="str">
        <f>IF(Y3223="","",VLOOKUP(G3223,'Danh mục CODE'!$D$2:$I$1880,5,0))</f>
        <v/>
      </c>
      <c r="Q3223" s="392"/>
      <c r="R3223" s="392" t="str">
        <f t="shared" si="543"/>
        <v/>
      </c>
      <c r="S3223" s="394" t="e">
        <f t="shared" si="544"/>
        <v>#VALUE!</v>
      </c>
      <c r="T3223" s="394" t="str">
        <f t="shared" si="545"/>
        <v/>
      </c>
      <c r="U3223" s="394" t="str">
        <f t="shared" si="546"/>
        <v/>
      </c>
      <c r="V3223" s="424" t="str">
        <f t="shared" si="547"/>
        <v/>
      </c>
      <c r="W3223" s="21"/>
      <c r="X3223" s="419"/>
      <c r="Y3223" s="419"/>
      <c r="Z3223" s="51"/>
      <c r="AA3223" s="61"/>
    </row>
    <row r="3224" spans="1:27">
      <c r="A3224" s="50">
        <f t="shared" si="548"/>
        <v>3219</v>
      </c>
      <c r="B3224" s="9"/>
      <c r="C3224" s="23" t="s">
        <v>742</v>
      </c>
      <c r="D3224" s="489"/>
      <c r="E3224" s="318" t="str">
        <f>IF(G3224="","",VLOOKUP(G3224,'Danh mục CODE'!$D$2:$J$20064,7,0))</f>
        <v/>
      </c>
      <c r="F3224" s="28" t="str">
        <f>IF(E3224="","",VLOOKUP(E3224,'TONG HOP'!$E$8:$W$1883,19,0))</f>
        <v/>
      </c>
      <c r="G3224" s="66"/>
      <c r="H3224" s="226" t="str">
        <f>IF(E3224="","",VLOOKUP(G3224,'TONG HOP'!$C$8:$E$799,2,0))</f>
        <v/>
      </c>
      <c r="I3224" s="226" t="str">
        <f>IF(B3224="","",VLOOKUP(G3224,'TONG HOP'!$C$8:$F$799,4,0))</f>
        <v/>
      </c>
      <c r="J3224" s="63" t="str">
        <f t="shared" si="539"/>
        <v/>
      </c>
      <c r="K3224" s="63" t="str">
        <f t="shared" si="540"/>
        <v/>
      </c>
      <c r="L3224" s="63">
        <f t="shared" si="541"/>
        <v>0</v>
      </c>
      <c r="M3224" s="392" t="str">
        <f>IF(Y3224="","",VLOOKUP(G3224,'Danh mục CODE'!$D$2:$I$1880,4,0))</f>
        <v/>
      </c>
      <c r="N3224" s="482"/>
      <c r="O3224" s="392" t="str">
        <f t="shared" si="542"/>
        <v/>
      </c>
      <c r="P3224" s="392" t="str">
        <f>IF(Y3224="","",VLOOKUP(G3224,'Danh mục CODE'!$D$2:$I$1880,5,0))</f>
        <v/>
      </c>
      <c r="Q3224" s="392"/>
      <c r="R3224" s="392" t="str">
        <f t="shared" si="543"/>
        <v/>
      </c>
      <c r="S3224" s="394" t="e">
        <f t="shared" si="544"/>
        <v>#VALUE!</v>
      </c>
      <c r="T3224" s="394" t="str">
        <f t="shared" si="545"/>
        <v/>
      </c>
      <c r="U3224" s="394" t="str">
        <f t="shared" si="546"/>
        <v/>
      </c>
      <c r="V3224" s="424" t="str">
        <f t="shared" si="547"/>
        <v/>
      </c>
      <c r="W3224" s="21"/>
      <c r="X3224" s="419"/>
      <c r="Y3224" s="419"/>
      <c r="Z3224" s="51"/>
      <c r="AA3224" s="61"/>
    </row>
    <row r="3225" spans="1:27">
      <c r="A3225" s="50">
        <f t="shared" si="548"/>
        <v>3220</v>
      </c>
      <c r="B3225" s="9"/>
      <c r="C3225" s="23" t="s">
        <v>742</v>
      </c>
      <c r="D3225" s="489"/>
      <c r="E3225" s="318" t="str">
        <f>IF(G3225="","",VLOOKUP(G3225,'Danh mục CODE'!$D$2:$J$20064,7,0))</f>
        <v/>
      </c>
      <c r="F3225" s="28" t="str">
        <f>IF(E3225="","",VLOOKUP(E3225,'TONG HOP'!$E$8:$W$1883,19,0))</f>
        <v/>
      </c>
      <c r="G3225" s="66"/>
      <c r="H3225" s="226" t="str">
        <f>IF(E3225="","",VLOOKUP(G3225,'TONG HOP'!$C$8:$E$799,2,0))</f>
        <v/>
      </c>
      <c r="I3225" s="226" t="str">
        <f>IF(B3225="","",VLOOKUP(G3225,'TONG HOP'!$C$8:$F$799,4,0))</f>
        <v/>
      </c>
      <c r="J3225" s="63" t="str">
        <f t="shared" si="539"/>
        <v/>
      </c>
      <c r="K3225" s="63" t="str">
        <f t="shared" si="540"/>
        <v/>
      </c>
      <c r="L3225" s="63">
        <f t="shared" si="541"/>
        <v>0</v>
      </c>
      <c r="M3225" s="392" t="str">
        <f>IF(Y3225="","",VLOOKUP(G3225,'Danh mục CODE'!$D$2:$I$1880,4,0))</f>
        <v/>
      </c>
      <c r="N3225" s="482"/>
      <c r="O3225" s="392" t="str">
        <f t="shared" si="542"/>
        <v/>
      </c>
      <c r="P3225" s="392" t="str">
        <f>IF(Y3225="","",VLOOKUP(G3225,'Danh mục CODE'!$D$2:$I$1880,5,0))</f>
        <v/>
      </c>
      <c r="Q3225" s="392"/>
      <c r="R3225" s="392" t="str">
        <f t="shared" si="543"/>
        <v/>
      </c>
      <c r="S3225" s="394" t="e">
        <f t="shared" si="544"/>
        <v>#VALUE!</v>
      </c>
      <c r="T3225" s="394" t="str">
        <f t="shared" si="545"/>
        <v/>
      </c>
      <c r="U3225" s="394" t="str">
        <f t="shared" si="546"/>
        <v/>
      </c>
      <c r="V3225" s="424" t="str">
        <f t="shared" si="547"/>
        <v/>
      </c>
      <c r="W3225" s="21"/>
      <c r="X3225" s="419"/>
      <c r="Y3225" s="419"/>
      <c r="Z3225" s="51"/>
      <c r="AA3225" s="61"/>
    </row>
    <row r="3226" spans="1:27">
      <c r="A3226" s="50">
        <f t="shared" si="548"/>
        <v>3221</v>
      </c>
      <c r="B3226" s="9"/>
      <c r="C3226" s="23" t="s">
        <v>742</v>
      </c>
      <c r="D3226" s="489"/>
      <c r="E3226" s="318" t="str">
        <f>IF(G3226="","",VLOOKUP(G3226,'Danh mục CODE'!$D$2:$J$20064,7,0))</f>
        <v/>
      </c>
      <c r="F3226" s="28" t="str">
        <f>IF(E3226="","",VLOOKUP(E3226,'TONG HOP'!$E$8:$W$1883,19,0))</f>
        <v/>
      </c>
      <c r="G3226" s="66"/>
      <c r="H3226" s="226" t="str">
        <f>IF(E3226="","",VLOOKUP(G3226,'TONG HOP'!$C$8:$E$799,2,0))</f>
        <v/>
      </c>
      <c r="I3226" s="226" t="str">
        <f>IF(B3226="","",VLOOKUP(G3226,'TONG HOP'!$C$8:$F$799,4,0))</f>
        <v/>
      </c>
      <c r="J3226" s="63" t="str">
        <f t="shared" si="539"/>
        <v/>
      </c>
      <c r="K3226" s="63" t="str">
        <f t="shared" si="540"/>
        <v/>
      </c>
      <c r="L3226" s="63">
        <f t="shared" si="541"/>
        <v>0</v>
      </c>
      <c r="M3226" s="392" t="str">
        <f>IF(Y3226="","",VLOOKUP(G3226,'Danh mục CODE'!$D$2:$I$1880,4,0))</f>
        <v/>
      </c>
      <c r="N3226" s="482"/>
      <c r="O3226" s="392" t="str">
        <f t="shared" si="542"/>
        <v/>
      </c>
      <c r="P3226" s="392" t="str">
        <f>IF(Y3226="","",VLOOKUP(G3226,'Danh mục CODE'!$D$2:$I$1880,5,0))</f>
        <v/>
      </c>
      <c r="Q3226" s="392"/>
      <c r="R3226" s="392" t="str">
        <f t="shared" si="543"/>
        <v/>
      </c>
      <c r="S3226" s="394" t="e">
        <f t="shared" si="544"/>
        <v>#VALUE!</v>
      </c>
      <c r="T3226" s="394" t="str">
        <f t="shared" si="545"/>
        <v/>
      </c>
      <c r="U3226" s="394" t="str">
        <f t="shared" si="546"/>
        <v/>
      </c>
      <c r="V3226" s="424" t="str">
        <f t="shared" si="547"/>
        <v/>
      </c>
      <c r="W3226" s="21"/>
      <c r="X3226" s="419"/>
      <c r="Y3226" s="419"/>
      <c r="Z3226" s="51"/>
      <c r="AA3226" s="61"/>
    </row>
    <row r="3227" spans="1:27">
      <c r="A3227" s="50">
        <f t="shared" si="548"/>
        <v>3222</v>
      </c>
      <c r="B3227" s="9"/>
      <c r="C3227" s="23" t="s">
        <v>742</v>
      </c>
      <c r="D3227" s="489"/>
      <c r="E3227" s="318" t="str">
        <f>IF(G3227="","",VLOOKUP(G3227,'Danh mục CODE'!$D$2:$J$20064,7,0))</f>
        <v/>
      </c>
      <c r="F3227" s="28" t="str">
        <f>IF(E3227="","",VLOOKUP(E3227,'TONG HOP'!$E$8:$W$1883,19,0))</f>
        <v/>
      </c>
      <c r="G3227" s="66"/>
      <c r="H3227" s="226" t="str">
        <f>IF(E3227="","",VLOOKUP(G3227,'TONG HOP'!$C$8:$E$799,2,0))</f>
        <v/>
      </c>
      <c r="I3227" s="226" t="str">
        <f>IF(B3227="","",VLOOKUP(G3227,'TONG HOP'!$C$8:$F$799,4,0))</f>
        <v/>
      </c>
      <c r="J3227" s="63" t="str">
        <f t="shared" si="539"/>
        <v/>
      </c>
      <c r="K3227" s="63" t="str">
        <f t="shared" si="540"/>
        <v/>
      </c>
      <c r="L3227" s="63">
        <f t="shared" si="541"/>
        <v>0</v>
      </c>
      <c r="M3227" s="392" t="str">
        <f>IF(Y3227="","",VLOOKUP(G3227,'Danh mục CODE'!$D$2:$I$1880,4,0))</f>
        <v/>
      </c>
      <c r="N3227" s="482"/>
      <c r="O3227" s="392" t="str">
        <f t="shared" si="542"/>
        <v/>
      </c>
      <c r="P3227" s="392" t="str">
        <f>IF(Y3227="","",VLOOKUP(G3227,'Danh mục CODE'!$D$2:$I$1880,5,0))</f>
        <v/>
      </c>
      <c r="Q3227" s="392"/>
      <c r="R3227" s="392" t="str">
        <f t="shared" si="543"/>
        <v/>
      </c>
      <c r="S3227" s="394" t="e">
        <f t="shared" si="544"/>
        <v>#VALUE!</v>
      </c>
      <c r="T3227" s="394" t="str">
        <f t="shared" si="545"/>
        <v/>
      </c>
      <c r="U3227" s="394" t="str">
        <f t="shared" si="546"/>
        <v/>
      </c>
      <c r="V3227" s="424" t="str">
        <f t="shared" si="547"/>
        <v/>
      </c>
      <c r="W3227" s="21"/>
      <c r="X3227" s="419"/>
      <c r="Y3227" s="419"/>
      <c r="Z3227" s="51"/>
      <c r="AA3227" s="61"/>
    </row>
    <row r="3228" spans="1:27">
      <c r="A3228" s="50">
        <f t="shared" si="548"/>
        <v>3223</v>
      </c>
      <c r="B3228" s="9"/>
      <c r="C3228" s="23" t="s">
        <v>742</v>
      </c>
      <c r="D3228" s="489"/>
      <c r="E3228" s="318" t="str">
        <f>IF(G3228="","",VLOOKUP(G3228,'Danh mục CODE'!$D$2:$J$20064,7,0))</f>
        <v/>
      </c>
      <c r="F3228" s="28" t="str">
        <f>IF(E3228="","",VLOOKUP(E3228,'TONG HOP'!$E$8:$W$1883,19,0))</f>
        <v/>
      </c>
      <c r="G3228" s="66"/>
      <c r="H3228" s="226" t="str">
        <f>IF(E3228="","",VLOOKUP(G3228,'TONG HOP'!$C$8:$E$799,2,0))</f>
        <v/>
      </c>
      <c r="I3228" s="226" t="str">
        <f>IF(B3228="","",VLOOKUP(G3228,'TONG HOP'!$C$8:$F$799,4,0))</f>
        <v/>
      </c>
      <c r="J3228" s="63" t="str">
        <f t="shared" si="539"/>
        <v/>
      </c>
      <c r="K3228" s="63" t="str">
        <f t="shared" si="540"/>
        <v/>
      </c>
      <c r="L3228" s="63">
        <f t="shared" si="541"/>
        <v>0</v>
      </c>
      <c r="M3228" s="392" t="str">
        <f>IF(Y3228="","",VLOOKUP(G3228,'Danh mục CODE'!$D$2:$I$1880,4,0))</f>
        <v/>
      </c>
      <c r="N3228" s="482"/>
      <c r="O3228" s="392" t="str">
        <f t="shared" si="542"/>
        <v/>
      </c>
      <c r="P3228" s="392" t="str">
        <f>IF(Y3228="","",VLOOKUP(G3228,'Danh mục CODE'!$D$2:$I$1880,5,0))</f>
        <v/>
      </c>
      <c r="Q3228" s="392"/>
      <c r="R3228" s="392" t="str">
        <f t="shared" si="543"/>
        <v/>
      </c>
      <c r="S3228" s="394" t="e">
        <f t="shared" si="544"/>
        <v>#VALUE!</v>
      </c>
      <c r="T3228" s="394" t="str">
        <f t="shared" si="545"/>
        <v/>
      </c>
      <c r="U3228" s="394" t="str">
        <f t="shared" si="546"/>
        <v/>
      </c>
      <c r="V3228" s="424" t="str">
        <f t="shared" si="547"/>
        <v/>
      </c>
      <c r="W3228" s="21"/>
      <c r="X3228" s="419"/>
      <c r="Y3228" s="419"/>
      <c r="Z3228" s="51"/>
      <c r="AA3228" s="61"/>
    </row>
    <row r="3229" spans="1:27">
      <c r="A3229" s="50">
        <f t="shared" si="548"/>
        <v>3224</v>
      </c>
      <c r="B3229" s="9"/>
      <c r="C3229" s="23" t="s">
        <v>742</v>
      </c>
      <c r="D3229" s="489"/>
      <c r="E3229" s="318" t="str">
        <f>IF(G3229="","",VLOOKUP(G3229,'Danh mục CODE'!$D$2:$J$20064,7,0))</f>
        <v/>
      </c>
      <c r="F3229" s="28" t="str">
        <f>IF(E3229="","",VLOOKUP(E3229,'TONG HOP'!$E$8:$W$1883,19,0))</f>
        <v/>
      </c>
      <c r="G3229" s="66"/>
      <c r="H3229" s="226" t="str">
        <f>IF(E3229="","",VLOOKUP(G3229,'TONG HOP'!$C$8:$E$799,2,0))</f>
        <v/>
      </c>
      <c r="I3229" s="226" t="str">
        <f>IF(B3229="","",VLOOKUP(G3229,'TONG HOP'!$C$8:$F$799,4,0))</f>
        <v/>
      </c>
      <c r="J3229" s="63" t="str">
        <f t="shared" si="539"/>
        <v/>
      </c>
      <c r="K3229" s="63" t="str">
        <f t="shared" si="540"/>
        <v/>
      </c>
      <c r="L3229" s="63">
        <f t="shared" si="541"/>
        <v>0</v>
      </c>
      <c r="M3229" s="392" t="str">
        <f>IF(Y3229="","",VLOOKUP(G3229,'Danh mục CODE'!$D$2:$I$1880,4,0))</f>
        <v/>
      </c>
      <c r="N3229" s="482"/>
      <c r="O3229" s="392" t="str">
        <f t="shared" si="542"/>
        <v/>
      </c>
      <c r="P3229" s="392" t="str">
        <f>IF(Y3229="","",VLOOKUP(G3229,'Danh mục CODE'!$D$2:$I$1880,5,0))</f>
        <v/>
      </c>
      <c r="Q3229" s="392"/>
      <c r="R3229" s="392" t="str">
        <f t="shared" si="543"/>
        <v/>
      </c>
      <c r="S3229" s="394" t="e">
        <f t="shared" si="544"/>
        <v>#VALUE!</v>
      </c>
      <c r="T3229" s="394" t="str">
        <f t="shared" si="545"/>
        <v/>
      </c>
      <c r="U3229" s="394" t="str">
        <f t="shared" si="546"/>
        <v/>
      </c>
      <c r="V3229" s="424" t="str">
        <f t="shared" si="547"/>
        <v/>
      </c>
      <c r="W3229" s="21"/>
      <c r="X3229" s="419"/>
      <c r="Y3229" s="419"/>
      <c r="Z3229" s="51"/>
      <c r="AA3229" s="61"/>
    </row>
    <row r="3230" spans="1:27">
      <c r="A3230" s="50">
        <f t="shared" si="548"/>
        <v>3225</v>
      </c>
      <c r="B3230" s="9"/>
      <c r="C3230" s="23" t="s">
        <v>742</v>
      </c>
      <c r="D3230" s="489"/>
      <c r="E3230" s="318" t="str">
        <f>IF(G3230="","",VLOOKUP(G3230,'Danh mục CODE'!$D$2:$J$20064,7,0))</f>
        <v/>
      </c>
      <c r="F3230" s="28" t="str">
        <f>IF(E3230="","",VLOOKUP(E3230,'TONG HOP'!$E$8:$W$1883,19,0))</f>
        <v/>
      </c>
      <c r="G3230" s="66"/>
      <c r="H3230" s="226" t="str">
        <f>IF(E3230="","",VLOOKUP(G3230,'TONG HOP'!$C$8:$E$799,2,0))</f>
        <v/>
      </c>
      <c r="I3230" s="226" t="str">
        <f>IF(B3230="","",VLOOKUP(G3230,'TONG HOP'!$C$8:$F$799,4,0))</f>
        <v/>
      </c>
      <c r="J3230" s="63" t="str">
        <f t="shared" si="539"/>
        <v/>
      </c>
      <c r="K3230" s="63" t="str">
        <f t="shared" si="540"/>
        <v/>
      </c>
      <c r="L3230" s="63">
        <f t="shared" si="541"/>
        <v>0</v>
      </c>
      <c r="M3230" s="392" t="str">
        <f>IF(Y3230="","",VLOOKUP(G3230,'Danh mục CODE'!$D$2:$I$1880,4,0))</f>
        <v/>
      </c>
      <c r="N3230" s="482"/>
      <c r="O3230" s="392" t="str">
        <f t="shared" si="542"/>
        <v/>
      </c>
      <c r="P3230" s="392" t="str">
        <f>IF(Y3230="","",VLOOKUP(G3230,'Danh mục CODE'!$D$2:$I$1880,5,0))</f>
        <v/>
      </c>
      <c r="Q3230" s="392"/>
      <c r="R3230" s="392" t="str">
        <f t="shared" si="543"/>
        <v/>
      </c>
      <c r="S3230" s="394" t="e">
        <f t="shared" si="544"/>
        <v>#VALUE!</v>
      </c>
      <c r="T3230" s="394" t="str">
        <f t="shared" si="545"/>
        <v/>
      </c>
      <c r="U3230" s="394" t="str">
        <f t="shared" si="546"/>
        <v/>
      </c>
      <c r="V3230" s="424" t="str">
        <f t="shared" si="547"/>
        <v/>
      </c>
      <c r="W3230" s="21"/>
      <c r="X3230" s="419"/>
      <c r="Y3230" s="419"/>
      <c r="Z3230" s="51"/>
      <c r="AA3230" s="61"/>
    </row>
    <row r="3231" spans="1:27">
      <c r="A3231" s="50">
        <f t="shared" si="548"/>
        <v>3226</v>
      </c>
      <c r="B3231" s="9"/>
      <c r="C3231" s="23" t="s">
        <v>742</v>
      </c>
      <c r="D3231" s="489"/>
      <c r="E3231" s="318" t="str">
        <f>IF(G3231="","",VLOOKUP(G3231,'Danh mục CODE'!$D$2:$J$20064,7,0))</f>
        <v/>
      </c>
      <c r="F3231" s="28" t="str">
        <f>IF(E3231="","",VLOOKUP(E3231,'TONG HOP'!$E$8:$W$1883,19,0))</f>
        <v/>
      </c>
      <c r="G3231" s="66"/>
      <c r="H3231" s="226" t="str">
        <f>IF(E3231="","",VLOOKUP(G3231,'TONG HOP'!$C$8:$E$799,2,0))</f>
        <v/>
      </c>
      <c r="I3231" s="226" t="str">
        <f>IF(B3231="","",VLOOKUP(G3231,'TONG HOP'!$C$8:$F$799,4,0))</f>
        <v/>
      </c>
      <c r="J3231" s="63" t="str">
        <f t="shared" si="539"/>
        <v/>
      </c>
      <c r="K3231" s="63" t="str">
        <f t="shared" si="540"/>
        <v/>
      </c>
      <c r="L3231" s="63">
        <f t="shared" si="541"/>
        <v>0</v>
      </c>
      <c r="M3231" s="392" t="str">
        <f>IF(Y3231="","",VLOOKUP(G3231,'Danh mục CODE'!$D$2:$I$1880,4,0))</f>
        <v/>
      </c>
      <c r="N3231" s="482"/>
      <c r="O3231" s="392" t="str">
        <f t="shared" si="542"/>
        <v/>
      </c>
      <c r="P3231" s="392" t="str">
        <f>IF(Y3231="","",VLOOKUP(G3231,'Danh mục CODE'!$D$2:$I$1880,5,0))</f>
        <v/>
      </c>
      <c r="Q3231" s="392"/>
      <c r="R3231" s="392" t="str">
        <f t="shared" si="543"/>
        <v/>
      </c>
      <c r="S3231" s="394" t="e">
        <f t="shared" si="544"/>
        <v>#VALUE!</v>
      </c>
      <c r="T3231" s="394" t="str">
        <f t="shared" si="545"/>
        <v/>
      </c>
      <c r="U3231" s="394" t="str">
        <f t="shared" si="546"/>
        <v/>
      </c>
      <c r="V3231" s="424" t="str">
        <f t="shared" si="547"/>
        <v/>
      </c>
      <c r="W3231" s="21"/>
      <c r="X3231" s="419"/>
      <c r="Y3231" s="419"/>
      <c r="Z3231" s="51"/>
      <c r="AA3231" s="61"/>
    </row>
    <row r="3232" spans="1:27">
      <c r="A3232" s="50">
        <f t="shared" si="548"/>
        <v>3227</v>
      </c>
      <c r="B3232" s="9"/>
      <c r="C3232" s="23" t="s">
        <v>742</v>
      </c>
      <c r="D3232" s="489"/>
      <c r="E3232" s="318" t="str">
        <f>IF(G3232="","",VLOOKUP(G3232,'Danh mục CODE'!$D$2:$J$20064,7,0))</f>
        <v/>
      </c>
      <c r="F3232" s="28" t="str">
        <f>IF(E3232="","",VLOOKUP(E3232,'TONG HOP'!$E$8:$W$1883,19,0))</f>
        <v/>
      </c>
      <c r="G3232" s="66"/>
      <c r="H3232" s="226" t="str">
        <f>IF(E3232="","",VLOOKUP(G3232,'TONG HOP'!$C$8:$E$799,2,0))</f>
        <v/>
      </c>
      <c r="I3232" s="226" t="str">
        <f>IF(B3232="","",VLOOKUP(G3232,'TONG HOP'!$C$8:$F$799,4,0))</f>
        <v/>
      </c>
      <c r="J3232" s="63" t="str">
        <f t="shared" si="539"/>
        <v/>
      </c>
      <c r="K3232" s="63" t="str">
        <f t="shared" si="540"/>
        <v/>
      </c>
      <c r="L3232" s="63">
        <f t="shared" si="541"/>
        <v>0</v>
      </c>
      <c r="M3232" s="392" t="str">
        <f>IF(Y3232="","",VLOOKUP(G3232,'Danh mục CODE'!$D$2:$I$1880,4,0))</f>
        <v/>
      </c>
      <c r="N3232" s="482"/>
      <c r="O3232" s="392" t="str">
        <f t="shared" si="542"/>
        <v/>
      </c>
      <c r="P3232" s="392" t="str">
        <f>IF(Y3232="","",VLOOKUP(G3232,'Danh mục CODE'!$D$2:$I$1880,5,0))</f>
        <v/>
      </c>
      <c r="Q3232" s="392"/>
      <c r="R3232" s="392" t="str">
        <f t="shared" si="543"/>
        <v/>
      </c>
      <c r="S3232" s="394" t="e">
        <f t="shared" si="544"/>
        <v>#VALUE!</v>
      </c>
      <c r="T3232" s="394" t="str">
        <f t="shared" si="545"/>
        <v/>
      </c>
      <c r="U3232" s="394" t="str">
        <f t="shared" si="546"/>
        <v/>
      </c>
      <c r="V3232" s="424" t="str">
        <f t="shared" si="547"/>
        <v/>
      </c>
      <c r="W3232" s="21"/>
      <c r="X3232" s="419"/>
      <c r="Y3232" s="419"/>
      <c r="Z3232" s="51"/>
      <c r="AA3232" s="61"/>
    </row>
    <row r="3233" spans="1:27">
      <c r="A3233" s="50">
        <f t="shared" si="548"/>
        <v>3228</v>
      </c>
      <c r="B3233" s="9"/>
      <c r="C3233" s="23" t="s">
        <v>742</v>
      </c>
      <c r="D3233" s="489"/>
      <c r="E3233" s="318" t="str">
        <f>IF(G3233="","",VLOOKUP(G3233,'Danh mục CODE'!$D$2:$J$20064,7,0))</f>
        <v/>
      </c>
      <c r="F3233" s="28" t="str">
        <f>IF(E3233="","",VLOOKUP(E3233,'TONG HOP'!$E$8:$W$1883,19,0))</f>
        <v/>
      </c>
      <c r="G3233" s="66"/>
      <c r="H3233" s="226" t="str">
        <f>IF(E3233="","",VLOOKUP(G3233,'TONG HOP'!$C$8:$E$799,2,0))</f>
        <v/>
      </c>
      <c r="I3233" s="226" t="str">
        <f>IF(B3233="","",VLOOKUP(G3233,'TONG HOP'!$C$8:$F$799,4,0))</f>
        <v/>
      </c>
      <c r="J3233" s="63" t="str">
        <f t="shared" si="539"/>
        <v/>
      </c>
      <c r="K3233" s="63" t="str">
        <f t="shared" si="540"/>
        <v/>
      </c>
      <c r="L3233" s="63">
        <f t="shared" si="541"/>
        <v>0</v>
      </c>
      <c r="M3233" s="392" t="str">
        <f>IF(Y3233="","",VLOOKUP(G3233,'Danh mục CODE'!$D$2:$I$1880,4,0))</f>
        <v/>
      </c>
      <c r="N3233" s="482"/>
      <c r="O3233" s="392" t="str">
        <f t="shared" si="542"/>
        <v/>
      </c>
      <c r="P3233" s="392" t="str">
        <f>IF(Y3233="","",VLOOKUP(G3233,'Danh mục CODE'!$D$2:$I$1880,5,0))</f>
        <v/>
      </c>
      <c r="Q3233" s="392"/>
      <c r="R3233" s="392" t="str">
        <f t="shared" si="543"/>
        <v/>
      </c>
      <c r="S3233" s="394" t="e">
        <f t="shared" si="544"/>
        <v>#VALUE!</v>
      </c>
      <c r="T3233" s="394" t="str">
        <f t="shared" si="545"/>
        <v/>
      </c>
      <c r="U3233" s="394" t="str">
        <f t="shared" si="546"/>
        <v/>
      </c>
      <c r="V3233" s="424" t="str">
        <f t="shared" si="547"/>
        <v/>
      </c>
      <c r="W3233" s="21"/>
      <c r="X3233" s="419"/>
      <c r="Y3233" s="419"/>
      <c r="Z3233" s="51"/>
      <c r="AA3233" s="61"/>
    </row>
    <row r="3234" spans="1:27">
      <c r="A3234" s="50">
        <f t="shared" si="548"/>
        <v>3229</v>
      </c>
      <c r="B3234" s="9"/>
      <c r="C3234" s="23" t="s">
        <v>742</v>
      </c>
      <c r="D3234" s="489"/>
      <c r="E3234" s="318" t="str">
        <f>IF(G3234="","",VLOOKUP(G3234,'Danh mục CODE'!$D$2:$J$20064,7,0))</f>
        <v/>
      </c>
      <c r="F3234" s="28" t="str">
        <f>IF(E3234="","",VLOOKUP(E3234,'TONG HOP'!$E$8:$W$1883,19,0))</f>
        <v/>
      </c>
      <c r="G3234" s="66"/>
      <c r="H3234" s="226" t="str">
        <f>IF(E3234="","",VLOOKUP(G3234,'TONG HOP'!$C$8:$E$799,2,0))</f>
        <v/>
      </c>
      <c r="I3234" s="226" t="str">
        <f>IF(B3234="","",VLOOKUP(G3234,'TONG HOP'!$C$8:$F$799,4,0))</f>
        <v/>
      </c>
      <c r="J3234" s="63" t="str">
        <f t="shared" si="539"/>
        <v/>
      </c>
      <c r="K3234" s="63" t="str">
        <f t="shared" si="540"/>
        <v/>
      </c>
      <c r="L3234" s="63">
        <f t="shared" si="541"/>
        <v>0</v>
      </c>
      <c r="M3234" s="392" t="str">
        <f>IF(Y3234="","",VLOOKUP(G3234,'Danh mục CODE'!$D$2:$I$1880,4,0))</f>
        <v/>
      </c>
      <c r="N3234" s="482"/>
      <c r="O3234" s="392" t="str">
        <f t="shared" si="542"/>
        <v/>
      </c>
      <c r="P3234" s="392" t="str">
        <f>IF(Y3234="","",VLOOKUP(G3234,'Danh mục CODE'!$D$2:$I$1880,5,0))</f>
        <v/>
      </c>
      <c r="Q3234" s="392"/>
      <c r="R3234" s="392" t="str">
        <f t="shared" si="543"/>
        <v/>
      </c>
      <c r="S3234" s="394" t="e">
        <f t="shared" si="544"/>
        <v>#VALUE!</v>
      </c>
      <c r="T3234" s="394" t="str">
        <f t="shared" si="545"/>
        <v/>
      </c>
      <c r="U3234" s="394" t="str">
        <f t="shared" si="546"/>
        <v/>
      </c>
      <c r="V3234" s="424" t="str">
        <f t="shared" si="547"/>
        <v/>
      </c>
      <c r="W3234" s="21"/>
      <c r="X3234" s="419"/>
      <c r="Y3234" s="419"/>
      <c r="Z3234" s="51"/>
      <c r="AA3234" s="61"/>
    </row>
    <row r="3235" spans="1:27">
      <c r="A3235" s="50">
        <f t="shared" si="548"/>
        <v>3230</v>
      </c>
      <c r="B3235" s="9"/>
      <c r="C3235" s="23" t="s">
        <v>742</v>
      </c>
      <c r="D3235" s="489"/>
      <c r="E3235" s="318" t="str">
        <f>IF(G3235="","",VLOOKUP(G3235,'Danh mục CODE'!$D$2:$J$20064,7,0))</f>
        <v/>
      </c>
      <c r="F3235" s="28" t="str">
        <f>IF(E3235="","",VLOOKUP(E3235,'TONG HOP'!$E$8:$W$1883,19,0))</f>
        <v/>
      </c>
      <c r="G3235" s="66"/>
      <c r="H3235" s="226" t="str">
        <f>IF(E3235="","",VLOOKUP(G3235,'TONG HOP'!$C$8:$E$799,2,0))</f>
        <v/>
      </c>
      <c r="I3235" s="226" t="str">
        <f>IF(B3235="","",VLOOKUP(G3235,'TONG HOP'!$C$8:$F$799,4,0))</f>
        <v/>
      </c>
      <c r="J3235" s="63" t="str">
        <f t="shared" si="539"/>
        <v/>
      </c>
      <c r="K3235" s="63" t="str">
        <f t="shared" si="540"/>
        <v/>
      </c>
      <c r="L3235" s="63">
        <f t="shared" si="541"/>
        <v>0</v>
      </c>
      <c r="M3235" s="392" t="str">
        <f>IF(Y3235="","",VLOOKUP(G3235,'Danh mục CODE'!$D$2:$I$1880,4,0))</f>
        <v/>
      </c>
      <c r="N3235" s="482"/>
      <c r="O3235" s="392" t="str">
        <f t="shared" si="542"/>
        <v/>
      </c>
      <c r="P3235" s="392" t="str">
        <f>IF(Y3235="","",VLOOKUP(G3235,'Danh mục CODE'!$D$2:$I$1880,5,0))</f>
        <v/>
      </c>
      <c r="Q3235" s="392"/>
      <c r="R3235" s="392" t="str">
        <f t="shared" si="543"/>
        <v/>
      </c>
      <c r="S3235" s="394" t="e">
        <f t="shared" si="544"/>
        <v>#VALUE!</v>
      </c>
      <c r="T3235" s="394" t="str">
        <f t="shared" si="545"/>
        <v/>
      </c>
      <c r="U3235" s="394" t="str">
        <f t="shared" si="546"/>
        <v/>
      </c>
      <c r="V3235" s="424" t="str">
        <f t="shared" si="547"/>
        <v/>
      </c>
      <c r="W3235" s="21"/>
      <c r="X3235" s="419"/>
      <c r="Y3235" s="419"/>
      <c r="Z3235" s="51"/>
      <c r="AA3235" s="61"/>
    </row>
    <row r="3236" spans="1:27" ht="15">
      <c r="B3236" s="580"/>
      <c r="C3236" s="23" t="s">
        <v>742</v>
      </c>
      <c r="D3236" s="489"/>
      <c r="G3236" s="315"/>
      <c r="N3236" s="643"/>
    </row>
    <row r="3240" spans="1:27">
      <c r="N3240" s="582"/>
    </row>
    <row r="3244" spans="1:27">
      <c r="H3244" s="31" t="s">
        <v>12</v>
      </c>
    </row>
  </sheetData>
  <autoFilter ref="A4:AA3236"/>
  <mergeCells count="1">
    <mergeCell ref="E1:H1"/>
  </mergeCells>
  <conditionalFormatting sqref="AC4:AE4 AC16:AE16 AC13 AC29:AE55">
    <cfRule type="duplicateValues" dxfId="24086" priority="3328"/>
  </conditionalFormatting>
  <conditionalFormatting sqref="AF16">
    <cfRule type="duplicateValues" dxfId="24085" priority="3327"/>
  </conditionalFormatting>
  <conditionalFormatting sqref="AG20:AG28">
    <cfRule type="duplicateValues" dxfId="24084" priority="3326"/>
  </conditionalFormatting>
  <conditionalFormatting sqref="AF30:AF41">
    <cfRule type="duplicateValues" dxfId="24083" priority="3325"/>
  </conditionalFormatting>
  <conditionalFormatting sqref="AC7">
    <cfRule type="duplicateValues" dxfId="24082" priority="3324"/>
  </conditionalFormatting>
  <conditionalFormatting sqref="AC15:AE15">
    <cfRule type="duplicateValues" dxfId="24081" priority="3323"/>
  </conditionalFormatting>
  <conditionalFormatting sqref="AC17:AE17">
    <cfRule type="duplicateValues" dxfId="24080" priority="3322"/>
  </conditionalFormatting>
  <conditionalFormatting sqref="AC18:AE18 AD19:AE19">
    <cfRule type="duplicateValues" dxfId="24079" priority="3321"/>
  </conditionalFormatting>
  <conditionalFormatting sqref="AC11">
    <cfRule type="duplicateValues" dxfId="24078" priority="3320"/>
  </conditionalFormatting>
  <conditionalFormatting sqref="AC12">
    <cfRule type="duplicateValues" dxfId="24077" priority="3319"/>
  </conditionalFormatting>
  <conditionalFormatting sqref="AC10">
    <cfRule type="duplicateValues" dxfId="24076" priority="3318"/>
  </conditionalFormatting>
  <conditionalFormatting sqref="AC19">
    <cfRule type="duplicateValues" dxfId="24075" priority="3317"/>
  </conditionalFormatting>
  <conditionalFormatting sqref="AC6">
    <cfRule type="duplicateValues" dxfId="24074" priority="3316"/>
  </conditionalFormatting>
  <conditionalFormatting sqref="AC5:AE5 AD6:AE13">
    <cfRule type="duplicateValues" dxfId="24073" priority="3315"/>
  </conditionalFormatting>
  <conditionalFormatting sqref="AC9">
    <cfRule type="duplicateValues" dxfId="24072" priority="3314"/>
  </conditionalFormatting>
  <conditionalFormatting sqref="AC14:AE14">
    <cfRule type="duplicateValues" dxfId="24071" priority="3313"/>
  </conditionalFormatting>
  <conditionalFormatting sqref="AD24:AE24">
    <cfRule type="duplicateValues" dxfId="24070" priority="3312"/>
  </conditionalFormatting>
  <conditionalFormatting sqref="AD25:AE25">
    <cfRule type="duplicateValues" dxfId="24069" priority="3311"/>
  </conditionalFormatting>
  <conditionalFormatting sqref="AD26:AE26">
    <cfRule type="duplicateValues" dxfId="24068" priority="3310"/>
  </conditionalFormatting>
  <conditionalFormatting sqref="E5:E272 E274:E3235">
    <cfRule type="duplicateValues" dxfId="24067" priority="3309"/>
  </conditionalFormatting>
  <conditionalFormatting sqref="G1295">
    <cfRule type="duplicateValues" dxfId="24066" priority="2311"/>
  </conditionalFormatting>
  <conditionalFormatting sqref="G1296">
    <cfRule type="duplicateValues" dxfId="24065" priority="2310"/>
  </conditionalFormatting>
  <conditionalFormatting sqref="G1297">
    <cfRule type="duplicateValues" dxfId="24064" priority="2309"/>
  </conditionalFormatting>
  <conditionalFormatting sqref="G1348">
    <cfRule type="duplicateValues" dxfId="24063" priority="2308"/>
  </conditionalFormatting>
  <conditionalFormatting sqref="G1349">
    <cfRule type="duplicateValues" dxfId="24062" priority="2307"/>
  </conditionalFormatting>
  <conditionalFormatting sqref="G1350">
    <cfRule type="duplicateValues" dxfId="24061" priority="2306"/>
  </conditionalFormatting>
  <conditionalFormatting sqref="G1351">
    <cfRule type="duplicateValues" dxfId="24060" priority="2305"/>
  </conditionalFormatting>
  <conditionalFormatting sqref="G1883">
    <cfRule type="duplicateValues" dxfId="24059" priority="2304"/>
  </conditionalFormatting>
  <conditionalFormatting sqref="G1884">
    <cfRule type="duplicateValues" dxfId="24058" priority="2303"/>
  </conditionalFormatting>
  <conditionalFormatting sqref="G1885">
    <cfRule type="duplicateValues" dxfId="24057" priority="2302"/>
  </conditionalFormatting>
  <conditionalFormatting sqref="G1886">
    <cfRule type="duplicateValues" dxfId="24056" priority="2301"/>
  </conditionalFormatting>
  <conditionalFormatting sqref="G1887">
    <cfRule type="duplicateValues" dxfId="24055" priority="2300"/>
  </conditionalFormatting>
  <conditionalFormatting sqref="G1960">
    <cfRule type="duplicateValues" dxfId="24054" priority="2299"/>
  </conditionalFormatting>
  <conditionalFormatting sqref="G1961">
    <cfRule type="duplicateValues" dxfId="24053" priority="2298"/>
  </conditionalFormatting>
  <conditionalFormatting sqref="G1962">
    <cfRule type="duplicateValues" dxfId="24052" priority="2297"/>
  </conditionalFormatting>
  <conditionalFormatting sqref="G1963">
    <cfRule type="duplicateValues" dxfId="24051" priority="2296"/>
  </conditionalFormatting>
  <conditionalFormatting sqref="G1987">
    <cfRule type="duplicateValues" dxfId="24050" priority="2295"/>
  </conditionalFormatting>
  <conditionalFormatting sqref="G886">
    <cfRule type="duplicateValues" dxfId="24049" priority="2150"/>
  </conditionalFormatting>
  <conditionalFormatting sqref="G888">
    <cfRule type="duplicateValues" dxfId="24048" priority="2149"/>
  </conditionalFormatting>
  <conditionalFormatting sqref="G887">
    <cfRule type="duplicateValues" dxfId="24047" priority="2148"/>
  </conditionalFormatting>
  <conditionalFormatting sqref="G889">
    <cfRule type="duplicateValues" dxfId="24046" priority="2147"/>
  </conditionalFormatting>
  <conditionalFormatting sqref="G976">
    <cfRule type="duplicateValues" dxfId="24045" priority="2146"/>
  </conditionalFormatting>
  <conditionalFormatting sqref="G978">
    <cfRule type="duplicateValues" dxfId="24044" priority="2145"/>
  </conditionalFormatting>
  <conditionalFormatting sqref="G977">
    <cfRule type="duplicateValues" dxfId="24043" priority="2144"/>
  </conditionalFormatting>
  <conditionalFormatting sqref="G679">
    <cfRule type="duplicateValues" dxfId="24042" priority="722"/>
  </conditionalFormatting>
  <conditionalFormatting sqref="G679">
    <cfRule type="duplicateValues" dxfId="24041" priority="721"/>
  </conditionalFormatting>
  <conditionalFormatting sqref="G681">
    <cfRule type="duplicateValues" dxfId="24040" priority="720"/>
  </conditionalFormatting>
  <conditionalFormatting sqref="G681">
    <cfRule type="duplicateValues" dxfId="24039" priority="719"/>
  </conditionalFormatting>
  <conditionalFormatting sqref="G689">
    <cfRule type="duplicateValues" dxfId="24038" priority="718"/>
  </conditionalFormatting>
  <conditionalFormatting sqref="G690">
    <cfRule type="duplicateValues" dxfId="24037" priority="717"/>
  </conditionalFormatting>
  <conditionalFormatting sqref="G691">
    <cfRule type="duplicateValues" dxfId="24036" priority="716"/>
  </conditionalFormatting>
  <conditionalFormatting sqref="G689">
    <cfRule type="duplicateValues" dxfId="24035" priority="715"/>
  </conditionalFormatting>
  <conditionalFormatting sqref="G690">
    <cfRule type="duplicateValues" dxfId="24034" priority="714"/>
  </conditionalFormatting>
  <conditionalFormatting sqref="G691">
    <cfRule type="duplicateValues" dxfId="24033" priority="713"/>
  </conditionalFormatting>
  <conditionalFormatting sqref="G689">
    <cfRule type="duplicateValues" dxfId="24032" priority="712"/>
  </conditionalFormatting>
  <conditionalFormatting sqref="G689">
    <cfRule type="duplicateValues" dxfId="24031" priority="711"/>
  </conditionalFormatting>
  <conditionalFormatting sqref="G690">
    <cfRule type="duplicateValues" dxfId="24030" priority="710"/>
  </conditionalFormatting>
  <conditionalFormatting sqref="G691">
    <cfRule type="duplicateValues" dxfId="24029" priority="709"/>
  </conditionalFormatting>
  <conditionalFormatting sqref="G690">
    <cfRule type="duplicateValues" dxfId="24028" priority="708"/>
  </conditionalFormatting>
  <conditionalFormatting sqref="G691">
    <cfRule type="duplicateValues" dxfId="24027" priority="707"/>
  </conditionalFormatting>
  <conditionalFormatting sqref="G692">
    <cfRule type="duplicateValues" dxfId="24026" priority="706"/>
  </conditionalFormatting>
  <conditionalFormatting sqref="G693">
    <cfRule type="duplicateValues" dxfId="24025" priority="705"/>
  </conditionalFormatting>
  <conditionalFormatting sqref="G692">
    <cfRule type="duplicateValues" dxfId="24024" priority="704"/>
  </conditionalFormatting>
  <conditionalFormatting sqref="G693">
    <cfRule type="duplicateValues" dxfId="24023" priority="703"/>
  </conditionalFormatting>
  <conditionalFormatting sqref="G692">
    <cfRule type="duplicateValues" dxfId="24022" priority="702"/>
  </conditionalFormatting>
  <conditionalFormatting sqref="G692">
    <cfRule type="duplicateValues" dxfId="24021" priority="701"/>
  </conditionalFormatting>
  <conditionalFormatting sqref="G693">
    <cfRule type="duplicateValues" dxfId="24020" priority="700"/>
  </conditionalFormatting>
  <conditionalFormatting sqref="G693">
    <cfRule type="duplicateValues" dxfId="24019" priority="699"/>
  </conditionalFormatting>
  <conditionalFormatting sqref="G702">
    <cfRule type="duplicateValues" dxfId="24018" priority="696"/>
  </conditionalFormatting>
  <conditionalFormatting sqref="G702">
    <cfRule type="duplicateValues" dxfId="24017" priority="695"/>
  </conditionalFormatting>
  <conditionalFormatting sqref="G704">
    <cfRule type="duplicateValues" dxfId="24016" priority="692"/>
  </conditionalFormatting>
  <conditionalFormatting sqref="G704">
    <cfRule type="duplicateValues" dxfId="24015" priority="691"/>
  </conditionalFormatting>
  <conditionalFormatting sqref="G706">
    <cfRule type="duplicateValues" dxfId="24014" priority="690"/>
  </conditionalFormatting>
  <conditionalFormatting sqref="G706">
    <cfRule type="duplicateValues" dxfId="24013" priority="689"/>
  </conditionalFormatting>
  <conditionalFormatting sqref="G716">
    <cfRule type="duplicateValues" dxfId="24012" priority="688"/>
  </conditionalFormatting>
  <conditionalFormatting sqref="G716">
    <cfRule type="duplicateValues" dxfId="24011" priority="685"/>
  </conditionalFormatting>
  <conditionalFormatting sqref="G716">
    <cfRule type="duplicateValues" dxfId="24010" priority="682"/>
  </conditionalFormatting>
  <conditionalFormatting sqref="G716">
    <cfRule type="duplicateValues" dxfId="24009" priority="681"/>
  </conditionalFormatting>
  <conditionalFormatting sqref="G717">
    <cfRule type="duplicateValues" dxfId="24008" priority="668"/>
  </conditionalFormatting>
  <conditionalFormatting sqref="G718">
    <cfRule type="duplicateValues" dxfId="24007" priority="667"/>
  </conditionalFormatting>
  <conditionalFormatting sqref="G719">
    <cfRule type="duplicateValues" dxfId="24006" priority="666"/>
  </conditionalFormatting>
  <conditionalFormatting sqref="G717">
    <cfRule type="duplicateValues" dxfId="24005" priority="665"/>
  </conditionalFormatting>
  <conditionalFormatting sqref="G718">
    <cfRule type="duplicateValues" dxfId="24004" priority="664"/>
  </conditionalFormatting>
  <conditionalFormatting sqref="G719">
    <cfRule type="duplicateValues" dxfId="24003" priority="663"/>
  </conditionalFormatting>
  <conditionalFormatting sqref="G717">
    <cfRule type="duplicateValues" dxfId="24002" priority="662"/>
  </conditionalFormatting>
  <conditionalFormatting sqref="G717">
    <cfRule type="duplicateValues" dxfId="24001" priority="661"/>
  </conditionalFormatting>
  <conditionalFormatting sqref="G718">
    <cfRule type="duplicateValues" dxfId="24000" priority="660"/>
  </conditionalFormatting>
  <conditionalFormatting sqref="G719">
    <cfRule type="duplicateValues" dxfId="23999" priority="659"/>
  </conditionalFormatting>
  <conditionalFormatting sqref="G718">
    <cfRule type="duplicateValues" dxfId="23998" priority="658"/>
  </conditionalFormatting>
  <conditionalFormatting sqref="G719">
    <cfRule type="duplicateValues" dxfId="23997" priority="657"/>
  </conditionalFormatting>
  <conditionalFormatting sqref="G720">
    <cfRule type="duplicateValues" dxfId="23996" priority="656"/>
  </conditionalFormatting>
  <conditionalFormatting sqref="G721">
    <cfRule type="duplicateValues" dxfId="23995" priority="655"/>
  </conditionalFormatting>
  <conditionalFormatting sqref="G720">
    <cfRule type="duplicateValues" dxfId="23994" priority="654"/>
  </conditionalFormatting>
  <conditionalFormatting sqref="G721">
    <cfRule type="duplicateValues" dxfId="23993" priority="653"/>
  </conditionalFormatting>
  <conditionalFormatting sqref="G720">
    <cfRule type="duplicateValues" dxfId="23992" priority="652"/>
  </conditionalFormatting>
  <conditionalFormatting sqref="G720">
    <cfRule type="duplicateValues" dxfId="23991" priority="651"/>
  </conditionalFormatting>
  <conditionalFormatting sqref="G721">
    <cfRule type="duplicateValues" dxfId="23990" priority="650"/>
  </conditionalFormatting>
  <conditionalFormatting sqref="G721">
    <cfRule type="duplicateValues" dxfId="23989" priority="649"/>
  </conditionalFormatting>
  <conditionalFormatting sqref="G757">
    <cfRule type="duplicateValues" dxfId="23988" priority="648"/>
  </conditionalFormatting>
  <conditionalFormatting sqref="G757">
    <cfRule type="duplicateValues" dxfId="23987" priority="647"/>
  </conditionalFormatting>
  <conditionalFormatting sqref="G759">
    <cfRule type="duplicateValues" dxfId="23986" priority="646"/>
  </conditionalFormatting>
  <conditionalFormatting sqref="G759">
    <cfRule type="duplicateValues" dxfId="23985" priority="645"/>
  </conditionalFormatting>
  <conditionalFormatting sqref="G5">
    <cfRule type="duplicateValues" dxfId="23984" priority="434"/>
  </conditionalFormatting>
  <conditionalFormatting sqref="G6">
    <cfRule type="duplicateValues" dxfId="23983" priority="433"/>
  </conditionalFormatting>
  <conditionalFormatting sqref="G9">
    <cfRule type="duplicateValues" dxfId="23982" priority="431"/>
  </conditionalFormatting>
  <conditionalFormatting sqref="G7">
    <cfRule type="duplicateValues" dxfId="23981" priority="428"/>
  </conditionalFormatting>
  <conditionalFormatting sqref="G8">
    <cfRule type="duplicateValues" dxfId="23980" priority="427"/>
  </conditionalFormatting>
  <conditionalFormatting sqref="G642">
    <cfRule type="duplicateValues" dxfId="23979" priority="191"/>
  </conditionalFormatting>
  <conditionalFormatting sqref="G642">
    <cfRule type="duplicateValues" dxfId="23978" priority="190"/>
  </conditionalFormatting>
  <conditionalFormatting sqref="G643">
    <cfRule type="duplicateValues" dxfId="23977" priority="189"/>
  </conditionalFormatting>
  <conditionalFormatting sqref="G644">
    <cfRule type="duplicateValues" dxfId="23976" priority="188"/>
  </conditionalFormatting>
  <conditionalFormatting sqref="G645">
    <cfRule type="duplicateValues" dxfId="23975" priority="187"/>
  </conditionalFormatting>
  <conditionalFormatting sqref="G643">
    <cfRule type="duplicateValues" dxfId="23974" priority="186"/>
  </conditionalFormatting>
  <conditionalFormatting sqref="G644">
    <cfRule type="duplicateValues" dxfId="23973" priority="185"/>
  </conditionalFormatting>
  <conditionalFormatting sqref="G645">
    <cfRule type="duplicateValues" dxfId="23972" priority="184"/>
  </conditionalFormatting>
  <conditionalFormatting sqref="G648">
    <cfRule type="duplicateValues" dxfId="23971" priority="183"/>
  </conditionalFormatting>
  <conditionalFormatting sqref="G648">
    <cfRule type="duplicateValues" dxfId="23970" priority="182"/>
  </conditionalFormatting>
  <conditionalFormatting sqref="G649">
    <cfRule type="duplicateValues" dxfId="23969" priority="181"/>
  </conditionalFormatting>
  <conditionalFormatting sqref="G650">
    <cfRule type="duplicateValues" dxfId="23968" priority="180"/>
  </conditionalFormatting>
  <conditionalFormatting sqref="G649">
    <cfRule type="duplicateValues" dxfId="23967" priority="178"/>
  </conditionalFormatting>
  <conditionalFormatting sqref="G650">
    <cfRule type="duplicateValues" dxfId="23966" priority="177"/>
  </conditionalFormatting>
  <conditionalFormatting sqref="G651">
    <cfRule type="duplicateValues" dxfId="23965" priority="175"/>
  </conditionalFormatting>
  <conditionalFormatting sqref="G651">
    <cfRule type="duplicateValues" dxfId="23964" priority="174"/>
  </conditionalFormatting>
  <conditionalFormatting sqref="G652">
    <cfRule type="duplicateValues" dxfId="23963" priority="173"/>
  </conditionalFormatting>
  <conditionalFormatting sqref="G653">
    <cfRule type="duplicateValues" dxfId="23962" priority="172"/>
  </conditionalFormatting>
  <conditionalFormatting sqref="G652">
    <cfRule type="duplicateValues" dxfId="23961" priority="170"/>
  </conditionalFormatting>
  <conditionalFormatting sqref="G653">
    <cfRule type="duplicateValues" dxfId="23960" priority="169"/>
  </conditionalFormatting>
  <conditionalFormatting sqref="G654">
    <cfRule type="duplicateValues" dxfId="23959" priority="167"/>
  </conditionalFormatting>
  <conditionalFormatting sqref="G654">
    <cfRule type="duplicateValues" dxfId="23958" priority="166"/>
  </conditionalFormatting>
  <conditionalFormatting sqref="G655">
    <cfRule type="duplicateValues" dxfId="23957" priority="165"/>
  </conditionalFormatting>
  <conditionalFormatting sqref="G656">
    <cfRule type="duplicateValues" dxfId="23956" priority="164"/>
  </conditionalFormatting>
  <conditionalFormatting sqref="G655">
    <cfRule type="duplicateValues" dxfId="23955" priority="162"/>
  </conditionalFormatting>
  <conditionalFormatting sqref="G656">
    <cfRule type="duplicateValues" dxfId="23954" priority="161"/>
  </conditionalFormatting>
  <conditionalFormatting sqref="E273">
    <cfRule type="duplicateValues" dxfId="23953" priority="69"/>
  </conditionalFormatting>
  <conditionalFormatting sqref="G347">
    <cfRule type="duplicateValues" dxfId="23952" priority="61"/>
  </conditionalFormatting>
  <conditionalFormatting sqref="G348">
    <cfRule type="duplicateValues" dxfId="23951" priority="60"/>
  </conditionalFormatting>
  <conditionalFormatting sqref="G349">
    <cfRule type="duplicateValues" dxfId="23950" priority="59"/>
  </conditionalFormatting>
  <conditionalFormatting sqref="G364">
    <cfRule type="duplicateValues" dxfId="23949" priority="58"/>
  </conditionalFormatting>
  <conditionalFormatting sqref="G411">
    <cfRule type="duplicateValues" dxfId="23948" priority="57"/>
  </conditionalFormatting>
  <conditionalFormatting sqref="G426">
    <cfRule type="duplicateValues" dxfId="23947" priority="56"/>
  </conditionalFormatting>
  <conditionalFormatting sqref="G427">
    <cfRule type="duplicateValues" dxfId="23946" priority="55"/>
  </conditionalFormatting>
  <conditionalFormatting sqref="G462">
    <cfRule type="duplicateValues" dxfId="23945" priority="54"/>
  </conditionalFormatting>
  <conditionalFormatting sqref="G463">
    <cfRule type="duplicateValues" dxfId="23944" priority="53"/>
  </conditionalFormatting>
  <conditionalFormatting sqref="G464">
    <cfRule type="duplicateValues" dxfId="23943" priority="52"/>
  </conditionalFormatting>
  <conditionalFormatting sqref="G465">
    <cfRule type="duplicateValues" dxfId="23942" priority="51"/>
  </conditionalFormatting>
  <conditionalFormatting sqref="G466">
    <cfRule type="duplicateValues" dxfId="23941" priority="50"/>
  </conditionalFormatting>
  <conditionalFormatting sqref="G477">
    <cfRule type="duplicateValues" dxfId="23940" priority="49"/>
  </conditionalFormatting>
  <conditionalFormatting sqref="G478">
    <cfRule type="duplicateValues" dxfId="23939" priority="48"/>
  </conditionalFormatting>
  <conditionalFormatting sqref="G479">
    <cfRule type="duplicateValues" dxfId="23938" priority="47"/>
  </conditionalFormatting>
  <conditionalFormatting sqref="G504">
    <cfRule type="duplicateValues" dxfId="23937" priority="46"/>
  </conditionalFormatting>
  <conditionalFormatting sqref="G505">
    <cfRule type="duplicateValues" dxfId="23936" priority="45"/>
  </conditionalFormatting>
  <conditionalFormatting sqref="G506">
    <cfRule type="duplicateValues" dxfId="23935" priority="44"/>
  </conditionalFormatting>
  <conditionalFormatting sqref="G507">
    <cfRule type="duplicateValues" dxfId="23934" priority="43"/>
  </conditionalFormatting>
  <conditionalFormatting sqref="G508">
    <cfRule type="duplicateValues" dxfId="23933" priority="42"/>
  </conditionalFormatting>
  <conditionalFormatting sqref="G524">
    <cfRule type="duplicateValues" dxfId="23932" priority="41"/>
  </conditionalFormatting>
  <conditionalFormatting sqref="G525">
    <cfRule type="duplicateValues" dxfId="23931" priority="40"/>
  </conditionalFormatting>
  <conditionalFormatting sqref="G526">
    <cfRule type="duplicateValues" dxfId="23930" priority="39"/>
  </conditionalFormatting>
  <conditionalFormatting sqref="G527">
    <cfRule type="duplicateValues" dxfId="23929" priority="38"/>
  </conditionalFormatting>
  <conditionalFormatting sqref="G10">
    <cfRule type="duplicateValues" dxfId="23928" priority="37"/>
  </conditionalFormatting>
  <conditionalFormatting sqref="G14">
    <cfRule type="duplicateValues" dxfId="23927" priority="36"/>
  </conditionalFormatting>
  <conditionalFormatting sqref="G15">
    <cfRule type="duplicateValues" dxfId="23926" priority="35"/>
  </conditionalFormatting>
  <conditionalFormatting sqref="G16">
    <cfRule type="duplicateValues" dxfId="23925" priority="34"/>
  </conditionalFormatting>
  <conditionalFormatting sqref="G17">
    <cfRule type="duplicateValues" dxfId="23924" priority="33"/>
  </conditionalFormatting>
  <conditionalFormatting sqref="G18">
    <cfRule type="duplicateValues" dxfId="23923" priority="32"/>
  </conditionalFormatting>
  <conditionalFormatting sqref="G19">
    <cfRule type="duplicateValues" dxfId="23922" priority="31"/>
  </conditionalFormatting>
  <conditionalFormatting sqref="G20">
    <cfRule type="duplicateValues" dxfId="23921" priority="30"/>
  </conditionalFormatting>
  <conditionalFormatting sqref="G21">
    <cfRule type="duplicateValues" dxfId="23920" priority="29"/>
  </conditionalFormatting>
  <conditionalFormatting sqref="G64">
    <cfRule type="duplicateValues" dxfId="23919" priority="28"/>
  </conditionalFormatting>
  <conditionalFormatting sqref="G65">
    <cfRule type="duplicateValues" dxfId="23918" priority="27"/>
  </conditionalFormatting>
  <conditionalFormatting sqref="G66">
    <cfRule type="duplicateValues" dxfId="23917" priority="26"/>
  </conditionalFormatting>
  <conditionalFormatting sqref="G83">
    <cfRule type="duplicateValues" dxfId="23916" priority="25"/>
  </conditionalFormatting>
  <conditionalFormatting sqref="G84">
    <cfRule type="duplicateValues" dxfId="23915" priority="24"/>
  </conditionalFormatting>
  <conditionalFormatting sqref="G85">
    <cfRule type="duplicateValues" dxfId="23914" priority="23"/>
  </conditionalFormatting>
  <conditionalFormatting sqref="G86">
    <cfRule type="duplicateValues" dxfId="23913" priority="22"/>
  </conditionalFormatting>
  <conditionalFormatting sqref="G113">
    <cfRule type="duplicateValues" dxfId="23912" priority="21"/>
  </conditionalFormatting>
  <conditionalFormatting sqref="G114">
    <cfRule type="duplicateValues" dxfId="23911" priority="20"/>
  </conditionalFormatting>
  <conditionalFormatting sqref="G115">
    <cfRule type="duplicateValues" dxfId="23910" priority="19"/>
  </conditionalFormatting>
  <conditionalFormatting sqref="G116">
    <cfRule type="duplicateValues" dxfId="23909" priority="18"/>
  </conditionalFormatting>
  <conditionalFormatting sqref="G157">
    <cfRule type="duplicateValues" dxfId="23908" priority="17"/>
  </conditionalFormatting>
  <conditionalFormatting sqref="G158">
    <cfRule type="duplicateValues" dxfId="23907" priority="16"/>
  </conditionalFormatting>
  <conditionalFormatting sqref="G159">
    <cfRule type="duplicateValues" dxfId="23906" priority="15"/>
  </conditionalFormatting>
  <conditionalFormatting sqref="G272">
    <cfRule type="duplicateValues" dxfId="23905" priority="14"/>
  </conditionalFormatting>
  <conditionalFormatting sqref="G273">
    <cfRule type="duplicateValues" dxfId="23904" priority="13"/>
  </conditionalFormatting>
  <conditionalFormatting sqref="G274">
    <cfRule type="duplicateValues" dxfId="23903" priority="12"/>
  </conditionalFormatting>
  <conditionalFormatting sqref="G275">
    <cfRule type="duplicateValues" dxfId="23902" priority="11"/>
  </conditionalFormatting>
  <conditionalFormatting sqref="G319">
    <cfRule type="duplicateValues" dxfId="23901" priority="10"/>
  </conditionalFormatting>
  <conditionalFormatting sqref="G320">
    <cfRule type="duplicateValues" dxfId="23900" priority="9"/>
  </conditionalFormatting>
  <conditionalFormatting sqref="G321">
    <cfRule type="duplicateValues" dxfId="23899" priority="8"/>
  </conditionalFormatting>
  <conditionalFormatting sqref="G322">
    <cfRule type="duplicateValues" dxfId="23898" priority="6"/>
  </conditionalFormatting>
  <conditionalFormatting sqref="G323">
    <cfRule type="duplicateValues" dxfId="23897" priority="5"/>
  </conditionalFormatting>
  <conditionalFormatting sqref="G324">
    <cfRule type="duplicateValues" dxfId="23896" priority="4"/>
  </conditionalFormatting>
  <conditionalFormatting sqref="G325">
    <cfRule type="duplicateValues" dxfId="23895" priority="3"/>
  </conditionalFormatting>
  <conditionalFormatting sqref="G326">
    <cfRule type="duplicateValues" dxfId="23894" priority="2"/>
  </conditionalFormatting>
  <conditionalFormatting sqref="G341">
    <cfRule type="duplicateValues" dxfId="23893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 filterMode="1">
    <tabColor rgb="FF92D050"/>
    <pageSetUpPr fitToPage="1"/>
  </sheetPr>
  <dimension ref="A1:AC108"/>
  <sheetViews>
    <sheetView zoomScaleNormal="100" workbookViewId="0">
      <selection activeCell="U7" sqref="U7"/>
    </sheetView>
  </sheetViews>
  <sheetFormatPr defaultColWidth="9.33203125" defaultRowHeight="15.75"/>
  <cols>
    <col min="1" max="1" width="5.83203125" style="72" customWidth="1"/>
    <col min="2" max="2" width="27.6640625" style="72" customWidth="1"/>
    <col min="3" max="3" width="1.83203125" style="72" customWidth="1"/>
    <col min="4" max="4" width="19.1640625" style="72" customWidth="1"/>
    <col min="5" max="5" width="11.5" style="72" customWidth="1"/>
    <col min="6" max="6" width="7.83203125" style="72" customWidth="1"/>
    <col min="7" max="7" width="18" style="405" customWidth="1"/>
    <col min="8" max="8" width="19.83203125" style="72" hidden="1" customWidth="1"/>
    <col min="9" max="9" width="16.83203125" style="414" customWidth="1"/>
    <col min="10" max="10" width="1.6640625" style="72" customWidth="1"/>
    <col min="11" max="11" width="14.6640625" style="72" customWidth="1"/>
    <col min="12" max="12" width="16" style="72" customWidth="1"/>
    <col min="13" max="13" width="8" style="72" customWidth="1"/>
    <col min="14" max="14" width="5.83203125" style="72" customWidth="1"/>
    <col min="15" max="15" width="16.1640625" style="72" bestFit="1" customWidth="1"/>
    <col min="16" max="21" width="9.33203125" style="72"/>
    <col min="22" max="22" width="30.1640625" style="72" bestFit="1" customWidth="1"/>
    <col min="23" max="16384" width="9.33203125" style="72"/>
  </cols>
  <sheetData>
    <row r="1" spans="1:21">
      <c r="A1" s="751" t="s">
        <v>600</v>
      </c>
      <c r="B1" s="751"/>
      <c r="C1" s="751"/>
      <c r="D1" s="751"/>
      <c r="E1" s="751"/>
      <c r="F1" s="751"/>
      <c r="G1" s="399"/>
      <c r="H1" s="355"/>
      <c r="I1" s="406"/>
      <c r="J1" s="355"/>
      <c r="K1" s="762" t="s">
        <v>895</v>
      </c>
      <c r="L1" s="762"/>
    </row>
    <row r="2" spans="1:21">
      <c r="A2" s="780" t="s">
        <v>1483</v>
      </c>
      <c r="B2" s="780"/>
      <c r="C2" s="780"/>
      <c r="D2" s="766"/>
      <c r="E2" s="780"/>
      <c r="F2" s="780"/>
      <c r="G2" s="400"/>
      <c r="H2" s="356"/>
      <c r="I2" s="407"/>
      <c r="J2" s="356"/>
      <c r="K2" s="356"/>
    </row>
    <row r="3" spans="1:21" ht="41.25" customHeight="1">
      <c r="A3" s="777" t="s">
        <v>896</v>
      </c>
      <c r="B3" s="777"/>
      <c r="C3" s="777"/>
      <c r="D3" s="777"/>
      <c r="E3" s="777"/>
      <c r="F3" s="777"/>
      <c r="G3" s="778"/>
      <c r="H3" s="777"/>
      <c r="I3" s="779"/>
      <c r="J3" s="777"/>
      <c r="K3" s="777"/>
    </row>
    <row r="4" spans="1:21" ht="17.649999999999999" customHeight="1">
      <c r="A4" s="102"/>
      <c r="B4" s="102"/>
      <c r="C4" s="102"/>
      <c r="D4" s="764" t="s">
        <v>64</v>
      </c>
      <c r="E4" s="764"/>
      <c r="F4" s="751" t="s">
        <v>1617</v>
      </c>
      <c r="G4" s="763"/>
      <c r="H4" s="102"/>
      <c r="I4" s="408"/>
      <c r="J4" s="102"/>
      <c r="K4" s="102"/>
    </row>
    <row r="5" spans="1:21" ht="17.649999999999999" customHeight="1">
      <c r="A5" s="781" t="s">
        <v>697</v>
      </c>
      <c r="B5" s="781"/>
      <c r="C5" s="364" t="s">
        <v>934</v>
      </c>
      <c r="D5" s="761" t="str">
        <f>IF($M5="","",INDEX('NHAP - NVL'!$H$5:$H$5998,$M5))</f>
        <v>Đất sét Hoa đào (DTL) BD01</v>
      </c>
      <c r="E5" s="761"/>
      <c r="F5" s="761"/>
      <c r="G5" s="761"/>
      <c r="I5" s="366" t="s">
        <v>21</v>
      </c>
      <c r="J5" s="364" t="s">
        <v>934</v>
      </c>
      <c r="K5" s="761" t="str">
        <f>IF($M5="","",INDEX('NHAP - NVL'!$G$5:$G$5998,$M5))</f>
        <v>NVLKX01.033</v>
      </c>
      <c r="L5" s="761"/>
      <c r="M5" s="72">
        <f>+IF(TYPE(MATCH($F$4,'NHAP - NVL'!$B$5:$B$5012,0))=16,"",MATCH($F$4,'NHAP - NVL'!$B$5:$B$5012,0))</f>
        <v>113</v>
      </c>
    </row>
    <row r="6" spans="1:21" ht="17.649999999999999" customHeight="1">
      <c r="A6" s="758" t="s">
        <v>968</v>
      </c>
      <c r="B6" s="758"/>
      <c r="C6" s="364" t="s">
        <v>934</v>
      </c>
      <c r="D6" s="398">
        <f>IF(K5="","",VLOOKUP(K5,'Danh mục CODE'!$D$2:$I$1880,4,0))</f>
        <v>0.25</v>
      </c>
      <c r="E6" s="368"/>
      <c r="F6" s="368"/>
      <c r="G6" s="402"/>
      <c r="H6" s="758"/>
      <c r="I6" s="759"/>
      <c r="J6" s="364"/>
      <c r="K6" s="509"/>
      <c r="L6" s="509"/>
    </row>
    <row r="7" spans="1:21" ht="17.649999999999999" customHeight="1">
      <c r="A7" s="758" t="s">
        <v>969</v>
      </c>
      <c r="B7" s="758"/>
      <c r="C7" s="364" t="s">
        <v>934</v>
      </c>
      <c r="D7" s="485">
        <f>IF($M5="","",INDEX('NHAP - NVL'!$N$5:$N$5998,$M5))</f>
        <v>0.182</v>
      </c>
      <c r="E7" s="477"/>
      <c r="F7" s="477"/>
      <c r="G7" s="477"/>
      <c r="H7" s="758"/>
      <c r="I7" s="759"/>
      <c r="J7" s="364"/>
      <c r="K7" s="509"/>
      <c r="L7" s="509"/>
    </row>
    <row r="8" spans="1:21" ht="17.649999999999999" customHeight="1">
      <c r="A8" s="758" t="s">
        <v>967</v>
      </c>
      <c r="B8" s="758"/>
      <c r="C8" s="364" t="s">
        <v>934</v>
      </c>
      <c r="D8" s="397">
        <f>IF(K5="","",IF(D6-D7&lt;0,-(D6-D7),D6-D7))</f>
        <v>6.8000000000000005E-2</v>
      </c>
      <c r="E8" s="368"/>
      <c r="F8" s="368"/>
      <c r="G8" s="402"/>
      <c r="H8" s="758"/>
      <c r="I8" s="759"/>
      <c r="J8" s="364"/>
      <c r="K8" s="509"/>
      <c r="L8" s="509"/>
    </row>
    <row r="9" spans="1:21" ht="17.649999999999999" customHeight="1">
      <c r="A9" s="758" t="s">
        <v>937</v>
      </c>
      <c r="B9" s="759"/>
      <c r="C9" s="364" t="s">
        <v>934</v>
      </c>
      <c r="D9" s="397"/>
      <c r="E9" s="368"/>
      <c r="F9" s="368"/>
      <c r="G9" s="402"/>
      <c r="H9" s="369"/>
      <c r="I9" s="410"/>
      <c r="J9" s="364"/>
      <c r="K9" s="509"/>
      <c r="L9" s="509"/>
      <c r="U9" s="72" t="s">
        <v>12</v>
      </c>
    </row>
    <row r="10" spans="1:21" ht="17.649999999999999" customHeight="1">
      <c r="A10" s="369"/>
      <c r="B10" s="410"/>
      <c r="C10" s="364"/>
      <c r="D10" s="397"/>
      <c r="E10" s="368"/>
      <c r="F10" s="368"/>
      <c r="G10" s="402"/>
      <c r="H10" s="369"/>
      <c r="I10" s="410"/>
      <c r="J10" s="364"/>
      <c r="K10" s="509"/>
      <c r="L10" s="509"/>
    </row>
    <row r="11" spans="1:21" ht="15.75" customHeight="1">
      <c r="A11" s="760" t="s">
        <v>935</v>
      </c>
      <c r="B11" s="760"/>
      <c r="C11" s="370" t="s">
        <v>934</v>
      </c>
      <c r="D11" s="788" t="str">
        <f>IF($F$4="","",VLOOKUP($F$4,'NHAP - NVL'!$B$5:$F$5998,5,0))</f>
        <v>CÔNG TY TNHH MTV DUY THANH LƯƠNG</v>
      </c>
      <c r="E11" s="788"/>
      <c r="F11" s="788"/>
      <c r="G11" s="788"/>
      <c r="H11" s="789"/>
      <c r="I11" s="788"/>
      <c r="J11" s="788"/>
      <c r="K11" s="788"/>
      <c r="L11" s="371"/>
    </row>
    <row r="12" spans="1:21" ht="28.5" customHeight="1">
      <c r="A12" s="760" t="s">
        <v>4</v>
      </c>
      <c r="B12" s="760"/>
      <c r="C12" s="370" t="s">
        <v>934</v>
      </c>
      <c r="D12" s="788" t="str">
        <f>VLOOKUP($D$11,DMKH!$C$4:$J$1000,2,0)</f>
        <v>23B/P 2, tổ 26, KP 1, Long bình tân, Thành phố Biên Hoà, Đồng Nai, Việt Nam</v>
      </c>
      <c r="E12" s="788"/>
      <c r="F12" s="788"/>
      <c r="G12" s="790"/>
      <c r="H12" s="788"/>
      <c r="I12" s="791"/>
      <c r="J12" s="788"/>
      <c r="K12" s="788"/>
      <c r="L12" s="371"/>
    </row>
    <row r="13" spans="1:21" ht="17.649999999999999" customHeight="1">
      <c r="A13" s="758" t="s">
        <v>6</v>
      </c>
      <c r="B13" s="758"/>
      <c r="C13" s="364" t="s">
        <v>934</v>
      </c>
      <c r="D13" s="370" t="str">
        <f>IF(VLOOKUP($D$11,DMKH!$C$4:$J$1000,5,0)=0,"",(VLOOKUP($D$11,DMKH!$C$4:$J$1000,5,0)))</f>
        <v/>
      </c>
      <c r="E13" s="368"/>
      <c r="F13" s="368"/>
      <c r="G13" s="402"/>
      <c r="H13" s="372"/>
      <c r="I13" s="411"/>
      <c r="J13" s="373"/>
      <c r="K13" s="366"/>
      <c r="L13" s="371"/>
    </row>
    <row r="14" spans="1:21" ht="17.649999999999999" customHeight="1">
      <c r="A14" s="758" t="s">
        <v>936</v>
      </c>
      <c r="B14" s="758"/>
      <c r="C14" s="364" t="s">
        <v>934</v>
      </c>
      <c r="D14" s="792" t="str">
        <f>VLOOKUP(F4,'NHAP - NVL'!$B$2:$W$5998,3,0)</f>
        <v>08/08/2026</v>
      </c>
      <c r="E14" s="792"/>
      <c r="F14" s="792"/>
      <c r="G14" s="793"/>
      <c r="H14" s="792"/>
      <c r="I14" s="794"/>
      <c r="J14" s="792"/>
      <c r="K14" s="792"/>
      <c r="L14" s="371"/>
    </row>
    <row r="15" spans="1:21" ht="17.649999999999999" customHeight="1">
      <c r="A15" s="345"/>
      <c r="B15" s="345"/>
      <c r="C15" s="345"/>
      <c r="D15" s="346"/>
      <c r="E15" s="346"/>
      <c r="F15" s="346"/>
      <c r="G15" s="403"/>
      <c r="H15" s="102"/>
      <c r="I15" s="408"/>
      <c r="J15" s="102"/>
      <c r="L15" s="102" t="s">
        <v>953</v>
      </c>
    </row>
    <row r="16" spans="1:21" s="374" customFormat="1" ht="25.5">
      <c r="A16" s="376" t="s">
        <v>13</v>
      </c>
      <c r="B16" s="377" t="s">
        <v>943</v>
      </c>
      <c r="C16" s="765" t="s">
        <v>955</v>
      </c>
      <c r="D16" s="765"/>
      <c r="E16" s="731" t="s">
        <v>956</v>
      </c>
      <c r="F16" s="732"/>
      <c r="G16" s="404" t="s">
        <v>964</v>
      </c>
      <c r="H16" s="377" t="s">
        <v>965</v>
      </c>
      <c r="I16" s="795" t="s">
        <v>966</v>
      </c>
      <c r="J16" s="796"/>
      <c r="K16" s="377" t="s">
        <v>950</v>
      </c>
      <c r="L16" s="385" t="s">
        <v>921</v>
      </c>
    </row>
    <row r="17" spans="1:23" ht="17.25" customHeight="1">
      <c r="A17" s="378">
        <v>1</v>
      </c>
      <c r="B17" s="444">
        <f>IF($M17="","",INDEX('NHAP - NVL'!$X$5:$X$5001,$M17))</f>
        <v>53010</v>
      </c>
      <c r="C17" s="727">
        <f>IF($M17="","",INDEX('NHAP - NVL'!$Y$5:$Y$5001,$M17))</f>
        <v>17790</v>
      </c>
      <c r="D17" s="728"/>
      <c r="E17" s="729">
        <f>IF($M17="","",INDEX('NHAP - NVL'!$L$5:$L$5001,$M17))</f>
        <v>35220</v>
      </c>
      <c r="F17" s="730"/>
      <c r="G17" s="445">
        <f>IF(B17="","",IF($D$7&lt;$D$6,0,E17*$D$8))</f>
        <v>0</v>
      </c>
      <c r="H17" s="446">
        <f>IF(C17="","",IF($K$7&lt;$K$6,0,E17*$K$8))</f>
        <v>0</v>
      </c>
      <c r="I17" s="729">
        <f>IF(E17="","",E17-G17-H17)</f>
        <v>35220</v>
      </c>
      <c r="J17" s="730"/>
      <c r="K17" s="444">
        <f>IF($M17="","",INDEX('NHAP - NVL'!$Z$5:$Z$5001,$M17))</f>
        <v>283</v>
      </c>
      <c r="L17" s="473" t="str">
        <f>IF($M17="","",INDEX('NHAP - NVL'!$AA$5:$AA$5001,$M17))</f>
        <v>60H-08137</v>
      </c>
      <c r="M17" s="225">
        <f>IF(TYPE(MATCH($F$4,'NHAP - NVL'!$B$5:$B$5001,0))=16,"",MATCH($F$4,'NHAP - NVL'!$B$5:$B$5001,0))</f>
        <v>113</v>
      </c>
      <c r="N17" s="225" t="str">
        <f>+IF(E17&lt;&gt;"","in","")</f>
        <v>in</v>
      </c>
      <c r="O17" s="478"/>
    </row>
    <row r="18" spans="1:23" ht="17.649999999999999" customHeight="1">
      <c r="A18" s="378">
        <f>A17+1</f>
        <v>2</v>
      </c>
      <c r="B18" s="444">
        <f ca="1">IF($M18="","",INDEX('NHAP - NVL'!$X$5:$X$5001,$M18))</f>
        <v>51330</v>
      </c>
      <c r="C18" s="727">
        <f ca="1">IF($M18="","",INDEX('NHAP - NVL'!$Y$5:$Y$5001,$M18))</f>
        <v>17100</v>
      </c>
      <c r="D18" s="728"/>
      <c r="E18" s="729">
        <f ca="1">IF($M18="","",INDEX('NHAP - NVL'!$L$5:$L$5001,$M18))</f>
        <v>34230</v>
      </c>
      <c r="F18" s="730"/>
      <c r="G18" s="445">
        <f t="shared" ref="G18:G41" ca="1" si="0">IF(B18="","",IF($D$7&lt;$D$6,0,E18*$D$8))</f>
        <v>0</v>
      </c>
      <c r="H18" s="446">
        <f t="shared" ref="H18:H41" ca="1" si="1">IF(C18="","",IF($K$7&lt;$K$6,0,E18*$K$8))</f>
        <v>0</v>
      </c>
      <c r="I18" s="729">
        <f t="shared" ref="I18:I41" ca="1" si="2">IF(E18="","",E18-G18-H18)</f>
        <v>34230</v>
      </c>
      <c r="J18" s="730"/>
      <c r="K18" s="444">
        <f ca="1">IF($M18="","",INDEX('NHAP - NVL'!$Z$5:$Z$5001,$M18))</f>
        <v>284</v>
      </c>
      <c r="L18" s="473" t="str">
        <f ca="1">IF($M18="","",INDEX('NHAP - NVL'!$AA$5:$AA$5001,$M18))</f>
        <v>60K-73617</v>
      </c>
      <c r="M18" s="72">
        <f ca="1">IF(M17="","",IF(TYPE(MATCH($F$4,OFFSET('NHAP - NVL'!$B$5,M17,0):'NHAP - NVL'!$B$5001,0)+M17)=16,"",MATCH($F$4,OFFSET('NHAP - NVL'!$B$5,M17,0):'NHAP - NVL'!$B$5001,0)+M17))</f>
        <v>114</v>
      </c>
    </row>
    <row r="19" spans="1:23" ht="17.649999999999999" customHeight="1">
      <c r="A19" s="378">
        <f t="shared" ref="A19:A41" si="3">A18+1</f>
        <v>3</v>
      </c>
      <c r="B19" s="444">
        <f ca="1">IF($M19="","",INDEX('NHAP - NVL'!$X$5:$X$5001,$M19))</f>
        <v>53300</v>
      </c>
      <c r="C19" s="727">
        <f ca="1">IF($M19="","",INDEX('NHAP - NVL'!$Y$5:$Y$5001,$M19))</f>
        <v>17540</v>
      </c>
      <c r="D19" s="728"/>
      <c r="E19" s="729">
        <f ca="1">IF($M19="","",INDEX('NHAP - NVL'!$L$5:$L$5001,$M19))</f>
        <v>35760</v>
      </c>
      <c r="F19" s="730"/>
      <c r="G19" s="445">
        <f t="shared" ca="1" si="0"/>
        <v>0</v>
      </c>
      <c r="H19" s="446">
        <f t="shared" ca="1" si="1"/>
        <v>0</v>
      </c>
      <c r="I19" s="729">
        <f t="shared" ca="1" si="2"/>
        <v>35760</v>
      </c>
      <c r="J19" s="730"/>
      <c r="K19" s="444">
        <f ca="1">IF($M19="","",INDEX('NHAP - NVL'!$Z$5:$Z$5001,$M19))</f>
        <v>287</v>
      </c>
      <c r="L19" s="473" t="str">
        <f ca="1">IF($M19="","",INDEX('NHAP - NVL'!$AA$5:$AA$5001,$M19))</f>
        <v>60H-33761</v>
      </c>
      <c r="M19" s="72">
        <f ca="1">IF(M18="","",IF(TYPE(MATCH($F$4,OFFSET('NHAP - NVL'!$B$5,M18,0):'NHAP - NVL'!$B$5001,0)+M18)=16,"",MATCH($F$4,OFFSET('NHAP - NVL'!$B$5,M18,0):'NHAP - NVL'!$B$5001,0)+M18))</f>
        <v>115</v>
      </c>
    </row>
    <row r="20" spans="1:23" ht="17.649999999999999" customHeight="1">
      <c r="A20" s="378">
        <f t="shared" si="3"/>
        <v>4</v>
      </c>
      <c r="B20" s="444">
        <f ca="1">IF($M20="","",INDEX('NHAP - NVL'!$X$5:$X$5001,$M20))</f>
        <v>55120</v>
      </c>
      <c r="C20" s="727">
        <f ca="1">IF($M20="","",INDEX('NHAP - NVL'!$Y$5:$Y$5001,$M20))</f>
        <v>18550</v>
      </c>
      <c r="D20" s="728"/>
      <c r="E20" s="729">
        <f ca="1">IF($M20="","",INDEX('NHAP - NVL'!$L$5:$L$5001,$M20))</f>
        <v>36570</v>
      </c>
      <c r="F20" s="730"/>
      <c r="G20" s="445">
        <f t="shared" ca="1" si="0"/>
        <v>0</v>
      </c>
      <c r="H20" s="446">
        <f t="shared" ca="1" si="1"/>
        <v>0</v>
      </c>
      <c r="I20" s="729">
        <f t="shared" ca="1" si="2"/>
        <v>36570</v>
      </c>
      <c r="J20" s="730"/>
      <c r="K20" s="444">
        <f ca="1">IF($M20="","",INDEX('NHAP - NVL'!$Z$5:$Z$5001,$M20))</f>
        <v>288</v>
      </c>
      <c r="L20" s="473" t="str">
        <f ca="1">IF($M20="","",INDEX('NHAP - NVL'!$AA$5:$AA$5001,$M20))</f>
        <v>60K-85644</v>
      </c>
      <c r="M20" s="72">
        <f ca="1">IF(M19="","",IF(TYPE(MATCH($F$4,OFFSET('NHAP - NVL'!$B$5,M19,0):'NHAP - NVL'!$B$5001,0)+M19)=16,"",MATCH($F$4,OFFSET('NHAP - NVL'!$B$5,M19,0):'NHAP - NVL'!$B$5001,0)+M19))</f>
        <v>116</v>
      </c>
      <c r="W20" s="72" t="s">
        <v>12</v>
      </c>
    </row>
    <row r="21" spans="1:23" ht="17.649999999999999" customHeight="1">
      <c r="A21" s="378">
        <f t="shared" si="3"/>
        <v>5</v>
      </c>
      <c r="B21" s="444" t="str">
        <f ca="1">IF($M21="","",INDEX('NHAP - NVL'!$X$5:$X$5001,$M21))</f>
        <v/>
      </c>
      <c r="C21" s="727" t="str">
        <f ca="1">IF($M21="","",INDEX('NHAP - NVL'!$Y$5:$Y$5001,$M21))</f>
        <v/>
      </c>
      <c r="D21" s="728"/>
      <c r="E21" s="729" t="str">
        <f ca="1">IF($M21="","",INDEX('NHAP - NVL'!$L$5:$L$5001,$M21))</f>
        <v/>
      </c>
      <c r="F21" s="730"/>
      <c r="G21" s="445" t="str">
        <f t="shared" ca="1" si="0"/>
        <v/>
      </c>
      <c r="H21" s="446" t="str">
        <f t="shared" ca="1" si="1"/>
        <v/>
      </c>
      <c r="I21" s="729" t="str">
        <f t="shared" ca="1" si="2"/>
        <v/>
      </c>
      <c r="J21" s="730"/>
      <c r="K21" s="444" t="str">
        <f ca="1">IF($M21="","",INDEX('NHAP - NVL'!$Z$5:$Z$5001,$M21))</f>
        <v/>
      </c>
      <c r="L21" s="473" t="str">
        <f ca="1">IF($M21="","",INDEX('NHAP - NVL'!$AA$5:$AA$5001,$M21))</f>
        <v/>
      </c>
      <c r="M21" s="72" t="str">
        <f ca="1">IF(M20="","",IF(TYPE(MATCH($F$4,OFFSET('NHAP - NVL'!$B$5,M20,0):'NHAP - NVL'!$B$5001,0)+M20)=16,"",MATCH($F$4,OFFSET('NHAP - NVL'!$B$5,M20,0):'NHAP - NVL'!$B$5001,0)+M20))</f>
        <v/>
      </c>
    </row>
    <row r="22" spans="1:23" ht="17.649999999999999" customHeight="1">
      <c r="A22" s="378">
        <f t="shared" si="3"/>
        <v>6</v>
      </c>
      <c r="B22" s="444" t="str">
        <f ca="1">IF($M22="","",INDEX('NHAP - NVL'!$X$5:$X$5001,$M22))</f>
        <v/>
      </c>
      <c r="C22" s="727" t="str">
        <f ca="1">IF($M22="","",INDEX('NHAP - NVL'!$Y$5:$Y$5001,$M22))</f>
        <v/>
      </c>
      <c r="D22" s="728"/>
      <c r="E22" s="729" t="str">
        <f ca="1">IF($M22="","",INDEX('NHAP - NVL'!$L$5:$L$5001,$M22))</f>
        <v/>
      </c>
      <c r="F22" s="730"/>
      <c r="G22" s="445" t="str">
        <f t="shared" ca="1" si="0"/>
        <v/>
      </c>
      <c r="H22" s="446" t="str">
        <f t="shared" ca="1" si="1"/>
        <v/>
      </c>
      <c r="I22" s="729" t="str">
        <f t="shared" ca="1" si="2"/>
        <v/>
      </c>
      <c r="J22" s="730"/>
      <c r="K22" s="444" t="str">
        <f ca="1">IF($M22="","",INDEX('NHAP - NVL'!$Z$5:$Z$5001,$M22))</f>
        <v/>
      </c>
      <c r="L22" s="473" t="str">
        <f ca="1">IF($M22="","",INDEX('NHAP - NVL'!$AA$5:$AA$5001,$M22))</f>
        <v/>
      </c>
      <c r="M22" s="72" t="str">
        <f ca="1">IF(M21="","",IF(TYPE(MATCH($F$4,OFFSET('NHAP - NVL'!$B$5,M21,0):'NHAP - NVL'!$B$5001,0)+M21)=16,"",MATCH($F$4,OFFSET('NHAP - NVL'!$B$5,M21,0):'NHAP - NVL'!$B$5001,0)+M21))</f>
        <v/>
      </c>
    </row>
    <row r="23" spans="1:23" ht="17.649999999999999" customHeight="1">
      <c r="A23" s="378">
        <f t="shared" si="3"/>
        <v>7</v>
      </c>
      <c r="B23" s="444" t="str">
        <f ca="1">IF($M23="","",INDEX('NHAP - NVL'!$X$5:$X$5001,$M23))</f>
        <v/>
      </c>
      <c r="C23" s="727" t="str">
        <f ca="1">IF($M23="","",INDEX('NHAP - NVL'!$Y$5:$Y$5001,$M23))</f>
        <v/>
      </c>
      <c r="D23" s="728"/>
      <c r="E23" s="729" t="str">
        <f ca="1">IF($M23="","",INDEX('NHAP - NVL'!$L$5:$L$5001,$M23))</f>
        <v/>
      </c>
      <c r="F23" s="730"/>
      <c r="G23" s="445" t="str">
        <f t="shared" ca="1" si="0"/>
        <v/>
      </c>
      <c r="H23" s="446" t="str">
        <f t="shared" ca="1" si="1"/>
        <v/>
      </c>
      <c r="I23" s="729" t="str">
        <f t="shared" ca="1" si="2"/>
        <v/>
      </c>
      <c r="J23" s="730"/>
      <c r="K23" s="444" t="str">
        <f ca="1">IF($M23="","",INDEX('NHAP - NVL'!$Z$5:$Z$5001,$M23))</f>
        <v/>
      </c>
      <c r="L23" s="473" t="str">
        <f ca="1">IF($M23="","",INDEX('NHAP - NVL'!$AA$5:$AA$5001,$M23))</f>
        <v/>
      </c>
      <c r="M23" s="72" t="str">
        <f ca="1">IF(M22="","",IF(TYPE(MATCH($F$4,OFFSET('NHAP - NVL'!$B$5,M22,0):'NHAP - NVL'!$B$5001,0)+M22)=16,"",MATCH($F$4,OFFSET('NHAP - NVL'!$B$5,M22,0):'NHAP - NVL'!$B$5001,0)+M22))</f>
        <v/>
      </c>
    </row>
    <row r="24" spans="1:23" ht="17.649999999999999" customHeight="1">
      <c r="A24" s="378">
        <f t="shared" si="3"/>
        <v>8</v>
      </c>
      <c r="B24" s="444" t="str">
        <f ca="1">IF($M24="","",INDEX('NHAP - NVL'!$X$5:$X$5001,$M24))</f>
        <v/>
      </c>
      <c r="C24" s="727" t="str">
        <f ca="1">IF($M24="","",INDEX('NHAP - NVL'!$Y$5:$Y$5001,$M24))</f>
        <v/>
      </c>
      <c r="D24" s="728"/>
      <c r="E24" s="729" t="str">
        <f ca="1">IF($M24="","",INDEX('NHAP - NVL'!$L$5:$L$5001,$M24))</f>
        <v/>
      </c>
      <c r="F24" s="730"/>
      <c r="G24" s="445" t="str">
        <f t="shared" ca="1" si="0"/>
        <v/>
      </c>
      <c r="H24" s="446" t="str">
        <f t="shared" ca="1" si="1"/>
        <v/>
      </c>
      <c r="I24" s="729" t="str">
        <f t="shared" ca="1" si="2"/>
        <v/>
      </c>
      <c r="J24" s="730"/>
      <c r="K24" s="444" t="str">
        <f ca="1">IF($M24="","",INDEX('NHAP - NVL'!$Z$5:$Z$5001,$M24))</f>
        <v/>
      </c>
      <c r="L24" s="473" t="str">
        <f ca="1">IF($M24="","",INDEX('NHAP - NVL'!$AA$5:$AA$5001,$M24))</f>
        <v/>
      </c>
      <c r="M24" s="72" t="str">
        <f ca="1">IF(M23="","",IF(TYPE(MATCH($F$4,OFFSET('NHAP - NVL'!$B$5,M23,0):'NHAP - NVL'!$B$5001,0)+M23)=16,"",MATCH($F$4,OFFSET('NHAP - NVL'!$B$5,M23,0):'NHAP - NVL'!$B$5001,0)+M23))</f>
        <v/>
      </c>
    </row>
    <row r="25" spans="1:23" ht="17.649999999999999" customHeight="1">
      <c r="A25" s="378">
        <f t="shared" si="3"/>
        <v>9</v>
      </c>
      <c r="B25" s="444" t="str">
        <f ca="1">IF($M25="","",INDEX('NHAP - NVL'!$X$5:$X$5001,$M25))</f>
        <v/>
      </c>
      <c r="C25" s="727" t="str">
        <f ca="1">IF($M25="","",INDEX('NHAP - NVL'!$Y$5:$Y$5001,$M25))</f>
        <v/>
      </c>
      <c r="D25" s="728"/>
      <c r="E25" s="729" t="str">
        <f ca="1">IF($M25="","",INDEX('NHAP - NVL'!$L$5:$L$5001,$M25))</f>
        <v/>
      </c>
      <c r="F25" s="730"/>
      <c r="G25" s="445" t="str">
        <f t="shared" ca="1" si="0"/>
        <v/>
      </c>
      <c r="H25" s="446" t="str">
        <f t="shared" ca="1" si="1"/>
        <v/>
      </c>
      <c r="I25" s="729" t="str">
        <f t="shared" ref="I25:I31" ca="1" si="4">IF(E25="","",E25-G25-H25)</f>
        <v/>
      </c>
      <c r="J25" s="730"/>
      <c r="K25" s="444" t="str">
        <f ca="1">IF($M25="","",INDEX('NHAP - NVL'!$Z$5:$Z$5001,$M25))</f>
        <v/>
      </c>
      <c r="L25" s="473" t="str">
        <f ca="1">IF($M25="","",INDEX('NHAP - NVL'!$AA$5:$AA$5001,$M25))</f>
        <v/>
      </c>
      <c r="M25" s="72" t="str">
        <f ca="1">IF(M24="","",IF(TYPE(MATCH($F$4,OFFSET('NHAP - NVL'!$B$5,M24,0):'NHAP - NVL'!$B$5001,0)+M24)=16,"",MATCH($F$4,OFFSET('NHAP - NVL'!$B$5,M24,0):'NHAP - NVL'!$B$5001,0)+M24))</f>
        <v/>
      </c>
    </row>
    <row r="26" spans="1:23" ht="17.649999999999999" customHeight="1">
      <c r="A26" s="378">
        <f t="shared" si="3"/>
        <v>10</v>
      </c>
      <c r="B26" s="444" t="str">
        <f ca="1">IF($M26="","",INDEX('NHAP - NVL'!$X$5:$X$5001,$M26))</f>
        <v/>
      </c>
      <c r="C26" s="727" t="str">
        <f ca="1">IF($M26="","",INDEX('NHAP - NVL'!$Y$5:$Y$5001,$M26))</f>
        <v/>
      </c>
      <c r="D26" s="728"/>
      <c r="E26" s="729" t="str">
        <f ca="1">IF($M26="","",INDEX('NHAP - NVL'!$L$5:$L$5001,$M26))</f>
        <v/>
      </c>
      <c r="F26" s="730"/>
      <c r="G26" s="445" t="str">
        <f t="shared" ca="1" si="0"/>
        <v/>
      </c>
      <c r="H26" s="446" t="str">
        <f t="shared" ca="1" si="1"/>
        <v/>
      </c>
      <c r="I26" s="729" t="str">
        <f t="shared" ca="1" si="4"/>
        <v/>
      </c>
      <c r="J26" s="730"/>
      <c r="K26" s="444" t="str">
        <f ca="1">IF($M26="","",INDEX('NHAP - NVL'!$Z$5:$Z$5001,$M26))</f>
        <v/>
      </c>
      <c r="L26" s="473" t="str">
        <f ca="1">IF($M26="","",INDEX('NHAP - NVL'!$AA$5:$AA$5001,$M26))</f>
        <v/>
      </c>
      <c r="M26" s="72" t="str">
        <f ca="1">IF(M25="","",IF(TYPE(MATCH($F$4,OFFSET('NHAP - NVL'!$B$5,M25,0):'NHAP - NVL'!$B$5001,0)+M25)=16,"",MATCH($F$4,OFFSET('NHAP - NVL'!$B$5,M25,0):'NHAP - NVL'!$B$5001,0)+M25))</f>
        <v/>
      </c>
    </row>
    <row r="27" spans="1:23" ht="17.649999999999999" customHeight="1">
      <c r="A27" s="378">
        <f t="shared" si="3"/>
        <v>11</v>
      </c>
      <c r="B27" s="444" t="str">
        <f ca="1">IF($M27="","",INDEX('NHAP - NVL'!$X$5:$X$5001,$M27))</f>
        <v/>
      </c>
      <c r="C27" s="727" t="str">
        <f ca="1">IF($M27="","",INDEX('NHAP - NVL'!$Y$5:$Y$5001,$M27))</f>
        <v/>
      </c>
      <c r="D27" s="728"/>
      <c r="E27" s="729" t="str">
        <f ca="1">IF($M27="","",INDEX('NHAP - NVL'!$L$5:$L$5001,$M27))</f>
        <v/>
      </c>
      <c r="F27" s="730"/>
      <c r="G27" s="445" t="str">
        <f t="shared" ca="1" si="0"/>
        <v/>
      </c>
      <c r="H27" s="446" t="str">
        <f t="shared" ca="1" si="1"/>
        <v/>
      </c>
      <c r="I27" s="729" t="str">
        <f t="shared" ca="1" si="4"/>
        <v/>
      </c>
      <c r="J27" s="730"/>
      <c r="K27" s="444" t="str">
        <f ca="1">IF($M27="","",INDEX('NHAP - NVL'!$Z$5:$Z$5001,$M27))</f>
        <v/>
      </c>
      <c r="L27" s="473" t="str">
        <f ca="1">IF($M27="","",INDEX('NHAP - NVL'!$AA$5:$AA$5001,$M27))</f>
        <v/>
      </c>
      <c r="M27" s="72" t="str">
        <f ca="1">IF(M26="","",IF(TYPE(MATCH($F$4,OFFSET('NHAP - NVL'!$B$5,M26,0):'NHAP - NVL'!$B$5001,0)+M26)=16,"",MATCH($F$4,OFFSET('NHAP - NVL'!$B$5,M26,0):'NHAP - NVL'!$B$5001,0)+M26))</f>
        <v/>
      </c>
    </row>
    <row r="28" spans="1:23" ht="17.649999999999999" customHeight="1">
      <c r="A28" s="378">
        <f t="shared" si="3"/>
        <v>12</v>
      </c>
      <c r="B28" s="444" t="str">
        <f ca="1">IF($M28="","",INDEX('NHAP - NVL'!$X$5:$X$5001,$M28))</f>
        <v/>
      </c>
      <c r="C28" s="727" t="str">
        <f ca="1">IF($M28="","",INDEX('NHAP - NVL'!$Y$5:$Y$5001,$M28))</f>
        <v/>
      </c>
      <c r="D28" s="728"/>
      <c r="E28" s="729" t="str">
        <f ca="1">IF($M28="","",INDEX('NHAP - NVL'!$L$5:$L$5001,$M28))</f>
        <v/>
      </c>
      <c r="F28" s="730"/>
      <c r="G28" s="445" t="str">
        <f ca="1">IF(B28="","",IF($D$7&lt;$D$6,0,E28*$D$8))</f>
        <v/>
      </c>
      <c r="H28" s="446" t="str">
        <f t="shared" ca="1" si="1"/>
        <v/>
      </c>
      <c r="I28" s="729" t="str">
        <f t="shared" ca="1" si="4"/>
        <v/>
      </c>
      <c r="J28" s="730"/>
      <c r="K28" s="444" t="str">
        <f ca="1">IF($M28="","",INDEX('NHAP - NVL'!$Z$5:$Z$5001,$M28))</f>
        <v/>
      </c>
      <c r="L28" s="473" t="str">
        <f ca="1">IF($M28="","",INDEX('NHAP - NVL'!$AA$5:$AA$5001,$M28))</f>
        <v/>
      </c>
      <c r="M28" s="72" t="str">
        <f ca="1">IF(M27="","",IF(TYPE(MATCH($F$4,OFFSET('NHAP - NVL'!$B$5,M27,0):'NHAP - NVL'!$B$5001,0)+M27)=16,"",MATCH($F$4,OFFSET('NHAP - NVL'!$B$5,M27,0):'NHAP - NVL'!$B$5001,0)+M27))</f>
        <v/>
      </c>
    </row>
    <row r="29" spans="1:23" ht="17.649999999999999" customHeight="1">
      <c r="A29" s="378">
        <f t="shared" si="3"/>
        <v>13</v>
      </c>
      <c r="B29" s="444" t="str">
        <f ca="1">IF($M29="","",INDEX('NHAP - NVL'!$X$5:$X$5001,$M29))</f>
        <v/>
      </c>
      <c r="C29" s="727" t="str">
        <f ca="1">IF($M29="","",INDEX('NHAP - NVL'!$Y$5:$Y$5001,$M29))</f>
        <v/>
      </c>
      <c r="D29" s="728"/>
      <c r="E29" s="729" t="str">
        <f ca="1">IF($M29="","",INDEX('NHAP - NVL'!$L$5:$L$5001,$M29))</f>
        <v/>
      </c>
      <c r="F29" s="730"/>
      <c r="G29" s="445" t="str">
        <f t="shared" ca="1" si="0"/>
        <v/>
      </c>
      <c r="H29" s="446" t="str">
        <f t="shared" ca="1" si="1"/>
        <v/>
      </c>
      <c r="I29" s="729" t="str">
        <f t="shared" ca="1" si="4"/>
        <v/>
      </c>
      <c r="J29" s="730"/>
      <c r="K29" s="444" t="str">
        <f ca="1">IF($M29="","",INDEX('NHAP - NVL'!$Z$5:$Z$5001,$M29))</f>
        <v/>
      </c>
      <c r="L29" s="473" t="str">
        <f ca="1">IF($M29="","",INDEX('NHAP - NVL'!$AA$5:$AA$5001,$M29))</f>
        <v/>
      </c>
      <c r="M29" s="72" t="str">
        <f ca="1">IF(M28="","",IF(TYPE(MATCH($F$4,OFFSET('NHAP - NVL'!$B$5,M28,0):'NHAP - NVL'!$B$5001,0)+M28)=16,"",MATCH($F$4,OFFSET('NHAP - NVL'!$B$5,M28,0):'NHAP - NVL'!$B$5001,0)+M28))</f>
        <v/>
      </c>
    </row>
    <row r="30" spans="1:23" ht="17.649999999999999" customHeight="1">
      <c r="A30" s="378">
        <f t="shared" si="3"/>
        <v>14</v>
      </c>
      <c r="B30" s="444" t="str">
        <f ca="1">IF($M30="","",INDEX('NHAP - NVL'!$X$5:$X$5001,$M30))</f>
        <v/>
      </c>
      <c r="C30" s="727" t="str">
        <f ca="1">IF($M30="","",INDEX('NHAP - NVL'!$Y$5:$Y$5001,$M30))</f>
        <v/>
      </c>
      <c r="D30" s="728"/>
      <c r="E30" s="729" t="str">
        <f ca="1">IF($M30="","",INDEX('NHAP - NVL'!$L$5:$L$5001,$M30))</f>
        <v/>
      </c>
      <c r="F30" s="730"/>
      <c r="G30" s="445" t="str">
        <f t="shared" ca="1" si="0"/>
        <v/>
      </c>
      <c r="H30" s="446" t="str">
        <f t="shared" ca="1" si="1"/>
        <v/>
      </c>
      <c r="I30" s="729" t="str">
        <f t="shared" ca="1" si="4"/>
        <v/>
      </c>
      <c r="J30" s="730"/>
      <c r="K30" s="444" t="str">
        <f ca="1">IF($M30="","",INDEX('NHAP - NVL'!$Z$5:$Z$5001,$M30))</f>
        <v/>
      </c>
      <c r="L30" s="473" t="str">
        <f ca="1">IF($M30="","",INDEX('NHAP - NVL'!$AA$5:$AA$5001,$M30))</f>
        <v/>
      </c>
      <c r="M30" s="72" t="str">
        <f ca="1">IF(M29="","",IF(TYPE(MATCH($F$4,OFFSET('NHAP - NVL'!$B$5,M29,0):'NHAP - NVL'!$B$5001,0)+M29)=16,"",MATCH($F$4,OFFSET('NHAP - NVL'!$B$5,M29,0):'NHAP - NVL'!$B$5001,0)+M29))</f>
        <v/>
      </c>
    </row>
    <row r="31" spans="1:23" ht="17.649999999999999" customHeight="1">
      <c r="A31" s="378">
        <f t="shared" si="3"/>
        <v>15</v>
      </c>
      <c r="B31" s="444" t="str">
        <f ca="1">IF($M31="","",INDEX('NHAP - NVL'!$X$5:$X$5001,$M31))</f>
        <v/>
      </c>
      <c r="C31" s="727" t="str">
        <f ca="1">IF($M31="","",INDEX('NHAP - NVL'!$Y$5:$Y$5001,$M31))</f>
        <v/>
      </c>
      <c r="D31" s="728"/>
      <c r="E31" s="729" t="str">
        <f ca="1">IF($M31="","",INDEX('NHAP - NVL'!$L$5:$L$5001,$M31))</f>
        <v/>
      </c>
      <c r="F31" s="730"/>
      <c r="G31" s="445" t="str">
        <f t="shared" ca="1" si="0"/>
        <v/>
      </c>
      <c r="H31" s="446" t="str">
        <f t="shared" ca="1" si="1"/>
        <v/>
      </c>
      <c r="I31" s="729" t="str">
        <f t="shared" ca="1" si="4"/>
        <v/>
      </c>
      <c r="J31" s="730"/>
      <c r="K31" s="444" t="str">
        <f ca="1">IF($M31="","",INDEX('NHAP - NVL'!$Z$5:$Z$5001,$M31))</f>
        <v/>
      </c>
      <c r="L31" s="473" t="str">
        <f ca="1">IF($M31="","",INDEX('NHAP - NVL'!$AA$5:$AA$5001,$M31))</f>
        <v/>
      </c>
      <c r="M31" s="72" t="str">
        <f ca="1">IF(M30="","",IF(TYPE(MATCH($F$4,OFFSET('NHAP - NVL'!$B$5,M30,0):'NHAP - NVL'!$B$5001,0)+M30)=16,"",MATCH($F$4,OFFSET('NHAP - NVL'!$B$5,M30,0):'NHAP - NVL'!$B$5001,0)+M30))</f>
        <v/>
      </c>
    </row>
    <row r="32" spans="1:23" ht="17.649999999999999" customHeight="1">
      <c r="A32" s="378">
        <f t="shared" si="3"/>
        <v>16</v>
      </c>
      <c r="B32" s="444" t="str">
        <f ca="1">IF($M32="","",INDEX('NHAP - NVL'!$X$5:$X$5001,$M32))</f>
        <v/>
      </c>
      <c r="C32" s="727" t="str">
        <f ca="1">IF($M32="","",INDEX('NHAP - NVL'!$Y$5:$Y$5001,$M32))</f>
        <v/>
      </c>
      <c r="D32" s="728"/>
      <c r="E32" s="729" t="str">
        <f ca="1">IF($M32="","",INDEX('NHAP - NVL'!$L$5:$L$5001,$M32))</f>
        <v/>
      </c>
      <c r="F32" s="730"/>
      <c r="G32" s="445" t="str">
        <f t="shared" ca="1" si="0"/>
        <v/>
      </c>
      <c r="H32" s="446" t="str">
        <f t="shared" ca="1" si="1"/>
        <v/>
      </c>
      <c r="I32" s="729" t="str">
        <f t="shared" ref="I32:I39" ca="1" si="5">IF(E32="","",E32-G32-H32)</f>
        <v/>
      </c>
      <c r="J32" s="730"/>
      <c r="K32" s="444" t="str">
        <f ca="1">IF($M32="","",INDEX('NHAP - NVL'!$Z$5:$Z$5001,$M32))</f>
        <v/>
      </c>
      <c r="L32" s="473" t="str">
        <f ca="1">IF($M32="","",INDEX('NHAP - NVL'!$AA$5:$AA$5001,$M32))</f>
        <v/>
      </c>
      <c r="M32" s="72" t="str">
        <f ca="1">IF(M31="","",IF(TYPE(MATCH($F$4,OFFSET('NHAP - NVL'!$B$5,M31,0):'NHAP - NVL'!$B$5001,0)+M31)=16,"",MATCH($F$4,OFFSET('NHAP - NVL'!$B$5,M31,0):'NHAP - NVL'!$B$5001,0)+M31))</f>
        <v/>
      </c>
    </row>
    <row r="33" spans="1:13" ht="17.649999999999999" customHeight="1">
      <c r="A33" s="378">
        <f t="shared" si="3"/>
        <v>17</v>
      </c>
      <c r="B33" s="444" t="str">
        <f ca="1">IF($M33="","",INDEX('NHAP - NVL'!$X$5:$X$5001,$M33))</f>
        <v/>
      </c>
      <c r="C33" s="727" t="str">
        <f ca="1">IF($M33="","",INDEX('NHAP - NVL'!$Y$5:$Y$5001,$M33))</f>
        <v/>
      </c>
      <c r="D33" s="728"/>
      <c r="E33" s="729" t="str">
        <f ca="1">IF($M33="","",INDEX('NHAP - NVL'!$L$5:$L$5001,$M33))</f>
        <v/>
      </c>
      <c r="F33" s="730"/>
      <c r="G33" s="445" t="str">
        <f t="shared" ca="1" si="0"/>
        <v/>
      </c>
      <c r="H33" s="446" t="str">
        <f t="shared" ca="1" si="1"/>
        <v/>
      </c>
      <c r="I33" s="729" t="str">
        <f t="shared" ca="1" si="5"/>
        <v/>
      </c>
      <c r="J33" s="730"/>
      <c r="K33" s="444" t="str">
        <f ca="1">IF($M33="","",INDEX('NHAP - NVL'!$Z$5:$Z$5001,$M33))</f>
        <v/>
      </c>
      <c r="L33" s="473" t="str">
        <f ca="1">IF($M33="","",INDEX('NHAP - NVL'!$AA$5:$AA$5001,$M33))</f>
        <v/>
      </c>
      <c r="M33" s="72" t="str">
        <f ca="1">IF(M32="","",IF(TYPE(MATCH($F$4,OFFSET('NHAP - NVL'!$B$5,M32,0):'NHAP - NVL'!$B$5001,0)+M32)=16,"",MATCH($F$4,OFFSET('NHAP - NVL'!$B$5,M32,0):'NHAP - NVL'!$B$5001,0)+M32))</f>
        <v/>
      </c>
    </row>
    <row r="34" spans="1:13" ht="17.649999999999999" customHeight="1">
      <c r="A34" s="378">
        <f t="shared" si="3"/>
        <v>18</v>
      </c>
      <c r="B34" s="444" t="str">
        <f ca="1">IF($M34="","",INDEX('NHAP - NVL'!$X$5:$X$5001,$M34))</f>
        <v/>
      </c>
      <c r="C34" s="727" t="str">
        <f ca="1">IF($M34="","",INDEX('NHAP - NVL'!$Y$5:$Y$5001,$M34))</f>
        <v/>
      </c>
      <c r="D34" s="728"/>
      <c r="E34" s="729" t="str">
        <f ca="1">IF($M34="","",INDEX('NHAP - NVL'!$L$5:$L$5001,$M34))</f>
        <v/>
      </c>
      <c r="F34" s="730"/>
      <c r="G34" s="445" t="str">
        <f t="shared" ca="1" si="0"/>
        <v/>
      </c>
      <c r="H34" s="446" t="str">
        <f t="shared" ca="1" si="1"/>
        <v/>
      </c>
      <c r="I34" s="729" t="str">
        <f t="shared" ca="1" si="5"/>
        <v/>
      </c>
      <c r="J34" s="730"/>
      <c r="K34" s="444" t="str">
        <f ca="1">IF($M34="","",INDEX('NHAP - NVL'!$Z$5:$Z$5001,$M34))</f>
        <v/>
      </c>
      <c r="L34" s="473" t="str">
        <f ca="1">IF($M34="","",INDEX('NHAP - NVL'!$AA$5:$AA$5001,$M34))</f>
        <v/>
      </c>
      <c r="M34" s="72" t="str">
        <f ca="1">IF(M33="","",IF(TYPE(MATCH($F$4,OFFSET('NHAP - NVL'!$B$5,M33,0):'NHAP - NVL'!$B$5001,0)+M33)=16,"",MATCH($F$4,OFFSET('NHAP - NVL'!$B$5,M33,0):'NHAP - NVL'!$B$5001,0)+M33))</f>
        <v/>
      </c>
    </row>
    <row r="35" spans="1:13" ht="17.649999999999999" customHeight="1">
      <c r="A35" s="378">
        <f t="shared" si="3"/>
        <v>19</v>
      </c>
      <c r="B35" s="444" t="str">
        <f ca="1">IF($M35="","",INDEX('NHAP - NVL'!$X$5:$X$5001,$M35))</f>
        <v/>
      </c>
      <c r="C35" s="727" t="str">
        <f ca="1">IF($M35="","",INDEX('NHAP - NVL'!$Y$5:$Y$5001,$M35))</f>
        <v/>
      </c>
      <c r="D35" s="728"/>
      <c r="E35" s="729" t="str">
        <f ca="1">IF($M35="","",INDEX('NHAP - NVL'!$L$5:$L$5001,$M35))</f>
        <v/>
      </c>
      <c r="F35" s="730"/>
      <c r="G35" s="445" t="str">
        <f t="shared" ca="1" si="0"/>
        <v/>
      </c>
      <c r="H35" s="446" t="str">
        <f t="shared" ca="1" si="1"/>
        <v/>
      </c>
      <c r="I35" s="729" t="str">
        <f t="shared" ca="1" si="5"/>
        <v/>
      </c>
      <c r="J35" s="730"/>
      <c r="K35" s="444" t="str">
        <f ca="1">IF($M35="","",INDEX('NHAP - NVL'!$Z$5:$Z$5001,$M35))</f>
        <v/>
      </c>
      <c r="L35" s="473" t="str">
        <f ca="1">IF($M35="","",INDEX('NHAP - NVL'!$AA$5:$AA$5001,$M35))</f>
        <v/>
      </c>
      <c r="M35" s="72" t="str">
        <f ca="1">IF(M34="","",IF(TYPE(MATCH($F$4,OFFSET('NHAP - NVL'!$B$5,M34,0):'NHAP - NVL'!$B$5001,0)+M34)=16,"",MATCH($F$4,OFFSET('NHAP - NVL'!$B$5,M34,0):'NHAP - NVL'!$B$5001,0)+M34))</f>
        <v/>
      </c>
    </row>
    <row r="36" spans="1:13" ht="17.649999999999999" customHeight="1">
      <c r="A36" s="378">
        <f t="shared" si="3"/>
        <v>20</v>
      </c>
      <c r="B36" s="444" t="str">
        <f ca="1">IF($M36="","",INDEX('NHAP - NVL'!$X$5:$X$5001,$M36))</f>
        <v/>
      </c>
      <c r="C36" s="727" t="str">
        <f ca="1">IF($M36="","",INDEX('NHAP - NVL'!$Y$5:$Y$5001,$M36))</f>
        <v/>
      </c>
      <c r="D36" s="728"/>
      <c r="E36" s="729" t="str">
        <f ca="1">IF($M36="","",INDEX('NHAP - NVL'!$L$5:$L$5001,$M36))</f>
        <v/>
      </c>
      <c r="F36" s="730"/>
      <c r="G36" s="445" t="str">
        <f t="shared" ca="1" si="0"/>
        <v/>
      </c>
      <c r="H36" s="446" t="str">
        <f t="shared" ca="1" si="1"/>
        <v/>
      </c>
      <c r="I36" s="729" t="str">
        <f t="shared" ca="1" si="5"/>
        <v/>
      </c>
      <c r="J36" s="730"/>
      <c r="K36" s="444" t="str">
        <f ca="1">IF($M36="","",INDEX('NHAP - NVL'!$Z$5:$Z$5001,$M36))</f>
        <v/>
      </c>
      <c r="L36" s="473" t="str">
        <f ca="1">IF($M36="","",INDEX('NHAP - NVL'!$AA$5:$AA$5001,$M36))</f>
        <v/>
      </c>
      <c r="M36" s="72" t="str">
        <f ca="1">IF(M35="","",IF(TYPE(MATCH($F$4,OFFSET('NHAP - NVL'!$B$5,M35,0):'NHAP - NVL'!$B$5001,0)+M35)=16,"",MATCH($F$4,OFFSET('NHAP - NVL'!$B$5,M35,0):'NHAP - NVL'!$B$5001,0)+M35))</f>
        <v/>
      </c>
    </row>
    <row r="37" spans="1:13" ht="17.649999999999999" customHeight="1">
      <c r="A37" s="378">
        <f t="shared" si="3"/>
        <v>21</v>
      </c>
      <c r="B37" s="444" t="str">
        <f ca="1">IF($M37="","",INDEX('NHAP - NVL'!$X$5:$X$5001,$M37))</f>
        <v/>
      </c>
      <c r="C37" s="727" t="str">
        <f ca="1">IF($M37="","",INDEX('NHAP - NVL'!$Y$5:$Y$5001,$M37))</f>
        <v/>
      </c>
      <c r="D37" s="728"/>
      <c r="E37" s="729" t="str">
        <f ca="1">IF($M37="","",INDEX('NHAP - NVL'!$L$5:$L$5001,$M37))</f>
        <v/>
      </c>
      <c r="F37" s="730"/>
      <c r="G37" s="445" t="str">
        <f t="shared" ca="1" si="0"/>
        <v/>
      </c>
      <c r="H37" s="446" t="str">
        <f t="shared" ca="1" si="1"/>
        <v/>
      </c>
      <c r="I37" s="729" t="str">
        <f t="shared" ca="1" si="5"/>
        <v/>
      </c>
      <c r="J37" s="730"/>
      <c r="K37" s="444" t="str">
        <f ca="1">IF($M37="","",INDEX('NHAP - NVL'!$Z$5:$Z$5001,$M37))</f>
        <v/>
      </c>
      <c r="L37" s="473" t="str">
        <f ca="1">IF($M37="","",INDEX('NHAP - NVL'!$AA$5:$AA$5001,$M37))</f>
        <v/>
      </c>
      <c r="M37" s="72" t="str">
        <f ca="1">IF(M36="","",IF(TYPE(MATCH($F$4,OFFSET('NHAP - NVL'!$B$5,M36,0):'NHAP - NVL'!$B$5001,0)+M36)=16,"",MATCH($F$4,OFFSET('NHAP - NVL'!$B$5,M36,0):'NHAP - NVL'!$B$5001,0)+M36))</f>
        <v/>
      </c>
    </row>
    <row r="38" spans="1:13" ht="17.649999999999999" customHeight="1">
      <c r="A38" s="378">
        <f t="shared" si="3"/>
        <v>22</v>
      </c>
      <c r="B38" s="444" t="str">
        <f ca="1">IF($M38="","",INDEX('NHAP - NVL'!$X$5:$X$5001,$M38))</f>
        <v/>
      </c>
      <c r="C38" s="727" t="str">
        <f ca="1">IF($M38="","",INDEX('NHAP - NVL'!$Y$5:$Y$5001,$M38))</f>
        <v/>
      </c>
      <c r="D38" s="728"/>
      <c r="E38" s="729" t="str">
        <f ca="1">IF($M38="","",INDEX('NHAP - NVL'!$L$5:$L$5001,$M38))</f>
        <v/>
      </c>
      <c r="F38" s="730"/>
      <c r="G38" s="445" t="str">
        <f t="shared" ca="1" si="0"/>
        <v/>
      </c>
      <c r="H38" s="446" t="str">
        <f t="shared" ca="1" si="1"/>
        <v/>
      </c>
      <c r="I38" s="729" t="str">
        <f t="shared" ca="1" si="5"/>
        <v/>
      </c>
      <c r="J38" s="730"/>
      <c r="K38" s="444" t="str">
        <f ca="1">IF($M38="","",INDEX('NHAP - NVL'!$Z$5:$Z$5001,$M38))</f>
        <v/>
      </c>
      <c r="L38" s="473" t="str">
        <f ca="1">IF($M38="","",INDEX('NHAP - NVL'!$AA$5:$AA$5001,$M38))</f>
        <v/>
      </c>
      <c r="M38" s="72" t="str">
        <f ca="1">IF(M37="","",IF(TYPE(MATCH($F$4,OFFSET('NHAP - NVL'!$B$5,M37,0):'NHAP - NVL'!$B$5001,0)+M37)=16,"",MATCH($F$4,OFFSET('NHAP - NVL'!$B$5,M37,0):'NHAP - NVL'!$B$5001,0)+M37))</f>
        <v/>
      </c>
    </row>
    <row r="39" spans="1:13" ht="17.649999999999999" customHeight="1">
      <c r="A39" s="378">
        <f t="shared" si="3"/>
        <v>23</v>
      </c>
      <c r="B39" s="444" t="str">
        <f ca="1">IF($M39="","",INDEX('NHAP - NVL'!$X$5:$X$5001,$M39))</f>
        <v/>
      </c>
      <c r="C39" s="727" t="str">
        <f ca="1">IF($M39="","",INDEX('NHAP - NVL'!$Y$5:$Y$5001,$M39))</f>
        <v/>
      </c>
      <c r="D39" s="728"/>
      <c r="E39" s="729" t="str">
        <f ca="1">IF($M39="","",INDEX('NHAP - NVL'!$L$5:$L$5001,$M39))</f>
        <v/>
      </c>
      <c r="F39" s="730"/>
      <c r="G39" s="445" t="str">
        <f t="shared" ca="1" si="0"/>
        <v/>
      </c>
      <c r="H39" s="446" t="str">
        <f t="shared" ca="1" si="1"/>
        <v/>
      </c>
      <c r="I39" s="729" t="str">
        <f t="shared" ca="1" si="5"/>
        <v/>
      </c>
      <c r="J39" s="730"/>
      <c r="K39" s="444" t="str">
        <f ca="1">IF($M39="","",INDEX('NHAP - NVL'!$Z$5:$Z$5001,$M39))</f>
        <v/>
      </c>
      <c r="L39" s="473" t="str">
        <f ca="1">IF($M39="","",INDEX('NHAP - NVL'!$AA$5:$AA$5001,$M39))</f>
        <v/>
      </c>
      <c r="M39" s="72" t="str">
        <f ca="1">IF(M38="","",IF(TYPE(MATCH($F$4,OFFSET('NHAP - NVL'!$B$5,M38,0):'NHAP - NVL'!$B$5001,0)+M38)=16,"",MATCH($F$4,OFFSET('NHAP - NVL'!$B$5,M38,0):'NHAP - NVL'!$B$5001,0)+M38))</f>
        <v/>
      </c>
    </row>
    <row r="40" spans="1:13" ht="17.649999999999999" customHeight="1">
      <c r="A40" s="378">
        <f t="shared" si="3"/>
        <v>24</v>
      </c>
      <c r="B40" s="444" t="str">
        <f ca="1">IF($M40="","",INDEX('NHAP - NVL'!$X$5:$X$5001,$M40))</f>
        <v/>
      </c>
      <c r="C40" s="727" t="str">
        <f ca="1">IF($M40="","",INDEX('NHAP - NVL'!$Y$5:$Y$5001,$M40))</f>
        <v/>
      </c>
      <c r="D40" s="728"/>
      <c r="E40" s="729" t="str">
        <f ca="1">IF($M40="","",INDEX('NHAP - NVL'!$L$5:$L$5001,$M40))</f>
        <v/>
      </c>
      <c r="F40" s="730"/>
      <c r="G40" s="445" t="str">
        <f t="shared" ca="1" si="0"/>
        <v/>
      </c>
      <c r="H40" s="446" t="str">
        <f t="shared" ca="1" si="1"/>
        <v/>
      </c>
      <c r="I40" s="729" t="str">
        <f t="shared" ref="I40" ca="1" si="6">IF(E40="","",E40-G40-H40)</f>
        <v/>
      </c>
      <c r="J40" s="730"/>
      <c r="K40" s="444" t="str">
        <f ca="1">IF($M40="","",INDEX('NHAP - NVL'!$Z$5:$Z$5001,$M40))</f>
        <v/>
      </c>
      <c r="L40" s="473" t="str">
        <f ca="1">IF($M40="","",INDEX('NHAP - NVL'!$AA$5:$AA$5001,$M40))</f>
        <v/>
      </c>
      <c r="M40" s="72" t="str">
        <f ca="1">IF(M39="","",IF(TYPE(MATCH($F$4,OFFSET('NHAP - NVL'!$B$5,M39,0):'NHAP - NVL'!$B$5001,0)+M39)=16,"",MATCH($F$4,OFFSET('NHAP - NVL'!$B$5,M39,0):'NHAP - NVL'!$B$5001,0)+M39))</f>
        <v/>
      </c>
    </row>
    <row r="41" spans="1:13" ht="17.649999999999999" customHeight="1">
      <c r="A41" s="378">
        <f t="shared" si="3"/>
        <v>25</v>
      </c>
      <c r="B41" s="444" t="str">
        <f ca="1">IF($M41="","",INDEX('NHAP - NVL'!$X$5:$X$5001,$M41))</f>
        <v/>
      </c>
      <c r="C41" s="727" t="str">
        <f ca="1">IF($M41="","",INDEX('NHAP - NVL'!$Y$5:$Y$5001,$M41))</f>
        <v/>
      </c>
      <c r="D41" s="728"/>
      <c r="E41" s="729" t="str">
        <f ca="1">IF($M41="","",INDEX('NHAP - NVL'!$L$5:$L$5001,$M41))</f>
        <v/>
      </c>
      <c r="F41" s="730"/>
      <c r="G41" s="445" t="str">
        <f t="shared" ca="1" si="0"/>
        <v/>
      </c>
      <c r="H41" s="446" t="str">
        <f t="shared" ca="1" si="1"/>
        <v/>
      </c>
      <c r="I41" s="729" t="str">
        <f t="shared" ca="1" si="2"/>
        <v/>
      </c>
      <c r="J41" s="730"/>
      <c r="K41" s="444" t="str">
        <f ca="1">IF($M41="","",INDEX('NHAP - NVL'!$Z$5:$Z$5001,$M41))</f>
        <v/>
      </c>
      <c r="L41" s="473" t="str">
        <f ca="1">IF($M41="","",INDEX('NHAP - NVL'!$AA$5:$AA$5001,$M41))</f>
        <v/>
      </c>
      <c r="M41" s="72" t="str">
        <f ca="1">IF(M40="","",IF(TYPE(MATCH($F$4,OFFSET('NHAP - NVL'!$B$5,M40,0):'NHAP - NVL'!$B$5001,0)+M40)=16,"",MATCH($F$4,OFFSET('NHAP - NVL'!$B$5,M40,0):'NHAP - NVL'!$B$5001,0)+M40))</f>
        <v/>
      </c>
    </row>
    <row r="42" spans="1:13" ht="17.649999999999999" customHeight="1">
      <c r="A42" s="382" t="s">
        <v>38</v>
      </c>
      <c r="B42" s="396">
        <f ca="1">SUBTOTAL(9,B17:B41)</f>
        <v>212760</v>
      </c>
      <c r="C42" s="733">
        <f ca="1">SUBTOTAL(9,C17:D41)</f>
        <v>70980</v>
      </c>
      <c r="D42" s="734"/>
      <c r="E42" s="733">
        <f ca="1">SUBTOTAL(9,E17:F41)</f>
        <v>141780</v>
      </c>
      <c r="F42" s="734"/>
      <c r="G42" s="395"/>
      <c r="H42" s="396"/>
      <c r="I42" s="733">
        <f ca="1">SUBTOTAL(9,I17:J41)</f>
        <v>141780</v>
      </c>
      <c r="J42" s="734"/>
      <c r="K42" s="379"/>
      <c r="L42" s="381"/>
    </row>
    <row r="43" spans="1:13" ht="17.649999999999999" customHeight="1">
      <c r="A43" s="735" t="s">
        <v>924</v>
      </c>
      <c r="B43" s="735"/>
      <c r="C43" s="735"/>
      <c r="D43" s="735"/>
      <c r="E43" s="735"/>
      <c r="F43" s="735"/>
      <c r="G43" s="736"/>
      <c r="H43" s="735"/>
      <c r="I43" s="797">
        <f ca="1">I42</f>
        <v>141780</v>
      </c>
      <c r="J43" s="798"/>
      <c r="K43" s="379"/>
      <c r="L43" s="381"/>
    </row>
    <row r="44" spans="1:13" ht="17.649999999999999" customHeight="1">
      <c r="A44" s="735" t="s">
        <v>925</v>
      </c>
      <c r="B44" s="735"/>
      <c r="C44" s="735"/>
      <c r="D44" s="735"/>
      <c r="E44" s="735"/>
      <c r="F44" s="735"/>
      <c r="G44" s="736"/>
      <c r="H44" s="735"/>
      <c r="I44" s="733">
        <f ca="1">I43*(1-D6)</f>
        <v>106335</v>
      </c>
      <c r="J44" s="734"/>
      <c r="K44" s="379"/>
      <c r="L44" s="381"/>
    </row>
    <row r="45" spans="1:13" ht="14.25" hidden="1" customHeight="1">
      <c r="A45" s="799" t="s">
        <v>1412</v>
      </c>
      <c r="B45" s="799"/>
      <c r="C45" s="345" t="s">
        <v>934</v>
      </c>
      <c r="D45" s="799" t="s">
        <v>1444</v>
      </c>
      <c r="E45" s="799"/>
      <c r="F45" s="799"/>
      <c r="G45" s="799"/>
      <c r="H45" s="799"/>
      <c r="I45" s="799"/>
      <c r="J45" s="799"/>
      <c r="K45" s="799"/>
      <c r="L45" s="799"/>
    </row>
    <row r="46" spans="1:13" ht="17.649999999999999" customHeight="1">
      <c r="A46" s="669"/>
      <c r="B46" s="669"/>
      <c r="C46" s="668"/>
      <c r="D46" s="669"/>
      <c r="E46" s="669"/>
      <c r="F46" s="669"/>
      <c r="G46" s="669"/>
      <c r="H46" s="669"/>
      <c r="I46" s="669"/>
      <c r="J46" s="669"/>
      <c r="K46" s="669"/>
      <c r="L46" s="669"/>
    </row>
    <row r="47" spans="1:13" ht="17.649999999999999" customHeight="1">
      <c r="A47" s="375"/>
      <c r="B47" s="345"/>
      <c r="C47" s="345"/>
      <c r="D47" s="345"/>
      <c r="E47" s="345"/>
      <c r="F47" s="345"/>
      <c r="G47" s="403"/>
      <c r="H47" s="345"/>
      <c r="I47" s="786" t="str">
        <f>D14</f>
        <v>08/08/2026</v>
      </c>
      <c r="J47" s="787"/>
      <c r="K47" s="787"/>
      <c r="L47" s="787"/>
    </row>
    <row r="48" spans="1:13" ht="17.649999999999999" customHeight="1">
      <c r="A48" s="757" t="s">
        <v>1371</v>
      </c>
      <c r="B48" s="757"/>
      <c r="C48" s="345"/>
      <c r="D48" s="345"/>
      <c r="E48" s="345"/>
      <c r="F48" s="345"/>
      <c r="G48" s="403"/>
      <c r="H48" s="345"/>
      <c r="I48" s="786" t="s">
        <v>929</v>
      </c>
      <c r="J48" s="757"/>
      <c r="K48" s="757"/>
      <c r="L48" s="757"/>
    </row>
    <row r="49" spans="1:13" ht="17.649999999999999" customHeight="1">
      <c r="A49" s="375"/>
      <c r="B49" s="345"/>
      <c r="C49" s="345"/>
      <c r="D49" s="345"/>
      <c r="E49" s="345"/>
      <c r="F49" s="345"/>
      <c r="G49" s="403"/>
      <c r="H49" s="345"/>
      <c r="I49" s="412"/>
      <c r="J49" s="346"/>
      <c r="K49" s="102"/>
    </row>
    <row r="50" spans="1:13" ht="17.649999999999999" customHeight="1">
      <c r="A50" s="375"/>
      <c r="B50" s="345"/>
      <c r="C50" s="345"/>
      <c r="D50" s="345"/>
      <c r="E50" s="345"/>
      <c r="F50" s="345"/>
      <c r="G50" s="403"/>
      <c r="H50" s="345"/>
      <c r="I50" s="412"/>
      <c r="J50" s="346"/>
      <c r="K50" s="102"/>
    </row>
    <row r="51" spans="1:13" ht="17.649999999999999" customHeight="1">
      <c r="A51" s="375"/>
      <c r="B51" s="345"/>
      <c r="C51" s="345"/>
      <c r="D51" s="345"/>
      <c r="E51" s="345"/>
      <c r="F51" s="345"/>
      <c r="G51" s="403"/>
      <c r="H51" s="345"/>
      <c r="I51" s="412"/>
      <c r="J51" s="346"/>
      <c r="K51" s="102"/>
    </row>
    <row r="52" spans="1:13" ht="17.649999999999999" customHeight="1">
      <c r="A52" s="375"/>
      <c r="B52" s="345"/>
      <c r="C52" s="345"/>
      <c r="D52" s="345"/>
      <c r="E52" s="345"/>
      <c r="F52" s="345"/>
      <c r="G52" s="403"/>
      <c r="H52" s="345"/>
      <c r="I52" s="412"/>
      <c r="J52" s="346"/>
      <c r="K52" s="102"/>
    </row>
    <row r="53" spans="1:13" ht="17.649999999999999" customHeight="1">
      <c r="A53" s="757" t="s">
        <v>1299</v>
      </c>
      <c r="B53" s="757"/>
      <c r="C53" s="345"/>
      <c r="D53" s="345"/>
      <c r="E53" s="345"/>
      <c r="F53" s="345"/>
      <c r="G53" s="403"/>
      <c r="H53" s="345"/>
      <c r="I53" s="786" t="s">
        <v>1298</v>
      </c>
      <c r="J53" s="786"/>
      <c r="K53" s="786"/>
      <c r="L53" s="786"/>
    </row>
    <row r="54" spans="1:13" ht="17.649999999999999" customHeight="1">
      <c r="A54" s="375"/>
      <c r="B54" s="345"/>
      <c r="C54" s="345"/>
      <c r="D54" s="345"/>
      <c r="E54" s="345"/>
      <c r="F54" s="345"/>
      <c r="G54" s="403"/>
      <c r="H54" s="345"/>
      <c r="I54" s="412"/>
      <c r="J54" s="346"/>
      <c r="K54" s="102"/>
    </row>
    <row r="55" spans="1:13" ht="17.649999999999999" customHeight="1">
      <c r="A55" s="375"/>
      <c r="B55" s="345"/>
      <c r="C55" s="345"/>
      <c r="D55" s="345"/>
      <c r="E55" s="345"/>
      <c r="F55" s="345"/>
      <c r="G55" s="403"/>
      <c r="H55" s="345"/>
      <c r="J55" s="408" t="s">
        <v>1298</v>
      </c>
      <c r="K55" s="459"/>
      <c r="L55" s="408"/>
      <c r="M55" s="408"/>
    </row>
    <row r="56" spans="1:13" ht="17.649999999999999" customHeight="1">
      <c r="A56" s="375"/>
      <c r="B56" s="345"/>
      <c r="C56" s="345"/>
      <c r="D56" s="345"/>
      <c r="E56" s="345"/>
      <c r="F56" s="345"/>
      <c r="G56" s="403"/>
      <c r="H56" s="345"/>
      <c r="I56" s="412"/>
      <c r="J56" s="346"/>
      <c r="K56" s="102"/>
    </row>
    <row r="57" spans="1:13" ht="17.649999999999999" customHeight="1">
      <c r="A57" s="375"/>
      <c r="B57" s="345"/>
      <c r="C57" s="345"/>
      <c r="D57" s="345"/>
      <c r="E57" s="345"/>
      <c r="F57" s="345"/>
      <c r="G57" s="403"/>
      <c r="H57" s="345"/>
      <c r="I57" s="412"/>
      <c r="J57" s="346"/>
      <c r="K57" s="102"/>
    </row>
    <row r="58" spans="1:13" ht="17.649999999999999" customHeight="1">
      <c r="A58" s="375"/>
      <c r="B58" s="345"/>
      <c r="C58" s="345"/>
      <c r="D58" s="345"/>
      <c r="E58" s="345"/>
      <c r="F58" s="345"/>
      <c r="G58" s="403"/>
      <c r="H58" s="345"/>
      <c r="I58" s="412"/>
      <c r="J58" s="346"/>
      <c r="K58" s="102"/>
    </row>
    <row r="59" spans="1:13" ht="17.649999999999999" customHeight="1">
      <c r="A59" s="375"/>
      <c r="B59" s="345"/>
      <c r="C59" s="345"/>
      <c r="D59" s="345"/>
      <c r="E59" s="345"/>
      <c r="F59" s="345"/>
      <c r="G59" s="403"/>
      <c r="H59" s="345"/>
      <c r="I59" s="412"/>
      <c r="J59" s="346"/>
      <c r="K59" s="102"/>
    </row>
    <row r="60" spans="1:13" ht="17.649999999999999" customHeight="1">
      <c r="A60" s="375"/>
      <c r="B60" s="345"/>
      <c r="C60" s="345"/>
      <c r="D60" s="345"/>
      <c r="E60" s="345"/>
      <c r="F60" s="345"/>
      <c r="G60" s="403"/>
      <c r="H60" s="345"/>
      <c r="I60" s="412"/>
      <c r="J60" s="346"/>
      <c r="K60" s="102"/>
    </row>
    <row r="61" spans="1:13" ht="17.649999999999999" customHeight="1">
      <c r="A61" s="375"/>
      <c r="B61" s="345"/>
      <c r="C61" s="345"/>
      <c r="D61" s="345"/>
      <c r="E61" s="345"/>
      <c r="F61" s="345"/>
      <c r="G61" s="403"/>
      <c r="H61" s="345"/>
      <c r="I61" s="412"/>
      <c r="J61" s="346"/>
      <c r="K61" s="102"/>
    </row>
    <row r="62" spans="1:13" ht="17.649999999999999" customHeight="1">
      <c r="A62" s="345"/>
      <c r="B62" s="345"/>
      <c r="C62" s="757"/>
      <c r="D62" s="757"/>
      <c r="E62" s="346"/>
      <c r="F62" s="346"/>
      <c r="G62" s="403"/>
      <c r="H62" s="102"/>
      <c r="I62" s="413"/>
      <c r="J62" s="346"/>
      <c r="K62" s="102"/>
    </row>
    <row r="63" spans="1:13" ht="17.649999999999999" customHeight="1">
      <c r="A63" s="345"/>
      <c r="B63" s="345"/>
      <c r="C63" s="757"/>
      <c r="D63" s="757"/>
      <c r="E63" s="346"/>
      <c r="F63" s="346"/>
      <c r="G63" s="403"/>
      <c r="H63" s="102"/>
      <c r="I63" s="413"/>
      <c r="J63" s="346"/>
      <c r="K63" s="102"/>
    </row>
    <row r="64" spans="1:13" s="83" customFormat="1" ht="33.75" hidden="1" customHeight="1">
      <c r="A64" s="755" t="s">
        <v>55</v>
      </c>
      <c r="B64" s="755"/>
      <c r="C64" s="319"/>
      <c r="D64" s="357" t="e">
        <f>IF($D$4="","",VLOOKUP($D$4,'NHAP - NVL'!$B$5:$F$5998,5,0))</f>
        <v>#N/A</v>
      </c>
      <c r="E64" s="357"/>
      <c r="F64" s="357"/>
      <c r="G64" s="357"/>
      <c r="H64" s="357"/>
      <c r="I64" s="357"/>
      <c r="J64" s="357"/>
      <c r="K64" s="357"/>
    </row>
    <row r="65" spans="1:16" ht="25.5" hidden="1" customHeight="1">
      <c r="A65" s="753" t="s">
        <v>54</v>
      </c>
      <c r="B65" s="753"/>
      <c r="C65" s="753"/>
      <c r="D65" s="753"/>
      <c r="E65" s="753"/>
      <c r="F65" s="753"/>
      <c r="G65" s="753"/>
      <c r="H65" s="753"/>
      <c r="I65" s="753"/>
      <c r="J65" s="753"/>
      <c r="K65" s="753"/>
    </row>
    <row r="66" spans="1:16" ht="20.25" hidden="1" customHeight="1">
      <c r="A66" s="103" t="s">
        <v>65</v>
      </c>
      <c r="B66" s="103"/>
      <c r="C66" s="103"/>
      <c r="D66" s="754" t="e">
        <f>IF($D$4="","",VLOOKUP($D$4,'NHAP - NVL'!$B$5:$F$5998,2,0))</f>
        <v>#N/A</v>
      </c>
      <c r="E66" s="754"/>
      <c r="F66" s="103"/>
      <c r="G66" s="103"/>
      <c r="H66" s="74" t="s">
        <v>53</v>
      </c>
      <c r="I66" s="753" t="s">
        <v>52</v>
      </c>
      <c r="J66" s="753"/>
      <c r="K66" s="753"/>
    </row>
    <row r="67" spans="1:16" ht="18.75" hidden="1" customHeight="1">
      <c r="A67" s="752" t="s">
        <v>13</v>
      </c>
      <c r="B67" s="782" t="s">
        <v>51</v>
      </c>
      <c r="C67" s="783"/>
      <c r="D67" s="752" t="s">
        <v>50</v>
      </c>
      <c r="E67" s="756" t="s">
        <v>49</v>
      </c>
      <c r="F67" s="752" t="s">
        <v>48</v>
      </c>
      <c r="G67" s="752"/>
      <c r="H67" s="752"/>
      <c r="I67" s="739" t="s">
        <v>26</v>
      </c>
      <c r="J67" s="740"/>
      <c r="K67" s="752" t="s">
        <v>27</v>
      </c>
      <c r="P67" s="776"/>
    </row>
    <row r="68" spans="1:16" ht="32.25" hidden="1" customHeight="1">
      <c r="A68" s="752"/>
      <c r="B68" s="784"/>
      <c r="C68" s="785"/>
      <c r="D68" s="752"/>
      <c r="E68" s="756"/>
      <c r="F68" s="78" t="s">
        <v>47</v>
      </c>
      <c r="G68" s="348"/>
      <c r="H68" s="78" t="s">
        <v>24</v>
      </c>
      <c r="I68" s="741"/>
      <c r="J68" s="742"/>
      <c r="K68" s="752"/>
      <c r="P68" s="776"/>
    </row>
    <row r="69" spans="1:16" ht="22.5" hidden="1" customHeight="1">
      <c r="A69" s="82" t="s">
        <v>46</v>
      </c>
      <c r="B69" s="743" t="s">
        <v>45</v>
      </c>
      <c r="C69" s="744"/>
      <c r="D69" s="82" t="s">
        <v>44</v>
      </c>
      <c r="E69" s="82" t="s">
        <v>43</v>
      </c>
      <c r="F69" s="82" t="s">
        <v>39</v>
      </c>
      <c r="G69" s="344"/>
      <c r="H69" s="82" t="s">
        <v>42</v>
      </c>
      <c r="I69" s="743" t="s">
        <v>41</v>
      </c>
      <c r="J69" s="744"/>
      <c r="K69" s="82" t="s">
        <v>40</v>
      </c>
      <c r="P69" s="335"/>
    </row>
    <row r="70" spans="1:16" ht="15.75" hidden="1" customHeight="1">
      <c r="A70" s="77" t="str">
        <f>IF(B70="","",COUNTA($B$70:B70))</f>
        <v/>
      </c>
      <c r="B70" s="774" t="str">
        <f>IF($L70="","",INDEX('NHAP - NVL'!$H$5:$H$5998,$L70))</f>
        <v/>
      </c>
      <c r="C70" s="775"/>
      <c r="D70" s="77" t="str">
        <f>IF($L70="","",INDEX('NHAP - NVL'!$G$5:$G$5998,$L70))</f>
        <v/>
      </c>
      <c r="E70" s="77" t="str">
        <f>+IF($L70="","",INDEX('NHAP - NVL'!$I$5:$I$5998,$L70))</f>
        <v/>
      </c>
      <c r="F70" s="227" t="str">
        <f>+IF($L70="","",INDEX('NHAP - NVL'!$J$5:$J$5998,$L70))</f>
        <v/>
      </c>
      <c r="G70" s="227"/>
      <c r="H70" s="81" t="str">
        <f>+IF($L70="","",INDEX('NHAP - NVL'!$K$5:$K$5998,$L70))</f>
        <v/>
      </c>
      <c r="I70" s="745"/>
      <c r="J70" s="746"/>
      <c r="K70" s="80"/>
      <c r="L70" s="72" t="str">
        <f>+IF(TYPE(MATCH($D$4,'NHAP - NVL'!$B$5:$B$2012,0))=16,"",MATCH($D$4,'NHAP - NVL'!$B$5:$B$2012,0))</f>
        <v/>
      </c>
      <c r="N70" s="72" t="str">
        <f>+IF(B70&lt;&gt;"","in","")</f>
        <v/>
      </c>
    </row>
    <row r="71" spans="1:16" ht="15.75" hidden="1" customHeight="1">
      <c r="A71" s="77" t="str">
        <f ca="1">+IF(B71="","",COUNTA($B$70:B71))</f>
        <v/>
      </c>
      <c r="B71" s="774" t="str">
        <f ca="1">IF($L71="","",INDEX('NHAP - NVL'!$H$5:$H$5998,$L71))</f>
        <v/>
      </c>
      <c r="C71" s="775"/>
      <c r="D71" s="77" t="str">
        <f ca="1">IF($L71="","",INDEX('NHAP - NVL'!$G$5:$G$5998,$L71))</f>
        <v/>
      </c>
      <c r="E71" s="77" t="str">
        <f ca="1">+IF($L71="","",INDEX('NHAP - NVL'!$I$5:$I$5998,$L71))</f>
        <v/>
      </c>
      <c r="F71" s="227" t="str">
        <f ca="1">+IF($L71="","",INDEX('NHAP - NVL'!$J$5:$J$5998,$L71))</f>
        <v/>
      </c>
      <c r="G71" s="227"/>
      <c r="H71" s="81" t="str">
        <f ca="1">+IF($L71="","",INDEX('NHAP - NVL'!$K$5:$K$5998,$L71))</f>
        <v/>
      </c>
      <c r="I71" s="745"/>
      <c r="J71" s="746"/>
      <c r="K71" s="80"/>
      <c r="L71" s="72" t="str">
        <f ca="1">IF(L70="","",IF(TYPE(MATCH($D$4,OFFSET('NHAP - NVL'!$B$5,L70,0):'NHAP - NVL'!$B$3015,0)+L70)=16,"",MATCH($D$4,OFFSET('NHAP - NVL'!$B$5,L70,0):'NHAP - NVL'!$B$3015,0)+L70))</f>
        <v/>
      </c>
      <c r="N71" s="72" t="str">
        <f t="shared" ref="N71:N85" ca="1" si="7">+IF(B71&lt;&gt;"","in","")</f>
        <v/>
      </c>
    </row>
    <row r="72" spans="1:16" ht="15.75" hidden="1" customHeight="1">
      <c r="A72" s="77" t="str">
        <f ca="1">+IF(B72="","",COUNTA($B$70:B72))</f>
        <v/>
      </c>
      <c r="B72" s="749" t="str">
        <f ca="1">IF($L72="","",INDEX('NHAP - NVL'!$H$5:$H$5998,$L72))</f>
        <v/>
      </c>
      <c r="C72" s="750"/>
      <c r="D72" s="77" t="str">
        <f ca="1">IF($L72="","",INDEX('NHAP - NVL'!$G$5:$G$5998,$L72))</f>
        <v/>
      </c>
      <c r="E72" s="77" t="str">
        <f ca="1">+IF($L72="","",INDEX('NHAP - NVL'!$I$5:$I$5998,$L72))</f>
        <v/>
      </c>
      <c r="F72" s="227" t="str">
        <f ca="1">+IF($L72="","",INDEX('NHAP - NVL'!$J$5:$J$5998,$L72))</f>
        <v/>
      </c>
      <c r="G72" s="227"/>
      <c r="H72" s="81" t="str">
        <f ca="1">+IF($L72="","",INDEX('NHAP - NVL'!$K$5:$K$5998,$L72))</f>
        <v/>
      </c>
      <c r="I72" s="745"/>
      <c r="J72" s="746"/>
      <c r="K72" s="80"/>
      <c r="L72" s="72" t="str">
        <f ca="1">IF(L71="","",IF(TYPE(MATCH($D$4,OFFSET('NHAP - NVL'!$B$5,L71,0):'NHAP - NVL'!$B$3015,0)+L71)=16,"",MATCH($D$4,OFFSET('NHAP - NVL'!$B$5,L71,0):'NHAP - NVL'!$B$3015,0)+L71))</f>
        <v/>
      </c>
      <c r="N72" s="72" t="str">
        <f t="shared" ca="1" si="7"/>
        <v/>
      </c>
    </row>
    <row r="73" spans="1:16" ht="15.75" hidden="1" customHeight="1">
      <c r="A73" s="77" t="str">
        <f ca="1">+IF(B73="","",COUNTA($B$70:B73))</f>
        <v/>
      </c>
      <c r="B73" s="749" t="str">
        <f ca="1">IF($L73="","",INDEX('NHAP - NVL'!$H$5:$H$5998,$L73))</f>
        <v/>
      </c>
      <c r="C73" s="750"/>
      <c r="D73" s="77" t="str">
        <f ca="1">IF($L73="","",INDEX('NHAP - NVL'!$G$5:$G$5998,$L73))</f>
        <v/>
      </c>
      <c r="E73" s="77" t="str">
        <f ca="1">+IF($L73="","",INDEX('NHAP - NVL'!$I$5:$I$5998,$L73))</f>
        <v/>
      </c>
      <c r="F73" s="227" t="str">
        <f ca="1">+IF($L73="","",INDEX('NHAP - NVL'!$J$5:$J$5998,$L73))</f>
        <v/>
      </c>
      <c r="G73" s="227"/>
      <c r="H73" s="81" t="str">
        <f ca="1">+IF($L73="","",INDEX('NHAP - NVL'!$K$5:$K$5998,$L73))</f>
        <v/>
      </c>
      <c r="I73" s="745"/>
      <c r="J73" s="746"/>
      <c r="K73" s="80"/>
      <c r="L73" s="72" t="str">
        <f ca="1">IF(L72="","",IF(TYPE(MATCH($D$4,OFFSET('NHAP - NVL'!$B$5,L72,0):'NHAP - NVL'!$B$3015,0)+L72)=16,"",MATCH($D$4,OFFSET('NHAP - NVL'!$B$5,L72,0):'NHAP - NVL'!$B$3015,0)+L72))</f>
        <v/>
      </c>
      <c r="N73" s="72" t="str">
        <f t="shared" ca="1" si="7"/>
        <v/>
      </c>
    </row>
    <row r="74" spans="1:16" ht="15.75" hidden="1" customHeight="1">
      <c r="A74" s="77" t="str">
        <f ca="1">+IF(B74="","",COUNTA($B$70:B74))</f>
        <v/>
      </c>
      <c r="B74" s="749" t="str">
        <f ca="1">IF($L74="","",INDEX('NHAP - NVL'!$H$5:$H$5998,$L74))</f>
        <v/>
      </c>
      <c r="C74" s="750"/>
      <c r="D74" s="77" t="str">
        <f ca="1">IF($L74="","",INDEX('NHAP - NVL'!$G$5:$G$5998,$L74))</f>
        <v/>
      </c>
      <c r="E74" s="77" t="str">
        <f ca="1">+IF($L74="","",INDEX('NHAP - NVL'!$I$5:$I$5998,$L74))</f>
        <v/>
      </c>
      <c r="F74" s="227" t="str">
        <f ca="1">+IF($L74="","",INDEX('NHAP - NVL'!$J$5:$J$5998,$L74))</f>
        <v/>
      </c>
      <c r="G74" s="227"/>
      <c r="H74" s="81" t="str">
        <f ca="1">+IF($L74="","",INDEX('NHAP - NVL'!$K$5:$K$5998,$L74))</f>
        <v/>
      </c>
      <c r="I74" s="745"/>
      <c r="J74" s="746"/>
      <c r="K74" s="80"/>
      <c r="L74" s="72" t="str">
        <f ca="1">IF(L73="","",IF(TYPE(MATCH($D$4,OFFSET('NHAP - NVL'!$B$5,L73,0):'NHAP - NVL'!$B$3015,0)+L73)=16,"",MATCH($D$4,OFFSET('NHAP - NVL'!$B$5,L73,0):'NHAP - NVL'!$B$3015,0)+L73))</f>
        <v/>
      </c>
      <c r="N74" s="72" t="str">
        <f t="shared" ca="1" si="7"/>
        <v/>
      </c>
    </row>
    <row r="75" spans="1:16" ht="15.75" hidden="1" customHeight="1">
      <c r="A75" s="77" t="str">
        <f ca="1">+IF(B75="","",COUNTA($B$70:B75))</f>
        <v/>
      </c>
      <c r="B75" s="749" t="str">
        <f ca="1">IF($L75="","",INDEX('NHAP - NVL'!$H$5:$H$5998,$L75))</f>
        <v/>
      </c>
      <c r="C75" s="750"/>
      <c r="D75" s="77" t="str">
        <f ca="1">IF($L75="","",INDEX('NHAP - NVL'!$G$5:$G$5998,$L75))</f>
        <v/>
      </c>
      <c r="E75" s="77" t="str">
        <f ca="1">+IF($L75="","",INDEX('NHAP - NVL'!$I$5:$I$5998,$L75))</f>
        <v/>
      </c>
      <c r="F75" s="227" t="str">
        <f ca="1">+IF($L75="","",INDEX('NHAP - NVL'!$J$5:$J$5998,$L75))</f>
        <v/>
      </c>
      <c r="G75" s="227"/>
      <c r="H75" s="81" t="str">
        <f ca="1">+IF($L75="","",INDEX('NHAP - NVL'!$K$5:$K$5998,$L75))</f>
        <v/>
      </c>
      <c r="I75" s="745"/>
      <c r="J75" s="746"/>
      <c r="K75" s="80"/>
      <c r="L75" s="72" t="str">
        <f ca="1">IF(L74="","",IF(TYPE(MATCH($D$4,OFFSET('NHAP - NVL'!$B$5,L74,0):'NHAP - NVL'!$B$3015,0)+L74)=16,"",MATCH($D$4,OFFSET('NHAP - NVL'!$B$5,L74,0):'NHAP - NVL'!$B$3015,0)+L74))</f>
        <v/>
      </c>
      <c r="N75" s="72" t="str">
        <f t="shared" ca="1" si="7"/>
        <v/>
      </c>
    </row>
    <row r="76" spans="1:16" ht="15.75" hidden="1" customHeight="1">
      <c r="A76" s="77" t="str">
        <f ca="1">+IF(B76="","",COUNTA($B$70:B76))</f>
        <v/>
      </c>
      <c r="B76" s="749" t="str">
        <f ca="1">IF($L76="","",INDEX('NHAP - NVL'!$H$5:$H$5998,$L76))</f>
        <v/>
      </c>
      <c r="C76" s="750"/>
      <c r="D76" s="77" t="str">
        <f ca="1">IF($L76="","",INDEX('NHAP - NVL'!$G$5:$G$5998,$L76))</f>
        <v/>
      </c>
      <c r="E76" s="77" t="str">
        <f ca="1">+IF($L76="","",INDEX('NHAP - NVL'!$I$5:$I$5998,$L76))</f>
        <v/>
      </c>
      <c r="F76" s="227" t="str">
        <f ca="1">+IF($L76="","",INDEX('NHAP - NVL'!$J$5:$J$5998,$L76))</f>
        <v/>
      </c>
      <c r="G76" s="227"/>
      <c r="H76" s="81" t="str">
        <f ca="1">+IF($L76="","",INDEX('NHAP - NVL'!$K$5:$K$5998,$L76))</f>
        <v/>
      </c>
      <c r="I76" s="745"/>
      <c r="J76" s="746"/>
      <c r="K76" s="80"/>
      <c r="L76" s="72" t="str">
        <f ca="1">IF(L75="","",IF(TYPE(MATCH($D$4,OFFSET('NHAP - NVL'!$B$5,L75,0):'NHAP - NVL'!$B$3015,0)+L75)=16,"",MATCH($D$4,OFFSET('NHAP - NVL'!$B$5,L75,0):'NHAP - NVL'!$B$3015,0)+L75))</f>
        <v/>
      </c>
      <c r="N76" s="72" t="str">
        <f t="shared" ca="1" si="7"/>
        <v/>
      </c>
    </row>
    <row r="77" spans="1:16" ht="15.75" hidden="1" customHeight="1">
      <c r="A77" s="77" t="str">
        <f ca="1">+IF(B77="","",COUNTA($B$70:B77))</f>
        <v/>
      </c>
      <c r="B77" s="749" t="str">
        <f ca="1">IF($L77="","",INDEX('NHAP - NVL'!$H$5:$H$5998,$L77))</f>
        <v/>
      </c>
      <c r="C77" s="750"/>
      <c r="D77" s="77" t="str">
        <f ca="1">IF($L77="","",INDEX('NHAP - NVL'!$G$5:$G$5998,$L77))</f>
        <v/>
      </c>
      <c r="E77" s="77" t="str">
        <f ca="1">+IF($L77="","",INDEX('NHAP - NVL'!$I$5:$I$5998,$L77))</f>
        <v/>
      </c>
      <c r="F77" s="227" t="str">
        <f ca="1">+IF($L77="","",INDEX('NHAP - NVL'!$J$5:$J$5998,$L77))</f>
        <v/>
      </c>
      <c r="G77" s="227"/>
      <c r="H77" s="81" t="str">
        <f ca="1">+IF($L77="","",INDEX('NHAP - NVL'!$K$5:$K$5998,$L77))</f>
        <v/>
      </c>
      <c r="I77" s="745"/>
      <c r="J77" s="746"/>
      <c r="K77" s="80"/>
      <c r="L77" s="72" t="str">
        <f ca="1">IF(L76="","",IF(TYPE(MATCH($D$4,OFFSET('NHAP - NVL'!$B$5,L76,0):'NHAP - NVL'!$B$3015,0)+L76)=16,"",MATCH($D$4,OFFSET('NHAP - NVL'!$B$5,L76,0):'NHAP - NVL'!$B$3015,0)+L76))</f>
        <v/>
      </c>
      <c r="N77" s="72" t="str">
        <f t="shared" ca="1" si="7"/>
        <v/>
      </c>
    </row>
    <row r="78" spans="1:16" ht="15.75" hidden="1" customHeight="1">
      <c r="A78" s="77" t="str">
        <f ca="1">+IF(B78="","",COUNTA($B$70:B78))</f>
        <v/>
      </c>
      <c r="B78" s="749" t="str">
        <f ca="1">IF($L78="","",INDEX('NHAP - NVL'!$H$5:$H$5998,$L78))</f>
        <v/>
      </c>
      <c r="C78" s="750"/>
      <c r="D78" s="77" t="str">
        <f ca="1">IF($L78="","",INDEX('NHAP - NVL'!$G$5:$G$5998,$L78))</f>
        <v/>
      </c>
      <c r="E78" s="77" t="str">
        <f ca="1">+IF($L78="","",INDEX('NHAP - NVL'!$I$5:$I$5998,$L78))</f>
        <v/>
      </c>
      <c r="F78" s="227" t="str">
        <f ca="1">+IF($L78="","",INDEX('NHAP - NVL'!$J$5:$J$5998,$L78))</f>
        <v/>
      </c>
      <c r="G78" s="227"/>
      <c r="H78" s="81" t="str">
        <f ca="1">+IF($L78="","",INDEX('NHAP - NVL'!$K$5:$K$5998,$L78))</f>
        <v/>
      </c>
      <c r="I78" s="745"/>
      <c r="J78" s="746"/>
      <c r="K78" s="80"/>
      <c r="L78" s="72" t="str">
        <f ca="1">IF(L77="","",IF(TYPE(MATCH($D$4,OFFSET('NHAP - NVL'!$B$5,L77,0):'NHAP - NVL'!$B$3015,0)+L77)=16,"",MATCH($D$4,OFFSET('NHAP - NVL'!$B$5,L77,0):'NHAP - NVL'!$B$3015,0)+L77))</f>
        <v/>
      </c>
      <c r="N78" s="72" t="str">
        <f t="shared" ca="1" si="7"/>
        <v/>
      </c>
    </row>
    <row r="79" spans="1:16" ht="15.75" hidden="1" customHeight="1">
      <c r="A79" s="77" t="str">
        <f ca="1">+IF(B79="","",COUNTA($B$70:B79))</f>
        <v/>
      </c>
      <c r="B79" s="749" t="str">
        <f ca="1">IF($L79="","",INDEX('NHAP - NVL'!$H$5:$H$5998,$L79))</f>
        <v/>
      </c>
      <c r="C79" s="750"/>
      <c r="D79" s="77" t="str">
        <f ca="1">IF($L79="","",INDEX('NHAP - NVL'!$G$5:$G$5998,$L79))</f>
        <v/>
      </c>
      <c r="E79" s="77" t="str">
        <f ca="1">+IF($L79="","",INDEX('NHAP - NVL'!$I$5:$I$5998,$L79))</f>
        <v/>
      </c>
      <c r="F79" s="227" t="str">
        <f ca="1">+IF($L79="","",INDEX('NHAP - NVL'!$J$5:$J$5998,$L79))</f>
        <v/>
      </c>
      <c r="G79" s="227"/>
      <c r="H79" s="81" t="str">
        <f ca="1">+IF($L79="","",INDEX('NHAP - NVL'!$K$5:$K$5998,$L79))</f>
        <v/>
      </c>
      <c r="I79" s="745"/>
      <c r="J79" s="746"/>
      <c r="K79" s="80"/>
      <c r="L79" s="72" t="str">
        <f ca="1">IF(L78="","",IF(TYPE(MATCH($D$4,OFFSET('NHAP - NVL'!$B$5,L78,0):'NHAP - NVL'!$B$3015,0)+L78)=16,"",MATCH($D$4,OFFSET('NHAP - NVL'!$B$5,L78,0):'NHAP - NVL'!$B$3015,0)+L78))</f>
        <v/>
      </c>
      <c r="N79" s="72" t="str">
        <f t="shared" ca="1" si="7"/>
        <v/>
      </c>
    </row>
    <row r="80" spans="1:16" ht="15.75" hidden="1" customHeight="1">
      <c r="A80" s="77" t="str">
        <f ca="1">+IF(B80="","",COUNTA($B$70:B80))</f>
        <v/>
      </c>
      <c r="B80" s="749" t="str">
        <f ca="1">IF($L80="","",INDEX('NHAP - NVL'!$H$5:$H$5998,$L80))</f>
        <v/>
      </c>
      <c r="C80" s="750"/>
      <c r="D80" s="77" t="str">
        <f ca="1">IF($L80="","",INDEX('NHAP - NVL'!$G$5:$G$5998,$L80))</f>
        <v/>
      </c>
      <c r="E80" s="77" t="str">
        <f ca="1">+IF($L80="","",INDEX('NHAP - NVL'!$I$5:$I$5998,$L80))</f>
        <v/>
      </c>
      <c r="F80" s="227" t="str">
        <f ca="1">+IF($L80="","",INDEX('NHAP - NVL'!$J$5:$J$5998,$L80))</f>
        <v/>
      </c>
      <c r="G80" s="227"/>
      <c r="H80" s="81" t="str">
        <f ca="1">+IF($L80="","",INDEX('NHAP - NVL'!$K$5:$K$5998,$L80))</f>
        <v/>
      </c>
      <c r="I80" s="745"/>
      <c r="J80" s="746"/>
      <c r="K80" s="80"/>
      <c r="L80" s="72" t="str">
        <f ca="1">IF(L79="","",IF(TYPE(MATCH($D$4,OFFSET('NHAP - NVL'!$B$5,L79,0):'NHAP - NVL'!$B$3015,0)+L79)=16,"",MATCH($D$4,OFFSET('NHAP - NVL'!$B$5,L79,0):'NHAP - NVL'!$B$3015,0)+L79))</f>
        <v/>
      </c>
      <c r="N80" s="72" t="str">
        <f t="shared" ca="1" si="7"/>
        <v/>
      </c>
    </row>
    <row r="81" spans="1:29" ht="15.75" hidden="1" customHeight="1">
      <c r="A81" s="77" t="str">
        <f ca="1">+IF(B81="","",COUNTA($B$70:B81))</f>
        <v/>
      </c>
      <c r="B81" s="749" t="str">
        <f ca="1">IF($L81="","",INDEX('NHAP - NVL'!$H$5:$H$5998,$L81))</f>
        <v/>
      </c>
      <c r="C81" s="750"/>
      <c r="D81" s="77" t="str">
        <f ca="1">IF($L81="","",INDEX('NHAP - NVL'!$G$5:$G$5998,$L81))</f>
        <v/>
      </c>
      <c r="E81" s="77" t="str">
        <f ca="1">+IF($L81="","",INDEX('NHAP - NVL'!$I$5:$I$5998,$L81))</f>
        <v/>
      </c>
      <c r="F81" s="227" t="str">
        <f ca="1">+IF($L81="","",INDEX('NHAP - NVL'!$J$5:$J$5998,$L81))</f>
        <v/>
      </c>
      <c r="G81" s="227"/>
      <c r="H81" s="81" t="str">
        <f ca="1">+IF($L81="","",INDEX('NHAP - NVL'!$K$5:$K$5998,$L81))</f>
        <v/>
      </c>
      <c r="I81" s="745"/>
      <c r="J81" s="746"/>
      <c r="K81" s="80"/>
      <c r="L81" s="72" t="str">
        <f ca="1">IF(L80="","",IF(TYPE(MATCH($D$4,OFFSET('NHAP - NVL'!$B$5,L80,0):'NHAP - NVL'!$B$3015,0)+L80)=16,"",MATCH($D$4,OFFSET('NHAP - NVL'!$B$5,L80,0):'NHAP - NVL'!$B$3015,0)+L80))</f>
        <v/>
      </c>
      <c r="N81" s="72" t="str">
        <f t="shared" ca="1" si="7"/>
        <v/>
      </c>
    </row>
    <row r="82" spans="1:29" ht="15.75" hidden="1" customHeight="1">
      <c r="A82" s="77" t="str">
        <f ca="1">+IF(B82="","",COUNTA($B$70:B82))</f>
        <v/>
      </c>
      <c r="B82" s="749" t="str">
        <f ca="1">IF($L82="","",INDEX('NHAP - NVL'!$H$5:$H$5998,$L82))</f>
        <v/>
      </c>
      <c r="C82" s="750"/>
      <c r="D82" s="77" t="str">
        <f ca="1">IF($L82="","",INDEX('NHAP - NVL'!$G$5:$G$5998,$L82))</f>
        <v/>
      </c>
      <c r="E82" s="77" t="str">
        <f ca="1">+IF($L82="","",INDEX('NHAP - NVL'!$I$5:$I$5998,$L82))</f>
        <v/>
      </c>
      <c r="F82" s="227" t="str">
        <f ca="1">+IF($L82="","",INDEX('NHAP - NVL'!$J$5:$J$5998,$L82))</f>
        <v/>
      </c>
      <c r="G82" s="227"/>
      <c r="H82" s="81" t="str">
        <f ca="1">+IF($L82="","",INDEX('NHAP - NVL'!$K$5:$K$5998,$L82))</f>
        <v/>
      </c>
      <c r="I82" s="745"/>
      <c r="J82" s="746"/>
      <c r="K82" s="80"/>
      <c r="L82" s="72" t="str">
        <f ca="1">IF(L81="","",IF(TYPE(MATCH($D$4,OFFSET('NHAP - NVL'!$B$5,L81,0):'NHAP - NVL'!$B$3015,0)+L81)=16,"",MATCH($D$4,OFFSET('NHAP - NVL'!$B$5,L81,0):'NHAP - NVL'!$B$3015,0)+L81))</f>
        <v/>
      </c>
      <c r="N82" s="72" t="str">
        <f t="shared" ca="1" si="7"/>
        <v/>
      </c>
    </row>
    <row r="83" spans="1:29" ht="15.75" hidden="1" customHeight="1">
      <c r="A83" s="77" t="str">
        <f ca="1">+IF(B83="","",COUNTA($B$70:B83))</f>
        <v/>
      </c>
      <c r="B83" s="749" t="str">
        <f ca="1">IF($L83="","",INDEX('NHAP - NVL'!$H$5:$H$5998,$L83))</f>
        <v/>
      </c>
      <c r="C83" s="750"/>
      <c r="D83" s="77" t="str">
        <f ca="1">IF($L83="","",INDEX('NHAP - NVL'!$G$5:$G$5998,$L83))</f>
        <v/>
      </c>
      <c r="E83" s="77" t="str">
        <f ca="1">+IF($L83="","",INDEX('NHAP - NVL'!$I$5:$I$5998,$L83))</f>
        <v/>
      </c>
      <c r="F83" s="227" t="str">
        <f ca="1">+IF($L83="","",INDEX('NHAP - NVL'!$J$5:$J$5998,$L83))</f>
        <v/>
      </c>
      <c r="G83" s="227"/>
      <c r="H83" s="81" t="str">
        <f ca="1">+IF($L83="","",INDEX('NHAP - NVL'!$K$5:$K$5998,$L83))</f>
        <v/>
      </c>
      <c r="I83" s="745"/>
      <c r="J83" s="746"/>
      <c r="K83" s="80"/>
      <c r="L83" s="72" t="str">
        <f ca="1">IF(L82="","",IF(TYPE(MATCH($D$4,OFFSET('NHAP - NVL'!$B$5,L82,0):'NHAP - NVL'!$B$3015,0)+L82)=16,"",MATCH($D$4,OFFSET('NHAP - NVL'!$B$5,L82,0):'NHAP - NVL'!$B$3015,0)+L82))</f>
        <v/>
      </c>
      <c r="N83" s="72" t="str">
        <f t="shared" ca="1" si="7"/>
        <v/>
      </c>
    </row>
    <row r="84" spans="1:29" ht="15.75" hidden="1" customHeight="1">
      <c r="A84" s="77" t="str">
        <f ca="1">+IF(B84="","",COUNTA($B$70:B84))</f>
        <v/>
      </c>
      <c r="B84" s="749" t="str">
        <f ca="1">IF($L84="","",INDEX('NHAP - NVL'!$H$5:$H$5998,$L84))</f>
        <v/>
      </c>
      <c r="C84" s="750"/>
      <c r="D84" s="77" t="str">
        <f ca="1">IF($L84="","",INDEX('NHAP - NVL'!$G$5:$G$5998,$L84))</f>
        <v/>
      </c>
      <c r="E84" s="77"/>
      <c r="F84" s="81" t="str">
        <f ca="1">+IF($L84="","",INDEX('NHAP - NVL'!$J$5:$J$5998,$L84))</f>
        <v/>
      </c>
      <c r="G84" s="81"/>
      <c r="H84" s="81" t="str">
        <f ca="1">+IF($L84="","",INDEX('NHAP - NVL'!$K$5:$K$5998,$L84))</f>
        <v/>
      </c>
      <c r="I84" s="745"/>
      <c r="J84" s="746"/>
      <c r="K84" s="80"/>
      <c r="L84" s="72" t="str">
        <f ca="1">IF(L83="","",IF(TYPE(MATCH($D$4,OFFSET('NHAP - NVL'!$B$5,L83,0):'NHAP - NVL'!$B$3015,0)+L83)=16,"",MATCH($D$4,OFFSET('NHAP - NVL'!$B$5,L83,0):'NHAP - NVL'!$B$3015,0)+L83))</f>
        <v/>
      </c>
      <c r="N84" s="72" t="str">
        <f t="shared" ca="1" si="7"/>
        <v/>
      </c>
    </row>
    <row r="85" spans="1:29" ht="15.75" hidden="1" customHeight="1">
      <c r="A85" s="79"/>
      <c r="B85" s="737" t="s">
        <v>38</v>
      </c>
      <c r="C85" s="738"/>
      <c r="D85" s="77"/>
      <c r="E85" s="77"/>
      <c r="F85" s="77"/>
      <c r="G85" s="77"/>
      <c r="H85" s="77"/>
      <c r="I85" s="747"/>
      <c r="J85" s="748"/>
      <c r="K85" s="76"/>
      <c r="L85" s="72" t="str">
        <f ca="1">IF(L77="","",IF(TYPE(MATCH($D$4,OFFSET('NHAP - NVL'!$B$5,L77,0):'NHAP - NVL'!$B$3015,0)+L77)=16,"",MATCH($D$4,OFFSET('NHAP - NVL'!$B$5,L77,0):'NHAP - NVL'!$B$3015,0)+L77))</f>
        <v/>
      </c>
      <c r="N85" s="72" t="str">
        <f t="shared" si="7"/>
        <v>in</v>
      </c>
    </row>
    <row r="86" spans="1:29" ht="11.85" hidden="1" customHeight="1">
      <c r="A86" s="75"/>
      <c r="B86" s="75"/>
      <c r="C86" s="75"/>
      <c r="D86" s="75"/>
      <c r="E86" s="75"/>
      <c r="F86" s="75"/>
      <c r="G86" s="75"/>
      <c r="H86" s="75"/>
      <c r="I86" s="75"/>
      <c r="J86" s="75"/>
      <c r="K86" s="75"/>
    </row>
    <row r="87" spans="1:29" ht="16.899999999999999" hidden="1" customHeight="1">
      <c r="A87" s="74" t="s">
        <v>37</v>
      </c>
      <c r="B87" s="74"/>
      <c r="C87" s="320"/>
      <c r="D87" s="772"/>
      <c r="E87" s="772"/>
      <c r="F87" s="772"/>
      <c r="G87" s="772"/>
      <c r="H87" s="772"/>
      <c r="I87" s="772"/>
      <c r="J87" s="772"/>
      <c r="K87" s="772"/>
      <c r="S87" s="72" t="s">
        <v>600</v>
      </c>
    </row>
    <row r="88" spans="1:29" ht="17.649999999999999" hidden="1" customHeight="1">
      <c r="A88" s="773" t="s">
        <v>36</v>
      </c>
      <c r="B88" s="773"/>
      <c r="C88" s="320"/>
      <c r="D88" s="753"/>
      <c r="E88" s="753"/>
      <c r="F88" s="753"/>
      <c r="G88" s="753"/>
      <c r="H88" s="753"/>
      <c r="I88" s="753"/>
      <c r="J88" s="753"/>
      <c r="K88" s="753"/>
      <c r="S88" s="72" t="s">
        <v>894</v>
      </c>
      <c r="AB88" s="72" t="s">
        <v>895</v>
      </c>
    </row>
    <row r="89" spans="1:29" ht="17.649999999999999" hidden="1" customHeight="1">
      <c r="A89" s="768" t="s">
        <v>713</v>
      </c>
      <c r="B89" s="768"/>
      <c r="C89" s="768"/>
      <c r="D89" s="768"/>
      <c r="E89" s="768"/>
      <c r="F89" s="768"/>
      <c r="G89" s="341"/>
      <c r="H89" s="768" t="s">
        <v>714</v>
      </c>
      <c r="I89" s="768"/>
      <c r="J89" s="768"/>
      <c r="K89" s="768"/>
      <c r="S89" s="72" t="s">
        <v>896</v>
      </c>
    </row>
    <row r="90" spans="1:29" ht="29.25" hidden="1" customHeight="1">
      <c r="A90" s="771" t="s">
        <v>699</v>
      </c>
      <c r="B90" s="771"/>
      <c r="C90" s="771"/>
      <c r="D90" s="771"/>
      <c r="E90" s="771"/>
      <c r="F90" s="771"/>
      <c r="G90" s="342"/>
      <c r="H90" s="769" t="s">
        <v>35</v>
      </c>
      <c r="I90" s="769"/>
      <c r="J90" s="769"/>
      <c r="K90" s="769"/>
      <c r="S90" s="72" t="s">
        <v>697</v>
      </c>
      <c r="V90" s="72" t="s">
        <v>897</v>
      </c>
      <c r="X90" s="72" t="s">
        <v>696</v>
      </c>
    </row>
    <row r="91" spans="1:29" ht="16.899999999999999" hidden="1" customHeight="1">
      <c r="A91" s="73"/>
      <c r="B91" s="73"/>
      <c r="C91" s="73"/>
      <c r="D91" s="73"/>
      <c r="G91" s="72"/>
      <c r="H91" s="770" t="s">
        <v>34</v>
      </c>
      <c r="I91" s="770"/>
      <c r="J91" s="770"/>
      <c r="K91" s="770"/>
      <c r="S91" s="72" t="s">
        <v>898</v>
      </c>
      <c r="V91" s="350">
        <v>0.05</v>
      </c>
      <c r="Y91" s="72" t="s">
        <v>899</v>
      </c>
      <c r="Z91" s="72">
        <v>3</v>
      </c>
      <c r="AB91" s="72" t="s">
        <v>900</v>
      </c>
      <c r="AC91" s="72">
        <v>3</v>
      </c>
    </row>
    <row r="92" spans="1:29" hidden="1">
      <c r="G92" s="72"/>
      <c r="I92" s="72"/>
      <c r="S92" s="72" t="s">
        <v>901</v>
      </c>
    </row>
    <row r="93" spans="1:29" hidden="1">
      <c r="G93" s="72"/>
      <c r="I93" s="72"/>
      <c r="S93" s="72" t="s">
        <v>902</v>
      </c>
      <c r="V93" s="351">
        <v>1250</v>
      </c>
      <c r="Y93" s="72" t="s">
        <v>903</v>
      </c>
      <c r="Z93" s="72">
        <v>3</v>
      </c>
      <c r="AB93" s="72" t="s">
        <v>904</v>
      </c>
      <c r="AC93" s="72">
        <v>15</v>
      </c>
    </row>
    <row r="94" spans="1:29" hidden="1">
      <c r="B94" s="72" t="s">
        <v>12</v>
      </c>
      <c r="G94" s="72"/>
      <c r="I94" s="72"/>
      <c r="S94" s="72" t="s">
        <v>905</v>
      </c>
      <c r="V94" s="72" t="s">
        <v>906</v>
      </c>
      <c r="Y94" s="72" t="s">
        <v>907</v>
      </c>
      <c r="Z94" s="72">
        <v>0</v>
      </c>
    </row>
    <row r="95" spans="1:29" hidden="1">
      <c r="G95" s="72"/>
      <c r="I95" s="72"/>
      <c r="S95" s="72" t="s">
        <v>908</v>
      </c>
      <c r="V95" s="72" t="s">
        <v>909</v>
      </c>
    </row>
    <row r="96" spans="1:29" hidden="1">
      <c r="A96" s="767" t="s">
        <v>746</v>
      </c>
      <c r="B96" s="767"/>
      <c r="C96" s="321"/>
      <c r="E96" s="72" t="s">
        <v>744</v>
      </c>
      <c r="G96" s="72"/>
      <c r="H96" s="766" t="s">
        <v>715</v>
      </c>
      <c r="I96" s="766"/>
      <c r="J96" s="766"/>
      <c r="K96" s="766"/>
      <c r="S96" s="72" t="s">
        <v>910</v>
      </c>
    </row>
    <row r="97" spans="7:29" hidden="1">
      <c r="G97" s="72"/>
      <c r="I97" s="72"/>
      <c r="S97" s="72" t="s">
        <v>911</v>
      </c>
    </row>
    <row r="98" spans="7:29" hidden="1">
      <c r="G98" s="72"/>
      <c r="I98" s="72"/>
      <c r="S98" s="72" t="s">
        <v>912</v>
      </c>
    </row>
    <row r="99" spans="7:29" ht="63" hidden="1">
      <c r="G99" s="72"/>
      <c r="I99" s="72"/>
      <c r="S99" s="72" t="s">
        <v>13</v>
      </c>
      <c r="T99" s="352" t="s">
        <v>913</v>
      </c>
      <c r="U99" s="72" t="s">
        <v>914</v>
      </c>
      <c r="V99" s="72" t="s">
        <v>915</v>
      </c>
      <c r="W99" s="72" t="s">
        <v>916</v>
      </c>
      <c r="X99" s="72" t="s">
        <v>917</v>
      </c>
      <c r="Y99" s="72" t="s">
        <v>918</v>
      </c>
      <c r="Z99" s="72" t="s">
        <v>919</v>
      </c>
      <c r="AA99" s="72" t="s">
        <v>920</v>
      </c>
      <c r="AB99" s="72" t="s">
        <v>921</v>
      </c>
      <c r="AC99" s="72" t="s">
        <v>922</v>
      </c>
    </row>
    <row r="100" spans="7:29" hidden="1">
      <c r="G100" s="72"/>
      <c r="I100" s="72"/>
      <c r="S100" s="72">
        <v>1</v>
      </c>
      <c r="T100" s="351">
        <v>3900</v>
      </c>
      <c r="U100" s="72">
        <v>9</v>
      </c>
      <c r="V100" s="72">
        <v>45</v>
      </c>
      <c r="W100" s="351">
        <v>3846</v>
      </c>
      <c r="X100" s="353">
        <v>1.2E-2</v>
      </c>
      <c r="Y100" s="72">
        <v>46.2</v>
      </c>
      <c r="Z100" s="351">
        <v>3799.8</v>
      </c>
      <c r="AA100" s="72">
        <v>250523033</v>
      </c>
      <c r="AB100" s="72" t="s">
        <v>923</v>
      </c>
      <c r="AC100" s="354">
        <v>45071</v>
      </c>
    </row>
    <row r="101" spans="7:29" hidden="1">
      <c r="G101" s="72"/>
      <c r="I101" s="72"/>
      <c r="S101" s="72" t="s">
        <v>38</v>
      </c>
      <c r="T101" s="351">
        <v>3900</v>
      </c>
      <c r="U101" s="72">
        <v>9</v>
      </c>
      <c r="V101" s="72">
        <v>45</v>
      </c>
      <c r="W101" s="351">
        <v>3846</v>
      </c>
      <c r="X101" s="72">
        <v>0</v>
      </c>
      <c r="Y101" s="72">
        <v>46.2</v>
      </c>
      <c r="Z101" s="351">
        <v>3799.8</v>
      </c>
    </row>
    <row r="102" spans="7:29" hidden="1">
      <c r="G102" s="72"/>
      <c r="I102" s="72"/>
      <c r="S102" s="72" t="s">
        <v>924</v>
      </c>
      <c r="Z102" s="351">
        <v>3799.8</v>
      </c>
    </row>
    <row r="103" spans="7:29" hidden="1">
      <c r="G103" s="72"/>
      <c r="I103" s="72"/>
      <c r="S103" s="72" t="s">
        <v>925</v>
      </c>
      <c r="Z103" s="351">
        <v>3609.9</v>
      </c>
    </row>
    <row r="104" spans="7:29" hidden="1">
      <c r="G104" s="72"/>
      <c r="I104" s="72"/>
      <c r="S104" s="72" t="s">
        <v>926</v>
      </c>
    </row>
    <row r="105" spans="7:29" hidden="1">
      <c r="G105" s="72"/>
      <c r="I105" s="72"/>
      <c r="Z105" s="72" t="s">
        <v>927</v>
      </c>
    </row>
    <row r="106" spans="7:29" hidden="1">
      <c r="G106" s="72"/>
      <c r="I106" s="72"/>
      <c r="T106" s="72" t="s">
        <v>928</v>
      </c>
      <c r="AB106" s="72" t="s">
        <v>929</v>
      </c>
    </row>
    <row r="107" spans="7:29" hidden="1">
      <c r="G107" s="72"/>
      <c r="I107" s="72"/>
    </row>
    <row r="108" spans="7:29" hidden="1">
      <c r="G108" s="72"/>
      <c r="I108" s="72"/>
      <c r="T108" s="72" t="s">
        <v>930</v>
      </c>
      <c r="AB108" s="72" t="s">
        <v>931</v>
      </c>
    </row>
  </sheetData>
  <autoFilter ref="L69:N85">
    <filterColumn colId="2">
      <customFilters>
        <customFilter operator="notEqual" val=" "/>
      </customFilters>
    </filterColumn>
  </autoFilter>
  <mergeCells count="173">
    <mergeCell ref="A45:B45"/>
    <mergeCell ref="D45:L45"/>
    <mergeCell ref="C33:D33"/>
    <mergeCell ref="E33:F33"/>
    <mergeCell ref="I33:J33"/>
    <mergeCell ref="C34:D34"/>
    <mergeCell ref="E34:F34"/>
    <mergeCell ref="I34:J34"/>
    <mergeCell ref="C25:D25"/>
    <mergeCell ref="E25:F25"/>
    <mergeCell ref="I25:J25"/>
    <mergeCell ref="C26:D26"/>
    <mergeCell ref="E26:F26"/>
    <mergeCell ref="I26:J26"/>
    <mergeCell ref="C32:D32"/>
    <mergeCell ref="E32:F32"/>
    <mergeCell ref="I32:J32"/>
    <mergeCell ref="C27:D27"/>
    <mergeCell ref="C28:D28"/>
    <mergeCell ref="C29:D29"/>
    <mergeCell ref="C30:D30"/>
    <mergeCell ref="C31:D31"/>
    <mergeCell ref="E27:F27"/>
    <mergeCell ref="E28:F28"/>
    <mergeCell ref="E29:F29"/>
    <mergeCell ref="E30:F30"/>
    <mergeCell ref="E31:F31"/>
    <mergeCell ref="I27:J27"/>
    <mergeCell ref="I28:J28"/>
    <mergeCell ref="I29:J29"/>
    <mergeCell ref="I30:J30"/>
    <mergeCell ref="I31:J31"/>
    <mergeCell ref="I77:J77"/>
    <mergeCell ref="I76:J76"/>
    <mergeCell ref="I75:J75"/>
    <mergeCell ref="I43:J43"/>
    <mergeCell ref="I53:L53"/>
    <mergeCell ref="P67:P68"/>
    <mergeCell ref="A3:K3"/>
    <mergeCell ref="A2:F2"/>
    <mergeCell ref="F67:H67"/>
    <mergeCell ref="H6:I6"/>
    <mergeCell ref="H7:I7"/>
    <mergeCell ref="A5:B5"/>
    <mergeCell ref="A6:B6"/>
    <mergeCell ref="A7:B7"/>
    <mergeCell ref="A8:B8"/>
    <mergeCell ref="B67:C68"/>
    <mergeCell ref="I47:L47"/>
    <mergeCell ref="I48:L48"/>
    <mergeCell ref="A48:B48"/>
    <mergeCell ref="C18:D18"/>
    <mergeCell ref="C19:D19"/>
    <mergeCell ref="C20:D20"/>
    <mergeCell ref="A44:H44"/>
    <mergeCell ref="C23:D23"/>
    <mergeCell ref="C24:D24"/>
    <mergeCell ref="D11:K11"/>
    <mergeCell ref="D12:K12"/>
    <mergeCell ref="D14:K14"/>
    <mergeCell ref="I16:J16"/>
    <mergeCell ref="B79:C79"/>
    <mergeCell ref="B70:C70"/>
    <mergeCell ref="B71:C71"/>
    <mergeCell ref="B72:C72"/>
    <mergeCell ref="B73:C73"/>
    <mergeCell ref="B74:C74"/>
    <mergeCell ref="B77:C77"/>
    <mergeCell ref="B69:C69"/>
    <mergeCell ref="A53:B53"/>
    <mergeCell ref="H96:K96"/>
    <mergeCell ref="A96:B96"/>
    <mergeCell ref="H89:K89"/>
    <mergeCell ref="H90:K90"/>
    <mergeCell ref="H91:K91"/>
    <mergeCell ref="A89:F89"/>
    <mergeCell ref="A90:F90"/>
    <mergeCell ref="D87:K87"/>
    <mergeCell ref="A88:B88"/>
    <mergeCell ref="D88:K88"/>
    <mergeCell ref="A1:F1"/>
    <mergeCell ref="K67:K68"/>
    <mergeCell ref="I66:K66"/>
    <mergeCell ref="A67:A68"/>
    <mergeCell ref="D66:E66"/>
    <mergeCell ref="A64:B64"/>
    <mergeCell ref="D67:D68"/>
    <mergeCell ref="A65:K65"/>
    <mergeCell ref="E67:E68"/>
    <mergeCell ref="C62:D62"/>
    <mergeCell ref="C63:D63"/>
    <mergeCell ref="A9:B9"/>
    <mergeCell ref="A11:B11"/>
    <mergeCell ref="A12:B12"/>
    <mergeCell ref="A13:B13"/>
    <mergeCell ref="A14:B14"/>
    <mergeCell ref="D5:G5"/>
    <mergeCell ref="K1:L1"/>
    <mergeCell ref="K5:L5"/>
    <mergeCell ref="F4:G4"/>
    <mergeCell ref="D4:E4"/>
    <mergeCell ref="H8:I8"/>
    <mergeCell ref="C16:D16"/>
    <mergeCell ref="C17:D17"/>
    <mergeCell ref="B85:C85"/>
    <mergeCell ref="I67:J68"/>
    <mergeCell ref="I69:J69"/>
    <mergeCell ref="I74:J74"/>
    <mergeCell ref="I73:J73"/>
    <mergeCell ref="I72:J72"/>
    <mergeCell ref="I71:J71"/>
    <mergeCell ref="I70:J70"/>
    <mergeCell ref="I85:J85"/>
    <mergeCell ref="I84:J84"/>
    <mergeCell ref="I83:J83"/>
    <mergeCell ref="I82:J82"/>
    <mergeCell ref="I81:J81"/>
    <mergeCell ref="I80:J80"/>
    <mergeCell ref="I79:J79"/>
    <mergeCell ref="I78:J78"/>
    <mergeCell ref="B80:C80"/>
    <mergeCell ref="B81:C81"/>
    <mergeCell ref="B82:C82"/>
    <mergeCell ref="B83:C83"/>
    <mergeCell ref="B84:C84"/>
    <mergeCell ref="B75:C75"/>
    <mergeCell ref="B76:C76"/>
    <mergeCell ref="B78:C78"/>
    <mergeCell ref="I17:J17"/>
    <mergeCell ref="C21:D21"/>
    <mergeCell ref="C22:D22"/>
    <mergeCell ref="I18:J18"/>
    <mergeCell ref="I19:J19"/>
    <mergeCell ref="I20:J20"/>
    <mergeCell ref="C35:D35"/>
    <mergeCell ref="C41:D41"/>
    <mergeCell ref="I44:J44"/>
    <mergeCell ref="E35:F35"/>
    <mergeCell ref="E41:F41"/>
    <mergeCell ref="E42:F42"/>
    <mergeCell ref="I21:J21"/>
    <mergeCell ref="I22:J22"/>
    <mergeCell ref="I23:J23"/>
    <mergeCell ref="I24:J24"/>
    <mergeCell ref="I35:J35"/>
    <mergeCell ref="A43:H43"/>
    <mergeCell ref="C42:D42"/>
    <mergeCell ref="I41:J41"/>
    <mergeCell ref="I42:J42"/>
    <mergeCell ref="C39:D39"/>
    <mergeCell ref="E39:F39"/>
    <mergeCell ref="I39:J39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C40:D40"/>
    <mergeCell ref="E40:F40"/>
    <mergeCell ref="I40:J40"/>
    <mergeCell ref="C36:D36"/>
    <mergeCell ref="E36:F36"/>
    <mergeCell ref="I36:J36"/>
    <mergeCell ref="C37:D37"/>
    <mergeCell ref="E37:F37"/>
    <mergeCell ref="I37:J37"/>
    <mergeCell ref="C38:D38"/>
    <mergeCell ref="E38:F38"/>
    <mergeCell ref="I38:J38"/>
  </mergeCells>
  <pageMargins left="0.52" right="0.2" top="0.57999999999999996" bottom="0.196850393700787" header="0" footer="0"/>
  <pageSetup paperSize="9" scale="76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92D050"/>
    <pageSetUpPr fitToPage="1"/>
  </sheetPr>
  <dimension ref="A1:AC109"/>
  <sheetViews>
    <sheetView topLeftCell="A25" zoomScaleNormal="100" workbookViewId="0">
      <selection activeCell="N57" sqref="N57"/>
    </sheetView>
  </sheetViews>
  <sheetFormatPr defaultColWidth="9.33203125" defaultRowHeight="15.75"/>
  <cols>
    <col min="1" max="1" width="5.83203125" style="72" customWidth="1"/>
    <col min="2" max="2" width="27.6640625" style="72" customWidth="1"/>
    <col min="3" max="3" width="1.83203125" style="72" customWidth="1"/>
    <col min="4" max="4" width="19.1640625" style="72" customWidth="1"/>
    <col min="5" max="5" width="11.5" style="72" customWidth="1"/>
    <col min="6" max="6" width="7.83203125" style="72" customWidth="1"/>
    <col min="7" max="7" width="18" style="405" customWidth="1"/>
    <col min="8" max="8" width="19.83203125" style="72" hidden="1" customWidth="1"/>
    <col min="9" max="9" width="16.83203125" style="414" customWidth="1"/>
    <col min="10" max="10" width="1.6640625" style="72" customWidth="1"/>
    <col min="11" max="11" width="14.6640625" style="72" customWidth="1"/>
    <col min="12" max="12" width="16" style="72" customWidth="1"/>
    <col min="13" max="13" width="8" style="72" customWidth="1"/>
    <col min="14" max="14" width="5.83203125" style="72" customWidth="1"/>
    <col min="15" max="15" width="16.1640625" style="72" bestFit="1" customWidth="1"/>
    <col min="16" max="21" width="9.33203125" style="72"/>
    <col min="22" max="22" width="30.1640625" style="72" bestFit="1" customWidth="1"/>
    <col min="23" max="16384" width="9.33203125" style="72"/>
  </cols>
  <sheetData>
    <row r="1" spans="1:21">
      <c r="A1" s="751" t="s">
        <v>600</v>
      </c>
      <c r="B1" s="751"/>
      <c r="C1" s="751"/>
      <c r="D1" s="751"/>
      <c r="E1" s="751"/>
      <c r="F1" s="751"/>
      <c r="G1" s="689"/>
      <c r="H1" s="355"/>
      <c r="I1" s="406"/>
      <c r="J1" s="355"/>
      <c r="K1" s="762" t="s">
        <v>895</v>
      </c>
      <c r="L1" s="762"/>
    </row>
    <row r="2" spans="1:21">
      <c r="A2" s="780" t="s">
        <v>1483</v>
      </c>
      <c r="B2" s="780"/>
      <c r="C2" s="780"/>
      <c r="D2" s="766"/>
      <c r="E2" s="780"/>
      <c r="F2" s="780"/>
      <c r="G2" s="400"/>
      <c r="H2" s="356"/>
      <c r="I2" s="407"/>
      <c r="J2" s="356"/>
      <c r="K2" s="356"/>
    </row>
    <row r="3" spans="1:21" ht="41.25" customHeight="1">
      <c r="A3" s="777" t="s">
        <v>896</v>
      </c>
      <c r="B3" s="777"/>
      <c r="C3" s="777"/>
      <c r="D3" s="777"/>
      <c r="E3" s="777"/>
      <c r="F3" s="777"/>
      <c r="G3" s="778"/>
      <c r="H3" s="777"/>
      <c r="I3" s="779"/>
      <c r="J3" s="777"/>
      <c r="K3" s="777"/>
    </row>
    <row r="4" spans="1:21" ht="17.649999999999999" customHeight="1">
      <c r="A4" s="102"/>
      <c r="B4" s="102"/>
      <c r="C4" s="102"/>
      <c r="D4" s="764" t="s">
        <v>64</v>
      </c>
      <c r="E4" s="764"/>
      <c r="F4" s="751" t="s">
        <v>1523</v>
      </c>
      <c r="G4" s="763"/>
      <c r="H4" s="102"/>
      <c r="I4" s="408"/>
      <c r="J4" s="102"/>
      <c r="K4" s="102"/>
    </row>
    <row r="5" spans="1:21" ht="17.649999999999999" customHeight="1">
      <c r="A5" s="781" t="s">
        <v>697</v>
      </c>
      <c r="B5" s="781"/>
      <c r="C5" s="364" t="s">
        <v>934</v>
      </c>
      <c r="D5" s="761" t="str">
        <f>IF($M5="","",INDEX('NHAP - NVL'!$H$5:$H$5998,$M5))</f>
        <v/>
      </c>
      <c r="E5" s="761"/>
      <c r="F5" s="761"/>
      <c r="G5" s="761"/>
      <c r="I5" s="366" t="s">
        <v>21</v>
      </c>
      <c r="J5" s="364" t="s">
        <v>934</v>
      </c>
      <c r="K5" s="761" t="str">
        <f>IF($M5="","",INDEX('NHAP - NVL'!$G$5:$G$5998,$M5))</f>
        <v/>
      </c>
      <c r="L5" s="761"/>
      <c r="M5" s="72" t="str">
        <f>+IF(TYPE(MATCH($F$4,'NHAP - NVL'!$B$5:$B$5012,0))=16,"",MATCH($F$4,'NHAP - NVL'!$B$5:$B$5012,0))</f>
        <v/>
      </c>
    </row>
    <row r="6" spans="1:21" ht="17.649999999999999" customHeight="1">
      <c r="A6" s="758" t="s">
        <v>968</v>
      </c>
      <c r="B6" s="758"/>
      <c r="C6" s="364" t="s">
        <v>934</v>
      </c>
      <c r="D6" s="693" t="str">
        <f>IF(K5="","",VLOOKUP(K5,'Danh mục CODE'!$D$2:$I$1880,4,0))</f>
        <v/>
      </c>
      <c r="E6" s="368"/>
      <c r="F6" s="368"/>
      <c r="G6" s="402"/>
      <c r="H6" s="758"/>
      <c r="I6" s="759"/>
      <c r="J6" s="364"/>
      <c r="K6" s="695"/>
      <c r="L6" s="695"/>
    </row>
    <row r="7" spans="1:21" ht="17.649999999999999" customHeight="1">
      <c r="A7" s="758" t="s">
        <v>969</v>
      </c>
      <c r="B7" s="758"/>
      <c r="C7" s="364" t="s">
        <v>934</v>
      </c>
      <c r="D7" s="485" t="str">
        <f>IF($M5="","",INDEX('NHAP - NVL'!$N$5:$N$5998,$M5))</f>
        <v/>
      </c>
      <c r="E7" s="477"/>
      <c r="F7" s="477"/>
      <c r="G7" s="477"/>
      <c r="H7" s="758"/>
      <c r="I7" s="759"/>
      <c r="J7" s="364"/>
      <c r="K7" s="695"/>
      <c r="L7" s="695"/>
    </row>
    <row r="8" spans="1:21" ht="17.649999999999999" customHeight="1">
      <c r="A8" s="758" t="s">
        <v>967</v>
      </c>
      <c r="B8" s="758"/>
      <c r="C8" s="364" t="s">
        <v>934</v>
      </c>
      <c r="D8" s="692" t="str">
        <f>IF(K5="","",IF(D6-D7&lt;0,-(D6-D7),D6-D7))</f>
        <v/>
      </c>
      <c r="E8" s="368"/>
      <c r="F8" s="368"/>
      <c r="G8" s="402"/>
      <c r="H8" s="758"/>
      <c r="I8" s="759"/>
      <c r="J8" s="364"/>
      <c r="K8" s="695"/>
      <c r="L8" s="695"/>
    </row>
    <row r="9" spans="1:21" ht="17.649999999999999" customHeight="1">
      <c r="A9" s="758" t="s">
        <v>937</v>
      </c>
      <c r="B9" s="759"/>
      <c r="C9" s="364" t="s">
        <v>934</v>
      </c>
      <c r="D9" s="692"/>
      <c r="E9" s="368"/>
      <c r="F9" s="368"/>
      <c r="G9" s="402"/>
      <c r="H9" s="679"/>
      <c r="I9" s="680"/>
      <c r="J9" s="364"/>
      <c r="K9" s="695"/>
      <c r="L9" s="695"/>
      <c r="U9" s="72" t="s">
        <v>12</v>
      </c>
    </row>
    <row r="10" spans="1:21" ht="17.649999999999999" customHeight="1">
      <c r="A10" s="679"/>
      <c r="B10" s="680"/>
      <c r="C10" s="364"/>
      <c r="D10" s="692"/>
      <c r="E10" s="368"/>
      <c r="F10" s="368"/>
      <c r="G10" s="402"/>
      <c r="H10" s="679"/>
      <c r="I10" s="680"/>
      <c r="J10" s="364"/>
      <c r="K10" s="695"/>
      <c r="L10" s="695"/>
    </row>
    <row r="11" spans="1:21" ht="15.75" customHeight="1">
      <c r="A11" s="760" t="s">
        <v>935</v>
      </c>
      <c r="B11" s="760"/>
      <c r="C11" s="682" t="s">
        <v>934</v>
      </c>
      <c r="D11" s="788" t="e">
        <f>IF($F$4="","",VLOOKUP($F$4,'NHAP - NVL'!$B$5:$F$5998,5,0))</f>
        <v>#N/A</v>
      </c>
      <c r="E11" s="788"/>
      <c r="F11" s="788"/>
      <c r="G11" s="788"/>
      <c r="H11" s="789"/>
      <c r="I11" s="788"/>
      <c r="J11" s="788"/>
      <c r="K11" s="788"/>
      <c r="L11" s="371"/>
    </row>
    <row r="12" spans="1:21" ht="28.5" customHeight="1">
      <c r="A12" s="760" t="s">
        <v>4</v>
      </c>
      <c r="B12" s="760"/>
      <c r="C12" s="682" t="s">
        <v>934</v>
      </c>
      <c r="D12" s="788" t="e">
        <f>VLOOKUP($D$11,DMKH!$C$4:$J$1000,2,0)</f>
        <v>#N/A</v>
      </c>
      <c r="E12" s="788"/>
      <c r="F12" s="788"/>
      <c r="G12" s="790"/>
      <c r="H12" s="788"/>
      <c r="I12" s="791"/>
      <c r="J12" s="788"/>
      <c r="K12" s="788"/>
      <c r="L12" s="371"/>
    </row>
    <row r="13" spans="1:21" ht="17.649999999999999" customHeight="1">
      <c r="A13" s="758" t="s">
        <v>6</v>
      </c>
      <c r="B13" s="758"/>
      <c r="C13" s="364" t="s">
        <v>934</v>
      </c>
      <c r="D13" s="682" t="e">
        <f>IF(VLOOKUP($D$11,DMKH!$C$4:$J$1000,5,0)=0,"",(VLOOKUP($D$11,DMKH!$C$4:$J$1000,5,0)))</f>
        <v>#N/A</v>
      </c>
      <c r="E13" s="368"/>
      <c r="F13" s="368"/>
      <c r="G13" s="402"/>
      <c r="H13" s="372"/>
      <c r="I13" s="411"/>
      <c r="J13" s="373"/>
      <c r="K13" s="366"/>
      <c r="L13" s="371"/>
    </row>
    <row r="14" spans="1:21" ht="17.649999999999999" customHeight="1">
      <c r="A14" s="758" t="s">
        <v>936</v>
      </c>
      <c r="B14" s="758"/>
      <c r="C14" s="364" t="s">
        <v>934</v>
      </c>
      <c r="D14" s="792" t="e">
        <f>VLOOKUP(F4,'NHAP - NVL'!$B$2:$W$5998,3,0)</f>
        <v>#N/A</v>
      </c>
      <c r="E14" s="792"/>
      <c r="F14" s="792"/>
      <c r="G14" s="793"/>
      <c r="H14" s="792"/>
      <c r="I14" s="794"/>
      <c r="J14" s="792"/>
      <c r="K14" s="792"/>
      <c r="L14" s="371"/>
    </row>
    <row r="15" spans="1:21" ht="17.649999999999999" customHeight="1">
      <c r="A15" s="690"/>
      <c r="B15" s="690"/>
      <c r="C15" s="690"/>
      <c r="D15" s="681"/>
      <c r="E15" s="681"/>
      <c r="F15" s="681"/>
      <c r="G15" s="403"/>
      <c r="H15" s="102"/>
      <c r="I15" s="408"/>
      <c r="J15" s="102"/>
      <c r="L15" s="102" t="s">
        <v>953</v>
      </c>
    </row>
    <row r="16" spans="1:21" s="374" customFormat="1" ht="25.5">
      <c r="A16" s="376" t="s">
        <v>13</v>
      </c>
      <c r="B16" s="691" t="s">
        <v>943</v>
      </c>
      <c r="C16" s="765" t="s">
        <v>955</v>
      </c>
      <c r="D16" s="765"/>
      <c r="E16" s="731" t="s">
        <v>956</v>
      </c>
      <c r="F16" s="732"/>
      <c r="G16" s="404" t="s">
        <v>964</v>
      </c>
      <c r="H16" s="691" t="s">
        <v>965</v>
      </c>
      <c r="I16" s="795" t="s">
        <v>966</v>
      </c>
      <c r="J16" s="796"/>
      <c r="K16" s="691" t="s">
        <v>950</v>
      </c>
      <c r="L16" s="385" t="s">
        <v>921</v>
      </c>
    </row>
    <row r="17" spans="1:23" ht="17.25" customHeight="1">
      <c r="A17" s="378">
        <v>1</v>
      </c>
      <c r="B17" s="444" t="str">
        <f>IF($M17="","",INDEX('NHAP - NVL'!$X$5:$X$5001,$M17))</f>
        <v/>
      </c>
      <c r="C17" s="727" t="str">
        <f>IF($M17="","",INDEX('NHAP - NVL'!$Y$5:$Y$5001,$M17))</f>
        <v/>
      </c>
      <c r="D17" s="728"/>
      <c r="E17" s="729" t="str">
        <f>IF($M17="","",INDEX('NHAP - NVL'!$L$5:$L$5001,$M17))</f>
        <v/>
      </c>
      <c r="F17" s="730"/>
      <c r="G17" s="445" t="str">
        <f>IF(B17="","",IF($D$7&lt;$D$6,0,E17*$D$8))</f>
        <v/>
      </c>
      <c r="H17" s="446" t="str">
        <f>IF(C17="","",IF($K$7&lt;$K$6,0,E17*$K$8))</f>
        <v/>
      </c>
      <c r="I17" s="729" t="str">
        <f>IF(E17="","",E17-G17-H17)</f>
        <v/>
      </c>
      <c r="J17" s="730"/>
      <c r="K17" s="444" t="str">
        <f>IF($M17="","",INDEX('NHAP - NVL'!$Z$5:$Z$5001,$M17))</f>
        <v/>
      </c>
      <c r="L17" s="473" t="str">
        <f>IF($M17="","",INDEX('NHAP - NVL'!$AA$5:$AA$5001,$M17))</f>
        <v/>
      </c>
      <c r="M17" s="225" t="str">
        <f>IF(TYPE(MATCH($F$4,'NHAP - NVL'!$B$5:$B$5001,0))=16,"",MATCH($F$4,'NHAP - NVL'!$B$5:$B$5001,0))</f>
        <v/>
      </c>
      <c r="N17" s="225" t="str">
        <f>+IF(E17&lt;&gt;"","in","")</f>
        <v/>
      </c>
      <c r="O17" s="478"/>
    </row>
    <row r="18" spans="1:23" ht="17.649999999999999" customHeight="1">
      <c r="A18" s="378">
        <f>A17+1</f>
        <v>2</v>
      </c>
      <c r="B18" s="444" t="str">
        <f ca="1">IF($M18="","",INDEX('NHAP - NVL'!$X$5:$X$5001,$M18))</f>
        <v/>
      </c>
      <c r="C18" s="727" t="str">
        <f ca="1">IF($M18="","",INDEX('NHAP - NVL'!$Y$5:$Y$5001,$M18))</f>
        <v/>
      </c>
      <c r="D18" s="728"/>
      <c r="E18" s="729" t="str">
        <f ca="1">IF($M18="","",INDEX('NHAP - NVL'!$L$5:$L$5001,$M18))</f>
        <v/>
      </c>
      <c r="F18" s="730"/>
      <c r="G18" s="445" t="str">
        <f t="shared" ref="G18:G41" ca="1" si="0">IF(B18="","",IF($D$7&lt;$D$6,0,E18*$D$8))</f>
        <v/>
      </c>
      <c r="H18" s="446" t="str">
        <f t="shared" ref="H18:H41" ca="1" si="1">IF(C18="","",IF($K$7&lt;$K$6,0,E18*$K$8))</f>
        <v/>
      </c>
      <c r="I18" s="729" t="str">
        <f t="shared" ref="I18:I41" ca="1" si="2">IF(E18="","",E18-G18-H18)</f>
        <v/>
      </c>
      <c r="J18" s="730"/>
      <c r="K18" s="444" t="str">
        <f ca="1">IF($M18="","",INDEX('NHAP - NVL'!$Z$5:$Z$5001,$M18))</f>
        <v/>
      </c>
      <c r="L18" s="473" t="str">
        <f ca="1">IF($M18="","",INDEX('NHAP - NVL'!$AA$5:$AA$5001,$M18))</f>
        <v/>
      </c>
      <c r="M18" s="72" t="str">
        <f ca="1">IF(M17="","",IF(TYPE(MATCH($F$4,OFFSET('NHAP - NVL'!$B$5,M17,0):'NHAP - NVL'!$B$5001,0)+M17)=16,"",MATCH($F$4,OFFSET('NHAP - NVL'!$B$5,M17,0):'NHAP - NVL'!$B$5001,0)+M17))</f>
        <v/>
      </c>
    </row>
    <row r="19" spans="1:23" ht="17.649999999999999" customHeight="1">
      <c r="A19" s="378">
        <f t="shared" ref="A19:A41" si="3">A18+1</f>
        <v>3</v>
      </c>
      <c r="B19" s="444" t="str">
        <f ca="1">IF($M19="","",INDEX('NHAP - NVL'!$X$5:$X$5001,$M19))</f>
        <v/>
      </c>
      <c r="C19" s="727" t="str">
        <f ca="1">IF($M19="","",INDEX('NHAP - NVL'!$Y$5:$Y$5001,$M19))</f>
        <v/>
      </c>
      <c r="D19" s="728"/>
      <c r="E19" s="729" t="str">
        <f ca="1">IF($M19="","",INDEX('NHAP - NVL'!$L$5:$L$5001,$M19))</f>
        <v/>
      </c>
      <c r="F19" s="730"/>
      <c r="G19" s="445" t="str">
        <f t="shared" ca="1" si="0"/>
        <v/>
      </c>
      <c r="H19" s="446" t="str">
        <f t="shared" ca="1" si="1"/>
        <v/>
      </c>
      <c r="I19" s="729" t="str">
        <f t="shared" ca="1" si="2"/>
        <v/>
      </c>
      <c r="J19" s="730"/>
      <c r="K19" s="444" t="str">
        <f ca="1">IF($M19="","",INDEX('NHAP - NVL'!$Z$5:$Z$5001,$M19))</f>
        <v/>
      </c>
      <c r="L19" s="473" t="str">
        <f ca="1">IF($M19="","",INDEX('NHAP - NVL'!$AA$5:$AA$5001,$M19))</f>
        <v/>
      </c>
      <c r="M19" s="72" t="str">
        <f ca="1">IF(M18="","",IF(TYPE(MATCH($F$4,OFFSET('NHAP - NVL'!$B$5,M18,0):'NHAP - NVL'!$B$5001,0)+M18)=16,"",MATCH($F$4,OFFSET('NHAP - NVL'!$B$5,M18,0):'NHAP - NVL'!$B$5001,0)+M18))</f>
        <v/>
      </c>
    </row>
    <row r="20" spans="1:23" ht="17.649999999999999" customHeight="1">
      <c r="A20" s="378">
        <f t="shared" si="3"/>
        <v>4</v>
      </c>
      <c r="B20" s="444" t="str">
        <f ca="1">IF($M20="","",INDEX('NHAP - NVL'!$X$5:$X$5001,$M20))</f>
        <v/>
      </c>
      <c r="C20" s="727" t="str">
        <f ca="1">IF($M20="","",INDEX('NHAP - NVL'!$Y$5:$Y$5001,$M20))</f>
        <v/>
      </c>
      <c r="D20" s="728"/>
      <c r="E20" s="729" t="str">
        <f ca="1">IF($M20="","",INDEX('NHAP - NVL'!$L$5:$L$5001,$M20))</f>
        <v/>
      </c>
      <c r="F20" s="730"/>
      <c r="G20" s="445" t="str">
        <f t="shared" ca="1" si="0"/>
        <v/>
      </c>
      <c r="H20" s="446" t="str">
        <f t="shared" ca="1" si="1"/>
        <v/>
      </c>
      <c r="I20" s="729" t="str">
        <f t="shared" ca="1" si="2"/>
        <v/>
      </c>
      <c r="J20" s="730"/>
      <c r="K20" s="444" t="str">
        <f ca="1">IF($M20="","",INDEX('NHAP - NVL'!$Z$5:$Z$5001,$M20))</f>
        <v/>
      </c>
      <c r="L20" s="473" t="str">
        <f ca="1">IF($M20="","",INDEX('NHAP - NVL'!$AA$5:$AA$5001,$M20))</f>
        <v/>
      </c>
      <c r="M20" s="72" t="str">
        <f ca="1">IF(M19="","",IF(TYPE(MATCH($F$4,OFFSET('NHAP - NVL'!$B$5,M19,0):'NHAP - NVL'!$B$5001,0)+M19)=16,"",MATCH($F$4,OFFSET('NHAP - NVL'!$B$5,M19,0):'NHAP - NVL'!$B$5001,0)+M19))</f>
        <v/>
      </c>
      <c r="W20" s="72" t="s">
        <v>12</v>
      </c>
    </row>
    <row r="21" spans="1:23" ht="17.649999999999999" customHeight="1">
      <c r="A21" s="378">
        <f t="shared" si="3"/>
        <v>5</v>
      </c>
      <c r="B21" s="444" t="str">
        <f ca="1">IF($M21="","",INDEX('NHAP - NVL'!$X$5:$X$5001,$M21))</f>
        <v/>
      </c>
      <c r="C21" s="727" t="str">
        <f ca="1">IF($M21="","",INDEX('NHAP - NVL'!$Y$5:$Y$5001,$M21))</f>
        <v/>
      </c>
      <c r="D21" s="728"/>
      <c r="E21" s="729" t="str">
        <f ca="1">IF($M21="","",INDEX('NHAP - NVL'!$L$5:$L$5001,$M21))</f>
        <v/>
      </c>
      <c r="F21" s="730"/>
      <c r="G21" s="445" t="str">
        <f t="shared" ca="1" si="0"/>
        <v/>
      </c>
      <c r="H21" s="446" t="str">
        <f t="shared" ca="1" si="1"/>
        <v/>
      </c>
      <c r="I21" s="729" t="str">
        <f t="shared" ca="1" si="2"/>
        <v/>
      </c>
      <c r="J21" s="730"/>
      <c r="K21" s="444" t="str">
        <f ca="1">IF($M21="","",INDEX('NHAP - NVL'!$Z$5:$Z$5001,$M21))</f>
        <v/>
      </c>
      <c r="L21" s="473" t="str">
        <f ca="1">IF($M21="","",INDEX('NHAP - NVL'!$AA$5:$AA$5001,$M21))</f>
        <v/>
      </c>
      <c r="M21" s="72" t="str">
        <f ca="1">IF(M20="","",IF(TYPE(MATCH($F$4,OFFSET('NHAP - NVL'!$B$5,M20,0):'NHAP - NVL'!$B$5001,0)+M20)=16,"",MATCH($F$4,OFFSET('NHAP - NVL'!$B$5,M20,0):'NHAP - NVL'!$B$5001,0)+M20))</f>
        <v/>
      </c>
    </row>
    <row r="22" spans="1:23" ht="17.649999999999999" customHeight="1">
      <c r="A22" s="378">
        <f t="shared" si="3"/>
        <v>6</v>
      </c>
      <c r="B22" s="444" t="str">
        <f ca="1">IF($M22="","",INDEX('NHAP - NVL'!$X$5:$X$5001,$M22))</f>
        <v/>
      </c>
      <c r="C22" s="727" t="str">
        <f ca="1">IF($M22="","",INDEX('NHAP - NVL'!$Y$5:$Y$5001,$M22))</f>
        <v/>
      </c>
      <c r="D22" s="728"/>
      <c r="E22" s="729" t="str">
        <f ca="1">IF($M22="","",INDEX('NHAP - NVL'!$L$5:$L$5001,$M22))</f>
        <v/>
      </c>
      <c r="F22" s="730"/>
      <c r="G22" s="445" t="str">
        <f t="shared" ca="1" si="0"/>
        <v/>
      </c>
      <c r="H22" s="446" t="str">
        <f t="shared" ca="1" si="1"/>
        <v/>
      </c>
      <c r="I22" s="729" t="str">
        <f t="shared" ca="1" si="2"/>
        <v/>
      </c>
      <c r="J22" s="730"/>
      <c r="K22" s="444" t="str">
        <f ca="1">IF($M22="","",INDEX('NHAP - NVL'!$Z$5:$Z$5001,$M22))</f>
        <v/>
      </c>
      <c r="L22" s="473" t="str">
        <f ca="1">IF($M22="","",INDEX('NHAP - NVL'!$AA$5:$AA$5001,$M22))</f>
        <v/>
      </c>
      <c r="M22" s="72" t="str">
        <f ca="1">IF(M21="","",IF(TYPE(MATCH($F$4,OFFSET('NHAP - NVL'!$B$5,M21,0):'NHAP - NVL'!$B$5001,0)+M21)=16,"",MATCH($F$4,OFFSET('NHAP - NVL'!$B$5,M21,0):'NHAP - NVL'!$B$5001,0)+M21))</f>
        <v/>
      </c>
    </row>
    <row r="23" spans="1:23" ht="17.649999999999999" customHeight="1">
      <c r="A23" s="378">
        <f t="shared" si="3"/>
        <v>7</v>
      </c>
      <c r="B23" s="444" t="str">
        <f ca="1">IF($M23="","",INDEX('NHAP - NVL'!$X$5:$X$5001,$M23))</f>
        <v/>
      </c>
      <c r="C23" s="727" t="str">
        <f ca="1">IF($M23="","",INDEX('NHAP - NVL'!$Y$5:$Y$5001,$M23))</f>
        <v/>
      </c>
      <c r="D23" s="728"/>
      <c r="E23" s="729" t="str">
        <f ca="1">IF($M23="","",INDEX('NHAP - NVL'!$L$5:$L$5001,$M23))</f>
        <v/>
      </c>
      <c r="F23" s="730"/>
      <c r="G23" s="445" t="str">
        <f t="shared" ca="1" si="0"/>
        <v/>
      </c>
      <c r="H23" s="446" t="str">
        <f t="shared" ca="1" si="1"/>
        <v/>
      </c>
      <c r="I23" s="729" t="str">
        <f t="shared" ca="1" si="2"/>
        <v/>
      </c>
      <c r="J23" s="730"/>
      <c r="K23" s="444" t="str">
        <f ca="1">IF($M23="","",INDEX('NHAP - NVL'!$Z$5:$Z$5001,$M23))</f>
        <v/>
      </c>
      <c r="L23" s="473" t="str">
        <f ca="1">IF($M23="","",INDEX('NHAP - NVL'!$AA$5:$AA$5001,$M23))</f>
        <v/>
      </c>
      <c r="M23" s="72" t="str">
        <f ca="1">IF(M22="","",IF(TYPE(MATCH($F$4,OFFSET('NHAP - NVL'!$B$5,M22,0):'NHAP - NVL'!$B$5001,0)+M22)=16,"",MATCH($F$4,OFFSET('NHAP - NVL'!$B$5,M22,0):'NHAP - NVL'!$B$5001,0)+M22))</f>
        <v/>
      </c>
    </row>
    <row r="24" spans="1:23" ht="17.649999999999999" customHeight="1">
      <c r="A24" s="378">
        <f t="shared" si="3"/>
        <v>8</v>
      </c>
      <c r="B24" s="444" t="str">
        <f ca="1">IF($M24="","",INDEX('NHAP - NVL'!$X$5:$X$5001,$M24))</f>
        <v/>
      </c>
      <c r="C24" s="727" t="str">
        <f ca="1">IF($M24="","",INDEX('NHAP - NVL'!$Y$5:$Y$5001,$M24))</f>
        <v/>
      </c>
      <c r="D24" s="728"/>
      <c r="E24" s="729" t="str">
        <f ca="1">IF($M24="","",INDEX('NHAP - NVL'!$L$5:$L$5001,$M24))</f>
        <v/>
      </c>
      <c r="F24" s="730"/>
      <c r="G24" s="445" t="str">
        <f t="shared" ca="1" si="0"/>
        <v/>
      </c>
      <c r="H24" s="446" t="str">
        <f t="shared" ca="1" si="1"/>
        <v/>
      </c>
      <c r="I24" s="729" t="str">
        <f t="shared" ca="1" si="2"/>
        <v/>
      </c>
      <c r="J24" s="730"/>
      <c r="K24" s="444" t="str">
        <f ca="1">IF($M24="","",INDEX('NHAP - NVL'!$Z$5:$Z$5001,$M24))</f>
        <v/>
      </c>
      <c r="L24" s="473" t="str">
        <f ca="1">IF($M24="","",INDEX('NHAP - NVL'!$AA$5:$AA$5001,$M24))</f>
        <v/>
      </c>
      <c r="M24" s="72" t="str">
        <f ca="1">IF(M23="","",IF(TYPE(MATCH($F$4,OFFSET('NHAP - NVL'!$B$5,M23,0):'NHAP - NVL'!$B$5001,0)+M23)=16,"",MATCH($F$4,OFFSET('NHAP - NVL'!$B$5,M23,0):'NHAP - NVL'!$B$5001,0)+M23))</f>
        <v/>
      </c>
    </row>
    <row r="25" spans="1:23" ht="17.649999999999999" customHeight="1">
      <c r="A25" s="378">
        <f t="shared" si="3"/>
        <v>9</v>
      </c>
      <c r="B25" s="444" t="str">
        <f ca="1">IF($M25="","",INDEX('NHAP - NVL'!$X$5:$X$5001,$M25))</f>
        <v/>
      </c>
      <c r="C25" s="727" t="str">
        <f ca="1">IF($M25="","",INDEX('NHAP - NVL'!$Y$5:$Y$5001,$M25))</f>
        <v/>
      </c>
      <c r="D25" s="728"/>
      <c r="E25" s="729" t="str">
        <f ca="1">IF($M25="","",INDEX('NHAP - NVL'!$L$5:$L$5001,$M25))</f>
        <v/>
      </c>
      <c r="F25" s="730"/>
      <c r="G25" s="445" t="str">
        <f t="shared" ca="1" si="0"/>
        <v/>
      </c>
      <c r="H25" s="446" t="str">
        <f t="shared" ca="1" si="1"/>
        <v/>
      </c>
      <c r="I25" s="729" t="str">
        <f t="shared" ca="1" si="2"/>
        <v/>
      </c>
      <c r="J25" s="730"/>
      <c r="K25" s="444" t="str">
        <f ca="1">IF($M25="","",INDEX('NHAP - NVL'!$Z$5:$Z$5001,$M25))</f>
        <v/>
      </c>
      <c r="L25" s="473" t="str">
        <f ca="1">IF($M25="","",INDEX('NHAP - NVL'!$AA$5:$AA$5001,$M25))</f>
        <v/>
      </c>
      <c r="M25" s="72" t="str">
        <f ca="1">IF(M24="","",IF(TYPE(MATCH($F$4,OFFSET('NHAP - NVL'!$B$5,M24,0):'NHAP - NVL'!$B$5001,0)+M24)=16,"",MATCH($F$4,OFFSET('NHAP - NVL'!$B$5,M24,0):'NHAP - NVL'!$B$5001,0)+M24))</f>
        <v/>
      </c>
    </row>
    <row r="26" spans="1:23" ht="17.649999999999999" customHeight="1">
      <c r="A26" s="378">
        <f t="shared" si="3"/>
        <v>10</v>
      </c>
      <c r="B26" s="444" t="str">
        <f ca="1">IF($M26="","",INDEX('NHAP - NVL'!$X$5:$X$5001,$M26))</f>
        <v/>
      </c>
      <c r="C26" s="727" t="str">
        <f ca="1">IF($M26="","",INDEX('NHAP - NVL'!$Y$5:$Y$5001,$M26))</f>
        <v/>
      </c>
      <c r="D26" s="728"/>
      <c r="E26" s="729" t="str">
        <f ca="1">IF($M26="","",INDEX('NHAP - NVL'!$L$5:$L$5001,$M26))</f>
        <v/>
      </c>
      <c r="F26" s="730"/>
      <c r="G26" s="445" t="str">
        <f t="shared" ca="1" si="0"/>
        <v/>
      </c>
      <c r="H26" s="446" t="str">
        <f t="shared" ca="1" si="1"/>
        <v/>
      </c>
      <c r="I26" s="729" t="str">
        <f t="shared" ca="1" si="2"/>
        <v/>
      </c>
      <c r="J26" s="730"/>
      <c r="K26" s="444" t="str">
        <f ca="1">IF($M26="","",INDEX('NHAP - NVL'!$Z$5:$Z$5001,$M26))</f>
        <v/>
      </c>
      <c r="L26" s="473" t="str">
        <f ca="1">IF($M26="","",INDEX('NHAP - NVL'!$AA$5:$AA$5001,$M26))</f>
        <v/>
      </c>
      <c r="M26" s="72" t="str">
        <f ca="1">IF(M25="","",IF(TYPE(MATCH($F$4,OFFSET('NHAP - NVL'!$B$5,M25,0):'NHAP - NVL'!$B$5001,0)+M25)=16,"",MATCH($F$4,OFFSET('NHAP - NVL'!$B$5,M25,0):'NHAP - NVL'!$B$5001,0)+M25))</f>
        <v/>
      </c>
    </row>
    <row r="27" spans="1:23" ht="17.649999999999999" customHeight="1">
      <c r="A27" s="378">
        <f t="shared" si="3"/>
        <v>11</v>
      </c>
      <c r="B27" s="444" t="str">
        <f ca="1">IF($M27="","",INDEX('NHAP - NVL'!$X$5:$X$5001,$M27))</f>
        <v/>
      </c>
      <c r="C27" s="727" t="str">
        <f ca="1">IF($M27="","",INDEX('NHAP - NVL'!$Y$5:$Y$5001,$M27))</f>
        <v/>
      </c>
      <c r="D27" s="728"/>
      <c r="E27" s="729" t="str">
        <f ca="1">IF($M27="","",INDEX('NHAP - NVL'!$L$5:$L$5001,$M27))</f>
        <v/>
      </c>
      <c r="F27" s="730"/>
      <c r="G27" s="445" t="str">
        <f t="shared" ca="1" si="0"/>
        <v/>
      </c>
      <c r="H27" s="446" t="str">
        <f t="shared" ca="1" si="1"/>
        <v/>
      </c>
      <c r="I27" s="729" t="str">
        <f t="shared" ca="1" si="2"/>
        <v/>
      </c>
      <c r="J27" s="730"/>
      <c r="K27" s="444" t="str">
        <f ca="1">IF($M27="","",INDEX('NHAP - NVL'!$Z$5:$Z$5001,$M27))</f>
        <v/>
      </c>
      <c r="L27" s="473" t="str">
        <f ca="1">IF($M27="","",INDEX('NHAP - NVL'!$AA$5:$AA$5001,$M27))</f>
        <v/>
      </c>
      <c r="M27" s="72" t="str">
        <f ca="1">IF(M26="","",IF(TYPE(MATCH($F$4,OFFSET('NHAP - NVL'!$B$5,M26,0):'NHAP - NVL'!$B$5001,0)+M26)=16,"",MATCH($F$4,OFFSET('NHAP - NVL'!$B$5,M26,0):'NHAP - NVL'!$B$5001,0)+M26))</f>
        <v/>
      </c>
    </row>
    <row r="28" spans="1:23" ht="17.649999999999999" customHeight="1">
      <c r="A28" s="378">
        <f t="shared" si="3"/>
        <v>12</v>
      </c>
      <c r="B28" s="444" t="str">
        <f ca="1">IF($M28="","",INDEX('NHAP - NVL'!$X$5:$X$5001,$M28))</f>
        <v/>
      </c>
      <c r="C28" s="727" t="str">
        <f ca="1">IF($M28="","",INDEX('NHAP - NVL'!$Y$5:$Y$5001,$M28))</f>
        <v/>
      </c>
      <c r="D28" s="728"/>
      <c r="E28" s="729" t="str">
        <f ca="1">IF($M28="","",INDEX('NHAP - NVL'!$L$5:$L$5001,$M28))</f>
        <v/>
      </c>
      <c r="F28" s="730"/>
      <c r="G28" s="445" t="str">
        <f ca="1">IF(B28="","",IF($D$7&lt;$D$6,0,E28*$D$8))</f>
        <v/>
      </c>
      <c r="H28" s="446" t="str">
        <f t="shared" ca="1" si="1"/>
        <v/>
      </c>
      <c r="I28" s="729" t="str">
        <f t="shared" ca="1" si="2"/>
        <v/>
      </c>
      <c r="J28" s="730"/>
      <c r="K28" s="444" t="str">
        <f ca="1">IF($M28="","",INDEX('NHAP - NVL'!$Z$5:$Z$5001,$M28))</f>
        <v/>
      </c>
      <c r="L28" s="473" t="str">
        <f ca="1">IF($M28="","",INDEX('NHAP - NVL'!$AA$5:$AA$5001,$M28))</f>
        <v/>
      </c>
      <c r="M28" s="72" t="str">
        <f ca="1">IF(M27="","",IF(TYPE(MATCH($F$4,OFFSET('NHAP - NVL'!$B$5,M27,0):'NHAP - NVL'!$B$5001,0)+M27)=16,"",MATCH($F$4,OFFSET('NHAP - NVL'!$B$5,M27,0):'NHAP - NVL'!$B$5001,0)+M27))</f>
        <v/>
      </c>
    </row>
    <row r="29" spans="1:23" ht="17.649999999999999" customHeight="1">
      <c r="A29" s="378">
        <f t="shared" si="3"/>
        <v>13</v>
      </c>
      <c r="B29" s="444" t="str">
        <f ca="1">IF($M29="","",INDEX('NHAP - NVL'!$X$5:$X$5001,$M29))</f>
        <v/>
      </c>
      <c r="C29" s="727" t="str">
        <f ca="1">IF($M29="","",INDEX('NHAP - NVL'!$Y$5:$Y$5001,$M29))</f>
        <v/>
      </c>
      <c r="D29" s="728"/>
      <c r="E29" s="729" t="str">
        <f ca="1">IF($M29="","",INDEX('NHAP - NVL'!$L$5:$L$5001,$M29))</f>
        <v/>
      </c>
      <c r="F29" s="730"/>
      <c r="G29" s="445" t="str">
        <f t="shared" ca="1" si="0"/>
        <v/>
      </c>
      <c r="H29" s="446" t="str">
        <f t="shared" ca="1" si="1"/>
        <v/>
      </c>
      <c r="I29" s="729" t="str">
        <f t="shared" ca="1" si="2"/>
        <v/>
      </c>
      <c r="J29" s="730"/>
      <c r="K29" s="444" t="str">
        <f ca="1">IF($M29="","",INDEX('NHAP - NVL'!$Z$5:$Z$5001,$M29))</f>
        <v/>
      </c>
      <c r="L29" s="473" t="str">
        <f ca="1">IF($M29="","",INDEX('NHAP - NVL'!$AA$5:$AA$5001,$M29))</f>
        <v/>
      </c>
      <c r="M29" s="72" t="str">
        <f ca="1">IF(M28="","",IF(TYPE(MATCH($F$4,OFFSET('NHAP - NVL'!$B$5,M28,0):'NHAP - NVL'!$B$5001,0)+M28)=16,"",MATCH($F$4,OFFSET('NHAP - NVL'!$B$5,M28,0):'NHAP - NVL'!$B$5001,0)+M28))</f>
        <v/>
      </c>
    </row>
    <row r="30" spans="1:23" ht="17.649999999999999" customHeight="1">
      <c r="A30" s="378">
        <f t="shared" si="3"/>
        <v>14</v>
      </c>
      <c r="B30" s="444" t="str">
        <f ca="1">IF($M30="","",INDEX('NHAP - NVL'!$X$5:$X$5001,$M30))</f>
        <v/>
      </c>
      <c r="C30" s="727" t="str">
        <f ca="1">IF($M30="","",INDEX('NHAP - NVL'!$Y$5:$Y$5001,$M30))</f>
        <v/>
      </c>
      <c r="D30" s="728"/>
      <c r="E30" s="729" t="str">
        <f ca="1">IF($M30="","",INDEX('NHAP - NVL'!$L$5:$L$5001,$M30))</f>
        <v/>
      </c>
      <c r="F30" s="730"/>
      <c r="G30" s="445" t="str">
        <f t="shared" ca="1" si="0"/>
        <v/>
      </c>
      <c r="H30" s="446" t="str">
        <f t="shared" ca="1" si="1"/>
        <v/>
      </c>
      <c r="I30" s="729" t="str">
        <f t="shared" ca="1" si="2"/>
        <v/>
      </c>
      <c r="J30" s="730"/>
      <c r="K30" s="444" t="str">
        <f ca="1">IF($M30="","",INDEX('NHAP - NVL'!$Z$5:$Z$5001,$M30))</f>
        <v/>
      </c>
      <c r="L30" s="473" t="str">
        <f ca="1">IF($M30="","",INDEX('NHAP - NVL'!$AA$5:$AA$5001,$M30))</f>
        <v/>
      </c>
      <c r="M30" s="72" t="str">
        <f ca="1">IF(M29="","",IF(TYPE(MATCH($F$4,OFFSET('NHAP - NVL'!$B$5,M29,0):'NHAP - NVL'!$B$5001,0)+M29)=16,"",MATCH($F$4,OFFSET('NHAP - NVL'!$B$5,M29,0):'NHAP - NVL'!$B$5001,0)+M29))</f>
        <v/>
      </c>
    </row>
    <row r="31" spans="1:23" ht="17.649999999999999" customHeight="1">
      <c r="A31" s="378">
        <f t="shared" si="3"/>
        <v>15</v>
      </c>
      <c r="B31" s="444" t="str">
        <f ca="1">IF($M31="","",INDEX('NHAP - NVL'!$X$5:$X$5001,$M31))</f>
        <v/>
      </c>
      <c r="C31" s="727" t="str">
        <f ca="1">IF($M31="","",INDEX('NHAP - NVL'!$Y$5:$Y$5001,$M31))</f>
        <v/>
      </c>
      <c r="D31" s="728"/>
      <c r="E31" s="729" t="str">
        <f ca="1">IF($M31="","",INDEX('NHAP - NVL'!$L$5:$L$5001,$M31))</f>
        <v/>
      </c>
      <c r="F31" s="730"/>
      <c r="G31" s="445" t="str">
        <f t="shared" ca="1" si="0"/>
        <v/>
      </c>
      <c r="H31" s="446" t="str">
        <f t="shared" ca="1" si="1"/>
        <v/>
      </c>
      <c r="I31" s="729" t="str">
        <f t="shared" ca="1" si="2"/>
        <v/>
      </c>
      <c r="J31" s="730"/>
      <c r="K31" s="444" t="str">
        <f ca="1">IF($M31="","",INDEX('NHAP - NVL'!$Z$5:$Z$5001,$M31))</f>
        <v/>
      </c>
      <c r="L31" s="473" t="str">
        <f ca="1">IF($M31="","",INDEX('NHAP - NVL'!$AA$5:$AA$5001,$M31))</f>
        <v/>
      </c>
      <c r="M31" s="72" t="str">
        <f ca="1">IF(M30="","",IF(TYPE(MATCH($F$4,OFFSET('NHAP - NVL'!$B$5,M30,0):'NHAP - NVL'!$B$5001,0)+M30)=16,"",MATCH($F$4,OFFSET('NHAP - NVL'!$B$5,M30,0):'NHAP - NVL'!$B$5001,0)+M30))</f>
        <v/>
      </c>
    </row>
    <row r="32" spans="1:23" ht="17.649999999999999" customHeight="1">
      <c r="A32" s="378">
        <f t="shared" si="3"/>
        <v>16</v>
      </c>
      <c r="B32" s="444" t="str">
        <f ca="1">IF($M32="","",INDEX('NHAP - NVL'!$X$5:$X$5001,$M32))</f>
        <v/>
      </c>
      <c r="C32" s="727" t="str">
        <f ca="1">IF($M32="","",INDEX('NHAP - NVL'!$Y$5:$Y$5001,$M32))</f>
        <v/>
      </c>
      <c r="D32" s="728"/>
      <c r="E32" s="729" t="str">
        <f ca="1">IF($M32="","",INDEX('NHAP - NVL'!$L$5:$L$5001,$M32))</f>
        <v/>
      </c>
      <c r="F32" s="730"/>
      <c r="G32" s="445" t="str">
        <f t="shared" ca="1" si="0"/>
        <v/>
      </c>
      <c r="H32" s="446" t="str">
        <f t="shared" ca="1" si="1"/>
        <v/>
      </c>
      <c r="I32" s="729" t="str">
        <f t="shared" ca="1" si="2"/>
        <v/>
      </c>
      <c r="J32" s="730"/>
      <c r="K32" s="444" t="str">
        <f ca="1">IF($M32="","",INDEX('NHAP - NVL'!$Z$5:$Z$5001,$M32))</f>
        <v/>
      </c>
      <c r="L32" s="473" t="str">
        <f ca="1">IF($M32="","",INDEX('NHAP - NVL'!$AA$5:$AA$5001,$M32))</f>
        <v/>
      </c>
      <c r="M32" s="72" t="str">
        <f ca="1">IF(M31="","",IF(TYPE(MATCH($F$4,OFFSET('NHAP - NVL'!$B$5,M31,0):'NHAP - NVL'!$B$5001,0)+M31)=16,"",MATCH($F$4,OFFSET('NHAP - NVL'!$B$5,M31,0):'NHAP - NVL'!$B$5001,0)+M31))</f>
        <v/>
      </c>
    </row>
    <row r="33" spans="1:13" ht="17.649999999999999" customHeight="1">
      <c r="A33" s="378">
        <f t="shared" si="3"/>
        <v>17</v>
      </c>
      <c r="B33" s="444" t="str">
        <f ca="1">IF($M33="","",INDEX('NHAP - NVL'!$X$5:$X$5001,$M33))</f>
        <v/>
      </c>
      <c r="C33" s="727" t="str">
        <f ca="1">IF($M33="","",INDEX('NHAP - NVL'!$Y$5:$Y$5001,$M33))</f>
        <v/>
      </c>
      <c r="D33" s="728"/>
      <c r="E33" s="729" t="str">
        <f ca="1">IF($M33="","",INDEX('NHAP - NVL'!$L$5:$L$5001,$M33))</f>
        <v/>
      </c>
      <c r="F33" s="730"/>
      <c r="G33" s="445" t="str">
        <f t="shared" ca="1" si="0"/>
        <v/>
      </c>
      <c r="H33" s="446" t="str">
        <f t="shared" ca="1" si="1"/>
        <v/>
      </c>
      <c r="I33" s="729" t="str">
        <f t="shared" ca="1" si="2"/>
        <v/>
      </c>
      <c r="J33" s="730"/>
      <c r="K33" s="444" t="str">
        <f ca="1">IF($M33="","",INDEX('NHAP - NVL'!$Z$5:$Z$5001,$M33))</f>
        <v/>
      </c>
      <c r="L33" s="473" t="str">
        <f ca="1">IF($M33="","",INDEX('NHAP - NVL'!$AA$5:$AA$5001,$M33))</f>
        <v/>
      </c>
      <c r="M33" s="72" t="str">
        <f ca="1">IF(M32="","",IF(TYPE(MATCH($F$4,OFFSET('NHAP - NVL'!$B$5,M32,0):'NHAP - NVL'!$B$5001,0)+M32)=16,"",MATCH($F$4,OFFSET('NHAP - NVL'!$B$5,M32,0):'NHAP - NVL'!$B$5001,0)+M32))</f>
        <v/>
      </c>
    </row>
    <row r="34" spans="1:13" ht="17.649999999999999" customHeight="1">
      <c r="A34" s="378">
        <f t="shared" si="3"/>
        <v>18</v>
      </c>
      <c r="B34" s="444" t="str">
        <f ca="1">IF($M34="","",INDEX('NHAP - NVL'!$X$5:$X$5001,$M34))</f>
        <v/>
      </c>
      <c r="C34" s="727" t="str">
        <f ca="1">IF($M34="","",INDEX('NHAP - NVL'!$Y$5:$Y$5001,$M34))</f>
        <v/>
      </c>
      <c r="D34" s="728"/>
      <c r="E34" s="729" t="str">
        <f ca="1">IF($M34="","",INDEX('NHAP - NVL'!$L$5:$L$5001,$M34))</f>
        <v/>
      </c>
      <c r="F34" s="730"/>
      <c r="G34" s="445" t="str">
        <f t="shared" ca="1" si="0"/>
        <v/>
      </c>
      <c r="H34" s="446" t="str">
        <f t="shared" ca="1" si="1"/>
        <v/>
      </c>
      <c r="I34" s="729" t="str">
        <f t="shared" ca="1" si="2"/>
        <v/>
      </c>
      <c r="J34" s="730"/>
      <c r="K34" s="444" t="str">
        <f ca="1">IF($M34="","",INDEX('NHAP - NVL'!$Z$5:$Z$5001,$M34))</f>
        <v/>
      </c>
      <c r="L34" s="473" t="str">
        <f ca="1">IF($M34="","",INDEX('NHAP - NVL'!$AA$5:$AA$5001,$M34))</f>
        <v/>
      </c>
      <c r="M34" s="72" t="str">
        <f ca="1">IF(M33="","",IF(TYPE(MATCH($F$4,OFFSET('NHAP - NVL'!$B$5,M33,0):'NHAP - NVL'!$B$5001,0)+M33)=16,"",MATCH($F$4,OFFSET('NHAP - NVL'!$B$5,M33,0):'NHAP - NVL'!$B$5001,0)+M33))</f>
        <v/>
      </c>
    </row>
    <row r="35" spans="1:13" ht="17.649999999999999" customHeight="1">
      <c r="A35" s="378">
        <f t="shared" si="3"/>
        <v>19</v>
      </c>
      <c r="B35" s="444" t="str">
        <f ca="1">IF($M35="","",INDEX('NHAP - NVL'!$X$5:$X$5001,$M35))</f>
        <v/>
      </c>
      <c r="C35" s="727" t="str">
        <f ca="1">IF($M35="","",INDEX('NHAP - NVL'!$Y$5:$Y$5001,$M35))</f>
        <v/>
      </c>
      <c r="D35" s="728"/>
      <c r="E35" s="729" t="str">
        <f ca="1">IF($M35="","",INDEX('NHAP - NVL'!$L$5:$L$5001,$M35))</f>
        <v/>
      </c>
      <c r="F35" s="730"/>
      <c r="G35" s="445" t="str">
        <f t="shared" ca="1" si="0"/>
        <v/>
      </c>
      <c r="H35" s="446" t="str">
        <f t="shared" ca="1" si="1"/>
        <v/>
      </c>
      <c r="I35" s="729" t="str">
        <f t="shared" ca="1" si="2"/>
        <v/>
      </c>
      <c r="J35" s="730"/>
      <c r="K35" s="444" t="str">
        <f ca="1">IF($M35="","",INDEX('NHAP - NVL'!$Z$5:$Z$5001,$M35))</f>
        <v/>
      </c>
      <c r="L35" s="473" t="str">
        <f ca="1">IF($M35="","",INDEX('NHAP - NVL'!$AA$5:$AA$5001,$M35))</f>
        <v/>
      </c>
      <c r="M35" s="72" t="str">
        <f ca="1">IF(M34="","",IF(TYPE(MATCH($F$4,OFFSET('NHAP - NVL'!$B$5,M34,0):'NHAP - NVL'!$B$5001,0)+M34)=16,"",MATCH($F$4,OFFSET('NHAP - NVL'!$B$5,M34,0):'NHAP - NVL'!$B$5001,0)+M34))</f>
        <v/>
      </c>
    </row>
    <row r="36" spans="1:13" ht="17.649999999999999" customHeight="1">
      <c r="A36" s="378">
        <f t="shared" si="3"/>
        <v>20</v>
      </c>
      <c r="B36" s="444" t="str">
        <f ca="1">IF($M36="","",INDEX('NHAP - NVL'!$X$5:$X$5001,$M36))</f>
        <v/>
      </c>
      <c r="C36" s="727" t="str">
        <f ca="1">IF($M36="","",INDEX('NHAP - NVL'!$Y$5:$Y$5001,$M36))</f>
        <v/>
      </c>
      <c r="D36" s="728"/>
      <c r="E36" s="729" t="str">
        <f ca="1">IF($M36="","",INDEX('NHAP - NVL'!$L$5:$L$5001,$M36))</f>
        <v/>
      </c>
      <c r="F36" s="730"/>
      <c r="G36" s="445" t="str">
        <f t="shared" ca="1" si="0"/>
        <v/>
      </c>
      <c r="H36" s="446" t="str">
        <f t="shared" ca="1" si="1"/>
        <v/>
      </c>
      <c r="I36" s="729" t="str">
        <f t="shared" ca="1" si="2"/>
        <v/>
      </c>
      <c r="J36" s="730"/>
      <c r="K36" s="444" t="str">
        <f ca="1">IF($M36="","",INDEX('NHAP - NVL'!$Z$5:$Z$5001,$M36))</f>
        <v/>
      </c>
      <c r="L36" s="473" t="str">
        <f ca="1">IF($M36="","",INDEX('NHAP - NVL'!$AA$5:$AA$5001,$M36))</f>
        <v/>
      </c>
      <c r="M36" s="72" t="str">
        <f ca="1">IF(M35="","",IF(TYPE(MATCH($F$4,OFFSET('NHAP - NVL'!$B$5,M35,0):'NHAP - NVL'!$B$5001,0)+M35)=16,"",MATCH($F$4,OFFSET('NHAP - NVL'!$B$5,M35,0):'NHAP - NVL'!$B$5001,0)+M35))</f>
        <v/>
      </c>
    </row>
    <row r="37" spans="1:13" ht="17.649999999999999" customHeight="1">
      <c r="A37" s="378">
        <f t="shared" si="3"/>
        <v>21</v>
      </c>
      <c r="B37" s="444" t="str">
        <f ca="1">IF($M37="","",INDEX('NHAP - NVL'!$X$5:$X$5001,$M37))</f>
        <v/>
      </c>
      <c r="C37" s="727" t="str">
        <f ca="1">IF($M37="","",INDEX('NHAP - NVL'!$Y$5:$Y$5001,$M37))</f>
        <v/>
      </c>
      <c r="D37" s="728"/>
      <c r="E37" s="729" t="str">
        <f ca="1">IF($M37="","",INDEX('NHAP - NVL'!$L$5:$L$5001,$M37))</f>
        <v/>
      </c>
      <c r="F37" s="730"/>
      <c r="G37" s="445" t="str">
        <f t="shared" ca="1" si="0"/>
        <v/>
      </c>
      <c r="H37" s="446" t="str">
        <f t="shared" ca="1" si="1"/>
        <v/>
      </c>
      <c r="I37" s="729" t="str">
        <f t="shared" ca="1" si="2"/>
        <v/>
      </c>
      <c r="J37" s="730"/>
      <c r="K37" s="444" t="str">
        <f ca="1">IF($M37="","",INDEX('NHAP - NVL'!$Z$5:$Z$5001,$M37))</f>
        <v/>
      </c>
      <c r="L37" s="473" t="str">
        <f ca="1">IF($M37="","",INDEX('NHAP - NVL'!$AA$5:$AA$5001,$M37))</f>
        <v/>
      </c>
      <c r="M37" s="72" t="str">
        <f ca="1">IF(M36="","",IF(TYPE(MATCH($F$4,OFFSET('NHAP - NVL'!$B$5,M36,0):'NHAP - NVL'!$B$5001,0)+M36)=16,"",MATCH($F$4,OFFSET('NHAP - NVL'!$B$5,M36,0):'NHAP - NVL'!$B$5001,0)+M36))</f>
        <v/>
      </c>
    </row>
    <row r="38" spans="1:13" ht="17.649999999999999" customHeight="1">
      <c r="A38" s="378">
        <f t="shared" si="3"/>
        <v>22</v>
      </c>
      <c r="B38" s="444" t="str">
        <f ca="1">IF($M38="","",INDEX('NHAP - NVL'!$X$5:$X$5001,$M38))</f>
        <v/>
      </c>
      <c r="C38" s="727" t="str">
        <f ca="1">IF($M38="","",INDEX('NHAP - NVL'!$Y$5:$Y$5001,$M38))</f>
        <v/>
      </c>
      <c r="D38" s="728"/>
      <c r="E38" s="729" t="str">
        <f ca="1">IF($M38="","",INDEX('NHAP - NVL'!$L$5:$L$5001,$M38))</f>
        <v/>
      </c>
      <c r="F38" s="730"/>
      <c r="G38" s="445" t="str">
        <f t="shared" ca="1" si="0"/>
        <v/>
      </c>
      <c r="H38" s="446" t="str">
        <f t="shared" ca="1" si="1"/>
        <v/>
      </c>
      <c r="I38" s="729" t="str">
        <f t="shared" ca="1" si="2"/>
        <v/>
      </c>
      <c r="J38" s="730"/>
      <c r="K38" s="444" t="str">
        <f ca="1">IF($M38="","",INDEX('NHAP - NVL'!$Z$5:$Z$5001,$M38))</f>
        <v/>
      </c>
      <c r="L38" s="473" t="str">
        <f ca="1">IF($M38="","",INDEX('NHAP - NVL'!$AA$5:$AA$5001,$M38))</f>
        <v/>
      </c>
      <c r="M38" s="72" t="str">
        <f ca="1">IF(M37="","",IF(TYPE(MATCH($F$4,OFFSET('NHAP - NVL'!$B$5,M37,0):'NHAP - NVL'!$B$5001,0)+M37)=16,"",MATCH($F$4,OFFSET('NHAP - NVL'!$B$5,M37,0):'NHAP - NVL'!$B$5001,0)+M37))</f>
        <v/>
      </c>
    </row>
    <row r="39" spans="1:13" ht="17.649999999999999" customHeight="1">
      <c r="A39" s="378">
        <f t="shared" si="3"/>
        <v>23</v>
      </c>
      <c r="B39" s="444" t="str">
        <f ca="1">IF($M39="","",INDEX('NHAP - NVL'!$X$5:$X$5001,$M39))</f>
        <v/>
      </c>
      <c r="C39" s="727" t="str">
        <f ca="1">IF($M39="","",INDEX('NHAP - NVL'!$Y$5:$Y$5001,$M39))</f>
        <v/>
      </c>
      <c r="D39" s="728"/>
      <c r="E39" s="729" t="str">
        <f ca="1">IF($M39="","",INDEX('NHAP - NVL'!$L$5:$L$5001,$M39))</f>
        <v/>
      </c>
      <c r="F39" s="730"/>
      <c r="G39" s="445" t="str">
        <f t="shared" ca="1" si="0"/>
        <v/>
      </c>
      <c r="H39" s="446" t="str">
        <f t="shared" ca="1" si="1"/>
        <v/>
      </c>
      <c r="I39" s="729" t="str">
        <f t="shared" ca="1" si="2"/>
        <v/>
      </c>
      <c r="J39" s="730"/>
      <c r="K39" s="444" t="str">
        <f ca="1">IF($M39="","",INDEX('NHAP - NVL'!$Z$5:$Z$5001,$M39))</f>
        <v/>
      </c>
      <c r="L39" s="473" t="str">
        <f ca="1">IF($M39="","",INDEX('NHAP - NVL'!$AA$5:$AA$5001,$M39))</f>
        <v/>
      </c>
      <c r="M39" s="72" t="str">
        <f ca="1">IF(M38="","",IF(TYPE(MATCH($F$4,OFFSET('NHAP - NVL'!$B$5,M38,0):'NHAP - NVL'!$B$5001,0)+M38)=16,"",MATCH($F$4,OFFSET('NHAP - NVL'!$B$5,M38,0):'NHAP - NVL'!$B$5001,0)+M38))</f>
        <v/>
      </c>
    </row>
    <row r="40" spans="1:13" ht="17.649999999999999" customHeight="1">
      <c r="A40" s="378">
        <f t="shared" si="3"/>
        <v>24</v>
      </c>
      <c r="B40" s="444" t="str">
        <f ca="1">IF($M40="","",INDEX('NHAP - NVL'!$X$5:$X$5001,$M40))</f>
        <v/>
      </c>
      <c r="C40" s="727" t="str">
        <f ca="1">IF($M40="","",INDEX('NHAP - NVL'!$Y$5:$Y$5001,$M40))</f>
        <v/>
      </c>
      <c r="D40" s="728"/>
      <c r="E40" s="729" t="str">
        <f ca="1">IF($M40="","",INDEX('NHAP - NVL'!$L$5:$L$5001,$M40))</f>
        <v/>
      </c>
      <c r="F40" s="730"/>
      <c r="G40" s="445" t="str">
        <f t="shared" ca="1" si="0"/>
        <v/>
      </c>
      <c r="H40" s="446" t="str">
        <f t="shared" ca="1" si="1"/>
        <v/>
      </c>
      <c r="I40" s="729" t="str">
        <f t="shared" ca="1" si="2"/>
        <v/>
      </c>
      <c r="J40" s="730"/>
      <c r="K40" s="444" t="str">
        <f ca="1">IF($M40="","",INDEX('NHAP - NVL'!$Z$5:$Z$5001,$M40))</f>
        <v/>
      </c>
      <c r="L40" s="473" t="str">
        <f ca="1">IF($M40="","",INDEX('NHAP - NVL'!$AA$5:$AA$5001,$M40))</f>
        <v/>
      </c>
      <c r="M40" s="72" t="str">
        <f ca="1">IF(M39="","",IF(TYPE(MATCH($F$4,OFFSET('NHAP - NVL'!$B$5,M39,0):'NHAP - NVL'!$B$5001,0)+M39)=16,"",MATCH($F$4,OFFSET('NHAP - NVL'!$B$5,M39,0):'NHAP - NVL'!$B$5001,0)+M39))</f>
        <v/>
      </c>
    </row>
    <row r="41" spans="1:13" ht="17.649999999999999" customHeight="1">
      <c r="A41" s="378">
        <f t="shared" si="3"/>
        <v>25</v>
      </c>
      <c r="B41" s="444" t="str">
        <f ca="1">IF($M41="","",INDEX('NHAP - NVL'!$X$5:$X$5001,$M41))</f>
        <v/>
      </c>
      <c r="C41" s="727" t="str">
        <f ca="1">IF($M41="","",INDEX('NHAP - NVL'!$Y$5:$Y$5001,$M41))</f>
        <v/>
      </c>
      <c r="D41" s="728"/>
      <c r="E41" s="729" t="str">
        <f ca="1">IF($M41="","",INDEX('NHAP - NVL'!$L$5:$L$5001,$M41))</f>
        <v/>
      </c>
      <c r="F41" s="730"/>
      <c r="G41" s="445" t="str">
        <f t="shared" ca="1" si="0"/>
        <v/>
      </c>
      <c r="H41" s="446" t="str">
        <f t="shared" ca="1" si="1"/>
        <v/>
      </c>
      <c r="I41" s="729" t="str">
        <f t="shared" ca="1" si="2"/>
        <v/>
      </c>
      <c r="J41" s="730"/>
      <c r="K41" s="444" t="str">
        <f ca="1">IF($M41="","",INDEX('NHAP - NVL'!$Z$5:$Z$5001,$M41))</f>
        <v/>
      </c>
      <c r="L41" s="473" t="str">
        <f ca="1">IF($M41="","",INDEX('NHAP - NVL'!$AA$5:$AA$5001,$M41))</f>
        <v/>
      </c>
      <c r="M41" s="72" t="str">
        <f ca="1">IF(M40="","",IF(TYPE(MATCH($F$4,OFFSET('NHAP - NVL'!$B$5,M40,0):'NHAP - NVL'!$B$5001,0)+M40)=16,"",MATCH($F$4,OFFSET('NHAP - NVL'!$B$5,M40,0):'NHAP - NVL'!$B$5001,0)+M40))</f>
        <v/>
      </c>
    </row>
    <row r="42" spans="1:13" ht="17.649999999999999" customHeight="1">
      <c r="A42" s="382" t="s">
        <v>38</v>
      </c>
      <c r="B42" s="694">
        <f ca="1">SUBTOTAL(9,B17:B41)</f>
        <v>0</v>
      </c>
      <c r="C42" s="733">
        <f ca="1">SUBTOTAL(9,C17:D41)</f>
        <v>0</v>
      </c>
      <c r="D42" s="734"/>
      <c r="E42" s="733">
        <f ca="1">SUBTOTAL(9,E17:F41)</f>
        <v>0</v>
      </c>
      <c r="F42" s="734"/>
      <c r="G42" s="395"/>
      <c r="H42" s="694"/>
      <c r="I42" s="733">
        <f ca="1">SUBTOTAL(9,I17:J41)</f>
        <v>0</v>
      </c>
      <c r="J42" s="734"/>
      <c r="K42" s="696"/>
      <c r="L42" s="381"/>
    </row>
    <row r="43" spans="1:13" ht="17.649999999999999" customHeight="1">
      <c r="A43" s="800" t="s">
        <v>1525</v>
      </c>
      <c r="B43" s="800"/>
      <c r="C43" s="801">
        <v>5.0999999999999997E-2</v>
      </c>
      <c r="D43" s="765"/>
      <c r="E43" s="802" t="s">
        <v>1526</v>
      </c>
      <c r="F43" s="802"/>
      <c r="G43" s="802"/>
      <c r="H43" s="694"/>
      <c r="I43" s="803">
        <f ca="1">C43*I42</f>
        <v>0</v>
      </c>
      <c r="J43" s="804"/>
      <c r="K43" s="696"/>
      <c r="L43" s="381"/>
    </row>
    <row r="44" spans="1:13" ht="17.649999999999999" customHeight="1">
      <c r="A44" s="735" t="s">
        <v>924</v>
      </c>
      <c r="B44" s="735"/>
      <c r="C44" s="735"/>
      <c r="D44" s="735"/>
      <c r="E44" s="735"/>
      <c r="F44" s="735"/>
      <c r="G44" s="736"/>
      <c r="H44" s="735"/>
      <c r="I44" s="797">
        <f ca="1">I42-I43</f>
        <v>0</v>
      </c>
      <c r="J44" s="798"/>
      <c r="K44" s="696"/>
      <c r="L44" s="381"/>
    </row>
    <row r="45" spans="1:13" ht="17.649999999999999" customHeight="1">
      <c r="A45" s="735" t="s">
        <v>925</v>
      </c>
      <c r="B45" s="735"/>
      <c r="C45" s="735"/>
      <c r="D45" s="735"/>
      <c r="E45" s="735"/>
      <c r="F45" s="735"/>
      <c r="G45" s="736"/>
      <c r="H45" s="735"/>
      <c r="I45" s="733" t="e">
        <f ca="1">I44*(1-D6)</f>
        <v>#VALUE!</v>
      </c>
      <c r="J45" s="734"/>
      <c r="K45" s="696"/>
      <c r="L45" s="381"/>
    </row>
    <row r="46" spans="1:13" ht="14.25" hidden="1" customHeight="1">
      <c r="A46" s="799" t="s">
        <v>1412</v>
      </c>
      <c r="B46" s="799"/>
      <c r="C46" s="690" t="s">
        <v>934</v>
      </c>
      <c r="D46" s="799" t="s">
        <v>1444</v>
      </c>
      <c r="E46" s="799"/>
      <c r="F46" s="799"/>
      <c r="G46" s="799"/>
      <c r="H46" s="799"/>
      <c r="I46" s="799"/>
      <c r="J46" s="799"/>
      <c r="K46" s="799"/>
      <c r="L46" s="799"/>
    </row>
    <row r="47" spans="1:13" ht="17.649999999999999" customHeight="1">
      <c r="A47" s="669"/>
      <c r="B47" s="669"/>
      <c r="C47" s="690"/>
      <c r="D47" s="669"/>
      <c r="E47" s="669"/>
      <c r="F47" s="669"/>
      <c r="G47" s="669"/>
      <c r="H47" s="669"/>
      <c r="I47" s="669"/>
      <c r="J47" s="669"/>
      <c r="K47" s="669"/>
      <c r="L47" s="669"/>
    </row>
    <row r="48" spans="1:13" ht="17.649999999999999" customHeight="1">
      <c r="A48" s="375"/>
      <c r="B48" s="690"/>
      <c r="C48" s="690"/>
      <c r="D48" s="690"/>
      <c r="E48" s="690"/>
      <c r="F48" s="690"/>
      <c r="G48" s="403"/>
      <c r="H48" s="690"/>
      <c r="I48" s="786" t="e">
        <f>D14</f>
        <v>#N/A</v>
      </c>
      <c r="J48" s="787"/>
      <c r="K48" s="787"/>
      <c r="L48" s="787"/>
    </row>
    <row r="49" spans="1:13" ht="17.649999999999999" customHeight="1">
      <c r="A49" s="757" t="s">
        <v>1371</v>
      </c>
      <c r="B49" s="757"/>
      <c r="C49" s="690"/>
      <c r="D49" s="690"/>
      <c r="E49" s="690"/>
      <c r="F49" s="690"/>
      <c r="G49" s="403"/>
      <c r="H49" s="690"/>
      <c r="I49" s="786" t="s">
        <v>929</v>
      </c>
      <c r="J49" s="757"/>
      <c r="K49" s="757"/>
      <c r="L49" s="757"/>
    </row>
    <row r="50" spans="1:13" ht="17.649999999999999" customHeight="1">
      <c r="A50" s="375"/>
      <c r="B50" s="690"/>
      <c r="C50" s="690"/>
      <c r="D50" s="690"/>
      <c r="E50" s="690"/>
      <c r="F50" s="690"/>
      <c r="G50" s="403"/>
      <c r="H50" s="690"/>
      <c r="I50" s="412"/>
      <c r="J50" s="681"/>
      <c r="K50" s="102"/>
    </row>
    <row r="51" spans="1:13" ht="17.649999999999999" customHeight="1">
      <c r="A51" s="375"/>
      <c r="B51" s="690"/>
      <c r="C51" s="690"/>
      <c r="D51" s="690"/>
      <c r="E51" s="690"/>
      <c r="F51" s="690"/>
      <c r="G51" s="403"/>
      <c r="H51" s="690"/>
      <c r="I51" s="412"/>
      <c r="J51" s="681"/>
      <c r="K51" s="102"/>
    </row>
    <row r="52" spans="1:13" ht="17.649999999999999" customHeight="1">
      <c r="A52" s="375"/>
      <c r="B52" s="690"/>
      <c r="C52" s="690"/>
      <c r="D52" s="690"/>
      <c r="E52" s="690"/>
      <c r="F52" s="690"/>
      <c r="G52" s="403"/>
      <c r="H52" s="690"/>
      <c r="I52" s="412"/>
      <c r="J52" s="681"/>
      <c r="K52" s="102"/>
    </row>
    <row r="53" spans="1:13" ht="17.649999999999999" customHeight="1">
      <c r="A53" s="375"/>
      <c r="B53" s="690"/>
      <c r="C53" s="690"/>
      <c r="D53" s="690"/>
      <c r="E53" s="690"/>
      <c r="F53" s="690"/>
      <c r="G53" s="403"/>
      <c r="H53" s="690"/>
      <c r="I53" s="412"/>
      <c r="J53" s="681"/>
      <c r="K53" s="102"/>
    </row>
    <row r="54" spans="1:13" ht="17.649999999999999" customHeight="1">
      <c r="A54" s="757" t="s">
        <v>1299</v>
      </c>
      <c r="B54" s="757"/>
      <c r="C54" s="690"/>
      <c r="D54" s="690"/>
      <c r="E54" s="690"/>
      <c r="F54" s="690"/>
      <c r="G54" s="403"/>
      <c r="H54" s="690"/>
      <c r="I54" s="786" t="s">
        <v>1298</v>
      </c>
      <c r="J54" s="786"/>
      <c r="K54" s="786"/>
      <c r="L54" s="786"/>
    </row>
    <row r="55" spans="1:13" ht="17.649999999999999" customHeight="1">
      <c r="A55" s="375"/>
      <c r="B55" s="690"/>
      <c r="C55" s="690"/>
      <c r="D55" s="690"/>
      <c r="E55" s="690"/>
      <c r="F55" s="690"/>
      <c r="G55" s="403"/>
      <c r="H55" s="690"/>
      <c r="I55" s="412"/>
      <c r="J55" s="681"/>
      <c r="K55" s="102"/>
    </row>
    <row r="56" spans="1:13" ht="17.649999999999999" customHeight="1">
      <c r="A56" s="375"/>
      <c r="B56" s="690"/>
      <c r="C56" s="690"/>
      <c r="D56" s="690"/>
      <c r="E56" s="690"/>
      <c r="F56" s="690"/>
      <c r="G56" s="403"/>
      <c r="H56" s="690"/>
      <c r="J56" s="408" t="s">
        <v>1298</v>
      </c>
      <c r="K56" s="676"/>
      <c r="L56" s="408"/>
      <c r="M56" s="408"/>
    </row>
    <row r="57" spans="1:13" ht="17.649999999999999" customHeight="1">
      <c r="A57" s="375"/>
      <c r="B57" s="690"/>
      <c r="C57" s="690"/>
      <c r="D57" s="690"/>
      <c r="E57" s="690"/>
      <c r="F57" s="690"/>
      <c r="G57" s="403"/>
      <c r="H57" s="690"/>
      <c r="I57" s="412"/>
      <c r="J57" s="681"/>
      <c r="K57" s="102"/>
    </row>
    <row r="58" spans="1:13" ht="17.649999999999999" customHeight="1">
      <c r="A58" s="375"/>
      <c r="B58" s="690"/>
      <c r="C58" s="690"/>
      <c r="D58" s="690"/>
      <c r="E58" s="690"/>
      <c r="F58" s="690"/>
      <c r="G58" s="403"/>
      <c r="H58" s="690"/>
      <c r="I58" s="412"/>
      <c r="J58" s="681"/>
      <c r="K58" s="102"/>
    </row>
    <row r="59" spans="1:13" ht="17.649999999999999" customHeight="1">
      <c r="A59" s="375"/>
      <c r="B59" s="690"/>
      <c r="C59" s="690"/>
      <c r="D59" s="690"/>
      <c r="E59" s="690"/>
      <c r="F59" s="690"/>
      <c r="G59" s="403"/>
      <c r="H59" s="690"/>
      <c r="I59" s="412"/>
      <c r="J59" s="681"/>
      <c r="K59" s="102"/>
    </row>
    <row r="60" spans="1:13" ht="17.649999999999999" customHeight="1">
      <c r="A60" s="375"/>
      <c r="B60" s="690"/>
      <c r="C60" s="690"/>
      <c r="D60" s="690"/>
      <c r="E60" s="690"/>
      <c r="F60" s="690"/>
      <c r="G60" s="403"/>
      <c r="H60" s="690"/>
      <c r="I60" s="412"/>
      <c r="J60" s="681"/>
      <c r="K60" s="102"/>
    </row>
    <row r="61" spans="1:13" ht="17.649999999999999" customHeight="1">
      <c r="A61" s="375"/>
      <c r="B61" s="690"/>
      <c r="C61" s="690"/>
      <c r="D61" s="690"/>
      <c r="E61" s="690"/>
      <c r="F61" s="690"/>
      <c r="G61" s="403"/>
      <c r="H61" s="690"/>
      <c r="I61" s="412"/>
      <c r="J61" s="681"/>
      <c r="K61" s="102"/>
    </row>
    <row r="62" spans="1:13" ht="17.649999999999999" customHeight="1">
      <c r="A62" s="375"/>
      <c r="B62" s="690"/>
      <c r="C62" s="690"/>
      <c r="D62" s="690"/>
      <c r="E62" s="690"/>
      <c r="F62" s="690"/>
      <c r="G62" s="403"/>
      <c r="H62" s="690"/>
      <c r="I62" s="412"/>
      <c r="J62" s="681"/>
      <c r="K62" s="102"/>
    </row>
    <row r="63" spans="1:13" ht="17.649999999999999" customHeight="1">
      <c r="A63" s="690"/>
      <c r="B63" s="690"/>
      <c r="C63" s="757"/>
      <c r="D63" s="757"/>
      <c r="E63" s="681"/>
      <c r="F63" s="681"/>
      <c r="G63" s="403"/>
      <c r="H63" s="102"/>
      <c r="I63" s="676"/>
      <c r="J63" s="681"/>
      <c r="K63" s="102"/>
    </row>
    <row r="64" spans="1:13" ht="17.649999999999999" customHeight="1">
      <c r="A64" s="690"/>
      <c r="B64" s="690"/>
      <c r="C64" s="757"/>
      <c r="D64" s="757"/>
      <c r="E64" s="681"/>
      <c r="F64" s="681"/>
      <c r="G64" s="403"/>
      <c r="H64" s="102"/>
      <c r="I64" s="676"/>
      <c r="J64" s="681"/>
      <c r="K64" s="102"/>
    </row>
    <row r="65" spans="1:16" s="83" customFormat="1" ht="33.75" hidden="1" customHeight="1">
      <c r="A65" s="755" t="s">
        <v>55</v>
      </c>
      <c r="B65" s="755"/>
      <c r="C65" s="687"/>
      <c r="D65" s="357" t="e">
        <f>IF($D$4="","",VLOOKUP($D$4,'NHAP - NVL'!$B$5:$F$5998,5,0))</f>
        <v>#N/A</v>
      </c>
      <c r="E65" s="357"/>
      <c r="F65" s="357"/>
      <c r="G65" s="357"/>
      <c r="H65" s="357"/>
      <c r="I65" s="357"/>
      <c r="J65" s="357"/>
      <c r="K65" s="357"/>
    </row>
    <row r="66" spans="1:16" ht="25.5" hidden="1" customHeight="1">
      <c r="A66" s="753" t="s">
        <v>54</v>
      </c>
      <c r="B66" s="753"/>
      <c r="C66" s="753"/>
      <c r="D66" s="753"/>
      <c r="E66" s="753"/>
      <c r="F66" s="753"/>
      <c r="G66" s="753"/>
      <c r="H66" s="753"/>
      <c r="I66" s="753"/>
      <c r="J66" s="753"/>
      <c r="K66" s="753"/>
    </row>
    <row r="67" spans="1:16" ht="20.25" hidden="1" customHeight="1">
      <c r="A67" s="103" t="s">
        <v>65</v>
      </c>
      <c r="B67" s="103"/>
      <c r="C67" s="103"/>
      <c r="D67" s="754" t="e">
        <f>IF($D$4="","",VLOOKUP($D$4,'NHAP - NVL'!$B$5:$F$5998,2,0))</f>
        <v>#N/A</v>
      </c>
      <c r="E67" s="754"/>
      <c r="F67" s="103"/>
      <c r="G67" s="103"/>
      <c r="H67" s="686" t="s">
        <v>53</v>
      </c>
      <c r="I67" s="753" t="s">
        <v>52</v>
      </c>
      <c r="J67" s="753"/>
      <c r="K67" s="753"/>
    </row>
    <row r="68" spans="1:16" ht="18.75" hidden="1" customHeight="1">
      <c r="A68" s="752" t="s">
        <v>13</v>
      </c>
      <c r="B68" s="782" t="s">
        <v>51</v>
      </c>
      <c r="C68" s="783"/>
      <c r="D68" s="752" t="s">
        <v>50</v>
      </c>
      <c r="E68" s="756" t="s">
        <v>49</v>
      </c>
      <c r="F68" s="752" t="s">
        <v>48</v>
      </c>
      <c r="G68" s="752"/>
      <c r="H68" s="752"/>
      <c r="I68" s="739" t="s">
        <v>26</v>
      </c>
      <c r="J68" s="740"/>
      <c r="K68" s="752" t="s">
        <v>27</v>
      </c>
      <c r="P68" s="776"/>
    </row>
    <row r="69" spans="1:16" ht="32.25" hidden="1" customHeight="1">
      <c r="A69" s="752"/>
      <c r="B69" s="784"/>
      <c r="C69" s="785"/>
      <c r="D69" s="752"/>
      <c r="E69" s="756"/>
      <c r="F69" s="688" t="s">
        <v>47</v>
      </c>
      <c r="G69" s="688"/>
      <c r="H69" s="688" t="s">
        <v>24</v>
      </c>
      <c r="I69" s="741"/>
      <c r="J69" s="742"/>
      <c r="K69" s="752"/>
      <c r="P69" s="776"/>
    </row>
    <row r="70" spans="1:16" ht="22.5" hidden="1" customHeight="1">
      <c r="A70" s="678" t="s">
        <v>46</v>
      </c>
      <c r="B70" s="743" t="s">
        <v>45</v>
      </c>
      <c r="C70" s="744"/>
      <c r="D70" s="678" t="s">
        <v>44</v>
      </c>
      <c r="E70" s="678" t="s">
        <v>43</v>
      </c>
      <c r="F70" s="678" t="s">
        <v>39</v>
      </c>
      <c r="G70" s="678"/>
      <c r="H70" s="678" t="s">
        <v>42</v>
      </c>
      <c r="I70" s="743" t="s">
        <v>41</v>
      </c>
      <c r="J70" s="744"/>
      <c r="K70" s="678" t="s">
        <v>40</v>
      </c>
      <c r="P70" s="677"/>
    </row>
    <row r="71" spans="1:16" ht="15.75" hidden="1" customHeight="1">
      <c r="A71" s="77" t="str">
        <f>IF(B71="","",COUNTA($B$71:B71))</f>
        <v/>
      </c>
      <c r="B71" s="774" t="str">
        <f>IF($L71="","",INDEX('NHAP - NVL'!$H$5:$H$5998,$L71))</f>
        <v/>
      </c>
      <c r="C71" s="775"/>
      <c r="D71" s="77" t="str">
        <f>IF($L71="","",INDEX('NHAP - NVL'!$G$5:$G$5998,$L71))</f>
        <v/>
      </c>
      <c r="E71" s="77" t="str">
        <f>+IF($L71="","",INDEX('NHAP - NVL'!$I$5:$I$5998,$L71))</f>
        <v/>
      </c>
      <c r="F71" s="227" t="str">
        <f>+IF($L71="","",INDEX('NHAP - NVL'!$J$5:$J$5998,$L71))</f>
        <v/>
      </c>
      <c r="G71" s="227"/>
      <c r="H71" s="81" t="str">
        <f>+IF($L71="","",INDEX('NHAP - NVL'!$K$5:$K$5998,$L71))</f>
        <v/>
      </c>
      <c r="I71" s="745"/>
      <c r="J71" s="746"/>
      <c r="K71" s="80"/>
      <c r="L71" s="72" t="str">
        <f>+IF(TYPE(MATCH($D$4,'NHAP - NVL'!$B$5:$B$2012,0))=16,"",MATCH($D$4,'NHAP - NVL'!$B$5:$B$2012,0))</f>
        <v/>
      </c>
      <c r="N71" s="72" t="str">
        <f>+IF(B71&lt;&gt;"","in","")</f>
        <v/>
      </c>
    </row>
    <row r="72" spans="1:16" ht="15.75" hidden="1" customHeight="1">
      <c r="A72" s="77" t="str">
        <f ca="1">+IF(B72="","",COUNTA($B$71:B72))</f>
        <v/>
      </c>
      <c r="B72" s="774" t="str">
        <f ca="1">IF($L72="","",INDEX('NHAP - NVL'!$H$5:$H$5998,$L72))</f>
        <v/>
      </c>
      <c r="C72" s="775"/>
      <c r="D72" s="77" t="str">
        <f ca="1">IF($L72="","",INDEX('NHAP - NVL'!$G$5:$G$5998,$L72))</f>
        <v/>
      </c>
      <c r="E72" s="77" t="str">
        <f ca="1">+IF($L72="","",INDEX('NHAP - NVL'!$I$5:$I$5998,$L72))</f>
        <v/>
      </c>
      <c r="F72" s="227" t="str">
        <f ca="1">+IF($L72="","",INDEX('NHAP - NVL'!$J$5:$J$5998,$L72))</f>
        <v/>
      </c>
      <c r="G72" s="227"/>
      <c r="H72" s="81" t="str">
        <f ca="1">+IF($L72="","",INDEX('NHAP - NVL'!$K$5:$K$5998,$L72))</f>
        <v/>
      </c>
      <c r="I72" s="745"/>
      <c r="J72" s="746"/>
      <c r="K72" s="80"/>
      <c r="L72" s="72" t="str">
        <f ca="1">IF(L71="","",IF(TYPE(MATCH($D$4,OFFSET('NHAP - NVL'!$B$5,L71,0):'NHAP - NVL'!$B$3015,0)+L71)=16,"",MATCH($D$4,OFFSET('NHAP - NVL'!$B$5,L71,0):'NHAP - NVL'!$B$3015,0)+L71))</f>
        <v/>
      </c>
      <c r="N72" s="72" t="str">
        <f t="shared" ref="N72:N86" ca="1" si="4">+IF(B72&lt;&gt;"","in","")</f>
        <v/>
      </c>
    </row>
    <row r="73" spans="1:16" ht="15.75" hidden="1" customHeight="1">
      <c r="A73" s="77" t="str">
        <f ca="1">+IF(B73="","",COUNTA($B$71:B73))</f>
        <v/>
      </c>
      <c r="B73" s="749" t="str">
        <f ca="1">IF($L73="","",INDEX('NHAP - NVL'!$H$5:$H$5998,$L73))</f>
        <v/>
      </c>
      <c r="C73" s="750"/>
      <c r="D73" s="77" t="str">
        <f ca="1">IF($L73="","",INDEX('NHAP - NVL'!$G$5:$G$5998,$L73))</f>
        <v/>
      </c>
      <c r="E73" s="77" t="str">
        <f ca="1">+IF($L73="","",INDEX('NHAP - NVL'!$I$5:$I$5998,$L73))</f>
        <v/>
      </c>
      <c r="F73" s="227" t="str">
        <f ca="1">+IF($L73="","",INDEX('NHAP - NVL'!$J$5:$J$5998,$L73))</f>
        <v/>
      </c>
      <c r="G73" s="227"/>
      <c r="H73" s="81" t="str">
        <f ca="1">+IF($L73="","",INDEX('NHAP - NVL'!$K$5:$K$5998,$L73))</f>
        <v/>
      </c>
      <c r="I73" s="745"/>
      <c r="J73" s="746"/>
      <c r="K73" s="80"/>
      <c r="L73" s="72" t="str">
        <f ca="1">IF(L72="","",IF(TYPE(MATCH($D$4,OFFSET('NHAP - NVL'!$B$5,L72,0):'NHAP - NVL'!$B$3015,0)+L72)=16,"",MATCH($D$4,OFFSET('NHAP - NVL'!$B$5,L72,0):'NHAP - NVL'!$B$3015,0)+L72))</f>
        <v/>
      </c>
      <c r="N73" s="72" t="str">
        <f t="shared" ca="1" si="4"/>
        <v/>
      </c>
    </row>
    <row r="74" spans="1:16" ht="15.75" hidden="1" customHeight="1">
      <c r="A74" s="77" t="str">
        <f ca="1">+IF(B74="","",COUNTA($B$71:B74))</f>
        <v/>
      </c>
      <c r="B74" s="749" t="str">
        <f ca="1">IF($L74="","",INDEX('NHAP - NVL'!$H$5:$H$5998,$L74))</f>
        <v/>
      </c>
      <c r="C74" s="750"/>
      <c r="D74" s="77" t="str">
        <f ca="1">IF($L74="","",INDEX('NHAP - NVL'!$G$5:$G$5998,$L74))</f>
        <v/>
      </c>
      <c r="E74" s="77" t="str">
        <f ca="1">+IF($L74="","",INDEX('NHAP - NVL'!$I$5:$I$5998,$L74))</f>
        <v/>
      </c>
      <c r="F74" s="227" t="str">
        <f ca="1">+IF($L74="","",INDEX('NHAP - NVL'!$J$5:$J$5998,$L74))</f>
        <v/>
      </c>
      <c r="G74" s="227"/>
      <c r="H74" s="81" t="str">
        <f ca="1">+IF($L74="","",INDEX('NHAP - NVL'!$K$5:$K$5998,$L74))</f>
        <v/>
      </c>
      <c r="I74" s="745"/>
      <c r="J74" s="746"/>
      <c r="K74" s="80"/>
      <c r="L74" s="72" t="str">
        <f ca="1">IF(L73="","",IF(TYPE(MATCH($D$4,OFFSET('NHAP - NVL'!$B$5,L73,0):'NHAP - NVL'!$B$3015,0)+L73)=16,"",MATCH($D$4,OFFSET('NHAP - NVL'!$B$5,L73,0):'NHAP - NVL'!$B$3015,0)+L73))</f>
        <v/>
      </c>
      <c r="N74" s="72" t="str">
        <f t="shared" ca="1" si="4"/>
        <v/>
      </c>
    </row>
    <row r="75" spans="1:16" ht="15.75" hidden="1" customHeight="1">
      <c r="A75" s="77" t="str">
        <f ca="1">+IF(B75="","",COUNTA($B$71:B75))</f>
        <v/>
      </c>
      <c r="B75" s="749" t="str">
        <f ca="1">IF($L75="","",INDEX('NHAP - NVL'!$H$5:$H$5998,$L75))</f>
        <v/>
      </c>
      <c r="C75" s="750"/>
      <c r="D75" s="77" t="str">
        <f ca="1">IF($L75="","",INDEX('NHAP - NVL'!$G$5:$G$5998,$L75))</f>
        <v/>
      </c>
      <c r="E75" s="77" t="str">
        <f ca="1">+IF($L75="","",INDEX('NHAP - NVL'!$I$5:$I$5998,$L75))</f>
        <v/>
      </c>
      <c r="F75" s="227" t="str">
        <f ca="1">+IF($L75="","",INDEX('NHAP - NVL'!$J$5:$J$5998,$L75))</f>
        <v/>
      </c>
      <c r="G75" s="227"/>
      <c r="H75" s="81" t="str">
        <f ca="1">+IF($L75="","",INDEX('NHAP - NVL'!$K$5:$K$5998,$L75))</f>
        <v/>
      </c>
      <c r="I75" s="745"/>
      <c r="J75" s="746"/>
      <c r="K75" s="80"/>
      <c r="L75" s="72" t="str">
        <f ca="1">IF(L74="","",IF(TYPE(MATCH($D$4,OFFSET('NHAP - NVL'!$B$5,L74,0):'NHAP - NVL'!$B$3015,0)+L74)=16,"",MATCH($D$4,OFFSET('NHAP - NVL'!$B$5,L74,0):'NHAP - NVL'!$B$3015,0)+L74))</f>
        <v/>
      </c>
      <c r="N75" s="72" t="str">
        <f t="shared" ca="1" si="4"/>
        <v/>
      </c>
    </row>
    <row r="76" spans="1:16" ht="15.75" hidden="1" customHeight="1">
      <c r="A76" s="77" t="str">
        <f ca="1">+IF(B76="","",COUNTA($B$71:B76))</f>
        <v/>
      </c>
      <c r="B76" s="749" t="str">
        <f ca="1">IF($L76="","",INDEX('NHAP - NVL'!$H$5:$H$5998,$L76))</f>
        <v/>
      </c>
      <c r="C76" s="750"/>
      <c r="D76" s="77" t="str">
        <f ca="1">IF($L76="","",INDEX('NHAP - NVL'!$G$5:$G$5998,$L76))</f>
        <v/>
      </c>
      <c r="E76" s="77" t="str">
        <f ca="1">+IF($L76="","",INDEX('NHAP - NVL'!$I$5:$I$5998,$L76))</f>
        <v/>
      </c>
      <c r="F76" s="227" t="str">
        <f ca="1">+IF($L76="","",INDEX('NHAP - NVL'!$J$5:$J$5998,$L76))</f>
        <v/>
      </c>
      <c r="G76" s="227"/>
      <c r="H76" s="81" t="str">
        <f ca="1">+IF($L76="","",INDEX('NHAP - NVL'!$K$5:$K$5998,$L76))</f>
        <v/>
      </c>
      <c r="I76" s="745"/>
      <c r="J76" s="746"/>
      <c r="K76" s="80"/>
      <c r="L76" s="72" t="str">
        <f ca="1">IF(L75="","",IF(TYPE(MATCH($D$4,OFFSET('NHAP - NVL'!$B$5,L75,0):'NHAP - NVL'!$B$3015,0)+L75)=16,"",MATCH($D$4,OFFSET('NHAP - NVL'!$B$5,L75,0):'NHAP - NVL'!$B$3015,0)+L75))</f>
        <v/>
      </c>
      <c r="N76" s="72" t="str">
        <f t="shared" ca="1" si="4"/>
        <v/>
      </c>
    </row>
    <row r="77" spans="1:16" ht="15.75" hidden="1" customHeight="1">
      <c r="A77" s="77" t="str">
        <f ca="1">+IF(B77="","",COUNTA($B$71:B77))</f>
        <v/>
      </c>
      <c r="B77" s="749" t="str">
        <f ca="1">IF($L77="","",INDEX('NHAP - NVL'!$H$5:$H$5998,$L77))</f>
        <v/>
      </c>
      <c r="C77" s="750"/>
      <c r="D77" s="77" t="str">
        <f ca="1">IF($L77="","",INDEX('NHAP - NVL'!$G$5:$G$5998,$L77))</f>
        <v/>
      </c>
      <c r="E77" s="77" t="str">
        <f ca="1">+IF($L77="","",INDEX('NHAP - NVL'!$I$5:$I$5998,$L77))</f>
        <v/>
      </c>
      <c r="F77" s="227" t="str">
        <f ca="1">+IF($L77="","",INDEX('NHAP - NVL'!$J$5:$J$5998,$L77))</f>
        <v/>
      </c>
      <c r="G77" s="227"/>
      <c r="H77" s="81" t="str">
        <f ca="1">+IF($L77="","",INDEX('NHAP - NVL'!$K$5:$K$5998,$L77))</f>
        <v/>
      </c>
      <c r="I77" s="745"/>
      <c r="J77" s="746"/>
      <c r="K77" s="80"/>
      <c r="L77" s="72" t="str">
        <f ca="1">IF(L76="","",IF(TYPE(MATCH($D$4,OFFSET('NHAP - NVL'!$B$5,L76,0):'NHAP - NVL'!$B$3015,0)+L76)=16,"",MATCH($D$4,OFFSET('NHAP - NVL'!$B$5,L76,0):'NHAP - NVL'!$B$3015,0)+L76))</f>
        <v/>
      </c>
      <c r="N77" s="72" t="str">
        <f t="shared" ca="1" si="4"/>
        <v/>
      </c>
    </row>
    <row r="78" spans="1:16" ht="15.75" hidden="1" customHeight="1">
      <c r="A78" s="77" t="str">
        <f ca="1">+IF(B78="","",COUNTA($B$71:B78))</f>
        <v/>
      </c>
      <c r="B78" s="749" t="str">
        <f ca="1">IF($L78="","",INDEX('NHAP - NVL'!$H$5:$H$5998,$L78))</f>
        <v/>
      </c>
      <c r="C78" s="750"/>
      <c r="D78" s="77" t="str">
        <f ca="1">IF($L78="","",INDEX('NHAP - NVL'!$G$5:$G$5998,$L78))</f>
        <v/>
      </c>
      <c r="E78" s="77" t="str">
        <f ca="1">+IF($L78="","",INDEX('NHAP - NVL'!$I$5:$I$5998,$L78))</f>
        <v/>
      </c>
      <c r="F78" s="227" t="str">
        <f ca="1">+IF($L78="","",INDEX('NHAP - NVL'!$J$5:$J$5998,$L78))</f>
        <v/>
      </c>
      <c r="G78" s="227"/>
      <c r="H78" s="81" t="str">
        <f ca="1">+IF($L78="","",INDEX('NHAP - NVL'!$K$5:$K$5998,$L78))</f>
        <v/>
      </c>
      <c r="I78" s="745"/>
      <c r="J78" s="746"/>
      <c r="K78" s="80"/>
      <c r="L78" s="72" t="str">
        <f ca="1">IF(L77="","",IF(TYPE(MATCH($D$4,OFFSET('NHAP - NVL'!$B$5,L77,0):'NHAP - NVL'!$B$3015,0)+L77)=16,"",MATCH($D$4,OFFSET('NHAP - NVL'!$B$5,L77,0):'NHAP - NVL'!$B$3015,0)+L77))</f>
        <v/>
      </c>
      <c r="N78" s="72" t="str">
        <f t="shared" ca="1" si="4"/>
        <v/>
      </c>
    </row>
    <row r="79" spans="1:16" ht="15.75" hidden="1" customHeight="1">
      <c r="A79" s="77" t="str">
        <f ca="1">+IF(B79="","",COUNTA($B$71:B79))</f>
        <v/>
      </c>
      <c r="B79" s="749" t="str">
        <f ca="1">IF($L79="","",INDEX('NHAP - NVL'!$H$5:$H$5998,$L79))</f>
        <v/>
      </c>
      <c r="C79" s="750"/>
      <c r="D79" s="77" t="str">
        <f ca="1">IF($L79="","",INDEX('NHAP - NVL'!$G$5:$G$5998,$L79))</f>
        <v/>
      </c>
      <c r="E79" s="77" t="str">
        <f ca="1">+IF($L79="","",INDEX('NHAP - NVL'!$I$5:$I$5998,$L79))</f>
        <v/>
      </c>
      <c r="F79" s="227" t="str">
        <f ca="1">+IF($L79="","",INDEX('NHAP - NVL'!$J$5:$J$5998,$L79))</f>
        <v/>
      </c>
      <c r="G79" s="227"/>
      <c r="H79" s="81" t="str">
        <f ca="1">+IF($L79="","",INDEX('NHAP - NVL'!$K$5:$K$5998,$L79))</f>
        <v/>
      </c>
      <c r="I79" s="745"/>
      <c r="J79" s="746"/>
      <c r="K79" s="80"/>
      <c r="L79" s="72" t="str">
        <f ca="1">IF(L78="","",IF(TYPE(MATCH($D$4,OFFSET('NHAP - NVL'!$B$5,L78,0):'NHAP - NVL'!$B$3015,0)+L78)=16,"",MATCH($D$4,OFFSET('NHAP - NVL'!$B$5,L78,0):'NHAP - NVL'!$B$3015,0)+L78))</f>
        <v/>
      </c>
      <c r="N79" s="72" t="str">
        <f t="shared" ca="1" si="4"/>
        <v/>
      </c>
    </row>
    <row r="80" spans="1:16" ht="15.75" hidden="1" customHeight="1">
      <c r="A80" s="77" t="str">
        <f ca="1">+IF(B80="","",COUNTA($B$71:B80))</f>
        <v/>
      </c>
      <c r="B80" s="749" t="str">
        <f ca="1">IF($L80="","",INDEX('NHAP - NVL'!$H$5:$H$5998,$L80))</f>
        <v/>
      </c>
      <c r="C80" s="750"/>
      <c r="D80" s="77" t="str">
        <f ca="1">IF($L80="","",INDEX('NHAP - NVL'!$G$5:$G$5998,$L80))</f>
        <v/>
      </c>
      <c r="E80" s="77" t="str">
        <f ca="1">+IF($L80="","",INDEX('NHAP - NVL'!$I$5:$I$5998,$L80))</f>
        <v/>
      </c>
      <c r="F80" s="227" t="str">
        <f ca="1">+IF($L80="","",INDEX('NHAP - NVL'!$J$5:$J$5998,$L80))</f>
        <v/>
      </c>
      <c r="G80" s="227"/>
      <c r="H80" s="81" t="str">
        <f ca="1">+IF($L80="","",INDEX('NHAP - NVL'!$K$5:$K$5998,$L80))</f>
        <v/>
      </c>
      <c r="I80" s="745"/>
      <c r="J80" s="746"/>
      <c r="K80" s="80"/>
      <c r="L80" s="72" t="str">
        <f ca="1">IF(L79="","",IF(TYPE(MATCH($D$4,OFFSET('NHAP - NVL'!$B$5,L79,0):'NHAP - NVL'!$B$3015,0)+L79)=16,"",MATCH($D$4,OFFSET('NHAP - NVL'!$B$5,L79,0):'NHAP - NVL'!$B$3015,0)+L79))</f>
        <v/>
      </c>
      <c r="N80" s="72" t="str">
        <f t="shared" ca="1" si="4"/>
        <v/>
      </c>
    </row>
    <row r="81" spans="1:29" ht="15.75" hidden="1" customHeight="1">
      <c r="A81" s="77" t="str">
        <f ca="1">+IF(B81="","",COUNTA($B$71:B81))</f>
        <v/>
      </c>
      <c r="B81" s="749" t="str">
        <f ca="1">IF($L81="","",INDEX('NHAP - NVL'!$H$5:$H$5998,$L81))</f>
        <v/>
      </c>
      <c r="C81" s="750"/>
      <c r="D81" s="77" t="str">
        <f ca="1">IF($L81="","",INDEX('NHAP - NVL'!$G$5:$G$5998,$L81))</f>
        <v/>
      </c>
      <c r="E81" s="77" t="str">
        <f ca="1">+IF($L81="","",INDEX('NHAP - NVL'!$I$5:$I$5998,$L81))</f>
        <v/>
      </c>
      <c r="F81" s="227" t="str">
        <f ca="1">+IF($L81="","",INDEX('NHAP - NVL'!$J$5:$J$5998,$L81))</f>
        <v/>
      </c>
      <c r="G81" s="227"/>
      <c r="H81" s="81" t="str">
        <f ca="1">+IF($L81="","",INDEX('NHAP - NVL'!$K$5:$K$5998,$L81))</f>
        <v/>
      </c>
      <c r="I81" s="745"/>
      <c r="J81" s="746"/>
      <c r="K81" s="80"/>
      <c r="L81" s="72" t="str">
        <f ca="1">IF(L80="","",IF(TYPE(MATCH($D$4,OFFSET('NHAP - NVL'!$B$5,L80,0):'NHAP - NVL'!$B$3015,0)+L80)=16,"",MATCH($D$4,OFFSET('NHAP - NVL'!$B$5,L80,0):'NHAP - NVL'!$B$3015,0)+L80))</f>
        <v/>
      </c>
      <c r="N81" s="72" t="str">
        <f t="shared" ca="1" si="4"/>
        <v/>
      </c>
    </row>
    <row r="82" spans="1:29" ht="15.75" hidden="1" customHeight="1">
      <c r="A82" s="77" t="str">
        <f ca="1">+IF(B82="","",COUNTA($B$71:B82))</f>
        <v/>
      </c>
      <c r="B82" s="749" t="str">
        <f ca="1">IF($L82="","",INDEX('NHAP - NVL'!$H$5:$H$5998,$L82))</f>
        <v/>
      </c>
      <c r="C82" s="750"/>
      <c r="D82" s="77" t="str">
        <f ca="1">IF($L82="","",INDEX('NHAP - NVL'!$G$5:$G$5998,$L82))</f>
        <v/>
      </c>
      <c r="E82" s="77" t="str">
        <f ca="1">+IF($L82="","",INDEX('NHAP - NVL'!$I$5:$I$5998,$L82))</f>
        <v/>
      </c>
      <c r="F82" s="227" t="str">
        <f ca="1">+IF($L82="","",INDEX('NHAP - NVL'!$J$5:$J$5998,$L82))</f>
        <v/>
      </c>
      <c r="G82" s="227"/>
      <c r="H82" s="81" t="str">
        <f ca="1">+IF($L82="","",INDEX('NHAP - NVL'!$K$5:$K$5998,$L82))</f>
        <v/>
      </c>
      <c r="I82" s="745"/>
      <c r="J82" s="746"/>
      <c r="K82" s="80"/>
      <c r="L82" s="72" t="str">
        <f ca="1">IF(L81="","",IF(TYPE(MATCH($D$4,OFFSET('NHAP - NVL'!$B$5,L81,0):'NHAP - NVL'!$B$3015,0)+L81)=16,"",MATCH($D$4,OFFSET('NHAP - NVL'!$B$5,L81,0):'NHAP - NVL'!$B$3015,0)+L81))</f>
        <v/>
      </c>
      <c r="N82" s="72" t="str">
        <f t="shared" ca="1" si="4"/>
        <v/>
      </c>
    </row>
    <row r="83" spans="1:29" ht="15.75" hidden="1" customHeight="1">
      <c r="A83" s="77" t="str">
        <f ca="1">+IF(B83="","",COUNTA($B$71:B83))</f>
        <v/>
      </c>
      <c r="B83" s="749" t="str">
        <f ca="1">IF($L83="","",INDEX('NHAP - NVL'!$H$5:$H$5998,$L83))</f>
        <v/>
      </c>
      <c r="C83" s="750"/>
      <c r="D83" s="77" t="str">
        <f ca="1">IF($L83="","",INDEX('NHAP - NVL'!$G$5:$G$5998,$L83))</f>
        <v/>
      </c>
      <c r="E83" s="77" t="str">
        <f ca="1">+IF($L83="","",INDEX('NHAP - NVL'!$I$5:$I$5998,$L83))</f>
        <v/>
      </c>
      <c r="F83" s="227" t="str">
        <f ca="1">+IF($L83="","",INDEX('NHAP - NVL'!$J$5:$J$5998,$L83))</f>
        <v/>
      </c>
      <c r="G83" s="227"/>
      <c r="H83" s="81" t="str">
        <f ca="1">+IF($L83="","",INDEX('NHAP - NVL'!$K$5:$K$5998,$L83))</f>
        <v/>
      </c>
      <c r="I83" s="745"/>
      <c r="J83" s="746"/>
      <c r="K83" s="80"/>
      <c r="L83" s="72" t="str">
        <f ca="1">IF(L82="","",IF(TYPE(MATCH($D$4,OFFSET('NHAP - NVL'!$B$5,L82,0):'NHAP - NVL'!$B$3015,0)+L82)=16,"",MATCH($D$4,OFFSET('NHAP - NVL'!$B$5,L82,0):'NHAP - NVL'!$B$3015,0)+L82))</f>
        <v/>
      </c>
      <c r="N83" s="72" t="str">
        <f t="shared" ca="1" si="4"/>
        <v/>
      </c>
    </row>
    <row r="84" spans="1:29" ht="15.75" hidden="1" customHeight="1">
      <c r="A84" s="77" t="str">
        <f ca="1">+IF(B84="","",COUNTA($B$71:B84))</f>
        <v/>
      </c>
      <c r="B84" s="749" t="str">
        <f ca="1">IF($L84="","",INDEX('NHAP - NVL'!$H$5:$H$5998,$L84))</f>
        <v/>
      </c>
      <c r="C84" s="750"/>
      <c r="D84" s="77" t="str">
        <f ca="1">IF($L84="","",INDEX('NHAP - NVL'!$G$5:$G$5998,$L84))</f>
        <v/>
      </c>
      <c r="E84" s="77" t="str">
        <f ca="1">+IF($L84="","",INDEX('NHAP - NVL'!$I$5:$I$5998,$L84))</f>
        <v/>
      </c>
      <c r="F84" s="227" t="str">
        <f ca="1">+IF($L84="","",INDEX('NHAP - NVL'!$J$5:$J$5998,$L84))</f>
        <v/>
      </c>
      <c r="G84" s="227"/>
      <c r="H84" s="81" t="str">
        <f ca="1">+IF($L84="","",INDEX('NHAP - NVL'!$K$5:$K$5998,$L84))</f>
        <v/>
      </c>
      <c r="I84" s="745"/>
      <c r="J84" s="746"/>
      <c r="K84" s="80"/>
      <c r="L84" s="72" t="str">
        <f ca="1">IF(L83="","",IF(TYPE(MATCH($D$4,OFFSET('NHAP - NVL'!$B$5,L83,0):'NHAP - NVL'!$B$3015,0)+L83)=16,"",MATCH($D$4,OFFSET('NHAP - NVL'!$B$5,L83,0):'NHAP - NVL'!$B$3015,0)+L83))</f>
        <v/>
      </c>
      <c r="N84" s="72" t="str">
        <f t="shared" ca="1" si="4"/>
        <v/>
      </c>
    </row>
    <row r="85" spans="1:29" ht="15.75" hidden="1" customHeight="1">
      <c r="A85" s="77" t="str">
        <f ca="1">+IF(B85="","",COUNTA($B$71:B85))</f>
        <v/>
      </c>
      <c r="B85" s="749" t="str">
        <f ca="1">IF($L85="","",INDEX('NHAP - NVL'!$H$5:$H$5998,$L85))</f>
        <v/>
      </c>
      <c r="C85" s="750"/>
      <c r="D85" s="77" t="str">
        <f ca="1">IF($L85="","",INDEX('NHAP - NVL'!$G$5:$G$5998,$L85))</f>
        <v/>
      </c>
      <c r="E85" s="77"/>
      <c r="F85" s="81" t="str">
        <f ca="1">+IF($L85="","",INDEX('NHAP - NVL'!$J$5:$J$5998,$L85))</f>
        <v/>
      </c>
      <c r="G85" s="81"/>
      <c r="H85" s="81" t="str">
        <f ca="1">+IF($L85="","",INDEX('NHAP - NVL'!$K$5:$K$5998,$L85))</f>
        <v/>
      </c>
      <c r="I85" s="745"/>
      <c r="J85" s="746"/>
      <c r="K85" s="80"/>
      <c r="L85" s="72" t="str">
        <f ca="1">IF(L84="","",IF(TYPE(MATCH($D$4,OFFSET('NHAP - NVL'!$B$5,L84,0):'NHAP - NVL'!$B$3015,0)+L84)=16,"",MATCH($D$4,OFFSET('NHAP - NVL'!$B$5,L84,0):'NHAP - NVL'!$B$3015,0)+L84))</f>
        <v/>
      </c>
      <c r="N85" s="72" t="str">
        <f t="shared" ca="1" si="4"/>
        <v/>
      </c>
    </row>
    <row r="86" spans="1:29" ht="15.75" hidden="1" customHeight="1">
      <c r="A86" s="79"/>
      <c r="B86" s="737" t="s">
        <v>38</v>
      </c>
      <c r="C86" s="738"/>
      <c r="D86" s="77"/>
      <c r="E86" s="77"/>
      <c r="F86" s="77"/>
      <c r="G86" s="77"/>
      <c r="H86" s="77"/>
      <c r="I86" s="747"/>
      <c r="J86" s="748"/>
      <c r="K86" s="76"/>
      <c r="L86" s="72" t="str">
        <f ca="1">IF(L78="","",IF(TYPE(MATCH($D$4,OFFSET('NHAP - NVL'!$B$5,L78,0):'NHAP - NVL'!$B$3015,0)+L78)=16,"",MATCH($D$4,OFFSET('NHAP - NVL'!$B$5,L78,0):'NHAP - NVL'!$B$3015,0)+L78))</f>
        <v/>
      </c>
      <c r="N86" s="72" t="str">
        <f t="shared" si="4"/>
        <v>in</v>
      </c>
    </row>
    <row r="87" spans="1:29" ht="11.85" hidden="1" customHeight="1">
      <c r="A87" s="75"/>
      <c r="B87" s="75"/>
      <c r="C87" s="75"/>
      <c r="D87" s="75"/>
      <c r="E87" s="75"/>
      <c r="F87" s="75"/>
      <c r="G87" s="75"/>
      <c r="H87" s="75"/>
      <c r="I87" s="75"/>
      <c r="J87" s="75"/>
      <c r="K87" s="75"/>
    </row>
    <row r="88" spans="1:29" ht="16.899999999999999" hidden="1" customHeight="1">
      <c r="A88" s="686" t="s">
        <v>37</v>
      </c>
      <c r="B88" s="686"/>
      <c r="C88" s="686"/>
      <c r="D88" s="772"/>
      <c r="E88" s="772"/>
      <c r="F88" s="772"/>
      <c r="G88" s="772"/>
      <c r="H88" s="772"/>
      <c r="I88" s="772"/>
      <c r="J88" s="772"/>
      <c r="K88" s="772"/>
      <c r="S88" s="72" t="s">
        <v>600</v>
      </c>
    </row>
    <row r="89" spans="1:29" ht="17.649999999999999" hidden="1" customHeight="1">
      <c r="A89" s="773" t="s">
        <v>36</v>
      </c>
      <c r="B89" s="773"/>
      <c r="C89" s="686"/>
      <c r="D89" s="753"/>
      <c r="E89" s="753"/>
      <c r="F89" s="753"/>
      <c r="G89" s="753"/>
      <c r="H89" s="753"/>
      <c r="I89" s="753"/>
      <c r="J89" s="753"/>
      <c r="K89" s="753"/>
      <c r="S89" s="72" t="s">
        <v>894</v>
      </c>
      <c r="AB89" s="72" t="s">
        <v>895</v>
      </c>
    </row>
    <row r="90" spans="1:29" ht="17.649999999999999" hidden="1" customHeight="1">
      <c r="A90" s="768" t="s">
        <v>713</v>
      </c>
      <c r="B90" s="768"/>
      <c r="C90" s="768"/>
      <c r="D90" s="768"/>
      <c r="E90" s="768"/>
      <c r="F90" s="768"/>
      <c r="G90" s="684"/>
      <c r="H90" s="768" t="s">
        <v>714</v>
      </c>
      <c r="I90" s="768"/>
      <c r="J90" s="768"/>
      <c r="K90" s="768"/>
      <c r="S90" s="72" t="s">
        <v>896</v>
      </c>
    </row>
    <row r="91" spans="1:29" ht="29.25" hidden="1" customHeight="1">
      <c r="A91" s="771" t="s">
        <v>699</v>
      </c>
      <c r="B91" s="771"/>
      <c r="C91" s="771"/>
      <c r="D91" s="771"/>
      <c r="E91" s="771"/>
      <c r="F91" s="771"/>
      <c r="G91" s="685"/>
      <c r="H91" s="769" t="s">
        <v>35</v>
      </c>
      <c r="I91" s="769"/>
      <c r="J91" s="769"/>
      <c r="K91" s="769"/>
      <c r="S91" s="72" t="s">
        <v>697</v>
      </c>
      <c r="V91" s="72" t="s">
        <v>897</v>
      </c>
      <c r="X91" s="72" t="s">
        <v>696</v>
      </c>
    </row>
    <row r="92" spans="1:29" ht="16.899999999999999" hidden="1" customHeight="1">
      <c r="A92" s="73"/>
      <c r="B92" s="73"/>
      <c r="C92" s="73"/>
      <c r="D92" s="73"/>
      <c r="G92" s="72"/>
      <c r="H92" s="770" t="s">
        <v>34</v>
      </c>
      <c r="I92" s="770"/>
      <c r="J92" s="770"/>
      <c r="K92" s="770"/>
      <c r="S92" s="72" t="s">
        <v>898</v>
      </c>
      <c r="V92" s="350">
        <v>0.05</v>
      </c>
      <c r="Y92" s="72" t="s">
        <v>899</v>
      </c>
      <c r="Z92" s="72">
        <v>3</v>
      </c>
      <c r="AB92" s="72" t="s">
        <v>900</v>
      </c>
      <c r="AC92" s="72">
        <v>3</v>
      </c>
    </row>
    <row r="93" spans="1:29" hidden="1">
      <c r="G93" s="72"/>
      <c r="I93" s="72"/>
      <c r="S93" s="72" t="s">
        <v>901</v>
      </c>
    </row>
    <row r="94" spans="1:29" hidden="1">
      <c r="G94" s="72"/>
      <c r="I94" s="72"/>
      <c r="S94" s="72" t="s">
        <v>902</v>
      </c>
      <c r="V94" s="351">
        <v>1250</v>
      </c>
      <c r="Y94" s="72" t="s">
        <v>903</v>
      </c>
      <c r="Z94" s="72">
        <v>3</v>
      </c>
      <c r="AB94" s="72" t="s">
        <v>904</v>
      </c>
      <c r="AC94" s="72">
        <v>15</v>
      </c>
    </row>
    <row r="95" spans="1:29" hidden="1">
      <c r="B95" s="72" t="s">
        <v>12</v>
      </c>
      <c r="G95" s="72"/>
      <c r="I95" s="72"/>
      <c r="S95" s="72" t="s">
        <v>905</v>
      </c>
      <c r="V95" s="72" t="s">
        <v>906</v>
      </c>
      <c r="Y95" s="72" t="s">
        <v>907</v>
      </c>
      <c r="Z95" s="72">
        <v>0</v>
      </c>
    </row>
    <row r="96" spans="1:29" hidden="1">
      <c r="G96" s="72"/>
      <c r="I96" s="72"/>
      <c r="S96" s="72" t="s">
        <v>908</v>
      </c>
      <c r="V96" s="72" t="s">
        <v>909</v>
      </c>
    </row>
    <row r="97" spans="1:29" hidden="1">
      <c r="A97" s="767" t="s">
        <v>746</v>
      </c>
      <c r="B97" s="767"/>
      <c r="C97" s="683"/>
      <c r="E97" s="72" t="s">
        <v>744</v>
      </c>
      <c r="G97" s="72"/>
      <c r="H97" s="766" t="s">
        <v>715</v>
      </c>
      <c r="I97" s="766"/>
      <c r="J97" s="766"/>
      <c r="K97" s="766"/>
      <c r="S97" s="72" t="s">
        <v>910</v>
      </c>
    </row>
    <row r="98" spans="1:29" hidden="1">
      <c r="G98" s="72"/>
      <c r="I98" s="72"/>
      <c r="S98" s="72" t="s">
        <v>911</v>
      </c>
    </row>
    <row r="99" spans="1:29" hidden="1">
      <c r="G99" s="72"/>
      <c r="I99" s="72"/>
      <c r="S99" s="72" t="s">
        <v>912</v>
      </c>
    </row>
    <row r="100" spans="1:29" ht="63" hidden="1">
      <c r="G100" s="72"/>
      <c r="I100" s="72"/>
      <c r="S100" s="72" t="s">
        <v>13</v>
      </c>
      <c r="T100" s="352" t="s">
        <v>913</v>
      </c>
      <c r="U100" s="72" t="s">
        <v>914</v>
      </c>
      <c r="V100" s="72" t="s">
        <v>915</v>
      </c>
      <c r="W100" s="72" t="s">
        <v>916</v>
      </c>
      <c r="X100" s="72" t="s">
        <v>917</v>
      </c>
      <c r="Y100" s="72" t="s">
        <v>918</v>
      </c>
      <c r="Z100" s="72" t="s">
        <v>919</v>
      </c>
      <c r="AA100" s="72" t="s">
        <v>920</v>
      </c>
      <c r="AB100" s="72" t="s">
        <v>921</v>
      </c>
      <c r="AC100" s="72" t="s">
        <v>922</v>
      </c>
    </row>
    <row r="101" spans="1:29" hidden="1">
      <c r="G101" s="72"/>
      <c r="I101" s="72"/>
      <c r="S101" s="72">
        <v>1</v>
      </c>
      <c r="T101" s="351">
        <v>3900</v>
      </c>
      <c r="U101" s="72">
        <v>9</v>
      </c>
      <c r="V101" s="72">
        <v>45</v>
      </c>
      <c r="W101" s="351">
        <v>3846</v>
      </c>
      <c r="X101" s="353">
        <v>1.2E-2</v>
      </c>
      <c r="Y101" s="72">
        <v>46.2</v>
      </c>
      <c r="Z101" s="351">
        <v>3799.8</v>
      </c>
      <c r="AA101" s="72">
        <v>250523033</v>
      </c>
      <c r="AB101" s="72" t="s">
        <v>923</v>
      </c>
      <c r="AC101" s="354">
        <v>45071</v>
      </c>
    </row>
    <row r="102" spans="1:29" hidden="1">
      <c r="G102" s="72"/>
      <c r="I102" s="72"/>
      <c r="S102" s="72" t="s">
        <v>38</v>
      </c>
      <c r="T102" s="351">
        <v>3900</v>
      </c>
      <c r="U102" s="72">
        <v>9</v>
      </c>
      <c r="V102" s="72">
        <v>45</v>
      </c>
      <c r="W102" s="351">
        <v>3846</v>
      </c>
      <c r="X102" s="72">
        <v>0</v>
      </c>
      <c r="Y102" s="72">
        <v>46.2</v>
      </c>
      <c r="Z102" s="351">
        <v>3799.8</v>
      </c>
    </row>
    <row r="103" spans="1:29" hidden="1">
      <c r="G103" s="72"/>
      <c r="I103" s="72"/>
      <c r="S103" s="72" t="s">
        <v>924</v>
      </c>
      <c r="Z103" s="351">
        <v>3799.8</v>
      </c>
    </row>
    <row r="104" spans="1:29" hidden="1">
      <c r="G104" s="72"/>
      <c r="I104" s="72"/>
      <c r="S104" s="72" t="s">
        <v>925</v>
      </c>
      <c r="Z104" s="351">
        <v>3609.9</v>
      </c>
    </row>
    <row r="105" spans="1:29" hidden="1">
      <c r="G105" s="72"/>
      <c r="I105" s="72"/>
      <c r="S105" s="72" t="s">
        <v>926</v>
      </c>
    </row>
    <row r="106" spans="1:29" hidden="1">
      <c r="G106" s="72"/>
      <c r="I106" s="72"/>
      <c r="Z106" s="72" t="s">
        <v>927</v>
      </c>
    </row>
    <row r="107" spans="1:29" hidden="1">
      <c r="G107" s="72"/>
      <c r="I107" s="72"/>
      <c r="T107" s="72" t="s">
        <v>928</v>
      </c>
      <c r="AB107" s="72" t="s">
        <v>929</v>
      </c>
    </row>
    <row r="108" spans="1:29" hidden="1">
      <c r="G108" s="72"/>
      <c r="I108" s="72"/>
    </row>
    <row r="109" spans="1:29" hidden="1">
      <c r="G109" s="72"/>
      <c r="I109" s="72"/>
      <c r="T109" s="72" t="s">
        <v>930</v>
      </c>
      <c r="AB109" s="72" t="s">
        <v>931</v>
      </c>
    </row>
  </sheetData>
  <autoFilter ref="L70:N86">
    <filterColumn colId="2">
      <customFilters>
        <customFilter operator="notEqual" val=" "/>
      </customFilters>
    </filterColumn>
  </autoFilter>
  <mergeCells count="177">
    <mergeCell ref="H92:K92"/>
    <mergeCell ref="A97:B97"/>
    <mergeCell ref="H97:K97"/>
    <mergeCell ref="A43:B43"/>
    <mergeCell ref="C43:D43"/>
    <mergeCell ref="E43:G43"/>
    <mergeCell ref="I43:J43"/>
    <mergeCell ref="D88:K88"/>
    <mergeCell ref="A89:B89"/>
    <mergeCell ref="D89:K89"/>
    <mergeCell ref="A90:F90"/>
    <mergeCell ref="H90:K90"/>
    <mergeCell ref="A91:F91"/>
    <mergeCell ref="H91:K91"/>
    <mergeCell ref="B84:C84"/>
    <mergeCell ref="I84:J84"/>
    <mergeCell ref="B85:C85"/>
    <mergeCell ref="I85:J85"/>
    <mergeCell ref="B86:C86"/>
    <mergeCell ref="I86:J86"/>
    <mergeCell ref="B81:C81"/>
    <mergeCell ref="I81:J81"/>
    <mergeCell ref="B82:C82"/>
    <mergeCell ref="I82:J82"/>
    <mergeCell ref="B83:C83"/>
    <mergeCell ref="I83:J83"/>
    <mergeCell ref="B78:C78"/>
    <mergeCell ref="I78:J78"/>
    <mergeCell ref="B79:C79"/>
    <mergeCell ref="I79:J79"/>
    <mergeCell ref="B80:C80"/>
    <mergeCell ref="I80:J80"/>
    <mergeCell ref="B75:C75"/>
    <mergeCell ref="I75:J75"/>
    <mergeCell ref="B76:C76"/>
    <mergeCell ref="I76:J76"/>
    <mergeCell ref="B77:C77"/>
    <mergeCell ref="I77:J77"/>
    <mergeCell ref="B72:C72"/>
    <mergeCell ref="I72:J72"/>
    <mergeCell ref="B73:C73"/>
    <mergeCell ref="I73:J73"/>
    <mergeCell ref="B74:C74"/>
    <mergeCell ref="I74:J74"/>
    <mergeCell ref="I68:J69"/>
    <mergeCell ref="K68:K69"/>
    <mergeCell ref="P68:P69"/>
    <mergeCell ref="B70:C70"/>
    <mergeCell ref="I70:J70"/>
    <mergeCell ref="B71:C71"/>
    <mergeCell ref="I71:J71"/>
    <mergeCell ref="C64:D64"/>
    <mergeCell ref="A65:B65"/>
    <mergeCell ref="A66:K66"/>
    <mergeCell ref="D67:E67"/>
    <mergeCell ref="I67:K67"/>
    <mergeCell ref="A68:A69"/>
    <mergeCell ref="B68:C69"/>
    <mergeCell ref="D68:D69"/>
    <mergeCell ref="E68:E69"/>
    <mergeCell ref="F68:H68"/>
    <mergeCell ref="I48:L48"/>
    <mergeCell ref="A49:B49"/>
    <mergeCell ref="I49:L49"/>
    <mergeCell ref="A54:B54"/>
    <mergeCell ref="I54:L54"/>
    <mergeCell ref="C63:D63"/>
    <mergeCell ref="A44:H44"/>
    <mergeCell ref="I44:J44"/>
    <mergeCell ref="A45:H45"/>
    <mergeCell ref="I45:J45"/>
    <mergeCell ref="A46:B46"/>
    <mergeCell ref="D46:L46"/>
    <mergeCell ref="C41:D41"/>
    <mergeCell ref="E41:F41"/>
    <mergeCell ref="I41:J41"/>
    <mergeCell ref="C42:D42"/>
    <mergeCell ref="E42:F42"/>
    <mergeCell ref="I42:J42"/>
    <mergeCell ref="C39:D39"/>
    <mergeCell ref="E39:F39"/>
    <mergeCell ref="I39:J39"/>
    <mergeCell ref="C40:D40"/>
    <mergeCell ref="E40:F40"/>
    <mergeCell ref="I40:J40"/>
    <mergeCell ref="C37:D37"/>
    <mergeCell ref="E37:F37"/>
    <mergeCell ref="I37:J37"/>
    <mergeCell ref="C38:D38"/>
    <mergeCell ref="E38:F38"/>
    <mergeCell ref="I38:J38"/>
    <mergeCell ref="C35:D35"/>
    <mergeCell ref="E35:F35"/>
    <mergeCell ref="I35:J35"/>
    <mergeCell ref="C36:D36"/>
    <mergeCell ref="E36:F36"/>
    <mergeCell ref="I36:J36"/>
    <mergeCell ref="C33:D33"/>
    <mergeCell ref="E33:F33"/>
    <mergeCell ref="I33:J33"/>
    <mergeCell ref="C34:D34"/>
    <mergeCell ref="E34:F34"/>
    <mergeCell ref="I34:J34"/>
    <mergeCell ref="C31:D31"/>
    <mergeCell ref="E31:F31"/>
    <mergeCell ref="I31:J31"/>
    <mergeCell ref="C32:D32"/>
    <mergeCell ref="E32:F32"/>
    <mergeCell ref="I32:J32"/>
    <mergeCell ref="C29:D29"/>
    <mergeCell ref="E29:F29"/>
    <mergeCell ref="I29:J29"/>
    <mergeCell ref="C30:D30"/>
    <mergeCell ref="E30:F30"/>
    <mergeCell ref="I30:J30"/>
    <mergeCell ref="C27:D27"/>
    <mergeCell ref="E27:F27"/>
    <mergeCell ref="I27:J27"/>
    <mergeCell ref="C28:D28"/>
    <mergeCell ref="E28:F28"/>
    <mergeCell ref="I28:J28"/>
    <mergeCell ref="C25:D25"/>
    <mergeCell ref="E25:F25"/>
    <mergeCell ref="I25:J25"/>
    <mergeCell ref="C26:D26"/>
    <mergeCell ref="E26:F26"/>
    <mergeCell ref="I26:J26"/>
    <mergeCell ref="C23:D23"/>
    <mergeCell ref="E23:F23"/>
    <mergeCell ref="I23:J23"/>
    <mergeCell ref="C24:D24"/>
    <mergeCell ref="E24:F24"/>
    <mergeCell ref="I24:J24"/>
    <mergeCell ref="C21:D21"/>
    <mergeCell ref="E21:F21"/>
    <mergeCell ref="I21:J21"/>
    <mergeCell ref="C22:D22"/>
    <mergeCell ref="E22:F22"/>
    <mergeCell ref="I22:J22"/>
    <mergeCell ref="C19:D19"/>
    <mergeCell ref="E19:F19"/>
    <mergeCell ref="I19:J19"/>
    <mergeCell ref="C20:D20"/>
    <mergeCell ref="E20:F20"/>
    <mergeCell ref="I20:J20"/>
    <mergeCell ref="C17:D17"/>
    <mergeCell ref="E17:F17"/>
    <mergeCell ref="I17:J17"/>
    <mergeCell ref="C18:D18"/>
    <mergeCell ref="E18:F18"/>
    <mergeCell ref="I18:J18"/>
    <mergeCell ref="A13:B13"/>
    <mergeCell ref="A14:B14"/>
    <mergeCell ref="D14:K14"/>
    <mergeCell ref="C16:D16"/>
    <mergeCell ref="E16:F16"/>
    <mergeCell ref="I16:J16"/>
    <mergeCell ref="A11:B11"/>
    <mergeCell ref="D11:K11"/>
    <mergeCell ref="A12:B12"/>
    <mergeCell ref="D12:K12"/>
    <mergeCell ref="A5:B5"/>
    <mergeCell ref="D5:G5"/>
    <mergeCell ref="K5:L5"/>
    <mergeCell ref="A6:B6"/>
    <mergeCell ref="H6:I6"/>
    <mergeCell ref="A7:B7"/>
    <mergeCell ref="H7:I7"/>
    <mergeCell ref="A1:F1"/>
    <mergeCell ref="K1:L1"/>
    <mergeCell ref="A2:F2"/>
    <mergeCell ref="A3:K3"/>
    <mergeCell ref="D4:E4"/>
    <mergeCell ref="F4:G4"/>
    <mergeCell ref="A8:B8"/>
    <mergeCell ref="H8:I8"/>
    <mergeCell ref="A9:B9"/>
  </mergeCells>
  <pageMargins left="0.52" right="0.2" top="0.57999999999999996" bottom="0.196850393700787" header="0" footer="0"/>
  <pageSetup paperSize="9" scale="76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 filterMode="1">
    <tabColor rgb="FF92D050"/>
    <pageSetUpPr fitToPage="1"/>
  </sheetPr>
  <dimension ref="A1:AC108"/>
  <sheetViews>
    <sheetView zoomScaleNormal="100" workbookViewId="0">
      <selection activeCell="A53" sqref="A53:B53"/>
    </sheetView>
  </sheetViews>
  <sheetFormatPr defaultColWidth="9.33203125" defaultRowHeight="15.75"/>
  <cols>
    <col min="1" max="1" width="5.83203125" style="72" customWidth="1"/>
    <col min="2" max="2" width="27.6640625" style="72" customWidth="1"/>
    <col min="3" max="3" width="1.83203125" style="72" customWidth="1"/>
    <col min="4" max="4" width="19.1640625" style="72" customWidth="1"/>
    <col min="5" max="5" width="11.5" style="72" customWidth="1"/>
    <col min="6" max="6" width="7.83203125" style="72" customWidth="1"/>
    <col min="7" max="7" width="18" style="405" customWidth="1"/>
    <col min="8" max="8" width="19.83203125" style="72" hidden="1" customWidth="1"/>
    <col min="9" max="9" width="16.83203125" style="414" customWidth="1"/>
    <col min="10" max="10" width="1.6640625" style="72" customWidth="1"/>
    <col min="11" max="11" width="14.6640625" style="72" customWidth="1"/>
    <col min="12" max="12" width="16" style="72" customWidth="1"/>
    <col min="13" max="13" width="8" style="72" customWidth="1"/>
    <col min="14" max="14" width="5.83203125" style="72" customWidth="1"/>
    <col min="15" max="15" width="16.1640625" style="72" bestFit="1" customWidth="1"/>
    <col min="16" max="21" width="9.33203125" style="72"/>
    <col min="22" max="22" width="30.1640625" style="72" bestFit="1" customWidth="1"/>
    <col min="23" max="16384" width="9.33203125" style="72"/>
  </cols>
  <sheetData>
    <row r="1" spans="1:13">
      <c r="A1" s="751" t="s">
        <v>600</v>
      </c>
      <c r="B1" s="751"/>
      <c r="C1" s="751"/>
      <c r="D1" s="751"/>
      <c r="E1" s="751"/>
      <c r="F1" s="751"/>
      <c r="G1" s="602"/>
      <c r="H1" s="355"/>
      <c r="I1" s="406"/>
      <c r="J1" s="355"/>
      <c r="K1" s="762" t="s">
        <v>895</v>
      </c>
      <c r="L1" s="762"/>
    </row>
    <row r="2" spans="1:13">
      <c r="A2" s="780" t="s">
        <v>1483</v>
      </c>
      <c r="B2" s="780"/>
      <c r="C2" s="780"/>
      <c r="D2" s="766"/>
      <c r="E2" s="780"/>
      <c r="F2" s="780"/>
      <c r="G2" s="400"/>
      <c r="H2" s="356"/>
      <c r="I2" s="407"/>
      <c r="J2" s="356"/>
      <c r="K2" s="356"/>
    </row>
    <row r="3" spans="1:13" ht="41.25" customHeight="1">
      <c r="A3" s="777" t="s">
        <v>896</v>
      </c>
      <c r="B3" s="777"/>
      <c r="C3" s="777"/>
      <c r="D3" s="777"/>
      <c r="E3" s="777"/>
      <c r="F3" s="777"/>
      <c r="G3" s="778"/>
      <c r="H3" s="777"/>
      <c r="I3" s="779"/>
      <c r="J3" s="777"/>
      <c r="K3" s="777"/>
    </row>
    <row r="4" spans="1:13" ht="17.649999999999999" customHeight="1">
      <c r="A4" s="102"/>
      <c r="B4" s="102"/>
      <c r="C4" s="102"/>
      <c r="D4" s="764" t="s">
        <v>64</v>
      </c>
      <c r="E4" s="764"/>
      <c r="F4" s="751" t="s">
        <v>1403</v>
      </c>
      <c r="G4" s="763"/>
      <c r="H4" s="102"/>
      <c r="I4" s="408"/>
      <c r="J4" s="102"/>
      <c r="K4" s="102"/>
    </row>
    <row r="5" spans="1:13" ht="17.649999999999999" customHeight="1">
      <c r="A5" s="781" t="s">
        <v>697</v>
      </c>
      <c r="B5" s="781"/>
      <c r="C5" s="364" t="s">
        <v>934</v>
      </c>
      <c r="D5" s="761" t="str">
        <f>IF($M5="","",INDEX('NHAP - NVL'!$H$5:$H$5998,$M5))</f>
        <v/>
      </c>
      <c r="E5" s="761"/>
      <c r="F5" s="761"/>
      <c r="G5" s="761"/>
      <c r="I5" s="366" t="s">
        <v>21</v>
      </c>
      <c r="J5" s="364" t="s">
        <v>934</v>
      </c>
      <c r="K5" s="761" t="str">
        <f>IF($M5="","",INDEX('NHAP - NVL'!$G$5:$G$5998,$M5))</f>
        <v/>
      </c>
      <c r="L5" s="761"/>
      <c r="M5" s="72" t="str">
        <f>+IF(TYPE(MATCH($F$4,'NHAP - NVL'!$B$5:$B$5012,0))=16,"",MATCH($F$4,'NHAP - NVL'!$B$5:$B$5012,0))</f>
        <v/>
      </c>
    </row>
    <row r="6" spans="1:13" ht="17.649999999999999" customHeight="1">
      <c r="A6" s="758" t="s">
        <v>968</v>
      </c>
      <c r="B6" s="758"/>
      <c r="C6" s="364" t="s">
        <v>934</v>
      </c>
      <c r="D6" s="612" t="str">
        <f>IF(K5="","",VLOOKUP(K5,'Danh mục CODE'!$D$2:$I$1880,4,0))</f>
        <v/>
      </c>
      <c r="E6" s="368"/>
      <c r="F6" s="368"/>
      <c r="G6" s="402"/>
      <c r="H6" s="758"/>
      <c r="I6" s="759"/>
      <c r="J6" s="364"/>
      <c r="K6" s="616"/>
      <c r="L6" s="616"/>
    </row>
    <row r="7" spans="1:13" ht="17.649999999999999" customHeight="1">
      <c r="A7" s="758" t="s">
        <v>969</v>
      </c>
      <c r="B7" s="758"/>
      <c r="C7" s="364" t="s">
        <v>934</v>
      </c>
      <c r="D7" s="485" t="str">
        <f>IF($M5="","",INDEX('NHAP - NVL'!$N$5:$N$5998,$M5))</f>
        <v/>
      </c>
      <c r="E7" s="477"/>
      <c r="F7" s="477"/>
      <c r="G7" s="477"/>
      <c r="H7" s="758"/>
      <c r="I7" s="759"/>
      <c r="J7" s="364"/>
      <c r="K7" s="616"/>
      <c r="L7" s="616"/>
    </row>
    <row r="8" spans="1:13" ht="17.649999999999999" customHeight="1">
      <c r="A8" s="758" t="s">
        <v>967</v>
      </c>
      <c r="B8" s="758"/>
      <c r="C8" s="364" t="s">
        <v>934</v>
      </c>
      <c r="D8" s="613" t="str">
        <f>IF(K5="","",IF(D6-D7&lt;0,-(D6-D7),D6-D7))</f>
        <v/>
      </c>
      <c r="E8" s="368"/>
      <c r="F8" s="368"/>
      <c r="G8" s="402"/>
      <c r="H8" s="758"/>
      <c r="I8" s="759"/>
      <c r="J8" s="364"/>
      <c r="K8" s="616"/>
      <c r="L8" s="616"/>
    </row>
    <row r="9" spans="1:13" ht="17.649999999999999" customHeight="1">
      <c r="A9" s="758" t="s">
        <v>937</v>
      </c>
      <c r="B9" s="759"/>
      <c r="C9" s="364" t="s">
        <v>934</v>
      </c>
      <c r="D9" s="613"/>
      <c r="E9" s="368"/>
      <c r="F9" s="368"/>
      <c r="G9" s="402"/>
      <c r="H9" s="600"/>
      <c r="I9" s="601"/>
      <c r="J9" s="364"/>
      <c r="K9" s="616"/>
      <c r="L9" s="616"/>
    </row>
    <row r="10" spans="1:13" ht="17.649999999999999" customHeight="1">
      <c r="A10" s="600"/>
      <c r="B10" s="601"/>
      <c r="C10" s="364"/>
      <c r="D10" s="613"/>
      <c r="E10" s="368"/>
      <c r="F10" s="368"/>
      <c r="G10" s="402"/>
      <c r="H10" s="600"/>
      <c r="I10" s="601"/>
      <c r="J10" s="364"/>
      <c r="K10" s="616"/>
      <c r="L10" s="616"/>
    </row>
    <row r="11" spans="1:13" ht="15.75" customHeight="1">
      <c r="A11" s="760" t="s">
        <v>935</v>
      </c>
      <c r="B11" s="760"/>
      <c r="C11" s="611" t="s">
        <v>934</v>
      </c>
      <c r="D11" s="788" t="e">
        <f>IF($F$4="","",VLOOKUP($F$4,'NHAP - NVL'!$B$5:$F$5998,5,0))</f>
        <v>#N/A</v>
      </c>
      <c r="E11" s="788"/>
      <c r="F11" s="788"/>
      <c r="G11" s="788"/>
      <c r="H11" s="789"/>
      <c r="I11" s="788"/>
      <c r="J11" s="788"/>
      <c r="K11" s="788"/>
      <c r="L11" s="371"/>
    </row>
    <row r="12" spans="1:13" ht="28.5" customHeight="1">
      <c r="A12" s="760" t="s">
        <v>4</v>
      </c>
      <c r="B12" s="760"/>
      <c r="C12" s="611" t="s">
        <v>934</v>
      </c>
      <c r="D12" s="788" t="e">
        <f>VLOOKUP($D$11,DMKH!$C$4:$J$1000,2,0)</f>
        <v>#N/A</v>
      </c>
      <c r="E12" s="788"/>
      <c r="F12" s="788"/>
      <c r="G12" s="790"/>
      <c r="H12" s="788"/>
      <c r="I12" s="791"/>
      <c r="J12" s="788"/>
      <c r="K12" s="788"/>
      <c r="L12" s="371"/>
    </row>
    <row r="13" spans="1:13" ht="17.649999999999999" customHeight="1">
      <c r="A13" s="758" t="s">
        <v>6</v>
      </c>
      <c r="B13" s="758"/>
      <c r="C13" s="364" t="s">
        <v>934</v>
      </c>
      <c r="D13" s="611" t="e">
        <f>IF(VLOOKUP($D$11,DMKH!$C$4:$J$1000,5,0)=0,"",(VLOOKUP($D$11,DMKH!$C$4:$J$1000,5,0)))</f>
        <v>#N/A</v>
      </c>
      <c r="E13" s="368"/>
      <c r="F13" s="368"/>
      <c r="G13" s="402"/>
      <c r="H13" s="372"/>
      <c r="I13" s="411"/>
      <c r="J13" s="373"/>
      <c r="K13" s="366"/>
      <c r="L13" s="371"/>
    </row>
    <row r="14" spans="1:13" ht="17.649999999999999" customHeight="1">
      <c r="A14" s="758" t="s">
        <v>936</v>
      </c>
      <c r="B14" s="758"/>
      <c r="C14" s="364" t="s">
        <v>934</v>
      </c>
      <c r="D14" s="792" t="e">
        <f>VLOOKUP(F4,'NHAP - NVL'!$B$2:$W$5998,3,0)</f>
        <v>#N/A</v>
      </c>
      <c r="E14" s="792"/>
      <c r="F14" s="792"/>
      <c r="G14" s="793"/>
      <c r="H14" s="792"/>
      <c r="I14" s="794"/>
      <c r="J14" s="792"/>
      <c r="K14" s="792"/>
      <c r="L14" s="371"/>
    </row>
    <row r="15" spans="1:13" ht="17.649999999999999" customHeight="1">
      <c r="A15" s="603"/>
      <c r="B15" s="603"/>
      <c r="C15" s="603"/>
      <c r="D15" s="599"/>
      <c r="E15" s="599"/>
      <c r="F15" s="599"/>
      <c r="G15" s="403"/>
      <c r="H15" s="102"/>
      <c r="I15" s="408"/>
      <c r="J15" s="102"/>
      <c r="L15" s="102" t="s">
        <v>953</v>
      </c>
    </row>
    <row r="16" spans="1:13" s="374" customFormat="1" ht="25.5">
      <c r="A16" s="376" t="s">
        <v>13</v>
      </c>
      <c r="B16" s="604" t="s">
        <v>943</v>
      </c>
      <c r="C16" s="765" t="s">
        <v>955</v>
      </c>
      <c r="D16" s="765"/>
      <c r="E16" s="731" t="s">
        <v>956</v>
      </c>
      <c r="F16" s="732"/>
      <c r="G16" s="404" t="s">
        <v>964</v>
      </c>
      <c r="H16" s="604" t="s">
        <v>965</v>
      </c>
      <c r="I16" s="795" t="s">
        <v>966</v>
      </c>
      <c r="J16" s="796"/>
      <c r="K16" s="604" t="s">
        <v>950</v>
      </c>
      <c r="L16" s="385" t="s">
        <v>921</v>
      </c>
    </row>
    <row r="17" spans="1:23" ht="17.25" customHeight="1">
      <c r="A17" s="378">
        <v>1</v>
      </c>
      <c r="B17" s="444" t="str">
        <f>IF($M17="","",INDEX('NHAP - NVL'!$X$5:$X$5001,$M17))</f>
        <v/>
      </c>
      <c r="C17" s="727" t="str">
        <f>IF($M17="","",INDEX('NHAP - NVL'!$Y$5:$Y$5001,$M17))</f>
        <v/>
      </c>
      <c r="D17" s="728"/>
      <c r="E17" s="729" t="str">
        <f>IF($M17="","",INDEX('NHAP - NVL'!$L$5:$L$5001,$M17))</f>
        <v/>
      </c>
      <c r="F17" s="730"/>
      <c r="G17" s="445" t="str">
        <f>IF(B17="","",IF($D$7&lt;$D$6,0,E17*$D$8))</f>
        <v/>
      </c>
      <c r="H17" s="446" t="str">
        <f>IF(C17="","",IF($K$7&lt;$K$6,0,E17*$K$8))</f>
        <v/>
      </c>
      <c r="I17" s="729" t="str">
        <f>IF(E17="","",E17-G17-H17)</f>
        <v/>
      </c>
      <c r="J17" s="730"/>
      <c r="K17" s="444" t="str">
        <f>IF($M17="","",INDEX('NHAP - NVL'!$Z$5:$Z$5001,$M17))</f>
        <v/>
      </c>
      <c r="L17" s="473" t="str">
        <f>IF($M17="","",INDEX('NHAP - NVL'!$AA$5:$AA$5001,$M17))</f>
        <v/>
      </c>
      <c r="M17" s="225" t="str">
        <f>IF(TYPE(MATCH($F$4,'NHAP - NVL'!$B$5:$B$5001,0))=16,"",MATCH($F$4,'NHAP - NVL'!$B$5:$B$5001,0))</f>
        <v/>
      </c>
      <c r="N17" s="225" t="str">
        <f>+IF(E17&lt;&gt;"","in","")</f>
        <v/>
      </c>
      <c r="O17" s="478"/>
    </row>
    <row r="18" spans="1:23" ht="17.649999999999999" customHeight="1">
      <c r="A18" s="378">
        <f>A17+1</f>
        <v>2</v>
      </c>
      <c r="B18" s="444" t="str">
        <f ca="1">IF($M18="","",INDEX('NHAP - NVL'!$X$5:$X$5001,$M18))</f>
        <v/>
      </c>
      <c r="C18" s="727" t="str">
        <f ca="1">IF($M18="","",INDEX('NHAP - NVL'!$Y$5:$Y$5001,$M18))</f>
        <v/>
      </c>
      <c r="D18" s="728"/>
      <c r="E18" s="729" t="str">
        <f ca="1">IF($M18="","",INDEX('NHAP - NVL'!$L$5:$L$5001,$M18))</f>
        <v/>
      </c>
      <c r="F18" s="730"/>
      <c r="G18" s="445" t="str">
        <f t="shared" ref="G18:G41" ca="1" si="0">IF(B18="","",IF($D$7&lt;$D$6,0,E18*$D$8))</f>
        <v/>
      </c>
      <c r="H18" s="446" t="str">
        <f t="shared" ref="H18:H41" ca="1" si="1">IF(C18="","",IF($K$7&lt;$K$6,0,E18*$K$8))</f>
        <v/>
      </c>
      <c r="I18" s="729" t="str">
        <f t="shared" ref="I18:I41" ca="1" si="2">IF(E18="","",E18-G18-H18)</f>
        <v/>
      </c>
      <c r="J18" s="730"/>
      <c r="K18" s="444" t="str">
        <f ca="1">IF($M18="","",INDEX('NHAP - NVL'!$Z$5:$Z$5001,$M18))</f>
        <v/>
      </c>
      <c r="L18" s="473" t="str">
        <f ca="1">IF($M18="","",INDEX('NHAP - NVL'!$AA$5:$AA$5001,$M18))</f>
        <v/>
      </c>
      <c r="M18" s="72" t="str">
        <f ca="1">IF(M17="","",IF(TYPE(MATCH($F$4,OFFSET('NHAP - NVL'!$B$5,M17,0):'NHAP - NVL'!$B$5001,0)+M17)=16,"",MATCH($F$4,OFFSET('NHAP - NVL'!$B$5,M17,0):'NHAP - NVL'!$B$5001,0)+M17))</f>
        <v/>
      </c>
    </row>
    <row r="19" spans="1:23" ht="17.649999999999999" customHeight="1">
      <c r="A19" s="378">
        <f t="shared" ref="A19:A41" si="3">A18+1</f>
        <v>3</v>
      </c>
      <c r="B19" s="444" t="str">
        <f ca="1">IF($M19="","",INDEX('NHAP - NVL'!$X$5:$X$5001,$M19))</f>
        <v/>
      </c>
      <c r="C19" s="727" t="str">
        <f ca="1">IF($M19="","",INDEX('NHAP - NVL'!$Y$5:$Y$5001,$M19))</f>
        <v/>
      </c>
      <c r="D19" s="728"/>
      <c r="E19" s="729" t="str">
        <f ca="1">IF($M19="","",INDEX('NHAP - NVL'!$L$5:$L$5001,$M19))</f>
        <v/>
      </c>
      <c r="F19" s="730"/>
      <c r="G19" s="445" t="str">
        <f t="shared" ca="1" si="0"/>
        <v/>
      </c>
      <c r="H19" s="446" t="str">
        <f t="shared" ca="1" si="1"/>
        <v/>
      </c>
      <c r="I19" s="729" t="str">
        <f t="shared" ca="1" si="2"/>
        <v/>
      </c>
      <c r="J19" s="730"/>
      <c r="K19" s="444" t="str">
        <f ca="1">IF($M19="","",INDEX('NHAP - NVL'!$Z$5:$Z$5001,$M19))</f>
        <v/>
      </c>
      <c r="L19" s="473" t="str">
        <f ca="1">IF($M19="","",INDEX('NHAP - NVL'!$AA$5:$AA$5001,$M19))</f>
        <v/>
      </c>
      <c r="M19" s="72" t="str">
        <f ca="1">IF(M18="","",IF(TYPE(MATCH($F$4,OFFSET('NHAP - NVL'!$B$5,M18,0):'NHAP - NVL'!$B$5001,0)+M18)=16,"",MATCH($F$4,OFFSET('NHAP - NVL'!$B$5,M18,0):'NHAP - NVL'!$B$5001,0)+M18))</f>
        <v/>
      </c>
    </row>
    <row r="20" spans="1:23" ht="17.649999999999999" customHeight="1">
      <c r="A20" s="378">
        <f t="shared" si="3"/>
        <v>4</v>
      </c>
      <c r="B20" s="444" t="str">
        <f ca="1">IF($M20="","",INDEX('NHAP - NVL'!$X$5:$X$5001,$M20))</f>
        <v/>
      </c>
      <c r="C20" s="727" t="str">
        <f ca="1">IF($M20="","",INDEX('NHAP - NVL'!$Y$5:$Y$5001,$M20))</f>
        <v/>
      </c>
      <c r="D20" s="728"/>
      <c r="E20" s="729" t="str">
        <f ca="1">IF($M20="","",INDEX('NHAP - NVL'!$L$5:$L$5001,$M20))</f>
        <v/>
      </c>
      <c r="F20" s="730"/>
      <c r="G20" s="445" t="str">
        <f t="shared" ca="1" si="0"/>
        <v/>
      </c>
      <c r="H20" s="446" t="str">
        <f t="shared" ca="1" si="1"/>
        <v/>
      </c>
      <c r="I20" s="729" t="str">
        <f t="shared" ca="1" si="2"/>
        <v/>
      </c>
      <c r="J20" s="730"/>
      <c r="K20" s="444" t="str">
        <f ca="1">IF($M20="","",INDEX('NHAP - NVL'!$Z$5:$Z$5001,$M20))</f>
        <v/>
      </c>
      <c r="L20" s="473" t="str">
        <f ca="1">IF($M20="","",INDEX('NHAP - NVL'!$AA$5:$AA$5001,$M20))</f>
        <v/>
      </c>
      <c r="M20" s="72" t="str">
        <f ca="1">IF(M19="","",IF(TYPE(MATCH($F$4,OFFSET('NHAP - NVL'!$B$5,M19,0):'NHAP - NVL'!$B$5001,0)+M19)=16,"",MATCH($F$4,OFFSET('NHAP - NVL'!$B$5,M19,0):'NHAP - NVL'!$B$5001,0)+M19))</f>
        <v/>
      </c>
      <c r="W20" s="72" t="s">
        <v>12</v>
      </c>
    </row>
    <row r="21" spans="1:23" ht="17.649999999999999" customHeight="1">
      <c r="A21" s="378">
        <f t="shared" si="3"/>
        <v>5</v>
      </c>
      <c r="B21" s="444" t="str">
        <f ca="1">IF($M21="","",INDEX('NHAP - NVL'!$X$5:$X$5001,$M21))</f>
        <v/>
      </c>
      <c r="C21" s="727" t="str">
        <f ca="1">IF($M21="","",INDEX('NHAP - NVL'!$Y$5:$Y$5001,$M21))</f>
        <v/>
      </c>
      <c r="D21" s="728"/>
      <c r="E21" s="729" t="str">
        <f ca="1">IF($M21="","",INDEX('NHAP - NVL'!$L$5:$L$5001,$M21))</f>
        <v/>
      </c>
      <c r="F21" s="730"/>
      <c r="G21" s="445" t="str">
        <f t="shared" ca="1" si="0"/>
        <v/>
      </c>
      <c r="H21" s="446" t="str">
        <f t="shared" ca="1" si="1"/>
        <v/>
      </c>
      <c r="I21" s="729" t="str">
        <f t="shared" ca="1" si="2"/>
        <v/>
      </c>
      <c r="J21" s="730"/>
      <c r="K21" s="444" t="str">
        <f ca="1">IF($M21="","",INDEX('NHAP - NVL'!$Z$5:$Z$5001,$M21))</f>
        <v/>
      </c>
      <c r="L21" s="473" t="str">
        <f ca="1">IF($M21="","",INDEX('NHAP - NVL'!$AA$5:$AA$5001,$M21))</f>
        <v/>
      </c>
      <c r="M21" s="72" t="str">
        <f ca="1">IF(M20="","",IF(TYPE(MATCH($F$4,OFFSET('NHAP - NVL'!$B$5,M20,0):'NHAP - NVL'!$B$5001,0)+M20)=16,"",MATCH($F$4,OFFSET('NHAP - NVL'!$B$5,M20,0):'NHAP - NVL'!$B$5001,0)+M20))</f>
        <v/>
      </c>
    </row>
    <row r="22" spans="1:23" ht="17.649999999999999" customHeight="1">
      <c r="A22" s="378">
        <f t="shared" si="3"/>
        <v>6</v>
      </c>
      <c r="B22" s="444" t="str">
        <f ca="1">IF($M22="","",INDEX('NHAP - NVL'!$X$5:$X$5001,$M22))</f>
        <v/>
      </c>
      <c r="C22" s="727" t="str">
        <f ca="1">IF($M22="","",INDEX('NHAP - NVL'!$Y$5:$Y$5001,$M22))</f>
        <v/>
      </c>
      <c r="D22" s="728"/>
      <c r="E22" s="729" t="str">
        <f ca="1">IF($M22="","",INDEX('NHAP - NVL'!$L$5:$L$5001,$M22))</f>
        <v/>
      </c>
      <c r="F22" s="730"/>
      <c r="G22" s="445" t="str">
        <f t="shared" ca="1" si="0"/>
        <v/>
      </c>
      <c r="H22" s="446" t="str">
        <f t="shared" ca="1" si="1"/>
        <v/>
      </c>
      <c r="I22" s="729" t="str">
        <f t="shared" ca="1" si="2"/>
        <v/>
      </c>
      <c r="J22" s="730"/>
      <c r="K22" s="444" t="str">
        <f ca="1">IF($M22="","",INDEX('NHAP - NVL'!$Z$5:$Z$5001,$M22))</f>
        <v/>
      </c>
      <c r="L22" s="473" t="str">
        <f ca="1">IF($M22="","",INDEX('NHAP - NVL'!$AA$5:$AA$5001,$M22))</f>
        <v/>
      </c>
      <c r="M22" s="72" t="str">
        <f ca="1">IF(M21="","",IF(TYPE(MATCH($F$4,OFFSET('NHAP - NVL'!$B$5,M21,0):'NHAP - NVL'!$B$5001,0)+M21)=16,"",MATCH($F$4,OFFSET('NHAP - NVL'!$B$5,M21,0):'NHAP - NVL'!$B$5001,0)+M21))</f>
        <v/>
      </c>
    </row>
    <row r="23" spans="1:23" ht="17.649999999999999" customHeight="1">
      <c r="A23" s="378">
        <f t="shared" si="3"/>
        <v>7</v>
      </c>
      <c r="B23" s="444" t="str">
        <f ca="1">IF($M23="","",INDEX('NHAP - NVL'!$X$5:$X$5001,$M23))</f>
        <v/>
      </c>
      <c r="C23" s="727" t="str">
        <f ca="1">IF($M23="","",INDEX('NHAP - NVL'!$Y$5:$Y$5001,$M23))</f>
        <v/>
      </c>
      <c r="D23" s="728"/>
      <c r="E23" s="729" t="str">
        <f ca="1">IF($M23="","",INDEX('NHAP - NVL'!$L$5:$L$5001,$M23))</f>
        <v/>
      </c>
      <c r="F23" s="730"/>
      <c r="G23" s="445" t="str">
        <f t="shared" ca="1" si="0"/>
        <v/>
      </c>
      <c r="H23" s="446" t="str">
        <f t="shared" ca="1" si="1"/>
        <v/>
      </c>
      <c r="I23" s="729" t="str">
        <f t="shared" ca="1" si="2"/>
        <v/>
      </c>
      <c r="J23" s="730"/>
      <c r="K23" s="444" t="str">
        <f ca="1">IF($M23="","",INDEX('NHAP - NVL'!$Z$5:$Z$5001,$M23))</f>
        <v/>
      </c>
      <c r="L23" s="473" t="str">
        <f ca="1">IF($M23="","",INDEX('NHAP - NVL'!$AA$5:$AA$5001,$M23))</f>
        <v/>
      </c>
      <c r="M23" s="72" t="str">
        <f ca="1">IF(M22="","",IF(TYPE(MATCH($F$4,OFFSET('NHAP - NVL'!$B$5,M22,0):'NHAP - NVL'!$B$5001,0)+M22)=16,"",MATCH($F$4,OFFSET('NHAP - NVL'!$B$5,M22,0):'NHAP - NVL'!$B$5001,0)+M22))</f>
        <v/>
      </c>
    </row>
    <row r="24" spans="1:23" ht="17.649999999999999" customHeight="1">
      <c r="A24" s="378">
        <f t="shared" si="3"/>
        <v>8</v>
      </c>
      <c r="B24" s="444" t="str">
        <f ca="1">IF($M24="","",INDEX('NHAP - NVL'!$X$5:$X$5001,$M24))</f>
        <v/>
      </c>
      <c r="C24" s="727" t="str">
        <f ca="1">IF($M24="","",INDEX('NHAP - NVL'!$Y$5:$Y$5001,$M24))</f>
        <v/>
      </c>
      <c r="D24" s="728"/>
      <c r="E24" s="729" t="str">
        <f ca="1">IF($M24="","",INDEX('NHAP - NVL'!$L$5:$L$5001,$M24))</f>
        <v/>
      </c>
      <c r="F24" s="730"/>
      <c r="G24" s="445" t="str">
        <f t="shared" ca="1" si="0"/>
        <v/>
      </c>
      <c r="H24" s="446" t="str">
        <f t="shared" ca="1" si="1"/>
        <v/>
      </c>
      <c r="I24" s="729" t="str">
        <f t="shared" ca="1" si="2"/>
        <v/>
      </c>
      <c r="J24" s="730"/>
      <c r="K24" s="444" t="str">
        <f ca="1">IF($M24="","",INDEX('NHAP - NVL'!$Z$5:$Z$5001,$M24))</f>
        <v/>
      </c>
      <c r="L24" s="473" t="str">
        <f ca="1">IF($M24="","",INDEX('NHAP - NVL'!$AA$5:$AA$5001,$M24))</f>
        <v/>
      </c>
      <c r="M24" s="72" t="str">
        <f ca="1">IF(M23="","",IF(TYPE(MATCH($F$4,OFFSET('NHAP - NVL'!$B$5,M23,0):'NHAP - NVL'!$B$5001,0)+M23)=16,"",MATCH($F$4,OFFSET('NHAP - NVL'!$B$5,M23,0):'NHAP - NVL'!$B$5001,0)+M23))</f>
        <v/>
      </c>
    </row>
    <row r="25" spans="1:23" ht="17.649999999999999" customHeight="1">
      <c r="A25" s="378">
        <f t="shared" si="3"/>
        <v>9</v>
      </c>
      <c r="B25" s="444" t="str">
        <f ca="1">IF($M25="","",INDEX('NHAP - NVL'!$X$5:$X$5001,$M25))</f>
        <v/>
      </c>
      <c r="C25" s="727" t="str">
        <f ca="1">IF($M25="","",INDEX('NHAP - NVL'!$Y$5:$Y$5001,$M25))</f>
        <v/>
      </c>
      <c r="D25" s="728"/>
      <c r="E25" s="729" t="str">
        <f ca="1">IF($M25="","",INDEX('NHAP - NVL'!$L$5:$L$5001,$M25))</f>
        <v/>
      </c>
      <c r="F25" s="730"/>
      <c r="G25" s="445" t="str">
        <f t="shared" ca="1" si="0"/>
        <v/>
      </c>
      <c r="H25" s="446" t="str">
        <f t="shared" ca="1" si="1"/>
        <v/>
      </c>
      <c r="I25" s="729" t="str">
        <f t="shared" ca="1" si="2"/>
        <v/>
      </c>
      <c r="J25" s="730"/>
      <c r="K25" s="444" t="str">
        <f ca="1">IF($M25="","",INDEX('NHAP - NVL'!$Z$5:$Z$5001,$M25))</f>
        <v/>
      </c>
      <c r="L25" s="473" t="str">
        <f ca="1">IF($M25="","",INDEX('NHAP - NVL'!$AA$5:$AA$5001,$M25))</f>
        <v/>
      </c>
      <c r="M25" s="72" t="str">
        <f ca="1">IF(M24="","",IF(TYPE(MATCH($F$4,OFFSET('NHAP - NVL'!$B$5,M24,0):'NHAP - NVL'!$B$5001,0)+M24)=16,"",MATCH($F$4,OFFSET('NHAP - NVL'!$B$5,M24,0):'NHAP - NVL'!$B$5001,0)+M24))</f>
        <v/>
      </c>
    </row>
    <row r="26" spans="1:23" ht="17.649999999999999" customHeight="1">
      <c r="A26" s="378">
        <f t="shared" si="3"/>
        <v>10</v>
      </c>
      <c r="B26" s="444" t="str">
        <f ca="1">IF($M26="","",INDEX('NHAP - NVL'!$X$5:$X$5001,$M26))</f>
        <v/>
      </c>
      <c r="C26" s="727" t="str">
        <f ca="1">IF($M26="","",INDEX('NHAP - NVL'!$Y$5:$Y$5001,$M26))</f>
        <v/>
      </c>
      <c r="D26" s="728"/>
      <c r="E26" s="729" t="str">
        <f ca="1">IF($M26="","",INDEX('NHAP - NVL'!$L$5:$L$5001,$M26))</f>
        <v/>
      </c>
      <c r="F26" s="730"/>
      <c r="G26" s="445" t="str">
        <f t="shared" ca="1" si="0"/>
        <v/>
      </c>
      <c r="H26" s="446" t="str">
        <f t="shared" ca="1" si="1"/>
        <v/>
      </c>
      <c r="I26" s="729" t="str">
        <f t="shared" ca="1" si="2"/>
        <v/>
      </c>
      <c r="J26" s="730"/>
      <c r="K26" s="444" t="str">
        <f ca="1">IF($M26="","",INDEX('NHAP - NVL'!$Z$5:$Z$5001,$M26))</f>
        <v/>
      </c>
      <c r="L26" s="473" t="str">
        <f ca="1">IF($M26="","",INDEX('NHAP - NVL'!$AA$5:$AA$5001,$M26))</f>
        <v/>
      </c>
      <c r="M26" s="72" t="str">
        <f ca="1">IF(M25="","",IF(TYPE(MATCH($F$4,OFFSET('NHAP - NVL'!$B$5,M25,0):'NHAP - NVL'!$B$5001,0)+M25)=16,"",MATCH($F$4,OFFSET('NHAP - NVL'!$B$5,M25,0):'NHAP - NVL'!$B$5001,0)+M25))</f>
        <v/>
      </c>
    </row>
    <row r="27" spans="1:23" ht="17.649999999999999" customHeight="1">
      <c r="A27" s="378">
        <f t="shared" si="3"/>
        <v>11</v>
      </c>
      <c r="B27" s="444" t="str">
        <f ca="1">IF($M27="","",INDEX('NHAP - NVL'!$X$5:$X$5001,$M27))</f>
        <v/>
      </c>
      <c r="C27" s="727" t="str">
        <f ca="1">IF($M27="","",INDEX('NHAP - NVL'!$Y$5:$Y$5001,$M27))</f>
        <v/>
      </c>
      <c r="D27" s="728"/>
      <c r="E27" s="729" t="str">
        <f ca="1">IF($M27="","",INDEX('NHAP - NVL'!$L$5:$L$5001,$M27))</f>
        <v/>
      </c>
      <c r="F27" s="730"/>
      <c r="G27" s="445" t="str">
        <f t="shared" ca="1" si="0"/>
        <v/>
      </c>
      <c r="H27" s="446" t="str">
        <f t="shared" ca="1" si="1"/>
        <v/>
      </c>
      <c r="I27" s="729" t="str">
        <f t="shared" ca="1" si="2"/>
        <v/>
      </c>
      <c r="J27" s="730"/>
      <c r="K27" s="444" t="str">
        <f ca="1">IF($M27="","",INDEX('NHAP - NVL'!$Z$5:$Z$5001,$M27))</f>
        <v/>
      </c>
      <c r="L27" s="473" t="str">
        <f ca="1">IF($M27="","",INDEX('NHAP - NVL'!$AA$5:$AA$5001,$M27))</f>
        <v/>
      </c>
      <c r="M27" s="72" t="str">
        <f ca="1">IF(M26="","",IF(TYPE(MATCH($F$4,OFFSET('NHAP - NVL'!$B$5,M26,0):'NHAP - NVL'!$B$5001,0)+M26)=16,"",MATCH($F$4,OFFSET('NHAP - NVL'!$B$5,M26,0):'NHAP - NVL'!$B$5001,0)+M26))</f>
        <v/>
      </c>
    </row>
    <row r="28" spans="1:23" ht="17.649999999999999" customHeight="1">
      <c r="A28" s="378">
        <f t="shared" si="3"/>
        <v>12</v>
      </c>
      <c r="B28" s="444" t="str">
        <f ca="1">IF($M28="","",INDEX('NHAP - NVL'!$X$5:$X$5001,$M28))</f>
        <v/>
      </c>
      <c r="C28" s="727" t="str">
        <f ca="1">IF($M28="","",INDEX('NHAP - NVL'!$Y$5:$Y$5001,$M28))</f>
        <v/>
      </c>
      <c r="D28" s="728"/>
      <c r="E28" s="729" t="str">
        <f ca="1">IF($M28="","",INDEX('NHAP - NVL'!$L$5:$L$5001,$M28))</f>
        <v/>
      </c>
      <c r="F28" s="730"/>
      <c r="G28" s="445" t="str">
        <f ca="1">IF(B28="","",IF($D$7&lt;$D$6,0,E28*$D$8))</f>
        <v/>
      </c>
      <c r="H28" s="446" t="str">
        <f t="shared" ca="1" si="1"/>
        <v/>
      </c>
      <c r="I28" s="729" t="str">
        <f t="shared" ca="1" si="2"/>
        <v/>
      </c>
      <c r="J28" s="730"/>
      <c r="K28" s="444" t="str">
        <f ca="1">IF($M28="","",INDEX('NHAP - NVL'!$Z$5:$Z$5001,$M28))</f>
        <v/>
      </c>
      <c r="L28" s="473" t="str">
        <f ca="1">IF($M28="","",INDEX('NHAP - NVL'!$AA$5:$AA$5001,$M28))</f>
        <v/>
      </c>
      <c r="M28" s="72" t="str">
        <f ca="1">IF(M27="","",IF(TYPE(MATCH($F$4,OFFSET('NHAP - NVL'!$B$5,M27,0):'NHAP - NVL'!$B$5001,0)+M27)=16,"",MATCH($F$4,OFFSET('NHAP - NVL'!$B$5,M27,0):'NHAP - NVL'!$B$5001,0)+M27))</f>
        <v/>
      </c>
    </row>
    <row r="29" spans="1:23" ht="17.649999999999999" customHeight="1">
      <c r="A29" s="378">
        <f t="shared" si="3"/>
        <v>13</v>
      </c>
      <c r="B29" s="444" t="str">
        <f ca="1">IF($M29="","",INDEX('NHAP - NVL'!$X$5:$X$5001,$M29))</f>
        <v/>
      </c>
      <c r="C29" s="727" t="str">
        <f ca="1">IF($M29="","",INDEX('NHAP - NVL'!$Y$5:$Y$5001,$M29))</f>
        <v/>
      </c>
      <c r="D29" s="728"/>
      <c r="E29" s="729" t="str">
        <f ca="1">IF($M29="","",INDEX('NHAP - NVL'!$L$5:$L$5001,$M29))</f>
        <v/>
      </c>
      <c r="F29" s="730"/>
      <c r="G29" s="445" t="str">
        <f t="shared" ca="1" si="0"/>
        <v/>
      </c>
      <c r="H29" s="446" t="str">
        <f t="shared" ca="1" si="1"/>
        <v/>
      </c>
      <c r="I29" s="729" t="str">
        <f t="shared" ca="1" si="2"/>
        <v/>
      </c>
      <c r="J29" s="730"/>
      <c r="K29" s="444" t="str">
        <f ca="1">IF($M29="","",INDEX('NHAP - NVL'!$Z$5:$Z$5001,$M29))</f>
        <v/>
      </c>
      <c r="L29" s="473" t="str">
        <f ca="1">IF($M29="","",INDEX('NHAP - NVL'!$AA$5:$AA$5001,$M29))</f>
        <v/>
      </c>
      <c r="M29" s="72" t="str">
        <f ca="1">IF(M28="","",IF(TYPE(MATCH($F$4,OFFSET('NHAP - NVL'!$B$5,M28,0):'NHAP - NVL'!$B$5001,0)+M28)=16,"",MATCH($F$4,OFFSET('NHAP - NVL'!$B$5,M28,0):'NHAP - NVL'!$B$5001,0)+M28))</f>
        <v/>
      </c>
    </row>
    <row r="30" spans="1:23" ht="17.649999999999999" customHeight="1">
      <c r="A30" s="378">
        <f t="shared" si="3"/>
        <v>14</v>
      </c>
      <c r="B30" s="444" t="str">
        <f ca="1">IF($M30="","",INDEX('NHAP - NVL'!$X$5:$X$5001,$M30))</f>
        <v/>
      </c>
      <c r="C30" s="727" t="str">
        <f ca="1">IF($M30="","",INDEX('NHAP - NVL'!$Y$5:$Y$5001,$M30))</f>
        <v/>
      </c>
      <c r="D30" s="728"/>
      <c r="E30" s="729" t="str">
        <f ca="1">IF($M30="","",INDEX('NHAP - NVL'!$L$5:$L$5001,$M30))</f>
        <v/>
      </c>
      <c r="F30" s="730"/>
      <c r="G30" s="445" t="str">
        <f t="shared" ca="1" si="0"/>
        <v/>
      </c>
      <c r="H30" s="446" t="str">
        <f t="shared" ca="1" si="1"/>
        <v/>
      </c>
      <c r="I30" s="729" t="str">
        <f t="shared" ca="1" si="2"/>
        <v/>
      </c>
      <c r="J30" s="730"/>
      <c r="K30" s="444" t="str">
        <f ca="1">IF($M30="","",INDEX('NHAP - NVL'!$Z$5:$Z$5001,$M30))</f>
        <v/>
      </c>
      <c r="L30" s="473" t="str">
        <f ca="1">IF($M30="","",INDEX('NHAP - NVL'!$AA$5:$AA$5001,$M30))</f>
        <v/>
      </c>
      <c r="M30" s="72" t="str">
        <f ca="1">IF(M29="","",IF(TYPE(MATCH($F$4,OFFSET('NHAP - NVL'!$B$5,M29,0):'NHAP - NVL'!$B$5001,0)+M29)=16,"",MATCH($F$4,OFFSET('NHAP - NVL'!$B$5,M29,0):'NHAP - NVL'!$B$5001,0)+M29))</f>
        <v/>
      </c>
    </row>
    <row r="31" spans="1:23" ht="17.649999999999999" customHeight="1">
      <c r="A31" s="378">
        <f t="shared" si="3"/>
        <v>15</v>
      </c>
      <c r="B31" s="444" t="str">
        <f ca="1">IF($M31="","",INDEX('NHAP - NVL'!$X$5:$X$5001,$M31))</f>
        <v/>
      </c>
      <c r="C31" s="727" t="str">
        <f ca="1">IF($M31="","",INDEX('NHAP - NVL'!$Y$5:$Y$5001,$M31))</f>
        <v/>
      </c>
      <c r="D31" s="728"/>
      <c r="E31" s="729" t="str">
        <f ca="1">IF($M31="","",INDEX('NHAP - NVL'!$L$5:$L$5001,$M31))</f>
        <v/>
      </c>
      <c r="F31" s="730"/>
      <c r="G31" s="445" t="str">
        <f t="shared" ca="1" si="0"/>
        <v/>
      </c>
      <c r="H31" s="446" t="str">
        <f t="shared" ca="1" si="1"/>
        <v/>
      </c>
      <c r="I31" s="729" t="str">
        <f t="shared" ca="1" si="2"/>
        <v/>
      </c>
      <c r="J31" s="730"/>
      <c r="K31" s="444" t="str">
        <f ca="1">IF($M31="","",INDEX('NHAP - NVL'!$Z$5:$Z$5001,$M31))</f>
        <v/>
      </c>
      <c r="L31" s="473" t="str">
        <f ca="1">IF($M31="","",INDEX('NHAP - NVL'!$AA$5:$AA$5001,$M31))</f>
        <v/>
      </c>
      <c r="M31" s="72" t="str">
        <f ca="1">IF(M30="","",IF(TYPE(MATCH($F$4,OFFSET('NHAP - NVL'!$B$5,M30,0):'NHAP - NVL'!$B$5001,0)+M30)=16,"",MATCH($F$4,OFFSET('NHAP - NVL'!$B$5,M30,0):'NHAP - NVL'!$B$5001,0)+M30))</f>
        <v/>
      </c>
    </row>
    <row r="32" spans="1:23" ht="17.649999999999999" customHeight="1">
      <c r="A32" s="378">
        <f t="shared" si="3"/>
        <v>16</v>
      </c>
      <c r="B32" s="444" t="str">
        <f ca="1">IF($M32="","",INDEX('NHAP - NVL'!$X$5:$X$5001,$M32))</f>
        <v/>
      </c>
      <c r="C32" s="727" t="str">
        <f ca="1">IF($M32="","",INDEX('NHAP - NVL'!$Y$5:$Y$5001,$M32))</f>
        <v/>
      </c>
      <c r="D32" s="728"/>
      <c r="E32" s="729" t="str">
        <f ca="1">IF($M32="","",INDEX('NHAP - NVL'!$L$5:$L$5001,$M32))</f>
        <v/>
      </c>
      <c r="F32" s="730"/>
      <c r="G32" s="445" t="str">
        <f t="shared" ca="1" si="0"/>
        <v/>
      </c>
      <c r="H32" s="446" t="str">
        <f t="shared" ca="1" si="1"/>
        <v/>
      </c>
      <c r="I32" s="729" t="str">
        <f t="shared" ca="1" si="2"/>
        <v/>
      </c>
      <c r="J32" s="730"/>
      <c r="K32" s="444" t="str">
        <f ca="1">IF($M32="","",INDEX('NHAP - NVL'!$Z$5:$Z$5001,$M32))</f>
        <v/>
      </c>
      <c r="L32" s="473" t="str">
        <f ca="1">IF($M32="","",INDEX('NHAP - NVL'!$AA$5:$AA$5001,$M32))</f>
        <v/>
      </c>
      <c r="M32" s="72" t="str">
        <f ca="1">IF(M31="","",IF(TYPE(MATCH($F$4,OFFSET('NHAP - NVL'!$B$5,M31,0):'NHAP - NVL'!$B$5001,0)+M31)=16,"",MATCH($F$4,OFFSET('NHAP - NVL'!$B$5,M31,0):'NHAP - NVL'!$B$5001,0)+M31))</f>
        <v/>
      </c>
    </row>
    <row r="33" spans="1:13" ht="17.649999999999999" customHeight="1">
      <c r="A33" s="378">
        <f t="shared" si="3"/>
        <v>17</v>
      </c>
      <c r="B33" s="444" t="str">
        <f ca="1">IF($M33="","",INDEX('NHAP - NVL'!$X$5:$X$5001,$M33))</f>
        <v/>
      </c>
      <c r="C33" s="727" t="str">
        <f ca="1">IF($M33="","",INDEX('NHAP - NVL'!$Y$5:$Y$5001,$M33))</f>
        <v/>
      </c>
      <c r="D33" s="728"/>
      <c r="E33" s="729" t="str">
        <f ca="1">IF($M33="","",INDEX('NHAP - NVL'!$L$5:$L$5001,$M33))</f>
        <v/>
      </c>
      <c r="F33" s="730"/>
      <c r="G33" s="445" t="str">
        <f t="shared" ca="1" si="0"/>
        <v/>
      </c>
      <c r="H33" s="446" t="str">
        <f t="shared" ca="1" si="1"/>
        <v/>
      </c>
      <c r="I33" s="729" t="str">
        <f t="shared" ca="1" si="2"/>
        <v/>
      </c>
      <c r="J33" s="730"/>
      <c r="K33" s="444" t="str">
        <f ca="1">IF($M33="","",INDEX('NHAP - NVL'!$Z$5:$Z$5001,$M33))</f>
        <v/>
      </c>
      <c r="L33" s="473" t="str">
        <f ca="1">IF($M33="","",INDEX('NHAP - NVL'!$AA$5:$AA$5001,$M33))</f>
        <v/>
      </c>
      <c r="M33" s="72" t="str">
        <f ca="1">IF(M32="","",IF(TYPE(MATCH($F$4,OFFSET('NHAP - NVL'!$B$5,M32,0):'NHAP - NVL'!$B$5001,0)+M32)=16,"",MATCH($F$4,OFFSET('NHAP - NVL'!$B$5,M32,0):'NHAP - NVL'!$B$5001,0)+M32))</f>
        <v/>
      </c>
    </row>
    <row r="34" spans="1:13" ht="17.649999999999999" customHeight="1">
      <c r="A34" s="378">
        <f t="shared" si="3"/>
        <v>18</v>
      </c>
      <c r="B34" s="444" t="str">
        <f ca="1">IF($M34="","",INDEX('NHAP - NVL'!$X$5:$X$5001,$M34))</f>
        <v/>
      </c>
      <c r="C34" s="727" t="str">
        <f ca="1">IF($M34="","",INDEX('NHAP - NVL'!$Y$5:$Y$5001,$M34))</f>
        <v/>
      </c>
      <c r="D34" s="728"/>
      <c r="E34" s="729" t="str">
        <f ca="1">IF($M34="","",INDEX('NHAP - NVL'!$L$5:$L$5001,$M34))</f>
        <v/>
      </c>
      <c r="F34" s="730"/>
      <c r="G34" s="445" t="str">
        <f t="shared" ca="1" si="0"/>
        <v/>
      </c>
      <c r="H34" s="446" t="str">
        <f t="shared" ca="1" si="1"/>
        <v/>
      </c>
      <c r="I34" s="729" t="str">
        <f t="shared" ca="1" si="2"/>
        <v/>
      </c>
      <c r="J34" s="730"/>
      <c r="K34" s="444" t="str">
        <f ca="1">IF($M34="","",INDEX('NHAP - NVL'!$Z$5:$Z$5001,$M34))</f>
        <v/>
      </c>
      <c r="L34" s="473" t="str">
        <f ca="1">IF($M34="","",INDEX('NHAP - NVL'!$AA$5:$AA$5001,$M34))</f>
        <v/>
      </c>
      <c r="M34" s="72" t="str">
        <f ca="1">IF(M33="","",IF(TYPE(MATCH($F$4,OFFSET('NHAP - NVL'!$B$5,M33,0):'NHAP - NVL'!$B$5001,0)+M33)=16,"",MATCH($F$4,OFFSET('NHAP - NVL'!$B$5,M33,0):'NHAP - NVL'!$B$5001,0)+M33))</f>
        <v/>
      </c>
    </row>
    <row r="35" spans="1:13" ht="17.649999999999999" customHeight="1">
      <c r="A35" s="378">
        <f t="shared" si="3"/>
        <v>19</v>
      </c>
      <c r="B35" s="444" t="str">
        <f ca="1">IF($M35="","",INDEX('NHAP - NVL'!$X$5:$X$5001,$M35))</f>
        <v/>
      </c>
      <c r="C35" s="727" t="str">
        <f ca="1">IF($M35="","",INDEX('NHAP - NVL'!$Y$5:$Y$5001,$M35))</f>
        <v/>
      </c>
      <c r="D35" s="728"/>
      <c r="E35" s="729" t="str">
        <f ca="1">IF($M35="","",INDEX('NHAP - NVL'!$L$5:$L$5001,$M35))</f>
        <v/>
      </c>
      <c r="F35" s="730"/>
      <c r="G35" s="445" t="str">
        <f t="shared" ca="1" si="0"/>
        <v/>
      </c>
      <c r="H35" s="446" t="str">
        <f t="shared" ca="1" si="1"/>
        <v/>
      </c>
      <c r="I35" s="729" t="str">
        <f t="shared" ca="1" si="2"/>
        <v/>
      </c>
      <c r="J35" s="730"/>
      <c r="K35" s="444" t="str">
        <f ca="1">IF($M35="","",INDEX('NHAP - NVL'!$Z$5:$Z$5001,$M35))</f>
        <v/>
      </c>
      <c r="L35" s="473" t="str">
        <f ca="1">IF($M35="","",INDEX('NHAP - NVL'!$AA$5:$AA$5001,$M35))</f>
        <v/>
      </c>
      <c r="M35" s="72" t="str">
        <f ca="1">IF(M34="","",IF(TYPE(MATCH($F$4,OFFSET('NHAP - NVL'!$B$5,M34,0):'NHAP - NVL'!$B$5001,0)+M34)=16,"",MATCH($F$4,OFFSET('NHAP - NVL'!$B$5,M34,0):'NHAP - NVL'!$B$5001,0)+M34))</f>
        <v/>
      </c>
    </row>
    <row r="36" spans="1:13" ht="17.649999999999999" customHeight="1">
      <c r="A36" s="378">
        <f t="shared" si="3"/>
        <v>20</v>
      </c>
      <c r="B36" s="444" t="str">
        <f ca="1">IF($M36="","",INDEX('NHAP - NVL'!$X$5:$X$5001,$M36))</f>
        <v/>
      </c>
      <c r="C36" s="727" t="str">
        <f ca="1">IF($M36="","",INDEX('NHAP - NVL'!$Y$5:$Y$5001,$M36))</f>
        <v/>
      </c>
      <c r="D36" s="728"/>
      <c r="E36" s="729" t="str">
        <f ca="1">IF($M36="","",INDEX('NHAP - NVL'!$L$5:$L$5001,$M36))</f>
        <v/>
      </c>
      <c r="F36" s="730"/>
      <c r="G36" s="445" t="str">
        <f t="shared" ca="1" si="0"/>
        <v/>
      </c>
      <c r="H36" s="446" t="str">
        <f t="shared" ca="1" si="1"/>
        <v/>
      </c>
      <c r="I36" s="729" t="str">
        <f t="shared" ca="1" si="2"/>
        <v/>
      </c>
      <c r="J36" s="730"/>
      <c r="K36" s="444" t="str">
        <f ca="1">IF($M36="","",INDEX('NHAP - NVL'!$Z$5:$Z$5001,$M36))</f>
        <v/>
      </c>
      <c r="L36" s="473" t="str">
        <f ca="1">IF($M36="","",INDEX('NHAP - NVL'!$AA$5:$AA$5001,$M36))</f>
        <v/>
      </c>
      <c r="M36" s="72" t="str">
        <f ca="1">IF(M35="","",IF(TYPE(MATCH($F$4,OFFSET('NHAP - NVL'!$B$5,M35,0):'NHAP - NVL'!$B$5001,0)+M35)=16,"",MATCH($F$4,OFFSET('NHAP - NVL'!$B$5,M35,0):'NHAP - NVL'!$B$5001,0)+M35))</f>
        <v/>
      </c>
    </row>
    <row r="37" spans="1:13" ht="17.649999999999999" customHeight="1">
      <c r="A37" s="378">
        <f t="shared" si="3"/>
        <v>21</v>
      </c>
      <c r="B37" s="444" t="str">
        <f ca="1">IF($M37="","",INDEX('NHAP - NVL'!$X$5:$X$5001,$M37))</f>
        <v/>
      </c>
      <c r="C37" s="727" t="str">
        <f ca="1">IF($M37="","",INDEX('NHAP - NVL'!$Y$5:$Y$5001,$M37))</f>
        <v/>
      </c>
      <c r="D37" s="728"/>
      <c r="E37" s="729" t="str">
        <f ca="1">IF($M37="","",INDEX('NHAP - NVL'!$L$5:$L$5001,$M37))</f>
        <v/>
      </c>
      <c r="F37" s="730"/>
      <c r="G37" s="445" t="str">
        <f t="shared" ca="1" si="0"/>
        <v/>
      </c>
      <c r="H37" s="446" t="str">
        <f t="shared" ca="1" si="1"/>
        <v/>
      </c>
      <c r="I37" s="729" t="str">
        <f t="shared" ca="1" si="2"/>
        <v/>
      </c>
      <c r="J37" s="730"/>
      <c r="K37" s="444" t="str">
        <f ca="1">IF($M37="","",INDEX('NHAP - NVL'!$Z$5:$Z$5001,$M37))</f>
        <v/>
      </c>
      <c r="L37" s="473" t="str">
        <f ca="1">IF($M37="","",INDEX('NHAP - NVL'!$AA$5:$AA$5001,$M37))</f>
        <v/>
      </c>
      <c r="M37" s="72" t="str">
        <f ca="1">IF(M36="","",IF(TYPE(MATCH($F$4,OFFSET('NHAP - NVL'!$B$5,M36,0):'NHAP - NVL'!$B$5001,0)+M36)=16,"",MATCH($F$4,OFFSET('NHAP - NVL'!$B$5,M36,0):'NHAP - NVL'!$B$5001,0)+M36))</f>
        <v/>
      </c>
    </row>
    <row r="38" spans="1:13" ht="17.649999999999999" customHeight="1">
      <c r="A38" s="378">
        <f t="shared" si="3"/>
        <v>22</v>
      </c>
      <c r="B38" s="444" t="str">
        <f ca="1">IF($M38="","",INDEX('NHAP - NVL'!$X$5:$X$5001,$M38))</f>
        <v/>
      </c>
      <c r="C38" s="727" t="str">
        <f ca="1">IF($M38="","",INDEX('NHAP - NVL'!$Y$5:$Y$5001,$M38))</f>
        <v/>
      </c>
      <c r="D38" s="728"/>
      <c r="E38" s="729" t="str">
        <f ca="1">IF($M38="","",INDEX('NHAP - NVL'!$L$5:$L$5001,$M38))</f>
        <v/>
      </c>
      <c r="F38" s="730"/>
      <c r="G38" s="445" t="str">
        <f t="shared" ca="1" si="0"/>
        <v/>
      </c>
      <c r="H38" s="446" t="str">
        <f t="shared" ca="1" si="1"/>
        <v/>
      </c>
      <c r="I38" s="729" t="str">
        <f t="shared" ca="1" si="2"/>
        <v/>
      </c>
      <c r="J38" s="730"/>
      <c r="K38" s="444" t="str">
        <f ca="1">IF($M38="","",INDEX('NHAP - NVL'!$Z$5:$Z$5001,$M38))</f>
        <v/>
      </c>
      <c r="L38" s="473" t="str">
        <f ca="1">IF($M38="","",INDEX('NHAP - NVL'!$AA$5:$AA$5001,$M38))</f>
        <v/>
      </c>
      <c r="M38" s="72" t="str">
        <f ca="1">IF(M37="","",IF(TYPE(MATCH($F$4,OFFSET('NHAP - NVL'!$B$5,M37,0):'NHAP - NVL'!$B$5001,0)+M37)=16,"",MATCH($F$4,OFFSET('NHAP - NVL'!$B$5,M37,0):'NHAP - NVL'!$B$5001,0)+M37))</f>
        <v/>
      </c>
    </row>
    <row r="39" spans="1:13" ht="17.649999999999999" customHeight="1">
      <c r="A39" s="378">
        <f t="shared" si="3"/>
        <v>23</v>
      </c>
      <c r="B39" s="444" t="str">
        <f ca="1">IF($M39="","",INDEX('NHAP - NVL'!$X$5:$X$5001,$M39))</f>
        <v/>
      </c>
      <c r="C39" s="727" t="str">
        <f ca="1">IF($M39="","",INDEX('NHAP - NVL'!$Y$5:$Y$5001,$M39))</f>
        <v/>
      </c>
      <c r="D39" s="728"/>
      <c r="E39" s="729" t="str">
        <f ca="1">IF($M39="","",INDEX('NHAP - NVL'!$L$5:$L$5001,$M39))</f>
        <v/>
      </c>
      <c r="F39" s="730"/>
      <c r="G39" s="445" t="str">
        <f t="shared" ca="1" si="0"/>
        <v/>
      </c>
      <c r="H39" s="446" t="str">
        <f t="shared" ca="1" si="1"/>
        <v/>
      </c>
      <c r="I39" s="729" t="str">
        <f t="shared" ca="1" si="2"/>
        <v/>
      </c>
      <c r="J39" s="730"/>
      <c r="K39" s="444" t="str">
        <f ca="1">IF($M39="","",INDEX('NHAP - NVL'!$Z$5:$Z$5001,$M39))</f>
        <v/>
      </c>
      <c r="L39" s="473" t="str">
        <f ca="1">IF($M39="","",INDEX('NHAP - NVL'!$AA$5:$AA$5001,$M39))</f>
        <v/>
      </c>
      <c r="M39" s="72" t="str">
        <f ca="1">IF(M38="","",IF(TYPE(MATCH($F$4,OFFSET('NHAP - NVL'!$B$5,M38,0):'NHAP - NVL'!$B$5001,0)+M38)=16,"",MATCH($F$4,OFFSET('NHAP - NVL'!$B$5,M38,0):'NHAP - NVL'!$B$5001,0)+M38))</f>
        <v/>
      </c>
    </row>
    <row r="40" spans="1:13" ht="17.649999999999999" customHeight="1">
      <c r="A40" s="378">
        <f t="shared" si="3"/>
        <v>24</v>
      </c>
      <c r="B40" s="444" t="str">
        <f ca="1">IF($M40="","",INDEX('NHAP - NVL'!$X$5:$X$5001,$M40))</f>
        <v/>
      </c>
      <c r="C40" s="727" t="str">
        <f ca="1">IF($M40="","",INDEX('NHAP - NVL'!$Y$5:$Y$5001,$M40))</f>
        <v/>
      </c>
      <c r="D40" s="728"/>
      <c r="E40" s="729" t="str">
        <f ca="1">IF($M40="","",INDEX('NHAP - NVL'!$L$5:$L$5001,$M40))</f>
        <v/>
      </c>
      <c r="F40" s="730"/>
      <c r="G40" s="445" t="str">
        <f t="shared" ca="1" si="0"/>
        <v/>
      </c>
      <c r="H40" s="446" t="str">
        <f t="shared" ca="1" si="1"/>
        <v/>
      </c>
      <c r="I40" s="729" t="str">
        <f t="shared" ca="1" si="2"/>
        <v/>
      </c>
      <c r="J40" s="730"/>
      <c r="K40" s="444" t="str">
        <f ca="1">IF($M40="","",INDEX('NHAP - NVL'!$Z$5:$Z$5001,$M40))</f>
        <v/>
      </c>
      <c r="L40" s="473" t="str">
        <f ca="1">IF($M40="","",INDEX('NHAP - NVL'!$AA$5:$AA$5001,$M40))</f>
        <v/>
      </c>
      <c r="M40" s="72" t="str">
        <f ca="1">IF(M39="","",IF(TYPE(MATCH($F$4,OFFSET('NHAP - NVL'!$B$5,M39,0):'NHAP - NVL'!$B$5001,0)+M39)=16,"",MATCH($F$4,OFFSET('NHAP - NVL'!$B$5,M39,0):'NHAP - NVL'!$B$5001,0)+M39))</f>
        <v/>
      </c>
    </row>
    <row r="41" spans="1:13" ht="17.649999999999999" customHeight="1">
      <c r="A41" s="378">
        <f t="shared" si="3"/>
        <v>25</v>
      </c>
      <c r="B41" s="444" t="str">
        <f ca="1">IF($M41="","",INDEX('NHAP - NVL'!$X$5:$X$5001,$M41))</f>
        <v/>
      </c>
      <c r="C41" s="727" t="str">
        <f ca="1">IF($M41="","",INDEX('NHAP - NVL'!$Y$5:$Y$5001,$M41))</f>
        <v/>
      </c>
      <c r="D41" s="728"/>
      <c r="E41" s="729" t="str">
        <f ca="1">IF($M41="","",INDEX('NHAP - NVL'!$L$5:$L$5001,$M41))</f>
        <v/>
      </c>
      <c r="F41" s="730"/>
      <c r="G41" s="445" t="str">
        <f t="shared" ca="1" si="0"/>
        <v/>
      </c>
      <c r="H41" s="446" t="str">
        <f t="shared" ca="1" si="1"/>
        <v/>
      </c>
      <c r="I41" s="729" t="str">
        <f t="shared" ca="1" si="2"/>
        <v/>
      </c>
      <c r="J41" s="730"/>
      <c r="K41" s="444" t="str">
        <f ca="1">IF($M41="","",INDEX('NHAP - NVL'!$Z$5:$Z$5001,$M41))</f>
        <v/>
      </c>
      <c r="L41" s="473" t="str">
        <f ca="1">IF($M41="","",INDEX('NHAP - NVL'!$AA$5:$AA$5001,$M41))</f>
        <v/>
      </c>
      <c r="M41" s="72" t="str">
        <f ca="1">IF(M40="","",IF(TYPE(MATCH($F$4,OFFSET('NHAP - NVL'!$B$5,M40,0):'NHAP - NVL'!$B$5001,0)+M40)=16,"",MATCH($F$4,OFFSET('NHAP - NVL'!$B$5,M40,0):'NHAP - NVL'!$B$5001,0)+M40))</f>
        <v/>
      </c>
    </row>
    <row r="42" spans="1:13" ht="17.649999999999999" customHeight="1">
      <c r="A42" s="382" t="s">
        <v>38</v>
      </c>
      <c r="B42" s="614">
        <f ca="1">SUBTOTAL(9,B17:B41)</f>
        <v>0</v>
      </c>
      <c r="C42" s="733">
        <f ca="1">SUBTOTAL(9,C17:D41)</f>
        <v>0</v>
      </c>
      <c r="D42" s="734"/>
      <c r="E42" s="733">
        <f ca="1">SUBTOTAL(9,E17:F41)</f>
        <v>0</v>
      </c>
      <c r="F42" s="734"/>
      <c r="G42" s="395"/>
      <c r="H42" s="614"/>
      <c r="I42" s="733">
        <f ca="1">SUBTOTAL(9,I17:J41)</f>
        <v>0</v>
      </c>
      <c r="J42" s="734"/>
      <c r="K42" s="615"/>
      <c r="L42" s="381"/>
    </row>
    <row r="43" spans="1:13" ht="17.649999999999999" customHeight="1">
      <c r="A43" s="805" t="s">
        <v>1404</v>
      </c>
      <c r="B43" s="806"/>
      <c r="C43" s="806"/>
      <c r="D43" s="806"/>
      <c r="E43" s="806"/>
      <c r="F43" s="806"/>
      <c r="G43" s="807"/>
      <c r="H43" s="614"/>
      <c r="I43" s="803">
        <f ca="1">I42-92439</f>
        <v>-92439</v>
      </c>
      <c r="J43" s="804"/>
      <c r="K43" s="615"/>
      <c r="L43" s="381"/>
    </row>
    <row r="44" spans="1:13" ht="17.649999999999999" customHeight="1">
      <c r="A44" s="735" t="s">
        <v>924</v>
      </c>
      <c r="B44" s="735"/>
      <c r="C44" s="735"/>
      <c r="D44" s="735"/>
      <c r="E44" s="735"/>
      <c r="F44" s="735"/>
      <c r="G44" s="736"/>
      <c r="H44" s="735"/>
      <c r="I44" s="797">
        <f ca="1">I42-I43</f>
        <v>92439</v>
      </c>
      <c r="J44" s="798"/>
      <c r="K44" s="615"/>
      <c r="L44" s="381"/>
    </row>
    <row r="45" spans="1:13" ht="17.649999999999999" customHeight="1">
      <c r="A45" s="735" t="s">
        <v>925</v>
      </c>
      <c r="B45" s="735"/>
      <c r="C45" s="735"/>
      <c r="D45" s="735"/>
      <c r="E45" s="735"/>
      <c r="F45" s="735"/>
      <c r="G45" s="736"/>
      <c r="H45" s="735"/>
      <c r="I45" s="733" t="e">
        <f ca="1">I44*(1-D6)</f>
        <v>#VALUE!</v>
      </c>
      <c r="J45" s="734"/>
      <c r="K45" s="615"/>
      <c r="L45" s="381"/>
    </row>
    <row r="46" spans="1:13" ht="17.649999999999999" customHeight="1">
      <c r="A46" s="375"/>
      <c r="B46" s="603"/>
      <c r="C46" s="603"/>
      <c r="D46" s="603"/>
      <c r="E46" s="603"/>
      <c r="F46" s="603"/>
      <c r="G46" s="403"/>
      <c r="H46" s="603"/>
      <c r="I46" s="412"/>
      <c r="J46" s="599"/>
      <c r="K46" s="102"/>
    </row>
    <row r="47" spans="1:13" ht="17.649999999999999" customHeight="1">
      <c r="A47" s="375"/>
      <c r="B47" s="603"/>
      <c r="C47" s="603"/>
      <c r="D47" s="603"/>
      <c r="E47" s="603"/>
      <c r="F47" s="603"/>
      <c r="G47" s="403"/>
      <c r="H47" s="603"/>
      <c r="I47" s="786" t="e">
        <f>D14</f>
        <v>#N/A</v>
      </c>
      <c r="J47" s="787"/>
      <c r="K47" s="787"/>
      <c r="L47" s="787"/>
    </row>
    <row r="48" spans="1:13" ht="17.649999999999999" customHeight="1">
      <c r="A48" s="757" t="s">
        <v>1371</v>
      </c>
      <c r="B48" s="757"/>
      <c r="C48" s="603"/>
      <c r="D48" s="603"/>
      <c r="E48" s="603"/>
      <c r="F48" s="603"/>
      <c r="G48" s="403"/>
      <c r="H48" s="603"/>
      <c r="I48" s="786" t="s">
        <v>929</v>
      </c>
      <c r="J48" s="757"/>
      <c r="K48" s="757"/>
      <c r="L48" s="757"/>
    </row>
    <row r="49" spans="1:13" ht="17.649999999999999" customHeight="1">
      <c r="A49" s="375"/>
      <c r="B49" s="603"/>
      <c r="C49" s="603"/>
      <c r="D49" s="603"/>
      <c r="E49" s="603"/>
      <c r="F49" s="603"/>
      <c r="G49" s="403"/>
      <c r="H49" s="603"/>
      <c r="I49" s="412"/>
      <c r="J49" s="599"/>
      <c r="K49" s="102"/>
    </row>
    <row r="50" spans="1:13" ht="17.649999999999999" customHeight="1">
      <c r="A50" s="375"/>
      <c r="B50" s="603"/>
      <c r="C50" s="603"/>
      <c r="D50" s="603"/>
      <c r="E50" s="603"/>
      <c r="F50" s="603"/>
      <c r="G50" s="403"/>
      <c r="H50" s="603"/>
      <c r="I50" s="412"/>
      <c r="J50" s="599"/>
      <c r="K50" s="102"/>
    </row>
    <row r="51" spans="1:13" ht="17.649999999999999" customHeight="1">
      <c r="A51" s="375"/>
      <c r="B51" s="603"/>
      <c r="C51" s="603"/>
      <c r="D51" s="603"/>
      <c r="E51" s="603"/>
      <c r="F51" s="603"/>
      <c r="G51" s="403"/>
      <c r="H51" s="603"/>
      <c r="I51" s="412"/>
      <c r="J51" s="599"/>
      <c r="K51" s="102"/>
    </row>
    <row r="52" spans="1:13" ht="17.649999999999999" customHeight="1">
      <c r="A52" s="375"/>
      <c r="B52" s="603"/>
      <c r="C52" s="603"/>
      <c r="D52" s="603"/>
      <c r="E52" s="603"/>
      <c r="F52" s="603"/>
      <c r="G52" s="403"/>
      <c r="H52" s="603"/>
      <c r="I52" s="412"/>
      <c r="J52" s="599"/>
      <c r="K52" s="102"/>
    </row>
    <row r="53" spans="1:13" ht="17.649999999999999" customHeight="1">
      <c r="A53" s="757" t="s">
        <v>1299</v>
      </c>
      <c r="B53" s="757"/>
      <c r="C53" s="603"/>
      <c r="D53" s="603"/>
      <c r="E53" s="603"/>
      <c r="F53" s="603"/>
      <c r="G53" s="403"/>
      <c r="H53" s="603"/>
      <c r="I53" s="786" t="s">
        <v>1298</v>
      </c>
      <c r="J53" s="786"/>
      <c r="K53" s="786"/>
      <c r="L53" s="786"/>
    </row>
    <row r="54" spans="1:13" ht="17.649999999999999" customHeight="1">
      <c r="A54" s="375"/>
      <c r="B54" s="603"/>
      <c r="C54" s="603"/>
      <c r="D54" s="603"/>
      <c r="E54" s="603"/>
      <c r="F54" s="603"/>
      <c r="G54" s="403"/>
      <c r="H54" s="603"/>
      <c r="I54" s="412"/>
      <c r="J54" s="599"/>
      <c r="K54" s="102"/>
    </row>
    <row r="55" spans="1:13" ht="17.649999999999999" customHeight="1">
      <c r="A55" s="375"/>
      <c r="B55" s="603"/>
      <c r="C55" s="603"/>
      <c r="D55" s="603"/>
      <c r="E55" s="603"/>
      <c r="F55" s="603"/>
      <c r="G55" s="403"/>
      <c r="H55" s="603"/>
      <c r="J55" s="408" t="s">
        <v>1298</v>
      </c>
      <c r="K55" s="610"/>
      <c r="L55" s="408"/>
      <c r="M55" s="408"/>
    </row>
    <row r="56" spans="1:13" ht="17.649999999999999" customHeight="1">
      <c r="A56" s="375"/>
      <c r="B56" s="603"/>
      <c r="C56" s="603"/>
      <c r="D56" s="603"/>
      <c r="E56" s="603"/>
      <c r="F56" s="603"/>
      <c r="G56" s="403"/>
      <c r="H56" s="603"/>
      <c r="I56" s="412"/>
      <c r="J56" s="599"/>
      <c r="K56" s="102"/>
    </row>
    <row r="57" spans="1:13" ht="17.649999999999999" customHeight="1">
      <c r="A57" s="375"/>
      <c r="B57" s="603"/>
      <c r="C57" s="603"/>
      <c r="D57" s="603"/>
      <c r="E57" s="603"/>
      <c r="F57" s="603"/>
      <c r="G57" s="403"/>
      <c r="H57" s="603"/>
      <c r="I57" s="412"/>
      <c r="J57" s="599"/>
      <c r="K57" s="102"/>
    </row>
    <row r="58" spans="1:13" ht="17.649999999999999" customHeight="1">
      <c r="A58" s="375"/>
      <c r="B58" s="603"/>
      <c r="C58" s="603"/>
      <c r="D58" s="603"/>
      <c r="E58" s="603"/>
      <c r="F58" s="603"/>
      <c r="G58" s="403"/>
      <c r="H58" s="603"/>
      <c r="I58" s="412"/>
      <c r="J58" s="599"/>
      <c r="K58" s="102"/>
    </row>
    <row r="59" spans="1:13" ht="17.649999999999999" customHeight="1">
      <c r="A59" s="375"/>
      <c r="B59" s="603"/>
      <c r="C59" s="603"/>
      <c r="D59" s="603"/>
      <c r="E59" s="603"/>
      <c r="F59" s="603"/>
      <c r="G59" s="403"/>
      <c r="H59" s="603"/>
      <c r="I59" s="412"/>
      <c r="J59" s="599"/>
      <c r="K59" s="102"/>
    </row>
    <row r="60" spans="1:13" ht="17.649999999999999" customHeight="1">
      <c r="A60" s="375"/>
      <c r="B60" s="603"/>
      <c r="C60" s="603"/>
      <c r="D60" s="603"/>
      <c r="E60" s="603"/>
      <c r="F60" s="603"/>
      <c r="G60" s="403"/>
      <c r="H60" s="603"/>
      <c r="I60" s="412"/>
      <c r="J60" s="599"/>
      <c r="K60" s="102"/>
    </row>
    <row r="61" spans="1:13" ht="17.649999999999999" customHeight="1">
      <c r="A61" s="375"/>
      <c r="B61" s="603"/>
      <c r="C61" s="603"/>
      <c r="D61" s="603"/>
      <c r="E61" s="603"/>
      <c r="F61" s="603"/>
      <c r="G61" s="403"/>
      <c r="H61" s="603"/>
      <c r="I61" s="412"/>
      <c r="J61" s="599"/>
      <c r="K61" s="102"/>
    </row>
    <row r="62" spans="1:13" ht="17.649999999999999" customHeight="1">
      <c r="A62" s="603"/>
      <c r="B62" s="603"/>
      <c r="C62" s="757"/>
      <c r="D62" s="757"/>
      <c r="E62" s="599"/>
      <c r="F62" s="599"/>
      <c r="G62" s="403"/>
      <c r="H62" s="102"/>
      <c r="I62" s="610"/>
      <c r="J62" s="599"/>
      <c r="K62" s="102"/>
    </row>
    <row r="63" spans="1:13" ht="17.649999999999999" customHeight="1">
      <c r="A63" s="603"/>
      <c r="B63" s="603"/>
      <c r="C63" s="757"/>
      <c r="D63" s="757"/>
      <c r="E63" s="599"/>
      <c r="F63" s="599"/>
      <c r="G63" s="403"/>
      <c r="H63" s="102"/>
      <c r="I63" s="610"/>
      <c r="J63" s="599"/>
      <c r="K63" s="102"/>
    </row>
    <row r="64" spans="1:13" s="83" customFormat="1" ht="33.75" hidden="1" customHeight="1">
      <c r="A64" s="755" t="s">
        <v>55</v>
      </c>
      <c r="B64" s="755"/>
      <c r="C64" s="597"/>
      <c r="D64" s="357" t="e">
        <f>IF($D$4="","",VLOOKUP($D$4,'NHAP - NVL'!$B$5:$F$5998,5,0))</f>
        <v>#N/A</v>
      </c>
      <c r="E64" s="357"/>
      <c r="F64" s="357"/>
      <c r="G64" s="357"/>
      <c r="H64" s="357"/>
      <c r="I64" s="357"/>
      <c r="J64" s="357"/>
      <c r="K64" s="357"/>
    </row>
    <row r="65" spans="1:16" ht="25.5" hidden="1" customHeight="1">
      <c r="A65" s="753" t="s">
        <v>54</v>
      </c>
      <c r="B65" s="753"/>
      <c r="C65" s="753"/>
      <c r="D65" s="753"/>
      <c r="E65" s="753"/>
      <c r="F65" s="753"/>
      <c r="G65" s="753"/>
      <c r="H65" s="753"/>
      <c r="I65" s="753"/>
      <c r="J65" s="753"/>
      <c r="K65" s="753"/>
    </row>
    <row r="66" spans="1:16" ht="20.25" hidden="1" customHeight="1">
      <c r="A66" s="103" t="s">
        <v>65</v>
      </c>
      <c r="B66" s="103"/>
      <c r="C66" s="103"/>
      <c r="D66" s="754" t="e">
        <f>IF($D$4="","",VLOOKUP($D$4,'NHAP - NVL'!$B$5:$F$5998,2,0))</f>
        <v>#N/A</v>
      </c>
      <c r="E66" s="754"/>
      <c r="F66" s="103"/>
      <c r="G66" s="103"/>
      <c r="H66" s="608" t="s">
        <v>53</v>
      </c>
      <c r="I66" s="753" t="s">
        <v>52</v>
      </c>
      <c r="J66" s="753"/>
      <c r="K66" s="753"/>
    </row>
    <row r="67" spans="1:16" ht="18.75" hidden="1" customHeight="1">
      <c r="A67" s="752" t="s">
        <v>13</v>
      </c>
      <c r="B67" s="782" t="s">
        <v>51</v>
      </c>
      <c r="C67" s="783"/>
      <c r="D67" s="752" t="s">
        <v>50</v>
      </c>
      <c r="E67" s="756" t="s">
        <v>49</v>
      </c>
      <c r="F67" s="752" t="s">
        <v>48</v>
      </c>
      <c r="G67" s="752"/>
      <c r="H67" s="752"/>
      <c r="I67" s="739" t="s">
        <v>26</v>
      </c>
      <c r="J67" s="740"/>
      <c r="K67" s="752" t="s">
        <v>27</v>
      </c>
      <c r="P67" s="776"/>
    </row>
    <row r="68" spans="1:16" ht="32.25" hidden="1" customHeight="1">
      <c r="A68" s="752"/>
      <c r="B68" s="784"/>
      <c r="C68" s="785"/>
      <c r="D68" s="752"/>
      <c r="E68" s="756"/>
      <c r="F68" s="598" t="s">
        <v>47</v>
      </c>
      <c r="G68" s="598"/>
      <c r="H68" s="598" t="s">
        <v>24</v>
      </c>
      <c r="I68" s="741"/>
      <c r="J68" s="742"/>
      <c r="K68" s="752"/>
      <c r="P68" s="776"/>
    </row>
    <row r="69" spans="1:16" ht="22.5" hidden="1" customHeight="1">
      <c r="A69" s="596" t="s">
        <v>46</v>
      </c>
      <c r="B69" s="743" t="s">
        <v>45</v>
      </c>
      <c r="C69" s="744"/>
      <c r="D69" s="596" t="s">
        <v>44</v>
      </c>
      <c r="E69" s="596" t="s">
        <v>43</v>
      </c>
      <c r="F69" s="596" t="s">
        <v>39</v>
      </c>
      <c r="G69" s="596"/>
      <c r="H69" s="596" t="s">
        <v>42</v>
      </c>
      <c r="I69" s="743" t="s">
        <v>41</v>
      </c>
      <c r="J69" s="744"/>
      <c r="K69" s="596" t="s">
        <v>40</v>
      </c>
      <c r="P69" s="609"/>
    </row>
    <row r="70" spans="1:16" ht="15.75" hidden="1" customHeight="1">
      <c r="A70" s="77" t="str">
        <f>IF(B70="","",COUNTA($B$70:B70))</f>
        <v/>
      </c>
      <c r="B70" s="774" t="str">
        <f>IF($L70="","",INDEX('NHAP - NVL'!$H$5:$H$5998,$L70))</f>
        <v/>
      </c>
      <c r="C70" s="775"/>
      <c r="D70" s="77" t="str">
        <f>IF($L70="","",INDEX('NHAP - NVL'!$G$5:$G$5998,$L70))</f>
        <v/>
      </c>
      <c r="E70" s="77" t="str">
        <f>+IF($L70="","",INDEX('NHAP - NVL'!$I$5:$I$5998,$L70))</f>
        <v/>
      </c>
      <c r="F70" s="227" t="str">
        <f>+IF($L70="","",INDEX('NHAP - NVL'!$J$5:$J$5998,$L70))</f>
        <v/>
      </c>
      <c r="G70" s="227"/>
      <c r="H70" s="81" t="str">
        <f>+IF($L70="","",INDEX('NHAP - NVL'!$K$5:$K$5998,$L70))</f>
        <v/>
      </c>
      <c r="I70" s="745"/>
      <c r="J70" s="746"/>
      <c r="K70" s="80"/>
      <c r="L70" s="72" t="str">
        <f>+IF(TYPE(MATCH($D$4,'NHAP - NVL'!$B$5:$B$2012,0))=16,"",MATCH($D$4,'NHAP - NVL'!$B$5:$B$2012,0))</f>
        <v/>
      </c>
      <c r="N70" s="72" t="str">
        <f>+IF(B70&lt;&gt;"","in","")</f>
        <v/>
      </c>
    </row>
    <row r="71" spans="1:16" ht="15.75" hidden="1" customHeight="1">
      <c r="A71" s="77" t="str">
        <f ca="1">+IF(B71="","",COUNTA($B$70:B71))</f>
        <v/>
      </c>
      <c r="B71" s="774" t="str">
        <f ca="1">IF($L71="","",INDEX('NHAP - NVL'!$H$5:$H$5998,$L71))</f>
        <v/>
      </c>
      <c r="C71" s="775"/>
      <c r="D71" s="77" t="str">
        <f ca="1">IF($L71="","",INDEX('NHAP - NVL'!$G$5:$G$5998,$L71))</f>
        <v/>
      </c>
      <c r="E71" s="77" t="str">
        <f ca="1">+IF($L71="","",INDEX('NHAP - NVL'!$I$5:$I$5998,$L71))</f>
        <v/>
      </c>
      <c r="F71" s="227" t="str">
        <f ca="1">+IF($L71="","",INDEX('NHAP - NVL'!$J$5:$J$5998,$L71))</f>
        <v/>
      </c>
      <c r="G71" s="227"/>
      <c r="H71" s="81" t="str">
        <f ca="1">+IF($L71="","",INDEX('NHAP - NVL'!$K$5:$K$5998,$L71))</f>
        <v/>
      </c>
      <c r="I71" s="745"/>
      <c r="J71" s="746"/>
      <c r="K71" s="80"/>
      <c r="L71" s="72" t="str">
        <f ca="1">IF(L70="","",IF(TYPE(MATCH($D$4,OFFSET('NHAP - NVL'!$B$5,L70,0):'NHAP - NVL'!$B$3015,0)+L70)=16,"",MATCH($D$4,OFFSET('NHAP - NVL'!$B$5,L70,0):'NHAP - NVL'!$B$3015,0)+L70))</f>
        <v/>
      </c>
      <c r="N71" s="72" t="str">
        <f t="shared" ref="N71:N85" ca="1" si="4">+IF(B71&lt;&gt;"","in","")</f>
        <v/>
      </c>
    </row>
    <row r="72" spans="1:16" ht="15.75" hidden="1" customHeight="1">
      <c r="A72" s="77" t="str">
        <f ca="1">+IF(B72="","",COUNTA($B$70:B72))</f>
        <v/>
      </c>
      <c r="B72" s="749" t="str">
        <f ca="1">IF($L72="","",INDEX('NHAP - NVL'!$H$5:$H$5998,$L72))</f>
        <v/>
      </c>
      <c r="C72" s="750"/>
      <c r="D72" s="77" t="str">
        <f ca="1">IF($L72="","",INDEX('NHAP - NVL'!$G$5:$G$5998,$L72))</f>
        <v/>
      </c>
      <c r="E72" s="77" t="str">
        <f ca="1">+IF($L72="","",INDEX('NHAP - NVL'!$I$5:$I$5998,$L72))</f>
        <v/>
      </c>
      <c r="F72" s="227" t="str">
        <f ca="1">+IF($L72="","",INDEX('NHAP - NVL'!$J$5:$J$5998,$L72))</f>
        <v/>
      </c>
      <c r="G72" s="227"/>
      <c r="H72" s="81" t="str">
        <f ca="1">+IF($L72="","",INDEX('NHAP - NVL'!$K$5:$K$5998,$L72))</f>
        <v/>
      </c>
      <c r="I72" s="745"/>
      <c r="J72" s="746"/>
      <c r="K72" s="80"/>
      <c r="L72" s="72" t="str">
        <f ca="1">IF(L71="","",IF(TYPE(MATCH($D$4,OFFSET('NHAP - NVL'!$B$5,L71,0):'NHAP - NVL'!$B$3015,0)+L71)=16,"",MATCH($D$4,OFFSET('NHAP - NVL'!$B$5,L71,0):'NHAP - NVL'!$B$3015,0)+L71))</f>
        <v/>
      </c>
      <c r="N72" s="72" t="str">
        <f t="shared" ca="1" si="4"/>
        <v/>
      </c>
    </row>
    <row r="73" spans="1:16" ht="15.75" hidden="1" customHeight="1">
      <c r="A73" s="77" t="str">
        <f ca="1">+IF(B73="","",COUNTA($B$70:B73))</f>
        <v/>
      </c>
      <c r="B73" s="749" t="str">
        <f ca="1">IF($L73="","",INDEX('NHAP - NVL'!$H$5:$H$5998,$L73))</f>
        <v/>
      </c>
      <c r="C73" s="750"/>
      <c r="D73" s="77" t="str">
        <f ca="1">IF($L73="","",INDEX('NHAP - NVL'!$G$5:$G$5998,$L73))</f>
        <v/>
      </c>
      <c r="E73" s="77" t="str">
        <f ca="1">+IF($L73="","",INDEX('NHAP - NVL'!$I$5:$I$5998,$L73))</f>
        <v/>
      </c>
      <c r="F73" s="227" t="str">
        <f ca="1">+IF($L73="","",INDEX('NHAP - NVL'!$J$5:$J$5998,$L73))</f>
        <v/>
      </c>
      <c r="G73" s="227"/>
      <c r="H73" s="81" t="str">
        <f ca="1">+IF($L73="","",INDEX('NHAP - NVL'!$K$5:$K$5998,$L73))</f>
        <v/>
      </c>
      <c r="I73" s="745"/>
      <c r="J73" s="746"/>
      <c r="K73" s="80"/>
      <c r="L73" s="72" t="str">
        <f ca="1">IF(L72="","",IF(TYPE(MATCH($D$4,OFFSET('NHAP - NVL'!$B$5,L72,0):'NHAP - NVL'!$B$3015,0)+L72)=16,"",MATCH($D$4,OFFSET('NHAP - NVL'!$B$5,L72,0):'NHAP - NVL'!$B$3015,0)+L72))</f>
        <v/>
      </c>
      <c r="N73" s="72" t="str">
        <f t="shared" ca="1" si="4"/>
        <v/>
      </c>
    </row>
    <row r="74" spans="1:16" ht="15.75" hidden="1" customHeight="1">
      <c r="A74" s="77" t="str">
        <f ca="1">+IF(B74="","",COUNTA($B$70:B74))</f>
        <v/>
      </c>
      <c r="B74" s="749" t="str">
        <f ca="1">IF($L74="","",INDEX('NHAP - NVL'!$H$5:$H$5998,$L74))</f>
        <v/>
      </c>
      <c r="C74" s="750"/>
      <c r="D74" s="77" t="str">
        <f ca="1">IF($L74="","",INDEX('NHAP - NVL'!$G$5:$G$5998,$L74))</f>
        <v/>
      </c>
      <c r="E74" s="77" t="str">
        <f ca="1">+IF($L74="","",INDEX('NHAP - NVL'!$I$5:$I$5998,$L74))</f>
        <v/>
      </c>
      <c r="F74" s="227" t="str">
        <f ca="1">+IF($L74="","",INDEX('NHAP - NVL'!$J$5:$J$5998,$L74))</f>
        <v/>
      </c>
      <c r="G74" s="227"/>
      <c r="H74" s="81" t="str">
        <f ca="1">+IF($L74="","",INDEX('NHAP - NVL'!$K$5:$K$5998,$L74))</f>
        <v/>
      </c>
      <c r="I74" s="745"/>
      <c r="J74" s="746"/>
      <c r="K74" s="80"/>
      <c r="L74" s="72" t="str">
        <f ca="1">IF(L73="","",IF(TYPE(MATCH($D$4,OFFSET('NHAP - NVL'!$B$5,L73,0):'NHAP - NVL'!$B$3015,0)+L73)=16,"",MATCH($D$4,OFFSET('NHAP - NVL'!$B$5,L73,0):'NHAP - NVL'!$B$3015,0)+L73))</f>
        <v/>
      </c>
      <c r="N74" s="72" t="str">
        <f t="shared" ca="1" si="4"/>
        <v/>
      </c>
    </row>
    <row r="75" spans="1:16" ht="15.75" hidden="1" customHeight="1">
      <c r="A75" s="77" t="str">
        <f ca="1">+IF(B75="","",COUNTA($B$70:B75))</f>
        <v/>
      </c>
      <c r="B75" s="749" t="str">
        <f ca="1">IF($L75="","",INDEX('NHAP - NVL'!$H$5:$H$5998,$L75))</f>
        <v/>
      </c>
      <c r="C75" s="750"/>
      <c r="D75" s="77" t="str">
        <f ca="1">IF($L75="","",INDEX('NHAP - NVL'!$G$5:$G$5998,$L75))</f>
        <v/>
      </c>
      <c r="E75" s="77" t="str">
        <f ca="1">+IF($L75="","",INDEX('NHAP - NVL'!$I$5:$I$5998,$L75))</f>
        <v/>
      </c>
      <c r="F75" s="227" t="str">
        <f ca="1">+IF($L75="","",INDEX('NHAP - NVL'!$J$5:$J$5998,$L75))</f>
        <v/>
      </c>
      <c r="G75" s="227"/>
      <c r="H75" s="81" t="str">
        <f ca="1">+IF($L75="","",INDEX('NHAP - NVL'!$K$5:$K$5998,$L75))</f>
        <v/>
      </c>
      <c r="I75" s="745"/>
      <c r="J75" s="746"/>
      <c r="K75" s="80"/>
      <c r="L75" s="72" t="str">
        <f ca="1">IF(L74="","",IF(TYPE(MATCH($D$4,OFFSET('NHAP - NVL'!$B$5,L74,0):'NHAP - NVL'!$B$3015,0)+L74)=16,"",MATCH($D$4,OFFSET('NHAP - NVL'!$B$5,L74,0):'NHAP - NVL'!$B$3015,0)+L74))</f>
        <v/>
      </c>
      <c r="N75" s="72" t="str">
        <f t="shared" ca="1" si="4"/>
        <v/>
      </c>
    </row>
    <row r="76" spans="1:16" ht="15.75" hidden="1" customHeight="1">
      <c r="A76" s="77" t="str">
        <f ca="1">+IF(B76="","",COUNTA($B$70:B76))</f>
        <v/>
      </c>
      <c r="B76" s="749" t="str">
        <f ca="1">IF($L76="","",INDEX('NHAP - NVL'!$H$5:$H$5998,$L76))</f>
        <v/>
      </c>
      <c r="C76" s="750"/>
      <c r="D76" s="77" t="str">
        <f ca="1">IF($L76="","",INDEX('NHAP - NVL'!$G$5:$G$5998,$L76))</f>
        <v/>
      </c>
      <c r="E76" s="77" t="str">
        <f ca="1">+IF($L76="","",INDEX('NHAP - NVL'!$I$5:$I$5998,$L76))</f>
        <v/>
      </c>
      <c r="F76" s="227" t="str">
        <f ca="1">+IF($L76="","",INDEX('NHAP - NVL'!$J$5:$J$5998,$L76))</f>
        <v/>
      </c>
      <c r="G76" s="227"/>
      <c r="H76" s="81" t="str">
        <f ca="1">+IF($L76="","",INDEX('NHAP - NVL'!$K$5:$K$5998,$L76))</f>
        <v/>
      </c>
      <c r="I76" s="745"/>
      <c r="J76" s="746"/>
      <c r="K76" s="80"/>
      <c r="L76" s="72" t="str">
        <f ca="1">IF(L75="","",IF(TYPE(MATCH($D$4,OFFSET('NHAP - NVL'!$B$5,L75,0):'NHAP - NVL'!$B$3015,0)+L75)=16,"",MATCH($D$4,OFFSET('NHAP - NVL'!$B$5,L75,0):'NHAP - NVL'!$B$3015,0)+L75))</f>
        <v/>
      </c>
      <c r="N76" s="72" t="str">
        <f t="shared" ca="1" si="4"/>
        <v/>
      </c>
    </row>
    <row r="77" spans="1:16" ht="15.75" hidden="1" customHeight="1">
      <c r="A77" s="77" t="str">
        <f ca="1">+IF(B77="","",COUNTA($B$70:B77))</f>
        <v/>
      </c>
      <c r="B77" s="749" t="str">
        <f ca="1">IF($L77="","",INDEX('NHAP - NVL'!$H$5:$H$5998,$L77))</f>
        <v/>
      </c>
      <c r="C77" s="750"/>
      <c r="D77" s="77" t="str">
        <f ca="1">IF($L77="","",INDEX('NHAP - NVL'!$G$5:$G$5998,$L77))</f>
        <v/>
      </c>
      <c r="E77" s="77" t="str">
        <f ca="1">+IF($L77="","",INDEX('NHAP - NVL'!$I$5:$I$5998,$L77))</f>
        <v/>
      </c>
      <c r="F77" s="227" t="str">
        <f ca="1">+IF($L77="","",INDEX('NHAP - NVL'!$J$5:$J$5998,$L77))</f>
        <v/>
      </c>
      <c r="G77" s="227"/>
      <c r="H77" s="81" t="str">
        <f ca="1">+IF($L77="","",INDEX('NHAP - NVL'!$K$5:$K$5998,$L77))</f>
        <v/>
      </c>
      <c r="I77" s="745"/>
      <c r="J77" s="746"/>
      <c r="K77" s="80"/>
      <c r="L77" s="72" t="str">
        <f ca="1">IF(L76="","",IF(TYPE(MATCH($D$4,OFFSET('NHAP - NVL'!$B$5,L76,0):'NHAP - NVL'!$B$3015,0)+L76)=16,"",MATCH($D$4,OFFSET('NHAP - NVL'!$B$5,L76,0):'NHAP - NVL'!$B$3015,0)+L76))</f>
        <v/>
      </c>
      <c r="N77" s="72" t="str">
        <f t="shared" ca="1" si="4"/>
        <v/>
      </c>
    </row>
    <row r="78" spans="1:16" ht="15.75" hidden="1" customHeight="1">
      <c r="A78" s="77" t="str">
        <f ca="1">+IF(B78="","",COUNTA($B$70:B78))</f>
        <v/>
      </c>
      <c r="B78" s="749" t="str">
        <f ca="1">IF($L78="","",INDEX('NHAP - NVL'!$H$5:$H$5998,$L78))</f>
        <v/>
      </c>
      <c r="C78" s="750"/>
      <c r="D78" s="77" t="str">
        <f ca="1">IF($L78="","",INDEX('NHAP - NVL'!$G$5:$G$5998,$L78))</f>
        <v/>
      </c>
      <c r="E78" s="77" t="str">
        <f ca="1">+IF($L78="","",INDEX('NHAP - NVL'!$I$5:$I$5998,$L78))</f>
        <v/>
      </c>
      <c r="F78" s="227" t="str">
        <f ca="1">+IF($L78="","",INDEX('NHAP - NVL'!$J$5:$J$5998,$L78))</f>
        <v/>
      </c>
      <c r="G78" s="227"/>
      <c r="H78" s="81" t="str">
        <f ca="1">+IF($L78="","",INDEX('NHAP - NVL'!$K$5:$K$5998,$L78))</f>
        <v/>
      </c>
      <c r="I78" s="745"/>
      <c r="J78" s="746"/>
      <c r="K78" s="80"/>
      <c r="L78" s="72" t="str">
        <f ca="1">IF(L77="","",IF(TYPE(MATCH($D$4,OFFSET('NHAP - NVL'!$B$5,L77,0):'NHAP - NVL'!$B$3015,0)+L77)=16,"",MATCH($D$4,OFFSET('NHAP - NVL'!$B$5,L77,0):'NHAP - NVL'!$B$3015,0)+L77))</f>
        <v/>
      </c>
      <c r="N78" s="72" t="str">
        <f t="shared" ca="1" si="4"/>
        <v/>
      </c>
    </row>
    <row r="79" spans="1:16" ht="15.75" hidden="1" customHeight="1">
      <c r="A79" s="77" t="str">
        <f ca="1">+IF(B79="","",COUNTA($B$70:B79))</f>
        <v/>
      </c>
      <c r="B79" s="749" t="str">
        <f ca="1">IF($L79="","",INDEX('NHAP - NVL'!$H$5:$H$5998,$L79))</f>
        <v/>
      </c>
      <c r="C79" s="750"/>
      <c r="D79" s="77" t="str">
        <f ca="1">IF($L79="","",INDEX('NHAP - NVL'!$G$5:$G$5998,$L79))</f>
        <v/>
      </c>
      <c r="E79" s="77" t="str">
        <f ca="1">+IF($L79="","",INDEX('NHAP - NVL'!$I$5:$I$5998,$L79))</f>
        <v/>
      </c>
      <c r="F79" s="227" t="str">
        <f ca="1">+IF($L79="","",INDEX('NHAP - NVL'!$J$5:$J$5998,$L79))</f>
        <v/>
      </c>
      <c r="G79" s="227"/>
      <c r="H79" s="81" t="str">
        <f ca="1">+IF($L79="","",INDEX('NHAP - NVL'!$K$5:$K$5998,$L79))</f>
        <v/>
      </c>
      <c r="I79" s="745"/>
      <c r="J79" s="746"/>
      <c r="K79" s="80"/>
      <c r="L79" s="72" t="str">
        <f ca="1">IF(L78="","",IF(TYPE(MATCH($D$4,OFFSET('NHAP - NVL'!$B$5,L78,0):'NHAP - NVL'!$B$3015,0)+L78)=16,"",MATCH($D$4,OFFSET('NHAP - NVL'!$B$5,L78,0):'NHAP - NVL'!$B$3015,0)+L78))</f>
        <v/>
      </c>
      <c r="N79" s="72" t="str">
        <f t="shared" ca="1" si="4"/>
        <v/>
      </c>
    </row>
    <row r="80" spans="1:16" ht="15.75" hidden="1" customHeight="1">
      <c r="A80" s="77" t="str">
        <f ca="1">+IF(B80="","",COUNTA($B$70:B80))</f>
        <v/>
      </c>
      <c r="B80" s="749" t="str">
        <f ca="1">IF($L80="","",INDEX('NHAP - NVL'!$H$5:$H$5998,$L80))</f>
        <v/>
      </c>
      <c r="C80" s="750"/>
      <c r="D80" s="77" t="str">
        <f ca="1">IF($L80="","",INDEX('NHAP - NVL'!$G$5:$G$5998,$L80))</f>
        <v/>
      </c>
      <c r="E80" s="77" t="str">
        <f ca="1">+IF($L80="","",INDEX('NHAP - NVL'!$I$5:$I$5998,$L80))</f>
        <v/>
      </c>
      <c r="F80" s="227" t="str">
        <f ca="1">+IF($L80="","",INDEX('NHAP - NVL'!$J$5:$J$5998,$L80))</f>
        <v/>
      </c>
      <c r="G80" s="227"/>
      <c r="H80" s="81" t="str">
        <f ca="1">+IF($L80="","",INDEX('NHAP - NVL'!$K$5:$K$5998,$L80))</f>
        <v/>
      </c>
      <c r="I80" s="745"/>
      <c r="J80" s="746"/>
      <c r="K80" s="80"/>
      <c r="L80" s="72" t="str">
        <f ca="1">IF(L79="","",IF(TYPE(MATCH($D$4,OFFSET('NHAP - NVL'!$B$5,L79,0):'NHAP - NVL'!$B$3015,0)+L79)=16,"",MATCH($D$4,OFFSET('NHAP - NVL'!$B$5,L79,0):'NHAP - NVL'!$B$3015,0)+L79))</f>
        <v/>
      </c>
      <c r="N80" s="72" t="str">
        <f t="shared" ca="1" si="4"/>
        <v/>
      </c>
    </row>
    <row r="81" spans="1:29" ht="15.75" hidden="1" customHeight="1">
      <c r="A81" s="77" t="str">
        <f ca="1">+IF(B81="","",COUNTA($B$70:B81))</f>
        <v/>
      </c>
      <c r="B81" s="749" t="str">
        <f ca="1">IF($L81="","",INDEX('NHAP - NVL'!$H$5:$H$5998,$L81))</f>
        <v/>
      </c>
      <c r="C81" s="750"/>
      <c r="D81" s="77" t="str">
        <f ca="1">IF($L81="","",INDEX('NHAP - NVL'!$G$5:$G$5998,$L81))</f>
        <v/>
      </c>
      <c r="E81" s="77" t="str">
        <f ca="1">+IF($L81="","",INDEX('NHAP - NVL'!$I$5:$I$5998,$L81))</f>
        <v/>
      </c>
      <c r="F81" s="227" t="str">
        <f ca="1">+IF($L81="","",INDEX('NHAP - NVL'!$J$5:$J$5998,$L81))</f>
        <v/>
      </c>
      <c r="G81" s="227"/>
      <c r="H81" s="81" t="str">
        <f ca="1">+IF($L81="","",INDEX('NHAP - NVL'!$K$5:$K$5998,$L81))</f>
        <v/>
      </c>
      <c r="I81" s="745"/>
      <c r="J81" s="746"/>
      <c r="K81" s="80"/>
      <c r="L81" s="72" t="str">
        <f ca="1">IF(L80="","",IF(TYPE(MATCH($D$4,OFFSET('NHAP - NVL'!$B$5,L80,0):'NHAP - NVL'!$B$3015,0)+L80)=16,"",MATCH($D$4,OFFSET('NHAP - NVL'!$B$5,L80,0):'NHAP - NVL'!$B$3015,0)+L80))</f>
        <v/>
      </c>
      <c r="N81" s="72" t="str">
        <f t="shared" ca="1" si="4"/>
        <v/>
      </c>
    </row>
    <row r="82" spans="1:29" ht="15.75" hidden="1" customHeight="1">
      <c r="A82" s="77" t="str">
        <f ca="1">+IF(B82="","",COUNTA($B$70:B82))</f>
        <v/>
      </c>
      <c r="B82" s="749" t="str">
        <f ca="1">IF($L82="","",INDEX('NHAP - NVL'!$H$5:$H$5998,$L82))</f>
        <v/>
      </c>
      <c r="C82" s="750"/>
      <c r="D82" s="77" t="str">
        <f ca="1">IF($L82="","",INDEX('NHAP - NVL'!$G$5:$G$5998,$L82))</f>
        <v/>
      </c>
      <c r="E82" s="77" t="str">
        <f ca="1">+IF($L82="","",INDEX('NHAP - NVL'!$I$5:$I$5998,$L82))</f>
        <v/>
      </c>
      <c r="F82" s="227" t="str">
        <f ca="1">+IF($L82="","",INDEX('NHAP - NVL'!$J$5:$J$5998,$L82))</f>
        <v/>
      </c>
      <c r="G82" s="227"/>
      <c r="H82" s="81" t="str">
        <f ca="1">+IF($L82="","",INDEX('NHAP - NVL'!$K$5:$K$5998,$L82))</f>
        <v/>
      </c>
      <c r="I82" s="745"/>
      <c r="J82" s="746"/>
      <c r="K82" s="80"/>
      <c r="L82" s="72" t="str">
        <f ca="1">IF(L81="","",IF(TYPE(MATCH($D$4,OFFSET('NHAP - NVL'!$B$5,L81,0):'NHAP - NVL'!$B$3015,0)+L81)=16,"",MATCH($D$4,OFFSET('NHAP - NVL'!$B$5,L81,0):'NHAP - NVL'!$B$3015,0)+L81))</f>
        <v/>
      </c>
      <c r="N82" s="72" t="str">
        <f t="shared" ca="1" si="4"/>
        <v/>
      </c>
    </row>
    <row r="83" spans="1:29" ht="15.75" hidden="1" customHeight="1">
      <c r="A83" s="77" t="str">
        <f ca="1">+IF(B83="","",COUNTA($B$70:B83))</f>
        <v/>
      </c>
      <c r="B83" s="749" t="str">
        <f ca="1">IF($L83="","",INDEX('NHAP - NVL'!$H$5:$H$5998,$L83))</f>
        <v/>
      </c>
      <c r="C83" s="750"/>
      <c r="D83" s="77" t="str">
        <f ca="1">IF($L83="","",INDEX('NHAP - NVL'!$G$5:$G$5998,$L83))</f>
        <v/>
      </c>
      <c r="E83" s="77" t="str">
        <f ca="1">+IF($L83="","",INDEX('NHAP - NVL'!$I$5:$I$5998,$L83))</f>
        <v/>
      </c>
      <c r="F83" s="227" t="str">
        <f ca="1">+IF($L83="","",INDEX('NHAP - NVL'!$J$5:$J$5998,$L83))</f>
        <v/>
      </c>
      <c r="G83" s="227"/>
      <c r="H83" s="81" t="str">
        <f ca="1">+IF($L83="","",INDEX('NHAP - NVL'!$K$5:$K$5998,$L83))</f>
        <v/>
      </c>
      <c r="I83" s="745"/>
      <c r="J83" s="746"/>
      <c r="K83" s="80"/>
      <c r="L83" s="72" t="str">
        <f ca="1">IF(L82="","",IF(TYPE(MATCH($D$4,OFFSET('NHAP - NVL'!$B$5,L82,0):'NHAP - NVL'!$B$3015,0)+L82)=16,"",MATCH($D$4,OFFSET('NHAP - NVL'!$B$5,L82,0):'NHAP - NVL'!$B$3015,0)+L82))</f>
        <v/>
      </c>
      <c r="N83" s="72" t="str">
        <f t="shared" ca="1" si="4"/>
        <v/>
      </c>
    </row>
    <row r="84" spans="1:29" ht="15.75" hidden="1" customHeight="1">
      <c r="A84" s="77" t="str">
        <f ca="1">+IF(B84="","",COUNTA($B$70:B84))</f>
        <v/>
      </c>
      <c r="B84" s="749" t="str">
        <f ca="1">IF($L84="","",INDEX('NHAP - NVL'!$H$5:$H$5998,$L84))</f>
        <v/>
      </c>
      <c r="C84" s="750"/>
      <c r="D84" s="77" t="str">
        <f ca="1">IF($L84="","",INDEX('NHAP - NVL'!$G$5:$G$5998,$L84))</f>
        <v/>
      </c>
      <c r="E84" s="77"/>
      <c r="F84" s="81" t="str">
        <f ca="1">+IF($L84="","",INDEX('NHAP - NVL'!$J$5:$J$5998,$L84))</f>
        <v/>
      </c>
      <c r="G84" s="81"/>
      <c r="H84" s="81" t="str">
        <f ca="1">+IF($L84="","",INDEX('NHAP - NVL'!$K$5:$K$5998,$L84))</f>
        <v/>
      </c>
      <c r="I84" s="745"/>
      <c r="J84" s="746"/>
      <c r="K84" s="80"/>
      <c r="L84" s="72" t="str">
        <f ca="1">IF(L83="","",IF(TYPE(MATCH($D$4,OFFSET('NHAP - NVL'!$B$5,L83,0):'NHAP - NVL'!$B$3015,0)+L83)=16,"",MATCH($D$4,OFFSET('NHAP - NVL'!$B$5,L83,0):'NHAP - NVL'!$B$3015,0)+L83))</f>
        <v/>
      </c>
      <c r="N84" s="72" t="str">
        <f t="shared" ca="1" si="4"/>
        <v/>
      </c>
    </row>
    <row r="85" spans="1:29" ht="15.75" hidden="1" customHeight="1">
      <c r="A85" s="79"/>
      <c r="B85" s="737" t="s">
        <v>38</v>
      </c>
      <c r="C85" s="738"/>
      <c r="D85" s="77"/>
      <c r="E85" s="77"/>
      <c r="F85" s="77"/>
      <c r="G85" s="77"/>
      <c r="H85" s="77"/>
      <c r="I85" s="747"/>
      <c r="J85" s="748"/>
      <c r="K85" s="76"/>
      <c r="L85" s="72" t="str">
        <f ca="1">IF(L77="","",IF(TYPE(MATCH($D$4,OFFSET('NHAP - NVL'!$B$5,L77,0):'NHAP - NVL'!$B$3015,0)+L77)=16,"",MATCH($D$4,OFFSET('NHAP - NVL'!$B$5,L77,0):'NHAP - NVL'!$B$3015,0)+L77))</f>
        <v/>
      </c>
      <c r="N85" s="72" t="str">
        <f t="shared" si="4"/>
        <v>in</v>
      </c>
    </row>
    <row r="86" spans="1:29" ht="11.85" hidden="1" customHeight="1">
      <c r="A86" s="75"/>
      <c r="B86" s="75"/>
      <c r="C86" s="75"/>
      <c r="D86" s="75"/>
      <c r="E86" s="75"/>
      <c r="F86" s="75"/>
      <c r="G86" s="75"/>
      <c r="H86" s="75"/>
      <c r="I86" s="75"/>
      <c r="J86" s="75"/>
      <c r="K86" s="75"/>
    </row>
    <row r="87" spans="1:29" ht="16.899999999999999" hidden="1" customHeight="1">
      <c r="A87" s="608" t="s">
        <v>37</v>
      </c>
      <c r="B87" s="608"/>
      <c r="C87" s="608"/>
      <c r="D87" s="772"/>
      <c r="E87" s="772"/>
      <c r="F87" s="772"/>
      <c r="G87" s="772"/>
      <c r="H87" s="772"/>
      <c r="I87" s="772"/>
      <c r="J87" s="772"/>
      <c r="K87" s="772"/>
      <c r="S87" s="72" t="s">
        <v>600</v>
      </c>
    </row>
    <row r="88" spans="1:29" ht="17.649999999999999" hidden="1" customHeight="1">
      <c r="A88" s="773" t="s">
        <v>36</v>
      </c>
      <c r="B88" s="773"/>
      <c r="C88" s="608"/>
      <c r="D88" s="753"/>
      <c r="E88" s="753"/>
      <c r="F88" s="753"/>
      <c r="G88" s="753"/>
      <c r="H88" s="753"/>
      <c r="I88" s="753"/>
      <c r="J88" s="753"/>
      <c r="K88" s="753"/>
      <c r="S88" s="72" t="s">
        <v>894</v>
      </c>
      <c r="AB88" s="72" t="s">
        <v>895</v>
      </c>
    </row>
    <row r="89" spans="1:29" ht="17.649999999999999" hidden="1" customHeight="1">
      <c r="A89" s="768" t="s">
        <v>713</v>
      </c>
      <c r="B89" s="768"/>
      <c r="C89" s="768"/>
      <c r="D89" s="768"/>
      <c r="E89" s="768"/>
      <c r="F89" s="768"/>
      <c r="G89" s="606"/>
      <c r="H89" s="768" t="s">
        <v>714</v>
      </c>
      <c r="I89" s="768"/>
      <c r="J89" s="768"/>
      <c r="K89" s="768"/>
      <c r="S89" s="72" t="s">
        <v>896</v>
      </c>
    </row>
    <row r="90" spans="1:29" ht="29.25" hidden="1" customHeight="1">
      <c r="A90" s="771" t="s">
        <v>699</v>
      </c>
      <c r="B90" s="771"/>
      <c r="C90" s="771"/>
      <c r="D90" s="771"/>
      <c r="E90" s="771"/>
      <c r="F90" s="771"/>
      <c r="G90" s="607"/>
      <c r="H90" s="769" t="s">
        <v>35</v>
      </c>
      <c r="I90" s="769"/>
      <c r="J90" s="769"/>
      <c r="K90" s="769"/>
      <c r="S90" s="72" t="s">
        <v>697</v>
      </c>
      <c r="V90" s="72" t="s">
        <v>897</v>
      </c>
      <c r="X90" s="72" t="s">
        <v>696</v>
      </c>
    </row>
    <row r="91" spans="1:29" ht="16.899999999999999" hidden="1" customHeight="1">
      <c r="A91" s="73"/>
      <c r="B91" s="73"/>
      <c r="C91" s="73"/>
      <c r="D91" s="73"/>
      <c r="G91" s="72"/>
      <c r="H91" s="770" t="s">
        <v>34</v>
      </c>
      <c r="I91" s="770"/>
      <c r="J91" s="770"/>
      <c r="K91" s="770"/>
      <c r="S91" s="72" t="s">
        <v>898</v>
      </c>
      <c r="V91" s="350">
        <v>0.05</v>
      </c>
      <c r="Y91" s="72" t="s">
        <v>899</v>
      </c>
      <c r="Z91" s="72">
        <v>3</v>
      </c>
      <c r="AB91" s="72" t="s">
        <v>900</v>
      </c>
      <c r="AC91" s="72">
        <v>3</v>
      </c>
    </row>
    <row r="92" spans="1:29" hidden="1">
      <c r="G92" s="72"/>
      <c r="I92" s="72"/>
      <c r="S92" s="72" t="s">
        <v>901</v>
      </c>
    </row>
    <row r="93" spans="1:29" hidden="1">
      <c r="G93" s="72"/>
      <c r="I93" s="72"/>
      <c r="S93" s="72" t="s">
        <v>902</v>
      </c>
      <c r="V93" s="351">
        <v>1250</v>
      </c>
      <c r="Y93" s="72" t="s">
        <v>903</v>
      </c>
      <c r="Z93" s="72">
        <v>3</v>
      </c>
      <c r="AB93" s="72" t="s">
        <v>904</v>
      </c>
      <c r="AC93" s="72">
        <v>15</v>
      </c>
    </row>
    <row r="94" spans="1:29" hidden="1">
      <c r="B94" s="72" t="s">
        <v>12</v>
      </c>
      <c r="G94" s="72"/>
      <c r="I94" s="72"/>
      <c r="S94" s="72" t="s">
        <v>905</v>
      </c>
      <c r="V94" s="72" t="s">
        <v>906</v>
      </c>
      <c r="Y94" s="72" t="s">
        <v>907</v>
      </c>
      <c r="Z94" s="72">
        <v>0</v>
      </c>
    </row>
    <row r="95" spans="1:29" hidden="1">
      <c r="G95" s="72"/>
      <c r="I95" s="72"/>
      <c r="S95" s="72" t="s">
        <v>908</v>
      </c>
      <c r="V95" s="72" t="s">
        <v>909</v>
      </c>
    </row>
    <row r="96" spans="1:29" hidden="1">
      <c r="A96" s="767" t="s">
        <v>746</v>
      </c>
      <c r="B96" s="767"/>
      <c r="C96" s="605"/>
      <c r="E96" s="72" t="s">
        <v>744</v>
      </c>
      <c r="G96" s="72"/>
      <c r="H96" s="766" t="s">
        <v>715</v>
      </c>
      <c r="I96" s="766"/>
      <c r="J96" s="766"/>
      <c r="K96" s="766"/>
      <c r="S96" s="72" t="s">
        <v>910</v>
      </c>
    </row>
    <row r="97" spans="7:29" hidden="1">
      <c r="G97" s="72"/>
      <c r="I97" s="72"/>
      <c r="S97" s="72" t="s">
        <v>911</v>
      </c>
    </row>
    <row r="98" spans="7:29" hidden="1">
      <c r="G98" s="72"/>
      <c r="I98" s="72"/>
      <c r="S98" s="72" t="s">
        <v>912</v>
      </c>
    </row>
    <row r="99" spans="7:29" ht="63" hidden="1">
      <c r="G99" s="72"/>
      <c r="I99" s="72"/>
      <c r="S99" s="72" t="s">
        <v>13</v>
      </c>
      <c r="T99" s="352" t="s">
        <v>913</v>
      </c>
      <c r="U99" s="72" t="s">
        <v>914</v>
      </c>
      <c r="V99" s="72" t="s">
        <v>915</v>
      </c>
      <c r="W99" s="72" t="s">
        <v>916</v>
      </c>
      <c r="X99" s="72" t="s">
        <v>917</v>
      </c>
      <c r="Y99" s="72" t="s">
        <v>918</v>
      </c>
      <c r="Z99" s="72" t="s">
        <v>919</v>
      </c>
      <c r="AA99" s="72" t="s">
        <v>920</v>
      </c>
      <c r="AB99" s="72" t="s">
        <v>921</v>
      </c>
      <c r="AC99" s="72" t="s">
        <v>922</v>
      </c>
    </row>
    <row r="100" spans="7:29" hidden="1">
      <c r="G100" s="72"/>
      <c r="I100" s="72"/>
      <c r="S100" s="72">
        <v>1</v>
      </c>
      <c r="T100" s="351">
        <v>3900</v>
      </c>
      <c r="U100" s="72">
        <v>9</v>
      </c>
      <c r="V100" s="72">
        <v>45</v>
      </c>
      <c r="W100" s="351">
        <v>3846</v>
      </c>
      <c r="X100" s="353">
        <v>1.2E-2</v>
      </c>
      <c r="Y100" s="72">
        <v>46.2</v>
      </c>
      <c r="Z100" s="351">
        <v>3799.8</v>
      </c>
      <c r="AA100" s="72">
        <v>250523033</v>
      </c>
      <c r="AB100" s="72" t="s">
        <v>923</v>
      </c>
      <c r="AC100" s="354">
        <v>45071</v>
      </c>
    </row>
    <row r="101" spans="7:29" hidden="1">
      <c r="G101" s="72"/>
      <c r="I101" s="72"/>
      <c r="S101" s="72" t="s">
        <v>38</v>
      </c>
      <c r="T101" s="351">
        <v>3900</v>
      </c>
      <c r="U101" s="72">
        <v>9</v>
      </c>
      <c r="V101" s="72">
        <v>45</v>
      </c>
      <c r="W101" s="351">
        <v>3846</v>
      </c>
      <c r="X101" s="72">
        <v>0</v>
      </c>
      <c r="Y101" s="72">
        <v>46.2</v>
      </c>
      <c r="Z101" s="351">
        <v>3799.8</v>
      </c>
    </row>
    <row r="102" spans="7:29" hidden="1">
      <c r="G102" s="72"/>
      <c r="I102" s="72"/>
      <c r="S102" s="72" t="s">
        <v>924</v>
      </c>
      <c r="Z102" s="351">
        <v>3799.8</v>
      </c>
    </row>
    <row r="103" spans="7:29" hidden="1">
      <c r="G103" s="72"/>
      <c r="I103" s="72"/>
      <c r="S103" s="72" t="s">
        <v>925</v>
      </c>
      <c r="Z103" s="351">
        <v>3609.9</v>
      </c>
    </row>
    <row r="104" spans="7:29" hidden="1">
      <c r="G104" s="72"/>
      <c r="I104" s="72"/>
      <c r="S104" s="72" t="s">
        <v>926</v>
      </c>
    </row>
    <row r="105" spans="7:29" hidden="1">
      <c r="G105" s="72"/>
      <c r="I105" s="72"/>
      <c r="Z105" s="72" t="s">
        <v>927</v>
      </c>
    </row>
    <row r="106" spans="7:29" hidden="1">
      <c r="G106" s="72"/>
      <c r="I106" s="72"/>
      <c r="T106" s="72" t="s">
        <v>928</v>
      </c>
      <c r="AB106" s="72" t="s">
        <v>929</v>
      </c>
    </row>
    <row r="107" spans="7:29" hidden="1">
      <c r="G107" s="72"/>
      <c r="I107" s="72"/>
    </row>
    <row r="108" spans="7:29" hidden="1">
      <c r="G108" s="72"/>
      <c r="I108" s="72"/>
      <c r="T108" s="72" t="s">
        <v>930</v>
      </c>
      <c r="AB108" s="72" t="s">
        <v>931</v>
      </c>
    </row>
  </sheetData>
  <autoFilter ref="L69:N85">
    <filterColumn colId="2">
      <customFilters>
        <customFilter operator="notEqual" val=" "/>
      </customFilters>
    </filterColumn>
  </autoFilter>
  <mergeCells count="173">
    <mergeCell ref="A1:F1"/>
    <mergeCell ref="K1:L1"/>
    <mergeCell ref="A2:F2"/>
    <mergeCell ref="A3:K3"/>
    <mergeCell ref="D4:E4"/>
    <mergeCell ref="F4:G4"/>
    <mergeCell ref="A8:B8"/>
    <mergeCell ref="H8:I8"/>
    <mergeCell ref="A9:B9"/>
    <mergeCell ref="A11:B11"/>
    <mergeCell ref="D11:K11"/>
    <mergeCell ref="A12:B12"/>
    <mergeCell ref="D12:K12"/>
    <mergeCell ref="A5:B5"/>
    <mergeCell ref="D5:G5"/>
    <mergeCell ref="K5:L5"/>
    <mergeCell ref="A6:B6"/>
    <mergeCell ref="H6:I6"/>
    <mergeCell ref="A7:B7"/>
    <mergeCell ref="H7:I7"/>
    <mergeCell ref="C17:D17"/>
    <mergeCell ref="E17:F17"/>
    <mergeCell ref="I17:J17"/>
    <mergeCell ref="C18:D18"/>
    <mergeCell ref="E18:F18"/>
    <mergeCell ref="I18:J18"/>
    <mergeCell ref="A13:B13"/>
    <mergeCell ref="A14:B14"/>
    <mergeCell ref="D14:K14"/>
    <mergeCell ref="C16:D16"/>
    <mergeCell ref="E16:F16"/>
    <mergeCell ref="I16:J16"/>
    <mergeCell ref="C21:D21"/>
    <mergeCell ref="E21:F21"/>
    <mergeCell ref="I21:J21"/>
    <mergeCell ref="C22:D22"/>
    <mergeCell ref="E22:F22"/>
    <mergeCell ref="I22:J22"/>
    <mergeCell ref="C19:D19"/>
    <mergeCell ref="E19:F19"/>
    <mergeCell ref="I19:J19"/>
    <mergeCell ref="C20:D20"/>
    <mergeCell ref="E20:F20"/>
    <mergeCell ref="I20:J20"/>
    <mergeCell ref="C25:D25"/>
    <mergeCell ref="E25:F25"/>
    <mergeCell ref="I25:J25"/>
    <mergeCell ref="C26:D26"/>
    <mergeCell ref="E26:F26"/>
    <mergeCell ref="I26:J26"/>
    <mergeCell ref="C23:D23"/>
    <mergeCell ref="E23:F23"/>
    <mergeCell ref="I23:J23"/>
    <mergeCell ref="C24:D24"/>
    <mergeCell ref="E24:F24"/>
    <mergeCell ref="I24:J24"/>
    <mergeCell ref="C29:D29"/>
    <mergeCell ref="E29:F29"/>
    <mergeCell ref="I29:J29"/>
    <mergeCell ref="C30:D30"/>
    <mergeCell ref="E30:F30"/>
    <mergeCell ref="I30:J30"/>
    <mergeCell ref="C27:D27"/>
    <mergeCell ref="E27:F27"/>
    <mergeCell ref="I27:J27"/>
    <mergeCell ref="C28:D28"/>
    <mergeCell ref="E28:F28"/>
    <mergeCell ref="I28:J28"/>
    <mergeCell ref="C33:D33"/>
    <mergeCell ref="E33:F33"/>
    <mergeCell ref="I33:J33"/>
    <mergeCell ref="C34:D34"/>
    <mergeCell ref="E34:F34"/>
    <mergeCell ref="I34:J34"/>
    <mergeCell ref="C31:D31"/>
    <mergeCell ref="E31:F31"/>
    <mergeCell ref="I31:J31"/>
    <mergeCell ref="C32:D32"/>
    <mergeCell ref="E32:F32"/>
    <mergeCell ref="I32:J32"/>
    <mergeCell ref="C37:D37"/>
    <mergeCell ref="E37:F37"/>
    <mergeCell ref="I37:J37"/>
    <mergeCell ref="C38:D38"/>
    <mergeCell ref="E38:F38"/>
    <mergeCell ref="I38:J38"/>
    <mergeCell ref="C35:D35"/>
    <mergeCell ref="E35:F35"/>
    <mergeCell ref="I35:J35"/>
    <mergeCell ref="C36:D36"/>
    <mergeCell ref="E36:F36"/>
    <mergeCell ref="I36:J36"/>
    <mergeCell ref="C41:D41"/>
    <mergeCell ref="E41:F41"/>
    <mergeCell ref="I41:J41"/>
    <mergeCell ref="C42:D42"/>
    <mergeCell ref="E42:F42"/>
    <mergeCell ref="I42:J42"/>
    <mergeCell ref="C39:D39"/>
    <mergeCell ref="E39:F39"/>
    <mergeCell ref="I39:J39"/>
    <mergeCell ref="C40:D40"/>
    <mergeCell ref="E40:F40"/>
    <mergeCell ref="I40:J40"/>
    <mergeCell ref="A53:B53"/>
    <mergeCell ref="I53:L53"/>
    <mergeCell ref="C62:D62"/>
    <mergeCell ref="C63:D63"/>
    <mergeCell ref="A64:B64"/>
    <mergeCell ref="A65:K65"/>
    <mergeCell ref="A44:H44"/>
    <mergeCell ref="I44:J44"/>
    <mergeCell ref="A45:H45"/>
    <mergeCell ref="I45:J45"/>
    <mergeCell ref="I47:L47"/>
    <mergeCell ref="A48:B48"/>
    <mergeCell ref="I48:L48"/>
    <mergeCell ref="D66:E66"/>
    <mergeCell ref="I66:K66"/>
    <mergeCell ref="A67:A68"/>
    <mergeCell ref="B67:C68"/>
    <mergeCell ref="D67:D68"/>
    <mergeCell ref="E67:E68"/>
    <mergeCell ref="F67:H67"/>
    <mergeCell ref="I67:J68"/>
    <mergeCell ref="K67:K68"/>
    <mergeCell ref="B72:C72"/>
    <mergeCell ref="I72:J72"/>
    <mergeCell ref="B73:C73"/>
    <mergeCell ref="I73:J73"/>
    <mergeCell ref="B74:C74"/>
    <mergeCell ref="I74:J74"/>
    <mergeCell ref="P67:P68"/>
    <mergeCell ref="B69:C69"/>
    <mergeCell ref="I69:J69"/>
    <mergeCell ref="B70:C70"/>
    <mergeCell ref="I70:J70"/>
    <mergeCell ref="B71:C71"/>
    <mergeCell ref="I71:J71"/>
    <mergeCell ref="B79:C79"/>
    <mergeCell ref="I79:J79"/>
    <mergeCell ref="B80:C80"/>
    <mergeCell ref="I80:J80"/>
    <mergeCell ref="B75:C75"/>
    <mergeCell ref="I75:J75"/>
    <mergeCell ref="B76:C76"/>
    <mergeCell ref="I76:J76"/>
    <mergeCell ref="B77:C77"/>
    <mergeCell ref="I77:J77"/>
    <mergeCell ref="A43:G43"/>
    <mergeCell ref="I43:J43"/>
    <mergeCell ref="A89:F89"/>
    <mergeCell ref="H89:K89"/>
    <mergeCell ref="A90:F90"/>
    <mergeCell ref="H90:K90"/>
    <mergeCell ref="H91:K91"/>
    <mergeCell ref="A96:B96"/>
    <mergeCell ref="H96:K96"/>
    <mergeCell ref="B84:C84"/>
    <mergeCell ref="I84:J84"/>
    <mergeCell ref="B85:C85"/>
    <mergeCell ref="I85:J85"/>
    <mergeCell ref="D87:K87"/>
    <mergeCell ref="A88:B88"/>
    <mergeCell ref="D88:K88"/>
    <mergeCell ref="B81:C81"/>
    <mergeCell ref="I81:J81"/>
    <mergeCell ref="B82:C82"/>
    <mergeCell ref="I82:J82"/>
    <mergeCell ref="B83:C83"/>
    <mergeCell ref="I83:J83"/>
    <mergeCell ref="B78:C78"/>
    <mergeCell ref="I78:J78"/>
  </mergeCells>
  <pageMargins left="0.52" right="0.2" top="0.57999999999999996" bottom="0.196850393700787" header="0" footer="0"/>
  <pageSetup paperSize="9" scale="76" fitToHeight="0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 filterMode="1">
    <tabColor rgb="FF92D050"/>
    <pageSetUpPr fitToPage="1"/>
  </sheetPr>
  <dimension ref="A1:AC107"/>
  <sheetViews>
    <sheetView zoomScaleNormal="100" workbookViewId="0">
      <selection activeCell="U13" sqref="U13"/>
    </sheetView>
  </sheetViews>
  <sheetFormatPr defaultColWidth="9.33203125" defaultRowHeight="15.75"/>
  <cols>
    <col min="1" max="1" width="5.83203125" style="72" customWidth="1"/>
    <col min="2" max="2" width="27.6640625" style="72" customWidth="1"/>
    <col min="3" max="3" width="1.83203125" style="72" customWidth="1"/>
    <col min="4" max="4" width="19.1640625" style="72" customWidth="1"/>
    <col min="5" max="5" width="11.5" style="72" customWidth="1"/>
    <col min="6" max="6" width="7.83203125" style="72" customWidth="1"/>
    <col min="7" max="7" width="18" style="405" customWidth="1"/>
    <col min="8" max="8" width="19.83203125" style="72" hidden="1" customWidth="1"/>
    <col min="9" max="9" width="16.83203125" style="414" customWidth="1"/>
    <col min="10" max="10" width="1.6640625" style="72" customWidth="1"/>
    <col min="11" max="11" width="14.6640625" style="72" customWidth="1"/>
    <col min="12" max="12" width="16" style="72" customWidth="1"/>
    <col min="13" max="13" width="8" style="72" customWidth="1"/>
    <col min="14" max="14" width="5.83203125" style="72" customWidth="1"/>
    <col min="15" max="15" width="16.1640625" style="72" bestFit="1" customWidth="1"/>
    <col min="16" max="21" width="9.33203125" style="72"/>
    <col min="22" max="22" width="30.1640625" style="72" bestFit="1" customWidth="1"/>
    <col min="23" max="16384" width="9.33203125" style="72"/>
  </cols>
  <sheetData>
    <row r="1" spans="1:13">
      <c r="A1" s="751" t="s">
        <v>600</v>
      </c>
      <c r="B1" s="751"/>
      <c r="C1" s="751"/>
      <c r="D1" s="751"/>
      <c r="E1" s="751"/>
      <c r="F1" s="751"/>
      <c r="G1" s="657"/>
      <c r="H1" s="355"/>
      <c r="I1" s="406"/>
      <c r="J1" s="355"/>
      <c r="K1" s="762" t="s">
        <v>895</v>
      </c>
      <c r="L1" s="762"/>
    </row>
    <row r="2" spans="1:13">
      <c r="A2" s="780" t="s">
        <v>1483</v>
      </c>
      <c r="B2" s="780"/>
      <c r="C2" s="780"/>
      <c r="D2" s="766"/>
      <c r="E2" s="780"/>
      <c r="F2" s="780"/>
      <c r="G2" s="400"/>
      <c r="H2" s="356"/>
      <c r="I2" s="407"/>
      <c r="J2" s="356"/>
      <c r="K2" s="356"/>
    </row>
    <row r="3" spans="1:13" ht="41.25" customHeight="1">
      <c r="A3" s="777" t="s">
        <v>896</v>
      </c>
      <c r="B3" s="777"/>
      <c r="C3" s="777"/>
      <c r="D3" s="777"/>
      <c r="E3" s="777"/>
      <c r="F3" s="777"/>
      <c r="G3" s="778"/>
      <c r="H3" s="777"/>
      <c r="I3" s="779"/>
      <c r="J3" s="777"/>
      <c r="K3" s="777"/>
    </row>
    <row r="4" spans="1:13" ht="17.649999999999999" customHeight="1">
      <c r="A4" s="102"/>
      <c r="B4" s="102"/>
      <c r="C4" s="102"/>
      <c r="D4" s="764" t="s">
        <v>64</v>
      </c>
      <c r="E4" s="764"/>
      <c r="F4" s="751" t="s">
        <v>1501</v>
      </c>
      <c r="G4" s="763"/>
      <c r="H4" s="102"/>
      <c r="I4" s="408"/>
      <c r="J4" s="102"/>
      <c r="K4" s="102"/>
    </row>
    <row r="5" spans="1:13" ht="17.649999999999999" customHeight="1">
      <c r="A5" s="781" t="s">
        <v>697</v>
      </c>
      <c r="B5" s="781"/>
      <c r="C5" s="364" t="s">
        <v>934</v>
      </c>
      <c r="D5" s="761" t="str">
        <f>IF($M5="","",INDEX('NHAP - NVL'!$H$5:$H$5998,$M5))</f>
        <v/>
      </c>
      <c r="E5" s="761"/>
      <c r="F5" s="761"/>
      <c r="G5" s="761"/>
      <c r="I5" s="366" t="s">
        <v>21</v>
      </c>
      <c r="J5" s="364" t="s">
        <v>934</v>
      </c>
      <c r="K5" s="761" t="str">
        <f>IF($M5="","",INDEX('NHAP - NVL'!$G$5:$G$5998,$M5))</f>
        <v/>
      </c>
      <c r="L5" s="761"/>
      <c r="M5" s="72" t="str">
        <f>+IF(TYPE(MATCH($F$4,'NHAP - NVL'!$B$5:$B$5012,0))=16,"",MATCH($F$4,'NHAP - NVL'!$B$5:$B$5012,0))</f>
        <v/>
      </c>
    </row>
    <row r="6" spans="1:13" ht="17.649999999999999" customHeight="1">
      <c r="A6" s="758" t="s">
        <v>968</v>
      </c>
      <c r="B6" s="758"/>
      <c r="C6" s="364" t="s">
        <v>934</v>
      </c>
      <c r="D6" s="661" t="str">
        <f>IF(K5="","",VLOOKUP(K5,'Danh mục CODE'!$D$2:$I$1880,4,0))</f>
        <v/>
      </c>
      <c r="E6" s="368"/>
      <c r="F6" s="368"/>
      <c r="G6" s="402"/>
      <c r="H6" s="758"/>
      <c r="I6" s="759"/>
      <c r="J6" s="364"/>
      <c r="K6" s="663"/>
      <c r="L6" s="663"/>
    </row>
    <row r="7" spans="1:13" ht="17.649999999999999" customHeight="1">
      <c r="A7" s="758" t="s">
        <v>969</v>
      </c>
      <c r="B7" s="758"/>
      <c r="C7" s="364" t="s">
        <v>934</v>
      </c>
      <c r="D7" s="485" t="str">
        <f>IF($M5="","",INDEX('NHAP - NVL'!$N$5:$N$5998,$M5))</f>
        <v/>
      </c>
      <c r="E7" s="477"/>
      <c r="F7" s="477"/>
      <c r="G7" s="477"/>
      <c r="H7" s="758"/>
      <c r="I7" s="759"/>
      <c r="J7" s="364"/>
      <c r="K7" s="663"/>
      <c r="L7" s="663"/>
    </row>
    <row r="8" spans="1:13" ht="17.649999999999999" customHeight="1">
      <c r="A8" s="758" t="s">
        <v>967</v>
      </c>
      <c r="B8" s="758"/>
      <c r="C8" s="364" t="s">
        <v>934</v>
      </c>
      <c r="D8" s="660" t="str">
        <f>IF(K5="","",IF(D6-D7&lt;0,-(D6-D7),D6-D7))</f>
        <v/>
      </c>
      <c r="E8" s="368"/>
      <c r="F8" s="368"/>
      <c r="G8" s="402"/>
      <c r="H8" s="758"/>
      <c r="I8" s="759"/>
      <c r="J8" s="364"/>
      <c r="K8" s="663"/>
      <c r="L8" s="663"/>
    </row>
    <row r="9" spans="1:13" ht="17.649999999999999" customHeight="1">
      <c r="A9" s="758" t="s">
        <v>937</v>
      </c>
      <c r="B9" s="759"/>
      <c r="C9" s="364" t="s">
        <v>934</v>
      </c>
      <c r="D9" s="660"/>
      <c r="E9" s="368"/>
      <c r="F9" s="368"/>
      <c r="G9" s="402"/>
      <c r="H9" s="647"/>
      <c r="I9" s="648"/>
      <c r="J9" s="364"/>
      <c r="K9" s="663"/>
      <c r="L9" s="663"/>
    </row>
    <row r="10" spans="1:13" ht="17.649999999999999" customHeight="1">
      <c r="A10" s="647"/>
      <c r="B10" s="648"/>
      <c r="C10" s="364"/>
      <c r="D10" s="660"/>
      <c r="E10" s="368"/>
      <c r="F10" s="368"/>
      <c r="G10" s="402"/>
      <c r="H10" s="647"/>
      <c r="I10" s="648"/>
      <c r="J10" s="364"/>
      <c r="K10" s="663"/>
      <c r="L10" s="663"/>
    </row>
    <row r="11" spans="1:13" ht="15.75" customHeight="1">
      <c r="A11" s="760" t="s">
        <v>935</v>
      </c>
      <c r="B11" s="760"/>
      <c r="C11" s="650" t="s">
        <v>934</v>
      </c>
      <c r="D11" s="788" t="e">
        <f>IF($F$4="","",VLOOKUP($F$4,'NHAP - NVL'!$B$5:$F$5998,5,0))</f>
        <v>#N/A</v>
      </c>
      <c r="E11" s="788"/>
      <c r="F11" s="788"/>
      <c r="G11" s="788"/>
      <c r="H11" s="789"/>
      <c r="I11" s="788"/>
      <c r="J11" s="788"/>
      <c r="K11" s="788"/>
      <c r="L11" s="371"/>
    </row>
    <row r="12" spans="1:13" ht="28.5" customHeight="1">
      <c r="A12" s="760" t="s">
        <v>4</v>
      </c>
      <c r="B12" s="760"/>
      <c r="C12" s="650" t="s">
        <v>934</v>
      </c>
      <c r="D12" s="788"/>
      <c r="E12" s="788"/>
      <c r="F12" s="788"/>
      <c r="G12" s="790"/>
      <c r="H12" s="788"/>
      <c r="I12" s="791"/>
      <c r="J12" s="788"/>
      <c r="K12" s="788"/>
      <c r="L12" s="371"/>
    </row>
    <row r="13" spans="1:13" ht="17.649999999999999" customHeight="1">
      <c r="A13" s="758" t="s">
        <v>6</v>
      </c>
      <c r="B13" s="758"/>
      <c r="C13" s="364" t="s">
        <v>934</v>
      </c>
      <c r="D13" s="650"/>
      <c r="E13" s="368"/>
      <c r="F13" s="368"/>
      <c r="G13" s="402"/>
      <c r="H13" s="372"/>
      <c r="I13" s="411"/>
      <c r="J13" s="373"/>
      <c r="K13" s="366"/>
      <c r="L13" s="371"/>
    </row>
    <row r="14" spans="1:13" ht="17.649999999999999" customHeight="1">
      <c r="A14" s="758" t="s">
        <v>936</v>
      </c>
      <c r="B14" s="758"/>
      <c r="C14" s="364" t="s">
        <v>934</v>
      </c>
      <c r="D14" s="792" t="e">
        <f>VLOOKUP(F4,'NHAP - NVL'!$B$2:$W$5998,3,0)</f>
        <v>#N/A</v>
      </c>
      <c r="E14" s="792"/>
      <c r="F14" s="792"/>
      <c r="G14" s="793"/>
      <c r="H14" s="792"/>
      <c r="I14" s="794"/>
      <c r="J14" s="792"/>
      <c r="K14" s="792"/>
      <c r="L14" s="371"/>
    </row>
    <row r="15" spans="1:13" ht="17.649999999999999" customHeight="1">
      <c r="A15" s="658"/>
      <c r="B15" s="658"/>
      <c r="C15" s="658"/>
      <c r="D15" s="649"/>
      <c r="E15" s="649"/>
      <c r="F15" s="649"/>
      <c r="G15" s="403"/>
      <c r="H15" s="102"/>
      <c r="I15" s="408"/>
      <c r="J15" s="102"/>
      <c r="L15" s="102" t="s">
        <v>953</v>
      </c>
    </row>
    <row r="16" spans="1:13" s="374" customFormat="1" ht="25.5">
      <c r="A16" s="376" t="s">
        <v>13</v>
      </c>
      <c r="B16" s="659" t="s">
        <v>943</v>
      </c>
      <c r="C16" s="765" t="s">
        <v>955</v>
      </c>
      <c r="D16" s="765"/>
      <c r="E16" s="731" t="s">
        <v>956</v>
      </c>
      <c r="F16" s="732"/>
      <c r="G16" s="404" t="s">
        <v>964</v>
      </c>
      <c r="H16" s="659" t="s">
        <v>965</v>
      </c>
      <c r="I16" s="795" t="s">
        <v>966</v>
      </c>
      <c r="J16" s="796"/>
      <c r="K16" s="659" t="s">
        <v>950</v>
      </c>
      <c r="L16" s="385" t="s">
        <v>921</v>
      </c>
    </row>
    <row r="17" spans="1:23" ht="17.25" customHeight="1">
      <c r="A17" s="378">
        <v>1</v>
      </c>
      <c r="B17" s="444" t="str">
        <f>IF($M17="","",INDEX('NHAP - NVL'!$X$5:$X$5001,$M17))</f>
        <v/>
      </c>
      <c r="C17" s="727" t="str">
        <f>IF($M17="","",INDEX('NHAP - NVL'!$Y$5:$Y$5001,$M17))</f>
        <v/>
      </c>
      <c r="D17" s="728"/>
      <c r="E17" s="729" t="str">
        <f>IF($M17="","",INDEX('NHAP - NVL'!$L$5:$L$5001,$M17))</f>
        <v/>
      </c>
      <c r="F17" s="730"/>
      <c r="G17" s="445" t="str">
        <f>IF(B17="","",IF($D$7&lt;$D$6,0,E17*$D$8))</f>
        <v/>
      </c>
      <c r="H17" s="446" t="str">
        <f>IF(C17="","",IF($K$7&lt;$K$6,0,E17*$K$8))</f>
        <v/>
      </c>
      <c r="I17" s="729" t="str">
        <f>IF(E17="","",E17-G17-H17)</f>
        <v/>
      </c>
      <c r="J17" s="730"/>
      <c r="K17" s="444" t="str">
        <f>IF($M17="","",INDEX('NHAP - NVL'!$Z$5:$Z$5001,$M17))</f>
        <v/>
      </c>
      <c r="L17" s="473" t="str">
        <f>IF($M17="","",INDEX('NHAP - NVL'!$AA$5:$AA$5001,$M17))</f>
        <v/>
      </c>
      <c r="M17" s="225" t="str">
        <f>IF(TYPE(MATCH($F$4,'NHAP - NVL'!$B$5:$B$5001,0))=16,"",MATCH($F$4,'NHAP - NVL'!$B$5:$B$5001,0))</f>
        <v/>
      </c>
      <c r="N17" s="225" t="str">
        <f>+IF(E17&lt;&gt;"","in","")</f>
        <v/>
      </c>
      <c r="O17" s="478"/>
    </row>
    <row r="18" spans="1:23" ht="17.649999999999999" customHeight="1">
      <c r="A18" s="378">
        <f>A17+1</f>
        <v>2</v>
      </c>
      <c r="B18" s="444" t="str">
        <f ca="1">IF($M18="","",INDEX('NHAP - NVL'!$X$5:$X$5001,$M18))</f>
        <v/>
      </c>
      <c r="C18" s="727" t="str">
        <f ca="1">IF($M18="","",INDEX('NHAP - NVL'!$Y$5:$Y$5001,$M18))</f>
        <v/>
      </c>
      <c r="D18" s="728"/>
      <c r="E18" s="729" t="str">
        <f ca="1">IF($M18="","",INDEX('NHAP - NVL'!$L$5:$L$5001,$M18))</f>
        <v/>
      </c>
      <c r="F18" s="730"/>
      <c r="G18" s="445" t="str">
        <f t="shared" ref="G18:G41" ca="1" si="0">IF(B18="","",IF($D$7&lt;$D$6,0,E18*$D$8))</f>
        <v/>
      </c>
      <c r="H18" s="446" t="str">
        <f t="shared" ref="H18:H41" ca="1" si="1">IF(C18="","",IF($K$7&lt;$K$6,0,E18*$K$8))</f>
        <v/>
      </c>
      <c r="I18" s="729" t="str">
        <f t="shared" ref="I18:I41" ca="1" si="2">IF(E18="","",E18-G18-H18)</f>
        <v/>
      </c>
      <c r="J18" s="730"/>
      <c r="K18" s="444" t="str">
        <f ca="1">IF($M18="","",INDEX('NHAP - NVL'!$Z$5:$Z$5001,$M18))</f>
        <v/>
      </c>
      <c r="L18" s="473" t="str">
        <f ca="1">IF($M18="","",INDEX('NHAP - NVL'!$AA$5:$AA$5001,$M18))</f>
        <v/>
      </c>
      <c r="M18" s="72" t="str">
        <f ca="1">IF(M17="","",IF(TYPE(MATCH($F$4,OFFSET('NHAP - NVL'!$B$5,M17,0):'NHAP - NVL'!$B$5001,0)+M17)=16,"",MATCH($F$4,OFFSET('NHAP - NVL'!$B$5,M17,0):'NHAP - NVL'!$B$5001,0)+M17))</f>
        <v/>
      </c>
    </row>
    <row r="19" spans="1:23" ht="17.649999999999999" customHeight="1">
      <c r="A19" s="378">
        <f t="shared" ref="A19:A41" si="3">A18+1</f>
        <v>3</v>
      </c>
      <c r="B19" s="444" t="str">
        <f ca="1">IF($M19="","",INDEX('NHAP - NVL'!$X$5:$X$5001,$M19))</f>
        <v/>
      </c>
      <c r="C19" s="727" t="str">
        <f ca="1">IF($M19="","",INDEX('NHAP - NVL'!$Y$5:$Y$5001,$M19))</f>
        <v/>
      </c>
      <c r="D19" s="728"/>
      <c r="E19" s="729" t="str">
        <f ca="1">IF($M19="","",INDEX('NHAP - NVL'!$L$5:$L$5001,$M19))</f>
        <v/>
      </c>
      <c r="F19" s="730"/>
      <c r="G19" s="445" t="str">
        <f t="shared" ca="1" si="0"/>
        <v/>
      </c>
      <c r="H19" s="446" t="str">
        <f t="shared" ca="1" si="1"/>
        <v/>
      </c>
      <c r="I19" s="729" t="str">
        <f t="shared" ca="1" si="2"/>
        <v/>
      </c>
      <c r="J19" s="730"/>
      <c r="K19" s="444" t="str">
        <f ca="1">IF($M19="","",INDEX('NHAP - NVL'!$Z$5:$Z$5001,$M19))</f>
        <v/>
      </c>
      <c r="L19" s="473" t="str">
        <f ca="1">IF($M19="","",INDEX('NHAP - NVL'!$AA$5:$AA$5001,$M19))</f>
        <v/>
      </c>
      <c r="M19" s="72" t="str">
        <f ca="1">IF(M18="","",IF(TYPE(MATCH($F$4,OFFSET('NHAP - NVL'!$B$5,M18,0):'NHAP - NVL'!$B$5001,0)+M18)=16,"",MATCH($F$4,OFFSET('NHAP - NVL'!$B$5,M18,0):'NHAP - NVL'!$B$5001,0)+M18))</f>
        <v/>
      </c>
    </row>
    <row r="20" spans="1:23" ht="17.649999999999999" customHeight="1">
      <c r="A20" s="378">
        <f t="shared" si="3"/>
        <v>4</v>
      </c>
      <c r="B20" s="444" t="str">
        <f ca="1">IF($M20="","",INDEX('NHAP - NVL'!$X$5:$X$5001,$M20))</f>
        <v/>
      </c>
      <c r="C20" s="727" t="str">
        <f ca="1">IF($M20="","",INDEX('NHAP - NVL'!$Y$5:$Y$5001,$M20))</f>
        <v/>
      </c>
      <c r="D20" s="728"/>
      <c r="E20" s="729" t="str">
        <f ca="1">IF($M20="","",INDEX('NHAP - NVL'!$L$5:$L$5001,$M20))</f>
        <v/>
      </c>
      <c r="F20" s="730"/>
      <c r="G20" s="445" t="str">
        <f t="shared" ca="1" si="0"/>
        <v/>
      </c>
      <c r="H20" s="446" t="str">
        <f t="shared" ca="1" si="1"/>
        <v/>
      </c>
      <c r="I20" s="729" t="str">
        <f t="shared" ca="1" si="2"/>
        <v/>
      </c>
      <c r="J20" s="730"/>
      <c r="K20" s="444" t="str">
        <f ca="1">IF($M20="","",INDEX('NHAP - NVL'!$Z$5:$Z$5001,$M20))</f>
        <v/>
      </c>
      <c r="L20" s="473" t="str">
        <f ca="1">IF($M20="","",INDEX('NHAP - NVL'!$AA$5:$AA$5001,$M20))</f>
        <v/>
      </c>
      <c r="M20" s="72" t="str">
        <f ca="1">IF(M19="","",IF(TYPE(MATCH($F$4,OFFSET('NHAP - NVL'!$B$5,M19,0):'NHAP - NVL'!$B$5001,0)+M19)=16,"",MATCH($F$4,OFFSET('NHAP - NVL'!$B$5,M19,0):'NHAP - NVL'!$B$5001,0)+M19))</f>
        <v/>
      </c>
      <c r="W20" s="72" t="s">
        <v>12</v>
      </c>
    </row>
    <row r="21" spans="1:23" ht="17.649999999999999" customHeight="1">
      <c r="A21" s="378">
        <f t="shared" si="3"/>
        <v>5</v>
      </c>
      <c r="B21" s="444" t="str">
        <f ca="1">IF($M21="","",INDEX('NHAP - NVL'!$X$5:$X$5001,$M21))</f>
        <v/>
      </c>
      <c r="C21" s="727" t="str">
        <f ca="1">IF($M21="","",INDEX('NHAP - NVL'!$Y$5:$Y$5001,$M21))</f>
        <v/>
      </c>
      <c r="D21" s="728"/>
      <c r="E21" s="729" t="str">
        <f ca="1">IF($M21="","",INDEX('NHAP - NVL'!$L$5:$L$5001,$M21))</f>
        <v/>
      </c>
      <c r="F21" s="730"/>
      <c r="G21" s="445" t="str">
        <f t="shared" ca="1" si="0"/>
        <v/>
      </c>
      <c r="H21" s="446" t="str">
        <f t="shared" ca="1" si="1"/>
        <v/>
      </c>
      <c r="I21" s="729" t="str">
        <f t="shared" ca="1" si="2"/>
        <v/>
      </c>
      <c r="J21" s="730"/>
      <c r="K21" s="444" t="str">
        <f ca="1">IF($M21="","",INDEX('NHAP - NVL'!$Z$5:$Z$5001,$M21))</f>
        <v/>
      </c>
      <c r="L21" s="473" t="str">
        <f ca="1">IF($M21="","",INDEX('NHAP - NVL'!$AA$5:$AA$5001,$M21))</f>
        <v/>
      </c>
      <c r="M21" s="72" t="str">
        <f ca="1">IF(M20="","",IF(TYPE(MATCH($F$4,OFFSET('NHAP - NVL'!$B$5,M20,0):'NHAP - NVL'!$B$5001,0)+M20)=16,"",MATCH($F$4,OFFSET('NHAP - NVL'!$B$5,M20,0):'NHAP - NVL'!$B$5001,0)+M20))</f>
        <v/>
      </c>
    </row>
    <row r="22" spans="1:23" ht="17.649999999999999" customHeight="1">
      <c r="A22" s="378">
        <f t="shared" si="3"/>
        <v>6</v>
      </c>
      <c r="B22" s="444" t="str">
        <f ca="1">IF($M22="","",INDEX('NHAP - NVL'!$X$5:$X$5001,$M22))</f>
        <v/>
      </c>
      <c r="C22" s="727" t="str">
        <f ca="1">IF($M22="","",INDEX('NHAP - NVL'!$Y$5:$Y$5001,$M22))</f>
        <v/>
      </c>
      <c r="D22" s="728"/>
      <c r="E22" s="729" t="str">
        <f ca="1">IF($M22="","",INDEX('NHAP - NVL'!$L$5:$L$5001,$M22))</f>
        <v/>
      </c>
      <c r="F22" s="730"/>
      <c r="G22" s="445" t="str">
        <f t="shared" ca="1" si="0"/>
        <v/>
      </c>
      <c r="H22" s="446" t="str">
        <f t="shared" ca="1" si="1"/>
        <v/>
      </c>
      <c r="I22" s="729" t="str">
        <f t="shared" ca="1" si="2"/>
        <v/>
      </c>
      <c r="J22" s="730"/>
      <c r="K22" s="444" t="str">
        <f ca="1">IF($M22="","",INDEX('NHAP - NVL'!$Z$5:$Z$5001,$M22))</f>
        <v/>
      </c>
      <c r="L22" s="473" t="str">
        <f ca="1">IF($M22="","",INDEX('NHAP - NVL'!$AA$5:$AA$5001,$M22))</f>
        <v/>
      </c>
      <c r="M22" s="72" t="str">
        <f ca="1">IF(M21="","",IF(TYPE(MATCH($F$4,OFFSET('NHAP - NVL'!$B$5,M21,0):'NHAP - NVL'!$B$5001,0)+M21)=16,"",MATCH($F$4,OFFSET('NHAP - NVL'!$B$5,M21,0):'NHAP - NVL'!$B$5001,0)+M21))</f>
        <v/>
      </c>
    </row>
    <row r="23" spans="1:23" ht="17.649999999999999" customHeight="1">
      <c r="A23" s="378">
        <f t="shared" si="3"/>
        <v>7</v>
      </c>
      <c r="B23" s="444" t="str">
        <f ca="1">IF($M23="","",INDEX('NHAP - NVL'!$X$5:$X$5001,$M23))</f>
        <v/>
      </c>
      <c r="C23" s="727" t="str">
        <f ca="1">IF($M23="","",INDEX('NHAP - NVL'!$Y$5:$Y$5001,$M23))</f>
        <v/>
      </c>
      <c r="D23" s="728"/>
      <c r="E23" s="729" t="str">
        <f ca="1">IF($M23="","",INDEX('NHAP - NVL'!$L$5:$L$5001,$M23))</f>
        <v/>
      </c>
      <c r="F23" s="730"/>
      <c r="G23" s="445" t="str">
        <f t="shared" ca="1" si="0"/>
        <v/>
      </c>
      <c r="H23" s="446" t="str">
        <f t="shared" ca="1" si="1"/>
        <v/>
      </c>
      <c r="I23" s="729" t="str">
        <f t="shared" ca="1" si="2"/>
        <v/>
      </c>
      <c r="J23" s="730"/>
      <c r="K23" s="444" t="str">
        <f ca="1">IF($M23="","",INDEX('NHAP - NVL'!$Z$5:$Z$5001,$M23))</f>
        <v/>
      </c>
      <c r="L23" s="473" t="str">
        <f ca="1">IF($M23="","",INDEX('NHAP - NVL'!$AA$5:$AA$5001,$M23))</f>
        <v/>
      </c>
      <c r="M23" s="72" t="str">
        <f ca="1">IF(M22="","",IF(TYPE(MATCH($F$4,OFFSET('NHAP - NVL'!$B$5,M22,0):'NHAP - NVL'!$B$5001,0)+M22)=16,"",MATCH($F$4,OFFSET('NHAP - NVL'!$B$5,M22,0):'NHAP - NVL'!$B$5001,0)+M22))</f>
        <v/>
      </c>
    </row>
    <row r="24" spans="1:23" ht="17.649999999999999" customHeight="1">
      <c r="A24" s="378">
        <f t="shared" si="3"/>
        <v>8</v>
      </c>
      <c r="B24" s="444" t="str">
        <f ca="1">IF($M24="","",INDEX('NHAP - NVL'!$X$5:$X$5001,$M24))</f>
        <v/>
      </c>
      <c r="C24" s="727" t="str">
        <f ca="1">IF($M24="","",INDEX('NHAP - NVL'!$Y$5:$Y$5001,$M24))</f>
        <v/>
      </c>
      <c r="D24" s="728"/>
      <c r="E24" s="729" t="str">
        <f ca="1">IF($M24="","",INDEX('NHAP - NVL'!$L$5:$L$5001,$M24))</f>
        <v/>
      </c>
      <c r="F24" s="730"/>
      <c r="G24" s="445" t="str">
        <f t="shared" ca="1" si="0"/>
        <v/>
      </c>
      <c r="H24" s="446" t="str">
        <f t="shared" ca="1" si="1"/>
        <v/>
      </c>
      <c r="I24" s="729" t="str">
        <f t="shared" ca="1" si="2"/>
        <v/>
      </c>
      <c r="J24" s="730"/>
      <c r="K24" s="444" t="str">
        <f ca="1">IF($M24="","",INDEX('NHAP - NVL'!$Z$5:$Z$5001,$M24))</f>
        <v/>
      </c>
      <c r="L24" s="473" t="str">
        <f ca="1">IF($M24="","",INDEX('NHAP - NVL'!$AA$5:$AA$5001,$M24))</f>
        <v/>
      </c>
      <c r="M24" s="72" t="str">
        <f ca="1">IF(M23="","",IF(TYPE(MATCH($F$4,OFFSET('NHAP - NVL'!$B$5,M23,0):'NHAP - NVL'!$B$5001,0)+M23)=16,"",MATCH($F$4,OFFSET('NHAP - NVL'!$B$5,M23,0):'NHAP - NVL'!$B$5001,0)+M23))</f>
        <v/>
      </c>
    </row>
    <row r="25" spans="1:23" ht="17.649999999999999" customHeight="1">
      <c r="A25" s="378">
        <f t="shared" si="3"/>
        <v>9</v>
      </c>
      <c r="B25" s="444" t="str">
        <f ca="1">IF($M25="","",INDEX('NHAP - NVL'!$X$5:$X$5001,$M25))</f>
        <v/>
      </c>
      <c r="C25" s="727" t="str">
        <f ca="1">IF($M25="","",INDEX('NHAP - NVL'!$Y$5:$Y$5001,$M25))</f>
        <v/>
      </c>
      <c r="D25" s="728"/>
      <c r="E25" s="729" t="str">
        <f ca="1">IF($M25="","",INDEX('NHAP - NVL'!$L$5:$L$5001,$M25))</f>
        <v/>
      </c>
      <c r="F25" s="730"/>
      <c r="G25" s="445" t="str">
        <f t="shared" ca="1" si="0"/>
        <v/>
      </c>
      <c r="H25" s="446" t="str">
        <f t="shared" ca="1" si="1"/>
        <v/>
      </c>
      <c r="I25" s="729" t="str">
        <f t="shared" ca="1" si="2"/>
        <v/>
      </c>
      <c r="J25" s="730"/>
      <c r="K25" s="444" t="str">
        <f ca="1">IF($M25="","",INDEX('NHAP - NVL'!$Z$5:$Z$5001,$M25))</f>
        <v/>
      </c>
      <c r="L25" s="473" t="str">
        <f ca="1">IF($M25="","",INDEX('NHAP - NVL'!$AA$5:$AA$5001,$M25))</f>
        <v/>
      </c>
      <c r="M25" s="72" t="str">
        <f ca="1">IF(M24="","",IF(TYPE(MATCH($F$4,OFFSET('NHAP - NVL'!$B$5,M24,0):'NHAP - NVL'!$B$5001,0)+M24)=16,"",MATCH($F$4,OFFSET('NHAP - NVL'!$B$5,M24,0):'NHAP - NVL'!$B$5001,0)+M24))</f>
        <v/>
      </c>
    </row>
    <row r="26" spans="1:23" ht="17.649999999999999" customHeight="1">
      <c r="A26" s="378">
        <f t="shared" si="3"/>
        <v>10</v>
      </c>
      <c r="B26" s="444" t="str">
        <f ca="1">IF($M26="","",INDEX('NHAP - NVL'!$X$5:$X$5001,$M26))</f>
        <v/>
      </c>
      <c r="C26" s="727" t="str">
        <f ca="1">IF($M26="","",INDEX('NHAP - NVL'!$Y$5:$Y$5001,$M26))</f>
        <v/>
      </c>
      <c r="D26" s="728"/>
      <c r="E26" s="729" t="str">
        <f ca="1">IF($M26="","",INDEX('NHAP - NVL'!$L$5:$L$5001,$M26))</f>
        <v/>
      </c>
      <c r="F26" s="730"/>
      <c r="G26" s="445" t="str">
        <f t="shared" ca="1" si="0"/>
        <v/>
      </c>
      <c r="H26" s="446" t="str">
        <f t="shared" ca="1" si="1"/>
        <v/>
      </c>
      <c r="I26" s="729" t="str">
        <f t="shared" ca="1" si="2"/>
        <v/>
      </c>
      <c r="J26" s="730"/>
      <c r="K26" s="444" t="str">
        <f ca="1">IF($M26="","",INDEX('NHAP - NVL'!$Z$5:$Z$5001,$M26))</f>
        <v/>
      </c>
      <c r="L26" s="473" t="str">
        <f ca="1">IF($M26="","",INDEX('NHAP - NVL'!$AA$5:$AA$5001,$M26))</f>
        <v/>
      </c>
      <c r="M26" s="72" t="str">
        <f ca="1">IF(M25="","",IF(TYPE(MATCH($F$4,OFFSET('NHAP - NVL'!$B$5,M25,0):'NHAP - NVL'!$B$5001,0)+M25)=16,"",MATCH($F$4,OFFSET('NHAP - NVL'!$B$5,M25,0):'NHAP - NVL'!$B$5001,0)+M25))</f>
        <v/>
      </c>
    </row>
    <row r="27" spans="1:23" ht="17.649999999999999" customHeight="1">
      <c r="A27" s="378">
        <f t="shared" si="3"/>
        <v>11</v>
      </c>
      <c r="B27" s="444" t="str">
        <f ca="1">IF($M27="","",INDEX('NHAP - NVL'!$X$5:$X$5001,$M27))</f>
        <v/>
      </c>
      <c r="C27" s="727" t="str">
        <f ca="1">IF($M27="","",INDEX('NHAP - NVL'!$Y$5:$Y$5001,$M27))</f>
        <v/>
      </c>
      <c r="D27" s="728"/>
      <c r="E27" s="729" t="str">
        <f ca="1">IF($M27="","",INDEX('NHAP - NVL'!$L$5:$L$5001,$M27))</f>
        <v/>
      </c>
      <c r="F27" s="730"/>
      <c r="G27" s="445" t="str">
        <f t="shared" ca="1" si="0"/>
        <v/>
      </c>
      <c r="H27" s="446" t="str">
        <f t="shared" ca="1" si="1"/>
        <v/>
      </c>
      <c r="I27" s="729" t="str">
        <f t="shared" ca="1" si="2"/>
        <v/>
      </c>
      <c r="J27" s="730"/>
      <c r="K27" s="444" t="str">
        <f ca="1">IF($M27="","",INDEX('NHAP - NVL'!$Z$5:$Z$5001,$M27))</f>
        <v/>
      </c>
      <c r="L27" s="473" t="str">
        <f ca="1">IF($M27="","",INDEX('NHAP - NVL'!$AA$5:$AA$5001,$M27))</f>
        <v/>
      </c>
      <c r="M27" s="72" t="str">
        <f ca="1">IF(M26="","",IF(TYPE(MATCH($F$4,OFFSET('NHAP - NVL'!$B$5,M26,0):'NHAP - NVL'!$B$5001,0)+M26)=16,"",MATCH($F$4,OFFSET('NHAP - NVL'!$B$5,M26,0):'NHAP - NVL'!$B$5001,0)+M26))</f>
        <v/>
      </c>
    </row>
    <row r="28" spans="1:23" ht="17.649999999999999" customHeight="1">
      <c r="A28" s="378">
        <f t="shared" si="3"/>
        <v>12</v>
      </c>
      <c r="B28" s="444" t="str">
        <f ca="1">IF($M28="","",INDEX('NHAP - NVL'!$X$5:$X$5001,$M28))</f>
        <v/>
      </c>
      <c r="C28" s="727" t="str">
        <f ca="1">IF($M28="","",INDEX('NHAP - NVL'!$Y$5:$Y$5001,$M28))</f>
        <v/>
      </c>
      <c r="D28" s="728"/>
      <c r="E28" s="729" t="str">
        <f ca="1">IF($M28="","",INDEX('NHAP - NVL'!$L$5:$L$5001,$M28))</f>
        <v/>
      </c>
      <c r="F28" s="730"/>
      <c r="G28" s="445" t="str">
        <f ca="1">IF(B28="","",IF($D$7&lt;$D$6,0,E28*$D$8))</f>
        <v/>
      </c>
      <c r="H28" s="446" t="str">
        <f t="shared" ca="1" si="1"/>
        <v/>
      </c>
      <c r="I28" s="729" t="str">
        <f t="shared" ca="1" si="2"/>
        <v/>
      </c>
      <c r="J28" s="730"/>
      <c r="K28" s="444" t="str">
        <f ca="1">IF($M28="","",INDEX('NHAP - NVL'!$Z$5:$Z$5001,$M28))</f>
        <v/>
      </c>
      <c r="L28" s="473" t="str">
        <f ca="1">IF($M28="","",INDEX('NHAP - NVL'!$AA$5:$AA$5001,$M28))</f>
        <v/>
      </c>
      <c r="M28" s="72" t="str">
        <f ca="1">IF(M27="","",IF(TYPE(MATCH($F$4,OFFSET('NHAP - NVL'!$B$5,M27,0):'NHAP - NVL'!$B$5001,0)+M27)=16,"",MATCH($F$4,OFFSET('NHAP - NVL'!$B$5,M27,0):'NHAP - NVL'!$B$5001,0)+M27))</f>
        <v/>
      </c>
    </row>
    <row r="29" spans="1:23" ht="17.649999999999999" customHeight="1">
      <c r="A29" s="378">
        <f t="shared" si="3"/>
        <v>13</v>
      </c>
      <c r="B29" s="444" t="str">
        <f ca="1">IF($M29="","",INDEX('NHAP - NVL'!$X$5:$X$5001,$M29))</f>
        <v/>
      </c>
      <c r="C29" s="727" t="str">
        <f ca="1">IF($M29="","",INDEX('NHAP - NVL'!$Y$5:$Y$5001,$M29))</f>
        <v/>
      </c>
      <c r="D29" s="728"/>
      <c r="E29" s="729" t="str">
        <f ca="1">IF($M29="","",INDEX('NHAP - NVL'!$L$5:$L$5001,$M29))</f>
        <v/>
      </c>
      <c r="F29" s="730"/>
      <c r="G29" s="445" t="str">
        <f t="shared" ca="1" si="0"/>
        <v/>
      </c>
      <c r="H29" s="446" t="str">
        <f t="shared" ca="1" si="1"/>
        <v/>
      </c>
      <c r="I29" s="729" t="str">
        <f t="shared" ca="1" si="2"/>
        <v/>
      </c>
      <c r="J29" s="730"/>
      <c r="K29" s="444" t="str">
        <f ca="1">IF($M29="","",INDEX('NHAP - NVL'!$Z$5:$Z$5001,$M29))</f>
        <v/>
      </c>
      <c r="L29" s="473" t="str">
        <f ca="1">IF($M29="","",INDEX('NHAP - NVL'!$AA$5:$AA$5001,$M29))</f>
        <v/>
      </c>
      <c r="M29" s="72" t="str">
        <f ca="1">IF(M28="","",IF(TYPE(MATCH($F$4,OFFSET('NHAP - NVL'!$B$5,M28,0):'NHAP - NVL'!$B$5001,0)+M28)=16,"",MATCH($F$4,OFFSET('NHAP - NVL'!$B$5,M28,0):'NHAP - NVL'!$B$5001,0)+M28))</f>
        <v/>
      </c>
    </row>
    <row r="30" spans="1:23" ht="17.649999999999999" customHeight="1">
      <c r="A30" s="378">
        <f t="shared" si="3"/>
        <v>14</v>
      </c>
      <c r="B30" s="444" t="str">
        <f ca="1">IF($M30="","",INDEX('NHAP - NVL'!$X$5:$X$5001,$M30))</f>
        <v/>
      </c>
      <c r="C30" s="727" t="str">
        <f ca="1">IF($M30="","",INDEX('NHAP - NVL'!$Y$5:$Y$5001,$M30))</f>
        <v/>
      </c>
      <c r="D30" s="728"/>
      <c r="E30" s="729" t="str">
        <f ca="1">IF($M30="","",INDEX('NHAP - NVL'!$L$5:$L$5001,$M30))</f>
        <v/>
      </c>
      <c r="F30" s="730"/>
      <c r="G30" s="445" t="str">
        <f t="shared" ca="1" si="0"/>
        <v/>
      </c>
      <c r="H30" s="446" t="str">
        <f t="shared" ca="1" si="1"/>
        <v/>
      </c>
      <c r="I30" s="729" t="str">
        <f t="shared" ca="1" si="2"/>
        <v/>
      </c>
      <c r="J30" s="730"/>
      <c r="K30" s="444" t="str">
        <f ca="1">IF($M30="","",INDEX('NHAP - NVL'!$Z$5:$Z$5001,$M30))</f>
        <v/>
      </c>
      <c r="L30" s="473" t="str">
        <f ca="1">IF($M30="","",INDEX('NHAP - NVL'!$AA$5:$AA$5001,$M30))</f>
        <v/>
      </c>
      <c r="M30" s="72" t="str">
        <f ca="1">IF(M29="","",IF(TYPE(MATCH($F$4,OFFSET('NHAP - NVL'!$B$5,M29,0):'NHAP - NVL'!$B$5001,0)+M29)=16,"",MATCH($F$4,OFFSET('NHAP - NVL'!$B$5,M29,0):'NHAP - NVL'!$B$5001,0)+M29))</f>
        <v/>
      </c>
    </row>
    <row r="31" spans="1:23" ht="17.649999999999999" customHeight="1">
      <c r="A31" s="378">
        <f t="shared" si="3"/>
        <v>15</v>
      </c>
      <c r="B31" s="444" t="str">
        <f ca="1">IF($M31="","",INDEX('NHAP - NVL'!$X$5:$X$5001,$M31))</f>
        <v/>
      </c>
      <c r="C31" s="727" t="str">
        <f ca="1">IF($M31="","",INDEX('NHAP - NVL'!$Y$5:$Y$5001,$M31))</f>
        <v/>
      </c>
      <c r="D31" s="728"/>
      <c r="E31" s="729" t="str">
        <f ca="1">IF($M31="","",INDEX('NHAP - NVL'!$L$5:$L$5001,$M31))</f>
        <v/>
      </c>
      <c r="F31" s="730"/>
      <c r="G31" s="445" t="str">
        <f t="shared" ca="1" si="0"/>
        <v/>
      </c>
      <c r="H31" s="446" t="str">
        <f t="shared" ca="1" si="1"/>
        <v/>
      </c>
      <c r="I31" s="729" t="str">
        <f t="shared" ca="1" si="2"/>
        <v/>
      </c>
      <c r="J31" s="730"/>
      <c r="K31" s="444" t="str">
        <f ca="1">IF($M31="","",INDEX('NHAP - NVL'!$Z$5:$Z$5001,$M31))</f>
        <v/>
      </c>
      <c r="L31" s="473" t="str">
        <f ca="1">IF($M31="","",INDEX('NHAP - NVL'!$AA$5:$AA$5001,$M31))</f>
        <v/>
      </c>
      <c r="M31" s="72" t="str">
        <f ca="1">IF(M30="","",IF(TYPE(MATCH($F$4,OFFSET('NHAP - NVL'!$B$5,M30,0):'NHAP - NVL'!$B$5001,0)+M30)=16,"",MATCH($F$4,OFFSET('NHAP - NVL'!$B$5,M30,0):'NHAP - NVL'!$B$5001,0)+M30))</f>
        <v/>
      </c>
    </row>
    <row r="32" spans="1:23" ht="17.649999999999999" customHeight="1">
      <c r="A32" s="378">
        <f t="shared" si="3"/>
        <v>16</v>
      </c>
      <c r="B32" s="444" t="str">
        <f ca="1">IF($M32="","",INDEX('NHAP - NVL'!$X$5:$X$5001,$M32))</f>
        <v/>
      </c>
      <c r="C32" s="727" t="str">
        <f ca="1">IF($M32="","",INDEX('NHAP - NVL'!$Y$5:$Y$5001,$M32))</f>
        <v/>
      </c>
      <c r="D32" s="728"/>
      <c r="E32" s="729" t="str">
        <f ca="1">IF($M32="","",INDEX('NHAP - NVL'!$L$5:$L$5001,$M32))</f>
        <v/>
      </c>
      <c r="F32" s="730"/>
      <c r="G32" s="445" t="str">
        <f t="shared" ca="1" si="0"/>
        <v/>
      </c>
      <c r="H32" s="446" t="str">
        <f t="shared" ca="1" si="1"/>
        <v/>
      </c>
      <c r="I32" s="729" t="str">
        <f t="shared" ca="1" si="2"/>
        <v/>
      </c>
      <c r="J32" s="730"/>
      <c r="K32" s="444" t="str">
        <f ca="1">IF($M32="","",INDEX('NHAP - NVL'!$Z$5:$Z$5001,$M32))</f>
        <v/>
      </c>
      <c r="L32" s="473" t="str">
        <f ca="1">IF($M32="","",INDEX('NHAP - NVL'!$AA$5:$AA$5001,$M32))</f>
        <v/>
      </c>
      <c r="M32" s="72" t="str">
        <f ca="1">IF(M31="","",IF(TYPE(MATCH($F$4,OFFSET('NHAP - NVL'!$B$5,M31,0):'NHAP - NVL'!$B$5001,0)+M31)=16,"",MATCH($F$4,OFFSET('NHAP - NVL'!$B$5,M31,0):'NHAP - NVL'!$B$5001,0)+M31))</f>
        <v/>
      </c>
    </row>
    <row r="33" spans="1:13" ht="17.649999999999999" customHeight="1">
      <c r="A33" s="378">
        <f t="shared" si="3"/>
        <v>17</v>
      </c>
      <c r="B33" s="444" t="str">
        <f ca="1">IF($M33="","",INDEX('NHAP - NVL'!$X$5:$X$5001,$M33))</f>
        <v/>
      </c>
      <c r="C33" s="727" t="str">
        <f ca="1">IF($M33="","",INDEX('NHAP - NVL'!$Y$5:$Y$5001,$M33))</f>
        <v/>
      </c>
      <c r="D33" s="728"/>
      <c r="E33" s="729" t="str">
        <f ca="1">IF($M33="","",INDEX('NHAP - NVL'!$L$5:$L$5001,$M33))</f>
        <v/>
      </c>
      <c r="F33" s="730"/>
      <c r="G33" s="445" t="str">
        <f t="shared" ca="1" si="0"/>
        <v/>
      </c>
      <c r="H33" s="446" t="str">
        <f t="shared" ca="1" si="1"/>
        <v/>
      </c>
      <c r="I33" s="729" t="str">
        <f t="shared" ca="1" si="2"/>
        <v/>
      </c>
      <c r="J33" s="730"/>
      <c r="K33" s="444" t="str">
        <f ca="1">IF($M33="","",INDEX('NHAP - NVL'!$Z$5:$Z$5001,$M33))</f>
        <v/>
      </c>
      <c r="L33" s="473" t="str">
        <f ca="1">IF($M33="","",INDEX('NHAP - NVL'!$AA$5:$AA$5001,$M33))</f>
        <v/>
      </c>
      <c r="M33" s="72" t="str">
        <f ca="1">IF(M32="","",IF(TYPE(MATCH($F$4,OFFSET('NHAP - NVL'!$B$5,M32,0):'NHAP - NVL'!$B$5001,0)+M32)=16,"",MATCH($F$4,OFFSET('NHAP - NVL'!$B$5,M32,0):'NHAP - NVL'!$B$5001,0)+M32))</f>
        <v/>
      </c>
    </row>
    <row r="34" spans="1:13" ht="17.649999999999999" customHeight="1">
      <c r="A34" s="378">
        <f t="shared" si="3"/>
        <v>18</v>
      </c>
      <c r="B34" s="444" t="str">
        <f ca="1">IF($M34="","",INDEX('NHAP - NVL'!$X$5:$X$5001,$M34))</f>
        <v/>
      </c>
      <c r="C34" s="727" t="str">
        <f ca="1">IF($M34="","",INDEX('NHAP - NVL'!$Y$5:$Y$5001,$M34))</f>
        <v/>
      </c>
      <c r="D34" s="728"/>
      <c r="E34" s="729" t="str">
        <f ca="1">IF($M34="","",INDEX('NHAP - NVL'!$L$5:$L$5001,$M34))</f>
        <v/>
      </c>
      <c r="F34" s="730"/>
      <c r="G34" s="445" t="str">
        <f t="shared" ca="1" si="0"/>
        <v/>
      </c>
      <c r="H34" s="446" t="str">
        <f t="shared" ca="1" si="1"/>
        <v/>
      </c>
      <c r="I34" s="729" t="str">
        <f t="shared" ca="1" si="2"/>
        <v/>
      </c>
      <c r="J34" s="730"/>
      <c r="K34" s="444" t="str">
        <f ca="1">IF($M34="","",INDEX('NHAP - NVL'!$Z$5:$Z$5001,$M34))</f>
        <v/>
      </c>
      <c r="L34" s="473" t="str">
        <f ca="1">IF($M34="","",INDEX('NHAP - NVL'!$AA$5:$AA$5001,$M34))</f>
        <v/>
      </c>
      <c r="M34" s="72" t="str">
        <f ca="1">IF(M33="","",IF(TYPE(MATCH($F$4,OFFSET('NHAP - NVL'!$B$5,M33,0):'NHAP - NVL'!$B$5001,0)+M33)=16,"",MATCH($F$4,OFFSET('NHAP - NVL'!$B$5,M33,0):'NHAP - NVL'!$B$5001,0)+M33))</f>
        <v/>
      </c>
    </row>
    <row r="35" spans="1:13" ht="17.649999999999999" customHeight="1">
      <c r="A35" s="378">
        <f t="shared" si="3"/>
        <v>19</v>
      </c>
      <c r="B35" s="444" t="str">
        <f ca="1">IF($M35="","",INDEX('NHAP - NVL'!$X$5:$X$5001,$M35))</f>
        <v/>
      </c>
      <c r="C35" s="727" t="str">
        <f ca="1">IF($M35="","",INDEX('NHAP - NVL'!$Y$5:$Y$5001,$M35))</f>
        <v/>
      </c>
      <c r="D35" s="728"/>
      <c r="E35" s="729" t="str">
        <f ca="1">IF($M35="","",INDEX('NHAP - NVL'!$L$5:$L$5001,$M35))</f>
        <v/>
      </c>
      <c r="F35" s="730"/>
      <c r="G35" s="445" t="str">
        <f t="shared" ca="1" si="0"/>
        <v/>
      </c>
      <c r="H35" s="446" t="str">
        <f t="shared" ca="1" si="1"/>
        <v/>
      </c>
      <c r="I35" s="729" t="str">
        <f t="shared" ca="1" si="2"/>
        <v/>
      </c>
      <c r="J35" s="730"/>
      <c r="K35" s="444" t="str">
        <f ca="1">IF($M35="","",INDEX('NHAP - NVL'!$Z$5:$Z$5001,$M35))</f>
        <v/>
      </c>
      <c r="L35" s="473" t="str">
        <f ca="1">IF($M35="","",INDEX('NHAP - NVL'!$AA$5:$AA$5001,$M35))</f>
        <v/>
      </c>
      <c r="M35" s="72" t="str">
        <f ca="1">IF(M34="","",IF(TYPE(MATCH($F$4,OFFSET('NHAP - NVL'!$B$5,M34,0):'NHAP - NVL'!$B$5001,0)+M34)=16,"",MATCH($F$4,OFFSET('NHAP - NVL'!$B$5,M34,0):'NHAP - NVL'!$B$5001,0)+M34))</f>
        <v/>
      </c>
    </row>
    <row r="36" spans="1:13" ht="17.649999999999999" customHeight="1">
      <c r="A36" s="378">
        <f t="shared" si="3"/>
        <v>20</v>
      </c>
      <c r="B36" s="444" t="str">
        <f ca="1">IF($M36="","",INDEX('NHAP - NVL'!$X$5:$X$5001,$M36))</f>
        <v/>
      </c>
      <c r="C36" s="727" t="str">
        <f ca="1">IF($M36="","",INDEX('NHAP - NVL'!$Y$5:$Y$5001,$M36))</f>
        <v/>
      </c>
      <c r="D36" s="728"/>
      <c r="E36" s="729" t="str">
        <f ca="1">IF($M36="","",INDEX('NHAP - NVL'!$L$5:$L$5001,$M36))</f>
        <v/>
      </c>
      <c r="F36" s="730"/>
      <c r="G36" s="445" t="str">
        <f t="shared" ca="1" si="0"/>
        <v/>
      </c>
      <c r="H36" s="446" t="str">
        <f t="shared" ca="1" si="1"/>
        <v/>
      </c>
      <c r="I36" s="729" t="str">
        <f t="shared" ca="1" si="2"/>
        <v/>
      </c>
      <c r="J36" s="730"/>
      <c r="K36" s="444" t="str">
        <f ca="1">IF($M36="","",INDEX('NHAP - NVL'!$Z$5:$Z$5001,$M36))</f>
        <v/>
      </c>
      <c r="L36" s="473" t="str">
        <f ca="1">IF($M36="","",INDEX('NHAP - NVL'!$AA$5:$AA$5001,$M36))</f>
        <v/>
      </c>
      <c r="M36" s="72" t="str">
        <f ca="1">IF(M35="","",IF(TYPE(MATCH($F$4,OFFSET('NHAP - NVL'!$B$5,M35,0):'NHAP - NVL'!$B$5001,0)+M35)=16,"",MATCH($F$4,OFFSET('NHAP - NVL'!$B$5,M35,0):'NHAP - NVL'!$B$5001,0)+M35))</f>
        <v/>
      </c>
    </row>
    <row r="37" spans="1:13" ht="17.649999999999999" customHeight="1">
      <c r="A37" s="378">
        <f t="shared" si="3"/>
        <v>21</v>
      </c>
      <c r="B37" s="444" t="str">
        <f ca="1">IF($M37="","",INDEX('NHAP - NVL'!$X$5:$X$5001,$M37))</f>
        <v/>
      </c>
      <c r="C37" s="727" t="str">
        <f ca="1">IF($M37="","",INDEX('NHAP - NVL'!$Y$5:$Y$5001,$M37))</f>
        <v/>
      </c>
      <c r="D37" s="728"/>
      <c r="E37" s="729" t="str">
        <f ca="1">IF($M37="","",INDEX('NHAP - NVL'!$L$5:$L$5001,$M37))</f>
        <v/>
      </c>
      <c r="F37" s="730"/>
      <c r="G37" s="445" t="str">
        <f t="shared" ca="1" si="0"/>
        <v/>
      </c>
      <c r="H37" s="446" t="str">
        <f t="shared" ca="1" si="1"/>
        <v/>
      </c>
      <c r="I37" s="729" t="str">
        <f t="shared" ca="1" si="2"/>
        <v/>
      </c>
      <c r="J37" s="730"/>
      <c r="K37" s="444" t="str">
        <f ca="1">IF($M37="","",INDEX('NHAP - NVL'!$Z$5:$Z$5001,$M37))</f>
        <v/>
      </c>
      <c r="L37" s="473" t="str">
        <f ca="1">IF($M37="","",INDEX('NHAP - NVL'!$AA$5:$AA$5001,$M37))</f>
        <v/>
      </c>
      <c r="M37" s="72" t="str">
        <f ca="1">IF(M36="","",IF(TYPE(MATCH($F$4,OFFSET('NHAP - NVL'!$B$5,M36,0):'NHAP - NVL'!$B$5001,0)+M36)=16,"",MATCH($F$4,OFFSET('NHAP - NVL'!$B$5,M36,0):'NHAP - NVL'!$B$5001,0)+M36))</f>
        <v/>
      </c>
    </row>
    <row r="38" spans="1:13" ht="17.649999999999999" customHeight="1">
      <c r="A38" s="378">
        <f t="shared" si="3"/>
        <v>22</v>
      </c>
      <c r="B38" s="444" t="str">
        <f ca="1">IF($M38="","",INDEX('NHAP - NVL'!$X$5:$X$5001,$M38))</f>
        <v/>
      </c>
      <c r="C38" s="727" t="str">
        <f ca="1">IF($M38="","",INDEX('NHAP - NVL'!$Y$5:$Y$5001,$M38))</f>
        <v/>
      </c>
      <c r="D38" s="728"/>
      <c r="E38" s="729" t="str">
        <f ca="1">IF($M38="","",INDEX('NHAP - NVL'!$L$5:$L$5001,$M38))</f>
        <v/>
      </c>
      <c r="F38" s="730"/>
      <c r="G38" s="445" t="str">
        <f t="shared" ca="1" si="0"/>
        <v/>
      </c>
      <c r="H38" s="446" t="str">
        <f t="shared" ca="1" si="1"/>
        <v/>
      </c>
      <c r="I38" s="729" t="str">
        <f t="shared" ca="1" si="2"/>
        <v/>
      </c>
      <c r="J38" s="730"/>
      <c r="K38" s="444" t="str">
        <f ca="1">IF($M38="","",INDEX('NHAP - NVL'!$Z$5:$Z$5001,$M38))</f>
        <v/>
      </c>
      <c r="L38" s="473" t="str">
        <f ca="1">IF($M38="","",INDEX('NHAP - NVL'!$AA$5:$AA$5001,$M38))</f>
        <v/>
      </c>
      <c r="M38" s="72" t="str">
        <f ca="1">IF(M37="","",IF(TYPE(MATCH($F$4,OFFSET('NHAP - NVL'!$B$5,M37,0):'NHAP - NVL'!$B$5001,0)+M37)=16,"",MATCH($F$4,OFFSET('NHAP - NVL'!$B$5,M37,0):'NHAP - NVL'!$B$5001,0)+M37))</f>
        <v/>
      </c>
    </row>
    <row r="39" spans="1:13" ht="17.649999999999999" customHeight="1">
      <c r="A39" s="378">
        <f t="shared" si="3"/>
        <v>23</v>
      </c>
      <c r="B39" s="444" t="str">
        <f ca="1">IF($M39="","",INDEX('NHAP - NVL'!$X$5:$X$5001,$M39))</f>
        <v/>
      </c>
      <c r="C39" s="727" t="str">
        <f ca="1">IF($M39="","",INDEX('NHAP - NVL'!$Y$5:$Y$5001,$M39))</f>
        <v/>
      </c>
      <c r="D39" s="728"/>
      <c r="E39" s="729" t="str">
        <f ca="1">IF($M39="","",INDEX('NHAP - NVL'!$L$5:$L$5001,$M39))</f>
        <v/>
      </c>
      <c r="F39" s="730"/>
      <c r="G39" s="445" t="str">
        <f t="shared" ca="1" si="0"/>
        <v/>
      </c>
      <c r="H39" s="446" t="str">
        <f t="shared" ca="1" si="1"/>
        <v/>
      </c>
      <c r="I39" s="729" t="str">
        <f t="shared" ca="1" si="2"/>
        <v/>
      </c>
      <c r="J39" s="730"/>
      <c r="K39" s="444" t="str">
        <f ca="1">IF($M39="","",INDEX('NHAP - NVL'!$Z$5:$Z$5001,$M39))</f>
        <v/>
      </c>
      <c r="L39" s="473" t="str">
        <f ca="1">IF($M39="","",INDEX('NHAP - NVL'!$AA$5:$AA$5001,$M39))</f>
        <v/>
      </c>
      <c r="M39" s="72" t="str">
        <f ca="1">IF(M38="","",IF(TYPE(MATCH($F$4,OFFSET('NHAP - NVL'!$B$5,M38,0):'NHAP - NVL'!$B$5001,0)+M38)=16,"",MATCH($F$4,OFFSET('NHAP - NVL'!$B$5,M38,0):'NHAP - NVL'!$B$5001,0)+M38))</f>
        <v/>
      </c>
    </row>
    <row r="40" spans="1:13" ht="17.649999999999999" customHeight="1">
      <c r="A40" s="378">
        <f t="shared" si="3"/>
        <v>24</v>
      </c>
      <c r="B40" s="444" t="str">
        <f ca="1">IF($M40="","",INDEX('NHAP - NVL'!$X$5:$X$5001,$M40))</f>
        <v/>
      </c>
      <c r="C40" s="727" t="str">
        <f ca="1">IF($M40="","",INDEX('NHAP - NVL'!$Y$5:$Y$5001,$M40))</f>
        <v/>
      </c>
      <c r="D40" s="728"/>
      <c r="E40" s="729" t="str">
        <f ca="1">IF($M40="","",INDEX('NHAP - NVL'!$L$5:$L$5001,$M40))</f>
        <v/>
      </c>
      <c r="F40" s="730"/>
      <c r="G40" s="445" t="str">
        <f t="shared" ca="1" si="0"/>
        <v/>
      </c>
      <c r="H40" s="446" t="str">
        <f t="shared" ca="1" si="1"/>
        <v/>
      </c>
      <c r="I40" s="729" t="str">
        <f t="shared" ca="1" si="2"/>
        <v/>
      </c>
      <c r="J40" s="730"/>
      <c r="K40" s="444" t="str">
        <f ca="1">IF($M40="","",INDEX('NHAP - NVL'!$Z$5:$Z$5001,$M40))</f>
        <v/>
      </c>
      <c r="L40" s="473" t="str">
        <f ca="1">IF($M40="","",INDEX('NHAP - NVL'!$AA$5:$AA$5001,$M40))</f>
        <v/>
      </c>
      <c r="M40" s="72" t="str">
        <f ca="1">IF(M39="","",IF(TYPE(MATCH($F$4,OFFSET('NHAP - NVL'!$B$5,M39,0):'NHAP - NVL'!$B$5001,0)+M39)=16,"",MATCH($F$4,OFFSET('NHAP - NVL'!$B$5,M39,0):'NHAP - NVL'!$B$5001,0)+M39))</f>
        <v/>
      </c>
    </row>
    <row r="41" spans="1:13" ht="17.649999999999999" customHeight="1">
      <c r="A41" s="378">
        <f t="shared" si="3"/>
        <v>25</v>
      </c>
      <c r="B41" s="444" t="str">
        <f ca="1">IF($M41="","",INDEX('NHAP - NVL'!$X$5:$X$5001,$M41))</f>
        <v/>
      </c>
      <c r="C41" s="727" t="str">
        <f ca="1">IF($M41="","",INDEX('NHAP - NVL'!$Y$5:$Y$5001,$M41))</f>
        <v/>
      </c>
      <c r="D41" s="728"/>
      <c r="E41" s="729" t="str">
        <f ca="1">IF($M41="","",INDEX('NHAP - NVL'!$L$5:$L$5001,$M41))</f>
        <v/>
      </c>
      <c r="F41" s="730"/>
      <c r="G41" s="445" t="str">
        <f t="shared" ca="1" si="0"/>
        <v/>
      </c>
      <c r="H41" s="446" t="str">
        <f t="shared" ca="1" si="1"/>
        <v/>
      </c>
      <c r="I41" s="729" t="str">
        <f t="shared" ca="1" si="2"/>
        <v/>
      </c>
      <c r="J41" s="730"/>
      <c r="K41" s="444" t="str">
        <f ca="1">IF($M41="","",INDEX('NHAP - NVL'!$Z$5:$Z$5001,$M41))</f>
        <v/>
      </c>
      <c r="L41" s="473" t="str">
        <f ca="1">IF($M41="","",INDEX('NHAP - NVL'!$AA$5:$AA$5001,$M41))</f>
        <v/>
      </c>
      <c r="M41" s="72" t="str">
        <f ca="1">IF(M40="","",IF(TYPE(MATCH($F$4,OFFSET('NHAP - NVL'!$B$5,M40,0):'NHAP - NVL'!$B$5001,0)+M40)=16,"",MATCH($F$4,OFFSET('NHAP - NVL'!$B$5,M40,0):'NHAP - NVL'!$B$5001,0)+M40))</f>
        <v/>
      </c>
    </row>
    <row r="42" spans="1:13" ht="17.649999999999999" customHeight="1">
      <c r="A42" s="382" t="s">
        <v>38</v>
      </c>
      <c r="B42" s="662">
        <f ca="1">SUBTOTAL(9,B17:B41)</f>
        <v>0</v>
      </c>
      <c r="C42" s="733">
        <f ca="1">SUBTOTAL(9,C17:D41)</f>
        <v>0</v>
      </c>
      <c r="D42" s="734"/>
      <c r="E42" s="733">
        <f ca="1">SUBTOTAL(9,E17:F41)</f>
        <v>0</v>
      </c>
      <c r="F42" s="734"/>
      <c r="G42" s="395"/>
      <c r="H42" s="662"/>
      <c r="I42" s="733">
        <f ca="1">SUBTOTAL(9,I17:J41)</f>
        <v>0</v>
      </c>
      <c r="J42" s="734"/>
      <c r="K42" s="664"/>
      <c r="L42" s="381"/>
    </row>
    <row r="43" spans="1:13" ht="17.649999999999999" customHeight="1">
      <c r="A43" s="735" t="s">
        <v>924</v>
      </c>
      <c r="B43" s="735"/>
      <c r="C43" s="735"/>
      <c r="D43" s="735"/>
      <c r="E43" s="735"/>
      <c r="F43" s="735"/>
      <c r="G43" s="736"/>
      <c r="H43" s="735"/>
      <c r="I43" s="797">
        <f ca="1">I42</f>
        <v>0</v>
      </c>
      <c r="J43" s="798"/>
      <c r="K43" s="664"/>
      <c r="L43" s="381"/>
    </row>
    <row r="44" spans="1:13" ht="17.649999999999999" customHeight="1">
      <c r="A44" s="735" t="s">
        <v>925</v>
      </c>
      <c r="B44" s="735"/>
      <c r="C44" s="735"/>
      <c r="D44" s="735"/>
      <c r="E44" s="735"/>
      <c r="F44" s="735"/>
      <c r="G44" s="736"/>
      <c r="H44" s="735"/>
      <c r="I44" s="733" t="e">
        <f ca="1">I43*(1-D6)</f>
        <v>#VALUE!</v>
      </c>
      <c r="J44" s="734"/>
      <c r="K44" s="664"/>
      <c r="L44" s="381"/>
    </row>
    <row r="45" spans="1:13" ht="17.649999999999999" customHeight="1">
      <c r="A45" s="375"/>
      <c r="B45" s="658"/>
      <c r="C45" s="658"/>
      <c r="D45" s="658"/>
      <c r="E45" s="658"/>
      <c r="F45" s="658"/>
      <c r="G45" s="403"/>
      <c r="H45" s="658"/>
      <c r="I45" s="412"/>
      <c r="J45" s="649"/>
      <c r="K45" s="102"/>
    </row>
    <row r="46" spans="1:13" ht="17.649999999999999" customHeight="1">
      <c r="A46" s="375"/>
      <c r="B46" s="658"/>
      <c r="C46" s="658"/>
      <c r="D46" s="658"/>
      <c r="E46" s="658"/>
      <c r="F46" s="658"/>
      <c r="G46" s="403"/>
      <c r="H46" s="658"/>
      <c r="I46" s="786" t="e">
        <f>D14</f>
        <v>#N/A</v>
      </c>
      <c r="J46" s="787"/>
      <c r="K46" s="787"/>
      <c r="L46" s="787"/>
    </row>
    <row r="47" spans="1:13" ht="17.649999999999999" customHeight="1">
      <c r="A47" s="757" t="s">
        <v>1371</v>
      </c>
      <c r="B47" s="757"/>
      <c r="C47" s="658"/>
      <c r="D47" s="658"/>
      <c r="E47" s="658"/>
      <c r="F47" s="658"/>
      <c r="G47" s="403"/>
      <c r="H47" s="658"/>
      <c r="I47" s="786" t="s">
        <v>929</v>
      </c>
      <c r="J47" s="757"/>
      <c r="K47" s="757"/>
      <c r="L47" s="757"/>
    </row>
    <row r="48" spans="1:13" ht="17.649999999999999" customHeight="1">
      <c r="A48" s="375"/>
      <c r="B48" s="658"/>
      <c r="C48" s="658"/>
      <c r="D48" s="658"/>
      <c r="E48" s="658"/>
      <c r="F48" s="658"/>
      <c r="G48" s="403"/>
      <c r="H48" s="658"/>
      <c r="I48" s="412"/>
      <c r="J48" s="649"/>
      <c r="K48" s="102"/>
    </row>
    <row r="49" spans="1:13" ht="17.649999999999999" customHeight="1">
      <c r="A49" s="375"/>
      <c r="B49" s="658"/>
      <c r="C49" s="658"/>
      <c r="D49" s="658"/>
      <c r="E49" s="658"/>
      <c r="F49" s="658"/>
      <c r="G49" s="403"/>
      <c r="H49" s="658"/>
      <c r="I49" s="412"/>
      <c r="J49" s="649"/>
      <c r="K49" s="102"/>
    </row>
    <row r="50" spans="1:13" ht="17.649999999999999" customHeight="1">
      <c r="A50" s="375"/>
      <c r="B50" s="658"/>
      <c r="C50" s="658"/>
      <c r="D50" s="658"/>
      <c r="E50" s="658"/>
      <c r="F50" s="658"/>
      <c r="G50" s="403"/>
      <c r="H50" s="658"/>
      <c r="I50" s="412"/>
      <c r="J50" s="649"/>
      <c r="K50" s="102"/>
    </row>
    <row r="51" spans="1:13" ht="17.649999999999999" customHeight="1">
      <c r="A51" s="375"/>
      <c r="B51" s="658"/>
      <c r="C51" s="658"/>
      <c r="D51" s="658"/>
      <c r="E51" s="658"/>
      <c r="F51" s="658"/>
      <c r="G51" s="403"/>
      <c r="H51" s="658"/>
      <c r="I51" s="412"/>
      <c r="J51" s="649"/>
      <c r="K51" s="102"/>
    </row>
    <row r="52" spans="1:13" ht="17.649999999999999" customHeight="1">
      <c r="A52" s="757" t="s">
        <v>1299</v>
      </c>
      <c r="B52" s="757"/>
      <c r="C52" s="658"/>
      <c r="D52" s="658"/>
      <c r="E52" s="658"/>
      <c r="F52" s="658"/>
      <c r="G52" s="403"/>
      <c r="H52" s="658"/>
      <c r="I52" s="786" t="s">
        <v>1298</v>
      </c>
      <c r="J52" s="786"/>
      <c r="K52" s="786"/>
      <c r="L52" s="786"/>
    </row>
    <row r="53" spans="1:13" ht="17.649999999999999" customHeight="1">
      <c r="A53" s="375"/>
      <c r="B53" s="658"/>
      <c r="C53" s="658"/>
      <c r="D53" s="658"/>
      <c r="E53" s="658"/>
      <c r="F53" s="658"/>
      <c r="G53" s="403"/>
      <c r="H53" s="658"/>
      <c r="I53" s="412"/>
      <c r="J53" s="649"/>
      <c r="K53" s="102"/>
    </row>
    <row r="54" spans="1:13" ht="17.649999999999999" customHeight="1">
      <c r="A54" s="375"/>
      <c r="B54" s="658"/>
      <c r="C54" s="658"/>
      <c r="D54" s="658"/>
      <c r="E54" s="658"/>
      <c r="F54" s="658"/>
      <c r="G54" s="403"/>
      <c r="H54" s="658"/>
      <c r="J54" s="408" t="s">
        <v>1298</v>
      </c>
      <c r="K54" s="644"/>
      <c r="L54" s="408"/>
      <c r="M54" s="408"/>
    </row>
    <row r="55" spans="1:13" ht="17.649999999999999" customHeight="1">
      <c r="A55" s="375"/>
      <c r="B55" s="658"/>
      <c r="C55" s="658"/>
      <c r="D55" s="658"/>
      <c r="E55" s="658"/>
      <c r="F55" s="658"/>
      <c r="G55" s="403"/>
      <c r="H55" s="658"/>
      <c r="I55" s="412"/>
      <c r="J55" s="649"/>
      <c r="K55" s="102"/>
    </row>
    <row r="56" spans="1:13" ht="17.649999999999999" customHeight="1">
      <c r="A56" s="375"/>
      <c r="B56" s="658"/>
      <c r="C56" s="658"/>
      <c r="D56" s="658"/>
      <c r="E56" s="658"/>
      <c r="F56" s="658"/>
      <c r="G56" s="403"/>
      <c r="H56" s="658"/>
      <c r="I56" s="412"/>
      <c r="J56" s="649"/>
      <c r="K56" s="102"/>
    </row>
    <row r="57" spans="1:13" ht="17.649999999999999" customHeight="1">
      <c r="A57" s="375"/>
      <c r="B57" s="658"/>
      <c r="C57" s="658"/>
      <c r="D57" s="658"/>
      <c r="E57" s="658"/>
      <c r="F57" s="658"/>
      <c r="G57" s="403"/>
      <c r="H57" s="658"/>
      <c r="I57" s="412"/>
      <c r="J57" s="649"/>
      <c r="K57" s="102"/>
    </row>
    <row r="58" spans="1:13" ht="17.649999999999999" customHeight="1">
      <c r="A58" s="375"/>
      <c r="B58" s="658"/>
      <c r="C58" s="658"/>
      <c r="D58" s="658"/>
      <c r="E58" s="658"/>
      <c r="F58" s="658"/>
      <c r="G58" s="403"/>
      <c r="H58" s="658"/>
      <c r="I58" s="412"/>
      <c r="J58" s="649"/>
      <c r="K58" s="102"/>
    </row>
    <row r="59" spans="1:13" ht="17.649999999999999" customHeight="1">
      <c r="A59" s="375"/>
      <c r="B59" s="658"/>
      <c r="C59" s="658"/>
      <c r="D59" s="658"/>
      <c r="E59" s="658"/>
      <c r="F59" s="658"/>
      <c r="G59" s="403"/>
      <c r="H59" s="658"/>
      <c r="I59" s="412"/>
      <c r="J59" s="649"/>
      <c r="K59" s="102"/>
    </row>
    <row r="60" spans="1:13" ht="17.649999999999999" customHeight="1">
      <c r="A60" s="375"/>
      <c r="B60" s="658"/>
      <c r="C60" s="658"/>
      <c r="D60" s="658"/>
      <c r="E60" s="658"/>
      <c r="F60" s="658"/>
      <c r="G60" s="403"/>
      <c r="H60" s="658"/>
      <c r="I60" s="412"/>
      <c r="J60" s="649"/>
      <c r="K60" s="102"/>
    </row>
    <row r="61" spans="1:13" ht="17.649999999999999" customHeight="1">
      <c r="A61" s="658"/>
      <c r="B61" s="658"/>
      <c r="C61" s="757"/>
      <c r="D61" s="757"/>
      <c r="E61" s="649"/>
      <c r="F61" s="649"/>
      <c r="G61" s="403"/>
      <c r="H61" s="102"/>
      <c r="I61" s="644"/>
      <c r="J61" s="649"/>
      <c r="K61" s="102"/>
    </row>
    <row r="62" spans="1:13" ht="17.649999999999999" customHeight="1">
      <c r="A62" s="658"/>
      <c r="B62" s="658"/>
      <c r="C62" s="757"/>
      <c r="D62" s="757"/>
      <c r="E62" s="649"/>
      <c r="F62" s="649"/>
      <c r="G62" s="403"/>
      <c r="H62" s="102"/>
      <c r="I62" s="644"/>
      <c r="J62" s="649"/>
      <c r="K62" s="102"/>
    </row>
    <row r="63" spans="1:13" s="83" customFormat="1" ht="33.75" hidden="1" customHeight="1">
      <c r="A63" s="755" t="s">
        <v>55</v>
      </c>
      <c r="B63" s="755"/>
      <c r="C63" s="655"/>
      <c r="D63" s="357" t="e">
        <f>IF($D$4="","",VLOOKUP($D$4,'NHAP - NVL'!$B$5:$F$5998,5,0))</f>
        <v>#N/A</v>
      </c>
      <c r="E63" s="357"/>
      <c r="F63" s="357"/>
      <c r="G63" s="357"/>
      <c r="H63" s="357"/>
      <c r="I63" s="357"/>
      <c r="J63" s="357"/>
      <c r="K63" s="357"/>
    </row>
    <row r="64" spans="1:13" ht="25.5" hidden="1" customHeight="1">
      <c r="A64" s="753" t="s">
        <v>54</v>
      </c>
      <c r="B64" s="753"/>
      <c r="C64" s="753"/>
      <c r="D64" s="753"/>
      <c r="E64" s="753"/>
      <c r="F64" s="753"/>
      <c r="G64" s="753"/>
      <c r="H64" s="753"/>
      <c r="I64" s="753"/>
      <c r="J64" s="753"/>
      <c r="K64" s="753"/>
    </row>
    <row r="65" spans="1:16" ht="20.25" hidden="1" customHeight="1">
      <c r="A65" s="103" t="s">
        <v>65</v>
      </c>
      <c r="B65" s="103"/>
      <c r="C65" s="103"/>
      <c r="D65" s="754" t="e">
        <f>IF($D$4="","",VLOOKUP($D$4,'NHAP - NVL'!$B$5:$F$5998,2,0))</f>
        <v>#N/A</v>
      </c>
      <c r="E65" s="754"/>
      <c r="F65" s="103"/>
      <c r="G65" s="103"/>
      <c r="H65" s="654" t="s">
        <v>53</v>
      </c>
      <c r="I65" s="753" t="s">
        <v>52</v>
      </c>
      <c r="J65" s="753"/>
      <c r="K65" s="753"/>
    </row>
    <row r="66" spans="1:16" ht="18.75" hidden="1" customHeight="1">
      <c r="A66" s="752" t="s">
        <v>13</v>
      </c>
      <c r="B66" s="782" t="s">
        <v>51</v>
      </c>
      <c r="C66" s="783"/>
      <c r="D66" s="752" t="s">
        <v>50</v>
      </c>
      <c r="E66" s="756" t="s">
        <v>49</v>
      </c>
      <c r="F66" s="752" t="s">
        <v>48</v>
      </c>
      <c r="G66" s="752"/>
      <c r="H66" s="752"/>
      <c r="I66" s="739" t="s">
        <v>26</v>
      </c>
      <c r="J66" s="740"/>
      <c r="K66" s="752" t="s">
        <v>27</v>
      </c>
      <c r="P66" s="776"/>
    </row>
    <row r="67" spans="1:16" ht="32.25" hidden="1" customHeight="1">
      <c r="A67" s="752"/>
      <c r="B67" s="784"/>
      <c r="C67" s="785"/>
      <c r="D67" s="752"/>
      <c r="E67" s="756"/>
      <c r="F67" s="656" t="s">
        <v>47</v>
      </c>
      <c r="G67" s="656"/>
      <c r="H67" s="656" t="s">
        <v>24</v>
      </c>
      <c r="I67" s="741"/>
      <c r="J67" s="742"/>
      <c r="K67" s="752"/>
      <c r="P67" s="776"/>
    </row>
    <row r="68" spans="1:16" ht="22.5" hidden="1" customHeight="1">
      <c r="A68" s="646" t="s">
        <v>46</v>
      </c>
      <c r="B68" s="743" t="s">
        <v>45</v>
      </c>
      <c r="C68" s="744"/>
      <c r="D68" s="646" t="s">
        <v>44</v>
      </c>
      <c r="E68" s="646" t="s">
        <v>43</v>
      </c>
      <c r="F68" s="646" t="s">
        <v>39</v>
      </c>
      <c r="G68" s="646"/>
      <c r="H68" s="646" t="s">
        <v>42</v>
      </c>
      <c r="I68" s="743" t="s">
        <v>41</v>
      </c>
      <c r="J68" s="744"/>
      <c r="K68" s="646" t="s">
        <v>40</v>
      </c>
      <c r="P68" s="645"/>
    </row>
    <row r="69" spans="1:16" ht="15.75" hidden="1" customHeight="1">
      <c r="A69" s="77" t="str">
        <f>IF(B69="","",COUNTA($B$69:B69))</f>
        <v/>
      </c>
      <c r="B69" s="774" t="str">
        <f>IF($L69="","",INDEX('NHAP - NVL'!$H$5:$H$5998,$L69))</f>
        <v/>
      </c>
      <c r="C69" s="775"/>
      <c r="D69" s="77" t="str">
        <f>IF($L69="","",INDEX('NHAP - NVL'!$G$5:$G$5998,$L69))</f>
        <v/>
      </c>
      <c r="E69" s="77" t="str">
        <f>+IF($L69="","",INDEX('NHAP - NVL'!$I$5:$I$5998,$L69))</f>
        <v/>
      </c>
      <c r="F69" s="227" t="str">
        <f>+IF($L69="","",INDEX('NHAP - NVL'!$J$5:$J$5998,$L69))</f>
        <v/>
      </c>
      <c r="G69" s="227"/>
      <c r="H69" s="81" t="str">
        <f>+IF($L69="","",INDEX('NHAP - NVL'!$K$5:$K$5998,$L69))</f>
        <v/>
      </c>
      <c r="I69" s="745"/>
      <c r="J69" s="746"/>
      <c r="K69" s="80"/>
      <c r="L69" s="72" t="str">
        <f>+IF(TYPE(MATCH($D$4,'NHAP - NVL'!$B$5:$B$2012,0))=16,"",MATCH($D$4,'NHAP - NVL'!$B$5:$B$2012,0))</f>
        <v/>
      </c>
      <c r="N69" s="72" t="str">
        <f>+IF(B69&lt;&gt;"","in","")</f>
        <v/>
      </c>
    </row>
    <row r="70" spans="1:16" ht="15.75" hidden="1" customHeight="1">
      <c r="A70" s="77" t="str">
        <f ca="1">+IF(B70="","",COUNTA($B$69:B70))</f>
        <v/>
      </c>
      <c r="B70" s="774" t="str">
        <f ca="1">IF($L70="","",INDEX('NHAP - NVL'!$H$5:$H$5998,$L70))</f>
        <v/>
      </c>
      <c r="C70" s="775"/>
      <c r="D70" s="77" t="str">
        <f ca="1">IF($L70="","",INDEX('NHAP - NVL'!$G$5:$G$5998,$L70))</f>
        <v/>
      </c>
      <c r="E70" s="77" t="str">
        <f ca="1">+IF($L70="","",INDEX('NHAP - NVL'!$I$5:$I$5998,$L70))</f>
        <v/>
      </c>
      <c r="F70" s="227" t="str">
        <f ca="1">+IF($L70="","",INDEX('NHAP - NVL'!$J$5:$J$5998,$L70))</f>
        <v/>
      </c>
      <c r="G70" s="227"/>
      <c r="H70" s="81" t="str">
        <f ca="1">+IF($L70="","",INDEX('NHAP - NVL'!$K$5:$K$5998,$L70))</f>
        <v/>
      </c>
      <c r="I70" s="745"/>
      <c r="J70" s="746"/>
      <c r="K70" s="80"/>
      <c r="L70" s="72" t="str">
        <f ca="1">IF(L69="","",IF(TYPE(MATCH($D$4,OFFSET('NHAP - NVL'!$B$5,L69,0):'NHAP - NVL'!$B$3015,0)+L69)=16,"",MATCH($D$4,OFFSET('NHAP - NVL'!$B$5,L69,0):'NHAP - NVL'!$B$3015,0)+L69))</f>
        <v/>
      </c>
      <c r="N70" s="72" t="str">
        <f t="shared" ref="N70:N84" ca="1" si="4">+IF(B70&lt;&gt;"","in","")</f>
        <v/>
      </c>
    </row>
    <row r="71" spans="1:16" ht="15.75" hidden="1" customHeight="1">
      <c r="A71" s="77" t="str">
        <f ca="1">+IF(B71="","",COUNTA($B$69:B71))</f>
        <v/>
      </c>
      <c r="B71" s="749" t="str">
        <f ca="1">IF($L71="","",INDEX('NHAP - NVL'!$H$5:$H$5998,$L71))</f>
        <v/>
      </c>
      <c r="C71" s="750"/>
      <c r="D71" s="77" t="str">
        <f ca="1">IF($L71="","",INDEX('NHAP - NVL'!$G$5:$G$5998,$L71))</f>
        <v/>
      </c>
      <c r="E71" s="77" t="str">
        <f ca="1">+IF($L71="","",INDEX('NHAP - NVL'!$I$5:$I$5998,$L71))</f>
        <v/>
      </c>
      <c r="F71" s="227" t="str">
        <f ca="1">+IF($L71="","",INDEX('NHAP - NVL'!$J$5:$J$5998,$L71))</f>
        <v/>
      </c>
      <c r="G71" s="227"/>
      <c r="H71" s="81" t="str">
        <f ca="1">+IF($L71="","",INDEX('NHAP - NVL'!$K$5:$K$5998,$L71))</f>
        <v/>
      </c>
      <c r="I71" s="745"/>
      <c r="J71" s="746"/>
      <c r="K71" s="80"/>
      <c r="L71" s="72" t="str">
        <f ca="1">IF(L70="","",IF(TYPE(MATCH($D$4,OFFSET('NHAP - NVL'!$B$5,L70,0):'NHAP - NVL'!$B$3015,0)+L70)=16,"",MATCH($D$4,OFFSET('NHAP - NVL'!$B$5,L70,0):'NHAP - NVL'!$B$3015,0)+L70))</f>
        <v/>
      </c>
      <c r="N71" s="72" t="str">
        <f t="shared" ca="1" si="4"/>
        <v/>
      </c>
    </row>
    <row r="72" spans="1:16" ht="15.75" hidden="1" customHeight="1">
      <c r="A72" s="77" t="str">
        <f ca="1">+IF(B72="","",COUNTA($B$69:B72))</f>
        <v/>
      </c>
      <c r="B72" s="749" t="str">
        <f ca="1">IF($L72="","",INDEX('NHAP - NVL'!$H$5:$H$5998,$L72))</f>
        <v/>
      </c>
      <c r="C72" s="750"/>
      <c r="D72" s="77" t="str">
        <f ca="1">IF($L72="","",INDEX('NHAP - NVL'!$G$5:$G$5998,$L72))</f>
        <v/>
      </c>
      <c r="E72" s="77" t="str">
        <f ca="1">+IF($L72="","",INDEX('NHAP - NVL'!$I$5:$I$5998,$L72))</f>
        <v/>
      </c>
      <c r="F72" s="227" t="str">
        <f ca="1">+IF($L72="","",INDEX('NHAP - NVL'!$J$5:$J$5998,$L72))</f>
        <v/>
      </c>
      <c r="G72" s="227"/>
      <c r="H72" s="81" t="str">
        <f ca="1">+IF($L72="","",INDEX('NHAP - NVL'!$K$5:$K$5998,$L72))</f>
        <v/>
      </c>
      <c r="I72" s="745"/>
      <c r="J72" s="746"/>
      <c r="K72" s="80"/>
      <c r="L72" s="72" t="str">
        <f ca="1">IF(L71="","",IF(TYPE(MATCH($D$4,OFFSET('NHAP - NVL'!$B$5,L71,0):'NHAP - NVL'!$B$3015,0)+L71)=16,"",MATCH($D$4,OFFSET('NHAP - NVL'!$B$5,L71,0):'NHAP - NVL'!$B$3015,0)+L71))</f>
        <v/>
      </c>
      <c r="N72" s="72" t="str">
        <f t="shared" ca="1" si="4"/>
        <v/>
      </c>
    </row>
    <row r="73" spans="1:16" ht="15.75" hidden="1" customHeight="1">
      <c r="A73" s="77" t="str">
        <f ca="1">+IF(B73="","",COUNTA($B$69:B73))</f>
        <v/>
      </c>
      <c r="B73" s="749" t="str">
        <f ca="1">IF($L73="","",INDEX('NHAP - NVL'!$H$5:$H$5998,$L73))</f>
        <v/>
      </c>
      <c r="C73" s="750"/>
      <c r="D73" s="77" t="str">
        <f ca="1">IF($L73="","",INDEX('NHAP - NVL'!$G$5:$G$5998,$L73))</f>
        <v/>
      </c>
      <c r="E73" s="77" t="str">
        <f ca="1">+IF($L73="","",INDEX('NHAP - NVL'!$I$5:$I$5998,$L73))</f>
        <v/>
      </c>
      <c r="F73" s="227" t="str">
        <f ca="1">+IF($L73="","",INDEX('NHAP - NVL'!$J$5:$J$5998,$L73))</f>
        <v/>
      </c>
      <c r="G73" s="227"/>
      <c r="H73" s="81" t="str">
        <f ca="1">+IF($L73="","",INDEX('NHAP - NVL'!$K$5:$K$5998,$L73))</f>
        <v/>
      </c>
      <c r="I73" s="745"/>
      <c r="J73" s="746"/>
      <c r="K73" s="80"/>
      <c r="L73" s="72" t="str">
        <f ca="1">IF(L72="","",IF(TYPE(MATCH($D$4,OFFSET('NHAP - NVL'!$B$5,L72,0):'NHAP - NVL'!$B$3015,0)+L72)=16,"",MATCH($D$4,OFFSET('NHAP - NVL'!$B$5,L72,0):'NHAP - NVL'!$B$3015,0)+L72))</f>
        <v/>
      </c>
      <c r="N73" s="72" t="str">
        <f t="shared" ca="1" si="4"/>
        <v/>
      </c>
    </row>
    <row r="74" spans="1:16" ht="15.75" hidden="1" customHeight="1">
      <c r="A74" s="77" t="str">
        <f ca="1">+IF(B74="","",COUNTA($B$69:B74))</f>
        <v/>
      </c>
      <c r="B74" s="749" t="str">
        <f ca="1">IF($L74="","",INDEX('NHAP - NVL'!$H$5:$H$5998,$L74))</f>
        <v/>
      </c>
      <c r="C74" s="750"/>
      <c r="D74" s="77" t="str">
        <f ca="1">IF($L74="","",INDEX('NHAP - NVL'!$G$5:$G$5998,$L74))</f>
        <v/>
      </c>
      <c r="E74" s="77" t="str">
        <f ca="1">+IF($L74="","",INDEX('NHAP - NVL'!$I$5:$I$5998,$L74))</f>
        <v/>
      </c>
      <c r="F74" s="227" t="str">
        <f ca="1">+IF($L74="","",INDEX('NHAP - NVL'!$J$5:$J$5998,$L74))</f>
        <v/>
      </c>
      <c r="G74" s="227"/>
      <c r="H74" s="81" t="str">
        <f ca="1">+IF($L74="","",INDEX('NHAP - NVL'!$K$5:$K$5998,$L74))</f>
        <v/>
      </c>
      <c r="I74" s="745"/>
      <c r="J74" s="746"/>
      <c r="K74" s="80"/>
      <c r="L74" s="72" t="str">
        <f ca="1">IF(L73="","",IF(TYPE(MATCH($D$4,OFFSET('NHAP - NVL'!$B$5,L73,0):'NHAP - NVL'!$B$3015,0)+L73)=16,"",MATCH($D$4,OFFSET('NHAP - NVL'!$B$5,L73,0):'NHAP - NVL'!$B$3015,0)+L73))</f>
        <v/>
      </c>
      <c r="N74" s="72" t="str">
        <f t="shared" ca="1" si="4"/>
        <v/>
      </c>
    </row>
    <row r="75" spans="1:16" ht="15.75" hidden="1" customHeight="1">
      <c r="A75" s="77" t="str">
        <f ca="1">+IF(B75="","",COUNTA($B$69:B75))</f>
        <v/>
      </c>
      <c r="B75" s="749" t="str">
        <f ca="1">IF($L75="","",INDEX('NHAP - NVL'!$H$5:$H$5998,$L75))</f>
        <v/>
      </c>
      <c r="C75" s="750"/>
      <c r="D75" s="77" t="str">
        <f ca="1">IF($L75="","",INDEX('NHAP - NVL'!$G$5:$G$5998,$L75))</f>
        <v/>
      </c>
      <c r="E75" s="77" t="str">
        <f ca="1">+IF($L75="","",INDEX('NHAP - NVL'!$I$5:$I$5998,$L75))</f>
        <v/>
      </c>
      <c r="F75" s="227" t="str">
        <f ca="1">+IF($L75="","",INDEX('NHAP - NVL'!$J$5:$J$5998,$L75))</f>
        <v/>
      </c>
      <c r="G75" s="227"/>
      <c r="H75" s="81" t="str">
        <f ca="1">+IF($L75="","",INDEX('NHAP - NVL'!$K$5:$K$5998,$L75))</f>
        <v/>
      </c>
      <c r="I75" s="745"/>
      <c r="J75" s="746"/>
      <c r="K75" s="80"/>
      <c r="L75" s="72" t="str">
        <f ca="1">IF(L74="","",IF(TYPE(MATCH($D$4,OFFSET('NHAP - NVL'!$B$5,L74,0):'NHAP - NVL'!$B$3015,0)+L74)=16,"",MATCH($D$4,OFFSET('NHAP - NVL'!$B$5,L74,0):'NHAP - NVL'!$B$3015,0)+L74))</f>
        <v/>
      </c>
      <c r="N75" s="72" t="str">
        <f t="shared" ca="1" si="4"/>
        <v/>
      </c>
    </row>
    <row r="76" spans="1:16" ht="15.75" hidden="1" customHeight="1">
      <c r="A76" s="77" t="str">
        <f ca="1">+IF(B76="","",COUNTA($B$69:B76))</f>
        <v/>
      </c>
      <c r="B76" s="749" t="str">
        <f ca="1">IF($L76="","",INDEX('NHAP - NVL'!$H$5:$H$5998,$L76))</f>
        <v/>
      </c>
      <c r="C76" s="750"/>
      <c r="D76" s="77" t="str">
        <f ca="1">IF($L76="","",INDEX('NHAP - NVL'!$G$5:$G$5998,$L76))</f>
        <v/>
      </c>
      <c r="E76" s="77" t="str">
        <f ca="1">+IF($L76="","",INDEX('NHAP - NVL'!$I$5:$I$5998,$L76))</f>
        <v/>
      </c>
      <c r="F76" s="227" t="str">
        <f ca="1">+IF($L76="","",INDEX('NHAP - NVL'!$J$5:$J$5998,$L76))</f>
        <v/>
      </c>
      <c r="G76" s="227"/>
      <c r="H76" s="81" t="str">
        <f ca="1">+IF($L76="","",INDEX('NHAP - NVL'!$K$5:$K$5998,$L76))</f>
        <v/>
      </c>
      <c r="I76" s="745"/>
      <c r="J76" s="746"/>
      <c r="K76" s="80"/>
      <c r="L76" s="72" t="str">
        <f ca="1">IF(L75="","",IF(TYPE(MATCH($D$4,OFFSET('NHAP - NVL'!$B$5,L75,0):'NHAP - NVL'!$B$3015,0)+L75)=16,"",MATCH($D$4,OFFSET('NHAP - NVL'!$B$5,L75,0):'NHAP - NVL'!$B$3015,0)+L75))</f>
        <v/>
      </c>
      <c r="N76" s="72" t="str">
        <f t="shared" ca="1" si="4"/>
        <v/>
      </c>
    </row>
    <row r="77" spans="1:16" ht="15.75" hidden="1" customHeight="1">
      <c r="A77" s="77" t="str">
        <f ca="1">+IF(B77="","",COUNTA($B$69:B77))</f>
        <v/>
      </c>
      <c r="B77" s="749" t="str">
        <f ca="1">IF($L77="","",INDEX('NHAP - NVL'!$H$5:$H$5998,$L77))</f>
        <v/>
      </c>
      <c r="C77" s="750"/>
      <c r="D77" s="77" t="str">
        <f ca="1">IF($L77="","",INDEX('NHAP - NVL'!$G$5:$G$5998,$L77))</f>
        <v/>
      </c>
      <c r="E77" s="77" t="str">
        <f ca="1">+IF($L77="","",INDEX('NHAP - NVL'!$I$5:$I$5998,$L77))</f>
        <v/>
      </c>
      <c r="F77" s="227" t="str">
        <f ca="1">+IF($L77="","",INDEX('NHAP - NVL'!$J$5:$J$5998,$L77))</f>
        <v/>
      </c>
      <c r="G77" s="227"/>
      <c r="H77" s="81" t="str">
        <f ca="1">+IF($L77="","",INDEX('NHAP - NVL'!$K$5:$K$5998,$L77))</f>
        <v/>
      </c>
      <c r="I77" s="745"/>
      <c r="J77" s="746"/>
      <c r="K77" s="80"/>
      <c r="L77" s="72" t="str">
        <f ca="1">IF(L76="","",IF(TYPE(MATCH($D$4,OFFSET('NHAP - NVL'!$B$5,L76,0):'NHAP - NVL'!$B$3015,0)+L76)=16,"",MATCH($D$4,OFFSET('NHAP - NVL'!$B$5,L76,0):'NHAP - NVL'!$B$3015,0)+L76))</f>
        <v/>
      </c>
      <c r="N77" s="72" t="str">
        <f t="shared" ca="1" si="4"/>
        <v/>
      </c>
    </row>
    <row r="78" spans="1:16" ht="15.75" hidden="1" customHeight="1">
      <c r="A78" s="77" t="str">
        <f ca="1">+IF(B78="","",COUNTA($B$69:B78))</f>
        <v/>
      </c>
      <c r="B78" s="749" t="str">
        <f ca="1">IF($L78="","",INDEX('NHAP - NVL'!$H$5:$H$5998,$L78))</f>
        <v/>
      </c>
      <c r="C78" s="750"/>
      <c r="D78" s="77" t="str">
        <f ca="1">IF($L78="","",INDEX('NHAP - NVL'!$G$5:$G$5998,$L78))</f>
        <v/>
      </c>
      <c r="E78" s="77" t="str">
        <f ca="1">+IF($L78="","",INDEX('NHAP - NVL'!$I$5:$I$5998,$L78))</f>
        <v/>
      </c>
      <c r="F78" s="227" t="str">
        <f ca="1">+IF($L78="","",INDEX('NHAP - NVL'!$J$5:$J$5998,$L78))</f>
        <v/>
      </c>
      <c r="G78" s="227"/>
      <c r="H78" s="81" t="str">
        <f ca="1">+IF($L78="","",INDEX('NHAP - NVL'!$K$5:$K$5998,$L78))</f>
        <v/>
      </c>
      <c r="I78" s="745"/>
      <c r="J78" s="746"/>
      <c r="K78" s="80"/>
      <c r="L78" s="72" t="str">
        <f ca="1">IF(L77="","",IF(TYPE(MATCH($D$4,OFFSET('NHAP - NVL'!$B$5,L77,0):'NHAP - NVL'!$B$3015,0)+L77)=16,"",MATCH($D$4,OFFSET('NHAP - NVL'!$B$5,L77,0):'NHAP - NVL'!$B$3015,0)+L77))</f>
        <v/>
      </c>
      <c r="N78" s="72" t="str">
        <f t="shared" ca="1" si="4"/>
        <v/>
      </c>
    </row>
    <row r="79" spans="1:16" ht="15.75" hidden="1" customHeight="1">
      <c r="A79" s="77" t="str">
        <f ca="1">+IF(B79="","",COUNTA($B$69:B79))</f>
        <v/>
      </c>
      <c r="B79" s="749" t="str">
        <f ca="1">IF($L79="","",INDEX('NHAP - NVL'!$H$5:$H$5998,$L79))</f>
        <v/>
      </c>
      <c r="C79" s="750"/>
      <c r="D79" s="77" t="str">
        <f ca="1">IF($L79="","",INDEX('NHAP - NVL'!$G$5:$G$5998,$L79))</f>
        <v/>
      </c>
      <c r="E79" s="77" t="str">
        <f ca="1">+IF($L79="","",INDEX('NHAP - NVL'!$I$5:$I$5998,$L79))</f>
        <v/>
      </c>
      <c r="F79" s="227" t="str">
        <f ca="1">+IF($L79="","",INDEX('NHAP - NVL'!$J$5:$J$5998,$L79))</f>
        <v/>
      </c>
      <c r="G79" s="227"/>
      <c r="H79" s="81" t="str">
        <f ca="1">+IF($L79="","",INDEX('NHAP - NVL'!$K$5:$K$5998,$L79))</f>
        <v/>
      </c>
      <c r="I79" s="745"/>
      <c r="J79" s="746"/>
      <c r="K79" s="80"/>
      <c r="L79" s="72" t="str">
        <f ca="1">IF(L78="","",IF(TYPE(MATCH($D$4,OFFSET('NHAP - NVL'!$B$5,L78,0):'NHAP - NVL'!$B$3015,0)+L78)=16,"",MATCH($D$4,OFFSET('NHAP - NVL'!$B$5,L78,0):'NHAP - NVL'!$B$3015,0)+L78))</f>
        <v/>
      </c>
      <c r="N79" s="72" t="str">
        <f t="shared" ca="1" si="4"/>
        <v/>
      </c>
    </row>
    <row r="80" spans="1:16" ht="15.75" hidden="1" customHeight="1">
      <c r="A80" s="77" t="str">
        <f ca="1">+IF(B80="","",COUNTA($B$69:B80))</f>
        <v/>
      </c>
      <c r="B80" s="749" t="str">
        <f ca="1">IF($L80="","",INDEX('NHAP - NVL'!$H$5:$H$5998,$L80))</f>
        <v/>
      </c>
      <c r="C80" s="750"/>
      <c r="D80" s="77" t="str">
        <f ca="1">IF($L80="","",INDEX('NHAP - NVL'!$G$5:$G$5998,$L80))</f>
        <v/>
      </c>
      <c r="E80" s="77" t="str">
        <f ca="1">+IF($L80="","",INDEX('NHAP - NVL'!$I$5:$I$5998,$L80))</f>
        <v/>
      </c>
      <c r="F80" s="227" t="str">
        <f ca="1">+IF($L80="","",INDEX('NHAP - NVL'!$J$5:$J$5998,$L80))</f>
        <v/>
      </c>
      <c r="G80" s="227"/>
      <c r="H80" s="81" t="str">
        <f ca="1">+IF($L80="","",INDEX('NHAP - NVL'!$K$5:$K$5998,$L80))</f>
        <v/>
      </c>
      <c r="I80" s="745"/>
      <c r="J80" s="746"/>
      <c r="K80" s="80"/>
      <c r="L80" s="72" t="str">
        <f ca="1">IF(L79="","",IF(TYPE(MATCH($D$4,OFFSET('NHAP - NVL'!$B$5,L79,0):'NHAP - NVL'!$B$3015,0)+L79)=16,"",MATCH($D$4,OFFSET('NHAP - NVL'!$B$5,L79,0):'NHAP - NVL'!$B$3015,0)+L79))</f>
        <v/>
      </c>
      <c r="N80" s="72" t="str">
        <f t="shared" ca="1" si="4"/>
        <v/>
      </c>
    </row>
    <row r="81" spans="1:29" ht="15.75" hidden="1" customHeight="1">
      <c r="A81" s="77" t="str">
        <f ca="1">+IF(B81="","",COUNTA($B$69:B81))</f>
        <v/>
      </c>
      <c r="B81" s="749" t="str">
        <f ca="1">IF($L81="","",INDEX('NHAP - NVL'!$H$5:$H$5998,$L81))</f>
        <v/>
      </c>
      <c r="C81" s="750"/>
      <c r="D81" s="77" t="str">
        <f ca="1">IF($L81="","",INDEX('NHAP - NVL'!$G$5:$G$5998,$L81))</f>
        <v/>
      </c>
      <c r="E81" s="77" t="str">
        <f ca="1">+IF($L81="","",INDEX('NHAP - NVL'!$I$5:$I$5998,$L81))</f>
        <v/>
      </c>
      <c r="F81" s="227" t="str">
        <f ca="1">+IF($L81="","",INDEX('NHAP - NVL'!$J$5:$J$5998,$L81))</f>
        <v/>
      </c>
      <c r="G81" s="227"/>
      <c r="H81" s="81" t="str">
        <f ca="1">+IF($L81="","",INDEX('NHAP - NVL'!$K$5:$K$5998,$L81))</f>
        <v/>
      </c>
      <c r="I81" s="745"/>
      <c r="J81" s="746"/>
      <c r="K81" s="80"/>
      <c r="L81" s="72" t="str">
        <f ca="1">IF(L80="","",IF(TYPE(MATCH($D$4,OFFSET('NHAP - NVL'!$B$5,L80,0):'NHAP - NVL'!$B$3015,0)+L80)=16,"",MATCH($D$4,OFFSET('NHAP - NVL'!$B$5,L80,0):'NHAP - NVL'!$B$3015,0)+L80))</f>
        <v/>
      </c>
      <c r="N81" s="72" t="str">
        <f t="shared" ca="1" si="4"/>
        <v/>
      </c>
    </row>
    <row r="82" spans="1:29" ht="15.75" hidden="1" customHeight="1">
      <c r="A82" s="77" t="str">
        <f ca="1">+IF(B82="","",COUNTA($B$69:B82))</f>
        <v/>
      </c>
      <c r="B82" s="749" t="str">
        <f ca="1">IF($L82="","",INDEX('NHAP - NVL'!$H$5:$H$5998,$L82))</f>
        <v/>
      </c>
      <c r="C82" s="750"/>
      <c r="D82" s="77" t="str">
        <f ca="1">IF($L82="","",INDEX('NHAP - NVL'!$G$5:$G$5998,$L82))</f>
        <v/>
      </c>
      <c r="E82" s="77" t="str">
        <f ca="1">+IF($L82="","",INDEX('NHAP - NVL'!$I$5:$I$5998,$L82))</f>
        <v/>
      </c>
      <c r="F82" s="227" t="str">
        <f ca="1">+IF($L82="","",INDEX('NHAP - NVL'!$J$5:$J$5998,$L82))</f>
        <v/>
      </c>
      <c r="G82" s="227"/>
      <c r="H82" s="81" t="str">
        <f ca="1">+IF($L82="","",INDEX('NHAP - NVL'!$K$5:$K$5998,$L82))</f>
        <v/>
      </c>
      <c r="I82" s="745"/>
      <c r="J82" s="746"/>
      <c r="K82" s="80"/>
      <c r="L82" s="72" t="str">
        <f ca="1">IF(L81="","",IF(TYPE(MATCH($D$4,OFFSET('NHAP - NVL'!$B$5,L81,0):'NHAP - NVL'!$B$3015,0)+L81)=16,"",MATCH($D$4,OFFSET('NHAP - NVL'!$B$5,L81,0):'NHAP - NVL'!$B$3015,0)+L81))</f>
        <v/>
      </c>
      <c r="N82" s="72" t="str">
        <f t="shared" ca="1" si="4"/>
        <v/>
      </c>
    </row>
    <row r="83" spans="1:29" ht="15.75" hidden="1" customHeight="1">
      <c r="A83" s="77" t="str">
        <f ca="1">+IF(B83="","",COUNTA($B$69:B83))</f>
        <v/>
      </c>
      <c r="B83" s="749" t="str">
        <f ca="1">IF($L83="","",INDEX('NHAP - NVL'!$H$5:$H$5998,$L83))</f>
        <v/>
      </c>
      <c r="C83" s="750"/>
      <c r="D83" s="77" t="str">
        <f ca="1">IF($L83="","",INDEX('NHAP - NVL'!$G$5:$G$5998,$L83))</f>
        <v/>
      </c>
      <c r="E83" s="77"/>
      <c r="F83" s="81" t="str">
        <f ca="1">+IF($L83="","",INDEX('NHAP - NVL'!$J$5:$J$5998,$L83))</f>
        <v/>
      </c>
      <c r="G83" s="81"/>
      <c r="H83" s="81" t="str">
        <f ca="1">+IF($L83="","",INDEX('NHAP - NVL'!$K$5:$K$5998,$L83))</f>
        <v/>
      </c>
      <c r="I83" s="745"/>
      <c r="J83" s="746"/>
      <c r="K83" s="80"/>
      <c r="L83" s="72" t="str">
        <f ca="1">IF(L82="","",IF(TYPE(MATCH($D$4,OFFSET('NHAP - NVL'!$B$5,L82,0):'NHAP - NVL'!$B$3015,0)+L82)=16,"",MATCH($D$4,OFFSET('NHAP - NVL'!$B$5,L82,0):'NHAP - NVL'!$B$3015,0)+L82))</f>
        <v/>
      </c>
      <c r="N83" s="72" t="str">
        <f t="shared" ca="1" si="4"/>
        <v/>
      </c>
    </row>
    <row r="84" spans="1:29" ht="15.75" hidden="1" customHeight="1">
      <c r="A84" s="79"/>
      <c r="B84" s="737" t="s">
        <v>38</v>
      </c>
      <c r="C84" s="738"/>
      <c r="D84" s="77"/>
      <c r="E84" s="77"/>
      <c r="F84" s="77"/>
      <c r="G84" s="77"/>
      <c r="H84" s="77"/>
      <c r="I84" s="747"/>
      <c r="J84" s="748"/>
      <c r="K84" s="76"/>
      <c r="L84" s="72" t="str">
        <f ca="1">IF(L76="","",IF(TYPE(MATCH($D$4,OFFSET('NHAP - NVL'!$B$5,L76,0):'NHAP - NVL'!$B$3015,0)+L76)=16,"",MATCH($D$4,OFFSET('NHAP - NVL'!$B$5,L76,0):'NHAP - NVL'!$B$3015,0)+L76))</f>
        <v/>
      </c>
      <c r="N84" s="72" t="str">
        <f t="shared" si="4"/>
        <v>in</v>
      </c>
    </row>
    <row r="85" spans="1:29" ht="11.85" hidden="1" customHeight="1">
      <c r="A85" s="75"/>
      <c r="B85" s="75"/>
      <c r="C85" s="75"/>
      <c r="D85" s="75"/>
      <c r="E85" s="75"/>
      <c r="F85" s="75"/>
      <c r="G85" s="75"/>
      <c r="H85" s="75"/>
      <c r="I85" s="75"/>
      <c r="J85" s="75"/>
      <c r="K85" s="75"/>
    </row>
    <row r="86" spans="1:29" ht="16.899999999999999" hidden="1" customHeight="1">
      <c r="A86" s="654" t="s">
        <v>37</v>
      </c>
      <c r="B86" s="654"/>
      <c r="C86" s="654"/>
      <c r="D86" s="772"/>
      <c r="E86" s="772"/>
      <c r="F86" s="772"/>
      <c r="G86" s="772"/>
      <c r="H86" s="772"/>
      <c r="I86" s="772"/>
      <c r="J86" s="772"/>
      <c r="K86" s="772"/>
      <c r="S86" s="72" t="s">
        <v>600</v>
      </c>
    </row>
    <row r="87" spans="1:29" ht="17.649999999999999" hidden="1" customHeight="1">
      <c r="A87" s="773" t="s">
        <v>36</v>
      </c>
      <c r="B87" s="773"/>
      <c r="C87" s="654"/>
      <c r="D87" s="753"/>
      <c r="E87" s="753"/>
      <c r="F87" s="753"/>
      <c r="G87" s="753"/>
      <c r="H87" s="753"/>
      <c r="I87" s="753"/>
      <c r="J87" s="753"/>
      <c r="K87" s="753"/>
      <c r="S87" s="72" t="s">
        <v>894</v>
      </c>
      <c r="AB87" s="72" t="s">
        <v>895</v>
      </c>
    </row>
    <row r="88" spans="1:29" ht="17.649999999999999" hidden="1" customHeight="1">
      <c r="A88" s="768" t="s">
        <v>713</v>
      </c>
      <c r="B88" s="768"/>
      <c r="C88" s="768"/>
      <c r="D88" s="768"/>
      <c r="E88" s="768"/>
      <c r="F88" s="768"/>
      <c r="G88" s="652"/>
      <c r="H88" s="768" t="s">
        <v>714</v>
      </c>
      <c r="I88" s="768"/>
      <c r="J88" s="768"/>
      <c r="K88" s="768"/>
      <c r="S88" s="72" t="s">
        <v>896</v>
      </c>
    </row>
    <row r="89" spans="1:29" ht="29.25" hidden="1" customHeight="1">
      <c r="A89" s="771" t="s">
        <v>699</v>
      </c>
      <c r="B89" s="771"/>
      <c r="C89" s="771"/>
      <c r="D89" s="771"/>
      <c r="E89" s="771"/>
      <c r="F89" s="771"/>
      <c r="G89" s="653"/>
      <c r="H89" s="769" t="s">
        <v>35</v>
      </c>
      <c r="I89" s="769"/>
      <c r="J89" s="769"/>
      <c r="K89" s="769"/>
      <c r="S89" s="72" t="s">
        <v>697</v>
      </c>
      <c r="V89" s="72" t="s">
        <v>897</v>
      </c>
      <c r="X89" s="72" t="s">
        <v>696</v>
      </c>
    </row>
    <row r="90" spans="1:29" ht="16.899999999999999" hidden="1" customHeight="1">
      <c r="A90" s="73"/>
      <c r="B90" s="73"/>
      <c r="C90" s="73"/>
      <c r="D90" s="73"/>
      <c r="G90" s="72"/>
      <c r="H90" s="770" t="s">
        <v>34</v>
      </c>
      <c r="I90" s="770"/>
      <c r="J90" s="770"/>
      <c r="K90" s="770"/>
      <c r="S90" s="72" t="s">
        <v>898</v>
      </c>
      <c r="V90" s="350">
        <v>0.05</v>
      </c>
      <c r="Y90" s="72" t="s">
        <v>899</v>
      </c>
      <c r="Z90" s="72">
        <v>3</v>
      </c>
      <c r="AB90" s="72" t="s">
        <v>900</v>
      </c>
      <c r="AC90" s="72">
        <v>3</v>
      </c>
    </row>
    <row r="91" spans="1:29" hidden="1">
      <c r="G91" s="72"/>
      <c r="I91" s="72"/>
      <c r="S91" s="72" t="s">
        <v>901</v>
      </c>
    </row>
    <row r="92" spans="1:29" hidden="1">
      <c r="G92" s="72"/>
      <c r="I92" s="72"/>
      <c r="S92" s="72" t="s">
        <v>902</v>
      </c>
      <c r="V92" s="351">
        <v>1250</v>
      </c>
      <c r="Y92" s="72" t="s">
        <v>903</v>
      </c>
      <c r="Z92" s="72">
        <v>3</v>
      </c>
      <c r="AB92" s="72" t="s">
        <v>904</v>
      </c>
      <c r="AC92" s="72">
        <v>15</v>
      </c>
    </row>
    <row r="93" spans="1:29" hidden="1">
      <c r="B93" s="72" t="s">
        <v>12</v>
      </c>
      <c r="G93" s="72"/>
      <c r="I93" s="72"/>
      <c r="S93" s="72" t="s">
        <v>905</v>
      </c>
      <c r="V93" s="72" t="s">
        <v>906</v>
      </c>
      <c r="Y93" s="72" t="s">
        <v>907</v>
      </c>
      <c r="Z93" s="72">
        <v>0</v>
      </c>
    </row>
    <row r="94" spans="1:29" hidden="1">
      <c r="G94" s="72"/>
      <c r="I94" s="72"/>
      <c r="S94" s="72" t="s">
        <v>908</v>
      </c>
      <c r="V94" s="72" t="s">
        <v>909</v>
      </c>
    </row>
    <row r="95" spans="1:29" hidden="1">
      <c r="A95" s="767" t="s">
        <v>746</v>
      </c>
      <c r="B95" s="767"/>
      <c r="C95" s="651"/>
      <c r="E95" s="72" t="s">
        <v>744</v>
      </c>
      <c r="G95" s="72"/>
      <c r="H95" s="766" t="s">
        <v>715</v>
      </c>
      <c r="I95" s="766"/>
      <c r="J95" s="766"/>
      <c r="K95" s="766"/>
      <c r="S95" s="72" t="s">
        <v>910</v>
      </c>
    </row>
    <row r="96" spans="1:29" hidden="1">
      <c r="G96" s="72"/>
      <c r="I96" s="72"/>
      <c r="S96" s="72" t="s">
        <v>911</v>
      </c>
    </row>
    <row r="97" spans="7:29" hidden="1">
      <c r="G97" s="72"/>
      <c r="I97" s="72"/>
      <c r="S97" s="72" t="s">
        <v>912</v>
      </c>
    </row>
    <row r="98" spans="7:29" ht="63" hidden="1">
      <c r="G98" s="72"/>
      <c r="I98" s="72"/>
      <c r="S98" s="72" t="s">
        <v>13</v>
      </c>
      <c r="T98" s="352" t="s">
        <v>913</v>
      </c>
      <c r="U98" s="72" t="s">
        <v>914</v>
      </c>
      <c r="V98" s="72" t="s">
        <v>915</v>
      </c>
      <c r="W98" s="72" t="s">
        <v>916</v>
      </c>
      <c r="X98" s="72" t="s">
        <v>917</v>
      </c>
      <c r="Y98" s="72" t="s">
        <v>918</v>
      </c>
      <c r="Z98" s="72" t="s">
        <v>919</v>
      </c>
      <c r="AA98" s="72" t="s">
        <v>920</v>
      </c>
      <c r="AB98" s="72" t="s">
        <v>921</v>
      </c>
      <c r="AC98" s="72" t="s">
        <v>922</v>
      </c>
    </row>
    <row r="99" spans="7:29" hidden="1">
      <c r="G99" s="72"/>
      <c r="I99" s="72"/>
      <c r="S99" s="72">
        <v>1</v>
      </c>
      <c r="T99" s="351">
        <v>3900</v>
      </c>
      <c r="U99" s="72">
        <v>9</v>
      </c>
      <c r="V99" s="72">
        <v>45</v>
      </c>
      <c r="W99" s="351">
        <v>3846</v>
      </c>
      <c r="X99" s="353">
        <v>1.2E-2</v>
      </c>
      <c r="Y99" s="72">
        <v>46.2</v>
      </c>
      <c r="Z99" s="351">
        <v>3799.8</v>
      </c>
      <c r="AA99" s="72">
        <v>250523033</v>
      </c>
      <c r="AB99" s="72" t="s">
        <v>923</v>
      </c>
      <c r="AC99" s="354">
        <v>45071</v>
      </c>
    </row>
    <row r="100" spans="7:29" hidden="1">
      <c r="G100" s="72"/>
      <c r="I100" s="72"/>
      <c r="S100" s="72" t="s">
        <v>38</v>
      </c>
      <c r="T100" s="351">
        <v>3900</v>
      </c>
      <c r="U100" s="72">
        <v>9</v>
      </c>
      <c r="V100" s="72">
        <v>45</v>
      </c>
      <c r="W100" s="351">
        <v>3846</v>
      </c>
      <c r="X100" s="72">
        <v>0</v>
      </c>
      <c r="Y100" s="72">
        <v>46.2</v>
      </c>
      <c r="Z100" s="351">
        <v>3799.8</v>
      </c>
    </row>
    <row r="101" spans="7:29" hidden="1">
      <c r="G101" s="72"/>
      <c r="I101" s="72"/>
      <c r="S101" s="72" t="s">
        <v>924</v>
      </c>
      <c r="Z101" s="351">
        <v>3799.8</v>
      </c>
    </row>
    <row r="102" spans="7:29" hidden="1">
      <c r="G102" s="72"/>
      <c r="I102" s="72"/>
      <c r="S102" s="72" t="s">
        <v>925</v>
      </c>
      <c r="Z102" s="351">
        <v>3609.9</v>
      </c>
    </row>
    <row r="103" spans="7:29" hidden="1">
      <c r="G103" s="72"/>
      <c r="I103" s="72"/>
      <c r="S103" s="72" t="s">
        <v>926</v>
      </c>
    </row>
    <row r="104" spans="7:29" hidden="1">
      <c r="G104" s="72"/>
      <c r="I104" s="72"/>
      <c r="Z104" s="72" t="s">
        <v>927</v>
      </c>
    </row>
    <row r="105" spans="7:29" hidden="1">
      <c r="G105" s="72"/>
      <c r="I105" s="72"/>
      <c r="T105" s="72" t="s">
        <v>928</v>
      </c>
      <c r="AB105" s="72" t="s">
        <v>929</v>
      </c>
    </row>
    <row r="106" spans="7:29" hidden="1">
      <c r="G106" s="72"/>
      <c r="I106" s="72"/>
    </row>
    <row r="107" spans="7:29" hidden="1">
      <c r="G107" s="72"/>
      <c r="I107" s="72"/>
      <c r="T107" s="72" t="s">
        <v>930</v>
      </c>
      <c r="AB107" s="72" t="s">
        <v>931</v>
      </c>
    </row>
  </sheetData>
  <autoFilter ref="L68:N84">
    <filterColumn colId="2">
      <customFilters>
        <customFilter operator="notEqual" val=" "/>
      </customFilters>
    </filterColumn>
  </autoFilter>
  <mergeCells count="171">
    <mergeCell ref="A88:F88"/>
    <mergeCell ref="H88:K88"/>
    <mergeCell ref="A89:F89"/>
    <mergeCell ref="H89:K89"/>
    <mergeCell ref="H90:K90"/>
    <mergeCell ref="A95:B95"/>
    <mergeCell ref="H95:K95"/>
    <mergeCell ref="B83:C83"/>
    <mergeCell ref="I83:J83"/>
    <mergeCell ref="B84:C84"/>
    <mergeCell ref="I84:J84"/>
    <mergeCell ref="D86:K86"/>
    <mergeCell ref="A87:B87"/>
    <mergeCell ref="D87:K87"/>
    <mergeCell ref="B80:C80"/>
    <mergeCell ref="I80:J80"/>
    <mergeCell ref="B81:C81"/>
    <mergeCell ref="I81:J81"/>
    <mergeCell ref="B82:C82"/>
    <mergeCell ref="I82:J82"/>
    <mergeCell ref="B77:C77"/>
    <mergeCell ref="I77:J77"/>
    <mergeCell ref="B78:C78"/>
    <mergeCell ref="I78:J78"/>
    <mergeCell ref="B79:C79"/>
    <mergeCell ref="I79:J79"/>
    <mergeCell ref="B74:C74"/>
    <mergeCell ref="I74:J74"/>
    <mergeCell ref="B75:C75"/>
    <mergeCell ref="I75:J75"/>
    <mergeCell ref="B76:C76"/>
    <mergeCell ref="I76:J76"/>
    <mergeCell ref="B71:C71"/>
    <mergeCell ref="I71:J71"/>
    <mergeCell ref="B72:C72"/>
    <mergeCell ref="I72:J72"/>
    <mergeCell ref="B73:C73"/>
    <mergeCell ref="I73:J73"/>
    <mergeCell ref="P66:P67"/>
    <mergeCell ref="B68:C68"/>
    <mergeCell ref="I68:J68"/>
    <mergeCell ref="B69:C69"/>
    <mergeCell ref="I69:J69"/>
    <mergeCell ref="B70:C70"/>
    <mergeCell ref="I70:J70"/>
    <mergeCell ref="D65:E65"/>
    <mergeCell ref="I65:K65"/>
    <mergeCell ref="A66:A67"/>
    <mergeCell ref="B66:C67"/>
    <mergeCell ref="D66:D67"/>
    <mergeCell ref="E66:E67"/>
    <mergeCell ref="F66:H66"/>
    <mergeCell ref="I66:J67"/>
    <mergeCell ref="K66:K67"/>
    <mergeCell ref="A52:B52"/>
    <mergeCell ref="I52:L52"/>
    <mergeCell ref="C61:D61"/>
    <mergeCell ref="C62:D62"/>
    <mergeCell ref="A63:B63"/>
    <mergeCell ref="A64:K64"/>
    <mergeCell ref="A43:H43"/>
    <mergeCell ref="I43:J43"/>
    <mergeCell ref="A44:H44"/>
    <mergeCell ref="I44:J44"/>
    <mergeCell ref="I46:L46"/>
    <mergeCell ref="A47:B47"/>
    <mergeCell ref="I47:L47"/>
    <mergeCell ref="C41:D41"/>
    <mergeCell ref="E41:F41"/>
    <mergeCell ref="I41:J41"/>
    <mergeCell ref="C42:D42"/>
    <mergeCell ref="E42:F42"/>
    <mergeCell ref="I42:J42"/>
    <mergeCell ref="C39:D39"/>
    <mergeCell ref="E39:F39"/>
    <mergeCell ref="I39:J39"/>
    <mergeCell ref="C40:D40"/>
    <mergeCell ref="E40:F40"/>
    <mergeCell ref="I40:J40"/>
    <mergeCell ref="C37:D37"/>
    <mergeCell ref="E37:F37"/>
    <mergeCell ref="I37:J37"/>
    <mergeCell ref="C38:D38"/>
    <mergeCell ref="E38:F38"/>
    <mergeCell ref="I38:J38"/>
    <mergeCell ref="C35:D35"/>
    <mergeCell ref="E35:F35"/>
    <mergeCell ref="I35:J35"/>
    <mergeCell ref="C36:D36"/>
    <mergeCell ref="E36:F36"/>
    <mergeCell ref="I36:J36"/>
    <mergeCell ref="C33:D33"/>
    <mergeCell ref="E33:F33"/>
    <mergeCell ref="I33:J33"/>
    <mergeCell ref="C34:D34"/>
    <mergeCell ref="E34:F34"/>
    <mergeCell ref="I34:J34"/>
    <mergeCell ref="C31:D31"/>
    <mergeCell ref="E31:F31"/>
    <mergeCell ref="I31:J31"/>
    <mergeCell ref="C32:D32"/>
    <mergeCell ref="E32:F32"/>
    <mergeCell ref="I32:J32"/>
    <mergeCell ref="C29:D29"/>
    <mergeCell ref="E29:F29"/>
    <mergeCell ref="I29:J29"/>
    <mergeCell ref="C30:D30"/>
    <mergeCell ref="E30:F30"/>
    <mergeCell ref="I30:J30"/>
    <mergeCell ref="C27:D27"/>
    <mergeCell ref="E27:F27"/>
    <mergeCell ref="I27:J27"/>
    <mergeCell ref="C28:D28"/>
    <mergeCell ref="E28:F28"/>
    <mergeCell ref="I28:J28"/>
    <mergeCell ref="C25:D25"/>
    <mergeCell ref="E25:F25"/>
    <mergeCell ref="I25:J25"/>
    <mergeCell ref="C26:D26"/>
    <mergeCell ref="E26:F26"/>
    <mergeCell ref="I26:J26"/>
    <mergeCell ref="C23:D23"/>
    <mergeCell ref="E23:F23"/>
    <mergeCell ref="I23:J23"/>
    <mergeCell ref="C24:D24"/>
    <mergeCell ref="E24:F24"/>
    <mergeCell ref="I24:J24"/>
    <mergeCell ref="C21:D21"/>
    <mergeCell ref="E21:F21"/>
    <mergeCell ref="I21:J21"/>
    <mergeCell ref="C22:D22"/>
    <mergeCell ref="E22:F22"/>
    <mergeCell ref="I22:J22"/>
    <mergeCell ref="C19:D19"/>
    <mergeCell ref="E19:F19"/>
    <mergeCell ref="I19:J19"/>
    <mergeCell ref="C20:D20"/>
    <mergeCell ref="E20:F20"/>
    <mergeCell ref="I20:J20"/>
    <mergeCell ref="C17:D17"/>
    <mergeCell ref="E17:F17"/>
    <mergeCell ref="I17:J17"/>
    <mergeCell ref="C18:D18"/>
    <mergeCell ref="E18:F18"/>
    <mergeCell ref="I18:J18"/>
    <mergeCell ref="A13:B13"/>
    <mergeCell ref="A14:B14"/>
    <mergeCell ref="D14:K14"/>
    <mergeCell ref="C16:D16"/>
    <mergeCell ref="E16:F16"/>
    <mergeCell ref="I16:J16"/>
    <mergeCell ref="A8:B8"/>
    <mergeCell ref="H8:I8"/>
    <mergeCell ref="A9:B9"/>
    <mergeCell ref="A11:B11"/>
    <mergeCell ref="D11:K11"/>
    <mergeCell ref="A12:B12"/>
    <mergeCell ref="D12:K12"/>
    <mergeCell ref="A5:B5"/>
    <mergeCell ref="D5:G5"/>
    <mergeCell ref="K5:L5"/>
    <mergeCell ref="A6:B6"/>
    <mergeCell ref="H6:I6"/>
    <mergeCell ref="A7:B7"/>
    <mergeCell ref="H7:I7"/>
    <mergeCell ref="A1:F1"/>
    <mergeCell ref="K1:L1"/>
    <mergeCell ref="A2:F2"/>
    <mergeCell ref="A3:K3"/>
    <mergeCell ref="D4:E4"/>
    <mergeCell ref="F4:G4"/>
  </mergeCells>
  <pageMargins left="0.52" right="0.2" top="0.57999999999999996" bottom="0.196850393700787" header="0" footer="0"/>
  <pageSetup paperSize="9" scale="76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 filterMode="1">
    <tabColor rgb="FF92D050"/>
    <pageSetUpPr fitToPage="1"/>
  </sheetPr>
  <dimension ref="A1:AC107"/>
  <sheetViews>
    <sheetView topLeftCell="A7" zoomScaleNormal="100" workbookViewId="0">
      <selection activeCell="R10" sqref="R10"/>
    </sheetView>
  </sheetViews>
  <sheetFormatPr defaultColWidth="9.33203125" defaultRowHeight="15.75"/>
  <cols>
    <col min="1" max="1" width="5.83203125" style="72" customWidth="1"/>
    <col min="2" max="2" width="27.6640625" style="72" customWidth="1"/>
    <col min="3" max="3" width="1.83203125" style="72" customWidth="1"/>
    <col min="4" max="4" width="19.1640625" style="72" customWidth="1"/>
    <col min="5" max="5" width="11.5" style="72" customWidth="1"/>
    <col min="6" max="6" width="7.83203125" style="72" customWidth="1"/>
    <col min="7" max="7" width="18" style="405" customWidth="1"/>
    <col min="8" max="8" width="19.83203125" style="72" hidden="1" customWidth="1"/>
    <col min="9" max="9" width="16.83203125" style="414" customWidth="1"/>
    <col min="10" max="10" width="1.6640625" style="72" customWidth="1"/>
    <col min="11" max="11" width="14.6640625" style="72" customWidth="1"/>
    <col min="12" max="12" width="16" style="72" customWidth="1"/>
    <col min="13" max="13" width="8" style="72" customWidth="1"/>
    <col min="14" max="14" width="5.83203125" style="72" customWidth="1"/>
    <col min="15" max="15" width="16.1640625" style="72" bestFit="1" customWidth="1"/>
    <col min="16" max="21" width="9.33203125" style="72"/>
    <col min="22" max="22" width="30.1640625" style="72" bestFit="1" customWidth="1"/>
    <col min="23" max="16384" width="9.33203125" style="72"/>
  </cols>
  <sheetData>
    <row r="1" spans="1:13">
      <c r="A1" s="751" t="s">
        <v>600</v>
      </c>
      <c r="B1" s="751"/>
      <c r="C1" s="751"/>
      <c r="D1" s="751"/>
      <c r="E1" s="751"/>
      <c r="F1" s="751"/>
      <c r="G1" s="625"/>
      <c r="H1" s="355"/>
      <c r="I1" s="406"/>
      <c r="J1" s="355"/>
      <c r="K1" s="762" t="s">
        <v>895</v>
      </c>
      <c r="L1" s="762"/>
    </row>
    <row r="2" spans="1:13">
      <c r="A2" s="780" t="s">
        <v>1483</v>
      </c>
      <c r="B2" s="780"/>
      <c r="C2" s="780"/>
      <c r="D2" s="766"/>
      <c r="E2" s="780"/>
      <c r="F2" s="780"/>
      <c r="G2" s="400"/>
      <c r="H2" s="356"/>
      <c r="I2" s="407"/>
      <c r="J2" s="356"/>
      <c r="K2" s="356"/>
    </row>
    <row r="3" spans="1:13" ht="41.25" customHeight="1">
      <c r="A3" s="777" t="s">
        <v>896</v>
      </c>
      <c r="B3" s="777"/>
      <c r="C3" s="777"/>
      <c r="D3" s="777"/>
      <c r="E3" s="777"/>
      <c r="F3" s="777"/>
      <c r="G3" s="778"/>
      <c r="H3" s="777"/>
      <c r="I3" s="779"/>
      <c r="J3" s="777"/>
      <c r="K3" s="777"/>
    </row>
    <row r="4" spans="1:13" ht="17.649999999999999" customHeight="1">
      <c r="A4" s="102"/>
      <c r="B4" s="102"/>
      <c r="C4" s="102"/>
      <c r="D4" s="764" t="s">
        <v>64</v>
      </c>
      <c r="E4" s="764"/>
      <c r="F4" s="751" t="s">
        <v>1537</v>
      </c>
      <c r="G4" s="763"/>
      <c r="H4" s="102"/>
      <c r="I4" s="408"/>
      <c r="J4" s="102"/>
      <c r="K4" s="102"/>
    </row>
    <row r="5" spans="1:13" ht="17.649999999999999" customHeight="1">
      <c r="A5" s="781" t="s">
        <v>697</v>
      </c>
      <c r="B5" s="781"/>
      <c r="C5" s="364" t="s">
        <v>934</v>
      </c>
      <c r="D5" s="761" t="str">
        <f>IF($M5="","",INDEX('NHAP - NVL'!$H$5:$H$5998,$M5))</f>
        <v/>
      </c>
      <c r="E5" s="761"/>
      <c r="F5" s="761"/>
      <c r="G5" s="761"/>
      <c r="I5" s="366" t="s">
        <v>21</v>
      </c>
      <c r="J5" s="364" t="s">
        <v>934</v>
      </c>
      <c r="K5" s="761" t="str">
        <f>IF($M5="","",INDEX('NHAP - NVL'!$G$5:$G$5998,$M5))</f>
        <v/>
      </c>
      <c r="L5" s="761"/>
      <c r="M5" s="72" t="str">
        <f>+IF(TYPE(MATCH($F$4,'NHAP - NVL'!$B$5:$B$2012,0))=16,"",MATCH($F$4,'NHAP - NVL'!$B$5:$B$2012,0))</f>
        <v/>
      </c>
    </row>
    <row r="6" spans="1:13" ht="17.649999999999999" customHeight="1">
      <c r="A6" s="758" t="s">
        <v>968</v>
      </c>
      <c r="B6" s="758"/>
      <c r="C6" s="364" t="s">
        <v>934</v>
      </c>
      <c r="D6" s="635" t="str">
        <f>IF(K5="","",VLOOKUP(K5,'Danh mục CODE'!$D$2:$I$1880,4,0))</f>
        <v/>
      </c>
      <c r="E6" s="368"/>
      <c r="F6" s="368"/>
      <c r="G6" s="402"/>
      <c r="H6" s="758"/>
      <c r="I6" s="759"/>
      <c r="J6" s="364"/>
      <c r="K6" s="639"/>
      <c r="L6" s="639"/>
    </row>
    <row r="7" spans="1:13" ht="17.649999999999999" customHeight="1">
      <c r="A7" s="758" t="s">
        <v>969</v>
      </c>
      <c r="B7" s="758"/>
      <c r="C7" s="364" t="s">
        <v>934</v>
      </c>
      <c r="D7" s="485" t="str">
        <f>IF($M5="","",INDEX('NHAP - NVL'!$N$5:$N$5998,$M5))</f>
        <v/>
      </c>
      <c r="E7" s="477"/>
      <c r="F7" s="477"/>
      <c r="G7" s="477"/>
      <c r="H7" s="758"/>
      <c r="I7" s="759"/>
      <c r="J7" s="364"/>
      <c r="K7" s="639"/>
      <c r="L7" s="639"/>
    </row>
    <row r="8" spans="1:13" ht="17.649999999999999" customHeight="1">
      <c r="A8" s="758" t="s">
        <v>967</v>
      </c>
      <c r="B8" s="758"/>
      <c r="C8" s="364" t="s">
        <v>934</v>
      </c>
      <c r="D8" s="636" t="str">
        <f>IF(K5="","",IF(D6-D7&lt;0,-(D6-D7),D6-D7))</f>
        <v/>
      </c>
      <c r="E8" s="368"/>
      <c r="F8" s="368"/>
      <c r="G8" s="402"/>
      <c r="H8" s="758"/>
      <c r="I8" s="759"/>
      <c r="J8" s="364"/>
      <c r="K8" s="639"/>
      <c r="L8" s="639"/>
    </row>
    <row r="9" spans="1:13" ht="17.649999999999999" customHeight="1">
      <c r="A9" s="758" t="s">
        <v>937</v>
      </c>
      <c r="B9" s="759"/>
      <c r="C9" s="364" t="s">
        <v>934</v>
      </c>
      <c r="D9" s="636"/>
      <c r="E9" s="368"/>
      <c r="F9" s="368"/>
      <c r="G9" s="402"/>
      <c r="H9" s="623"/>
      <c r="I9" s="624"/>
      <c r="J9" s="364"/>
      <c r="K9" s="639"/>
      <c r="L9" s="639"/>
    </row>
    <row r="10" spans="1:13" ht="17.649999999999999" customHeight="1">
      <c r="A10" s="623"/>
      <c r="B10" s="624"/>
      <c r="C10" s="364"/>
      <c r="D10" s="636"/>
      <c r="E10" s="368"/>
      <c r="F10" s="368"/>
      <c r="G10" s="402"/>
      <c r="H10" s="623"/>
      <c r="I10" s="624"/>
      <c r="J10" s="364"/>
      <c r="K10" s="639"/>
      <c r="L10" s="639"/>
    </row>
    <row r="11" spans="1:13" ht="15.75" customHeight="1">
      <c r="A11" s="760" t="s">
        <v>935</v>
      </c>
      <c r="B11" s="760"/>
      <c r="C11" s="634" t="s">
        <v>934</v>
      </c>
      <c r="D11" s="788" t="s">
        <v>880</v>
      </c>
      <c r="E11" s="788"/>
      <c r="F11" s="788"/>
      <c r="G11" s="788"/>
      <c r="H11" s="789"/>
      <c r="I11" s="788"/>
      <c r="J11" s="788"/>
      <c r="K11" s="788"/>
      <c r="L11" s="371"/>
    </row>
    <row r="12" spans="1:13" ht="28.5" customHeight="1">
      <c r="A12" s="760" t="s">
        <v>4</v>
      </c>
      <c r="B12" s="760"/>
      <c r="C12" s="634" t="s">
        <v>934</v>
      </c>
      <c r="D12" s="788" t="str">
        <f>VLOOKUP($D$11,DMKH!$C$4:$J$1000,2,0)</f>
        <v>Cụm CN VL XD Tân An, ấp Bình Chánh, Tân An, Vĩnh Cửu, Đồng Nai.</v>
      </c>
      <c r="E12" s="788"/>
      <c r="F12" s="788"/>
      <c r="G12" s="790"/>
      <c r="H12" s="788"/>
      <c r="I12" s="791"/>
      <c r="J12" s="788"/>
      <c r="K12" s="788"/>
      <c r="L12" s="371"/>
    </row>
    <row r="13" spans="1:13" ht="17.649999999999999" customHeight="1">
      <c r="A13" s="758" t="s">
        <v>6</v>
      </c>
      <c r="B13" s="758"/>
      <c r="C13" s="364" t="s">
        <v>934</v>
      </c>
      <c r="D13" s="634" t="str">
        <f>IF(VLOOKUP($D$11,DMKH!$C$4:$J$1000,5,0)=0,"",(VLOOKUP($D$11,DMKH!$C$4:$J$1000,5,0)))</f>
        <v/>
      </c>
      <c r="E13" s="368"/>
      <c r="F13" s="368"/>
      <c r="G13" s="402"/>
      <c r="H13" s="372"/>
      <c r="I13" s="411"/>
      <c r="J13" s="373"/>
      <c r="K13" s="366"/>
      <c r="L13" s="371"/>
    </row>
    <row r="14" spans="1:13" ht="17.649999999999999" customHeight="1">
      <c r="A14" s="758" t="s">
        <v>936</v>
      </c>
      <c r="B14" s="758"/>
      <c r="C14" s="364" t="s">
        <v>934</v>
      </c>
      <c r="D14" s="792" t="e">
        <f>VLOOKUP(F4,'NHAP - NVL'!$B$2:$W$5998,3,0)</f>
        <v>#N/A</v>
      </c>
      <c r="E14" s="792"/>
      <c r="F14" s="792"/>
      <c r="G14" s="793"/>
      <c r="H14" s="792"/>
      <c r="I14" s="794"/>
      <c r="J14" s="792"/>
      <c r="K14" s="792"/>
      <c r="L14" s="371"/>
    </row>
    <row r="15" spans="1:13" ht="17.649999999999999" customHeight="1">
      <c r="A15" s="626"/>
      <c r="B15" s="626"/>
      <c r="C15" s="626"/>
      <c r="D15" s="622"/>
      <c r="E15" s="622"/>
      <c r="F15" s="622"/>
      <c r="G15" s="403"/>
      <c r="H15" s="102"/>
      <c r="I15" s="408"/>
      <c r="J15" s="102"/>
      <c r="L15" s="102" t="s">
        <v>953</v>
      </c>
    </row>
    <row r="16" spans="1:13" s="374" customFormat="1" ht="25.5">
      <c r="A16" s="376" t="s">
        <v>13</v>
      </c>
      <c r="B16" s="627" t="s">
        <v>943</v>
      </c>
      <c r="C16" s="765" t="s">
        <v>955</v>
      </c>
      <c r="D16" s="765"/>
      <c r="E16" s="731" t="s">
        <v>956</v>
      </c>
      <c r="F16" s="732"/>
      <c r="G16" s="404" t="s">
        <v>964</v>
      </c>
      <c r="H16" s="627" t="s">
        <v>965</v>
      </c>
      <c r="I16" s="795" t="s">
        <v>966</v>
      </c>
      <c r="J16" s="796"/>
      <c r="K16" s="627" t="s">
        <v>950</v>
      </c>
      <c r="L16" s="385" t="s">
        <v>921</v>
      </c>
    </row>
    <row r="17" spans="1:15" ht="17.25" customHeight="1">
      <c r="A17" s="378">
        <v>1</v>
      </c>
      <c r="B17" s="444" t="str">
        <f>IF($M17="","",INDEX('NHAP - NVL'!$X$5:$X$2001,$M17))</f>
        <v/>
      </c>
      <c r="C17" s="727" t="str">
        <f>IF($M17="","",INDEX('NHAP - NVL'!$Y$5:$Y$2001,$M17))</f>
        <v/>
      </c>
      <c r="D17" s="728"/>
      <c r="E17" s="729" t="str">
        <f>IF($M17="","",INDEX('NHAP - NVL'!$L$5:$L$2001,$M17))</f>
        <v/>
      </c>
      <c r="F17" s="730"/>
      <c r="G17" s="445" t="str">
        <f>IF(B17="","",IF($D$7&lt;$D$6,0,E17*$D$8))</f>
        <v/>
      </c>
      <c r="H17" s="446" t="str">
        <f>IF(C17="","",IF($K$7&lt;$K$6,0,E17*$K$8))</f>
        <v/>
      </c>
      <c r="I17" s="729" t="str">
        <f>IF(E17="","",E17-G17-H17)</f>
        <v/>
      </c>
      <c r="J17" s="730"/>
      <c r="K17" s="444" t="str">
        <f>IF($M17="","",INDEX('NHAP - NVL'!$Z$5:$Z$2001,$M17))</f>
        <v/>
      </c>
      <c r="L17" s="473" t="str">
        <f>IF($M17="","",INDEX('NHAP - NVL'!$AA$5:$AA$2001,$M17))</f>
        <v/>
      </c>
      <c r="M17" s="225" t="str">
        <f>IF(TYPE(MATCH($F$4,'NHAP - NVL'!$B$5:$B$2001,0))=16,"",MATCH($F$4,'NHAP - NVL'!$B$5:$B$2001,0))</f>
        <v/>
      </c>
      <c r="N17" s="225" t="str">
        <f>+IF(E17&lt;&gt;"","in","")</f>
        <v/>
      </c>
      <c r="O17" s="478"/>
    </row>
    <row r="18" spans="1:15" ht="17.649999999999999" customHeight="1">
      <c r="A18" s="378">
        <f>A17+1</f>
        <v>2</v>
      </c>
      <c r="B18" s="444" t="str">
        <f ca="1">IF($M18="","",INDEX('NHAP - NVL'!$X$5:$X$2001,$M18))</f>
        <v/>
      </c>
      <c r="C18" s="727" t="str">
        <f ca="1">IF($M18="","",INDEX('NHAP - NVL'!$Y$5:$Y$2001,$M18))</f>
        <v/>
      </c>
      <c r="D18" s="728"/>
      <c r="E18" s="729" t="str">
        <f ca="1">IF($M18="","",INDEX('NHAP - NVL'!$L$5:$L$2001,$M18))</f>
        <v/>
      </c>
      <c r="F18" s="730"/>
      <c r="G18" s="445" t="str">
        <f t="shared" ref="G18:G41" ca="1" si="0">IF(B18="","",IF($D$7&lt;$D$6,0,E18*$D$8))</f>
        <v/>
      </c>
      <c r="H18" s="446" t="str">
        <f t="shared" ref="H18:H41" ca="1" si="1">IF(C18="","",IF($K$7&lt;$K$6,0,E18*$K$8))</f>
        <v/>
      </c>
      <c r="I18" s="729" t="str">
        <f t="shared" ref="I18:I41" ca="1" si="2">IF(E18="","",E18-G18-H18)</f>
        <v/>
      </c>
      <c r="J18" s="730"/>
      <c r="K18" s="444" t="str">
        <f ca="1">IF($M18="","",INDEX('NHAP - NVL'!$Z$5:$Z$2001,$M18))</f>
        <v/>
      </c>
      <c r="L18" s="473" t="str">
        <f ca="1">IF($M18="","",INDEX('NHAP - NVL'!$AA$5:$AA$2001,$M18))</f>
        <v/>
      </c>
      <c r="M18" s="72" t="str">
        <f ca="1">IF(M17="","",IF(TYPE(MATCH($F$4,OFFSET('NHAP - NVL'!$B$5,M17,0):'NHAP - NVL'!$B$2001,0)+M17)=16,"",MATCH($F$4,OFFSET('NHAP - NVL'!$B$5,M17,0):'NHAP - NVL'!$B$2001,0)+M17))</f>
        <v/>
      </c>
    </row>
    <row r="19" spans="1:15" ht="17.649999999999999" customHeight="1">
      <c r="A19" s="378">
        <f t="shared" ref="A19:A41" si="3">A18+1</f>
        <v>3</v>
      </c>
      <c r="B19" s="444" t="str">
        <f ca="1">IF($M19="","",INDEX('NHAP - NVL'!$X$5:$X$2001,$M19))</f>
        <v/>
      </c>
      <c r="C19" s="727" t="str">
        <f ca="1">IF($M19="","",INDEX('NHAP - NVL'!$Y$5:$Y$2001,$M19))</f>
        <v/>
      </c>
      <c r="D19" s="728"/>
      <c r="E19" s="729" t="str">
        <f ca="1">IF($M19="","",INDEX('NHAP - NVL'!$L$5:$L$2001,$M19))</f>
        <v/>
      </c>
      <c r="F19" s="730"/>
      <c r="G19" s="445" t="str">
        <f t="shared" ca="1" si="0"/>
        <v/>
      </c>
      <c r="H19" s="446" t="str">
        <f t="shared" ca="1" si="1"/>
        <v/>
      </c>
      <c r="I19" s="729" t="str">
        <f t="shared" ca="1" si="2"/>
        <v/>
      </c>
      <c r="J19" s="730"/>
      <c r="K19" s="444" t="str">
        <f ca="1">IF($M19="","",INDEX('NHAP - NVL'!$Z$5:$Z$2001,$M19))</f>
        <v/>
      </c>
      <c r="L19" s="473" t="str">
        <f ca="1">IF($M19="","",INDEX('NHAP - NVL'!$AA$5:$AA$2001,$M19))</f>
        <v/>
      </c>
      <c r="M19" s="72" t="str">
        <f ca="1">IF(M18="","",IF(TYPE(MATCH($F$4,OFFSET('NHAP - NVL'!$B$5,M18,0):'NHAP - NVL'!$B$3012,0)+M18)=16,"",MATCH($F$4,OFFSET('NHAP - NVL'!$B$5,M18,0):'NHAP - NVL'!$B$3012,0)+M18))</f>
        <v/>
      </c>
    </row>
    <row r="20" spans="1:15" ht="17.649999999999999" customHeight="1">
      <c r="A20" s="378">
        <f t="shared" si="3"/>
        <v>4</v>
      </c>
      <c r="B20" s="444" t="str">
        <f ca="1">IF($M20="","",INDEX('NHAP - NVL'!$X$5:$X$2001,$M20))</f>
        <v/>
      </c>
      <c r="C20" s="727" t="str">
        <f ca="1">IF($M20="","",INDEX('NHAP - NVL'!$Y$5:$Y$2001,$M20))</f>
        <v/>
      </c>
      <c r="D20" s="728"/>
      <c r="E20" s="729" t="str">
        <f ca="1">IF($M20="","",INDEX('NHAP - NVL'!$L$5:$L$2001,$M20))</f>
        <v/>
      </c>
      <c r="F20" s="730"/>
      <c r="G20" s="445" t="str">
        <f t="shared" ca="1" si="0"/>
        <v/>
      </c>
      <c r="H20" s="446" t="str">
        <f t="shared" ca="1" si="1"/>
        <v/>
      </c>
      <c r="I20" s="729" t="str">
        <f t="shared" ca="1" si="2"/>
        <v/>
      </c>
      <c r="J20" s="730"/>
      <c r="K20" s="444" t="str">
        <f ca="1">IF($M20="","",INDEX('NHAP - NVL'!$Z$5:$Z$2001,$M20))</f>
        <v/>
      </c>
      <c r="L20" s="473" t="str">
        <f ca="1">IF($M20="","",INDEX('NHAP - NVL'!$AA$5:$AA$2001,$M20))</f>
        <v/>
      </c>
      <c r="M20" s="72" t="str">
        <f ca="1">IF(M19="","",IF(TYPE(MATCH($F$4,OFFSET('NHAP - NVL'!$B$5,M19,0):'NHAP - NVL'!$B$3012,0)+M19)=16,"",MATCH($F$4,OFFSET('NHAP - NVL'!$B$5,M19,0):'NHAP - NVL'!$B$3012,0)+M19))</f>
        <v/>
      </c>
    </row>
    <row r="21" spans="1:15" ht="17.649999999999999" customHeight="1">
      <c r="A21" s="378">
        <f t="shared" si="3"/>
        <v>5</v>
      </c>
      <c r="B21" s="444" t="str">
        <f ca="1">IF($M21="","",INDEX('NHAP - NVL'!$X$5:$X$2001,$M21))</f>
        <v/>
      </c>
      <c r="C21" s="727" t="str">
        <f ca="1">IF($M21="","",INDEX('NHAP - NVL'!$Y$5:$Y$2001,$M21))</f>
        <v/>
      </c>
      <c r="D21" s="728"/>
      <c r="E21" s="729" t="str">
        <f ca="1">IF($M21="","",INDEX('NHAP - NVL'!$L$5:$L$2001,$M21))</f>
        <v/>
      </c>
      <c r="F21" s="730"/>
      <c r="G21" s="445" t="str">
        <f t="shared" ca="1" si="0"/>
        <v/>
      </c>
      <c r="H21" s="446" t="str">
        <f t="shared" ca="1" si="1"/>
        <v/>
      </c>
      <c r="I21" s="729" t="str">
        <f t="shared" ca="1" si="2"/>
        <v/>
      </c>
      <c r="J21" s="730"/>
      <c r="K21" s="444" t="str">
        <f ca="1">IF($M21="","",INDEX('NHAP - NVL'!$Z$5:$Z$2001,$M21))</f>
        <v/>
      </c>
      <c r="L21" s="473" t="str">
        <f ca="1">IF($M21="","",INDEX('NHAP - NVL'!$AA$5:$AA$2001,$M21))</f>
        <v/>
      </c>
      <c r="M21" s="72" t="str">
        <f ca="1">IF(M20="","",IF(TYPE(MATCH($F$4,OFFSET('NHAP - NVL'!$B$5,M20,0):'NHAP - NVL'!$B$3012,0)+M20)=16,"",MATCH($F$4,OFFSET('NHAP - NVL'!$B$5,M20,0):'NHAP - NVL'!$B$3012,0)+M20))</f>
        <v/>
      </c>
    </row>
    <row r="22" spans="1:15" ht="17.649999999999999" customHeight="1">
      <c r="A22" s="378">
        <f t="shared" si="3"/>
        <v>6</v>
      </c>
      <c r="B22" s="444" t="str">
        <f ca="1">IF($M22="","",INDEX('NHAP - NVL'!$X$5:$X$2001,$M22))</f>
        <v/>
      </c>
      <c r="C22" s="727" t="str">
        <f ca="1">IF($M22="","",INDEX('NHAP - NVL'!$Y$5:$Y$2001,$M22))</f>
        <v/>
      </c>
      <c r="D22" s="728"/>
      <c r="E22" s="729" t="str">
        <f ca="1">IF($M22="","",INDEX('NHAP - NVL'!$L$5:$L$2001,$M22))</f>
        <v/>
      </c>
      <c r="F22" s="730"/>
      <c r="G22" s="445" t="str">
        <f t="shared" ca="1" si="0"/>
        <v/>
      </c>
      <c r="H22" s="446" t="str">
        <f t="shared" ca="1" si="1"/>
        <v/>
      </c>
      <c r="I22" s="729" t="str">
        <f t="shared" ca="1" si="2"/>
        <v/>
      </c>
      <c r="J22" s="730"/>
      <c r="K22" s="444" t="str">
        <f ca="1">IF($M22="","",INDEX('NHAP - NVL'!$Z$5:$Z$2001,$M22))</f>
        <v/>
      </c>
      <c r="L22" s="473" t="str">
        <f ca="1">IF($M22="","",INDEX('NHAP - NVL'!$AA$5:$AA$2001,$M22))</f>
        <v/>
      </c>
      <c r="M22" s="72" t="str">
        <f ca="1">IF(M21="","",IF(TYPE(MATCH($F$4,OFFSET('NHAP - NVL'!$B$5,M21,0):'NHAP - NVL'!$B$3012,0)+M21)=16,"",MATCH($F$4,OFFSET('NHAP - NVL'!$B$5,M21,0):'NHAP - NVL'!$B$3012,0)+M21))</f>
        <v/>
      </c>
    </row>
    <row r="23" spans="1:15" ht="17.649999999999999" customHeight="1">
      <c r="A23" s="378">
        <f t="shared" si="3"/>
        <v>7</v>
      </c>
      <c r="B23" s="444" t="str">
        <f ca="1">IF($M23="","",INDEX('NHAP - NVL'!$X$5:$X$2001,$M23))</f>
        <v/>
      </c>
      <c r="C23" s="727" t="str">
        <f ca="1">IF($M23="","",INDEX('NHAP - NVL'!$Y$5:$Y$2001,$M23))</f>
        <v/>
      </c>
      <c r="D23" s="728"/>
      <c r="E23" s="729" t="str">
        <f ca="1">IF($M23="","",INDEX('NHAP - NVL'!$L$5:$L$2001,$M23))</f>
        <v/>
      </c>
      <c r="F23" s="730"/>
      <c r="G23" s="445" t="str">
        <f t="shared" ca="1" si="0"/>
        <v/>
      </c>
      <c r="H23" s="446" t="str">
        <f t="shared" ca="1" si="1"/>
        <v/>
      </c>
      <c r="I23" s="729" t="str">
        <f t="shared" ca="1" si="2"/>
        <v/>
      </c>
      <c r="J23" s="730"/>
      <c r="K23" s="444" t="str">
        <f ca="1">IF($M23="","",INDEX('NHAP - NVL'!$Z$5:$Z$2001,$M23))</f>
        <v/>
      </c>
      <c r="L23" s="473" t="str">
        <f ca="1">IF($M23="","",INDEX('NHAP - NVL'!$AA$5:$AA$2001,$M23))</f>
        <v/>
      </c>
      <c r="M23" s="72" t="str">
        <f ca="1">IF(M22="","",IF(TYPE(MATCH($F$4,OFFSET('NHAP - NVL'!$B$5,M22,0):'NHAP - NVL'!$B$3012,0)+M22)=16,"",MATCH($F$4,OFFSET('NHAP - NVL'!$B$5,M22,0):'NHAP - NVL'!$B$3012,0)+M22))</f>
        <v/>
      </c>
    </row>
    <row r="24" spans="1:15" ht="17.649999999999999" customHeight="1">
      <c r="A24" s="378">
        <f t="shared" si="3"/>
        <v>8</v>
      </c>
      <c r="B24" s="444" t="str">
        <f ca="1">IF($M24="","",INDEX('NHAP - NVL'!$X$5:$X$2001,$M24))</f>
        <v/>
      </c>
      <c r="C24" s="727" t="str">
        <f ca="1">IF($M24="","",INDEX('NHAP - NVL'!$Y$5:$Y$2001,$M24))</f>
        <v/>
      </c>
      <c r="D24" s="728"/>
      <c r="E24" s="729" t="str">
        <f ca="1">IF($M24="","",INDEX('NHAP - NVL'!$L$5:$L$2001,$M24))</f>
        <v/>
      </c>
      <c r="F24" s="730"/>
      <c r="G24" s="445" t="str">
        <f t="shared" ca="1" si="0"/>
        <v/>
      </c>
      <c r="H24" s="446" t="str">
        <f t="shared" ca="1" si="1"/>
        <v/>
      </c>
      <c r="I24" s="729" t="str">
        <f t="shared" ca="1" si="2"/>
        <v/>
      </c>
      <c r="J24" s="730"/>
      <c r="K24" s="444" t="str">
        <f ca="1">IF($M24="","",INDEX('NHAP - NVL'!$Z$5:$Z$2001,$M24))</f>
        <v/>
      </c>
      <c r="L24" s="473" t="str">
        <f ca="1">IF($M24="","",INDEX('NHAP - NVL'!$AA$5:$AA$2001,$M24))</f>
        <v/>
      </c>
      <c r="M24" s="72" t="str">
        <f ca="1">IF(M23="","",IF(TYPE(MATCH($F$4,OFFSET('NHAP - NVL'!$B$5,M23,0):'NHAP - NVL'!$B$3012,0)+M23)=16,"",MATCH($F$4,OFFSET('NHAP - NVL'!$B$5,M23,0):'NHAP - NVL'!$B$3012,0)+M23))</f>
        <v/>
      </c>
    </row>
    <row r="25" spans="1:15" ht="17.649999999999999" customHeight="1">
      <c r="A25" s="378">
        <f t="shared" si="3"/>
        <v>9</v>
      </c>
      <c r="B25" s="444" t="str">
        <f ca="1">IF($M25="","",INDEX('NHAP - NVL'!$X$5:$X$2001,$M25))</f>
        <v/>
      </c>
      <c r="C25" s="727" t="str">
        <f ca="1">IF($M25="","",INDEX('NHAP - NVL'!$Y$5:$Y$2001,$M25))</f>
        <v/>
      </c>
      <c r="D25" s="728"/>
      <c r="E25" s="729" t="str">
        <f ca="1">IF($M25="","",INDEX('NHAP - NVL'!$L$5:$L$2001,$M25))</f>
        <v/>
      </c>
      <c r="F25" s="730"/>
      <c r="G25" s="445" t="str">
        <f t="shared" ca="1" si="0"/>
        <v/>
      </c>
      <c r="H25" s="446" t="str">
        <f t="shared" ca="1" si="1"/>
        <v/>
      </c>
      <c r="I25" s="729" t="str">
        <f t="shared" ca="1" si="2"/>
        <v/>
      </c>
      <c r="J25" s="730"/>
      <c r="K25" s="444" t="str">
        <f ca="1">IF($M25="","",INDEX('NHAP - NVL'!$Z$5:$Z$2001,$M25))</f>
        <v/>
      </c>
      <c r="L25" s="473" t="str">
        <f ca="1">IF($M25="","",INDEX('NHAP - NVL'!$AA$5:$AA$2001,$M25))</f>
        <v/>
      </c>
      <c r="M25" s="72" t="str">
        <f ca="1">IF(M24="","",IF(TYPE(MATCH($F$4,OFFSET('NHAP - NVL'!$B$5,M24,0):'NHAP - NVL'!$B$2001,0)+M24)=16,"",MATCH($F$4,OFFSET('NHAP - NVL'!$B$5,M24,0):'NHAP - NVL'!$B$2001,0)+M24))</f>
        <v/>
      </c>
    </row>
    <row r="26" spans="1:15" ht="17.649999999999999" customHeight="1">
      <c r="A26" s="378">
        <f t="shared" si="3"/>
        <v>10</v>
      </c>
      <c r="B26" s="444" t="str">
        <f ca="1">IF($M26="","",INDEX('NHAP - NVL'!$X$5:$X$2001,$M26))</f>
        <v/>
      </c>
      <c r="C26" s="727" t="str">
        <f ca="1">IF($M26="","",INDEX('NHAP - NVL'!$Y$5:$Y$2001,$M26))</f>
        <v/>
      </c>
      <c r="D26" s="728"/>
      <c r="E26" s="729" t="str">
        <f ca="1">IF($M26="","",INDEX('NHAP - NVL'!$L$5:$L$2001,$M26))</f>
        <v/>
      </c>
      <c r="F26" s="730"/>
      <c r="G26" s="445" t="str">
        <f t="shared" ca="1" si="0"/>
        <v/>
      </c>
      <c r="H26" s="446" t="str">
        <f t="shared" ca="1" si="1"/>
        <v/>
      </c>
      <c r="I26" s="729" t="str">
        <f t="shared" ca="1" si="2"/>
        <v/>
      </c>
      <c r="J26" s="730"/>
      <c r="K26" s="444" t="str">
        <f ca="1">IF($M26="","",INDEX('NHAP - NVL'!$Z$5:$Z$2001,$M26))</f>
        <v/>
      </c>
      <c r="L26" s="473" t="str">
        <f ca="1">IF($M26="","",INDEX('NHAP - NVL'!$AA$5:$AA$2001,$M26))</f>
        <v/>
      </c>
      <c r="M26" s="72" t="str">
        <f ca="1">IF(M25="","",IF(TYPE(MATCH($F$4,OFFSET('NHAP - NVL'!$B$5,M25,0):'NHAP - NVL'!$B$2001,0)+M25)=16,"",MATCH($F$4,OFFSET('NHAP - NVL'!$B$5,M25,0):'NHAP - NVL'!$B$2001,0)+M25))</f>
        <v/>
      </c>
    </row>
    <row r="27" spans="1:15" ht="17.649999999999999" customHeight="1">
      <c r="A27" s="378">
        <f t="shared" si="3"/>
        <v>11</v>
      </c>
      <c r="B27" s="444" t="str">
        <f ca="1">IF($M27="","",INDEX('NHAP - NVL'!$X$5:$X$2001,$M27))</f>
        <v/>
      </c>
      <c r="C27" s="727" t="str">
        <f ca="1">IF($M27="","",INDEX('NHAP - NVL'!$Y$5:$Y$2001,$M27))</f>
        <v/>
      </c>
      <c r="D27" s="728"/>
      <c r="E27" s="729" t="str">
        <f ca="1">IF($M27="","",INDEX('NHAP - NVL'!$L$5:$L$2001,$M27))</f>
        <v/>
      </c>
      <c r="F27" s="730"/>
      <c r="G27" s="445" t="str">
        <f t="shared" ca="1" si="0"/>
        <v/>
      </c>
      <c r="H27" s="446" t="str">
        <f t="shared" ca="1" si="1"/>
        <v/>
      </c>
      <c r="I27" s="729" t="str">
        <f t="shared" ca="1" si="2"/>
        <v/>
      </c>
      <c r="J27" s="730"/>
      <c r="K27" s="444" t="str">
        <f ca="1">IF($M27="","",INDEX('NHAP - NVL'!$Z$5:$Z$2001,$M27))</f>
        <v/>
      </c>
      <c r="L27" s="473" t="str">
        <f ca="1">IF($M27="","",INDEX('NHAP - NVL'!$AA$5:$AA$2001,$M27))</f>
        <v/>
      </c>
      <c r="M27" s="72" t="str">
        <f ca="1">IF(M26="","",IF(TYPE(MATCH($F$4,OFFSET('NHAP - NVL'!$B$5,M26,0):'NHAP - NVL'!$B$2001,0)+M26)=16,"",MATCH($F$4,OFFSET('NHAP - NVL'!$B$5,M26,0):'NHAP - NVL'!$B$2001,0)+M26))</f>
        <v/>
      </c>
    </row>
    <row r="28" spans="1:15" ht="17.649999999999999" customHeight="1">
      <c r="A28" s="378">
        <f t="shared" si="3"/>
        <v>12</v>
      </c>
      <c r="B28" s="444" t="str">
        <f ca="1">IF($M28="","",INDEX('NHAP - NVL'!$X$5:$X$2001,$M28))</f>
        <v/>
      </c>
      <c r="C28" s="727" t="str">
        <f ca="1">IF($M28="","",INDEX('NHAP - NVL'!$Y$5:$Y$2001,$M28))</f>
        <v/>
      </c>
      <c r="D28" s="728"/>
      <c r="E28" s="729" t="str">
        <f ca="1">IF($M28="","",INDEX('NHAP - NVL'!$L$5:$L$2001,$M28))</f>
        <v/>
      </c>
      <c r="F28" s="730"/>
      <c r="G28" s="445" t="str">
        <f ca="1">IF(B28="","",IF($D$7&lt;$D$6,0,E28*$D$8))</f>
        <v/>
      </c>
      <c r="H28" s="446" t="str">
        <f t="shared" ca="1" si="1"/>
        <v/>
      </c>
      <c r="I28" s="729" t="str">
        <f t="shared" ca="1" si="2"/>
        <v/>
      </c>
      <c r="J28" s="730"/>
      <c r="K28" s="444" t="str">
        <f ca="1">IF($M28="","",INDEX('NHAP - NVL'!$Z$5:$Z$2001,$M28))</f>
        <v/>
      </c>
      <c r="L28" s="473" t="str">
        <f ca="1">IF($M28="","",INDEX('NHAP - NVL'!$AA$5:$AA$2001,$M28))</f>
        <v/>
      </c>
      <c r="M28" s="72" t="str">
        <f ca="1">IF(M27="","",IF(TYPE(MATCH($F$4,OFFSET('NHAP - NVL'!$B$5,M27,0):'NHAP - NVL'!$B$2001,0)+M27)=16,"",MATCH($F$4,OFFSET('NHAP - NVL'!$B$5,M27,0):'NHAP - NVL'!$B$2001,0)+M27))</f>
        <v/>
      </c>
    </row>
    <row r="29" spans="1:15" ht="17.649999999999999" customHeight="1">
      <c r="A29" s="378">
        <f t="shared" si="3"/>
        <v>13</v>
      </c>
      <c r="B29" s="444" t="str">
        <f ca="1">IF($M29="","",INDEX('NHAP - NVL'!$X$5:$X$2001,$M29))</f>
        <v/>
      </c>
      <c r="C29" s="727" t="str">
        <f ca="1">IF($M29="","",INDEX('NHAP - NVL'!$Y$5:$Y$2001,$M29))</f>
        <v/>
      </c>
      <c r="D29" s="728"/>
      <c r="E29" s="729" t="str">
        <f ca="1">IF($M29="","",INDEX('NHAP - NVL'!$L$5:$L$2001,$M29))</f>
        <v/>
      </c>
      <c r="F29" s="730"/>
      <c r="G29" s="445" t="str">
        <f t="shared" ca="1" si="0"/>
        <v/>
      </c>
      <c r="H29" s="446" t="str">
        <f t="shared" ca="1" si="1"/>
        <v/>
      </c>
      <c r="I29" s="729" t="str">
        <f t="shared" ca="1" si="2"/>
        <v/>
      </c>
      <c r="J29" s="730"/>
      <c r="K29" s="444" t="str">
        <f ca="1">IF($M29="","",INDEX('NHAP - NVL'!$Z$5:$Z$2001,$M29))</f>
        <v/>
      </c>
      <c r="L29" s="473" t="str">
        <f ca="1">IF($M29="","",INDEX('NHAP - NVL'!$AA$5:$AA$2001,$M29))</f>
        <v/>
      </c>
      <c r="M29" s="72" t="str">
        <f ca="1">IF(M28="","",IF(TYPE(MATCH($F$4,OFFSET('NHAP - NVL'!$B$5,M28,0):'NHAP - NVL'!$B$2001,0)+M28)=16,"",MATCH($F$4,OFFSET('NHAP - NVL'!$B$5,M28,0):'NHAP - NVL'!$B$2001,0)+M28))</f>
        <v/>
      </c>
    </row>
    <row r="30" spans="1:15" ht="17.649999999999999" customHeight="1">
      <c r="A30" s="378">
        <f t="shared" si="3"/>
        <v>14</v>
      </c>
      <c r="B30" s="444" t="str">
        <f ca="1">IF($M30="","",INDEX('NHAP - NVL'!$X$5:$X$2001,$M30))</f>
        <v/>
      </c>
      <c r="C30" s="727" t="str">
        <f ca="1">IF($M30="","",INDEX('NHAP - NVL'!$Y$5:$Y$2001,$M30))</f>
        <v/>
      </c>
      <c r="D30" s="728"/>
      <c r="E30" s="729" t="str">
        <f ca="1">IF($M30="","",INDEX('NHAP - NVL'!$L$5:$L$2001,$M30))</f>
        <v/>
      </c>
      <c r="F30" s="730"/>
      <c r="G30" s="445" t="str">
        <f t="shared" ca="1" si="0"/>
        <v/>
      </c>
      <c r="H30" s="446" t="str">
        <f t="shared" ca="1" si="1"/>
        <v/>
      </c>
      <c r="I30" s="729" t="str">
        <f t="shared" ca="1" si="2"/>
        <v/>
      </c>
      <c r="J30" s="730"/>
      <c r="K30" s="444" t="str">
        <f ca="1">IF($M30="","",INDEX('NHAP - NVL'!$Z$5:$Z$2001,$M30))</f>
        <v/>
      </c>
      <c r="L30" s="473" t="str">
        <f ca="1">IF($M30="","",INDEX('NHAP - NVL'!$AA$5:$AA$2001,$M30))</f>
        <v/>
      </c>
      <c r="M30" s="72" t="str">
        <f ca="1">IF(M29="","",IF(TYPE(MATCH($F$4,OFFSET('NHAP - NVL'!$B$5,M29,0):'NHAP - NVL'!$B$2001,0)+M29)=16,"",MATCH($F$4,OFFSET('NHAP - NVL'!$B$5,M29,0):'NHAP - NVL'!$B$2001,0)+M29))</f>
        <v/>
      </c>
    </row>
    <row r="31" spans="1:15" ht="17.649999999999999" customHeight="1">
      <c r="A31" s="378">
        <f t="shared" si="3"/>
        <v>15</v>
      </c>
      <c r="B31" s="444" t="str">
        <f ca="1">IF($M31="","",INDEX('NHAP - NVL'!$X$5:$X$2001,$M31))</f>
        <v/>
      </c>
      <c r="C31" s="727" t="str">
        <f ca="1">IF($M31="","",INDEX('NHAP - NVL'!$Y$5:$Y$2001,$M31))</f>
        <v/>
      </c>
      <c r="D31" s="728"/>
      <c r="E31" s="729" t="str">
        <f ca="1">IF($M31="","",INDEX('NHAP - NVL'!$L$5:$L$2001,$M31))</f>
        <v/>
      </c>
      <c r="F31" s="730"/>
      <c r="G31" s="445" t="str">
        <f t="shared" ca="1" si="0"/>
        <v/>
      </c>
      <c r="H31" s="446" t="str">
        <f t="shared" ca="1" si="1"/>
        <v/>
      </c>
      <c r="I31" s="729" t="str">
        <f t="shared" ca="1" si="2"/>
        <v/>
      </c>
      <c r="J31" s="730"/>
      <c r="K31" s="444" t="str">
        <f ca="1">IF($M31="","",INDEX('NHAP - NVL'!$Z$5:$Z$2001,$M31))</f>
        <v/>
      </c>
      <c r="L31" s="473" t="str">
        <f ca="1">IF($M31="","",INDEX('NHAP - NVL'!$AA$5:$AA$2001,$M31))</f>
        <v/>
      </c>
      <c r="M31" s="72" t="str">
        <f ca="1">IF(M30="","",IF(TYPE(MATCH($F$4,OFFSET('NHAP - NVL'!$B$5,M30,0):'NHAP - NVL'!$B$2001,0)+M30)=16,"",MATCH($F$4,OFFSET('NHAP - NVL'!$B$5,M30,0):'NHAP - NVL'!$B$2001,0)+M30))</f>
        <v/>
      </c>
    </row>
    <row r="32" spans="1:15" ht="17.649999999999999" customHeight="1">
      <c r="A32" s="378">
        <f t="shared" si="3"/>
        <v>16</v>
      </c>
      <c r="B32" s="444" t="str">
        <f ca="1">IF($M32="","",INDEX('NHAP - NVL'!$X$5:$X$2001,$M32))</f>
        <v/>
      </c>
      <c r="C32" s="727" t="str">
        <f ca="1">IF($M32="","",INDEX('NHAP - NVL'!$Y$5:$Y$2001,$M32))</f>
        <v/>
      </c>
      <c r="D32" s="728"/>
      <c r="E32" s="729" t="str">
        <f ca="1">IF($M32="","",INDEX('NHAP - NVL'!$L$5:$L$2001,$M32))</f>
        <v/>
      </c>
      <c r="F32" s="730"/>
      <c r="G32" s="445" t="str">
        <f t="shared" ca="1" si="0"/>
        <v/>
      </c>
      <c r="H32" s="446" t="str">
        <f t="shared" ca="1" si="1"/>
        <v/>
      </c>
      <c r="I32" s="729" t="str">
        <f t="shared" ca="1" si="2"/>
        <v/>
      </c>
      <c r="J32" s="730"/>
      <c r="K32" s="444" t="str">
        <f ca="1">IF($M32="","",INDEX('NHAP - NVL'!$Z$5:$Z$2001,$M32))</f>
        <v/>
      </c>
      <c r="L32" s="473" t="str">
        <f ca="1">IF($M32="","",INDEX('NHAP - NVL'!$AA$5:$AA$2001,$M32))</f>
        <v/>
      </c>
      <c r="M32" s="72" t="str">
        <f ca="1">IF(M31="","",IF(TYPE(MATCH($F$4,OFFSET('NHAP - NVL'!$B$5,M31,0):'NHAP - NVL'!$B$2001,0)+M31)=16,"",MATCH($F$4,OFFSET('NHAP - NVL'!$B$5,M31,0):'NHAP - NVL'!$B$2001,0)+M31))</f>
        <v/>
      </c>
    </row>
    <row r="33" spans="1:13" ht="17.649999999999999" customHeight="1">
      <c r="A33" s="378">
        <f t="shared" si="3"/>
        <v>17</v>
      </c>
      <c r="B33" s="444" t="str">
        <f ca="1">IF($M33="","",INDEX('NHAP - NVL'!$X$5:$X$2001,$M33))</f>
        <v/>
      </c>
      <c r="C33" s="727" t="str">
        <f ca="1">IF($M33="","",INDEX('NHAP - NVL'!$Y$5:$Y$2001,$M33))</f>
        <v/>
      </c>
      <c r="D33" s="728"/>
      <c r="E33" s="729" t="str">
        <f ca="1">IF($M33="","",INDEX('NHAP - NVL'!$L$5:$L$2001,$M33))</f>
        <v/>
      </c>
      <c r="F33" s="730"/>
      <c r="G33" s="445" t="str">
        <f t="shared" ca="1" si="0"/>
        <v/>
      </c>
      <c r="H33" s="446" t="str">
        <f t="shared" ca="1" si="1"/>
        <v/>
      </c>
      <c r="I33" s="729" t="str">
        <f t="shared" ca="1" si="2"/>
        <v/>
      </c>
      <c r="J33" s="730"/>
      <c r="K33" s="444" t="str">
        <f ca="1">IF($M33="","",INDEX('NHAP - NVL'!$Z$5:$Z$2001,$M33))</f>
        <v/>
      </c>
      <c r="L33" s="473" t="str">
        <f ca="1">IF($M33="","",INDEX('NHAP - NVL'!$AA$5:$AA$2001,$M33))</f>
        <v/>
      </c>
      <c r="M33" s="72" t="str">
        <f ca="1">IF(M32="","",IF(TYPE(MATCH($F$4,OFFSET('NHAP - NVL'!$B$5,M32,0):'NHAP - NVL'!$B$2001,0)+M32)=16,"",MATCH($F$4,OFFSET('NHAP - NVL'!$B$5,M32,0):'NHAP - NVL'!$B$2001,0)+M32))</f>
        <v/>
      </c>
    </row>
    <row r="34" spans="1:13" ht="17.649999999999999" customHeight="1">
      <c r="A34" s="378">
        <f t="shared" si="3"/>
        <v>18</v>
      </c>
      <c r="B34" s="444" t="str">
        <f ca="1">IF($M34="","",INDEX('NHAP - NVL'!$X$5:$X$2001,$M34))</f>
        <v/>
      </c>
      <c r="C34" s="727" t="str">
        <f ca="1">IF($M34="","",INDEX('NHAP - NVL'!$Y$5:$Y$2001,$M34))</f>
        <v/>
      </c>
      <c r="D34" s="728"/>
      <c r="E34" s="729" t="str">
        <f ca="1">IF($M34="","",INDEX('NHAP - NVL'!$L$5:$L$2001,$M34))</f>
        <v/>
      </c>
      <c r="F34" s="730"/>
      <c r="G34" s="445" t="str">
        <f t="shared" ca="1" si="0"/>
        <v/>
      </c>
      <c r="H34" s="446" t="str">
        <f t="shared" ca="1" si="1"/>
        <v/>
      </c>
      <c r="I34" s="729" t="str">
        <f t="shared" ca="1" si="2"/>
        <v/>
      </c>
      <c r="J34" s="730"/>
      <c r="K34" s="444" t="str">
        <f ca="1">IF($M34="","",INDEX('NHAP - NVL'!$Z$5:$Z$2001,$M34))</f>
        <v/>
      </c>
      <c r="L34" s="473" t="str">
        <f ca="1">IF($M34="","",INDEX('NHAP - NVL'!$AA$5:$AA$2001,$M34))</f>
        <v/>
      </c>
      <c r="M34" s="72" t="str">
        <f ca="1">IF(M33="","",IF(TYPE(MATCH($F$4,OFFSET('NHAP - NVL'!$B$5,M33,0):'NHAP - NVL'!$B$2001,0)+M33)=16,"",MATCH($F$4,OFFSET('NHAP - NVL'!$B$5,M33,0):'NHAP - NVL'!$B$2001,0)+M33))</f>
        <v/>
      </c>
    </row>
    <row r="35" spans="1:13" ht="17.649999999999999" customHeight="1">
      <c r="A35" s="378">
        <f t="shared" si="3"/>
        <v>19</v>
      </c>
      <c r="B35" s="444" t="str">
        <f ca="1">IF($M35="","",INDEX('NHAP - NVL'!$X$5:$X$2001,$M35))</f>
        <v/>
      </c>
      <c r="C35" s="727" t="str">
        <f ca="1">IF($M35="","",INDEX('NHAP - NVL'!$Y$5:$Y$2001,$M35))</f>
        <v/>
      </c>
      <c r="D35" s="728"/>
      <c r="E35" s="729" t="str">
        <f ca="1">IF($M35="","",INDEX('NHAP - NVL'!$L$5:$L$2001,$M35))</f>
        <v/>
      </c>
      <c r="F35" s="730"/>
      <c r="G35" s="445" t="str">
        <f t="shared" ca="1" si="0"/>
        <v/>
      </c>
      <c r="H35" s="446" t="str">
        <f t="shared" ca="1" si="1"/>
        <v/>
      </c>
      <c r="I35" s="729" t="str">
        <f t="shared" ca="1" si="2"/>
        <v/>
      </c>
      <c r="J35" s="730"/>
      <c r="K35" s="444" t="str">
        <f ca="1">IF($M35="","",INDEX('NHAP - NVL'!$Z$5:$Z$2001,$M35))</f>
        <v/>
      </c>
      <c r="L35" s="473" t="str">
        <f ca="1">IF($M35="","",INDEX('NHAP - NVL'!$AA$5:$AA$2001,$M35))</f>
        <v/>
      </c>
      <c r="M35" s="72" t="str">
        <f ca="1">IF(M34="","",IF(TYPE(MATCH($F$4,OFFSET('NHAP - NVL'!$B$5,M34,0):'NHAP - NVL'!$B$2001,0)+M34)=16,"",MATCH($F$4,OFFSET('NHAP - NVL'!$B$5,M34,0):'NHAP - NVL'!$B$2001,0)+M34))</f>
        <v/>
      </c>
    </row>
    <row r="36" spans="1:13" ht="17.649999999999999" customHeight="1">
      <c r="A36" s="378">
        <f t="shared" si="3"/>
        <v>20</v>
      </c>
      <c r="B36" s="444" t="str">
        <f ca="1">IF($M36="","",INDEX('NHAP - NVL'!$X$5:$X$2001,$M36))</f>
        <v/>
      </c>
      <c r="C36" s="727" t="str">
        <f ca="1">IF($M36="","",INDEX('NHAP - NVL'!$Y$5:$Y$2001,$M36))</f>
        <v/>
      </c>
      <c r="D36" s="728"/>
      <c r="E36" s="729" t="str">
        <f ca="1">IF($M36="","",INDEX('NHAP - NVL'!$L$5:$L$2001,$M36))</f>
        <v/>
      </c>
      <c r="F36" s="730"/>
      <c r="G36" s="445" t="str">
        <f t="shared" ca="1" si="0"/>
        <v/>
      </c>
      <c r="H36" s="446" t="str">
        <f t="shared" ca="1" si="1"/>
        <v/>
      </c>
      <c r="I36" s="729" t="str">
        <f t="shared" ca="1" si="2"/>
        <v/>
      </c>
      <c r="J36" s="730"/>
      <c r="K36" s="444" t="str">
        <f ca="1">IF($M36="","",INDEX('NHAP - NVL'!$Z$5:$Z$2001,$M36))</f>
        <v/>
      </c>
      <c r="L36" s="473" t="str">
        <f ca="1">IF($M36="","",INDEX('NHAP - NVL'!$AA$5:$AA$2001,$M36))</f>
        <v/>
      </c>
      <c r="M36" s="72" t="str">
        <f ca="1">IF(M35="","",IF(TYPE(MATCH($F$4,OFFSET('NHAP - NVL'!$B$5,M35,0):'NHAP - NVL'!$B$2001,0)+M35)=16,"",MATCH($F$4,OFFSET('NHAP - NVL'!$B$5,M35,0):'NHAP - NVL'!$B$2001,0)+M35))</f>
        <v/>
      </c>
    </row>
    <row r="37" spans="1:13" ht="17.649999999999999" customHeight="1">
      <c r="A37" s="378">
        <f t="shared" si="3"/>
        <v>21</v>
      </c>
      <c r="B37" s="444" t="str">
        <f ca="1">IF($M37="","",INDEX('NHAP - NVL'!$X$5:$X$2001,$M37))</f>
        <v/>
      </c>
      <c r="C37" s="727" t="str">
        <f ca="1">IF($M37="","",INDEX('NHAP - NVL'!$Y$5:$Y$2001,$M37))</f>
        <v/>
      </c>
      <c r="D37" s="728"/>
      <c r="E37" s="729" t="str">
        <f ca="1">IF($M37="","",INDEX('NHAP - NVL'!$L$5:$L$2001,$M37))</f>
        <v/>
      </c>
      <c r="F37" s="730" t="str">
        <f>IF($J37="","",INDEX('XUAT - NVL'!$L$5:$L$905,$J37))</f>
        <v/>
      </c>
      <c r="G37" s="445" t="str">
        <f t="shared" ca="1" si="0"/>
        <v/>
      </c>
      <c r="H37" s="446" t="str">
        <f t="shared" ca="1" si="1"/>
        <v/>
      </c>
      <c r="I37" s="729" t="str">
        <f t="shared" ca="1" si="2"/>
        <v/>
      </c>
      <c r="J37" s="730"/>
      <c r="K37" s="444" t="str">
        <f ca="1">IF($M37="","",INDEX('NHAP - NVL'!$Z$5:$Z$2001,$M37))</f>
        <v/>
      </c>
      <c r="L37" s="473" t="str">
        <f ca="1">IF($M37="","",INDEX('NHAP - NVL'!$AA$5:$AA$2001,$M37))</f>
        <v/>
      </c>
      <c r="M37" s="72" t="str">
        <f ca="1">IF(M36="","",IF(TYPE(MATCH($F$4,OFFSET('NHAP - NVL'!$B$5,M36,0):'NHAP - NVL'!$B$2001,0)+M36)=16,"",MATCH($F$4,OFFSET('NHAP - NVL'!$B$5,M36,0):'NHAP - NVL'!$B$2001,0)+M36))</f>
        <v/>
      </c>
    </row>
    <row r="38" spans="1:13" ht="17.649999999999999" customHeight="1">
      <c r="A38" s="378">
        <f t="shared" si="3"/>
        <v>22</v>
      </c>
      <c r="B38" s="444" t="str">
        <f ca="1">IF($M38="","",INDEX('NHAP - NVL'!$X$5:$X$2001,$M38))</f>
        <v/>
      </c>
      <c r="C38" s="727" t="str">
        <f ca="1">IF($M38="","",INDEX('NHAP - NVL'!$Y$5:$Y$2001,$M38))</f>
        <v/>
      </c>
      <c r="D38" s="728"/>
      <c r="E38" s="729" t="str">
        <f ca="1">IF($M38="","",INDEX('NHAP - NVL'!$L$5:$L$2001,$M38))</f>
        <v/>
      </c>
      <c r="F38" s="730" t="str">
        <f>IF($J38="","",INDEX('XUAT - NVL'!$L$5:$L$905,$J38))</f>
        <v/>
      </c>
      <c r="G38" s="445" t="str">
        <f t="shared" ca="1" si="0"/>
        <v/>
      </c>
      <c r="H38" s="446" t="str">
        <f t="shared" ca="1" si="1"/>
        <v/>
      </c>
      <c r="I38" s="729" t="str">
        <f t="shared" ca="1" si="2"/>
        <v/>
      </c>
      <c r="J38" s="730"/>
      <c r="K38" s="444" t="str">
        <f ca="1">IF($M38="","",INDEX('NHAP - NVL'!$Z$5:$Z$2001,$M38))</f>
        <v/>
      </c>
      <c r="L38" s="473" t="str">
        <f ca="1">IF($M38="","",INDEX('NHAP - NVL'!$AA$5:$AA$2001,$M38))</f>
        <v/>
      </c>
      <c r="M38" s="72" t="str">
        <f ca="1">IF(M37="","",IF(TYPE(MATCH($F$4,OFFSET('NHAP - NVL'!$B$5,M37,0):'NHAP - NVL'!$B$2001,0)+M37)=16,"",MATCH($F$4,OFFSET('NHAP - NVL'!$B$5,M37,0):'NHAP - NVL'!$B$2001,0)+M37))</f>
        <v/>
      </c>
    </row>
    <row r="39" spans="1:13" ht="17.649999999999999" customHeight="1">
      <c r="A39" s="378">
        <f t="shared" si="3"/>
        <v>23</v>
      </c>
      <c r="B39" s="444" t="str">
        <f ca="1">IF($M39="","",INDEX('NHAP - NVL'!$X$5:$X$2001,$M39))</f>
        <v/>
      </c>
      <c r="C39" s="727" t="str">
        <f ca="1">IF($M39="","",INDEX('NHAP - NVL'!$Y$5:$Y$2001,$M39))</f>
        <v/>
      </c>
      <c r="D39" s="728"/>
      <c r="E39" s="729" t="str">
        <f ca="1">IF($M39="","",INDEX('NHAP - NVL'!$L$5:$L$2001,$M39))</f>
        <v/>
      </c>
      <c r="F39" s="730" t="str">
        <f>IF($J39="","",INDEX('XUAT - NVL'!$L$5:$L$905,$J39))</f>
        <v/>
      </c>
      <c r="G39" s="445" t="str">
        <f t="shared" ca="1" si="0"/>
        <v/>
      </c>
      <c r="H39" s="446" t="str">
        <f t="shared" ca="1" si="1"/>
        <v/>
      </c>
      <c r="I39" s="729" t="str">
        <f t="shared" ca="1" si="2"/>
        <v/>
      </c>
      <c r="J39" s="730"/>
      <c r="K39" s="444" t="str">
        <f ca="1">IF($M39="","",INDEX('NHAP - NVL'!$Z$5:$Z$2001,$M39))</f>
        <v/>
      </c>
      <c r="L39" s="473" t="str">
        <f ca="1">IF($M39="","",INDEX('NHAP - NVL'!$AA$5:$AA$2001,$M39))</f>
        <v/>
      </c>
      <c r="M39" s="72" t="str">
        <f ca="1">IF(M38="","",IF(TYPE(MATCH($F$4,OFFSET('NHAP - NVL'!$B$5,M38,0):'NHAP - NVL'!$B$2001,0)+M38)=16,"",MATCH($F$4,OFFSET('NHAP - NVL'!$B$5,M38,0):'NHAP - NVL'!$B$2001,0)+M38))</f>
        <v/>
      </c>
    </row>
    <row r="40" spans="1:13" ht="17.649999999999999" customHeight="1">
      <c r="A40" s="378">
        <f t="shared" si="3"/>
        <v>24</v>
      </c>
      <c r="B40" s="444" t="str">
        <f ca="1">IF($M40="","",INDEX('NHAP - NVL'!$X$5:$X$2001,$M40))</f>
        <v/>
      </c>
      <c r="C40" s="727" t="str">
        <f ca="1">IF($M40="","",INDEX('NHAP - NVL'!$Y$5:$Y$2001,$M40))</f>
        <v/>
      </c>
      <c r="D40" s="728"/>
      <c r="E40" s="729" t="str">
        <f ca="1">IF($M40="","",INDEX('NHAP - NVL'!$L$5:$L$2001,$M40))</f>
        <v/>
      </c>
      <c r="F40" s="730" t="str">
        <f>IF($J40="","",INDEX('XUAT - NVL'!$L$5:$L$905,$J40))</f>
        <v/>
      </c>
      <c r="G40" s="445" t="str">
        <f t="shared" ca="1" si="0"/>
        <v/>
      </c>
      <c r="H40" s="446" t="str">
        <f t="shared" ca="1" si="1"/>
        <v/>
      </c>
      <c r="I40" s="729" t="str">
        <f t="shared" ca="1" si="2"/>
        <v/>
      </c>
      <c r="J40" s="730"/>
      <c r="K40" s="444" t="str">
        <f ca="1">IF($M40="","",INDEX('NHAP - NVL'!$Z$5:$Z$2001,$M40))</f>
        <v/>
      </c>
      <c r="L40" s="473" t="str">
        <f ca="1">IF($M40="","",INDEX('NHAP - NVL'!$AA$5:$AA$2001,$M40))</f>
        <v/>
      </c>
      <c r="M40" s="72" t="str">
        <f ca="1">IF(M39="","",IF(TYPE(MATCH($F$4,OFFSET('NHAP - NVL'!$B$5,M39,0):'NHAP - NVL'!$B$2001,0)+M39)=16,"",MATCH($F$4,OFFSET('NHAP - NVL'!$B$5,M39,0):'NHAP - NVL'!$B$2001,0)+M39))</f>
        <v/>
      </c>
    </row>
    <row r="41" spans="1:13" ht="17.649999999999999" customHeight="1">
      <c r="A41" s="378">
        <f t="shared" si="3"/>
        <v>25</v>
      </c>
      <c r="B41" s="444" t="str">
        <f ca="1">IF($M41="","",INDEX('NHAP - NVL'!$X$5:$X$2001,$M41))</f>
        <v/>
      </c>
      <c r="C41" s="727" t="str">
        <f ca="1">IF($M41="","",INDEX('NHAP - NVL'!$Y$5:$Y$2001,$M41))</f>
        <v/>
      </c>
      <c r="D41" s="728"/>
      <c r="E41" s="729" t="str">
        <f ca="1">IF($M41="","",INDEX('NHAP - NVL'!$L$5:$L$2001,$M41))</f>
        <v/>
      </c>
      <c r="F41" s="730" t="str">
        <f>IF($J41="","",INDEX('XUAT - NVL'!$L$5:$L$905,$J41))</f>
        <v/>
      </c>
      <c r="G41" s="445" t="str">
        <f t="shared" ca="1" si="0"/>
        <v/>
      </c>
      <c r="H41" s="446" t="str">
        <f t="shared" ca="1" si="1"/>
        <v/>
      </c>
      <c r="I41" s="729" t="str">
        <f t="shared" ca="1" si="2"/>
        <v/>
      </c>
      <c r="J41" s="730"/>
      <c r="K41" s="444" t="str">
        <f ca="1">IF($M41="","",INDEX('NHAP - NVL'!$Z$5:$Z$2001,$M41))</f>
        <v/>
      </c>
      <c r="L41" s="473" t="str">
        <f ca="1">IF($M41="","",INDEX('NHAP - NVL'!$AA$5:$AA$2001,$M41))</f>
        <v/>
      </c>
      <c r="M41" s="72" t="str">
        <f ca="1">IF(M40="","",IF(TYPE(MATCH($F$4,OFFSET('NHAP - NVL'!$B$5,M40,0):'NHAP - NVL'!$B$2001,0)+M40)=16,"",MATCH($F$4,OFFSET('NHAP - NVL'!$B$5,M40,0):'NHAP - NVL'!$B$2001,0)+M40))</f>
        <v/>
      </c>
    </row>
    <row r="42" spans="1:13" ht="17.649999999999999" customHeight="1">
      <c r="A42" s="382" t="s">
        <v>38</v>
      </c>
      <c r="B42" s="637">
        <f ca="1">SUBTOTAL(9,B17:B41)</f>
        <v>0</v>
      </c>
      <c r="C42" s="733">
        <f ca="1">SUBTOTAL(9,C17:D41)</f>
        <v>0</v>
      </c>
      <c r="D42" s="734"/>
      <c r="E42" s="733">
        <f ca="1">SUBTOTAL(9,E17:F41)</f>
        <v>0</v>
      </c>
      <c r="F42" s="734"/>
      <c r="G42" s="395"/>
      <c r="H42" s="637"/>
      <c r="I42" s="733">
        <f ca="1">SUBTOTAL(9,I17:J41)</f>
        <v>0</v>
      </c>
      <c r="J42" s="734"/>
      <c r="K42" s="638"/>
      <c r="L42" s="381"/>
    </row>
    <row r="43" spans="1:13" ht="17.649999999999999" customHeight="1">
      <c r="A43" s="735" t="s">
        <v>924</v>
      </c>
      <c r="B43" s="735"/>
      <c r="C43" s="735"/>
      <c r="D43" s="735"/>
      <c r="E43" s="735"/>
      <c r="F43" s="735"/>
      <c r="G43" s="736"/>
      <c r="H43" s="735"/>
      <c r="I43" s="797">
        <f ca="1">I42</f>
        <v>0</v>
      </c>
      <c r="J43" s="798"/>
      <c r="K43" s="638"/>
      <c r="L43" s="381"/>
    </row>
    <row r="44" spans="1:13" ht="17.649999999999999" customHeight="1">
      <c r="A44" s="735" t="s">
        <v>925</v>
      </c>
      <c r="B44" s="735"/>
      <c r="C44" s="735"/>
      <c r="D44" s="735"/>
      <c r="E44" s="735"/>
      <c r="F44" s="735"/>
      <c r="G44" s="736"/>
      <c r="H44" s="735"/>
      <c r="I44" s="733" t="e">
        <f ca="1">I43*(1-D6)</f>
        <v>#VALUE!</v>
      </c>
      <c r="J44" s="734"/>
      <c r="K44" s="638"/>
      <c r="L44" s="381"/>
    </row>
    <row r="45" spans="1:13" ht="17.649999999999999" customHeight="1">
      <c r="A45" s="808" t="s">
        <v>1412</v>
      </c>
      <c r="B45" s="808"/>
      <c r="C45" s="626" t="s">
        <v>934</v>
      </c>
      <c r="D45" s="799" t="s">
        <v>1484</v>
      </c>
      <c r="E45" s="799"/>
      <c r="F45" s="799"/>
      <c r="G45" s="799"/>
      <c r="H45" s="799"/>
      <c r="I45" s="799"/>
      <c r="J45" s="799"/>
      <c r="K45" s="799"/>
      <c r="L45" s="799"/>
    </row>
    <row r="46" spans="1:13" ht="17.649999999999999" customHeight="1">
      <c r="A46" s="375"/>
      <c r="B46" s="626"/>
      <c r="C46" s="626"/>
      <c r="D46" s="626"/>
      <c r="E46" s="626"/>
      <c r="F46" s="626"/>
      <c r="G46" s="403"/>
      <c r="H46" s="626"/>
      <c r="J46" s="640"/>
      <c r="K46" s="786" t="e">
        <f>D14</f>
        <v>#N/A</v>
      </c>
      <c r="L46" s="786"/>
    </row>
    <row r="47" spans="1:13" ht="17.649999999999999" customHeight="1">
      <c r="A47" s="757" t="s">
        <v>1410</v>
      </c>
      <c r="B47" s="757"/>
      <c r="C47" s="626"/>
      <c r="D47" s="626"/>
      <c r="E47" s="626"/>
      <c r="F47" s="757" t="s">
        <v>1371</v>
      </c>
      <c r="G47" s="757"/>
      <c r="H47" s="757"/>
      <c r="I47" s="408"/>
      <c r="J47" s="102"/>
      <c r="K47" s="786" t="s">
        <v>929</v>
      </c>
      <c r="L47" s="786"/>
    </row>
    <row r="48" spans="1:13" ht="17.649999999999999" customHeight="1">
      <c r="A48" s="375"/>
      <c r="B48" s="626"/>
      <c r="C48" s="626"/>
      <c r="D48" s="626"/>
      <c r="E48" s="626"/>
      <c r="F48" s="626"/>
      <c r="G48" s="375"/>
      <c r="H48" s="626"/>
      <c r="I48" s="412"/>
      <c r="J48" s="622"/>
      <c r="K48" s="102"/>
    </row>
    <row r="49" spans="1:13" ht="17.649999999999999" customHeight="1">
      <c r="A49" s="375"/>
      <c r="B49" s="626"/>
      <c r="C49" s="626"/>
      <c r="D49" s="626"/>
      <c r="E49" s="626"/>
      <c r="F49" s="626"/>
      <c r="G49" s="375"/>
      <c r="H49" s="626"/>
      <c r="I49" s="412"/>
      <c r="J49" s="622"/>
      <c r="K49" s="102"/>
    </row>
    <row r="50" spans="1:13" ht="17.649999999999999" customHeight="1">
      <c r="A50" s="375"/>
      <c r="B50" s="626"/>
      <c r="C50" s="626"/>
      <c r="D50" s="626"/>
      <c r="E50" s="626"/>
      <c r="F50" s="626"/>
      <c r="G50" s="375"/>
      <c r="H50" s="626"/>
      <c r="I50" s="412"/>
      <c r="J50" s="622"/>
      <c r="K50" s="102"/>
    </row>
    <row r="51" spans="1:13" ht="17.649999999999999" customHeight="1">
      <c r="A51" s="375"/>
      <c r="B51" s="626"/>
      <c r="C51" s="626"/>
      <c r="D51" s="626"/>
      <c r="E51" s="626"/>
      <c r="F51" s="626"/>
      <c r="G51" s="375"/>
      <c r="H51" s="626"/>
      <c r="I51" s="412"/>
      <c r="J51" s="622"/>
      <c r="K51" s="102"/>
    </row>
    <row r="52" spans="1:13" ht="17.649999999999999" customHeight="1">
      <c r="A52" s="757" t="s">
        <v>1411</v>
      </c>
      <c r="B52" s="757"/>
      <c r="C52" s="626"/>
      <c r="D52" s="626"/>
      <c r="E52" s="626"/>
      <c r="F52" s="757" t="s">
        <v>1299</v>
      </c>
      <c r="G52" s="757"/>
      <c r="H52" s="757"/>
      <c r="I52" s="408"/>
      <c r="J52" s="408"/>
      <c r="K52" s="786" t="s">
        <v>1298</v>
      </c>
      <c r="L52" s="786"/>
    </row>
    <row r="53" spans="1:13" ht="17.649999999999999" customHeight="1">
      <c r="A53" s="375"/>
      <c r="B53" s="626"/>
      <c r="C53" s="626"/>
      <c r="D53" s="626"/>
      <c r="E53" s="626"/>
      <c r="F53" s="626"/>
      <c r="G53" s="403"/>
      <c r="H53" s="626"/>
      <c r="I53" s="412"/>
      <c r="J53" s="622"/>
      <c r="K53" s="102"/>
    </row>
    <row r="54" spans="1:13" ht="17.649999999999999" customHeight="1">
      <c r="A54" s="375"/>
      <c r="B54" s="626"/>
      <c r="C54" s="626"/>
      <c r="D54" s="626"/>
      <c r="E54" s="626"/>
      <c r="F54" s="626"/>
      <c r="G54" s="403"/>
      <c r="H54" s="626"/>
      <c r="J54" s="408" t="s">
        <v>1298</v>
      </c>
      <c r="K54" s="633"/>
      <c r="L54" s="408"/>
      <c r="M54" s="408"/>
    </row>
    <row r="55" spans="1:13" ht="17.649999999999999" customHeight="1">
      <c r="A55" s="375"/>
      <c r="B55" s="626"/>
      <c r="C55" s="626"/>
      <c r="D55" s="626"/>
      <c r="E55" s="626"/>
      <c r="F55" s="626"/>
      <c r="G55" s="403"/>
      <c r="H55" s="626"/>
      <c r="I55" s="412"/>
      <c r="J55" s="622"/>
      <c r="K55" s="102"/>
    </row>
    <row r="56" spans="1:13" ht="17.649999999999999" customHeight="1">
      <c r="A56" s="375"/>
      <c r="B56" s="626"/>
      <c r="C56" s="626"/>
      <c r="D56" s="626"/>
      <c r="E56" s="626"/>
      <c r="F56" s="626"/>
      <c r="G56" s="403"/>
      <c r="H56" s="626"/>
      <c r="I56" s="412"/>
      <c r="J56" s="622"/>
      <c r="K56" s="102"/>
    </row>
    <row r="57" spans="1:13" ht="17.649999999999999" customHeight="1">
      <c r="A57" s="375"/>
      <c r="B57" s="626"/>
      <c r="C57" s="626"/>
      <c r="D57" s="626"/>
      <c r="E57" s="626"/>
      <c r="F57" s="626"/>
      <c r="G57" s="403"/>
      <c r="H57" s="626"/>
      <c r="I57" s="412"/>
      <c r="J57" s="622"/>
      <c r="K57" s="102"/>
    </row>
    <row r="58" spans="1:13" ht="17.649999999999999" customHeight="1">
      <c r="A58" s="375"/>
      <c r="B58" s="626"/>
      <c r="C58" s="626"/>
      <c r="D58" s="626"/>
      <c r="E58" s="626"/>
      <c r="F58" s="626"/>
      <c r="G58" s="403"/>
      <c r="H58" s="626"/>
      <c r="I58" s="412"/>
      <c r="J58" s="622"/>
      <c r="K58" s="102"/>
    </row>
    <row r="59" spans="1:13" ht="17.649999999999999" customHeight="1">
      <c r="A59" s="375"/>
      <c r="B59" s="626"/>
      <c r="C59" s="626"/>
      <c r="D59" s="626"/>
      <c r="E59" s="626"/>
      <c r="F59" s="626"/>
      <c r="G59" s="403"/>
      <c r="H59" s="626"/>
      <c r="I59" s="412"/>
      <c r="J59" s="622"/>
      <c r="K59" s="102"/>
    </row>
    <row r="60" spans="1:13" ht="17.649999999999999" customHeight="1">
      <c r="A60" s="375"/>
      <c r="B60" s="626"/>
      <c r="C60" s="626"/>
      <c r="D60" s="626"/>
      <c r="E60" s="626"/>
      <c r="F60" s="626"/>
      <c r="G60" s="403"/>
      <c r="H60" s="626"/>
      <c r="I60" s="412"/>
      <c r="J60" s="622"/>
      <c r="K60" s="102"/>
    </row>
    <row r="61" spans="1:13" ht="17.649999999999999" customHeight="1">
      <c r="A61" s="626"/>
      <c r="B61" s="626"/>
      <c r="C61" s="757"/>
      <c r="D61" s="757"/>
      <c r="E61" s="622"/>
      <c r="F61" s="622"/>
      <c r="G61" s="403"/>
      <c r="H61" s="102"/>
      <c r="I61" s="633"/>
      <c r="J61" s="622"/>
      <c r="K61" s="102"/>
    </row>
    <row r="62" spans="1:13" ht="17.649999999999999" customHeight="1">
      <c r="A62" s="626"/>
      <c r="B62" s="626"/>
      <c r="C62" s="757"/>
      <c r="D62" s="757"/>
      <c r="E62" s="622"/>
      <c r="F62" s="622"/>
      <c r="G62" s="403"/>
      <c r="H62" s="102"/>
      <c r="I62" s="633"/>
      <c r="J62" s="622"/>
      <c r="K62" s="102"/>
    </row>
    <row r="63" spans="1:13" s="83" customFormat="1" ht="33.75" hidden="1" customHeight="1">
      <c r="A63" s="755" t="s">
        <v>55</v>
      </c>
      <c r="B63" s="755"/>
      <c r="C63" s="620"/>
      <c r="D63" s="357" t="e">
        <f>IF($D$4="","",VLOOKUP($D$4,'NHAP - NVL'!$B$5:$F$5998,5,0))</f>
        <v>#N/A</v>
      </c>
      <c r="E63" s="357"/>
      <c r="F63" s="357"/>
      <c r="G63" s="357"/>
      <c r="H63" s="357"/>
      <c r="I63" s="357"/>
      <c r="J63" s="357"/>
      <c r="K63" s="357"/>
    </row>
    <row r="64" spans="1:13" ht="25.5" hidden="1" customHeight="1">
      <c r="A64" s="753" t="s">
        <v>54</v>
      </c>
      <c r="B64" s="753"/>
      <c r="C64" s="753"/>
      <c r="D64" s="753"/>
      <c r="E64" s="753"/>
      <c r="F64" s="753"/>
      <c r="G64" s="753"/>
      <c r="H64" s="753"/>
      <c r="I64" s="753"/>
      <c r="J64" s="753"/>
      <c r="K64" s="753"/>
    </row>
    <row r="65" spans="1:16" ht="20.25" hidden="1" customHeight="1">
      <c r="A65" s="103" t="s">
        <v>65</v>
      </c>
      <c r="B65" s="103"/>
      <c r="C65" s="103"/>
      <c r="D65" s="754" t="e">
        <f>IF($D$4="","",VLOOKUP($D$4,'NHAP - NVL'!$B$5:$F$5998,2,0))</f>
        <v>#N/A</v>
      </c>
      <c r="E65" s="754"/>
      <c r="F65" s="103"/>
      <c r="G65" s="103"/>
      <c r="H65" s="631" t="s">
        <v>53</v>
      </c>
      <c r="I65" s="753" t="s">
        <v>52</v>
      </c>
      <c r="J65" s="753"/>
      <c r="K65" s="753"/>
    </row>
    <row r="66" spans="1:16" ht="18.75" hidden="1" customHeight="1">
      <c r="A66" s="752" t="s">
        <v>13</v>
      </c>
      <c r="B66" s="782" t="s">
        <v>51</v>
      </c>
      <c r="C66" s="783"/>
      <c r="D66" s="752" t="s">
        <v>50</v>
      </c>
      <c r="E66" s="756" t="s">
        <v>49</v>
      </c>
      <c r="F66" s="752" t="s">
        <v>48</v>
      </c>
      <c r="G66" s="752"/>
      <c r="H66" s="752"/>
      <c r="I66" s="739" t="s">
        <v>26</v>
      </c>
      <c r="J66" s="740"/>
      <c r="K66" s="752" t="s">
        <v>27</v>
      </c>
      <c r="P66" s="776"/>
    </row>
    <row r="67" spans="1:16" ht="32.25" hidden="1" customHeight="1">
      <c r="A67" s="752"/>
      <c r="B67" s="784"/>
      <c r="C67" s="785"/>
      <c r="D67" s="752"/>
      <c r="E67" s="756"/>
      <c r="F67" s="621" t="s">
        <v>47</v>
      </c>
      <c r="G67" s="621"/>
      <c r="H67" s="621" t="s">
        <v>24</v>
      </c>
      <c r="I67" s="741"/>
      <c r="J67" s="742"/>
      <c r="K67" s="752"/>
      <c r="P67" s="776"/>
    </row>
    <row r="68" spans="1:16" ht="22.5" hidden="1" customHeight="1">
      <c r="A68" s="619" t="s">
        <v>46</v>
      </c>
      <c r="B68" s="743" t="s">
        <v>45</v>
      </c>
      <c r="C68" s="744"/>
      <c r="D68" s="619" t="s">
        <v>44</v>
      </c>
      <c r="E68" s="619" t="s">
        <v>43</v>
      </c>
      <c r="F68" s="619" t="s">
        <v>39</v>
      </c>
      <c r="G68" s="619"/>
      <c r="H68" s="619" t="s">
        <v>42</v>
      </c>
      <c r="I68" s="743" t="s">
        <v>41</v>
      </c>
      <c r="J68" s="744"/>
      <c r="K68" s="619" t="s">
        <v>40</v>
      </c>
      <c r="P68" s="632"/>
    </row>
    <row r="69" spans="1:16" ht="15.75" hidden="1" customHeight="1">
      <c r="A69" s="77" t="str">
        <f>IF(B69="","",COUNTA($B$69:B69))</f>
        <v/>
      </c>
      <c r="B69" s="774" t="str">
        <f>IF($L69="","",INDEX('NHAP - NVL'!$H$5:$H$5998,$L69))</f>
        <v/>
      </c>
      <c r="C69" s="775"/>
      <c r="D69" s="77" t="str">
        <f>IF($L69="","",INDEX('NHAP - NVL'!$G$5:$G$5998,$L69))</f>
        <v/>
      </c>
      <c r="E69" s="77" t="str">
        <f>+IF($L69="","",INDEX('NHAP - NVL'!$I$5:$I$5998,$L69))</f>
        <v/>
      </c>
      <c r="F69" s="227" t="str">
        <f>+IF($L69="","",INDEX('NHAP - NVL'!$J$5:$J$5998,$L69))</f>
        <v/>
      </c>
      <c r="G69" s="227"/>
      <c r="H69" s="81" t="str">
        <f>+IF($L69="","",INDEX('NHAP - NVL'!$K$5:$K$5998,$L69))</f>
        <v/>
      </c>
      <c r="I69" s="745"/>
      <c r="J69" s="746"/>
      <c r="K69" s="80"/>
      <c r="L69" s="72" t="str">
        <f>+IF(TYPE(MATCH($D$4,'NHAP - NVL'!$B$5:$B$2012,0))=16,"",MATCH($D$4,'NHAP - NVL'!$B$5:$B$2012,0))</f>
        <v/>
      </c>
      <c r="N69" s="72" t="str">
        <f>+IF(B69&lt;&gt;"","in","")</f>
        <v/>
      </c>
    </row>
    <row r="70" spans="1:16" ht="15.75" hidden="1" customHeight="1">
      <c r="A70" s="77" t="str">
        <f ca="1">+IF(B70="","",COUNTA($B$69:B70))</f>
        <v/>
      </c>
      <c r="B70" s="774" t="str">
        <f ca="1">IF($L70="","",INDEX('NHAP - NVL'!$H$5:$H$5998,$L70))</f>
        <v/>
      </c>
      <c r="C70" s="775"/>
      <c r="D70" s="77" t="str">
        <f ca="1">IF($L70="","",INDEX('NHAP - NVL'!$G$5:$G$5998,$L70))</f>
        <v/>
      </c>
      <c r="E70" s="77" t="str">
        <f ca="1">+IF($L70="","",INDEX('NHAP - NVL'!$I$5:$I$5998,$L70))</f>
        <v/>
      </c>
      <c r="F70" s="227" t="str">
        <f ca="1">+IF($L70="","",INDEX('NHAP - NVL'!$J$5:$J$5998,$L70))</f>
        <v/>
      </c>
      <c r="G70" s="227"/>
      <c r="H70" s="81" t="str">
        <f ca="1">+IF($L70="","",INDEX('NHAP - NVL'!$K$5:$K$5998,$L70))</f>
        <v/>
      </c>
      <c r="I70" s="745"/>
      <c r="J70" s="746"/>
      <c r="K70" s="80"/>
      <c r="L70" s="72" t="str">
        <f ca="1">IF(L69="","",IF(TYPE(MATCH($D$4,OFFSET('NHAP - NVL'!$B$5,L69,0):'NHAP - NVL'!$B$3015,0)+L69)=16,"",MATCH($D$4,OFFSET('NHAP - NVL'!$B$5,L69,0):'NHAP - NVL'!$B$3015,0)+L69))</f>
        <v/>
      </c>
      <c r="N70" s="72" t="str">
        <f t="shared" ref="N70:N84" ca="1" si="4">+IF(B70&lt;&gt;"","in","")</f>
        <v/>
      </c>
    </row>
    <row r="71" spans="1:16" ht="15.75" hidden="1" customHeight="1">
      <c r="A71" s="77" t="str">
        <f ca="1">+IF(B71="","",COUNTA($B$69:B71))</f>
        <v/>
      </c>
      <c r="B71" s="749" t="str">
        <f ca="1">IF($L71="","",INDEX('NHAP - NVL'!$H$5:$H$5998,$L71))</f>
        <v/>
      </c>
      <c r="C71" s="750"/>
      <c r="D71" s="77" t="str">
        <f ca="1">IF($L71="","",INDEX('NHAP - NVL'!$G$5:$G$5998,$L71))</f>
        <v/>
      </c>
      <c r="E71" s="77" t="str">
        <f ca="1">+IF($L71="","",INDEX('NHAP - NVL'!$I$5:$I$5998,$L71))</f>
        <v/>
      </c>
      <c r="F71" s="227" t="str">
        <f ca="1">+IF($L71="","",INDEX('NHAP - NVL'!$J$5:$J$5998,$L71))</f>
        <v/>
      </c>
      <c r="G71" s="227"/>
      <c r="H71" s="81" t="str">
        <f ca="1">+IF($L71="","",INDEX('NHAP - NVL'!$K$5:$K$5998,$L71))</f>
        <v/>
      </c>
      <c r="I71" s="745"/>
      <c r="J71" s="746"/>
      <c r="K71" s="80"/>
      <c r="L71" s="72" t="str">
        <f ca="1">IF(L70="","",IF(TYPE(MATCH($D$4,OFFSET('NHAP - NVL'!$B$5,L70,0):'NHAP - NVL'!$B$3015,0)+L70)=16,"",MATCH($D$4,OFFSET('NHAP - NVL'!$B$5,L70,0):'NHAP - NVL'!$B$3015,0)+L70))</f>
        <v/>
      </c>
      <c r="N71" s="72" t="str">
        <f t="shared" ca="1" si="4"/>
        <v/>
      </c>
    </row>
    <row r="72" spans="1:16" ht="15.75" hidden="1" customHeight="1">
      <c r="A72" s="77" t="str">
        <f ca="1">+IF(B72="","",COUNTA($B$69:B72))</f>
        <v/>
      </c>
      <c r="B72" s="749" t="str">
        <f ca="1">IF($L72="","",INDEX('NHAP - NVL'!$H$5:$H$5998,$L72))</f>
        <v/>
      </c>
      <c r="C72" s="750"/>
      <c r="D72" s="77" t="str">
        <f ca="1">IF($L72="","",INDEX('NHAP - NVL'!$G$5:$G$5998,$L72))</f>
        <v/>
      </c>
      <c r="E72" s="77" t="str">
        <f ca="1">+IF($L72="","",INDEX('NHAP - NVL'!$I$5:$I$5998,$L72))</f>
        <v/>
      </c>
      <c r="F72" s="227" t="str">
        <f ca="1">+IF($L72="","",INDEX('NHAP - NVL'!$J$5:$J$5998,$L72))</f>
        <v/>
      </c>
      <c r="G72" s="227"/>
      <c r="H72" s="81" t="str">
        <f ca="1">+IF($L72="","",INDEX('NHAP - NVL'!$K$5:$K$5998,$L72))</f>
        <v/>
      </c>
      <c r="I72" s="745"/>
      <c r="J72" s="746"/>
      <c r="K72" s="80"/>
      <c r="L72" s="72" t="str">
        <f ca="1">IF(L71="","",IF(TYPE(MATCH($D$4,OFFSET('NHAP - NVL'!$B$5,L71,0):'NHAP - NVL'!$B$3015,0)+L71)=16,"",MATCH($D$4,OFFSET('NHAP - NVL'!$B$5,L71,0):'NHAP - NVL'!$B$3015,0)+L71))</f>
        <v/>
      </c>
      <c r="N72" s="72" t="str">
        <f t="shared" ca="1" si="4"/>
        <v/>
      </c>
    </row>
    <row r="73" spans="1:16" ht="15.75" hidden="1" customHeight="1">
      <c r="A73" s="77" t="str">
        <f ca="1">+IF(B73="","",COUNTA($B$69:B73))</f>
        <v/>
      </c>
      <c r="B73" s="749" t="str">
        <f ca="1">IF($L73="","",INDEX('NHAP - NVL'!$H$5:$H$5998,$L73))</f>
        <v/>
      </c>
      <c r="C73" s="750"/>
      <c r="D73" s="77" t="str">
        <f ca="1">IF($L73="","",INDEX('NHAP - NVL'!$G$5:$G$5998,$L73))</f>
        <v/>
      </c>
      <c r="E73" s="77" t="str">
        <f ca="1">+IF($L73="","",INDEX('NHAP - NVL'!$I$5:$I$5998,$L73))</f>
        <v/>
      </c>
      <c r="F73" s="227" t="str">
        <f ca="1">+IF($L73="","",INDEX('NHAP - NVL'!$J$5:$J$5998,$L73))</f>
        <v/>
      </c>
      <c r="G73" s="227"/>
      <c r="H73" s="81" t="str">
        <f ca="1">+IF($L73="","",INDEX('NHAP - NVL'!$K$5:$K$5998,$L73))</f>
        <v/>
      </c>
      <c r="I73" s="745"/>
      <c r="J73" s="746"/>
      <c r="K73" s="80"/>
      <c r="L73" s="72" t="str">
        <f ca="1">IF(L72="","",IF(TYPE(MATCH($D$4,OFFSET('NHAP - NVL'!$B$5,L72,0):'NHAP - NVL'!$B$3015,0)+L72)=16,"",MATCH($D$4,OFFSET('NHAP - NVL'!$B$5,L72,0):'NHAP - NVL'!$B$3015,0)+L72))</f>
        <v/>
      </c>
      <c r="N73" s="72" t="str">
        <f t="shared" ca="1" si="4"/>
        <v/>
      </c>
    </row>
    <row r="74" spans="1:16" ht="15.75" hidden="1" customHeight="1">
      <c r="A74" s="77" t="str">
        <f ca="1">+IF(B74="","",COUNTA($B$69:B74))</f>
        <v/>
      </c>
      <c r="B74" s="749" t="str">
        <f ca="1">IF($L74="","",INDEX('NHAP - NVL'!$H$5:$H$5998,$L74))</f>
        <v/>
      </c>
      <c r="C74" s="750"/>
      <c r="D74" s="77" t="str">
        <f ca="1">IF($L74="","",INDEX('NHAP - NVL'!$G$5:$G$5998,$L74))</f>
        <v/>
      </c>
      <c r="E74" s="77" t="str">
        <f ca="1">+IF($L74="","",INDEX('NHAP - NVL'!$I$5:$I$5998,$L74))</f>
        <v/>
      </c>
      <c r="F74" s="227" t="str">
        <f ca="1">+IF($L74="","",INDEX('NHAP - NVL'!$J$5:$J$5998,$L74))</f>
        <v/>
      </c>
      <c r="G74" s="227"/>
      <c r="H74" s="81" t="str">
        <f ca="1">+IF($L74="","",INDEX('NHAP - NVL'!$K$5:$K$5998,$L74))</f>
        <v/>
      </c>
      <c r="I74" s="745"/>
      <c r="J74" s="746"/>
      <c r="K74" s="80"/>
      <c r="L74" s="72" t="str">
        <f ca="1">IF(L73="","",IF(TYPE(MATCH($D$4,OFFSET('NHAP - NVL'!$B$5,L73,0):'NHAP - NVL'!$B$3015,0)+L73)=16,"",MATCH($D$4,OFFSET('NHAP - NVL'!$B$5,L73,0):'NHAP - NVL'!$B$3015,0)+L73))</f>
        <v/>
      </c>
      <c r="N74" s="72" t="str">
        <f t="shared" ca="1" si="4"/>
        <v/>
      </c>
    </row>
    <row r="75" spans="1:16" ht="15.75" hidden="1" customHeight="1">
      <c r="A75" s="77" t="str">
        <f ca="1">+IF(B75="","",COUNTA($B$69:B75))</f>
        <v/>
      </c>
      <c r="B75" s="749" t="str">
        <f ca="1">IF($L75="","",INDEX('NHAP - NVL'!$H$5:$H$5998,$L75))</f>
        <v/>
      </c>
      <c r="C75" s="750"/>
      <c r="D75" s="77" t="str">
        <f ca="1">IF($L75="","",INDEX('NHAP - NVL'!$G$5:$G$5998,$L75))</f>
        <v/>
      </c>
      <c r="E75" s="77" t="str">
        <f ca="1">+IF($L75="","",INDEX('NHAP - NVL'!$I$5:$I$5998,$L75))</f>
        <v/>
      </c>
      <c r="F75" s="227" t="str">
        <f ca="1">+IF($L75="","",INDEX('NHAP - NVL'!$J$5:$J$5998,$L75))</f>
        <v/>
      </c>
      <c r="G75" s="227"/>
      <c r="H75" s="81" t="str">
        <f ca="1">+IF($L75="","",INDEX('NHAP - NVL'!$K$5:$K$5998,$L75))</f>
        <v/>
      </c>
      <c r="I75" s="745"/>
      <c r="J75" s="746"/>
      <c r="K75" s="80"/>
      <c r="L75" s="72" t="str">
        <f ca="1">IF(L74="","",IF(TYPE(MATCH($D$4,OFFSET('NHAP - NVL'!$B$5,L74,0):'NHAP - NVL'!$B$3015,0)+L74)=16,"",MATCH($D$4,OFFSET('NHAP - NVL'!$B$5,L74,0):'NHAP - NVL'!$B$3015,0)+L74))</f>
        <v/>
      </c>
      <c r="N75" s="72" t="str">
        <f t="shared" ca="1" si="4"/>
        <v/>
      </c>
    </row>
    <row r="76" spans="1:16" ht="15.75" hidden="1" customHeight="1">
      <c r="A76" s="77" t="str">
        <f ca="1">+IF(B76="","",COUNTA($B$69:B76))</f>
        <v/>
      </c>
      <c r="B76" s="749" t="str">
        <f ca="1">IF($L76="","",INDEX('NHAP - NVL'!$H$5:$H$5998,$L76))</f>
        <v/>
      </c>
      <c r="C76" s="750"/>
      <c r="D76" s="77" t="str">
        <f ca="1">IF($L76="","",INDEX('NHAP - NVL'!$G$5:$G$5998,$L76))</f>
        <v/>
      </c>
      <c r="E76" s="77" t="str">
        <f ca="1">+IF($L76="","",INDEX('NHAP - NVL'!$I$5:$I$5998,$L76))</f>
        <v/>
      </c>
      <c r="F76" s="227" t="str">
        <f ca="1">+IF($L76="","",INDEX('NHAP - NVL'!$J$5:$J$5998,$L76))</f>
        <v/>
      </c>
      <c r="G76" s="227"/>
      <c r="H76" s="81" t="str">
        <f ca="1">+IF($L76="","",INDEX('NHAP - NVL'!$K$5:$K$5998,$L76))</f>
        <v/>
      </c>
      <c r="I76" s="745"/>
      <c r="J76" s="746"/>
      <c r="K76" s="80"/>
      <c r="L76" s="72" t="str">
        <f ca="1">IF(L75="","",IF(TYPE(MATCH($D$4,OFFSET('NHAP - NVL'!$B$5,L75,0):'NHAP - NVL'!$B$3015,0)+L75)=16,"",MATCH($D$4,OFFSET('NHAP - NVL'!$B$5,L75,0):'NHAP - NVL'!$B$3015,0)+L75))</f>
        <v/>
      </c>
      <c r="N76" s="72" t="str">
        <f t="shared" ca="1" si="4"/>
        <v/>
      </c>
    </row>
    <row r="77" spans="1:16" ht="15.75" hidden="1" customHeight="1">
      <c r="A77" s="77" t="str">
        <f ca="1">+IF(B77="","",COUNTA($B$69:B77))</f>
        <v/>
      </c>
      <c r="B77" s="749" t="str">
        <f ca="1">IF($L77="","",INDEX('NHAP - NVL'!$H$5:$H$5998,$L77))</f>
        <v/>
      </c>
      <c r="C77" s="750"/>
      <c r="D77" s="77" t="str">
        <f ca="1">IF($L77="","",INDEX('NHAP - NVL'!$G$5:$G$5998,$L77))</f>
        <v/>
      </c>
      <c r="E77" s="77" t="str">
        <f ca="1">+IF($L77="","",INDEX('NHAP - NVL'!$I$5:$I$5998,$L77))</f>
        <v/>
      </c>
      <c r="F77" s="227" t="str">
        <f ca="1">+IF($L77="","",INDEX('NHAP - NVL'!$J$5:$J$5998,$L77))</f>
        <v/>
      </c>
      <c r="G77" s="227"/>
      <c r="H77" s="81" t="str">
        <f ca="1">+IF($L77="","",INDEX('NHAP - NVL'!$K$5:$K$5998,$L77))</f>
        <v/>
      </c>
      <c r="I77" s="745"/>
      <c r="J77" s="746"/>
      <c r="K77" s="80"/>
      <c r="L77" s="72" t="str">
        <f ca="1">IF(L76="","",IF(TYPE(MATCH($D$4,OFFSET('NHAP - NVL'!$B$5,L76,0):'NHAP - NVL'!$B$3015,0)+L76)=16,"",MATCH($D$4,OFFSET('NHAP - NVL'!$B$5,L76,0):'NHAP - NVL'!$B$3015,0)+L76))</f>
        <v/>
      </c>
      <c r="N77" s="72" t="str">
        <f t="shared" ca="1" si="4"/>
        <v/>
      </c>
    </row>
    <row r="78" spans="1:16" ht="15.75" hidden="1" customHeight="1">
      <c r="A78" s="77" t="str">
        <f ca="1">+IF(B78="","",COUNTA($B$69:B78))</f>
        <v/>
      </c>
      <c r="B78" s="749" t="str">
        <f ca="1">IF($L78="","",INDEX('NHAP - NVL'!$H$5:$H$5998,$L78))</f>
        <v/>
      </c>
      <c r="C78" s="750"/>
      <c r="D78" s="77" t="str">
        <f ca="1">IF($L78="","",INDEX('NHAP - NVL'!$G$5:$G$5998,$L78))</f>
        <v/>
      </c>
      <c r="E78" s="77" t="str">
        <f ca="1">+IF($L78="","",INDEX('NHAP - NVL'!$I$5:$I$5998,$L78))</f>
        <v/>
      </c>
      <c r="F78" s="227" t="str">
        <f ca="1">+IF($L78="","",INDEX('NHAP - NVL'!$J$5:$J$5998,$L78))</f>
        <v/>
      </c>
      <c r="G78" s="227"/>
      <c r="H78" s="81" t="str">
        <f ca="1">+IF($L78="","",INDEX('NHAP - NVL'!$K$5:$K$5998,$L78))</f>
        <v/>
      </c>
      <c r="I78" s="745"/>
      <c r="J78" s="746"/>
      <c r="K78" s="80"/>
      <c r="L78" s="72" t="str">
        <f ca="1">IF(L77="","",IF(TYPE(MATCH($D$4,OFFSET('NHAP - NVL'!$B$5,L77,0):'NHAP - NVL'!$B$3015,0)+L77)=16,"",MATCH($D$4,OFFSET('NHAP - NVL'!$B$5,L77,0):'NHAP - NVL'!$B$3015,0)+L77))</f>
        <v/>
      </c>
      <c r="N78" s="72" t="str">
        <f t="shared" ca="1" si="4"/>
        <v/>
      </c>
    </row>
    <row r="79" spans="1:16" ht="15.75" hidden="1" customHeight="1">
      <c r="A79" s="77" t="str">
        <f ca="1">+IF(B79="","",COUNTA($B$69:B79))</f>
        <v/>
      </c>
      <c r="B79" s="749" t="str">
        <f ca="1">IF($L79="","",INDEX('NHAP - NVL'!$H$5:$H$5998,$L79))</f>
        <v/>
      </c>
      <c r="C79" s="750"/>
      <c r="D79" s="77" t="str">
        <f ca="1">IF($L79="","",INDEX('NHAP - NVL'!$G$5:$G$5998,$L79))</f>
        <v/>
      </c>
      <c r="E79" s="77" t="str">
        <f ca="1">+IF($L79="","",INDEX('NHAP - NVL'!$I$5:$I$5998,$L79))</f>
        <v/>
      </c>
      <c r="F79" s="227" t="str">
        <f ca="1">+IF($L79="","",INDEX('NHAP - NVL'!$J$5:$J$5998,$L79))</f>
        <v/>
      </c>
      <c r="G79" s="227"/>
      <c r="H79" s="81" t="str">
        <f ca="1">+IF($L79="","",INDEX('NHAP - NVL'!$K$5:$K$5998,$L79))</f>
        <v/>
      </c>
      <c r="I79" s="745"/>
      <c r="J79" s="746"/>
      <c r="K79" s="80"/>
      <c r="L79" s="72" t="str">
        <f ca="1">IF(L78="","",IF(TYPE(MATCH($D$4,OFFSET('NHAP - NVL'!$B$5,L78,0):'NHAP - NVL'!$B$3015,0)+L78)=16,"",MATCH($D$4,OFFSET('NHAP - NVL'!$B$5,L78,0):'NHAP - NVL'!$B$3015,0)+L78))</f>
        <v/>
      </c>
      <c r="N79" s="72" t="str">
        <f t="shared" ca="1" si="4"/>
        <v/>
      </c>
    </row>
    <row r="80" spans="1:16" ht="15.75" hidden="1" customHeight="1">
      <c r="A80" s="77" t="str">
        <f ca="1">+IF(B80="","",COUNTA($B$69:B80))</f>
        <v/>
      </c>
      <c r="B80" s="749" t="str">
        <f ca="1">IF($L80="","",INDEX('NHAP - NVL'!$H$5:$H$5998,$L80))</f>
        <v/>
      </c>
      <c r="C80" s="750"/>
      <c r="D80" s="77" t="str">
        <f ca="1">IF($L80="","",INDEX('NHAP - NVL'!$G$5:$G$5998,$L80))</f>
        <v/>
      </c>
      <c r="E80" s="77" t="str">
        <f ca="1">+IF($L80="","",INDEX('NHAP - NVL'!$I$5:$I$5998,$L80))</f>
        <v/>
      </c>
      <c r="F80" s="227" t="str">
        <f ca="1">+IF($L80="","",INDEX('NHAP - NVL'!$J$5:$J$5998,$L80))</f>
        <v/>
      </c>
      <c r="G80" s="227"/>
      <c r="H80" s="81" t="str">
        <f ca="1">+IF($L80="","",INDEX('NHAP - NVL'!$K$5:$K$5998,$L80))</f>
        <v/>
      </c>
      <c r="I80" s="745"/>
      <c r="J80" s="746"/>
      <c r="K80" s="80"/>
      <c r="L80" s="72" t="str">
        <f ca="1">IF(L79="","",IF(TYPE(MATCH($D$4,OFFSET('NHAP - NVL'!$B$5,L79,0):'NHAP - NVL'!$B$3015,0)+L79)=16,"",MATCH($D$4,OFFSET('NHAP - NVL'!$B$5,L79,0):'NHAP - NVL'!$B$3015,0)+L79))</f>
        <v/>
      </c>
      <c r="N80" s="72" t="str">
        <f t="shared" ca="1" si="4"/>
        <v/>
      </c>
    </row>
    <row r="81" spans="1:29" ht="15.75" hidden="1" customHeight="1">
      <c r="A81" s="77" t="str">
        <f ca="1">+IF(B81="","",COUNTA($B$69:B81))</f>
        <v/>
      </c>
      <c r="B81" s="749" t="str">
        <f ca="1">IF($L81="","",INDEX('NHAP - NVL'!$H$5:$H$5998,$L81))</f>
        <v/>
      </c>
      <c r="C81" s="750"/>
      <c r="D81" s="77" t="str">
        <f ca="1">IF($L81="","",INDEX('NHAP - NVL'!$G$5:$G$5998,$L81))</f>
        <v/>
      </c>
      <c r="E81" s="77" t="str">
        <f ca="1">+IF($L81="","",INDEX('NHAP - NVL'!$I$5:$I$5998,$L81))</f>
        <v/>
      </c>
      <c r="F81" s="227" t="str">
        <f ca="1">+IF($L81="","",INDEX('NHAP - NVL'!$J$5:$J$5998,$L81))</f>
        <v/>
      </c>
      <c r="G81" s="227"/>
      <c r="H81" s="81" t="str">
        <f ca="1">+IF($L81="","",INDEX('NHAP - NVL'!$K$5:$K$5998,$L81))</f>
        <v/>
      </c>
      <c r="I81" s="745"/>
      <c r="J81" s="746"/>
      <c r="K81" s="80"/>
      <c r="L81" s="72" t="str">
        <f ca="1">IF(L80="","",IF(TYPE(MATCH($D$4,OFFSET('NHAP - NVL'!$B$5,L80,0):'NHAP - NVL'!$B$3015,0)+L80)=16,"",MATCH($D$4,OFFSET('NHAP - NVL'!$B$5,L80,0):'NHAP - NVL'!$B$3015,0)+L80))</f>
        <v/>
      </c>
      <c r="N81" s="72" t="str">
        <f t="shared" ca="1" si="4"/>
        <v/>
      </c>
    </row>
    <row r="82" spans="1:29" ht="15.75" hidden="1" customHeight="1">
      <c r="A82" s="77" t="str">
        <f ca="1">+IF(B82="","",COUNTA($B$69:B82))</f>
        <v/>
      </c>
      <c r="B82" s="749" t="str">
        <f ca="1">IF($L82="","",INDEX('NHAP - NVL'!$H$5:$H$5998,$L82))</f>
        <v/>
      </c>
      <c r="C82" s="750"/>
      <c r="D82" s="77" t="str">
        <f ca="1">IF($L82="","",INDEX('NHAP - NVL'!$G$5:$G$5998,$L82))</f>
        <v/>
      </c>
      <c r="E82" s="77" t="str">
        <f ca="1">+IF($L82="","",INDEX('NHAP - NVL'!$I$5:$I$5998,$L82))</f>
        <v/>
      </c>
      <c r="F82" s="227" t="str">
        <f ca="1">+IF($L82="","",INDEX('NHAP - NVL'!$J$5:$J$5998,$L82))</f>
        <v/>
      </c>
      <c r="G82" s="227"/>
      <c r="H82" s="81" t="str">
        <f ca="1">+IF($L82="","",INDEX('NHAP - NVL'!$K$5:$K$5998,$L82))</f>
        <v/>
      </c>
      <c r="I82" s="745"/>
      <c r="J82" s="746"/>
      <c r="K82" s="80"/>
      <c r="L82" s="72" t="str">
        <f ca="1">IF(L81="","",IF(TYPE(MATCH($D$4,OFFSET('NHAP - NVL'!$B$5,L81,0):'NHAP - NVL'!$B$3015,0)+L81)=16,"",MATCH($D$4,OFFSET('NHAP - NVL'!$B$5,L81,0):'NHAP - NVL'!$B$3015,0)+L81))</f>
        <v/>
      </c>
      <c r="N82" s="72" t="str">
        <f t="shared" ca="1" si="4"/>
        <v/>
      </c>
    </row>
    <row r="83" spans="1:29" ht="15.75" hidden="1" customHeight="1">
      <c r="A83" s="77" t="str">
        <f ca="1">+IF(B83="","",COUNTA($B$69:B83))</f>
        <v/>
      </c>
      <c r="B83" s="749" t="str">
        <f ca="1">IF($L83="","",INDEX('NHAP - NVL'!$H$5:$H$5998,$L83))</f>
        <v/>
      </c>
      <c r="C83" s="750"/>
      <c r="D83" s="77" t="str">
        <f ca="1">IF($L83="","",INDEX('NHAP - NVL'!$G$5:$G$5998,$L83))</f>
        <v/>
      </c>
      <c r="E83" s="77"/>
      <c r="F83" s="81" t="str">
        <f ca="1">+IF($L83="","",INDEX('NHAP - NVL'!$J$5:$J$5998,$L83))</f>
        <v/>
      </c>
      <c r="G83" s="81"/>
      <c r="H83" s="81" t="str">
        <f ca="1">+IF($L83="","",INDEX('NHAP - NVL'!$K$5:$K$5998,$L83))</f>
        <v/>
      </c>
      <c r="I83" s="745"/>
      <c r="J83" s="746"/>
      <c r="K83" s="80"/>
      <c r="L83" s="72" t="str">
        <f ca="1">IF(L82="","",IF(TYPE(MATCH($D$4,OFFSET('NHAP - NVL'!$B$5,L82,0):'NHAP - NVL'!$B$3015,0)+L82)=16,"",MATCH($D$4,OFFSET('NHAP - NVL'!$B$5,L82,0):'NHAP - NVL'!$B$3015,0)+L82))</f>
        <v/>
      </c>
      <c r="N83" s="72" t="str">
        <f t="shared" ca="1" si="4"/>
        <v/>
      </c>
    </row>
    <row r="84" spans="1:29" ht="15.75" hidden="1" customHeight="1">
      <c r="A84" s="79"/>
      <c r="B84" s="737" t="s">
        <v>38</v>
      </c>
      <c r="C84" s="738"/>
      <c r="D84" s="77"/>
      <c r="E84" s="77"/>
      <c r="F84" s="77"/>
      <c r="G84" s="77"/>
      <c r="H84" s="77"/>
      <c r="I84" s="747"/>
      <c r="J84" s="748"/>
      <c r="K84" s="76"/>
      <c r="L84" s="72" t="str">
        <f ca="1">IF(L76="","",IF(TYPE(MATCH($D$4,OFFSET('NHAP - NVL'!$B$5,L76,0):'NHAP - NVL'!$B$3015,0)+L76)=16,"",MATCH($D$4,OFFSET('NHAP - NVL'!$B$5,L76,0):'NHAP - NVL'!$B$3015,0)+L76))</f>
        <v/>
      </c>
      <c r="N84" s="72" t="str">
        <f t="shared" si="4"/>
        <v>in</v>
      </c>
    </row>
    <row r="85" spans="1:29" ht="11.85" hidden="1" customHeight="1">
      <c r="A85" s="75"/>
      <c r="B85" s="75"/>
      <c r="C85" s="75"/>
      <c r="D85" s="75"/>
      <c r="E85" s="75"/>
      <c r="F85" s="75"/>
      <c r="G85" s="75"/>
      <c r="H85" s="75"/>
      <c r="I85" s="75"/>
      <c r="J85" s="75"/>
      <c r="K85" s="75"/>
    </row>
    <row r="86" spans="1:29" ht="16.899999999999999" hidden="1" customHeight="1">
      <c r="A86" s="631" t="s">
        <v>37</v>
      </c>
      <c r="B86" s="631"/>
      <c r="C86" s="631"/>
      <c r="D86" s="772"/>
      <c r="E86" s="772"/>
      <c r="F86" s="772"/>
      <c r="G86" s="772"/>
      <c r="H86" s="772"/>
      <c r="I86" s="772"/>
      <c r="J86" s="772"/>
      <c r="K86" s="772"/>
      <c r="S86" s="72" t="s">
        <v>600</v>
      </c>
    </row>
    <row r="87" spans="1:29" ht="17.649999999999999" hidden="1" customHeight="1">
      <c r="A87" s="773" t="s">
        <v>36</v>
      </c>
      <c r="B87" s="773"/>
      <c r="C87" s="631"/>
      <c r="D87" s="753"/>
      <c r="E87" s="753"/>
      <c r="F87" s="753"/>
      <c r="G87" s="753"/>
      <c r="H87" s="753"/>
      <c r="I87" s="753"/>
      <c r="J87" s="753"/>
      <c r="K87" s="753"/>
      <c r="S87" s="72" t="s">
        <v>894</v>
      </c>
      <c r="AB87" s="72" t="s">
        <v>895</v>
      </c>
    </row>
    <row r="88" spans="1:29" ht="17.649999999999999" hidden="1" customHeight="1">
      <c r="A88" s="768" t="s">
        <v>713</v>
      </c>
      <c r="B88" s="768"/>
      <c r="C88" s="768"/>
      <c r="D88" s="768"/>
      <c r="E88" s="768"/>
      <c r="F88" s="768"/>
      <c r="G88" s="629"/>
      <c r="H88" s="768" t="s">
        <v>714</v>
      </c>
      <c r="I88" s="768"/>
      <c r="J88" s="768"/>
      <c r="K88" s="768"/>
      <c r="S88" s="72" t="s">
        <v>896</v>
      </c>
    </row>
    <row r="89" spans="1:29" ht="29.25" hidden="1" customHeight="1">
      <c r="A89" s="771" t="s">
        <v>699</v>
      </c>
      <c r="B89" s="771"/>
      <c r="C89" s="771"/>
      <c r="D89" s="771"/>
      <c r="E89" s="771"/>
      <c r="F89" s="771"/>
      <c r="G89" s="630"/>
      <c r="H89" s="769" t="s">
        <v>35</v>
      </c>
      <c r="I89" s="769"/>
      <c r="J89" s="769"/>
      <c r="K89" s="769"/>
      <c r="S89" s="72" t="s">
        <v>697</v>
      </c>
      <c r="V89" s="72" t="s">
        <v>897</v>
      </c>
      <c r="X89" s="72" t="s">
        <v>696</v>
      </c>
    </row>
    <row r="90" spans="1:29" ht="16.899999999999999" hidden="1" customHeight="1">
      <c r="A90" s="73"/>
      <c r="B90" s="73"/>
      <c r="C90" s="73"/>
      <c r="D90" s="73"/>
      <c r="G90" s="72"/>
      <c r="H90" s="770" t="s">
        <v>34</v>
      </c>
      <c r="I90" s="770"/>
      <c r="J90" s="770"/>
      <c r="K90" s="770"/>
      <c r="S90" s="72" t="s">
        <v>898</v>
      </c>
      <c r="V90" s="350">
        <v>0.05</v>
      </c>
      <c r="Y90" s="72" t="s">
        <v>899</v>
      </c>
      <c r="Z90" s="72">
        <v>3</v>
      </c>
      <c r="AB90" s="72" t="s">
        <v>900</v>
      </c>
      <c r="AC90" s="72">
        <v>3</v>
      </c>
    </row>
    <row r="91" spans="1:29" hidden="1">
      <c r="G91" s="72"/>
      <c r="I91" s="72"/>
      <c r="S91" s="72" t="s">
        <v>901</v>
      </c>
    </row>
    <row r="92" spans="1:29" hidden="1">
      <c r="G92" s="72"/>
      <c r="I92" s="72"/>
      <c r="S92" s="72" t="s">
        <v>902</v>
      </c>
      <c r="V92" s="351">
        <v>1250</v>
      </c>
      <c r="Y92" s="72" t="s">
        <v>903</v>
      </c>
      <c r="Z92" s="72">
        <v>3</v>
      </c>
      <c r="AB92" s="72" t="s">
        <v>904</v>
      </c>
      <c r="AC92" s="72">
        <v>15</v>
      </c>
    </row>
    <row r="93" spans="1:29" hidden="1">
      <c r="B93" s="72" t="s">
        <v>12</v>
      </c>
      <c r="G93" s="72"/>
      <c r="I93" s="72"/>
      <c r="S93" s="72" t="s">
        <v>905</v>
      </c>
      <c r="V93" s="72" t="s">
        <v>906</v>
      </c>
      <c r="Y93" s="72" t="s">
        <v>907</v>
      </c>
      <c r="Z93" s="72">
        <v>0</v>
      </c>
    </row>
    <row r="94" spans="1:29" hidden="1">
      <c r="G94" s="72"/>
      <c r="I94" s="72"/>
      <c r="S94" s="72" t="s">
        <v>908</v>
      </c>
      <c r="V94" s="72" t="s">
        <v>909</v>
      </c>
    </row>
    <row r="95" spans="1:29" hidden="1">
      <c r="A95" s="767" t="s">
        <v>746</v>
      </c>
      <c r="B95" s="767"/>
      <c r="C95" s="628"/>
      <c r="E95" s="72" t="s">
        <v>744</v>
      </c>
      <c r="G95" s="72"/>
      <c r="H95" s="766" t="s">
        <v>715</v>
      </c>
      <c r="I95" s="766"/>
      <c r="J95" s="766"/>
      <c r="K95" s="766"/>
      <c r="S95" s="72" t="s">
        <v>910</v>
      </c>
    </row>
    <row r="96" spans="1:29" hidden="1">
      <c r="G96" s="72"/>
      <c r="I96" s="72"/>
      <c r="S96" s="72" t="s">
        <v>911</v>
      </c>
    </row>
    <row r="97" spans="7:29" hidden="1">
      <c r="G97" s="72"/>
      <c r="I97" s="72"/>
      <c r="S97" s="72" t="s">
        <v>912</v>
      </c>
    </row>
    <row r="98" spans="7:29" ht="63" hidden="1">
      <c r="G98" s="72"/>
      <c r="I98" s="72"/>
      <c r="S98" s="72" t="s">
        <v>13</v>
      </c>
      <c r="T98" s="352" t="s">
        <v>913</v>
      </c>
      <c r="U98" s="72" t="s">
        <v>914</v>
      </c>
      <c r="V98" s="72" t="s">
        <v>915</v>
      </c>
      <c r="W98" s="72" t="s">
        <v>916</v>
      </c>
      <c r="X98" s="72" t="s">
        <v>917</v>
      </c>
      <c r="Y98" s="72" t="s">
        <v>918</v>
      </c>
      <c r="Z98" s="72" t="s">
        <v>919</v>
      </c>
      <c r="AA98" s="72" t="s">
        <v>920</v>
      </c>
      <c r="AB98" s="72" t="s">
        <v>921</v>
      </c>
      <c r="AC98" s="72" t="s">
        <v>922</v>
      </c>
    </row>
    <row r="99" spans="7:29" hidden="1">
      <c r="G99" s="72"/>
      <c r="I99" s="72"/>
      <c r="S99" s="72">
        <v>1</v>
      </c>
      <c r="T99" s="351">
        <v>3900</v>
      </c>
      <c r="U99" s="72">
        <v>9</v>
      </c>
      <c r="V99" s="72">
        <v>45</v>
      </c>
      <c r="W99" s="351">
        <v>3846</v>
      </c>
      <c r="X99" s="353">
        <v>1.2E-2</v>
      </c>
      <c r="Y99" s="72">
        <v>46.2</v>
      </c>
      <c r="Z99" s="351">
        <v>3799.8</v>
      </c>
      <c r="AA99" s="72">
        <v>250523033</v>
      </c>
      <c r="AB99" s="72" t="s">
        <v>923</v>
      </c>
      <c r="AC99" s="354">
        <v>45071</v>
      </c>
    </row>
    <row r="100" spans="7:29" hidden="1">
      <c r="G100" s="72"/>
      <c r="I100" s="72"/>
      <c r="S100" s="72" t="s">
        <v>38</v>
      </c>
      <c r="T100" s="351">
        <v>3900</v>
      </c>
      <c r="U100" s="72">
        <v>9</v>
      </c>
      <c r="V100" s="72">
        <v>45</v>
      </c>
      <c r="W100" s="351">
        <v>3846</v>
      </c>
      <c r="X100" s="72">
        <v>0</v>
      </c>
      <c r="Y100" s="72">
        <v>46.2</v>
      </c>
      <c r="Z100" s="351">
        <v>3799.8</v>
      </c>
    </row>
    <row r="101" spans="7:29" hidden="1">
      <c r="G101" s="72"/>
      <c r="I101" s="72"/>
      <c r="S101" s="72" t="s">
        <v>924</v>
      </c>
      <c r="Z101" s="351">
        <v>3799.8</v>
      </c>
    </row>
    <row r="102" spans="7:29" hidden="1">
      <c r="G102" s="72"/>
      <c r="I102" s="72"/>
      <c r="S102" s="72" t="s">
        <v>925</v>
      </c>
      <c r="Z102" s="351">
        <v>3609.9</v>
      </c>
    </row>
    <row r="103" spans="7:29" hidden="1">
      <c r="G103" s="72"/>
      <c r="I103" s="72"/>
      <c r="S103" s="72" t="s">
        <v>926</v>
      </c>
    </row>
    <row r="104" spans="7:29" hidden="1">
      <c r="G104" s="72"/>
      <c r="I104" s="72"/>
      <c r="Z104" s="72" t="s">
        <v>927</v>
      </c>
    </row>
    <row r="105" spans="7:29" hidden="1">
      <c r="G105" s="72"/>
      <c r="I105" s="72"/>
      <c r="T105" s="72" t="s">
        <v>928</v>
      </c>
      <c r="AB105" s="72" t="s">
        <v>929</v>
      </c>
    </row>
    <row r="106" spans="7:29" hidden="1">
      <c r="G106" s="72"/>
      <c r="I106" s="72"/>
    </row>
    <row r="107" spans="7:29" hidden="1">
      <c r="G107" s="72"/>
      <c r="I107" s="72"/>
      <c r="T107" s="72" t="s">
        <v>930</v>
      </c>
      <c r="AB107" s="72" t="s">
        <v>931</v>
      </c>
    </row>
  </sheetData>
  <autoFilter ref="L68:N84">
    <filterColumn colId="2">
      <customFilters>
        <customFilter operator="notEqual" val=" "/>
      </customFilters>
    </filterColumn>
  </autoFilter>
  <mergeCells count="175">
    <mergeCell ref="A5:B5"/>
    <mergeCell ref="D5:G5"/>
    <mergeCell ref="K5:L5"/>
    <mergeCell ref="A6:B6"/>
    <mergeCell ref="H6:I6"/>
    <mergeCell ref="A7:B7"/>
    <mergeCell ref="H7:I7"/>
    <mergeCell ref="A1:F1"/>
    <mergeCell ref="K1:L1"/>
    <mergeCell ref="A2:F2"/>
    <mergeCell ref="A3:K3"/>
    <mergeCell ref="D4:E4"/>
    <mergeCell ref="F4:G4"/>
    <mergeCell ref="A13:B13"/>
    <mergeCell ref="A14:B14"/>
    <mergeCell ref="D14:K14"/>
    <mergeCell ref="C16:D16"/>
    <mergeCell ref="E16:F16"/>
    <mergeCell ref="I16:J16"/>
    <mergeCell ref="A8:B8"/>
    <mergeCell ref="H8:I8"/>
    <mergeCell ref="A9:B9"/>
    <mergeCell ref="A11:B11"/>
    <mergeCell ref="D11:K11"/>
    <mergeCell ref="A12:B12"/>
    <mergeCell ref="D12:K12"/>
    <mergeCell ref="C19:D19"/>
    <mergeCell ref="E19:F19"/>
    <mergeCell ref="I19:J19"/>
    <mergeCell ref="C20:D20"/>
    <mergeCell ref="E20:F20"/>
    <mergeCell ref="I20:J20"/>
    <mergeCell ref="C17:D17"/>
    <mergeCell ref="E17:F17"/>
    <mergeCell ref="I17:J17"/>
    <mergeCell ref="C18:D18"/>
    <mergeCell ref="E18:F18"/>
    <mergeCell ref="I18:J18"/>
    <mergeCell ref="C23:D23"/>
    <mergeCell ref="E23:F23"/>
    <mergeCell ref="I23:J23"/>
    <mergeCell ref="C24:D24"/>
    <mergeCell ref="E24:F24"/>
    <mergeCell ref="I24:J24"/>
    <mergeCell ref="C21:D21"/>
    <mergeCell ref="E21:F21"/>
    <mergeCell ref="I21:J21"/>
    <mergeCell ref="C22:D22"/>
    <mergeCell ref="E22:F22"/>
    <mergeCell ref="I22:J22"/>
    <mergeCell ref="C27:D27"/>
    <mergeCell ref="E27:F27"/>
    <mergeCell ref="I27:J27"/>
    <mergeCell ref="C28:D28"/>
    <mergeCell ref="E28:F28"/>
    <mergeCell ref="I28:J28"/>
    <mergeCell ref="C25:D25"/>
    <mergeCell ref="E25:F25"/>
    <mergeCell ref="I25:J25"/>
    <mergeCell ref="C26:D26"/>
    <mergeCell ref="E26:F26"/>
    <mergeCell ref="I26:J26"/>
    <mergeCell ref="C31:D31"/>
    <mergeCell ref="E31:F31"/>
    <mergeCell ref="I31:J31"/>
    <mergeCell ref="C32:D32"/>
    <mergeCell ref="E32:F32"/>
    <mergeCell ref="I32:J32"/>
    <mergeCell ref="C29:D29"/>
    <mergeCell ref="E29:F29"/>
    <mergeCell ref="I29:J29"/>
    <mergeCell ref="C30:D30"/>
    <mergeCell ref="E30:F30"/>
    <mergeCell ref="I30:J30"/>
    <mergeCell ref="C35:D35"/>
    <mergeCell ref="E35:F35"/>
    <mergeCell ref="I35:J35"/>
    <mergeCell ref="C36:D36"/>
    <mergeCell ref="E36:F36"/>
    <mergeCell ref="I36:J36"/>
    <mergeCell ref="C33:D33"/>
    <mergeCell ref="E33:F33"/>
    <mergeCell ref="I33:J33"/>
    <mergeCell ref="C34:D34"/>
    <mergeCell ref="E34:F34"/>
    <mergeCell ref="I34:J34"/>
    <mergeCell ref="C39:D39"/>
    <mergeCell ref="E39:F39"/>
    <mergeCell ref="I39:J39"/>
    <mergeCell ref="C40:D40"/>
    <mergeCell ref="E40:F40"/>
    <mergeCell ref="I40:J40"/>
    <mergeCell ref="C37:D37"/>
    <mergeCell ref="E37:F37"/>
    <mergeCell ref="I37:J37"/>
    <mergeCell ref="C38:D38"/>
    <mergeCell ref="E38:F38"/>
    <mergeCell ref="I38:J38"/>
    <mergeCell ref="A43:H43"/>
    <mergeCell ref="I43:J43"/>
    <mergeCell ref="A44:H44"/>
    <mergeCell ref="I44:J44"/>
    <mergeCell ref="A47:B47"/>
    <mergeCell ref="F47:H47"/>
    <mergeCell ref="A45:B45"/>
    <mergeCell ref="C41:D41"/>
    <mergeCell ref="E41:F41"/>
    <mergeCell ref="I41:J41"/>
    <mergeCell ref="C42:D42"/>
    <mergeCell ref="E42:F42"/>
    <mergeCell ref="I42:J42"/>
    <mergeCell ref="D45:L45"/>
    <mergeCell ref="K47:L47"/>
    <mergeCell ref="K46:L46"/>
    <mergeCell ref="A66:A67"/>
    <mergeCell ref="B66:C67"/>
    <mergeCell ref="D66:D67"/>
    <mergeCell ref="E66:E67"/>
    <mergeCell ref="F66:H66"/>
    <mergeCell ref="I66:J67"/>
    <mergeCell ref="K66:K67"/>
    <mergeCell ref="A52:B52"/>
    <mergeCell ref="C61:D61"/>
    <mergeCell ref="C62:D62"/>
    <mergeCell ref="A63:B63"/>
    <mergeCell ref="A64:K64"/>
    <mergeCell ref="F52:H52"/>
    <mergeCell ref="K52:L52"/>
    <mergeCell ref="P66:P67"/>
    <mergeCell ref="B68:C68"/>
    <mergeCell ref="I68:J68"/>
    <mergeCell ref="B69:C69"/>
    <mergeCell ref="I69:J69"/>
    <mergeCell ref="B70:C70"/>
    <mergeCell ref="I70:J70"/>
    <mergeCell ref="D65:E65"/>
    <mergeCell ref="I65:K65"/>
    <mergeCell ref="I75:J75"/>
    <mergeCell ref="B76:C76"/>
    <mergeCell ref="I76:J76"/>
    <mergeCell ref="B71:C71"/>
    <mergeCell ref="I71:J71"/>
    <mergeCell ref="B72:C72"/>
    <mergeCell ref="I72:J72"/>
    <mergeCell ref="B73:C73"/>
    <mergeCell ref="I73:J73"/>
    <mergeCell ref="B74:C74"/>
    <mergeCell ref="I74:J74"/>
    <mergeCell ref="B75:C75"/>
    <mergeCell ref="A95:B95"/>
    <mergeCell ref="H95:K95"/>
    <mergeCell ref="B83:C83"/>
    <mergeCell ref="I83:J83"/>
    <mergeCell ref="B84:C84"/>
    <mergeCell ref="I84:J84"/>
    <mergeCell ref="D86:K86"/>
    <mergeCell ref="A87:B87"/>
    <mergeCell ref="D87:K87"/>
    <mergeCell ref="A88:F88"/>
    <mergeCell ref="H88:K88"/>
    <mergeCell ref="A89:F89"/>
    <mergeCell ref="H89:K89"/>
    <mergeCell ref="H90:K90"/>
    <mergeCell ref="B80:C80"/>
    <mergeCell ref="I80:J80"/>
    <mergeCell ref="B81:C81"/>
    <mergeCell ref="I81:J81"/>
    <mergeCell ref="B82:C82"/>
    <mergeCell ref="I82:J82"/>
    <mergeCell ref="B77:C77"/>
    <mergeCell ref="I77:J77"/>
    <mergeCell ref="B78:C78"/>
    <mergeCell ref="I78:J78"/>
    <mergeCell ref="B79:C79"/>
    <mergeCell ref="I79:J79"/>
  </mergeCells>
  <pageMargins left="0.52" right="0.2" top="0.57999999999999996" bottom="0.196850393700787" header="0" footer="0"/>
  <pageSetup paperSize="9" scale="76" fitToHeight="0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 filterMode="1">
    <tabColor rgb="FF92D050"/>
    <pageSetUpPr fitToPage="1"/>
  </sheetPr>
  <dimension ref="A1:AC117"/>
  <sheetViews>
    <sheetView zoomScaleNormal="100" workbookViewId="0">
      <selection activeCell="S13" sqref="S13"/>
    </sheetView>
  </sheetViews>
  <sheetFormatPr defaultColWidth="9.33203125" defaultRowHeight="15.75"/>
  <cols>
    <col min="1" max="1" width="5.83203125" style="72" customWidth="1"/>
    <col min="2" max="2" width="27.6640625" style="72" customWidth="1"/>
    <col min="3" max="3" width="1.83203125" style="72" customWidth="1"/>
    <col min="4" max="4" width="19.1640625" style="72" customWidth="1"/>
    <col min="5" max="5" width="11.5" style="72" customWidth="1"/>
    <col min="6" max="6" width="7.83203125" style="72" customWidth="1"/>
    <col min="7" max="7" width="18" style="405" customWidth="1"/>
    <col min="8" max="8" width="19.83203125" style="72" customWidth="1"/>
    <col min="9" max="9" width="16.83203125" style="414" customWidth="1"/>
    <col min="10" max="10" width="1.6640625" style="72" customWidth="1"/>
    <col min="11" max="11" width="14.6640625" style="72" customWidth="1"/>
    <col min="12" max="12" width="16" style="72" customWidth="1"/>
    <col min="13" max="13" width="8" style="72" customWidth="1"/>
    <col min="14" max="14" width="5.83203125" style="72" customWidth="1"/>
    <col min="15" max="15" width="16.1640625" style="72" bestFit="1" customWidth="1"/>
    <col min="16" max="21" width="9.33203125" style="72"/>
    <col min="22" max="22" width="30.1640625" style="72" bestFit="1" customWidth="1"/>
    <col min="23" max="16384" width="9.33203125" style="72"/>
  </cols>
  <sheetData>
    <row r="1" spans="1:21">
      <c r="A1" s="751" t="s">
        <v>600</v>
      </c>
      <c r="B1" s="751"/>
      <c r="C1" s="751"/>
      <c r="D1" s="751"/>
      <c r="E1" s="751"/>
      <c r="F1" s="751"/>
      <c r="G1" s="505"/>
      <c r="H1" s="355"/>
      <c r="I1" s="406"/>
      <c r="J1" s="355"/>
      <c r="K1" s="762" t="s">
        <v>895</v>
      </c>
      <c r="L1" s="762"/>
    </row>
    <row r="2" spans="1:21">
      <c r="A2" s="780" t="s">
        <v>1483</v>
      </c>
      <c r="B2" s="780"/>
      <c r="C2" s="780"/>
      <c r="D2" s="766"/>
      <c r="E2" s="780"/>
      <c r="F2" s="780"/>
      <c r="G2" s="400"/>
      <c r="H2" s="356"/>
      <c r="I2" s="407"/>
      <c r="J2" s="356"/>
      <c r="K2" s="356"/>
    </row>
    <row r="3" spans="1:21" ht="41.25" customHeight="1">
      <c r="A3" s="777" t="s">
        <v>896</v>
      </c>
      <c r="B3" s="777"/>
      <c r="C3" s="777"/>
      <c r="D3" s="777"/>
      <c r="E3" s="777"/>
      <c r="F3" s="777"/>
      <c r="G3" s="778"/>
      <c r="H3" s="777"/>
      <c r="I3" s="779"/>
      <c r="J3" s="777"/>
      <c r="K3" s="777"/>
    </row>
    <row r="4" spans="1:21" ht="17.649999999999999" customHeight="1">
      <c r="A4" s="102"/>
      <c r="B4" s="102"/>
      <c r="C4" s="102"/>
      <c r="D4" s="764" t="s">
        <v>64</v>
      </c>
      <c r="E4" s="764"/>
      <c r="F4" s="751" t="s">
        <v>1532</v>
      </c>
      <c r="G4" s="763"/>
      <c r="H4" s="102"/>
      <c r="I4" s="408"/>
      <c r="J4" s="102"/>
      <c r="K4" s="102"/>
    </row>
    <row r="5" spans="1:21" ht="17.649999999999999" customHeight="1">
      <c r="A5" s="781" t="s">
        <v>697</v>
      </c>
      <c r="B5" s="781"/>
      <c r="C5" s="364" t="s">
        <v>934</v>
      </c>
      <c r="D5" s="761" t="str">
        <f>IF($M5="","",INDEX('NHAP - NVL'!$H$5:$H$5998,$M5))</f>
        <v/>
      </c>
      <c r="E5" s="761"/>
      <c r="F5" s="761"/>
      <c r="G5" s="761"/>
      <c r="H5" s="366" t="s">
        <v>21</v>
      </c>
      <c r="I5" s="409"/>
      <c r="J5" s="364" t="s">
        <v>934</v>
      </c>
      <c r="K5" s="761" t="str">
        <f>IF($M5="","",INDEX('NHAP - NVL'!$G$5:$G$5998,$M5))</f>
        <v/>
      </c>
      <c r="L5" s="761"/>
      <c r="M5" s="72" t="str">
        <f>+IF(TYPE(MATCH($F$4,'NHAP - NVL'!$B$5:$B$2012,0))=16,"",MATCH($F$4,'NHAP - NVL'!$B$5:$B$2012,0))</f>
        <v/>
      </c>
    </row>
    <row r="6" spans="1:21" ht="17.649999999999999" customHeight="1">
      <c r="A6" s="758" t="s">
        <v>968</v>
      </c>
      <c r="B6" s="758"/>
      <c r="C6" s="364" t="s">
        <v>934</v>
      </c>
      <c r="D6" s="504" t="str">
        <f>IF(K5="","",VLOOKUP(K5,'Danh mục CODE'!$D$2:$I$1880,4,0))</f>
        <v/>
      </c>
      <c r="E6" s="368"/>
      <c r="F6" s="368"/>
      <c r="G6" s="402"/>
      <c r="H6" s="758" t="s">
        <v>971</v>
      </c>
      <c r="I6" s="759"/>
      <c r="J6" s="364" t="s">
        <v>934</v>
      </c>
      <c r="K6" s="810" t="str">
        <f>IF(K5="","",VLOOKUP(K5,'Danh mục CODE'!$D$2:$I$1880,5,0))</f>
        <v/>
      </c>
      <c r="L6" s="810"/>
    </row>
    <row r="7" spans="1:21" ht="17.649999999999999" customHeight="1">
      <c r="A7" s="758" t="s">
        <v>969</v>
      </c>
      <c r="B7" s="758"/>
      <c r="C7" s="364" t="s">
        <v>934</v>
      </c>
      <c r="D7" s="485" t="str">
        <f>IF($M5="","",INDEX('NHAP - NVL'!$N$5:$N$5998,$M5))</f>
        <v/>
      </c>
      <c r="E7" s="477"/>
      <c r="F7" s="477"/>
      <c r="G7" s="477"/>
      <c r="H7" s="758" t="s">
        <v>972</v>
      </c>
      <c r="I7" s="759"/>
      <c r="J7" s="364" t="s">
        <v>934</v>
      </c>
      <c r="K7" s="809" t="str">
        <f>IF($M5="","",INDEX('NHAP - NVL'!$Q$5:$Q$5998,$M5))</f>
        <v/>
      </c>
      <c r="L7" s="809" t="str">
        <f>IF($M5="","",INDEX('NHAP - NVL'!$N$5:$N$5998,$M5))</f>
        <v/>
      </c>
    </row>
    <row r="8" spans="1:21" ht="17.649999999999999" customHeight="1">
      <c r="A8" s="758" t="s">
        <v>967</v>
      </c>
      <c r="B8" s="758"/>
      <c r="C8" s="364" t="s">
        <v>934</v>
      </c>
      <c r="D8" s="496" t="str">
        <f>IF(K5="","",IF(D6-D7&lt;0,-(D6-D7),D6-D7))</f>
        <v/>
      </c>
      <c r="E8" s="368"/>
      <c r="F8" s="368"/>
      <c r="G8" s="402"/>
      <c r="H8" s="758" t="s">
        <v>970</v>
      </c>
      <c r="I8" s="759"/>
      <c r="J8" s="364" t="s">
        <v>934</v>
      </c>
      <c r="K8" s="811" t="str">
        <f>IF(K5="","",IF(K6-K7&lt;0,-(K6-K7),K6-K7))</f>
        <v/>
      </c>
      <c r="L8" s="811"/>
    </row>
    <row r="9" spans="1:21" ht="17.649999999999999" customHeight="1">
      <c r="A9" s="758" t="s">
        <v>937</v>
      </c>
      <c r="B9" s="759"/>
      <c r="C9" s="364" t="s">
        <v>934</v>
      </c>
      <c r="D9" s="496"/>
      <c r="E9" s="368"/>
      <c r="F9" s="368"/>
      <c r="G9" s="402"/>
      <c r="H9" s="493"/>
      <c r="I9" s="494"/>
      <c r="J9" s="364"/>
      <c r="K9" s="509"/>
      <c r="L9" s="509"/>
    </row>
    <row r="10" spans="1:21" ht="17.649999999999999" customHeight="1">
      <c r="A10" s="493"/>
      <c r="B10" s="494"/>
      <c r="C10" s="364"/>
      <c r="D10" s="496"/>
      <c r="E10" s="368"/>
      <c r="F10" s="368"/>
      <c r="G10" s="402"/>
      <c r="H10" s="493"/>
      <c r="I10" s="494"/>
      <c r="J10" s="364"/>
      <c r="K10" s="509"/>
      <c r="L10" s="509"/>
    </row>
    <row r="11" spans="1:21">
      <c r="A11" s="760" t="s">
        <v>935</v>
      </c>
      <c r="B11" s="760"/>
      <c r="C11" s="497" t="s">
        <v>934</v>
      </c>
      <c r="D11" s="788" t="e">
        <f>IF($F$4="","",VLOOKUP($F$4,'NHAP - NVL'!$B$5:$F$5998,5,0))</f>
        <v>#N/A</v>
      </c>
      <c r="E11" s="788"/>
      <c r="F11" s="788"/>
      <c r="G11" s="790"/>
      <c r="H11" s="788"/>
      <c r="I11" s="791"/>
      <c r="J11" s="788"/>
      <c r="K11" s="788"/>
      <c r="L11" s="371"/>
    </row>
    <row r="12" spans="1:21">
      <c r="A12" s="760" t="s">
        <v>4</v>
      </c>
      <c r="B12" s="760"/>
      <c r="C12" s="497" t="s">
        <v>934</v>
      </c>
      <c r="D12" s="788" t="e">
        <f>VLOOKUP($D$11,DMKH!$C$4:$J$5000,2,0)</f>
        <v>#N/A</v>
      </c>
      <c r="E12" s="788"/>
      <c r="F12" s="788"/>
      <c r="G12" s="790"/>
      <c r="H12" s="788"/>
      <c r="I12" s="791"/>
      <c r="J12" s="788"/>
      <c r="K12" s="788"/>
      <c r="L12" s="371"/>
    </row>
    <row r="13" spans="1:21" ht="17.649999999999999" customHeight="1">
      <c r="A13" s="758" t="s">
        <v>6</v>
      </c>
      <c r="B13" s="758"/>
      <c r="C13" s="364" t="s">
        <v>934</v>
      </c>
      <c r="D13" s="497" t="e">
        <f>IF(VLOOKUP($D$11,DMKH!$C$4:$J$1000,5,0)=0,"",(VLOOKUP($D$11,DMKH!$C$4:$J$1000,5,0)))</f>
        <v>#N/A</v>
      </c>
      <c r="E13" s="368"/>
      <c r="F13" s="368"/>
      <c r="G13" s="402"/>
      <c r="H13" s="372"/>
      <c r="I13" s="411"/>
      <c r="J13" s="373"/>
      <c r="K13" s="366"/>
      <c r="L13" s="371"/>
    </row>
    <row r="14" spans="1:21" ht="17.649999999999999" customHeight="1">
      <c r="A14" s="758" t="s">
        <v>936</v>
      </c>
      <c r="B14" s="758"/>
      <c r="C14" s="364" t="s">
        <v>934</v>
      </c>
      <c r="D14" s="792" t="e">
        <f>VLOOKUP(F4,'NHAP - NVL'!$B$2:$W$5998,3,0)</f>
        <v>#N/A</v>
      </c>
      <c r="E14" s="792"/>
      <c r="F14" s="792"/>
      <c r="G14" s="793"/>
      <c r="H14" s="792"/>
      <c r="I14" s="794"/>
      <c r="J14" s="792"/>
      <c r="K14" s="792"/>
      <c r="L14" s="371"/>
    </row>
    <row r="15" spans="1:21" ht="17.649999999999999" customHeight="1">
      <c r="A15" s="506"/>
      <c r="B15" s="506"/>
      <c r="C15" s="506"/>
      <c r="D15" s="495"/>
      <c r="E15" s="495"/>
      <c r="F15" s="495"/>
      <c r="G15" s="403"/>
      <c r="H15" s="102"/>
      <c r="I15" s="408"/>
      <c r="J15" s="102"/>
      <c r="L15" s="102" t="s">
        <v>953</v>
      </c>
      <c r="U15" s="72" t="s">
        <v>12</v>
      </c>
    </row>
    <row r="16" spans="1:21" s="374" customFormat="1" ht="25.5">
      <c r="A16" s="376" t="s">
        <v>13</v>
      </c>
      <c r="B16" s="507" t="s">
        <v>943</v>
      </c>
      <c r="C16" s="765" t="s">
        <v>955</v>
      </c>
      <c r="D16" s="765"/>
      <c r="E16" s="731" t="s">
        <v>956</v>
      </c>
      <c r="F16" s="732"/>
      <c r="G16" s="404" t="s">
        <v>964</v>
      </c>
      <c r="H16" s="507" t="s">
        <v>965</v>
      </c>
      <c r="I16" s="795" t="s">
        <v>966</v>
      </c>
      <c r="J16" s="796"/>
      <c r="K16" s="507" t="s">
        <v>950</v>
      </c>
      <c r="L16" s="385" t="s">
        <v>921</v>
      </c>
    </row>
    <row r="17" spans="1:15" ht="17.25" customHeight="1">
      <c r="A17" s="378">
        <f>ROW()-16</f>
        <v>1</v>
      </c>
      <c r="B17" s="444" t="str">
        <f>IF($M17="","",INDEX('NHAP - NVL'!$X$5:$X$2001,$M17))</f>
        <v/>
      </c>
      <c r="C17" s="727" t="str">
        <f>IF($M17="","",INDEX('NHAP - NVL'!$Y$5:$Y$2001,$M17))</f>
        <v/>
      </c>
      <c r="D17" s="728"/>
      <c r="E17" s="729" t="str">
        <f>IF($M17="","",INDEX('NHAP - NVL'!$L$5:$L$2001,$M17))</f>
        <v/>
      </c>
      <c r="F17" s="730"/>
      <c r="G17" s="445" t="str">
        <f>IF(B17="","",IF($D$7&lt;$D$6,0,E17*$D$8))</f>
        <v/>
      </c>
      <c r="H17" s="446" t="str">
        <f>IF(C17="","",IF($K$7&lt;$K$6,0,E17*$K$8))</f>
        <v/>
      </c>
      <c r="I17" s="729" t="str">
        <f>IF(E17="","",E17-G17-H17)</f>
        <v/>
      </c>
      <c r="J17" s="730"/>
      <c r="K17" s="444" t="str">
        <f>IF($M17="","",INDEX('NHAP - NVL'!$Z$5:$Z$2001,$M17))</f>
        <v/>
      </c>
      <c r="L17" s="473" t="str">
        <f>IF($M17="","",INDEX('NHAP - NVL'!$AA$5:$AA$2001,$M17))</f>
        <v/>
      </c>
      <c r="M17" s="225" t="str">
        <f>IF(TYPE(MATCH($F$4,'NHAP - NVL'!$B$5:$B$2001,0))=16,"",MATCH($F$4,'NHAP - NVL'!$B$5:$B$2001,0))</f>
        <v/>
      </c>
      <c r="N17" s="225" t="str">
        <f>+IF(E17&lt;&gt;"","in","")</f>
        <v/>
      </c>
      <c r="O17" s="478"/>
    </row>
    <row r="18" spans="1:15" ht="17.649999999999999" customHeight="1">
      <c r="A18" s="378">
        <f t="shared" ref="A18:A51" si="0">ROW()-16</f>
        <v>2</v>
      </c>
      <c r="B18" s="444" t="str">
        <f ca="1">IF($M18="","",INDEX('NHAP - NVL'!$X$5:$X$2001,$M18))</f>
        <v/>
      </c>
      <c r="C18" s="727" t="str">
        <f ca="1">IF($M18="","",INDEX('NHAP - NVL'!$Y$5:$Y$2001,$M18))</f>
        <v/>
      </c>
      <c r="D18" s="728"/>
      <c r="E18" s="729" t="str">
        <f ca="1">IF($M18="","",INDEX('NHAP - NVL'!$L$5:$L$2001,$M18))</f>
        <v/>
      </c>
      <c r="F18" s="730"/>
      <c r="G18" s="445" t="str">
        <f t="shared" ref="G18:G40" ca="1" si="1">IF(B18="","",IF($D$7&lt;$D$6,0,E18*$D$8))</f>
        <v/>
      </c>
      <c r="H18" s="446" t="str">
        <f t="shared" ref="H18:H40" ca="1" si="2">IF(C18="","",IF($K$7&lt;$K$6,0,E18*$K$8))</f>
        <v/>
      </c>
      <c r="I18" s="729" t="str">
        <f ca="1">IF(E18="","",E18-G18-H18)</f>
        <v/>
      </c>
      <c r="J18" s="730"/>
      <c r="K18" s="444" t="str">
        <f ca="1">IF($M18="","",INDEX('NHAP - NVL'!$Z$5:$Z$2001,$M18))</f>
        <v/>
      </c>
      <c r="L18" s="473" t="str">
        <f ca="1">IF($M18="","",INDEX('NHAP - NVL'!$AA$5:$AA$2001,$M18))</f>
        <v/>
      </c>
      <c r="M18" s="72" t="str">
        <f ca="1">IF(M17="","",IF(TYPE(MATCH($F$4,OFFSET('NHAP - NVL'!$B$5,M17,0):'NHAP - NVL'!$B$2001,0)+M17)=16,"",MATCH($F$4,OFFSET('NHAP - NVL'!$B$5,M17,0):'NHAP - NVL'!$B$2001,0)+M17))</f>
        <v/>
      </c>
    </row>
    <row r="19" spans="1:15" ht="17.649999999999999" customHeight="1">
      <c r="A19" s="378">
        <f t="shared" si="0"/>
        <v>3</v>
      </c>
      <c r="B19" s="444" t="str">
        <f ca="1">IF($M19="","",INDEX('NHAP - NVL'!$X$5:$X$2001,$M19))</f>
        <v/>
      </c>
      <c r="C19" s="727" t="str">
        <f ca="1">IF($M19="","",INDEX('NHAP - NVL'!$Y$5:$Y$2001,$M19))</f>
        <v/>
      </c>
      <c r="D19" s="728"/>
      <c r="E19" s="729" t="str">
        <f ca="1">IF($M19="","",INDEX('NHAP - NVL'!$L$5:$L$2001,$M19))</f>
        <v/>
      </c>
      <c r="F19" s="730"/>
      <c r="G19" s="445" t="str">
        <f t="shared" ca="1" si="1"/>
        <v/>
      </c>
      <c r="H19" s="446" t="str">
        <f t="shared" ca="1" si="2"/>
        <v/>
      </c>
      <c r="I19" s="729" t="str">
        <f t="shared" ref="I19:I42" ca="1" si="3">IF(E19="","",E19-G19-H19)</f>
        <v/>
      </c>
      <c r="J19" s="730"/>
      <c r="K19" s="444" t="str">
        <f ca="1">IF($M19="","",INDEX('NHAP - NVL'!$Z$5:$Z$2001,$M19))</f>
        <v/>
      </c>
      <c r="L19" s="473" t="str">
        <f ca="1">IF($M19="","",INDEX('NHAP - NVL'!$AA$5:$AA$2001,$M19))</f>
        <v/>
      </c>
      <c r="M19" s="72" t="str">
        <f ca="1">IF(M18="","",IF(TYPE(MATCH($F$4,OFFSET('NHAP - NVL'!$B$5,M18,0):'NHAP - NVL'!$B$2001,0)+M18)=16,"",MATCH($F$4,OFFSET('NHAP - NVL'!$B$5,M18,0):'NHAP - NVL'!$B$2001,0)+M18))</f>
        <v/>
      </c>
    </row>
    <row r="20" spans="1:15" ht="17.649999999999999" customHeight="1">
      <c r="A20" s="378">
        <f t="shared" si="0"/>
        <v>4</v>
      </c>
      <c r="B20" s="444" t="str">
        <f ca="1">IF($M20="","",INDEX('NHAP - NVL'!$X$5:$X$2001,$M20))</f>
        <v/>
      </c>
      <c r="C20" s="727" t="str">
        <f ca="1">IF($M20="","",INDEX('NHAP - NVL'!$Y$5:$Y$2001,$M20))</f>
        <v/>
      </c>
      <c r="D20" s="728"/>
      <c r="E20" s="729" t="str">
        <f ca="1">IF($M20="","",INDEX('NHAP - NVL'!$L$5:$L$2001,$M20))</f>
        <v/>
      </c>
      <c r="F20" s="730"/>
      <c r="G20" s="445" t="str">
        <f t="shared" ca="1" si="1"/>
        <v/>
      </c>
      <c r="H20" s="446" t="str">
        <f t="shared" ca="1" si="2"/>
        <v/>
      </c>
      <c r="I20" s="729" t="str">
        <f t="shared" ca="1" si="3"/>
        <v/>
      </c>
      <c r="J20" s="730"/>
      <c r="K20" s="444" t="str">
        <f ca="1">IF($M20="","",INDEX('NHAP - NVL'!$Z$5:$Z$2001,$M20))</f>
        <v/>
      </c>
      <c r="L20" s="473" t="str">
        <f ca="1">IF($M20="","",INDEX('NHAP - NVL'!$AA$5:$AA$2001,$M20))</f>
        <v/>
      </c>
      <c r="M20" s="72" t="str">
        <f ca="1">IF(M19="","",IF(TYPE(MATCH($F$4,OFFSET('NHAP - NVL'!$B$5,M19,0):'NHAP - NVL'!$B$2001,0)+M19)=16,"",MATCH($F$4,OFFSET('NHAP - NVL'!$B$5,M19,0):'NHAP - NVL'!$B$2001,0)+M19))</f>
        <v/>
      </c>
    </row>
    <row r="21" spans="1:15" ht="17.649999999999999" customHeight="1">
      <c r="A21" s="378">
        <f t="shared" si="0"/>
        <v>5</v>
      </c>
      <c r="B21" s="444" t="str">
        <f ca="1">IF($M21="","",INDEX('NHAP - NVL'!$X$5:$X$2001,$M21))</f>
        <v/>
      </c>
      <c r="C21" s="727" t="str">
        <f ca="1">IF($M21="","",INDEX('NHAP - NVL'!$Y$5:$Y$2001,$M21))</f>
        <v/>
      </c>
      <c r="D21" s="728"/>
      <c r="E21" s="729" t="str">
        <f ca="1">IF($M21="","",INDEX('NHAP - NVL'!$L$5:$L$2001,$M21))</f>
        <v/>
      </c>
      <c r="F21" s="730"/>
      <c r="G21" s="445" t="str">
        <f t="shared" ca="1" si="1"/>
        <v/>
      </c>
      <c r="H21" s="446" t="str">
        <f t="shared" ca="1" si="2"/>
        <v/>
      </c>
      <c r="I21" s="729" t="str">
        <f t="shared" ca="1" si="3"/>
        <v/>
      </c>
      <c r="J21" s="730"/>
      <c r="K21" s="444" t="str">
        <f ca="1">IF($M21="","",INDEX('NHAP - NVL'!$Z$5:$Z$2001,$M21))</f>
        <v/>
      </c>
      <c r="L21" s="473" t="str">
        <f ca="1">IF($M21="","",INDEX('NHAP - NVL'!$AA$5:$AA$2001,$M21))</f>
        <v/>
      </c>
      <c r="M21" s="72" t="str">
        <f ca="1">IF(M20="","",IF(TYPE(MATCH($F$4,OFFSET('NHAP - NVL'!$B$5,M20,0):'NHAP - NVL'!$B$2001,0)+M20)=16,"",MATCH($F$4,OFFSET('NHAP - NVL'!$B$5,M20,0):'NHAP - NVL'!$B$2001,0)+M20))</f>
        <v/>
      </c>
    </row>
    <row r="22" spans="1:15" ht="17.649999999999999" customHeight="1">
      <c r="A22" s="378">
        <f t="shared" si="0"/>
        <v>6</v>
      </c>
      <c r="B22" s="444" t="str">
        <f ca="1">IF($M22="","",INDEX('NHAP - NVL'!$X$5:$X$2001,$M22))</f>
        <v/>
      </c>
      <c r="C22" s="727" t="str">
        <f ca="1">IF($M22="","",INDEX('NHAP - NVL'!$Y$5:$Y$2001,$M22))</f>
        <v/>
      </c>
      <c r="D22" s="728"/>
      <c r="E22" s="729" t="str">
        <f ca="1">IF($M22="","",INDEX('NHAP - NVL'!$L$5:$L$2001,$M22))</f>
        <v/>
      </c>
      <c r="F22" s="730"/>
      <c r="G22" s="445" t="str">
        <f t="shared" ca="1" si="1"/>
        <v/>
      </c>
      <c r="H22" s="446" t="str">
        <f t="shared" ca="1" si="2"/>
        <v/>
      </c>
      <c r="I22" s="729" t="str">
        <f t="shared" ca="1" si="3"/>
        <v/>
      </c>
      <c r="J22" s="730"/>
      <c r="K22" s="444" t="str">
        <f ca="1">IF($M22="","",INDEX('NHAP - NVL'!$Z$5:$Z$2001,$M22))</f>
        <v/>
      </c>
      <c r="L22" s="473" t="str">
        <f ca="1">IF($M22="","",INDEX('NHAP - NVL'!$AA$5:$AA$2001,$M22))</f>
        <v/>
      </c>
      <c r="M22" s="72" t="str">
        <f ca="1">IF(M21="","",IF(TYPE(MATCH($F$4,OFFSET('NHAP - NVL'!$B$5,M21,0):'NHAP - NVL'!$B$2001,0)+M21)=16,"",MATCH($F$4,OFFSET('NHAP - NVL'!$B$5,M21,0):'NHAP - NVL'!$B$2001,0)+M21))</f>
        <v/>
      </c>
    </row>
    <row r="23" spans="1:15" ht="17.649999999999999" customHeight="1">
      <c r="A23" s="378">
        <f t="shared" si="0"/>
        <v>7</v>
      </c>
      <c r="B23" s="444" t="str">
        <f ca="1">IF($M23="","",INDEX('NHAP - NVL'!$X$5:$X$2001,$M23))</f>
        <v/>
      </c>
      <c r="C23" s="727" t="str">
        <f ca="1">IF($M23="","",INDEX('NHAP - NVL'!$Y$5:$Y$2001,$M23))</f>
        <v/>
      </c>
      <c r="D23" s="728"/>
      <c r="E23" s="729" t="str">
        <f ca="1">IF($M23="","",INDEX('NHAP - NVL'!$L$5:$L$2001,$M23))</f>
        <v/>
      </c>
      <c r="F23" s="730"/>
      <c r="G23" s="445" t="str">
        <f t="shared" ca="1" si="1"/>
        <v/>
      </c>
      <c r="H23" s="446" t="str">
        <f t="shared" ca="1" si="2"/>
        <v/>
      </c>
      <c r="I23" s="729" t="str">
        <f t="shared" ca="1" si="3"/>
        <v/>
      </c>
      <c r="J23" s="730"/>
      <c r="K23" s="444" t="str">
        <f ca="1">IF($M23="","",INDEX('NHAP - NVL'!$Z$5:$Z$2001,$M23))</f>
        <v/>
      </c>
      <c r="L23" s="473" t="str">
        <f ca="1">IF($M23="","",INDEX('NHAP - NVL'!$AA$5:$AA$2001,$M23))</f>
        <v/>
      </c>
      <c r="M23" s="72" t="str">
        <f ca="1">IF(M22="","",IF(TYPE(MATCH($F$4,OFFSET('NHAP - NVL'!$B$5,M22,0):'NHAP - NVL'!$B$2001,0)+M22)=16,"",MATCH($F$4,OFFSET('NHAP - NVL'!$B$5,M22,0):'NHAP - NVL'!$B$2001,0)+M22))</f>
        <v/>
      </c>
    </row>
    <row r="24" spans="1:15" ht="17.649999999999999" customHeight="1">
      <c r="A24" s="378">
        <f t="shared" si="0"/>
        <v>8</v>
      </c>
      <c r="B24" s="444" t="str">
        <f ca="1">IF($M24="","",INDEX('NHAP - NVL'!$X$5:$X$2001,$M24))</f>
        <v/>
      </c>
      <c r="C24" s="727" t="str">
        <f ca="1">IF($M24="","",INDEX('NHAP - NVL'!$Y$5:$Y$2001,$M24))</f>
        <v/>
      </c>
      <c r="D24" s="728"/>
      <c r="E24" s="729" t="str">
        <f ca="1">IF($M24="","",INDEX('NHAP - NVL'!$L$5:$L$2001,$M24))</f>
        <v/>
      </c>
      <c r="F24" s="730"/>
      <c r="G24" s="445" t="str">
        <f t="shared" ca="1" si="1"/>
        <v/>
      </c>
      <c r="H24" s="446" t="str">
        <f t="shared" ca="1" si="2"/>
        <v/>
      </c>
      <c r="I24" s="729" t="str">
        <f t="shared" ca="1" si="3"/>
        <v/>
      </c>
      <c r="J24" s="730"/>
      <c r="K24" s="444" t="str">
        <f ca="1">IF($M24="","",INDEX('NHAP - NVL'!$Z$5:$Z$2001,$M24))</f>
        <v/>
      </c>
      <c r="L24" s="473" t="str">
        <f ca="1">IF($M24="","",INDEX('NHAP - NVL'!$AA$5:$AA$2001,$M24))</f>
        <v/>
      </c>
      <c r="M24" s="72" t="str">
        <f ca="1">IF(M23="","",IF(TYPE(MATCH($F$4,OFFSET('NHAP - NVL'!$B$5,M23,0):'NHAP - NVL'!$B$2001,0)+M23)=16,"",MATCH($F$4,OFFSET('NHAP - NVL'!$B$5,M23,0):'NHAP - NVL'!$B$2001,0)+M23))</f>
        <v/>
      </c>
    </row>
    <row r="25" spans="1:15" ht="17.649999999999999" customHeight="1">
      <c r="A25" s="378">
        <f t="shared" si="0"/>
        <v>9</v>
      </c>
      <c r="B25" s="444" t="str">
        <f ca="1">IF($M25="","",INDEX('NHAP - NVL'!$X$5:$X$2001,$M25))</f>
        <v/>
      </c>
      <c r="C25" s="727" t="str">
        <f ca="1">IF($M25="","",INDEX('NHAP - NVL'!$Y$5:$Y$2001,$M25))</f>
        <v/>
      </c>
      <c r="D25" s="728"/>
      <c r="E25" s="729" t="str">
        <f ca="1">IF($M25="","",INDEX('NHAP - NVL'!$L$5:$L$2001,$M25))</f>
        <v/>
      </c>
      <c r="F25" s="730"/>
      <c r="G25" s="445" t="str">
        <f t="shared" ca="1" si="1"/>
        <v/>
      </c>
      <c r="H25" s="446" t="str">
        <f t="shared" ca="1" si="2"/>
        <v/>
      </c>
      <c r="I25" s="729" t="str">
        <f t="shared" ca="1" si="3"/>
        <v/>
      </c>
      <c r="J25" s="730"/>
      <c r="K25" s="444" t="str">
        <f ca="1">IF($M25="","",INDEX('NHAP - NVL'!$Z$5:$Z$2001,$M25))</f>
        <v/>
      </c>
      <c r="L25" s="473" t="str">
        <f ca="1">IF($M25="","",INDEX('NHAP - NVL'!$AA$5:$AA$2001,$M25))</f>
        <v/>
      </c>
      <c r="M25" s="72" t="str">
        <f ca="1">IF(M24="","",IF(TYPE(MATCH($F$4,OFFSET('NHAP - NVL'!$B$5,M24,0):'NHAP - NVL'!$B$2001,0)+M24)=16,"",MATCH($F$4,OFFSET('NHAP - NVL'!$B$5,M24,0):'NHAP - NVL'!$B$2001,0)+M24))</f>
        <v/>
      </c>
    </row>
    <row r="26" spans="1:15" ht="17.649999999999999" customHeight="1">
      <c r="A26" s="378">
        <f t="shared" si="0"/>
        <v>10</v>
      </c>
      <c r="B26" s="444" t="str">
        <f ca="1">IF($M26="","",INDEX('NHAP - NVL'!$X$5:$X$2001,$M26))</f>
        <v/>
      </c>
      <c r="C26" s="727" t="str">
        <f ca="1">IF($M26="","",INDEX('NHAP - NVL'!$Y$5:$Y$2001,$M26))</f>
        <v/>
      </c>
      <c r="D26" s="728"/>
      <c r="E26" s="729" t="str">
        <f ca="1">IF($M26="","",INDEX('NHAP - NVL'!$L$5:$L$2001,$M26))</f>
        <v/>
      </c>
      <c r="F26" s="730"/>
      <c r="G26" s="445" t="str">
        <f t="shared" ca="1" si="1"/>
        <v/>
      </c>
      <c r="H26" s="446" t="str">
        <f t="shared" ca="1" si="2"/>
        <v/>
      </c>
      <c r="I26" s="729" t="str">
        <f t="shared" ca="1" si="3"/>
        <v/>
      </c>
      <c r="J26" s="730"/>
      <c r="K26" s="444" t="str">
        <f ca="1">IF($M26="","",INDEX('NHAP - NVL'!$Z$5:$Z$2001,$M26))</f>
        <v/>
      </c>
      <c r="L26" s="473" t="str">
        <f ca="1">IF($M26="","",INDEX('NHAP - NVL'!$AA$5:$AA$2001,$M26))</f>
        <v/>
      </c>
      <c r="M26" s="72" t="str">
        <f ca="1">IF(M25="","",IF(TYPE(MATCH($F$4,OFFSET('NHAP - NVL'!$B$5,M25,0):'NHAP - NVL'!$B$2001,0)+M25)=16,"",MATCH($F$4,OFFSET('NHAP - NVL'!$B$5,M25,0):'NHAP - NVL'!$B$2001,0)+M25))</f>
        <v/>
      </c>
    </row>
    <row r="27" spans="1:15" ht="17.649999999999999" customHeight="1">
      <c r="A27" s="378">
        <f t="shared" si="0"/>
        <v>11</v>
      </c>
      <c r="B27" s="444" t="str">
        <f ca="1">IF($M27="","",INDEX('NHAP - NVL'!$X$5:$X$2001,$M27))</f>
        <v/>
      </c>
      <c r="C27" s="727" t="str">
        <f ca="1">IF($M27="","",INDEX('NHAP - NVL'!$Y$5:$Y$2001,$M27))</f>
        <v/>
      </c>
      <c r="D27" s="728"/>
      <c r="E27" s="729" t="str">
        <f ca="1">IF($M27="","",INDEX('NHAP - NVL'!$L$5:$L$2001,$M27))</f>
        <v/>
      </c>
      <c r="F27" s="730"/>
      <c r="G27" s="445" t="str">
        <f t="shared" ca="1" si="1"/>
        <v/>
      </c>
      <c r="H27" s="446" t="str">
        <f t="shared" ca="1" si="2"/>
        <v/>
      </c>
      <c r="I27" s="729" t="str">
        <f t="shared" ca="1" si="3"/>
        <v/>
      </c>
      <c r="J27" s="730"/>
      <c r="K27" s="444" t="str">
        <f ca="1">IF($M27="","",INDEX('NHAP - NVL'!$Z$5:$Z$2001,$M27))</f>
        <v/>
      </c>
      <c r="L27" s="473" t="str">
        <f ca="1">IF($M27="","",INDEX('NHAP - NVL'!$AA$5:$AA$2001,$M27))</f>
        <v/>
      </c>
      <c r="M27" s="72" t="str">
        <f ca="1">IF(M26="","",IF(TYPE(MATCH($F$4,OFFSET('NHAP - NVL'!$B$5,M26,0):'NHAP - NVL'!$B$2001,0)+M26)=16,"",MATCH($F$4,OFFSET('NHAP - NVL'!$B$5,M26,0):'NHAP - NVL'!$B$2001,0)+M26))</f>
        <v/>
      </c>
    </row>
    <row r="28" spans="1:15" ht="17.649999999999999" customHeight="1">
      <c r="A28" s="378">
        <f t="shared" si="0"/>
        <v>12</v>
      </c>
      <c r="B28" s="444" t="str">
        <f ca="1">IF($M28="","",INDEX('NHAP - NVL'!$X$5:$X$2001,$M28))</f>
        <v/>
      </c>
      <c r="C28" s="727" t="str">
        <f ca="1">IF($M28="","",INDEX('NHAP - NVL'!$Y$5:$Y$2001,$M28))</f>
        <v/>
      </c>
      <c r="D28" s="728"/>
      <c r="E28" s="729" t="str">
        <f ca="1">IF($M28="","",INDEX('NHAP - NVL'!$L$5:$L$2001,$M28))</f>
        <v/>
      </c>
      <c r="F28" s="730"/>
      <c r="G28" s="445" t="str">
        <f ca="1">IF(B28="","",IF($D$7&lt;$D$6,0,E28*$D$8))</f>
        <v/>
      </c>
      <c r="H28" s="446" t="str">
        <f t="shared" ca="1" si="2"/>
        <v/>
      </c>
      <c r="I28" s="729" t="str">
        <f t="shared" ca="1" si="3"/>
        <v/>
      </c>
      <c r="J28" s="730"/>
      <c r="K28" s="444" t="str">
        <f ca="1">IF($M28="","",INDEX('NHAP - NVL'!$Z$5:$Z$2001,$M28))</f>
        <v/>
      </c>
      <c r="L28" s="473" t="str">
        <f ca="1">IF($M28="","",INDEX('NHAP - NVL'!$AA$5:$AA$2001,$M28))</f>
        <v/>
      </c>
      <c r="M28" s="72" t="str">
        <f ca="1">IF(M27="","",IF(TYPE(MATCH($F$4,OFFSET('NHAP - NVL'!$B$5,M27,0):'NHAP - NVL'!$B$2001,0)+M27)=16,"",MATCH($F$4,OFFSET('NHAP - NVL'!$B$5,M27,0):'NHAP - NVL'!$B$2001,0)+M27))</f>
        <v/>
      </c>
    </row>
    <row r="29" spans="1:15" ht="17.649999999999999" customHeight="1">
      <c r="A29" s="378">
        <f t="shared" si="0"/>
        <v>13</v>
      </c>
      <c r="B29" s="444" t="str">
        <f ca="1">IF($M29="","",INDEX('NHAP - NVL'!$X$5:$X$2001,$M29))</f>
        <v/>
      </c>
      <c r="C29" s="727" t="str">
        <f ca="1">IF($M29="","",INDEX('NHAP - NVL'!$Y$5:$Y$2001,$M29))</f>
        <v/>
      </c>
      <c r="D29" s="728"/>
      <c r="E29" s="729" t="str">
        <f ca="1">IF($M29="","",INDEX('NHAP - NVL'!$L$5:$L$2001,$M29))</f>
        <v/>
      </c>
      <c r="F29" s="730"/>
      <c r="G29" s="445" t="str">
        <f t="shared" ca="1" si="1"/>
        <v/>
      </c>
      <c r="H29" s="446" t="str">
        <f t="shared" ca="1" si="2"/>
        <v/>
      </c>
      <c r="I29" s="729" t="str">
        <f t="shared" ca="1" si="3"/>
        <v/>
      </c>
      <c r="J29" s="730"/>
      <c r="K29" s="444" t="str">
        <f ca="1">IF($M29="","",INDEX('NHAP - NVL'!$Z$5:$Z$2001,$M29))</f>
        <v/>
      </c>
      <c r="L29" s="473" t="str">
        <f ca="1">IF($M29="","",INDEX('NHAP - NVL'!$AA$5:$AA$2001,$M29))</f>
        <v/>
      </c>
      <c r="M29" s="72" t="str">
        <f ca="1">IF(M28="","",IF(TYPE(MATCH($F$4,OFFSET('NHAP - NVL'!$B$5,M28,0):'NHAP - NVL'!$B$2001,0)+M28)=16,"",MATCH($F$4,OFFSET('NHAP - NVL'!$B$5,M28,0):'NHAP - NVL'!$B$2001,0)+M28))</f>
        <v/>
      </c>
    </row>
    <row r="30" spans="1:15" ht="17.649999999999999" customHeight="1">
      <c r="A30" s="378">
        <f t="shared" si="0"/>
        <v>14</v>
      </c>
      <c r="B30" s="444" t="str">
        <f ca="1">IF($M30="","",INDEX('NHAP - NVL'!$X$5:$X$2001,$M30))</f>
        <v/>
      </c>
      <c r="C30" s="727" t="str">
        <f ca="1">IF($M30="","",INDEX('NHAP - NVL'!$Y$5:$Y$2001,$M30))</f>
        <v/>
      </c>
      <c r="D30" s="728"/>
      <c r="E30" s="729" t="str">
        <f ca="1">IF($M30="","",INDEX('NHAP - NVL'!$L$5:$L$2001,$M30))</f>
        <v/>
      </c>
      <c r="F30" s="730"/>
      <c r="G30" s="445" t="str">
        <f t="shared" ca="1" si="1"/>
        <v/>
      </c>
      <c r="H30" s="446" t="str">
        <f t="shared" ca="1" si="2"/>
        <v/>
      </c>
      <c r="I30" s="729" t="str">
        <f t="shared" ca="1" si="3"/>
        <v/>
      </c>
      <c r="J30" s="730"/>
      <c r="K30" s="444" t="str">
        <f ca="1">IF($M30="","",INDEX('NHAP - NVL'!$Z$5:$Z$2001,$M30))</f>
        <v/>
      </c>
      <c r="L30" s="473" t="str">
        <f ca="1">IF($M30="","",INDEX('NHAP - NVL'!$AA$5:$AA$2001,$M30))</f>
        <v/>
      </c>
      <c r="M30" s="72" t="str">
        <f ca="1">IF(M29="","",IF(TYPE(MATCH($F$4,OFFSET('NHAP - NVL'!$B$5,M29,0):'NHAP - NVL'!$B$2001,0)+M29)=16,"",MATCH($F$4,OFFSET('NHAP - NVL'!$B$5,M29,0):'NHAP - NVL'!$B$2001,0)+M29))</f>
        <v/>
      </c>
    </row>
    <row r="31" spans="1:15" ht="17.649999999999999" customHeight="1">
      <c r="A31" s="378">
        <f t="shared" si="0"/>
        <v>15</v>
      </c>
      <c r="B31" s="444" t="str">
        <f ca="1">IF($M31="","",INDEX('NHAP - NVL'!$X$5:$X$2001,$M31))</f>
        <v/>
      </c>
      <c r="C31" s="727" t="str">
        <f ca="1">IF($M31="","",INDEX('NHAP - NVL'!$Y$5:$Y$2001,$M31))</f>
        <v/>
      </c>
      <c r="D31" s="728"/>
      <c r="E31" s="729" t="str">
        <f ca="1">IF($M31="","",INDEX('NHAP - NVL'!$L$5:$L$2001,$M31))</f>
        <v/>
      </c>
      <c r="F31" s="730"/>
      <c r="G31" s="445" t="str">
        <f t="shared" ca="1" si="1"/>
        <v/>
      </c>
      <c r="H31" s="446" t="str">
        <f t="shared" ca="1" si="2"/>
        <v/>
      </c>
      <c r="I31" s="729" t="str">
        <f t="shared" ca="1" si="3"/>
        <v/>
      </c>
      <c r="J31" s="730"/>
      <c r="K31" s="444" t="str">
        <f ca="1">IF($M31="","",INDEX('NHAP - NVL'!$Z$5:$Z$2001,$M31))</f>
        <v/>
      </c>
      <c r="L31" s="473" t="str">
        <f ca="1">IF($M31="","",INDEX('NHAP - NVL'!$AA$5:$AA$2001,$M31))</f>
        <v/>
      </c>
      <c r="M31" s="72" t="str">
        <f ca="1">IF(M30="","",IF(TYPE(MATCH($F$4,OFFSET('NHAP - NVL'!$B$5,M30,0):'NHAP - NVL'!$B$2001,0)+M30)=16,"",MATCH($F$4,OFFSET('NHAP - NVL'!$B$5,M30,0):'NHAP - NVL'!$B$2001,0)+M30))</f>
        <v/>
      </c>
    </row>
    <row r="32" spans="1:15" ht="17.649999999999999" customHeight="1">
      <c r="A32" s="378">
        <f t="shared" si="0"/>
        <v>16</v>
      </c>
      <c r="B32" s="444" t="str">
        <f ca="1">IF($M32="","",INDEX('NHAP - NVL'!$X$5:$X$2001,$M32))</f>
        <v/>
      </c>
      <c r="C32" s="727" t="str">
        <f ca="1">IF($M32="","",INDEX('NHAP - NVL'!$Y$5:$Y$2001,$M32))</f>
        <v/>
      </c>
      <c r="D32" s="728"/>
      <c r="E32" s="729" t="str">
        <f ca="1">IF($M32="","",INDEX('NHAP - NVL'!$L$5:$L$2001,$M32))</f>
        <v/>
      </c>
      <c r="F32" s="730"/>
      <c r="G32" s="445" t="str">
        <f t="shared" ca="1" si="1"/>
        <v/>
      </c>
      <c r="H32" s="446" t="str">
        <f t="shared" ca="1" si="2"/>
        <v/>
      </c>
      <c r="I32" s="729" t="str">
        <f t="shared" ca="1" si="3"/>
        <v/>
      </c>
      <c r="J32" s="730"/>
      <c r="K32" s="444" t="str">
        <f ca="1">IF($M32="","",INDEX('NHAP - NVL'!$Z$5:$Z$2001,$M32))</f>
        <v/>
      </c>
      <c r="L32" s="473" t="str">
        <f ca="1">IF($M32="","",INDEX('NHAP - NVL'!$AA$5:$AA$2001,$M32))</f>
        <v/>
      </c>
      <c r="M32" s="72" t="str">
        <f ca="1">IF(M31="","",IF(TYPE(MATCH($F$4,OFFSET('NHAP - NVL'!$B$5,M31,0):'NHAP - NVL'!$B$2001,0)+M31)=16,"",MATCH($F$4,OFFSET('NHAP - NVL'!$B$5,M31,0):'NHAP - NVL'!$B$2001,0)+M31))</f>
        <v/>
      </c>
    </row>
    <row r="33" spans="1:15" ht="17.649999999999999" customHeight="1">
      <c r="A33" s="378">
        <f t="shared" si="0"/>
        <v>17</v>
      </c>
      <c r="B33" s="444" t="str">
        <f ca="1">IF($M33="","",INDEX('NHAP - NVL'!$X$5:$X$2001,$M33))</f>
        <v/>
      </c>
      <c r="C33" s="727" t="str">
        <f ca="1">IF($M33="","",INDEX('NHAP - NVL'!$Y$5:$Y$2001,$M33))</f>
        <v/>
      </c>
      <c r="D33" s="728"/>
      <c r="E33" s="729" t="str">
        <f ca="1">IF($M33="","",INDEX('NHAP - NVL'!$L$5:$L$2001,$M33))</f>
        <v/>
      </c>
      <c r="F33" s="730"/>
      <c r="G33" s="445" t="str">
        <f t="shared" ca="1" si="1"/>
        <v/>
      </c>
      <c r="H33" s="446" t="str">
        <f t="shared" ca="1" si="2"/>
        <v/>
      </c>
      <c r="I33" s="729" t="str">
        <f t="shared" ca="1" si="3"/>
        <v/>
      </c>
      <c r="J33" s="730"/>
      <c r="K33" s="444" t="str">
        <f ca="1">IF($M33="","",INDEX('NHAP - NVL'!$Z$5:$Z$2001,$M33))</f>
        <v/>
      </c>
      <c r="L33" s="473" t="str">
        <f ca="1">IF($M33="","",INDEX('NHAP - NVL'!$AA$5:$AA$2001,$M33))</f>
        <v/>
      </c>
      <c r="M33" s="72" t="str">
        <f ca="1">IF(M32="","",IF(TYPE(MATCH($F$4,OFFSET('NHAP - NVL'!$B$5,M32,0):'NHAP - NVL'!$B$2001,0)+M32)=16,"",MATCH($F$4,OFFSET('NHAP - NVL'!$B$5,M32,0):'NHAP - NVL'!$B$2001,0)+M32))</f>
        <v/>
      </c>
    </row>
    <row r="34" spans="1:15" ht="17.649999999999999" customHeight="1">
      <c r="A34" s="378">
        <f t="shared" si="0"/>
        <v>18</v>
      </c>
      <c r="B34" s="444" t="str">
        <f ca="1">IF($M34="","",INDEX('NHAP - NVL'!$X$5:$X$2001,$M34))</f>
        <v/>
      </c>
      <c r="C34" s="727" t="str">
        <f ca="1">IF($M34="","",INDEX('NHAP - NVL'!$Y$5:$Y$2001,$M34))</f>
        <v/>
      </c>
      <c r="D34" s="728"/>
      <c r="E34" s="729" t="str">
        <f ca="1">IF($M34="","",INDEX('NHAP - NVL'!$L$5:$L$2001,$M34))</f>
        <v/>
      </c>
      <c r="F34" s="730"/>
      <c r="G34" s="445" t="str">
        <f t="shared" ca="1" si="1"/>
        <v/>
      </c>
      <c r="H34" s="446" t="str">
        <f t="shared" ca="1" si="2"/>
        <v/>
      </c>
      <c r="I34" s="729" t="str">
        <f t="shared" ca="1" si="3"/>
        <v/>
      </c>
      <c r="J34" s="730"/>
      <c r="K34" s="444" t="str">
        <f ca="1">IF($M34="","",INDEX('NHAP - NVL'!$Z$5:$Z$2001,$M34))</f>
        <v/>
      </c>
      <c r="L34" s="473" t="str">
        <f ca="1">IF($M34="","",INDEX('NHAP - NVL'!$AA$5:$AA$2001,$M34))</f>
        <v/>
      </c>
      <c r="M34" s="72" t="str">
        <f ca="1">IF(M33="","",IF(TYPE(MATCH($F$4,OFFSET('NHAP - NVL'!$B$5,M33,0):'NHAP - NVL'!$B$2001,0)+M33)=16,"",MATCH($F$4,OFFSET('NHAP - NVL'!$B$5,M33,0):'NHAP - NVL'!$B$2001,0)+M33))</f>
        <v/>
      </c>
    </row>
    <row r="35" spans="1:15" ht="17.649999999999999" customHeight="1">
      <c r="A35" s="378">
        <f t="shared" si="0"/>
        <v>19</v>
      </c>
      <c r="B35" s="444" t="str">
        <f ca="1">IF($M35="","",INDEX('NHAP - NVL'!$X$5:$X$2001,$M35))</f>
        <v/>
      </c>
      <c r="C35" s="727" t="str">
        <f ca="1">IF($M35="","",INDEX('NHAP - NVL'!$Y$5:$Y$2001,$M35))</f>
        <v/>
      </c>
      <c r="D35" s="728"/>
      <c r="E35" s="729" t="str">
        <f ca="1">IF($M35="","",INDEX('NHAP - NVL'!$L$5:$L$2001,$M35))</f>
        <v/>
      </c>
      <c r="F35" s="730"/>
      <c r="G35" s="445" t="str">
        <f t="shared" ca="1" si="1"/>
        <v/>
      </c>
      <c r="H35" s="446" t="str">
        <f t="shared" ca="1" si="2"/>
        <v/>
      </c>
      <c r="I35" s="729" t="str">
        <f t="shared" ca="1" si="3"/>
        <v/>
      </c>
      <c r="J35" s="730"/>
      <c r="K35" s="444" t="str">
        <f ca="1">IF($M35="","",INDEX('NHAP - NVL'!$Z$5:$Z$2001,$M35))</f>
        <v/>
      </c>
      <c r="L35" s="473" t="str">
        <f ca="1">IF($M35="","",INDEX('NHAP - NVL'!$AA$5:$AA$2001,$M35))</f>
        <v/>
      </c>
      <c r="M35" s="72" t="str">
        <f ca="1">IF(M34="","",IF(TYPE(MATCH($F$4,OFFSET('NHAP - NVL'!$B$5,M34,0):'NHAP - NVL'!$B$2001,0)+M34)=16,"",MATCH($F$4,OFFSET('NHAP - NVL'!$B$5,M34,0):'NHAP - NVL'!$B$2001,0)+M34))</f>
        <v/>
      </c>
    </row>
    <row r="36" spans="1:15" ht="17.649999999999999" customHeight="1">
      <c r="A36" s="378">
        <f t="shared" si="0"/>
        <v>20</v>
      </c>
      <c r="B36" s="444" t="str">
        <f ca="1">IF($M36="","",INDEX('NHAP - NVL'!$X$5:$X$2001,$M36))</f>
        <v/>
      </c>
      <c r="C36" s="727" t="str">
        <f ca="1">IF($M36="","",INDEX('NHAP - NVL'!$Y$5:$Y$2001,$M36))</f>
        <v/>
      </c>
      <c r="D36" s="728"/>
      <c r="E36" s="729" t="str">
        <f ca="1">IF($M36="","",INDEX('NHAP - NVL'!$L$5:$L$2001,$M36))</f>
        <v/>
      </c>
      <c r="F36" s="730"/>
      <c r="G36" s="445" t="str">
        <f t="shared" ca="1" si="1"/>
        <v/>
      </c>
      <c r="H36" s="446" t="str">
        <f t="shared" ca="1" si="2"/>
        <v/>
      </c>
      <c r="I36" s="729" t="str">
        <f t="shared" ca="1" si="3"/>
        <v/>
      </c>
      <c r="J36" s="730"/>
      <c r="K36" s="444" t="str">
        <f ca="1">IF($M36="","",INDEX('NHAP - NVL'!$Z$5:$Z$2001,$M36))</f>
        <v/>
      </c>
      <c r="L36" s="473" t="str">
        <f ca="1">IF($M36="","",INDEX('NHAP - NVL'!$AA$5:$AA$2001,$M36))</f>
        <v/>
      </c>
      <c r="M36" s="72" t="str">
        <f ca="1">IF(M35="","",IF(TYPE(MATCH($F$4,OFFSET('NHAP - NVL'!$B$5,M35,0):'NHAP - NVL'!$B$2001,0)+M35)=16,"",MATCH($F$4,OFFSET('NHAP - NVL'!$B$5,M35,0):'NHAP - NVL'!$B$2001,0)+M35))</f>
        <v/>
      </c>
    </row>
    <row r="37" spans="1:15" ht="17.649999999999999" customHeight="1">
      <c r="A37" s="378">
        <f t="shared" si="0"/>
        <v>21</v>
      </c>
      <c r="B37" s="444" t="str">
        <f ca="1">IF($M37="","",INDEX('NHAP - NVL'!$X$5:$X$2001,$M37))</f>
        <v/>
      </c>
      <c r="C37" s="727" t="str">
        <f ca="1">IF($M37="","",INDEX('NHAP - NVL'!$Y$5:$Y$2001,$M37))</f>
        <v/>
      </c>
      <c r="D37" s="728"/>
      <c r="E37" s="729" t="str">
        <f ca="1">IF($M37="","",INDEX('NHAP - NVL'!$L$5:$L$2001,$M37))</f>
        <v/>
      </c>
      <c r="F37" s="730"/>
      <c r="G37" s="445" t="str">
        <f t="shared" ca="1" si="1"/>
        <v/>
      </c>
      <c r="H37" s="446" t="str">
        <f t="shared" ca="1" si="2"/>
        <v/>
      </c>
      <c r="I37" s="729" t="str">
        <f t="shared" ca="1" si="3"/>
        <v/>
      </c>
      <c r="J37" s="730"/>
      <c r="K37" s="444" t="str">
        <f ca="1">IF($M37="","",INDEX('NHAP - NVL'!$Z$5:$Z$2001,$M37))</f>
        <v/>
      </c>
      <c r="L37" s="473" t="str">
        <f ca="1">IF($M37="","",INDEX('NHAP - NVL'!$AA$5:$AA$2001,$M37))</f>
        <v/>
      </c>
      <c r="M37" s="72" t="str">
        <f ca="1">IF(M36="","",IF(TYPE(MATCH($F$4,OFFSET('NHAP - NVL'!$B$5,M36,0):'NHAP - NVL'!$B$2001,0)+M36)=16,"",MATCH($F$4,OFFSET('NHAP - NVL'!$B$5,M36,0):'NHAP - NVL'!$B$2001,0)+M36))</f>
        <v/>
      </c>
    </row>
    <row r="38" spans="1:15" ht="17.649999999999999" customHeight="1">
      <c r="A38" s="378">
        <f t="shared" si="0"/>
        <v>22</v>
      </c>
      <c r="B38" s="444" t="str">
        <f ca="1">IF($M38="","",INDEX('NHAP - NVL'!$X$5:$X$2001,$M38))</f>
        <v/>
      </c>
      <c r="C38" s="727" t="str">
        <f ca="1">IF($M38="","",INDEX('NHAP - NVL'!$Y$5:$Y$2001,$M38))</f>
        <v/>
      </c>
      <c r="D38" s="728"/>
      <c r="E38" s="729" t="str">
        <f ca="1">IF($M38="","",INDEX('NHAP - NVL'!$L$5:$L$2001,$M38))</f>
        <v/>
      </c>
      <c r="F38" s="730"/>
      <c r="G38" s="445" t="str">
        <f t="shared" ca="1" si="1"/>
        <v/>
      </c>
      <c r="H38" s="446" t="str">
        <f t="shared" ca="1" si="2"/>
        <v/>
      </c>
      <c r="I38" s="729" t="str">
        <f t="shared" ca="1" si="3"/>
        <v/>
      </c>
      <c r="J38" s="730"/>
      <c r="K38" s="444" t="str">
        <f ca="1">IF($M38="","",INDEX('NHAP - NVL'!$Z$5:$Z$2001,$M38))</f>
        <v/>
      </c>
      <c r="L38" s="473" t="str">
        <f ca="1">IF($M38="","",INDEX('NHAP - NVL'!$AA$5:$AA$2001,$M38))</f>
        <v/>
      </c>
      <c r="M38" s="72" t="str">
        <f ca="1">IF(M37="","",IF(TYPE(MATCH($F$4,OFFSET('NHAP - NVL'!$B$5,M37,0):'NHAP - NVL'!$B$2001,0)+M37)=16,"",MATCH($F$4,OFFSET('NHAP - NVL'!$B$5,M37,0):'NHAP - NVL'!$B$2001,0)+M37))</f>
        <v/>
      </c>
    </row>
    <row r="39" spans="1:15" ht="17.649999999999999" customHeight="1">
      <c r="A39" s="378">
        <f t="shared" si="0"/>
        <v>23</v>
      </c>
      <c r="B39" s="444" t="str">
        <f ca="1">IF($M39="","",INDEX('NHAP - NVL'!$X$5:$X$2001,$M39))</f>
        <v/>
      </c>
      <c r="C39" s="727" t="str">
        <f ca="1">IF($M39="","",INDEX('NHAP - NVL'!$Y$5:$Y$2001,$M39))</f>
        <v/>
      </c>
      <c r="D39" s="728"/>
      <c r="E39" s="729" t="str">
        <f ca="1">IF($M39="","",INDEX('NHAP - NVL'!$L$5:$L$2001,$M39))</f>
        <v/>
      </c>
      <c r="F39" s="730"/>
      <c r="G39" s="445" t="str">
        <f t="shared" ca="1" si="1"/>
        <v/>
      </c>
      <c r="H39" s="446" t="str">
        <f t="shared" ca="1" si="2"/>
        <v/>
      </c>
      <c r="I39" s="729" t="str">
        <f t="shared" ca="1" si="3"/>
        <v/>
      </c>
      <c r="J39" s="730"/>
      <c r="K39" s="444" t="str">
        <f ca="1">IF($M39="","",INDEX('NHAP - NVL'!$Z$5:$Z$2001,$M39))</f>
        <v/>
      </c>
      <c r="L39" s="473" t="str">
        <f ca="1">IF($M39="","",INDEX('NHAP - NVL'!$AA$5:$AA$2001,$M39))</f>
        <v/>
      </c>
      <c r="M39" s="72" t="str">
        <f ca="1">IF(M38="","",IF(TYPE(MATCH($F$4,OFFSET('NHAP - NVL'!$B$5,M38,0):'NHAP - NVL'!$B$2001,0)+M38)=16,"",MATCH($F$4,OFFSET('NHAP - NVL'!$B$5,M38,0):'NHAP - NVL'!$B$2001,0)+M38))</f>
        <v/>
      </c>
    </row>
    <row r="40" spans="1:15" ht="17.649999999999999" customHeight="1">
      <c r="A40" s="378">
        <f t="shared" si="0"/>
        <v>24</v>
      </c>
      <c r="B40" s="444" t="str">
        <f ca="1">IF($M40="","",INDEX('NHAP - NVL'!$X$5:$X$2001,$M40))</f>
        <v/>
      </c>
      <c r="C40" s="727" t="str">
        <f ca="1">IF($M40="","",INDEX('NHAP - NVL'!$Y$5:$Y$2001,$M40))</f>
        <v/>
      </c>
      <c r="D40" s="728"/>
      <c r="E40" s="729" t="str">
        <f ca="1">IF($M40="","",INDEX('NHAP - NVL'!$L$5:$L$2001,$M40))</f>
        <v/>
      </c>
      <c r="F40" s="730"/>
      <c r="G40" s="445" t="str">
        <f t="shared" ca="1" si="1"/>
        <v/>
      </c>
      <c r="H40" s="446" t="str">
        <f t="shared" ca="1" si="2"/>
        <v/>
      </c>
      <c r="I40" s="729" t="str">
        <f t="shared" ca="1" si="3"/>
        <v/>
      </c>
      <c r="J40" s="730"/>
      <c r="K40" s="444" t="str">
        <f ca="1">IF($M40="","",INDEX('NHAP - NVL'!$Z$5:$Z$2001,$M40))</f>
        <v/>
      </c>
      <c r="L40" s="473" t="str">
        <f ca="1">IF($M40="","",INDEX('NHAP - NVL'!$AA$5:$AA$2001,$M40))</f>
        <v/>
      </c>
      <c r="M40" s="72" t="str">
        <f ca="1">IF(M39="","",IF(TYPE(MATCH($F$4,OFFSET('NHAP - NVL'!$B$5,M39,0):'NHAP - NVL'!$B$2001,0)+M39)=16,"",MATCH($F$4,OFFSET('NHAP - NVL'!$B$5,M39,0):'NHAP - NVL'!$B$2001,0)+M39))</f>
        <v/>
      </c>
    </row>
    <row r="41" spans="1:15" ht="17.25" customHeight="1">
      <c r="A41" s="378">
        <f t="shared" si="0"/>
        <v>25</v>
      </c>
      <c r="B41" s="444" t="str">
        <f ca="1">IF($M41="","",INDEX('NHAP - NVL'!$X$5:$X$2001,$M41))</f>
        <v/>
      </c>
      <c r="C41" s="727" t="str">
        <f ca="1">IF($M41="","",INDEX('NHAP - NVL'!$Y$5:$Y$2001,$M41))</f>
        <v/>
      </c>
      <c r="D41" s="728"/>
      <c r="E41" s="729" t="str">
        <f ca="1">IF($M41="","",INDEX('NHAP - NVL'!$L$5:$L$2001,$M41))</f>
        <v/>
      </c>
      <c r="F41" s="730"/>
      <c r="G41" s="445" t="str">
        <f ca="1">IF(B41="","",IF($D$7&lt;$D$6,0,E41*$D$8))</f>
        <v/>
      </c>
      <c r="H41" s="446" t="str">
        <f ca="1">IF(C41="","",IF($K$7&lt;$K$6,0,E41*$K$8))</f>
        <v/>
      </c>
      <c r="I41" s="729" t="str">
        <f t="shared" ca="1" si="3"/>
        <v/>
      </c>
      <c r="J41" s="730"/>
      <c r="K41" s="444" t="str">
        <f ca="1">IF($M41="","",INDEX('NHAP - NVL'!$Z$5:$Z$2001,$M41))</f>
        <v/>
      </c>
      <c r="L41" s="473" t="str">
        <f ca="1">IF($M41="","",INDEX('NHAP - NVL'!$AA$5:$AA$2001,$M41))</f>
        <v/>
      </c>
      <c r="M41" s="72" t="str">
        <f ca="1">IF(M40="","",IF(TYPE(MATCH($F$4,OFFSET('NHAP - NVL'!$B$5,M40,0):'NHAP - NVL'!$B$2001,0)+M40)=16,"",MATCH($F$4,OFFSET('NHAP - NVL'!$B$5,M40,0):'NHAP - NVL'!$B$2001,0)+M40))</f>
        <v/>
      </c>
      <c r="N41" s="225" t="str">
        <f ca="1">+IF(E41&lt;&gt;"","in","")</f>
        <v/>
      </c>
      <c r="O41" s="478"/>
    </row>
    <row r="42" spans="1:15" ht="17.649999999999999" customHeight="1">
      <c r="A42" s="378">
        <f t="shared" si="0"/>
        <v>26</v>
      </c>
      <c r="B42" s="444" t="str">
        <f ca="1">IF($M42="","",INDEX('NHAP - NVL'!$X$5:$X$2001,$M42))</f>
        <v/>
      </c>
      <c r="C42" s="727" t="str">
        <f ca="1">IF($M42="","",INDEX('NHAP - NVL'!$Y$5:$Y$2001,$M42))</f>
        <v/>
      </c>
      <c r="D42" s="728"/>
      <c r="E42" s="729" t="str">
        <f ca="1">IF($M42="","",INDEX('NHAP - NVL'!$L$5:$L$2001,$M42))</f>
        <v/>
      </c>
      <c r="F42" s="730"/>
      <c r="G42" s="445" t="str">
        <f t="shared" ref="G42:G51" ca="1" si="4">IF(B42="","",IF($D$7&lt;$D$6,0,E42*$D$8))</f>
        <v/>
      </c>
      <c r="H42" s="446" t="str">
        <f t="shared" ref="H42:H51" ca="1" si="5">IF(C42="","",IF($K$7&lt;$K$6,0,E42*$K$8))</f>
        <v/>
      </c>
      <c r="I42" s="729" t="str">
        <f t="shared" ca="1" si="3"/>
        <v/>
      </c>
      <c r="J42" s="730"/>
      <c r="K42" s="444" t="str">
        <f ca="1">IF($M42="","",INDEX('NHAP - NVL'!$Z$5:$Z$2001,$M42))</f>
        <v/>
      </c>
      <c r="L42" s="473" t="str">
        <f ca="1">IF($M42="","",INDEX('NHAP - NVL'!$AA$5:$AA$2001,$M42))</f>
        <v/>
      </c>
      <c r="M42" s="72" t="str">
        <f ca="1">IF(M41="","",IF(TYPE(MATCH($F$4,OFFSET('NHAP - NVL'!$B$5,M41,0):'NHAP - NVL'!$B$2001,0)+M41)=16,"",MATCH($F$4,OFFSET('NHAP - NVL'!$B$5,M41,0):'NHAP - NVL'!$B$2001,0)+M41))</f>
        <v/>
      </c>
    </row>
    <row r="43" spans="1:15" ht="17.649999999999999" customHeight="1">
      <c r="A43" s="378">
        <f t="shared" si="0"/>
        <v>27</v>
      </c>
      <c r="B43" s="444" t="str">
        <f ca="1">IF($M43="","",INDEX('NHAP - NVL'!$X$5:$X$2001,$M43))</f>
        <v/>
      </c>
      <c r="C43" s="727" t="str">
        <f ca="1">IF($M43="","",INDEX('NHAP - NVL'!$Y$5:$Y$2001,$M43))</f>
        <v/>
      </c>
      <c r="D43" s="728"/>
      <c r="E43" s="729" t="str">
        <f ca="1">IF($M43="","",INDEX('NHAP - NVL'!$L$5:$L$2001,$M43))</f>
        <v/>
      </c>
      <c r="F43" s="730"/>
      <c r="G43" s="445" t="str">
        <f t="shared" ca="1" si="4"/>
        <v/>
      </c>
      <c r="H43" s="446" t="str">
        <f t="shared" ca="1" si="5"/>
        <v/>
      </c>
      <c r="I43" s="729" t="str">
        <f t="shared" ref="I43:I51" ca="1" si="6">IF(E43="","",E43-G43-H43)</f>
        <v/>
      </c>
      <c r="J43" s="730"/>
      <c r="K43" s="444" t="str">
        <f ca="1">IF($M43="","",INDEX('NHAP - NVL'!$Z$5:$Z$2001,$M43))</f>
        <v/>
      </c>
      <c r="L43" s="473" t="str">
        <f ca="1">IF($M43="","",INDEX('NHAP - NVL'!$AA$5:$AA$2001,$M43))</f>
        <v/>
      </c>
      <c r="M43" s="72" t="str">
        <f ca="1">IF(M42="","",IF(TYPE(MATCH($F$4,OFFSET('NHAP - NVL'!$B$5,M42,0):'NHAP - NVL'!$B$2001,0)+M42)=16,"",MATCH($F$4,OFFSET('NHAP - NVL'!$B$5,M42,0):'NHAP - NVL'!$B$2001,0)+M42))</f>
        <v/>
      </c>
    </row>
    <row r="44" spans="1:15" ht="17.649999999999999" customHeight="1">
      <c r="A44" s="378">
        <f t="shared" si="0"/>
        <v>28</v>
      </c>
      <c r="B44" s="444" t="str">
        <f ca="1">IF($M44="","",INDEX('NHAP - NVL'!$X$5:$X$2001,$M44))</f>
        <v/>
      </c>
      <c r="C44" s="727" t="str">
        <f ca="1">IF($M44="","",INDEX('NHAP - NVL'!$Y$5:$Y$2001,$M44))</f>
        <v/>
      </c>
      <c r="D44" s="728"/>
      <c r="E44" s="729" t="str">
        <f ca="1">IF($M44="","",INDEX('NHAP - NVL'!$L$5:$L$2001,$M44))</f>
        <v/>
      </c>
      <c r="F44" s="730"/>
      <c r="G44" s="445" t="str">
        <f t="shared" ca="1" si="4"/>
        <v/>
      </c>
      <c r="H44" s="446" t="str">
        <f t="shared" ca="1" si="5"/>
        <v/>
      </c>
      <c r="I44" s="729" t="str">
        <f t="shared" ca="1" si="6"/>
        <v/>
      </c>
      <c r="J44" s="730"/>
      <c r="K44" s="444" t="str">
        <f ca="1">IF($M44="","",INDEX('NHAP - NVL'!$Z$5:$Z$2001,$M44))</f>
        <v/>
      </c>
      <c r="L44" s="473" t="str">
        <f ca="1">IF($M44="","",INDEX('NHAP - NVL'!$AA$5:$AA$2001,$M44))</f>
        <v/>
      </c>
      <c r="M44" s="72" t="str">
        <f ca="1">IF(M43="","",IF(TYPE(MATCH($F$4,OFFSET('NHAP - NVL'!$B$5,M43,0):'NHAP - NVL'!$B$2001,0)+M43)=16,"",MATCH($F$4,OFFSET('NHAP - NVL'!$B$5,M43,0):'NHAP - NVL'!$B$2001,0)+M43))</f>
        <v/>
      </c>
    </row>
    <row r="45" spans="1:15" ht="17.649999999999999" customHeight="1">
      <c r="A45" s="378">
        <f t="shared" si="0"/>
        <v>29</v>
      </c>
      <c r="B45" s="444" t="str">
        <f ca="1">IF($M45="","",INDEX('NHAP - NVL'!$X$5:$X$2001,$M45))</f>
        <v/>
      </c>
      <c r="C45" s="727" t="str">
        <f ca="1">IF($M45="","",INDEX('NHAP - NVL'!$Y$5:$Y$2001,$M45))</f>
        <v/>
      </c>
      <c r="D45" s="728"/>
      <c r="E45" s="729" t="str">
        <f ca="1">IF($M45="","",INDEX('NHAP - NVL'!$L$5:$L$2001,$M45))</f>
        <v/>
      </c>
      <c r="F45" s="730"/>
      <c r="G45" s="445" t="str">
        <f t="shared" ca="1" si="4"/>
        <v/>
      </c>
      <c r="H45" s="446" t="str">
        <f t="shared" ca="1" si="5"/>
        <v/>
      </c>
      <c r="I45" s="729" t="str">
        <f t="shared" ca="1" si="6"/>
        <v/>
      </c>
      <c r="J45" s="730"/>
      <c r="K45" s="444" t="str">
        <f ca="1">IF($M45="","",INDEX('NHAP - NVL'!$Z$5:$Z$2001,$M45))</f>
        <v/>
      </c>
      <c r="L45" s="473" t="str">
        <f ca="1">IF($M45="","",INDEX('NHAP - NVL'!$AA$5:$AA$2001,$M45))</f>
        <v/>
      </c>
      <c r="M45" s="72" t="str">
        <f ca="1">IF(M44="","",IF(TYPE(MATCH($F$4,OFFSET('NHAP - NVL'!$B$5,M44,0):'NHAP - NVL'!$B$2001,0)+M44)=16,"",MATCH($F$4,OFFSET('NHAP - NVL'!$B$5,M44,0):'NHAP - NVL'!$B$2001,0)+M44))</f>
        <v/>
      </c>
    </row>
    <row r="46" spans="1:15" ht="17.649999999999999" customHeight="1">
      <c r="A46" s="378">
        <f t="shared" si="0"/>
        <v>30</v>
      </c>
      <c r="B46" s="444" t="str">
        <f ca="1">IF($M46="","",INDEX('NHAP - NVL'!$X$5:$X$2001,$M46))</f>
        <v/>
      </c>
      <c r="C46" s="727" t="str">
        <f ca="1">IF($M46="","",INDEX('NHAP - NVL'!$Y$5:$Y$2001,$M46))</f>
        <v/>
      </c>
      <c r="D46" s="728"/>
      <c r="E46" s="729" t="str">
        <f ca="1">IF($M46="","",INDEX('NHAP - NVL'!$L$5:$L$2001,$M46))</f>
        <v/>
      </c>
      <c r="F46" s="730"/>
      <c r="G46" s="445" t="str">
        <f t="shared" ca="1" si="4"/>
        <v/>
      </c>
      <c r="H46" s="446" t="str">
        <f t="shared" ca="1" si="5"/>
        <v/>
      </c>
      <c r="I46" s="729" t="str">
        <f t="shared" ca="1" si="6"/>
        <v/>
      </c>
      <c r="J46" s="730"/>
      <c r="K46" s="444" t="str">
        <f ca="1">IF($M46="","",INDEX('NHAP - NVL'!$Z$5:$Z$2001,$M46))</f>
        <v/>
      </c>
      <c r="L46" s="473" t="str">
        <f ca="1">IF($M46="","",INDEX('NHAP - NVL'!$AA$5:$AA$2001,$M46))</f>
        <v/>
      </c>
      <c r="M46" s="72" t="str">
        <f ca="1">IF(M45="","",IF(TYPE(MATCH($F$4,OFFSET('NHAP - NVL'!$B$5,M45,0):'NHAP - NVL'!$B$2001,0)+M45)=16,"",MATCH($F$4,OFFSET('NHAP - NVL'!$B$5,M45,0):'NHAP - NVL'!$B$2001,0)+M45))</f>
        <v/>
      </c>
    </row>
    <row r="47" spans="1:15" ht="17.649999999999999" customHeight="1">
      <c r="A47" s="378">
        <f t="shared" si="0"/>
        <v>31</v>
      </c>
      <c r="B47" s="444" t="str">
        <f ca="1">IF($M47="","",INDEX('NHAP - NVL'!$X$5:$X$2001,$M47))</f>
        <v/>
      </c>
      <c r="C47" s="727" t="str">
        <f ca="1">IF($M47="","",INDEX('NHAP - NVL'!$Y$5:$Y$2001,$M47))</f>
        <v/>
      </c>
      <c r="D47" s="728"/>
      <c r="E47" s="729" t="str">
        <f ca="1">IF($M47="","",INDEX('NHAP - NVL'!$L$5:$L$2001,$M47))</f>
        <v/>
      </c>
      <c r="F47" s="730"/>
      <c r="G47" s="445" t="str">
        <f t="shared" ca="1" si="4"/>
        <v/>
      </c>
      <c r="H47" s="446" t="str">
        <f t="shared" ca="1" si="5"/>
        <v/>
      </c>
      <c r="I47" s="729" t="str">
        <f t="shared" ca="1" si="6"/>
        <v/>
      </c>
      <c r="J47" s="730"/>
      <c r="K47" s="444" t="str">
        <f ca="1">IF($M47="","",INDEX('NHAP - NVL'!$Z$5:$Z$2001,$M47))</f>
        <v/>
      </c>
      <c r="L47" s="473" t="str">
        <f ca="1">IF($M47="","",INDEX('NHAP - NVL'!$AA$5:$AA$2001,$M47))</f>
        <v/>
      </c>
      <c r="M47" s="72" t="str">
        <f ca="1">IF(M46="","",IF(TYPE(MATCH($F$4,OFFSET('NHAP - NVL'!$B$5,M46,0):'NHAP - NVL'!$B$2001,0)+M46)=16,"",MATCH($F$4,OFFSET('NHAP - NVL'!$B$5,M46,0):'NHAP - NVL'!$B$2001,0)+M46))</f>
        <v/>
      </c>
    </row>
    <row r="48" spans="1:15" ht="17.649999999999999" customHeight="1">
      <c r="A48" s="378">
        <f t="shared" si="0"/>
        <v>32</v>
      </c>
      <c r="B48" s="444" t="str">
        <f ca="1">IF($M48="","",INDEX('NHAP - NVL'!$X$5:$X$2001,$M48))</f>
        <v/>
      </c>
      <c r="C48" s="727" t="str">
        <f ca="1">IF($M48="","",INDEX('NHAP - NVL'!$Y$5:$Y$2001,$M48))</f>
        <v/>
      </c>
      <c r="D48" s="728"/>
      <c r="E48" s="729" t="str">
        <f ca="1">IF($M48="","",INDEX('NHAP - NVL'!$L$5:$L$2001,$M48))</f>
        <v/>
      </c>
      <c r="F48" s="730"/>
      <c r="G48" s="445" t="str">
        <f t="shared" ca="1" si="4"/>
        <v/>
      </c>
      <c r="H48" s="446" t="str">
        <f t="shared" ca="1" si="5"/>
        <v/>
      </c>
      <c r="I48" s="729" t="str">
        <f t="shared" ca="1" si="6"/>
        <v/>
      </c>
      <c r="J48" s="730"/>
      <c r="K48" s="444" t="str">
        <f ca="1">IF($M48="","",INDEX('NHAP - NVL'!$Z$5:$Z$2001,$M48))</f>
        <v/>
      </c>
      <c r="L48" s="473" t="str">
        <f ca="1">IF($M48="","",INDEX('NHAP - NVL'!$AA$5:$AA$2001,$M48))</f>
        <v/>
      </c>
      <c r="M48" s="72" t="str">
        <f ca="1">IF(M47="","",IF(TYPE(MATCH($F$4,OFFSET('NHAP - NVL'!$B$5,M47,0):'NHAP - NVL'!$B$2001,0)+M47)=16,"",MATCH($F$4,OFFSET('NHAP - NVL'!$B$5,M47,0):'NHAP - NVL'!$B$2001,0)+M47))</f>
        <v/>
      </c>
    </row>
    <row r="49" spans="1:15" ht="17.649999999999999" customHeight="1">
      <c r="A49" s="378">
        <f t="shared" si="0"/>
        <v>33</v>
      </c>
      <c r="B49" s="444" t="str">
        <f ca="1">IF($M49="","",INDEX('NHAP - NVL'!$X$5:$X$2001,$M49))</f>
        <v/>
      </c>
      <c r="C49" s="727" t="str">
        <f ca="1">IF($M49="","",INDEX('NHAP - NVL'!$Y$5:$Y$2001,$M49))</f>
        <v/>
      </c>
      <c r="D49" s="728"/>
      <c r="E49" s="729" t="str">
        <f ca="1">IF($M49="","",INDEX('NHAP - NVL'!$L$5:$L$2001,$M49))</f>
        <v/>
      </c>
      <c r="F49" s="730"/>
      <c r="G49" s="445" t="str">
        <f t="shared" ca="1" si="4"/>
        <v/>
      </c>
      <c r="H49" s="446" t="str">
        <f t="shared" ca="1" si="5"/>
        <v/>
      </c>
      <c r="I49" s="729" t="str">
        <f t="shared" ca="1" si="6"/>
        <v/>
      </c>
      <c r="J49" s="730"/>
      <c r="K49" s="444" t="str">
        <f ca="1">IF($M49="","",INDEX('NHAP - NVL'!$Z$5:$Z$2001,$M49))</f>
        <v/>
      </c>
      <c r="L49" s="473" t="str">
        <f ca="1">IF($M49="","",INDEX('NHAP - NVL'!$AA$5:$AA$2001,$M49))</f>
        <v/>
      </c>
      <c r="M49" s="72" t="str">
        <f ca="1">IF(M48="","",IF(TYPE(MATCH($F$4,OFFSET('NHAP - NVL'!$B$5,M48,0):'NHAP - NVL'!$B$2001,0)+M48)=16,"",MATCH($F$4,OFFSET('NHAP - NVL'!$B$5,M48,0):'NHAP - NVL'!$B$2001,0)+M48))</f>
        <v/>
      </c>
    </row>
    <row r="50" spans="1:15" ht="17.649999999999999" customHeight="1">
      <c r="A50" s="378">
        <f t="shared" si="0"/>
        <v>34</v>
      </c>
      <c r="B50" s="444" t="str">
        <f ca="1">IF($M50="","",INDEX('NHAP - NVL'!$X$5:$X$2001,$M50))</f>
        <v/>
      </c>
      <c r="C50" s="727" t="str">
        <f ca="1">IF($M50="","",INDEX('NHAP - NVL'!$Y$5:$Y$2001,$M50))</f>
        <v/>
      </c>
      <c r="D50" s="728"/>
      <c r="E50" s="729" t="str">
        <f ca="1">IF($M50="","",INDEX('NHAP - NVL'!$L$5:$L$2001,$M50))</f>
        <v/>
      </c>
      <c r="F50" s="730"/>
      <c r="G50" s="445" t="str">
        <f t="shared" ca="1" si="4"/>
        <v/>
      </c>
      <c r="H50" s="446" t="str">
        <f t="shared" ca="1" si="5"/>
        <v/>
      </c>
      <c r="I50" s="729" t="str">
        <f t="shared" ca="1" si="6"/>
        <v/>
      </c>
      <c r="J50" s="730"/>
      <c r="K50" s="444" t="str">
        <f ca="1">IF($M50="","",INDEX('NHAP - NVL'!$Z$5:$Z$2001,$M50))</f>
        <v/>
      </c>
      <c r="L50" s="473" t="str">
        <f ca="1">IF($M50="","",INDEX('NHAP - NVL'!$AA$5:$AA$2001,$M50))</f>
        <v/>
      </c>
      <c r="M50" s="72" t="str">
        <f ca="1">IF(M49="","",IF(TYPE(MATCH($F$4,OFFSET('NHAP - NVL'!$B$5,M49,0):'NHAP - NVL'!$B$2001,0)+M49)=16,"",MATCH($F$4,OFFSET('NHAP - NVL'!$B$5,M49,0):'NHAP - NVL'!$B$2001,0)+M49))</f>
        <v/>
      </c>
    </row>
    <row r="51" spans="1:15" ht="17.649999999999999" customHeight="1">
      <c r="A51" s="378">
        <f t="shared" si="0"/>
        <v>35</v>
      </c>
      <c r="B51" s="444" t="str">
        <f ca="1">IF($M51="","",INDEX('NHAP - NVL'!$X$5:$X$2001,$M51))</f>
        <v/>
      </c>
      <c r="C51" s="727" t="str">
        <f ca="1">IF($M51="","",INDEX('NHAP - NVL'!$Y$5:$Y$2001,$M51))</f>
        <v/>
      </c>
      <c r="D51" s="728"/>
      <c r="E51" s="729" t="str">
        <f ca="1">IF($M51="","",INDEX('NHAP - NVL'!$L$5:$L$2001,$M51))</f>
        <v/>
      </c>
      <c r="F51" s="730"/>
      <c r="G51" s="445" t="str">
        <f t="shared" ca="1" si="4"/>
        <v/>
      </c>
      <c r="H51" s="446" t="str">
        <f t="shared" ca="1" si="5"/>
        <v/>
      </c>
      <c r="I51" s="729" t="str">
        <f t="shared" ca="1" si="6"/>
        <v/>
      </c>
      <c r="J51" s="730"/>
      <c r="K51" s="444" t="str">
        <f ca="1">IF($M51="","",INDEX('NHAP - NVL'!$Z$5:$Z$2001,$M51))</f>
        <v/>
      </c>
      <c r="L51" s="473" t="str">
        <f ca="1">IF($M51="","",INDEX('NHAP - NVL'!$AA$5:$AA$2001,$M51))</f>
        <v/>
      </c>
      <c r="M51" s="72" t="str">
        <f ca="1">IF(M50="","",IF(TYPE(MATCH($F$4,OFFSET('NHAP - NVL'!$B$5,M50,0):'NHAP - NVL'!$B$2001,0)+M50)=16,"",MATCH($F$4,OFFSET('NHAP - NVL'!$B$5,M50,0):'NHAP - NVL'!$B$2001,0)+M50))</f>
        <v/>
      </c>
    </row>
    <row r="52" spans="1:15" ht="17.649999999999999" customHeight="1">
      <c r="A52" s="382" t="s">
        <v>38</v>
      </c>
      <c r="B52" s="508">
        <f ca="1">SUBTOTAL(9,B17:B51)</f>
        <v>0</v>
      </c>
      <c r="C52" s="733">
        <f ca="1">SUBTOTAL(9,C17:D51)</f>
        <v>0</v>
      </c>
      <c r="D52" s="734"/>
      <c r="E52" s="733">
        <f ca="1">SUBTOTAL(9,E17:F51)</f>
        <v>0</v>
      </c>
      <c r="F52" s="734"/>
      <c r="G52" s="395"/>
      <c r="H52" s="508"/>
      <c r="I52" s="733">
        <f ca="1">SUBTOTAL(9,I17:J51)</f>
        <v>0</v>
      </c>
      <c r="J52" s="734"/>
      <c r="K52" s="510"/>
      <c r="L52" s="381"/>
      <c r="O52" s="670"/>
    </row>
    <row r="53" spans="1:15" ht="17.649999999999999" customHeight="1">
      <c r="A53" s="735" t="s">
        <v>924</v>
      </c>
      <c r="B53" s="735"/>
      <c r="C53" s="735"/>
      <c r="D53" s="735"/>
      <c r="E53" s="735"/>
      <c r="F53" s="735"/>
      <c r="G53" s="736"/>
      <c r="H53" s="735"/>
      <c r="I53" s="797">
        <f ca="1">I52</f>
        <v>0</v>
      </c>
      <c r="J53" s="798"/>
      <c r="K53" s="510"/>
      <c r="L53" s="381"/>
    </row>
    <row r="54" spans="1:15" ht="17.649999999999999" customHeight="1">
      <c r="A54" s="735" t="s">
        <v>925</v>
      </c>
      <c r="B54" s="735"/>
      <c r="C54" s="735"/>
      <c r="D54" s="735"/>
      <c r="E54" s="735"/>
      <c r="F54" s="735"/>
      <c r="G54" s="736"/>
      <c r="H54" s="735"/>
      <c r="I54" s="733" t="e">
        <f ca="1">I53*(1-D6)</f>
        <v>#VALUE!</v>
      </c>
      <c r="J54" s="734"/>
      <c r="K54" s="510"/>
      <c r="L54" s="381"/>
    </row>
    <row r="55" spans="1:15" ht="17.649999999999999" customHeight="1">
      <c r="A55" s="375"/>
      <c r="B55" s="506"/>
      <c r="C55" s="506"/>
      <c r="D55" s="506"/>
      <c r="E55" s="506"/>
      <c r="F55" s="506"/>
      <c r="G55" s="403"/>
      <c r="H55" s="506"/>
      <c r="I55" s="412"/>
      <c r="J55" s="495"/>
      <c r="K55" s="102"/>
    </row>
    <row r="56" spans="1:15" ht="17.649999999999999" customHeight="1">
      <c r="A56" s="375"/>
      <c r="B56" s="506"/>
      <c r="C56" s="506"/>
      <c r="D56" s="506"/>
      <c r="E56" s="506"/>
      <c r="F56" s="506"/>
      <c r="G56" s="403"/>
      <c r="H56" s="506"/>
      <c r="I56" s="786" t="e">
        <f>D14</f>
        <v>#N/A</v>
      </c>
      <c r="J56" s="787"/>
      <c r="K56" s="787"/>
      <c r="L56" s="787"/>
    </row>
    <row r="57" spans="1:15" ht="17.649999999999999" customHeight="1">
      <c r="A57" s="757" t="s">
        <v>1371</v>
      </c>
      <c r="B57" s="757"/>
      <c r="C57" s="506"/>
      <c r="D57" s="506"/>
      <c r="E57" s="506"/>
      <c r="F57" s="506"/>
      <c r="G57" s="403"/>
      <c r="H57" s="506"/>
      <c r="I57" s="786" t="s">
        <v>929</v>
      </c>
      <c r="J57" s="757"/>
      <c r="K57" s="757"/>
      <c r="L57" s="757"/>
    </row>
    <row r="58" spans="1:15" ht="17.649999999999999" customHeight="1">
      <c r="A58" s="375"/>
      <c r="B58" s="506"/>
      <c r="C58" s="506"/>
      <c r="D58" s="506"/>
      <c r="E58" s="506"/>
      <c r="F58" s="506"/>
      <c r="G58" s="403"/>
      <c r="H58" s="506"/>
      <c r="I58" s="412"/>
      <c r="J58" s="495"/>
      <c r="K58" s="102"/>
    </row>
    <row r="59" spans="1:15" ht="17.649999999999999" customHeight="1">
      <c r="A59" s="375"/>
      <c r="B59" s="506"/>
      <c r="C59" s="506"/>
      <c r="D59" s="506"/>
      <c r="E59" s="506"/>
      <c r="F59" s="506"/>
      <c r="G59" s="403"/>
      <c r="H59" s="506"/>
      <c r="I59" s="412"/>
      <c r="J59" s="495"/>
      <c r="K59" s="102"/>
    </row>
    <row r="60" spans="1:15" ht="17.649999999999999" customHeight="1">
      <c r="A60" s="375"/>
      <c r="B60" s="506"/>
      <c r="C60" s="506"/>
      <c r="D60" s="506"/>
      <c r="E60" s="506"/>
      <c r="F60" s="506"/>
      <c r="G60" s="403"/>
      <c r="H60" s="506"/>
      <c r="I60" s="412"/>
      <c r="J60" s="495"/>
      <c r="K60" s="102"/>
    </row>
    <row r="61" spans="1:15" ht="17.649999999999999" customHeight="1">
      <c r="A61" s="375"/>
      <c r="B61" s="506"/>
      <c r="C61" s="506"/>
      <c r="D61" s="506"/>
      <c r="E61" s="506"/>
      <c r="F61" s="506"/>
      <c r="G61" s="403"/>
      <c r="H61" s="506"/>
      <c r="I61" s="412"/>
      <c r="J61" s="495"/>
      <c r="K61" s="102"/>
    </row>
    <row r="62" spans="1:15" ht="17.649999999999999" customHeight="1">
      <c r="A62" s="757" t="s">
        <v>1299</v>
      </c>
      <c r="B62" s="757"/>
      <c r="C62" s="506"/>
      <c r="D62" s="506"/>
      <c r="E62" s="506"/>
      <c r="F62" s="506"/>
      <c r="G62" s="403"/>
      <c r="H62" s="506"/>
      <c r="I62" s="786" t="s">
        <v>1298</v>
      </c>
      <c r="J62" s="786"/>
      <c r="K62" s="786"/>
      <c r="L62" s="786"/>
    </row>
    <row r="63" spans="1:15" ht="17.649999999999999" customHeight="1">
      <c r="A63" s="375"/>
      <c r="B63" s="506"/>
      <c r="C63" s="506"/>
      <c r="D63" s="506"/>
      <c r="E63" s="506"/>
      <c r="F63" s="506"/>
      <c r="G63" s="403"/>
      <c r="H63" s="506"/>
      <c r="I63" s="412"/>
      <c r="J63" s="495"/>
      <c r="K63" s="102"/>
    </row>
    <row r="64" spans="1:15" ht="17.649999999999999" customHeight="1">
      <c r="A64" s="375"/>
      <c r="B64" s="506"/>
      <c r="C64" s="506"/>
      <c r="D64" s="506"/>
      <c r="E64" s="506"/>
      <c r="F64" s="506"/>
      <c r="G64" s="403"/>
      <c r="H64" s="506"/>
      <c r="J64" s="408" t="s">
        <v>1298</v>
      </c>
      <c r="K64" s="490"/>
      <c r="L64" s="408"/>
      <c r="M64" s="408"/>
    </row>
    <row r="65" spans="1:16" ht="17.649999999999999" customHeight="1">
      <c r="A65" s="375"/>
      <c r="B65" s="506"/>
      <c r="C65" s="506"/>
      <c r="D65" s="506"/>
      <c r="E65" s="506"/>
      <c r="F65" s="506"/>
      <c r="G65" s="403"/>
      <c r="H65" s="506"/>
      <c r="I65" s="412"/>
      <c r="J65" s="495"/>
      <c r="K65" s="102"/>
    </row>
    <row r="66" spans="1:16" ht="17.649999999999999" customHeight="1">
      <c r="A66" s="375"/>
      <c r="B66" s="506"/>
      <c r="C66" s="506"/>
      <c r="D66" s="506"/>
      <c r="E66" s="506"/>
      <c r="F66" s="506"/>
      <c r="G66" s="403"/>
      <c r="H66" s="506"/>
      <c r="I66" s="412"/>
      <c r="J66" s="495"/>
      <c r="K66" s="102"/>
    </row>
    <row r="67" spans="1:16" ht="17.649999999999999" customHeight="1">
      <c r="A67" s="375"/>
      <c r="B67" s="506"/>
      <c r="C67" s="506"/>
      <c r="D67" s="506"/>
      <c r="E67" s="506"/>
      <c r="F67" s="506"/>
      <c r="G67" s="403"/>
      <c r="H67" s="506"/>
      <c r="I67" s="412"/>
      <c r="J67" s="495"/>
      <c r="K67" s="102"/>
    </row>
    <row r="68" spans="1:16" ht="17.649999999999999" customHeight="1">
      <c r="A68" s="375"/>
      <c r="B68" s="506"/>
      <c r="C68" s="506"/>
      <c r="D68" s="506"/>
      <c r="E68" s="506"/>
      <c r="F68" s="506"/>
      <c r="G68" s="403"/>
      <c r="H68" s="506"/>
      <c r="I68" s="412"/>
      <c r="J68" s="495"/>
      <c r="K68" s="102"/>
    </row>
    <row r="69" spans="1:16" ht="17.649999999999999" customHeight="1">
      <c r="A69" s="375"/>
      <c r="B69" s="506"/>
      <c r="C69" s="506"/>
      <c r="D69" s="506"/>
      <c r="E69" s="506"/>
      <c r="F69" s="506"/>
      <c r="G69" s="403"/>
      <c r="H69" s="506"/>
      <c r="I69" s="412"/>
      <c r="J69" s="495"/>
      <c r="K69" s="102"/>
    </row>
    <row r="70" spans="1:16" ht="17.649999999999999" customHeight="1">
      <c r="A70" s="375"/>
      <c r="B70" s="506"/>
      <c r="C70" s="506"/>
      <c r="D70" s="506"/>
      <c r="E70" s="506"/>
      <c r="F70" s="506"/>
      <c r="G70" s="403"/>
      <c r="H70" s="506"/>
      <c r="I70" s="412"/>
      <c r="J70" s="495"/>
      <c r="K70" s="102"/>
    </row>
    <row r="71" spans="1:16" ht="17.649999999999999" customHeight="1">
      <c r="A71" s="506"/>
      <c r="B71" s="506"/>
      <c r="C71" s="757"/>
      <c r="D71" s="757"/>
      <c r="E71" s="495"/>
      <c r="F71" s="495"/>
      <c r="G71" s="403"/>
      <c r="H71" s="102"/>
      <c r="I71" s="490"/>
      <c r="J71" s="495"/>
      <c r="K71" s="102"/>
    </row>
    <row r="72" spans="1:16" ht="17.649999999999999" customHeight="1">
      <c r="A72" s="506"/>
      <c r="B72" s="506"/>
      <c r="C72" s="757"/>
      <c r="D72" s="757"/>
      <c r="E72" s="495"/>
      <c r="F72" s="495"/>
      <c r="G72" s="403"/>
      <c r="H72" s="102"/>
      <c r="I72" s="490"/>
      <c r="J72" s="495"/>
      <c r="K72" s="102"/>
    </row>
    <row r="73" spans="1:16" s="83" customFormat="1" ht="33.75" hidden="1" customHeight="1">
      <c r="A73" s="755" t="s">
        <v>55</v>
      </c>
      <c r="B73" s="755"/>
      <c r="C73" s="502"/>
      <c r="D73" s="357" t="e">
        <f>IF($D$4="","",VLOOKUP($D$4,'NHAP - NVL'!$B$5:$F$5998,5,0))</f>
        <v>#N/A</v>
      </c>
      <c r="E73" s="357"/>
      <c r="F73" s="357"/>
      <c r="G73" s="357"/>
      <c r="H73" s="357"/>
      <c r="I73" s="357"/>
      <c r="J73" s="357"/>
      <c r="K73" s="357"/>
    </row>
    <row r="74" spans="1:16" ht="25.5" hidden="1" customHeight="1">
      <c r="A74" s="753" t="s">
        <v>54</v>
      </c>
      <c r="B74" s="753"/>
      <c r="C74" s="753"/>
      <c r="D74" s="753"/>
      <c r="E74" s="753"/>
      <c r="F74" s="753"/>
      <c r="G74" s="753"/>
      <c r="H74" s="753"/>
      <c r="I74" s="753"/>
      <c r="J74" s="753"/>
      <c r="K74" s="753"/>
    </row>
    <row r="75" spans="1:16" ht="20.25" hidden="1" customHeight="1">
      <c r="A75" s="103" t="s">
        <v>65</v>
      </c>
      <c r="B75" s="103"/>
      <c r="C75" s="103"/>
      <c r="D75" s="754" t="e">
        <f>IF($D$4="","",VLOOKUP($D$4,'NHAP - NVL'!$B$5:$F$5998,2,0))</f>
        <v>#N/A</v>
      </c>
      <c r="E75" s="754"/>
      <c r="F75" s="103"/>
      <c r="G75" s="103"/>
      <c r="H75" s="501" t="s">
        <v>53</v>
      </c>
      <c r="I75" s="753" t="s">
        <v>52</v>
      </c>
      <c r="J75" s="753"/>
      <c r="K75" s="753"/>
    </row>
    <row r="76" spans="1:16" ht="18.75" hidden="1" customHeight="1">
      <c r="A76" s="752" t="s">
        <v>13</v>
      </c>
      <c r="B76" s="782" t="s">
        <v>51</v>
      </c>
      <c r="C76" s="783"/>
      <c r="D76" s="752" t="s">
        <v>50</v>
      </c>
      <c r="E76" s="756" t="s">
        <v>49</v>
      </c>
      <c r="F76" s="752" t="s">
        <v>48</v>
      </c>
      <c r="G76" s="752"/>
      <c r="H76" s="752"/>
      <c r="I76" s="739" t="s">
        <v>26</v>
      </c>
      <c r="J76" s="740"/>
      <c r="K76" s="752" t="s">
        <v>27</v>
      </c>
      <c r="P76" s="776"/>
    </row>
    <row r="77" spans="1:16" ht="32.25" hidden="1" customHeight="1">
      <c r="A77" s="752"/>
      <c r="B77" s="784"/>
      <c r="C77" s="785"/>
      <c r="D77" s="752"/>
      <c r="E77" s="756"/>
      <c r="F77" s="503" t="s">
        <v>47</v>
      </c>
      <c r="G77" s="503"/>
      <c r="H77" s="503" t="s">
        <v>24</v>
      </c>
      <c r="I77" s="741"/>
      <c r="J77" s="742"/>
      <c r="K77" s="752"/>
      <c r="P77" s="776"/>
    </row>
    <row r="78" spans="1:16" ht="22.5" hidden="1" customHeight="1">
      <c r="A78" s="492" t="s">
        <v>46</v>
      </c>
      <c r="B78" s="743" t="s">
        <v>45</v>
      </c>
      <c r="C78" s="744"/>
      <c r="D78" s="492" t="s">
        <v>44</v>
      </c>
      <c r="E78" s="492" t="s">
        <v>43</v>
      </c>
      <c r="F78" s="492" t="s">
        <v>39</v>
      </c>
      <c r="G78" s="492"/>
      <c r="H78" s="492" t="s">
        <v>42</v>
      </c>
      <c r="I78" s="743" t="s">
        <v>41</v>
      </c>
      <c r="J78" s="744"/>
      <c r="K78" s="492" t="s">
        <v>40</v>
      </c>
      <c r="P78" s="491"/>
    </row>
    <row r="79" spans="1:16" ht="15.75" hidden="1" customHeight="1">
      <c r="A79" s="77" t="str">
        <f>IF(B79="","",COUNTA($B$79:B79))</f>
        <v/>
      </c>
      <c r="B79" s="774" t="str">
        <f>IF($L79="","",INDEX('NHAP - NVL'!$H$5:$H$5998,$L79))</f>
        <v/>
      </c>
      <c r="C79" s="775"/>
      <c r="D79" s="77" t="str">
        <f>IF($L79="","",INDEX('NHAP - NVL'!$G$5:$G$5998,$L79))</f>
        <v/>
      </c>
      <c r="E79" s="77" t="str">
        <f>+IF($L79="","",INDEX('NHAP - NVL'!$I$5:$I$5998,$L79))</f>
        <v/>
      </c>
      <c r="F79" s="227" t="str">
        <f>+IF($L79="","",INDEX('NHAP - NVL'!$J$5:$J$5998,$L79))</f>
        <v/>
      </c>
      <c r="G79" s="227"/>
      <c r="H79" s="81" t="str">
        <f>+IF($L79="","",INDEX('NHAP - NVL'!$K$5:$K$5998,$L79))</f>
        <v/>
      </c>
      <c r="I79" s="745"/>
      <c r="J79" s="746"/>
      <c r="K79" s="80"/>
      <c r="L79" s="72" t="str">
        <f>+IF(TYPE(MATCH($D$4,'NHAP - NVL'!$B$5:$B$2012,0))=16,"",MATCH($D$4,'NHAP - NVL'!$B$5:$B$2012,0))</f>
        <v/>
      </c>
      <c r="N79" s="72" t="str">
        <f>+IF(B79&lt;&gt;"","in","")</f>
        <v/>
      </c>
    </row>
    <row r="80" spans="1:16" ht="15.75" hidden="1" customHeight="1">
      <c r="A80" s="77" t="str">
        <f ca="1">+IF(B80="","",COUNTA($B$79:B80))</f>
        <v/>
      </c>
      <c r="B80" s="774" t="str">
        <f ca="1">IF($L80="","",INDEX('NHAP - NVL'!$H$5:$H$5998,$L80))</f>
        <v/>
      </c>
      <c r="C80" s="775"/>
      <c r="D80" s="77" t="str">
        <f ca="1">IF($L80="","",INDEX('NHAP - NVL'!$G$5:$G$5998,$L80))</f>
        <v/>
      </c>
      <c r="E80" s="77" t="str">
        <f ca="1">+IF($L80="","",INDEX('NHAP - NVL'!$I$5:$I$5998,$L80))</f>
        <v/>
      </c>
      <c r="F80" s="227" t="str">
        <f ca="1">+IF($L80="","",INDEX('NHAP - NVL'!$J$5:$J$5998,$L80))</f>
        <v/>
      </c>
      <c r="G80" s="227"/>
      <c r="H80" s="81" t="str">
        <f ca="1">+IF($L80="","",INDEX('NHAP - NVL'!$K$5:$K$5998,$L80))</f>
        <v/>
      </c>
      <c r="I80" s="745"/>
      <c r="J80" s="746"/>
      <c r="K80" s="80"/>
      <c r="L80" s="72" t="str">
        <f ca="1">IF(L79="","",IF(TYPE(MATCH($D$4,OFFSET('NHAP - NVL'!$B$5,L79,0):'NHAP - NVL'!$B$3015,0)+L79)=16,"",MATCH($D$4,OFFSET('NHAP - NVL'!$B$5,L79,0):'NHAP - NVL'!$B$3015,0)+L79))</f>
        <v/>
      </c>
      <c r="N80" s="72" t="str">
        <f t="shared" ref="N80:N94" ca="1" si="7">+IF(B80&lt;&gt;"","in","")</f>
        <v/>
      </c>
    </row>
    <row r="81" spans="1:19" ht="15.75" hidden="1" customHeight="1">
      <c r="A81" s="77" t="str">
        <f ca="1">+IF(B81="","",COUNTA($B$79:B81))</f>
        <v/>
      </c>
      <c r="B81" s="749" t="str">
        <f ca="1">IF($L81="","",INDEX('NHAP - NVL'!$H$5:$H$5998,$L81))</f>
        <v/>
      </c>
      <c r="C81" s="750"/>
      <c r="D81" s="77" t="str">
        <f ca="1">IF($L81="","",INDEX('NHAP - NVL'!$G$5:$G$5998,$L81))</f>
        <v/>
      </c>
      <c r="E81" s="77" t="str">
        <f ca="1">+IF($L81="","",INDEX('NHAP - NVL'!$I$5:$I$5998,$L81))</f>
        <v/>
      </c>
      <c r="F81" s="227" t="str">
        <f ca="1">+IF($L81="","",INDEX('NHAP - NVL'!$J$5:$J$5998,$L81))</f>
        <v/>
      </c>
      <c r="G81" s="227"/>
      <c r="H81" s="81" t="str">
        <f ca="1">+IF($L81="","",INDEX('NHAP - NVL'!$K$5:$K$5998,$L81))</f>
        <v/>
      </c>
      <c r="I81" s="745"/>
      <c r="J81" s="746"/>
      <c r="K81" s="80"/>
      <c r="L81" s="72" t="str">
        <f ca="1">IF(L80="","",IF(TYPE(MATCH($D$4,OFFSET('NHAP - NVL'!$B$5,L80,0):'NHAP - NVL'!$B$3015,0)+L80)=16,"",MATCH($D$4,OFFSET('NHAP - NVL'!$B$5,L80,0):'NHAP - NVL'!$B$3015,0)+L80))</f>
        <v/>
      </c>
      <c r="N81" s="72" t="str">
        <f t="shared" ca="1" si="7"/>
        <v/>
      </c>
    </row>
    <row r="82" spans="1:19" ht="15.75" hidden="1" customHeight="1">
      <c r="A82" s="77" t="str">
        <f ca="1">+IF(B82="","",COUNTA($B$79:B82))</f>
        <v/>
      </c>
      <c r="B82" s="749" t="str">
        <f ca="1">IF($L82="","",INDEX('NHAP - NVL'!$H$5:$H$5998,$L82))</f>
        <v/>
      </c>
      <c r="C82" s="750"/>
      <c r="D82" s="77" t="str">
        <f ca="1">IF($L82="","",INDEX('NHAP - NVL'!$G$5:$G$5998,$L82))</f>
        <v/>
      </c>
      <c r="E82" s="77" t="str">
        <f ca="1">+IF($L82="","",INDEX('NHAP - NVL'!$I$5:$I$5998,$L82))</f>
        <v/>
      </c>
      <c r="F82" s="227" t="str">
        <f ca="1">+IF($L82="","",INDEX('NHAP - NVL'!$J$5:$J$5998,$L82))</f>
        <v/>
      </c>
      <c r="G82" s="227"/>
      <c r="H82" s="81" t="str">
        <f ca="1">+IF($L82="","",INDEX('NHAP - NVL'!$K$5:$K$5998,$L82))</f>
        <v/>
      </c>
      <c r="I82" s="745"/>
      <c r="J82" s="746"/>
      <c r="K82" s="80"/>
      <c r="L82" s="72" t="str">
        <f ca="1">IF(L81="","",IF(TYPE(MATCH($D$4,OFFSET('NHAP - NVL'!$B$5,L81,0):'NHAP - NVL'!$B$3015,0)+L81)=16,"",MATCH($D$4,OFFSET('NHAP - NVL'!$B$5,L81,0):'NHAP - NVL'!$B$3015,0)+L81))</f>
        <v/>
      </c>
      <c r="N82" s="72" t="str">
        <f t="shared" ca="1" si="7"/>
        <v/>
      </c>
    </row>
    <row r="83" spans="1:19" ht="15.75" hidden="1" customHeight="1">
      <c r="A83" s="77" t="str">
        <f ca="1">+IF(B83="","",COUNTA($B$79:B83))</f>
        <v/>
      </c>
      <c r="B83" s="749" t="str">
        <f ca="1">IF($L83="","",INDEX('NHAP - NVL'!$H$5:$H$5998,$L83))</f>
        <v/>
      </c>
      <c r="C83" s="750"/>
      <c r="D83" s="77" t="str">
        <f ca="1">IF($L83="","",INDEX('NHAP - NVL'!$G$5:$G$5998,$L83))</f>
        <v/>
      </c>
      <c r="E83" s="77" t="str">
        <f ca="1">+IF($L83="","",INDEX('NHAP - NVL'!$I$5:$I$5998,$L83))</f>
        <v/>
      </c>
      <c r="F83" s="227" t="str">
        <f ca="1">+IF($L83="","",INDEX('NHAP - NVL'!$J$5:$J$5998,$L83))</f>
        <v/>
      </c>
      <c r="G83" s="227"/>
      <c r="H83" s="81" t="str">
        <f ca="1">+IF($L83="","",INDEX('NHAP - NVL'!$K$5:$K$5998,$L83))</f>
        <v/>
      </c>
      <c r="I83" s="745"/>
      <c r="J83" s="746"/>
      <c r="K83" s="80"/>
      <c r="L83" s="72" t="str">
        <f ca="1">IF(L82="","",IF(TYPE(MATCH($D$4,OFFSET('NHAP - NVL'!$B$5,L82,0):'NHAP - NVL'!$B$3015,0)+L82)=16,"",MATCH($D$4,OFFSET('NHAP - NVL'!$B$5,L82,0):'NHAP - NVL'!$B$3015,0)+L82))</f>
        <v/>
      </c>
      <c r="N83" s="72" t="str">
        <f t="shared" ca="1" si="7"/>
        <v/>
      </c>
    </row>
    <row r="84" spans="1:19" ht="15.75" hidden="1" customHeight="1">
      <c r="A84" s="77" t="str">
        <f ca="1">+IF(B84="","",COUNTA($B$79:B84))</f>
        <v/>
      </c>
      <c r="B84" s="749" t="str">
        <f ca="1">IF($L84="","",INDEX('NHAP - NVL'!$H$5:$H$5998,$L84))</f>
        <v/>
      </c>
      <c r="C84" s="750"/>
      <c r="D84" s="77" t="str">
        <f ca="1">IF($L84="","",INDEX('NHAP - NVL'!$G$5:$G$5998,$L84))</f>
        <v/>
      </c>
      <c r="E84" s="77" t="str">
        <f ca="1">+IF($L84="","",INDEX('NHAP - NVL'!$I$5:$I$5998,$L84))</f>
        <v/>
      </c>
      <c r="F84" s="227" t="str">
        <f ca="1">+IF($L84="","",INDEX('NHAP - NVL'!$J$5:$J$5998,$L84))</f>
        <v/>
      </c>
      <c r="G84" s="227"/>
      <c r="H84" s="81" t="str">
        <f ca="1">+IF($L84="","",INDEX('NHAP - NVL'!$K$5:$K$5998,$L84))</f>
        <v/>
      </c>
      <c r="I84" s="745"/>
      <c r="J84" s="746"/>
      <c r="K84" s="80"/>
      <c r="L84" s="72" t="str">
        <f ca="1">IF(L83="","",IF(TYPE(MATCH($D$4,OFFSET('NHAP - NVL'!$B$5,L83,0):'NHAP - NVL'!$B$3015,0)+L83)=16,"",MATCH($D$4,OFFSET('NHAP - NVL'!$B$5,L83,0):'NHAP - NVL'!$B$3015,0)+L83))</f>
        <v/>
      </c>
      <c r="N84" s="72" t="str">
        <f t="shared" ca="1" si="7"/>
        <v/>
      </c>
    </row>
    <row r="85" spans="1:19" ht="15.75" hidden="1" customHeight="1">
      <c r="A85" s="77" t="str">
        <f ca="1">+IF(B85="","",COUNTA($B$79:B85))</f>
        <v/>
      </c>
      <c r="B85" s="749" t="str">
        <f ca="1">IF($L85="","",INDEX('NHAP - NVL'!$H$5:$H$5998,$L85))</f>
        <v/>
      </c>
      <c r="C85" s="750"/>
      <c r="D85" s="77" t="str">
        <f ca="1">IF($L85="","",INDEX('NHAP - NVL'!$G$5:$G$5998,$L85))</f>
        <v/>
      </c>
      <c r="E85" s="77" t="str">
        <f ca="1">+IF($L85="","",INDEX('NHAP - NVL'!$I$5:$I$5998,$L85))</f>
        <v/>
      </c>
      <c r="F85" s="227" t="str">
        <f ca="1">+IF($L85="","",INDEX('NHAP - NVL'!$J$5:$J$5998,$L85))</f>
        <v/>
      </c>
      <c r="G85" s="227"/>
      <c r="H85" s="81" t="str">
        <f ca="1">+IF($L85="","",INDEX('NHAP - NVL'!$K$5:$K$5998,$L85))</f>
        <v/>
      </c>
      <c r="I85" s="745"/>
      <c r="J85" s="746"/>
      <c r="K85" s="80"/>
      <c r="L85" s="72" t="str">
        <f ca="1">IF(L84="","",IF(TYPE(MATCH($D$4,OFFSET('NHAP - NVL'!$B$5,L84,0):'NHAP - NVL'!$B$3015,0)+L84)=16,"",MATCH($D$4,OFFSET('NHAP - NVL'!$B$5,L84,0):'NHAP - NVL'!$B$3015,0)+L84))</f>
        <v/>
      </c>
      <c r="N85" s="72" t="str">
        <f t="shared" ca="1" si="7"/>
        <v/>
      </c>
    </row>
    <row r="86" spans="1:19" ht="15.75" hidden="1" customHeight="1">
      <c r="A86" s="77" t="str">
        <f ca="1">+IF(B86="","",COUNTA($B$79:B86))</f>
        <v/>
      </c>
      <c r="B86" s="749" t="str">
        <f ca="1">IF($L86="","",INDEX('NHAP - NVL'!$H$5:$H$5998,$L86))</f>
        <v/>
      </c>
      <c r="C86" s="750"/>
      <c r="D86" s="77" t="str">
        <f ca="1">IF($L86="","",INDEX('NHAP - NVL'!$G$5:$G$5998,$L86))</f>
        <v/>
      </c>
      <c r="E86" s="77" t="str">
        <f ca="1">+IF($L86="","",INDEX('NHAP - NVL'!$I$5:$I$5998,$L86))</f>
        <v/>
      </c>
      <c r="F86" s="227" t="str">
        <f ca="1">+IF($L86="","",INDEX('NHAP - NVL'!$J$5:$J$5998,$L86))</f>
        <v/>
      </c>
      <c r="G86" s="227"/>
      <c r="H86" s="81" t="str">
        <f ca="1">+IF($L86="","",INDEX('NHAP - NVL'!$K$5:$K$5998,$L86))</f>
        <v/>
      </c>
      <c r="I86" s="745"/>
      <c r="J86" s="746"/>
      <c r="K86" s="80"/>
      <c r="L86" s="72" t="str">
        <f ca="1">IF(L85="","",IF(TYPE(MATCH($D$4,OFFSET('NHAP - NVL'!$B$5,L85,0):'NHAP - NVL'!$B$3015,0)+L85)=16,"",MATCH($D$4,OFFSET('NHAP - NVL'!$B$5,L85,0):'NHAP - NVL'!$B$3015,0)+L85))</f>
        <v/>
      </c>
      <c r="N86" s="72" t="str">
        <f t="shared" ca="1" si="7"/>
        <v/>
      </c>
    </row>
    <row r="87" spans="1:19" ht="15.75" hidden="1" customHeight="1">
      <c r="A87" s="77" t="str">
        <f ca="1">+IF(B87="","",COUNTA($B$79:B87))</f>
        <v/>
      </c>
      <c r="B87" s="749" t="str">
        <f ca="1">IF($L87="","",INDEX('NHAP - NVL'!$H$5:$H$5998,$L87))</f>
        <v/>
      </c>
      <c r="C87" s="750"/>
      <c r="D87" s="77" t="str">
        <f ca="1">IF($L87="","",INDEX('NHAP - NVL'!$G$5:$G$5998,$L87))</f>
        <v/>
      </c>
      <c r="E87" s="77" t="str">
        <f ca="1">+IF($L87="","",INDEX('NHAP - NVL'!$I$5:$I$5998,$L87))</f>
        <v/>
      </c>
      <c r="F87" s="227" t="str">
        <f ca="1">+IF($L87="","",INDEX('NHAP - NVL'!$J$5:$J$5998,$L87))</f>
        <v/>
      </c>
      <c r="G87" s="227"/>
      <c r="H87" s="81" t="str">
        <f ca="1">+IF($L87="","",INDEX('NHAP - NVL'!$K$5:$K$5998,$L87))</f>
        <v/>
      </c>
      <c r="I87" s="745"/>
      <c r="J87" s="746"/>
      <c r="K87" s="80"/>
      <c r="L87" s="72" t="str">
        <f ca="1">IF(L86="","",IF(TYPE(MATCH($D$4,OFFSET('NHAP - NVL'!$B$5,L86,0):'NHAP - NVL'!$B$3015,0)+L86)=16,"",MATCH($D$4,OFFSET('NHAP - NVL'!$B$5,L86,0):'NHAP - NVL'!$B$3015,0)+L86))</f>
        <v/>
      </c>
      <c r="N87" s="72" t="str">
        <f t="shared" ca="1" si="7"/>
        <v/>
      </c>
    </row>
    <row r="88" spans="1:19" ht="15.75" hidden="1" customHeight="1">
      <c r="A88" s="77" t="str">
        <f ca="1">+IF(B88="","",COUNTA($B$79:B88))</f>
        <v/>
      </c>
      <c r="B88" s="749" t="str">
        <f ca="1">IF($L88="","",INDEX('NHAP - NVL'!$H$5:$H$5998,$L88))</f>
        <v/>
      </c>
      <c r="C88" s="750"/>
      <c r="D88" s="77" t="str">
        <f ca="1">IF($L88="","",INDEX('NHAP - NVL'!$G$5:$G$5998,$L88))</f>
        <v/>
      </c>
      <c r="E88" s="77" t="str">
        <f ca="1">+IF($L88="","",INDEX('NHAP - NVL'!$I$5:$I$5998,$L88))</f>
        <v/>
      </c>
      <c r="F88" s="227" t="str">
        <f ca="1">+IF($L88="","",INDEX('NHAP - NVL'!$J$5:$J$5998,$L88))</f>
        <v/>
      </c>
      <c r="G88" s="227"/>
      <c r="H88" s="81" t="str">
        <f ca="1">+IF($L88="","",INDEX('NHAP - NVL'!$K$5:$K$5998,$L88))</f>
        <v/>
      </c>
      <c r="I88" s="745"/>
      <c r="J88" s="746"/>
      <c r="K88" s="80"/>
      <c r="L88" s="72" t="str">
        <f ca="1">IF(L87="","",IF(TYPE(MATCH($D$4,OFFSET('NHAP - NVL'!$B$5,L87,0):'NHAP - NVL'!$B$3015,0)+L87)=16,"",MATCH($D$4,OFFSET('NHAP - NVL'!$B$5,L87,0):'NHAP - NVL'!$B$3015,0)+L87))</f>
        <v/>
      </c>
      <c r="N88" s="72" t="str">
        <f t="shared" ca="1" si="7"/>
        <v/>
      </c>
    </row>
    <row r="89" spans="1:19" ht="15.75" hidden="1" customHeight="1">
      <c r="A89" s="77" t="str">
        <f ca="1">+IF(B89="","",COUNTA($B$79:B89))</f>
        <v/>
      </c>
      <c r="B89" s="749" t="str">
        <f ca="1">IF($L89="","",INDEX('NHAP - NVL'!$H$5:$H$5998,$L89))</f>
        <v/>
      </c>
      <c r="C89" s="750"/>
      <c r="D89" s="77" t="str">
        <f ca="1">IF($L89="","",INDEX('NHAP - NVL'!$G$5:$G$5998,$L89))</f>
        <v/>
      </c>
      <c r="E89" s="77" t="str">
        <f ca="1">+IF($L89="","",INDEX('NHAP - NVL'!$I$5:$I$5998,$L89))</f>
        <v/>
      </c>
      <c r="F89" s="227" t="str">
        <f ca="1">+IF($L89="","",INDEX('NHAP - NVL'!$J$5:$J$5998,$L89))</f>
        <v/>
      </c>
      <c r="G89" s="227"/>
      <c r="H89" s="81" t="str">
        <f ca="1">+IF($L89="","",INDEX('NHAP - NVL'!$K$5:$K$5998,$L89))</f>
        <v/>
      </c>
      <c r="I89" s="745"/>
      <c r="J89" s="746"/>
      <c r="K89" s="80"/>
      <c r="L89" s="72" t="str">
        <f ca="1">IF(L88="","",IF(TYPE(MATCH($D$4,OFFSET('NHAP - NVL'!$B$5,L88,0):'NHAP - NVL'!$B$3015,0)+L88)=16,"",MATCH($D$4,OFFSET('NHAP - NVL'!$B$5,L88,0):'NHAP - NVL'!$B$3015,0)+L88))</f>
        <v/>
      </c>
      <c r="N89" s="72" t="str">
        <f t="shared" ca="1" si="7"/>
        <v/>
      </c>
    </row>
    <row r="90" spans="1:19" ht="15.75" hidden="1" customHeight="1">
      <c r="A90" s="77" t="str">
        <f ca="1">+IF(B90="","",COUNTA($B$79:B90))</f>
        <v/>
      </c>
      <c r="B90" s="749" t="str">
        <f ca="1">IF($L90="","",INDEX('NHAP - NVL'!$H$5:$H$5998,$L90))</f>
        <v/>
      </c>
      <c r="C90" s="750"/>
      <c r="D90" s="77" t="str">
        <f ca="1">IF($L90="","",INDEX('NHAP - NVL'!$G$5:$G$5998,$L90))</f>
        <v/>
      </c>
      <c r="E90" s="77" t="str">
        <f ca="1">+IF($L90="","",INDEX('NHAP - NVL'!$I$5:$I$5998,$L90))</f>
        <v/>
      </c>
      <c r="F90" s="227" t="str">
        <f ca="1">+IF($L90="","",INDEX('NHAP - NVL'!$J$5:$J$5998,$L90))</f>
        <v/>
      </c>
      <c r="G90" s="227"/>
      <c r="H90" s="81" t="str">
        <f ca="1">+IF($L90="","",INDEX('NHAP - NVL'!$K$5:$K$5998,$L90))</f>
        <v/>
      </c>
      <c r="I90" s="745"/>
      <c r="J90" s="746"/>
      <c r="K90" s="80"/>
      <c r="L90" s="72" t="str">
        <f ca="1">IF(L89="","",IF(TYPE(MATCH($D$4,OFFSET('NHAP - NVL'!$B$5,L89,0):'NHAP - NVL'!$B$3015,0)+L89)=16,"",MATCH($D$4,OFFSET('NHAP - NVL'!$B$5,L89,0):'NHAP - NVL'!$B$3015,0)+L89))</f>
        <v/>
      </c>
      <c r="N90" s="72" t="str">
        <f t="shared" ca="1" si="7"/>
        <v/>
      </c>
    </row>
    <row r="91" spans="1:19" ht="15.75" hidden="1" customHeight="1">
      <c r="A91" s="77" t="str">
        <f ca="1">+IF(B91="","",COUNTA($B$79:B91))</f>
        <v/>
      </c>
      <c r="B91" s="749" t="str">
        <f ca="1">IF($L91="","",INDEX('NHAP - NVL'!$H$5:$H$5998,$L91))</f>
        <v/>
      </c>
      <c r="C91" s="750"/>
      <c r="D91" s="77" t="str">
        <f ca="1">IF($L91="","",INDEX('NHAP - NVL'!$G$5:$G$5998,$L91))</f>
        <v/>
      </c>
      <c r="E91" s="77" t="str">
        <f ca="1">+IF($L91="","",INDEX('NHAP - NVL'!$I$5:$I$5998,$L91))</f>
        <v/>
      </c>
      <c r="F91" s="227" t="str">
        <f ca="1">+IF($L91="","",INDEX('NHAP - NVL'!$J$5:$J$5998,$L91))</f>
        <v/>
      </c>
      <c r="G91" s="227"/>
      <c r="H91" s="81" t="str">
        <f ca="1">+IF($L91="","",INDEX('NHAP - NVL'!$K$5:$K$5998,$L91))</f>
        <v/>
      </c>
      <c r="I91" s="745"/>
      <c r="J91" s="746"/>
      <c r="K91" s="80"/>
      <c r="L91" s="72" t="str">
        <f ca="1">IF(L90="","",IF(TYPE(MATCH($D$4,OFFSET('NHAP - NVL'!$B$5,L90,0):'NHAP - NVL'!$B$3015,0)+L90)=16,"",MATCH($D$4,OFFSET('NHAP - NVL'!$B$5,L90,0):'NHAP - NVL'!$B$3015,0)+L90))</f>
        <v/>
      </c>
      <c r="N91" s="72" t="str">
        <f t="shared" ca="1" si="7"/>
        <v/>
      </c>
    </row>
    <row r="92" spans="1:19" ht="15.75" hidden="1" customHeight="1">
      <c r="A92" s="77" t="str">
        <f ca="1">+IF(B92="","",COUNTA($B$79:B92))</f>
        <v/>
      </c>
      <c r="B92" s="749" t="str">
        <f ca="1">IF($L92="","",INDEX('NHAP - NVL'!$H$5:$H$5998,$L92))</f>
        <v/>
      </c>
      <c r="C92" s="750"/>
      <c r="D92" s="77" t="str">
        <f ca="1">IF($L92="","",INDEX('NHAP - NVL'!$G$5:$G$5998,$L92))</f>
        <v/>
      </c>
      <c r="E92" s="77" t="str">
        <f ca="1">+IF($L92="","",INDEX('NHAP - NVL'!$I$5:$I$5998,$L92))</f>
        <v/>
      </c>
      <c r="F92" s="227" t="str">
        <f ca="1">+IF($L92="","",INDEX('NHAP - NVL'!$J$5:$J$5998,$L92))</f>
        <v/>
      </c>
      <c r="G92" s="227"/>
      <c r="H92" s="81" t="str">
        <f ca="1">+IF($L92="","",INDEX('NHAP - NVL'!$K$5:$K$5998,$L92))</f>
        <v/>
      </c>
      <c r="I92" s="745"/>
      <c r="J92" s="746"/>
      <c r="K92" s="80"/>
      <c r="L92" s="72" t="str">
        <f ca="1">IF(L91="","",IF(TYPE(MATCH($D$4,OFFSET('NHAP - NVL'!$B$5,L91,0):'NHAP - NVL'!$B$3015,0)+L91)=16,"",MATCH($D$4,OFFSET('NHAP - NVL'!$B$5,L91,0):'NHAP - NVL'!$B$3015,0)+L91))</f>
        <v/>
      </c>
      <c r="N92" s="72" t="str">
        <f t="shared" ca="1" si="7"/>
        <v/>
      </c>
    </row>
    <row r="93" spans="1:19" ht="15.75" hidden="1" customHeight="1">
      <c r="A93" s="77" t="str">
        <f ca="1">+IF(B93="","",COUNTA($B$79:B93))</f>
        <v/>
      </c>
      <c r="B93" s="749" t="str">
        <f ca="1">IF($L93="","",INDEX('NHAP - NVL'!$H$5:$H$5998,$L93))</f>
        <v/>
      </c>
      <c r="C93" s="750"/>
      <c r="D93" s="77" t="str">
        <f ca="1">IF($L93="","",INDEX('NHAP - NVL'!$G$5:$G$5998,$L93))</f>
        <v/>
      </c>
      <c r="E93" s="77"/>
      <c r="F93" s="81" t="str">
        <f ca="1">+IF($L93="","",INDEX('NHAP - NVL'!$J$5:$J$5998,$L93))</f>
        <v/>
      </c>
      <c r="G93" s="81"/>
      <c r="H93" s="81" t="str">
        <f ca="1">+IF($L93="","",INDEX('NHAP - NVL'!$K$5:$K$5998,$L93))</f>
        <v/>
      </c>
      <c r="I93" s="745"/>
      <c r="J93" s="746"/>
      <c r="K93" s="80"/>
      <c r="L93" s="72" t="str">
        <f ca="1">IF(L92="","",IF(TYPE(MATCH($D$4,OFFSET('NHAP - NVL'!$B$5,L92,0):'NHAP - NVL'!$B$3015,0)+L92)=16,"",MATCH($D$4,OFFSET('NHAP - NVL'!$B$5,L92,0):'NHAP - NVL'!$B$3015,0)+L92))</f>
        <v/>
      </c>
      <c r="N93" s="72" t="str">
        <f t="shared" ca="1" si="7"/>
        <v/>
      </c>
    </row>
    <row r="94" spans="1:19" ht="15.75" hidden="1" customHeight="1">
      <c r="A94" s="79"/>
      <c r="B94" s="737" t="s">
        <v>38</v>
      </c>
      <c r="C94" s="738"/>
      <c r="D94" s="77"/>
      <c r="E94" s="77"/>
      <c r="F94" s="77"/>
      <c r="G94" s="77"/>
      <c r="H94" s="77"/>
      <c r="I94" s="747"/>
      <c r="J94" s="748"/>
      <c r="K94" s="76"/>
      <c r="L94" s="72" t="str">
        <f ca="1">IF(L86="","",IF(TYPE(MATCH($D$4,OFFSET('NHAP - NVL'!$B$5,L86,0):'NHAP - NVL'!$B$3015,0)+L86)=16,"",MATCH($D$4,OFFSET('NHAP - NVL'!$B$5,L86,0):'NHAP - NVL'!$B$3015,0)+L86))</f>
        <v/>
      </c>
      <c r="N94" s="72" t="str">
        <f t="shared" si="7"/>
        <v>in</v>
      </c>
    </row>
    <row r="95" spans="1:19" ht="11.85" hidden="1" customHeight="1">
      <c r="A95" s="75"/>
      <c r="B95" s="75"/>
      <c r="C95" s="75"/>
      <c r="D95" s="75"/>
      <c r="E95" s="75"/>
      <c r="F95" s="75"/>
      <c r="G95" s="75"/>
      <c r="H95" s="75"/>
      <c r="I95" s="75"/>
      <c r="J95" s="75"/>
      <c r="K95" s="75"/>
    </row>
    <row r="96" spans="1:19" ht="16.899999999999999" hidden="1" customHeight="1">
      <c r="A96" s="501" t="s">
        <v>37</v>
      </c>
      <c r="B96" s="501"/>
      <c r="C96" s="501"/>
      <c r="D96" s="772"/>
      <c r="E96" s="772"/>
      <c r="F96" s="772"/>
      <c r="G96" s="772"/>
      <c r="H96" s="772"/>
      <c r="I96" s="772"/>
      <c r="J96" s="772"/>
      <c r="K96" s="772"/>
      <c r="S96" s="72" t="s">
        <v>600</v>
      </c>
    </row>
    <row r="97" spans="1:29" ht="17.649999999999999" hidden="1" customHeight="1">
      <c r="A97" s="773" t="s">
        <v>36</v>
      </c>
      <c r="B97" s="773"/>
      <c r="C97" s="501"/>
      <c r="D97" s="753"/>
      <c r="E97" s="753"/>
      <c r="F97" s="753"/>
      <c r="G97" s="753"/>
      <c r="H97" s="753"/>
      <c r="I97" s="753"/>
      <c r="J97" s="753"/>
      <c r="K97" s="753"/>
      <c r="S97" s="72" t="s">
        <v>894</v>
      </c>
      <c r="AB97" s="72" t="s">
        <v>895</v>
      </c>
    </row>
    <row r="98" spans="1:29" ht="17.649999999999999" hidden="1" customHeight="1">
      <c r="A98" s="768" t="s">
        <v>713</v>
      </c>
      <c r="B98" s="768"/>
      <c r="C98" s="768"/>
      <c r="D98" s="768"/>
      <c r="E98" s="768"/>
      <c r="F98" s="768"/>
      <c r="G98" s="499"/>
      <c r="H98" s="768" t="s">
        <v>714</v>
      </c>
      <c r="I98" s="768"/>
      <c r="J98" s="768"/>
      <c r="K98" s="768"/>
      <c r="S98" s="72" t="s">
        <v>896</v>
      </c>
    </row>
    <row r="99" spans="1:29" ht="29.25" hidden="1" customHeight="1">
      <c r="A99" s="771" t="s">
        <v>699</v>
      </c>
      <c r="B99" s="771"/>
      <c r="C99" s="771"/>
      <c r="D99" s="771"/>
      <c r="E99" s="771"/>
      <c r="F99" s="771"/>
      <c r="G99" s="500"/>
      <c r="H99" s="769" t="s">
        <v>35</v>
      </c>
      <c r="I99" s="769"/>
      <c r="J99" s="769"/>
      <c r="K99" s="769"/>
      <c r="S99" s="72" t="s">
        <v>697</v>
      </c>
      <c r="V99" s="72" t="s">
        <v>897</v>
      </c>
      <c r="X99" s="72" t="s">
        <v>696</v>
      </c>
    </row>
    <row r="100" spans="1:29" ht="16.899999999999999" hidden="1" customHeight="1">
      <c r="A100" s="73"/>
      <c r="B100" s="73"/>
      <c r="C100" s="73"/>
      <c r="D100" s="73"/>
      <c r="G100" s="72"/>
      <c r="H100" s="770" t="s">
        <v>34</v>
      </c>
      <c r="I100" s="770"/>
      <c r="J100" s="770"/>
      <c r="K100" s="770"/>
      <c r="S100" s="72" t="s">
        <v>898</v>
      </c>
      <c r="V100" s="350">
        <v>0.05</v>
      </c>
      <c r="Y100" s="72" t="s">
        <v>899</v>
      </c>
      <c r="Z100" s="72">
        <v>3</v>
      </c>
      <c r="AB100" s="72" t="s">
        <v>900</v>
      </c>
      <c r="AC100" s="72">
        <v>3</v>
      </c>
    </row>
    <row r="101" spans="1:29" hidden="1">
      <c r="G101" s="72"/>
      <c r="I101" s="72"/>
      <c r="S101" s="72" t="s">
        <v>901</v>
      </c>
    </row>
    <row r="102" spans="1:29" hidden="1">
      <c r="G102" s="72"/>
      <c r="I102" s="72"/>
      <c r="S102" s="72" t="s">
        <v>902</v>
      </c>
      <c r="V102" s="351">
        <v>1250</v>
      </c>
      <c r="Y102" s="72" t="s">
        <v>903</v>
      </c>
      <c r="Z102" s="72">
        <v>3</v>
      </c>
      <c r="AB102" s="72" t="s">
        <v>904</v>
      </c>
      <c r="AC102" s="72">
        <v>15</v>
      </c>
    </row>
    <row r="103" spans="1:29" hidden="1">
      <c r="B103" s="72" t="s">
        <v>12</v>
      </c>
      <c r="G103" s="72"/>
      <c r="I103" s="72"/>
      <c r="S103" s="72" t="s">
        <v>905</v>
      </c>
      <c r="V103" s="72" t="s">
        <v>906</v>
      </c>
      <c r="Y103" s="72" t="s">
        <v>907</v>
      </c>
      <c r="Z103" s="72">
        <v>0</v>
      </c>
    </row>
    <row r="104" spans="1:29" hidden="1">
      <c r="G104" s="72"/>
      <c r="I104" s="72"/>
      <c r="S104" s="72" t="s">
        <v>908</v>
      </c>
      <c r="V104" s="72" t="s">
        <v>909</v>
      </c>
    </row>
    <row r="105" spans="1:29" hidden="1">
      <c r="A105" s="767" t="s">
        <v>746</v>
      </c>
      <c r="B105" s="767"/>
      <c r="C105" s="498"/>
      <c r="E105" s="72" t="s">
        <v>744</v>
      </c>
      <c r="G105" s="72"/>
      <c r="H105" s="766" t="s">
        <v>715</v>
      </c>
      <c r="I105" s="766"/>
      <c r="J105" s="766"/>
      <c r="K105" s="766"/>
      <c r="S105" s="72" t="s">
        <v>910</v>
      </c>
    </row>
    <row r="106" spans="1:29" hidden="1">
      <c r="G106" s="72"/>
      <c r="I106" s="72"/>
      <c r="S106" s="72" t="s">
        <v>911</v>
      </c>
    </row>
    <row r="107" spans="1:29" hidden="1">
      <c r="G107" s="72"/>
      <c r="I107" s="72"/>
      <c r="S107" s="72" t="s">
        <v>912</v>
      </c>
    </row>
    <row r="108" spans="1:29" ht="63" hidden="1">
      <c r="G108" s="72"/>
      <c r="I108" s="72"/>
      <c r="S108" s="72" t="s">
        <v>13</v>
      </c>
      <c r="T108" s="352" t="s">
        <v>913</v>
      </c>
      <c r="U108" s="72" t="s">
        <v>914</v>
      </c>
      <c r="V108" s="72" t="s">
        <v>915</v>
      </c>
      <c r="W108" s="72" t="s">
        <v>916</v>
      </c>
      <c r="X108" s="72" t="s">
        <v>917</v>
      </c>
      <c r="Y108" s="72" t="s">
        <v>918</v>
      </c>
      <c r="Z108" s="72" t="s">
        <v>919</v>
      </c>
      <c r="AA108" s="72" t="s">
        <v>920</v>
      </c>
      <c r="AB108" s="72" t="s">
        <v>921</v>
      </c>
      <c r="AC108" s="72" t="s">
        <v>922</v>
      </c>
    </row>
    <row r="109" spans="1:29" hidden="1">
      <c r="G109" s="72"/>
      <c r="I109" s="72"/>
      <c r="S109" s="72">
        <v>1</v>
      </c>
      <c r="T109" s="351">
        <v>3900</v>
      </c>
      <c r="U109" s="72">
        <v>9</v>
      </c>
      <c r="V109" s="72">
        <v>45</v>
      </c>
      <c r="W109" s="351">
        <v>3846</v>
      </c>
      <c r="X109" s="353">
        <v>1.2E-2</v>
      </c>
      <c r="Y109" s="72">
        <v>46.2</v>
      </c>
      <c r="Z109" s="351">
        <v>3799.8</v>
      </c>
      <c r="AA109" s="72">
        <v>250523033</v>
      </c>
      <c r="AB109" s="72" t="s">
        <v>923</v>
      </c>
      <c r="AC109" s="354">
        <v>45071</v>
      </c>
    </row>
    <row r="110" spans="1:29" hidden="1">
      <c r="G110" s="72"/>
      <c r="I110" s="72"/>
      <c r="S110" s="72" t="s">
        <v>38</v>
      </c>
      <c r="T110" s="351">
        <v>3900</v>
      </c>
      <c r="U110" s="72">
        <v>9</v>
      </c>
      <c r="V110" s="72">
        <v>45</v>
      </c>
      <c r="W110" s="351">
        <v>3846</v>
      </c>
      <c r="X110" s="72">
        <v>0</v>
      </c>
      <c r="Y110" s="72">
        <v>46.2</v>
      </c>
      <c r="Z110" s="351">
        <v>3799.8</v>
      </c>
    </row>
    <row r="111" spans="1:29" hidden="1">
      <c r="G111" s="72"/>
      <c r="I111" s="72"/>
      <c r="S111" s="72" t="s">
        <v>924</v>
      </c>
      <c r="Z111" s="351">
        <v>3799.8</v>
      </c>
    </row>
    <row r="112" spans="1:29" hidden="1">
      <c r="G112" s="72"/>
      <c r="I112" s="72"/>
      <c r="S112" s="72" t="s">
        <v>925</v>
      </c>
      <c r="Z112" s="351">
        <v>3609.9</v>
      </c>
    </row>
    <row r="113" spans="7:28" hidden="1">
      <c r="G113" s="72"/>
      <c r="I113" s="72"/>
      <c r="S113" s="72" t="s">
        <v>926</v>
      </c>
    </row>
    <row r="114" spans="7:28" hidden="1">
      <c r="G114" s="72"/>
      <c r="I114" s="72"/>
      <c r="Z114" s="72" t="s">
        <v>927</v>
      </c>
    </row>
    <row r="115" spans="7:28" hidden="1">
      <c r="G115" s="72"/>
      <c r="I115" s="72"/>
      <c r="T115" s="72" t="s">
        <v>928</v>
      </c>
      <c r="AB115" s="72" t="s">
        <v>929</v>
      </c>
    </row>
    <row r="116" spans="7:28" hidden="1">
      <c r="G116" s="72"/>
      <c r="I116" s="72"/>
    </row>
    <row r="117" spans="7:28" hidden="1">
      <c r="G117" s="72"/>
      <c r="I117" s="72"/>
      <c r="T117" s="72" t="s">
        <v>930</v>
      </c>
      <c r="AB117" s="72" t="s">
        <v>931</v>
      </c>
    </row>
  </sheetData>
  <autoFilter ref="L78:N94">
    <filterColumn colId="2">
      <customFilters>
        <customFilter operator="notEqual" val=" "/>
      </customFilters>
    </filterColumn>
  </autoFilter>
  <mergeCells count="204">
    <mergeCell ref="H100:K100"/>
    <mergeCell ref="A105:B105"/>
    <mergeCell ref="H105:K105"/>
    <mergeCell ref="D96:K96"/>
    <mergeCell ref="A97:B97"/>
    <mergeCell ref="D97:K97"/>
    <mergeCell ref="A98:F98"/>
    <mergeCell ref="H98:K98"/>
    <mergeCell ref="A99:F99"/>
    <mergeCell ref="H99:K99"/>
    <mergeCell ref="B92:C92"/>
    <mergeCell ref="I92:J92"/>
    <mergeCell ref="B93:C93"/>
    <mergeCell ref="I93:J93"/>
    <mergeCell ref="B94:C94"/>
    <mergeCell ref="I94:J94"/>
    <mergeCell ref="B89:C89"/>
    <mergeCell ref="I89:J89"/>
    <mergeCell ref="B90:C90"/>
    <mergeCell ref="I90:J90"/>
    <mergeCell ref="B91:C91"/>
    <mergeCell ref="I91:J91"/>
    <mergeCell ref="B86:C86"/>
    <mergeCell ref="I86:J86"/>
    <mergeCell ref="B87:C87"/>
    <mergeCell ref="I87:J87"/>
    <mergeCell ref="B88:C88"/>
    <mergeCell ref="I88:J88"/>
    <mergeCell ref="B83:C83"/>
    <mergeCell ref="I83:J83"/>
    <mergeCell ref="B84:C84"/>
    <mergeCell ref="I84:J84"/>
    <mergeCell ref="B85:C85"/>
    <mergeCell ref="I85:J85"/>
    <mergeCell ref="B80:C80"/>
    <mergeCell ref="I80:J80"/>
    <mergeCell ref="B81:C81"/>
    <mergeCell ref="I81:J81"/>
    <mergeCell ref="B82:C82"/>
    <mergeCell ref="I82:J82"/>
    <mergeCell ref="I76:J77"/>
    <mergeCell ref="K76:K77"/>
    <mergeCell ref="P76:P77"/>
    <mergeCell ref="B78:C78"/>
    <mergeCell ref="I78:J78"/>
    <mergeCell ref="B79:C79"/>
    <mergeCell ref="I79:J79"/>
    <mergeCell ref="C72:D72"/>
    <mergeCell ref="A73:B73"/>
    <mergeCell ref="A74:K74"/>
    <mergeCell ref="D75:E75"/>
    <mergeCell ref="I75:K75"/>
    <mergeCell ref="A76:A77"/>
    <mergeCell ref="B76:C77"/>
    <mergeCell ref="D76:D77"/>
    <mergeCell ref="E76:E77"/>
    <mergeCell ref="F76:H76"/>
    <mergeCell ref="I39:J39"/>
    <mergeCell ref="I56:L56"/>
    <mergeCell ref="A57:B57"/>
    <mergeCell ref="I57:L57"/>
    <mergeCell ref="A62:B62"/>
    <mergeCell ref="I62:L62"/>
    <mergeCell ref="C71:D71"/>
    <mergeCell ref="C52:D52"/>
    <mergeCell ref="E52:F52"/>
    <mergeCell ref="I52:J52"/>
    <mergeCell ref="A53:H53"/>
    <mergeCell ref="I53:J53"/>
    <mergeCell ref="A54:H54"/>
    <mergeCell ref="I54:J54"/>
    <mergeCell ref="C44:D44"/>
    <mergeCell ref="E44:F44"/>
    <mergeCell ref="I44:J44"/>
    <mergeCell ref="C42:D42"/>
    <mergeCell ref="E42:F42"/>
    <mergeCell ref="I42:J42"/>
    <mergeCell ref="C43:D43"/>
    <mergeCell ref="E43:F43"/>
    <mergeCell ref="I43:J43"/>
    <mergeCell ref="C40:D40"/>
    <mergeCell ref="I34:J34"/>
    <mergeCell ref="C35:D35"/>
    <mergeCell ref="E35:F35"/>
    <mergeCell ref="I35:J35"/>
    <mergeCell ref="C36:D36"/>
    <mergeCell ref="E36:F36"/>
    <mergeCell ref="I36:J36"/>
    <mergeCell ref="C37:D37"/>
    <mergeCell ref="E37:F37"/>
    <mergeCell ref="I37:J37"/>
    <mergeCell ref="C31:D31"/>
    <mergeCell ref="E31:F31"/>
    <mergeCell ref="I31:J31"/>
    <mergeCell ref="C29:D29"/>
    <mergeCell ref="E29:F29"/>
    <mergeCell ref="I29:J29"/>
    <mergeCell ref="C41:D41"/>
    <mergeCell ref="E41:F41"/>
    <mergeCell ref="I41:J41"/>
    <mergeCell ref="C39:D39"/>
    <mergeCell ref="E39:F39"/>
    <mergeCell ref="C32:D32"/>
    <mergeCell ref="E32:F32"/>
    <mergeCell ref="I32:J32"/>
    <mergeCell ref="C33:D33"/>
    <mergeCell ref="E33:F33"/>
    <mergeCell ref="I33:J33"/>
    <mergeCell ref="E40:F40"/>
    <mergeCell ref="I40:J40"/>
    <mergeCell ref="C38:D38"/>
    <mergeCell ref="E38:F38"/>
    <mergeCell ref="I38:J38"/>
    <mergeCell ref="C34:D34"/>
    <mergeCell ref="E34:F34"/>
    <mergeCell ref="E26:F26"/>
    <mergeCell ref="I26:J26"/>
    <mergeCell ref="C27:D27"/>
    <mergeCell ref="E27:F27"/>
    <mergeCell ref="I27:J27"/>
    <mergeCell ref="C25:D25"/>
    <mergeCell ref="E25:F25"/>
    <mergeCell ref="I25:J25"/>
    <mergeCell ref="C30:D30"/>
    <mergeCell ref="E30:F30"/>
    <mergeCell ref="I30:J30"/>
    <mergeCell ref="C23:D23"/>
    <mergeCell ref="E23:F23"/>
    <mergeCell ref="I23:J23"/>
    <mergeCell ref="C28:D28"/>
    <mergeCell ref="E28:F28"/>
    <mergeCell ref="I28:J28"/>
    <mergeCell ref="A8:B8"/>
    <mergeCell ref="H8:I8"/>
    <mergeCell ref="K8:L8"/>
    <mergeCell ref="C20:D20"/>
    <mergeCell ref="E20:F20"/>
    <mergeCell ref="I20:J20"/>
    <mergeCell ref="C21:D21"/>
    <mergeCell ref="E21:F21"/>
    <mergeCell ref="I21:J21"/>
    <mergeCell ref="A14:B14"/>
    <mergeCell ref="D14:K14"/>
    <mergeCell ref="C16:D16"/>
    <mergeCell ref="E16:F16"/>
    <mergeCell ref="I16:J16"/>
    <mergeCell ref="C17:D17"/>
    <mergeCell ref="E17:F17"/>
    <mergeCell ref="I17:J17"/>
    <mergeCell ref="C26:D26"/>
    <mergeCell ref="A1:F1"/>
    <mergeCell ref="K1:L1"/>
    <mergeCell ref="A2:F2"/>
    <mergeCell ref="A3:K3"/>
    <mergeCell ref="D4:E4"/>
    <mergeCell ref="F4:G4"/>
    <mergeCell ref="A7:B7"/>
    <mergeCell ref="H7:I7"/>
    <mergeCell ref="K7:L7"/>
    <mergeCell ref="A5:B5"/>
    <mergeCell ref="D5:G5"/>
    <mergeCell ref="K5:L5"/>
    <mergeCell ref="A6:B6"/>
    <mergeCell ref="H6:I6"/>
    <mergeCell ref="K6:L6"/>
    <mergeCell ref="C45:D45"/>
    <mergeCell ref="E45:F45"/>
    <mergeCell ref="I45:J45"/>
    <mergeCell ref="C46:D46"/>
    <mergeCell ref="E46:F46"/>
    <mergeCell ref="I46:J46"/>
    <mergeCell ref="A9:B9"/>
    <mergeCell ref="A11:B11"/>
    <mergeCell ref="D11:K11"/>
    <mergeCell ref="A12:B12"/>
    <mergeCell ref="D12:K12"/>
    <mergeCell ref="A13:B13"/>
    <mergeCell ref="C18:D18"/>
    <mergeCell ref="E18:F18"/>
    <mergeCell ref="I18:J18"/>
    <mergeCell ref="C19:D19"/>
    <mergeCell ref="E19:F19"/>
    <mergeCell ref="I19:J19"/>
    <mergeCell ref="C22:D22"/>
    <mergeCell ref="E22:F22"/>
    <mergeCell ref="I22:J22"/>
    <mergeCell ref="C24:D24"/>
    <mergeCell ref="E24:F24"/>
    <mergeCell ref="I24:J24"/>
    <mergeCell ref="C50:D50"/>
    <mergeCell ref="E50:F50"/>
    <mergeCell ref="I50:J50"/>
    <mergeCell ref="C51:D51"/>
    <mergeCell ref="E51:F51"/>
    <mergeCell ref="I51:J51"/>
    <mergeCell ref="C47:D47"/>
    <mergeCell ref="E47:F47"/>
    <mergeCell ref="I47:J47"/>
    <mergeCell ref="C48:D48"/>
    <mergeCell ref="E48:F48"/>
    <mergeCell ref="I48:J48"/>
    <mergeCell ref="C49:D49"/>
    <mergeCell ref="E49:F49"/>
    <mergeCell ref="I49:J49"/>
  </mergeCells>
  <pageMargins left="0.52" right="0.2" top="0.57999999999999996" bottom="0.196850393700787" header="0" footer="0"/>
  <pageSetup paperSize="9" scale="66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FFFF00"/>
  </sheetPr>
  <dimension ref="A1:V1751"/>
  <sheetViews>
    <sheetView tabSelected="1" zoomScaleNormal="100" workbookViewId="0">
      <pane ySplit="4" topLeftCell="A416" activePane="bottomLeft" state="frozen"/>
      <selection pane="bottomLeft" activeCell="J442" sqref="J442"/>
    </sheetView>
  </sheetViews>
  <sheetFormatPr defaultColWidth="8.83203125" defaultRowHeight="15"/>
  <cols>
    <col min="1" max="1" width="11.83203125" style="22" bestFit="1" customWidth="1"/>
    <col min="2" max="2" width="12.83203125" style="22" customWidth="1"/>
    <col min="3" max="3" width="12.1640625" style="22" customWidth="1"/>
    <col min="4" max="4" width="16.83203125" style="64" customWidth="1"/>
    <col min="5" max="5" width="23.6640625" style="22" customWidth="1"/>
    <col min="6" max="6" width="22.33203125" style="22" customWidth="1"/>
    <col min="7" max="7" width="18.83203125" customWidth="1"/>
    <col min="8" max="8" width="44.1640625" customWidth="1"/>
    <col min="9" max="9" width="43.83203125" customWidth="1"/>
    <col min="10" max="10" width="9.5" bestFit="1" customWidth="1"/>
    <col min="11" max="12" width="19.33203125" style="211" customWidth="1"/>
    <col min="13" max="13" width="14" style="211" hidden="1" customWidth="1"/>
    <col min="14" max="14" width="1" style="211" hidden="1" customWidth="1"/>
    <col min="15" max="15" width="54.1640625" style="22" customWidth="1"/>
    <col min="16" max="17" width="8.83203125" style="22"/>
    <col min="18" max="19" width="21.6640625" style="211" customWidth="1"/>
    <col min="20" max="20" width="15.5" style="22" bestFit="1" customWidth="1"/>
    <col min="21" max="21" width="13.1640625" style="22" customWidth="1"/>
    <col min="22" max="16384" width="8.83203125" style="22"/>
  </cols>
  <sheetData>
    <row r="1" spans="1:22" customFormat="1" ht="19.5">
      <c r="A1" s="697" t="s">
        <v>1497</v>
      </c>
      <c r="B1" s="697"/>
      <c r="C1" s="697" t="s">
        <v>1481</v>
      </c>
      <c r="D1" s="698"/>
      <c r="E1" s="699" t="s">
        <v>1292</v>
      </c>
      <c r="F1" s="699" t="s">
        <v>1294</v>
      </c>
      <c r="G1" s="725" t="s">
        <v>891</v>
      </c>
      <c r="H1" s="725"/>
      <c r="I1" s="725"/>
      <c r="J1" s="36"/>
      <c r="K1" s="56"/>
      <c r="L1" s="56"/>
      <c r="M1" s="56"/>
      <c r="N1" s="56"/>
      <c r="O1" s="219"/>
      <c r="P1" s="7" t="s">
        <v>12</v>
      </c>
      <c r="Q1" s="7"/>
      <c r="R1" s="37"/>
      <c r="S1" s="38"/>
      <c r="T1" s="38"/>
    </row>
    <row r="2" spans="1:22">
      <c r="A2" s="53" t="s">
        <v>1498</v>
      </c>
      <c r="B2" s="53" t="s">
        <v>1402</v>
      </c>
      <c r="C2" s="592" t="s">
        <v>1482</v>
      </c>
      <c r="D2" s="593" t="s">
        <v>1436</v>
      </c>
      <c r="E2" s="592" t="s">
        <v>1400</v>
      </c>
      <c r="F2" s="592" t="s">
        <v>1401</v>
      </c>
      <c r="G2" s="45">
        <f ca="1">E3+F3-I3</f>
        <v>11856</v>
      </c>
      <c r="H2" s="45"/>
      <c r="I2" s="46">
        <f ca="1">G2+H2</f>
        <v>11856</v>
      </c>
      <c r="J2" s="42"/>
      <c r="K2" s="212"/>
      <c r="L2" s="212"/>
      <c r="M2" s="212"/>
      <c r="N2" s="212"/>
      <c r="O2" s="6"/>
      <c r="P2" s="7"/>
      <c r="Q2" s="7"/>
      <c r="R2" s="217"/>
      <c r="S2" s="217"/>
      <c r="T2" s="7"/>
      <c r="U2" s="7"/>
      <c r="V2" s="7"/>
    </row>
    <row r="3" spans="1:22">
      <c r="A3" s="672">
        <f ca="1">'TONG HOP'!Q60</f>
        <v>128983.75999999989</v>
      </c>
      <c r="B3" s="594">
        <f ca="1">'TONG HOP'!Q57</f>
        <v>0</v>
      </c>
      <c r="C3" s="595">
        <f ca="1">'TONG HOP'!Q58</f>
        <v>279930.32999999996</v>
      </c>
      <c r="D3" s="594">
        <f ca="1">'TONG HOP'!Q59</f>
        <v>0</v>
      </c>
      <c r="E3" s="594">
        <f ca="1">'TONG HOP'!P16</f>
        <v>0</v>
      </c>
      <c r="F3" s="594">
        <f ca="1">'TONG HOP'!P18</f>
        <v>11856</v>
      </c>
      <c r="G3" s="45">
        <v>800</v>
      </c>
      <c r="H3" s="39"/>
      <c r="I3" s="46">
        <f>G3*H3</f>
        <v>0</v>
      </c>
      <c r="J3" s="47"/>
      <c r="K3" s="212">
        <f>+SUBTOTAL(9,K5:K1207)</f>
        <v>9392897</v>
      </c>
      <c r="L3" s="212">
        <f>+SUBTOTAL(9,L5:L1207)</f>
        <v>13108831</v>
      </c>
      <c r="M3" s="212"/>
      <c r="N3" s="212"/>
      <c r="O3" s="583"/>
      <c r="P3" s="7"/>
      <c r="Q3" s="7"/>
      <c r="R3" s="217"/>
      <c r="S3" s="217"/>
      <c r="T3" s="7"/>
      <c r="U3" s="7"/>
      <c r="V3" s="7"/>
    </row>
    <row r="4" spans="1:22">
      <c r="A4" s="1" t="s">
        <v>13</v>
      </c>
      <c r="B4" s="1" t="s">
        <v>29</v>
      </c>
      <c r="C4" s="3" t="s">
        <v>31</v>
      </c>
      <c r="D4" s="65" t="s">
        <v>681</v>
      </c>
      <c r="E4" s="2" t="s">
        <v>30</v>
      </c>
      <c r="F4" s="2" t="s">
        <v>32</v>
      </c>
      <c r="G4" s="26" t="s">
        <v>21</v>
      </c>
      <c r="H4" s="25" t="s">
        <v>67</v>
      </c>
      <c r="I4" s="26" t="s">
        <v>22</v>
      </c>
      <c r="J4" s="34" t="s">
        <v>23</v>
      </c>
      <c r="K4" s="213" t="s">
        <v>679</v>
      </c>
      <c r="L4" s="213" t="s">
        <v>680</v>
      </c>
      <c r="M4" s="213"/>
      <c r="N4" s="213" t="s">
        <v>731</v>
      </c>
      <c r="O4" s="2" t="s">
        <v>20</v>
      </c>
      <c r="P4" s="2" t="s">
        <v>25</v>
      </c>
      <c r="Q4" s="245" t="s">
        <v>1486</v>
      </c>
      <c r="R4" s="812" t="s">
        <v>712</v>
      </c>
      <c r="S4" s="813"/>
      <c r="T4" s="7"/>
      <c r="U4" s="7"/>
      <c r="V4" s="7"/>
    </row>
    <row r="5" spans="1:22" ht="15" customHeight="1">
      <c r="A5" s="4">
        <f>ROW()-4</f>
        <v>1</v>
      </c>
      <c r="B5" s="30" t="s">
        <v>1565</v>
      </c>
      <c r="C5" s="19" t="s">
        <v>742</v>
      </c>
      <c r="D5" s="489" t="s">
        <v>1567</v>
      </c>
      <c r="E5" s="5" t="s">
        <v>743</v>
      </c>
      <c r="F5" s="20" t="s">
        <v>1442</v>
      </c>
      <c r="G5" s="17" t="s">
        <v>1393</v>
      </c>
      <c r="H5" s="17" t="str">
        <f>VLOOKUP(G5,'TONG HOP'!$C$8:$E$799,2,0)</f>
        <v>Than cục 4- Hải Thành Lô2</v>
      </c>
      <c r="I5" s="29" t="str">
        <f>IF(B5="","",VLOOKUP(H5,'TONG HOP'!$B$8:$F$19883,1,0))</f>
        <v>Than cục 4- Hải Thành Lô2</v>
      </c>
      <c r="J5" s="35" t="str">
        <f>IF(B5="","",VLOOKUP(I5,'TONG HOP'!$B$8:$F$19883,5,0))</f>
        <v>kg</v>
      </c>
      <c r="K5" s="214"/>
      <c r="L5" s="214">
        <v>26652</v>
      </c>
      <c r="M5" s="214"/>
      <c r="N5" s="214"/>
      <c r="O5" s="617" t="s">
        <v>1527</v>
      </c>
      <c r="P5" s="11">
        <v>8</v>
      </c>
      <c r="Q5" s="246"/>
      <c r="R5" s="217">
        <f>+VLOOKUP(G5,'TONG HOP'!$C$8:$Q$788,14,0)</f>
        <v>0</v>
      </c>
      <c r="S5" s="217">
        <f ca="1">+VLOOKUP(G5,'TONG HOP'!$C$8:$Q$788,15,0)</f>
        <v>214005</v>
      </c>
      <c r="T5" s="447">
        <f ca="1">+S5-L5</f>
        <v>187353</v>
      </c>
      <c r="U5" s="7"/>
      <c r="V5" s="7"/>
    </row>
    <row r="6" spans="1:22" ht="15" customHeight="1">
      <c r="A6" s="4">
        <f t="shared" ref="A6:A69" si="0">ROW()-4</f>
        <v>2</v>
      </c>
      <c r="B6" s="30" t="s">
        <v>1568</v>
      </c>
      <c r="C6" s="19" t="s">
        <v>742</v>
      </c>
      <c r="D6" s="489" t="s">
        <v>1567</v>
      </c>
      <c r="E6" s="5" t="s">
        <v>743</v>
      </c>
      <c r="F6" s="20" t="s">
        <v>1442</v>
      </c>
      <c r="G6" s="17" t="s">
        <v>1393</v>
      </c>
      <c r="H6" s="17" t="str">
        <f>VLOOKUP(G6,'TONG HOP'!$C$8:$E$799,2,0)</f>
        <v>Than cục 4- Hải Thành Lô2</v>
      </c>
      <c r="I6" s="29" t="str">
        <f>IF(B6="","",VLOOKUP(H6,'TONG HOP'!$B$8:$F$19883,1,0))</f>
        <v>Than cục 4- Hải Thành Lô2</v>
      </c>
      <c r="J6" s="35" t="str">
        <f>IF(B6="","",VLOOKUP(I6,'TONG HOP'!$B$8:$F$19883,5,0))</f>
        <v>kg</v>
      </c>
      <c r="K6" s="214"/>
      <c r="L6" s="214">
        <v>17410</v>
      </c>
      <c r="M6" s="214"/>
      <c r="N6" s="214"/>
      <c r="O6" s="617" t="s">
        <v>1528</v>
      </c>
      <c r="P6" s="11">
        <f>P5</f>
        <v>8</v>
      </c>
      <c r="Q6" s="246"/>
      <c r="R6" s="217">
        <f>+VLOOKUP(G6,'TONG HOP'!$C$8:$Q$788,14,0)</f>
        <v>0</v>
      </c>
      <c r="S6" s="217">
        <f ca="1">+VLOOKUP(G6,'TONG HOP'!$C$8:$Q$788,15,0)</f>
        <v>214005</v>
      </c>
      <c r="T6" s="447"/>
      <c r="U6" s="7"/>
      <c r="V6" s="7"/>
    </row>
    <row r="7" spans="1:22" ht="15" customHeight="1">
      <c r="A7" s="4">
        <f t="shared" si="0"/>
        <v>3</v>
      </c>
      <c r="B7" s="30" t="s">
        <v>1566</v>
      </c>
      <c r="C7" s="19" t="s">
        <v>742</v>
      </c>
      <c r="D7" s="489" t="s">
        <v>1567</v>
      </c>
      <c r="E7" s="5" t="s">
        <v>743</v>
      </c>
      <c r="F7" s="20" t="s">
        <v>890</v>
      </c>
      <c r="G7" s="315" t="s">
        <v>1481</v>
      </c>
      <c r="H7" s="17" t="str">
        <f>VLOOKUP(G7,'TONG HOP'!$C$8:$E$799,2,0)</f>
        <v>Vỏ điều- Hùng Lê lô 1</v>
      </c>
      <c r="I7" s="29" t="str">
        <f>IF(B7="","",VLOOKUP(H7,'TONG HOP'!$B$8:$F$19883,1,0))</f>
        <v>Vỏ điều- Hùng Lê lô 1</v>
      </c>
      <c r="J7" s="35" t="str">
        <f>IF(B7="","",VLOOKUP(I7,'TONG HOP'!$B$8:$F$19883,5,0))</f>
        <v>kg</v>
      </c>
      <c r="K7" s="214"/>
      <c r="L7" s="214"/>
      <c r="M7" s="214"/>
      <c r="N7" s="214"/>
      <c r="O7" s="617"/>
      <c r="P7" s="11">
        <f t="shared" ref="P7:P70" si="1">P6</f>
        <v>8</v>
      </c>
      <c r="Q7" s="246"/>
      <c r="R7" s="217">
        <f>+VLOOKUP(G7,'TONG HOP'!$C$8:$Q$788,14,0)</f>
        <v>0</v>
      </c>
      <c r="S7" s="217">
        <f ca="1">+VLOOKUP(G7,'TONG HOP'!$C$8:$Q$788,15,0)</f>
        <v>279930.32999999996</v>
      </c>
      <c r="T7" s="447"/>
      <c r="U7" s="7"/>
      <c r="V7" s="7"/>
    </row>
    <row r="8" spans="1:22" ht="15" customHeight="1">
      <c r="A8" s="4">
        <f t="shared" si="0"/>
        <v>4</v>
      </c>
      <c r="B8" s="30" t="s">
        <v>1570</v>
      </c>
      <c r="C8" s="19" t="s">
        <v>742</v>
      </c>
      <c r="D8" s="489" t="s">
        <v>1567</v>
      </c>
      <c r="E8" s="5" t="s">
        <v>743</v>
      </c>
      <c r="F8" s="20" t="s">
        <v>890</v>
      </c>
      <c r="G8" s="17" t="s">
        <v>1297</v>
      </c>
      <c r="H8" s="17" t="str">
        <f>VLOOKUP(G8,'TONG HOP'!$C$8:$E$799,2,0)</f>
        <v>Bột đá 0-5 (PH02)</v>
      </c>
      <c r="I8" s="29" t="str">
        <f>IF(B8="","",VLOOKUP(H8,'TONG HOP'!$B$8:$F$19883,1,0))</f>
        <v>Bột đá 0-5 (PH02)</v>
      </c>
      <c r="J8" s="35" t="str">
        <f>IF(B8="","",VLOOKUP(I8,'TONG HOP'!$B$8:$F$19883,5,0))</f>
        <v>kg</v>
      </c>
      <c r="K8" s="214">
        <v>61050</v>
      </c>
      <c r="L8" s="214">
        <v>63720</v>
      </c>
      <c r="M8" s="214"/>
      <c r="N8" s="214"/>
      <c r="O8" s="617" t="s">
        <v>1582</v>
      </c>
      <c r="P8" s="11">
        <f t="shared" si="1"/>
        <v>8</v>
      </c>
      <c r="Q8" s="246" t="s">
        <v>1503</v>
      </c>
      <c r="R8" s="217">
        <f ca="1">+VLOOKUP(G8,'TONG HOP'!$C$8:$Q$788,14,0)</f>
        <v>16450296.948150001</v>
      </c>
      <c r="S8" s="217">
        <f ca="1">+VLOOKUP(G8,'TONG HOP'!$C$8:$Q$788,15,0)</f>
        <v>17584243.156999998</v>
      </c>
      <c r="T8" s="447"/>
      <c r="U8" s="7"/>
      <c r="V8" s="7"/>
    </row>
    <row r="9" spans="1:22" ht="15" customHeight="1">
      <c r="A9" s="4">
        <f t="shared" si="0"/>
        <v>5</v>
      </c>
      <c r="B9" s="30" t="s">
        <v>1570</v>
      </c>
      <c r="C9" s="19" t="s">
        <v>742</v>
      </c>
      <c r="D9" s="489" t="s">
        <v>1567</v>
      </c>
      <c r="E9" s="5" t="s">
        <v>743</v>
      </c>
      <c r="F9" s="20" t="s">
        <v>890</v>
      </c>
      <c r="G9" s="315" t="s">
        <v>1296</v>
      </c>
      <c r="H9" s="17" t="str">
        <f>VLOOKUP(G9,'TONG HOP'!$C$8:$E$799,2,0)</f>
        <v>Bột đá Phước Hoà 03 (PH03) DTL</v>
      </c>
      <c r="I9" s="29" t="str">
        <f>IF(B9="","",VLOOKUP(H9,'TONG HOP'!$B$8:$F$19883,1,0))</f>
        <v>Bột đá Phước Hoà 03 (PH03) DTL</v>
      </c>
      <c r="J9" s="35" t="str">
        <f>IF(B9="","",VLOOKUP(I9,'TONG HOP'!$B$8:$F$19883,5,0))</f>
        <v>kg</v>
      </c>
      <c r="K9" s="214">
        <v>51150</v>
      </c>
      <c r="L9" s="214">
        <v>52890</v>
      </c>
      <c r="M9" s="214"/>
      <c r="N9" s="214"/>
      <c r="O9" s="617" t="s">
        <v>1582</v>
      </c>
      <c r="P9" s="11">
        <f t="shared" si="1"/>
        <v>8</v>
      </c>
      <c r="Q9" s="246" t="s">
        <v>1503</v>
      </c>
      <c r="R9" s="217">
        <f ca="1">+VLOOKUP(G9,'TONG HOP'!$C$8:$Q$788,14,0)</f>
        <v>12462544.286</v>
      </c>
      <c r="S9" s="217">
        <f ca="1">+VLOOKUP(G9,'TONG HOP'!$C$8:$Q$788,15,0)</f>
        <v>13260131.879999999</v>
      </c>
      <c r="T9" s="447"/>
      <c r="U9" s="7"/>
      <c r="V9" s="7"/>
    </row>
    <row r="10" spans="1:22" ht="15" customHeight="1">
      <c r="A10" s="4">
        <f t="shared" si="0"/>
        <v>6</v>
      </c>
      <c r="B10" s="30" t="s">
        <v>1570</v>
      </c>
      <c r="C10" s="19" t="s">
        <v>742</v>
      </c>
      <c r="D10" s="489" t="s">
        <v>1567</v>
      </c>
      <c r="E10" s="5" t="s">
        <v>743</v>
      </c>
      <c r="F10" s="20" t="s">
        <v>890</v>
      </c>
      <c r="G10" s="17" t="s">
        <v>78</v>
      </c>
      <c r="H10" s="17" t="str">
        <f>VLOOKUP(G10,'TONG HOP'!$C$8:$E$799,2,0)</f>
        <v>Đá vôi (PND-HT01)</v>
      </c>
      <c r="I10" s="29" t="str">
        <f>IF(B10="","",VLOOKUP(H10,'TONG HOP'!$B$8:$F$19883,1,0))</f>
        <v>Đá vôi (PND-HT01)</v>
      </c>
      <c r="J10" s="35" t="str">
        <f>IF(B10="","",VLOOKUP(I10,'TONG HOP'!$B$8:$F$19883,5,0))</f>
        <v>kg</v>
      </c>
      <c r="K10" s="214">
        <v>23100</v>
      </c>
      <c r="L10" s="214">
        <v>24180</v>
      </c>
      <c r="M10" s="214"/>
      <c r="N10" s="214"/>
      <c r="O10" s="617" t="s">
        <v>1582</v>
      </c>
      <c r="P10" s="11">
        <f t="shared" si="1"/>
        <v>8</v>
      </c>
      <c r="Q10" s="246" t="s">
        <v>1503</v>
      </c>
      <c r="R10" s="217">
        <f ca="1">+VLOOKUP(G10,'TONG HOP'!$C$8:$Q$788,14,0)</f>
        <v>1278368.7590000001</v>
      </c>
      <c r="S10" s="217">
        <f ca="1">+VLOOKUP(G10,'TONG HOP'!$C$8:$Q$788,15,0)</f>
        <v>1340529.603775</v>
      </c>
      <c r="T10" s="447"/>
      <c r="U10" s="7"/>
      <c r="V10" s="7"/>
    </row>
    <row r="11" spans="1:22">
      <c r="A11" s="4">
        <f t="shared" si="0"/>
        <v>7</v>
      </c>
      <c r="B11" s="30" t="s">
        <v>1570</v>
      </c>
      <c r="C11" s="19" t="s">
        <v>742</v>
      </c>
      <c r="D11" s="489" t="s">
        <v>1567</v>
      </c>
      <c r="E11" s="5" t="s">
        <v>743</v>
      </c>
      <c r="F11" s="20" t="s">
        <v>890</v>
      </c>
      <c r="G11" s="315" t="s">
        <v>1147</v>
      </c>
      <c r="H11" s="17" t="str">
        <f>VLOOKUP(G11,'TONG HOP'!$C$8:$E$799,2,0)</f>
        <v>Đất sét Hoa đào (DTL) BD01</v>
      </c>
      <c r="I11" s="29" t="str">
        <f>IF(B11="","",VLOOKUP(H11,'TONG HOP'!$B$8:$F$19883,1,0))</f>
        <v>Đất sét Hoa đào (DTL) BD01</v>
      </c>
      <c r="J11" s="35" t="str">
        <f>IF(B11="","",VLOOKUP(I11,'TONG HOP'!$B$8:$F$19883,5,0))</f>
        <v>kg</v>
      </c>
      <c r="K11" s="214">
        <v>39600</v>
      </c>
      <c r="L11" s="214">
        <v>46680</v>
      </c>
      <c r="M11" s="214"/>
      <c r="N11" s="214"/>
      <c r="O11" s="617" t="s">
        <v>1582</v>
      </c>
      <c r="P11" s="11">
        <f t="shared" si="1"/>
        <v>8</v>
      </c>
      <c r="Q11" s="246" t="s">
        <v>1503</v>
      </c>
      <c r="R11" s="217">
        <f ca="1">+VLOOKUP(G11,'TONG HOP'!$C$8:$Q$788,14,0)</f>
        <v>7003067.8900000006</v>
      </c>
      <c r="S11" s="217">
        <f ca="1">+VLOOKUP(G11,'TONG HOP'!$C$8:$Q$788,15,0)</f>
        <v>9188535.4875000007</v>
      </c>
      <c r="T11" s="447"/>
      <c r="U11" s="7"/>
      <c r="V11" s="7"/>
    </row>
    <row r="12" spans="1:22" ht="15.75" customHeight="1">
      <c r="A12" s="4">
        <f t="shared" si="0"/>
        <v>8</v>
      </c>
      <c r="B12" s="30" t="s">
        <v>1570</v>
      </c>
      <c r="C12" s="19" t="s">
        <v>742</v>
      </c>
      <c r="D12" s="489" t="s">
        <v>1567</v>
      </c>
      <c r="E12" s="5" t="s">
        <v>743</v>
      </c>
      <c r="F12" s="20" t="s">
        <v>890</v>
      </c>
      <c r="G12" s="17" t="s">
        <v>784</v>
      </c>
      <c r="H12" s="17" t="str">
        <f>VLOOKUP(G12,'TONG HOP'!$C$8:$E$799,2,0)</f>
        <v>Đất Đỏ Hoa Đào (BD02) LHP</v>
      </c>
      <c r="I12" s="29" t="str">
        <f>IF(B12="","",VLOOKUP(H12,'TONG HOP'!$B$8:$F$19883,1,0))</f>
        <v>Đất Đỏ Hoa Đào (BD02) LHP</v>
      </c>
      <c r="J12" s="35" t="str">
        <f>IF(B12="","",VLOOKUP(I12,'TONG HOP'!$B$8:$F$19883,5,0))</f>
        <v>kg</v>
      </c>
      <c r="K12" s="214">
        <v>39600</v>
      </c>
      <c r="L12" s="214">
        <v>47720</v>
      </c>
      <c r="M12" s="214"/>
      <c r="N12" s="214"/>
      <c r="O12" s="617" t="s">
        <v>1582</v>
      </c>
      <c r="P12" s="11">
        <f t="shared" si="1"/>
        <v>8</v>
      </c>
      <c r="Q12" s="246" t="s">
        <v>1503</v>
      </c>
      <c r="R12" s="217">
        <f ca="1">+VLOOKUP(G12,'TONG HOP'!$C$8:$Q$788,14,0)</f>
        <v>21748131.5</v>
      </c>
      <c r="S12" s="217">
        <f ca="1">+VLOOKUP(G12,'TONG HOP'!$C$8:$Q$788,15,0)</f>
        <v>27517934.375</v>
      </c>
      <c r="T12" s="447"/>
      <c r="U12" s="7"/>
      <c r="V12" s="7"/>
    </row>
    <row r="13" spans="1:22" ht="15" customHeight="1">
      <c r="A13" s="4">
        <f t="shared" si="0"/>
        <v>9</v>
      </c>
      <c r="B13" s="30" t="s">
        <v>1570</v>
      </c>
      <c r="C13" s="19" t="s">
        <v>742</v>
      </c>
      <c r="D13" s="489" t="s">
        <v>1567</v>
      </c>
      <c r="E13" s="5" t="s">
        <v>743</v>
      </c>
      <c r="F13" s="20" t="s">
        <v>890</v>
      </c>
      <c r="G13" s="315" t="s">
        <v>1370</v>
      </c>
      <c r="H13" s="17" t="str">
        <f>VLOOKUP(G13,'TONG HOP'!$C$8:$E$799,2,0)</f>
        <v>Đất VT02</v>
      </c>
      <c r="I13" s="29" t="str">
        <f>IF(B13="","",VLOOKUP(H13,'TONG HOP'!$B$8:$F$19883,1,0))</f>
        <v>Đất VT02</v>
      </c>
      <c r="J13" s="35" t="str">
        <f>IF(B13="","",VLOOKUP(I13,'TONG HOP'!$B$8:$F$19883,5,0))</f>
        <v>kg</v>
      </c>
      <c r="K13" s="214">
        <v>46200</v>
      </c>
      <c r="L13" s="214">
        <v>55230</v>
      </c>
      <c r="M13" s="214"/>
      <c r="N13" s="214"/>
      <c r="O13" s="617" t="s">
        <v>1582</v>
      </c>
      <c r="P13" s="11">
        <f t="shared" si="1"/>
        <v>8</v>
      </c>
      <c r="Q13" s="246" t="s">
        <v>1503</v>
      </c>
      <c r="R13" s="217">
        <f ca="1">+VLOOKUP(G13,'TONG HOP'!$C$8:$Q$788,14,0)</f>
        <v>7849734</v>
      </c>
      <c r="S13" s="217">
        <f ca="1">+VLOOKUP(G13,'TONG HOP'!$C$8:$Q$788,15,0)</f>
        <v>9643863.4800000004</v>
      </c>
      <c r="T13" s="447"/>
      <c r="U13" s="7"/>
      <c r="V13" s="7"/>
    </row>
    <row r="14" spans="1:22" ht="15" customHeight="1">
      <c r="A14" s="4">
        <f t="shared" si="0"/>
        <v>10</v>
      </c>
      <c r="B14" s="30" t="s">
        <v>1570</v>
      </c>
      <c r="C14" s="19" t="s">
        <v>742</v>
      </c>
      <c r="D14" s="489" t="s">
        <v>1567</v>
      </c>
      <c r="E14" s="5" t="s">
        <v>743</v>
      </c>
      <c r="F14" s="20" t="s">
        <v>890</v>
      </c>
      <c r="G14" s="315" t="s">
        <v>783</v>
      </c>
      <c r="H14" s="17" t="str">
        <f>VLOOKUP(G14,'TONG HOP'!$C$8:$E$799,2,0)</f>
        <v>Đất sét Hồng Lâm Đồng mới (PND-KL-BL01) - LQ</v>
      </c>
      <c r="I14" s="29" t="str">
        <f>IF(B14="","",VLOOKUP(H14,'TONG HOP'!$B$8:$F$19883,1,0))</f>
        <v>Đất sét Hồng Lâm Đồng mới (PND-KL-BL01) - LQ</v>
      </c>
      <c r="J14" s="35" t="str">
        <f>IF(B14="","",VLOOKUP(I14,'TONG HOP'!$B$8:$F$19883,5,0))</f>
        <v>kg</v>
      </c>
      <c r="K14" s="214">
        <v>9900</v>
      </c>
      <c r="L14" s="214">
        <v>12270</v>
      </c>
      <c r="M14" s="214"/>
      <c r="N14" s="214"/>
      <c r="O14" s="617" t="s">
        <v>1582</v>
      </c>
      <c r="P14" s="11">
        <f t="shared" si="1"/>
        <v>8</v>
      </c>
      <c r="Q14" s="246" t="s">
        <v>1503</v>
      </c>
      <c r="R14" s="217">
        <f ca="1">+VLOOKUP(G14,'TONG HOP'!$C$8:$Q$788,14,0)</f>
        <v>8622217</v>
      </c>
      <c r="S14" s="217">
        <f ca="1">+VLOOKUP(G14,'TONG HOP'!$C$8:$Q$788,15,0)</f>
        <v>11000466.59</v>
      </c>
      <c r="T14" s="447"/>
      <c r="U14" s="7"/>
      <c r="V14" s="7"/>
    </row>
    <row r="15" spans="1:22" ht="15" customHeight="1">
      <c r="A15" s="4">
        <f t="shared" si="0"/>
        <v>11</v>
      </c>
      <c r="B15" s="30" t="s">
        <v>1570</v>
      </c>
      <c r="C15" s="19" t="s">
        <v>742</v>
      </c>
      <c r="D15" s="489" t="s">
        <v>1567</v>
      </c>
      <c r="E15" s="5" t="s">
        <v>743</v>
      </c>
      <c r="F15" s="20" t="s">
        <v>890</v>
      </c>
      <c r="G15" s="315" t="s">
        <v>1421</v>
      </c>
      <c r="H15" s="17" t="str">
        <f>VLOOKUP(G15,'TONG HOP'!$C$8:$E$799,2,0)</f>
        <v>Đất VC02 (Đất TT)</v>
      </c>
      <c r="I15" s="29" t="str">
        <f>IF(B15="","",VLOOKUP(H15,'TONG HOP'!$B$8:$F$19883,1,0))</f>
        <v>Đất VC02 (Đất TT)</v>
      </c>
      <c r="J15" s="35" t="str">
        <f>IF(B15="","",VLOOKUP(I15,'TONG HOP'!$B$8:$F$19883,5,0))</f>
        <v>kg</v>
      </c>
      <c r="K15" s="214">
        <v>49500</v>
      </c>
      <c r="L15" s="214">
        <v>59340</v>
      </c>
      <c r="M15" s="214"/>
      <c r="N15" s="214"/>
      <c r="O15" s="617" t="s">
        <v>1582</v>
      </c>
      <c r="P15" s="11">
        <f t="shared" si="1"/>
        <v>8</v>
      </c>
      <c r="Q15" s="246" t="s">
        <v>1503</v>
      </c>
      <c r="R15" s="217">
        <f ca="1">+VLOOKUP(G15,'TONG HOP'!$C$8:$Q$788,14,0)</f>
        <v>11046342.498400144</v>
      </c>
      <c r="S15" s="217">
        <f ca="1">+VLOOKUP(G15,'TONG HOP'!$C$8:$Q$788,15,0)</f>
        <v>10818962.636480175</v>
      </c>
      <c r="T15" s="447"/>
      <c r="U15" s="7"/>
      <c r="V15" s="7"/>
    </row>
    <row r="16" spans="1:22" ht="15" customHeight="1">
      <c r="A16" s="4">
        <f t="shared" si="0"/>
        <v>12</v>
      </c>
      <c r="B16" s="30" t="s">
        <v>1570</v>
      </c>
      <c r="C16" s="19" t="s">
        <v>742</v>
      </c>
      <c r="D16" s="489" t="s">
        <v>1567</v>
      </c>
      <c r="E16" s="5" t="s">
        <v>743</v>
      </c>
      <c r="F16" s="20" t="s">
        <v>890</v>
      </c>
      <c r="G16" s="315" t="s">
        <v>1485</v>
      </c>
      <c r="H16" s="17" t="e">
        <f>VLOOKUP(G16,'TONG HOP'!$C$8:$E$799,2,0)</f>
        <v>#N/A</v>
      </c>
      <c r="I16" s="29" t="e">
        <f>IF(B16="","",VLOOKUP(H16,'TONG HOP'!$B$8:$F$19883,1,0))</f>
        <v>#N/A</v>
      </c>
      <c r="J16" s="35" t="e">
        <f>IF(B16="","",VLOOKUP(I16,'TONG HOP'!$B$8:$F$19883,5,0))</f>
        <v>#N/A</v>
      </c>
      <c r="K16" s="214">
        <v>0</v>
      </c>
      <c r="L16" s="214">
        <v>0</v>
      </c>
      <c r="M16" s="214"/>
      <c r="N16" s="214"/>
      <c r="O16" s="617" t="s">
        <v>1582</v>
      </c>
      <c r="P16" s="11">
        <f t="shared" si="1"/>
        <v>8</v>
      </c>
      <c r="Q16" s="246" t="s">
        <v>1503</v>
      </c>
      <c r="R16" s="217" t="e">
        <f>+VLOOKUP(G16,'TONG HOP'!$C$8:$Q$788,14,0)</f>
        <v>#N/A</v>
      </c>
      <c r="S16" s="217" t="e">
        <f>+VLOOKUP(G16,'TONG HOP'!$C$8:$Q$788,15,0)</f>
        <v>#N/A</v>
      </c>
      <c r="T16" s="447"/>
      <c r="U16" s="7"/>
      <c r="V16" s="7"/>
    </row>
    <row r="17" spans="1:22" ht="15" customHeight="1">
      <c r="A17" s="4">
        <f t="shared" si="0"/>
        <v>13</v>
      </c>
      <c r="B17" s="30" t="s">
        <v>1570</v>
      </c>
      <c r="C17" s="19" t="s">
        <v>742</v>
      </c>
      <c r="D17" s="489" t="s">
        <v>1567</v>
      </c>
      <c r="E17" s="5" t="s">
        <v>743</v>
      </c>
      <c r="F17" s="20" t="s">
        <v>890</v>
      </c>
      <c r="G17" s="17" t="s">
        <v>1294</v>
      </c>
      <c r="H17" s="17" t="str">
        <f>VLOOKUP(G17,'TONG HOP'!$C$8:$E$799,2,0)</f>
        <v>Thủy tinh lỏng - Ngọc Anh Đạt (Natri silicate)</v>
      </c>
      <c r="I17" s="29" t="str">
        <f>IF(B17="","",VLOOKUP(H17,'TONG HOP'!$B$8:$F$19883,1,0))</f>
        <v>Thủy tinh lỏng - Ngọc Anh Đạt (Natri silicate)</v>
      </c>
      <c r="J17" s="35" t="str">
        <f>IF(B17="","",VLOOKUP(I17,'TONG HOP'!$B$8:$F$19883,5,0))</f>
        <v>kg</v>
      </c>
      <c r="K17" s="214">
        <v>4800</v>
      </c>
      <c r="L17" s="214">
        <v>4800</v>
      </c>
      <c r="M17" s="214"/>
      <c r="N17" s="214"/>
      <c r="O17" s="617" t="s">
        <v>1582</v>
      </c>
      <c r="P17" s="11">
        <f t="shared" si="1"/>
        <v>8</v>
      </c>
      <c r="Q17" s="246" t="s">
        <v>1503</v>
      </c>
      <c r="R17" s="217">
        <f ca="1">+VLOOKUP(G17,'TONG HOP'!$C$8:$Q$788,14,0)</f>
        <v>11856</v>
      </c>
      <c r="S17" s="217">
        <f ca="1">+VLOOKUP(G17,'TONG HOP'!$C$8:$Q$788,15,0)</f>
        <v>11856</v>
      </c>
      <c r="T17" s="447"/>
      <c r="U17" s="7"/>
      <c r="V17" s="7"/>
    </row>
    <row r="18" spans="1:22" ht="15" customHeight="1">
      <c r="A18" s="4">
        <f t="shared" si="0"/>
        <v>14</v>
      </c>
      <c r="B18" s="30" t="s">
        <v>1571</v>
      </c>
      <c r="C18" s="19" t="s">
        <v>742</v>
      </c>
      <c r="D18" s="489" t="s">
        <v>1567</v>
      </c>
      <c r="E18" s="5" t="s">
        <v>743</v>
      </c>
      <c r="F18" s="20" t="s">
        <v>1422</v>
      </c>
      <c r="G18" s="315" t="s">
        <v>1296</v>
      </c>
      <c r="H18" s="17" t="str">
        <f>VLOOKUP(G18,'TONG HOP'!$C$8:$E$799,2,0)</f>
        <v>Bột đá Phước Hoà 03 (PH03) DTL</v>
      </c>
      <c r="I18" s="29" t="str">
        <f>IF(B18="","",VLOOKUP(H18,'TONG HOP'!$B$8:$F$19883,1,0))</f>
        <v>Bột đá Phước Hoà 03 (PH03) DTL</v>
      </c>
      <c r="J18" s="35" t="str">
        <f>IF(B18="","",VLOOKUP(I18,'TONG HOP'!$B$8:$F$19883,5,0))</f>
        <v>kg</v>
      </c>
      <c r="K18" s="214">
        <v>37950</v>
      </c>
      <c r="L18" s="214">
        <v>39230</v>
      </c>
      <c r="M18" s="214"/>
      <c r="N18" s="214"/>
      <c r="O18" s="617" t="s">
        <v>1584</v>
      </c>
      <c r="P18" s="11">
        <f t="shared" si="1"/>
        <v>8</v>
      </c>
      <c r="Q18" s="246" t="s">
        <v>1487</v>
      </c>
      <c r="R18" s="217">
        <f ca="1">+VLOOKUP(G18,'TONG HOP'!$C$8:$Q$788,14,0)</f>
        <v>12462544.286</v>
      </c>
      <c r="S18" s="217">
        <f ca="1">+VLOOKUP(G18,'TONG HOP'!$C$8:$Q$788,15,0)</f>
        <v>13260131.879999999</v>
      </c>
      <c r="T18" s="447"/>
      <c r="U18" s="7"/>
      <c r="V18" s="7"/>
    </row>
    <row r="19" spans="1:22" ht="15" customHeight="1">
      <c r="A19" s="4">
        <f t="shared" si="0"/>
        <v>15</v>
      </c>
      <c r="B19" s="30" t="s">
        <v>1571</v>
      </c>
      <c r="C19" s="19" t="s">
        <v>742</v>
      </c>
      <c r="D19" s="489" t="s">
        <v>1567</v>
      </c>
      <c r="E19" s="5" t="s">
        <v>743</v>
      </c>
      <c r="F19" s="20" t="s">
        <v>1422</v>
      </c>
      <c r="G19" s="17" t="s">
        <v>1297</v>
      </c>
      <c r="H19" s="17" t="str">
        <f>VLOOKUP(G19,'TONG HOP'!$C$8:$E$799,2,0)</f>
        <v>Bột đá 0-5 (PH02)</v>
      </c>
      <c r="I19" s="29" t="str">
        <f>IF(B19="","",VLOOKUP(H19,'TONG HOP'!$B$8:$F$19883,1,0))</f>
        <v>Bột đá 0-5 (PH02)</v>
      </c>
      <c r="J19" s="35" t="str">
        <f>IF(B19="","",VLOOKUP(I19,'TONG HOP'!$B$8:$F$19883,5,0))</f>
        <v>kg</v>
      </c>
      <c r="K19" s="214">
        <v>42900</v>
      </c>
      <c r="L19" s="214">
        <v>44790</v>
      </c>
      <c r="M19" s="214"/>
      <c r="N19" s="214"/>
      <c r="O19" s="617" t="s">
        <v>1584</v>
      </c>
      <c r="P19" s="11">
        <f t="shared" si="1"/>
        <v>8</v>
      </c>
      <c r="Q19" s="246" t="s">
        <v>1487</v>
      </c>
      <c r="R19" s="217">
        <f ca="1">+VLOOKUP(G19,'TONG HOP'!$C$8:$Q$788,14,0)</f>
        <v>16450296.948150001</v>
      </c>
      <c r="S19" s="217">
        <f ca="1">+VLOOKUP(G19,'TONG HOP'!$C$8:$Q$788,15,0)</f>
        <v>17584243.156999998</v>
      </c>
      <c r="T19" s="447"/>
      <c r="U19" s="7"/>
      <c r="V19" s="7"/>
    </row>
    <row r="20" spans="1:22" ht="15" customHeight="1">
      <c r="A20" s="4">
        <f t="shared" si="0"/>
        <v>16</v>
      </c>
      <c r="B20" s="30" t="s">
        <v>1571</v>
      </c>
      <c r="C20" s="19" t="s">
        <v>742</v>
      </c>
      <c r="D20" s="489" t="s">
        <v>1567</v>
      </c>
      <c r="E20" s="5" t="s">
        <v>743</v>
      </c>
      <c r="F20" s="20" t="s">
        <v>1422</v>
      </c>
      <c r="G20" s="315" t="s">
        <v>1421</v>
      </c>
      <c r="H20" s="17" t="str">
        <f>VLOOKUP(G20,'TONG HOP'!$C$8:$E$799,2,0)</f>
        <v>Đất VC02 (Đất TT)</v>
      </c>
      <c r="I20" s="29" t="str">
        <f>IF(B20="","",VLOOKUP(H20,'TONG HOP'!$B$8:$F$19883,1,0))</f>
        <v>Đất VC02 (Đất TT)</v>
      </c>
      <c r="J20" s="35" t="str">
        <f>IF(B20="","",VLOOKUP(I20,'TONG HOP'!$B$8:$F$19883,5,0))</f>
        <v>kg</v>
      </c>
      <c r="K20" s="214">
        <v>23100</v>
      </c>
      <c r="L20" s="214">
        <v>27660</v>
      </c>
      <c r="M20" s="214"/>
      <c r="N20" s="214"/>
      <c r="O20" s="617" t="s">
        <v>1584</v>
      </c>
      <c r="P20" s="11">
        <f t="shared" si="1"/>
        <v>8</v>
      </c>
      <c r="Q20" s="246" t="s">
        <v>1487</v>
      </c>
      <c r="R20" s="217">
        <f ca="1">+VLOOKUP(G20,'TONG HOP'!$C$8:$Q$788,14,0)</f>
        <v>11046342.498400144</v>
      </c>
      <c r="S20" s="217">
        <f ca="1">+VLOOKUP(G20,'TONG HOP'!$C$8:$Q$788,15,0)</f>
        <v>10818962.636480175</v>
      </c>
      <c r="T20" s="447"/>
      <c r="U20" s="7"/>
      <c r="V20" s="7"/>
    </row>
    <row r="21" spans="1:22" ht="15" customHeight="1">
      <c r="A21" s="4">
        <f t="shared" si="0"/>
        <v>17</v>
      </c>
      <c r="B21" s="30" t="s">
        <v>1571</v>
      </c>
      <c r="C21" s="19" t="s">
        <v>742</v>
      </c>
      <c r="D21" s="489" t="s">
        <v>1567</v>
      </c>
      <c r="E21" s="5" t="s">
        <v>743</v>
      </c>
      <c r="F21" s="20" t="s">
        <v>1422</v>
      </c>
      <c r="G21" s="315" t="s">
        <v>87</v>
      </c>
      <c r="H21" s="17" t="str">
        <f>VLOOKUP(G21,'TONG HOP'!$C$8:$E$799,2,0)</f>
        <v>Dolomite (Đất làm gạch A2)</v>
      </c>
      <c r="I21" s="29" t="str">
        <f>IF(B21="","",VLOOKUP(H21,'TONG HOP'!$B$8:$F$19883,1,0))</f>
        <v>Dolomite (Đất làm gạch A2)</v>
      </c>
      <c r="J21" s="35" t="str">
        <f>IF(B21="","",VLOOKUP(I21,'TONG HOP'!$B$8:$F$19883,5,0))</f>
        <v>kg</v>
      </c>
      <c r="K21" s="214">
        <v>8250</v>
      </c>
      <c r="L21" s="214">
        <v>9880</v>
      </c>
      <c r="M21" s="214"/>
      <c r="N21" s="214"/>
      <c r="O21" s="617" t="s">
        <v>1584</v>
      </c>
      <c r="P21" s="11">
        <f t="shared" si="1"/>
        <v>8</v>
      </c>
      <c r="Q21" s="246" t="s">
        <v>1487</v>
      </c>
      <c r="R21" s="217">
        <f ca="1">+VLOOKUP(G21,'TONG HOP'!$C$8:$Q$788,14,0)</f>
        <v>1558845</v>
      </c>
      <c r="S21" s="217">
        <f ca="1">+VLOOKUP(G21,'TONG HOP'!$C$8:$Q$788,15,0)</f>
        <v>1855664</v>
      </c>
      <c r="T21" s="447"/>
      <c r="U21" s="7"/>
      <c r="V21" s="7"/>
    </row>
    <row r="22" spans="1:22" ht="15" customHeight="1">
      <c r="A22" s="4">
        <f t="shared" si="0"/>
        <v>18</v>
      </c>
      <c r="B22" s="30" t="s">
        <v>1571</v>
      </c>
      <c r="C22" s="19" t="s">
        <v>742</v>
      </c>
      <c r="D22" s="489" t="s">
        <v>1567</v>
      </c>
      <c r="E22" s="5" t="s">
        <v>743</v>
      </c>
      <c r="F22" s="20" t="s">
        <v>1422</v>
      </c>
      <c r="G22" s="315" t="s">
        <v>1147</v>
      </c>
      <c r="H22" s="17" t="str">
        <f>VLOOKUP(G22,'TONG HOP'!$C$8:$E$799,2,0)</f>
        <v>Đất sét Hoa đào (DTL) BD01</v>
      </c>
      <c r="I22" s="29" t="str">
        <f>IF(B22="","",VLOOKUP(H22,'TONG HOP'!$B$8:$F$19883,1,0))</f>
        <v>Đất sét Hoa đào (DTL) BD01</v>
      </c>
      <c r="J22" s="35" t="str">
        <f>IF(B22="","",VLOOKUP(I22,'TONG HOP'!$B$8:$F$19883,5,0))</f>
        <v>kg</v>
      </c>
      <c r="K22" s="214">
        <v>16500</v>
      </c>
      <c r="L22" s="214">
        <v>19430</v>
      </c>
      <c r="M22" s="214"/>
      <c r="N22" s="214"/>
      <c r="O22" s="617" t="s">
        <v>1584</v>
      </c>
      <c r="P22" s="11">
        <f t="shared" si="1"/>
        <v>8</v>
      </c>
      <c r="Q22" s="246" t="s">
        <v>1487</v>
      </c>
      <c r="R22" s="217">
        <f ca="1">+VLOOKUP(G22,'TONG HOP'!$C$8:$Q$788,14,0)</f>
        <v>7003067.8900000006</v>
      </c>
      <c r="S22" s="217">
        <f ca="1">+VLOOKUP(G22,'TONG HOP'!$C$8:$Q$788,15,0)</f>
        <v>9188535.4875000007</v>
      </c>
      <c r="T22" s="447"/>
      <c r="U22" s="7"/>
      <c r="V22" s="7"/>
    </row>
    <row r="23" spans="1:22" ht="15" customHeight="1">
      <c r="A23" s="4">
        <f t="shared" si="0"/>
        <v>19</v>
      </c>
      <c r="B23" s="30" t="s">
        <v>1571</v>
      </c>
      <c r="C23" s="19" t="s">
        <v>742</v>
      </c>
      <c r="D23" s="489" t="s">
        <v>1567</v>
      </c>
      <c r="E23" s="5" t="s">
        <v>743</v>
      </c>
      <c r="F23" s="20" t="s">
        <v>1422</v>
      </c>
      <c r="G23" s="315" t="s">
        <v>783</v>
      </c>
      <c r="H23" s="17" t="str">
        <f>VLOOKUP(G23,'TONG HOP'!$C$8:$E$799,2,0)</f>
        <v>Đất sét Hồng Lâm Đồng mới (PND-KL-BL01) - LQ</v>
      </c>
      <c r="I23" s="29" t="str">
        <f>IF(B23="","",VLOOKUP(H23,'TONG HOP'!$B$8:$F$19883,1,0))</f>
        <v>Đất sét Hồng Lâm Đồng mới (PND-KL-BL01) - LQ</v>
      </c>
      <c r="J23" s="35" t="str">
        <f>IF(B23="","",VLOOKUP(I23,'TONG HOP'!$B$8:$F$19883,5,0))</f>
        <v>kg</v>
      </c>
      <c r="K23" s="214">
        <v>4950</v>
      </c>
      <c r="L23" s="214">
        <v>6130</v>
      </c>
      <c r="M23" s="214"/>
      <c r="N23" s="214"/>
      <c r="O23" s="617" t="s">
        <v>1584</v>
      </c>
      <c r="P23" s="11">
        <f t="shared" si="1"/>
        <v>8</v>
      </c>
      <c r="Q23" s="246" t="s">
        <v>1487</v>
      </c>
      <c r="R23" s="217">
        <f ca="1">+VLOOKUP(G23,'TONG HOP'!$C$8:$Q$788,14,0)</f>
        <v>8622217</v>
      </c>
      <c r="S23" s="217">
        <f ca="1">+VLOOKUP(G23,'TONG HOP'!$C$8:$Q$788,15,0)</f>
        <v>11000466.59</v>
      </c>
      <c r="T23" s="447"/>
      <c r="U23" s="7"/>
      <c r="V23" s="7"/>
    </row>
    <row r="24" spans="1:22" ht="15" customHeight="1">
      <c r="A24" s="4">
        <f t="shared" si="0"/>
        <v>20</v>
      </c>
      <c r="B24" s="30" t="s">
        <v>1571</v>
      </c>
      <c r="C24" s="19" t="s">
        <v>742</v>
      </c>
      <c r="D24" s="489" t="s">
        <v>1567</v>
      </c>
      <c r="E24" s="5" t="s">
        <v>743</v>
      </c>
      <c r="F24" s="20" t="s">
        <v>1422</v>
      </c>
      <c r="G24" s="17" t="s">
        <v>784</v>
      </c>
      <c r="H24" s="17" t="str">
        <f>VLOOKUP(G24,'TONG HOP'!$C$8:$E$799,2,0)</f>
        <v>Đất Đỏ Hoa Đào (BD02) LHP</v>
      </c>
      <c r="I24" s="29" t="str">
        <f>IF(B24="","",VLOOKUP(H24,'TONG HOP'!$B$8:$F$19883,1,0))</f>
        <v>Đất Đỏ Hoa Đào (BD02) LHP</v>
      </c>
      <c r="J24" s="35" t="str">
        <f>IF(B24="","",VLOOKUP(I24,'TONG HOP'!$B$8:$F$19883,5,0))</f>
        <v>kg</v>
      </c>
      <c r="K24" s="214">
        <v>18150</v>
      </c>
      <c r="L24" s="214">
        <v>21620</v>
      </c>
      <c r="M24" s="214"/>
      <c r="N24" s="214"/>
      <c r="O24" s="617" t="s">
        <v>1584</v>
      </c>
      <c r="P24" s="11">
        <f t="shared" si="1"/>
        <v>8</v>
      </c>
      <c r="Q24" s="246" t="s">
        <v>1487</v>
      </c>
      <c r="R24" s="217">
        <f ca="1">+VLOOKUP(G24,'TONG HOP'!$C$8:$Q$788,14,0)</f>
        <v>21748131.5</v>
      </c>
      <c r="S24" s="217">
        <f ca="1">+VLOOKUP(G24,'TONG HOP'!$C$8:$Q$788,15,0)</f>
        <v>27517934.375</v>
      </c>
      <c r="T24" s="447"/>
      <c r="U24" s="7"/>
      <c r="V24" s="7"/>
    </row>
    <row r="25" spans="1:22" ht="15" customHeight="1">
      <c r="A25" s="4">
        <f t="shared" si="0"/>
        <v>21</v>
      </c>
      <c r="B25" s="30" t="s">
        <v>1571</v>
      </c>
      <c r="C25" s="19" t="s">
        <v>742</v>
      </c>
      <c r="D25" s="489" t="s">
        <v>1567</v>
      </c>
      <c r="E25" s="5" t="s">
        <v>743</v>
      </c>
      <c r="F25" s="20" t="s">
        <v>1422</v>
      </c>
      <c r="G25" s="315" t="s">
        <v>1370</v>
      </c>
      <c r="H25" s="17" t="str">
        <f>VLOOKUP(G25,'TONG HOP'!$C$8:$E$799,2,0)</f>
        <v>Đất VT02</v>
      </c>
      <c r="I25" s="29" t="str">
        <f>IF(B25="","",VLOOKUP(H25,'TONG HOP'!$B$8:$F$19883,1,0))</f>
        <v>Đất VT02</v>
      </c>
      <c r="J25" s="35" t="str">
        <f>IF(B25="","",VLOOKUP(I25,'TONG HOP'!$B$8:$F$19883,5,0))</f>
        <v>kg</v>
      </c>
      <c r="K25" s="214">
        <v>13200</v>
      </c>
      <c r="L25" s="214">
        <v>15760</v>
      </c>
      <c r="M25" s="214"/>
      <c r="N25" s="214"/>
      <c r="O25" s="617" t="s">
        <v>1584</v>
      </c>
      <c r="P25" s="11">
        <f t="shared" si="1"/>
        <v>8</v>
      </c>
      <c r="Q25" s="246" t="s">
        <v>1487</v>
      </c>
      <c r="R25" s="217">
        <f ca="1">+VLOOKUP(G25,'TONG HOP'!$C$8:$Q$788,14,0)</f>
        <v>7849734</v>
      </c>
      <c r="S25" s="217">
        <f ca="1">+VLOOKUP(G25,'TONG HOP'!$C$8:$Q$788,15,0)</f>
        <v>9643863.4800000004</v>
      </c>
      <c r="T25" s="447"/>
      <c r="U25" s="7"/>
      <c r="V25" s="7"/>
    </row>
    <row r="26" spans="1:22" ht="15" customHeight="1">
      <c r="A26" s="4">
        <f t="shared" si="0"/>
        <v>22</v>
      </c>
      <c r="B26" s="30" t="s">
        <v>1571</v>
      </c>
      <c r="C26" s="19" t="s">
        <v>742</v>
      </c>
      <c r="D26" s="489" t="s">
        <v>1567</v>
      </c>
      <c r="E26" s="5" t="s">
        <v>743</v>
      </c>
      <c r="F26" s="20" t="s">
        <v>1422</v>
      </c>
      <c r="G26" s="315" t="s">
        <v>1485</v>
      </c>
      <c r="H26" s="17" t="e">
        <f>VLOOKUP(G26,'TONG HOP'!$C$8:$E$799,2,0)</f>
        <v>#N/A</v>
      </c>
      <c r="I26" s="29" t="e">
        <f>IF(B26="","",VLOOKUP(H26,'TONG HOP'!$B$8:$F$19883,1,0))</f>
        <v>#N/A</v>
      </c>
      <c r="J26" s="35" t="e">
        <f>IF(B26="","",VLOOKUP(I26,'TONG HOP'!$B$8:$F$19883,5,0))</f>
        <v>#N/A</v>
      </c>
      <c r="K26" s="214">
        <v>0</v>
      </c>
      <c r="L26" s="214">
        <v>0</v>
      </c>
      <c r="M26" s="214"/>
      <c r="N26" s="214"/>
      <c r="O26" s="617" t="s">
        <v>1584</v>
      </c>
      <c r="P26" s="11">
        <f t="shared" si="1"/>
        <v>8</v>
      </c>
      <c r="Q26" s="246" t="s">
        <v>1487</v>
      </c>
      <c r="R26" s="217" t="e">
        <f>+VLOOKUP(G26,'TONG HOP'!$C$8:$Q$788,14,0)</f>
        <v>#N/A</v>
      </c>
      <c r="S26" s="217" t="e">
        <f>+VLOOKUP(G26,'TONG HOP'!$C$8:$Q$788,15,0)</f>
        <v>#N/A</v>
      </c>
      <c r="T26" s="447"/>
      <c r="U26" s="7"/>
      <c r="V26" s="7"/>
    </row>
    <row r="27" spans="1:22" ht="15" customHeight="1">
      <c r="A27" s="4">
        <f t="shared" si="0"/>
        <v>23</v>
      </c>
      <c r="B27" s="30" t="s">
        <v>1571</v>
      </c>
      <c r="C27" s="19" t="s">
        <v>742</v>
      </c>
      <c r="D27" s="489" t="s">
        <v>1567</v>
      </c>
      <c r="E27" s="5" t="s">
        <v>743</v>
      </c>
      <c r="F27" s="20" t="s">
        <v>1422</v>
      </c>
      <c r="G27" s="17" t="s">
        <v>1294</v>
      </c>
      <c r="H27" s="17" t="str">
        <f>VLOOKUP(G27,'TONG HOP'!$C$8:$E$799,2,0)</f>
        <v>Thủy tinh lỏng - Ngọc Anh Đạt (Natri silicate)</v>
      </c>
      <c r="I27" s="29" t="str">
        <f>IF(B27="","",VLOOKUP(H27,'TONG HOP'!$B$8:$F$19883,1,0))</f>
        <v>Thủy tinh lỏng - Ngọc Anh Đạt (Natri silicate)</v>
      </c>
      <c r="J27" s="35" t="str">
        <f>IF(B27="","",VLOOKUP(I27,'TONG HOP'!$B$8:$F$19883,5,0))</f>
        <v>kg</v>
      </c>
      <c r="K27" s="214">
        <v>2400</v>
      </c>
      <c r="L27" s="214">
        <v>2400</v>
      </c>
      <c r="M27" s="214"/>
      <c r="N27" s="214"/>
      <c r="O27" s="617" t="s">
        <v>1584</v>
      </c>
      <c r="P27" s="11">
        <f t="shared" si="1"/>
        <v>8</v>
      </c>
      <c r="Q27" s="246" t="s">
        <v>1487</v>
      </c>
      <c r="R27" s="217">
        <f ca="1">+VLOOKUP(G27,'TONG HOP'!$C$8:$Q$788,14,0)</f>
        <v>11856</v>
      </c>
      <c r="S27" s="217">
        <f ca="1">+VLOOKUP(G27,'TONG HOP'!$C$8:$Q$788,15,0)</f>
        <v>11856</v>
      </c>
      <c r="T27" s="447"/>
      <c r="U27" s="7"/>
      <c r="V27" s="7"/>
    </row>
    <row r="28" spans="1:22" ht="15" customHeight="1">
      <c r="A28" s="4">
        <f t="shared" si="0"/>
        <v>24</v>
      </c>
      <c r="B28" s="30" t="s">
        <v>1572</v>
      </c>
      <c r="C28" s="19" t="s">
        <v>742</v>
      </c>
      <c r="D28" s="489" t="s">
        <v>1567</v>
      </c>
      <c r="E28" s="5" t="s">
        <v>743</v>
      </c>
      <c r="F28" s="20" t="s">
        <v>1442</v>
      </c>
      <c r="G28" s="17" t="s">
        <v>1126</v>
      </c>
      <c r="H28" s="17" t="str">
        <f>VLOOKUP(G28,'TONG HOP'!$C$8:$E$799,2,0)</f>
        <v>Than cục 4A- Hưng Tam Long Lô 1</v>
      </c>
      <c r="I28" s="29" t="str">
        <f>IF(B28="","",VLOOKUP(H28,'TONG HOP'!$B$8:$F$19883,1,0))</f>
        <v>Than cục 4A- Hưng Tam Long Lô 1</v>
      </c>
      <c r="J28" s="35" t="str">
        <f>IF(B28="","",VLOOKUP(I28,'TONG HOP'!$B$8:$F$19883,5,0))</f>
        <v>kg</v>
      </c>
      <c r="K28" s="214"/>
      <c r="L28" s="214">
        <v>11422</v>
      </c>
      <c r="M28" s="214"/>
      <c r="N28" s="214"/>
      <c r="O28" s="617" t="s">
        <v>1535</v>
      </c>
      <c r="P28" s="11">
        <f t="shared" si="1"/>
        <v>8</v>
      </c>
      <c r="Q28" s="246"/>
      <c r="R28" s="217">
        <f>+VLOOKUP(G28,'TONG HOP'!$C$8:$Q$788,14,0)</f>
        <v>0</v>
      </c>
      <c r="S28" s="217">
        <f ca="1">+VLOOKUP(G28,'TONG HOP'!$C$8:$Q$788,15,0)</f>
        <v>0</v>
      </c>
      <c r="T28" s="447"/>
      <c r="U28" s="7"/>
      <c r="V28" s="7"/>
    </row>
    <row r="29" spans="1:22" ht="15" customHeight="1">
      <c r="A29" s="4">
        <f t="shared" si="0"/>
        <v>25</v>
      </c>
      <c r="B29" s="30" t="s">
        <v>1573</v>
      </c>
      <c r="C29" s="19" t="s">
        <v>742</v>
      </c>
      <c r="D29" s="489" t="s">
        <v>1567</v>
      </c>
      <c r="E29" s="5" t="s">
        <v>743</v>
      </c>
      <c r="F29" s="20" t="s">
        <v>1442</v>
      </c>
      <c r="G29" s="17" t="s">
        <v>1126</v>
      </c>
      <c r="H29" s="17" t="str">
        <f>VLOOKUP(G29,'TONG HOP'!$C$8:$E$799,2,0)</f>
        <v>Than cục 4A- Hưng Tam Long Lô 1</v>
      </c>
      <c r="I29" s="29" t="str">
        <f>IF(B29="","",VLOOKUP(H29,'TONG HOP'!$B$8:$F$19883,1,0))</f>
        <v>Than cục 4A- Hưng Tam Long Lô 1</v>
      </c>
      <c r="J29" s="35" t="str">
        <f>IF(B29="","",VLOOKUP(I29,'TONG HOP'!$B$8:$F$19883,5,0))</f>
        <v>kg</v>
      </c>
      <c r="K29" s="214"/>
      <c r="L29" s="214">
        <v>7462</v>
      </c>
      <c r="M29" s="214"/>
      <c r="N29" s="214"/>
      <c r="O29" s="617" t="s">
        <v>1536</v>
      </c>
      <c r="P29" s="11">
        <f t="shared" si="1"/>
        <v>8</v>
      </c>
      <c r="Q29" s="246"/>
      <c r="R29" s="217">
        <f>+VLOOKUP(G29,'TONG HOP'!$C$8:$Q$788,14,0)</f>
        <v>0</v>
      </c>
      <c r="S29" s="217">
        <f ca="1">+VLOOKUP(G29,'TONG HOP'!$C$8:$Q$788,15,0)</f>
        <v>0</v>
      </c>
      <c r="T29" s="447"/>
      <c r="U29" s="7"/>
      <c r="V29" s="7"/>
    </row>
    <row r="30" spans="1:22" ht="15" customHeight="1">
      <c r="A30" s="4">
        <f t="shared" si="0"/>
        <v>26</v>
      </c>
      <c r="B30" s="30" t="s">
        <v>1574</v>
      </c>
      <c r="C30" s="19" t="s">
        <v>742</v>
      </c>
      <c r="D30" s="489" t="s">
        <v>1569</v>
      </c>
      <c r="E30" s="5" t="s">
        <v>743</v>
      </c>
      <c r="F30" s="20" t="s">
        <v>1442</v>
      </c>
      <c r="G30" s="17" t="s">
        <v>1393</v>
      </c>
      <c r="H30" s="17" t="str">
        <f>VLOOKUP(G30,'TONG HOP'!$C$8:$E$799,2,0)</f>
        <v>Than cục 4- Hải Thành Lô2</v>
      </c>
      <c r="I30" s="29" t="str">
        <f>IF(B30="","",VLOOKUP(H30,'TONG HOP'!$B$8:$F$19883,1,0))</f>
        <v>Than cục 4- Hải Thành Lô2</v>
      </c>
      <c r="J30" s="35" t="str">
        <f>IF(B30="","",VLOOKUP(I30,'TONG HOP'!$B$8:$F$19883,5,0))</f>
        <v>kg</v>
      </c>
      <c r="K30" s="214"/>
      <c r="L30" s="214">
        <v>26397</v>
      </c>
      <c r="M30" s="214"/>
      <c r="N30" s="214"/>
      <c r="O30" s="617" t="s">
        <v>1527</v>
      </c>
      <c r="P30" s="11">
        <f t="shared" si="1"/>
        <v>8</v>
      </c>
      <c r="Q30" s="246"/>
      <c r="R30" s="217">
        <f>+VLOOKUP(G30,'TONG HOP'!$C$8:$Q$788,14,0)</f>
        <v>0</v>
      </c>
      <c r="S30" s="217">
        <f ca="1">+VLOOKUP(G30,'TONG HOP'!$C$8:$Q$788,15,0)</f>
        <v>214005</v>
      </c>
      <c r="T30" s="447"/>
      <c r="U30" s="7"/>
      <c r="V30" s="7"/>
    </row>
    <row r="31" spans="1:22" ht="15" customHeight="1">
      <c r="A31" s="4">
        <f t="shared" si="0"/>
        <v>27</v>
      </c>
      <c r="B31" s="30" t="s">
        <v>1575</v>
      </c>
      <c r="C31" s="19" t="s">
        <v>742</v>
      </c>
      <c r="D31" s="489" t="s">
        <v>1569</v>
      </c>
      <c r="E31" s="5" t="s">
        <v>743</v>
      </c>
      <c r="F31" s="20" t="s">
        <v>1442</v>
      </c>
      <c r="G31" s="17" t="s">
        <v>1393</v>
      </c>
      <c r="H31" s="17" t="str">
        <f>VLOOKUP(G31,'TONG HOP'!$C$8:$E$799,2,0)</f>
        <v>Than cục 4- Hải Thành Lô2</v>
      </c>
      <c r="I31" s="29" t="str">
        <f>IF(B31="","",VLOOKUP(H31,'TONG HOP'!$B$8:$F$19883,1,0))</f>
        <v>Than cục 4- Hải Thành Lô2</v>
      </c>
      <c r="J31" s="35" t="str">
        <f>IF(B31="","",VLOOKUP(I31,'TONG HOP'!$B$8:$F$19883,5,0))</f>
        <v>kg</v>
      </c>
      <c r="K31" s="214"/>
      <c r="L31" s="214">
        <v>17212</v>
      </c>
      <c r="M31" s="214"/>
      <c r="N31" s="214"/>
      <c r="O31" s="617" t="s">
        <v>1528</v>
      </c>
      <c r="P31" s="11">
        <f t="shared" si="1"/>
        <v>8</v>
      </c>
      <c r="Q31" s="246"/>
      <c r="R31" s="217">
        <f>+VLOOKUP(G31,'TONG HOP'!$C$8:$Q$788,14,0)</f>
        <v>0</v>
      </c>
      <c r="S31" s="217">
        <f ca="1">+VLOOKUP(G31,'TONG HOP'!$C$8:$Q$788,15,0)</f>
        <v>214005</v>
      </c>
      <c r="T31" s="447"/>
      <c r="U31" s="7"/>
      <c r="V31" s="7"/>
    </row>
    <row r="32" spans="1:22" ht="15" customHeight="1">
      <c r="A32" s="4">
        <f t="shared" si="0"/>
        <v>28</v>
      </c>
      <c r="B32" s="30" t="s">
        <v>1576</v>
      </c>
      <c r="C32" s="19" t="s">
        <v>742</v>
      </c>
      <c r="D32" s="489" t="s">
        <v>1569</v>
      </c>
      <c r="E32" s="5" t="s">
        <v>743</v>
      </c>
      <c r="F32" s="20" t="s">
        <v>890</v>
      </c>
      <c r="G32" s="315" t="s">
        <v>1481</v>
      </c>
      <c r="H32" s="17" t="str">
        <f>VLOOKUP(G32,'TONG HOP'!$C$8:$E$799,2,0)</f>
        <v>Vỏ điều- Hùng Lê lô 1</v>
      </c>
      <c r="I32" s="29" t="str">
        <f>IF(B32="","",VLOOKUP(H32,'TONG HOP'!$B$8:$F$19883,1,0))</f>
        <v>Vỏ điều- Hùng Lê lô 1</v>
      </c>
      <c r="J32" s="35" t="str">
        <f>IF(B32="","",VLOOKUP(I32,'TONG HOP'!$B$8:$F$19883,5,0))</f>
        <v>kg</v>
      </c>
      <c r="K32" s="214"/>
      <c r="L32" s="214">
        <v>42636</v>
      </c>
      <c r="M32" s="214"/>
      <c r="N32" s="214"/>
      <c r="O32" s="617"/>
      <c r="P32" s="11">
        <f t="shared" si="1"/>
        <v>8</v>
      </c>
      <c r="Q32" s="246"/>
      <c r="R32" s="217">
        <f>+VLOOKUP(G32,'TONG HOP'!$C$8:$Q$788,14,0)</f>
        <v>0</v>
      </c>
      <c r="S32" s="217">
        <f ca="1">+VLOOKUP(G32,'TONG HOP'!$C$8:$Q$788,15,0)</f>
        <v>279930.32999999996</v>
      </c>
      <c r="T32" s="447"/>
      <c r="U32" s="7"/>
      <c r="V32" s="7"/>
    </row>
    <row r="33" spans="1:22" ht="15" customHeight="1">
      <c r="A33" s="4">
        <f t="shared" si="0"/>
        <v>29</v>
      </c>
      <c r="B33" s="30" t="s">
        <v>1577</v>
      </c>
      <c r="C33" s="19" t="s">
        <v>742</v>
      </c>
      <c r="D33" s="489" t="s">
        <v>1569</v>
      </c>
      <c r="E33" s="5" t="s">
        <v>743</v>
      </c>
      <c r="F33" s="20" t="s">
        <v>890</v>
      </c>
      <c r="G33" s="17" t="s">
        <v>1297</v>
      </c>
      <c r="H33" s="17" t="str">
        <f>VLOOKUP(G33,'TONG HOP'!$C$8:$E$799,2,0)</f>
        <v>Bột đá 0-5 (PH02)</v>
      </c>
      <c r="I33" s="29" t="str">
        <f>IF(B33="","",VLOOKUP(H33,'TONG HOP'!$B$8:$F$19883,1,0))</f>
        <v>Bột đá 0-5 (PH02)</v>
      </c>
      <c r="J33" s="35" t="str">
        <f>IF(B33="","",VLOOKUP(I33,'TONG HOP'!$B$8:$F$19883,5,0))</f>
        <v>kg</v>
      </c>
      <c r="K33" s="214">
        <v>30525</v>
      </c>
      <c r="L33" s="214">
        <v>31820</v>
      </c>
      <c r="M33" s="214"/>
      <c r="N33" s="214"/>
      <c r="O33" s="617" t="s">
        <v>1583</v>
      </c>
      <c r="P33" s="11">
        <f t="shared" si="1"/>
        <v>8</v>
      </c>
      <c r="Q33" s="246" t="s">
        <v>1503</v>
      </c>
      <c r="R33" s="217">
        <f ca="1">+VLOOKUP(G33,'TONG HOP'!$C$8:$Q$788,14,0)</f>
        <v>16450296.948150001</v>
      </c>
      <c r="S33" s="217">
        <f ca="1">+VLOOKUP(G33,'TONG HOP'!$C$8:$Q$788,15,0)</f>
        <v>17584243.156999998</v>
      </c>
      <c r="T33" s="447"/>
      <c r="U33" s="7"/>
      <c r="V33" s="7"/>
    </row>
    <row r="34" spans="1:22" ht="15" customHeight="1">
      <c r="A34" s="4">
        <f t="shared" si="0"/>
        <v>30</v>
      </c>
      <c r="B34" s="30" t="s">
        <v>1577</v>
      </c>
      <c r="C34" s="19" t="s">
        <v>742</v>
      </c>
      <c r="D34" s="489" t="s">
        <v>1569</v>
      </c>
      <c r="E34" s="5" t="s">
        <v>743</v>
      </c>
      <c r="F34" s="20" t="s">
        <v>890</v>
      </c>
      <c r="G34" s="315" t="s">
        <v>1296</v>
      </c>
      <c r="H34" s="17" t="str">
        <f>VLOOKUP(G34,'TONG HOP'!$C$8:$E$799,2,0)</f>
        <v>Bột đá Phước Hoà 03 (PH03) DTL</v>
      </c>
      <c r="I34" s="29" t="str">
        <f>IF(B34="","",VLOOKUP(H34,'TONG HOP'!$B$8:$F$19883,1,0))</f>
        <v>Bột đá Phước Hoà 03 (PH03) DTL</v>
      </c>
      <c r="J34" s="35" t="str">
        <f>IF(B34="","",VLOOKUP(I34,'TONG HOP'!$B$8:$F$19883,5,0))</f>
        <v>kg</v>
      </c>
      <c r="K34" s="214">
        <v>25575</v>
      </c>
      <c r="L34" s="214">
        <v>26410</v>
      </c>
      <c r="M34" s="214"/>
      <c r="N34" s="214"/>
      <c r="O34" s="617" t="s">
        <v>1583</v>
      </c>
      <c r="P34" s="11">
        <f t="shared" si="1"/>
        <v>8</v>
      </c>
      <c r="Q34" s="246" t="s">
        <v>1503</v>
      </c>
      <c r="R34" s="217">
        <f ca="1">+VLOOKUP(G34,'TONG HOP'!$C$8:$Q$788,14,0)</f>
        <v>12462544.286</v>
      </c>
      <c r="S34" s="217">
        <f ca="1">+VLOOKUP(G34,'TONG HOP'!$C$8:$Q$788,15,0)</f>
        <v>13260131.879999999</v>
      </c>
      <c r="T34" s="447"/>
      <c r="U34" s="7"/>
      <c r="V34" s="7"/>
    </row>
    <row r="35" spans="1:22" ht="15" customHeight="1">
      <c r="A35" s="4">
        <f t="shared" si="0"/>
        <v>31</v>
      </c>
      <c r="B35" s="30" t="s">
        <v>1577</v>
      </c>
      <c r="C35" s="19" t="s">
        <v>742</v>
      </c>
      <c r="D35" s="489" t="s">
        <v>1569</v>
      </c>
      <c r="E35" s="5" t="s">
        <v>743</v>
      </c>
      <c r="F35" s="20" t="s">
        <v>890</v>
      </c>
      <c r="G35" s="17" t="s">
        <v>78</v>
      </c>
      <c r="H35" s="17" t="str">
        <f>VLOOKUP(G35,'TONG HOP'!$C$8:$E$799,2,0)</f>
        <v>Đá vôi (PND-HT01)</v>
      </c>
      <c r="I35" s="29" t="str">
        <f>IF(B35="","",VLOOKUP(H35,'TONG HOP'!$B$8:$F$19883,1,0))</f>
        <v>Đá vôi (PND-HT01)</v>
      </c>
      <c r="J35" s="35" t="str">
        <f>IF(B35="","",VLOOKUP(I35,'TONG HOP'!$B$8:$F$19883,5,0))</f>
        <v>kg</v>
      </c>
      <c r="K35" s="214">
        <v>11550</v>
      </c>
      <c r="L35" s="214">
        <v>12060</v>
      </c>
      <c r="M35" s="214"/>
      <c r="N35" s="214"/>
      <c r="O35" s="617" t="s">
        <v>1583</v>
      </c>
      <c r="P35" s="11">
        <f t="shared" si="1"/>
        <v>8</v>
      </c>
      <c r="Q35" s="246" t="s">
        <v>1503</v>
      </c>
      <c r="R35" s="217">
        <f ca="1">+VLOOKUP(G35,'TONG HOP'!$C$8:$Q$788,14,0)</f>
        <v>1278368.7590000001</v>
      </c>
      <c r="S35" s="217">
        <f ca="1">+VLOOKUP(G35,'TONG HOP'!$C$8:$Q$788,15,0)</f>
        <v>1340529.603775</v>
      </c>
      <c r="T35" s="447"/>
      <c r="U35" s="7"/>
      <c r="V35" s="7"/>
    </row>
    <row r="36" spans="1:22" ht="15" customHeight="1">
      <c r="A36" s="4">
        <f t="shared" si="0"/>
        <v>32</v>
      </c>
      <c r="B36" s="30" t="s">
        <v>1577</v>
      </c>
      <c r="C36" s="19" t="s">
        <v>742</v>
      </c>
      <c r="D36" s="489" t="s">
        <v>1569</v>
      </c>
      <c r="E36" s="5" t="s">
        <v>743</v>
      </c>
      <c r="F36" s="20" t="s">
        <v>890</v>
      </c>
      <c r="G36" s="315" t="s">
        <v>1147</v>
      </c>
      <c r="H36" s="17" t="str">
        <f>VLOOKUP(G36,'TONG HOP'!$C$8:$E$799,2,0)</f>
        <v>Đất sét Hoa đào (DTL) BD01</v>
      </c>
      <c r="I36" s="29" t="str">
        <f>IF(B36="","",VLOOKUP(H36,'TONG HOP'!$B$8:$F$19883,1,0))</f>
        <v>Đất sét Hoa đào (DTL) BD01</v>
      </c>
      <c r="J36" s="35" t="str">
        <f>IF(B36="","",VLOOKUP(I36,'TONG HOP'!$B$8:$F$19883,5,0))</f>
        <v>kg</v>
      </c>
      <c r="K36" s="214">
        <v>19800</v>
      </c>
      <c r="L36" s="214">
        <v>23530</v>
      </c>
      <c r="M36" s="214"/>
      <c r="N36" s="214"/>
      <c r="O36" s="617" t="s">
        <v>1583</v>
      </c>
      <c r="P36" s="11">
        <f t="shared" si="1"/>
        <v>8</v>
      </c>
      <c r="Q36" s="246" t="s">
        <v>1503</v>
      </c>
      <c r="R36" s="217">
        <f ca="1">+VLOOKUP(G36,'TONG HOP'!$C$8:$Q$788,14,0)</f>
        <v>7003067.8900000006</v>
      </c>
      <c r="S36" s="217">
        <f ca="1">+VLOOKUP(G36,'TONG HOP'!$C$8:$Q$788,15,0)</f>
        <v>9188535.4875000007</v>
      </c>
      <c r="T36" s="447"/>
      <c r="U36" s="7"/>
      <c r="V36" s="7"/>
    </row>
    <row r="37" spans="1:22">
      <c r="A37" s="4">
        <f t="shared" si="0"/>
        <v>33</v>
      </c>
      <c r="B37" s="30" t="s">
        <v>1577</v>
      </c>
      <c r="C37" s="19" t="s">
        <v>742</v>
      </c>
      <c r="D37" s="489" t="s">
        <v>1569</v>
      </c>
      <c r="E37" s="5" t="s">
        <v>743</v>
      </c>
      <c r="F37" s="20" t="s">
        <v>890</v>
      </c>
      <c r="G37" s="17" t="s">
        <v>784</v>
      </c>
      <c r="H37" s="17" t="str">
        <f>VLOOKUP(G37,'TONG HOP'!$C$8:$E$799,2,0)</f>
        <v>Đất Đỏ Hoa Đào (BD02) LHP</v>
      </c>
      <c r="I37" s="29" t="str">
        <f>IF(B37="","",VLOOKUP(H37,'TONG HOP'!$B$8:$F$19883,1,0))</f>
        <v>Đất Đỏ Hoa Đào (BD02) LHP</v>
      </c>
      <c r="J37" s="35" t="str">
        <f>IF(B37="","",VLOOKUP(I37,'TONG HOP'!$B$8:$F$19883,5,0))</f>
        <v>kg</v>
      </c>
      <c r="K37" s="214">
        <v>19800</v>
      </c>
      <c r="L37" s="214">
        <v>23640</v>
      </c>
      <c r="M37" s="214"/>
      <c r="N37" s="214"/>
      <c r="O37" s="617" t="s">
        <v>1583</v>
      </c>
      <c r="P37" s="11">
        <f t="shared" si="1"/>
        <v>8</v>
      </c>
      <c r="Q37" s="246" t="s">
        <v>1503</v>
      </c>
      <c r="R37" s="217">
        <f ca="1">+VLOOKUP(G37,'TONG HOP'!$C$8:$Q$788,14,0)</f>
        <v>21748131.5</v>
      </c>
      <c r="S37" s="217">
        <f ca="1">+VLOOKUP(G37,'TONG HOP'!$C$8:$Q$788,15,0)</f>
        <v>27517934.375</v>
      </c>
      <c r="T37" s="447"/>
      <c r="U37" s="7"/>
      <c r="V37" s="7"/>
    </row>
    <row r="38" spans="1:22" ht="15.75" customHeight="1">
      <c r="A38" s="4">
        <f t="shared" si="0"/>
        <v>34</v>
      </c>
      <c r="B38" s="30" t="s">
        <v>1577</v>
      </c>
      <c r="C38" s="19" t="s">
        <v>742</v>
      </c>
      <c r="D38" s="489" t="s">
        <v>1569</v>
      </c>
      <c r="E38" s="5" t="s">
        <v>743</v>
      </c>
      <c r="F38" s="20" t="s">
        <v>890</v>
      </c>
      <c r="G38" s="315" t="s">
        <v>1370</v>
      </c>
      <c r="H38" s="17" t="str">
        <f>VLOOKUP(G38,'TONG HOP'!$C$8:$E$799,2,0)</f>
        <v>Đất VT02</v>
      </c>
      <c r="I38" s="29" t="str">
        <f>IF(B38="","",VLOOKUP(H38,'TONG HOP'!$B$8:$F$19883,1,0))</f>
        <v>Đất VT02</v>
      </c>
      <c r="J38" s="35" t="str">
        <f>IF(B38="","",VLOOKUP(I38,'TONG HOP'!$B$8:$F$19883,5,0))</f>
        <v>kg</v>
      </c>
      <c r="K38" s="214">
        <v>23100</v>
      </c>
      <c r="L38" s="214">
        <v>27550</v>
      </c>
      <c r="M38" s="214"/>
      <c r="N38" s="214"/>
      <c r="O38" s="617" t="s">
        <v>1583</v>
      </c>
      <c r="P38" s="11">
        <f t="shared" si="1"/>
        <v>8</v>
      </c>
      <c r="Q38" s="246" t="s">
        <v>1503</v>
      </c>
      <c r="R38" s="217">
        <f ca="1">+VLOOKUP(G38,'TONG HOP'!$C$8:$Q$788,14,0)</f>
        <v>7849734</v>
      </c>
      <c r="S38" s="217">
        <f ca="1">+VLOOKUP(G38,'TONG HOP'!$C$8:$Q$788,15,0)</f>
        <v>9643863.4800000004</v>
      </c>
      <c r="T38" s="447"/>
      <c r="U38" s="7"/>
      <c r="V38" s="7"/>
    </row>
    <row r="39" spans="1:22" ht="15" customHeight="1">
      <c r="A39" s="4">
        <f t="shared" si="0"/>
        <v>35</v>
      </c>
      <c r="B39" s="30" t="s">
        <v>1577</v>
      </c>
      <c r="C39" s="19" t="s">
        <v>742</v>
      </c>
      <c r="D39" s="489" t="s">
        <v>1569</v>
      </c>
      <c r="E39" s="5" t="s">
        <v>743</v>
      </c>
      <c r="F39" s="20" t="s">
        <v>890</v>
      </c>
      <c r="G39" s="315" t="s">
        <v>783</v>
      </c>
      <c r="H39" s="17" t="str">
        <f>VLOOKUP(G39,'TONG HOP'!$C$8:$E$799,2,0)</f>
        <v>Đất sét Hồng Lâm Đồng mới (PND-KL-BL01) - LQ</v>
      </c>
      <c r="I39" s="29" t="str">
        <f>IF(B39="","",VLOOKUP(H39,'TONG HOP'!$B$8:$F$19883,1,0))</f>
        <v>Đất sét Hồng Lâm Đồng mới (PND-KL-BL01) - LQ</v>
      </c>
      <c r="J39" s="35" t="str">
        <f>IF(B39="","",VLOOKUP(I39,'TONG HOP'!$B$8:$F$19883,5,0))</f>
        <v>kg</v>
      </c>
      <c r="K39" s="214">
        <v>4950</v>
      </c>
      <c r="L39" s="214">
        <v>6130</v>
      </c>
      <c r="M39" s="214"/>
      <c r="N39" s="214"/>
      <c r="O39" s="617" t="s">
        <v>1583</v>
      </c>
      <c r="P39" s="11">
        <f t="shared" si="1"/>
        <v>8</v>
      </c>
      <c r="Q39" s="246" t="s">
        <v>1503</v>
      </c>
      <c r="R39" s="217">
        <f ca="1">+VLOOKUP(G39,'TONG HOP'!$C$8:$Q$788,14,0)</f>
        <v>8622217</v>
      </c>
      <c r="S39" s="217">
        <f ca="1">+VLOOKUP(G39,'TONG HOP'!$C$8:$Q$788,15,0)</f>
        <v>11000466.59</v>
      </c>
      <c r="T39" s="447"/>
      <c r="U39" s="7"/>
      <c r="V39" s="7"/>
    </row>
    <row r="40" spans="1:22" ht="15" customHeight="1">
      <c r="A40" s="4">
        <f t="shared" si="0"/>
        <v>36</v>
      </c>
      <c r="B40" s="30" t="s">
        <v>1577</v>
      </c>
      <c r="C40" s="19" t="s">
        <v>742</v>
      </c>
      <c r="D40" s="489" t="s">
        <v>1569</v>
      </c>
      <c r="E40" s="5" t="s">
        <v>743</v>
      </c>
      <c r="F40" s="20" t="s">
        <v>890</v>
      </c>
      <c r="G40" s="315" t="s">
        <v>1421</v>
      </c>
      <c r="H40" s="17" t="str">
        <f>VLOOKUP(G40,'TONG HOP'!$C$8:$E$799,2,0)</f>
        <v>Đất VC02 (Đất TT)</v>
      </c>
      <c r="I40" s="29" t="str">
        <f>IF(B40="","",VLOOKUP(H40,'TONG HOP'!$B$8:$F$19883,1,0))</f>
        <v>Đất VC02 (Đất TT)</v>
      </c>
      <c r="J40" s="35" t="str">
        <f>IF(B40="","",VLOOKUP(I40,'TONG HOP'!$B$8:$F$19883,5,0))</f>
        <v>kg</v>
      </c>
      <c r="K40" s="214">
        <v>24750</v>
      </c>
      <c r="L40" s="214">
        <v>29740</v>
      </c>
      <c r="M40" s="214"/>
      <c r="N40" s="214"/>
      <c r="O40" s="617" t="s">
        <v>1583</v>
      </c>
      <c r="P40" s="11">
        <f t="shared" si="1"/>
        <v>8</v>
      </c>
      <c r="Q40" s="246" t="s">
        <v>1503</v>
      </c>
      <c r="R40" s="217">
        <f ca="1">+VLOOKUP(G40,'TONG HOP'!$C$8:$Q$788,14,0)</f>
        <v>11046342.498400144</v>
      </c>
      <c r="S40" s="217">
        <f ca="1">+VLOOKUP(G40,'TONG HOP'!$C$8:$Q$788,15,0)</f>
        <v>10818962.636480175</v>
      </c>
      <c r="T40" s="447"/>
      <c r="U40" s="7"/>
      <c r="V40" s="7"/>
    </row>
    <row r="41" spans="1:22" ht="15" customHeight="1">
      <c r="A41" s="4">
        <f t="shared" si="0"/>
        <v>37</v>
      </c>
      <c r="B41" s="30" t="s">
        <v>1577</v>
      </c>
      <c r="C41" s="19" t="s">
        <v>742</v>
      </c>
      <c r="D41" s="489" t="s">
        <v>1569</v>
      </c>
      <c r="E41" s="5" t="s">
        <v>743</v>
      </c>
      <c r="F41" s="20" t="s">
        <v>890</v>
      </c>
      <c r="G41" s="315" t="s">
        <v>1485</v>
      </c>
      <c r="H41" s="17" t="e">
        <f>VLOOKUP(G41,'TONG HOP'!$C$8:$E$799,2,0)</f>
        <v>#N/A</v>
      </c>
      <c r="I41" s="29" t="e">
        <f>IF(B41="","",VLOOKUP(H41,'TONG HOP'!$B$8:$F$19883,1,0))</f>
        <v>#N/A</v>
      </c>
      <c r="J41" s="35" t="e">
        <f>IF(B41="","",VLOOKUP(I41,'TONG HOP'!$B$8:$F$19883,5,0))</f>
        <v>#N/A</v>
      </c>
      <c r="K41" s="214">
        <v>0</v>
      </c>
      <c r="L41" s="214">
        <v>0</v>
      </c>
      <c r="M41" s="214"/>
      <c r="N41" s="214"/>
      <c r="O41" s="617" t="s">
        <v>1583</v>
      </c>
      <c r="P41" s="11">
        <f t="shared" si="1"/>
        <v>8</v>
      </c>
      <c r="Q41" s="246" t="s">
        <v>1503</v>
      </c>
      <c r="R41" s="217" t="e">
        <f>+VLOOKUP(G41,'TONG HOP'!$C$8:$Q$788,14,0)</f>
        <v>#N/A</v>
      </c>
      <c r="S41" s="217" t="e">
        <f>+VLOOKUP(G41,'TONG HOP'!$C$8:$Q$788,15,0)</f>
        <v>#N/A</v>
      </c>
      <c r="T41" s="447"/>
      <c r="U41" s="7"/>
      <c r="V41" s="7"/>
    </row>
    <row r="42" spans="1:22" ht="15" customHeight="1">
      <c r="A42" s="4">
        <f t="shared" si="0"/>
        <v>38</v>
      </c>
      <c r="B42" s="30" t="s">
        <v>1577</v>
      </c>
      <c r="C42" s="19" t="s">
        <v>742</v>
      </c>
      <c r="D42" s="489" t="s">
        <v>1569</v>
      </c>
      <c r="E42" s="5" t="s">
        <v>743</v>
      </c>
      <c r="F42" s="20" t="s">
        <v>890</v>
      </c>
      <c r="G42" s="17" t="s">
        <v>1294</v>
      </c>
      <c r="H42" s="17" t="str">
        <f>VLOOKUP(G42,'TONG HOP'!$C$8:$E$799,2,0)</f>
        <v>Thủy tinh lỏng - Ngọc Anh Đạt (Natri silicate)</v>
      </c>
      <c r="I42" s="29" t="str">
        <f>IF(B42="","",VLOOKUP(H42,'TONG HOP'!$B$8:$F$19883,1,0))</f>
        <v>Thủy tinh lỏng - Ngọc Anh Đạt (Natri silicate)</v>
      </c>
      <c r="J42" s="35" t="str">
        <f>IF(B42="","",VLOOKUP(I42,'TONG HOP'!$B$8:$F$19883,5,0))</f>
        <v>kg</v>
      </c>
      <c r="K42" s="214">
        <v>2400</v>
      </c>
      <c r="L42" s="214">
        <v>2400</v>
      </c>
      <c r="M42" s="214"/>
      <c r="N42" s="214"/>
      <c r="O42" s="617" t="s">
        <v>1583</v>
      </c>
      <c r="P42" s="11">
        <f t="shared" si="1"/>
        <v>8</v>
      </c>
      <c r="Q42" s="246" t="s">
        <v>1503</v>
      </c>
      <c r="R42" s="217">
        <f ca="1">+VLOOKUP(G42,'TONG HOP'!$C$8:$Q$788,14,0)</f>
        <v>11856</v>
      </c>
      <c r="S42" s="217">
        <f ca="1">+VLOOKUP(G42,'TONG HOP'!$C$8:$Q$788,15,0)</f>
        <v>11856</v>
      </c>
      <c r="T42" s="447"/>
      <c r="U42" s="7"/>
      <c r="V42" s="7"/>
    </row>
    <row r="43" spans="1:22" ht="15" customHeight="1">
      <c r="A43" s="4">
        <f t="shared" si="0"/>
        <v>39</v>
      </c>
      <c r="B43" s="30" t="s">
        <v>1578</v>
      </c>
      <c r="C43" s="19" t="s">
        <v>742</v>
      </c>
      <c r="D43" s="489" t="s">
        <v>1569</v>
      </c>
      <c r="E43" s="5" t="s">
        <v>743</v>
      </c>
      <c r="F43" s="20" t="s">
        <v>1422</v>
      </c>
      <c r="G43" s="315" t="s">
        <v>1296</v>
      </c>
      <c r="H43" s="17" t="str">
        <f>VLOOKUP(G43,'TONG HOP'!$C$8:$E$799,2,0)</f>
        <v>Bột đá Phước Hoà 03 (PH03) DTL</v>
      </c>
      <c r="I43" s="29" t="str">
        <f>IF(B43="","",VLOOKUP(H43,'TONG HOP'!$B$8:$F$19883,1,0))</f>
        <v>Bột đá Phước Hoà 03 (PH03) DTL</v>
      </c>
      <c r="J43" s="35" t="str">
        <f>IF(B43="","",VLOOKUP(I43,'TONG HOP'!$B$8:$F$19883,5,0))</f>
        <v>kg</v>
      </c>
      <c r="K43" s="214">
        <v>37950</v>
      </c>
      <c r="L43" s="214">
        <v>39170</v>
      </c>
      <c r="M43" s="214"/>
      <c r="N43" s="214"/>
      <c r="O43" s="617" t="s">
        <v>1585</v>
      </c>
      <c r="P43" s="11">
        <f t="shared" si="1"/>
        <v>8</v>
      </c>
      <c r="Q43" s="246" t="s">
        <v>1487</v>
      </c>
      <c r="R43" s="217">
        <f ca="1">+VLOOKUP(G43,'TONG HOP'!$C$8:$Q$788,14,0)</f>
        <v>12462544.286</v>
      </c>
      <c r="S43" s="217">
        <f ca="1">+VLOOKUP(G43,'TONG HOP'!$C$8:$Q$788,15,0)</f>
        <v>13260131.879999999</v>
      </c>
      <c r="T43" s="447"/>
      <c r="U43" s="7"/>
      <c r="V43" s="7"/>
    </row>
    <row r="44" spans="1:22" ht="15" customHeight="1">
      <c r="A44" s="4">
        <f t="shared" si="0"/>
        <v>40</v>
      </c>
      <c r="B44" s="30" t="s">
        <v>1578</v>
      </c>
      <c r="C44" s="19" t="s">
        <v>742</v>
      </c>
      <c r="D44" s="489" t="s">
        <v>1569</v>
      </c>
      <c r="E44" s="5" t="s">
        <v>743</v>
      </c>
      <c r="F44" s="20" t="s">
        <v>1422</v>
      </c>
      <c r="G44" s="17" t="s">
        <v>1297</v>
      </c>
      <c r="H44" s="17" t="str">
        <f>VLOOKUP(G44,'TONG HOP'!$C$8:$E$799,2,0)</f>
        <v>Bột đá 0-5 (PH02)</v>
      </c>
      <c r="I44" s="29" t="str">
        <f>IF(B44="","",VLOOKUP(H44,'TONG HOP'!$B$8:$F$19883,1,0))</f>
        <v>Bột đá 0-5 (PH02)</v>
      </c>
      <c r="J44" s="35" t="str">
        <f>IF(B44="","",VLOOKUP(I44,'TONG HOP'!$B$8:$F$19883,5,0))</f>
        <v>kg</v>
      </c>
      <c r="K44" s="214">
        <v>42900</v>
      </c>
      <c r="L44" s="214">
        <v>44730</v>
      </c>
      <c r="M44" s="214"/>
      <c r="N44" s="214"/>
      <c r="O44" s="617" t="s">
        <v>1585</v>
      </c>
      <c r="P44" s="11">
        <f t="shared" si="1"/>
        <v>8</v>
      </c>
      <c r="Q44" s="246" t="s">
        <v>1487</v>
      </c>
      <c r="R44" s="217">
        <f ca="1">+VLOOKUP(G44,'TONG HOP'!$C$8:$Q$788,14,0)</f>
        <v>16450296.948150001</v>
      </c>
      <c r="S44" s="217">
        <f ca="1">+VLOOKUP(G44,'TONG HOP'!$C$8:$Q$788,15,0)</f>
        <v>17584243.156999998</v>
      </c>
      <c r="T44" s="447"/>
      <c r="U44" s="7"/>
      <c r="V44" s="7"/>
    </row>
    <row r="45" spans="1:22" ht="15" customHeight="1">
      <c r="A45" s="4">
        <f t="shared" si="0"/>
        <v>41</v>
      </c>
      <c r="B45" s="30" t="s">
        <v>1578</v>
      </c>
      <c r="C45" s="19" t="s">
        <v>742</v>
      </c>
      <c r="D45" s="489" t="s">
        <v>1569</v>
      </c>
      <c r="E45" s="5" t="s">
        <v>743</v>
      </c>
      <c r="F45" s="20" t="s">
        <v>1422</v>
      </c>
      <c r="G45" s="315" t="s">
        <v>1421</v>
      </c>
      <c r="H45" s="17" t="str">
        <f>VLOOKUP(G45,'TONG HOP'!$C$8:$E$799,2,0)</f>
        <v>Đất VC02 (Đất TT)</v>
      </c>
      <c r="I45" s="29" t="str">
        <f>IF(B45="","",VLOOKUP(H45,'TONG HOP'!$B$8:$F$19883,1,0))</f>
        <v>Đất VC02 (Đất TT)</v>
      </c>
      <c r="J45" s="35" t="str">
        <f>IF(B45="","",VLOOKUP(I45,'TONG HOP'!$B$8:$F$19883,5,0))</f>
        <v>kg</v>
      </c>
      <c r="K45" s="214">
        <v>23100</v>
      </c>
      <c r="L45" s="214">
        <v>27760</v>
      </c>
      <c r="M45" s="214"/>
      <c r="N45" s="214"/>
      <c r="O45" s="617" t="s">
        <v>1585</v>
      </c>
      <c r="P45" s="11">
        <f t="shared" si="1"/>
        <v>8</v>
      </c>
      <c r="Q45" s="246" t="s">
        <v>1487</v>
      </c>
      <c r="R45" s="217">
        <f ca="1">+VLOOKUP(G45,'TONG HOP'!$C$8:$Q$788,14,0)</f>
        <v>11046342.498400144</v>
      </c>
      <c r="S45" s="217">
        <f ca="1">+VLOOKUP(G45,'TONG HOP'!$C$8:$Q$788,15,0)</f>
        <v>10818962.636480175</v>
      </c>
      <c r="T45" s="447"/>
      <c r="U45" s="7"/>
      <c r="V45" s="7"/>
    </row>
    <row r="46" spans="1:22" ht="15" customHeight="1">
      <c r="A46" s="4">
        <f t="shared" si="0"/>
        <v>42</v>
      </c>
      <c r="B46" s="30" t="s">
        <v>1578</v>
      </c>
      <c r="C46" s="19" t="s">
        <v>742</v>
      </c>
      <c r="D46" s="489" t="s">
        <v>1569</v>
      </c>
      <c r="E46" s="5" t="s">
        <v>743</v>
      </c>
      <c r="F46" s="20" t="s">
        <v>1422</v>
      </c>
      <c r="G46" s="315" t="s">
        <v>87</v>
      </c>
      <c r="H46" s="17" t="str">
        <f>VLOOKUP(G46,'TONG HOP'!$C$8:$E$799,2,0)</f>
        <v>Dolomite (Đất làm gạch A2)</v>
      </c>
      <c r="I46" s="29" t="str">
        <f>IF(B46="","",VLOOKUP(H46,'TONG HOP'!$B$8:$F$19883,1,0))</f>
        <v>Dolomite (Đất làm gạch A2)</v>
      </c>
      <c r="J46" s="35" t="str">
        <f>IF(B46="","",VLOOKUP(I46,'TONG HOP'!$B$8:$F$19883,5,0))</f>
        <v>kg</v>
      </c>
      <c r="K46" s="214">
        <v>8250</v>
      </c>
      <c r="L46" s="214">
        <v>9880</v>
      </c>
      <c r="M46" s="214"/>
      <c r="N46" s="214"/>
      <c r="O46" s="617" t="s">
        <v>1585</v>
      </c>
      <c r="P46" s="11">
        <f t="shared" si="1"/>
        <v>8</v>
      </c>
      <c r="Q46" s="246" t="s">
        <v>1487</v>
      </c>
      <c r="R46" s="217">
        <f ca="1">+VLOOKUP(G46,'TONG HOP'!$C$8:$Q$788,14,0)</f>
        <v>1558845</v>
      </c>
      <c r="S46" s="217">
        <f ca="1">+VLOOKUP(G46,'TONG HOP'!$C$8:$Q$788,15,0)</f>
        <v>1855664</v>
      </c>
      <c r="T46" s="447"/>
      <c r="U46" s="7"/>
      <c r="V46" s="7"/>
    </row>
    <row r="47" spans="1:22" ht="15" customHeight="1">
      <c r="A47" s="4">
        <f t="shared" si="0"/>
        <v>43</v>
      </c>
      <c r="B47" s="30" t="s">
        <v>1578</v>
      </c>
      <c r="C47" s="19" t="s">
        <v>742</v>
      </c>
      <c r="D47" s="489" t="s">
        <v>1569</v>
      </c>
      <c r="E47" s="5" t="s">
        <v>743</v>
      </c>
      <c r="F47" s="20" t="s">
        <v>1422</v>
      </c>
      <c r="G47" s="315" t="s">
        <v>1147</v>
      </c>
      <c r="H47" s="17" t="str">
        <f>VLOOKUP(G47,'TONG HOP'!$C$8:$E$799,2,0)</f>
        <v>Đất sét Hoa đào (DTL) BD01</v>
      </c>
      <c r="I47" s="29" t="str">
        <f>IF(B47="","",VLOOKUP(H47,'TONG HOP'!$B$8:$F$19883,1,0))</f>
        <v>Đất sét Hoa đào (DTL) BD01</v>
      </c>
      <c r="J47" s="35" t="str">
        <f>IF(B47="","",VLOOKUP(I47,'TONG HOP'!$B$8:$F$19883,5,0))</f>
        <v>kg</v>
      </c>
      <c r="K47" s="214">
        <v>16500</v>
      </c>
      <c r="L47" s="214">
        <v>19610</v>
      </c>
      <c r="M47" s="214"/>
      <c r="N47" s="214"/>
      <c r="O47" s="617" t="s">
        <v>1585</v>
      </c>
      <c r="P47" s="11">
        <f t="shared" si="1"/>
        <v>8</v>
      </c>
      <c r="Q47" s="246" t="s">
        <v>1487</v>
      </c>
      <c r="R47" s="217">
        <f ca="1">+VLOOKUP(G47,'TONG HOP'!$C$8:$Q$788,14,0)</f>
        <v>7003067.8900000006</v>
      </c>
      <c r="S47" s="217">
        <f ca="1">+VLOOKUP(G47,'TONG HOP'!$C$8:$Q$788,15,0)</f>
        <v>9188535.4875000007</v>
      </c>
      <c r="T47" s="447"/>
      <c r="U47" s="7"/>
      <c r="V47" s="7"/>
    </row>
    <row r="48" spans="1:22" ht="15" customHeight="1">
      <c r="A48" s="4">
        <f t="shared" si="0"/>
        <v>44</v>
      </c>
      <c r="B48" s="30" t="s">
        <v>1578</v>
      </c>
      <c r="C48" s="19" t="s">
        <v>742</v>
      </c>
      <c r="D48" s="489" t="s">
        <v>1569</v>
      </c>
      <c r="E48" s="5" t="s">
        <v>743</v>
      </c>
      <c r="F48" s="20" t="s">
        <v>1422</v>
      </c>
      <c r="G48" s="315" t="s">
        <v>783</v>
      </c>
      <c r="H48" s="17" t="str">
        <f>VLOOKUP(G48,'TONG HOP'!$C$8:$E$799,2,0)</f>
        <v>Đất sét Hồng Lâm Đồng mới (PND-KL-BL01) - LQ</v>
      </c>
      <c r="I48" s="29" t="str">
        <f>IF(B48="","",VLOOKUP(H48,'TONG HOP'!$B$8:$F$19883,1,0))</f>
        <v>Đất sét Hồng Lâm Đồng mới (PND-KL-BL01) - LQ</v>
      </c>
      <c r="J48" s="35" t="str">
        <f>IF(B48="","",VLOOKUP(I48,'TONG HOP'!$B$8:$F$19883,5,0))</f>
        <v>kg</v>
      </c>
      <c r="K48" s="214">
        <v>4950</v>
      </c>
      <c r="L48" s="214">
        <v>6130</v>
      </c>
      <c r="M48" s="214"/>
      <c r="N48" s="214"/>
      <c r="O48" s="617" t="s">
        <v>1585</v>
      </c>
      <c r="P48" s="11">
        <f t="shared" si="1"/>
        <v>8</v>
      </c>
      <c r="Q48" s="246" t="s">
        <v>1487</v>
      </c>
      <c r="R48" s="217">
        <f ca="1">+VLOOKUP(G48,'TONG HOP'!$C$8:$Q$788,14,0)</f>
        <v>8622217</v>
      </c>
      <c r="S48" s="217">
        <f ca="1">+VLOOKUP(G48,'TONG HOP'!$C$8:$Q$788,15,0)</f>
        <v>11000466.59</v>
      </c>
      <c r="T48" s="447"/>
      <c r="U48" s="7"/>
      <c r="V48" s="7"/>
    </row>
    <row r="49" spans="1:22" ht="15" customHeight="1">
      <c r="A49" s="4">
        <f t="shared" si="0"/>
        <v>45</v>
      </c>
      <c r="B49" s="30" t="s">
        <v>1578</v>
      </c>
      <c r="C49" s="19" t="s">
        <v>742</v>
      </c>
      <c r="D49" s="489" t="s">
        <v>1569</v>
      </c>
      <c r="E49" s="5" t="s">
        <v>743</v>
      </c>
      <c r="F49" s="20" t="s">
        <v>1422</v>
      </c>
      <c r="G49" s="17" t="s">
        <v>784</v>
      </c>
      <c r="H49" s="17" t="str">
        <f>VLOOKUP(G49,'TONG HOP'!$C$8:$E$799,2,0)</f>
        <v>Đất Đỏ Hoa Đào (BD02) LHP</v>
      </c>
      <c r="I49" s="29" t="str">
        <f>IF(B49="","",VLOOKUP(H49,'TONG HOP'!$B$8:$F$19883,1,0))</f>
        <v>Đất Đỏ Hoa Đào (BD02) LHP</v>
      </c>
      <c r="J49" s="35" t="str">
        <f>IF(B49="","",VLOOKUP(I49,'TONG HOP'!$B$8:$F$19883,5,0))</f>
        <v>kg</v>
      </c>
      <c r="K49" s="214">
        <v>18150</v>
      </c>
      <c r="L49" s="214">
        <v>21660</v>
      </c>
      <c r="M49" s="214"/>
      <c r="N49" s="214"/>
      <c r="O49" s="617" t="s">
        <v>1585</v>
      </c>
      <c r="P49" s="11">
        <f t="shared" si="1"/>
        <v>8</v>
      </c>
      <c r="Q49" s="246" t="s">
        <v>1487</v>
      </c>
      <c r="R49" s="217">
        <f ca="1">+VLOOKUP(G49,'TONG HOP'!$C$8:$Q$788,14,0)</f>
        <v>21748131.5</v>
      </c>
      <c r="S49" s="217">
        <f ca="1">+VLOOKUP(G49,'TONG HOP'!$C$8:$Q$788,15,0)</f>
        <v>27517934.375</v>
      </c>
      <c r="T49" s="447"/>
      <c r="U49" s="7"/>
      <c r="V49" s="7"/>
    </row>
    <row r="50" spans="1:22" ht="15" customHeight="1">
      <c r="A50" s="4">
        <f t="shared" si="0"/>
        <v>46</v>
      </c>
      <c r="B50" s="30" t="s">
        <v>1578</v>
      </c>
      <c r="C50" s="19" t="s">
        <v>742</v>
      </c>
      <c r="D50" s="489" t="s">
        <v>1569</v>
      </c>
      <c r="E50" s="5" t="s">
        <v>743</v>
      </c>
      <c r="F50" s="20" t="s">
        <v>1422</v>
      </c>
      <c r="G50" s="315" t="s">
        <v>1370</v>
      </c>
      <c r="H50" s="17" t="str">
        <f>VLOOKUP(G50,'TONG HOP'!$C$8:$E$799,2,0)</f>
        <v>Đất VT02</v>
      </c>
      <c r="I50" s="29" t="str">
        <f>IF(B50="","",VLOOKUP(H50,'TONG HOP'!$B$8:$F$19883,1,0))</f>
        <v>Đất VT02</v>
      </c>
      <c r="J50" s="35" t="str">
        <f>IF(B50="","",VLOOKUP(I50,'TONG HOP'!$B$8:$F$19883,5,0))</f>
        <v>kg</v>
      </c>
      <c r="K50" s="214">
        <v>13200</v>
      </c>
      <c r="L50" s="214">
        <v>15740</v>
      </c>
      <c r="M50" s="214"/>
      <c r="N50" s="214"/>
      <c r="O50" s="617" t="s">
        <v>1585</v>
      </c>
      <c r="P50" s="11">
        <f t="shared" si="1"/>
        <v>8</v>
      </c>
      <c r="Q50" s="246" t="s">
        <v>1487</v>
      </c>
      <c r="R50" s="217">
        <f ca="1">+VLOOKUP(G50,'TONG HOP'!$C$8:$Q$788,14,0)</f>
        <v>7849734</v>
      </c>
      <c r="S50" s="217">
        <f ca="1">+VLOOKUP(G50,'TONG HOP'!$C$8:$Q$788,15,0)</f>
        <v>9643863.4800000004</v>
      </c>
      <c r="T50" s="447"/>
      <c r="U50" s="7"/>
      <c r="V50" s="7"/>
    </row>
    <row r="51" spans="1:22" ht="15" customHeight="1">
      <c r="A51" s="4">
        <f t="shared" si="0"/>
        <v>47</v>
      </c>
      <c r="B51" s="30" t="s">
        <v>1578</v>
      </c>
      <c r="C51" s="19" t="s">
        <v>742</v>
      </c>
      <c r="D51" s="489" t="s">
        <v>1569</v>
      </c>
      <c r="E51" s="5" t="s">
        <v>743</v>
      </c>
      <c r="F51" s="20" t="s">
        <v>1422</v>
      </c>
      <c r="G51" s="315" t="s">
        <v>1485</v>
      </c>
      <c r="H51" s="17" t="e">
        <f>VLOOKUP(G51,'TONG HOP'!$C$8:$E$799,2,0)</f>
        <v>#N/A</v>
      </c>
      <c r="I51" s="29" t="e">
        <f>IF(B51="","",VLOOKUP(H51,'TONG HOP'!$B$8:$F$19883,1,0))</f>
        <v>#N/A</v>
      </c>
      <c r="J51" s="35" t="e">
        <f>IF(B51="","",VLOOKUP(I51,'TONG HOP'!$B$8:$F$19883,5,0))</f>
        <v>#N/A</v>
      </c>
      <c r="K51" s="214">
        <v>0</v>
      </c>
      <c r="L51" s="214">
        <v>0</v>
      </c>
      <c r="M51" s="214"/>
      <c r="N51" s="214"/>
      <c r="O51" s="617" t="s">
        <v>1585</v>
      </c>
      <c r="P51" s="11">
        <f t="shared" si="1"/>
        <v>8</v>
      </c>
      <c r="Q51" s="246" t="s">
        <v>1487</v>
      </c>
      <c r="R51" s="217" t="e">
        <f>+VLOOKUP(G51,'TONG HOP'!$C$8:$Q$788,14,0)</f>
        <v>#N/A</v>
      </c>
      <c r="S51" s="217" t="e">
        <f>+VLOOKUP(G51,'TONG HOP'!$C$8:$Q$788,15,0)</f>
        <v>#N/A</v>
      </c>
      <c r="T51" s="447"/>
      <c r="U51" s="7"/>
      <c r="V51" s="7"/>
    </row>
    <row r="52" spans="1:22" ht="15" customHeight="1">
      <c r="A52" s="4">
        <f t="shared" si="0"/>
        <v>48</v>
      </c>
      <c r="B52" s="30" t="s">
        <v>1578</v>
      </c>
      <c r="C52" s="19" t="s">
        <v>742</v>
      </c>
      <c r="D52" s="489" t="s">
        <v>1569</v>
      </c>
      <c r="E52" s="5" t="s">
        <v>743</v>
      </c>
      <c r="F52" s="20" t="s">
        <v>1422</v>
      </c>
      <c r="G52" s="17" t="s">
        <v>1294</v>
      </c>
      <c r="H52" s="17" t="str">
        <f>VLOOKUP(G52,'TONG HOP'!$C$8:$E$799,2,0)</f>
        <v>Thủy tinh lỏng - Ngọc Anh Đạt (Natri silicate)</v>
      </c>
      <c r="I52" s="29" t="str">
        <f>IF(B52="","",VLOOKUP(H52,'TONG HOP'!$B$8:$F$19883,1,0))</f>
        <v>Thủy tinh lỏng - Ngọc Anh Đạt (Natri silicate)</v>
      </c>
      <c r="J52" s="35" t="str">
        <f>IF(B52="","",VLOOKUP(I52,'TONG HOP'!$B$8:$F$19883,5,0))</f>
        <v>kg</v>
      </c>
      <c r="K52" s="214">
        <v>2400</v>
      </c>
      <c r="L52" s="214">
        <v>2400</v>
      </c>
      <c r="M52" s="214"/>
      <c r="N52" s="214"/>
      <c r="O52" s="617" t="s">
        <v>1585</v>
      </c>
      <c r="P52" s="11">
        <f t="shared" si="1"/>
        <v>8</v>
      </c>
      <c r="Q52" s="246" t="s">
        <v>1487</v>
      </c>
      <c r="R52" s="217">
        <f ca="1">+VLOOKUP(G52,'TONG HOP'!$C$8:$Q$788,14,0)</f>
        <v>11856</v>
      </c>
      <c r="S52" s="217">
        <f ca="1">+VLOOKUP(G52,'TONG HOP'!$C$8:$Q$788,15,0)</f>
        <v>11856</v>
      </c>
      <c r="T52" s="447"/>
      <c r="U52" s="7"/>
      <c r="V52" s="7"/>
    </row>
    <row r="53" spans="1:22" ht="15" customHeight="1">
      <c r="A53" s="4">
        <f t="shared" si="0"/>
        <v>49</v>
      </c>
      <c r="B53" s="30" t="s">
        <v>1579</v>
      </c>
      <c r="C53" s="19" t="s">
        <v>742</v>
      </c>
      <c r="D53" s="489" t="s">
        <v>1569</v>
      </c>
      <c r="E53" s="5" t="s">
        <v>743</v>
      </c>
      <c r="F53" s="20" t="s">
        <v>1442</v>
      </c>
      <c r="G53" s="17" t="s">
        <v>1126</v>
      </c>
      <c r="H53" s="17" t="str">
        <f>VLOOKUP(G53,'TONG HOP'!$C$8:$E$799,2,0)</f>
        <v>Than cục 4A- Hưng Tam Long Lô 1</v>
      </c>
      <c r="I53" s="29" t="str">
        <f>IF(B53="","",VLOOKUP(H53,'TONG HOP'!$B$8:$F$19883,1,0))</f>
        <v>Than cục 4A- Hưng Tam Long Lô 1</v>
      </c>
      <c r="J53" s="35" t="str">
        <f>IF(B53="","",VLOOKUP(I53,'TONG HOP'!$B$8:$F$19883,5,0))</f>
        <v>kg</v>
      </c>
      <c r="K53" s="214"/>
      <c r="L53" s="214">
        <v>11313</v>
      </c>
      <c r="M53" s="214"/>
      <c r="N53" s="214"/>
      <c r="O53" s="617" t="s">
        <v>1535</v>
      </c>
      <c r="P53" s="11">
        <f t="shared" si="1"/>
        <v>8</v>
      </c>
      <c r="Q53" s="246"/>
      <c r="R53" s="217">
        <f>+VLOOKUP(G53,'TONG HOP'!$C$8:$Q$788,14,0)</f>
        <v>0</v>
      </c>
      <c r="S53" s="217">
        <f ca="1">+VLOOKUP(G53,'TONG HOP'!$C$8:$Q$788,15,0)</f>
        <v>0</v>
      </c>
      <c r="T53" s="447"/>
      <c r="U53" s="7"/>
      <c r="V53" s="7"/>
    </row>
    <row r="54" spans="1:22" ht="15" customHeight="1">
      <c r="A54" s="4">
        <f t="shared" si="0"/>
        <v>50</v>
      </c>
      <c r="B54" s="30" t="s">
        <v>1580</v>
      </c>
      <c r="C54" s="19" t="s">
        <v>742</v>
      </c>
      <c r="D54" s="489" t="s">
        <v>1569</v>
      </c>
      <c r="E54" s="5" t="s">
        <v>743</v>
      </c>
      <c r="F54" s="20" t="s">
        <v>1442</v>
      </c>
      <c r="G54" s="17" t="s">
        <v>1126</v>
      </c>
      <c r="H54" s="17" t="str">
        <f>VLOOKUP(G54,'TONG HOP'!$C$8:$E$799,2,0)</f>
        <v>Than cục 4A- Hưng Tam Long Lô 1</v>
      </c>
      <c r="I54" s="29" t="str">
        <f>IF(B54="","",VLOOKUP(H54,'TONG HOP'!$B$8:$F$19883,1,0))</f>
        <v>Than cục 4A- Hưng Tam Long Lô 1</v>
      </c>
      <c r="J54" s="35" t="str">
        <f>IF(B54="","",VLOOKUP(I54,'TONG HOP'!$B$8:$F$19883,5,0))</f>
        <v>kg</v>
      </c>
      <c r="K54" s="214"/>
      <c r="L54" s="214">
        <v>7377</v>
      </c>
      <c r="M54" s="214"/>
      <c r="N54" s="214"/>
      <c r="O54" s="617" t="s">
        <v>1536</v>
      </c>
      <c r="P54" s="11">
        <f t="shared" si="1"/>
        <v>8</v>
      </c>
      <c r="Q54" s="246"/>
      <c r="R54" s="217">
        <f>+VLOOKUP(G54,'TONG HOP'!$C$8:$Q$788,14,0)</f>
        <v>0</v>
      </c>
      <c r="S54" s="217">
        <f ca="1">+VLOOKUP(G54,'TONG HOP'!$C$8:$Q$788,15,0)</f>
        <v>0</v>
      </c>
      <c r="T54" s="447"/>
      <c r="U54" s="7"/>
      <c r="V54" s="7"/>
    </row>
    <row r="55" spans="1:22" ht="15" customHeight="1">
      <c r="A55" s="4">
        <f t="shared" si="0"/>
        <v>51</v>
      </c>
      <c r="B55" s="30" t="s">
        <v>1581</v>
      </c>
      <c r="C55" s="19" t="s">
        <v>742</v>
      </c>
      <c r="D55" s="489" t="s">
        <v>1567</v>
      </c>
      <c r="E55" s="5" t="s">
        <v>1374</v>
      </c>
      <c r="F55" s="20" t="s">
        <v>1299</v>
      </c>
      <c r="G55" s="442" t="s">
        <v>106</v>
      </c>
      <c r="H55" s="17" t="str">
        <f>VLOOKUP(G55,'TONG HOP'!$C$8:$E$799,2,0)</f>
        <v>Xỉ than</v>
      </c>
      <c r="I55" s="29" t="str">
        <f>IF(B55="","",VLOOKUP(H55,'TONG HOP'!$B$8:$F$19883,1,0))</f>
        <v>Xỉ than</v>
      </c>
      <c r="J55" s="35" t="str">
        <f>IF(B55="","",VLOOKUP(I55,'TONG HOP'!$B$8:$F$19883,5,0))</f>
        <v>kg</v>
      </c>
      <c r="K55" s="214"/>
      <c r="L55" s="214">
        <v>29170</v>
      </c>
      <c r="M55" s="214"/>
      <c r="N55" s="214"/>
      <c r="O55" s="617" t="s">
        <v>1531</v>
      </c>
      <c r="P55" s="11">
        <f t="shared" si="1"/>
        <v>8</v>
      </c>
      <c r="Q55" s="246"/>
      <c r="R55" s="217">
        <f ca="1">+VLOOKUP(G55,'TONG HOP'!$C$8:$Q$788,14,0)</f>
        <v>0</v>
      </c>
      <c r="S55" s="217">
        <f>+VLOOKUP(G55,'TONG HOP'!$C$8:$Q$788,15,0)</f>
        <v>0</v>
      </c>
      <c r="T55" s="447"/>
      <c r="U55" s="7"/>
      <c r="V55" s="7"/>
    </row>
    <row r="56" spans="1:22" ht="15" customHeight="1">
      <c r="A56" s="4">
        <f t="shared" si="0"/>
        <v>52</v>
      </c>
      <c r="B56" s="30" t="s">
        <v>1587</v>
      </c>
      <c r="C56" s="19" t="s">
        <v>742</v>
      </c>
      <c r="D56" s="489" t="s">
        <v>1586</v>
      </c>
      <c r="E56" s="5" t="s">
        <v>743</v>
      </c>
      <c r="F56" s="20" t="s">
        <v>1442</v>
      </c>
      <c r="G56" s="17" t="s">
        <v>1393</v>
      </c>
      <c r="H56" s="17" t="str">
        <f>VLOOKUP(G56,'TONG HOP'!$C$8:$E$799,2,0)</f>
        <v>Than cục 4- Hải Thành Lô2</v>
      </c>
      <c r="I56" s="29" t="str">
        <f>IF(B56="","",VLOOKUP(H56,'TONG HOP'!$B$8:$F$19883,1,0))</f>
        <v>Than cục 4- Hải Thành Lô2</v>
      </c>
      <c r="J56" s="35" t="str">
        <f>IF(B56="","",VLOOKUP(I56,'TONG HOP'!$B$8:$F$19883,5,0))</f>
        <v>kg</v>
      </c>
      <c r="K56" s="214"/>
      <c r="L56" s="214">
        <v>26363</v>
      </c>
      <c r="M56" s="214"/>
      <c r="N56" s="214"/>
      <c r="O56" s="617" t="s">
        <v>1527</v>
      </c>
      <c r="P56" s="11">
        <f t="shared" si="1"/>
        <v>8</v>
      </c>
      <c r="Q56" s="246"/>
      <c r="R56" s="217">
        <f>+VLOOKUP(G56,'TONG HOP'!$C$8:$Q$788,14,0)</f>
        <v>0</v>
      </c>
      <c r="S56" s="217">
        <f ca="1">+VLOOKUP(G56,'TONG HOP'!$C$8:$Q$788,15,0)</f>
        <v>214005</v>
      </c>
      <c r="T56" s="447"/>
      <c r="U56" s="7"/>
      <c r="V56" s="7"/>
    </row>
    <row r="57" spans="1:22" ht="15" customHeight="1">
      <c r="A57" s="4">
        <f t="shared" si="0"/>
        <v>53</v>
      </c>
      <c r="B57" s="30" t="s">
        <v>1588</v>
      </c>
      <c r="C57" s="19" t="s">
        <v>742</v>
      </c>
      <c r="D57" s="489" t="s">
        <v>1586</v>
      </c>
      <c r="E57" s="5" t="s">
        <v>743</v>
      </c>
      <c r="F57" s="20" t="s">
        <v>1442</v>
      </c>
      <c r="G57" s="17" t="s">
        <v>1393</v>
      </c>
      <c r="H57" s="17" t="str">
        <f>VLOOKUP(G57,'TONG HOP'!$C$8:$E$799,2,0)</f>
        <v>Than cục 4- Hải Thành Lô2</v>
      </c>
      <c r="I57" s="29" t="str">
        <f>IF(B57="","",VLOOKUP(H57,'TONG HOP'!$B$8:$F$19883,1,0))</f>
        <v>Than cục 4- Hải Thành Lô2</v>
      </c>
      <c r="J57" s="35" t="str">
        <f>IF(B57="","",VLOOKUP(I57,'TONG HOP'!$B$8:$F$19883,5,0))</f>
        <v>kg</v>
      </c>
      <c r="K57" s="214"/>
      <c r="L57" s="214">
        <v>17221</v>
      </c>
      <c r="M57" s="214"/>
      <c r="N57" s="214"/>
      <c r="O57" s="617" t="s">
        <v>1528</v>
      </c>
      <c r="P57" s="11">
        <f t="shared" si="1"/>
        <v>8</v>
      </c>
      <c r="Q57" s="246"/>
      <c r="R57" s="217">
        <f>+VLOOKUP(G57,'TONG HOP'!$C$8:$Q$788,14,0)</f>
        <v>0</v>
      </c>
      <c r="S57" s="217">
        <f ca="1">+VLOOKUP(G57,'TONG HOP'!$C$8:$Q$788,15,0)</f>
        <v>214005</v>
      </c>
      <c r="T57" s="447"/>
      <c r="U57" s="7"/>
      <c r="V57" s="7"/>
    </row>
    <row r="58" spans="1:22" ht="15" customHeight="1">
      <c r="A58" s="4">
        <f t="shared" si="0"/>
        <v>54</v>
      </c>
      <c r="B58" s="30" t="s">
        <v>1589</v>
      </c>
      <c r="C58" s="19" t="s">
        <v>742</v>
      </c>
      <c r="D58" s="489" t="s">
        <v>1586</v>
      </c>
      <c r="E58" s="5" t="s">
        <v>743</v>
      </c>
      <c r="F58" s="20" t="s">
        <v>890</v>
      </c>
      <c r="G58" s="315" t="s">
        <v>1481</v>
      </c>
      <c r="H58" s="17" t="str">
        <f>VLOOKUP(G58,'TONG HOP'!$C$8:$E$799,2,0)</f>
        <v>Vỏ điều- Hùng Lê lô 1</v>
      </c>
      <c r="I58" s="29" t="str">
        <f>IF(B58="","",VLOOKUP(H58,'TONG HOP'!$B$8:$F$19883,1,0))</f>
        <v>Vỏ điều- Hùng Lê lô 1</v>
      </c>
      <c r="J58" s="35" t="str">
        <f>IF(B58="","",VLOOKUP(I58,'TONG HOP'!$B$8:$F$19883,5,0))</f>
        <v>kg</v>
      </c>
      <c r="K58" s="214"/>
      <c r="L58" s="214">
        <v>60116</v>
      </c>
      <c r="M58" s="214"/>
      <c r="N58" s="214"/>
      <c r="O58" s="617"/>
      <c r="P58" s="11">
        <f t="shared" si="1"/>
        <v>8</v>
      </c>
      <c r="Q58" s="246"/>
      <c r="R58" s="217">
        <f>+VLOOKUP(G58,'TONG HOP'!$C$8:$Q$788,14,0)</f>
        <v>0</v>
      </c>
      <c r="S58" s="217">
        <f ca="1">+VLOOKUP(G58,'TONG HOP'!$C$8:$Q$788,15,0)</f>
        <v>279930.32999999996</v>
      </c>
      <c r="T58" s="447"/>
      <c r="U58" s="7"/>
      <c r="V58" s="7"/>
    </row>
    <row r="59" spans="1:22" ht="15" customHeight="1">
      <c r="A59" s="4">
        <f t="shared" si="0"/>
        <v>55</v>
      </c>
      <c r="B59" s="30" t="s">
        <v>1590</v>
      </c>
      <c r="C59" s="19" t="s">
        <v>742</v>
      </c>
      <c r="D59" s="489" t="s">
        <v>1586</v>
      </c>
      <c r="E59" s="5" t="s">
        <v>743</v>
      </c>
      <c r="F59" s="20" t="s">
        <v>890</v>
      </c>
      <c r="G59" s="17" t="s">
        <v>1297</v>
      </c>
      <c r="H59" s="17" t="str">
        <f>VLOOKUP(G59,'TONG HOP'!$C$8:$E$799,2,0)</f>
        <v>Bột đá 0-5 (PH02)</v>
      </c>
      <c r="I59" s="29" t="str">
        <f>IF(B59="","",VLOOKUP(H59,'TONG HOP'!$B$8:$F$19883,1,0))</f>
        <v>Bột đá 0-5 (PH02)</v>
      </c>
      <c r="J59" s="35" t="str">
        <f>IF(B59="","",VLOOKUP(I59,'TONG HOP'!$B$8:$F$19883,5,0))</f>
        <v>kg</v>
      </c>
      <c r="K59" s="214">
        <v>61050</v>
      </c>
      <c r="L59" s="214">
        <v>63510</v>
      </c>
      <c r="M59" s="214"/>
      <c r="N59" s="214"/>
      <c r="O59" s="617" t="s">
        <v>1600</v>
      </c>
      <c r="P59" s="11">
        <f t="shared" si="1"/>
        <v>8</v>
      </c>
      <c r="Q59" s="246" t="s">
        <v>1503</v>
      </c>
      <c r="R59" s="217">
        <f ca="1">+VLOOKUP(G59,'TONG HOP'!$C$8:$Q$788,14,0)</f>
        <v>16450296.948150001</v>
      </c>
      <c r="S59" s="217">
        <f ca="1">+VLOOKUP(G59,'TONG HOP'!$C$8:$Q$788,15,0)</f>
        <v>17584243.156999998</v>
      </c>
      <c r="T59" s="447"/>
      <c r="U59" s="7"/>
      <c r="V59" s="7"/>
    </row>
    <row r="60" spans="1:22">
      <c r="A60" s="4">
        <f t="shared" si="0"/>
        <v>56</v>
      </c>
      <c r="B60" s="30" t="s">
        <v>1590</v>
      </c>
      <c r="C60" s="19" t="s">
        <v>742</v>
      </c>
      <c r="D60" s="489" t="s">
        <v>1586</v>
      </c>
      <c r="E60" s="5" t="s">
        <v>743</v>
      </c>
      <c r="F60" s="20" t="s">
        <v>890</v>
      </c>
      <c r="G60" s="315" t="s">
        <v>1296</v>
      </c>
      <c r="H60" s="17" t="str">
        <f>VLOOKUP(G60,'TONG HOP'!$C$8:$E$799,2,0)</f>
        <v>Bột đá Phước Hoà 03 (PH03) DTL</v>
      </c>
      <c r="I60" s="29" t="str">
        <f>IF(B60="","",VLOOKUP(H60,'TONG HOP'!$B$8:$F$19883,1,0))</f>
        <v>Bột đá Phước Hoà 03 (PH03) DTL</v>
      </c>
      <c r="J60" s="35" t="str">
        <f>IF(B60="","",VLOOKUP(I60,'TONG HOP'!$B$8:$F$19883,5,0))</f>
        <v>kg</v>
      </c>
      <c r="K60" s="214">
        <v>51150</v>
      </c>
      <c r="L60" s="214">
        <v>52770</v>
      </c>
      <c r="M60" s="214"/>
      <c r="N60" s="214"/>
      <c r="O60" s="617" t="s">
        <v>1600</v>
      </c>
      <c r="P60" s="11">
        <f t="shared" si="1"/>
        <v>8</v>
      </c>
      <c r="Q60" s="246" t="s">
        <v>1503</v>
      </c>
      <c r="R60" s="217">
        <f ca="1">+VLOOKUP(G60,'TONG HOP'!$C$8:$Q$788,14,0)</f>
        <v>12462544.286</v>
      </c>
      <c r="S60" s="217">
        <f ca="1">+VLOOKUP(G60,'TONG HOP'!$C$8:$Q$788,15,0)</f>
        <v>13260131.879999999</v>
      </c>
      <c r="T60" s="447"/>
      <c r="U60" s="7"/>
      <c r="V60" s="7"/>
    </row>
    <row r="61" spans="1:22" ht="15.75" customHeight="1">
      <c r="A61" s="4">
        <f t="shared" si="0"/>
        <v>57</v>
      </c>
      <c r="B61" s="30" t="s">
        <v>1590</v>
      </c>
      <c r="C61" s="19" t="s">
        <v>742</v>
      </c>
      <c r="D61" s="489" t="s">
        <v>1586</v>
      </c>
      <c r="E61" s="5" t="s">
        <v>743</v>
      </c>
      <c r="F61" s="20" t="s">
        <v>890</v>
      </c>
      <c r="G61" s="17" t="s">
        <v>78</v>
      </c>
      <c r="H61" s="17" t="str">
        <f>VLOOKUP(G61,'TONG HOP'!$C$8:$E$799,2,0)</f>
        <v>Đá vôi (PND-HT01)</v>
      </c>
      <c r="I61" s="29" t="str">
        <f>IF(B61="","",VLOOKUP(H61,'TONG HOP'!$B$8:$F$19883,1,0))</f>
        <v>Đá vôi (PND-HT01)</v>
      </c>
      <c r="J61" s="35" t="str">
        <f>IF(B61="","",VLOOKUP(I61,'TONG HOP'!$B$8:$F$19883,5,0))</f>
        <v>kg</v>
      </c>
      <c r="K61" s="214">
        <v>23100</v>
      </c>
      <c r="L61" s="214">
        <v>24360</v>
      </c>
      <c r="M61" s="214"/>
      <c r="N61" s="214"/>
      <c r="O61" s="617" t="s">
        <v>1600</v>
      </c>
      <c r="P61" s="11">
        <f t="shared" si="1"/>
        <v>8</v>
      </c>
      <c r="Q61" s="246" t="s">
        <v>1503</v>
      </c>
      <c r="R61" s="217">
        <f ca="1">+VLOOKUP(G61,'TONG HOP'!$C$8:$Q$788,14,0)</f>
        <v>1278368.7590000001</v>
      </c>
      <c r="S61" s="217">
        <f ca="1">+VLOOKUP(G61,'TONG HOP'!$C$8:$Q$788,15,0)</f>
        <v>1340529.603775</v>
      </c>
      <c r="T61" s="447"/>
      <c r="U61" s="7"/>
      <c r="V61" s="7"/>
    </row>
    <row r="62" spans="1:22" ht="15" customHeight="1">
      <c r="A62" s="4">
        <f t="shared" si="0"/>
        <v>58</v>
      </c>
      <c r="B62" s="30" t="s">
        <v>1590</v>
      </c>
      <c r="C62" s="19" t="s">
        <v>742</v>
      </c>
      <c r="D62" s="489" t="s">
        <v>1586</v>
      </c>
      <c r="E62" s="5" t="s">
        <v>743</v>
      </c>
      <c r="F62" s="20" t="s">
        <v>890</v>
      </c>
      <c r="G62" s="315" t="s">
        <v>1147</v>
      </c>
      <c r="H62" s="17" t="str">
        <f>VLOOKUP(G62,'TONG HOP'!$C$8:$E$799,2,0)</f>
        <v>Đất sét Hoa đào (DTL) BD01</v>
      </c>
      <c r="I62" s="29" t="str">
        <f>IF(B62="","",VLOOKUP(H62,'TONG HOP'!$B$8:$F$19883,1,0))</f>
        <v>Đất sét Hoa đào (DTL) BD01</v>
      </c>
      <c r="J62" s="35" t="str">
        <f>IF(B62="","",VLOOKUP(I62,'TONG HOP'!$B$8:$F$19883,5,0))</f>
        <v>kg</v>
      </c>
      <c r="K62" s="214">
        <v>39600</v>
      </c>
      <c r="L62" s="214">
        <v>47370</v>
      </c>
      <c r="M62" s="214"/>
      <c r="N62" s="214"/>
      <c r="O62" s="617" t="s">
        <v>1600</v>
      </c>
      <c r="P62" s="11">
        <f t="shared" si="1"/>
        <v>8</v>
      </c>
      <c r="Q62" s="246" t="s">
        <v>1503</v>
      </c>
      <c r="R62" s="217">
        <f ca="1">+VLOOKUP(G62,'TONG HOP'!$C$8:$Q$788,14,0)</f>
        <v>7003067.8900000006</v>
      </c>
      <c r="S62" s="217">
        <f ca="1">+VLOOKUP(G62,'TONG HOP'!$C$8:$Q$788,15,0)</f>
        <v>9188535.4875000007</v>
      </c>
      <c r="T62" s="447"/>
      <c r="U62" s="7"/>
      <c r="V62" s="7"/>
    </row>
    <row r="63" spans="1:22" ht="15" customHeight="1">
      <c r="A63" s="4">
        <f t="shared" si="0"/>
        <v>59</v>
      </c>
      <c r="B63" s="30" t="s">
        <v>1590</v>
      </c>
      <c r="C63" s="19" t="s">
        <v>742</v>
      </c>
      <c r="D63" s="489" t="s">
        <v>1586</v>
      </c>
      <c r="E63" s="5" t="s">
        <v>743</v>
      </c>
      <c r="F63" s="20" t="s">
        <v>890</v>
      </c>
      <c r="G63" s="17" t="s">
        <v>784</v>
      </c>
      <c r="H63" s="17" t="str">
        <f>VLOOKUP(G63,'TONG HOP'!$C$8:$E$799,2,0)</f>
        <v>Đất Đỏ Hoa Đào (BD02) LHP</v>
      </c>
      <c r="I63" s="29" t="str">
        <f>IF(B63="","",VLOOKUP(H63,'TONG HOP'!$B$8:$F$19883,1,0))</f>
        <v>Đất Đỏ Hoa Đào (BD02) LHP</v>
      </c>
      <c r="J63" s="35" t="str">
        <f>IF(B63="","",VLOOKUP(I63,'TONG HOP'!$B$8:$F$19883,5,0))</f>
        <v>kg</v>
      </c>
      <c r="K63" s="214">
        <v>39600</v>
      </c>
      <c r="L63" s="214">
        <v>47220</v>
      </c>
      <c r="M63" s="214"/>
      <c r="N63" s="214"/>
      <c r="O63" s="617" t="s">
        <v>1600</v>
      </c>
      <c r="P63" s="11">
        <f t="shared" si="1"/>
        <v>8</v>
      </c>
      <c r="Q63" s="246" t="s">
        <v>1503</v>
      </c>
      <c r="R63" s="217">
        <f ca="1">+VLOOKUP(G63,'TONG HOP'!$C$8:$Q$788,14,0)</f>
        <v>21748131.5</v>
      </c>
      <c r="S63" s="217">
        <f ca="1">+VLOOKUP(G63,'TONG HOP'!$C$8:$Q$788,15,0)</f>
        <v>27517934.375</v>
      </c>
      <c r="T63" s="447"/>
      <c r="U63" s="7"/>
      <c r="V63" s="7"/>
    </row>
    <row r="64" spans="1:22" ht="15" customHeight="1">
      <c r="A64" s="4">
        <f t="shared" si="0"/>
        <v>60</v>
      </c>
      <c r="B64" s="30" t="s">
        <v>1590</v>
      </c>
      <c r="C64" s="19" t="s">
        <v>742</v>
      </c>
      <c r="D64" s="489" t="s">
        <v>1586</v>
      </c>
      <c r="E64" s="5" t="s">
        <v>743</v>
      </c>
      <c r="F64" s="20" t="s">
        <v>890</v>
      </c>
      <c r="G64" s="315" t="s">
        <v>1370</v>
      </c>
      <c r="H64" s="17" t="str">
        <f>VLOOKUP(G64,'TONG HOP'!$C$8:$E$799,2,0)</f>
        <v>Đất VT02</v>
      </c>
      <c r="I64" s="29" t="str">
        <f>IF(B64="","",VLOOKUP(H64,'TONG HOP'!$B$8:$F$19883,1,0))</f>
        <v>Đất VT02</v>
      </c>
      <c r="J64" s="35" t="str">
        <f>IF(B64="","",VLOOKUP(I64,'TONG HOP'!$B$8:$F$19883,5,0))</f>
        <v>kg</v>
      </c>
      <c r="K64" s="214">
        <v>46200</v>
      </c>
      <c r="L64" s="214">
        <v>55140</v>
      </c>
      <c r="M64" s="214"/>
      <c r="N64" s="214"/>
      <c r="O64" s="617" t="s">
        <v>1600</v>
      </c>
      <c r="P64" s="11">
        <f t="shared" si="1"/>
        <v>8</v>
      </c>
      <c r="Q64" s="246" t="s">
        <v>1503</v>
      </c>
      <c r="R64" s="217">
        <f ca="1">+VLOOKUP(G64,'TONG HOP'!$C$8:$Q$788,14,0)</f>
        <v>7849734</v>
      </c>
      <c r="S64" s="217">
        <f ca="1">+VLOOKUP(G64,'TONG HOP'!$C$8:$Q$788,15,0)</f>
        <v>9643863.4800000004</v>
      </c>
      <c r="T64" s="447"/>
      <c r="U64" s="7"/>
      <c r="V64" s="7"/>
    </row>
    <row r="65" spans="1:22" ht="15" customHeight="1">
      <c r="A65" s="4">
        <f t="shared" si="0"/>
        <v>61</v>
      </c>
      <c r="B65" s="30" t="s">
        <v>1590</v>
      </c>
      <c r="C65" s="19" t="s">
        <v>742</v>
      </c>
      <c r="D65" s="489" t="s">
        <v>1586</v>
      </c>
      <c r="E65" s="5" t="s">
        <v>743</v>
      </c>
      <c r="F65" s="20" t="s">
        <v>890</v>
      </c>
      <c r="G65" s="315" t="s">
        <v>783</v>
      </c>
      <c r="H65" s="17" t="str">
        <f>VLOOKUP(G65,'TONG HOP'!$C$8:$E$799,2,0)</f>
        <v>Đất sét Hồng Lâm Đồng mới (PND-KL-BL01) - LQ</v>
      </c>
      <c r="I65" s="29" t="str">
        <f>IF(B65="","",VLOOKUP(H65,'TONG HOP'!$B$8:$F$19883,1,0))</f>
        <v>Đất sét Hồng Lâm Đồng mới (PND-KL-BL01) - LQ</v>
      </c>
      <c r="J65" s="35" t="str">
        <f>IF(B65="","",VLOOKUP(I65,'TONG HOP'!$B$8:$F$19883,5,0))</f>
        <v>kg</v>
      </c>
      <c r="K65" s="214">
        <v>9900</v>
      </c>
      <c r="L65" s="214">
        <v>12270</v>
      </c>
      <c r="M65" s="214"/>
      <c r="N65" s="214"/>
      <c r="O65" s="617" t="s">
        <v>1600</v>
      </c>
      <c r="P65" s="11">
        <f t="shared" si="1"/>
        <v>8</v>
      </c>
      <c r="Q65" s="246" t="s">
        <v>1503</v>
      </c>
      <c r="R65" s="217">
        <f ca="1">+VLOOKUP(G65,'TONG HOP'!$C$8:$Q$788,14,0)</f>
        <v>8622217</v>
      </c>
      <c r="S65" s="217">
        <f ca="1">+VLOOKUP(G65,'TONG HOP'!$C$8:$Q$788,15,0)</f>
        <v>11000466.59</v>
      </c>
      <c r="T65" s="447"/>
      <c r="U65" s="7"/>
      <c r="V65" s="7"/>
    </row>
    <row r="66" spans="1:22" ht="15" customHeight="1">
      <c r="A66" s="4">
        <f t="shared" si="0"/>
        <v>62</v>
      </c>
      <c r="B66" s="30" t="s">
        <v>1590</v>
      </c>
      <c r="C66" s="19" t="s">
        <v>742</v>
      </c>
      <c r="D66" s="489" t="s">
        <v>1586</v>
      </c>
      <c r="E66" s="5" t="s">
        <v>743</v>
      </c>
      <c r="F66" s="20" t="s">
        <v>890</v>
      </c>
      <c r="G66" s="315" t="s">
        <v>1421</v>
      </c>
      <c r="H66" s="17" t="str">
        <f>VLOOKUP(G66,'TONG HOP'!$C$8:$E$799,2,0)</f>
        <v>Đất VC02 (Đất TT)</v>
      </c>
      <c r="I66" s="29" t="str">
        <f>IF(B66="","",VLOOKUP(H66,'TONG HOP'!$B$8:$F$19883,1,0))</f>
        <v>Đất VC02 (Đất TT)</v>
      </c>
      <c r="J66" s="35" t="str">
        <f>IF(B66="","",VLOOKUP(I66,'TONG HOP'!$B$8:$F$19883,5,0))</f>
        <v>kg</v>
      </c>
      <c r="K66" s="214">
        <v>49500</v>
      </c>
      <c r="L66" s="214">
        <v>59520</v>
      </c>
      <c r="M66" s="214"/>
      <c r="N66" s="214"/>
      <c r="O66" s="617" t="s">
        <v>1600</v>
      </c>
      <c r="P66" s="11">
        <f t="shared" si="1"/>
        <v>8</v>
      </c>
      <c r="Q66" s="246" t="s">
        <v>1503</v>
      </c>
      <c r="R66" s="217">
        <f ca="1">+VLOOKUP(G66,'TONG HOP'!$C$8:$Q$788,14,0)</f>
        <v>11046342.498400144</v>
      </c>
      <c r="S66" s="217">
        <f ca="1">+VLOOKUP(G66,'TONG HOP'!$C$8:$Q$788,15,0)</f>
        <v>10818962.636480175</v>
      </c>
      <c r="T66" s="447"/>
      <c r="U66" s="7"/>
      <c r="V66" s="7"/>
    </row>
    <row r="67" spans="1:22" ht="15" customHeight="1">
      <c r="A67" s="4">
        <f t="shared" si="0"/>
        <v>63</v>
      </c>
      <c r="B67" s="30" t="s">
        <v>1590</v>
      </c>
      <c r="C67" s="19" t="s">
        <v>742</v>
      </c>
      <c r="D67" s="489" t="s">
        <v>1586</v>
      </c>
      <c r="E67" s="5" t="s">
        <v>743</v>
      </c>
      <c r="F67" s="20" t="s">
        <v>890</v>
      </c>
      <c r="G67" s="17" t="s">
        <v>1294</v>
      </c>
      <c r="H67" s="17" t="str">
        <f>VLOOKUP(G67,'TONG HOP'!$C$8:$E$799,2,0)</f>
        <v>Thủy tinh lỏng - Ngọc Anh Đạt (Natri silicate)</v>
      </c>
      <c r="I67" s="29" t="str">
        <f>IF(B67="","",VLOOKUP(H67,'TONG HOP'!$B$8:$F$19883,1,0))</f>
        <v>Thủy tinh lỏng - Ngọc Anh Đạt (Natri silicate)</v>
      </c>
      <c r="J67" s="35" t="str">
        <f>IF(B67="","",VLOOKUP(I67,'TONG HOP'!$B$8:$F$19883,5,0))</f>
        <v>kg</v>
      </c>
      <c r="K67" s="214">
        <v>4800</v>
      </c>
      <c r="L67" s="214">
        <v>4800</v>
      </c>
      <c r="M67" s="214"/>
      <c r="N67" s="214"/>
      <c r="O67" s="617" t="s">
        <v>1600</v>
      </c>
      <c r="P67" s="11">
        <f t="shared" si="1"/>
        <v>8</v>
      </c>
      <c r="Q67" s="246" t="s">
        <v>1503</v>
      </c>
      <c r="R67" s="217">
        <f ca="1">+VLOOKUP(G67,'TONG HOP'!$C$8:$Q$788,14,0)</f>
        <v>11856</v>
      </c>
      <c r="S67" s="217">
        <f ca="1">+VLOOKUP(G67,'TONG HOP'!$C$8:$Q$788,15,0)</f>
        <v>11856</v>
      </c>
      <c r="T67" s="447"/>
      <c r="U67" s="7"/>
      <c r="V67" s="7"/>
    </row>
    <row r="68" spans="1:22" ht="15" customHeight="1">
      <c r="A68" s="4">
        <f t="shared" si="0"/>
        <v>64</v>
      </c>
      <c r="B68" s="30" t="s">
        <v>1591</v>
      </c>
      <c r="C68" s="19" t="s">
        <v>742</v>
      </c>
      <c r="D68" s="489" t="s">
        <v>1586</v>
      </c>
      <c r="E68" s="5" t="s">
        <v>743</v>
      </c>
      <c r="F68" s="20" t="s">
        <v>1422</v>
      </c>
      <c r="G68" s="315" t="s">
        <v>1296</v>
      </c>
      <c r="H68" s="17" t="str">
        <f>VLOOKUP(G68,'TONG HOP'!$C$8:$E$799,2,0)</f>
        <v>Bột đá Phước Hoà 03 (PH03) DTL</v>
      </c>
      <c r="I68" s="29" t="str">
        <f>IF(B68="","",VLOOKUP(H68,'TONG HOP'!$B$8:$F$19883,1,0))</f>
        <v>Bột đá Phước Hoà 03 (PH03) DTL</v>
      </c>
      <c r="J68" s="35" t="str">
        <f>IF(B68="","",VLOOKUP(I68,'TONG HOP'!$B$8:$F$19883,5,0))</f>
        <v>kg</v>
      </c>
      <c r="K68" s="214">
        <v>75900</v>
      </c>
      <c r="L68" s="214">
        <v>78270</v>
      </c>
      <c r="M68" s="214"/>
      <c r="N68" s="214"/>
      <c r="O68" s="617" t="s">
        <v>1601</v>
      </c>
      <c r="P68" s="11">
        <f t="shared" si="1"/>
        <v>8</v>
      </c>
      <c r="Q68" s="246" t="s">
        <v>1487</v>
      </c>
      <c r="R68" s="217">
        <f ca="1">+VLOOKUP(G68,'TONG HOP'!$C$8:$Q$788,14,0)</f>
        <v>12462544.286</v>
      </c>
      <c r="S68" s="217">
        <f ca="1">+VLOOKUP(G68,'TONG HOP'!$C$8:$Q$788,15,0)</f>
        <v>13260131.879999999</v>
      </c>
      <c r="T68" s="447"/>
      <c r="U68" s="7"/>
      <c r="V68" s="7"/>
    </row>
    <row r="69" spans="1:22" ht="15" customHeight="1">
      <c r="A69" s="4">
        <f t="shared" si="0"/>
        <v>65</v>
      </c>
      <c r="B69" s="30" t="s">
        <v>1591</v>
      </c>
      <c r="C69" s="19" t="s">
        <v>742</v>
      </c>
      <c r="D69" s="489" t="s">
        <v>1586</v>
      </c>
      <c r="E69" s="5" t="s">
        <v>743</v>
      </c>
      <c r="F69" s="20" t="s">
        <v>1422</v>
      </c>
      <c r="G69" s="17" t="s">
        <v>1297</v>
      </c>
      <c r="H69" s="17" t="str">
        <f>VLOOKUP(G69,'TONG HOP'!$C$8:$E$799,2,0)</f>
        <v>Bột đá 0-5 (PH02)</v>
      </c>
      <c r="I69" s="29" t="str">
        <f>IF(B69="","",VLOOKUP(H69,'TONG HOP'!$B$8:$F$19883,1,0))</f>
        <v>Bột đá 0-5 (PH02)</v>
      </c>
      <c r="J69" s="35" t="str">
        <f>IF(B69="","",VLOOKUP(I69,'TONG HOP'!$B$8:$F$19883,5,0))</f>
        <v>kg</v>
      </c>
      <c r="K69" s="214">
        <v>85800</v>
      </c>
      <c r="L69" s="214">
        <v>89250</v>
      </c>
      <c r="M69" s="214"/>
      <c r="N69" s="214"/>
      <c r="O69" s="617" t="s">
        <v>1601</v>
      </c>
      <c r="P69" s="11">
        <f t="shared" si="1"/>
        <v>8</v>
      </c>
      <c r="Q69" s="246" t="s">
        <v>1487</v>
      </c>
      <c r="R69" s="217">
        <f ca="1">+VLOOKUP(G69,'TONG HOP'!$C$8:$Q$788,14,0)</f>
        <v>16450296.948150001</v>
      </c>
      <c r="S69" s="217">
        <f ca="1">+VLOOKUP(G69,'TONG HOP'!$C$8:$Q$788,15,0)</f>
        <v>17584243.156999998</v>
      </c>
      <c r="T69" s="447"/>
      <c r="U69" s="7"/>
      <c r="V69" s="7"/>
    </row>
    <row r="70" spans="1:22" ht="15" customHeight="1">
      <c r="A70" s="4">
        <f t="shared" ref="A70:A133" si="2">ROW()-4</f>
        <v>66</v>
      </c>
      <c r="B70" s="30" t="s">
        <v>1591</v>
      </c>
      <c r="C70" s="19" t="s">
        <v>742</v>
      </c>
      <c r="D70" s="489" t="s">
        <v>1586</v>
      </c>
      <c r="E70" s="5" t="s">
        <v>743</v>
      </c>
      <c r="F70" s="20" t="s">
        <v>1422</v>
      </c>
      <c r="G70" s="315" t="s">
        <v>1421</v>
      </c>
      <c r="H70" s="17" t="str">
        <f>VLOOKUP(G70,'TONG HOP'!$C$8:$E$799,2,0)</f>
        <v>Đất VC02 (Đất TT)</v>
      </c>
      <c r="I70" s="29" t="str">
        <f>IF(B70="","",VLOOKUP(H70,'TONG HOP'!$B$8:$F$19883,1,0))</f>
        <v>Đất VC02 (Đất TT)</v>
      </c>
      <c r="J70" s="35" t="str">
        <f>IF(B70="","",VLOOKUP(I70,'TONG HOP'!$B$8:$F$19883,5,0))</f>
        <v>kg</v>
      </c>
      <c r="K70" s="214">
        <v>46200</v>
      </c>
      <c r="L70" s="214">
        <v>55560</v>
      </c>
      <c r="M70" s="214"/>
      <c r="N70" s="214"/>
      <c r="O70" s="617" t="s">
        <v>1601</v>
      </c>
      <c r="P70" s="11">
        <f t="shared" si="1"/>
        <v>8</v>
      </c>
      <c r="Q70" s="246" t="s">
        <v>1487</v>
      </c>
      <c r="R70" s="217">
        <f ca="1">+VLOOKUP(G70,'TONG HOP'!$C$8:$Q$788,14,0)</f>
        <v>11046342.498400144</v>
      </c>
      <c r="S70" s="217">
        <f ca="1">+VLOOKUP(G70,'TONG HOP'!$C$8:$Q$788,15,0)</f>
        <v>10818962.636480175</v>
      </c>
      <c r="T70" s="447"/>
      <c r="U70" s="7"/>
      <c r="V70" s="7"/>
    </row>
    <row r="71" spans="1:22" ht="15" customHeight="1">
      <c r="A71" s="4">
        <f t="shared" si="2"/>
        <v>67</v>
      </c>
      <c r="B71" s="30" t="s">
        <v>1591</v>
      </c>
      <c r="C71" s="19" t="s">
        <v>742</v>
      </c>
      <c r="D71" s="489" t="s">
        <v>1586</v>
      </c>
      <c r="E71" s="5" t="s">
        <v>743</v>
      </c>
      <c r="F71" s="20" t="s">
        <v>1422</v>
      </c>
      <c r="G71" s="315" t="s">
        <v>87</v>
      </c>
      <c r="H71" s="17" t="str">
        <f>VLOOKUP(G71,'TONG HOP'!$C$8:$E$799,2,0)</f>
        <v>Dolomite (Đất làm gạch A2)</v>
      </c>
      <c r="I71" s="29" t="str">
        <f>IF(B71="","",VLOOKUP(H71,'TONG HOP'!$B$8:$F$19883,1,0))</f>
        <v>Dolomite (Đất làm gạch A2)</v>
      </c>
      <c r="J71" s="35" t="str">
        <f>IF(B71="","",VLOOKUP(I71,'TONG HOP'!$B$8:$F$19883,5,0))</f>
        <v>kg</v>
      </c>
      <c r="K71" s="214">
        <v>16500</v>
      </c>
      <c r="L71" s="214">
        <v>19860</v>
      </c>
      <c r="M71" s="214"/>
      <c r="N71" s="214"/>
      <c r="O71" s="617" t="s">
        <v>1601</v>
      </c>
      <c r="P71" s="11">
        <f t="shared" ref="P71:P134" si="3">P70</f>
        <v>8</v>
      </c>
      <c r="Q71" s="246" t="s">
        <v>1487</v>
      </c>
      <c r="R71" s="217">
        <f ca="1">+VLOOKUP(G71,'TONG HOP'!$C$8:$Q$788,14,0)</f>
        <v>1558845</v>
      </c>
      <c r="S71" s="217">
        <f ca="1">+VLOOKUP(G71,'TONG HOP'!$C$8:$Q$788,15,0)</f>
        <v>1855664</v>
      </c>
      <c r="T71" s="447"/>
      <c r="U71" s="7"/>
      <c r="V71" s="7"/>
    </row>
    <row r="72" spans="1:22" ht="15" customHeight="1">
      <c r="A72" s="4">
        <f t="shared" si="2"/>
        <v>68</v>
      </c>
      <c r="B72" s="30" t="s">
        <v>1591</v>
      </c>
      <c r="C72" s="19" t="s">
        <v>742</v>
      </c>
      <c r="D72" s="489" t="s">
        <v>1586</v>
      </c>
      <c r="E72" s="5" t="s">
        <v>743</v>
      </c>
      <c r="F72" s="20" t="s">
        <v>1422</v>
      </c>
      <c r="G72" s="315" t="s">
        <v>1147</v>
      </c>
      <c r="H72" s="17" t="str">
        <f>VLOOKUP(G72,'TONG HOP'!$C$8:$E$799,2,0)</f>
        <v>Đất sét Hoa đào (DTL) BD01</v>
      </c>
      <c r="I72" s="29" t="str">
        <f>IF(B72="","",VLOOKUP(H72,'TONG HOP'!$B$8:$F$19883,1,0))</f>
        <v>Đất sét Hoa đào (DTL) BD01</v>
      </c>
      <c r="J72" s="35" t="str">
        <f>IF(B72="","",VLOOKUP(I72,'TONG HOP'!$B$8:$F$19883,5,0))</f>
        <v>kg</v>
      </c>
      <c r="K72" s="214">
        <v>33000</v>
      </c>
      <c r="L72" s="214">
        <v>39480</v>
      </c>
      <c r="M72" s="214"/>
      <c r="N72" s="214"/>
      <c r="O72" s="617" t="s">
        <v>1601</v>
      </c>
      <c r="P72" s="11">
        <f t="shared" si="3"/>
        <v>8</v>
      </c>
      <c r="Q72" s="246" t="s">
        <v>1487</v>
      </c>
      <c r="R72" s="217">
        <f ca="1">+VLOOKUP(G72,'TONG HOP'!$C$8:$Q$788,14,0)</f>
        <v>7003067.8900000006</v>
      </c>
      <c r="S72" s="217">
        <f ca="1">+VLOOKUP(G72,'TONG HOP'!$C$8:$Q$788,15,0)</f>
        <v>9188535.4875000007</v>
      </c>
      <c r="T72" s="447"/>
      <c r="U72" s="7"/>
      <c r="V72" s="7"/>
    </row>
    <row r="73" spans="1:22" ht="15" customHeight="1">
      <c r="A73" s="4">
        <f t="shared" si="2"/>
        <v>69</v>
      </c>
      <c r="B73" s="30" t="s">
        <v>1591</v>
      </c>
      <c r="C73" s="19" t="s">
        <v>742</v>
      </c>
      <c r="D73" s="489" t="s">
        <v>1586</v>
      </c>
      <c r="E73" s="5" t="s">
        <v>743</v>
      </c>
      <c r="F73" s="20" t="s">
        <v>1422</v>
      </c>
      <c r="G73" s="315" t="s">
        <v>783</v>
      </c>
      <c r="H73" s="17" t="str">
        <f>VLOOKUP(G73,'TONG HOP'!$C$8:$E$799,2,0)</f>
        <v>Đất sét Hồng Lâm Đồng mới (PND-KL-BL01) - LQ</v>
      </c>
      <c r="I73" s="29" t="str">
        <f>IF(B73="","",VLOOKUP(H73,'TONG HOP'!$B$8:$F$19883,1,0))</f>
        <v>Đất sét Hồng Lâm Đồng mới (PND-KL-BL01) - LQ</v>
      </c>
      <c r="J73" s="35" t="str">
        <f>IF(B73="","",VLOOKUP(I73,'TONG HOP'!$B$8:$F$19883,5,0))</f>
        <v>kg</v>
      </c>
      <c r="K73" s="214">
        <v>9900</v>
      </c>
      <c r="L73" s="214">
        <v>12270</v>
      </c>
      <c r="M73" s="214"/>
      <c r="N73" s="214"/>
      <c r="O73" s="617" t="s">
        <v>1601</v>
      </c>
      <c r="P73" s="11">
        <f t="shared" si="3"/>
        <v>8</v>
      </c>
      <c r="Q73" s="246" t="s">
        <v>1487</v>
      </c>
      <c r="R73" s="217">
        <f ca="1">+VLOOKUP(G73,'TONG HOP'!$C$8:$Q$788,14,0)</f>
        <v>8622217</v>
      </c>
      <c r="S73" s="217">
        <f ca="1">+VLOOKUP(G73,'TONG HOP'!$C$8:$Q$788,15,0)</f>
        <v>11000466.59</v>
      </c>
      <c r="T73" s="447"/>
      <c r="U73" s="7"/>
      <c r="V73" s="7"/>
    </row>
    <row r="74" spans="1:22" ht="15" customHeight="1">
      <c r="A74" s="4">
        <f t="shared" si="2"/>
        <v>70</v>
      </c>
      <c r="B74" s="30" t="s">
        <v>1591</v>
      </c>
      <c r="C74" s="19" t="s">
        <v>742</v>
      </c>
      <c r="D74" s="489" t="s">
        <v>1586</v>
      </c>
      <c r="E74" s="5" t="s">
        <v>743</v>
      </c>
      <c r="F74" s="20" t="s">
        <v>1422</v>
      </c>
      <c r="G74" s="17" t="s">
        <v>784</v>
      </c>
      <c r="H74" s="17" t="str">
        <f>VLOOKUP(G74,'TONG HOP'!$C$8:$E$799,2,0)</f>
        <v>Đất Đỏ Hoa Đào (BD02) LHP</v>
      </c>
      <c r="I74" s="29" t="str">
        <f>IF(B74="","",VLOOKUP(H74,'TONG HOP'!$B$8:$F$19883,1,0))</f>
        <v>Đất Đỏ Hoa Đào (BD02) LHP</v>
      </c>
      <c r="J74" s="35" t="str">
        <f>IF(B74="","",VLOOKUP(I74,'TONG HOP'!$B$8:$F$19883,5,0))</f>
        <v>kg</v>
      </c>
      <c r="K74" s="214">
        <v>36300</v>
      </c>
      <c r="L74" s="214">
        <v>43260</v>
      </c>
      <c r="M74" s="214"/>
      <c r="N74" s="214"/>
      <c r="O74" s="617" t="s">
        <v>1601</v>
      </c>
      <c r="P74" s="11">
        <f t="shared" si="3"/>
        <v>8</v>
      </c>
      <c r="Q74" s="246" t="s">
        <v>1487</v>
      </c>
      <c r="R74" s="217">
        <f ca="1">+VLOOKUP(G74,'TONG HOP'!$C$8:$Q$788,14,0)</f>
        <v>21748131.5</v>
      </c>
      <c r="S74" s="217">
        <f ca="1">+VLOOKUP(G74,'TONG HOP'!$C$8:$Q$788,15,0)</f>
        <v>27517934.375</v>
      </c>
      <c r="T74" s="447"/>
      <c r="U74" s="7"/>
      <c r="V74" s="7"/>
    </row>
    <row r="75" spans="1:22" ht="15" customHeight="1">
      <c r="A75" s="4">
        <f t="shared" si="2"/>
        <v>71</v>
      </c>
      <c r="B75" s="30" t="s">
        <v>1591</v>
      </c>
      <c r="C75" s="19" t="s">
        <v>742</v>
      </c>
      <c r="D75" s="489" t="s">
        <v>1586</v>
      </c>
      <c r="E75" s="5" t="s">
        <v>743</v>
      </c>
      <c r="F75" s="20" t="s">
        <v>1422</v>
      </c>
      <c r="G75" s="315" t="s">
        <v>1370</v>
      </c>
      <c r="H75" s="17" t="str">
        <f>VLOOKUP(G75,'TONG HOP'!$C$8:$E$799,2,0)</f>
        <v>Đất VT02</v>
      </c>
      <c r="I75" s="29" t="str">
        <f>IF(B75="","",VLOOKUP(H75,'TONG HOP'!$B$8:$F$19883,1,0))</f>
        <v>Đất VT02</v>
      </c>
      <c r="J75" s="35" t="str">
        <f>IF(B75="","",VLOOKUP(I75,'TONG HOP'!$B$8:$F$19883,5,0))</f>
        <v>kg</v>
      </c>
      <c r="K75" s="214">
        <v>26400</v>
      </c>
      <c r="L75" s="214">
        <v>31350</v>
      </c>
      <c r="M75" s="214"/>
      <c r="N75" s="214"/>
      <c r="O75" s="617" t="s">
        <v>1601</v>
      </c>
      <c r="P75" s="11">
        <f t="shared" si="3"/>
        <v>8</v>
      </c>
      <c r="Q75" s="246" t="s">
        <v>1487</v>
      </c>
      <c r="R75" s="217">
        <f ca="1">+VLOOKUP(G75,'TONG HOP'!$C$8:$Q$788,14,0)</f>
        <v>7849734</v>
      </c>
      <c r="S75" s="217">
        <f ca="1">+VLOOKUP(G75,'TONG HOP'!$C$8:$Q$788,15,0)</f>
        <v>9643863.4800000004</v>
      </c>
      <c r="T75" s="447"/>
      <c r="U75" s="7"/>
      <c r="V75" s="7"/>
    </row>
    <row r="76" spans="1:22" ht="15" customHeight="1">
      <c r="A76" s="4">
        <f t="shared" si="2"/>
        <v>72</v>
      </c>
      <c r="B76" s="30" t="s">
        <v>1591</v>
      </c>
      <c r="C76" s="19" t="s">
        <v>742</v>
      </c>
      <c r="D76" s="489" t="s">
        <v>1586</v>
      </c>
      <c r="E76" s="5" t="s">
        <v>743</v>
      </c>
      <c r="F76" s="20" t="s">
        <v>1422</v>
      </c>
      <c r="G76" s="17" t="s">
        <v>1294</v>
      </c>
      <c r="H76" s="17" t="str">
        <f>VLOOKUP(G76,'TONG HOP'!$C$8:$E$799,2,0)</f>
        <v>Thủy tinh lỏng - Ngọc Anh Đạt (Natri silicate)</v>
      </c>
      <c r="I76" s="29" t="str">
        <f>IF(B76="","",VLOOKUP(H76,'TONG HOP'!$B$8:$F$19883,1,0))</f>
        <v>Thủy tinh lỏng - Ngọc Anh Đạt (Natri silicate)</v>
      </c>
      <c r="J76" s="35" t="str">
        <f>IF(B76="","",VLOOKUP(I76,'TONG HOP'!$B$8:$F$19883,5,0))</f>
        <v>kg</v>
      </c>
      <c r="K76" s="214">
        <v>4800</v>
      </c>
      <c r="L76" s="214">
        <v>4800</v>
      </c>
      <c r="M76" s="214"/>
      <c r="N76" s="214"/>
      <c r="O76" s="617" t="s">
        <v>1601</v>
      </c>
      <c r="P76" s="11">
        <f t="shared" si="3"/>
        <v>8</v>
      </c>
      <c r="Q76" s="246" t="s">
        <v>1487</v>
      </c>
      <c r="R76" s="217">
        <f ca="1">+VLOOKUP(G76,'TONG HOP'!$C$8:$Q$788,14,0)</f>
        <v>11856</v>
      </c>
      <c r="S76" s="217">
        <f ca="1">+VLOOKUP(G76,'TONG HOP'!$C$8:$Q$788,15,0)</f>
        <v>11856</v>
      </c>
      <c r="T76" s="447"/>
      <c r="U76" s="7"/>
      <c r="V76" s="7"/>
    </row>
    <row r="77" spans="1:22" ht="15" customHeight="1">
      <c r="A77" s="4">
        <f t="shared" si="2"/>
        <v>73</v>
      </c>
      <c r="B77" s="30" t="s">
        <v>1592</v>
      </c>
      <c r="C77" s="19" t="s">
        <v>742</v>
      </c>
      <c r="D77" s="489" t="s">
        <v>1586</v>
      </c>
      <c r="E77" s="5" t="s">
        <v>743</v>
      </c>
      <c r="F77" s="20" t="s">
        <v>1442</v>
      </c>
      <c r="G77" s="17" t="s">
        <v>1126</v>
      </c>
      <c r="H77" s="17" t="str">
        <f>VLOOKUP(G77,'TONG HOP'!$C$8:$E$799,2,0)</f>
        <v>Than cục 4A- Hưng Tam Long Lô 1</v>
      </c>
      <c r="I77" s="29" t="str">
        <f>IF(B77="","",VLOOKUP(H77,'TONG HOP'!$B$8:$F$19883,1,0))</f>
        <v>Than cục 4A- Hưng Tam Long Lô 1</v>
      </c>
      <c r="J77" s="35" t="str">
        <f>IF(B77="","",VLOOKUP(I77,'TONG HOP'!$B$8:$F$19883,5,0))</f>
        <v>kg</v>
      </c>
      <c r="K77" s="214"/>
      <c r="L77" s="214">
        <v>11299</v>
      </c>
      <c r="M77" s="214"/>
      <c r="N77" s="214"/>
      <c r="O77" s="617" t="s">
        <v>1535</v>
      </c>
      <c r="P77" s="11">
        <f t="shared" si="3"/>
        <v>8</v>
      </c>
      <c r="Q77" s="246"/>
      <c r="R77" s="217">
        <f>+VLOOKUP(G77,'TONG HOP'!$C$8:$Q$788,14,0)</f>
        <v>0</v>
      </c>
      <c r="S77" s="217">
        <f ca="1">+VLOOKUP(G77,'TONG HOP'!$C$8:$Q$788,15,0)</f>
        <v>0</v>
      </c>
      <c r="T77" s="447"/>
      <c r="U77" s="7"/>
      <c r="V77" s="7"/>
    </row>
    <row r="78" spans="1:22" ht="15" customHeight="1">
      <c r="A78" s="4">
        <f t="shared" si="2"/>
        <v>74</v>
      </c>
      <c r="B78" s="30" t="s">
        <v>1593</v>
      </c>
      <c r="C78" s="19" t="s">
        <v>742</v>
      </c>
      <c r="D78" s="489" t="s">
        <v>1586</v>
      </c>
      <c r="E78" s="5" t="s">
        <v>743</v>
      </c>
      <c r="F78" s="20" t="s">
        <v>1442</v>
      </c>
      <c r="G78" s="17" t="s">
        <v>1126</v>
      </c>
      <c r="H78" s="17" t="str">
        <f>VLOOKUP(G78,'TONG HOP'!$C$8:$E$799,2,0)</f>
        <v>Than cục 4A- Hưng Tam Long Lô 1</v>
      </c>
      <c r="I78" s="29" t="str">
        <f>IF(B78="","",VLOOKUP(H78,'TONG HOP'!$B$8:$F$19883,1,0))</f>
        <v>Than cục 4A- Hưng Tam Long Lô 1</v>
      </c>
      <c r="J78" s="35" t="str">
        <f>IF(B78="","",VLOOKUP(I78,'TONG HOP'!$B$8:$F$19883,5,0))</f>
        <v>kg</v>
      </c>
      <c r="K78" s="214"/>
      <c r="L78" s="214">
        <v>7380</v>
      </c>
      <c r="M78" s="214"/>
      <c r="N78" s="214"/>
      <c r="O78" s="617" t="s">
        <v>1536</v>
      </c>
      <c r="P78" s="11">
        <f t="shared" si="3"/>
        <v>8</v>
      </c>
      <c r="Q78" s="246"/>
      <c r="R78" s="217">
        <f>+VLOOKUP(G78,'TONG HOP'!$C$8:$Q$788,14,0)</f>
        <v>0</v>
      </c>
      <c r="S78" s="217">
        <f ca="1">+VLOOKUP(G78,'TONG HOP'!$C$8:$Q$788,15,0)</f>
        <v>0</v>
      </c>
      <c r="T78" s="447"/>
      <c r="U78" s="7"/>
      <c r="V78" s="7"/>
    </row>
    <row r="79" spans="1:22" ht="15" customHeight="1">
      <c r="A79" s="4">
        <f t="shared" si="2"/>
        <v>75</v>
      </c>
      <c r="B79" s="30" t="s">
        <v>1603</v>
      </c>
      <c r="C79" s="19" t="s">
        <v>742</v>
      </c>
      <c r="D79" s="489" t="s">
        <v>1602</v>
      </c>
      <c r="E79" s="5" t="s">
        <v>743</v>
      </c>
      <c r="F79" s="20" t="s">
        <v>1442</v>
      </c>
      <c r="G79" s="17" t="s">
        <v>1393</v>
      </c>
      <c r="H79" s="17" t="str">
        <f>VLOOKUP(G79,'TONG HOP'!$C$8:$E$799,2,0)</f>
        <v>Than cục 4- Hải Thành Lô2</v>
      </c>
      <c r="I79" s="29" t="str">
        <f>IF(B79="","",VLOOKUP(H79,'TONG HOP'!$B$8:$F$19883,1,0))</f>
        <v>Than cục 4- Hải Thành Lô2</v>
      </c>
      <c r="J79" s="35" t="str">
        <f>IF(B79="","",VLOOKUP(I79,'TONG HOP'!$B$8:$F$19883,5,0))</f>
        <v>kg</v>
      </c>
      <c r="K79" s="214"/>
      <c r="L79" s="214">
        <v>26330</v>
      </c>
      <c r="M79" s="214"/>
      <c r="N79" s="214"/>
      <c r="O79" s="617" t="s">
        <v>1527</v>
      </c>
      <c r="P79" s="11">
        <f t="shared" si="3"/>
        <v>8</v>
      </c>
      <c r="Q79" s="246"/>
      <c r="R79" s="217">
        <f>+VLOOKUP(G79,'TONG HOP'!$C$8:$Q$788,14,0)</f>
        <v>0</v>
      </c>
      <c r="S79" s="217">
        <f ca="1">+VLOOKUP(G79,'TONG HOP'!$C$8:$Q$788,15,0)</f>
        <v>214005</v>
      </c>
      <c r="T79" s="447"/>
      <c r="U79" s="7"/>
      <c r="V79" s="7"/>
    </row>
    <row r="80" spans="1:22" ht="15" customHeight="1">
      <c r="A80" s="4">
        <f t="shared" si="2"/>
        <v>76</v>
      </c>
      <c r="B80" s="30" t="s">
        <v>1604</v>
      </c>
      <c r="C80" s="19" t="s">
        <v>742</v>
      </c>
      <c r="D80" s="489" t="s">
        <v>1602</v>
      </c>
      <c r="E80" s="5" t="s">
        <v>743</v>
      </c>
      <c r="F80" s="20" t="s">
        <v>1442</v>
      </c>
      <c r="G80" s="17" t="s">
        <v>1393</v>
      </c>
      <c r="H80" s="17" t="str">
        <f>VLOOKUP(G80,'TONG HOP'!$C$8:$E$799,2,0)</f>
        <v>Than cục 4- Hải Thành Lô2</v>
      </c>
      <c r="I80" s="29" t="str">
        <f>IF(B80="","",VLOOKUP(H80,'TONG HOP'!$B$8:$F$19883,1,0))</f>
        <v>Than cục 4- Hải Thành Lô2</v>
      </c>
      <c r="J80" s="35" t="str">
        <f>IF(B80="","",VLOOKUP(I80,'TONG HOP'!$B$8:$F$19883,5,0))</f>
        <v>kg</v>
      </c>
      <c r="K80" s="214"/>
      <c r="L80" s="214">
        <v>17394</v>
      </c>
      <c r="M80" s="214"/>
      <c r="N80" s="214"/>
      <c r="O80" s="617" t="s">
        <v>1528</v>
      </c>
      <c r="P80" s="11">
        <f t="shared" si="3"/>
        <v>8</v>
      </c>
      <c r="Q80" s="246"/>
      <c r="R80" s="217">
        <f>+VLOOKUP(G80,'TONG HOP'!$C$8:$Q$788,14,0)</f>
        <v>0</v>
      </c>
      <c r="S80" s="217">
        <f ca="1">+VLOOKUP(G80,'TONG HOP'!$C$8:$Q$788,15,0)</f>
        <v>214005</v>
      </c>
      <c r="T80" s="447"/>
      <c r="U80" s="7"/>
      <c r="V80" s="7"/>
    </row>
    <row r="81" spans="1:22" ht="15" customHeight="1">
      <c r="A81" s="4">
        <f t="shared" si="2"/>
        <v>77</v>
      </c>
      <c r="B81" s="30" t="s">
        <v>1605</v>
      </c>
      <c r="C81" s="19" t="s">
        <v>742</v>
      </c>
      <c r="D81" s="489" t="s">
        <v>1602</v>
      </c>
      <c r="E81" s="5" t="s">
        <v>743</v>
      </c>
      <c r="F81" s="20" t="s">
        <v>890</v>
      </c>
      <c r="G81" s="315" t="s">
        <v>1481</v>
      </c>
      <c r="H81" s="17" t="str">
        <f>VLOOKUP(G81,'TONG HOP'!$C$8:$E$799,2,0)</f>
        <v>Vỏ điều- Hùng Lê lô 1</v>
      </c>
      <c r="I81" s="29" t="str">
        <f>IF(B81="","",VLOOKUP(H81,'TONG HOP'!$B$8:$F$19883,1,0))</f>
        <v>Vỏ điều- Hùng Lê lô 1</v>
      </c>
      <c r="J81" s="35" t="str">
        <f>IF(B81="","",VLOOKUP(I81,'TONG HOP'!$B$8:$F$19883,5,0))</f>
        <v>kg</v>
      </c>
      <c r="K81" s="214"/>
      <c r="L81" s="214">
        <v>62168</v>
      </c>
      <c r="M81" s="214"/>
      <c r="N81" s="214"/>
      <c r="O81" s="617"/>
      <c r="P81" s="11">
        <f t="shared" si="3"/>
        <v>8</v>
      </c>
      <c r="Q81" s="246"/>
      <c r="R81" s="217">
        <f>+VLOOKUP(G81,'TONG HOP'!$C$8:$Q$788,14,0)</f>
        <v>0</v>
      </c>
      <c r="S81" s="217">
        <f ca="1">+VLOOKUP(G81,'TONG HOP'!$C$8:$Q$788,15,0)</f>
        <v>279930.32999999996</v>
      </c>
      <c r="T81" s="447"/>
      <c r="U81" s="7"/>
      <c r="V81" s="7"/>
    </row>
    <row r="82" spans="1:22" ht="15" customHeight="1">
      <c r="A82" s="4">
        <f t="shared" si="2"/>
        <v>78</v>
      </c>
      <c r="B82" s="30" t="s">
        <v>1606</v>
      </c>
      <c r="C82" s="19" t="s">
        <v>742</v>
      </c>
      <c r="D82" s="489" t="s">
        <v>1602</v>
      </c>
      <c r="E82" s="5" t="s">
        <v>743</v>
      </c>
      <c r="F82" s="20" t="s">
        <v>890</v>
      </c>
      <c r="G82" s="17" t="s">
        <v>1297</v>
      </c>
      <c r="H82" s="17" t="str">
        <f>VLOOKUP(G82,'TONG HOP'!$C$8:$E$799,2,0)</f>
        <v>Bột đá 0-5 (PH02)</v>
      </c>
      <c r="I82" s="29" t="str">
        <f>IF(B82="","",VLOOKUP(H82,'TONG HOP'!$B$8:$F$19883,1,0))</f>
        <v>Bột đá 0-5 (PH02)</v>
      </c>
      <c r="J82" s="35" t="str">
        <f>IF(B82="","",VLOOKUP(I82,'TONG HOP'!$B$8:$F$19883,5,0))</f>
        <v>kg</v>
      </c>
      <c r="K82" s="214">
        <v>61050</v>
      </c>
      <c r="L82" s="214">
        <v>63510</v>
      </c>
      <c r="M82" s="214"/>
      <c r="N82" s="214"/>
      <c r="O82" s="617" t="s">
        <v>1612</v>
      </c>
      <c r="P82" s="11">
        <f t="shared" si="3"/>
        <v>8</v>
      </c>
      <c r="Q82" s="246" t="s">
        <v>1503</v>
      </c>
      <c r="R82" s="217">
        <f ca="1">+VLOOKUP(G82,'TONG HOP'!$C$8:$Q$788,14,0)</f>
        <v>16450296.948150001</v>
      </c>
      <c r="S82" s="217">
        <f ca="1">+VLOOKUP(G82,'TONG HOP'!$C$8:$Q$788,15,0)</f>
        <v>17584243.156999998</v>
      </c>
      <c r="T82" s="447"/>
      <c r="U82" s="7"/>
      <c r="V82" s="7"/>
    </row>
    <row r="83" spans="1:22" ht="15" customHeight="1">
      <c r="A83" s="4">
        <f t="shared" si="2"/>
        <v>79</v>
      </c>
      <c r="B83" s="30" t="s">
        <v>1606</v>
      </c>
      <c r="C83" s="19" t="s">
        <v>742</v>
      </c>
      <c r="D83" s="489" t="s">
        <v>1602</v>
      </c>
      <c r="E83" s="5" t="s">
        <v>743</v>
      </c>
      <c r="F83" s="20" t="s">
        <v>890</v>
      </c>
      <c r="G83" s="315" t="s">
        <v>1296</v>
      </c>
      <c r="H83" s="17" t="str">
        <f>VLOOKUP(G83,'TONG HOP'!$C$8:$E$799,2,0)</f>
        <v>Bột đá Phước Hoà 03 (PH03) DTL</v>
      </c>
      <c r="I83" s="29" t="str">
        <f>IF(B83="","",VLOOKUP(H83,'TONG HOP'!$B$8:$F$19883,1,0))</f>
        <v>Bột đá Phước Hoà 03 (PH03) DTL</v>
      </c>
      <c r="J83" s="35" t="str">
        <f>IF(B83="","",VLOOKUP(I83,'TONG HOP'!$B$8:$F$19883,5,0))</f>
        <v>kg</v>
      </c>
      <c r="K83" s="214">
        <v>51150</v>
      </c>
      <c r="L83" s="214">
        <v>52710</v>
      </c>
      <c r="M83" s="214"/>
      <c r="N83" s="214"/>
      <c r="O83" s="617" t="s">
        <v>1612</v>
      </c>
      <c r="P83" s="11">
        <f t="shared" si="3"/>
        <v>8</v>
      </c>
      <c r="Q83" s="246" t="s">
        <v>1503</v>
      </c>
      <c r="R83" s="217">
        <f ca="1">+VLOOKUP(G83,'TONG HOP'!$C$8:$Q$788,14,0)</f>
        <v>12462544.286</v>
      </c>
      <c r="S83" s="217">
        <f ca="1">+VLOOKUP(G83,'TONG HOP'!$C$8:$Q$788,15,0)</f>
        <v>13260131.879999999</v>
      </c>
      <c r="T83" s="447"/>
      <c r="U83" s="7"/>
      <c r="V83" s="7"/>
    </row>
    <row r="84" spans="1:22" ht="15" customHeight="1">
      <c r="A84" s="4">
        <f t="shared" si="2"/>
        <v>80</v>
      </c>
      <c r="B84" s="30" t="s">
        <v>1606</v>
      </c>
      <c r="C84" s="19" t="s">
        <v>742</v>
      </c>
      <c r="D84" s="489" t="s">
        <v>1602</v>
      </c>
      <c r="E84" s="5" t="s">
        <v>743</v>
      </c>
      <c r="F84" s="20" t="s">
        <v>890</v>
      </c>
      <c r="G84" s="17" t="s">
        <v>78</v>
      </c>
      <c r="H84" s="17" t="str">
        <f>VLOOKUP(G84,'TONG HOP'!$C$8:$E$799,2,0)</f>
        <v>Đá vôi (PND-HT01)</v>
      </c>
      <c r="I84" s="29" t="str">
        <f>IF(B84="","",VLOOKUP(H84,'TONG HOP'!$B$8:$F$19883,1,0))</f>
        <v>Đá vôi (PND-HT01)</v>
      </c>
      <c r="J84" s="35" t="str">
        <f>IF(B84="","",VLOOKUP(I84,'TONG HOP'!$B$8:$F$19883,5,0))</f>
        <v>kg</v>
      </c>
      <c r="K84" s="214">
        <v>23100</v>
      </c>
      <c r="L84" s="214">
        <v>24690</v>
      </c>
      <c r="M84" s="214"/>
      <c r="N84" s="214"/>
      <c r="O84" s="617" t="s">
        <v>1612</v>
      </c>
      <c r="P84" s="11">
        <f t="shared" si="3"/>
        <v>8</v>
      </c>
      <c r="Q84" s="246" t="s">
        <v>1503</v>
      </c>
      <c r="R84" s="217">
        <f ca="1">+VLOOKUP(G84,'TONG HOP'!$C$8:$Q$788,14,0)</f>
        <v>1278368.7590000001</v>
      </c>
      <c r="S84" s="217">
        <f ca="1">+VLOOKUP(G84,'TONG HOP'!$C$8:$Q$788,15,0)</f>
        <v>1340529.603775</v>
      </c>
      <c r="T84" s="447"/>
      <c r="U84" s="7"/>
      <c r="V84" s="7"/>
    </row>
    <row r="85" spans="1:22" ht="15" customHeight="1">
      <c r="A85" s="4">
        <f t="shared" si="2"/>
        <v>81</v>
      </c>
      <c r="B85" s="30" t="s">
        <v>1606</v>
      </c>
      <c r="C85" s="19" t="s">
        <v>742</v>
      </c>
      <c r="D85" s="489" t="s">
        <v>1602</v>
      </c>
      <c r="E85" s="5" t="s">
        <v>743</v>
      </c>
      <c r="F85" s="20" t="s">
        <v>890</v>
      </c>
      <c r="G85" s="315" t="s">
        <v>1147</v>
      </c>
      <c r="H85" s="17" t="str">
        <f>VLOOKUP(G85,'TONG HOP'!$C$8:$E$799,2,0)</f>
        <v>Đất sét Hoa đào (DTL) BD01</v>
      </c>
      <c r="I85" s="29" t="str">
        <f>IF(B85="","",VLOOKUP(H85,'TONG HOP'!$B$8:$F$19883,1,0))</f>
        <v>Đất sét Hoa đào (DTL) BD01</v>
      </c>
      <c r="J85" s="35" t="str">
        <f>IF(B85="","",VLOOKUP(I85,'TONG HOP'!$B$8:$F$19883,5,0))</f>
        <v>kg</v>
      </c>
      <c r="K85" s="214">
        <v>39600</v>
      </c>
      <c r="L85" s="214">
        <v>47640</v>
      </c>
      <c r="M85" s="214"/>
      <c r="N85" s="214"/>
      <c r="O85" s="617" t="s">
        <v>1612</v>
      </c>
      <c r="P85" s="11">
        <f t="shared" si="3"/>
        <v>8</v>
      </c>
      <c r="Q85" s="246" t="s">
        <v>1503</v>
      </c>
      <c r="R85" s="217">
        <f ca="1">+VLOOKUP(G85,'TONG HOP'!$C$8:$Q$788,14,0)</f>
        <v>7003067.8900000006</v>
      </c>
      <c r="S85" s="217">
        <f ca="1">+VLOOKUP(G85,'TONG HOP'!$C$8:$Q$788,15,0)</f>
        <v>9188535.4875000007</v>
      </c>
      <c r="T85" s="447"/>
      <c r="U85" s="7"/>
      <c r="V85" s="7"/>
    </row>
    <row r="86" spans="1:22" ht="15" customHeight="1">
      <c r="A86" s="4">
        <f t="shared" si="2"/>
        <v>82</v>
      </c>
      <c r="B86" s="30" t="s">
        <v>1606</v>
      </c>
      <c r="C86" s="19" t="s">
        <v>742</v>
      </c>
      <c r="D86" s="489" t="s">
        <v>1602</v>
      </c>
      <c r="E86" s="5" t="s">
        <v>743</v>
      </c>
      <c r="F86" s="20" t="s">
        <v>890</v>
      </c>
      <c r="G86" s="17" t="s">
        <v>784</v>
      </c>
      <c r="H86" s="17" t="str">
        <f>VLOOKUP(G86,'TONG HOP'!$C$8:$E$799,2,0)</f>
        <v>Đất Đỏ Hoa Đào (BD02) LHP</v>
      </c>
      <c r="I86" s="29" t="str">
        <f>IF(B86="","",VLOOKUP(H86,'TONG HOP'!$B$8:$F$19883,1,0))</f>
        <v>Đất Đỏ Hoa Đào (BD02) LHP</v>
      </c>
      <c r="J86" s="35" t="str">
        <f>IF(B86="","",VLOOKUP(I86,'TONG HOP'!$B$8:$F$19883,5,0))</f>
        <v>kg</v>
      </c>
      <c r="K86" s="214">
        <v>39600</v>
      </c>
      <c r="L86" s="214">
        <v>47430</v>
      </c>
      <c r="M86" s="214"/>
      <c r="N86" s="214"/>
      <c r="O86" s="617" t="s">
        <v>1612</v>
      </c>
      <c r="P86" s="11">
        <f t="shared" si="3"/>
        <v>8</v>
      </c>
      <c r="Q86" s="246" t="s">
        <v>1503</v>
      </c>
      <c r="R86" s="217">
        <f ca="1">+VLOOKUP(G86,'TONG HOP'!$C$8:$Q$788,14,0)</f>
        <v>21748131.5</v>
      </c>
      <c r="S86" s="217">
        <f ca="1">+VLOOKUP(G86,'TONG HOP'!$C$8:$Q$788,15,0)</f>
        <v>27517934.375</v>
      </c>
      <c r="T86" s="447"/>
      <c r="U86" s="7"/>
      <c r="V86" s="7"/>
    </row>
    <row r="87" spans="1:22" ht="15" customHeight="1">
      <c r="A87" s="4">
        <f t="shared" si="2"/>
        <v>83</v>
      </c>
      <c r="B87" s="30" t="s">
        <v>1606</v>
      </c>
      <c r="C87" s="19" t="s">
        <v>742</v>
      </c>
      <c r="D87" s="489" t="s">
        <v>1602</v>
      </c>
      <c r="E87" s="5" t="s">
        <v>743</v>
      </c>
      <c r="F87" s="20" t="s">
        <v>890</v>
      </c>
      <c r="G87" s="315" t="s">
        <v>1370</v>
      </c>
      <c r="H87" s="17" t="str">
        <f>VLOOKUP(G87,'TONG HOP'!$C$8:$E$799,2,0)</f>
        <v>Đất VT02</v>
      </c>
      <c r="I87" s="29" t="str">
        <f>IF(B87="","",VLOOKUP(H87,'TONG HOP'!$B$8:$F$19883,1,0))</f>
        <v>Đất VT02</v>
      </c>
      <c r="J87" s="35" t="str">
        <f>IF(B87="","",VLOOKUP(I87,'TONG HOP'!$B$8:$F$19883,5,0))</f>
        <v>kg</v>
      </c>
      <c r="K87" s="214">
        <v>46200</v>
      </c>
      <c r="L87" s="214">
        <v>55410</v>
      </c>
      <c r="M87" s="214"/>
      <c r="N87" s="214"/>
      <c r="O87" s="617" t="s">
        <v>1612</v>
      </c>
      <c r="P87" s="11">
        <f t="shared" si="3"/>
        <v>8</v>
      </c>
      <c r="Q87" s="246" t="s">
        <v>1503</v>
      </c>
      <c r="R87" s="217">
        <f ca="1">+VLOOKUP(G87,'TONG HOP'!$C$8:$Q$788,14,0)</f>
        <v>7849734</v>
      </c>
      <c r="S87" s="217">
        <f ca="1">+VLOOKUP(G87,'TONG HOP'!$C$8:$Q$788,15,0)</f>
        <v>9643863.4800000004</v>
      </c>
      <c r="T87" s="447"/>
      <c r="U87" s="7"/>
      <c r="V87" s="7"/>
    </row>
    <row r="88" spans="1:22" ht="15" customHeight="1">
      <c r="A88" s="4">
        <f t="shared" si="2"/>
        <v>84</v>
      </c>
      <c r="B88" s="30" t="s">
        <v>1606</v>
      </c>
      <c r="C88" s="19" t="s">
        <v>742</v>
      </c>
      <c r="D88" s="489" t="s">
        <v>1602</v>
      </c>
      <c r="E88" s="5" t="s">
        <v>743</v>
      </c>
      <c r="F88" s="20" t="s">
        <v>890</v>
      </c>
      <c r="G88" s="315" t="s">
        <v>783</v>
      </c>
      <c r="H88" s="17" t="str">
        <f>VLOOKUP(G88,'TONG HOP'!$C$8:$E$799,2,0)</f>
        <v>Đất sét Hồng Lâm Đồng mới (PND-KL-BL01) - LQ</v>
      </c>
      <c r="I88" s="29" t="str">
        <f>IF(B88="","",VLOOKUP(H88,'TONG HOP'!$B$8:$F$19883,1,0))</f>
        <v>Đất sét Hồng Lâm Đồng mới (PND-KL-BL01) - LQ</v>
      </c>
      <c r="J88" s="35" t="str">
        <f>IF(B88="","",VLOOKUP(I88,'TONG HOP'!$B$8:$F$19883,5,0))</f>
        <v>kg</v>
      </c>
      <c r="K88" s="214">
        <v>9900</v>
      </c>
      <c r="L88" s="214">
        <v>12330</v>
      </c>
      <c r="M88" s="214"/>
      <c r="N88" s="214"/>
      <c r="O88" s="617" t="s">
        <v>1612</v>
      </c>
      <c r="P88" s="11">
        <f t="shared" si="3"/>
        <v>8</v>
      </c>
      <c r="Q88" s="246" t="s">
        <v>1503</v>
      </c>
      <c r="R88" s="217">
        <f ca="1">+VLOOKUP(G88,'TONG HOP'!$C$8:$Q$788,14,0)</f>
        <v>8622217</v>
      </c>
      <c r="S88" s="217">
        <f ca="1">+VLOOKUP(G88,'TONG HOP'!$C$8:$Q$788,15,0)</f>
        <v>11000466.59</v>
      </c>
      <c r="T88" s="447"/>
      <c r="U88" s="7"/>
      <c r="V88" s="7"/>
    </row>
    <row r="89" spans="1:22" ht="15" customHeight="1">
      <c r="A89" s="4">
        <f t="shared" si="2"/>
        <v>85</v>
      </c>
      <c r="B89" s="30" t="s">
        <v>1606</v>
      </c>
      <c r="C89" s="19" t="s">
        <v>742</v>
      </c>
      <c r="D89" s="489" t="s">
        <v>1602</v>
      </c>
      <c r="E89" s="5" t="s">
        <v>743</v>
      </c>
      <c r="F89" s="20" t="s">
        <v>890</v>
      </c>
      <c r="G89" s="315" t="s">
        <v>1421</v>
      </c>
      <c r="H89" s="17" t="str">
        <f>VLOOKUP(G89,'TONG HOP'!$C$8:$E$799,2,0)</f>
        <v>Đất VC02 (Đất TT)</v>
      </c>
      <c r="I89" s="29" t="str">
        <f>IF(B89="","",VLOOKUP(H89,'TONG HOP'!$B$8:$F$19883,1,0))</f>
        <v>Đất VC02 (Đất TT)</v>
      </c>
      <c r="J89" s="35" t="str">
        <f>IF(B89="","",VLOOKUP(I89,'TONG HOP'!$B$8:$F$19883,5,0))</f>
        <v>kg</v>
      </c>
      <c r="K89" s="214">
        <v>49500</v>
      </c>
      <c r="L89" s="214">
        <v>59460</v>
      </c>
      <c r="M89" s="214"/>
      <c r="N89" s="214"/>
      <c r="O89" s="617" t="s">
        <v>1612</v>
      </c>
      <c r="P89" s="11">
        <f t="shared" si="3"/>
        <v>8</v>
      </c>
      <c r="Q89" s="246" t="s">
        <v>1503</v>
      </c>
      <c r="R89" s="217">
        <f ca="1">+VLOOKUP(G89,'TONG HOP'!$C$8:$Q$788,14,0)</f>
        <v>11046342.498400144</v>
      </c>
      <c r="S89" s="217">
        <f ca="1">+VLOOKUP(G89,'TONG HOP'!$C$8:$Q$788,15,0)</f>
        <v>10818962.636480175</v>
      </c>
      <c r="T89" s="447"/>
      <c r="U89" s="7"/>
      <c r="V89" s="7"/>
    </row>
    <row r="90" spans="1:22" ht="15" customHeight="1">
      <c r="A90" s="4">
        <f t="shared" si="2"/>
        <v>86</v>
      </c>
      <c r="B90" s="30" t="s">
        <v>1606</v>
      </c>
      <c r="C90" s="19" t="s">
        <v>742</v>
      </c>
      <c r="D90" s="489" t="s">
        <v>1602</v>
      </c>
      <c r="E90" s="5" t="s">
        <v>743</v>
      </c>
      <c r="F90" s="20" t="s">
        <v>890</v>
      </c>
      <c r="G90" s="17" t="s">
        <v>1294</v>
      </c>
      <c r="H90" s="17" t="str">
        <f>VLOOKUP(G90,'TONG HOP'!$C$8:$E$799,2,0)</f>
        <v>Thủy tinh lỏng - Ngọc Anh Đạt (Natri silicate)</v>
      </c>
      <c r="I90" s="29" t="str">
        <f>IF(B90="","",VLOOKUP(H90,'TONG HOP'!$B$8:$F$19883,1,0))</f>
        <v>Thủy tinh lỏng - Ngọc Anh Đạt (Natri silicate)</v>
      </c>
      <c r="J90" s="35" t="str">
        <f>IF(B90="","",VLOOKUP(I90,'TONG HOP'!$B$8:$F$19883,5,0))</f>
        <v>kg</v>
      </c>
      <c r="K90" s="214">
        <v>4800</v>
      </c>
      <c r="L90" s="214">
        <v>4800</v>
      </c>
      <c r="M90" s="214"/>
      <c r="N90" s="214"/>
      <c r="O90" s="617" t="s">
        <v>1612</v>
      </c>
      <c r="P90" s="11">
        <f t="shared" si="3"/>
        <v>8</v>
      </c>
      <c r="Q90" s="246" t="s">
        <v>1503</v>
      </c>
      <c r="R90" s="217">
        <f ca="1">+VLOOKUP(G90,'TONG HOP'!$C$8:$Q$788,14,0)</f>
        <v>11856</v>
      </c>
      <c r="S90" s="217">
        <f ca="1">+VLOOKUP(G90,'TONG HOP'!$C$8:$Q$788,15,0)</f>
        <v>11856</v>
      </c>
      <c r="T90" s="447"/>
      <c r="U90" s="7"/>
      <c r="V90" s="7"/>
    </row>
    <row r="91" spans="1:22" ht="15" customHeight="1">
      <c r="A91" s="4">
        <f t="shared" si="2"/>
        <v>87</v>
      </c>
      <c r="B91" s="30" t="s">
        <v>1607</v>
      </c>
      <c r="C91" s="19" t="s">
        <v>742</v>
      </c>
      <c r="D91" s="489" t="s">
        <v>1602</v>
      </c>
      <c r="E91" s="5" t="s">
        <v>743</v>
      </c>
      <c r="F91" s="20" t="s">
        <v>1422</v>
      </c>
      <c r="G91" s="315" t="s">
        <v>1296</v>
      </c>
      <c r="H91" s="17" t="str">
        <f>VLOOKUP(G91,'TONG HOP'!$C$8:$E$799,2,0)</f>
        <v>Bột đá Phước Hoà 03 (PH03) DTL</v>
      </c>
      <c r="I91" s="29" t="str">
        <f>IF(B91="","",VLOOKUP(H91,'TONG HOP'!$B$8:$F$19883,1,0))</f>
        <v>Bột đá Phước Hoà 03 (PH03) DTL</v>
      </c>
      <c r="J91" s="35" t="str">
        <f>IF(B91="","",VLOOKUP(I91,'TONG HOP'!$B$8:$F$19883,5,0))</f>
        <v>kg</v>
      </c>
      <c r="K91" s="214">
        <v>75900</v>
      </c>
      <c r="L91" s="214">
        <v>78210</v>
      </c>
      <c r="M91" s="214"/>
      <c r="N91" s="214"/>
      <c r="O91" s="617" t="s">
        <v>1613</v>
      </c>
      <c r="P91" s="11">
        <f t="shared" si="3"/>
        <v>8</v>
      </c>
      <c r="Q91" s="246" t="s">
        <v>1487</v>
      </c>
      <c r="R91" s="217">
        <f ca="1">+VLOOKUP(G91,'TONG HOP'!$C$8:$Q$788,14,0)</f>
        <v>12462544.286</v>
      </c>
      <c r="S91" s="217">
        <f ca="1">+VLOOKUP(G91,'TONG HOP'!$C$8:$Q$788,15,0)</f>
        <v>13260131.879999999</v>
      </c>
      <c r="T91" s="447"/>
      <c r="U91" s="7"/>
      <c r="V91" s="7"/>
    </row>
    <row r="92" spans="1:22" ht="15" customHeight="1">
      <c r="A92" s="4">
        <f t="shared" si="2"/>
        <v>88</v>
      </c>
      <c r="B92" s="30" t="s">
        <v>1607</v>
      </c>
      <c r="C92" s="19" t="s">
        <v>742</v>
      </c>
      <c r="D92" s="489" t="s">
        <v>1602</v>
      </c>
      <c r="E92" s="5" t="s">
        <v>743</v>
      </c>
      <c r="F92" s="20" t="s">
        <v>1422</v>
      </c>
      <c r="G92" s="17" t="s">
        <v>1297</v>
      </c>
      <c r="H92" s="17" t="str">
        <f>VLOOKUP(G92,'TONG HOP'!$C$8:$E$799,2,0)</f>
        <v>Bột đá 0-5 (PH02)</v>
      </c>
      <c r="I92" s="29" t="str">
        <f>IF(B92="","",VLOOKUP(H92,'TONG HOP'!$B$8:$F$19883,1,0))</f>
        <v>Bột đá 0-5 (PH02)</v>
      </c>
      <c r="J92" s="35" t="str">
        <f>IF(B92="","",VLOOKUP(I92,'TONG HOP'!$B$8:$F$19883,5,0))</f>
        <v>kg</v>
      </c>
      <c r="K92" s="214">
        <v>85800</v>
      </c>
      <c r="L92" s="214">
        <v>89250</v>
      </c>
      <c r="M92" s="214"/>
      <c r="N92" s="214"/>
      <c r="O92" s="617" t="s">
        <v>1613</v>
      </c>
      <c r="P92" s="11">
        <f t="shared" si="3"/>
        <v>8</v>
      </c>
      <c r="Q92" s="246" t="s">
        <v>1487</v>
      </c>
      <c r="R92" s="217">
        <f ca="1">+VLOOKUP(G92,'TONG HOP'!$C$8:$Q$788,14,0)</f>
        <v>16450296.948150001</v>
      </c>
      <c r="S92" s="217">
        <f ca="1">+VLOOKUP(G92,'TONG HOP'!$C$8:$Q$788,15,0)</f>
        <v>17584243.156999998</v>
      </c>
      <c r="T92" s="447"/>
      <c r="U92" s="7"/>
      <c r="V92" s="7"/>
    </row>
    <row r="93" spans="1:22" ht="15" customHeight="1">
      <c r="A93" s="4">
        <f t="shared" si="2"/>
        <v>89</v>
      </c>
      <c r="B93" s="30" t="s">
        <v>1607</v>
      </c>
      <c r="C93" s="19" t="s">
        <v>742</v>
      </c>
      <c r="D93" s="489" t="s">
        <v>1602</v>
      </c>
      <c r="E93" s="5" t="s">
        <v>743</v>
      </c>
      <c r="F93" s="20" t="s">
        <v>1422</v>
      </c>
      <c r="G93" s="315" t="s">
        <v>1421</v>
      </c>
      <c r="H93" s="17" t="str">
        <f>VLOOKUP(G93,'TONG HOP'!$C$8:$E$799,2,0)</f>
        <v>Đất VC02 (Đất TT)</v>
      </c>
      <c r="I93" s="29" t="str">
        <f>IF(B93="","",VLOOKUP(H93,'TONG HOP'!$B$8:$F$19883,1,0))</f>
        <v>Đất VC02 (Đất TT)</v>
      </c>
      <c r="J93" s="35" t="str">
        <f>IF(B93="","",VLOOKUP(I93,'TONG HOP'!$B$8:$F$19883,5,0))</f>
        <v>kg</v>
      </c>
      <c r="K93" s="214">
        <v>46200</v>
      </c>
      <c r="L93" s="215">
        <v>55500</v>
      </c>
      <c r="M93" s="215"/>
      <c r="N93" s="215"/>
      <c r="O93" s="617" t="s">
        <v>1613</v>
      </c>
      <c r="P93" s="11">
        <f t="shared" si="3"/>
        <v>8</v>
      </c>
      <c r="Q93" s="246" t="s">
        <v>1487</v>
      </c>
      <c r="R93" s="217">
        <f ca="1">+VLOOKUP(G93,'TONG HOP'!$C$8:$Q$788,14,0)</f>
        <v>11046342.498400144</v>
      </c>
      <c r="S93" s="217">
        <f ca="1">+VLOOKUP(G93,'TONG HOP'!$C$8:$Q$788,15,0)</f>
        <v>10818962.636480175</v>
      </c>
      <c r="T93" s="447"/>
      <c r="U93" s="7"/>
      <c r="V93" s="7"/>
    </row>
    <row r="94" spans="1:22" ht="15" customHeight="1">
      <c r="A94" s="4">
        <f t="shared" si="2"/>
        <v>90</v>
      </c>
      <c r="B94" s="30" t="s">
        <v>1607</v>
      </c>
      <c r="C94" s="19" t="s">
        <v>742</v>
      </c>
      <c r="D94" s="489" t="s">
        <v>1602</v>
      </c>
      <c r="E94" s="5" t="s">
        <v>743</v>
      </c>
      <c r="F94" s="20" t="s">
        <v>1422</v>
      </c>
      <c r="G94" s="315" t="s">
        <v>87</v>
      </c>
      <c r="H94" s="17" t="str">
        <f>VLOOKUP(G94,'TONG HOP'!$C$8:$E$799,2,0)</f>
        <v>Dolomite (Đất làm gạch A2)</v>
      </c>
      <c r="I94" s="29" t="str">
        <f>IF(B94="","",VLOOKUP(H94,'TONG HOP'!$B$8:$F$19883,1,0))</f>
        <v>Dolomite (Đất làm gạch A2)</v>
      </c>
      <c r="J94" s="35" t="str">
        <f>IF(B94="","",VLOOKUP(I94,'TONG HOP'!$B$8:$F$19883,5,0))</f>
        <v>kg</v>
      </c>
      <c r="K94" s="214">
        <v>16500</v>
      </c>
      <c r="L94" s="214">
        <v>20010</v>
      </c>
      <c r="M94" s="214"/>
      <c r="N94" s="214"/>
      <c r="O94" s="617" t="s">
        <v>1613</v>
      </c>
      <c r="P94" s="11">
        <f t="shared" si="3"/>
        <v>8</v>
      </c>
      <c r="Q94" s="246" t="s">
        <v>1487</v>
      </c>
      <c r="R94" s="217">
        <f ca="1">+VLOOKUP(G94,'TONG HOP'!$C$8:$Q$788,14,0)</f>
        <v>1558845</v>
      </c>
      <c r="S94" s="217">
        <f ca="1">+VLOOKUP(G94,'TONG HOP'!$C$8:$Q$788,15,0)</f>
        <v>1855664</v>
      </c>
      <c r="T94" s="447"/>
      <c r="U94" s="7"/>
      <c r="V94" s="7"/>
    </row>
    <row r="95" spans="1:22">
      <c r="A95" s="4">
        <f t="shared" si="2"/>
        <v>91</v>
      </c>
      <c r="B95" s="30" t="s">
        <v>1607</v>
      </c>
      <c r="C95" s="19" t="s">
        <v>742</v>
      </c>
      <c r="D95" s="489" t="s">
        <v>1602</v>
      </c>
      <c r="E95" s="5" t="s">
        <v>743</v>
      </c>
      <c r="F95" s="20" t="s">
        <v>1422</v>
      </c>
      <c r="G95" s="315" t="s">
        <v>1147</v>
      </c>
      <c r="H95" s="17" t="str">
        <f>VLOOKUP(G95,'TONG HOP'!$C$8:$E$799,2,0)</f>
        <v>Đất sét Hoa đào (DTL) BD01</v>
      </c>
      <c r="I95" s="29" t="str">
        <f>IF(B95="","",VLOOKUP(H95,'TONG HOP'!$B$8:$F$19883,1,0))</f>
        <v>Đất sét Hoa đào (DTL) BD01</v>
      </c>
      <c r="J95" s="35" t="str">
        <f>IF(B95="","",VLOOKUP(I95,'TONG HOP'!$B$8:$F$19883,5,0))</f>
        <v>kg</v>
      </c>
      <c r="K95" s="214">
        <v>33000</v>
      </c>
      <c r="L95" s="214">
        <v>39720</v>
      </c>
      <c r="M95" s="214"/>
      <c r="N95" s="214"/>
      <c r="O95" s="617" t="s">
        <v>1613</v>
      </c>
      <c r="P95" s="11">
        <f t="shared" si="3"/>
        <v>8</v>
      </c>
      <c r="Q95" s="246" t="s">
        <v>1487</v>
      </c>
      <c r="R95" s="217">
        <f ca="1">+VLOOKUP(G95,'TONG HOP'!$C$8:$Q$788,14,0)</f>
        <v>7003067.8900000006</v>
      </c>
      <c r="S95" s="217">
        <f ca="1">+VLOOKUP(G95,'TONG HOP'!$C$8:$Q$788,15,0)</f>
        <v>9188535.4875000007</v>
      </c>
      <c r="T95" s="447"/>
      <c r="U95" s="7"/>
      <c r="V95" s="7"/>
    </row>
    <row r="96" spans="1:22" ht="15.75" customHeight="1">
      <c r="A96" s="4">
        <f t="shared" si="2"/>
        <v>92</v>
      </c>
      <c r="B96" s="30" t="s">
        <v>1607</v>
      </c>
      <c r="C96" s="19" t="s">
        <v>742</v>
      </c>
      <c r="D96" s="489" t="s">
        <v>1602</v>
      </c>
      <c r="E96" s="5" t="s">
        <v>743</v>
      </c>
      <c r="F96" s="20" t="s">
        <v>1422</v>
      </c>
      <c r="G96" s="315" t="s">
        <v>783</v>
      </c>
      <c r="H96" s="17" t="str">
        <f>VLOOKUP(G96,'TONG HOP'!$C$8:$E$799,2,0)</f>
        <v>Đất sét Hồng Lâm Đồng mới (PND-KL-BL01) - LQ</v>
      </c>
      <c r="I96" s="29" t="str">
        <f>IF(B96="","",VLOOKUP(H96,'TONG HOP'!$B$8:$F$19883,1,0))</f>
        <v>Đất sét Hồng Lâm Đồng mới (PND-KL-BL01) - LQ</v>
      </c>
      <c r="J96" s="35" t="str">
        <f>IF(B96="","",VLOOKUP(I96,'TONG HOP'!$B$8:$F$19883,5,0))</f>
        <v>kg</v>
      </c>
      <c r="K96" s="214">
        <v>9900</v>
      </c>
      <c r="L96" s="214">
        <v>12330</v>
      </c>
      <c r="M96" s="214"/>
      <c r="N96" s="214"/>
      <c r="O96" s="617" t="s">
        <v>1613</v>
      </c>
      <c r="P96" s="11">
        <f t="shared" si="3"/>
        <v>8</v>
      </c>
      <c r="Q96" s="246" t="s">
        <v>1487</v>
      </c>
      <c r="R96" s="217">
        <f ca="1">+VLOOKUP(G96,'TONG HOP'!$C$8:$Q$788,14,0)</f>
        <v>8622217</v>
      </c>
      <c r="S96" s="217">
        <f ca="1">+VLOOKUP(G96,'TONG HOP'!$C$8:$Q$788,15,0)</f>
        <v>11000466.59</v>
      </c>
      <c r="T96" s="447"/>
      <c r="U96" s="7"/>
      <c r="V96" s="7"/>
    </row>
    <row r="97" spans="1:22" ht="15" customHeight="1">
      <c r="A97" s="4">
        <f t="shared" si="2"/>
        <v>93</v>
      </c>
      <c r="B97" s="30" t="s">
        <v>1607</v>
      </c>
      <c r="C97" s="19" t="s">
        <v>742</v>
      </c>
      <c r="D97" s="489" t="s">
        <v>1602</v>
      </c>
      <c r="E97" s="5" t="s">
        <v>743</v>
      </c>
      <c r="F97" s="20" t="s">
        <v>1422</v>
      </c>
      <c r="G97" s="17" t="s">
        <v>784</v>
      </c>
      <c r="H97" s="17" t="str">
        <f>VLOOKUP(G97,'TONG HOP'!$C$8:$E$799,2,0)</f>
        <v>Đất Đỏ Hoa Đào (BD02) LHP</v>
      </c>
      <c r="I97" s="29" t="str">
        <f>IF(B97="","",VLOOKUP(H97,'TONG HOP'!$B$8:$F$19883,1,0))</f>
        <v>Đất Đỏ Hoa Đào (BD02) LHP</v>
      </c>
      <c r="J97" s="35" t="str">
        <f>IF(B97="","",VLOOKUP(I97,'TONG HOP'!$B$8:$F$19883,5,0))</f>
        <v>kg</v>
      </c>
      <c r="K97" s="214">
        <v>36300</v>
      </c>
      <c r="L97" s="214">
        <v>43470</v>
      </c>
      <c r="M97" s="214"/>
      <c r="N97" s="214"/>
      <c r="O97" s="617" t="s">
        <v>1613</v>
      </c>
      <c r="P97" s="11">
        <f t="shared" si="3"/>
        <v>8</v>
      </c>
      <c r="Q97" s="246" t="s">
        <v>1487</v>
      </c>
      <c r="R97" s="217">
        <f ca="1">+VLOOKUP(G97,'TONG HOP'!$C$8:$Q$788,14,0)</f>
        <v>21748131.5</v>
      </c>
      <c r="S97" s="217">
        <f ca="1">+VLOOKUP(G97,'TONG HOP'!$C$8:$Q$788,15,0)</f>
        <v>27517934.375</v>
      </c>
      <c r="T97" s="447"/>
      <c r="U97" s="7"/>
      <c r="V97" s="7"/>
    </row>
    <row r="98" spans="1:22" ht="15" customHeight="1">
      <c r="A98" s="4">
        <f t="shared" si="2"/>
        <v>94</v>
      </c>
      <c r="B98" s="30" t="s">
        <v>1607</v>
      </c>
      <c r="C98" s="19" t="s">
        <v>742</v>
      </c>
      <c r="D98" s="489" t="s">
        <v>1602</v>
      </c>
      <c r="E98" s="5" t="s">
        <v>743</v>
      </c>
      <c r="F98" s="20" t="s">
        <v>1422</v>
      </c>
      <c r="G98" s="315" t="s">
        <v>1370</v>
      </c>
      <c r="H98" s="17" t="str">
        <f>VLOOKUP(G98,'TONG HOP'!$C$8:$E$799,2,0)</f>
        <v>Đất VT02</v>
      </c>
      <c r="I98" s="29" t="str">
        <f>IF(B98="","",VLOOKUP(H98,'TONG HOP'!$B$8:$F$19883,1,0))</f>
        <v>Đất VT02</v>
      </c>
      <c r="J98" s="35" t="str">
        <f>IF(B98="","",VLOOKUP(I98,'TONG HOP'!$B$8:$F$19883,5,0))</f>
        <v>kg</v>
      </c>
      <c r="K98" s="214">
        <v>26400</v>
      </c>
      <c r="L98" s="214">
        <v>31680</v>
      </c>
      <c r="M98" s="214"/>
      <c r="N98" s="214"/>
      <c r="O98" s="617" t="s">
        <v>1613</v>
      </c>
      <c r="P98" s="11">
        <f t="shared" si="3"/>
        <v>8</v>
      </c>
      <c r="Q98" s="246" t="s">
        <v>1487</v>
      </c>
      <c r="R98" s="217">
        <f ca="1">+VLOOKUP(G98,'TONG HOP'!$C$8:$Q$788,14,0)</f>
        <v>7849734</v>
      </c>
      <c r="S98" s="217">
        <f ca="1">+VLOOKUP(G98,'TONG HOP'!$C$8:$Q$788,15,0)</f>
        <v>9643863.4800000004</v>
      </c>
      <c r="T98" s="447"/>
      <c r="U98" s="7"/>
      <c r="V98" s="7"/>
    </row>
    <row r="99" spans="1:22" ht="15" customHeight="1">
      <c r="A99" s="4">
        <f t="shared" si="2"/>
        <v>95</v>
      </c>
      <c r="B99" s="30" t="s">
        <v>1607</v>
      </c>
      <c r="C99" s="19" t="s">
        <v>742</v>
      </c>
      <c r="D99" s="489" t="s">
        <v>1602</v>
      </c>
      <c r="E99" s="5" t="s">
        <v>743</v>
      </c>
      <c r="F99" s="20" t="s">
        <v>1422</v>
      </c>
      <c r="G99" s="17" t="s">
        <v>1294</v>
      </c>
      <c r="H99" s="17" t="str">
        <f>VLOOKUP(G99,'TONG HOP'!$C$8:$E$799,2,0)</f>
        <v>Thủy tinh lỏng - Ngọc Anh Đạt (Natri silicate)</v>
      </c>
      <c r="I99" s="29" t="str">
        <f>IF(B99="","",VLOOKUP(H99,'TONG HOP'!$B$8:$F$19883,1,0))</f>
        <v>Thủy tinh lỏng - Ngọc Anh Đạt (Natri silicate)</v>
      </c>
      <c r="J99" s="35" t="str">
        <f>IF(B99="","",VLOOKUP(I99,'TONG HOP'!$B$8:$F$19883,5,0))</f>
        <v>kg</v>
      </c>
      <c r="K99" s="214">
        <v>4800</v>
      </c>
      <c r="L99" s="214">
        <v>4800</v>
      </c>
      <c r="M99" s="214"/>
      <c r="N99" s="214"/>
      <c r="O99" s="617" t="s">
        <v>1613</v>
      </c>
      <c r="P99" s="11">
        <f t="shared" si="3"/>
        <v>8</v>
      </c>
      <c r="Q99" s="246" t="s">
        <v>1487</v>
      </c>
      <c r="R99" s="217">
        <f ca="1">+VLOOKUP(G99,'TONG HOP'!$C$8:$Q$788,14,0)</f>
        <v>11856</v>
      </c>
      <c r="S99" s="217">
        <f ca="1">+VLOOKUP(G99,'TONG HOP'!$C$8:$Q$788,15,0)</f>
        <v>11856</v>
      </c>
      <c r="T99" s="447"/>
      <c r="U99" s="7"/>
      <c r="V99" s="7"/>
    </row>
    <row r="100" spans="1:22" ht="15" customHeight="1">
      <c r="A100" s="4">
        <f t="shared" si="2"/>
        <v>96</v>
      </c>
      <c r="B100" s="30" t="s">
        <v>1608</v>
      </c>
      <c r="C100" s="19" t="s">
        <v>742</v>
      </c>
      <c r="D100" s="489" t="s">
        <v>1602</v>
      </c>
      <c r="E100" s="5" t="s">
        <v>743</v>
      </c>
      <c r="F100" s="20" t="s">
        <v>1442</v>
      </c>
      <c r="G100" s="17" t="s">
        <v>1126</v>
      </c>
      <c r="H100" s="17" t="str">
        <f>VLOOKUP(G100,'TONG HOP'!$C$8:$E$799,2,0)</f>
        <v>Than cục 4A- Hưng Tam Long Lô 1</v>
      </c>
      <c r="I100" s="29" t="str">
        <f>IF(B100="","",VLOOKUP(H100,'TONG HOP'!$B$8:$F$19883,1,0))</f>
        <v>Than cục 4A- Hưng Tam Long Lô 1</v>
      </c>
      <c r="J100" s="35" t="str">
        <f>IF(B100="","",VLOOKUP(I100,'TONG HOP'!$B$8:$F$19883,5,0))</f>
        <v>kg</v>
      </c>
      <c r="K100" s="214"/>
      <c r="L100" s="214">
        <v>11284</v>
      </c>
      <c r="M100" s="214"/>
      <c r="N100" s="214"/>
      <c r="O100" s="617" t="s">
        <v>1535</v>
      </c>
      <c r="P100" s="11">
        <f t="shared" si="3"/>
        <v>8</v>
      </c>
      <c r="Q100" s="246"/>
      <c r="R100" s="217">
        <f>+VLOOKUP(G100,'TONG HOP'!$C$8:$Q$788,14,0)</f>
        <v>0</v>
      </c>
      <c r="S100" s="217">
        <f ca="1">+VLOOKUP(G100,'TONG HOP'!$C$8:$Q$788,15,0)</f>
        <v>0</v>
      </c>
      <c r="T100" s="447"/>
      <c r="U100" s="7"/>
      <c r="V100" s="7"/>
    </row>
    <row r="101" spans="1:22" ht="15" customHeight="1">
      <c r="A101" s="4">
        <f t="shared" si="2"/>
        <v>97</v>
      </c>
      <c r="B101" s="30" t="s">
        <v>1609</v>
      </c>
      <c r="C101" s="19" t="s">
        <v>742</v>
      </c>
      <c r="D101" s="489" t="s">
        <v>1602</v>
      </c>
      <c r="E101" s="5" t="s">
        <v>743</v>
      </c>
      <c r="F101" s="20" t="s">
        <v>1442</v>
      </c>
      <c r="G101" s="17" t="s">
        <v>1126</v>
      </c>
      <c r="H101" s="17" t="str">
        <f>VLOOKUP(G101,'TONG HOP'!$C$8:$E$799,2,0)</f>
        <v>Than cục 4A- Hưng Tam Long Lô 1</v>
      </c>
      <c r="I101" s="29" t="str">
        <f>IF(B101="","",VLOOKUP(H101,'TONG HOP'!$B$8:$F$19883,1,0))</f>
        <v>Than cục 4A- Hưng Tam Long Lô 1</v>
      </c>
      <c r="J101" s="35" t="str">
        <f>IF(B101="","",VLOOKUP(I101,'TONG HOP'!$B$8:$F$19883,5,0))</f>
        <v>kg</v>
      </c>
      <c r="K101" s="214"/>
      <c r="L101" s="214">
        <v>7455</v>
      </c>
      <c r="M101" s="214"/>
      <c r="N101" s="214"/>
      <c r="O101" s="617" t="s">
        <v>1536</v>
      </c>
      <c r="P101" s="11">
        <f t="shared" si="3"/>
        <v>8</v>
      </c>
      <c r="Q101" s="246"/>
      <c r="R101" s="217">
        <f>+VLOOKUP(G101,'TONG HOP'!$C$8:$Q$788,14,0)</f>
        <v>0</v>
      </c>
      <c r="S101" s="217">
        <f ca="1">+VLOOKUP(G101,'TONG HOP'!$C$8:$Q$788,15,0)</f>
        <v>0</v>
      </c>
      <c r="T101" s="447"/>
      <c r="U101" s="7"/>
      <c r="V101" s="7"/>
    </row>
    <row r="102" spans="1:22" ht="15" customHeight="1">
      <c r="A102" s="4">
        <f t="shared" si="2"/>
        <v>98</v>
      </c>
      <c r="B102" s="30" t="s">
        <v>1615</v>
      </c>
      <c r="C102" s="19" t="s">
        <v>742</v>
      </c>
      <c r="D102" s="489" t="s">
        <v>1614</v>
      </c>
      <c r="E102" s="5" t="s">
        <v>1374</v>
      </c>
      <c r="F102" s="20" t="s">
        <v>1299</v>
      </c>
      <c r="G102" s="442" t="s">
        <v>106</v>
      </c>
      <c r="H102" s="17" t="str">
        <f>VLOOKUP(G102,'TONG HOP'!$C$8:$E$799,2,0)</f>
        <v>Xỉ than</v>
      </c>
      <c r="I102" s="29" t="str">
        <f>IF(B102="","",VLOOKUP(H102,'TONG HOP'!$B$8:$F$19883,1,0))</f>
        <v>Xỉ than</v>
      </c>
      <c r="J102" s="35" t="str">
        <f>IF(B102="","",VLOOKUP(I102,'TONG HOP'!$B$8:$F$19883,5,0))</f>
        <v>kg</v>
      </c>
      <c r="K102" s="214"/>
      <c r="L102" s="214">
        <v>45430</v>
      </c>
      <c r="M102" s="214"/>
      <c r="N102" s="214"/>
      <c r="O102" s="617" t="s">
        <v>1520</v>
      </c>
      <c r="P102" s="11">
        <f t="shared" si="3"/>
        <v>8</v>
      </c>
      <c r="Q102" s="246"/>
      <c r="R102" s="217">
        <f ca="1">+VLOOKUP(G102,'TONG HOP'!$C$8:$Q$788,14,0)</f>
        <v>0</v>
      </c>
      <c r="S102" s="217">
        <f>+VLOOKUP(G102,'TONG HOP'!$C$8:$Q$788,15,0)</f>
        <v>0</v>
      </c>
      <c r="T102" s="447"/>
      <c r="U102" s="7"/>
      <c r="V102" s="7"/>
    </row>
    <row r="103" spans="1:22" ht="15" customHeight="1">
      <c r="A103" s="4">
        <f t="shared" si="2"/>
        <v>99</v>
      </c>
      <c r="B103" s="30" t="s">
        <v>1616</v>
      </c>
      <c r="C103" s="19" t="s">
        <v>742</v>
      </c>
      <c r="D103" s="489" t="s">
        <v>1614</v>
      </c>
      <c r="E103" s="5" t="s">
        <v>743</v>
      </c>
      <c r="F103" s="20" t="s">
        <v>1442</v>
      </c>
      <c r="G103" s="17" t="s">
        <v>1393</v>
      </c>
      <c r="H103" s="17" t="str">
        <f>VLOOKUP(G103,'TONG HOP'!$C$8:$E$799,2,0)</f>
        <v>Than cục 4- Hải Thành Lô2</v>
      </c>
      <c r="I103" s="29" t="str">
        <f>IF(B103="","",VLOOKUP(H103,'TONG HOP'!$B$8:$F$19883,1,0))</f>
        <v>Than cục 4- Hải Thành Lô2</v>
      </c>
      <c r="J103" s="35" t="str">
        <f>IF(B103="","",VLOOKUP(I103,'TONG HOP'!$B$8:$F$19883,5,0))</f>
        <v>kg</v>
      </c>
      <c r="K103" s="214"/>
      <c r="L103" s="214">
        <v>26287</v>
      </c>
      <c r="M103" s="214"/>
      <c r="N103" s="214"/>
      <c r="O103" s="617" t="s">
        <v>1527</v>
      </c>
      <c r="P103" s="11">
        <f t="shared" si="3"/>
        <v>8</v>
      </c>
      <c r="Q103" s="246"/>
      <c r="R103" s="217">
        <f>+VLOOKUP(G103,'TONG HOP'!$C$8:$Q$788,14,0)</f>
        <v>0</v>
      </c>
      <c r="S103" s="217">
        <f ca="1">+VLOOKUP(G103,'TONG HOP'!$C$8:$Q$788,15,0)</f>
        <v>214005</v>
      </c>
      <c r="T103" s="447"/>
      <c r="U103" s="7"/>
      <c r="V103" s="7"/>
    </row>
    <row r="104" spans="1:22" ht="15" customHeight="1">
      <c r="A104" s="4">
        <f t="shared" si="2"/>
        <v>100</v>
      </c>
      <c r="B104" s="30" t="s">
        <v>1617</v>
      </c>
      <c r="C104" s="19" t="s">
        <v>742</v>
      </c>
      <c r="D104" s="489" t="s">
        <v>1614</v>
      </c>
      <c r="E104" s="5" t="s">
        <v>743</v>
      </c>
      <c r="F104" s="20" t="s">
        <v>1442</v>
      </c>
      <c r="G104" s="17" t="s">
        <v>1393</v>
      </c>
      <c r="H104" s="17" t="str">
        <f>VLOOKUP(G104,'TONG HOP'!$C$8:$E$799,2,0)</f>
        <v>Than cục 4- Hải Thành Lô2</v>
      </c>
      <c r="I104" s="29" t="str">
        <f>IF(B104="","",VLOOKUP(H104,'TONG HOP'!$B$8:$F$19883,1,0))</f>
        <v>Than cục 4- Hải Thành Lô2</v>
      </c>
      <c r="J104" s="35" t="str">
        <f>IF(B104="","",VLOOKUP(I104,'TONG HOP'!$B$8:$F$19883,5,0))</f>
        <v>kg</v>
      </c>
      <c r="K104" s="214"/>
      <c r="L104" s="214">
        <v>17172</v>
      </c>
      <c r="M104" s="214"/>
      <c r="N104" s="214"/>
      <c r="O104" s="617" t="s">
        <v>1528</v>
      </c>
      <c r="P104" s="11">
        <f t="shared" si="3"/>
        <v>8</v>
      </c>
      <c r="Q104" s="246"/>
      <c r="R104" s="217">
        <f>+VLOOKUP(G104,'TONG HOP'!$C$8:$Q$788,14,0)</f>
        <v>0</v>
      </c>
      <c r="S104" s="217">
        <f ca="1">+VLOOKUP(G104,'TONG HOP'!$C$8:$Q$788,15,0)</f>
        <v>214005</v>
      </c>
      <c r="T104" s="447"/>
      <c r="U104" s="7"/>
      <c r="V104" s="7"/>
    </row>
    <row r="105" spans="1:22" ht="15" customHeight="1">
      <c r="A105" s="4">
        <f t="shared" si="2"/>
        <v>101</v>
      </c>
      <c r="B105" s="30" t="s">
        <v>1618</v>
      </c>
      <c r="C105" s="19" t="s">
        <v>742</v>
      </c>
      <c r="D105" s="489" t="s">
        <v>1614</v>
      </c>
      <c r="E105" s="5" t="s">
        <v>743</v>
      </c>
      <c r="F105" s="20" t="s">
        <v>890</v>
      </c>
      <c r="G105" s="315" t="s">
        <v>1481</v>
      </c>
      <c r="H105" s="17" t="str">
        <f>VLOOKUP(G105,'TONG HOP'!$C$8:$E$799,2,0)</f>
        <v>Vỏ điều- Hùng Lê lô 1</v>
      </c>
      <c r="I105" s="29" t="str">
        <f>IF(B105="","",VLOOKUP(H105,'TONG HOP'!$B$8:$F$19883,1,0))</f>
        <v>Vỏ điều- Hùng Lê lô 1</v>
      </c>
      <c r="J105" s="35" t="str">
        <f>IF(B105="","",VLOOKUP(I105,'TONG HOP'!$B$8:$F$19883,5,0))</f>
        <v>kg</v>
      </c>
      <c r="K105" s="214"/>
      <c r="L105" s="214">
        <v>67944</v>
      </c>
      <c r="M105" s="214"/>
      <c r="N105" s="214"/>
      <c r="O105" s="617"/>
      <c r="P105" s="11">
        <f t="shared" si="3"/>
        <v>8</v>
      </c>
      <c r="Q105" s="246"/>
      <c r="R105" s="217">
        <f>+VLOOKUP(G105,'TONG HOP'!$C$8:$Q$788,14,0)</f>
        <v>0</v>
      </c>
      <c r="S105" s="217">
        <f ca="1">+VLOOKUP(G105,'TONG HOP'!$C$8:$Q$788,15,0)</f>
        <v>279930.32999999996</v>
      </c>
      <c r="T105" s="447"/>
      <c r="U105" s="7"/>
      <c r="V105" s="7"/>
    </row>
    <row r="106" spans="1:22" ht="15" customHeight="1">
      <c r="A106" s="4">
        <f t="shared" si="2"/>
        <v>102</v>
      </c>
      <c r="B106" s="30" t="s">
        <v>1619</v>
      </c>
      <c r="C106" s="19" t="s">
        <v>742</v>
      </c>
      <c r="D106" s="489" t="s">
        <v>1614</v>
      </c>
      <c r="E106" s="5" t="s">
        <v>743</v>
      </c>
      <c r="F106" s="20" t="s">
        <v>890</v>
      </c>
      <c r="G106" s="17" t="s">
        <v>1297</v>
      </c>
      <c r="H106" s="17" t="str">
        <f>VLOOKUP(G106,'TONG HOP'!$C$8:$E$799,2,0)</f>
        <v>Bột đá 0-5 (PH02)</v>
      </c>
      <c r="I106" s="29" t="str">
        <f>IF(B106="","",VLOOKUP(H106,'TONG HOP'!$B$8:$F$19883,1,0))</f>
        <v>Bột đá 0-5 (PH02)</v>
      </c>
      <c r="J106" s="35" t="str">
        <f>IF(B106="","",VLOOKUP(I106,'TONG HOP'!$B$8:$F$19883,5,0))</f>
        <v>kg</v>
      </c>
      <c r="K106" s="214">
        <v>61050</v>
      </c>
      <c r="L106" s="214">
        <v>63540</v>
      </c>
      <c r="M106" s="214"/>
      <c r="N106" s="214"/>
      <c r="O106" s="617" t="s">
        <v>1623</v>
      </c>
      <c r="P106" s="11">
        <f t="shared" si="3"/>
        <v>8</v>
      </c>
      <c r="Q106" s="246" t="s">
        <v>1503</v>
      </c>
      <c r="R106" s="217">
        <f ca="1">+VLOOKUP(G106,'TONG HOP'!$C$8:$Q$788,14,0)</f>
        <v>16450296.948150001</v>
      </c>
      <c r="S106" s="217">
        <f ca="1">+VLOOKUP(G106,'TONG HOP'!$C$8:$Q$788,15,0)</f>
        <v>17584243.156999998</v>
      </c>
      <c r="T106" s="447"/>
      <c r="U106" s="7"/>
      <c r="V106" s="7"/>
    </row>
    <row r="107" spans="1:22" ht="15" customHeight="1">
      <c r="A107" s="4">
        <f t="shared" si="2"/>
        <v>103</v>
      </c>
      <c r="B107" s="30" t="s">
        <v>1619</v>
      </c>
      <c r="C107" s="19" t="s">
        <v>742</v>
      </c>
      <c r="D107" s="489" t="s">
        <v>1614</v>
      </c>
      <c r="E107" s="5" t="s">
        <v>743</v>
      </c>
      <c r="F107" s="20" t="s">
        <v>890</v>
      </c>
      <c r="G107" s="315" t="s">
        <v>1296</v>
      </c>
      <c r="H107" s="17" t="str">
        <f>VLOOKUP(G107,'TONG HOP'!$C$8:$E$799,2,0)</f>
        <v>Bột đá Phước Hoà 03 (PH03) DTL</v>
      </c>
      <c r="I107" s="29" t="str">
        <f>IF(B107="","",VLOOKUP(H107,'TONG HOP'!$B$8:$F$19883,1,0))</f>
        <v>Bột đá Phước Hoà 03 (PH03) DTL</v>
      </c>
      <c r="J107" s="35" t="str">
        <f>IF(B107="","",VLOOKUP(I107,'TONG HOP'!$B$8:$F$19883,5,0))</f>
        <v>kg</v>
      </c>
      <c r="K107" s="214">
        <v>51150</v>
      </c>
      <c r="L107" s="214">
        <v>52710</v>
      </c>
      <c r="M107" s="214"/>
      <c r="N107" s="214"/>
      <c r="O107" s="617" t="s">
        <v>1623</v>
      </c>
      <c r="P107" s="11">
        <f t="shared" si="3"/>
        <v>8</v>
      </c>
      <c r="Q107" s="246" t="s">
        <v>1503</v>
      </c>
      <c r="R107" s="217">
        <f ca="1">+VLOOKUP(G107,'TONG HOP'!$C$8:$Q$788,14,0)</f>
        <v>12462544.286</v>
      </c>
      <c r="S107" s="217">
        <f ca="1">+VLOOKUP(G107,'TONG HOP'!$C$8:$Q$788,15,0)</f>
        <v>13260131.879999999</v>
      </c>
      <c r="T107" s="447"/>
      <c r="U107" s="7"/>
      <c r="V107" s="7"/>
    </row>
    <row r="108" spans="1:22" ht="15" customHeight="1">
      <c r="A108" s="4">
        <f t="shared" si="2"/>
        <v>104</v>
      </c>
      <c r="B108" s="30" t="s">
        <v>1619</v>
      </c>
      <c r="C108" s="19" t="s">
        <v>742</v>
      </c>
      <c r="D108" s="489" t="s">
        <v>1614</v>
      </c>
      <c r="E108" s="5" t="s">
        <v>743</v>
      </c>
      <c r="F108" s="20" t="s">
        <v>890</v>
      </c>
      <c r="G108" s="17" t="s">
        <v>78</v>
      </c>
      <c r="H108" s="17" t="str">
        <f>VLOOKUP(G108,'TONG HOP'!$C$8:$E$799,2,0)</f>
        <v>Đá vôi (PND-HT01)</v>
      </c>
      <c r="I108" s="29" t="str">
        <f>IF(B108="","",VLOOKUP(H108,'TONG HOP'!$B$8:$F$19883,1,0))</f>
        <v>Đá vôi (PND-HT01)</v>
      </c>
      <c r="J108" s="35" t="str">
        <f>IF(B108="","",VLOOKUP(I108,'TONG HOP'!$B$8:$F$19883,5,0))</f>
        <v>kg</v>
      </c>
      <c r="K108" s="214">
        <v>23100</v>
      </c>
      <c r="L108" s="214">
        <v>24720</v>
      </c>
      <c r="M108" s="214"/>
      <c r="N108" s="214"/>
      <c r="O108" s="617" t="s">
        <v>1623</v>
      </c>
      <c r="P108" s="11">
        <f t="shared" si="3"/>
        <v>8</v>
      </c>
      <c r="Q108" s="246" t="s">
        <v>1503</v>
      </c>
      <c r="R108" s="217">
        <f ca="1">+VLOOKUP(G108,'TONG HOP'!$C$8:$Q$788,14,0)</f>
        <v>1278368.7590000001</v>
      </c>
      <c r="S108" s="217">
        <f ca="1">+VLOOKUP(G108,'TONG HOP'!$C$8:$Q$788,15,0)</f>
        <v>1340529.603775</v>
      </c>
      <c r="T108" s="447"/>
      <c r="U108" s="7"/>
      <c r="V108" s="7"/>
    </row>
    <row r="109" spans="1:22" ht="15" customHeight="1">
      <c r="A109" s="4">
        <f t="shared" si="2"/>
        <v>105</v>
      </c>
      <c r="B109" s="30" t="s">
        <v>1619</v>
      </c>
      <c r="C109" s="19" t="s">
        <v>742</v>
      </c>
      <c r="D109" s="489" t="s">
        <v>1614</v>
      </c>
      <c r="E109" s="5" t="s">
        <v>743</v>
      </c>
      <c r="F109" s="20" t="s">
        <v>890</v>
      </c>
      <c r="G109" s="315" t="s">
        <v>1147</v>
      </c>
      <c r="H109" s="17" t="str">
        <f>VLOOKUP(G109,'TONG HOP'!$C$8:$E$799,2,0)</f>
        <v>Đất sét Hoa đào (DTL) BD01</v>
      </c>
      <c r="I109" s="29" t="str">
        <f>IF(B109="","",VLOOKUP(H109,'TONG HOP'!$B$8:$F$19883,1,0))</f>
        <v>Đất sét Hoa đào (DTL) BD01</v>
      </c>
      <c r="J109" s="35" t="str">
        <f>IF(B109="","",VLOOKUP(I109,'TONG HOP'!$B$8:$F$19883,5,0))</f>
        <v>kg</v>
      </c>
      <c r="K109" s="214">
        <v>39600</v>
      </c>
      <c r="L109" s="214">
        <v>47550</v>
      </c>
      <c r="M109" s="214"/>
      <c r="N109" s="214"/>
      <c r="O109" s="617" t="s">
        <v>1623</v>
      </c>
      <c r="P109" s="11">
        <f t="shared" si="3"/>
        <v>8</v>
      </c>
      <c r="Q109" s="246" t="s">
        <v>1503</v>
      </c>
      <c r="R109" s="217">
        <f ca="1">+VLOOKUP(G109,'TONG HOP'!$C$8:$Q$788,14,0)</f>
        <v>7003067.8900000006</v>
      </c>
      <c r="S109" s="217">
        <f ca="1">+VLOOKUP(G109,'TONG HOP'!$C$8:$Q$788,15,0)</f>
        <v>9188535.4875000007</v>
      </c>
      <c r="T109" s="447"/>
      <c r="U109" s="7"/>
      <c r="V109" s="7"/>
    </row>
    <row r="110" spans="1:22" ht="15" customHeight="1">
      <c r="A110" s="4">
        <f t="shared" si="2"/>
        <v>106</v>
      </c>
      <c r="B110" s="30" t="s">
        <v>1619</v>
      </c>
      <c r="C110" s="19" t="s">
        <v>742</v>
      </c>
      <c r="D110" s="489" t="s">
        <v>1614</v>
      </c>
      <c r="E110" s="5" t="s">
        <v>743</v>
      </c>
      <c r="F110" s="20" t="s">
        <v>890</v>
      </c>
      <c r="G110" s="17" t="s">
        <v>784</v>
      </c>
      <c r="H110" s="17" t="str">
        <f>VLOOKUP(G110,'TONG HOP'!$C$8:$E$799,2,0)</f>
        <v>Đất Đỏ Hoa Đào (BD02) LHP</v>
      </c>
      <c r="I110" s="29" t="str">
        <f>IF(B110="","",VLOOKUP(H110,'TONG HOP'!$B$8:$F$19883,1,0))</f>
        <v>Đất Đỏ Hoa Đào (BD02) LHP</v>
      </c>
      <c r="J110" s="35" t="str">
        <f>IF(B110="","",VLOOKUP(I110,'TONG HOP'!$B$8:$F$19883,5,0))</f>
        <v>kg</v>
      </c>
      <c r="K110" s="214">
        <v>39600</v>
      </c>
      <c r="L110" s="214">
        <v>47430</v>
      </c>
      <c r="M110" s="214"/>
      <c r="N110" s="214"/>
      <c r="O110" s="617" t="s">
        <v>1623</v>
      </c>
      <c r="P110" s="11">
        <f t="shared" si="3"/>
        <v>8</v>
      </c>
      <c r="Q110" s="246" t="s">
        <v>1503</v>
      </c>
      <c r="R110" s="217">
        <f ca="1">+VLOOKUP(G110,'TONG HOP'!$C$8:$Q$788,14,0)</f>
        <v>21748131.5</v>
      </c>
      <c r="S110" s="217">
        <f ca="1">+VLOOKUP(G110,'TONG HOP'!$C$8:$Q$788,15,0)</f>
        <v>27517934.375</v>
      </c>
      <c r="T110" s="447"/>
      <c r="U110" s="7"/>
      <c r="V110" s="7"/>
    </row>
    <row r="111" spans="1:22" ht="15" customHeight="1">
      <c r="A111" s="4">
        <f t="shared" si="2"/>
        <v>107</v>
      </c>
      <c r="B111" s="30" t="s">
        <v>1619</v>
      </c>
      <c r="C111" s="19" t="s">
        <v>742</v>
      </c>
      <c r="D111" s="489" t="s">
        <v>1614</v>
      </c>
      <c r="E111" s="5" t="s">
        <v>743</v>
      </c>
      <c r="F111" s="20" t="s">
        <v>890</v>
      </c>
      <c r="G111" s="315" t="s">
        <v>1370</v>
      </c>
      <c r="H111" s="17" t="str">
        <f>VLOOKUP(G111,'TONG HOP'!$C$8:$E$799,2,0)</f>
        <v>Đất VT02</v>
      </c>
      <c r="I111" s="29" t="str">
        <f>IF(B111="","",VLOOKUP(H111,'TONG HOP'!$B$8:$F$19883,1,0))</f>
        <v>Đất VT02</v>
      </c>
      <c r="J111" s="35" t="str">
        <f>IF(B111="","",VLOOKUP(I111,'TONG HOP'!$B$8:$F$19883,5,0))</f>
        <v>kg</v>
      </c>
      <c r="K111" s="214">
        <v>46200</v>
      </c>
      <c r="L111" s="214">
        <v>55350</v>
      </c>
      <c r="M111" s="214"/>
      <c r="N111" s="214"/>
      <c r="O111" s="617" t="s">
        <v>1623</v>
      </c>
      <c r="P111" s="11">
        <f t="shared" si="3"/>
        <v>8</v>
      </c>
      <c r="Q111" s="246" t="s">
        <v>1503</v>
      </c>
      <c r="R111" s="217">
        <f ca="1">+VLOOKUP(G111,'TONG HOP'!$C$8:$Q$788,14,0)</f>
        <v>7849734</v>
      </c>
      <c r="S111" s="217">
        <f ca="1">+VLOOKUP(G111,'TONG HOP'!$C$8:$Q$788,15,0)</f>
        <v>9643863.4800000004</v>
      </c>
      <c r="T111" s="447"/>
      <c r="U111" s="7"/>
      <c r="V111" s="7"/>
    </row>
    <row r="112" spans="1:22" ht="15" customHeight="1">
      <c r="A112" s="4">
        <f t="shared" si="2"/>
        <v>108</v>
      </c>
      <c r="B112" s="30" t="s">
        <v>1619</v>
      </c>
      <c r="C112" s="19" t="s">
        <v>742</v>
      </c>
      <c r="D112" s="489" t="s">
        <v>1614</v>
      </c>
      <c r="E112" s="5" t="s">
        <v>743</v>
      </c>
      <c r="F112" s="20" t="s">
        <v>890</v>
      </c>
      <c r="G112" s="315" t="s">
        <v>783</v>
      </c>
      <c r="H112" s="17" t="str">
        <f>VLOOKUP(G112,'TONG HOP'!$C$8:$E$799,2,0)</f>
        <v>Đất sét Hồng Lâm Đồng mới (PND-KL-BL01) - LQ</v>
      </c>
      <c r="I112" s="29" t="str">
        <f>IF(B112="","",VLOOKUP(H112,'TONG HOP'!$B$8:$F$19883,1,0))</f>
        <v>Đất sét Hồng Lâm Đồng mới (PND-KL-BL01) - LQ</v>
      </c>
      <c r="J112" s="35" t="str">
        <f>IF(B112="","",VLOOKUP(I112,'TONG HOP'!$B$8:$F$19883,5,0))</f>
        <v>kg</v>
      </c>
      <c r="K112" s="214">
        <v>9900</v>
      </c>
      <c r="L112" s="214">
        <v>12300</v>
      </c>
      <c r="M112" s="214"/>
      <c r="N112" s="214"/>
      <c r="O112" s="617" t="s">
        <v>1623</v>
      </c>
      <c r="P112" s="11">
        <f t="shared" si="3"/>
        <v>8</v>
      </c>
      <c r="Q112" s="246" t="s">
        <v>1503</v>
      </c>
      <c r="R112" s="217">
        <f ca="1">+VLOOKUP(G112,'TONG HOP'!$C$8:$Q$788,14,0)</f>
        <v>8622217</v>
      </c>
      <c r="S112" s="217">
        <f ca="1">+VLOOKUP(G112,'TONG HOP'!$C$8:$Q$788,15,0)</f>
        <v>11000466.59</v>
      </c>
      <c r="T112" s="447"/>
      <c r="U112" s="7"/>
      <c r="V112" s="7"/>
    </row>
    <row r="113" spans="1:22" ht="15" customHeight="1">
      <c r="A113" s="4">
        <f t="shared" si="2"/>
        <v>109</v>
      </c>
      <c r="B113" s="30" t="s">
        <v>1619</v>
      </c>
      <c r="C113" s="19" t="s">
        <v>742</v>
      </c>
      <c r="D113" s="489" t="s">
        <v>1614</v>
      </c>
      <c r="E113" s="5" t="s">
        <v>743</v>
      </c>
      <c r="F113" s="20" t="s">
        <v>890</v>
      </c>
      <c r="G113" s="315" t="s">
        <v>1421</v>
      </c>
      <c r="H113" s="17" t="str">
        <f>VLOOKUP(G113,'TONG HOP'!$C$8:$E$799,2,0)</f>
        <v>Đất VC02 (Đất TT)</v>
      </c>
      <c r="I113" s="29" t="str">
        <f>IF(B113="","",VLOOKUP(H113,'TONG HOP'!$B$8:$F$19883,1,0))</f>
        <v>Đất VC02 (Đất TT)</v>
      </c>
      <c r="J113" s="35" t="str">
        <f>IF(B113="","",VLOOKUP(I113,'TONG HOP'!$B$8:$F$19883,5,0))</f>
        <v>kg</v>
      </c>
      <c r="K113" s="214">
        <v>49500</v>
      </c>
      <c r="L113" s="214">
        <v>59640</v>
      </c>
      <c r="M113" s="214"/>
      <c r="N113" s="214"/>
      <c r="O113" s="617" t="s">
        <v>1623</v>
      </c>
      <c r="P113" s="11">
        <f t="shared" si="3"/>
        <v>8</v>
      </c>
      <c r="Q113" s="246" t="s">
        <v>1503</v>
      </c>
      <c r="R113" s="217">
        <f ca="1">+VLOOKUP(G113,'TONG HOP'!$C$8:$Q$788,14,0)</f>
        <v>11046342.498400144</v>
      </c>
      <c r="S113" s="217">
        <f ca="1">+VLOOKUP(G113,'TONG HOP'!$C$8:$Q$788,15,0)</f>
        <v>10818962.636480175</v>
      </c>
      <c r="T113" s="447"/>
      <c r="U113" s="7"/>
      <c r="V113" s="7"/>
    </row>
    <row r="114" spans="1:22" ht="15" customHeight="1">
      <c r="A114" s="4">
        <f t="shared" si="2"/>
        <v>110</v>
      </c>
      <c r="B114" s="30" t="s">
        <v>1619</v>
      </c>
      <c r="C114" s="19" t="s">
        <v>742</v>
      </c>
      <c r="D114" s="489" t="s">
        <v>1614</v>
      </c>
      <c r="E114" s="5" t="s">
        <v>743</v>
      </c>
      <c r="F114" s="20" t="s">
        <v>890</v>
      </c>
      <c r="G114" s="17" t="s">
        <v>1294</v>
      </c>
      <c r="H114" s="17" t="str">
        <f>VLOOKUP(G114,'TONG HOP'!$C$8:$E$799,2,0)</f>
        <v>Thủy tinh lỏng - Ngọc Anh Đạt (Natri silicate)</v>
      </c>
      <c r="I114" s="29" t="str">
        <f>IF(B114="","",VLOOKUP(H114,'TONG HOP'!$B$8:$F$19883,1,0))</f>
        <v>Thủy tinh lỏng - Ngọc Anh Đạt (Natri silicate)</v>
      </c>
      <c r="J114" s="35" t="str">
        <f>IF(B114="","",VLOOKUP(I114,'TONG HOP'!$B$8:$F$19883,5,0))</f>
        <v>kg</v>
      </c>
      <c r="K114" s="214">
        <v>4800</v>
      </c>
      <c r="L114" s="214">
        <v>4800</v>
      </c>
      <c r="M114" s="214"/>
      <c r="N114" s="214"/>
      <c r="O114" s="617" t="s">
        <v>1623</v>
      </c>
      <c r="P114" s="11">
        <f t="shared" si="3"/>
        <v>8</v>
      </c>
      <c r="Q114" s="246" t="s">
        <v>1503</v>
      </c>
      <c r="R114" s="217">
        <f ca="1">+VLOOKUP(G114,'TONG HOP'!$C$8:$Q$788,14,0)</f>
        <v>11856</v>
      </c>
      <c r="S114" s="217">
        <f ca="1">+VLOOKUP(G114,'TONG HOP'!$C$8:$Q$788,15,0)</f>
        <v>11856</v>
      </c>
      <c r="T114" s="447"/>
      <c r="U114" s="7"/>
      <c r="V114" s="7"/>
    </row>
    <row r="115" spans="1:22" ht="15" customHeight="1">
      <c r="A115" s="4">
        <f t="shared" si="2"/>
        <v>111</v>
      </c>
      <c r="B115" s="30" t="s">
        <v>1620</v>
      </c>
      <c r="C115" s="19" t="s">
        <v>742</v>
      </c>
      <c r="D115" s="489" t="s">
        <v>1614</v>
      </c>
      <c r="E115" s="5" t="s">
        <v>743</v>
      </c>
      <c r="F115" s="20" t="s">
        <v>1422</v>
      </c>
      <c r="G115" s="315" t="s">
        <v>1296</v>
      </c>
      <c r="H115" s="17" t="str">
        <f>VLOOKUP(G115,'TONG HOP'!$C$8:$E$799,2,0)</f>
        <v>Bột đá Phước Hoà 03 (PH03) DTL</v>
      </c>
      <c r="I115" s="29" t="str">
        <f>IF(B115="","",VLOOKUP(H115,'TONG HOP'!$B$8:$F$19883,1,0))</f>
        <v>Bột đá Phước Hoà 03 (PH03) DTL</v>
      </c>
      <c r="J115" s="35" t="str">
        <f>IF(B115="","",VLOOKUP(I115,'TONG HOP'!$B$8:$F$19883,5,0))</f>
        <v>kg</v>
      </c>
      <c r="K115" s="214">
        <v>75900</v>
      </c>
      <c r="L115" s="214">
        <v>78210</v>
      </c>
      <c r="M115" s="214"/>
      <c r="N115" s="214"/>
      <c r="O115" s="617" t="s">
        <v>1624</v>
      </c>
      <c r="P115" s="11">
        <f t="shared" si="3"/>
        <v>8</v>
      </c>
      <c r="Q115" s="246" t="s">
        <v>1487</v>
      </c>
      <c r="R115" s="217">
        <f ca="1">+VLOOKUP(G115,'TONG HOP'!$C$8:$Q$788,14,0)</f>
        <v>12462544.286</v>
      </c>
      <c r="S115" s="217">
        <f ca="1">+VLOOKUP(G115,'TONG HOP'!$C$8:$Q$788,15,0)</f>
        <v>13260131.879999999</v>
      </c>
      <c r="T115" s="447"/>
      <c r="U115" s="7"/>
      <c r="V115" s="7"/>
    </row>
    <row r="116" spans="1:22" ht="15" customHeight="1">
      <c r="A116" s="4">
        <f t="shared" si="2"/>
        <v>112</v>
      </c>
      <c r="B116" s="30" t="s">
        <v>1620</v>
      </c>
      <c r="C116" s="19" t="s">
        <v>742</v>
      </c>
      <c r="D116" s="489" t="s">
        <v>1614</v>
      </c>
      <c r="E116" s="5" t="s">
        <v>743</v>
      </c>
      <c r="F116" s="20" t="s">
        <v>1422</v>
      </c>
      <c r="G116" s="17" t="s">
        <v>1297</v>
      </c>
      <c r="H116" s="17" t="str">
        <f>VLOOKUP(G116,'TONG HOP'!$C$8:$E$799,2,0)</f>
        <v>Bột đá 0-5 (PH02)</v>
      </c>
      <c r="I116" s="29" t="str">
        <f>IF(B116="","",VLOOKUP(H116,'TONG HOP'!$B$8:$F$19883,1,0))</f>
        <v>Bột đá 0-5 (PH02)</v>
      </c>
      <c r="J116" s="35" t="str">
        <f>IF(B116="","",VLOOKUP(I116,'TONG HOP'!$B$8:$F$19883,5,0))</f>
        <v>kg</v>
      </c>
      <c r="K116" s="214">
        <v>85800</v>
      </c>
      <c r="L116" s="214">
        <v>89280</v>
      </c>
      <c r="M116" s="214"/>
      <c r="N116" s="214"/>
      <c r="O116" s="617" t="s">
        <v>1624</v>
      </c>
      <c r="P116" s="11">
        <f t="shared" si="3"/>
        <v>8</v>
      </c>
      <c r="Q116" s="246" t="s">
        <v>1487</v>
      </c>
      <c r="R116" s="217">
        <f ca="1">+VLOOKUP(G116,'TONG HOP'!$C$8:$Q$788,14,0)</f>
        <v>16450296.948150001</v>
      </c>
      <c r="S116" s="217">
        <f ca="1">+VLOOKUP(G116,'TONG HOP'!$C$8:$Q$788,15,0)</f>
        <v>17584243.156999998</v>
      </c>
      <c r="T116" s="447"/>
      <c r="U116" s="7"/>
      <c r="V116" s="7"/>
    </row>
    <row r="117" spans="1:22" ht="15" customHeight="1">
      <c r="A117" s="4">
        <f t="shared" si="2"/>
        <v>113</v>
      </c>
      <c r="B117" s="30" t="s">
        <v>1620</v>
      </c>
      <c r="C117" s="19" t="s">
        <v>742</v>
      </c>
      <c r="D117" s="489" t="s">
        <v>1614</v>
      </c>
      <c r="E117" s="5" t="s">
        <v>743</v>
      </c>
      <c r="F117" s="20" t="s">
        <v>1422</v>
      </c>
      <c r="G117" s="315" t="s">
        <v>1421</v>
      </c>
      <c r="H117" s="17" t="str">
        <f>VLOOKUP(G117,'TONG HOP'!$C$8:$E$799,2,0)</f>
        <v>Đất VC02 (Đất TT)</v>
      </c>
      <c r="I117" s="29" t="str">
        <f>IF(B117="","",VLOOKUP(H117,'TONG HOP'!$B$8:$F$19883,1,0))</f>
        <v>Đất VC02 (Đất TT)</v>
      </c>
      <c r="J117" s="35" t="str">
        <f>IF(B117="","",VLOOKUP(I117,'TONG HOP'!$B$8:$F$19883,5,0))</f>
        <v>kg</v>
      </c>
      <c r="K117" s="214">
        <v>46200</v>
      </c>
      <c r="L117" s="214">
        <v>55650</v>
      </c>
      <c r="M117" s="214"/>
      <c r="N117" s="214"/>
      <c r="O117" s="617" t="s">
        <v>1624</v>
      </c>
      <c r="P117" s="11">
        <f t="shared" si="3"/>
        <v>8</v>
      </c>
      <c r="Q117" s="246" t="s">
        <v>1487</v>
      </c>
      <c r="R117" s="217">
        <f ca="1">+VLOOKUP(G117,'TONG HOP'!$C$8:$Q$788,14,0)</f>
        <v>11046342.498400144</v>
      </c>
      <c r="S117" s="217">
        <f ca="1">+VLOOKUP(G117,'TONG HOP'!$C$8:$Q$788,15,0)</f>
        <v>10818962.636480175</v>
      </c>
      <c r="T117" s="447"/>
      <c r="U117" s="7"/>
      <c r="V117" s="7"/>
    </row>
    <row r="118" spans="1:22" ht="15" customHeight="1">
      <c r="A118" s="4">
        <f t="shared" si="2"/>
        <v>114</v>
      </c>
      <c r="B118" s="30" t="s">
        <v>1620</v>
      </c>
      <c r="C118" s="19" t="s">
        <v>742</v>
      </c>
      <c r="D118" s="489" t="s">
        <v>1614</v>
      </c>
      <c r="E118" s="5" t="s">
        <v>743</v>
      </c>
      <c r="F118" s="20" t="s">
        <v>1422</v>
      </c>
      <c r="G118" s="315" t="s">
        <v>87</v>
      </c>
      <c r="H118" s="17" t="str">
        <f>VLOOKUP(G118,'TONG HOP'!$C$8:$E$799,2,0)</f>
        <v>Dolomite (Đất làm gạch A2)</v>
      </c>
      <c r="I118" s="29" t="str">
        <f>IF(B118="","",VLOOKUP(H118,'TONG HOP'!$B$8:$F$19883,1,0))</f>
        <v>Dolomite (Đất làm gạch A2)</v>
      </c>
      <c r="J118" s="35" t="str">
        <f>IF(B118="","",VLOOKUP(I118,'TONG HOP'!$B$8:$F$19883,5,0))</f>
        <v>kg</v>
      </c>
      <c r="K118" s="214">
        <v>16500</v>
      </c>
      <c r="L118" s="214">
        <v>20040</v>
      </c>
      <c r="M118" s="214"/>
      <c r="N118" s="214"/>
      <c r="O118" s="617" t="s">
        <v>1624</v>
      </c>
      <c r="P118" s="11">
        <f t="shared" si="3"/>
        <v>8</v>
      </c>
      <c r="Q118" s="246" t="s">
        <v>1487</v>
      </c>
      <c r="R118" s="217">
        <f ca="1">+VLOOKUP(G118,'TONG HOP'!$C$8:$Q$788,14,0)</f>
        <v>1558845</v>
      </c>
      <c r="S118" s="217">
        <f ca="1">+VLOOKUP(G118,'TONG HOP'!$C$8:$Q$788,15,0)</f>
        <v>1855664</v>
      </c>
      <c r="T118" s="447"/>
      <c r="U118" s="7"/>
      <c r="V118" s="7"/>
    </row>
    <row r="119" spans="1:22" ht="15" customHeight="1">
      <c r="A119" s="4">
        <f t="shared" si="2"/>
        <v>115</v>
      </c>
      <c r="B119" s="30" t="s">
        <v>1620</v>
      </c>
      <c r="C119" s="19" t="s">
        <v>742</v>
      </c>
      <c r="D119" s="489" t="s">
        <v>1614</v>
      </c>
      <c r="E119" s="5" t="s">
        <v>743</v>
      </c>
      <c r="F119" s="20" t="s">
        <v>1422</v>
      </c>
      <c r="G119" s="315" t="s">
        <v>1147</v>
      </c>
      <c r="H119" s="17" t="str">
        <f>VLOOKUP(G119,'TONG HOP'!$C$8:$E$799,2,0)</f>
        <v>Đất sét Hoa đào (DTL) BD01</v>
      </c>
      <c r="I119" s="29" t="str">
        <f>IF(B119="","",VLOOKUP(H119,'TONG HOP'!$B$8:$F$19883,1,0))</f>
        <v>Đất sét Hoa đào (DTL) BD01</v>
      </c>
      <c r="J119" s="35" t="str">
        <f>IF(B119="","",VLOOKUP(I119,'TONG HOP'!$B$8:$F$19883,5,0))</f>
        <v>kg</v>
      </c>
      <c r="K119" s="214">
        <v>33000</v>
      </c>
      <c r="L119" s="214">
        <v>39660</v>
      </c>
      <c r="M119" s="214"/>
      <c r="N119" s="214"/>
      <c r="O119" s="617" t="s">
        <v>1624</v>
      </c>
      <c r="P119" s="11">
        <f t="shared" si="3"/>
        <v>8</v>
      </c>
      <c r="Q119" s="246" t="s">
        <v>1487</v>
      </c>
      <c r="R119" s="217">
        <f ca="1">+VLOOKUP(G119,'TONG HOP'!$C$8:$Q$788,14,0)</f>
        <v>7003067.8900000006</v>
      </c>
      <c r="S119" s="217">
        <f ca="1">+VLOOKUP(G119,'TONG HOP'!$C$8:$Q$788,15,0)</f>
        <v>9188535.4875000007</v>
      </c>
      <c r="T119" s="447"/>
      <c r="U119" s="7"/>
      <c r="V119" s="7"/>
    </row>
    <row r="120" spans="1:22" ht="15" customHeight="1">
      <c r="A120" s="4">
        <f t="shared" si="2"/>
        <v>116</v>
      </c>
      <c r="B120" s="30" t="s">
        <v>1620</v>
      </c>
      <c r="C120" s="19" t="s">
        <v>742</v>
      </c>
      <c r="D120" s="489" t="s">
        <v>1614</v>
      </c>
      <c r="E120" s="5" t="s">
        <v>743</v>
      </c>
      <c r="F120" s="20" t="s">
        <v>1422</v>
      </c>
      <c r="G120" s="315" t="s">
        <v>783</v>
      </c>
      <c r="H120" s="17" t="str">
        <f>VLOOKUP(G120,'TONG HOP'!$C$8:$E$799,2,0)</f>
        <v>Đất sét Hồng Lâm Đồng mới (PND-KL-BL01) - LQ</v>
      </c>
      <c r="I120" s="29" t="str">
        <f>IF(B120="","",VLOOKUP(H120,'TONG HOP'!$B$8:$F$19883,1,0))</f>
        <v>Đất sét Hồng Lâm Đồng mới (PND-KL-BL01) - LQ</v>
      </c>
      <c r="J120" s="35" t="str">
        <f>IF(B120="","",VLOOKUP(I120,'TONG HOP'!$B$8:$F$19883,5,0))</f>
        <v>kg</v>
      </c>
      <c r="K120" s="214">
        <v>9900</v>
      </c>
      <c r="L120" s="214">
        <v>12300</v>
      </c>
      <c r="M120" s="214"/>
      <c r="N120" s="214"/>
      <c r="O120" s="617" t="s">
        <v>1624</v>
      </c>
      <c r="P120" s="11">
        <f t="shared" si="3"/>
        <v>8</v>
      </c>
      <c r="Q120" s="246" t="s">
        <v>1487</v>
      </c>
      <c r="R120" s="217">
        <f ca="1">+VLOOKUP(G120,'TONG HOP'!$C$8:$Q$788,14,0)</f>
        <v>8622217</v>
      </c>
      <c r="S120" s="217">
        <f ca="1">+VLOOKUP(G120,'TONG HOP'!$C$8:$Q$788,15,0)</f>
        <v>11000466.59</v>
      </c>
      <c r="T120" s="447"/>
      <c r="U120" s="7"/>
      <c r="V120" s="7"/>
    </row>
    <row r="121" spans="1:22" ht="15" customHeight="1">
      <c r="A121" s="4">
        <f t="shared" si="2"/>
        <v>117</v>
      </c>
      <c r="B121" s="30" t="s">
        <v>1620</v>
      </c>
      <c r="C121" s="19" t="s">
        <v>742</v>
      </c>
      <c r="D121" s="489" t="s">
        <v>1614</v>
      </c>
      <c r="E121" s="5" t="s">
        <v>743</v>
      </c>
      <c r="F121" s="20" t="s">
        <v>1422</v>
      </c>
      <c r="G121" s="17" t="s">
        <v>784</v>
      </c>
      <c r="H121" s="17" t="str">
        <f>VLOOKUP(G121,'TONG HOP'!$C$8:$E$799,2,0)</f>
        <v>Đất Đỏ Hoa Đào (BD02) LHP</v>
      </c>
      <c r="I121" s="29" t="str">
        <f>IF(B121="","",VLOOKUP(H121,'TONG HOP'!$B$8:$F$19883,1,0))</f>
        <v>Đất Đỏ Hoa Đào (BD02) LHP</v>
      </c>
      <c r="J121" s="35" t="str">
        <f>IF(B121="","",VLOOKUP(I121,'TONG HOP'!$B$8:$F$19883,5,0))</f>
        <v>kg</v>
      </c>
      <c r="K121" s="214">
        <v>36300</v>
      </c>
      <c r="L121" s="214">
        <v>43470</v>
      </c>
      <c r="M121" s="214"/>
      <c r="N121" s="214"/>
      <c r="O121" s="617" t="s">
        <v>1624</v>
      </c>
      <c r="P121" s="11">
        <f t="shared" si="3"/>
        <v>8</v>
      </c>
      <c r="Q121" s="246" t="s">
        <v>1487</v>
      </c>
      <c r="R121" s="217">
        <f ca="1">+VLOOKUP(G121,'TONG HOP'!$C$8:$Q$788,14,0)</f>
        <v>21748131.5</v>
      </c>
      <c r="S121" s="217">
        <f ca="1">+VLOOKUP(G121,'TONG HOP'!$C$8:$Q$788,15,0)</f>
        <v>27517934.375</v>
      </c>
      <c r="T121" s="447"/>
      <c r="U121" s="7"/>
      <c r="V121" s="7"/>
    </row>
    <row r="122" spans="1:22" ht="15" customHeight="1">
      <c r="A122" s="4">
        <f t="shared" si="2"/>
        <v>118</v>
      </c>
      <c r="B122" s="30" t="s">
        <v>1620</v>
      </c>
      <c r="C122" s="19" t="s">
        <v>742</v>
      </c>
      <c r="D122" s="489" t="s">
        <v>1614</v>
      </c>
      <c r="E122" s="5" t="s">
        <v>743</v>
      </c>
      <c r="F122" s="20" t="s">
        <v>1422</v>
      </c>
      <c r="G122" s="315" t="s">
        <v>1370</v>
      </c>
      <c r="H122" s="17" t="str">
        <f>VLOOKUP(G122,'TONG HOP'!$C$8:$E$799,2,0)</f>
        <v>Đất VT02</v>
      </c>
      <c r="I122" s="29" t="str">
        <f>IF(B122="","",VLOOKUP(H122,'TONG HOP'!$B$8:$F$19883,1,0))</f>
        <v>Đất VT02</v>
      </c>
      <c r="J122" s="35" t="str">
        <f>IF(B122="","",VLOOKUP(I122,'TONG HOP'!$B$8:$F$19883,5,0))</f>
        <v>kg</v>
      </c>
      <c r="K122" s="214">
        <v>26400</v>
      </c>
      <c r="L122" s="214">
        <v>31650</v>
      </c>
      <c r="M122" s="214"/>
      <c r="N122" s="214"/>
      <c r="O122" s="617" t="s">
        <v>1624</v>
      </c>
      <c r="P122" s="11">
        <f t="shared" si="3"/>
        <v>8</v>
      </c>
      <c r="Q122" s="246" t="s">
        <v>1487</v>
      </c>
      <c r="R122" s="217">
        <f ca="1">+VLOOKUP(G122,'TONG HOP'!$C$8:$Q$788,14,0)</f>
        <v>7849734</v>
      </c>
      <c r="S122" s="217">
        <f ca="1">+VLOOKUP(G122,'TONG HOP'!$C$8:$Q$788,15,0)</f>
        <v>9643863.4800000004</v>
      </c>
      <c r="T122" s="447"/>
      <c r="U122" s="7"/>
      <c r="V122" s="7"/>
    </row>
    <row r="123" spans="1:22" ht="15" customHeight="1">
      <c r="A123" s="4">
        <f t="shared" si="2"/>
        <v>119</v>
      </c>
      <c r="B123" s="30" t="s">
        <v>1620</v>
      </c>
      <c r="C123" s="19" t="s">
        <v>742</v>
      </c>
      <c r="D123" s="489" t="s">
        <v>1614</v>
      </c>
      <c r="E123" s="5" t="s">
        <v>743</v>
      </c>
      <c r="F123" s="20" t="s">
        <v>1422</v>
      </c>
      <c r="G123" s="17" t="s">
        <v>1294</v>
      </c>
      <c r="H123" s="17" t="str">
        <f>VLOOKUP(G123,'TONG HOP'!$C$8:$E$799,2,0)</f>
        <v>Thủy tinh lỏng - Ngọc Anh Đạt (Natri silicate)</v>
      </c>
      <c r="I123" s="29" t="str">
        <f>IF(B123="","",VLOOKUP(H123,'TONG HOP'!$B$8:$F$19883,1,0))</f>
        <v>Thủy tinh lỏng - Ngọc Anh Đạt (Natri silicate)</v>
      </c>
      <c r="J123" s="35" t="str">
        <f>IF(B123="","",VLOOKUP(I123,'TONG HOP'!$B$8:$F$19883,5,0))</f>
        <v>kg</v>
      </c>
      <c r="K123" s="211">
        <v>4800</v>
      </c>
      <c r="L123" s="214">
        <v>4800</v>
      </c>
      <c r="M123" s="214"/>
      <c r="N123" s="214"/>
      <c r="O123" s="617" t="s">
        <v>1624</v>
      </c>
      <c r="P123" s="11">
        <f t="shared" si="3"/>
        <v>8</v>
      </c>
      <c r="Q123" s="246" t="s">
        <v>1487</v>
      </c>
      <c r="R123" s="217">
        <f ca="1">+VLOOKUP(G123,'TONG HOP'!$C$8:$Q$788,14,0)</f>
        <v>11856</v>
      </c>
      <c r="S123" s="217">
        <f ca="1">+VLOOKUP(G123,'TONG HOP'!$C$8:$Q$788,15,0)</f>
        <v>11856</v>
      </c>
      <c r="T123" s="447"/>
      <c r="U123" s="7"/>
      <c r="V123" s="7"/>
    </row>
    <row r="124" spans="1:22" ht="15" customHeight="1">
      <c r="A124" s="4">
        <f t="shared" si="2"/>
        <v>120</v>
      </c>
      <c r="B124" s="30" t="s">
        <v>1621</v>
      </c>
      <c r="C124" s="19" t="s">
        <v>742</v>
      </c>
      <c r="D124" s="489" t="s">
        <v>1614</v>
      </c>
      <c r="E124" s="5" t="s">
        <v>743</v>
      </c>
      <c r="F124" s="20" t="s">
        <v>1442</v>
      </c>
      <c r="G124" s="17" t="s">
        <v>1126</v>
      </c>
      <c r="H124" s="17" t="str">
        <f>VLOOKUP(G124,'TONG HOP'!$C$8:$E$799,2,0)</f>
        <v>Than cục 4A- Hưng Tam Long Lô 1</v>
      </c>
      <c r="I124" s="29" t="str">
        <f>IF(B124="","",VLOOKUP(H124,'TONG HOP'!$B$8:$F$19883,1,0))</f>
        <v>Than cục 4A- Hưng Tam Long Lô 1</v>
      </c>
      <c r="J124" s="35" t="str">
        <f>IF(B124="","",VLOOKUP(I124,'TONG HOP'!$B$8:$F$19883,5,0))</f>
        <v>kg</v>
      </c>
      <c r="K124" s="214"/>
      <c r="L124" s="214">
        <v>11266</v>
      </c>
      <c r="M124" s="214"/>
      <c r="N124" s="214"/>
      <c r="O124" s="617" t="s">
        <v>1535</v>
      </c>
      <c r="P124" s="11">
        <f t="shared" si="3"/>
        <v>8</v>
      </c>
      <c r="Q124" s="246"/>
      <c r="R124" s="217">
        <f>+VLOOKUP(G124,'TONG HOP'!$C$8:$Q$788,14,0)</f>
        <v>0</v>
      </c>
      <c r="S124" s="217">
        <f ca="1">+VLOOKUP(G124,'TONG HOP'!$C$8:$Q$788,15,0)</f>
        <v>0</v>
      </c>
      <c r="T124" s="447"/>
      <c r="U124" s="7"/>
      <c r="V124" s="7"/>
    </row>
    <row r="125" spans="1:22" ht="15" customHeight="1">
      <c r="A125" s="4">
        <f t="shared" si="2"/>
        <v>121</v>
      </c>
      <c r="B125" s="30" t="s">
        <v>1622</v>
      </c>
      <c r="C125" s="19" t="s">
        <v>742</v>
      </c>
      <c r="D125" s="489" t="s">
        <v>1614</v>
      </c>
      <c r="E125" s="5" t="s">
        <v>743</v>
      </c>
      <c r="F125" s="20" t="s">
        <v>1442</v>
      </c>
      <c r="G125" s="17" t="s">
        <v>1126</v>
      </c>
      <c r="H125" s="17" t="str">
        <f>VLOOKUP(G125,'TONG HOP'!$C$8:$E$799,2,0)</f>
        <v>Than cục 4A- Hưng Tam Long Lô 1</v>
      </c>
      <c r="I125" s="29" t="str">
        <f>IF(B125="","",VLOOKUP(H125,'TONG HOP'!$B$8:$F$19883,1,0))</f>
        <v>Than cục 4A- Hưng Tam Long Lô 1</v>
      </c>
      <c r="J125" s="35" t="str">
        <f>IF(B125="","",VLOOKUP(I125,'TONG HOP'!$B$8:$F$19883,5,0))</f>
        <v>kg</v>
      </c>
      <c r="K125" s="214"/>
      <c r="L125" s="214">
        <v>7359</v>
      </c>
      <c r="M125" s="214"/>
      <c r="N125" s="214"/>
      <c r="O125" s="617" t="s">
        <v>1536</v>
      </c>
      <c r="P125" s="11">
        <f t="shared" si="3"/>
        <v>8</v>
      </c>
      <c r="Q125" s="246"/>
      <c r="R125" s="217">
        <f>+VLOOKUP(G125,'TONG HOP'!$C$8:$Q$788,14,0)</f>
        <v>0</v>
      </c>
      <c r="S125" s="217">
        <f ca="1">+VLOOKUP(G125,'TONG HOP'!$C$8:$Q$788,15,0)</f>
        <v>0</v>
      </c>
      <c r="T125" s="447"/>
      <c r="U125" s="7"/>
      <c r="V125" s="7"/>
    </row>
    <row r="126" spans="1:22" ht="15" customHeight="1">
      <c r="A126" s="4">
        <f t="shared" si="2"/>
        <v>122</v>
      </c>
      <c r="B126" s="30" t="s">
        <v>1626</v>
      </c>
      <c r="C126" s="19" t="s">
        <v>742</v>
      </c>
      <c r="D126" s="489" t="s">
        <v>1625</v>
      </c>
      <c r="E126" s="5" t="s">
        <v>743</v>
      </c>
      <c r="F126" s="20" t="s">
        <v>1442</v>
      </c>
      <c r="G126" s="17" t="s">
        <v>1393</v>
      </c>
      <c r="H126" s="17" t="str">
        <f>VLOOKUP(G126,'TONG HOP'!$C$8:$E$799,2,0)</f>
        <v>Than cục 4- Hải Thành Lô2</v>
      </c>
      <c r="I126" s="29" t="str">
        <f>IF(B126="","",VLOOKUP(H126,'TONG HOP'!$B$8:$F$19883,1,0))</f>
        <v>Than cục 4- Hải Thành Lô2</v>
      </c>
      <c r="J126" s="35" t="str">
        <f>IF(B126="","",VLOOKUP(I126,'TONG HOP'!$B$8:$F$19883,5,0))</f>
        <v>kg</v>
      </c>
      <c r="K126" s="214"/>
      <c r="L126" s="214">
        <v>26283</v>
      </c>
      <c r="M126" s="214"/>
      <c r="N126" s="214"/>
      <c r="O126" s="617" t="s">
        <v>1527</v>
      </c>
      <c r="P126" s="11">
        <f t="shared" si="3"/>
        <v>8</v>
      </c>
      <c r="Q126" s="246"/>
      <c r="R126" s="217">
        <f>+VLOOKUP(G126,'TONG HOP'!$C$8:$Q$788,14,0)</f>
        <v>0</v>
      </c>
      <c r="S126" s="217">
        <f ca="1">+VLOOKUP(G126,'TONG HOP'!$C$8:$Q$788,15,0)</f>
        <v>214005</v>
      </c>
      <c r="T126" s="447"/>
      <c r="U126" s="7"/>
      <c r="V126" s="7"/>
    </row>
    <row r="127" spans="1:22" ht="15" customHeight="1">
      <c r="A127" s="4">
        <f t="shared" si="2"/>
        <v>123</v>
      </c>
      <c r="B127" s="30" t="s">
        <v>1627</v>
      </c>
      <c r="C127" s="19" t="s">
        <v>742</v>
      </c>
      <c r="D127" s="489" t="s">
        <v>1625</v>
      </c>
      <c r="E127" s="5" t="s">
        <v>743</v>
      </c>
      <c r="F127" s="20" t="s">
        <v>1442</v>
      </c>
      <c r="G127" s="17" t="s">
        <v>1393</v>
      </c>
      <c r="H127" s="17" t="str">
        <f>VLOOKUP(G127,'TONG HOP'!$C$8:$E$799,2,0)</f>
        <v>Than cục 4- Hải Thành Lô2</v>
      </c>
      <c r="I127" s="29" t="str">
        <f>IF(B127="","",VLOOKUP(H127,'TONG HOP'!$B$8:$F$19883,1,0))</f>
        <v>Than cục 4- Hải Thành Lô2</v>
      </c>
      <c r="J127" s="35" t="str">
        <f>IF(B127="","",VLOOKUP(I127,'TONG HOP'!$B$8:$F$19883,5,0))</f>
        <v>kg</v>
      </c>
      <c r="K127" s="214"/>
      <c r="L127" s="214">
        <v>17296</v>
      </c>
      <c r="M127" s="214"/>
      <c r="N127" s="214"/>
      <c r="O127" s="617" t="s">
        <v>1528</v>
      </c>
      <c r="P127" s="11">
        <f t="shared" si="3"/>
        <v>8</v>
      </c>
      <c r="Q127" s="246"/>
      <c r="R127" s="217">
        <f>+VLOOKUP(G127,'TONG HOP'!$C$8:$Q$788,14,0)</f>
        <v>0</v>
      </c>
      <c r="S127" s="217">
        <f ca="1">+VLOOKUP(G127,'TONG HOP'!$C$8:$Q$788,15,0)</f>
        <v>214005</v>
      </c>
      <c r="T127" s="447"/>
      <c r="U127" s="7"/>
      <c r="V127" s="7"/>
    </row>
    <row r="128" spans="1:22" ht="15" customHeight="1">
      <c r="A128" s="4">
        <f t="shared" si="2"/>
        <v>124</v>
      </c>
      <c r="B128" s="30" t="s">
        <v>1628</v>
      </c>
      <c r="C128" s="19" t="s">
        <v>742</v>
      </c>
      <c r="D128" s="489" t="s">
        <v>1625</v>
      </c>
      <c r="E128" s="5" t="s">
        <v>743</v>
      </c>
      <c r="F128" s="20" t="s">
        <v>890</v>
      </c>
      <c r="G128" s="315" t="s">
        <v>1481</v>
      </c>
      <c r="H128" s="17" t="str">
        <f>VLOOKUP(G128,'TONG HOP'!$C$8:$E$799,2,0)</f>
        <v>Vỏ điều- Hùng Lê lô 1</v>
      </c>
      <c r="I128" s="29" t="str">
        <f>IF(B128="","",VLOOKUP(H128,'TONG HOP'!$B$8:$F$19883,1,0))</f>
        <v>Vỏ điều- Hùng Lê lô 1</v>
      </c>
      <c r="J128" s="35" t="str">
        <f>IF(B128="","",VLOOKUP(I128,'TONG HOP'!$B$8:$F$19883,5,0))</f>
        <v>kg</v>
      </c>
      <c r="K128" s="214"/>
      <c r="L128" s="214">
        <v>56544</v>
      </c>
      <c r="M128" s="214"/>
      <c r="N128" s="214"/>
      <c r="O128" s="617"/>
      <c r="P128" s="11">
        <f t="shared" si="3"/>
        <v>8</v>
      </c>
      <c r="Q128" s="246"/>
      <c r="R128" s="217">
        <f>+VLOOKUP(G128,'TONG HOP'!$C$8:$Q$788,14,0)</f>
        <v>0</v>
      </c>
      <c r="S128" s="217">
        <f ca="1">+VLOOKUP(G128,'TONG HOP'!$C$8:$Q$788,15,0)</f>
        <v>279930.32999999996</v>
      </c>
      <c r="T128" s="447"/>
      <c r="U128" s="7"/>
      <c r="V128" s="7"/>
    </row>
    <row r="129" spans="1:22" ht="15" customHeight="1">
      <c r="A129" s="4">
        <f t="shared" si="2"/>
        <v>125</v>
      </c>
      <c r="B129" s="30" t="s">
        <v>1629</v>
      </c>
      <c r="C129" s="19" t="s">
        <v>742</v>
      </c>
      <c r="D129" s="489" t="s">
        <v>1625</v>
      </c>
      <c r="E129" s="5" t="s">
        <v>743</v>
      </c>
      <c r="F129" s="20" t="s">
        <v>890</v>
      </c>
      <c r="G129" s="17" t="s">
        <v>1297</v>
      </c>
      <c r="H129" s="17" t="str">
        <f>VLOOKUP(G129,'TONG HOP'!$C$8:$E$799,2,0)</f>
        <v>Bột đá 0-5 (PH02)</v>
      </c>
      <c r="I129" s="29" t="str">
        <f>IF(B129="","",VLOOKUP(H129,'TONG HOP'!$B$8:$F$19883,1,0))</f>
        <v>Bột đá 0-5 (PH02)</v>
      </c>
      <c r="J129" s="35" t="str">
        <f>IF(B129="","",VLOOKUP(I129,'TONG HOP'!$B$8:$F$19883,5,0))</f>
        <v>kg</v>
      </c>
      <c r="K129" s="214">
        <v>40700</v>
      </c>
      <c r="L129" s="214">
        <v>42400</v>
      </c>
      <c r="M129" s="214"/>
      <c r="N129" s="214"/>
      <c r="O129" s="617" t="s">
        <v>1639</v>
      </c>
      <c r="P129" s="11">
        <f t="shared" si="3"/>
        <v>8</v>
      </c>
      <c r="Q129" s="246" t="s">
        <v>1503</v>
      </c>
      <c r="R129" s="217">
        <f ca="1">+VLOOKUP(G129,'TONG HOP'!$C$8:$Q$788,14,0)</f>
        <v>16450296.948150001</v>
      </c>
      <c r="S129" s="217">
        <f ca="1">+VLOOKUP(G129,'TONG HOP'!$C$8:$Q$788,15,0)</f>
        <v>17584243.156999998</v>
      </c>
      <c r="T129" s="447"/>
      <c r="U129" s="7"/>
      <c r="V129" s="7"/>
    </row>
    <row r="130" spans="1:22" ht="15" customHeight="1">
      <c r="A130" s="4">
        <f t="shared" si="2"/>
        <v>126</v>
      </c>
      <c r="B130" s="30" t="s">
        <v>1629</v>
      </c>
      <c r="C130" s="19" t="s">
        <v>742</v>
      </c>
      <c r="D130" s="489" t="s">
        <v>1625</v>
      </c>
      <c r="E130" s="5" t="s">
        <v>743</v>
      </c>
      <c r="F130" s="20" t="s">
        <v>890</v>
      </c>
      <c r="G130" s="315" t="s">
        <v>1296</v>
      </c>
      <c r="H130" s="17" t="str">
        <f>VLOOKUP(G130,'TONG HOP'!$C$8:$E$799,2,0)</f>
        <v>Bột đá Phước Hoà 03 (PH03) DTL</v>
      </c>
      <c r="I130" s="29" t="str">
        <f>IF(B130="","",VLOOKUP(H130,'TONG HOP'!$B$8:$F$19883,1,0))</f>
        <v>Bột đá Phước Hoà 03 (PH03) DTL</v>
      </c>
      <c r="J130" s="35" t="str">
        <f>IF(B130="","",VLOOKUP(I130,'TONG HOP'!$B$8:$F$19883,5,0))</f>
        <v>kg</v>
      </c>
      <c r="K130" s="214">
        <v>34100</v>
      </c>
      <c r="L130" s="214">
        <v>35340</v>
      </c>
      <c r="M130" s="214"/>
      <c r="N130" s="214"/>
      <c r="O130" s="617" t="s">
        <v>1639</v>
      </c>
      <c r="P130" s="11">
        <f t="shared" si="3"/>
        <v>8</v>
      </c>
      <c r="Q130" s="246" t="s">
        <v>1503</v>
      </c>
      <c r="R130" s="217">
        <f ca="1">+VLOOKUP(G130,'TONG HOP'!$C$8:$Q$788,14,0)</f>
        <v>12462544.286</v>
      </c>
      <c r="S130" s="217">
        <f ca="1">+VLOOKUP(G130,'TONG HOP'!$C$8:$Q$788,15,0)</f>
        <v>13260131.879999999</v>
      </c>
      <c r="T130" s="447"/>
      <c r="U130" s="7"/>
      <c r="V130" s="7"/>
    </row>
    <row r="131" spans="1:22" ht="15" customHeight="1">
      <c r="A131" s="4">
        <f t="shared" si="2"/>
        <v>127</v>
      </c>
      <c r="B131" s="30" t="s">
        <v>1629</v>
      </c>
      <c r="C131" s="19" t="s">
        <v>742</v>
      </c>
      <c r="D131" s="489" t="s">
        <v>1625</v>
      </c>
      <c r="E131" s="5" t="s">
        <v>743</v>
      </c>
      <c r="F131" s="20" t="s">
        <v>890</v>
      </c>
      <c r="G131" s="17" t="s">
        <v>78</v>
      </c>
      <c r="H131" s="17" t="str">
        <f>VLOOKUP(G131,'TONG HOP'!$C$8:$E$799,2,0)</f>
        <v>Đá vôi (PND-HT01)</v>
      </c>
      <c r="I131" s="29" t="str">
        <f>IF(B131="","",VLOOKUP(H131,'TONG HOP'!$B$8:$F$19883,1,0))</f>
        <v>Đá vôi (PND-HT01)</v>
      </c>
      <c r="J131" s="35" t="str">
        <f>IF(B131="","",VLOOKUP(I131,'TONG HOP'!$B$8:$F$19883,5,0))</f>
        <v>kg</v>
      </c>
      <c r="K131" s="214">
        <v>15400</v>
      </c>
      <c r="L131" s="214">
        <v>16420</v>
      </c>
      <c r="M131" s="214"/>
      <c r="N131" s="214"/>
      <c r="O131" s="617" t="s">
        <v>1639</v>
      </c>
      <c r="P131" s="11">
        <f t="shared" si="3"/>
        <v>8</v>
      </c>
      <c r="Q131" s="246" t="s">
        <v>1503</v>
      </c>
      <c r="R131" s="217">
        <f ca="1">+VLOOKUP(G131,'TONG HOP'!$C$8:$Q$788,14,0)</f>
        <v>1278368.7590000001</v>
      </c>
      <c r="S131" s="217">
        <f ca="1">+VLOOKUP(G131,'TONG HOP'!$C$8:$Q$788,15,0)</f>
        <v>1340529.603775</v>
      </c>
      <c r="T131" s="447"/>
      <c r="U131" s="7"/>
      <c r="V131" s="7"/>
    </row>
    <row r="132" spans="1:22" ht="15" customHeight="1">
      <c r="A132" s="4">
        <f t="shared" si="2"/>
        <v>128</v>
      </c>
      <c r="B132" s="30" t="s">
        <v>1629</v>
      </c>
      <c r="C132" s="19" t="s">
        <v>742</v>
      </c>
      <c r="D132" s="489" t="s">
        <v>1625</v>
      </c>
      <c r="E132" s="5" t="s">
        <v>743</v>
      </c>
      <c r="F132" s="20" t="s">
        <v>890</v>
      </c>
      <c r="G132" s="315" t="s">
        <v>1147</v>
      </c>
      <c r="H132" s="17" t="str">
        <f>VLOOKUP(G132,'TONG HOP'!$C$8:$E$799,2,0)</f>
        <v>Đất sét Hoa đào (DTL) BD01</v>
      </c>
      <c r="I132" s="29" t="str">
        <f>IF(B132="","",VLOOKUP(H132,'TONG HOP'!$B$8:$F$19883,1,0))</f>
        <v>Đất sét Hoa đào (DTL) BD01</v>
      </c>
      <c r="J132" s="35" t="str">
        <f>IF(B132="","",VLOOKUP(I132,'TONG HOP'!$B$8:$F$19883,5,0))</f>
        <v>kg</v>
      </c>
      <c r="K132" s="214">
        <v>26400</v>
      </c>
      <c r="L132" s="214">
        <v>31560</v>
      </c>
      <c r="M132" s="214"/>
      <c r="N132" s="214"/>
      <c r="O132" s="617" t="s">
        <v>1639</v>
      </c>
      <c r="P132" s="11">
        <f t="shared" si="3"/>
        <v>8</v>
      </c>
      <c r="Q132" s="246" t="s">
        <v>1503</v>
      </c>
      <c r="R132" s="217">
        <f ca="1">+VLOOKUP(G132,'TONG HOP'!$C$8:$Q$788,14,0)</f>
        <v>7003067.8900000006</v>
      </c>
      <c r="S132" s="217">
        <f ca="1">+VLOOKUP(G132,'TONG HOP'!$C$8:$Q$788,15,0)</f>
        <v>9188535.4875000007</v>
      </c>
      <c r="T132" s="447"/>
      <c r="U132" s="7"/>
      <c r="V132" s="7"/>
    </row>
    <row r="133" spans="1:22" ht="15" customHeight="1">
      <c r="A133" s="4">
        <f t="shared" si="2"/>
        <v>129</v>
      </c>
      <c r="B133" s="30" t="s">
        <v>1629</v>
      </c>
      <c r="C133" s="19" t="s">
        <v>742</v>
      </c>
      <c r="D133" s="489" t="s">
        <v>1625</v>
      </c>
      <c r="E133" s="5" t="s">
        <v>743</v>
      </c>
      <c r="F133" s="20" t="s">
        <v>890</v>
      </c>
      <c r="G133" s="17" t="s">
        <v>784</v>
      </c>
      <c r="H133" s="17" t="str">
        <f>VLOOKUP(G133,'TONG HOP'!$C$8:$E$799,2,0)</f>
        <v>Đất Đỏ Hoa Đào (BD02) LHP</v>
      </c>
      <c r="I133" s="29" t="str">
        <f>IF(B133="","",VLOOKUP(H133,'TONG HOP'!$B$8:$F$19883,1,0))</f>
        <v>Đất Đỏ Hoa Đào (BD02) LHP</v>
      </c>
      <c r="J133" s="35" t="str">
        <f>IF(B133="","",VLOOKUP(I133,'TONG HOP'!$B$8:$F$19883,5,0))</f>
        <v>kg</v>
      </c>
      <c r="K133" s="214">
        <v>26400</v>
      </c>
      <c r="L133" s="214">
        <v>31440</v>
      </c>
      <c r="M133" s="214"/>
      <c r="N133" s="214"/>
      <c r="O133" s="617" t="s">
        <v>1639</v>
      </c>
      <c r="P133" s="11">
        <f t="shared" si="3"/>
        <v>8</v>
      </c>
      <c r="Q133" s="246" t="s">
        <v>1503</v>
      </c>
      <c r="R133" s="217">
        <f ca="1">+VLOOKUP(G133,'TONG HOP'!$C$8:$Q$788,14,0)</f>
        <v>21748131.5</v>
      </c>
      <c r="S133" s="217">
        <f ca="1">+VLOOKUP(G133,'TONG HOP'!$C$8:$Q$788,15,0)</f>
        <v>27517934.375</v>
      </c>
      <c r="T133" s="447"/>
      <c r="U133" s="7"/>
      <c r="V133" s="7"/>
    </row>
    <row r="134" spans="1:22" ht="15" customHeight="1">
      <c r="A134" s="4">
        <f t="shared" ref="A134:A196" si="4">ROW()-4</f>
        <v>130</v>
      </c>
      <c r="B134" s="30" t="s">
        <v>1629</v>
      </c>
      <c r="C134" s="19" t="s">
        <v>742</v>
      </c>
      <c r="D134" s="489" t="s">
        <v>1625</v>
      </c>
      <c r="E134" s="5" t="s">
        <v>743</v>
      </c>
      <c r="F134" s="20" t="s">
        <v>890</v>
      </c>
      <c r="G134" s="315" t="s">
        <v>1370</v>
      </c>
      <c r="H134" s="17" t="str">
        <f>VLOOKUP(G134,'TONG HOP'!$C$8:$E$799,2,0)</f>
        <v>Đất VT02</v>
      </c>
      <c r="I134" s="29" t="str">
        <f>IF(B134="","",VLOOKUP(H134,'TONG HOP'!$B$8:$F$19883,1,0))</f>
        <v>Đất VT02</v>
      </c>
      <c r="J134" s="35" t="str">
        <f>IF(B134="","",VLOOKUP(I134,'TONG HOP'!$B$8:$F$19883,5,0))</f>
        <v>kg</v>
      </c>
      <c r="K134" s="214">
        <v>30800</v>
      </c>
      <c r="L134" s="214">
        <v>36820</v>
      </c>
      <c r="M134" s="214"/>
      <c r="N134" s="214"/>
      <c r="O134" s="617" t="s">
        <v>1639</v>
      </c>
      <c r="P134" s="11">
        <f t="shared" si="3"/>
        <v>8</v>
      </c>
      <c r="Q134" s="246" t="s">
        <v>1503</v>
      </c>
      <c r="R134" s="217">
        <f ca="1">+VLOOKUP(G134,'TONG HOP'!$C$8:$Q$788,14,0)</f>
        <v>7849734</v>
      </c>
      <c r="S134" s="217">
        <f ca="1">+VLOOKUP(G134,'TONG HOP'!$C$8:$Q$788,15,0)</f>
        <v>9643863.4800000004</v>
      </c>
      <c r="T134" s="447"/>
      <c r="U134" s="7"/>
      <c r="V134" s="7"/>
    </row>
    <row r="135" spans="1:22" ht="15" customHeight="1">
      <c r="A135" s="4">
        <f t="shared" si="4"/>
        <v>131</v>
      </c>
      <c r="B135" s="30" t="s">
        <v>1629</v>
      </c>
      <c r="C135" s="19" t="s">
        <v>742</v>
      </c>
      <c r="D135" s="489" t="s">
        <v>1625</v>
      </c>
      <c r="E135" s="5" t="s">
        <v>743</v>
      </c>
      <c r="F135" s="20" t="s">
        <v>890</v>
      </c>
      <c r="G135" s="315" t="s">
        <v>783</v>
      </c>
      <c r="H135" s="17" t="str">
        <f>VLOOKUP(G135,'TONG HOP'!$C$8:$E$799,2,0)</f>
        <v>Đất sét Hồng Lâm Đồng mới (PND-KL-BL01) - LQ</v>
      </c>
      <c r="I135" s="29" t="str">
        <f>IF(B135="","",VLOOKUP(H135,'TONG HOP'!$B$8:$F$19883,1,0))</f>
        <v>Đất sét Hồng Lâm Đồng mới (PND-KL-BL01) - LQ</v>
      </c>
      <c r="J135" s="35" t="str">
        <f>IF(B135="","",VLOOKUP(I135,'TONG HOP'!$B$8:$F$19883,5,0))</f>
        <v>kg</v>
      </c>
      <c r="K135" s="214">
        <v>6600</v>
      </c>
      <c r="L135" s="214">
        <v>8160</v>
      </c>
      <c r="M135" s="214"/>
      <c r="N135" s="214"/>
      <c r="O135" s="617" t="s">
        <v>1639</v>
      </c>
      <c r="P135" s="11">
        <f t="shared" ref="P135:P198" si="5">P134</f>
        <v>8</v>
      </c>
      <c r="Q135" s="246" t="s">
        <v>1503</v>
      </c>
      <c r="R135" s="217">
        <f ca="1">+VLOOKUP(G135,'TONG HOP'!$C$8:$Q$788,14,0)</f>
        <v>8622217</v>
      </c>
      <c r="S135" s="217">
        <f ca="1">+VLOOKUP(G135,'TONG HOP'!$C$8:$Q$788,15,0)</f>
        <v>11000466.59</v>
      </c>
      <c r="T135" s="447"/>
      <c r="U135" s="7"/>
      <c r="V135" s="7"/>
    </row>
    <row r="136" spans="1:22" ht="15" customHeight="1">
      <c r="A136" s="4">
        <f t="shared" si="4"/>
        <v>132</v>
      </c>
      <c r="B136" s="30" t="s">
        <v>1629</v>
      </c>
      <c r="C136" s="19" t="s">
        <v>742</v>
      </c>
      <c r="D136" s="489" t="s">
        <v>1625</v>
      </c>
      <c r="E136" s="5" t="s">
        <v>743</v>
      </c>
      <c r="F136" s="20" t="s">
        <v>890</v>
      </c>
      <c r="G136" s="315" t="s">
        <v>1421</v>
      </c>
      <c r="H136" s="17" t="str">
        <f>VLOOKUP(G136,'TONG HOP'!$C$8:$E$799,2,0)</f>
        <v>Đất VC02 (Đất TT)</v>
      </c>
      <c r="I136" s="29" t="str">
        <f>IF(B136="","",VLOOKUP(H136,'TONG HOP'!$B$8:$F$19883,1,0))</f>
        <v>Đất VC02 (Đất TT)</v>
      </c>
      <c r="J136" s="35" t="str">
        <f>IF(B136="","",VLOOKUP(I136,'TONG HOP'!$B$8:$F$19883,5,0))</f>
        <v>kg</v>
      </c>
      <c r="K136" s="214">
        <v>33000</v>
      </c>
      <c r="L136" s="214">
        <v>39880</v>
      </c>
      <c r="M136" s="214"/>
      <c r="N136" s="214"/>
      <c r="O136" s="617" t="s">
        <v>1639</v>
      </c>
      <c r="P136" s="11">
        <f t="shared" si="5"/>
        <v>8</v>
      </c>
      <c r="Q136" s="246" t="s">
        <v>1503</v>
      </c>
      <c r="R136" s="217">
        <f ca="1">+VLOOKUP(G136,'TONG HOP'!$C$8:$Q$788,14,0)</f>
        <v>11046342.498400144</v>
      </c>
      <c r="S136" s="217">
        <f ca="1">+VLOOKUP(G136,'TONG HOP'!$C$8:$Q$788,15,0)</f>
        <v>10818962.636480175</v>
      </c>
      <c r="T136" s="447"/>
      <c r="U136" s="7"/>
      <c r="V136" s="7"/>
    </row>
    <row r="137" spans="1:22" ht="15" customHeight="1">
      <c r="A137" s="4">
        <f t="shared" si="4"/>
        <v>133</v>
      </c>
      <c r="B137" s="30" t="s">
        <v>1629</v>
      </c>
      <c r="C137" s="19" t="s">
        <v>742</v>
      </c>
      <c r="D137" s="489" t="s">
        <v>1625</v>
      </c>
      <c r="E137" s="5" t="s">
        <v>743</v>
      </c>
      <c r="F137" s="20" t="s">
        <v>890</v>
      </c>
      <c r="G137" s="17" t="s">
        <v>1294</v>
      </c>
      <c r="H137" s="17" t="str">
        <f>VLOOKUP(G137,'TONG HOP'!$C$8:$E$799,2,0)</f>
        <v>Thủy tinh lỏng - Ngọc Anh Đạt (Natri silicate)</v>
      </c>
      <c r="I137" s="29" t="str">
        <f>IF(B137="","",VLOOKUP(H137,'TONG HOP'!$B$8:$F$19883,1,0))</f>
        <v>Thủy tinh lỏng - Ngọc Anh Đạt (Natri silicate)</v>
      </c>
      <c r="J137" s="35" t="str">
        <f>IF(B137="","",VLOOKUP(I137,'TONG HOP'!$B$8:$F$19883,5,0))</f>
        <v>kg</v>
      </c>
      <c r="K137" s="214">
        <v>3200</v>
      </c>
      <c r="L137" s="214">
        <v>3200</v>
      </c>
      <c r="M137" s="214"/>
      <c r="N137" s="214"/>
      <c r="O137" s="617" t="s">
        <v>1639</v>
      </c>
      <c r="P137" s="11">
        <f t="shared" si="5"/>
        <v>8</v>
      </c>
      <c r="Q137" s="246" t="s">
        <v>1503</v>
      </c>
      <c r="R137" s="217">
        <f ca="1">+VLOOKUP(G137,'TONG HOP'!$C$8:$Q$788,14,0)</f>
        <v>11856</v>
      </c>
      <c r="S137" s="217">
        <f ca="1">+VLOOKUP(G137,'TONG HOP'!$C$8:$Q$788,15,0)</f>
        <v>11856</v>
      </c>
      <c r="T137" s="447"/>
      <c r="U137" s="7"/>
      <c r="V137" s="7"/>
    </row>
    <row r="138" spans="1:22" ht="15" customHeight="1">
      <c r="A138" s="4">
        <f t="shared" si="4"/>
        <v>134</v>
      </c>
      <c r="B138" s="30" t="s">
        <v>1630</v>
      </c>
      <c r="C138" s="19" t="s">
        <v>742</v>
      </c>
      <c r="D138" s="489" t="s">
        <v>1625</v>
      </c>
      <c r="E138" s="5" t="s">
        <v>743</v>
      </c>
      <c r="F138" s="20" t="s">
        <v>1422</v>
      </c>
      <c r="G138" s="315" t="s">
        <v>1296</v>
      </c>
      <c r="H138" s="17" t="str">
        <f>VLOOKUP(G138,'TONG HOP'!$C$8:$E$799,2,0)</f>
        <v>Bột đá Phước Hoà 03 (PH03) DTL</v>
      </c>
      <c r="I138" s="29" t="str">
        <f>IF(B138="","",VLOOKUP(H138,'TONG HOP'!$B$8:$F$19883,1,0))</f>
        <v>Bột đá Phước Hoà 03 (PH03) DTL</v>
      </c>
      <c r="J138" s="35" t="str">
        <f>IF(B138="","",VLOOKUP(I138,'TONG HOP'!$B$8:$F$19883,5,0))</f>
        <v>kg</v>
      </c>
      <c r="K138" s="214">
        <v>101200</v>
      </c>
      <c r="L138" s="214">
        <v>104880</v>
      </c>
      <c r="M138" s="214"/>
      <c r="N138" s="214"/>
      <c r="O138" s="617" t="s">
        <v>1640</v>
      </c>
      <c r="P138" s="11">
        <f t="shared" si="5"/>
        <v>8</v>
      </c>
      <c r="Q138" s="246" t="s">
        <v>1487</v>
      </c>
      <c r="R138" s="217">
        <f ca="1">+VLOOKUP(G138,'TONG HOP'!$C$8:$Q$788,14,0)</f>
        <v>12462544.286</v>
      </c>
      <c r="S138" s="217">
        <f ca="1">+VLOOKUP(G138,'TONG HOP'!$C$8:$Q$788,15,0)</f>
        <v>13260131.879999999</v>
      </c>
      <c r="T138" s="447"/>
      <c r="U138" s="7"/>
      <c r="V138" s="7"/>
    </row>
    <row r="139" spans="1:22">
      <c r="A139" s="4">
        <f t="shared" si="4"/>
        <v>135</v>
      </c>
      <c r="B139" s="30" t="s">
        <v>1630</v>
      </c>
      <c r="C139" s="19" t="s">
        <v>742</v>
      </c>
      <c r="D139" s="489" t="s">
        <v>1625</v>
      </c>
      <c r="E139" s="5" t="s">
        <v>743</v>
      </c>
      <c r="F139" s="20" t="s">
        <v>1422</v>
      </c>
      <c r="G139" s="17" t="s">
        <v>1297</v>
      </c>
      <c r="H139" s="17" t="str">
        <f>VLOOKUP(G139,'TONG HOP'!$C$8:$E$799,2,0)</f>
        <v>Bột đá 0-5 (PH02)</v>
      </c>
      <c r="I139" s="29" t="str">
        <f>IF(B139="","",VLOOKUP(H139,'TONG HOP'!$B$8:$F$19883,1,0))</f>
        <v>Bột đá 0-5 (PH02)</v>
      </c>
      <c r="J139" s="35" t="str">
        <f>IF(B139="","",VLOOKUP(I139,'TONG HOP'!$B$8:$F$19883,5,0))</f>
        <v>kg</v>
      </c>
      <c r="K139" s="214">
        <v>114400</v>
      </c>
      <c r="L139" s="214">
        <v>119160</v>
      </c>
      <c r="M139" s="214"/>
      <c r="N139" s="214"/>
      <c r="O139" s="617" t="s">
        <v>1640</v>
      </c>
      <c r="P139" s="11">
        <f t="shared" si="5"/>
        <v>8</v>
      </c>
      <c r="Q139" s="246" t="s">
        <v>1487</v>
      </c>
      <c r="R139" s="217">
        <f ca="1">+VLOOKUP(G139,'TONG HOP'!$C$8:$Q$788,14,0)</f>
        <v>16450296.948150001</v>
      </c>
      <c r="S139" s="217">
        <f ca="1">+VLOOKUP(G139,'TONG HOP'!$C$8:$Q$788,15,0)</f>
        <v>17584243.156999998</v>
      </c>
      <c r="T139" s="447"/>
      <c r="U139" s="7"/>
      <c r="V139" s="7"/>
    </row>
    <row r="140" spans="1:22" ht="15.75" customHeight="1">
      <c r="A140" s="4">
        <f t="shared" si="4"/>
        <v>136</v>
      </c>
      <c r="B140" s="30" t="s">
        <v>1630</v>
      </c>
      <c r="C140" s="19" t="s">
        <v>742</v>
      </c>
      <c r="D140" s="489" t="s">
        <v>1625</v>
      </c>
      <c r="E140" s="5" t="s">
        <v>743</v>
      </c>
      <c r="F140" s="20" t="s">
        <v>1422</v>
      </c>
      <c r="G140" s="315" t="s">
        <v>1421</v>
      </c>
      <c r="H140" s="17" t="str">
        <f>VLOOKUP(G140,'TONG HOP'!$C$8:$E$799,2,0)</f>
        <v>Đất VC02 (Đất TT)</v>
      </c>
      <c r="I140" s="29" t="str">
        <f>IF(B140="","",VLOOKUP(H140,'TONG HOP'!$B$8:$F$19883,1,0))</f>
        <v>Đất VC02 (Đất TT)</v>
      </c>
      <c r="J140" s="35" t="str">
        <f>IF(B140="","",VLOOKUP(I140,'TONG HOP'!$B$8:$F$19883,5,0))</f>
        <v>kg</v>
      </c>
      <c r="K140" s="214">
        <v>61600</v>
      </c>
      <c r="L140" s="214">
        <v>74440</v>
      </c>
      <c r="M140" s="214"/>
      <c r="N140" s="214"/>
      <c r="O140" s="617" t="s">
        <v>1640</v>
      </c>
      <c r="P140" s="11">
        <f t="shared" si="5"/>
        <v>8</v>
      </c>
      <c r="Q140" s="246" t="s">
        <v>1487</v>
      </c>
      <c r="R140" s="217">
        <f ca="1">+VLOOKUP(G140,'TONG HOP'!$C$8:$Q$788,14,0)</f>
        <v>11046342.498400144</v>
      </c>
      <c r="S140" s="217">
        <f ca="1">+VLOOKUP(G140,'TONG HOP'!$C$8:$Q$788,15,0)</f>
        <v>10818962.636480175</v>
      </c>
      <c r="T140" s="447"/>
      <c r="U140" s="7"/>
      <c r="V140" s="7"/>
    </row>
    <row r="141" spans="1:22" ht="15" customHeight="1">
      <c r="A141" s="4">
        <f t="shared" si="4"/>
        <v>137</v>
      </c>
      <c r="B141" s="30" t="s">
        <v>1630</v>
      </c>
      <c r="C141" s="19" t="s">
        <v>742</v>
      </c>
      <c r="D141" s="489" t="s">
        <v>1625</v>
      </c>
      <c r="E141" s="5" t="s">
        <v>743</v>
      </c>
      <c r="F141" s="20" t="s">
        <v>1422</v>
      </c>
      <c r="G141" s="315" t="s">
        <v>87</v>
      </c>
      <c r="H141" s="17" t="str">
        <f>VLOOKUP(G141,'TONG HOP'!$C$8:$E$799,2,0)</f>
        <v>Dolomite (Đất làm gạch A2)</v>
      </c>
      <c r="I141" s="29" t="str">
        <f>IF(B141="","",VLOOKUP(H141,'TONG HOP'!$B$8:$F$19883,1,0))</f>
        <v>Dolomite (Đất làm gạch A2)</v>
      </c>
      <c r="J141" s="35" t="str">
        <f>IF(B141="","",VLOOKUP(I141,'TONG HOP'!$B$8:$F$19883,5,0))</f>
        <v>kg</v>
      </c>
      <c r="K141" s="214">
        <v>22000</v>
      </c>
      <c r="L141" s="214">
        <v>26520</v>
      </c>
      <c r="M141" s="214"/>
      <c r="N141" s="214"/>
      <c r="O141" s="617" t="s">
        <v>1640</v>
      </c>
      <c r="P141" s="11">
        <f t="shared" si="5"/>
        <v>8</v>
      </c>
      <c r="Q141" s="246" t="s">
        <v>1487</v>
      </c>
      <c r="R141" s="217">
        <f ca="1">+VLOOKUP(G141,'TONG HOP'!$C$8:$Q$788,14,0)</f>
        <v>1558845</v>
      </c>
      <c r="S141" s="217">
        <f ca="1">+VLOOKUP(G141,'TONG HOP'!$C$8:$Q$788,15,0)</f>
        <v>1855664</v>
      </c>
      <c r="T141" s="447"/>
      <c r="U141" s="7"/>
      <c r="V141" s="7"/>
    </row>
    <row r="142" spans="1:22" ht="15" customHeight="1">
      <c r="A142" s="4">
        <f t="shared" si="4"/>
        <v>138</v>
      </c>
      <c r="B142" s="30" t="s">
        <v>1630</v>
      </c>
      <c r="C142" s="19" t="s">
        <v>742</v>
      </c>
      <c r="D142" s="489" t="s">
        <v>1625</v>
      </c>
      <c r="E142" s="5" t="s">
        <v>743</v>
      </c>
      <c r="F142" s="20" t="s">
        <v>1422</v>
      </c>
      <c r="G142" s="315" t="s">
        <v>1147</v>
      </c>
      <c r="H142" s="17" t="str">
        <f>VLOOKUP(G142,'TONG HOP'!$C$8:$E$799,2,0)</f>
        <v>Đất sét Hoa đào (DTL) BD01</v>
      </c>
      <c r="I142" s="29" t="str">
        <f>IF(B142="","",VLOOKUP(H142,'TONG HOP'!$B$8:$F$19883,1,0))</f>
        <v>Đất sét Hoa đào (DTL) BD01</v>
      </c>
      <c r="J142" s="35" t="str">
        <f>IF(B142="","",VLOOKUP(I142,'TONG HOP'!$B$8:$F$19883,5,0))</f>
        <v>kg</v>
      </c>
      <c r="K142" s="214">
        <v>44000</v>
      </c>
      <c r="L142" s="214">
        <v>52600</v>
      </c>
      <c r="M142" s="214"/>
      <c r="N142" s="214"/>
      <c r="O142" s="617" t="s">
        <v>1640</v>
      </c>
      <c r="P142" s="11">
        <f t="shared" si="5"/>
        <v>8</v>
      </c>
      <c r="Q142" s="246" t="s">
        <v>1487</v>
      </c>
      <c r="R142" s="217">
        <f ca="1">+VLOOKUP(G142,'TONG HOP'!$C$8:$Q$788,14,0)</f>
        <v>7003067.8900000006</v>
      </c>
      <c r="S142" s="217">
        <f ca="1">+VLOOKUP(G142,'TONG HOP'!$C$8:$Q$788,15,0)</f>
        <v>9188535.4875000007</v>
      </c>
      <c r="T142" s="447"/>
      <c r="U142" s="7"/>
      <c r="V142" s="7"/>
    </row>
    <row r="143" spans="1:22" ht="15" customHeight="1">
      <c r="A143" s="4">
        <f t="shared" si="4"/>
        <v>139</v>
      </c>
      <c r="B143" s="30" t="s">
        <v>1630</v>
      </c>
      <c r="C143" s="19" t="s">
        <v>742</v>
      </c>
      <c r="D143" s="489" t="s">
        <v>1625</v>
      </c>
      <c r="E143" s="5" t="s">
        <v>743</v>
      </c>
      <c r="F143" s="20" t="s">
        <v>1422</v>
      </c>
      <c r="G143" s="315" t="s">
        <v>783</v>
      </c>
      <c r="H143" s="17" t="str">
        <f>VLOOKUP(G143,'TONG HOP'!$C$8:$E$799,2,0)</f>
        <v>Đất sét Hồng Lâm Đồng mới (PND-KL-BL01) - LQ</v>
      </c>
      <c r="I143" s="29" t="str">
        <f>IF(B143="","",VLOOKUP(H143,'TONG HOP'!$B$8:$F$19883,1,0))</f>
        <v>Đất sét Hồng Lâm Đồng mới (PND-KL-BL01) - LQ</v>
      </c>
      <c r="J143" s="35" t="str">
        <f>IF(B143="","",VLOOKUP(I143,'TONG HOP'!$B$8:$F$19883,5,0))</f>
        <v>kg</v>
      </c>
      <c r="K143" s="214">
        <v>13200</v>
      </c>
      <c r="L143" s="214">
        <v>16320</v>
      </c>
      <c r="M143" s="214"/>
      <c r="N143" s="214"/>
      <c r="O143" s="617" t="s">
        <v>1640</v>
      </c>
      <c r="P143" s="11">
        <f t="shared" si="5"/>
        <v>8</v>
      </c>
      <c r="Q143" s="246" t="s">
        <v>1487</v>
      </c>
      <c r="R143" s="217">
        <f ca="1">+VLOOKUP(G143,'TONG HOP'!$C$8:$Q$788,14,0)</f>
        <v>8622217</v>
      </c>
      <c r="S143" s="217">
        <f ca="1">+VLOOKUP(G143,'TONG HOP'!$C$8:$Q$788,15,0)</f>
        <v>11000466.59</v>
      </c>
      <c r="T143" s="447"/>
      <c r="U143" s="7"/>
      <c r="V143" s="7"/>
    </row>
    <row r="144" spans="1:22" ht="15" customHeight="1">
      <c r="A144" s="4">
        <f t="shared" si="4"/>
        <v>140</v>
      </c>
      <c r="B144" s="30" t="s">
        <v>1630</v>
      </c>
      <c r="C144" s="19" t="s">
        <v>742</v>
      </c>
      <c r="D144" s="489" t="s">
        <v>1625</v>
      </c>
      <c r="E144" s="5" t="s">
        <v>743</v>
      </c>
      <c r="F144" s="20" t="s">
        <v>1422</v>
      </c>
      <c r="G144" s="17" t="s">
        <v>784</v>
      </c>
      <c r="H144" s="17" t="str">
        <f>VLOOKUP(G144,'TONG HOP'!$C$8:$E$799,2,0)</f>
        <v>Đất Đỏ Hoa Đào (BD02) LHP</v>
      </c>
      <c r="I144" s="29" t="str">
        <f>IF(B144="","",VLOOKUP(H144,'TONG HOP'!$B$8:$F$19883,1,0))</f>
        <v>Đất Đỏ Hoa Đào (BD02) LHP</v>
      </c>
      <c r="J144" s="35" t="str">
        <f>IF(B144="","",VLOOKUP(I144,'TONG HOP'!$B$8:$F$19883,5,0))</f>
        <v>kg</v>
      </c>
      <c r="K144" s="214">
        <v>48400</v>
      </c>
      <c r="L144" s="214">
        <v>57600</v>
      </c>
      <c r="M144" s="214"/>
      <c r="N144" s="214"/>
      <c r="O144" s="617" t="s">
        <v>1640</v>
      </c>
      <c r="P144" s="11">
        <f t="shared" si="5"/>
        <v>8</v>
      </c>
      <c r="Q144" s="246" t="s">
        <v>1487</v>
      </c>
      <c r="R144" s="217">
        <f ca="1">+VLOOKUP(G144,'TONG HOP'!$C$8:$Q$788,14,0)</f>
        <v>21748131.5</v>
      </c>
      <c r="S144" s="217">
        <f ca="1">+VLOOKUP(G144,'TONG HOP'!$C$8:$Q$788,15,0)</f>
        <v>27517934.375</v>
      </c>
      <c r="T144" s="447"/>
      <c r="U144" s="7"/>
      <c r="V144" s="7"/>
    </row>
    <row r="145" spans="1:22" ht="15" customHeight="1">
      <c r="A145" s="4">
        <f t="shared" si="4"/>
        <v>141</v>
      </c>
      <c r="B145" s="30" t="s">
        <v>1630</v>
      </c>
      <c r="C145" s="19" t="s">
        <v>742</v>
      </c>
      <c r="D145" s="489" t="s">
        <v>1625</v>
      </c>
      <c r="E145" s="5" t="s">
        <v>743</v>
      </c>
      <c r="F145" s="20" t="s">
        <v>1422</v>
      </c>
      <c r="G145" s="315" t="s">
        <v>1370</v>
      </c>
      <c r="H145" s="17" t="str">
        <f>VLOOKUP(G145,'TONG HOP'!$C$8:$E$799,2,0)</f>
        <v>Đất VT02</v>
      </c>
      <c r="I145" s="29" t="str">
        <f>IF(B145="","",VLOOKUP(H145,'TONG HOP'!$B$8:$F$19883,1,0))</f>
        <v>Đất VT02</v>
      </c>
      <c r="J145" s="35" t="str">
        <f>IF(B145="","",VLOOKUP(I145,'TONG HOP'!$B$8:$F$19883,5,0))</f>
        <v>kg</v>
      </c>
      <c r="K145" s="214">
        <v>35200</v>
      </c>
      <c r="L145" s="214">
        <v>42080</v>
      </c>
      <c r="M145" s="214"/>
      <c r="N145" s="214"/>
      <c r="O145" s="617" t="s">
        <v>1640</v>
      </c>
      <c r="P145" s="11">
        <f t="shared" si="5"/>
        <v>8</v>
      </c>
      <c r="Q145" s="246" t="s">
        <v>1487</v>
      </c>
      <c r="R145" s="217">
        <f ca="1">+VLOOKUP(G145,'TONG HOP'!$C$8:$Q$788,14,0)</f>
        <v>7849734</v>
      </c>
      <c r="S145" s="217">
        <f ca="1">+VLOOKUP(G145,'TONG HOP'!$C$8:$Q$788,15,0)</f>
        <v>9643863.4800000004</v>
      </c>
      <c r="T145" s="447"/>
      <c r="U145" s="7"/>
      <c r="V145" s="7"/>
    </row>
    <row r="146" spans="1:22" ht="15" customHeight="1">
      <c r="A146" s="4">
        <f t="shared" si="4"/>
        <v>142</v>
      </c>
      <c r="B146" s="30" t="s">
        <v>1630</v>
      </c>
      <c r="C146" s="19" t="s">
        <v>742</v>
      </c>
      <c r="D146" s="489" t="s">
        <v>1625</v>
      </c>
      <c r="E146" s="5" t="s">
        <v>743</v>
      </c>
      <c r="F146" s="20" t="s">
        <v>1422</v>
      </c>
      <c r="G146" s="17" t="s">
        <v>1294</v>
      </c>
      <c r="H146" s="17" t="str">
        <f>VLOOKUP(G146,'TONG HOP'!$C$8:$E$799,2,0)</f>
        <v>Thủy tinh lỏng - Ngọc Anh Đạt (Natri silicate)</v>
      </c>
      <c r="I146" s="29" t="str">
        <f>IF(B146="","",VLOOKUP(H146,'TONG HOP'!$B$8:$F$19883,1,0))</f>
        <v>Thủy tinh lỏng - Ngọc Anh Đạt (Natri silicate)</v>
      </c>
      <c r="J146" s="35" t="str">
        <f>IF(B146="","",VLOOKUP(I146,'TONG HOP'!$B$8:$F$19883,5,0))</f>
        <v>kg</v>
      </c>
      <c r="K146" s="214">
        <v>6400</v>
      </c>
      <c r="L146" s="214">
        <v>6400</v>
      </c>
      <c r="M146" s="214"/>
      <c r="N146" s="214"/>
      <c r="O146" s="617" t="s">
        <v>1640</v>
      </c>
      <c r="P146" s="11">
        <f t="shared" si="5"/>
        <v>8</v>
      </c>
      <c r="Q146" s="246" t="s">
        <v>1487</v>
      </c>
      <c r="R146" s="217">
        <f ca="1">+VLOOKUP(G146,'TONG HOP'!$C$8:$Q$788,14,0)</f>
        <v>11856</v>
      </c>
      <c r="S146" s="217">
        <f ca="1">+VLOOKUP(G146,'TONG HOP'!$C$8:$Q$788,15,0)</f>
        <v>11856</v>
      </c>
      <c r="T146" s="447"/>
      <c r="U146" s="7"/>
      <c r="V146" s="7"/>
    </row>
    <row r="147" spans="1:22" ht="15" customHeight="1">
      <c r="A147" s="4">
        <f t="shared" si="4"/>
        <v>143</v>
      </c>
      <c r="B147" s="30" t="s">
        <v>1631</v>
      </c>
      <c r="C147" s="19" t="s">
        <v>742</v>
      </c>
      <c r="D147" s="489" t="s">
        <v>1625</v>
      </c>
      <c r="E147" s="5" t="s">
        <v>743</v>
      </c>
      <c r="F147" s="20" t="s">
        <v>1442</v>
      </c>
      <c r="G147" s="17" t="s">
        <v>1126</v>
      </c>
      <c r="H147" s="17" t="str">
        <f>VLOOKUP(G147,'TONG HOP'!$C$8:$E$799,2,0)</f>
        <v>Than cục 4A- Hưng Tam Long Lô 1</v>
      </c>
      <c r="I147" s="29" t="str">
        <f>IF(B147="","",VLOOKUP(H147,'TONG HOP'!$B$8:$F$19883,1,0))</f>
        <v>Than cục 4A- Hưng Tam Long Lô 1</v>
      </c>
      <c r="J147" s="35" t="str">
        <f>IF(B147="","",VLOOKUP(I147,'TONG HOP'!$B$8:$F$19883,5,0))</f>
        <v>kg</v>
      </c>
      <c r="K147" s="214"/>
      <c r="L147" s="214">
        <v>11264</v>
      </c>
      <c r="M147" s="214"/>
      <c r="N147" s="214"/>
      <c r="O147" s="617" t="s">
        <v>1535</v>
      </c>
      <c r="P147" s="11">
        <f t="shared" si="5"/>
        <v>8</v>
      </c>
      <c r="Q147" s="246"/>
      <c r="R147" s="217">
        <f>+VLOOKUP(G147,'TONG HOP'!$C$8:$Q$788,14,0)</f>
        <v>0</v>
      </c>
      <c r="S147" s="217">
        <f ca="1">+VLOOKUP(G147,'TONG HOP'!$C$8:$Q$788,15,0)</f>
        <v>0</v>
      </c>
      <c r="T147" s="447"/>
      <c r="U147" s="7"/>
      <c r="V147" s="7"/>
    </row>
    <row r="148" spans="1:22" ht="15" customHeight="1">
      <c r="A148" s="4">
        <f t="shared" si="4"/>
        <v>144</v>
      </c>
      <c r="B148" s="30" t="s">
        <v>1632</v>
      </c>
      <c r="C148" s="19" t="s">
        <v>742</v>
      </c>
      <c r="D148" s="489" t="s">
        <v>1625</v>
      </c>
      <c r="E148" s="5" t="s">
        <v>743</v>
      </c>
      <c r="F148" s="20" t="s">
        <v>1442</v>
      </c>
      <c r="G148" s="17" t="s">
        <v>1126</v>
      </c>
      <c r="H148" s="17" t="str">
        <f>VLOOKUP(G148,'TONG HOP'!$C$8:$E$799,2,0)</f>
        <v>Than cục 4A- Hưng Tam Long Lô 1</v>
      </c>
      <c r="I148" s="29" t="str">
        <f>IF(B148="","",VLOOKUP(H148,'TONG HOP'!$B$8:$F$19883,1,0))</f>
        <v>Than cục 4A- Hưng Tam Long Lô 1</v>
      </c>
      <c r="J148" s="35" t="str">
        <f>IF(B148="","",VLOOKUP(I148,'TONG HOP'!$B$8:$F$19883,5,0))</f>
        <v>kg</v>
      </c>
      <c r="K148" s="214"/>
      <c r="L148" s="214">
        <v>7412</v>
      </c>
      <c r="M148" s="214"/>
      <c r="N148" s="214"/>
      <c r="O148" s="617" t="s">
        <v>1536</v>
      </c>
      <c r="P148" s="11">
        <f t="shared" si="5"/>
        <v>8</v>
      </c>
      <c r="Q148" s="246"/>
      <c r="R148" s="217">
        <f>+VLOOKUP(G148,'TONG HOP'!$C$8:$Q$788,14,0)</f>
        <v>0</v>
      </c>
      <c r="S148" s="217">
        <f ca="1">+VLOOKUP(G148,'TONG HOP'!$C$8:$Q$788,15,0)</f>
        <v>0</v>
      </c>
      <c r="T148" s="447"/>
      <c r="U148" s="7"/>
      <c r="V148" s="7"/>
    </row>
    <row r="149" spans="1:22" ht="15" customHeight="1">
      <c r="A149" s="4">
        <f t="shared" si="4"/>
        <v>145</v>
      </c>
      <c r="B149" s="30" t="s">
        <v>1633</v>
      </c>
      <c r="C149" s="19" t="s">
        <v>742</v>
      </c>
      <c r="D149" s="489" t="s">
        <v>1625</v>
      </c>
      <c r="E149" s="5" t="s">
        <v>1374</v>
      </c>
      <c r="F149" s="20" t="s">
        <v>1299</v>
      </c>
      <c r="G149" s="442" t="s">
        <v>106</v>
      </c>
      <c r="H149" s="17" t="str">
        <f>VLOOKUP(G149,'TONG HOP'!$C$8:$E$799,2,0)</f>
        <v>Xỉ than</v>
      </c>
      <c r="I149" s="29" t="str">
        <f>IF(B149="","",VLOOKUP(H149,'TONG HOP'!$B$8:$F$19883,1,0))</f>
        <v>Xỉ than</v>
      </c>
      <c r="J149" s="35" t="str">
        <f>IF(B149="","",VLOOKUP(I149,'TONG HOP'!$B$8:$F$19883,5,0))</f>
        <v>kg</v>
      </c>
      <c r="K149" s="214"/>
      <c r="L149" s="214">
        <v>26310</v>
      </c>
      <c r="M149" s="214"/>
      <c r="N149" s="214"/>
      <c r="O149" s="617" t="s">
        <v>1531</v>
      </c>
      <c r="P149" s="11">
        <f t="shared" si="5"/>
        <v>8</v>
      </c>
      <c r="Q149" s="246"/>
      <c r="R149" s="217">
        <f ca="1">+VLOOKUP(G149,'TONG HOP'!$C$8:$Q$788,14,0)</f>
        <v>0</v>
      </c>
      <c r="S149" s="217">
        <f>+VLOOKUP(G149,'TONG HOP'!$C$8:$Q$788,15,0)</f>
        <v>0</v>
      </c>
      <c r="T149" s="447"/>
      <c r="U149" s="7"/>
      <c r="V149" s="7"/>
    </row>
    <row r="150" spans="1:22" ht="15" customHeight="1">
      <c r="A150" s="4">
        <f t="shared" si="4"/>
        <v>146</v>
      </c>
      <c r="B150" s="30" t="s">
        <v>1642</v>
      </c>
      <c r="C150" s="19" t="s">
        <v>742</v>
      </c>
      <c r="D150" s="489" t="s">
        <v>1641</v>
      </c>
      <c r="E150" s="5" t="s">
        <v>1374</v>
      </c>
      <c r="F150" s="20" t="s">
        <v>1299</v>
      </c>
      <c r="G150" s="315" t="s">
        <v>1397</v>
      </c>
      <c r="H150" s="17" t="str">
        <f>VLOOKUP(G150,'TONG HOP'!$C$8:$E$799,2,0)</f>
        <v>Than cám sàng từ than cục của lô than Hải Thành 02</v>
      </c>
      <c r="I150" s="29" t="str">
        <f>IF(B150="","",VLOOKUP(H150,'TONG HOP'!$B$8:$F$19883,1,0))</f>
        <v>Than cám sàng từ than cục của lô than Hải Thành 02</v>
      </c>
      <c r="J150" s="35" t="str">
        <f>IF(B150="","",VLOOKUP(I150,'TONG HOP'!$B$8:$F$19883,5,0))</f>
        <v>kg</v>
      </c>
      <c r="K150" s="214"/>
      <c r="L150" s="214">
        <v>16722</v>
      </c>
      <c r="M150" s="214"/>
      <c r="N150" s="214"/>
      <c r="O150" s="617" t="s">
        <v>1533</v>
      </c>
      <c r="P150" s="11">
        <f t="shared" si="5"/>
        <v>8</v>
      </c>
      <c r="Q150" s="246"/>
      <c r="R150" s="217">
        <f>+VLOOKUP(G150,'TONG HOP'!$C$8:$Q$788,14,0)</f>
        <v>0</v>
      </c>
      <c r="S150" s="217">
        <f ca="1">+VLOOKUP(G150,'TONG HOP'!$C$8:$Q$788,15,0)</f>
        <v>0</v>
      </c>
      <c r="T150" s="447"/>
      <c r="U150" s="7"/>
      <c r="V150" s="7"/>
    </row>
    <row r="151" spans="1:22" ht="15" customHeight="1">
      <c r="A151" s="4">
        <f t="shared" si="4"/>
        <v>147</v>
      </c>
      <c r="B151" s="30" t="s">
        <v>1643</v>
      </c>
      <c r="C151" s="19" t="s">
        <v>742</v>
      </c>
      <c r="D151" s="489" t="s">
        <v>1641</v>
      </c>
      <c r="E151" s="5" t="s">
        <v>1374</v>
      </c>
      <c r="F151" s="20" t="s">
        <v>1299</v>
      </c>
      <c r="G151" s="315" t="s">
        <v>1331</v>
      </c>
      <c r="H151" s="17" t="str">
        <f>VLOOKUP(G151,'TONG HOP'!$C$8:$E$799,2,0)</f>
        <v>Than cám sàng từ than cục của lô than Hưng Tam Long 01</v>
      </c>
      <c r="I151" s="29" t="str">
        <f>IF(B151="","",VLOOKUP(H151,'TONG HOP'!$B$8:$F$19883,1,0))</f>
        <v>Than cám sàng từ than cục của lô than Hưng Tam Long 01</v>
      </c>
      <c r="J151" s="35" t="str">
        <f>IF(B151="","",VLOOKUP(I151,'TONG HOP'!$B$8:$F$19883,5,0))</f>
        <v>kg</v>
      </c>
      <c r="K151" s="214"/>
      <c r="L151" s="214">
        <v>7167</v>
      </c>
      <c r="M151" s="214"/>
      <c r="N151" s="214"/>
      <c r="O151" s="617" t="str">
        <f>O150</f>
        <v xml:space="preserve"> Chuyển cục thành cám theo bb chốt lô</v>
      </c>
      <c r="P151" s="11">
        <f t="shared" si="5"/>
        <v>8</v>
      </c>
      <c r="Q151" s="246"/>
      <c r="R151" s="217">
        <f>+VLOOKUP(G151,'TONG HOP'!$C$8:$Q$788,14,0)</f>
        <v>0</v>
      </c>
      <c r="S151" s="217">
        <f ca="1">+VLOOKUP(G151,'TONG HOP'!$C$8:$Q$788,15,0)</f>
        <v>0</v>
      </c>
      <c r="T151" s="447"/>
      <c r="U151" s="7"/>
      <c r="V151" s="7"/>
    </row>
    <row r="152" spans="1:22" ht="15" customHeight="1">
      <c r="A152" s="4">
        <f t="shared" si="4"/>
        <v>148</v>
      </c>
      <c r="B152" s="30" t="s">
        <v>1644</v>
      </c>
      <c r="C152" s="19" t="s">
        <v>742</v>
      </c>
      <c r="D152" s="489" t="s">
        <v>1641</v>
      </c>
      <c r="E152" s="5" t="s">
        <v>1374</v>
      </c>
      <c r="F152" s="20" t="s">
        <v>1299</v>
      </c>
      <c r="G152" s="17" t="s">
        <v>1393</v>
      </c>
      <c r="H152" s="17" t="str">
        <f>VLOOKUP(G152,'TONG HOP'!$C$8:$E$799,2,0)</f>
        <v>Than cục 4- Hải Thành Lô2</v>
      </c>
      <c r="I152" s="29" t="str">
        <f>IF(B152="","",VLOOKUP(H152,'TONG HOP'!$B$8:$F$19883,1,0))</f>
        <v>Than cục 4- Hải Thành Lô2</v>
      </c>
      <c r="J152" s="35" t="str">
        <f>IF(B152="","",VLOOKUP(I152,'TONG HOP'!$B$8:$F$19883,5,0))</f>
        <v>kg</v>
      </c>
      <c r="K152" s="214"/>
      <c r="L152" s="214">
        <v>16722</v>
      </c>
      <c r="M152" s="214"/>
      <c r="N152" s="214"/>
      <c r="O152" s="617" t="s">
        <v>1658</v>
      </c>
      <c r="P152" s="11">
        <f t="shared" si="5"/>
        <v>8</v>
      </c>
      <c r="Q152" s="246"/>
      <c r="R152" s="217">
        <f>+VLOOKUP(G152,'TONG HOP'!$C$8:$Q$788,14,0)</f>
        <v>0</v>
      </c>
      <c r="S152" s="217">
        <f ca="1">+VLOOKUP(G152,'TONG HOP'!$C$8:$Q$788,15,0)</f>
        <v>214005</v>
      </c>
      <c r="T152" s="447"/>
      <c r="U152" s="7"/>
      <c r="V152" s="7"/>
    </row>
    <row r="153" spans="1:22" ht="15" customHeight="1">
      <c r="A153" s="4">
        <f t="shared" si="4"/>
        <v>149</v>
      </c>
      <c r="B153" s="30" t="s">
        <v>1645</v>
      </c>
      <c r="C153" s="19" t="s">
        <v>742</v>
      </c>
      <c r="D153" s="489" t="s">
        <v>1641</v>
      </c>
      <c r="E153" s="5" t="s">
        <v>1374</v>
      </c>
      <c r="F153" s="20" t="s">
        <v>1299</v>
      </c>
      <c r="G153" s="17" t="s">
        <v>1126</v>
      </c>
      <c r="H153" s="17" t="str">
        <f>VLOOKUP(G153,'TONG HOP'!$C$8:$E$799,2,0)</f>
        <v>Than cục 4A- Hưng Tam Long Lô 1</v>
      </c>
      <c r="I153" s="29" t="str">
        <f>IF(B153="","",VLOOKUP(H153,'TONG HOP'!$B$8:$F$19883,1,0))</f>
        <v>Than cục 4A- Hưng Tam Long Lô 1</v>
      </c>
      <c r="J153" s="35" t="str">
        <f>IF(B153="","",VLOOKUP(I153,'TONG HOP'!$B$8:$F$19883,5,0))</f>
        <v>kg</v>
      </c>
      <c r="K153" s="214"/>
      <c r="L153" s="214">
        <v>7167</v>
      </c>
      <c r="M153" s="214"/>
      <c r="N153" s="214"/>
      <c r="O153" s="617" t="str">
        <f>O152</f>
        <v xml:space="preserve"> TRẢ CHO HTL 7.5%</v>
      </c>
      <c r="P153" s="11">
        <f t="shared" si="5"/>
        <v>8</v>
      </c>
      <c r="Q153" s="246"/>
      <c r="R153" s="217">
        <f>+VLOOKUP(G153,'TONG HOP'!$C$8:$Q$788,14,0)</f>
        <v>0</v>
      </c>
      <c r="S153" s="217">
        <f ca="1">+VLOOKUP(G153,'TONG HOP'!$C$8:$Q$788,15,0)</f>
        <v>0</v>
      </c>
      <c r="T153" s="447"/>
      <c r="U153" s="7"/>
      <c r="V153" s="7"/>
    </row>
    <row r="154" spans="1:22" ht="15" customHeight="1">
      <c r="A154" s="4">
        <f t="shared" si="4"/>
        <v>150</v>
      </c>
      <c r="B154" s="30" t="s">
        <v>1646</v>
      </c>
      <c r="C154" s="19" t="s">
        <v>742</v>
      </c>
      <c r="D154" s="489" t="s">
        <v>1641</v>
      </c>
      <c r="E154" s="5" t="s">
        <v>1374</v>
      </c>
      <c r="F154" s="20" t="s">
        <v>1299</v>
      </c>
      <c r="G154" s="315" t="s">
        <v>1397</v>
      </c>
      <c r="H154" s="17" t="str">
        <f>VLOOKUP(G154,'TONG HOP'!$C$8:$E$799,2,0)</f>
        <v>Than cám sàng từ than cục của lô than Hải Thành 02</v>
      </c>
      <c r="I154" s="29" t="str">
        <f>IF(B154="","",VLOOKUP(H154,'TONG HOP'!$B$8:$F$19883,1,0))</f>
        <v>Than cám sàng từ than cục của lô than Hải Thành 02</v>
      </c>
      <c r="J154" s="35" t="str">
        <f>IF(B154="","",VLOOKUP(I154,'TONG HOP'!$B$8:$F$19883,5,0))</f>
        <v>kg</v>
      </c>
      <c r="K154" s="214"/>
      <c r="L154" s="214">
        <v>24018</v>
      </c>
      <c r="M154" s="214"/>
      <c r="N154" s="214"/>
      <c r="O154" s="617" t="s">
        <v>1533</v>
      </c>
      <c r="P154" s="11">
        <f t="shared" si="5"/>
        <v>8</v>
      </c>
      <c r="Q154" s="246"/>
      <c r="R154" s="217">
        <f>+VLOOKUP(G154,'TONG HOP'!$C$8:$Q$788,14,0)</f>
        <v>0</v>
      </c>
      <c r="S154" s="217">
        <f ca="1">+VLOOKUP(G154,'TONG HOP'!$C$8:$Q$788,15,0)</f>
        <v>0</v>
      </c>
      <c r="T154" s="447"/>
      <c r="U154" s="7"/>
      <c r="V154" s="7"/>
    </row>
    <row r="155" spans="1:22" ht="15" customHeight="1">
      <c r="A155" s="4">
        <f t="shared" si="4"/>
        <v>151</v>
      </c>
      <c r="B155" s="30" t="s">
        <v>1647</v>
      </c>
      <c r="C155" s="19" t="s">
        <v>742</v>
      </c>
      <c r="D155" s="489" t="s">
        <v>1641</v>
      </c>
      <c r="E155" s="5" t="s">
        <v>1374</v>
      </c>
      <c r="F155" s="20" t="s">
        <v>1299</v>
      </c>
      <c r="G155" s="315" t="s">
        <v>1331</v>
      </c>
      <c r="H155" s="17" t="str">
        <f>VLOOKUP(G155,'TONG HOP'!$C$8:$E$799,2,0)</f>
        <v>Than cám sàng từ than cục của lô than Hưng Tam Long 01</v>
      </c>
      <c r="I155" s="29" t="str">
        <f>IF(B155="","",VLOOKUP(H155,'TONG HOP'!$B$8:$F$19883,1,0))</f>
        <v>Than cám sàng từ than cục của lô than Hưng Tam Long 01</v>
      </c>
      <c r="J155" s="35" t="str">
        <f>IF(B155="","",VLOOKUP(I155,'TONG HOP'!$B$8:$F$19883,5,0))</f>
        <v>kg</v>
      </c>
      <c r="K155" s="214"/>
      <c r="L155" s="214">
        <v>10293</v>
      </c>
      <c r="M155" s="214"/>
      <c r="N155" s="214"/>
      <c r="O155" s="617" t="str">
        <f>O154</f>
        <v xml:space="preserve"> Chuyển cục thành cám theo bb chốt lô</v>
      </c>
      <c r="P155" s="11">
        <f t="shared" si="5"/>
        <v>8</v>
      </c>
      <c r="Q155" s="246"/>
      <c r="R155" s="217">
        <f>+VLOOKUP(G155,'TONG HOP'!$C$8:$Q$788,14,0)</f>
        <v>0</v>
      </c>
      <c r="S155" s="217">
        <f ca="1">+VLOOKUP(G155,'TONG HOP'!$C$8:$Q$788,15,0)</f>
        <v>0</v>
      </c>
      <c r="T155" s="447"/>
      <c r="U155" s="7"/>
      <c r="V155" s="7"/>
    </row>
    <row r="156" spans="1:22" ht="15" customHeight="1">
      <c r="A156" s="4">
        <f t="shared" si="4"/>
        <v>152</v>
      </c>
      <c r="B156" s="30" t="s">
        <v>1648</v>
      </c>
      <c r="C156" s="19" t="s">
        <v>742</v>
      </c>
      <c r="D156" s="489" t="s">
        <v>1641</v>
      </c>
      <c r="E156" s="5" t="s">
        <v>1374</v>
      </c>
      <c r="F156" s="20" t="s">
        <v>1299</v>
      </c>
      <c r="G156" s="17" t="s">
        <v>1393</v>
      </c>
      <c r="H156" s="17" t="str">
        <f>VLOOKUP(G156,'TONG HOP'!$C$8:$E$799,2,0)</f>
        <v>Than cục 4- Hải Thành Lô2</v>
      </c>
      <c r="I156" s="29" t="str">
        <f>IF(B156="","",VLOOKUP(H156,'TONG HOP'!$B$8:$F$19883,1,0))</f>
        <v>Than cục 4- Hải Thành Lô2</v>
      </c>
      <c r="J156" s="35" t="str">
        <f>IF(B156="","",VLOOKUP(I156,'TONG HOP'!$B$8:$F$19883,5,0))</f>
        <v>kg</v>
      </c>
      <c r="K156" s="214"/>
      <c r="L156" s="214">
        <v>24018</v>
      </c>
      <c r="M156" s="214"/>
      <c r="N156" s="214"/>
      <c r="O156" s="617" t="s">
        <v>1659</v>
      </c>
      <c r="P156" s="11">
        <f t="shared" si="5"/>
        <v>8</v>
      </c>
      <c r="Q156" s="246"/>
      <c r="R156" s="217">
        <f>+VLOOKUP(G156,'TONG HOP'!$C$8:$Q$788,14,0)</f>
        <v>0</v>
      </c>
      <c r="S156" s="217">
        <f ca="1">+VLOOKUP(G156,'TONG HOP'!$C$8:$Q$788,15,0)</f>
        <v>214005</v>
      </c>
      <c r="T156" s="447"/>
      <c r="U156" s="7"/>
      <c r="V156" s="7"/>
    </row>
    <row r="157" spans="1:22" ht="15" customHeight="1">
      <c r="A157" s="4">
        <f t="shared" si="4"/>
        <v>153</v>
      </c>
      <c r="B157" s="30" t="s">
        <v>1649</v>
      </c>
      <c r="C157" s="19" t="s">
        <v>742</v>
      </c>
      <c r="D157" s="489" t="s">
        <v>1641</v>
      </c>
      <c r="E157" s="5" t="s">
        <v>1374</v>
      </c>
      <c r="F157" s="20" t="s">
        <v>1299</v>
      </c>
      <c r="G157" s="17" t="s">
        <v>1126</v>
      </c>
      <c r="H157" s="17" t="str">
        <f>VLOOKUP(G157,'TONG HOP'!$C$8:$E$799,2,0)</f>
        <v>Than cục 4A- Hưng Tam Long Lô 1</v>
      </c>
      <c r="I157" s="29" t="str">
        <f>IF(B157="","",VLOOKUP(H157,'TONG HOP'!$B$8:$F$19883,1,0))</f>
        <v>Than cục 4A- Hưng Tam Long Lô 1</v>
      </c>
      <c r="J157" s="35" t="str">
        <f>IF(B157="","",VLOOKUP(I157,'TONG HOP'!$B$8:$F$19883,5,0))</f>
        <v>kg</v>
      </c>
      <c r="K157" s="214"/>
      <c r="L157" s="214">
        <v>10293</v>
      </c>
      <c r="M157" s="214"/>
      <c r="N157" s="214"/>
      <c r="O157" s="617" t="str">
        <f>O156</f>
        <v>PHÚC HẢI ĐĂNG 7.5%</v>
      </c>
      <c r="P157" s="11">
        <f t="shared" si="5"/>
        <v>8</v>
      </c>
      <c r="Q157" s="246"/>
      <c r="R157" s="217">
        <f>+VLOOKUP(G157,'TONG HOP'!$C$8:$Q$788,14,0)</f>
        <v>0</v>
      </c>
      <c r="S157" s="217">
        <f ca="1">+VLOOKUP(G157,'TONG HOP'!$C$8:$Q$788,15,0)</f>
        <v>0</v>
      </c>
      <c r="T157" s="447"/>
      <c r="U157" s="7"/>
      <c r="V157" s="7"/>
    </row>
    <row r="158" spans="1:22" ht="15" customHeight="1">
      <c r="A158" s="4">
        <f t="shared" si="4"/>
        <v>154</v>
      </c>
      <c r="B158" s="30" t="s">
        <v>1650</v>
      </c>
      <c r="C158" s="19" t="s">
        <v>742</v>
      </c>
      <c r="D158" s="489" t="s">
        <v>1641</v>
      </c>
      <c r="E158" s="5" t="s">
        <v>743</v>
      </c>
      <c r="F158" s="20" t="s">
        <v>1442</v>
      </c>
      <c r="G158" s="17" t="s">
        <v>1393</v>
      </c>
      <c r="H158" s="17" t="str">
        <f>VLOOKUP(G158,'TONG HOP'!$C$8:$E$799,2,0)</f>
        <v>Than cục 4- Hải Thành Lô2</v>
      </c>
      <c r="I158" s="29" t="str">
        <f>IF(B158="","",VLOOKUP(H158,'TONG HOP'!$B$8:$F$19883,1,0))</f>
        <v>Than cục 4- Hải Thành Lô2</v>
      </c>
      <c r="J158" s="35" t="str">
        <f>IF(B158="","",VLOOKUP(I158,'TONG HOP'!$B$8:$F$19883,5,0))</f>
        <v>kg</v>
      </c>
      <c r="K158" s="214"/>
      <c r="L158" s="214">
        <v>26269</v>
      </c>
      <c r="M158" s="214"/>
      <c r="N158" s="214"/>
      <c r="O158" s="617" t="s">
        <v>1527</v>
      </c>
      <c r="P158" s="11">
        <f t="shared" si="5"/>
        <v>8</v>
      </c>
      <c r="Q158" s="246"/>
      <c r="R158" s="217">
        <f>+VLOOKUP(G158,'TONG HOP'!$C$8:$Q$788,14,0)</f>
        <v>0</v>
      </c>
      <c r="S158" s="217">
        <f ca="1">+VLOOKUP(G158,'TONG HOP'!$C$8:$Q$788,15,0)</f>
        <v>214005</v>
      </c>
      <c r="T158" s="447"/>
      <c r="U158" s="7"/>
      <c r="V158" s="7"/>
    </row>
    <row r="159" spans="1:22" ht="15" customHeight="1">
      <c r="A159" s="4">
        <f t="shared" si="4"/>
        <v>155</v>
      </c>
      <c r="B159" s="30" t="s">
        <v>1651</v>
      </c>
      <c r="C159" s="19" t="s">
        <v>742</v>
      </c>
      <c r="D159" s="489" t="s">
        <v>1641</v>
      </c>
      <c r="E159" s="5" t="s">
        <v>743</v>
      </c>
      <c r="F159" s="20" t="s">
        <v>1442</v>
      </c>
      <c r="G159" s="17" t="s">
        <v>1393</v>
      </c>
      <c r="H159" s="17" t="str">
        <f>VLOOKUP(G159,'TONG HOP'!$C$8:$E$799,2,0)</f>
        <v>Than cục 4- Hải Thành Lô2</v>
      </c>
      <c r="I159" s="29" t="str">
        <f>IF(B159="","",VLOOKUP(H159,'TONG HOP'!$B$8:$F$19883,1,0))</f>
        <v>Than cục 4- Hải Thành Lô2</v>
      </c>
      <c r="J159" s="35" t="str">
        <f>IF(B159="","",VLOOKUP(I159,'TONG HOP'!$B$8:$F$19883,5,0))</f>
        <v>kg</v>
      </c>
      <c r="K159" s="214"/>
      <c r="L159" s="214">
        <v>17195</v>
      </c>
      <c r="M159" s="214"/>
      <c r="N159" s="214"/>
      <c r="O159" s="617" t="s">
        <v>1528</v>
      </c>
      <c r="P159" s="11">
        <f t="shared" si="5"/>
        <v>8</v>
      </c>
      <c r="Q159" s="246"/>
      <c r="R159" s="217">
        <f>+VLOOKUP(G159,'TONG HOP'!$C$8:$Q$788,14,0)</f>
        <v>0</v>
      </c>
      <c r="S159" s="217">
        <f ca="1">+VLOOKUP(G159,'TONG HOP'!$C$8:$Q$788,15,0)</f>
        <v>214005</v>
      </c>
      <c r="T159" s="447"/>
      <c r="U159" s="7"/>
      <c r="V159" s="7"/>
    </row>
    <row r="160" spans="1:22" ht="15" customHeight="1">
      <c r="A160" s="4">
        <f t="shared" si="4"/>
        <v>156</v>
      </c>
      <c r="B160" s="30" t="s">
        <v>1652</v>
      </c>
      <c r="C160" s="19" t="s">
        <v>742</v>
      </c>
      <c r="D160" s="489" t="s">
        <v>1641</v>
      </c>
      <c r="E160" s="5" t="s">
        <v>743</v>
      </c>
      <c r="F160" s="20" t="s">
        <v>890</v>
      </c>
      <c r="G160" s="315" t="s">
        <v>1481</v>
      </c>
      <c r="H160" s="17" t="str">
        <f>VLOOKUP(G160,'TONG HOP'!$C$8:$E$799,2,0)</f>
        <v>Vỏ điều- Hùng Lê lô 1</v>
      </c>
      <c r="I160" s="29" t="str">
        <f>IF(B160="","",VLOOKUP(H160,'TONG HOP'!$B$8:$F$19883,1,0))</f>
        <v>Vỏ điều- Hùng Lê lô 1</v>
      </c>
      <c r="J160" s="35" t="str">
        <f>IF(B160="","",VLOOKUP(I160,'TONG HOP'!$B$8:$F$19883,5,0))</f>
        <v>kg</v>
      </c>
      <c r="K160" s="214"/>
      <c r="L160" s="214"/>
      <c r="M160" s="214"/>
      <c r="N160" s="214"/>
      <c r="O160" s="617"/>
      <c r="P160" s="11">
        <f t="shared" si="5"/>
        <v>8</v>
      </c>
      <c r="Q160" s="246"/>
      <c r="R160" s="217">
        <f>+VLOOKUP(G160,'TONG HOP'!$C$8:$Q$788,14,0)</f>
        <v>0</v>
      </c>
      <c r="S160" s="217">
        <f ca="1">+VLOOKUP(G160,'TONG HOP'!$C$8:$Q$788,15,0)</f>
        <v>279930.32999999996</v>
      </c>
      <c r="T160" s="447"/>
      <c r="U160" s="7"/>
      <c r="V160" s="7"/>
    </row>
    <row r="161" spans="1:22" ht="15" customHeight="1">
      <c r="A161" s="4">
        <f t="shared" si="4"/>
        <v>157</v>
      </c>
      <c r="B161" s="30" t="s">
        <v>1653</v>
      </c>
      <c r="C161" s="19" t="s">
        <v>742</v>
      </c>
      <c r="D161" s="489" t="s">
        <v>1641</v>
      </c>
      <c r="E161" s="5" t="s">
        <v>743</v>
      </c>
      <c r="F161" s="20" t="s">
        <v>890</v>
      </c>
      <c r="G161" s="17" t="s">
        <v>1297</v>
      </c>
      <c r="H161" s="17" t="str">
        <f>VLOOKUP(G161,'TONG HOP'!$C$8:$E$799,2,0)</f>
        <v>Bột đá 0-5 (PH02)</v>
      </c>
      <c r="I161" s="29" t="str">
        <f>IF(B161="","",VLOOKUP(H161,'TONG HOP'!$B$8:$F$19883,1,0))</f>
        <v>Bột đá 0-5 (PH02)</v>
      </c>
      <c r="J161" s="35" t="str">
        <f>IF(B161="","",VLOOKUP(I161,'TONG HOP'!$B$8:$F$19883,5,0))</f>
        <v>kg</v>
      </c>
      <c r="K161" s="214">
        <v>40700</v>
      </c>
      <c r="L161" s="214">
        <v>42460</v>
      </c>
      <c r="M161" s="214"/>
      <c r="N161" s="214"/>
      <c r="O161" s="617" t="s">
        <v>1670</v>
      </c>
      <c r="P161" s="11">
        <f t="shared" si="5"/>
        <v>8</v>
      </c>
      <c r="Q161" s="246" t="s">
        <v>1503</v>
      </c>
      <c r="R161" s="217">
        <f ca="1">+VLOOKUP(G161,'TONG HOP'!$C$8:$Q$788,14,0)</f>
        <v>16450296.948150001</v>
      </c>
      <c r="S161" s="217">
        <f ca="1">+VLOOKUP(G161,'TONG HOP'!$C$8:$Q$788,15,0)</f>
        <v>17584243.156999998</v>
      </c>
      <c r="T161" s="447"/>
      <c r="U161" s="7"/>
      <c r="V161" s="7"/>
    </row>
    <row r="162" spans="1:22">
      <c r="A162" s="4">
        <f t="shared" si="4"/>
        <v>158</v>
      </c>
      <c r="B162" s="30" t="s">
        <v>1653</v>
      </c>
      <c r="C162" s="19" t="s">
        <v>742</v>
      </c>
      <c r="D162" s="489" t="s">
        <v>1641</v>
      </c>
      <c r="E162" s="5" t="s">
        <v>743</v>
      </c>
      <c r="F162" s="20" t="s">
        <v>890</v>
      </c>
      <c r="G162" s="315" t="s">
        <v>1296</v>
      </c>
      <c r="H162" s="17" t="str">
        <f>VLOOKUP(G162,'TONG HOP'!$C$8:$E$799,2,0)</f>
        <v>Bột đá Phước Hoà 03 (PH03) DTL</v>
      </c>
      <c r="I162" s="29" t="str">
        <f>IF(B162="","",VLOOKUP(H162,'TONG HOP'!$B$8:$F$19883,1,0))</f>
        <v>Bột đá Phước Hoà 03 (PH03) DTL</v>
      </c>
      <c r="J162" s="35" t="str">
        <f>IF(B162="","",VLOOKUP(I162,'TONG HOP'!$B$8:$F$19883,5,0))</f>
        <v>kg</v>
      </c>
      <c r="K162" s="214">
        <v>34100</v>
      </c>
      <c r="L162" s="214">
        <v>35450</v>
      </c>
      <c r="M162" s="214"/>
      <c r="N162" s="214"/>
      <c r="O162" s="617" t="s">
        <v>1670</v>
      </c>
      <c r="P162" s="11">
        <f t="shared" si="5"/>
        <v>8</v>
      </c>
      <c r="Q162" s="246" t="s">
        <v>1503</v>
      </c>
      <c r="R162" s="217">
        <f ca="1">+VLOOKUP(G162,'TONG HOP'!$C$8:$Q$788,14,0)</f>
        <v>12462544.286</v>
      </c>
      <c r="S162" s="217">
        <f ca="1">+VLOOKUP(G162,'TONG HOP'!$C$8:$Q$788,15,0)</f>
        <v>13260131.879999999</v>
      </c>
      <c r="T162" s="447"/>
      <c r="U162" s="7"/>
      <c r="V162" s="7"/>
    </row>
    <row r="163" spans="1:22" ht="15.75" customHeight="1">
      <c r="A163" s="4">
        <f t="shared" si="4"/>
        <v>159</v>
      </c>
      <c r="B163" s="30" t="s">
        <v>1653</v>
      </c>
      <c r="C163" s="19" t="s">
        <v>742</v>
      </c>
      <c r="D163" s="489" t="s">
        <v>1641</v>
      </c>
      <c r="E163" s="5" t="s">
        <v>743</v>
      </c>
      <c r="F163" s="20" t="s">
        <v>890</v>
      </c>
      <c r="G163" s="17" t="s">
        <v>78</v>
      </c>
      <c r="H163" s="17" t="str">
        <f>VLOOKUP(G163,'TONG HOP'!$C$8:$E$799,2,0)</f>
        <v>Đá vôi (PND-HT01)</v>
      </c>
      <c r="I163" s="29" t="str">
        <f>IF(B163="","",VLOOKUP(H163,'TONG HOP'!$B$8:$F$19883,1,0))</f>
        <v>Đá vôi (PND-HT01)</v>
      </c>
      <c r="J163" s="35" t="str">
        <f>IF(B163="","",VLOOKUP(I163,'TONG HOP'!$B$8:$F$19883,5,0))</f>
        <v>kg</v>
      </c>
      <c r="K163" s="214">
        <v>15400</v>
      </c>
      <c r="L163" s="214">
        <v>16400</v>
      </c>
      <c r="M163" s="214"/>
      <c r="N163" s="214"/>
      <c r="O163" s="617" t="s">
        <v>1670</v>
      </c>
      <c r="P163" s="11">
        <f t="shared" si="5"/>
        <v>8</v>
      </c>
      <c r="Q163" s="246" t="s">
        <v>1503</v>
      </c>
      <c r="R163" s="217">
        <f ca="1">+VLOOKUP(G163,'TONG HOP'!$C$8:$Q$788,14,0)</f>
        <v>1278368.7590000001</v>
      </c>
      <c r="S163" s="217">
        <f ca="1">+VLOOKUP(G163,'TONG HOP'!$C$8:$Q$788,15,0)</f>
        <v>1340529.603775</v>
      </c>
      <c r="T163" s="447"/>
      <c r="U163" s="7"/>
      <c r="V163" s="7"/>
    </row>
    <row r="164" spans="1:22" ht="15" customHeight="1">
      <c r="A164" s="4">
        <f t="shared" si="4"/>
        <v>160</v>
      </c>
      <c r="B164" s="30" t="s">
        <v>1653</v>
      </c>
      <c r="C164" s="19" t="s">
        <v>742</v>
      </c>
      <c r="D164" s="489" t="s">
        <v>1641</v>
      </c>
      <c r="E164" s="5" t="s">
        <v>743</v>
      </c>
      <c r="F164" s="20" t="s">
        <v>890</v>
      </c>
      <c r="G164" s="315" t="s">
        <v>1147</v>
      </c>
      <c r="H164" s="17" t="str">
        <f>VLOOKUP(G164,'TONG HOP'!$C$8:$E$799,2,0)</f>
        <v>Đất sét Hoa đào (DTL) BD01</v>
      </c>
      <c r="I164" s="29" t="str">
        <f>IF(B164="","",VLOOKUP(H164,'TONG HOP'!$B$8:$F$19883,1,0))</f>
        <v>Đất sét Hoa đào (DTL) BD01</v>
      </c>
      <c r="J164" s="35" t="str">
        <f>IF(B164="","",VLOOKUP(I164,'TONG HOP'!$B$8:$F$19883,5,0))</f>
        <v>kg</v>
      </c>
      <c r="K164" s="214">
        <v>26400</v>
      </c>
      <c r="L164" s="214">
        <v>31400</v>
      </c>
      <c r="M164" s="214"/>
      <c r="N164" s="214"/>
      <c r="O164" s="617" t="s">
        <v>1670</v>
      </c>
      <c r="P164" s="11">
        <f t="shared" si="5"/>
        <v>8</v>
      </c>
      <c r="Q164" s="246" t="s">
        <v>1503</v>
      </c>
      <c r="R164" s="217">
        <f ca="1">+VLOOKUP(G164,'TONG HOP'!$C$8:$Q$788,14,0)</f>
        <v>7003067.8900000006</v>
      </c>
      <c r="S164" s="217">
        <f ca="1">+VLOOKUP(G164,'TONG HOP'!$C$8:$Q$788,15,0)</f>
        <v>9188535.4875000007</v>
      </c>
      <c r="T164" s="447"/>
      <c r="U164" s="7"/>
      <c r="V164" s="7"/>
    </row>
    <row r="165" spans="1:22" ht="15" customHeight="1">
      <c r="A165" s="4">
        <f t="shared" si="4"/>
        <v>161</v>
      </c>
      <c r="B165" s="30" t="s">
        <v>1653</v>
      </c>
      <c r="C165" s="19" t="s">
        <v>742</v>
      </c>
      <c r="D165" s="489" t="s">
        <v>1641</v>
      </c>
      <c r="E165" s="5" t="s">
        <v>743</v>
      </c>
      <c r="F165" s="20" t="s">
        <v>890</v>
      </c>
      <c r="G165" s="17" t="s">
        <v>784</v>
      </c>
      <c r="H165" s="17" t="str">
        <f>VLOOKUP(G165,'TONG HOP'!$C$8:$E$799,2,0)</f>
        <v>Đất Đỏ Hoa Đào (BD02) LHP</v>
      </c>
      <c r="I165" s="29" t="str">
        <f>IF(B165="","",VLOOKUP(H165,'TONG HOP'!$B$8:$F$19883,1,0))</f>
        <v>Đất Đỏ Hoa Đào (BD02) LHP</v>
      </c>
      <c r="J165" s="35" t="str">
        <f>IF(B165="","",VLOOKUP(I165,'TONG HOP'!$B$8:$F$19883,5,0))</f>
        <v>kg</v>
      </c>
      <c r="K165" s="214">
        <v>26400</v>
      </c>
      <c r="L165" s="214">
        <v>31510</v>
      </c>
      <c r="M165" s="214"/>
      <c r="N165" s="214"/>
      <c r="O165" s="617" t="s">
        <v>1670</v>
      </c>
      <c r="P165" s="11">
        <f t="shared" si="5"/>
        <v>8</v>
      </c>
      <c r="Q165" s="246" t="s">
        <v>1503</v>
      </c>
      <c r="R165" s="217">
        <f ca="1">+VLOOKUP(G165,'TONG HOP'!$C$8:$Q$788,14,0)</f>
        <v>21748131.5</v>
      </c>
      <c r="S165" s="217">
        <f ca="1">+VLOOKUP(G165,'TONG HOP'!$C$8:$Q$788,15,0)</f>
        <v>27517934.375</v>
      </c>
      <c r="T165" s="447"/>
      <c r="U165" s="7"/>
      <c r="V165" s="7"/>
    </row>
    <row r="166" spans="1:22" ht="15" customHeight="1">
      <c r="A166" s="4">
        <f t="shared" si="4"/>
        <v>162</v>
      </c>
      <c r="B166" s="30" t="s">
        <v>1653</v>
      </c>
      <c r="C166" s="19" t="s">
        <v>742</v>
      </c>
      <c r="D166" s="489" t="s">
        <v>1641</v>
      </c>
      <c r="E166" s="5" t="s">
        <v>743</v>
      </c>
      <c r="F166" s="20" t="s">
        <v>890</v>
      </c>
      <c r="G166" s="315" t="s">
        <v>1370</v>
      </c>
      <c r="H166" s="17" t="str">
        <f>VLOOKUP(G166,'TONG HOP'!$C$8:$E$799,2,0)</f>
        <v>Đất VT02</v>
      </c>
      <c r="I166" s="29" t="str">
        <f>IF(B166="","",VLOOKUP(H166,'TONG HOP'!$B$8:$F$19883,1,0))</f>
        <v>Đất VT02</v>
      </c>
      <c r="J166" s="35" t="str">
        <f>IF(B166="","",VLOOKUP(I166,'TONG HOP'!$B$8:$F$19883,5,0))</f>
        <v>kg</v>
      </c>
      <c r="K166" s="214">
        <v>30800</v>
      </c>
      <c r="L166" s="214">
        <v>36790</v>
      </c>
      <c r="M166" s="214"/>
      <c r="N166" s="214"/>
      <c r="O166" s="617" t="s">
        <v>1670</v>
      </c>
      <c r="P166" s="11">
        <f t="shared" si="5"/>
        <v>8</v>
      </c>
      <c r="Q166" s="246" t="s">
        <v>1503</v>
      </c>
      <c r="R166" s="217">
        <f ca="1">+VLOOKUP(G166,'TONG HOP'!$C$8:$Q$788,14,0)</f>
        <v>7849734</v>
      </c>
      <c r="S166" s="217">
        <f ca="1">+VLOOKUP(G166,'TONG HOP'!$C$8:$Q$788,15,0)</f>
        <v>9643863.4800000004</v>
      </c>
      <c r="T166" s="447"/>
      <c r="U166" s="7"/>
      <c r="V166" s="7"/>
    </row>
    <row r="167" spans="1:22" ht="15" customHeight="1">
      <c r="A167" s="4">
        <f t="shared" si="4"/>
        <v>163</v>
      </c>
      <c r="B167" s="30" t="s">
        <v>1653</v>
      </c>
      <c r="C167" s="19" t="s">
        <v>742</v>
      </c>
      <c r="D167" s="489" t="s">
        <v>1641</v>
      </c>
      <c r="E167" s="5" t="s">
        <v>743</v>
      </c>
      <c r="F167" s="20" t="s">
        <v>890</v>
      </c>
      <c r="G167" s="315" t="s">
        <v>783</v>
      </c>
      <c r="H167" s="17" t="str">
        <f>VLOOKUP(G167,'TONG HOP'!$C$8:$E$799,2,0)</f>
        <v>Đất sét Hồng Lâm Đồng mới (PND-KL-BL01) - LQ</v>
      </c>
      <c r="I167" s="29" t="str">
        <f>IF(B167="","",VLOOKUP(H167,'TONG HOP'!$B$8:$F$19883,1,0))</f>
        <v>Đất sét Hồng Lâm Đồng mới (PND-KL-BL01) - LQ</v>
      </c>
      <c r="J167" s="35" t="str">
        <f>IF(B167="","",VLOOKUP(I167,'TONG HOP'!$B$8:$F$19883,5,0))</f>
        <v>kg</v>
      </c>
      <c r="K167" s="214">
        <v>6600</v>
      </c>
      <c r="L167" s="214">
        <v>8160</v>
      </c>
      <c r="M167" s="214"/>
      <c r="N167" s="214"/>
      <c r="O167" s="617" t="s">
        <v>1670</v>
      </c>
      <c r="P167" s="11">
        <f t="shared" si="5"/>
        <v>8</v>
      </c>
      <c r="Q167" s="246" t="s">
        <v>1503</v>
      </c>
      <c r="R167" s="217">
        <f ca="1">+VLOOKUP(G167,'TONG HOP'!$C$8:$Q$788,14,0)</f>
        <v>8622217</v>
      </c>
      <c r="S167" s="217">
        <f ca="1">+VLOOKUP(G167,'TONG HOP'!$C$8:$Q$788,15,0)</f>
        <v>11000466.59</v>
      </c>
      <c r="T167" s="447"/>
      <c r="U167" s="7"/>
      <c r="V167" s="7"/>
    </row>
    <row r="168" spans="1:22" ht="15" customHeight="1">
      <c r="A168" s="4">
        <f t="shared" si="4"/>
        <v>164</v>
      </c>
      <c r="B168" s="30" t="s">
        <v>1653</v>
      </c>
      <c r="C168" s="19" t="s">
        <v>742</v>
      </c>
      <c r="D168" s="489" t="s">
        <v>1641</v>
      </c>
      <c r="E168" s="5" t="s">
        <v>743</v>
      </c>
      <c r="F168" s="20" t="s">
        <v>890</v>
      </c>
      <c r="G168" s="315" t="s">
        <v>1421</v>
      </c>
      <c r="H168" s="17" t="str">
        <f>VLOOKUP(G168,'TONG HOP'!$C$8:$E$799,2,0)</f>
        <v>Đất VC02 (Đất TT)</v>
      </c>
      <c r="I168" s="29" t="str">
        <f>IF(B168="","",VLOOKUP(H168,'TONG HOP'!$B$8:$F$19883,1,0))</f>
        <v>Đất VC02 (Đất TT)</v>
      </c>
      <c r="J168" s="35" t="str">
        <f>IF(B168="","",VLOOKUP(I168,'TONG HOP'!$B$8:$F$19883,5,0))</f>
        <v>kg</v>
      </c>
      <c r="K168" s="214">
        <v>33000</v>
      </c>
      <c r="L168" s="214">
        <v>39780</v>
      </c>
      <c r="M168" s="214"/>
      <c r="N168" s="214"/>
      <c r="O168" s="617" t="s">
        <v>1670</v>
      </c>
      <c r="P168" s="11">
        <f t="shared" si="5"/>
        <v>8</v>
      </c>
      <c r="Q168" s="246" t="s">
        <v>1503</v>
      </c>
      <c r="R168" s="217">
        <f ca="1">+VLOOKUP(G168,'TONG HOP'!$C$8:$Q$788,14,0)</f>
        <v>11046342.498400144</v>
      </c>
      <c r="S168" s="217">
        <f ca="1">+VLOOKUP(G168,'TONG HOP'!$C$8:$Q$788,15,0)</f>
        <v>10818962.636480175</v>
      </c>
      <c r="T168" s="447"/>
      <c r="U168" s="7"/>
      <c r="V168" s="7"/>
    </row>
    <row r="169" spans="1:22" ht="15" customHeight="1">
      <c r="A169" s="4">
        <f t="shared" si="4"/>
        <v>165</v>
      </c>
      <c r="B169" s="30" t="s">
        <v>1653</v>
      </c>
      <c r="C169" s="19" t="s">
        <v>742</v>
      </c>
      <c r="D169" s="489" t="s">
        <v>1641</v>
      </c>
      <c r="E169" s="5" t="s">
        <v>743</v>
      </c>
      <c r="F169" s="20" t="s">
        <v>890</v>
      </c>
      <c r="G169" s="17" t="s">
        <v>1294</v>
      </c>
      <c r="H169" s="17" t="str">
        <f>VLOOKUP(G169,'TONG HOP'!$C$8:$E$799,2,0)</f>
        <v>Thủy tinh lỏng - Ngọc Anh Đạt (Natri silicate)</v>
      </c>
      <c r="I169" s="29" t="str">
        <f>IF(B169="","",VLOOKUP(H169,'TONG HOP'!$B$8:$F$19883,1,0))</f>
        <v>Thủy tinh lỏng - Ngọc Anh Đạt (Natri silicate)</v>
      </c>
      <c r="J169" s="35" t="str">
        <f>IF(B169="","",VLOOKUP(I169,'TONG HOP'!$B$8:$F$19883,5,0))</f>
        <v>kg</v>
      </c>
      <c r="K169" s="214">
        <v>3200</v>
      </c>
      <c r="L169" s="214">
        <v>3200</v>
      </c>
      <c r="M169" s="214"/>
      <c r="N169" s="214"/>
      <c r="O169" s="617" t="s">
        <v>1670</v>
      </c>
      <c r="P169" s="11">
        <f t="shared" si="5"/>
        <v>8</v>
      </c>
      <c r="Q169" s="246" t="s">
        <v>1503</v>
      </c>
      <c r="R169" s="217">
        <f ca="1">+VLOOKUP(G169,'TONG HOP'!$C$8:$Q$788,14,0)</f>
        <v>11856</v>
      </c>
      <c r="S169" s="217">
        <f ca="1">+VLOOKUP(G169,'TONG HOP'!$C$8:$Q$788,15,0)</f>
        <v>11856</v>
      </c>
      <c r="T169" s="447"/>
      <c r="U169" s="7"/>
      <c r="V169" s="7"/>
    </row>
    <row r="170" spans="1:22" ht="15" customHeight="1">
      <c r="A170" s="4">
        <f t="shared" si="4"/>
        <v>166</v>
      </c>
      <c r="B170" s="30" t="s">
        <v>1654</v>
      </c>
      <c r="C170" s="19" t="s">
        <v>742</v>
      </c>
      <c r="D170" s="489" t="s">
        <v>1641</v>
      </c>
      <c r="E170" s="5" t="s">
        <v>743</v>
      </c>
      <c r="F170" s="20" t="s">
        <v>1422</v>
      </c>
      <c r="G170" s="315" t="s">
        <v>1296</v>
      </c>
      <c r="H170" s="17" t="str">
        <f>VLOOKUP(G170,'TONG HOP'!$C$8:$E$799,2,0)</f>
        <v>Bột đá Phước Hoà 03 (PH03) DTL</v>
      </c>
      <c r="I170" s="29" t="str">
        <f>IF(B170="","",VLOOKUP(H170,'TONG HOP'!$B$8:$F$19883,1,0))</f>
        <v>Bột đá Phước Hoà 03 (PH03) DTL</v>
      </c>
      <c r="J170" s="35" t="str">
        <f>IF(B170="","",VLOOKUP(I170,'TONG HOP'!$B$8:$F$19883,5,0))</f>
        <v>kg</v>
      </c>
      <c r="K170" s="214">
        <v>37950</v>
      </c>
      <c r="L170" s="214">
        <v>39430</v>
      </c>
      <c r="M170" s="214"/>
      <c r="N170" s="214"/>
      <c r="O170" s="617" t="s">
        <v>1671</v>
      </c>
      <c r="P170" s="11">
        <f t="shared" si="5"/>
        <v>8</v>
      </c>
      <c r="Q170" s="246" t="s">
        <v>1487</v>
      </c>
      <c r="R170" s="217">
        <f ca="1">+VLOOKUP(G170,'TONG HOP'!$C$8:$Q$788,14,0)</f>
        <v>12462544.286</v>
      </c>
      <c r="S170" s="217">
        <f ca="1">+VLOOKUP(G170,'TONG HOP'!$C$8:$Q$788,15,0)</f>
        <v>13260131.879999999</v>
      </c>
      <c r="T170" s="447"/>
      <c r="U170" s="7"/>
      <c r="V170" s="7"/>
    </row>
    <row r="171" spans="1:22" ht="15" customHeight="1">
      <c r="A171" s="4">
        <f t="shared" si="4"/>
        <v>167</v>
      </c>
      <c r="B171" s="30" t="s">
        <v>1654</v>
      </c>
      <c r="C171" s="19" t="s">
        <v>742</v>
      </c>
      <c r="D171" s="489" t="s">
        <v>1641</v>
      </c>
      <c r="E171" s="5" t="s">
        <v>743</v>
      </c>
      <c r="F171" s="20" t="s">
        <v>1422</v>
      </c>
      <c r="G171" s="17" t="s">
        <v>1297</v>
      </c>
      <c r="H171" s="17" t="str">
        <f>VLOOKUP(G171,'TONG HOP'!$C$8:$E$799,2,0)</f>
        <v>Bột đá 0-5 (PH02)</v>
      </c>
      <c r="I171" s="29" t="str">
        <f>IF(B171="","",VLOOKUP(H171,'TONG HOP'!$B$8:$F$19883,1,0))</f>
        <v>Bột đá 0-5 (PH02)</v>
      </c>
      <c r="J171" s="35" t="str">
        <f>IF(B171="","",VLOOKUP(I171,'TONG HOP'!$B$8:$F$19883,5,0))</f>
        <v>kg</v>
      </c>
      <c r="K171" s="214">
        <v>42900</v>
      </c>
      <c r="L171" s="214">
        <v>44760</v>
      </c>
      <c r="M171" s="214"/>
      <c r="N171" s="214"/>
      <c r="O171" s="617" t="s">
        <v>1671</v>
      </c>
      <c r="P171" s="11">
        <f t="shared" si="5"/>
        <v>8</v>
      </c>
      <c r="Q171" s="246" t="s">
        <v>1487</v>
      </c>
      <c r="R171" s="217">
        <f ca="1">+VLOOKUP(G171,'TONG HOP'!$C$8:$Q$788,14,0)</f>
        <v>16450296.948150001</v>
      </c>
      <c r="S171" s="217">
        <f ca="1">+VLOOKUP(G171,'TONG HOP'!$C$8:$Q$788,15,0)</f>
        <v>17584243.156999998</v>
      </c>
      <c r="T171" s="447"/>
      <c r="U171" s="7"/>
      <c r="V171" s="7"/>
    </row>
    <row r="172" spans="1:22" ht="15" customHeight="1">
      <c r="A172" s="4">
        <f t="shared" si="4"/>
        <v>168</v>
      </c>
      <c r="B172" s="30" t="s">
        <v>1654</v>
      </c>
      <c r="C172" s="19" t="s">
        <v>742</v>
      </c>
      <c r="D172" s="489" t="s">
        <v>1641</v>
      </c>
      <c r="E172" s="5" t="s">
        <v>743</v>
      </c>
      <c r="F172" s="20" t="s">
        <v>1422</v>
      </c>
      <c r="G172" s="315" t="s">
        <v>1421</v>
      </c>
      <c r="H172" s="17" t="str">
        <f>VLOOKUP(G172,'TONG HOP'!$C$8:$E$799,2,0)</f>
        <v>Đất VC02 (Đất TT)</v>
      </c>
      <c r="I172" s="29" t="str">
        <f>IF(B172="","",VLOOKUP(H172,'TONG HOP'!$B$8:$F$19883,1,0))</f>
        <v>Đất VC02 (Đất TT)</v>
      </c>
      <c r="J172" s="35" t="str">
        <f>IF(B172="","",VLOOKUP(I172,'TONG HOP'!$B$8:$F$19883,5,0))</f>
        <v>kg</v>
      </c>
      <c r="K172" s="214">
        <v>23100</v>
      </c>
      <c r="L172" s="214">
        <v>27860</v>
      </c>
      <c r="M172" s="214"/>
      <c r="N172" s="214"/>
      <c r="O172" s="617" t="s">
        <v>1671</v>
      </c>
      <c r="P172" s="11">
        <f t="shared" si="5"/>
        <v>8</v>
      </c>
      <c r="Q172" s="246" t="s">
        <v>1487</v>
      </c>
      <c r="R172" s="217">
        <f ca="1">+VLOOKUP(G172,'TONG HOP'!$C$8:$Q$788,14,0)</f>
        <v>11046342.498400144</v>
      </c>
      <c r="S172" s="217">
        <f ca="1">+VLOOKUP(G172,'TONG HOP'!$C$8:$Q$788,15,0)</f>
        <v>10818962.636480175</v>
      </c>
      <c r="T172" s="447"/>
      <c r="U172" s="7"/>
      <c r="V172" s="7"/>
    </row>
    <row r="173" spans="1:22" ht="15" customHeight="1">
      <c r="A173" s="4">
        <f t="shared" si="4"/>
        <v>169</v>
      </c>
      <c r="B173" s="30" t="s">
        <v>1654</v>
      </c>
      <c r="C173" s="19" t="s">
        <v>742</v>
      </c>
      <c r="D173" s="489" t="s">
        <v>1641</v>
      </c>
      <c r="E173" s="5" t="s">
        <v>743</v>
      </c>
      <c r="F173" s="20" t="s">
        <v>1422</v>
      </c>
      <c r="G173" s="315" t="s">
        <v>87</v>
      </c>
      <c r="H173" s="17" t="str">
        <f>VLOOKUP(G173,'TONG HOP'!$C$8:$E$799,2,0)</f>
        <v>Dolomite (Đất làm gạch A2)</v>
      </c>
      <c r="I173" s="29" t="str">
        <f>IF(B173="","",VLOOKUP(H173,'TONG HOP'!$B$8:$F$19883,1,0))</f>
        <v>Dolomite (Đất làm gạch A2)</v>
      </c>
      <c r="J173" s="35" t="str">
        <f>IF(B173="","",VLOOKUP(I173,'TONG HOP'!$B$8:$F$19883,5,0))</f>
        <v>kg</v>
      </c>
      <c r="K173" s="214">
        <v>8250</v>
      </c>
      <c r="L173" s="214">
        <v>9850</v>
      </c>
      <c r="M173" s="214"/>
      <c r="N173" s="214"/>
      <c r="O173" s="617" t="s">
        <v>1671</v>
      </c>
      <c r="P173" s="11">
        <f t="shared" si="5"/>
        <v>8</v>
      </c>
      <c r="Q173" s="246" t="s">
        <v>1487</v>
      </c>
      <c r="R173" s="217">
        <f ca="1">+VLOOKUP(G173,'TONG HOP'!$C$8:$Q$788,14,0)</f>
        <v>1558845</v>
      </c>
      <c r="S173" s="217">
        <f ca="1">+VLOOKUP(G173,'TONG HOP'!$C$8:$Q$788,15,0)</f>
        <v>1855664</v>
      </c>
      <c r="T173" s="447"/>
      <c r="U173" s="7"/>
      <c r="V173" s="7"/>
    </row>
    <row r="174" spans="1:22" ht="15" customHeight="1">
      <c r="A174" s="4">
        <f t="shared" si="4"/>
        <v>170</v>
      </c>
      <c r="B174" s="30" t="s">
        <v>1654</v>
      </c>
      <c r="C174" s="19" t="s">
        <v>742</v>
      </c>
      <c r="D174" s="489" t="s">
        <v>1641</v>
      </c>
      <c r="E174" s="5" t="s">
        <v>743</v>
      </c>
      <c r="F174" s="20" t="s">
        <v>1422</v>
      </c>
      <c r="G174" s="315" t="s">
        <v>1147</v>
      </c>
      <c r="H174" s="17" t="str">
        <f>VLOOKUP(G174,'TONG HOP'!$C$8:$E$799,2,0)</f>
        <v>Đất sét Hoa đào (DTL) BD01</v>
      </c>
      <c r="I174" s="29" t="str">
        <f>IF(B174="","",VLOOKUP(H174,'TONG HOP'!$B$8:$F$19883,1,0))</f>
        <v>Đất sét Hoa đào (DTL) BD01</v>
      </c>
      <c r="J174" s="35" t="str">
        <f>IF(B174="","",VLOOKUP(I174,'TONG HOP'!$B$8:$F$19883,5,0))</f>
        <v>kg</v>
      </c>
      <c r="K174" s="214">
        <v>16500</v>
      </c>
      <c r="L174" s="214">
        <v>19590</v>
      </c>
      <c r="M174" s="214"/>
      <c r="N174" s="214"/>
      <c r="O174" s="617" t="s">
        <v>1671</v>
      </c>
      <c r="P174" s="11">
        <f t="shared" si="5"/>
        <v>8</v>
      </c>
      <c r="Q174" s="246" t="s">
        <v>1487</v>
      </c>
      <c r="R174" s="217">
        <f ca="1">+VLOOKUP(G174,'TONG HOP'!$C$8:$Q$788,14,0)</f>
        <v>7003067.8900000006</v>
      </c>
      <c r="S174" s="217">
        <f ca="1">+VLOOKUP(G174,'TONG HOP'!$C$8:$Q$788,15,0)</f>
        <v>9188535.4875000007</v>
      </c>
      <c r="T174" s="447"/>
      <c r="U174" s="7"/>
      <c r="V174" s="7"/>
    </row>
    <row r="175" spans="1:22" ht="15" customHeight="1">
      <c r="A175" s="4">
        <f t="shared" si="4"/>
        <v>171</v>
      </c>
      <c r="B175" s="30" t="s">
        <v>1654</v>
      </c>
      <c r="C175" s="19" t="s">
        <v>742</v>
      </c>
      <c r="D175" s="489" t="s">
        <v>1641</v>
      </c>
      <c r="E175" s="5" t="s">
        <v>743</v>
      </c>
      <c r="F175" s="20" t="s">
        <v>1422</v>
      </c>
      <c r="G175" s="315" t="s">
        <v>783</v>
      </c>
      <c r="H175" s="17" t="str">
        <f>VLOOKUP(G175,'TONG HOP'!$C$8:$E$799,2,0)</f>
        <v>Đất sét Hồng Lâm Đồng mới (PND-KL-BL01) - LQ</v>
      </c>
      <c r="I175" s="29" t="str">
        <f>IF(B175="","",VLOOKUP(H175,'TONG HOP'!$B$8:$F$19883,1,0))</f>
        <v>Đất sét Hồng Lâm Đồng mới (PND-KL-BL01) - LQ</v>
      </c>
      <c r="J175" s="35" t="str">
        <f>IF(B175="","",VLOOKUP(I175,'TONG HOP'!$B$8:$F$19883,5,0))</f>
        <v>kg</v>
      </c>
      <c r="K175" s="214">
        <v>4950</v>
      </c>
      <c r="L175" s="214">
        <v>6120</v>
      </c>
      <c r="M175" s="214"/>
      <c r="N175" s="214"/>
      <c r="O175" s="617" t="s">
        <v>1671</v>
      </c>
      <c r="P175" s="11">
        <f t="shared" si="5"/>
        <v>8</v>
      </c>
      <c r="Q175" s="246" t="s">
        <v>1487</v>
      </c>
      <c r="R175" s="217">
        <f ca="1">+VLOOKUP(G175,'TONG HOP'!$C$8:$Q$788,14,0)</f>
        <v>8622217</v>
      </c>
      <c r="S175" s="217">
        <f ca="1">+VLOOKUP(G175,'TONG HOP'!$C$8:$Q$788,15,0)</f>
        <v>11000466.59</v>
      </c>
      <c r="T175" s="447"/>
      <c r="U175" s="7"/>
      <c r="V175" s="7"/>
    </row>
    <row r="176" spans="1:22" ht="15" customHeight="1">
      <c r="A176" s="4">
        <f t="shared" si="4"/>
        <v>172</v>
      </c>
      <c r="B176" s="30" t="s">
        <v>1654</v>
      </c>
      <c r="C176" s="19" t="s">
        <v>742</v>
      </c>
      <c r="D176" s="489" t="s">
        <v>1641</v>
      </c>
      <c r="E176" s="5" t="s">
        <v>743</v>
      </c>
      <c r="F176" s="20" t="s">
        <v>1422</v>
      </c>
      <c r="G176" s="17" t="s">
        <v>784</v>
      </c>
      <c r="H176" s="17" t="str">
        <f>VLOOKUP(G176,'TONG HOP'!$C$8:$E$799,2,0)</f>
        <v>Đất Đỏ Hoa Đào (BD02) LHP</v>
      </c>
      <c r="I176" s="29" t="str">
        <f>IF(B176="","",VLOOKUP(H176,'TONG HOP'!$B$8:$F$19883,1,0))</f>
        <v>Đất Đỏ Hoa Đào (BD02) LHP</v>
      </c>
      <c r="J176" s="35" t="str">
        <f>IF(B176="","",VLOOKUP(I176,'TONG HOP'!$B$8:$F$19883,5,0))</f>
        <v>kg</v>
      </c>
      <c r="K176" s="214">
        <v>18150</v>
      </c>
      <c r="L176" s="214">
        <v>21670</v>
      </c>
      <c r="M176" s="214"/>
      <c r="N176" s="214"/>
      <c r="O176" s="617" t="s">
        <v>1671</v>
      </c>
      <c r="P176" s="11">
        <f t="shared" si="5"/>
        <v>8</v>
      </c>
      <c r="Q176" s="246" t="s">
        <v>1487</v>
      </c>
      <c r="R176" s="217">
        <f ca="1">+VLOOKUP(G176,'TONG HOP'!$C$8:$Q$788,14,0)</f>
        <v>21748131.5</v>
      </c>
      <c r="S176" s="217">
        <f ca="1">+VLOOKUP(G176,'TONG HOP'!$C$8:$Q$788,15,0)</f>
        <v>27517934.375</v>
      </c>
      <c r="T176" s="447"/>
      <c r="U176" s="7"/>
      <c r="V176" s="7"/>
    </row>
    <row r="177" spans="1:22" ht="15" customHeight="1">
      <c r="A177" s="4">
        <f t="shared" si="4"/>
        <v>173</v>
      </c>
      <c r="B177" s="30" t="s">
        <v>1654</v>
      </c>
      <c r="C177" s="19" t="s">
        <v>742</v>
      </c>
      <c r="D177" s="489" t="s">
        <v>1641</v>
      </c>
      <c r="E177" s="5" t="s">
        <v>743</v>
      </c>
      <c r="F177" s="20" t="s">
        <v>1422</v>
      </c>
      <c r="G177" s="315" t="s">
        <v>1370</v>
      </c>
      <c r="H177" s="17" t="str">
        <f>VLOOKUP(G177,'TONG HOP'!$C$8:$E$799,2,0)</f>
        <v>Đất VT02</v>
      </c>
      <c r="I177" s="29" t="str">
        <f>IF(B177="","",VLOOKUP(H177,'TONG HOP'!$B$8:$F$19883,1,0))</f>
        <v>Đất VT02</v>
      </c>
      <c r="J177" s="35" t="str">
        <f>IF(B177="","",VLOOKUP(I177,'TONG HOP'!$B$8:$F$19883,5,0))</f>
        <v>kg</v>
      </c>
      <c r="K177" s="214">
        <v>13200</v>
      </c>
      <c r="L177" s="214">
        <v>15750</v>
      </c>
      <c r="M177" s="214"/>
      <c r="N177" s="214"/>
      <c r="O177" s="617" t="s">
        <v>1671</v>
      </c>
      <c r="P177" s="11">
        <f t="shared" si="5"/>
        <v>8</v>
      </c>
      <c r="Q177" s="246" t="s">
        <v>1487</v>
      </c>
      <c r="R177" s="217">
        <f ca="1">+VLOOKUP(G177,'TONG HOP'!$C$8:$Q$788,14,0)</f>
        <v>7849734</v>
      </c>
      <c r="S177" s="217">
        <f ca="1">+VLOOKUP(G177,'TONG HOP'!$C$8:$Q$788,15,0)</f>
        <v>9643863.4800000004</v>
      </c>
      <c r="T177" s="447"/>
      <c r="U177" s="7"/>
      <c r="V177" s="7"/>
    </row>
    <row r="178" spans="1:22" ht="15" customHeight="1">
      <c r="A178" s="4">
        <f t="shared" si="4"/>
        <v>174</v>
      </c>
      <c r="B178" s="30" t="s">
        <v>1654</v>
      </c>
      <c r="C178" s="19" t="s">
        <v>742</v>
      </c>
      <c r="D178" s="489" t="s">
        <v>1641</v>
      </c>
      <c r="E178" s="5" t="s">
        <v>743</v>
      </c>
      <c r="F178" s="20" t="s">
        <v>1422</v>
      </c>
      <c r="G178" s="17" t="s">
        <v>1294</v>
      </c>
      <c r="H178" s="17" t="str">
        <f>VLOOKUP(G178,'TONG HOP'!$C$8:$E$799,2,0)</f>
        <v>Thủy tinh lỏng - Ngọc Anh Đạt (Natri silicate)</v>
      </c>
      <c r="I178" s="29" t="str">
        <f>IF(B178="","",VLOOKUP(H178,'TONG HOP'!$B$8:$F$19883,1,0))</f>
        <v>Thủy tinh lỏng - Ngọc Anh Đạt (Natri silicate)</v>
      </c>
      <c r="J178" s="35" t="str">
        <f>IF(B178="","",VLOOKUP(I178,'TONG HOP'!$B$8:$F$19883,5,0))</f>
        <v>kg</v>
      </c>
      <c r="K178" s="214">
        <v>2400</v>
      </c>
      <c r="L178" s="214">
        <v>2400</v>
      </c>
      <c r="M178" s="214"/>
      <c r="N178" s="214"/>
      <c r="O178" s="617" t="s">
        <v>1671</v>
      </c>
      <c r="P178" s="11">
        <f t="shared" si="5"/>
        <v>8</v>
      </c>
      <c r="Q178" s="246" t="s">
        <v>1487</v>
      </c>
      <c r="R178" s="217">
        <f ca="1">+VLOOKUP(G178,'TONG HOP'!$C$8:$Q$788,14,0)</f>
        <v>11856</v>
      </c>
      <c r="S178" s="217">
        <f ca="1">+VLOOKUP(G178,'TONG HOP'!$C$8:$Q$788,15,0)</f>
        <v>11856</v>
      </c>
      <c r="T178" s="447"/>
      <c r="U178" s="7"/>
      <c r="V178" s="7"/>
    </row>
    <row r="179" spans="1:22" ht="15" customHeight="1">
      <c r="A179" s="4">
        <f t="shared" si="4"/>
        <v>175</v>
      </c>
      <c r="B179" s="30" t="s">
        <v>1655</v>
      </c>
      <c r="C179" s="19" t="s">
        <v>742</v>
      </c>
      <c r="D179" s="489" t="s">
        <v>1641</v>
      </c>
      <c r="E179" s="5" t="s">
        <v>743</v>
      </c>
      <c r="F179" s="20" t="s">
        <v>1442</v>
      </c>
      <c r="G179" s="17" t="s">
        <v>1126</v>
      </c>
      <c r="H179" s="17" t="str">
        <f>VLOOKUP(G179,'TONG HOP'!$C$8:$E$799,2,0)</f>
        <v>Than cục 4A- Hưng Tam Long Lô 1</v>
      </c>
      <c r="I179" s="29" t="str">
        <f>IF(B179="","",VLOOKUP(H179,'TONG HOP'!$B$8:$F$19883,1,0))</f>
        <v>Than cục 4A- Hưng Tam Long Lô 1</v>
      </c>
      <c r="J179" s="35" t="str">
        <f>IF(B179="","",VLOOKUP(I179,'TONG HOP'!$B$8:$F$19883,5,0))</f>
        <v>kg</v>
      </c>
      <c r="K179" s="214"/>
      <c r="L179" s="214">
        <v>11258</v>
      </c>
      <c r="M179" s="214"/>
      <c r="N179" s="214"/>
      <c r="O179" s="617" t="s">
        <v>1535</v>
      </c>
      <c r="P179" s="11">
        <f t="shared" si="5"/>
        <v>8</v>
      </c>
      <c r="Q179" s="246"/>
      <c r="R179" s="217">
        <f>+VLOOKUP(G179,'TONG HOP'!$C$8:$Q$788,14,0)</f>
        <v>0</v>
      </c>
      <c r="S179" s="217">
        <f ca="1">+VLOOKUP(G179,'TONG HOP'!$C$8:$Q$788,15,0)</f>
        <v>0</v>
      </c>
      <c r="T179" s="447"/>
      <c r="U179" s="7"/>
      <c r="V179" s="7"/>
    </row>
    <row r="180" spans="1:22" ht="15" customHeight="1">
      <c r="A180" s="4">
        <f t="shared" si="4"/>
        <v>176</v>
      </c>
      <c r="B180" s="30" t="s">
        <v>1656</v>
      </c>
      <c r="C180" s="19" t="s">
        <v>742</v>
      </c>
      <c r="D180" s="489" t="s">
        <v>1641</v>
      </c>
      <c r="E180" s="5" t="s">
        <v>743</v>
      </c>
      <c r="F180" s="20" t="s">
        <v>1442</v>
      </c>
      <c r="G180" s="17" t="s">
        <v>1126</v>
      </c>
      <c r="H180" s="17" t="str">
        <f>VLOOKUP(G180,'TONG HOP'!$C$8:$E$799,2,0)</f>
        <v>Than cục 4A- Hưng Tam Long Lô 1</v>
      </c>
      <c r="I180" s="29" t="str">
        <f>IF(B180="","",VLOOKUP(H180,'TONG HOP'!$B$8:$F$19883,1,0))</f>
        <v>Than cục 4A- Hưng Tam Long Lô 1</v>
      </c>
      <c r="J180" s="35" t="str">
        <f>IF(B180="","",VLOOKUP(I180,'TONG HOP'!$B$8:$F$19883,5,0))</f>
        <v>kg</v>
      </c>
      <c r="K180" s="214"/>
      <c r="L180" s="214">
        <v>7369</v>
      </c>
      <c r="M180" s="214"/>
      <c r="N180" s="214"/>
      <c r="O180" s="617" t="s">
        <v>1536</v>
      </c>
      <c r="P180" s="11">
        <f t="shared" si="5"/>
        <v>8</v>
      </c>
      <c r="Q180" s="246"/>
      <c r="R180" s="217">
        <f>+VLOOKUP(G180,'TONG HOP'!$C$8:$Q$788,14,0)</f>
        <v>0</v>
      </c>
      <c r="S180" s="217">
        <f ca="1">+VLOOKUP(G180,'TONG HOP'!$C$8:$Q$788,15,0)</f>
        <v>0</v>
      </c>
      <c r="T180" s="447"/>
      <c r="U180" s="7"/>
      <c r="V180" s="7"/>
    </row>
    <row r="181" spans="1:22" ht="15" customHeight="1">
      <c r="A181" s="4">
        <f t="shared" si="4"/>
        <v>177</v>
      </c>
      <c r="B181" s="30" t="s">
        <v>1657</v>
      </c>
      <c r="C181" s="19" t="s">
        <v>742</v>
      </c>
      <c r="D181" s="489" t="s">
        <v>1641</v>
      </c>
      <c r="E181" s="5" t="s">
        <v>743</v>
      </c>
      <c r="F181" s="20" t="s">
        <v>890</v>
      </c>
      <c r="G181" s="315" t="s">
        <v>1481</v>
      </c>
      <c r="H181" s="17" t="str">
        <f>VLOOKUP(G181,'TONG HOP'!$C$8:$E$799,2,0)</f>
        <v>Vỏ điều- Hùng Lê lô 1</v>
      </c>
      <c r="I181" s="29" t="str">
        <f>IF(B181="","",VLOOKUP(H181,'TONG HOP'!$B$8:$F$19883,1,0))</f>
        <v>Vỏ điều- Hùng Lê lô 1</v>
      </c>
      <c r="J181" s="35" t="str">
        <f>IF(B181="","",VLOOKUP(I181,'TONG HOP'!$B$8:$F$19883,5,0))</f>
        <v>kg</v>
      </c>
      <c r="K181" s="214"/>
      <c r="L181" s="214">
        <v>32494</v>
      </c>
      <c r="M181" s="214"/>
      <c r="N181" s="214"/>
      <c r="O181" s="617"/>
      <c r="P181" s="11">
        <f t="shared" si="5"/>
        <v>8</v>
      </c>
      <c r="Q181" s="246"/>
      <c r="R181" s="217">
        <f>+VLOOKUP(G181,'TONG HOP'!$C$8:$Q$788,14,0)</f>
        <v>0</v>
      </c>
      <c r="S181" s="217">
        <f ca="1">+VLOOKUP(G181,'TONG HOP'!$C$8:$Q$788,15,0)</f>
        <v>279930.32999999996</v>
      </c>
      <c r="T181" s="447"/>
      <c r="U181" s="7"/>
      <c r="V181" s="7"/>
    </row>
    <row r="182" spans="1:22" ht="15" customHeight="1">
      <c r="A182" s="4">
        <f t="shared" si="4"/>
        <v>178</v>
      </c>
      <c r="B182" s="30" t="s">
        <v>1674</v>
      </c>
      <c r="C182" s="19" t="s">
        <v>742</v>
      </c>
      <c r="D182" s="489" t="s">
        <v>1672</v>
      </c>
      <c r="E182" s="5" t="s">
        <v>743</v>
      </c>
      <c r="F182" s="20" t="s">
        <v>1442</v>
      </c>
      <c r="G182" s="17" t="s">
        <v>1393</v>
      </c>
      <c r="H182" s="17" t="str">
        <f>VLOOKUP(G182,'TONG HOP'!$C$8:$E$799,2,0)</f>
        <v>Than cục 4- Hải Thành Lô2</v>
      </c>
      <c r="I182" s="29" t="str">
        <f>IF(B182="","",VLOOKUP(H182,'TONG HOP'!$B$8:$F$19883,1,0))</f>
        <v>Than cục 4- Hải Thành Lô2</v>
      </c>
      <c r="J182" s="35" t="str">
        <f>IF(B182="","",VLOOKUP(I182,'TONG HOP'!$B$8:$F$19883,5,0))</f>
        <v>kg</v>
      </c>
      <c r="K182" s="214"/>
      <c r="L182" s="214">
        <v>26309</v>
      </c>
      <c r="M182" s="214"/>
      <c r="N182" s="214"/>
      <c r="O182" s="617" t="s">
        <v>1527</v>
      </c>
      <c r="P182" s="11">
        <f t="shared" si="5"/>
        <v>8</v>
      </c>
      <c r="Q182" s="246"/>
      <c r="R182" s="217">
        <f>+VLOOKUP(G182,'TONG HOP'!$C$8:$Q$788,14,0)</f>
        <v>0</v>
      </c>
      <c r="S182" s="217">
        <f ca="1">+VLOOKUP(G182,'TONG HOP'!$C$8:$Q$788,15,0)</f>
        <v>214005</v>
      </c>
      <c r="T182" s="447"/>
      <c r="U182" s="7"/>
      <c r="V182" s="7"/>
    </row>
    <row r="183" spans="1:22" ht="15" customHeight="1">
      <c r="A183" s="4">
        <f t="shared" si="4"/>
        <v>179</v>
      </c>
      <c r="B183" s="30" t="s">
        <v>1675</v>
      </c>
      <c r="C183" s="19" t="s">
        <v>742</v>
      </c>
      <c r="D183" s="489" t="s">
        <v>1672</v>
      </c>
      <c r="E183" s="5" t="s">
        <v>743</v>
      </c>
      <c r="F183" s="20" t="s">
        <v>1442</v>
      </c>
      <c r="G183" s="17" t="s">
        <v>1393</v>
      </c>
      <c r="H183" s="17" t="str">
        <f>VLOOKUP(G183,'TONG HOP'!$C$8:$E$799,2,0)</f>
        <v>Than cục 4- Hải Thành Lô2</v>
      </c>
      <c r="I183" s="29" t="str">
        <f>IF(B183="","",VLOOKUP(H183,'TONG HOP'!$B$8:$F$19883,1,0))</f>
        <v>Than cục 4- Hải Thành Lô2</v>
      </c>
      <c r="J183" s="35" t="str">
        <f>IF(B183="","",VLOOKUP(I183,'TONG HOP'!$B$8:$F$19883,5,0))</f>
        <v>kg</v>
      </c>
      <c r="K183" s="214"/>
      <c r="L183" s="214">
        <v>17302</v>
      </c>
      <c r="M183" s="214"/>
      <c r="N183" s="214"/>
      <c r="O183" s="617" t="s">
        <v>1528</v>
      </c>
      <c r="P183" s="11">
        <f t="shared" si="5"/>
        <v>8</v>
      </c>
      <c r="Q183" s="246"/>
      <c r="R183" s="217">
        <f>+VLOOKUP(G183,'TONG HOP'!$C$8:$Q$788,14,0)</f>
        <v>0</v>
      </c>
      <c r="S183" s="217">
        <f ca="1">+VLOOKUP(G183,'TONG HOP'!$C$8:$Q$788,15,0)</f>
        <v>214005</v>
      </c>
      <c r="T183" s="447"/>
      <c r="U183" s="7"/>
      <c r="V183" s="7"/>
    </row>
    <row r="184" spans="1:22" ht="15" customHeight="1">
      <c r="A184" s="4">
        <f t="shared" si="4"/>
        <v>180</v>
      </c>
      <c r="B184" s="30" t="s">
        <v>1676</v>
      </c>
      <c r="C184" s="19" t="s">
        <v>742</v>
      </c>
      <c r="D184" s="489" t="s">
        <v>1672</v>
      </c>
      <c r="E184" s="5" t="s">
        <v>743</v>
      </c>
      <c r="F184" s="20" t="s">
        <v>890</v>
      </c>
      <c r="G184" s="315" t="s">
        <v>1497</v>
      </c>
      <c r="H184" s="17" t="str">
        <f>VLOOKUP(G184,'TONG HOP'!$C$8:$E$799,2,0)</f>
        <v>Vỏ điều- GreenPower lô 1</v>
      </c>
      <c r="I184" s="29" t="str">
        <f>IF(B184="","",VLOOKUP(H184,'TONG HOP'!$B$8:$F$19883,1,0))</f>
        <v>Vỏ điều- GreenPower lô 1</v>
      </c>
      <c r="J184" s="35" t="str">
        <f>IF(B184="","",VLOOKUP(I184,'TONG HOP'!$B$8:$F$19883,5,0))</f>
        <v>kg</v>
      </c>
      <c r="K184" s="214"/>
      <c r="L184" s="214">
        <f>38228-L181</f>
        <v>5734</v>
      </c>
      <c r="M184" s="214"/>
      <c r="N184" s="214"/>
      <c r="O184" s="617"/>
      <c r="P184" s="11">
        <f t="shared" si="5"/>
        <v>8</v>
      </c>
      <c r="Q184" s="246"/>
      <c r="R184" s="217">
        <f>+VLOOKUP(G184,'TONG HOP'!$C$8:$Q$788,14,0)</f>
        <v>0</v>
      </c>
      <c r="S184" s="217">
        <f ca="1">+VLOOKUP(G184,'TONG HOP'!$C$8:$Q$788,15,0)</f>
        <v>128983.75999999989</v>
      </c>
      <c r="T184" s="447"/>
      <c r="U184" s="7"/>
      <c r="V184" s="7"/>
    </row>
    <row r="185" spans="1:22" ht="15" customHeight="1">
      <c r="A185" s="4">
        <f t="shared" si="4"/>
        <v>181</v>
      </c>
      <c r="B185" s="30" t="s">
        <v>1677</v>
      </c>
      <c r="C185" s="19" t="s">
        <v>742</v>
      </c>
      <c r="D185" s="489" t="s">
        <v>1672</v>
      </c>
      <c r="E185" s="5" t="s">
        <v>743</v>
      </c>
      <c r="F185" s="20" t="s">
        <v>890</v>
      </c>
      <c r="G185" s="17" t="s">
        <v>1297</v>
      </c>
      <c r="H185" s="17" t="str">
        <f>VLOOKUP(G185,'TONG HOP'!$C$8:$E$799,2,0)</f>
        <v>Bột đá 0-5 (PH02)</v>
      </c>
      <c r="I185" s="29" t="str">
        <f>IF(B185="","",VLOOKUP(H185,'TONG HOP'!$B$8:$F$19883,1,0))</f>
        <v>Bột đá 0-5 (PH02)</v>
      </c>
      <c r="J185" s="35" t="str">
        <f>IF(B185="","",VLOOKUP(I185,'TONG HOP'!$B$8:$F$19883,5,0))</f>
        <v>kg</v>
      </c>
      <c r="K185" s="214">
        <v>49775</v>
      </c>
      <c r="L185" s="214">
        <v>51840</v>
      </c>
      <c r="M185" s="214"/>
      <c r="N185" s="214"/>
      <c r="O185" s="617" t="s">
        <v>1693</v>
      </c>
      <c r="P185" s="11">
        <f t="shared" si="5"/>
        <v>8</v>
      </c>
      <c r="Q185" s="246" t="s">
        <v>1503</v>
      </c>
      <c r="R185" s="217">
        <f ca="1">+VLOOKUP(G185,'TONG HOP'!$C$8:$Q$788,14,0)</f>
        <v>16450296.948150001</v>
      </c>
      <c r="S185" s="217">
        <f ca="1">+VLOOKUP(G185,'TONG HOP'!$C$8:$Q$788,15,0)</f>
        <v>17584243.156999998</v>
      </c>
      <c r="T185" s="447"/>
      <c r="U185" s="7"/>
      <c r="V185" s="7"/>
    </row>
    <row r="186" spans="1:22">
      <c r="A186" s="4">
        <f t="shared" si="4"/>
        <v>182</v>
      </c>
      <c r="B186" s="30" t="s">
        <v>1677</v>
      </c>
      <c r="C186" s="19" t="s">
        <v>742</v>
      </c>
      <c r="D186" s="489" t="s">
        <v>1672</v>
      </c>
      <c r="E186" s="5" t="s">
        <v>743</v>
      </c>
      <c r="F186" s="20" t="s">
        <v>890</v>
      </c>
      <c r="G186" s="315" t="s">
        <v>1296</v>
      </c>
      <c r="H186" s="17" t="str">
        <f>VLOOKUP(G186,'TONG HOP'!$C$8:$E$799,2,0)</f>
        <v>Bột đá Phước Hoà 03 (PH03) DTL</v>
      </c>
      <c r="I186" s="29" t="str">
        <f>IF(B186="","",VLOOKUP(H186,'TONG HOP'!$B$8:$F$19883,1,0))</f>
        <v>Bột đá Phước Hoà 03 (PH03) DTL</v>
      </c>
      <c r="J186" s="35" t="str">
        <f>IF(B186="","",VLOOKUP(I186,'TONG HOP'!$B$8:$F$19883,5,0))</f>
        <v>kg</v>
      </c>
      <c r="K186" s="214">
        <v>42625</v>
      </c>
      <c r="L186" s="214">
        <v>44130</v>
      </c>
      <c r="M186" s="214"/>
      <c r="N186" s="214"/>
      <c r="O186" s="617" t="s">
        <v>1693</v>
      </c>
      <c r="P186" s="11">
        <f t="shared" si="5"/>
        <v>8</v>
      </c>
      <c r="Q186" s="246" t="s">
        <v>1503</v>
      </c>
      <c r="R186" s="217">
        <f ca="1">+VLOOKUP(G186,'TONG HOP'!$C$8:$Q$788,14,0)</f>
        <v>12462544.286</v>
      </c>
      <c r="S186" s="217">
        <f ca="1">+VLOOKUP(G186,'TONG HOP'!$C$8:$Q$788,15,0)</f>
        <v>13260131.879999999</v>
      </c>
      <c r="T186" s="447"/>
      <c r="U186" s="7"/>
      <c r="V186" s="7"/>
    </row>
    <row r="187" spans="1:22" ht="15.75" customHeight="1">
      <c r="A187" s="4">
        <f t="shared" si="4"/>
        <v>183</v>
      </c>
      <c r="B187" s="30" t="s">
        <v>1677</v>
      </c>
      <c r="C187" s="19" t="s">
        <v>742</v>
      </c>
      <c r="D187" s="489" t="s">
        <v>1672</v>
      </c>
      <c r="E187" s="5" t="s">
        <v>743</v>
      </c>
      <c r="F187" s="20" t="s">
        <v>890</v>
      </c>
      <c r="G187" s="17" t="s">
        <v>78</v>
      </c>
      <c r="H187" s="17" t="str">
        <f>VLOOKUP(G187,'TONG HOP'!$C$8:$E$799,2,0)</f>
        <v>Đá vôi (PND-HT01)</v>
      </c>
      <c r="I187" s="29" t="str">
        <f>IF(B187="","",VLOOKUP(H187,'TONG HOP'!$B$8:$F$19883,1,0))</f>
        <v>Đá vôi (PND-HT01)</v>
      </c>
      <c r="J187" s="35" t="str">
        <f>IF(B187="","",VLOOKUP(I187,'TONG HOP'!$B$8:$F$19883,5,0))</f>
        <v>kg</v>
      </c>
      <c r="K187" s="214">
        <v>19250</v>
      </c>
      <c r="L187" s="214">
        <v>20460</v>
      </c>
      <c r="M187" s="214"/>
      <c r="N187" s="214"/>
      <c r="O187" s="617" t="s">
        <v>1693</v>
      </c>
      <c r="P187" s="11">
        <f t="shared" si="5"/>
        <v>8</v>
      </c>
      <c r="Q187" s="246" t="s">
        <v>1503</v>
      </c>
      <c r="R187" s="217">
        <f ca="1">+VLOOKUP(G187,'TONG HOP'!$C$8:$Q$788,14,0)</f>
        <v>1278368.7590000001</v>
      </c>
      <c r="S187" s="217">
        <f ca="1">+VLOOKUP(G187,'TONG HOP'!$C$8:$Q$788,15,0)</f>
        <v>1340529.603775</v>
      </c>
      <c r="T187" s="447"/>
      <c r="U187" s="7"/>
      <c r="V187" s="7"/>
    </row>
    <row r="188" spans="1:22" ht="15" customHeight="1">
      <c r="A188" s="4">
        <f t="shared" si="4"/>
        <v>184</v>
      </c>
      <c r="B188" s="30" t="s">
        <v>1677</v>
      </c>
      <c r="C188" s="19" t="s">
        <v>742</v>
      </c>
      <c r="D188" s="489" t="s">
        <v>1672</v>
      </c>
      <c r="E188" s="5" t="s">
        <v>743</v>
      </c>
      <c r="F188" s="20" t="s">
        <v>890</v>
      </c>
      <c r="G188" s="315" t="s">
        <v>1147</v>
      </c>
      <c r="H188" s="17" t="str">
        <f>VLOOKUP(G188,'TONG HOP'!$C$8:$E$799,2,0)</f>
        <v>Đất sét Hoa đào (DTL) BD01</v>
      </c>
      <c r="I188" s="29" t="str">
        <f>IF(B188="","",VLOOKUP(H188,'TONG HOP'!$B$8:$F$19883,1,0))</f>
        <v>Đất sét Hoa đào (DTL) BD01</v>
      </c>
      <c r="J188" s="35" t="str">
        <f>IF(B188="","",VLOOKUP(I188,'TONG HOP'!$B$8:$F$19883,5,0))</f>
        <v>kg</v>
      </c>
      <c r="K188" s="214">
        <v>33000</v>
      </c>
      <c r="L188" s="214">
        <v>38880</v>
      </c>
      <c r="M188" s="214"/>
      <c r="N188" s="214"/>
      <c r="O188" s="617" t="s">
        <v>1693</v>
      </c>
      <c r="P188" s="11">
        <f t="shared" si="5"/>
        <v>8</v>
      </c>
      <c r="Q188" s="246" t="s">
        <v>1503</v>
      </c>
      <c r="R188" s="217">
        <f ca="1">+VLOOKUP(G188,'TONG HOP'!$C$8:$Q$788,14,0)</f>
        <v>7003067.8900000006</v>
      </c>
      <c r="S188" s="217">
        <f ca="1">+VLOOKUP(G188,'TONG HOP'!$C$8:$Q$788,15,0)</f>
        <v>9188535.4875000007</v>
      </c>
      <c r="T188" s="447"/>
      <c r="U188" s="7"/>
      <c r="V188" s="7"/>
    </row>
    <row r="189" spans="1:22" ht="15" customHeight="1">
      <c r="A189" s="4">
        <f t="shared" si="4"/>
        <v>185</v>
      </c>
      <c r="B189" s="30" t="s">
        <v>1677</v>
      </c>
      <c r="C189" s="19" t="s">
        <v>742</v>
      </c>
      <c r="D189" s="489" t="s">
        <v>1672</v>
      </c>
      <c r="E189" s="5" t="s">
        <v>743</v>
      </c>
      <c r="F189" s="20" t="s">
        <v>890</v>
      </c>
      <c r="G189" s="17" t="s">
        <v>784</v>
      </c>
      <c r="H189" s="17" t="str">
        <f>VLOOKUP(G189,'TONG HOP'!$C$8:$E$799,2,0)</f>
        <v>Đất Đỏ Hoa Đào (BD02) LHP</v>
      </c>
      <c r="I189" s="29" t="str">
        <f>IF(B189="","",VLOOKUP(H189,'TONG HOP'!$B$8:$F$19883,1,0))</f>
        <v>Đất Đỏ Hoa Đào (BD02) LHP</v>
      </c>
      <c r="J189" s="35" t="str">
        <f>IF(B189="","",VLOOKUP(I189,'TONG HOP'!$B$8:$F$19883,5,0))</f>
        <v>kg</v>
      </c>
      <c r="K189" s="214">
        <v>33000</v>
      </c>
      <c r="L189" s="214">
        <v>39530</v>
      </c>
      <c r="M189" s="214"/>
      <c r="N189" s="214"/>
      <c r="O189" s="617" t="s">
        <v>1693</v>
      </c>
      <c r="P189" s="11">
        <f t="shared" si="5"/>
        <v>8</v>
      </c>
      <c r="Q189" s="246" t="s">
        <v>1503</v>
      </c>
      <c r="R189" s="217">
        <f ca="1">+VLOOKUP(G189,'TONG HOP'!$C$8:$Q$788,14,0)</f>
        <v>21748131.5</v>
      </c>
      <c r="S189" s="217">
        <f ca="1">+VLOOKUP(G189,'TONG HOP'!$C$8:$Q$788,15,0)</f>
        <v>27517934.375</v>
      </c>
      <c r="T189" s="447"/>
      <c r="U189" s="7"/>
      <c r="V189" s="7"/>
    </row>
    <row r="190" spans="1:22" ht="15" customHeight="1">
      <c r="A190" s="4">
        <f t="shared" si="4"/>
        <v>186</v>
      </c>
      <c r="B190" s="30" t="s">
        <v>1677</v>
      </c>
      <c r="C190" s="19" t="s">
        <v>742</v>
      </c>
      <c r="D190" s="489" t="s">
        <v>1672</v>
      </c>
      <c r="E190" s="5" t="s">
        <v>743</v>
      </c>
      <c r="F190" s="20" t="s">
        <v>890</v>
      </c>
      <c r="G190" s="315" t="s">
        <v>1370</v>
      </c>
      <c r="H190" s="17" t="str">
        <f>VLOOKUP(G190,'TONG HOP'!$C$8:$E$799,2,0)</f>
        <v>Đất VT02</v>
      </c>
      <c r="I190" s="29" t="str">
        <f>IF(B190="","",VLOOKUP(H190,'TONG HOP'!$B$8:$F$19883,1,0))</f>
        <v>Đất VT02</v>
      </c>
      <c r="J190" s="35" t="str">
        <f>IF(B190="","",VLOOKUP(I190,'TONG HOP'!$B$8:$F$19883,5,0))</f>
        <v>kg</v>
      </c>
      <c r="K190" s="214">
        <v>38500</v>
      </c>
      <c r="L190" s="214">
        <v>45600</v>
      </c>
      <c r="M190" s="214"/>
      <c r="N190" s="214"/>
      <c r="O190" s="617" t="s">
        <v>1693</v>
      </c>
      <c r="P190" s="11">
        <f t="shared" si="5"/>
        <v>8</v>
      </c>
      <c r="Q190" s="246" t="s">
        <v>1503</v>
      </c>
      <c r="R190" s="217">
        <f ca="1">+VLOOKUP(G190,'TONG HOP'!$C$8:$Q$788,14,0)</f>
        <v>7849734</v>
      </c>
      <c r="S190" s="217">
        <f ca="1">+VLOOKUP(G190,'TONG HOP'!$C$8:$Q$788,15,0)</f>
        <v>9643863.4800000004</v>
      </c>
      <c r="T190" s="447"/>
      <c r="U190" s="7"/>
      <c r="V190" s="7"/>
    </row>
    <row r="191" spans="1:22" ht="15" customHeight="1">
      <c r="A191" s="4">
        <f t="shared" si="4"/>
        <v>187</v>
      </c>
      <c r="B191" s="30" t="s">
        <v>1677</v>
      </c>
      <c r="C191" s="19" t="s">
        <v>742</v>
      </c>
      <c r="D191" s="489" t="s">
        <v>1672</v>
      </c>
      <c r="E191" s="5" t="s">
        <v>743</v>
      </c>
      <c r="F191" s="20" t="s">
        <v>890</v>
      </c>
      <c r="G191" s="315" t="s">
        <v>783</v>
      </c>
      <c r="H191" s="17" t="str">
        <f>VLOOKUP(G191,'TONG HOP'!$C$8:$E$799,2,0)</f>
        <v>Đất sét Hồng Lâm Đồng mới (PND-KL-BL01) - LQ</v>
      </c>
      <c r="I191" s="29" t="str">
        <f>IF(B191="","",VLOOKUP(H191,'TONG HOP'!$B$8:$F$19883,1,0))</f>
        <v>Đất sét Hồng Lâm Đồng mới (PND-KL-BL01) - LQ</v>
      </c>
      <c r="J191" s="35" t="str">
        <f>IF(B191="","",VLOOKUP(I191,'TONG HOP'!$B$8:$F$19883,5,0))</f>
        <v>kg</v>
      </c>
      <c r="K191" s="214">
        <v>8250</v>
      </c>
      <c r="L191" s="214">
        <v>10160</v>
      </c>
      <c r="M191" s="214"/>
      <c r="N191" s="214"/>
      <c r="O191" s="617" t="s">
        <v>1693</v>
      </c>
      <c r="P191" s="11">
        <f t="shared" si="5"/>
        <v>8</v>
      </c>
      <c r="Q191" s="246" t="s">
        <v>1503</v>
      </c>
      <c r="R191" s="217">
        <f ca="1">+VLOOKUP(G191,'TONG HOP'!$C$8:$Q$788,14,0)</f>
        <v>8622217</v>
      </c>
      <c r="S191" s="217">
        <f ca="1">+VLOOKUP(G191,'TONG HOP'!$C$8:$Q$788,15,0)</f>
        <v>11000466.59</v>
      </c>
      <c r="T191" s="447"/>
      <c r="U191" s="7"/>
      <c r="V191" s="7"/>
    </row>
    <row r="192" spans="1:22" ht="15" customHeight="1">
      <c r="A192" s="4">
        <f t="shared" si="4"/>
        <v>188</v>
      </c>
      <c r="B192" s="30" t="s">
        <v>1677</v>
      </c>
      <c r="C192" s="19" t="s">
        <v>742</v>
      </c>
      <c r="D192" s="489" t="s">
        <v>1672</v>
      </c>
      <c r="E192" s="5" t="s">
        <v>743</v>
      </c>
      <c r="F192" s="20" t="s">
        <v>890</v>
      </c>
      <c r="G192" s="315" t="s">
        <v>1421</v>
      </c>
      <c r="H192" s="17" t="str">
        <f>VLOOKUP(G192,'TONG HOP'!$C$8:$E$799,2,0)</f>
        <v>Đất VC02 (Đất TT)</v>
      </c>
      <c r="I192" s="29" t="str">
        <f>IF(B192="","",VLOOKUP(H192,'TONG HOP'!$B$8:$F$19883,1,0))</f>
        <v>Đất VC02 (Đất TT)</v>
      </c>
      <c r="J192" s="35" t="str">
        <f>IF(B192="","",VLOOKUP(I192,'TONG HOP'!$B$8:$F$19883,5,0))</f>
        <v>kg</v>
      </c>
      <c r="K192" s="214">
        <v>41250</v>
      </c>
      <c r="L192" s="214">
        <v>49800</v>
      </c>
      <c r="M192" s="214"/>
      <c r="N192" s="214"/>
      <c r="O192" s="617" t="s">
        <v>1693</v>
      </c>
      <c r="P192" s="11">
        <f t="shared" si="5"/>
        <v>8</v>
      </c>
      <c r="Q192" s="246" t="s">
        <v>1503</v>
      </c>
      <c r="R192" s="217">
        <f ca="1">+VLOOKUP(G192,'TONG HOP'!$C$8:$Q$788,14,0)</f>
        <v>11046342.498400144</v>
      </c>
      <c r="S192" s="217">
        <f ca="1">+VLOOKUP(G192,'TONG HOP'!$C$8:$Q$788,15,0)</f>
        <v>10818962.636480175</v>
      </c>
      <c r="T192" s="447"/>
      <c r="U192" s="7"/>
      <c r="V192" s="7"/>
    </row>
    <row r="193" spans="1:22" ht="15" customHeight="1">
      <c r="A193" s="4">
        <f t="shared" si="4"/>
        <v>189</v>
      </c>
      <c r="B193" s="30" t="s">
        <v>1677</v>
      </c>
      <c r="C193" s="19" t="s">
        <v>742</v>
      </c>
      <c r="D193" s="489" t="s">
        <v>1672</v>
      </c>
      <c r="E193" s="5" t="s">
        <v>743</v>
      </c>
      <c r="F193" s="20" t="s">
        <v>890</v>
      </c>
      <c r="G193" s="17" t="s">
        <v>1294</v>
      </c>
      <c r="H193" s="17" t="str">
        <f>VLOOKUP(G193,'TONG HOP'!$C$8:$E$799,2,0)</f>
        <v>Thủy tinh lỏng - Ngọc Anh Đạt (Natri silicate)</v>
      </c>
      <c r="I193" s="29" t="str">
        <f>IF(B193="","",VLOOKUP(H193,'TONG HOP'!$B$8:$F$19883,1,0))</f>
        <v>Thủy tinh lỏng - Ngọc Anh Đạt (Natri silicate)</v>
      </c>
      <c r="J193" s="35" t="str">
        <f>IF(B193="","",VLOOKUP(I193,'TONG HOP'!$B$8:$F$19883,5,0))</f>
        <v>kg</v>
      </c>
      <c r="K193" s="214">
        <v>4000</v>
      </c>
      <c r="L193" s="214">
        <v>4000</v>
      </c>
      <c r="M193" s="214"/>
      <c r="N193" s="214"/>
      <c r="O193" s="617" t="s">
        <v>1693</v>
      </c>
      <c r="P193" s="11">
        <f t="shared" si="5"/>
        <v>8</v>
      </c>
      <c r="Q193" s="246" t="s">
        <v>1503</v>
      </c>
      <c r="R193" s="217">
        <f ca="1">+VLOOKUP(G193,'TONG HOP'!$C$8:$Q$788,14,0)</f>
        <v>11856</v>
      </c>
      <c r="S193" s="217">
        <f ca="1">+VLOOKUP(G193,'TONG HOP'!$C$8:$Q$788,15,0)</f>
        <v>11856</v>
      </c>
      <c r="T193" s="447"/>
      <c r="U193" s="7"/>
      <c r="V193" s="7"/>
    </row>
    <row r="194" spans="1:22" ht="15" customHeight="1">
      <c r="A194" s="4">
        <f t="shared" si="4"/>
        <v>190</v>
      </c>
      <c r="B194" s="30" t="s">
        <v>1678</v>
      </c>
      <c r="C194" s="19" t="s">
        <v>742</v>
      </c>
      <c r="D194" s="489" t="s">
        <v>1672</v>
      </c>
      <c r="E194" s="5" t="s">
        <v>743</v>
      </c>
      <c r="F194" s="20" t="s">
        <v>1422</v>
      </c>
      <c r="G194" s="315" t="s">
        <v>1296</v>
      </c>
      <c r="H194" s="17" t="str">
        <f>VLOOKUP(G194,'TONG HOP'!$C$8:$E$799,2,0)</f>
        <v>Bột đá Phước Hoà 03 (PH03) DTL</v>
      </c>
      <c r="I194" s="29" t="str">
        <f>IF(B194="","",VLOOKUP(H194,'TONG HOP'!$B$8:$F$19883,1,0))</f>
        <v>Bột đá Phước Hoà 03 (PH03) DTL</v>
      </c>
      <c r="J194" s="35" t="str">
        <f>IF(B194="","",VLOOKUP(I194,'TONG HOP'!$B$8:$F$19883,5,0))</f>
        <v>kg</v>
      </c>
      <c r="K194" s="214">
        <v>12650</v>
      </c>
      <c r="L194" s="214">
        <v>13070</v>
      </c>
      <c r="M194" s="214"/>
      <c r="N194" s="214"/>
      <c r="O194" s="617" t="s">
        <v>1695</v>
      </c>
      <c r="P194" s="11">
        <f t="shared" si="5"/>
        <v>8</v>
      </c>
      <c r="Q194" s="246" t="s">
        <v>1487</v>
      </c>
      <c r="R194" s="217">
        <f ca="1">+VLOOKUP(G194,'TONG HOP'!$C$8:$Q$788,14,0)</f>
        <v>12462544.286</v>
      </c>
      <c r="S194" s="217">
        <f ca="1">+VLOOKUP(G194,'TONG HOP'!$C$8:$Q$788,15,0)</f>
        <v>13260131.879999999</v>
      </c>
      <c r="T194" s="447"/>
      <c r="U194" s="7"/>
      <c r="V194" s="7"/>
    </row>
    <row r="195" spans="1:22" ht="15" customHeight="1">
      <c r="A195" s="4">
        <f t="shared" si="4"/>
        <v>191</v>
      </c>
      <c r="B195" s="30" t="s">
        <v>1678</v>
      </c>
      <c r="C195" s="19" t="s">
        <v>742</v>
      </c>
      <c r="D195" s="489" t="s">
        <v>1672</v>
      </c>
      <c r="E195" s="5" t="s">
        <v>743</v>
      </c>
      <c r="F195" s="20" t="s">
        <v>1422</v>
      </c>
      <c r="G195" s="17" t="s">
        <v>1297</v>
      </c>
      <c r="H195" s="17" t="str">
        <f>VLOOKUP(G195,'TONG HOP'!$C$8:$E$799,2,0)</f>
        <v>Bột đá 0-5 (PH02)</v>
      </c>
      <c r="I195" s="29" t="str">
        <f>IF(B195="","",VLOOKUP(H195,'TONG HOP'!$B$8:$F$19883,1,0))</f>
        <v>Bột đá 0-5 (PH02)</v>
      </c>
      <c r="J195" s="35" t="str">
        <f>IF(B195="","",VLOOKUP(I195,'TONG HOP'!$B$8:$F$19883,5,0))</f>
        <v>kg</v>
      </c>
      <c r="K195" s="214">
        <v>14300</v>
      </c>
      <c r="L195" s="214">
        <v>14900</v>
      </c>
      <c r="M195" s="214"/>
      <c r="N195" s="214"/>
      <c r="O195" s="617" t="s">
        <v>1695</v>
      </c>
      <c r="P195" s="11">
        <f t="shared" si="5"/>
        <v>8</v>
      </c>
      <c r="Q195" s="246" t="s">
        <v>1487</v>
      </c>
      <c r="R195" s="217">
        <f ca="1">+VLOOKUP(G195,'TONG HOP'!$C$8:$Q$788,14,0)</f>
        <v>16450296.948150001</v>
      </c>
      <c r="S195" s="217">
        <f ca="1">+VLOOKUP(G195,'TONG HOP'!$C$8:$Q$788,15,0)</f>
        <v>17584243.156999998</v>
      </c>
      <c r="T195" s="447"/>
      <c r="U195" s="7"/>
      <c r="V195" s="7"/>
    </row>
    <row r="196" spans="1:22" ht="15" customHeight="1">
      <c r="A196" s="4">
        <f t="shared" si="4"/>
        <v>192</v>
      </c>
      <c r="B196" s="30" t="s">
        <v>1678</v>
      </c>
      <c r="C196" s="19" t="s">
        <v>742</v>
      </c>
      <c r="D196" s="489" t="s">
        <v>1672</v>
      </c>
      <c r="E196" s="5" t="s">
        <v>743</v>
      </c>
      <c r="F196" s="20" t="s">
        <v>1422</v>
      </c>
      <c r="G196" s="315" t="s">
        <v>1421</v>
      </c>
      <c r="H196" s="17" t="str">
        <f>VLOOKUP(G196,'TONG HOP'!$C$8:$E$799,2,0)</f>
        <v>Đất VC02 (Đất TT)</v>
      </c>
      <c r="I196" s="29" t="str">
        <f>IF(B196="","",VLOOKUP(H196,'TONG HOP'!$B$8:$F$19883,1,0))</f>
        <v>Đất VC02 (Đất TT)</v>
      </c>
      <c r="J196" s="35" t="str">
        <f>IF(B196="","",VLOOKUP(I196,'TONG HOP'!$B$8:$F$19883,5,0))</f>
        <v>kg</v>
      </c>
      <c r="K196" s="214">
        <v>7700</v>
      </c>
      <c r="L196" s="214">
        <v>9300</v>
      </c>
      <c r="M196" s="214"/>
      <c r="N196" s="214"/>
      <c r="O196" s="617" t="s">
        <v>1695</v>
      </c>
      <c r="P196" s="11">
        <f t="shared" si="5"/>
        <v>8</v>
      </c>
      <c r="Q196" s="246" t="s">
        <v>1487</v>
      </c>
      <c r="R196" s="217">
        <f ca="1">+VLOOKUP(G196,'TONG HOP'!$C$8:$Q$788,14,0)</f>
        <v>11046342.498400144</v>
      </c>
      <c r="S196" s="217">
        <f ca="1">+VLOOKUP(G196,'TONG HOP'!$C$8:$Q$788,15,0)</f>
        <v>10818962.636480175</v>
      </c>
      <c r="T196" s="447"/>
      <c r="U196" s="7"/>
      <c r="V196" s="7"/>
    </row>
    <row r="197" spans="1:22" ht="15" customHeight="1">
      <c r="A197" s="4">
        <f t="shared" ref="A197:A260" si="6">ROW()-4</f>
        <v>193</v>
      </c>
      <c r="B197" s="30" t="s">
        <v>1678</v>
      </c>
      <c r="C197" s="19" t="s">
        <v>742</v>
      </c>
      <c r="D197" s="489" t="s">
        <v>1672</v>
      </c>
      <c r="E197" s="5" t="s">
        <v>743</v>
      </c>
      <c r="F197" s="20" t="s">
        <v>1422</v>
      </c>
      <c r="G197" s="315" t="s">
        <v>87</v>
      </c>
      <c r="H197" s="17" t="str">
        <f>VLOOKUP(G197,'TONG HOP'!$C$8:$E$799,2,0)</f>
        <v>Dolomite (Đất làm gạch A2)</v>
      </c>
      <c r="I197" s="29" t="str">
        <f>IF(B197="","",VLOOKUP(H197,'TONG HOP'!$B$8:$F$19883,1,0))</f>
        <v>Dolomite (Đất làm gạch A2)</v>
      </c>
      <c r="J197" s="35" t="str">
        <f>IF(B197="","",VLOOKUP(I197,'TONG HOP'!$B$8:$F$19883,5,0))</f>
        <v>kg</v>
      </c>
      <c r="K197" s="214">
        <v>2750</v>
      </c>
      <c r="L197" s="214">
        <v>3270</v>
      </c>
      <c r="M197" s="214"/>
      <c r="N197" s="214"/>
      <c r="O197" s="617" t="s">
        <v>1695</v>
      </c>
      <c r="P197" s="11">
        <f t="shared" si="5"/>
        <v>8</v>
      </c>
      <c r="Q197" s="246" t="s">
        <v>1487</v>
      </c>
      <c r="R197" s="217">
        <f ca="1">+VLOOKUP(G197,'TONG HOP'!$C$8:$Q$788,14,0)</f>
        <v>1558845</v>
      </c>
      <c r="S197" s="217">
        <f ca="1">+VLOOKUP(G197,'TONG HOP'!$C$8:$Q$788,15,0)</f>
        <v>1855664</v>
      </c>
      <c r="T197" s="447"/>
      <c r="U197" s="7"/>
      <c r="V197" s="7"/>
    </row>
    <row r="198" spans="1:22" ht="15" customHeight="1">
      <c r="A198" s="4">
        <f t="shared" si="6"/>
        <v>194</v>
      </c>
      <c r="B198" s="30" t="s">
        <v>1678</v>
      </c>
      <c r="C198" s="19" t="s">
        <v>742</v>
      </c>
      <c r="D198" s="489" t="s">
        <v>1672</v>
      </c>
      <c r="E198" s="5" t="s">
        <v>743</v>
      </c>
      <c r="F198" s="20" t="s">
        <v>1422</v>
      </c>
      <c r="G198" s="315" t="s">
        <v>1147</v>
      </c>
      <c r="H198" s="17" t="str">
        <f>VLOOKUP(G198,'TONG HOP'!$C$8:$E$799,2,0)</f>
        <v>Đất sét Hoa đào (DTL) BD01</v>
      </c>
      <c r="I198" s="29" t="str">
        <f>IF(B198="","",VLOOKUP(H198,'TONG HOP'!$B$8:$F$19883,1,0))</f>
        <v>Đất sét Hoa đào (DTL) BD01</v>
      </c>
      <c r="J198" s="35" t="str">
        <f>IF(B198="","",VLOOKUP(I198,'TONG HOP'!$B$8:$F$19883,5,0))</f>
        <v>kg</v>
      </c>
      <c r="K198" s="214">
        <v>5500</v>
      </c>
      <c r="L198" s="214">
        <v>6470</v>
      </c>
      <c r="M198" s="214"/>
      <c r="N198" s="214"/>
      <c r="O198" s="617" t="s">
        <v>1695</v>
      </c>
      <c r="P198" s="11">
        <f t="shared" si="5"/>
        <v>8</v>
      </c>
      <c r="Q198" s="246" t="s">
        <v>1487</v>
      </c>
      <c r="R198" s="217">
        <f ca="1">+VLOOKUP(G198,'TONG HOP'!$C$8:$Q$788,14,0)</f>
        <v>7003067.8900000006</v>
      </c>
      <c r="S198" s="217">
        <f ca="1">+VLOOKUP(G198,'TONG HOP'!$C$8:$Q$788,15,0)</f>
        <v>9188535.4875000007</v>
      </c>
      <c r="T198" s="447"/>
      <c r="U198" s="7"/>
      <c r="V198" s="7"/>
    </row>
    <row r="199" spans="1:22" ht="15" customHeight="1">
      <c r="A199" s="4">
        <f t="shared" si="6"/>
        <v>195</v>
      </c>
      <c r="B199" s="30" t="s">
        <v>1678</v>
      </c>
      <c r="C199" s="19" t="s">
        <v>742</v>
      </c>
      <c r="D199" s="489" t="s">
        <v>1672</v>
      </c>
      <c r="E199" s="5" t="s">
        <v>743</v>
      </c>
      <c r="F199" s="20" t="s">
        <v>1422</v>
      </c>
      <c r="G199" s="315" t="s">
        <v>783</v>
      </c>
      <c r="H199" s="17" t="str">
        <f>VLOOKUP(G199,'TONG HOP'!$C$8:$E$799,2,0)</f>
        <v>Đất sét Hồng Lâm Đồng mới (PND-KL-BL01) - LQ</v>
      </c>
      <c r="I199" s="29" t="str">
        <f>IF(B199="","",VLOOKUP(H199,'TONG HOP'!$B$8:$F$19883,1,0))</f>
        <v>Đất sét Hồng Lâm Đồng mới (PND-KL-BL01) - LQ</v>
      </c>
      <c r="J199" s="35" t="str">
        <f>IF(B199="","",VLOOKUP(I199,'TONG HOP'!$B$8:$F$19883,5,0))</f>
        <v>kg</v>
      </c>
      <c r="K199" s="214">
        <v>1650</v>
      </c>
      <c r="L199" s="214">
        <v>2040</v>
      </c>
      <c r="M199" s="214"/>
      <c r="N199" s="214"/>
      <c r="O199" s="617" t="s">
        <v>1695</v>
      </c>
      <c r="P199" s="11">
        <f t="shared" ref="P199:P262" si="7">P198</f>
        <v>8</v>
      </c>
      <c r="Q199" s="246" t="s">
        <v>1487</v>
      </c>
      <c r="R199" s="217">
        <f ca="1">+VLOOKUP(G199,'TONG HOP'!$C$8:$Q$788,14,0)</f>
        <v>8622217</v>
      </c>
      <c r="S199" s="217">
        <f ca="1">+VLOOKUP(G199,'TONG HOP'!$C$8:$Q$788,15,0)</f>
        <v>11000466.59</v>
      </c>
      <c r="T199" s="447"/>
      <c r="U199" s="7"/>
      <c r="V199" s="7"/>
    </row>
    <row r="200" spans="1:22" ht="15" customHeight="1">
      <c r="A200" s="4">
        <f t="shared" si="6"/>
        <v>196</v>
      </c>
      <c r="B200" s="30" t="s">
        <v>1678</v>
      </c>
      <c r="C200" s="19" t="s">
        <v>742</v>
      </c>
      <c r="D200" s="489" t="s">
        <v>1672</v>
      </c>
      <c r="E200" s="5" t="s">
        <v>743</v>
      </c>
      <c r="F200" s="20" t="s">
        <v>1422</v>
      </c>
      <c r="G200" s="17" t="s">
        <v>784</v>
      </c>
      <c r="H200" s="17" t="str">
        <f>VLOOKUP(G200,'TONG HOP'!$C$8:$E$799,2,0)</f>
        <v>Đất Đỏ Hoa Đào (BD02) LHP</v>
      </c>
      <c r="I200" s="29" t="str">
        <f>IF(B200="","",VLOOKUP(H200,'TONG HOP'!$B$8:$F$19883,1,0))</f>
        <v>Đất Đỏ Hoa Đào (BD02) LHP</v>
      </c>
      <c r="J200" s="35" t="str">
        <f>IF(B200="","",VLOOKUP(I200,'TONG HOP'!$B$8:$F$19883,5,0))</f>
        <v>kg</v>
      </c>
      <c r="K200" s="214">
        <v>6050</v>
      </c>
      <c r="L200" s="214">
        <v>7270</v>
      </c>
      <c r="M200" s="214"/>
      <c r="N200" s="214"/>
      <c r="O200" s="617" t="s">
        <v>1695</v>
      </c>
      <c r="P200" s="11">
        <f t="shared" si="7"/>
        <v>8</v>
      </c>
      <c r="Q200" s="246" t="s">
        <v>1487</v>
      </c>
      <c r="R200" s="217">
        <f ca="1">+VLOOKUP(G200,'TONG HOP'!$C$8:$Q$788,14,0)</f>
        <v>21748131.5</v>
      </c>
      <c r="S200" s="217">
        <f ca="1">+VLOOKUP(G200,'TONG HOP'!$C$8:$Q$788,15,0)</f>
        <v>27517934.375</v>
      </c>
      <c r="T200" s="447"/>
      <c r="U200" s="7"/>
      <c r="V200" s="7"/>
    </row>
    <row r="201" spans="1:22" ht="15" customHeight="1">
      <c r="A201" s="4">
        <f t="shared" si="6"/>
        <v>197</v>
      </c>
      <c r="B201" s="30" t="s">
        <v>1678</v>
      </c>
      <c r="C201" s="19" t="s">
        <v>742</v>
      </c>
      <c r="D201" s="489" t="s">
        <v>1672</v>
      </c>
      <c r="E201" s="5" t="s">
        <v>743</v>
      </c>
      <c r="F201" s="20" t="s">
        <v>1422</v>
      </c>
      <c r="G201" s="315" t="s">
        <v>1370</v>
      </c>
      <c r="H201" s="17" t="str">
        <f>VLOOKUP(G201,'TONG HOP'!$C$8:$E$799,2,0)</f>
        <v>Đất VT02</v>
      </c>
      <c r="I201" s="29" t="str">
        <f>IF(B201="","",VLOOKUP(H201,'TONG HOP'!$B$8:$F$19883,1,0))</f>
        <v>Đất VT02</v>
      </c>
      <c r="J201" s="35" t="str">
        <f>IF(B201="","",VLOOKUP(I201,'TONG HOP'!$B$8:$F$19883,5,0))</f>
        <v>kg</v>
      </c>
      <c r="K201" s="214">
        <v>4400</v>
      </c>
      <c r="L201" s="214">
        <v>5230</v>
      </c>
      <c r="M201" s="214"/>
      <c r="N201" s="214"/>
      <c r="O201" s="617" t="s">
        <v>1695</v>
      </c>
      <c r="P201" s="11">
        <f t="shared" si="7"/>
        <v>8</v>
      </c>
      <c r="Q201" s="246" t="s">
        <v>1487</v>
      </c>
      <c r="R201" s="217">
        <f ca="1">+VLOOKUP(G201,'TONG HOP'!$C$8:$Q$788,14,0)</f>
        <v>7849734</v>
      </c>
      <c r="S201" s="217">
        <f ca="1">+VLOOKUP(G201,'TONG HOP'!$C$8:$Q$788,15,0)</f>
        <v>9643863.4800000004</v>
      </c>
      <c r="T201" s="447"/>
      <c r="U201" s="7"/>
      <c r="V201" s="7"/>
    </row>
    <row r="202" spans="1:22" ht="15" customHeight="1">
      <c r="A202" s="4">
        <f t="shared" si="6"/>
        <v>198</v>
      </c>
      <c r="B202" s="30" t="s">
        <v>1678</v>
      </c>
      <c r="C202" s="19" t="s">
        <v>742</v>
      </c>
      <c r="D202" s="489" t="s">
        <v>1672</v>
      </c>
      <c r="E202" s="5" t="s">
        <v>743</v>
      </c>
      <c r="F202" s="20" t="s">
        <v>1422</v>
      </c>
      <c r="G202" s="17" t="s">
        <v>1294</v>
      </c>
      <c r="H202" s="17" t="str">
        <f>VLOOKUP(G202,'TONG HOP'!$C$8:$E$799,2,0)</f>
        <v>Thủy tinh lỏng - Ngọc Anh Đạt (Natri silicate)</v>
      </c>
      <c r="I202" s="29" t="str">
        <f>IF(B202="","",VLOOKUP(H202,'TONG HOP'!$B$8:$F$19883,1,0))</f>
        <v>Thủy tinh lỏng - Ngọc Anh Đạt (Natri silicate)</v>
      </c>
      <c r="J202" s="35" t="str">
        <f>IF(B202="","",VLOOKUP(I202,'TONG HOP'!$B$8:$F$19883,5,0))</f>
        <v>kg</v>
      </c>
      <c r="K202" s="214">
        <v>800</v>
      </c>
      <c r="L202" s="214">
        <v>800</v>
      </c>
      <c r="M202" s="214"/>
      <c r="N202" s="214"/>
      <c r="O202" s="617" t="s">
        <v>1695</v>
      </c>
      <c r="P202" s="11">
        <f t="shared" si="7"/>
        <v>8</v>
      </c>
      <c r="Q202" s="246" t="s">
        <v>1487</v>
      </c>
      <c r="R202" s="217">
        <f ca="1">+VLOOKUP(G202,'TONG HOP'!$C$8:$Q$788,14,0)</f>
        <v>11856</v>
      </c>
      <c r="S202" s="217">
        <f ca="1">+VLOOKUP(G202,'TONG HOP'!$C$8:$Q$788,15,0)</f>
        <v>11856</v>
      </c>
      <c r="T202" s="447"/>
      <c r="U202" s="7"/>
      <c r="V202" s="7"/>
    </row>
    <row r="203" spans="1:22" ht="15" customHeight="1">
      <c r="A203" s="4">
        <f t="shared" si="6"/>
        <v>199</v>
      </c>
      <c r="B203" s="30" t="s">
        <v>1679</v>
      </c>
      <c r="C203" s="19" t="s">
        <v>742</v>
      </c>
      <c r="D203" s="489" t="s">
        <v>1672</v>
      </c>
      <c r="E203" s="5" t="s">
        <v>743</v>
      </c>
      <c r="F203" s="20" t="s">
        <v>1442</v>
      </c>
      <c r="G203" s="17" t="s">
        <v>1126</v>
      </c>
      <c r="H203" s="17" t="str">
        <f>VLOOKUP(G203,'TONG HOP'!$C$8:$E$799,2,0)</f>
        <v>Than cục 4A- Hưng Tam Long Lô 1</v>
      </c>
      <c r="I203" s="29" t="str">
        <f>IF(B203="","",VLOOKUP(H203,'TONG HOP'!$B$8:$F$19883,1,0))</f>
        <v>Than cục 4A- Hưng Tam Long Lô 1</v>
      </c>
      <c r="J203" s="35" t="str">
        <f>IF(B203="","",VLOOKUP(I203,'TONG HOP'!$B$8:$F$19883,5,0))</f>
        <v>kg</v>
      </c>
      <c r="K203" s="214"/>
      <c r="L203" s="214">
        <v>11276</v>
      </c>
      <c r="M203" s="214"/>
      <c r="N203" s="214"/>
      <c r="O203" s="617" t="s">
        <v>1535</v>
      </c>
      <c r="P203" s="11">
        <f t="shared" si="7"/>
        <v>8</v>
      </c>
      <c r="Q203" s="246"/>
      <c r="R203" s="217">
        <f>+VLOOKUP(G203,'TONG HOP'!$C$8:$Q$788,14,0)</f>
        <v>0</v>
      </c>
      <c r="S203" s="217">
        <f ca="1">+VLOOKUP(G203,'TONG HOP'!$C$8:$Q$788,15,0)</f>
        <v>0</v>
      </c>
      <c r="T203" s="447"/>
      <c r="U203" s="7"/>
      <c r="V203" s="7"/>
    </row>
    <row r="204" spans="1:22" ht="15" customHeight="1">
      <c r="A204" s="4">
        <f t="shared" si="6"/>
        <v>200</v>
      </c>
      <c r="B204" s="30" t="s">
        <v>1680</v>
      </c>
      <c r="C204" s="19" t="s">
        <v>742</v>
      </c>
      <c r="D204" s="489" t="s">
        <v>1672</v>
      </c>
      <c r="E204" s="5" t="s">
        <v>743</v>
      </c>
      <c r="F204" s="20" t="s">
        <v>1442</v>
      </c>
      <c r="G204" s="17" t="s">
        <v>1126</v>
      </c>
      <c r="H204" s="17" t="str">
        <f>VLOOKUP(G204,'TONG HOP'!$C$8:$E$799,2,0)</f>
        <v>Than cục 4A- Hưng Tam Long Lô 1</v>
      </c>
      <c r="I204" s="29" t="str">
        <f>IF(B204="","",VLOOKUP(H204,'TONG HOP'!$B$8:$F$19883,1,0))</f>
        <v>Than cục 4A- Hưng Tam Long Lô 1</v>
      </c>
      <c r="J204" s="35" t="str">
        <f>IF(B204="","",VLOOKUP(I204,'TONG HOP'!$B$8:$F$19883,5,0))</f>
        <v>kg</v>
      </c>
      <c r="K204" s="214"/>
      <c r="L204" s="214">
        <v>7415</v>
      </c>
      <c r="M204" s="214"/>
      <c r="N204" s="214"/>
      <c r="O204" s="617" t="s">
        <v>1536</v>
      </c>
      <c r="P204" s="11">
        <f t="shared" si="7"/>
        <v>8</v>
      </c>
      <c r="Q204" s="246"/>
      <c r="R204" s="217">
        <f>+VLOOKUP(G204,'TONG HOP'!$C$8:$Q$788,14,0)</f>
        <v>0</v>
      </c>
      <c r="S204" s="217">
        <f ca="1">+VLOOKUP(G204,'TONG HOP'!$C$8:$Q$788,15,0)</f>
        <v>0</v>
      </c>
      <c r="T204" s="447"/>
      <c r="U204" s="7"/>
      <c r="V204" s="7"/>
    </row>
    <row r="205" spans="1:22" ht="15" customHeight="1">
      <c r="A205" s="4">
        <f t="shared" si="6"/>
        <v>201</v>
      </c>
      <c r="B205" s="30" t="s">
        <v>1681</v>
      </c>
      <c r="C205" s="19" t="s">
        <v>742</v>
      </c>
      <c r="D205" s="489" t="s">
        <v>1673</v>
      </c>
      <c r="E205" s="5" t="s">
        <v>743</v>
      </c>
      <c r="F205" s="20" t="s">
        <v>1442</v>
      </c>
      <c r="G205" s="17" t="s">
        <v>1393</v>
      </c>
      <c r="H205" s="17" t="str">
        <f>VLOOKUP(G205,'TONG HOP'!$C$8:$E$799,2,0)</f>
        <v>Than cục 4- Hải Thành Lô2</v>
      </c>
      <c r="I205" s="29" t="str">
        <f>IF(B205="","",VLOOKUP(H205,'TONG HOP'!$B$8:$F$19883,1,0))</f>
        <v>Than cục 4- Hải Thành Lô2</v>
      </c>
      <c r="J205" s="35" t="str">
        <f>IF(B205="","",VLOOKUP(I205,'TONG HOP'!$B$8:$F$19883,5,0))</f>
        <v>kg</v>
      </c>
      <c r="K205" s="214"/>
      <c r="L205" s="214">
        <v>26304</v>
      </c>
      <c r="M205" s="214"/>
      <c r="N205" s="214"/>
      <c r="O205" s="617" t="s">
        <v>1527</v>
      </c>
      <c r="P205" s="11">
        <f t="shared" si="7"/>
        <v>8</v>
      </c>
      <c r="Q205" s="246"/>
      <c r="R205" s="217">
        <f>+VLOOKUP(G205,'TONG HOP'!$C$8:$Q$788,14,0)</f>
        <v>0</v>
      </c>
      <c r="S205" s="217">
        <f ca="1">+VLOOKUP(G205,'TONG HOP'!$C$8:$Q$788,15,0)</f>
        <v>214005</v>
      </c>
      <c r="T205" s="447"/>
      <c r="U205" s="7"/>
      <c r="V205" s="7"/>
    </row>
    <row r="206" spans="1:22" ht="15" customHeight="1">
      <c r="A206" s="4">
        <f t="shared" si="6"/>
        <v>202</v>
      </c>
      <c r="B206" s="30" t="s">
        <v>1682</v>
      </c>
      <c r="C206" s="19" t="s">
        <v>742</v>
      </c>
      <c r="D206" s="489" t="s">
        <v>1673</v>
      </c>
      <c r="E206" s="5" t="s">
        <v>743</v>
      </c>
      <c r="F206" s="20" t="s">
        <v>1442</v>
      </c>
      <c r="G206" s="17" t="s">
        <v>1393</v>
      </c>
      <c r="H206" s="17" t="str">
        <f>VLOOKUP(G206,'TONG HOP'!$C$8:$E$799,2,0)</f>
        <v>Than cục 4- Hải Thành Lô2</v>
      </c>
      <c r="I206" s="29" t="str">
        <f>IF(B206="","",VLOOKUP(H206,'TONG HOP'!$B$8:$F$19883,1,0))</f>
        <v>Than cục 4- Hải Thành Lô2</v>
      </c>
      <c r="J206" s="35" t="str">
        <f>IF(B206="","",VLOOKUP(I206,'TONG HOP'!$B$8:$F$19883,5,0))</f>
        <v>kg</v>
      </c>
      <c r="K206" s="214"/>
      <c r="L206" s="214">
        <v>17237</v>
      </c>
      <c r="M206" s="214"/>
      <c r="N206" s="214"/>
      <c r="O206" s="617" t="s">
        <v>1528</v>
      </c>
      <c r="P206" s="11">
        <f t="shared" si="7"/>
        <v>8</v>
      </c>
      <c r="Q206" s="246"/>
      <c r="R206" s="217">
        <f>+VLOOKUP(G206,'TONG HOP'!$C$8:$Q$788,14,0)</f>
        <v>0</v>
      </c>
      <c r="S206" s="217">
        <f ca="1">+VLOOKUP(G206,'TONG HOP'!$C$8:$Q$788,15,0)</f>
        <v>214005</v>
      </c>
      <c r="T206" s="447"/>
      <c r="U206" s="7"/>
      <c r="V206" s="7"/>
    </row>
    <row r="207" spans="1:22" ht="15" customHeight="1">
      <c r="A207" s="4">
        <f t="shared" si="6"/>
        <v>203</v>
      </c>
      <c r="B207" s="30" t="s">
        <v>1683</v>
      </c>
      <c r="C207" s="19" t="s">
        <v>742</v>
      </c>
      <c r="D207" s="489" t="s">
        <v>1673</v>
      </c>
      <c r="E207" s="5" t="s">
        <v>743</v>
      </c>
      <c r="F207" s="20" t="s">
        <v>890</v>
      </c>
      <c r="G207" s="315" t="s">
        <v>1497</v>
      </c>
      <c r="H207" s="17" t="str">
        <f>VLOOKUP(G207,'TONG HOP'!$C$8:$E$799,2,0)</f>
        <v>Vỏ điều- GreenPower lô 1</v>
      </c>
      <c r="I207" s="29" t="str">
        <f>IF(B207="","",VLOOKUP(H207,'TONG HOP'!$B$8:$F$19883,1,0))</f>
        <v>Vỏ điều- GreenPower lô 1</v>
      </c>
      <c r="J207" s="35" t="str">
        <f>IF(B207="","",VLOOKUP(I207,'TONG HOP'!$B$8:$F$19883,5,0))</f>
        <v>kg</v>
      </c>
      <c r="K207" s="214"/>
      <c r="L207" s="214">
        <v>57836</v>
      </c>
      <c r="M207" s="214"/>
      <c r="N207" s="214"/>
      <c r="O207" s="617"/>
      <c r="P207" s="11">
        <f t="shared" si="7"/>
        <v>8</v>
      </c>
      <c r="Q207" s="246"/>
      <c r="R207" s="217">
        <f>+VLOOKUP(G207,'TONG HOP'!$C$8:$Q$788,14,0)</f>
        <v>0</v>
      </c>
      <c r="S207" s="217">
        <f ca="1">+VLOOKUP(G207,'TONG HOP'!$C$8:$Q$788,15,0)</f>
        <v>128983.75999999989</v>
      </c>
      <c r="T207" s="447"/>
      <c r="U207" s="7"/>
      <c r="V207" s="7"/>
    </row>
    <row r="208" spans="1:22" ht="15" customHeight="1">
      <c r="A208" s="4">
        <f t="shared" si="6"/>
        <v>204</v>
      </c>
      <c r="B208" s="30" t="s">
        <v>1684</v>
      </c>
      <c r="C208" s="19" t="s">
        <v>742</v>
      </c>
      <c r="D208" s="489" t="s">
        <v>1673</v>
      </c>
      <c r="E208" s="5" t="s">
        <v>743</v>
      </c>
      <c r="F208" s="20" t="s">
        <v>890</v>
      </c>
      <c r="G208" s="17" t="s">
        <v>1297</v>
      </c>
      <c r="H208" s="17" t="str">
        <f>VLOOKUP(G208,'TONG HOP'!$C$8:$E$799,2,0)</f>
        <v>Bột đá 0-5 (PH02)</v>
      </c>
      <c r="I208" s="29" t="str">
        <f>IF(B208="","",VLOOKUP(H208,'TONG HOP'!$B$8:$F$19883,1,0))</f>
        <v>Bột đá 0-5 (PH02)</v>
      </c>
      <c r="J208" s="35" t="str">
        <f>IF(B208="","",VLOOKUP(I208,'TONG HOP'!$B$8:$F$19883,5,0))</f>
        <v>kg</v>
      </c>
      <c r="K208" s="214">
        <v>59400</v>
      </c>
      <c r="L208" s="214">
        <v>62010</v>
      </c>
      <c r="M208" s="214"/>
      <c r="N208" s="214"/>
      <c r="O208" s="617" t="s">
        <v>1694</v>
      </c>
      <c r="P208" s="11">
        <f t="shared" si="7"/>
        <v>8</v>
      </c>
      <c r="Q208" s="246" t="s">
        <v>1503</v>
      </c>
      <c r="R208" s="217">
        <f ca="1">+VLOOKUP(G208,'TONG HOP'!$C$8:$Q$788,14,0)</f>
        <v>16450296.948150001</v>
      </c>
      <c r="S208" s="217">
        <f ca="1">+VLOOKUP(G208,'TONG HOP'!$C$8:$Q$788,15,0)</f>
        <v>17584243.156999998</v>
      </c>
      <c r="T208" s="447"/>
      <c r="U208" s="7"/>
      <c r="V208" s="7"/>
    </row>
    <row r="209" spans="1:22" ht="15" customHeight="1">
      <c r="A209" s="4">
        <f t="shared" si="6"/>
        <v>205</v>
      </c>
      <c r="B209" s="30" t="s">
        <v>1684</v>
      </c>
      <c r="C209" s="19" t="s">
        <v>742</v>
      </c>
      <c r="D209" s="489" t="s">
        <v>1673</v>
      </c>
      <c r="E209" s="5" t="s">
        <v>743</v>
      </c>
      <c r="F209" s="20" t="s">
        <v>890</v>
      </c>
      <c r="G209" s="315" t="s">
        <v>1296</v>
      </c>
      <c r="H209" s="17" t="str">
        <f>VLOOKUP(G209,'TONG HOP'!$C$8:$E$799,2,0)</f>
        <v>Bột đá Phước Hoà 03 (PH03) DTL</v>
      </c>
      <c r="I209" s="29" t="str">
        <f>IF(B209="","",VLOOKUP(H209,'TONG HOP'!$B$8:$F$19883,1,0))</f>
        <v>Bột đá Phước Hoà 03 (PH03) DTL</v>
      </c>
      <c r="J209" s="35" t="str">
        <f>IF(B209="","",VLOOKUP(I209,'TONG HOP'!$B$8:$F$19883,5,0))</f>
        <v>kg</v>
      </c>
      <c r="K209" s="214">
        <v>51150</v>
      </c>
      <c r="L209" s="214">
        <v>53070</v>
      </c>
      <c r="M209" s="214"/>
      <c r="N209" s="214"/>
      <c r="O209" s="617" t="s">
        <v>1694</v>
      </c>
      <c r="P209" s="11">
        <f t="shared" si="7"/>
        <v>8</v>
      </c>
      <c r="Q209" s="246" t="s">
        <v>1503</v>
      </c>
      <c r="R209" s="217">
        <f ca="1">+VLOOKUP(G209,'TONG HOP'!$C$8:$Q$788,14,0)</f>
        <v>12462544.286</v>
      </c>
      <c r="S209" s="217">
        <f ca="1">+VLOOKUP(G209,'TONG HOP'!$C$8:$Q$788,15,0)</f>
        <v>13260131.879999999</v>
      </c>
      <c r="T209" s="447"/>
      <c r="U209" s="7"/>
      <c r="V209" s="7"/>
    </row>
    <row r="210" spans="1:22" ht="15" customHeight="1">
      <c r="A210" s="4">
        <f t="shared" si="6"/>
        <v>206</v>
      </c>
      <c r="B210" s="30" t="s">
        <v>1684</v>
      </c>
      <c r="C210" s="19" t="s">
        <v>742</v>
      </c>
      <c r="D210" s="489" t="s">
        <v>1673</v>
      </c>
      <c r="E210" s="5" t="s">
        <v>743</v>
      </c>
      <c r="F210" s="20" t="s">
        <v>890</v>
      </c>
      <c r="G210" s="17" t="s">
        <v>78</v>
      </c>
      <c r="H210" s="17" t="str">
        <f>VLOOKUP(G210,'TONG HOP'!$C$8:$E$799,2,0)</f>
        <v>Đá vôi (PND-HT01)</v>
      </c>
      <c r="I210" s="29" t="str">
        <f>IF(B210="","",VLOOKUP(H210,'TONG HOP'!$B$8:$F$19883,1,0))</f>
        <v>Đá vôi (PND-HT01)</v>
      </c>
      <c r="J210" s="35" t="str">
        <f>IF(B210="","",VLOOKUP(I210,'TONG HOP'!$B$8:$F$19883,5,0))</f>
        <v>kg</v>
      </c>
      <c r="K210" s="214">
        <v>23100</v>
      </c>
      <c r="L210" s="214">
        <v>24540</v>
      </c>
      <c r="M210" s="214"/>
      <c r="N210" s="214"/>
      <c r="O210" s="617" t="s">
        <v>1694</v>
      </c>
      <c r="P210" s="11">
        <f t="shared" si="7"/>
        <v>8</v>
      </c>
      <c r="Q210" s="246" t="s">
        <v>1503</v>
      </c>
      <c r="R210" s="217">
        <f ca="1">+VLOOKUP(G210,'TONG HOP'!$C$8:$Q$788,14,0)</f>
        <v>1278368.7590000001</v>
      </c>
      <c r="S210" s="217">
        <f ca="1">+VLOOKUP(G210,'TONG HOP'!$C$8:$Q$788,15,0)</f>
        <v>1340529.603775</v>
      </c>
      <c r="T210" s="447"/>
      <c r="U210" s="7"/>
      <c r="V210" s="7"/>
    </row>
    <row r="211" spans="1:22" ht="15" customHeight="1">
      <c r="A211" s="4">
        <f t="shared" si="6"/>
        <v>207</v>
      </c>
      <c r="B211" s="30" t="s">
        <v>1684</v>
      </c>
      <c r="C211" s="19" t="s">
        <v>742</v>
      </c>
      <c r="D211" s="489" t="s">
        <v>1673</v>
      </c>
      <c r="E211" s="5" t="s">
        <v>743</v>
      </c>
      <c r="F211" s="20" t="s">
        <v>890</v>
      </c>
      <c r="G211" s="315" t="s">
        <v>1147</v>
      </c>
      <c r="H211" s="17" t="str">
        <f>VLOOKUP(G211,'TONG HOP'!$C$8:$E$799,2,0)</f>
        <v>Đất sét Hoa đào (DTL) BD01</v>
      </c>
      <c r="I211" s="29" t="str">
        <f>IF(B211="","",VLOOKUP(H211,'TONG HOP'!$B$8:$F$19883,1,0))</f>
        <v>Đất sét Hoa đào (DTL) BD01</v>
      </c>
      <c r="J211" s="35" t="str">
        <f>IF(B211="","",VLOOKUP(I211,'TONG HOP'!$B$8:$F$19883,5,0))</f>
        <v>kg</v>
      </c>
      <c r="K211" s="214">
        <v>39600</v>
      </c>
      <c r="L211" s="214">
        <v>47130</v>
      </c>
      <c r="M211" s="214"/>
      <c r="N211" s="214"/>
      <c r="O211" s="617" t="s">
        <v>1694</v>
      </c>
      <c r="P211" s="11">
        <f t="shared" si="7"/>
        <v>8</v>
      </c>
      <c r="Q211" s="246" t="s">
        <v>1503</v>
      </c>
      <c r="R211" s="217">
        <f ca="1">+VLOOKUP(G211,'TONG HOP'!$C$8:$Q$788,14,0)</f>
        <v>7003067.8900000006</v>
      </c>
      <c r="S211" s="217">
        <f ca="1">+VLOOKUP(G211,'TONG HOP'!$C$8:$Q$788,15,0)</f>
        <v>9188535.4875000007</v>
      </c>
      <c r="T211" s="447"/>
      <c r="U211" s="7"/>
      <c r="V211" s="7"/>
    </row>
    <row r="212" spans="1:22" ht="15" customHeight="1">
      <c r="A212" s="4">
        <f t="shared" si="6"/>
        <v>208</v>
      </c>
      <c r="B212" s="30" t="s">
        <v>1684</v>
      </c>
      <c r="C212" s="19" t="s">
        <v>742</v>
      </c>
      <c r="D212" s="489" t="s">
        <v>1673</v>
      </c>
      <c r="E212" s="5" t="s">
        <v>743</v>
      </c>
      <c r="F212" s="20" t="s">
        <v>890</v>
      </c>
      <c r="G212" s="17" t="s">
        <v>784</v>
      </c>
      <c r="H212" s="17" t="str">
        <f>VLOOKUP(G212,'TONG HOP'!$C$8:$E$799,2,0)</f>
        <v>Đất Đỏ Hoa Đào (BD02) LHP</v>
      </c>
      <c r="I212" s="29" t="str">
        <f>IF(B212="","",VLOOKUP(H212,'TONG HOP'!$B$8:$F$19883,1,0))</f>
        <v>Đất Đỏ Hoa Đào (BD02) LHP</v>
      </c>
      <c r="J212" s="35" t="str">
        <f>IF(B212="","",VLOOKUP(I212,'TONG HOP'!$B$8:$F$19883,5,0))</f>
        <v>kg</v>
      </c>
      <c r="K212" s="214">
        <v>39600</v>
      </c>
      <c r="L212" s="214">
        <v>47160</v>
      </c>
      <c r="M212" s="214"/>
      <c r="N212" s="214"/>
      <c r="O212" s="617" t="s">
        <v>1694</v>
      </c>
      <c r="P212" s="11">
        <f t="shared" si="7"/>
        <v>8</v>
      </c>
      <c r="Q212" s="246" t="s">
        <v>1503</v>
      </c>
      <c r="R212" s="217">
        <f ca="1">+VLOOKUP(G212,'TONG HOP'!$C$8:$Q$788,14,0)</f>
        <v>21748131.5</v>
      </c>
      <c r="S212" s="217">
        <f ca="1">+VLOOKUP(G212,'TONG HOP'!$C$8:$Q$788,15,0)</f>
        <v>27517934.375</v>
      </c>
      <c r="T212" s="447"/>
      <c r="U212" s="7"/>
      <c r="V212" s="7"/>
    </row>
    <row r="213" spans="1:22" ht="15" customHeight="1">
      <c r="A213" s="4">
        <f t="shared" si="6"/>
        <v>209</v>
      </c>
      <c r="B213" s="30" t="s">
        <v>1684</v>
      </c>
      <c r="C213" s="19" t="s">
        <v>742</v>
      </c>
      <c r="D213" s="489" t="s">
        <v>1673</v>
      </c>
      <c r="E213" s="5" t="s">
        <v>743</v>
      </c>
      <c r="F213" s="20" t="s">
        <v>890</v>
      </c>
      <c r="G213" s="315" t="s">
        <v>1370</v>
      </c>
      <c r="H213" s="17" t="str">
        <f>VLOOKUP(G213,'TONG HOP'!$C$8:$E$799,2,0)</f>
        <v>Đất VT02</v>
      </c>
      <c r="I213" s="29" t="str">
        <f>IF(B213="","",VLOOKUP(H213,'TONG HOP'!$B$8:$F$19883,1,0))</f>
        <v>Đất VT02</v>
      </c>
      <c r="J213" s="35" t="str">
        <f>IF(B213="","",VLOOKUP(I213,'TONG HOP'!$B$8:$F$19883,5,0))</f>
        <v>kg</v>
      </c>
      <c r="K213" s="214">
        <v>46200</v>
      </c>
      <c r="L213" s="214">
        <v>54900</v>
      </c>
      <c r="M213" s="214"/>
      <c r="N213" s="214"/>
      <c r="O213" s="617" t="s">
        <v>1694</v>
      </c>
      <c r="P213" s="11">
        <f t="shared" si="7"/>
        <v>8</v>
      </c>
      <c r="Q213" s="246" t="s">
        <v>1503</v>
      </c>
      <c r="R213" s="217">
        <f ca="1">+VLOOKUP(G213,'TONG HOP'!$C$8:$Q$788,14,0)</f>
        <v>7849734</v>
      </c>
      <c r="S213" s="217">
        <f ca="1">+VLOOKUP(G213,'TONG HOP'!$C$8:$Q$788,15,0)</f>
        <v>9643863.4800000004</v>
      </c>
      <c r="T213" s="447"/>
      <c r="U213" s="7"/>
      <c r="V213" s="7"/>
    </row>
    <row r="214" spans="1:22" ht="15" customHeight="1">
      <c r="A214" s="4">
        <f t="shared" si="6"/>
        <v>210</v>
      </c>
      <c r="B214" s="30" t="s">
        <v>1684</v>
      </c>
      <c r="C214" s="19" t="s">
        <v>742</v>
      </c>
      <c r="D214" s="489" t="s">
        <v>1673</v>
      </c>
      <c r="E214" s="5" t="s">
        <v>743</v>
      </c>
      <c r="F214" s="20" t="s">
        <v>890</v>
      </c>
      <c r="G214" s="315" t="s">
        <v>783</v>
      </c>
      <c r="H214" s="17" t="str">
        <f>VLOOKUP(G214,'TONG HOP'!$C$8:$E$799,2,0)</f>
        <v>Đất sét Hồng Lâm Đồng mới (PND-KL-BL01) - LQ</v>
      </c>
      <c r="I214" s="29" t="str">
        <f>IF(B214="","",VLOOKUP(H214,'TONG HOP'!$B$8:$F$19883,1,0))</f>
        <v>Đất sét Hồng Lâm Đồng mới (PND-KL-BL01) - LQ</v>
      </c>
      <c r="J214" s="35" t="str">
        <f>IF(B214="","",VLOOKUP(I214,'TONG HOP'!$B$8:$F$19883,5,0))</f>
        <v>kg</v>
      </c>
      <c r="K214" s="214">
        <v>9900</v>
      </c>
      <c r="L214" s="214">
        <v>12240</v>
      </c>
      <c r="M214" s="214"/>
      <c r="N214" s="214"/>
      <c r="O214" s="617" t="s">
        <v>1694</v>
      </c>
      <c r="P214" s="11">
        <f t="shared" si="7"/>
        <v>8</v>
      </c>
      <c r="Q214" s="246" t="s">
        <v>1503</v>
      </c>
      <c r="R214" s="217">
        <f ca="1">+VLOOKUP(G214,'TONG HOP'!$C$8:$Q$788,14,0)</f>
        <v>8622217</v>
      </c>
      <c r="S214" s="217">
        <f ca="1">+VLOOKUP(G214,'TONG HOP'!$C$8:$Q$788,15,0)</f>
        <v>11000466.59</v>
      </c>
      <c r="T214" s="447"/>
      <c r="U214" s="7"/>
      <c r="V214" s="7"/>
    </row>
    <row r="215" spans="1:22" ht="15" customHeight="1">
      <c r="A215" s="4">
        <f t="shared" si="6"/>
        <v>211</v>
      </c>
      <c r="B215" s="30" t="s">
        <v>1684</v>
      </c>
      <c r="C215" s="19" t="s">
        <v>742</v>
      </c>
      <c r="D215" s="489" t="s">
        <v>1673</v>
      </c>
      <c r="E215" s="5" t="s">
        <v>743</v>
      </c>
      <c r="F215" s="20" t="s">
        <v>890</v>
      </c>
      <c r="G215" s="315" t="s">
        <v>1421</v>
      </c>
      <c r="H215" s="17" t="str">
        <f>VLOOKUP(G215,'TONG HOP'!$C$8:$E$799,2,0)</f>
        <v>Đất VC02 (Đất TT)</v>
      </c>
      <c r="I215" s="29" t="str">
        <f>IF(B215="","",VLOOKUP(H215,'TONG HOP'!$B$8:$F$19883,1,0))</f>
        <v>Đất VC02 (Đất TT)</v>
      </c>
      <c r="J215" s="35" t="str">
        <f>IF(B215="","",VLOOKUP(I215,'TONG HOP'!$B$8:$F$19883,5,0))</f>
        <v>kg</v>
      </c>
      <c r="K215" s="214">
        <v>49500</v>
      </c>
      <c r="L215" s="214">
        <v>60150</v>
      </c>
      <c r="M215" s="214"/>
      <c r="N215" s="214"/>
      <c r="O215" s="617" t="s">
        <v>1694</v>
      </c>
      <c r="P215" s="11">
        <f t="shared" si="7"/>
        <v>8</v>
      </c>
      <c r="Q215" s="246" t="s">
        <v>1503</v>
      </c>
      <c r="R215" s="217">
        <f ca="1">+VLOOKUP(G215,'TONG HOP'!$C$8:$Q$788,14,0)</f>
        <v>11046342.498400144</v>
      </c>
      <c r="S215" s="217">
        <f ca="1">+VLOOKUP(G215,'TONG HOP'!$C$8:$Q$788,15,0)</f>
        <v>10818962.636480175</v>
      </c>
      <c r="T215" s="447"/>
      <c r="U215" s="7"/>
      <c r="V215" s="7"/>
    </row>
    <row r="216" spans="1:22" ht="15" customHeight="1">
      <c r="A216" s="4">
        <f t="shared" si="6"/>
        <v>212</v>
      </c>
      <c r="B216" s="30" t="s">
        <v>1684</v>
      </c>
      <c r="C216" s="19" t="s">
        <v>742</v>
      </c>
      <c r="D216" s="489" t="s">
        <v>1673</v>
      </c>
      <c r="E216" s="5" t="s">
        <v>743</v>
      </c>
      <c r="F216" s="20" t="s">
        <v>890</v>
      </c>
      <c r="G216" s="17" t="s">
        <v>1294</v>
      </c>
      <c r="H216" s="17" t="str">
        <f>VLOOKUP(G216,'TONG HOP'!$C$8:$E$799,2,0)</f>
        <v>Thủy tinh lỏng - Ngọc Anh Đạt (Natri silicate)</v>
      </c>
      <c r="I216" s="29" t="str">
        <f>IF(B216="","",VLOOKUP(H216,'TONG HOP'!$B$8:$F$19883,1,0))</f>
        <v>Thủy tinh lỏng - Ngọc Anh Đạt (Natri silicate)</v>
      </c>
      <c r="J216" s="35" t="str">
        <f>IF(B216="","",VLOOKUP(I216,'TONG HOP'!$B$8:$F$19883,5,0))</f>
        <v>kg</v>
      </c>
      <c r="K216" s="214">
        <v>4800</v>
      </c>
      <c r="L216" s="214">
        <v>4800</v>
      </c>
      <c r="M216" s="214"/>
      <c r="N216" s="214"/>
      <c r="O216" s="617" t="s">
        <v>1694</v>
      </c>
      <c r="P216" s="11">
        <f t="shared" si="7"/>
        <v>8</v>
      </c>
      <c r="Q216" s="246" t="s">
        <v>1503</v>
      </c>
      <c r="R216" s="217">
        <f ca="1">+VLOOKUP(G216,'TONG HOP'!$C$8:$Q$788,14,0)</f>
        <v>11856</v>
      </c>
      <c r="S216" s="217">
        <f ca="1">+VLOOKUP(G216,'TONG HOP'!$C$8:$Q$788,15,0)</f>
        <v>11856</v>
      </c>
      <c r="T216" s="447"/>
      <c r="U216" s="7"/>
      <c r="V216" s="7"/>
    </row>
    <row r="217" spans="1:22" ht="15" customHeight="1">
      <c r="A217" s="4">
        <f t="shared" si="6"/>
        <v>213</v>
      </c>
      <c r="B217" s="30" t="s">
        <v>1685</v>
      </c>
      <c r="C217" s="19" t="s">
        <v>742</v>
      </c>
      <c r="D217" s="489" t="s">
        <v>1673</v>
      </c>
      <c r="E217" s="5" t="s">
        <v>743</v>
      </c>
      <c r="F217" s="20" t="s">
        <v>1422</v>
      </c>
      <c r="G217" s="17" t="s">
        <v>1297</v>
      </c>
      <c r="H217" s="17" t="str">
        <f>VLOOKUP(G217,'TONG HOP'!$C$8:$E$799,2,0)</f>
        <v>Bột đá 0-5 (PH02)</v>
      </c>
      <c r="I217" s="29" t="str">
        <f>IF(B217="","",VLOOKUP(H217,'TONG HOP'!$B$8:$F$19883,1,0))</f>
        <v>Bột đá 0-5 (PH02)</v>
      </c>
      <c r="J217" s="35" t="str">
        <f>IF(B217="","",VLOOKUP(I217,'TONG HOP'!$B$8:$F$19883,5,0))</f>
        <v>kg</v>
      </c>
      <c r="K217" s="214">
        <v>49500</v>
      </c>
      <c r="L217" s="214">
        <v>51700</v>
      </c>
      <c r="M217" s="214"/>
      <c r="N217" s="214"/>
      <c r="O217" s="617" t="s">
        <v>1696</v>
      </c>
      <c r="P217" s="11">
        <f t="shared" si="7"/>
        <v>8</v>
      </c>
      <c r="Q217" s="246" t="s">
        <v>1487</v>
      </c>
      <c r="R217" s="217">
        <f ca="1">+VLOOKUP(G217,'TONG HOP'!$C$8:$Q$788,14,0)</f>
        <v>16450296.948150001</v>
      </c>
      <c r="S217" s="217">
        <f ca="1">+VLOOKUP(G217,'TONG HOP'!$C$8:$Q$788,15,0)</f>
        <v>17584243.156999998</v>
      </c>
      <c r="T217" s="447"/>
      <c r="U217" s="7"/>
      <c r="V217" s="7"/>
    </row>
    <row r="218" spans="1:22" ht="15" customHeight="1">
      <c r="A218" s="4">
        <f t="shared" si="6"/>
        <v>214</v>
      </c>
      <c r="B218" s="30" t="s">
        <v>1685</v>
      </c>
      <c r="C218" s="19" t="s">
        <v>742</v>
      </c>
      <c r="D218" s="489" t="s">
        <v>1673</v>
      </c>
      <c r="E218" s="5" t="s">
        <v>743</v>
      </c>
      <c r="F218" s="20" t="s">
        <v>1422</v>
      </c>
      <c r="G218" s="315" t="s">
        <v>1296</v>
      </c>
      <c r="H218" s="17" t="str">
        <f>VLOOKUP(G218,'TONG HOP'!$C$8:$E$799,2,0)</f>
        <v>Bột đá Phước Hoà 03 (PH03) DTL</v>
      </c>
      <c r="I218" s="29" t="str">
        <f>IF(B218="","",VLOOKUP(H218,'TONG HOP'!$B$8:$F$19883,1,0))</f>
        <v>Bột đá Phước Hoà 03 (PH03) DTL</v>
      </c>
      <c r="J218" s="35" t="str">
        <f>IF(B218="","",VLOOKUP(I218,'TONG HOP'!$B$8:$F$19883,5,0))</f>
        <v>kg</v>
      </c>
      <c r="K218" s="214">
        <v>42625</v>
      </c>
      <c r="L218" s="214">
        <v>44240</v>
      </c>
      <c r="M218" s="214"/>
      <c r="N218" s="214"/>
      <c r="O218" s="617" t="s">
        <v>1696</v>
      </c>
      <c r="P218" s="11">
        <f t="shared" si="7"/>
        <v>8</v>
      </c>
      <c r="Q218" s="246" t="s">
        <v>1487</v>
      </c>
      <c r="R218" s="217">
        <f ca="1">+VLOOKUP(G218,'TONG HOP'!$C$8:$Q$788,14,0)</f>
        <v>12462544.286</v>
      </c>
      <c r="S218" s="217">
        <f ca="1">+VLOOKUP(G218,'TONG HOP'!$C$8:$Q$788,15,0)</f>
        <v>13260131.879999999</v>
      </c>
      <c r="T218" s="447"/>
      <c r="U218" s="7"/>
      <c r="V218" s="7"/>
    </row>
    <row r="219" spans="1:22" ht="15" customHeight="1">
      <c r="A219" s="4">
        <f t="shared" si="6"/>
        <v>215</v>
      </c>
      <c r="B219" s="30" t="s">
        <v>1685</v>
      </c>
      <c r="C219" s="19" t="s">
        <v>742</v>
      </c>
      <c r="D219" s="489" t="s">
        <v>1673</v>
      </c>
      <c r="E219" s="5" t="s">
        <v>743</v>
      </c>
      <c r="F219" s="20" t="s">
        <v>1422</v>
      </c>
      <c r="G219" s="17" t="s">
        <v>78</v>
      </c>
      <c r="H219" s="17" t="str">
        <f>VLOOKUP(G219,'TONG HOP'!$C$8:$E$799,2,0)</f>
        <v>Đá vôi (PND-HT01)</v>
      </c>
      <c r="I219" s="29" t="str">
        <f>IF(B219="","",VLOOKUP(H219,'TONG HOP'!$B$8:$F$19883,1,0))</f>
        <v>Đá vôi (PND-HT01)</v>
      </c>
      <c r="J219" s="35" t="str">
        <f>IF(B219="","",VLOOKUP(I219,'TONG HOP'!$B$8:$F$19883,5,0))</f>
        <v>kg</v>
      </c>
      <c r="K219" s="214">
        <v>19250</v>
      </c>
      <c r="L219" s="214">
        <v>20450</v>
      </c>
      <c r="M219" s="214"/>
      <c r="N219" s="214"/>
      <c r="O219" s="617" t="s">
        <v>1696</v>
      </c>
      <c r="P219" s="11">
        <f t="shared" si="7"/>
        <v>8</v>
      </c>
      <c r="Q219" s="246" t="s">
        <v>1487</v>
      </c>
      <c r="R219" s="217">
        <f ca="1">+VLOOKUP(G219,'TONG HOP'!$C$8:$Q$788,14,0)</f>
        <v>1278368.7590000001</v>
      </c>
      <c r="S219" s="217">
        <f ca="1">+VLOOKUP(G219,'TONG HOP'!$C$8:$Q$788,15,0)</f>
        <v>1340529.603775</v>
      </c>
      <c r="T219" s="447"/>
      <c r="U219" s="7"/>
      <c r="V219" s="7"/>
    </row>
    <row r="220" spans="1:22">
      <c r="A220" s="4">
        <f t="shared" si="6"/>
        <v>216</v>
      </c>
      <c r="B220" s="30" t="s">
        <v>1685</v>
      </c>
      <c r="C220" s="19" t="s">
        <v>742</v>
      </c>
      <c r="D220" s="489" t="s">
        <v>1673</v>
      </c>
      <c r="E220" s="5" t="s">
        <v>743</v>
      </c>
      <c r="F220" s="20" t="s">
        <v>1422</v>
      </c>
      <c r="G220" s="315" t="s">
        <v>1147</v>
      </c>
      <c r="H220" s="17" t="str">
        <f>VLOOKUP(G220,'TONG HOP'!$C$8:$E$799,2,0)</f>
        <v>Đất sét Hoa đào (DTL) BD01</v>
      </c>
      <c r="I220" s="29" t="str">
        <f>IF(B220="","",VLOOKUP(H220,'TONG HOP'!$B$8:$F$19883,1,0))</f>
        <v>Đất sét Hoa đào (DTL) BD01</v>
      </c>
      <c r="J220" s="35" t="str">
        <f>IF(B220="","",VLOOKUP(I220,'TONG HOP'!$B$8:$F$19883,5,0))</f>
        <v>kg</v>
      </c>
      <c r="K220" s="214">
        <v>33000</v>
      </c>
      <c r="L220" s="214">
        <v>39350</v>
      </c>
      <c r="M220" s="214"/>
      <c r="N220" s="214"/>
      <c r="O220" s="617" t="s">
        <v>1696</v>
      </c>
      <c r="P220" s="11">
        <f t="shared" si="7"/>
        <v>8</v>
      </c>
      <c r="Q220" s="246" t="s">
        <v>1487</v>
      </c>
      <c r="R220" s="217">
        <f ca="1">+VLOOKUP(G220,'TONG HOP'!$C$8:$Q$788,14,0)</f>
        <v>7003067.8900000006</v>
      </c>
      <c r="S220" s="217">
        <f ca="1">+VLOOKUP(G220,'TONG HOP'!$C$8:$Q$788,15,0)</f>
        <v>9188535.4875000007</v>
      </c>
      <c r="T220" s="447"/>
      <c r="U220" s="7"/>
      <c r="V220" s="7"/>
    </row>
    <row r="221" spans="1:22" ht="15.75" customHeight="1">
      <c r="A221" s="4">
        <f t="shared" si="6"/>
        <v>217</v>
      </c>
      <c r="B221" s="30" t="s">
        <v>1685</v>
      </c>
      <c r="C221" s="19" t="s">
        <v>742</v>
      </c>
      <c r="D221" s="489" t="s">
        <v>1673</v>
      </c>
      <c r="E221" s="5" t="s">
        <v>743</v>
      </c>
      <c r="F221" s="20" t="s">
        <v>1422</v>
      </c>
      <c r="G221" s="17" t="s">
        <v>784</v>
      </c>
      <c r="H221" s="17" t="str">
        <f>VLOOKUP(G221,'TONG HOP'!$C$8:$E$799,2,0)</f>
        <v>Đất Đỏ Hoa Đào (BD02) LHP</v>
      </c>
      <c r="I221" s="29" t="str">
        <f>IF(B221="","",VLOOKUP(H221,'TONG HOP'!$B$8:$F$19883,1,0))</f>
        <v>Đất Đỏ Hoa Đào (BD02) LHP</v>
      </c>
      <c r="J221" s="35" t="str">
        <f>IF(B221="","",VLOOKUP(I221,'TONG HOP'!$B$8:$F$19883,5,0))</f>
        <v>kg</v>
      </c>
      <c r="K221" s="214">
        <v>33000</v>
      </c>
      <c r="L221" s="214">
        <v>39260</v>
      </c>
      <c r="M221" s="214"/>
      <c r="N221" s="214"/>
      <c r="O221" s="617" t="s">
        <v>1696</v>
      </c>
      <c r="P221" s="11">
        <f t="shared" si="7"/>
        <v>8</v>
      </c>
      <c r="Q221" s="246" t="s">
        <v>1487</v>
      </c>
      <c r="R221" s="217">
        <f ca="1">+VLOOKUP(G221,'TONG HOP'!$C$8:$Q$788,14,0)</f>
        <v>21748131.5</v>
      </c>
      <c r="S221" s="217">
        <f ca="1">+VLOOKUP(G221,'TONG HOP'!$C$8:$Q$788,15,0)</f>
        <v>27517934.375</v>
      </c>
      <c r="T221" s="447"/>
      <c r="U221" s="7"/>
      <c r="V221" s="7"/>
    </row>
    <row r="222" spans="1:22" ht="15" customHeight="1">
      <c r="A222" s="4">
        <f t="shared" si="6"/>
        <v>218</v>
      </c>
      <c r="B222" s="30" t="s">
        <v>1685</v>
      </c>
      <c r="C222" s="19" t="s">
        <v>742</v>
      </c>
      <c r="D222" s="489" t="s">
        <v>1673</v>
      </c>
      <c r="E222" s="5" t="s">
        <v>743</v>
      </c>
      <c r="F222" s="20" t="s">
        <v>1422</v>
      </c>
      <c r="G222" s="315" t="s">
        <v>1370</v>
      </c>
      <c r="H222" s="17" t="str">
        <f>VLOOKUP(G222,'TONG HOP'!$C$8:$E$799,2,0)</f>
        <v>Đất VT02</v>
      </c>
      <c r="I222" s="29" t="str">
        <f>IF(B222="","",VLOOKUP(H222,'TONG HOP'!$B$8:$F$19883,1,0))</f>
        <v>Đất VT02</v>
      </c>
      <c r="J222" s="35" t="str">
        <f>IF(B222="","",VLOOKUP(I222,'TONG HOP'!$B$8:$F$19883,5,0))</f>
        <v>kg</v>
      </c>
      <c r="K222" s="214">
        <v>38500</v>
      </c>
      <c r="L222" s="214">
        <v>45790</v>
      </c>
      <c r="M222" s="214"/>
      <c r="N222" s="214"/>
      <c r="O222" s="617" t="s">
        <v>1696</v>
      </c>
      <c r="P222" s="11">
        <f t="shared" si="7"/>
        <v>8</v>
      </c>
      <c r="Q222" s="246" t="s">
        <v>1487</v>
      </c>
      <c r="R222" s="217">
        <f ca="1">+VLOOKUP(G222,'TONG HOP'!$C$8:$Q$788,14,0)</f>
        <v>7849734</v>
      </c>
      <c r="S222" s="217">
        <f ca="1">+VLOOKUP(G222,'TONG HOP'!$C$8:$Q$788,15,0)</f>
        <v>9643863.4800000004</v>
      </c>
      <c r="T222" s="447"/>
      <c r="U222" s="7"/>
      <c r="V222" s="7"/>
    </row>
    <row r="223" spans="1:22" ht="15" customHeight="1">
      <c r="A223" s="4">
        <f t="shared" si="6"/>
        <v>219</v>
      </c>
      <c r="B223" s="30" t="s">
        <v>1685</v>
      </c>
      <c r="C223" s="19" t="s">
        <v>742</v>
      </c>
      <c r="D223" s="489" t="s">
        <v>1673</v>
      </c>
      <c r="E223" s="5" t="s">
        <v>743</v>
      </c>
      <c r="F223" s="20" t="s">
        <v>1422</v>
      </c>
      <c r="G223" s="315" t="s">
        <v>783</v>
      </c>
      <c r="H223" s="17" t="str">
        <f>VLOOKUP(G223,'TONG HOP'!$C$8:$E$799,2,0)</f>
        <v>Đất sét Hồng Lâm Đồng mới (PND-KL-BL01) - LQ</v>
      </c>
      <c r="I223" s="29" t="str">
        <f>IF(B223="","",VLOOKUP(H223,'TONG HOP'!$B$8:$F$19883,1,0))</f>
        <v>Đất sét Hồng Lâm Đồng mới (PND-KL-BL01) - LQ</v>
      </c>
      <c r="J223" s="35" t="str">
        <f>IF(B223="","",VLOOKUP(I223,'TONG HOP'!$B$8:$F$19883,5,0))</f>
        <v>kg</v>
      </c>
      <c r="K223" s="214">
        <v>8250</v>
      </c>
      <c r="L223" s="214">
        <v>10210</v>
      </c>
      <c r="M223" s="214"/>
      <c r="N223" s="214"/>
      <c r="O223" s="617" t="s">
        <v>1696</v>
      </c>
      <c r="P223" s="11">
        <f t="shared" si="7"/>
        <v>8</v>
      </c>
      <c r="Q223" s="246" t="s">
        <v>1487</v>
      </c>
      <c r="R223" s="217">
        <f ca="1">+VLOOKUP(G223,'TONG HOP'!$C$8:$Q$788,14,0)</f>
        <v>8622217</v>
      </c>
      <c r="S223" s="217">
        <f ca="1">+VLOOKUP(G223,'TONG HOP'!$C$8:$Q$788,15,0)</f>
        <v>11000466.59</v>
      </c>
      <c r="T223" s="447"/>
      <c r="U223" s="7"/>
      <c r="V223" s="7"/>
    </row>
    <row r="224" spans="1:22" ht="15" customHeight="1">
      <c r="A224" s="4">
        <f t="shared" si="6"/>
        <v>220</v>
      </c>
      <c r="B224" s="30" t="s">
        <v>1685</v>
      </c>
      <c r="C224" s="19" t="s">
        <v>742</v>
      </c>
      <c r="D224" s="489" t="s">
        <v>1673</v>
      </c>
      <c r="E224" s="5" t="s">
        <v>743</v>
      </c>
      <c r="F224" s="20" t="s">
        <v>1422</v>
      </c>
      <c r="G224" s="315" t="s">
        <v>1421</v>
      </c>
      <c r="H224" s="17" t="str">
        <f>VLOOKUP(G224,'TONG HOP'!$C$8:$E$799,2,0)</f>
        <v>Đất VC02 (Đất TT)</v>
      </c>
      <c r="I224" s="29" t="str">
        <f>IF(B224="","",VLOOKUP(H224,'TONG HOP'!$B$8:$F$19883,1,0))</f>
        <v>Đất VC02 (Đất TT)</v>
      </c>
      <c r="J224" s="35" t="str">
        <f>IF(B224="","",VLOOKUP(I224,'TONG HOP'!$B$8:$F$19883,5,0))</f>
        <v>kg</v>
      </c>
      <c r="K224" s="214">
        <v>41250</v>
      </c>
      <c r="L224" s="214">
        <v>50190</v>
      </c>
      <c r="M224" s="214"/>
      <c r="N224" s="214"/>
      <c r="O224" s="617" t="s">
        <v>1696</v>
      </c>
      <c r="P224" s="11">
        <f t="shared" si="7"/>
        <v>8</v>
      </c>
      <c r="Q224" s="246" t="s">
        <v>1487</v>
      </c>
      <c r="R224" s="217">
        <f ca="1">+VLOOKUP(G224,'TONG HOP'!$C$8:$Q$788,14,0)</f>
        <v>11046342.498400144</v>
      </c>
      <c r="S224" s="217">
        <f ca="1">+VLOOKUP(G224,'TONG HOP'!$C$8:$Q$788,15,0)</f>
        <v>10818962.636480175</v>
      </c>
      <c r="T224" s="447"/>
      <c r="U224" s="7"/>
      <c r="V224" s="7"/>
    </row>
    <row r="225" spans="1:22" ht="15" customHeight="1">
      <c r="A225" s="4">
        <f t="shared" si="6"/>
        <v>221</v>
      </c>
      <c r="B225" s="30" t="s">
        <v>1685</v>
      </c>
      <c r="C225" s="19" t="s">
        <v>742</v>
      </c>
      <c r="D225" s="489" t="s">
        <v>1673</v>
      </c>
      <c r="E225" s="5" t="s">
        <v>743</v>
      </c>
      <c r="F225" s="20" t="s">
        <v>1422</v>
      </c>
      <c r="G225" s="17" t="s">
        <v>1294</v>
      </c>
      <c r="H225" s="17" t="str">
        <f>VLOOKUP(G225,'TONG HOP'!$C$8:$E$799,2,0)</f>
        <v>Thủy tinh lỏng - Ngọc Anh Đạt (Natri silicate)</v>
      </c>
      <c r="I225" s="29" t="str">
        <f>IF(B225="","",VLOOKUP(H225,'TONG HOP'!$B$8:$F$19883,1,0))</f>
        <v>Thủy tinh lỏng - Ngọc Anh Đạt (Natri silicate)</v>
      </c>
      <c r="J225" s="35" t="str">
        <f>IF(B225="","",VLOOKUP(I225,'TONG HOP'!$B$8:$F$19883,5,0))</f>
        <v>kg</v>
      </c>
      <c r="K225" s="214">
        <v>4000</v>
      </c>
      <c r="L225" s="214">
        <v>4000</v>
      </c>
      <c r="M225" s="214"/>
      <c r="N225" s="214"/>
      <c r="O225" s="617" t="s">
        <v>1696</v>
      </c>
      <c r="P225" s="11">
        <f t="shared" si="7"/>
        <v>8</v>
      </c>
      <c r="Q225" s="246" t="s">
        <v>1487</v>
      </c>
      <c r="R225" s="217">
        <f ca="1">+VLOOKUP(G225,'TONG HOP'!$C$8:$Q$788,14,0)</f>
        <v>11856</v>
      </c>
      <c r="S225" s="217">
        <f ca="1">+VLOOKUP(G225,'TONG HOP'!$C$8:$Q$788,15,0)</f>
        <v>11856</v>
      </c>
      <c r="T225" s="447"/>
      <c r="U225" s="7"/>
      <c r="V225" s="7"/>
    </row>
    <row r="226" spans="1:22" ht="15" customHeight="1">
      <c r="A226" s="4">
        <f t="shared" si="6"/>
        <v>222</v>
      </c>
      <c r="B226" s="30" t="s">
        <v>1686</v>
      </c>
      <c r="C226" s="19" t="s">
        <v>742</v>
      </c>
      <c r="D226" s="489" t="s">
        <v>1673</v>
      </c>
      <c r="E226" s="5" t="s">
        <v>743</v>
      </c>
      <c r="F226" s="20" t="s">
        <v>1442</v>
      </c>
      <c r="G226" s="17" t="s">
        <v>1126</v>
      </c>
      <c r="H226" s="17" t="str">
        <f>VLOOKUP(G226,'TONG HOP'!$C$8:$E$799,2,0)</f>
        <v>Than cục 4A- Hưng Tam Long Lô 1</v>
      </c>
      <c r="I226" s="29" t="str">
        <f>IF(B226="","",VLOOKUP(H226,'TONG HOP'!$B$8:$F$19883,1,0))</f>
        <v>Than cục 4A- Hưng Tam Long Lô 1</v>
      </c>
      <c r="J226" s="35" t="str">
        <f>IF(B226="","",VLOOKUP(I226,'TONG HOP'!$B$8:$F$19883,5,0))</f>
        <v>kg</v>
      </c>
      <c r="K226" s="214"/>
      <c r="L226" s="214">
        <v>11273</v>
      </c>
      <c r="M226" s="214"/>
      <c r="N226" s="214"/>
      <c r="O226" s="617" t="s">
        <v>1535</v>
      </c>
      <c r="P226" s="11">
        <f t="shared" si="7"/>
        <v>8</v>
      </c>
      <c r="Q226" s="246"/>
      <c r="R226" s="217">
        <f>+VLOOKUP(G226,'TONG HOP'!$C$8:$Q$788,14,0)</f>
        <v>0</v>
      </c>
      <c r="S226" s="217">
        <f ca="1">+VLOOKUP(G226,'TONG HOP'!$C$8:$Q$788,15,0)</f>
        <v>0</v>
      </c>
      <c r="T226" s="447"/>
      <c r="U226" s="7"/>
      <c r="V226" s="7"/>
    </row>
    <row r="227" spans="1:22" ht="15" customHeight="1">
      <c r="A227" s="4">
        <f t="shared" si="6"/>
        <v>223</v>
      </c>
      <c r="B227" s="30" t="s">
        <v>1687</v>
      </c>
      <c r="C227" s="19" t="s">
        <v>742</v>
      </c>
      <c r="D227" s="489" t="s">
        <v>1673</v>
      </c>
      <c r="E227" s="5" t="s">
        <v>743</v>
      </c>
      <c r="F227" s="20" t="s">
        <v>1442</v>
      </c>
      <c r="G227" s="17" t="s">
        <v>1126</v>
      </c>
      <c r="H227" s="17" t="str">
        <f>VLOOKUP(G227,'TONG HOP'!$C$8:$E$799,2,0)</f>
        <v>Than cục 4A- Hưng Tam Long Lô 1</v>
      </c>
      <c r="I227" s="29" t="str">
        <f>IF(B227="","",VLOOKUP(H227,'TONG HOP'!$B$8:$F$19883,1,0))</f>
        <v>Than cục 4A- Hưng Tam Long Lô 1</v>
      </c>
      <c r="J227" s="35" t="str">
        <f>IF(B227="","",VLOOKUP(I227,'TONG HOP'!$B$8:$F$19883,5,0))</f>
        <v>kg</v>
      </c>
      <c r="K227" s="214"/>
      <c r="L227" s="214">
        <v>7387</v>
      </c>
      <c r="M227" s="214"/>
      <c r="N227" s="214"/>
      <c r="O227" s="617" t="s">
        <v>1536</v>
      </c>
      <c r="P227" s="11">
        <f t="shared" si="7"/>
        <v>8</v>
      </c>
      <c r="Q227" s="246"/>
      <c r="R227" s="217">
        <f>+VLOOKUP(G227,'TONG HOP'!$C$8:$Q$788,14,0)</f>
        <v>0</v>
      </c>
      <c r="S227" s="217">
        <f ca="1">+VLOOKUP(G227,'TONG HOP'!$C$8:$Q$788,15,0)</f>
        <v>0</v>
      </c>
      <c r="T227" s="447"/>
      <c r="U227" s="7"/>
      <c r="V227" s="7"/>
    </row>
    <row r="228" spans="1:22" ht="15" customHeight="1">
      <c r="A228" s="4">
        <f t="shared" si="6"/>
        <v>224</v>
      </c>
      <c r="B228" s="30" t="s">
        <v>1699</v>
      </c>
      <c r="C228" s="19" t="s">
        <v>742</v>
      </c>
      <c r="D228" s="489" t="s">
        <v>1697</v>
      </c>
      <c r="E228" s="5" t="s">
        <v>1374</v>
      </c>
      <c r="F228" s="20" t="s">
        <v>1299</v>
      </c>
      <c r="G228" s="315" t="s">
        <v>1397</v>
      </c>
      <c r="H228" s="17" t="str">
        <f>VLOOKUP(G228,'TONG HOP'!$C$8:$E$799,2,0)</f>
        <v>Than cám sàng từ than cục của lô than Hải Thành 02</v>
      </c>
      <c r="I228" s="29" t="str">
        <f>IF(B228="","",VLOOKUP(H228,'TONG HOP'!$B$8:$F$19883,1,0))</f>
        <v>Than cám sàng từ than cục của lô than Hải Thành 02</v>
      </c>
      <c r="J228" s="35" t="str">
        <f>IF(B228="","",VLOOKUP(I228,'TONG HOP'!$B$8:$F$19883,5,0))</f>
        <v>kg</v>
      </c>
      <c r="K228" s="214"/>
      <c r="L228" s="214">
        <v>35020</v>
      </c>
      <c r="M228" s="214"/>
      <c r="N228" s="214"/>
      <c r="O228" s="617" t="s">
        <v>1533</v>
      </c>
      <c r="P228" s="11">
        <f t="shared" si="7"/>
        <v>8</v>
      </c>
      <c r="Q228" s="246"/>
      <c r="R228" s="217">
        <f>+VLOOKUP(G228,'TONG HOP'!$C$8:$Q$788,14,0)</f>
        <v>0</v>
      </c>
      <c r="S228" s="217">
        <f ca="1">+VLOOKUP(G228,'TONG HOP'!$C$8:$Q$788,15,0)</f>
        <v>0</v>
      </c>
      <c r="T228" s="447"/>
      <c r="U228" s="7"/>
      <c r="V228" s="7"/>
    </row>
    <row r="229" spans="1:22" ht="15" customHeight="1">
      <c r="A229" s="4">
        <f t="shared" si="6"/>
        <v>225</v>
      </c>
      <c r="B229" s="30" t="s">
        <v>1700</v>
      </c>
      <c r="C229" s="19" t="s">
        <v>742</v>
      </c>
      <c r="D229" s="489" t="s">
        <v>1697</v>
      </c>
      <c r="E229" s="5" t="s">
        <v>1374</v>
      </c>
      <c r="F229" s="20" t="s">
        <v>1299</v>
      </c>
      <c r="G229" s="315" t="s">
        <v>1331</v>
      </c>
      <c r="H229" s="17" t="str">
        <f>VLOOKUP(G229,'TONG HOP'!$C$8:$E$799,2,0)</f>
        <v>Than cám sàng từ than cục của lô than Hưng Tam Long 01</v>
      </c>
      <c r="I229" s="29" t="str">
        <f>IF(B229="","",VLOOKUP(H229,'TONG HOP'!$B$8:$F$19883,1,0))</f>
        <v>Than cám sàng từ than cục của lô than Hưng Tam Long 01</v>
      </c>
      <c r="J229" s="35" t="str">
        <f>IF(B229="","",VLOOKUP(I229,'TONG HOP'!$B$8:$F$19883,5,0))</f>
        <v>kg</v>
      </c>
      <c r="K229" s="214"/>
      <c r="L229" s="214">
        <v>15008</v>
      </c>
      <c r="M229" s="214"/>
      <c r="N229" s="214"/>
      <c r="O229" s="617" t="str">
        <f>O228</f>
        <v xml:space="preserve"> Chuyển cục thành cám theo bb chốt lô</v>
      </c>
      <c r="P229" s="11">
        <f t="shared" si="7"/>
        <v>8</v>
      </c>
      <c r="Q229" s="246"/>
      <c r="R229" s="217">
        <f>+VLOOKUP(G229,'TONG HOP'!$C$8:$Q$788,14,0)</f>
        <v>0</v>
      </c>
      <c r="S229" s="217">
        <f ca="1">+VLOOKUP(G229,'TONG HOP'!$C$8:$Q$788,15,0)</f>
        <v>0</v>
      </c>
      <c r="T229" s="447"/>
      <c r="U229" s="7"/>
      <c r="V229" s="7"/>
    </row>
    <row r="230" spans="1:22" ht="15" customHeight="1">
      <c r="A230" s="4">
        <f t="shared" si="6"/>
        <v>226</v>
      </c>
      <c r="B230" s="30" t="s">
        <v>1701</v>
      </c>
      <c r="C230" s="19" t="s">
        <v>742</v>
      </c>
      <c r="D230" s="489" t="s">
        <v>1697</v>
      </c>
      <c r="E230" s="5" t="s">
        <v>1374</v>
      </c>
      <c r="F230" s="20" t="s">
        <v>1299</v>
      </c>
      <c r="G230" s="17" t="s">
        <v>1393</v>
      </c>
      <c r="H230" s="17" t="str">
        <f>VLOOKUP(G230,'TONG HOP'!$C$8:$E$799,2,0)</f>
        <v>Than cục 4- Hải Thành Lô2</v>
      </c>
      <c r="I230" s="29" t="str">
        <f>IF(B230="","",VLOOKUP(H230,'TONG HOP'!$B$8:$F$19883,1,0))</f>
        <v>Than cục 4- Hải Thành Lô2</v>
      </c>
      <c r="J230" s="35" t="str">
        <f>IF(B230="","",VLOOKUP(I230,'TONG HOP'!$B$8:$F$19883,5,0))</f>
        <v>kg</v>
      </c>
      <c r="K230" s="214"/>
      <c r="L230" s="214">
        <v>35020</v>
      </c>
      <c r="M230" s="214"/>
      <c r="N230" s="214"/>
      <c r="O230" s="617" t="s">
        <v>1698</v>
      </c>
      <c r="P230" s="11">
        <f t="shared" si="7"/>
        <v>8</v>
      </c>
      <c r="Q230" s="246"/>
      <c r="R230" s="217">
        <f>+VLOOKUP(G230,'TONG HOP'!$C$8:$Q$788,14,0)</f>
        <v>0</v>
      </c>
      <c r="S230" s="217">
        <f ca="1">+VLOOKUP(G230,'TONG HOP'!$C$8:$Q$788,15,0)</f>
        <v>214005</v>
      </c>
      <c r="T230" s="447"/>
      <c r="U230" s="7"/>
      <c r="V230" s="7"/>
    </row>
    <row r="231" spans="1:22" ht="15" customHeight="1">
      <c r="A231" s="4">
        <f t="shared" si="6"/>
        <v>227</v>
      </c>
      <c r="B231" s="30" t="s">
        <v>1702</v>
      </c>
      <c r="C231" s="19" t="s">
        <v>742</v>
      </c>
      <c r="D231" s="489" t="s">
        <v>1697</v>
      </c>
      <c r="E231" s="5" t="s">
        <v>1374</v>
      </c>
      <c r="F231" s="20" t="s">
        <v>1299</v>
      </c>
      <c r="G231" s="17" t="s">
        <v>1126</v>
      </c>
      <c r="H231" s="17" t="str">
        <f>VLOOKUP(G231,'TONG HOP'!$C$8:$E$799,2,0)</f>
        <v>Than cục 4A- Hưng Tam Long Lô 1</v>
      </c>
      <c r="I231" s="29" t="str">
        <f>IF(B231="","",VLOOKUP(H231,'TONG HOP'!$B$8:$F$19883,1,0))</f>
        <v>Than cục 4A- Hưng Tam Long Lô 1</v>
      </c>
      <c r="J231" s="35" t="str">
        <f>IF(B231="","",VLOOKUP(I231,'TONG HOP'!$B$8:$F$19883,5,0))</f>
        <v>kg</v>
      </c>
      <c r="K231" s="214"/>
      <c r="L231" s="214">
        <v>15008</v>
      </c>
      <c r="M231" s="214"/>
      <c r="N231" s="214"/>
      <c r="O231" s="617" t="str">
        <f>O230</f>
        <v xml:space="preserve"> VIDONA 9.5%</v>
      </c>
      <c r="P231" s="11">
        <f t="shared" si="7"/>
        <v>8</v>
      </c>
      <c r="Q231" s="246"/>
      <c r="R231" s="217">
        <f>+VLOOKUP(G231,'TONG HOP'!$C$8:$Q$788,14,0)</f>
        <v>0</v>
      </c>
      <c r="S231" s="217">
        <f ca="1">+VLOOKUP(G231,'TONG HOP'!$C$8:$Q$788,15,0)</f>
        <v>0</v>
      </c>
      <c r="T231" s="447"/>
      <c r="U231" s="7"/>
      <c r="V231" s="7"/>
    </row>
    <row r="232" spans="1:22" ht="15" customHeight="1">
      <c r="A232" s="4">
        <f t="shared" si="6"/>
        <v>228</v>
      </c>
      <c r="B232" s="30" t="s">
        <v>1703</v>
      </c>
      <c r="C232" s="19" t="s">
        <v>742</v>
      </c>
      <c r="D232" s="489" t="s">
        <v>1697</v>
      </c>
      <c r="E232" s="5" t="s">
        <v>1374</v>
      </c>
      <c r="F232" s="20" t="s">
        <v>1299</v>
      </c>
      <c r="G232" s="442" t="s">
        <v>106</v>
      </c>
      <c r="H232" s="17" t="str">
        <f>VLOOKUP(G232,'TONG HOP'!$C$8:$E$799,2,0)</f>
        <v>Xỉ than</v>
      </c>
      <c r="I232" s="29" t="str">
        <f>IF(B232="","",VLOOKUP(H232,'TONG HOP'!$B$8:$F$19883,1,0))</f>
        <v>Xỉ than</v>
      </c>
      <c r="J232" s="35" t="str">
        <f>IF(B232="","",VLOOKUP(I232,'TONG HOP'!$B$8:$F$19883,5,0))</f>
        <v>kg</v>
      </c>
      <c r="K232" s="214"/>
      <c r="L232" s="214">
        <v>13610</v>
      </c>
      <c r="M232" s="214"/>
      <c r="N232" s="214"/>
      <c r="O232" s="617" t="s">
        <v>1531</v>
      </c>
      <c r="P232" s="11">
        <f t="shared" si="7"/>
        <v>8</v>
      </c>
      <c r="Q232" s="246"/>
      <c r="R232" s="217">
        <f ca="1">+VLOOKUP(G232,'TONG HOP'!$C$8:$Q$788,14,0)</f>
        <v>0</v>
      </c>
      <c r="S232" s="217">
        <f>+VLOOKUP(G232,'TONG HOP'!$C$8:$Q$788,15,0)</f>
        <v>0</v>
      </c>
      <c r="T232" s="447"/>
      <c r="U232" s="7"/>
      <c r="V232" s="7"/>
    </row>
    <row r="233" spans="1:22" ht="15" customHeight="1">
      <c r="A233" s="4">
        <f t="shared" si="6"/>
        <v>229</v>
      </c>
      <c r="B233" s="30" t="s">
        <v>1704</v>
      </c>
      <c r="C233" s="19" t="s">
        <v>742</v>
      </c>
      <c r="D233" s="489" t="s">
        <v>1697</v>
      </c>
      <c r="E233" s="5" t="s">
        <v>743</v>
      </c>
      <c r="F233" s="20" t="s">
        <v>1442</v>
      </c>
      <c r="G233" s="17" t="s">
        <v>1393</v>
      </c>
      <c r="H233" s="17" t="str">
        <f>VLOOKUP(G233,'TONG HOP'!$C$8:$E$799,2,0)</f>
        <v>Than cục 4- Hải Thành Lô2</v>
      </c>
      <c r="I233" s="29" t="str">
        <f>IF(B233="","",VLOOKUP(H233,'TONG HOP'!$B$8:$F$19883,1,0))</f>
        <v>Than cục 4- Hải Thành Lô2</v>
      </c>
      <c r="J233" s="35" t="str">
        <f>IF(B233="","",VLOOKUP(I233,'TONG HOP'!$B$8:$F$19883,5,0))</f>
        <v>kg</v>
      </c>
      <c r="K233" s="214"/>
      <c r="L233" s="214">
        <v>26383</v>
      </c>
      <c r="M233" s="214"/>
      <c r="N233" s="214"/>
      <c r="O233" s="617" t="s">
        <v>1527</v>
      </c>
      <c r="P233" s="11">
        <f t="shared" si="7"/>
        <v>8</v>
      </c>
      <c r="Q233" s="246"/>
      <c r="R233" s="217">
        <f>+VLOOKUP(G233,'TONG HOP'!$C$8:$Q$788,14,0)</f>
        <v>0</v>
      </c>
      <c r="S233" s="217">
        <f ca="1">+VLOOKUP(G233,'TONG HOP'!$C$8:$Q$788,15,0)</f>
        <v>214005</v>
      </c>
      <c r="T233" s="447"/>
      <c r="U233" s="7"/>
      <c r="V233" s="7"/>
    </row>
    <row r="234" spans="1:22" ht="15" customHeight="1">
      <c r="A234" s="4">
        <f t="shared" si="6"/>
        <v>230</v>
      </c>
      <c r="B234" s="30" t="s">
        <v>1705</v>
      </c>
      <c r="C234" s="19" t="s">
        <v>742</v>
      </c>
      <c r="D234" s="489" t="s">
        <v>1697</v>
      </c>
      <c r="E234" s="5" t="s">
        <v>743</v>
      </c>
      <c r="F234" s="20" t="s">
        <v>1442</v>
      </c>
      <c r="G234" s="17" t="s">
        <v>1393</v>
      </c>
      <c r="H234" s="17" t="str">
        <f>VLOOKUP(G234,'TONG HOP'!$C$8:$E$799,2,0)</f>
        <v>Than cục 4- Hải Thành Lô2</v>
      </c>
      <c r="I234" s="29" t="str">
        <f>IF(B234="","",VLOOKUP(H234,'TONG HOP'!$B$8:$F$19883,1,0))</f>
        <v>Than cục 4- Hải Thành Lô2</v>
      </c>
      <c r="J234" s="35" t="str">
        <f>IF(B234="","",VLOOKUP(I234,'TONG HOP'!$B$8:$F$19883,5,0))</f>
        <v>kg</v>
      </c>
      <c r="K234" s="214"/>
      <c r="L234" s="214">
        <v>17300</v>
      </c>
      <c r="M234" s="214"/>
      <c r="N234" s="214"/>
      <c r="O234" s="617" t="s">
        <v>1528</v>
      </c>
      <c r="P234" s="11">
        <f t="shared" si="7"/>
        <v>8</v>
      </c>
      <c r="Q234" s="246"/>
      <c r="R234" s="217">
        <f>+VLOOKUP(G234,'TONG HOP'!$C$8:$Q$788,14,0)</f>
        <v>0</v>
      </c>
      <c r="S234" s="217">
        <f ca="1">+VLOOKUP(G234,'TONG HOP'!$C$8:$Q$788,15,0)</f>
        <v>214005</v>
      </c>
      <c r="T234" s="447"/>
      <c r="U234" s="7"/>
      <c r="V234" s="7"/>
    </row>
    <row r="235" spans="1:22" ht="15" customHeight="1">
      <c r="A235" s="4">
        <f t="shared" si="6"/>
        <v>231</v>
      </c>
      <c r="B235" s="30" t="s">
        <v>1706</v>
      </c>
      <c r="C235" s="19" t="s">
        <v>742</v>
      </c>
      <c r="D235" s="489" t="s">
        <v>1697</v>
      </c>
      <c r="E235" s="5" t="s">
        <v>743</v>
      </c>
      <c r="F235" s="20" t="s">
        <v>890</v>
      </c>
      <c r="G235" s="315" t="s">
        <v>1497</v>
      </c>
      <c r="H235" s="17" t="str">
        <f>VLOOKUP(G235,'TONG HOP'!$C$8:$E$799,2,0)</f>
        <v>Vỏ điều- GreenPower lô 1</v>
      </c>
      <c r="I235" s="29" t="str">
        <f>IF(B235="","",VLOOKUP(H235,'TONG HOP'!$B$8:$F$19883,1,0))</f>
        <v>Vỏ điều- GreenPower lô 1</v>
      </c>
      <c r="J235" s="35" t="str">
        <f>IF(B235="","",VLOOKUP(I235,'TONG HOP'!$B$8:$F$19883,5,0))</f>
        <v>kg</v>
      </c>
      <c r="K235" s="214"/>
      <c r="L235" s="214">
        <v>62396</v>
      </c>
      <c r="M235" s="214"/>
      <c r="N235" s="214"/>
      <c r="O235" s="617"/>
      <c r="P235" s="11">
        <f t="shared" si="7"/>
        <v>8</v>
      </c>
      <c r="Q235" s="246"/>
      <c r="R235" s="217">
        <f>+VLOOKUP(G235,'TONG HOP'!$C$8:$Q$788,14,0)</f>
        <v>0</v>
      </c>
      <c r="S235" s="217">
        <f ca="1">+VLOOKUP(G235,'TONG HOP'!$C$8:$Q$788,15,0)</f>
        <v>128983.75999999989</v>
      </c>
      <c r="T235" s="447"/>
      <c r="U235" s="7"/>
      <c r="V235" s="7"/>
    </row>
    <row r="236" spans="1:22" ht="15" customHeight="1">
      <c r="A236" s="4">
        <f t="shared" si="6"/>
        <v>232</v>
      </c>
      <c r="B236" s="30" t="s">
        <v>1707</v>
      </c>
      <c r="C236" s="19" t="s">
        <v>742</v>
      </c>
      <c r="D236" s="489" t="s">
        <v>1697</v>
      </c>
      <c r="E236" s="5" t="s">
        <v>743</v>
      </c>
      <c r="F236" s="20" t="s">
        <v>890</v>
      </c>
      <c r="G236" s="17" t="s">
        <v>1297</v>
      </c>
      <c r="H236" s="17" t="str">
        <f>VLOOKUP(G236,'TONG HOP'!$C$8:$E$799,2,0)</f>
        <v>Bột đá 0-5 (PH02)</v>
      </c>
      <c r="I236" s="29" t="str">
        <f>IF(B236="","",VLOOKUP(H236,'TONG HOP'!$B$8:$F$19883,1,0))</f>
        <v>Bột đá 0-5 (PH02)</v>
      </c>
      <c r="J236" s="35" t="str">
        <f>IF(B236="","",VLOOKUP(I236,'TONG HOP'!$B$8:$F$19883,5,0))</f>
        <v>kg</v>
      </c>
      <c r="K236" s="214">
        <v>59400</v>
      </c>
      <c r="L236" s="214">
        <v>61920</v>
      </c>
      <c r="M236" s="214"/>
      <c r="N236" s="214"/>
      <c r="O236" s="617" t="s">
        <v>1719</v>
      </c>
      <c r="P236" s="11">
        <f t="shared" si="7"/>
        <v>8</v>
      </c>
      <c r="Q236" s="246" t="s">
        <v>1503</v>
      </c>
      <c r="R236" s="217">
        <f ca="1">+VLOOKUP(G236,'TONG HOP'!$C$8:$Q$788,14,0)</f>
        <v>16450296.948150001</v>
      </c>
      <c r="S236" s="217">
        <f ca="1">+VLOOKUP(G236,'TONG HOP'!$C$8:$Q$788,15,0)</f>
        <v>17584243.156999998</v>
      </c>
      <c r="T236" s="447"/>
      <c r="U236" s="7"/>
      <c r="V236" s="7"/>
    </row>
    <row r="237" spans="1:22" ht="15" customHeight="1">
      <c r="A237" s="4">
        <f t="shared" si="6"/>
        <v>233</v>
      </c>
      <c r="B237" s="30" t="s">
        <v>1707</v>
      </c>
      <c r="C237" s="19" t="s">
        <v>742</v>
      </c>
      <c r="D237" s="489" t="s">
        <v>1697</v>
      </c>
      <c r="E237" s="5" t="s">
        <v>743</v>
      </c>
      <c r="F237" s="20" t="s">
        <v>890</v>
      </c>
      <c r="G237" s="315" t="s">
        <v>1296</v>
      </c>
      <c r="H237" s="17" t="str">
        <f>VLOOKUP(G237,'TONG HOP'!$C$8:$E$799,2,0)</f>
        <v>Bột đá Phước Hoà 03 (PH03) DTL</v>
      </c>
      <c r="I237" s="29" t="str">
        <f>IF(B237="","",VLOOKUP(H237,'TONG HOP'!$B$8:$F$19883,1,0))</f>
        <v>Bột đá Phước Hoà 03 (PH03) DTL</v>
      </c>
      <c r="J237" s="35" t="str">
        <f>IF(B237="","",VLOOKUP(I237,'TONG HOP'!$B$8:$F$19883,5,0))</f>
        <v>kg</v>
      </c>
      <c r="K237" s="214">
        <v>51150</v>
      </c>
      <c r="L237" s="214">
        <v>53010</v>
      </c>
      <c r="M237" s="214"/>
      <c r="N237" s="214"/>
      <c r="O237" s="617" t="s">
        <v>1719</v>
      </c>
      <c r="P237" s="11">
        <f t="shared" si="7"/>
        <v>8</v>
      </c>
      <c r="Q237" s="246" t="s">
        <v>1503</v>
      </c>
      <c r="R237" s="217">
        <f ca="1">+VLOOKUP(G237,'TONG HOP'!$C$8:$Q$788,14,0)</f>
        <v>12462544.286</v>
      </c>
      <c r="S237" s="217">
        <f ca="1">+VLOOKUP(G237,'TONG HOP'!$C$8:$Q$788,15,0)</f>
        <v>13260131.879999999</v>
      </c>
      <c r="T237" s="447"/>
      <c r="U237" s="7"/>
      <c r="V237" s="7"/>
    </row>
    <row r="238" spans="1:22" ht="15" customHeight="1">
      <c r="A238" s="4">
        <f t="shared" si="6"/>
        <v>234</v>
      </c>
      <c r="B238" s="30" t="s">
        <v>1707</v>
      </c>
      <c r="C238" s="19" t="s">
        <v>742</v>
      </c>
      <c r="D238" s="489" t="s">
        <v>1697</v>
      </c>
      <c r="E238" s="5" t="s">
        <v>743</v>
      </c>
      <c r="F238" s="20" t="s">
        <v>890</v>
      </c>
      <c r="G238" s="17" t="s">
        <v>78</v>
      </c>
      <c r="H238" s="17" t="str">
        <f>VLOOKUP(G238,'TONG HOP'!$C$8:$E$799,2,0)</f>
        <v>Đá vôi (PND-HT01)</v>
      </c>
      <c r="I238" s="29" t="str">
        <f>IF(B238="","",VLOOKUP(H238,'TONG HOP'!$B$8:$F$19883,1,0))</f>
        <v>Đá vôi (PND-HT01)</v>
      </c>
      <c r="J238" s="35" t="str">
        <f>IF(B238="","",VLOOKUP(I238,'TONG HOP'!$B$8:$F$19883,5,0))</f>
        <v>kg</v>
      </c>
      <c r="K238" s="214">
        <v>23100</v>
      </c>
      <c r="L238" s="214">
        <v>24570</v>
      </c>
      <c r="M238" s="214"/>
      <c r="N238" s="214"/>
      <c r="O238" s="617" t="s">
        <v>1719</v>
      </c>
      <c r="P238" s="11">
        <f t="shared" si="7"/>
        <v>8</v>
      </c>
      <c r="Q238" s="246" t="s">
        <v>1503</v>
      </c>
      <c r="R238" s="217">
        <f ca="1">+VLOOKUP(G238,'TONG HOP'!$C$8:$Q$788,14,0)</f>
        <v>1278368.7590000001</v>
      </c>
      <c r="S238" s="217">
        <f ca="1">+VLOOKUP(G238,'TONG HOP'!$C$8:$Q$788,15,0)</f>
        <v>1340529.603775</v>
      </c>
      <c r="T238" s="447"/>
      <c r="U238" s="7"/>
      <c r="V238" s="7"/>
    </row>
    <row r="239" spans="1:22" ht="15" customHeight="1">
      <c r="A239" s="4">
        <f t="shared" si="6"/>
        <v>235</v>
      </c>
      <c r="B239" s="30" t="s">
        <v>1707</v>
      </c>
      <c r="C239" s="19" t="s">
        <v>742</v>
      </c>
      <c r="D239" s="489" t="s">
        <v>1697</v>
      </c>
      <c r="E239" s="5" t="s">
        <v>743</v>
      </c>
      <c r="F239" s="20" t="s">
        <v>890</v>
      </c>
      <c r="G239" s="315" t="s">
        <v>1147</v>
      </c>
      <c r="H239" s="17" t="str">
        <f>VLOOKUP(G239,'TONG HOP'!$C$8:$E$799,2,0)</f>
        <v>Đất sét Hoa đào (DTL) BD01</v>
      </c>
      <c r="I239" s="29" t="str">
        <f>IF(B239="","",VLOOKUP(H239,'TONG HOP'!$B$8:$F$19883,1,0))</f>
        <v>Đất sét Hoa đào (DTL) BD01</v>
      </c>
      <c r="J239" s="35" t="str">
        <f>IF(B239="","",VLOOKUP(I239,'TONG HOP'!$B$8:$F$19883,5,0))</f>
        <v>kg</v>
      </c>
      <c r="K239" s="214">
        <v>39600</v>
      </c>
      <c r="L239" s="214">
        <v>47430</v>
      </c>
      <c r="M239" s="214"/>
      <c r="N239" s="214"/>
      <c r="O239" s="617" t="s">
        <v>1719</v>
      </c>
      <c r="P239" s="11">
        <f t="shared" si="7"/>
        <v>8</v>
      </c>
      <c r="Q239" s="246" t="s">
        <v>1503</v>
      </c>
      <c r="R239" s="217">
        <f ca="1">+VLOOKUP(G239,'TONG HOP'!$C$8:$Q$788,14,0)</f>
        <v>7003067.8900000006</v>
      </c>
      <c r="S239" s="217">
        <f ca="1">+VLOOKUP(G239,'TONG HOP'!$C$8:$Q$788,15,0)</f>
        <v>9188535.4875000007</v>
      </c>
      <c r="T239" s="447"/>
      <c r="U239" s="7"/>
      <c r="V239" s="7"/>
    </row>
    <row r="240" spans="1:22" ht="15" customHeight="1">
      <c r="A240" s="4">
        <f t="shared" si="6"/>
        <v>236</v>
      </c>
      <c r="B240" s="30" t="s">
        <v>1707</v>
      </c>
      <c r="C240" s="19" t="s">
        <v>742</v>
      </c>
      <c r="D240" s="489" t="s">
        <v>1697</v>
      </c>
      <c r="E240" s="5" t="s">
        <v>743</v>
      </c>
      <c r="F240" s="20" t="s">
        <v>890</v>
      </c>
      <c r="G240" s="17" t="s">
        <v>784</v>
      </c>
      <c r="H240" s="17" t="str">
        <f>VLOOKUP(G240,'TONG HOP'!$C$8:$E$799,2,0)</f>
        <v>Đất Đỏ Hoa Đào (BD02) LHP</v>
      </c>
      <c r="I240" s="29" t="str">
        <f>IF(B240="","",VLOOKUP(H240,'TONG HOP'!$B$8:$F$19883,1,0))</f>
        <v>Đất Đỏ Hoa Đào (BD02) LHP</v>
      </c>
      <c r="J240" s="35" t="str">
        <f>IF(B240="","",VLOOKUP(I240,'TONG HOP'!$B$8:$F$19883,5,0))</f>
        <v>kg</v>
      </c>
      <c r="K240" s="214">
        <v>39600</v>
      </c>
      <c r="L240" s="214">
        <v>46980</v>
      </c>
      <c r="M240" s="214"/>
      <c r="N240" s="214"/>
      <c r="O240" s="617" t="s">
        <v>1719</v>
      </c>
      <c r="P240" s="11">
        <f t="shared" si="7"/>
        <v>8</v>
      </c>
      <c r="Q240" s="246" t="s">
        <v>1503</v>
      </c>
      <c r="R240" s="217">
        <f ca="1">+VLOOKUP(G240,'TONG HOP'!$C$8:$Q$788,14,0)</f>
        <v>21748131.5</v>
      </c>
      <c r="S240" s="217">
        <f ca="1">+VLOOKUP(G240,'TONG HOP'!$C$8:$Q$788,15,0)</f>
        <v>27517934.375</v>
      </c>
      <c r="T240" s="447"/>
      <c r="U240" s="7"/>
      <c r="V240" s="7"/>
    </row>
    <row r="241" spans="1:22" ht="15" customHeight="1">
      <c r="A241" s="4">
        <f t="shared" si="6"/>
        <v>237</v>
      </c>
      <c r="B241" s="30" t="s">
        <v>1707</v>
      </c>
      <c r="C241" s="19" t="s">
        <v>742</v>
      </c>
      <c r="D241" s="489" t="s">
        <v>1697</v>
      </c>
      <c r="E241" s="5" t="s">
        <v>743</v>
      </c>
      <c r="F241" s="20" t="s">
        <v>890</v>
      </c>
      <c r="G241" s="315" t="s">
        <v>1370</v>
      </c>
      <c r="H241" s="17" t="str">
        <f>VLOOKUP(G241,'TONG HOP'!$C$8:$E$799,2,0)</f>
        <v>Đất VT02</v>
      </c>
      <c r="I241" s="29" t="str">
        <f>IF(B241="","",VLOOKUP(H241,'TONG HOP'!$B$8:$F$19883,1,0))</f>
        <v>Đất VT02</v>
      </c>
      <c r="J241" s="35" t="str">
        <f>IF(B241="","",VLOOKUP(I241,'TONG HOP'!$B$8:$F$19883,5,0))</f>
        <v>kg</v>
      </c>
      <c r="K241" s="214">
        <v>46200</v>
      </c>
      <c r="L241" s="214">
        <v>55050</v>
      </c>
      <c r="M241" s="214"/>
      <c r="N241" s="214"/>
      <c r="O241" s="617" t="s">
        <v>1719</v>
      </c>
      <c r="P241" s="11">
        <f t="shared" si="7"/>
        <v>8</v>
      </c>
      <c r="Q241" s="246" t="s">
        <v>1503</v>
      </c>
      <c r="R241" s="217">
        <f ca="1">+VLOOKUP(G241,'TONG HOP'!$C$8:$Q$788,14,0)</f>
        <v>7849734</v>
      </c>
      <c r="S241" s="217">
        <f ca="1">+VLOOKUP(G241,'TONG HOP'!$C$8:$Q$788,15,0)</f>
        <v>9643863.4800000004</v>
      </c>
      <c r="T241" s="447"/>
      <c r="U241" s="7"/>
      <c r="V241" s="7"/>
    </row>
    <row r="242" spans="1:22" ht="15" customHeight="1">
      <c r="A242" s="4">
        <f t="shared" si="6"/>
        <v>238</v>
      </c>
      <c r="B242" s="30" t="s">
        <v>1707</v>
      </c>
      <c r="C242" s="19" t="s">
        <v>742</v>
      </c>
      <c r="D242" s="489" t="s">
        <v>1697</v>
      </c>
      <c r="E242" s="5" t="s">
        <v>743</v>
      </c>
      <c r="F242" s="20" t="s">
        <v>890</v>
      </c>
      <c r="G242" s="315" t="s">
        <v>783</v>
      </c>
      <c r="H242" s="17" t="str">
        <f>VLOOKUP(G242,'TONG HOP'!$C$8:$E$799,2,0)</f>
        <v>Đất sét Hồng Lâm Đồng mới (PND-KL-BL01) - LQ</v>
      </c>
      <c r="I242" s="29" t="str">
        <f>IF(B242="","",VLOOKUP(H242,'TONG HOP'!$B$8:$F$19883,1,0))</f>
        <v>Đất sét Hồng Lâm Đồng mới (PND-KL-BL01) - LQ</v>
      </c>
      <c r="J242" s="35" t="str">
        <f>IF(B242="","",VLOOKUP(I242,'TONG HOP'!$B$8:$F$19883,5,0))</f>
        <v>kg</v>
      </c>
      <c r="K242" s="214">
        <v>9900</v>
      </c>
      <c r="L242" s="214">
        <v>12240</v>
      </c>
      <c r="M242" s="214"/>
      <c r="N242" s="214"/>
      <c r="O242" s="617" t="s">
        <v>1719</v>
      </c>
      <c r="P242" s="11">
        <f t="shared" si="7"/>
        <v>8</v>
      </c>
      <c r="Q242" s="246" t="s">
        <v>1503</v>
      </c>
      <c r="R242" s="217">
        <f ca="1">+VLOOKUP(G242,'TONG HOP'!$C$8:$Q$788,14,0)</f>
        <v>8622217</v>
      </c>
      <c r="S242" s="217">
        <f ca="1">+VLOOKUP(G242,'TONG HOP'!$C$8:$Q$788,15,0)</f>
        <v>11000466.59</v>
      </c>
      <c r="T242" s="447"/>
      <c r="U242" s="7"/>
      <c r="V242" s="7"/>
    </row>
    <row r="243" spans="1:22" ht="15" customHeight="1">
      <c r="A243" s="4">
        <f t="shared" si="6"/>
        <v>239</v>
      </c>
      <c r="B243" s="30" t="s">
        <v>1707</v>
      </c>
      <c r="C243" s="19" t="s">
        <v>742</v>
      </c>
      <c r="D243" s="489" t="s">
        <v>1697</v>
      </c>
      <c r="E243" s="5" t="s">
        <v>743</v>
      </c>
      <c r="F243" s="20" t="s">
        <v>890</v>
      </c>
      <c r="G243" s="315" t="s">
        <v>1421</v>
      </c>
      <c r="H243" s="17" t="str">
        <f>VLOOKUP(G243,'TONG HOP'!$C$8:$E$799,2,0)</f>
        <v>Đất VC02 (Đất TT)</v>
      </c>
      <c r="I243" s="29" t="str">
        <f>IF(B243="","",VLOOKUP(H243,'TONG HOP'!$B$8:$F$19883,1,0))</f>
        <v>Đất VC02 (Đất TT)</v>
      </c>
      <c r="J243" s="35" t="str">
        <f>IF(B243="","",VLOOKUP(I243,'TONG HOP'!$B$8:$F$19883,5,0))</f>
        <v>kg</v>
      </c>
      <c r="K243" s="214">
        <v>49500</v>
      </c>
      <c r="L243" s="214">
        <v>60630</v>
      </c>
      <c r="M243" s="214"/>
      <c r="N243" s="214"/>
      <c r="O243" s="617" t="s">
        <v>1719</v>
      </c>
      <c r="P243" s="11">
        <f t="shared" si="7"/>
        <v>8</v>
      </c>
      <c r="Q243" s="246" t="s">
        <v>1503</v>
      </c>
      <c r="R243" s="217">
        <f ca="1">+VLOOKUP(G243,'TONG HOP'!$C$8:$Q$788,14,0)</f>
        <v>11046342.498400144</v>
      </c>
      <c r="S243" s="217">
        <f ca="1">+VLOOKUP(G243,'TONG HOP'!$C$8:$Q$788,15,0)</f>
        <v>10818962.636480175</v>
      </c>
      <c r="T243" s="447"/>
      <c r="U243" s="7"/>
      <c r="V243" s="7"/>
    </row>
    <row r="244" spans="1:22">
      <c r="A244" s="4">
        <f t="shared" si="6"/>
        <v>240</v>
      </c>
      <c r="B244" s="30" t="s">
        <v>1707</v>
      </c>
      <c r="C244" s="19" t="s">
        <v>742</v>
      </c>
      <c r="D244" s="489" t="s">
        <v>1697</v>
      </c>
      <c r="E244" s="5" t="s">
        <v>743</v>
      </c>
      <c r="F244" s="20" t="s">
        <v>890</v>
      </c>
      <c r="G244" s="17" t="s">
        <v>1294</v>
      </c>
      <c r="H244" s="17" t="str">
        <f>VLOOKUP(G244,'TONG HOP'!$C$8:$E$799,2,0)</f>
        <v>Thủy tinh lỏng - Ngọc Anh Đạt (Natri silicate)</v>
      </c>
      <c r="I244" s="29" t="str">
        <f>IF(B244="","",VLOOKUP(H244,'TONG HOP'!$B$8:$F$19883,1,0))</f>
        <v>Thủy tinh lỏng - Ngọc Anh Đạt (Natri silicate)</v>
      </c>
      <c r="J244" s="35" t="str">
        <f>IF(B244="","",VLOOKUP(I244,'TONG HOP'!$B$8:$F$19883,5,0))</f>
        <v>kg</v>
      </c>
      <c r="K244" s="214">
        <v>4800</v>
      </c>
      <c r="L244" s="214">
        <v>4800</v>
      </c>
      <c r="M244" s="214"/>
      <c r="N244" s="214"/>
      <c r="O244" s="617" t="s">
        <v>1719</v>
      </c>
      <c r="P244" s="11">
        <f t="shared" si="7"/>
        <v>8</v>
      </c>
      <c r="Q244" s="246" t="s">
        <v>1503</v>
      </c>
      <c r="R244" s="217">
        <f ca="1">+VLOOKUP(G244,'TONG HOP'!$C$8:$Q$788,14,0)</f>
        <v>11856</v>
      </c>
      <c r="S244" s="217">
        <f ca="1">+VLOOKUP(G244,'TONG HOP'!$C$8:$Q$788,15,0)</f>
        <v>11856</v>
      </c>
      <c r="T244" s="447"/>
      <c r="U244" s="7"/>
      <c r="V244" s="7"/>
    </row>
    <row r="245" spans="1:22" ht="15.75" customHeight="1">
      <c r="A245" s="4">
        <f t="shared" si="6"/>
        <v>241</v>
      </c>
      <c r="B245" s="30" t="s">
        <v>1708</v>
      </c>
      <c r="C245" s="19" t="s">
        <v>742</v>
      </c>
      <c r="D245" s="489" t="s">
        <v>1697</v>
      </c>
      <c r="E245" s="5" t="s">
        <v>743</v>
      </c>
      <c r="F245" s="20" t="s">
        <v>1422</v>
      </c>
      <c r="G245" s="17" t="s">
        <v>1297</v>
      </c>
      <c r="H245" s="17" t="str">
        <f>VLOOKUP(G245,'TONG HOP'!$C$8:$E$799,2,0)</f>
        <v>Bột đá 0-5 (PH02)</v>
      </c>
      <c r="I245" s="29" t="str">
        <f>IF(B245="","",VLOOKUP(H245,'TONG HOP'!$B$8:$F$19883,1,0))</f>
        <v>Bột đá 0-5 (PH02)</v>
      </c>
      <c r="J245" s="35" t="str">
        <f>IF(B245="","",VLOOKUP(I245,'TONG HOP'!$B$8:$F$19883,5,0))</f>
        <v>kg</v>
      </c>
      <c r="K245" s="214">
        <v>59400</v>
      </c>
      <c r="L245" s="214">
        <v>61920</v>
      </c>
      <c r="M245" s="214"/>
      <c r="N245" s="214"/>
      <c r="O245" s="617" t="s">
        <v>1720</v>
      </c>
      <c r="P245" s="11">
        <f t="shared" si="7"/>
        <v>8</v>
      </c>
      <c r="Q245" s="246" t="s">
        <v>1487</v>
      </c>
      <c r="R245" s="217">
        <f ca="1">+VLOOKUP(G245,'TONG HOP'!$C$8:$Q$788,14,0)</f>
        <v>16450296.948150001</v>
      </c>
      <c r="S245" s="217">
        <f ca="1">+VLOOKUP(G245,'TONG HOP'!$C$8:$Q$788,15,0)</f>
        <v>17584243.156999998</v>
      </c>
      <c r="T245" s="447"/>
      <c r="U245" s="7"/>
      <c r="V245" s="7"/>
    </row>
    <row r="246" spans="1:22" ht="15" customHeight="1">
      <c r="A246" s="4">
        <f t="shared" si="6"/>
        <v>242</v>
      </c>
      <c r="B246" s="30" t="s">
        <v>1708</v>
      </c>
      <c r="C246" s="19" t="s">
        <v>742</v>
      </c>
      <c r="D246" s="489" t="s">
        <v>1697</v>
      </c>
      <c r="E246" s="5" t="s">
        <v>743</v>
      </c>
      <c r="F246" s="20" t="s">
        <v>1422</v>
      </c>
      <c r="G246" s="315" t="s">
        <v>1296</v>
      </c>
      <c r="H246" s="17" t="str">
        <f>VLOOKUP(G246,'TONG HOP'!$C$8:$E$799,2,0)</f>
        <v>Bột đá Phước Hoà 03 (PH03) DTL</v>
      </c>
      <c r="I246" s="29" t="str">
        <f>IF(B246="","",VLOOKUP(H246,'TONG HOP'!$B$8:$F$19883,1,0))</f>
        <v>Bột đá Phước Hoà 03 (PH03) DTL</v>
      </c>
      <c r="J246" s="35" t="str">
        <f>IF(B246="","",VLOOKUP(I246,'TONG HOP'!$B$8:$F$19883,5,0))</f>
        <v>kg</v>
      </c>
      <c r="K246" s="214">
        <v>51150</v>
      </c>
      <c r="L246" s="214">
        <v>53010</v>
      </c>
      <c r="M246" s="214"/>
      <c r="N246" s="214"/>
      <c r="O246" s="617" t="s">
        <v>1720</v>
      </c>
      <c r="P246" s="11">
        <f t="shared" si="7"/>
        <v>8</v>
      </c>
      <c r="Q246" s="246" t="s">
        <v>1487</v>
      </c>
      <c r="R246" s="217">
        <f ca="1">+VLOOKUP(G246,'TONG HOP'!$C$8:$Q$788,14,0)</f>
        <v>12462544.286</v>
      </c>
      <c r="S246" s="217">
        <f ca="1">+VLOOKUP(G246,'TONG HOP'!$C$8:$Q$788,15,0)</f>
        <v>13260131.879999999</v>
      </c>
      <c r="T246" s="447"/>
      <c r="U246" s="7"/>
      <c r="V246" s="7"/>
    </row>
    <row r="247" spans="1:22" ht="15" customHeight="1">
      <c r="A247" s="4">
        <f t="shared" si="6"/>
        <v>243</v>
      </c>
      <c r="B247" s="30" t="s">
        <v>1708</v>
      </c>
      <c r="C247" s="19" t="s">
        <v>742</v>
      </c>
      <c r="D247" s="489" t="s">
        <v>1697</v>
      </c>
      <c r="E247" s="5" t="s">
        <v>743</v>
      </c>
      <c r="F247" s="20" t="s">
        <v>1422</v>
      </c>
      <c r="G247" s="17" t="s">
        <v>78</v>
      </c>
      <c r="H247" s="17" t="str">
        <f>VLOOKUP(G247,'TONG HOP'!$C$8:$E$799,2,0)</f>
        <v>Đá vôi (PND-HT01)</v>
      </c>
      <c r="I247" s="29" t="str">
        <f>IF(B247="","",VLOOKUP(H247,'TONG HOP'!$B$8:$F$19883,1,0))</f>
        <v>Đá vôi (PND-HT01)</v>
      </c>
      <c r="J247" s="35" t="str">
        <f>IF(B247="","",VLOOKUP(I247,'TONG HOP'!$B$8:$F$19883,5,0))</f>
        <v>kg</v>
      </c>
      <c r="K247" s="214">
        <v>23100</v>
      </c>
      <c r="L247" s="214">
        <v>24570</v>
      </c>
      <c r="M247" s="214"/>
      <c r="N247" s="214"/>
      <c r="O247" s="617" t="s">
        <v>1720</v>
      </c>
      <c r="P247" s="11">
        <f t="shared" si="7"/>
        <v>8</v>
      </c>
      <c r="Q247" s="246" t="s">
        <v>1487</v>
      </c>
      <c r="R247" s="217">
        <f ca="1">+VLOOKUP(G247,'TONG HOP'!$C$8:$Q$788,14,0)</f>
        <v>1278368.7590000001</v>
      </c>
      <c r="S247" s="217">
        <f ca="1">+VLOOKUP(G247,'TONG HOP'!$C$8:$Q$788,15,0)</f>
        <v>1340529.603775</v>
      </c>
      <c r="T247" s="447"/>
      <c r="U247" s="7"/>
      <c r="V247" s="7"/>
    </row>
    <row r="248" spans="1:22" ht="15" customHeight="1">
      <c r="A248" s="4">
        <f t="shared" si="6"/>
        <v>244</v>
      </c>
      <c r="B248" s="30" t="s">
        <v>1708</v>
      </c>
      <c r="C248" s="19" t="s">
        <v>742</v>
      </c>
      <c r="D248" s="489" t="s">
        <v>1697</v>
      </c>
      <c r="E248" s="5" t="s">
        <v>743</v>
      </c>
      <c r="F248" s="20" t="s">
        <v>1422</v>
      </c>
      <c r="G248" s="315" t="s">
        <v>1147</v>
      </c>
      <c r="H248" s="17" t="str">
        <f>VLOOKUP(G248,'TONG HOP'!$C$8:$E$799,2,0)</f>
        <v>Đất sét Hoa đào (DTL) BD01</v>
      </c>
      <c r="I248" s="29" t="str">
        <f>IF(B248="","",VLOOKUP(H248,'TONG HOP'!$B$8:$F$19883,1,0))</f>
        <v>Đất sét Hoa đào (DTL) BD01</v>
      </c>
      <c r="J248" s="35" t="str">
        <f>IF(B248="","",VLOOKUP(I248,'TONG HOP'!$B$8:$F$19883,5,0))</f>
        <v>kg</v>
      </c>
      <c r="K248" s="214">
        <v>39600</v>
      </c>
      <c r="L248" s="214">
        <v>47430</v>
      </c>
      <c r="M248" s="214"/>
      <c r="N248" s="214"/>
      <c r="O248" s="617" t="s">
        <v>1720</v>
      </c>
      <c r="P248" s="11">
        <f t="shared" si="7"/>
        <v>8</v>
      </c>
      <c r="Q248" s="246" t="s">
        <v>1487</v>
      </c>
      <c r="R248" s="217">
        <f ca="1">+VLOOKUP(G248,'TONG HOP'!$C$8:$Q$788,14,0)</f>
        <v>7003067.8900000006</v>
      </c>
      <c r="S248" s="217">
        <f ca="1">+VLOOKUP(G248,'TONG HOP'!$C$8:$Q$788,15,0)</f>
        <v>9188535.4875000007</v>
      </c>
      <c r="T248" s="447"/>
      <c r="U248" s="7"/>
      <c r="V248" s="7"/>
    </row>
    <row r="249" spans="1:22" ht="15" customHeight="1">
      <c r="A249" s="4">
        <f t="shared" si="6"/>
        <v>245</v>
      </c>
      <c r="B249" s="30" t="s">
        <v>1708</v>
      </c>
      <c r="C249" s="19" t="s">
        <v>742</v>
      </c>
      <c r="D249" s="489" t="s">
        <v>1697</v>
      </c>
      <c r="E249" s="5" t="s">
        <v>743</v>
      </c>
      <c r="F249" s="20" t="s">
        <v>1422</v>
      </c>
      <c r="G249" s="17" t="s">
        <v>784</v>
      </c>
      <c r="H249" s="17" t="str">
        <f>VLOOKUP(G249,'TONG HOP'!$C$8:$E$799,2,0)</f>
        <v>Đất Đỏ Hoa Đào (BD02) LHP</v>
      </c>
      <c r="I249" s="29" t="str">
        <f>IF(B249="","",VLOOKUP(H249,'TONG HOP'!$B$8:$F$19883,1,0))</f>
        <v>Đất Đỏ Hoa Đào (BD02) LHP</v>
      </c>
      <c r="J249" s="35" t="str">
        <f>IF(B249="","",VLOOKUP(I249,'TONG HOP'!$B$8:$F$19883,5,0))</f>
        <v>kg</v>
      </c>
      <c r="K249" s="214">
        <v>39600</v>
      </c>
      <c r="L249" s="214">
        <v>46980</v>
      </c>
      <c r="M249" s="214"/>
      <c r="N249" s="214"/>
      <c r="O249" s="617" t="s">
        <v>1720</v>
      </c>
      <c r="P249" s="11">
        <f t="shared" si="7"/>
        <v>8</v>
      </c>
      <c r="Q249" s="246" t="s">
        <v>1487</v>
      </c>
      <c r="R249" s="217">
        <f ca="1">+VLOOKUP(G249,'TONG HOP'!$C$8:$Q$788,14,0)</f>
        <v>21748131.5</v>
      </c>
      <c r="S249" s="217">
        <f ca="1">+VLOOKUP(G249,'TONG HOP'!$C$8:$Q$788,15,0)</f>
        <v>27517934.375</v>
      </c>
      <c r="T249" s="447"/>
      <c r="U249" s="7"/>
      <c r="V249" s="7"/>
    </row>
    <row r="250" spans="1:22" ht="15" customHeight="1">
      <c r="A250" s="4">
        <f t="shared" si="6"/>
        <v>246</v>
      </c>
      <c r="B250" s="30" t="s">
        <v>1708</v>
      </c>
      <c r="C250" s="19" t="s">
        <v>742</v>
      </c>
      <c r="D250" s="489" t="s">
        <v>1697</v>
      </c>
      <c r="E250" s="5" t="s">
        <v>743</v>
      </c>
      <c r="F250" s="20" t="s">
        <v>1422</v>
      </c>
      <c r="G250" s="315" t="s">
        <v>1370</v>
      </c>
      <c r="H250" s="17" t="str">
        <f>VLOOKUP(G250,'TONG HOP'!$C$8:$E$799,2,0)</f>
        <v>Đất VT02</v>
      </c>
      <c r="I250" s="29" t="str">
        <f>IF(B250="","",VLOOKUP(H250,'TONG HOP'!$B$8:$F$19883,1,0))</f>
        <v>Đất VT02</v>
      </c>
      <c r="J250" s="35" t="str">
        <f>IF(B250="","",VLOOKUP(I250,'TONG HOP'!$B$8:$F$19883,5,0))</f>
        <v>kg</v>
      </c>
      <c r="K250" s="214">
        <v>46200</v>
      </c>
      <c r="L250" s="214">
        <v>55050</v>
      </c>
      <c r="M250" s="214"/>
      <c r="N250" s="214"/>
      <c r="O250" s="617" t="s">
        <v>1720</v>
      </c>
      <c r="P250" s="11">
        <f t="shared" si="7"/>
        <v>8</v>
      </c>
      <c r="Q250" s="246" t="s">
        <v>1487</v>
      </c>
      <c r="R250" s="217">
        <f ca="1">+VLOOKUP(G250,'TONG HOP'!$C$8:$Q$788,14,0)</f>
        <v>7849734</v>
      </c>
      <c r="S250" s="217">
        <f ca="1">+VLOOKUP(G250,'TONG HOP'!$C$8:$Q$788,15,0)</f>
        <v>9643863.4800000004</v>
      </c>
      <c r="T250" s="447"/>
      <c r="U250" s="7"/>
      <c r="V250" s="7"/>
    </row>
    <row r="251" spans="1:22" ht="15" customHeight="1">
      <c r="A251" s="4">
        <f t="shared" si="6"/>
        <v>247</v>
      </c>
      <c r="B251" s="30" t="s">
        <v>1708</v>
      </c>
      <c r="C251" s="19" t="s">
        <v>742</v>
      </c>
      <c r="D251" s="489" t="s">
        <v>1697</v>
      </c>
      <c r="E251" s="5" t="s">
        <v>743</v>
      </c>
      <c r="F251" s="20" t="s">
        <v>1422</v>
      </c>
      <c r="G251" s="315" t="s">
        <v>783</v>
      </c>
      <c r="H251" s="17" t="str">
        <f>VLOOKUP(G251,'TONG HOP'!$C$8:$E$799,2,0)</f>
        <v>Đất sét Hồng Lâm Đồng mới (PND-KL-BL01) - LQ</v>
      </c>
      <c r="I251" s="29" t="str">
        <f>IF(B251="","",VLOOKUP(H251,'TONG HOP'!$B$8:$F$19883,1,0))</f>
        <v>Đất sét Hồng Lâm Đồng mới (PND-KL-BL01) - LQ</v>
      </c>
      <c r="J251" s="35" t="str">
        <f>IF(B251="","",VLOOKUP(I251,'TONG HOP'!$B$8:$F$19883,5,0))</f>
        <v>kg</v>
      </c>
      <c r="K251" s="214">
        <v>9900</v>
      </c>
      <c r="L251" s="214">
        <v>12240</v>
      </c>
      <c r="M251" s="214"/>
      <c r="N251" s="214"/>
      <c r="O251" s="617" t="s">
        <v>1720</v>
      </c>
      <c r="P251" s="11">
        <f t="shared" si="7"/>
        <v>8</v>
      </c>
      <c r="Q251" s="246" t="s">
        <v>1487</v>
      </c>
      <c r="R251" s="217">
        <f ca="1">+VLOOKUP(G251,'TONG HOP'!$C$8:$Q$788,14,0)</f>
        <v>8622217</v>
      </c>
      <c r="S251" s="217">
        <f ca="1">+VLOOKUP(G251,'TONG HOP'!$C$8:$Q$788,15,0)</f>
        <v>11000466.59</v>
      </c>
      <c r="T251" s="447"/>
      <c r="U251" s="7"/>
      <c r="V251" s="7"/>
    </row>
    <row r="252" spans="1:22" ht="15" customHeight="1">
      <c r="A252" s="4">
        <f t="shared" si="6"/>
        <v>248</v>
      </c>
      <c r="B252" s="30" t="s">
        <v>1708</v>
      </c>
      <c r="C252" s="19" t="s">
        <v>742</v>
      </c>
      <c r="D252" s="489" t="s">
        <v>1697</v>
      </c>
      <c r="E252" s="5" t="s">
        <v>743</v>
      </c>
      <c r="F252" s="20" t="s">
        <v>1422</v>
      </c>
      <c r="G252" s="315" t="s">
        <v>1421</v>
      </c>
      <c r="H252" s="17" t="str">
        <f>VLOOKUP(G252,'TONG HOP'!$C$8:$E$799,2,0)</f>
        <v>Đất VC02 (Đất TT)</v>
      </c>
      <c r="I252" s="29" t="str">
        <f>IF(B252="","",VLOOKUP(H252,'TONG HOP'!$B$8:$F$19883,1,0))</f>
        <v>Đất VC02 (Đất TT)</v>
      </c>
      <c r="J252" s="35" t="str">
        <f>IF(B252="","",VLOOKUP(I252,'TONG HOP'!$B$8:$F$19883,5,0))</f>
        <v>kg</v>
      </c>
      <c r="K252" s="214">
        <v>49500</v>
      </c>
      <c r="L252" s="214">
        <v>60630</v>
      </c>
      <c r="M252" s="214"/>
      <c r="N252" s="214"/>
      <c r="O252" s="617" t="s">
        <v>1720</v>
      </c>
      <c r="P252" s="11">
        <f t="shared" si="7"/>
        <v>8</v>
      </c>
      <c r="Q252" s="246" t="s">
        <v>1487</v>
      </c>
      <c r="R252" s="217">
        <f ca="1">+VLOOKUP(G252,'TONG HOP'!$C$8:$Q$788,14,0)</f>
        <v>11046342.498400144</v>
      </c>
      <c r="S252" s="217">
        <f ca="1">+VLOOKUP(G252,'TONG HOP'!$C$8:$Q$788,15,0)</f>
        <v>10818962.636480175</v>
      </c>
      <c r="T252" s="447"/>
      <c r="U252" s="7"/>
      <c r="V252" s="7"/>
    </row>
    <row r="253" spans="1:22" ht="15" customHeight="1">
      <c r="A253" s="4">
        <f t="shared" si="6"/>
        <v>249</v>
      </c>
      <c r="B253" s="30" t="s">
        <v>1708</v>
      </c>
      <c r="C253" s="19" t="s">
        <v>742</v>
      </c>
      <c r="D253" s="489" t="s">
        <v>1697</v>
      </c>
      <c r="E253" s="5" t="s">
        <v>743</v>
      </c>
      <c r="F253" s="20" t="s">
        <v>1422</v>
      </c>
      <c r="G253" s="17" t="s">
        <v>1294</v>
      </c>
      <c r="H253" s="17" t="str">
        <f>VLOOKUP(G253,'TONG HOP'!$C$8:$E$799,2,0)</f>
        <v>Thủy tinh lỏng - Ngọc Anh Đạt (Natri silicate)</v>
      </c>
      <c r="I253" s="29" t="str">
        <f>IF(B253="","",VLOOKUP(H253,'TONG HOP'!$B$8:$F$19883,1,0))</f>
        <v>Thủy tinh lỏng - Ngọc Anh Đạt (Natri silicate)</v>
      </c>
      <c r="J253" s="35" t="str">
        <f>IF(B253="","",VLOOKUP(I253,'TONG HOP'!$B$8:$F$19883,5,0))</f>
        <v>kg</v>
      </c>
      <c r="K253" s="214">
        <v>4800</v>
      </c>
      <c r="L253" s="214">
        <v>4800</v>
      </c>
      <c r="M253" s="214"/>
      <c r="N253" s="214"/>
      <c r="O253" s="617" t="s">
        <v>1720</v>
      </c>
      <c r="P253" s="11">
        <f t="shared" si="7"/>
        <v>8</v>
      </c>
      <c r="Q253" s="246" t="s">
        <v>1487</v>
      </c>
      <c r="R253" s="217">
        <f ca="1">+VLOOKUP(G253,'TONG HOP'!$C$8:$Q$788,14,0)</f>
        <v>11856</v>
      </c>
      <c r="S253" s="217">
        <f ca="1">+VLOOKUP(G253,'TONG HOP'!$C$8:$Q$788,15,0)</f>
        <v>11856</v>
      </c>
      <c r="T253" s="447"/>
      <c r="U253" s="7"/>
      <c r="V253" s="7"/>
    </row>
    <row r="254" spans="1:22" ht="15" customHeight="1">
      <c r="A254" s="4">
        <f t="shared" si="6"/>
        <v>250</v>
      </c>
      <c r="B254" s="30" t="s">
        <v>1709</v>
      </c>
      <c r="C254" s="19" t="s">
        <v>742</v>
      </c>
      <c r="D254" s="489" t="s">
        <v>1697</v>
      </c>
      <c r="E254" s="5" t="s">
        <v>743</v>
      </c>
      <c r="F254" s="20" t="s">
        <v>1442</v>
      </c>
      <c r="G254" s="17" t="s">
        <v>1126</v>
      </c>
      <c r="H254" s="17" t="str">
        <f>VLOOKUP(G254,'TONG HOP'!$C$8:$E$799,2,0)</f>
        <v>Than cục 4A- Hưng Tam Long Lô 1</v>
      </c>
      <c r="I254" s="29" t="str">
        <f>IF(B254="","",VLOOKUP(H254,'TONG HOP'!$B$8:$F$19883,1,0))</f>
        <v>Than cục 4A- Hưng Tam Long Lô 1</v>
      </c>
      <c r="J254" s="35" t="str">
        <f>IF(B254="","",VLOOKUP(I254,'TONG HOP'!$B$8:$F$19883,5,0))</f>
        <v>kg</v>
      </c>
      <c r="K254" s="214"/>
      <c r="L254" s="214">
        <v>11307</v>
      </c>
      <c r="M254" s="214"/>
      <c r="N254" s="214"/>
      <c r="O254" s="617" t="s">
        <v>1535</v>
      </c>
      <c r="P254" s="11">
        <f t="shared" si="7"/>
        <v>8</v>
      </c>
      <c r="Q254" s="246"/>
      <c r="R254" s="217">
        <f>+VLOOKUP(G254,'TONG HOP'!$C$8:$Q$788,14,0)</f>
        <v>0</v>
      </c>
      <c r="S254" s="217">
        <f ca="1">+VLOOKUP(G254,'TONG HOP'!$C$8:$Q$788,15,0)</f>
        <v>0</v>
      </c>
      <c r="T254" s="447"/>
      <c r="U254" s="7"/>
      <c r="V254" s="7"/>
    </row>
    <row r="255" spans="1:22" ht="15" customHeight="1">
      <c r="A255" s="4">
        <f t="shared" si="6"/>
        <v>251</v>
      </c>
      <c r="B255" s="30" t="s">
        <v>1710</v>
      </c>
      <c r="C255" s="19" t="s">
        <v>742</v>
      </c>
      <c r="D255" s="489" t="s">
        <v>1697</v>
      </c>
      <c r="E255" s="5" t="s">
        <v>743</v>
      </c>
      <c r="F255" s="20" t="s">
        <v>1442</v>
      </c>
      <c r="G255" s="17" t="s">
        <v>1126</v>
      </c>
      <c r="H255" s="17" t="str">
        <f>VLOOKUP(G255,'TONG HOP'!$C$8:$E$799,2,0)</f>
        <v>Than cục 4A- Hưng Tam Long Lô 1</v>
      </c>
      <c r="I255" s="29" t="str">
        <f>IF(B255="","",VLOOKUP(H255,'TONG HOP'!$B$8:$F$19883,1,0))</f>
        <v>Than cục 4A- Hưng Tam Long Lô 1</v>
      </c>
      <c r="J255" s="35" t="str">
        <f>IF(B255="","",VLOOKUP(I255,'TONG HOP'!$B$8:$F$19883,5,0))</f>
        <v>kg</v>
      </c>
      <c r="K255" s="214"/>
      <c r="L255" s="214">
        <v>7415</v>
      </c>
      <c r="M255" s="214"/>
      <c r="N255" s="214"/>
      <c r="O255" s="617" t="s">
        <v>1536</v>
      </c>
      <c r="P255" s="11">
        <f t="shared" si="7"/>
        <v>8</v>
      </c>
      <c r="Q255" s="246"/>
      <c r="R255" s="217">
        <f>+VLOOKUP(G255,'TONG HOP'!$C$8:$Q$788,14,0)</f>
        <v>0</v>
      </c>
      <c r="S255" s="217">
        <f ca="1">+VLOOKUP(G255,'TONG HOP'!$C$8:$Q$788,15,0)</f>
        <v>0</v>
      </c>
      <c r="T255" s="447"/>
      <c r="U255" s="7"/>
      <c r="V255" s="7"/>
    </row>
    <row r="256" spans="1:22" ht="15" customHeight="1">
      <c r="A256" s="4">
        <f t="shared" si="6"/>
        <v>252</v>
      </c>
      <c r="B256" s="30" t="s">
        <v>1722</v>
      </c>
      <c r="C256" s="19" t="s">
        <v>742</v>
      </c>
      <c r="D256" s="489" t="s">
        <v>1721</v>
      </c>
      <c r="E256" s="5" t="s">
        <v>743</v>
      </c>
      <c r="F256" s="20" t="s">
        <v>1442</v>
      </c>
      <c r="G256" s="17" t="s">
        <v>1393</v>
      </c>
      <c r="H256" s="17" t="str">
        <f>VLOOKUP(G256,'TONG HOP'!$C$8:$E$799,2,0)</f>
        <v>Than cục 4- Hải Thành Lô2</v>
      </c>
      <c r="I256" s="29" t="str">
        <f>IF(B256="","",VLOOKUP(H256,'TONG HOP'!$B$8:$F$19883,1,0))</f>
        <v>Than cục 4- Hải Thành Lô2</v>
      </c>
      <c r="J256" s="35" t="str">
        <f>IF(B256="","",VLOOKUP(I256,'TONG HOP'!$B$8:$F$19883,5,0))</f>
        <v>kg</v>
      </c>
      <c r="K256" s="214"/>
      <c r="L256" s="214">
        <v>26396</v>
      </c>
      <c r="M256" s="214"/>
      <c r="N256" s="214"/>
      <c r="O256" s="617" t="s">
        <v>1527</v>
      </c>
      <c r="P256" s="11">
        <f t="shared" si="7"/>
        <v>8</v>
      </c>
      <c r="Q256" s="246"/>
      <c r="R256" s="217">
        <f>+VLOOKUP(G256,'TONG HOP'!$C$8:$Q$788,14,0)</f>
        <v>0</v>
      </c>
      <c r="S256" s="217">
        <f ca="1">+VLOOKUP(G256,'TONG HOP'!$C$8:$Q$788,15,0)</f>
        <v>214005</v>
      </c>
      <c r="T256" s="447"/>
      <c r="U256" s="7"/>
      <c r="V256" s="7"/>
    </row>
    <row r="257" spans="1:22" ht="15" customHeight="1">
      <c r="A257" s="4">
        <f t="shared" si="6"/>
        <v>253</v>
      </c>
      <c r="B257" s="30" t="s">
        <v>1723</v>
      </c>
      <c r="C257" s="19" t="s">
        <v>742</v>
      </c>
      <c r="D257" s="489" t="s">
        <v>1721</v>
      </c>
      <c r="E257" s="5" t="s">
        <v>743</v>
      </c>
      <c r="F257" s="20" t="s">
        <v>1442</v>
      </c>
      <c r="G257" s="17" t="s">
        <v>1393</v>
      </c>
      <c r="H257" s="17" t="str">
        <f>VLOOKUP(G257,'TONG HOP'!$C$8:$E$799,2,0)</f>
        <v>Than cục 4- Hải Thành Lô2</v>
      </c>
      <c r="I257" s="29" t="str">
        <f>IF(B257="","",VLOOKUP(H257,'TONG HOP'!$B$8:$F$19883,1,0))</f>
        <v>Than cục 4- Hải Thành Lô2</v>
      </c>
      <c r="J257" s="35" t="str">
        <f>IF(B257="","",VLOOKUP(I257,'TONG HOP'!$B$8:$F$19883,5,0))</f>
        <v>kg</v>
      </c>
      <c r="K257" s="214"/>
      <c r="L257" s="214">
        <v>18085</v>
      </c>
      <c r="M257" s="214"/>
      <c r="N257" s="214"/>
      <c r="O257" s="617" t="s">
        <v>1528</v>
      </c>
      <c r="P257" s="11">
        <f t="shared" si="7"/>
        <v>8</v>
      </c>
      <c r="Q257" s="246"/>
      <c r="R257" s="217">
        <f>+VLOOKUP(G257,'TONG HOP'!$C$8:$Q$788,14,0)</f>
        <v>0</v>
      </c>
      <c r="S257" s="217">
        <f ca="1">+VLOOKUP(G257,'TONG HOP'!$C$8:$Q$788,15,0)</f>
        <v>214005</v>
      </c>
      <c r="T257" s="447"/>
      <c r="U257" s="7"/>
      <c r="V257" s="7"/>
    </row>
    <row r="258" spans="1:22" ht="15" customHeight="1">
      <c r="A258" s="4">
        <f t="shared" si="6"/>
        <v>254</v>
      </c>
      <c r="B258" s="30" t="s">
        <v>1724</v>
      </c>
      <c r="C258" s="19" t="s">
        <v>742</v>
      </c>
      <c r="D258" s="489" t="s">
        <v>1721</v>
      </c>
      <c r="E258" s="5" t="s">
        <v>743</v>
      </c>
      <c r="F258" s="20" t="s">
        <v>890</v>
      </c>
      <c r="G258" s="315" t="s">
        <v>1497</v>
      </c>
      <c r="H258" s="17" t="str">
        <f>VLOOKUP(G258,'TONG HOP'!$C$8:$E$799,2,0)</f>
        <v>Vỏ điều- GreenPower lô 1</v>
      </c>
      <c r="I258" s="29" t="str">
        <f>IF(B258="","",VLOOKUP(H258,'TONG HOP'!$B$8:$F$19883,1,0))</f>
        <v>Vỏ điều- GreenPower lô 1</v>
      </c>
      <c r="J258" s="35" t="str">
        <f>IF(B258="","",VLOOKUP(I258,'TONG HOP'!$B$8:$F$19883,5,0))</f>
        <v>kg</v>
      </c>
      <c r="K258" s="214"/>
      <c r="L258" s="214">
        <v>39976</v>
      </c>
      <c r="M258" s="214"/>
      <c r="N258" s="214"/>
      <c r="O258" s="617"/>
      <c r="P258" s="11">
        <f t="shared" si="7"/>
        <v>8</v>
      </c>
      <c r="Q258" s="246"/>
      <c r="R258" s="217">
        <f>+VLOOKUP(G258,'TONG HOP'!$C$8:$Q$788,14,0)</f>
        <v>0</v>
      </c>
      <c r="S258" s="217">
        <f ca="1">+VLOOKUP(G258,'TONG HOP'!$C$8:$Q$788,15,0)</f>
        <v>128983.75999999989</v>
      </c>
      <c r="T258" s="447"/>
      <c r="U258" s="7"/>
      <c r="V258" s="7"/>
    </row>
    <row r="259" spans="1:22" ht="15" customHeight="1">
      <c r="A259" s="4">
        <f t="shared" si="6"/>
        <v>255</v>
      </c>
      <c r="B259" s="30" t="s">
        <v>1725</v>
      </c>
      <c r="C259" s="19" t="s">
        <v>742</v>
      </c>
      <c r="D259" s="489" t="s">
        <v>1721</v>
      </c>
      <c r="E259" s="5" t="s">
        <v>743</v>
      </c>
      <c r="F259" s="20" t="s">
        <v>890</v>
      </c>
      <c r="G259" s="17" t="s">
        <v>1297</v>
      </c>
      <c r="H259" s="17" t="str">
        <f>VLOOKUP(G259,'TONG HOP'!$C$8:$E$799,2,0)</f>
        <v>Bột đá 0-5 (PH02)</v>
      </c>
      <c r="I259" s="29" t="str">
        <f>IF(B259="","",VLOOKUP(H259,'TONG HOP'!$B$8:$F$19883,1,0))</f>
        <v>Bột đá 0-5 (PH02)</v>
      </c>
      <c r="J259" s="35" t="str">
        <f>IF(B259="","",VLOOKUP(I259,'TONG HOP'!$B$8:$F$19883,5,0))</f>
        <v>kg</v>
      </c>
      <c r="K259" s="214">
        <v>29700</v>
      </c>
      <c r="L259" s="214">
        <v>30840</v>
      </c>
      <c r="M259" s="214"/>
      <c r="N259" s="214"/>
      <c r="O259" s="617" t="s">
        <v>1766</v>
      </c>
      <c r="P259" s="11">
        <f t="shared" si="7"/>
        <v>8</v>
      </c>
      <c r="Q259" s="246" t="s">
        <v>1503</v>
      </c>
      <c r="R259" s="217">
        <f ca="1">+VLOOKUP(G259,'TONG HOP'!$C$8:$Q$788,14,0)</f>
        <v>16450296.948150001</v>
      </c>
      <c r="S259" s="217">
        <f ca="1">+VLOOKUP(G259,'TONG HOP'!$C$8:$Q$788,15,0)</f>
        <v>17584243.156999998</v>
      </c>
      <c r="T259" s="447"/>
      <c r="U259" s="7"/>
      <c r="V259" s="7"/>
    </row>
    <row r="260" spans="1:22" ht="15" customHeight="1">
      <c r="A260" s="4">
        <f t="shared" si="6"/>
        <v>256</v>
      </c>
      <c r="B260" s="30" t="s">
        <v>1725</v>
      </c>
      <c r="C260" s="19" t="s">
        <v>742</v>
      </c>
      <c r="D260" s="489" t="s">
        <v>1721</v>
      </c>
      <c r="E260" s="5" t="s">
        <v>743</v>
      </c>
      <c r="F260" s="20" t="s">
        <v>890</v>
      </c>
      <c r="G260" s="315" t="s">
        <v>1296</v>
      </c>
      <c r="H260" s="17" t="str">
        <f>VLOOKUP(G260,'TONG HOP'!$C$8:$E$799,2,0)</f>
        <v>Bột đá Phước Hoà 03 (PH03) DTL</v>
      </c>
      <c r="I260" s="29" t="str">
        <f>IF(B260="","",VLOOKUP(H260,'TONG HOP'!$B$8:$F$19883,1,0))</f>
        <v>Bột đá Phước Hoà 03 (PH03) DTL</v>
      </c>
      <c r="J260" s="35" t="str">
        <f>IF(B260="","",VLOOKUP(I260,'TONG HOP'!$B$8:$F$19883,5,0))</f>
        <v>kg</v>
      </c>
      <c r="K260" s="214">
        <v>25575</v>
      </c>
      <c r="L260" s="214">
        <v>26430</v>
      </c>
      <c r="M260" s="214"/>
      <c r="N260" s="214"/>
      <c r="O260" s="617" t="s">
        <v>1766</v>
      </c>
      <c r="P260" s="11">
        <f t="shared" si="7"/>
        <v>8</v>
      </c>
      <c r="Q260" s="246" t="s">
        <v>1503</v>
      </c>
      <c r="R260" s="217">
        <f ca="1">+VLOOKUP(G260,'TONG HOP'!$C$8:$Q$788,14,0)</f>
        <v>12462544.286</v>
      </c>
      <c r="S260" s="217">
        <f ca="1">+VLOOKUP(G260,'TONG HOP'!$C$8:$Q$788,15,0)</f>
        <v>13260131.879999999</v>
      </c>
      <c r="T260" s="447"/>
      <c r="U260" s="7"/>
      <c r="V260" s="7"/>
    </row>
    <row r="261" spans="1:22" ht="15" customHeight="1">
      <c r="A261" s="4">
        <f t="shared" ref="A261:A324" si="8">ROW()-4</f>
        <v>257</v>
      </c>
      <c r="B261" s="30" t="s">
        <v>1725</v>
      </c>
      <c r="C261" s="19" t="s">
        <v>742</v>
      </c>
      <c r="D261" s="489" t="s">
        <v>1721</v>
      </c>
      <c r="E261" s="5" t="s">
        <v>743</v>
      </c>
      <c r="F261" s="20" t="s">
        <v>890</v>
      </c>
      <c r="G261" s="17" t="s">
        <v>78</v>
      </c>
      <c r="H261" s="17" t="str">
        <f>VLOOKUP(G261,'TONG HOP'!$C$8:$E$799,2,0)</f>
        <v>Đá vôi (PND-HT01)</v>
      </c>
      <c r="I261" s="29" t="str">
        <f>IF(B261="","",VLOOKUP(H261,'TONG HOP'!$B$8:$F$19883,1,0))</f>
        <v>Đá vôi (PND-HT01)</v>
      </c>
      <c r="J261" s="35" t="str">
        <f>IF(B261="","",VLOOKUP(I261,'TONG HOP'!$B$8:$F$19883,5,0))</f>
        <v>kg</v>
      </c>
      <c r="K261" s="214">
        <v>11550</v>
      </c>
      <c r="L261" s="214">
        <v>12300</v>
      </c>
      <c r="M261" s="214"/>
      <c r="N261" s="214"/>
      <c r="O261" s="617" t="s">
        <v>1766</v>
      </c>
      <c r="P261" s="11">
        <f t="shared" si="7"/>
        <v>8</v>
      </c>
      <c r="Q261" s="246" t="s">
        <v>1503</v>
      </c>
      <c r="R261" s="217">
        <f ca="1">+VLOOKUP(G261,'TONG HOP'!$C$8:$Q$788,14,0)</f>
        <v>1278368.7590000001</v>
      </c>
      <c r="S261" s="217">
        <f ca="1">+VLOOKUP(G261,'TONG HOP'!$C$8:$Q$788,15,0)</f>
        <v>1340529.603775</v>
      </c>
      <c r="T261" s="447"/>
      <c r="U261" s="7"/>
      <c r="V261" s="7"/>
    </row>
    <row r="262" spans="1:22" ht="15" customHeight="1">
      <c r="A262" s="4">
        <f t="shared" si="8"/>
        <v>258</v>
      </c>
      <c r="B262" s="30" t="s">
        <v>1725</v>
      </c>
      <c r="C262" s="19" t="s">
        <v>742</v>
      </c>
      <c r="D262" s="489" t="s">
        <v>1721</v>
      </c>
      <c r="E262" s="5" t="s">
        <v>743</v>
      </c>
      <c r="F262" s="20" t="s">
        <v>890</v>
      </c>
      <c r="G262" s="315" t="s">
        <v>1147</v>
      </c>
      <c r="H262" s="17" t="str">
        <f>VLOOKUP(G262,'TONG HOP'!$C$8:$E$799,2,0)</f>
        <v>Đất sét Hoa đào (DTL) BD01</v>
      </c>
      <c r="I262" s="29" t="str">
        <f>IF(B262="","",VLOOKUP(H262,'TONG HOP'!$B$8:$F$19883,1,0))</f>
        <v>Đất sét Hoa đào (DTL) BD01</v>
      </c>
      <c r="J262" s="35" t="str">
        <f>IF(B262="","",VLOOKUP(I262,'TONG HOP'!$B$8:$F$19883,5,0))</f>
        <v>kg</v>
      </c>
      <c r="K262" s="214">
        <v>19800</v>
      </c>
      <c r="L262" s="214">
        <v>23640</v>
      </c>
      <c r="M262" s="214"/>
      <c r="N262" s="214"/>
      <c r="O262" s="617" t="s">
        <v>1766</v>
      </c>
      <c r="P262" s="11">
        <f t="shared" si="7"/>
        <v>8</v>
      </c>
      <c r="Q262" s="246" t="s">
        <v>1503</v>
      </c>
      <c r="R262" s="217">
        <f ca="1">+VLOOKUP(G262,'TONG HOP'!$C$8:$Q$788,14,0)</f>
        <v>7003067.8900000006</v>
      </c>
      <c r="S262" s="217">
        <f ca="1">+VLOOKUP(G262,'TONG HOP'!$C$8:$Q$788,15,0)</f>
        <v>9188535.4875000007</v>
      </c>
      <c r="T262" s="447"/>
      <c r="U262" s="7"/>
      <c r="V262" s="7"/>
    </row>
    <row r="263" spans="1:22" ht="15" customHeight="1">
      <c r="A263" s="4">
        <f t="shared" si="8"/>
        <v>259</v>
      </c>
      <c r="B263" s="30" t="s">
        <v>1725</v>
      </c>
      <c r="C263" s="19" t="s">
        <v>742</v>
      </c>
      <c r="D263" s="489" t="s">
        <v>1721</v>
      </c>
      <c r="E263" s="5" t="s">
        <v>743</v>
      </c>
      <c r="F263" s="20" t="s">
        <v>890</v>
      </c>
      <c r="G263" s="17" t="s">
        <v>784</v>
      </c>
      <c r="H263" s="17" t="str">
        <f>VLOOKUP(G263,'TONG HOP'!$C$8:$E$799,2,0)</f>
        <v>Đất Đỏ Hoa Đào (BD02) LHP</v>
      </c>
      <c r="I263" s="29" t="str">
        <f>IF(B263="","",VLOOKUP(H263,'TONG HOP'!$B$8:$F$19883,1,0))</f>
        <v>Đất Đỏ Hoa Đào (BD02) LHP</v>
      </c>
      <c r="J263" s="35" t="str">
        <f>IF(B263="","",VLOOKUP(I263,'TONG HOP'!$B$8:$F$19883,5,0))</f>
        <v>kg</v>
      </c>
      <c r="K263" s="214">
        <v>19800</v>
      </c>
      <c r="L263" s="214">
        <v>23520</v>
      </c>
      <c r="M263" s="214"/>
      <c r="N263" s="214"/>
      <c r="O263" s="617" t="s">
        <v>1766</v>
      </c>
      <c r="P263" s="11">
        <f t="shared" ref="P263:P326" si="9">P262</f>
        <v>8</v>
      </c>
      <c r="Q263" s="246" t="s">
        <v>1503</v>
      </c>
      <c r="R263" s="217">
        <f ca="1">+VLOOKUP(G263,'TONG HOP'!$C$8:$Q$788,14,0)</f>
        <v>21748131.5</v>
      </c>
      <c r="S263" s="217">
        <f ca="1">+VLOOKUP(G263,'TONG HOP'!$C$8:$Q$788,15,0)</f>
        <v>27517934.375</v>
      </c>
      <c r="T263" s="447"/>
      <c r="U263" s="7"/>
      <c r="V263" s="7"/>
    </row>
    <row r="264" spans="1:22" ht="15" customHeight="1">
      <c r="A264" s="4">
        <f t="shared" si="8"/>
        <v>260</v>
      </c>
      <c r="B264" s="30" t="s">
        <v>1725</v>
      </c>
      <c r="C264" s="19" t="s">
        <v>742</v>
      </c>
      <c r="D264" s="489" t="s">
        <v>1721</v>
      </c>
      <c r="E264" s="5" t="s">
        <v>743</v>
      </c>
      <c r="F264" s="20" t="s">
        <v>890</v>
      </c>
      <c r="G264" s="315" t="s">
        <v>1370</v>
      </c>
      <c r="H264" s="17" t="str">
        <f>VLOOKUP(G264,'TONG HOP'!$C$8:$E$799,2,0)</f>
        <v>Đất VT02</v>
      </c>
      <c r="I264" s="29" t="str">
        <f>IF(B264="","",VLOOKUP(H264,'TONG HOP'!$B$8:$F$19883,1,0))</f>
        <v>Đất VT02</v>
      </c>
      <c r="J264" s="35" t="str">
        <f>IF(B264="","",VLOOKUP(I264,'TONG HOP'!$B$8:$F$19883,5,0))</f>
        <v>kg</v>
      </c>
      <c r="K264" s="214">
        <v>23100</v>
      </c>
      <c r="L264" s="214">
        <v>27480</v>
      </c>
      <c r="M264" s="214"/>
      <c r="N264" s="214"/>
      <c r="O264" s="617" t="s">
        <v>1766</v>
      </c>
      <c r="P264" s="11">
        <f t="shared" si="9"/>
        <v>8</v>
      </c>
      <c r="Q264" s="246" t="s">
        <v>1503</v>
      </c>
      <c r="R264" s="217">
        <f ca="1">+VLOOKUP(G264,'TONG HOP'!$C$8:$Q$788,14,0)</f>
        <v>7849734</v>
      </c>
      <c r="S264" s="217">
        <f ca="1">+VLOOKUP(G264,'TONG HOP'!$C$8:$Q$788,15,0)</f>
        <v>9643863.4800000004</v>
      </c>
      <c r="T264" s="447"/>
      <c r="U264" s="7"/>
      <c r="V264" s="7"/>
    </row>
    <row r="265" spans="1:22" ht="15" customHeight="1">
      <c r="A265" s="4">
        <f t="shared" si="8"/>
        <v>261</v>
      </c>
      <c r="B265" s="30" t="s">
        <v>1725</v>
      </c>
      <c r="C265" s="19" t="s">
        <v>742</v>
      </c>
      <c r="D265" s="489" t="s">
        <v>1721</v>
      </c>
      <c r="E265" s="5" t="s">
        <v>743</v>
      </c>
      <c r="F265" s="20" t="s">
        <v>890</v>
      </c>
      <c r="G265" s="315" t="s">
        <v>783</v>
      </c>
      <c r="H265" s="17" t="str">
        <f>VLOOKUP(G265,'TONG HOP'!$C$8:$E$799,2,0)</f>
        <v>Đất sét Hồng Lâm Đồng mới (PND-KL-BL01) - LQ</v>
      </c>
      <c r="I265" s="29" t="str">
        <f>IF(B265="","",VLOOKUP(H265,'TONG HOP'!$B$8:$F$19883,1,0))</f>
        <v>Đất sét Hồng Lâm Đồng mới (PND-KL-BL01) - LQ</v>
      </c>
      <c r="J265" s="35" t="str">
        <f>IF(B265="","",VLOOKUP(I265,'TONG HOP'!$B$8:$F$19883,5,0))</f>
        <v>kg</v>
      </c>
      <c r="K265" s="214">
        <v>4950</v>
      </c>
      <c r="L265" s="214">
        <v>6090</v>
      </c>
      <c r="M265" s="214"/>
      <c r="N265" s="214"/>
      <c r="O265" s="617" t="s">
        <v>1766</v>
      </c>
      <c r="P265" s="11">
        <f t="shared" si="9"/>
        <v>8</v>
      </c>
      <c r="Q265" s="246" t="s">
        <v>1503</v>
      </c>
      <c r="R265" s="217">
        <f ca="1">+VLOOKUP(G265,'TONG HOP'!$C$8:$Q$788,14,0)</f>
        <v>8622217</v>
      </c>
      <c r="S265" s="217">
        <f ca="1">+VLOOKUP(G265,'TONG HOP'!$C$8:$Q$788,15,0)</f>
        <v>11000466.59</v>
      </c>
      <c r="T265" s="447"/>
      <c r="U265" s="7"/>
      <c r="V265" s="7"/>
    </row>
    <row r="266" spans="1:22" ht="15" customHeight="1">
      <c r="A266" s="4">
        <f t="shared" si="8"/>
        <v>262</v>
      </c>
      <c r="B266" s="30" t="s">
        <v>1725</v>
      </c>
      <c r="C266" s="19" t="s">
        <v>742</v>
      </c>
      <c r="D266" s="489" t="s">
        <v>1721</v>
      </c>
      <c r="E266" s="5" t="s">
        <v>743</v>
      </c>
      <c r="F266" s="20" t="s">
        <v>890</v>
      </c>
      <c r="G266" s="315" t="s">
        <v>1421</v>
      </c>
      <c r="H266" s="17" t="str">
        <f>VLOOKUP(G266,'TONG HOP'!$C$8:$E$799,2,0)</f>
        <v>Đất VC02 (Đất TT)</v>
      </c>
      <c r="I266" s="29" t="str">
        <f>IF(B266="","",VLOOKUP(H266,'TONG HOP'!$B$8:$F$19883,1,0))</f>
        <v>Đất VC02 (Đất TT)</v>
      </c>
      <c r="J266" s="35" t="str">
        <f>IF(B266="","",VLOOKUP(I266,'TONG HOP'!$B$8:$F$19883,5,0))</f>
        <v>kg</v>
      </c>
      <c r="K266" s="214">
        <v>24750</v>
      </c>
      <c r="L266" s="214">
        <v>30360</v>
      </c>
      <c r="M266" s="214"/>
      <c r="N266" s="214"/>
      <c r="O266" s="617" t="s">
        <v>1766</v>
      </c>
      <c r="P266" s="11">
        <f t="shared" si="9"/>
        <v>8</v>
      </c>
      <c r="Q266" s="246" t="s">
        <v>1503</v>
      </c>
      <c r="R266" s="217">
        <f ca="1">+VLOOKUP(G266,'TONG HOP'!$C$8:$Q$788,14,0)</f>
        <v>11046342.498400144</v>
      </c>
      <c r="S266" s="217">
        <f ca="1">+VLOOKUP(G266,'TONG HOP'!$C$8:$Q$788,15,0)</f>
        <v>10818962.636480175</v>
      </c>
      <c r="T266" s="447"/>
      <c r="U266" s="7"/>
      <c r="V266" s="7"/>
    </row>
    <row r="267" spans="1:22" ht="15" customHeight="1">
      <c r="A267" s="4">
        <f t="shared" si="8"/>
        <v>263</v>
      </c>
      <c r="B267" s="30" t="s">
        <v>1725</v>
      </c>
      <c r="C267" s="19" t="s">
        <v>742</v>
      </c>
      <c r="D267" s="489" t="s">
        <v>1721</v>
      </c>
      <c r="E267" s="5" t="s">
        <v>743</v>
      </c>
      <c r="F267" s="20" t="s">
        <v>890</v>
      </c>
      <c r="G267" s="17" t="s">
        <v>1294</v>
      </c>
      <c r="H267" s="17" t="str">
        <f>VLOOKUP(G267,'TONG HOP'!$C$8:$E$799,2,0)</f>
        <v>Thủy tinh lỏng - Ngọc Anh Đạt (Natri silicate)</v>
      </c>
      <c r="I267" s="29" t="str">
        <f>IF(B267="","",VLOOKUP(H267,'TONG HOP'!$B$8:$F$19883,1,0))</f>
        <v>Thủy tinh lỏng - Ngọc Anh Đạt (Natri silicate)</v>
      </c>
      <c r="J267" s="35" t="str">
        <f>IF(B267="","",VLOOKUP(I267,'TONG HOP'!$B$8:$F$19883,5,0))</f>
        <v>kg</v>
      </c>
      <c r="K267" s="214">
        <v>2400</v>
      </c>
      <c r="L267" s="214">
        <v>2400</v>
      </c>
      <c r="M267" s="214"/>
      <c r="N267" s="214"/>
      <c r="O267" s="617" t="s">
        <v>1766</v>
      </c>
      <c r="P267" s="11">
        <f t="shared" si="9"/>
        <v>8</v>
      </c>
      <c r="Q267" s="246" t="s">
        <v>1503</v>
      </c>
      <c r="R267" s="217">
        <f ca="1">+VLOOKUP(G267,'TONG HOP'!$C$8:$Q$788,14,0)</f>
        <v>11856</v>
      </c>
      <c r="S267" s="217">
        <f ca="1">+VLOOKUP(G267,'TONG HOP'!$C$8:$Q$788,15,0)</f>
        <v>11856</v>
      </c>
      <c r="T267" s="447"/>
      <c r="U267" s="7"/>
      <c r="V267" s="7"/>
    </row>
    <row r="268" spans="1:22">
      <c r="A268" s="4">
        <f t="shared" si="8"/>
        <v>264</v>
      </c>
      <c r="B268" s="30" t="s">
        <v>1726</v>
      </c>
      <c r="C268" s="19" t="s">
        <v>742</v>
      </c>
      <c r="D268" s="489" t="s">
        <v>1721</v>
      </c>
      <c r="E268" s="5" t="s">
        <v>743</v>
      </c>
      <c r="F268" s="20" t="s">
        <v>1422</v>
      </c>
      <c r="G268" s="17" t="s">
        <v>1297</v>
      </c>
      <c r="H268" s="17" t="str">
        <f>VLOOKUP(G268,'TONG HOP'!$C$8:$E$799,2,0)</f>
        <v>Bột đá 0-5 (PH02)</v>
      </c>
      <c r="I268" s="29" t="str">
        <f>IF(B268="","",VLOOKUP(H268,'TONG HOP'!$B$8:$F$19883,1,0))</f>
        <v>Bột đá 0-5 (PH02)</v>
      </c>
      <c r="J268" s="35" t="str">
        <f>IF(B268="","",VLOOKUP(I268,'TONG HOP'!$B$8:$F$19883,5,0))</f>
        <v>kg</v>
      </c>
      <c r="K268" s="214">
        <v>29700</v>
      </c>
      <c r="L268" s="214">
        <v>30840</v>
      </c>
      <c r="M268" s="214"/>
      <c r="N268" s="214"/>
      <c r="O268" s="617" t="s">
        <v>1767</v>
      </c>
      <c r="P268" s="11">
        <f t="shared" si="9"/>
        <v>8</v>
      </c>
      <c r="Q268" s="246" t="s">
        <v>1487</v>
      </c>
      <c r="R268" s="217">
        <f ca="1">+VLOOKUP(G268,'TONG HOP'!$C$8:$Q$788,14,0)</f>
        <v>16450296.948150001</v>
      </c>
      <c r="S268" s="217">
        <f ca="1">+VLOOKUP(G268,'TONG HOP'!$C$8:$Q$788,15,0)</f>
        <v>17584243.156999998</v>
      </c>
      <c r="T268" s="447"/>
      <c r="U268" s="7"/>
      <c r="V268" s="7"/>
    </row>
    <row r="269" spans="1:22" ht="15.75" customHeight="1">
      <c r="A269" s="4">
        <f t="shared" si="8"/>
        <v>265</v>
      </c>
      <c r="B269" s="30" t="s">
        <v>1726</v>
      </c>
      <c r="C269" s="19" t="s">
        <v>742</v>
      </c>
      <c r="D269" s="489" t="s">
        <v>1721</v>
      </c>
      <c r="E269" s="5" t="s">
        <v>743</v>
      </c>
      <c r="F269" s="20" t="s">
        <v>1422</v>
      </c>
      <c r="G269" s="315" t="s">
        <v>1296</v>
      </c>
      <c r="H269" s="17" t="str">
        <f>VLOOKUP(G269,'TONG HOP'!$C$8:$E$799,2,0)</f>
        <v>Bột đá Phước Hoà 03 (PH03) DTL</v>
      </c>
      <c r="I269" s="29" t="str">
        <f>IF(B269="","",VLOOKUP(H269,'TONG HOP'!$B$8:$F$19883,1,0))</f>
        <v>Bột đá Phước Hoà 03 (PH03) DTL</v>
      </c>
      <c r="J269" s="35" t="str">
        <f>IF(B269="","",VLOOKUP(I269,'TONG HOP'!$B$8:$F$19883,5,0))</f>
        <v>kg</v>
      </c>
      <c r="K269" s="214">
        <v>25575</v>
      </c>
      <c r="L269" s="214">
        <v>26430</v>
      </c>
      <c r="M269" s="214"/>
      <c r="N269" s="214"/>
      <c r="O269" s="617" t="s">
        <v>1767</v>
      </c>
      <c r="P269" s="11">
        <f t="shared" si="9"/>
        <v>8</v>
      </c>
      <c r="Q269" s="246" t="s">
        <v>1487</v>
      </c>
      <c r="R269" s="217">
        <f ca="1">+VLOOKUP(G269,'TONG HOP'!$C$8:$Q$788,14,0)</f>
        <v>12462544.286</v>
      </c>
      <c r="S269" s="217">
        <f ca="1">+VLOOKUP(G269,'TONG HOP'!$C$8:$Q$788,15,0)</f>
        <v>13260131.879999999</v>
      </c>
      <c r="T269" s="447"/>
      <c r="U269" s="7"/>
      <c r="V269" s="7"/>
    </row>
    <row r="270" spans="1:22" ht="15" customHeight="1">
      <c r="A270" s="4">
        <f t="shared" si="8"/>
        <v>266</v>
      </c>
      <c r="B270" s="30" t="s">
        <v>1726</v>
      </c>
      <c r="C270" s="19" t="s">
        <v>742</v>
      </c>
      <c r="D270" s="489" t="s">
        <v>1721</v>
      </c>
      <c r="E270" s="5" t="s">
        <v>743</v>
      </c>
      <c r="F270" s="20" t="s">
        <v>1422</v>
      </c>
      <c r="G270" s="17" t="s">
        <v>78</v>
      </c>
      <c r="H270" s="17" t="str">
        <f>VLOOKUP(G270,'TONG HOP'!$C$8:$E$799,2,0)</f>
        <v>Đá vôi (PND-HT01)</v>
      </c>
      <c r="I270" s="29" t="str">
        <f>IF(B270="","",VLOOKUP(H270,'TONG HOP'!$B$8:$F$19883,1,0))</f>
        <v>Đá vôi (PND-HT01)</v>
      </c>
      <c r="J270" s="35" t="str">
        <f>IF(B270="","",VLOOKUP(I270,'TONG HOP'!$B$8:$F$19883,5,0))</f>
        <v>kg</v>
      </c>
      <c r="K270" s="214">
        <v>11550</v>
      </c>
      <c r="L270" s="214">
        <v>12300</v>
      </c>
      <c r="M270" s="214"/>
      <c r="N270" s="214"/>
      <c r="O270" s="617" t="s">
        <v>1767</v>
      </c>
      <c r="P270" s="11">
        <f t="shared" si="9"/>
        <v>8</v>
      </c>
      <c r="Q270" s="246" t="s">
        <v>1487</v>
      </c>
      <c r="R270" s="217">
        <f ca="1">+VLOOKUP(G270,'TONG HOP'!$C$8:$Q$788,14,0)</f>
        <v>1278368.7590000001</v>
      </c>
      <c r="S270" s="217">
        <f ca="1">+VLOOKUP(G270,'TONG HOP'!$C$8:$Q$788,15,0)</f>
        <v>1340529.603775</v>
      </c>
      <c r="T270" s="447"/>
      <c r="U270" s="7"/>
      <c r="V270" s="7"/>
    </row>
    <row r="271" spans="1:22" ht="15" customHeight="1">
      <c r="A271" s="4">
        <f t="shared" si="8"/>
        <v>267</v>
      </c>
      <c r="B271" s="30" t="s">
        <v>1726</v>
      </c>
      <c r="C271" s="19" t="s">
        <v>742</v>
      </c>
      <c r="D271" s="489" t="s">
        <v>1721</v>
      </c>
      <c r="E271" s="5" t="s">
        <v>743</v>
      </c>
      <c r="F271" s="20" t="s">
        <v>1422</v>
      </c>
      <c r="G271" s="315" t="s">
        <v>1147</v>
      </c>
      <c r="H271" s="17" t="str">
        <f>VLOOKUP(G271,'TONG HOP'!$C$8:$E$799,2,0)</f>
        <v>Đất sét Hoa đào (DTL) BD01</v>
      </c>
      <c r="I271" s="29" t="str">
        <f>IF(B271="","",VLOOKUP(H271,'TONG HOP'!$B$8:$F$19883,1,0))</f>
        <v>Đất sét Hoa đào (DTL) BD01</v>
      </c>
      <c r="J271" s="35" t="str">
        <f>IF(B271="","",VLOOKUP(I271,'TONG HOP'!$B$8:$F$19883,5,0))</f>
        <v>kg</v>
      </c>
      <c r="K271" s="214">
        <v>19800</v>
      </c>
      <c r="L271" s="214">
        <v>23640</v>
      </c>
      <c r="M271" s="214"/>
      <c r="N271" s="214"/>
      <c r="O271" s="617" t="s">
        <v>1767</v>
      </c>
      <c r="P271" s="11">
        <f t="shared" si="9"/>
        <v>8</v>
      </c>
      <c r="Q271" s="246" t="s">
        <v>1487</v>
      </c>
      <c r="R271" s="217">
        <f ca="1">+VLOOKUP(G271,'TONG HOP'!$C$8:$Q$788,14,0)</f>
        <v>7003067.8900000006</v>
      </c>
      <c r="S271" s="217">
        <f ca="1">+VLOOKUP(G271,'TONG HOP'!$C$8:$Q$788,15,0)</f>
        <v>9188535.4875000007</v>
      </c>
      <c r="T271" s="447"/>
      <c r="U271" s="7"/>
      <c r="V271" s="7"/>
    </row>
    <row r="272" spans="1:22" ht="15" customHeight="1">
      <c r="A272" s="4">
        <f t="shared" si="8"/>
        <v>268</v>
      </c>
      <c r="B272" s="30" t="s">
        <v>1726</v>
      </c>
      <c r="C272" s="19" t="s">
        <v>742</v>
      </c>
      <c r="D272" s="489" t="s">
        <v>1721</v>
      </c>
      <c r="E272" s="5" t="s">
        <v>743</v>
      </c>
      <c r="F272" s="20" t="s">
        <v>1422</v>
      </c>
      <c r="G272" s="17" t="s">
        <v>784</v>
      </c>
      <c r="H272" s="17" t="str">
        <f>VLOOKUP(G272,'TONG HOP'!$C$8:$E$799,2,0)</f>
        <v>Đất Đỏ Hoa Đào (BD02) LHP</v>
      </c>
      <c r="I272" s="29" t="str">
        <f>IF(B272="","",VLOOKUP(H272,'TONG HOP'!$B$8:$F$19883,1,0))</f>
        <v>Đất Đỏ Hoa Đào (BD02) LHP</v>
      </c>
      <c r="J272" s="35" t="str">
        <f>IF(B272="","",VLOOKUP(I272,'TONG HOP'!$B$8:$F$19883,5,0))</f>
        <v>kg</v>
      </c>
      <c r="K272" s="214">
        <v>19800</v>
      </c>
      <c r="L272" s="214">
        <v>23520</v>
      </c>
      <c r="M272" s="214"/>
      <c r="N272" s="214"/>
      <c r="O272" s="617" t="s">
        <v>1767</v>
      </c>
      <c r="P272" s="11">
        <f t="shared" si="9"/>
        <v>8</v>
      </c>
      <c r="Q272" s="246" t="s">
        <v>1487</v>
      </c>
      <c r="R272" s="217">
        <f ca="1">+VLOOKUP(G272,'TONG HOP'!$C$8:$Q$788,14,0)</f>
        <v>21748131.5</v>
      </c>
      <c r="S272" s="217">
        <f ca="1">+VLOOKUP(G272,'TONG HOP'!$C$8:$Q$788,15,0)</f>
        <v>27517934.375</v>
      </c>
      <c r="T272" s="447"/>
      <c r="U272" s="7"/>
      <c r="V272" s="7"/>
    </row>
    <row r="273" spans="1:22" ht="15" customHeight="1">
      <c r="A273" s="4">
        <f t="shared" si="8"/>
        <v>269</v>
      </c>
      <c r="B273" s="30" t="s">
        <v>1726</v>
      </c>
      <c r="C273" s="19" t="s">
        <v>742</v>
      </c>
      <c r="D273" s="489" t="s">
        <v>1721</v>
      </c>
      <c r="E273" s="5" t="s">
        <v>743</v>
      </c>
      <c r="F273" s="20" t="s">
        <v>1422</v>
      </c>
      <c r="G273" s="315" t="s">
        <v>1370</v>
      </c>
      <c r="H273" s="17" t="str">
        <f>VLOOKUP(G273,'TONG HOP'!$C$8:$E$799,2,0)</f>
        <v>Đất VT02</v>
      </c>
      <c r="I273" s="29" t="str">
        <f>IF(B273="","",VLOOKUP(H273,'TONG HOP'!$B$8:$F$19883,1,0))</f>
        <v>Đất VT02</v>
      </c>
      <c r="J273" s="35" t="str">
        <f>IF(B273="","",VLOOKUP(I273,'TONG HOP'!$B$8:$F$19883,5,0))</f>
        <v>kg</v>
      </c>
      <c r="K273" s="214">
        <v>23100</v>
      </c>
      <c r="L273" s="214">
        <v>27480</v>
      </c>
      <c r="M273" s="214"/>
      <c r="N273" s="214"/>
      <c r="O273" s="617" t="s">
        <v>1767</v>
      </c>
      <c r="P273" s="11">
        <f t="shared" si="9"/>
        <v>8</v>
      </c>
      <c r="Q273" s="246" t="s">
        <v>1487</v>
      </c>
      <c r="R273" s="217">
        <f ca="1">+VLOOKUP(G273,'TONG HOP'!$C$8:$Q$788,14,0)</f>
        <v>7849734</v>
      </c>
      <c r="S273" s="217">
        <f ca="1">+VLOOKUP(G273,'TONG HOP'!$C$8:$Q$788,15,0)</f>
        <v>9643863.4800000004</v>
      </c>
      <c r="T273" s="447"/>
      <c r="U273" s="7"/>
      <c r="V273" s="7"/>
    </row>
    <row r="274" spans="1:22" ht="15" customHeight="1">
      <c r="A274" s="4">
        <f t="shared" si="8"/>
        <v>270</v>
      </c>
      <c r="B274" s="30" t="s">
        <v>1726</v>
      </c>
      <c r="C274" s="19" t="s">
        <v>742</v>
      </c>
      <c r="D274" s="489" t="s">
        <v>1721</v>
      </c>
      <c r="E274" s="5" t="s">
        <v>743</v>
      </c>
      <c r="F274" s="20" t="s">
        <v>1422</v>
      </c>
      <c r="G274" s="315" t="s">
        <v>783</v>
      </c>
      <c r="H274" s="17" t="str">
        <f>VLOOKUP(G274,'TONG HOP'!$C$8:$E$799,2,0)</f>
        <v>Đất sét Hồng Lâm Đồng mới (PND-KL-BL01) - LQ</v>
      </c>
      <c r="I274" s="29" t="str">
        <f>IF(B274="","",VLOOKUP(H274,'TONG HOP'!$B$8:$F$19883,1,0))</f>
        <v>Đất sét Hồng Lâm Đồng mới (PND-KL-BL01) - LQ</v>
      </c>
      <c r="J274" s="35" t="str">
        <f>IF(B274="","",VLOOKUP(I274,'TONG HOP'!$B$8:$F$19883,5,0))</f>
        <v>kg</v>
      </c>
      <c r="K274" s="214">
        <v>4950</v>
      </c>
      <c r="L274" s="214">
        <v>6090</v>
      </c>
      <c r="M274" s="214"/>
      <c r="N274" s="214"/>
      <c r="O274" s="617" t="s">
        <v>1767</v>
      </c>
      <c r="P274" s="11">
        <f t="shared" si="9"/>
        <v>8</v>
      </c>
      <c r="Q274" s="246" t="s">
        <v>1487</v>
      </c>
      <c r="R274" s="217">
        <f ca="1">+VLOOKUP(G274,'TONG HOP'!$C$8:$Q$788,14,0)</f>
        <v>8622217</v>
      </c>
      <c r="S274" s="217">
        <f ca="1">+VLOOKUP(G274,'TONG HOP'!$C$8:$Q$788,15,0)</f>
        <v>11000466.59</v>
      </c>
      <c r="T274" s="447"/>
      <c r="U274" s="7"/>
      <c r="V274" s="7"/>
    </row>
    <row r="275" spans="1:22" ht="15" customHeight="1">
      <c r="A275" s="4">
        <f t="shared" si="8"/>
        <v>271</v>
      </c>
      <c r="B275" s="30" t="s">
        <v>1726</v>
      </c>
      <c r="C275" s="19" t="s">
        <v>742</v>
      </c>
      <c r="D275" s="489" t="s">
        <v>1721</v>
      </c>
      <c r="E275" s="5" t="s">
        <v>743</v>
      </c>
      <c r="F275" s="20" t="s">
        <v>1422</v>
      </c>
      <c r="G275" s="315" t="s">
        <v>1421</v>
      </c>
      <c r="H275" s="17" t="str">
        <f>VLOOKUP(G275,'TONG HOP'!$C$8:$E$799,2,0)</f>
        <v>Đất VC02 (Đất TT)</v>
      </c>
      <c r="I275" s="29" t="str">
        <f>IF(B275="","",VLOOKUP(H275,'TONG HOP'!$B$8:$F$19883,1,0))</f>
        <v>Đất VC02 (Đất TT)</v>
      </c>
      <c r="J275" s="35" t="str">
        <f>IF(B275="","",VLOOKUP(I275,'TONG HOP'!$B$8:$F$19883,5,0))</f>
        <v>kg</v>
      </c>
      <c r="K275" s="214">
        <v>24750</v>
      </c>
      <c r="L275" s="214">
        <v>30360</v>
      </c>
      <c r="M275" s="214"/>
      <c r="N275" s="214"/>
      <c r="O275" s="617" t="s">
        <v>1767</v>
      </c>
      <c r="P275" s="11">
        <f t="shared" si="9"/>
        <v>8</v>
      </c>
      <c r="Q275" s="246" t="s">
        <v>1487</v>
      </c>
      <c r="R275" s="217">
        <f ca="1">+VLOOKUP(G275,'TONG HOP'!$C$8:$Q$788,14,0)</f>
        <v>11046342.498400144</v>
      </c>
      <c r="S275" s="217">
        <f ca="1">+VLOOKUP(G275,'TONG HOP'!$C$8:$Q$788,15,0)</f>
        <v>10818962.636480175</v>
      </c>
      <c r="T275" s="447"/>
      <c r="U275" s="7"/>
      <c r="V275" s="7"/>
    </row>
    <row r="276" spans="1:22" ht="15" customHeight="1">
      <c r="A276" s="4">
        <f t="shared" si="8"/>
        <v>272</v>
      </c>
      <c r="B276" s="30" t="s">
        <v>1726</v>
      </c>
      <c r="C276" s="19" t="s">
        <v>742</v>
      </c>
      <c r="D276" s="489" t="s">
        <v>1721</v>
      </c>
      <c r="E276" s="5" t="s">
        <v>743</v>
      </c>
      <c r="F276" s="20" t="s">
        <v>1422</v>
      </c>
      <c r="G276" s="17" t="s">
        <v>1294</v>
      </c>
      <c r="H276" s="17" t="str">
        <f>VLOOKUP(G276,'TONG HOP'!$C$8:$E$799,2,0)</f>
        <v>Thủy tinh lỏng - Ngọc Anh Đạt (Natri silicate)</v>
      </c>
      <c r="I276" s="29" t="str">
        <f>IF(B276="","",VLOOKUP(H276,'TONG HOP'!$B$8:$F$19883,1,0))</f>
        <v>Thủy tinh lỏng - Ngọc Anh Đạt (Natri silicate)</v>
      </c>
      <c r="J276" s="35" t="str">
        <f>IF(B276="","",VLOOKUP(I276,'TONG HOP'!$B$8:$F$19883,5,0))</f>
        <v>kg</v>
      </c>
      <c r="K276" s="214">
        <v>2400</v>
      </c>
      <c r="L276" s="214">
        <v>2400</v>
      </c>
      <c r="M276" s="214"/>
      <c r="N276" s="214"/>
      <c r="O276" s="617" t="s">
        <v>1767</v>
      </c>
      <c r="P276" s="11">
        <f t="shared" si="9"/>
        <v>8</v>
      </c>
      <c r="Q276" s="246" t="s">
        <v>1487</v>
      </c>
      <c r="R276" s="217">
        <f ca="1">+VLOOKUP(G276,'TONG HOP'!$C$8:$Q$788,14,0)</f>
        <v>11856</v>
      </c>
      <c r="S276" s="217">
        <f ca="1">+VLOOKUP(G276,'TONG HOP'!$C$8:$Q$788,15,0)</f>
        <v>11856</v>
      </c>
      <c r="T276" s="447"/>
      <c r="U276" s="7"/>
      <c r="V276" s="7"/>
    </row>
    <row r="277" spans="1:22" ht="15" customHeight="1">
      <c r="A277" s="4">
        <f t="shared" si="8"/>
        <v>273</v>
      </c>
      <c r="B277" s="30" t="s">
        <v>1727</v>
      </c>
      <c r="C277" s="19" t="s">
        <v>742</v>
      </c>
      <c r="D277" s="489" t="s">
        <v>1721</v>
      </c>
      <c r="E277" s="5" t="s">
        <v>743</v>
      </c>
      <c r="F277" s="20" t="s">
        <v>1442</v>
      </c>
      <c r="G277" s="17" t="s">
        <v>1126</v>
      </c>
      <c r="H277" s="17" t="str">
        <f>VLOOKUP(G277,'TONG HOP'!$C$8:$E$799,2,0)</f>
        <v>Than cục 4A- Hưng Tam Long Lô 1</v>
      </c>
      <c r="I277" s="29" t="str">
        <f>IF(B277="","",VLOOKUP(H277,'TONG HOP'!$B$8:$F$19883,1,0))</f>
        <v>Than cục 4A- Hưng Tam Long Lô 1</v>
      </c>
      <c r="J277" s="35" t="str">
        <f>IF(B277="","",VLOOKUP(I277,'TONG HOP'!$B$8:$F$19883,5,0))</f>
        <v>kg</v>
      </c>
      <c r="K277" s="214"/>
      <c r="L277" s="214">
        <v>6629</v>
      </c>
      <c r="M277" s="214"/>
      <c r="N277" s="214"/>
      <c r="O277" s="617" t="s">
        <v>1535</v>
      </c>
      <c r="P277" s="11">
        <f t="shared" si="9"/>
        <v>8</v>
      </c>
      <c r="Q277" s="246"/>
      <c r="R277" s="217">
        <f>+VLOOKUP(G277,'TONG HOP'!$C$8:$Q$788,14,0)</f>
        <v>0</v>
      </c>
      <c r="S277" s="217">
        <f ca="1">+VLOOKUP(G277,'TONG HOP'!$C$8:$Q$788,15,0)</f>
        <v>0</v>
      </c>
      <c r="T277" s="447"/>
      <c r="U277" s="7"/>
      <c r="V277" s="7"/>
    </row>
    <row r="278" spans="1:22" ht="15" customHeight="1">
      <c r="A278" s="4">
        <f t="shared" si="8"/>
        <v>274</v>
      </c>
      <c r="B278" s="30" t="s">
        <v>1728</v>
      </c>
      <c r="C278" s="19" t="s">
        <v>742</v>
      </c>
      <c r="D278" s="489" t="s">
        <v>1721</v>
      </c>
      <c r="E278" s="5" t="s">
        <v>743</v>
      </c>
      <c r="F278" s="20" t="s">
        <v>1442</v>
      </c>
      <c r="G278" s="17" t="s">
        <v>1126</v>
      </c>
      <c r="H278" s="17" t="str">
        <f>VLOOKUP(G278,'TONG HOP'!$C$8:$E$799,2,0)</f>
        <v>Than cục 4A- Hưng Tam Long Lô 1</v>
      </c>
      <c r="I278" s="29" t="str">
        <f>IF(B278="","",VLOOKUP(H278,'TONG HOP'!$B$8:$F$19883,1,0))</f>
        <v>Than cục 4A- Hưng Tam Long Lô 1</v>
      </c>
      <c r="J278" s="35" t="str">
        <f>IF(B278="","",VLOOKUP(I278,'TONG HOP'!$B$8:$F$19883,5,0))</f>
        <v>kg</v>
      </c>
      <c r="K278" s="214"/>
      <c r="L278" s="214">
        <v>3867</v>
      </c>
      <c r="M278" s="214"/>
      <c r="N278" s="214"/>
      <c r="O278" s="617" t="s">
        <v>1536</v>
      </c>
      <c r="P278" s="11">
        <f t="shared" si="9"/>
        <v>8</v>
      </c>
      <c r="Q278" s="246"/>
      <c r="R278" s="217">
        <f>+VLOOKUP(G278,'TONG HOP'!$C$8:$Q$788,14,0)</f>
        <v>0</v>
      </c>
      <c r="S278" s="217">
        <f ca="1">+VLOOKUP(G278,'TONG HOP'!$C$8:$Q$788,15,0)</f>
        <v>0</v>
      </c>
      <c r="T278" s="447"/>
      <c r="U278" s="7"/>
      <c r="V278" s="7"/>
    </row>
    <row r="279" spans="1:22" ht="15" customHeight="1">
      <c r="A279" s="4">
        <f t="shared" si="8"/>
        <v>275</v>
      </c>
      <c r="B279" s="30" t="s">
        <v>1768</v>
      </c>
      <c r="C279" s="19" t="s">
        <v>742</v>
      </c>
      <c r="D279" s="489" t="s">
        <v>1721</v>
      </c>
      <c r="E279" s="5" t="s">
        <v>743</v>
      </c>
      <c r="F279" s="20" t="s">
        <v>1442</v>
      </c>
      <c r="G279" s="17" t="s">
        <v>1306</v>
      </c>
      <c r="H279" s="17" t="str">
        <f>VLOOKUP(G279,'TONG HOP'!$C$8:$E$799,2,0)</f>
        <v>Than cục 4A- Hưng Tam Long Lô 2</v>
      </c>
      <c r="I279" s="29" t="str">
        <f>IF(B279="","",VLOOKUP(H279,'TONG HOP'!$B$8:$F$19883,1,0))</f>
        <v>Than cục 4A- Hưng Tam Long Lô 2</v>
      </c>
      <c r="J279" s="35" t="str">
        <f>IF(B279="","",VLOOKUP(I279,'TONG HOP'!$B$8:$F$19883,5,0))</f>
        <v>kg</v>
      </c>
      <c r="K279" s="214"/>
      <c r="L279" s="214">
        <v>4683</v>
      </c>
      <c r="M279" s="214"/>
      <c r="N279" s="214"/>
      <c r="O279" s="617" t="s">
        <v>1773</v>
      </c>
      <c r="P279" s="11">
        <f t="shared" si="9"/>
        <v>8</v>
      </c>
      <c r="Q279" s="246"/>
      <c r="R279" s="217">
        <f>+VLOOKUP(G279,'TONG HOP'!$C$8:$Q$788,14,0)</f>
        <v>0</v>
      </c>
      <c r="S279" s="217">
        <f ca="1">+VLOOKUP(G279,'TONG HOP'!$C$8:$Q$788,15,0)</f>
        <v>694921.52</v>
      </c>
      <c r="T279" s="447"/>
      <c r="U279" s="7"/>
      <c r="V279" s="7"/>
    </row>
    <row r="280" spans="1:22" ht="15" customHeight="1">
      <c r="A280" s="4">
        <f t="shared" si="8"/>
        <v>276</v>
      </c>
      <c r="B280" s="30" t="s">
        <v>1769</v>
      </c>
      <c r="C280" s="19" t="s">
        <v>742</v>
      </c>
      <c r="D280" s="489" t="s">
        <v>1721</v>
      </c>
      <c r="E280" s="5" t="s">
        <v>743</v>
      </c>
      <c r="F280" s="20" t="s">
        <v>1442</v>
      </c>
      <c r="G280" s="17" t="s">
        <v>1306</v>
      </c>
      <c r="H280" s="17" t="str">
        <f>VLOOKUP(G280,'TONG HOP'!$C$8:$E$799,2,0)</f>
        <v>Than cục 4A- Hưng Tam Long Lô 2</v>
      </c>
      <c r="I280" s="29" t="str">
        <f>IF(B280="","",VLOOKUP(H280,'TONG HOP'!$B$8:$F$19883,1,0))</f>
        <v>Than cục 4A- Hưng Tam Long Lô 2</v>
      </c>
      <c r="J280" s="35" t="str">
        <f>IF(B280="","",VLOOKUP(I280,'TONG HOP'!$B$8:$F$19883,5,0))</f>
        <v>kg</v>
      </c>
      <c r="K280" s="214"/>
      <c r="L280" s="214">
        <v>3884</v>
      </c>
      <c r="M280" s="214"/>
      <c r="N280" s="214"/>
      <c r="O280" s="617" t="s">
        <v>1774</v>
      </c>
      <c r="P280" s="11">
        <f t="shared" si="9"/>
        <v>8</v>
      </c>
      <c r="Q280" s="246"/>
      <c r="R280" s="217">
        <f>+VLOOKUP(G280,'TONG HOP'!$C$8:$Q$788,14,0)</f>
        <v>0</v>
      </c>
      <c r="S280" s="217">
        <f ca="1">+VLOOKUP(G280,'TONG HOP'!$C$8:$Q$788,15,0)</f>
        <v>694921.52</v>
      </c>
      <c r="T280" s="447"/>
      <c r="U280" s="7"/>
      <c r="V280" s="7"/>
    </row>
    <row r="281" spans="1:22" ht="15" customHeight="1">
      <c r="A281" s="4">
        <f t="shared" si="8"/>
        <v>277</v>
      </c>
      <c r="B281" s="30" t="s">
        <v>1770</v>
      </c>
      <c r="C281" s="19" t="s">
        <v>742</v>
      </c>
      <c r="D281" s="489" t="s">
        <v>1721</v>
      </c>
      <c r="E281" s="5" t="s">
        <v>743</v>
      </c>
      <c r="F281" s="20" t="s">
        <v>1442</v>
      </c>
      <c r="G281" s="17" t="s">
        <v>1393</v>
      </c>
      <c r="H281" s="17" t="str">
        <f>VLOOKUP(G281,'TONG HOP'!$C$8:$E$799,2,0)</f>
        <v>Than cục 4- Hải Thành Lô2</v>
      </c>
      <c r="I281" s="29" t="str">
        <f>IF(B281="","",VLOOKUP(H281,'TONG HOP'!$B$8:$F$19883,1,0))</f>
        <v>Than cục 4- Hải Thành Lô2</v>
      </c>
      <c r="J281" s="35" t="str">
        <f>IF(B281="","",VLOOKUP(I281,'TONG HOP'!$B$8:$F$19883,5,0))</f>
        <v>kg</v>
      </c>
      <c r="K281" s="214"/>
      <c r="L281" s="214">
        <v>2765</v>
      </c>
      <c r="M281" s="214"/>
      <c r="N281" s="214"/>
      <c r="O281" s="617" t="s">
        <v>1775</v>
      </c>
      <c r="P281" s="11">
        <f t="shared" si="9"/>
        <v>8</v>
      </c>
      <c r="Q281" s="246"/>
      <c r="R281" s="217">
        <f>+VLOOKUP(G281,'TONG HOP'!$C$8:$Q$788,14,0)</f>
        <v>0</v>
      </c>
      <c r="S281" s="217">
        <f ca="1">+VLOOKUP(G281,'TONG HOP'!$C$8:$Q$788,15,0)</f>
        <v>214005</v>
      </c>
      <c r="T281" s="447"/>
      <c r="U281" s="7"/>
      <c r="V281" s="7"/>
    </row>
    <row r="282" spans="1:22" ht="15" customHeight="1">
      <c r="A282" s="4">
        <f t="shared" si="8"/>
        <v>278</v>
      </c>
      <c r="B282" s="30" t="s">
        <v>1771</v>
      </c>
      <c r="C282" s="19" t="s">
        <v>742</v>
      </c>
      <c r="D282" s="489" t="s">
        <v>1721</v>
      </c>
      <c r="E282" s="5" t="s">
        <v>743</v>
      </c>
      <c r="F282" s="20" t="s">
        <v>1442</v>
      </c>
      <c r="G282" s="17" t="s">
        <v>1126</v>
      </c>
      <c r="H282" s="17" t="str">
        <f>VLOOKUP(G282,'TONG HOP'!$C$8:$E$799,2,0)</f>
        <v>Than cục 4A- Hưng Tam Long Lô 1</v>
      </c>
      <c r="I282" s="29" t="str">
        <f>IF(B282="","",VLOOKUP(H282,'TONG HOP'!$B$8:$F$19883,1,0))</f>
        <v>Than cục 4A- Hưng Tam Long Lô 1</v>
      </c>
      <c r="J282" s="35" t="str">
        <f>IF(B282="","",VLOOKUP(I282,'TONG HOP'!$B$8:$F$19883,5,0))</f>
        <v>kg</v>
      </c>
      <c r="K282" s="214"/>
      <c r="L282" s="214">
        <v>387</v>
      </c>
      <c r="M282" s="214"/>
      <c r="N282" s="214"/>
      <c r="O282" s="617" t="s">
        <v>1776</v>
      </c>
      <c r="P282" s="11">
        <f t="shared" si="9"/>
        <v>8</v>
      </c>
      <c r="Q282" s="246"/>
      <c r="R282" s="217">
        <f>+VLOOKUP(G282,'TONG HOP'!$C$8:$Q$788,14,0)</f>
        <v>0</v>
      </c>
      <c r="S282" s="217">
        <f ca="1">+VLOOKUP(G282,'TONG HOP'!$C$8:$Q$788,15,0)</f>
        <v>0</v>
      </c>
      <c r="T282" s="447"/>
      <c r="U282" s="7"/>
      <c r="V282" s="7"/>
    </row>
    <row r="283" spans="1:22" ht="15" customHeight="1">
      <c r="A283" s="4">
        <f t="shared" si="8"/>
        <v>279</v>
      </c>
      <c r="B283" s="30" t="s">
        <v>1772</v>
      </c>
      <c r="C283" s="19" t="s">
        <v>742</v>
      </c>
      <c r="D283" s="489" t="s">
        <v>1721</v>
      </c>
      <c r="E283" s="5" t="s">
        <v>743</v>
      </c>
      <c r="F283" s="20" t="s">
        <v>1442</v>
      </c>
      <c r="G283" s="17" t="s">
        <v>1306</v>
      </c>
      <c r="H283" s="17" t="str">
        <f>VLOOKUP(G283,'TONG HOP'!$C$8:$E$799,2,0)</f>
        <v>Than cục 4A- Hưng Tam Long Lô 2</v>
      </c>
      <c r="I283" s="29" t="str">
        <f>IF(B283="","",VLOOKUP(H283,'TONG HOP'!$B$8:$F$19883,1,0))</f>
        <v>Than cục 4A- Hưng Tam Long Lô 2</v>
      </c>
      <c r="J283" s="35" t="str">
        <f>IF(B283="","",VLOOKUP(I283,'TONG HOP'!$B$8:$F$19883,5,0))</f>
        <v>kg</v>
      </c>
      <c r="K283" s="214"/>
      <c r="L283" s="214">
        <v>798</v>
      </c>
      <c r="M283" s="214"/>
      <c r="N283" s="214"/>
      <c r="O283" s="617" t="s">
        <v>1777</v>
      </c>
      <c r="P283" s="11">
        <f t="shared" si="9"/>
        <v>8</v>
      </c>
      <c r="Q283" s="246"/>
      <c r="R283" s="217">
        <f>+VLOOKUP(G283,'TONG HOP'!$C$8:$Q$788,14,0)</f>
        <v>0</v>
      </c>
      <c r="S283" s="217">
        <f ca="1">+VLOOKUP(G283,'TONG HOP'!$C$8:$Q$788,15,0)</f>
        <v>694921.52</v>
      </c>
      <c r="T283" s="447"/>
      <c r="U283" s="7"/>
      <c r="V283" s="7"/>
    </row>
    <row r="284" spans="1:22" ht="15" customHeight="1">
      <c r="A284" s="4">
        <f t="shared" si="8"/>
        <v>280</v>
      </c>
      <c r="B284" s="30" t="s">
        <v>1778</v>
      </c>
      <c r="C284" s="19" t="s">
        <v>742</v>
      </c>
      <c r="D284" s="489" t="s">
        <v>1737</v>
      </c>
      <c r="E284" s="5" t="s">
        <v>1374</v>
      </c>
      <c r="F284" s="20" t="s">
        <v>1299</v>
      </c>
      <c r="G284" s="315" t="s">
        <v>1397</v>
      </c>
      <c r="H284" s="17" t="str">
        <f>VLOOKUP(G284,'TONG HOP'!$C$8:$E$799,2,0)</f>
        <v>Than cám sàng từ than cục của lô than Hải Thành 02</v>
      </c>
      <c r="I284" s="29" t="str">
        <f>IF(B284="","",VLOOKUP(H284,'TONG HOP'!$B$8:$F$19883,1,0))</f>
        <v>Than cám sàng từ than cục của lô than Hải Thành 02</v>
      </c>
      <c r="J284" s="35" t="str">
        <f>IF(B284="","",VLOOKUP(I284,'TONG HOP'!$B$8:$F$19883,5,0))</f>
        <v>kg</v>
      </c>
      <c r="K284" s="214"/>
      <c r="L284" s="214">
        <v>12054</v>
      </c>
      <c r="M284" s="214"/>
      <c r="N284" s="214"/>
      <c r="O284" s="617" t="s">
        <v>1533</v>
      </c>
      <c r="P284" s="11">
        <f t="shared" si="9"/>
        <v>8</v>
      </c>
      <c r="Q284" s="246"/>
      <c r="R284" s="217">
        <f>+VLOOKUP(G284,'TONG HOP'!$C$8:$Q$788,14,0)</f>
        <v>0</v>
      </c>
      <c r="S284" s="217">
        <f ca="1">+VLOOKUP(G284,'TONG HOP'!$C$8:$Q$788,15,0)</f>
        <v>0</v>
      </c>
      <c r="T284" s="447"/>
      <c r="U284" s="7"/>
      <c r="V284" s="7"/>
    </row>
    <row r="285" spans="1:22" ht="15" customHeight="1">
      <c r="A285" s="4">
        <f t="shared" si="8"/>
        <v>281</v>
      </c>
      <c r="B285" s="30" t="s">
        <v>1779</v>
      </c>
      <c r="C285" s="19" t="s">
        <v>742</v>
      </c>
      <c r="D285" s="489" t="s">
        <v>1737</v>
      </c>
      <c r="E285" s="5" t="s">
        <v>1374</v>
      </c>
      <c r="F285" s="20" t="s">
        <v>1299</v>
      </c>
      <c r="G285" s="315" t="s">
        <v>1331</v>
      </c>
      <c r="H285" s="17" t="str">
        <f>VLOOKUP(G285,'TONG HOP'!$C$8:$E$799,2,0)</f>
        <v>Than cám sàng từ than cục của lô than Hưng Tam Long 01</v>
      </c>
      <c r="I285" s="29" t="str">
        <f>IF(B285="","",VLOOKUP(H285,'TONG HOP'!$B$8:$F$19883,1,0))</f>
        <v>Than cám sàng từ than cục của lô than Hưng Tam Long 01</v>
      </c>
      <c r="J285" s="35" t="str">
        <f>IF(B285="","",VLOOKUP(I285,'TONG HOP'!$B$8:$F$19883,5,0))</f>
        <v>kg</v>
      </c>
      <c r="K285" s="214"/>
      <c r="L285" s="214">
        <v>5166</v>
      </c>
      <c r="M285" s="214"/>
      <c r="N285" s="214"/>
      <c r="O285" s="617" t="str">
        <f>O284</f>
        <v xml:space="preserve"> Chuyển cục thành cám theo bb chốt lô</v>
      </c>
      <c r="P285" s="11">
        <f t="shared" si="9"/>
        <v>8</v>
      </c>
      <c r="Q285" s="246"/>
      <c r="R285" s="217">
        <f>+VLOOKUP(G285,'TONG HOP'!$C$8:$Q$788,14,0)</f>
        <v>0</v>
      </c>
      <c r="S285" s="217">
        <f ca="1">+VLOOKUP(G285,'TONG HOP'!$C$8:$Q$788,15,0)</f>
        <v>0</v>
      </c>
      <c r="T285" s="447"/>
      <c r="U285" s="7"/>
      <c r="V285" s="7"/>
    </row>
    <row r="286" spans="1:22" ht="15" customHeight="1">
      <c r="A286" s="4">
        <f t="shared" si="8"/>
        <v>282</v>
      </c>
      <c r="B286" s="30" t="s">
        <v>1780</v>
      </c>
      <c r="C286" s="19" t="s">
        <v>742</v>
      </c>
      <c r="D286" s="489" t="s">
        <v>1737</v>
      </c>
      <c r="E286" s="5" t="s">
        <v>1374</v>
      </c>
      <c r="F286" s="20" t="s">
        <v>1299</v>
      </c>
      <c r="G286" s="17" t="s">
        <v>1393</v>
      </c>
      <c r="H286" s="17" t="str">
        <f>VLOOKUP(G286,'TONG HOP'!$C$8:$E$799,2,0)</f>
        <v>Than cục 4- Hải Thành Lô2</v>
      </c>
      <c r="I286" s="29" t="str">
        <f>IF(B286="","",VLOOKUP(H286,'TONG HOP'!$B$8:$F$19883,1,0))</f>
        <v>Than cục 4- Hải Thành Lô2</v>
      </c>
      <c r="J286" s="35" t="str">
        <f>IF(B286="","",VLOOKUP(I286,'TONG HOP'!$B$8:$F$19883,5,0))</f>
        <v>kg</v>
      </c>
      <c r="K286" s="214"/>
      <c r="L286" s="214">
        <v>12054</v>
      </c>
      <c r="M286" s="214"/>
      <c r="N286" s="214"/>
      <c r="O286" s="617" t="s">
        <v>1790</v>
      </c>
      <c r="P286" s="11">
        <f t="shared" si="9"/>
        <v>8</v>
      </c>
      <c r="Q286" s="246"/>
      <c r="R286" s="217">
        <f>+VLOOKUP(G286,'TONG HOP'!$C$8:$Q$788,14,0)</f>
        <v>0</v>
      </c>
      <c r="S286" s="217">
        <f ca="1">+VLOOKUP(G286,'TONG HOP'!$C$8:$Q$788,15,0)</f>
        <v>214005</v>
      </c>
      <c r="T286" s="447"/>
      <c r="U286" s="7"/>
      <c r="V286" s="7"/>
    </row>
    <row r="287" spans="1:22" ht="15" customHeight="1">
      <c r="A287" s="4">
        <f t="shared" si="8"/>
        <v>283</v>
      </c>
      <c r="B287" s="30" t="s">
        <v>1781</v>
      </c>
      <c r="C287" s="19" t="s">
        <v>742</v>
      </c>
      <c r="D287" s="489" t="s">
        <v>1737</v>
      </c>
      <c r="E287" s="5" t="s">
        <v>1374</v>
      </c>
      <c r="F287" s="20" t="s">
        <v>1299</v>
      </c>
      <c r="G287" s="17" t="s">
        <v>1126</v>
      </c>
      <c r="H287" s="17" t="str">
        <f>VLOOKUP(G287,'TONG HOP'!$C$8:$E$799,2,0)</f>
        <v>Than cục 4A- Hưng Tam Long Lô 1</v>
      </c>
      <c r="I287" s="29" t="str">
        <f>IF(B287="","",VLOOKUP(H287,'TONG HOP'!$B$8:$F$19883,1,0))</f>
        <v>Than cục 4A- Hưng Tam Long Lô 1</v>
      </c>
      <c r="J287" s="35" t="str">
        <f>IF(B287="","",VLOOKUP(I287,'TONG HOP'!$B$8:$F$19883,5,0))</f>
        <v>kg</v>
      </c>
      <c r="K287" s="214"/>
      <c r="L287" s="214">
        <v>5166</v>
      </c>
      <c r="M287" s="214"/>
      <c r="N287" s="214"/>
      <c r="O287" s="617" t="str">
        <f>O286</f>
        <v>PHÚC HẢI ĐĂNG 8.0%</v>
      </c>
      <c r="P287" s="11">
        <f t="shared" si="9"/>
        <v>8</v>
      </c>
      <c r="Q287" s="246"/>
      <c r="R287" s="217">
        <f>+VLOOKUP(G287,'TONG HOP'!$C$8:$Q$788,14,0)</f>
        <v>0</v>
      </c>
      <c r="S287" s="217">
        <f ca="1">+VLOOKUP(G287,'TONG HOP'!$C$8:$Q$788,15,0)</f>
        <v>0</v>
      </c>
      <c r="T287" s="447"/>
      <c r="U287" s="7"/>
      <c r="V287" s="7"/>
    </row>
    <row r="288" spans="1:22" ht="15" customHeight="1">
      <c r="A288" s="4">
        <f t="shared" si="8"/>
        <v>284</v>
      </c>
      <c r="B288" s="30" t="s">
        <v>1782</v>
      </c>
      <c r="C288" s="19" t="s">
        <v>742</v>
      </c>
      <c r="D288" s="489" t="s">
        <v>1737</v>
      </c>
      <c r="E288" s="5" t="s">
        <v>743</v>
      </c>
      <c r="F288" s="20" t="s">
        <v>1442</v>
      </c>
      <c r="G288" s="17" t="s">
        <v>1126</v>
      </c>
      <c r="H288" s="17" t="str">
        <f>VLOOKUP(G288,'TONG HOP'!$C$8:$E$799,2,0)</f>
        <v>Than cục 4A- Hưng Tam Long Lô 1</v>
      </c>
      <c r="I288" s="29" t="str">
        <f>IF(B288="","",VLOOKUP(H288,'TONG HOP'!$B$8:$F$19883,1,0))</f>
        <v>Than cục 4A- Hưng Tam Long Lô 1</v>
      </c>
      <c r="J288" s="35" t="str">
        <f>IF(B288="","",VLOOKUP(I288,'TONG HOP'!$B$8:$F$19883,5,0))</f>
        <v>kg</v>
      </c>
      <c r="K288" s="214"/>
      <c r="L288" s="214">
        <v>4913</v>
      </c>
      <c r="M288" s="214"/>
      <c r="N288" s="214"/>
      <c r="O288" s="617" t="s">
        <v>1791</v>
      </c>
      <c r="P288" s="11">
        <f t="shared" si="9"/>
        <v>8</v>
      </c>
      <c r="Q288" s="246"/>
      <c r="R288" s="217">
        <f>+VLOOKUP(G288,'TONG HOP'!$C$8:$Q$788,14,0)</f>
        <v>0</v>
      </c>
      <c r="S288" s="217">
        <f ca="1">+VLOOKUP(G288,'TONG HOP'!$C$8:$Q$788,15,0)</f>
        <v>0</v>
      </c>
      <c r="T288" s="447"/>
      <c r="U288" s="7"/>
      <c r="V288" s="7"/>
    </row>
    <row r="289" spans="1:22" ht="15" customHeight="1">
      <c r="A289" s="4">
        <f t="shared" si="8"/>
        <v>285</v>
      </c>
      <c r="B289" s="30" t="s">
        <v>1783</v>
      </c>
      <c r="C289" s="19" t="s">
        <v>742</v>
      </c>
      <c r="D289" s="489" t="s">
        <v>1737</v>
      </c>
      <c r="E289" s="5" t="s">
        <v>743</v>
      </c>
      <c r="F289" s="20" t="s">
        <v>1442</v>
      </c>
      <c r="G289" s="17" t="s">
        <v>1393</v>
      </c>
      <c r="H289" s="17" t="str">
        <f>VLOOKUP(G289,'TONG HOP'!$C$8:$E$799,2,0)</f>
        <v>Than cục 4- Hải Thành Lô2</v>
      </c>
      <c r="I289" s="29" t="str">
        <f>IF(B289="","",VLOOKUP(H289,'TONG HOP'!$B$8:$F$19883,1,0))</f>
        <v>Than cục 4- Hải Thành Lô2</v>
      </c>
      <c r="J289" s="35" t="str">
        <f>IF(B289="","",VLOOKUP(I289,'TONG HOP'!$B$8:$F$19883,5,0))</f>
        <v>kg</v>
      </c>
      <c r="K289" s="214"/>
      <c r="L289" s="214">
        <v>26386</v>
      </c>
      <c r="M289" s="214"/>
      <c r="N289" s="214"/>
      <c r="O289" s="617" t="s">
        <v>1527</v>
      </c>
      <c r="P289" s="11">
        <f t="shared" si="9"/>
        <v>8</v>
      </c>
      <c r="Q289" s="246"/>
      <c r="R289" s="217">
        <f>+VLOOKUP(G289,'TONG HOP'!$C$8:$Q$788,14,0)</f>
        <v>0</v>
      </c>
      <c r="S289" s="217">
        <f ca="1">+VLOOKUP(G289,'TONG HOP'!$C$8:$Q$788,15,0)</f>
        <v>214005</v>
      </c>
      <c r="T289" s="447"/>
      <c r="U289" s="7"/>
      <c r="V289" s="7"/>
    </row>
    <row r="290" spans="1:22" ht="15" customHeight="1">
      <c r="A290" s="4">
        <f t="shared" si="8"/>
        <v>286</v>
      </c>
      <c r="B290" s="30" t="s">
        <v>1784</v>
      </c>
      <c r="C290" s="19" t="s">
        <v>742</v>
      </c>
      <c r="D290" s="489" t="s">
        <v>1737</v>
      </c>
      <c r="E290" s="5" t="s">
        <v>743</v>
      </c>
      <c r="F290" s="20" t="s">
        <v>1442</v>
      </c>
      <c r="G290" s="17" t="s">
        <v>1393</v>
      </c>
      <c r="H290" s="17" t="str">
        <f>VLOOKUP(G290,'TONG HOP'!$C$8:$E$799,2,0)</f>
        <v>Than cục 4- Hải Thành Lô2</v>
      </c>
      <c r="I290" s="29" t="str">
        <f>IF(B290="","",VLOOKUP(H290,'TONG HOP'!$B$8:$F$19883,1,0))</f>
        <v>Than cục 4- Hải Thành Lô2</v>
      </c>
      <c r="J290" s="35" t="str">
        <f>IF(B290="","",VLOOKUP(I290,'TONG HOP'!$B$8:$F$19883,5,0))</f>
        <v>kg</v>
      </c>
      <c r="K290" s="214"/>
      <c r="L290" s="214">
        <v>17247</v>
      </c>
      <c r="M290" s="214"/>
      <c r="N290" s="214"/>
      <c r="O290" s="617" t="s">
        <v>1528</v>
      </c>
      <c r="P290" s="11">
        <f t="shared" si="9"/>
        <v>8</v>
      </c>
      <c r="Q290" s="246"/>
      <c r="R290" s="217">
        <f>+VLOOKUP(G290,'TONG HOP'!$C$8:$Q$788,14,0)</f>
        <v>0</v>
      </c>
      <c r="S290" s="217">
        <f ca="1">+VLOOKUP(G290,'TONG HOP'!$C$8:$Q$788,15,0)</f>
        <v>214005</v>
      </c>
      <c r="T290" s="447"/>
      <c r="U290" s="7"/>
      <c r="V290" s="7"/>
    </row>
    <row r="291" spans="1:22" ht="15" customHeight="1">
      <c r="A291" s="4">
        <f t="shared" si="8"/>
        <v>287</v>
      </c>
      <c r="B291" s="30" t="s">
        <v>1785</v>
      </c>
      <c r="C291" s="19" t="s">
        <v>742</v>
      </c>
      <c r="D291" s="489" t="s">
        <v>1737</v>
      </c>
      <c r="E291" s="5" t="s">
        <v>743</v>
      </c>
      <c r="F291" s="20" t="s">
        <v>890</v>
      </c>
      <c r="G291" s="315" t="s">
        <v>1497</v>
      </c>
      <c r="H291" s="17" t="str">
        <f>VLOOKUP(G291,'TONG HOP'!$C$8:$E$799,2,0)</f>
        <v>Vỏ điều- GreenPower lô 1</v>
      </c>
      <c r="I291" s="29" t="str">
        <f>IF(B291="","",VLOOKUP(H291,'TONG HOP'!$B$8:$F$19883,1,0))</f>
        <v>Vỏ điều- GreenPower lô 1</v>
      </c>
      <c r="J291" s="35" t="str">
        <f>IF(B291="","",VLOOKUP(I291,'TONG HOP'!$B$8:$F$19883,5,0))</f>
        <v>kg</v>
      </c>
      <c r="K291" s="214"/>
      <c r="L291" s="214">
        <v>9044</v>
      </c>
      <c r="M291" s="214"/>
      <c r="N291" s="214"/>
      <c r="O291" s="617"/>
      <c r="P291" s="11">
        <f t="shared" si="9"/>
        <v>8</v>
      </c>
      <c r="Q291" s="246"/>
      <c r="R291" s="217">
        <f>+VLOOKUP(G291,'TONG HOP'!$C$8:$Q$788,14,0)</f>
        <v>0</v>
      </c>
      <c r="S291" s="217">
        <f ca="1">+VLOOKUP(G291,'TONG HOP'!$C$8:$Q$788,15,0)</f>
        <v>128983.75999999989</v>
      </c>
      <c r="T291" s="447"/>
      <c r="U291" s="7"/>
      <c r="V291" s="7"/>
    </row>
    <row r="292" spans="1:22">
      <c r="A292" s="4">
        <f t="shared" si="8"/>
        <v>288</v>
      </c>
      <c r="B292" s="30" t="s">
        <v>1786</v>
      </c>
      <c r="C292" s="19" t="s">
        <v>742</v>
      </c>
      <c r="D292" s="489" t="s">
        <v>1737</v>
      </c>
      <c r="E292" s="5" t="s">
        <v>743</v>
      </c>
      <c r="F292" s="20" t="s">
        <v>890</v>
      </c>
      <c r="G292" s="17" t="s">
        <v>1297</v>
      </c>
      <c r="H292" s="17" t="str">
        <f>VLOOKUP(G292,'TONG HOP'!$C$8:$E$799,2,0)</f>
        <v>Bột đá 0-5 (PH02)</v>
      </c>
      <c r="I292" s="29" t="str">
        <f>IF(B292="","",VLOOKUP(H292,'TONG HOP'!$B$8:$F$19883,1,0))</f>
        <v>Bột đá 0-5 (PH02)</v>
      </c>
      <c r="J292" s="35" t="str">
        <f>IF(B292="","",VLOOKUP(I292,'TONG HOP'!$B$8:$F$19883,5,0))</f>
        <v>kg</v>
      </c>
      <c r="K292" s="214">
        <v>59400</v>
      </c>
      <c r="L292" s="214">
        <v>61650</v>
      </c>
      <c r="M292" s="214"/>
      <c r="N292" s="214"/>
      <c r="O292" s="617" t="s">
        <v>1796</v>
      </c>
      <c r="P292" s="11">
        <f t="shared" si="9"/>
        <v>8</v>
      </c>
      <c r="Q292" s="246" t="s">
        <v>1503</v>
      </c>
      <c r="R292" s="217">
        <f ca="1">+VLOOKUP(G292,'TONG HOP'!$C$8:$Q$788,14,0)</f>
        <v>16450296.948150001</v>
      </c>
      <c r="S292" s="217">
        <f ca="1">+VLOOKUP(G292,'TONG HOP'!$C$8:$Q$788,15,0)</f>
        <v>17584243.156999998</v>
      </c>
      <c r="T292" s="447"/>
      <c r="U292" s="7"/>
      <c r="V292" s="7"/>
    </row>
    <row r="293" spans="1:22" ht="15.75" customHeight="1">
      <c r="A293" s="4">
        <f t="shared" si="8"/>
        <v>289</v>
      </c>
      <c r="B293" s="30" t="s">
        <v>1786</v>
      </c>
      <c r="C293" s="19" t="s">
        <v>742</v>
      </c>
      <c r="D293" s="489" t="s">
        <v>1737</v>
      </c>
      <c r="E293" s="5" t="s">
        <v>743</v>
      </c>
      <c r="F293" s="20" t="s">
        <v>890</v>
      </c>
      <c r="G293" s="315" t="s">
        <v>1296</v>
      </c>
      <c r="H293" s="17" t="str">
        <f>VLOOKUP(G293,'TONG HOP'!$C$8:$E$799,2,0)</f>
        <v>Bột đá Phước Hoà 03 (PH03) DTL</v>
      </c>
      <c r="I293" s="29" t="str">
        <f>IF(B293="","",VLOOKUP(H293,'TONG HOP'!$B$8:$F$19883,1,0))</f>
        <v>Bột đá Phước Hoà 03 (PH03) DTL</v>
      </c>
      <c r="J293" s="35" t="str">
        <f>IF(B293="","",VLOOKUP(I293,'TONG HOP'!$B$8:$F$19883,5,0))</f>
        <v>kg</v>
      </c>
      <c r="K293" s="214">
        <v>51150</v>
      </c>
      <c r="L293" s="214">
        <v>82950</v>
      </c>
      <c r="M293" s="214"/>
      <c r="N293" s="214"/>
      <c r="O293" s="617" t="s">
        <v>1796</v>
      </c>
      <c r="P293" s="11">
        <f t="shared" si="9"/>
        <v>8</v>
      </c>
      <c r="Q293" s="246" t="s">
        <v>1503</v>
      </c>
      <c r="R293" s="217">
        <f ca="1">+VLOOKUP(G293,'TONG HOP'!$C$8:$Q$788,14,0)</f>
        <v>12462544.286</v>
      </c>
      <c r="S293" s="217">
        <f ca="1">+VLOOKUP(G293,'TONG HOP'!$C$8:$Q$788,15,0)</f>
        <v>13260131.879999999</v>
      </c>
      <c r="T293" s="447"/>
      <c r="U293" s="7"/>
      <c r="V293" s="7"/>
    </row>
    <row r="294" spans="1:22" ht="15" customHeight="1">
      <c r="A294" s="4">
        <f t="shared" si="8"/>
        <v>290</v>
      </c>
      <c r="B294" s="30" t="s">
        <v>1786</v>
      </c>
      <c r="C294" s="19" t="s">
        <v>742</v>
      </c>
      <c r="D294" s="489" t="s">
        <v>1737</v>
      </c>
      <c r="E294" s="5" t="s">
        <v>743</v>
      </c>
      <c r="F294" s="20" t="s">
        <v>890</v>
      </c>
      <c r="G294" s="17" t="s">
        <v>78</v>
      </c>
      <c r="H294" s="17" t="str">
        <f>VLOOKUP(G294,'TONG HOP'!$C$8:$E$799,2,0)</f>
        <v>Đá vôi (PND-HT01)</v>
      </c>
      <c r="I294" s="29" t="str">
        <f>IF(B294="","",VLOOKUP(H294,'TONG HOP'!$B$8:$F$19883,1,0))</f>
        <v>Đá vôi (PND-HT01)</v>
      </c>
      <c r="J294" s="35" t="str">
        <f>IF(B294="","",VLOOKUP(I294,'TONG HOP'!$B$8:$F$19883,5,0))</f>
        <v>kg</v>
      </c>
      <c r="K294" s="214">
        <v>23100</v>
      </c>
      <c r="L294" s="214">
        <v>24660</v>
      </c>
      <c r="M294" s="214"/>
      <c r="N294" s="214"/>
      <c r="O294" s="617" t="s">
        <v>1796</v>
      </c>
      <c r="P294" s="11">
        <f t="shared" si="9"/>
        <v>8</v>
      </c>
      <c r="Q294" s="246" t="s">
        <v>1503</v>
      </c>
      <c r="R294" s="217">
        <f ca="1">+VLOOKUP(G294,'TONG HOP'!$C$8:$Q$788,14,0)</f>
        <v>1278368.7590000001</v>
      </c>
      <c r="S294" s="217">
        <f ca="1">+VLOOKUP(G294,'TONG HOP'!$C$8:$Q$788,15,0)</f>
        <v>1340529.603775</v>
      </c>
      <c r="T294" s="447"/>
      <c r="U294" s="7"/>
      <c r="V294" s="7"/>
    </row>
    <row r="295" spans="1:22" ht="15" customHeight="1">
      <c r="A295" s="4">
        <f t="shared" si="8"/>
        <v>291</v>
      </c>
      <c r="B295" s="30" t="s">
        <v>1786</v>
      </c>
      <c r="C295" s="19" t="s">
        <v>742</v>
      </c>
      <c r="D295" s="489" t="s">
        <v>1737</v>
      </c>
      <c r="E295" s="5" t="s">
        <v>743</v>
      </c>
      <c r="F295" s="20" t="s">
        <v>890</v>
      </c>
      <c r="G295" s="315" t="s">
        <v>1147</v>
      </c>
      <c r="H295" s="17" t="str">
        <f>VLOOKUP(G295,'TONG HOP'!$C$8:$E$799,2,0)</f>
        <v>Đất sét Hoa đào (DTL) BD01</v>
      </c>
      <c r="I295" s="29" t="str">
        <f>IF(B295="","",VLOOKUP(H295,'TONG HOP'!$B$8:$F$19883,1,0))</f>
        <v>Đất sét Hoa đào (DTL) BD01</v>
      </c>
      <c r="J295" s="35" t="str">
        <f>IF(B295="","",VLOOKUP(I295,'TONG HOP'!$B$8:$F$19883,5,0))</f>
        <v>kg</v>
      </c>
      <c r="K295" s="214">
        <v>39600</v>
      </c>
      <c r="L295" s="214">
        <v>47040</v>
      </c>
      <c r="M295" s="214"/>
      <c r="N295" s="214"/>
      <c r="O295" s="617" t="s">
        <v>1796</v>
      </c>
      <c r="P295" s="11">
        <f t="shared" si="9"/>
        <v>8</v>
      </c>
      <c r="Q295" s="246" t="s">
        <v>1503</v>
      </c>
      <c r="R295" s="217">
        <f ca="1">+VLOOKUP(G295,'TONG HOP'!$C$8:$Q$788,14,0)</f>
        <v>7003067.8900000006</v>
      </c>
      <c r="S295" s="217">
        <f ca="1">+VLOOKUP(G295,'TONG HOP'!$C$8:$Q$788,15,0)</f>
        <v>9188535.4875000007</v>
      </c>
      <c r="T295" s="447"/>
      <c r="U295" s="7"/>
      <c r="V295" s="7"/>
    </row>
    <row r="296" spans="1:22" ht="15" customHeight="1">
      <c r="A296" s="4">
        <f t="shared" si="8"/>
        <v>292</v>
      </c>
      <c r="B296" s="30" t="s">
        <v>1786</v>
      </c>
      <c r="C296" s="19" t="s">
        <v>742</v>
      </c>
      <c r="D296" s="489" t="s">
        <v>1737</v>
      </c>
      <c r="E296" s="5" t="s">
        <v>743</v>
      </c>
      <c r="F296" s="20" t="s">
        <v>890</v>
      </c>
      <c r="G296" s="17" t="s">
        <v>784</v>
      </c>
      <c r="H296" s="17" t="str">
        <f>VLOOKUP(G296,'TONG HOP'!$C$8:$E$799,2,0)</f>
        <v>Đất Đỏ Hoa Đào (BD02) LHP</v>
      </c>
      <c r="I296" s="29" t="str">
        <f>IF(B296="","",VLOOKUP(H296,'TONG HOP'!$B$8:$F$19883,1,0))</f>
        <v>Đất Đỏ Hoa Đào (BD02) LHP</v>
      </c>
      <c r="J296" s="35" t="str">
        <f>IF(B296="","",VLOOKUP(I296,'TONG HOP'!$B$8:$F$19883,5,0))</f>
        <v>kg</v>
      </c>
      <c r="K296" s="214">
        <v>39600</v>
      </c>
      <c r="L296" s="214">
        <v>47130</v>
      </c>
      <c r="M296" s="214"/>
      <c r="N296" s="214"/>
      <c r="O296" s="617" t="s">
        <v>1796</v>
      </c>
      <c r="P296" s="11">
        <f t="shared" si="9"/>
        <v>8</v>
      </c>
      <c r="Q296" s="246" t="s">
        <v>1503</v>
      </c>
      <c r="R296" s="217">
        <f ca="1">+VLOOKUP(G296,'TONG HOP'!$C$8:$Q$788,14,0)</f>
        <v>21748131.5</v>
      </c>
      <c r="S296" s="217">
        <f ca="1">+VLOOKUP(G296,'TONG HOP'!$C$8:$Q$788,15,0)</f>
        <v>27517934.375</v>
      </c>
      <c r="T296" s="447"/>
      <c r="U296" s="7"/>
      <c r="V296" s="7"/>
    </row>
    <row r="297" spans="1:22" ht="15" customHeight="1">
      <c r="A297" s="4">
        <f t="shared" si="8"/>
        <v>293</v>
      </c>
      <c r="B297" s="30" t="s">
        <v>1786</v>
      </c>
      <c r="C297" s="19" t="s">
        <v>742</v>
      </c>
      <c r="D297" s="489" t="s">
        <v>1737</v>
      </c>
      <c r="E297" s="5" t="s">
        <v>743</v>
      </c>
      <c r="F297" s="20" t="s">
        <v>890</v>
      </c>
      <c r="G297" s="315" t="s">
        <v>1370</v>
      </c>
      <c r="H297" s="17" t="str">
        <f>VLOOKUP(G297,'TONG HOP'!$C$8:$E$799,2,0)</f>
        <v>Đất VT02</v>
      </c>
      <c r="I297" s="29" t="str">
        <f>IF(B297="","",VLOOKUP(H297,'TONG HOP'!$B$8:$F$19883,1,0))</f>
        <v>Đất VT02</v>
      </c>
      <c r="J297" s="35" t="str">
        <f>IF(B297="","",VLOOKUP(I297,'TONG HOP'!$B$8:$F$19883,5,0))</f>
        <v>kg</v>
      </c>
      <c r="K297" s="214">
        <v>46200</v>
      </c>
      <c r="L297" s="214">
        <v>55410</v>
      </c>
      <c r="M297" s="214"/>
      <c r="N297" s="214"/>
      <c r="O297" s="617" t="s">
        <v>1796</v>
      </c>
      <c r="P297" s="11">
        <f t="shared" si="9"/>
        <v>8</v>
      </c>
      <c r="Q297" s="246" t="s">
        <v>1503</v>
      </c>
      <c r="R297" s="217">
        <f ca="1">+VLOOKUP(G297,'TONG HOP'!$C$8:$Q$788,14,0)</f>
        <v>7849734</v>
      </c>
      <c r="S297" s="217">
        <f ca="1">+VLOOKUP(G297,'TONG HOP'!$C$8:$Q$788,15,0)</f>
        <v>9643863.4800000004</v>
      </c>
      <c r="T297" s="447"/>
      <c r="U297" s="7"/>
      <c r="V297" s="7"/>
    </row>
    <row r="298" spans="1:22" ht="15" customHeight="1">
      <c r="A298" s="4">
        <f t="shared" si="8"/>
        <v>294</v>
      </c>
      <c r="B298" s="30" t="s">
        <v>1786</v>
      </c>
      <c r="C298" s="19" t="s">
        <v>742</v>
      </c>
      <c r="D298" s="489" t="s">
        <v>1737</v>
      </c>
      <c r="E298" s="5" t="s">
        <v>743</v>
      </c>
      <c r="F298" s="20" t="s">
        <v>890</v>
      </c>
      <c r="G298" s="315" t="s">
        <v>783</v>
      </c>
      <c r="H298" s="17" t="str">
        <f>VLOOKUP(G298,'TONG HOP'!$C$8:$E$799,2,0)</f>
        <v>Đất sét Hồng Lâm Đồng mới (PND-KL-BL01) - LQ</v>
      </c>
      <c r="I298" s="29" t="str">
        <f>IF(B298="","",VLOOKUP(H298,'TONG HOP'!$B$8:$F$19883,1,0))</f>
        <v>Đất sét Hồng Lâm Đồng mới (PND-KL-BL01) - LQ</v>
      </c>
      <c r="J298" s="35" t="str">
        <f>IF(B298="","",VLOOKUP(I298,'TONG HOP'!$B$8:$F$19883,5,0))</f>
        <v>kg</v>
      </c>
      <c r="K298" s="214">
        <v>9900</v>
      </c>
      <c r="L298" s="214">
        <v>12150</v>
      </c>
      <c r="M298" s="214"/>
      <c r="N298" s="214"/>
      <c r="O298" s="617" t="s">
        <v>1796</v>
      </c>
      <c r="P298" s="11">
        <f t="shared" si="9"/>
        <v>8</v>
      </c>
      <c r="Q298" s="246" t="s">
        <v>1503</v>
      </c>
      <c r="R298" s="217">
        <f ca="1">+VLOOKUP(G298,'TONG HOP'!$C$8:$Q$788,14,0)</f>
        <v>8622217</v>
      </c>
      <c r="S298" s="217">
        <f ca="1">+VLOOKUP(G298,'TONG HOP'!$C$8:$Q$788,15,0)</f>
        <v>11000466.59</v>
      </c>
      <c r="T298" s="447"/>
      <c r="U298" s="7"/>
      <c r="V298" s="7"/>
    </row>
    <row r="299" spans="1:22" ht="15" customHeight="1">
      <c r="A299" s="4">
        <f t="shared" si="8"/>
        <v>295</v>
      </c>
      <c r="B299" s="30" t="s">
        <v>1786</v>
      </c>
      <c r="C299" s="19" t="s">
        <v>742</v>
      </c>
      <c r="D299" s="489" t="s">
        <v>1737</v>
      </c>
      <c r="E299" s="5" t="s">
        <v>743</v>
      </c>
      <c r="F299" s="20" t="s">
        <v>890</v>
      </c>
      <c r="G299" s="315" t="s">
        <v>1421</v>
      </c>
      <c r="H299" s="17" t="str">
        <f>VLOOKUP(G299,'TONG HOP'!$C$8:$E$799,2,0)</f>
        <v>Đất VC02 (Đất TT)</v>
      </c>
      <c r="I299" s="29" t="str">
        <f>IF(B299="","",VLOOKUP(H299,'TONG HOP'!$B$8:$F$19883,1,0))</f>
        <v>Đất VC02 (Đất TT)</v>
      </c>
      <c r="J299" s="35" t="str">
        <f>IF(B299="","",VLOOKUP(I299,'TONG HOP'!$B$8:$F$19883,5,0))</f>
        <v>kg</v>
      </c>
      <c r="K299" s="214">
        <v>49500</v>
      </c>
      <c r="L299" s="214">
        <v>60360</v>
      </c>
      <c r="M299" s="214"/>
      <c r="N299" s="214"/>
      <c r="O299" s="617" t="s">
        <v>1796</v>
      </c>
      <c r="P299" s="11">
        <f t="shared" si="9"/>
        <v>8</v>
      </c>
      <c r="Q299" s="246" t="s">
        <v>1503</v>
      </c>
      <c r="R299" s="217">
        <f ca="1">+VLOOKUP(G299,'TONG HOP'!$C$8:$Q$788,14,0)</f>
        <v>11046342.498400144</v>
      </c>
      <c r="S299" s="217">
        <f ca="1">+VLOOKUP(G299,'TONG HOP'!$C$8:$Q$788,15,0)</f>
        <v>10818962.636480175</v>
      </c>
      <c r="T299" s="447"/>
      <c r="U299" s="7"/>
      <c r="V299" s="7"/>
    </row>
    <row r="300" spans="1:22" ht="15" customHeight="1">
      <c r="A300" s="4">
        <f t="shared" si="8"/>
        <v>296</v>
      </c>
      <c r="B300" s="30" t="s">
        <v>1786</v>
      </c>
      <c r="C300" s="19" t="s">
        <v>742</v>
      </c>
      <c r="D300" s="489" t="s">
        <v>1737</v>
      </c>
      <c r="E300" s="5" t="s">
        <v>743</v>
      </c>
      <c r="F300" s="20" t="s">
        <v>890</v>
      </c>
      <c r="G300" s="17" t="s">
        <v>1294</v>
      </c>
      <c r="H300" s="17" t="str">
        <f>VLOOKUP(G300,'TONG HOP'!$C$8:$E$799,2,0)</f>
        <v>Thủy tinh lỏng - Ngọc Anh Đạt (Natri silicate)</v>
      </c>
      <c r="I300" s="29" t="str">
        <f>IF(B300="","",VLOOKUP(H300,'TONG HOP'!$B$8:$F$19883,1,0))</f>
        <v>Thủy tinh lỏng - Ngọc Anh Đạt (Natri silicate)</v>
      </c>
      <c r="J300" s="35" t="str">
        <f>IF(B300="","",VLOOKUP(I300,'TONG HOP'!$B$8:$F$19883,5,0))</f>
        <v>kg</v>
      </c>
      <c r="K300" s="214">
        <v>4800</v>
      </c>
      <c r="L300" s="214">
        <v>4800</v>
      </c>
      <c r="M300" s="214"/>
      <c r="N300" s="214"/>
      <c r="O300" s="617" t="s">
        <v>1796</v>
      </c>
      <c r="P300" s="11">
        <f t="shared" si="9"/>
        <v>8</v>
      </c>
      <c r="Q300" s="246" t="s">
        <v>1503</v>
      </c>
      <c r="R300" s="217">
        <f ca="1">+VLOOKUP(G300,'TONG HOP'!$C$8:$Q$788,14,0)</f>
        <v>11856</v>
      </c>
      <c r="S300" s="217">
        <f ca="1">+VLOOKUP(G300,'TONG HOP'!$C$8:$Q$788,15,0)</f>
        <v>11856</v>
      </c>
      <c r="T300" s="447"/>
      <c r="U300" s="7"/>
      <c r="V300" s="7"/>
    </row>
    <row r="301" spans="1:22" ht="15" customHeight="1">
      <c r="A301" s="4">
        <f t="shared" si="8"/>
        <v>297</v>
      </c>
      <c r="B301" s="30" t="s">
        <v>1787</v>
      </c>
      <c r="C301" s="19" t="s">
        <v>742</v>
      </c>
      <c r="D301" s="489" t="s">
        <v>1737</v>
      </c>
      <c r="E301" s="5" t="s">
        <v>743</v>
      </c>
      <c r="F301" s="20" t="s">
        <v>1422</v>
      </c>
      <c r="G301" s="17" t="s">
        <v>1297</v>
      </c>
      <c r="H301" s="17" t="str">
        <f>VLOOKUP(G301,'TONG HOP'!$C$8:$E$799,2,0)</f>
        <v>Bột đá 0-5 (PH02)</v>
      </c>
      <c r="I301" s="29" t="str">
        <f>IF(B301="","",VLOOKUP(H301,'TONG HOP'!$B$8:$F$19883,1,0))</f>
        <v>Bột đá 0-5 (PH02)</v>
      </c>
      <c r="J301" s="35" t="str">
        <f>IF(B301="","",VLOOKUP(I301,'TONG HOP'!$B$8:$F$19883,5,0))</f>
        <v>kg</v>
      </c>
      <c r="K301" s="214">
        <v>49500</v>
      </c>
      <c r="L301" s="214">
        <v>51360</v>
      </c>
      <c r="M301" s="214"/>
      <c r="N301" s="214"/>
      <c r="O301" s="617" t="s">
        <v>1797</v>
      </c>
      <c r="P301" s="11">
        <f t="shared" si="9"/>
        <v>8</v>
      </c>
      <c r="Q301" s="246" t="s">
        <v>1487</v>
      </c>
      <c r="R301" s="217">
        <f ca="1">+VLOOKUP(G301,'TONG HOP'!$C$8:$Q$788,14,0)</f>
        <v>16450296.948150001</v>
      </c>
      <c r="S301" s="217">
        <f ca="1">+VLOOKUP(G301,'TONG HOP'!$C$8:$Q$788,15,0)</f>
        <v>17584243.156999998</v>
      </c>
      <c r="T301" s="447"/>
      <c r="U301" s="7"/>
      <c r="V301" s="7"/>
    </row>
    <row r="302" spans="1:22" ht="15" customHeight="1">
      <c r="A302" s="4">
        <f t="shared" si="8"/>
        <v>298</v>
      </c>
      <c r="B302" s="30" t="s">
        <v>1787</v>
      </c>
      <c r="C302" s="19" t="s">
        <v>742</v>
      </c>
      <c r="D302" s="489" t="s">
        <v>1737</v>
      </c>
      <c r="E302" s="5" t="s">
        <v>743</v>
      </c>
      <c r="F302" s="20" t="s">
        <v>1422</v>
      </c>
      <c r="G302" s="315" t="s">
        <v>1296</v>
      </c>
      <c r="H302" s="17" t="str">
        <f>VLOOKUP(G302,'TONG HOP'!$C$8:$E$799,2,0)</f>
        <v>Bột đá Phước Hoà 03 (PH03) DTL</v>
      </c>
      <c r="I302" s="29" t="str">
        <f>IF(B302="","",VLOOKUP(H302,'TONG HOP'!$B$8:$F$19883,1,0))</f>
        <v>Bột đá Phước Hoà 03 (PH03) DTL</v>
      </c>
      <c r="J302" s="35" t="str">
        <f>IF(B302="","",VLOOKUP(I302,'TONG HOP'!$B$8:$F$19883,5,0))</f>
        <v>kg</v>
      </c>
      <c r="K302" s="214">
        <v>42625</v>
      </c>
      <c r="L302" s="214">
        <v>44120</v>
      </c>
      <c r="M302" s="214"/>
      <c r="N302" s="214"/>
      <c r="O302" s="617" t="s">
        <v>1797</v>
      </c>
      <c r="P302" s="11">
        <f t="shared" si="9"/>
        <v>8</v>
      </c>
      <c r="Q302" s="246" t="s">
        <v>1487</v>
      </c>
      <c r="R302" s="217">
        <f ca="1">+VLOOKUP(G302,'TONG HOP'!$C$8:$Q$788,14,0)</f>
        <v>12462544.286</v>
      </c>
      <c r="S302" s="217">
        <f ca="1">+VLOOKUP(G302,'TONG HOP'!$C$8:$Q$788,15,0)</f>
        <v>13260131.879999999</v>
      </c>
      <c r="T302" s="447"/>
      <c r="U302" s="7"/>
      <c r="V302" s="7"/>
    </row>
    <row r="303" spans="1:22" ht="15" customHeight="1">
      <c r="A303" s="4">
        <f t="shared" si="8"/>
        <v>299</v>
      </c>
      <c r="B303" s="30" t="s">
        <v>1787</v>
      </c>
      <c r="C303" s="19" t="s">
        <v>742</v>
      </c>
      <c r="D303" s="489" t="s">
        <v>1737</v>
      </c>
      <c r="E303" s="5" t="s">
        <v>743</v>
      </c>
      <c r="F303" s="20" t="s">
        <v>1422</v>
      </c>
      <c r="G303" s="17" t="s">
        <v>78</v>
      </c>
      <c r="H303" s="17" t="str">
        <f>VLOOKUP(G303,'TONG HOP'!$C$8:$E$799,2,0)</f>
        <v>Đá vôi (PND-HT01)</v>
      </c>
      <c r="I303" s="29" t="str">
        <f>IF(B303="","",VLOOKUP(H303,'TONG HOP'!$B$8:$F$19883,1,0))</f>
        <v>Đá vôi (PND-HT01)</v>
      </c>
      <c r="J303" s="35" t="str">
        <f>IF(B303="","",VLOOKUP(I303,'TONG HOP'!$B$8:$F$19883,5,0))</f>
        <v>kg</v>
      </c>
      <c r="K303" s="214">
        <v>19250</v>
      </c>
      <c r="L303" s="214">
        <v>20560</v>
      </c>
      <c r="M303" s="214"/>
      <c r="N303" s="214"/>
      <c r="O303" s="617" t="s">
        <v>1797</v>
      </c>
      <c r="P303" s="11">
        <f t="shared" si="9"/>
        <v>8</v>
      </c>
      <c r="Q303" s="246" t="s">
        <v>1487</v>
      </c>
      <c r="R303" s="217">
        <f ca="1">+VLOOKUP(G303,'TONG HOP'!$C$8:$Q$788,14,0)</f>
        <v>1278368.7590000001</v>
      </c>
      <c r="S303" s="217">
        <f ca="1">+VLOOKUP(G303,'TONG HOP'!$C$8:$Q$788,15,0)</f>
        <v>1340529.603775</v>
      </c>
      <c r="T303" s="447"/>
      <c r="U303" s="7"/>
      <c r="V303" s="7"/>
    </row>
    <row r="304" spans="1:22" ht="15" customHeight="1">
      <c r="A304" s="4">
        <f t="shared" si="8"/>
        <v>300</v>
      </c>
      <c r="B304" s="30" t="s">
        <v>1787</v>
      </c>
      <c r="C304" s="19" t="s">
        <v>742</v>
      </c>
      <c r="D304" s="489" t="s">
        <v>1737</v>
      </c>
      <c r="E304" s="5" t="s">
        <v>743</v>
      </c>
      <c r="F304" s="20" t="s">
        <v>1422</v>
      </c>
      <c r="G304" s="315" t="s">
        <v>1147</v>
      </c>
      <c r="H304" s="17" t="str">
        <f>VLOOKUP(G304,'TONG HOP'!$C$8:$E$799,2,0)</f>
        <v>Đất sét Hoa đào (DTL) BD01</v>
      </c>
      <c r="I304" s="29" t="str">
        <f>IF(B304="","",VLOOKUP(H304,'TONG HOP'!$B$8:$F$19883,1,0))</f>
        <v>Đất sét Hoa đào (DTL) BD01</v>
      </c>
      <c r="J304" s="35" t="str">
        <f>IF(B304="","",VLOOKUP(I304,'TONG HOP'!$B$8:$F$19883,5,0))</f>
        <v>kg</v>
      </c>
      <c r="K304" s="214">
        <v>33000</v>
      </c>
      <c r="L304" s="214">
        <v>39220</v>
      </c>
      <c r="M304" s="214"/>
      <c r="N304" s="214"/>
      <c r="O304" s="617" t="s">
        <v>1797</v>
      </c>
      <c r="P304" s="11">
        <f t="shared" si="9"/>
        <v>8</v>
      </c>
      <c r="Q304" s="246" t="s">
        <v>1487</v>
      </c>
      <c r="R304" s="217">
        <f ca="1">+VLOOKUP(G304,'TONG HOP'!$C$8:$Q$788,14,0)</f>
        <v>7003067.8900000006</v>
      </c>
      <c r="S304" s="217">
        <f ca="1">+VLOOKUP(G304,'TONG HOP'!$C$8:$Q$788,15,0)</f>
        <v>9188535.4875000007</v>
      </c>
      <c r="T304" s="447"/>
      <c r="U304" s="7"/>
      <c r="V304" s="7"/>
    </row>
    <row r="305" spans="1:22" ht="15" customHeight="1">
      <c r="A305" s="4">
        <f t="shared" si="8"/>
        <v>301</v>
      </c>
      <c r="B305" s="30" t="s">
        <v>1787</v>
      </c>
      <c r="C305" s="19" t="s">
        <v>742</v>
      </c>
      <c r="D305" s="489" t="s">
        <v>1737</v>
      </c>
      <c r="E305" s="5" t="s">
        <v>743</v>
      </c>
      <c r="F305" s="20" t="s">
        <v>1422</v>
      </c>
      <c r="G305" s="17" t="s">
        <v>784</v>
      </c>
      <c r="H305" s="17" t="str">
        <f>VLOOKUP(G305,'TONG HOP'!$C$8:$E$799,2,0)</f>
        <v>Đất Đỏ Hoa Đào (BD02) LHP</v>
      </c>
      <c r="I305" s="29" t="str">
        <f>IF(B305="","",VLOOKUP(H305,'TONG HOP'!$B$8:$F$19883,1,0))</f>
        <v>Đất Đỏ Hoa Đào (BD02) LHP</v>
      </c>
      <c r="J305" s="35" t="str">
        <f>IF(B305="","",VLOOKUP(I305,'TONG HOP'!$B$8:$F$19883,5,0))</f>
        <v>kg</v>
      </c>
      <c r="K305" s="214">
        <v>33000</v>
      </c>
      <c r="L305" s="214">
        <v>39250</v>
      </c>
      <c r="M305" s="214"/>
      <c r="N305" s="214"/>
      <c r="O305" s="617" t="s">
        <v>1797</v>
      </c>
      <c r="P305" s="11">
        <f t="shared" si="9"/>
        <v>8</v>
      </c>
      <c r="Q305" s="246" t="s">
        <v>1487</v>
      </c>
      <c r="R305" s="217">
        <f ca="1">+VLOOKUP(G305,'TONG HOP'!$C$8:$Q$788,14,0)</f>
        <v>21748131.5</v>
      </c>
      <c r="S305" s="217">
        <f ca="1">+VLOOKUP(G305,'TONG HOP'!$C$8:$Q$788,15,0)</f>
        <v>27517934.375</v>
      </c>
      <c r="T305" s="447"/>
      <c r="U305" s="7"/>
      <c r="V305" s="7"/>
    </row>
    <row r="306" spans="1:22" ht="15" customHeight="1">
      <c r="A306" s="4">
        <f t="shared" si="8"/>
        <v>302</v>
      </c>
      <c r="B306" s="30" t="s">
        <v>1787</v>
      </c>
      <c r="C306" s="19" t="s">
        <v>742</v>
      </c>
      <c r="D306" s="489" t="s">
        <v>1737</v>
      </c>
      <c r="E306" s="5" t="s">
        <v>743</v>
      </c>
      <c r="F306" s="20" t="s">
        <v>1422</v>
      </c>
      <c r="G306" s="315" t="s">
        <v>1370</v>
      </c>
      <c r="H306" s="17" t="str">
        <f>VLOOKUP(G306,'TONG HOP'!$C$8:$E$799,2,0)</f>
        <v>Đất VT02</v>
      </c>
      <c r="I306" s="29" t="str">
        <f>IF(B306="","",VLOOKUP(H306,'TONG HOP'!$B$8:$F$19883,1,0))</f>
        <v>Đất VT02</v>
      </c>
      <c r="J306" s="35" t="str">
        <f>IF(B306="","",VLOOKUP(I306,'TONG HOP'!$B$8:$F$19883,5,0))</f>
        <v>kg</v>
      </c>
      <c r="K306" s="214">
        <v>38500</v>
      </c>
      <c r="L306" s="214">
        <v>46130</v>
      </c>
      <c r="M306" s="214"/>
      <c r="N306" s="214"/>
      <c r="O306" s="617" t="s">
        <v>1797</v>
      </c>
      <c r="P306" s="11">
        <f t="shared" si="9"/>
        <v>8</v>
      </c>
      <c r="Q306" s="246" t="s">
        <v>1487</v>
      </c>
      <c r="R306" s="217">
        <f ca="1">+VLOOKUP(G306,'TONG HOP'!$C$8:$Q$788,14,0)</f>
        <v>7849734</v>
      </c>
      <c r="S306" s="217">
        <f ca="1">+VLOOKUP(G306,'TONG HOP'!$C$8:$Q$788,15,0)</f>
        <v>9643863.4800000004</v>
      </c>
      <c r="T306" s="447"/>
      <c r="U306" s="7"/>
      <c r="V306" s="7"/>
    </row>
    <row r="307" spans="1:22" ht="15" customHeight="1">
      <c r="A307" s="4">
        <f t="shared" si="8"/>
        <v>303</v>
      </c>
      <c r="B307" s="30" t="s">
        <v>1787</v>
      </c>
      <c r="C307" s="19" t="s">
        <v>742</v>
      </c>
      <c r="D307" s="489" t="s">
        <v>1737</v>
      </c>
      <c r="E307" s="5" t="s">
        <v>743</v>
      </c>
      <c r="F307" s="20" t="s">
        <v>1422</v>
      </c>
      <c r="G307" s="315" t="s">
        <v>783</v>
      </c>
      <c r="H307" s="17" t="str">
        <f>VLOOKUP(G307,'TONG HOP'!$C$8:$E$799,2,0)</f>
        <v>Đất sét Hồng Lâm Đồng mới (PND-KL-BL01) - LQ</v>
      </c>
      <c r="I307" s="29" t="str">
        <f>IF(B307="","",VLOOKUP(H307,'TONG HOP'!$B$8:$F$19883,1,0))</f>
        <v>Đất sét Hồng Lâm Đồng mới (PND-KL-BL01) - LQ</v>
      </c>
      <c r="J307" s="35" t="str">
        <f>IF(B307="","",VLOOKUP(I307,'TONG HOP'!$B$8:$F$19883,5,0))</f>
        <v>kg</v>
      </c>
      <c r="K307" s="214">
        <v>8250</v>
      </c>
      <c r="L307" s="214">
        <v>10120</v>
      </c>
      <c r="M307" s="214"/>
      <c r="N307" s="214"/>
      <c r="O307" s="617" t="s">
        <v>1797</v>
      </c>
      <c r="P307" s="11">
        <f t="shared" si="9"/>
        <v>8</v>
      </c>
      <c r="Q307" s="246" t="s">
        <v>1487</v>
      </c>
      <c r="R307" s="217">
        <f ca="1">+VLOOKUP(G307,'TONG HOP'!$C$8:$Q$788,14,0)</f>
        <v>8622217</v>
      </c>
      <c r="S307" s="217">
        <f ca="1">+VLOOKUP(G307,'TONG HOP'!$C$8:$Q$788,15,0)</f>
        <v>11000466.59</v>
      </c>
      <c r="T307" s="447"/>
      <c r="U307" s="7"/>
      <c r="V307" s="7"/>
    </row>
    <row r="308" spans="1:22" ht="15" customHeight="1">
      <c r="A308" s="4">
        <f t="shared" si="8"/>
        <v>304</v>
      </c>
      <c r="B308" s="30" t="s">
        <v>1787</v>
      </c>
      <c r="C308" s="19" t="s">
        <v>742</v>
      </c>
      <c r="D308" s="489" t="s">
        <v>1737</v>
      </c>
      <c r="E308" s="5" t="s">
        <v>743</v>
      </c>
      <c r="F308" s="20" t="s">
        <v>1422</v>
      </c>
      <c r="G308" s="315" t="s">
        <v>1421</v>
      </c>
      <c r="H308" s="17" t="str">
        <f>VLOOKUP(G308,'TONG HOP'!$C$8:$E$799,2,0)</f>
        <v>Đất VC02 (Đất TT)</v>
      </c>
      <c r="I308" s="29" t="str">
        <f>IF(B308="","",VLOOKUP(H308,'TONG HOP'!$B$8:$F$19883,1,0))</f>
        <v>Đất VC02 (Đất TT)</v>
      </c>
      <c r="J308" s="35" t="str">
        <f>IF(B308="","",VLOOKUP(I308,'TONG HOP'!$B$8:$F$19883,5,0))</f>
        <v>kg</v>
      </c>
      <c r="K308" s="214">
        <v>41250</v>
      </c>
      <c r="L308" s="214">
        <v>50300</v>
      </c>
      <c r="M308" s="214"/>
      <c r="N308" s="214"/>
      <c r="O308" s="617" t="s">
        <v>1797</v>
      </c>
      <c r="P308" s="11">
        <f t="shared" si="9"/>
        <v>8</v>
      </c>
      <c r="Q308" s="246" t="s">
        <v>1487</v>
      </c>
      <c r="R308" s="217">
        <f ca="1">+VLOOKUP(G308,'TONG HOP'!$C$8:$Q$788,14,0)</f>
        <v>11046342.498400144</v>
      </c>
      <c r="S308" s="217">
        <f ca="1">+VLOOKUP(G308,'TONG HOP'!$C$8:$Q$788,15,0)</f>
        <v>10818962.636480175</v>
      </c>
      <c r="T308" s="447"/>
      <c r="U308" s="7"/>
      <c r="V308" s="7"/>
    </row>
    <row r="309" spans="1:22" ht="15" customHeight="1">
      <c r="A309" s="4">
        <f t="shared" si="8"/>
        <v>305</v>
      </c>
      <c r="B309" s="30" t="s">
        <v>1787</v>
      </c>
      <c r="C309" s="19" t="s">
        <v>742</v>
      </c>
      <c r="D309" s="489" t="s">
        <v>1737</v>
      </c>
      <c r="E309" s="5" t="s">
        <v>743</v>
      </c>
      <c r="F309" s="20" t="s">
        <v>1422</v>
      </c>
      <c r="G309" s="17" t="s">
        <v>1294</v>
      </c>
      <c r="H309" s="17" t="str">
        <f>VLOOKUP(G309,'TONG HOP'!$C$8:$E$799,2,0)</f>
        <v>Thủy tinh lỏng - Ngọc Anh Đạt (Natri silicate)</v>
      </c>
      <c r="I309" s="29" t="str">
        <f>IF(B309="","",VLOOKUP(H309,'TONG HOP'!$B$8:$F$19883,1,0))</f>
        <v>Thủy tinh lỏng - Ngọc Anh Đạt (Natri silicate)</v>
      </c>
      <c r="J309" s="35" t="str">
        <f>IF(B309="","",VLOOKUP(I309,'TONG HOP'!$B$8:$F$19883,5,0))</f>
        <v>kg</v>
      </c>
      <c r="K309" s="214">
        <v>4000</v>
      </c>
      <c r="L309" s="214">
        <v>4000</v>
      </c>
      <c r="M309" s="214"/>
      <c r="N309" s="214"/>
      <c r="O309" s="617" t="s">
        <v>1797</v>
      </c>
      <c r="P309" s="11">
        <f t="shared" si="9"/>
        <v>8</v>
      </c>
      <c r="Q309" s="246" t="s">
        <v>1487</v>
      </c>
      <c r="R309" s="217">
        <f ca="1">+VLOOKUP(G309,'TONG HOP'!$C$8:$Q$788,14,0)</f>
        <v>11856</v>
      </c>
      <c r="S309" s="217">
        <f ca="1">+VLOOKUP(G309,'TONG HOP'!$C$8:$Q$788,15,0)</f>
        <v>11856</v>
      </c>
      <c r="T309" s="447"/>
      <c r="U309" s="7"/>
      <c r="V309" s="7"/>
    </row>
    <row r="310" spans="1:22" s="54" customFormat="1" ht="15" customHeight="1">
      <c r="A310" s="4">
        <f t="shared" si="8"/>
        <v>306</v>
      </c>
      <c r="B310" s="30" t="s">
        <v>1788</v>
      </c>
      <c r="C310" s="19" t="s">
        <v>742</v>
      </c>
      <c r="D310" s="489" t="s">
        <v>1737</v>
      </c>
      <c r="E310" s="5" t="s">
        <v>743</v>
      </c>
      <c r="F310" s="20" t="s">
        <v>1442</v>
      </c>
      <c r="G310" s="17" t="s">
        <v>1306</v>
      </c>
      <c r="H310" s="17" t="str">
        <f>VLOOKUP(G310,'TONG HOP'!$C$8:$E$799,2,0)</f>
        <v>Than cục 4A- Hưng Tam Long Lô 2</v>
      </c>
      <c r="I310" s="29" t="str">
        <f>IF(B310="","",VLOOKUP(H310,'TONG HOP'!$B$8:$F$19883,1,0))</f>
        <v>Than cục 4A- Hưng Tam Long Lô 2</v>
      </c>
      <c r="J310" s="35" t="str">
        <f>IF(B310="","",VLOOKUP(I310,'TONG HOP'!$B$8:$F$19883,5,0))</f>
        <v>kg</v>
      </c>
      <c r="K310" s="214"/>
      <c r="L310" s="214">
        <v>11308</v>
      </c>
      <c r="M310" s="214"/>
      <c r="N310" s="214"/>
      <c r="O310" s="617" t="s">
        <v>1773</v>
      </c>
      <c r="P310" s="11">
        <f t="shared" si="9"/>
        <v>8</v>
      </c>
      <c r="Q310" s="246"/>
      <c r="R310" s="217">
        <f>+VLOOKUP(G310,'TONG HOP'!$C$8:$Q$788,14,0)</f>
        <v>0</v>
      </c>
      <c r="S310" s="217">
        <f ca="1">+VLOOKUP(G310,'TONG HOP'!$C$8:$Q$788,15,0)</f>
        <v>694921.52</v>
      </c>
      <c r="T310" s="448"/>
      <c r="U310" s="55"/>
      <c r="V310" s="55"/>
    </row>
    <row r="311" spans="1:22" ht="15" customHeight="1">
      <c r="A311" s="4">
        <f t="shared" si="8"/>
        <v>307</v>
      </c>
      <c r="B311" s="30" t="s">
        <v>1789</v>
      </c>
      <c r="C311" s="19" t="s">
        <v>742</v>
      </c>
      <c r="D311" s="489" t="s">
        <v>1737</v>
      </c>
      <c r="E311" s="5" t="s">
        <v>743</v>
      </c>
      <c r="F311" s="20" t="s">
        <v>1442</v>
      </c>
      <c r="G311" s="17" t="s">
        <v>1306</v>
      </c>
      <c r="H311" s="17" t="str">
        <f>VLOOKUP(G311,'TONG HOP'!$C$8:$E$799,2,0)</f>
        <v>Than cục 4A- Hưng Tam Long Lô 2</v>
      </c>
      <c r="I311" s="29" t="str">
        <f>IF(B311="","",VLOOKUP(H311,'TONG HOP'!$B$8:$F$19883,1,0))</f>
        <v>Than cục 4A- Hưng Tam Long Lô 2</v>
      </c>
      <c r="J311" s="35" t="str">
        <f>IF(B311="","",VLOOKUP(I311,'TONG HOP'!$B$8:$F$19883,5,0))</f>
        <v>kg</v>
      </c>
      <c r="K311" s="214"/>
      <c r="L311" s="214">
        <v>7392</v>
      </c>
      <c r="M311" s="214"/>
      <c r="N311" s="214"/>
      <c r="O311" s="617" t="s">
        <v>1774</v>
      </c>
      <c r="P311" s="11">
        <f t="shared" si="9"/>
        <v>8</v>
      </c>
      <c r="Q311" s="246"/>
      <c r="R311" s="217">
        <f>+VLOOKUP(G311,'TONG HOP'!$C$8:$Q$788,14,0)</f>
        <v>0</v>
      </c>
      <c r="S311" s="217">
        <f ca="1">+VLOOKUP(G311,'TONG HOP'!$C$8:$Q$788,15,0)</f>
        <v>694921.52</v>
      </c>
      <c r="T311" s="447"/>
      <c r="U311" s="7"/>
      <c r="V311" s="7"/>
    </row>
    <row r="312" spans="1:22" ht="15" customHeight="1">
      <c r="A312" s="4">
        <f t="shared" si="8"/>
        <v>308</v>
      </c>
      <c r="B312" s="30" t="s">
        <v>1798</v>
      </c>
      <c r="C312" s="19" t="s">
        <v>742</v>
      </c>
      <c r="D312" s="489" t="s">
        <v>1737</v>
      </c>
      <c r="E312" s="5" t="s">
        <v>743</v>
      </c>
      <c r="F312" s="20" t="s">
        <v>1442</v>
      </c>
      <c r="G312" s="17" t="s">
        <v>1393</v>
      </c>
      <c r="H312" s="17" t="str">
        <f>VLOOKUP(G312,'TONG HOP'!$C$8:$E$799,2,0)</f>
        <v>Than cục 4- Hải Thành Lô2</v>
      </c>
      <c r="I312" s="29" t="str">
        <f>IF(B312="","",VLOOKUP(H312,'TONG HOP'!$B$8:$F$19883,1,0))</f>
        <v>Than cục 4- Hải Thành Lô2</v>
      </c>
      <c r="J312" s="35" t="str">
        <f>IF(B312="","",VLOOKUP(I312,'TONG HOP'!$B$8:$F$19883,5,0))</f>
        <v>kg</v>
      </c>
      <c r="K312" s="214"/>
      <c r="L312" s="214">
        <v>2340</v>
      </c>
      <c r="M312" s="214"/>
      <c r="N312" s="214"/>
      <c r="O312" s="617" t="s">
        <v>1775</v>
      </c>
      <c r="P312" s="11">
        <f t="shared" si="9"/>
        <v>8</v>
      </c>
      <c r="Q312" s="246"/>
      <c r="R312" s="217">
        <f>+VLOOKUP(G312,'TONG HOP'!$C$8:$Q$788,14,0)</f>
        <v>0</v>
      </c>
      <c r="S312" s="217">
        <f ca="1">+VLOOKUP(G312,'TONG HOP'!$C$8:$Q$788,15,0)</f>
        <v>214005</v>
      </c>
      <c r="T312" s="447"/>
      <c r="U312" s="7"/>
      <c r="V312" s="7"/>
    </row>
    <row r="313" spans="1:22" ht="15" customHeight="1">
      <c r="A313" s="4">
        <f t="shared" si="8"/>
        <v>309</v>
      </c>
      <c r="B313" s="30" t="s">
        <v>1799</v>
      </c>
      <c r="C313" s="19" t="s">
        <v>742</v>
      </c>
      <c r="D313" s="489" t="s">
        <v>1737</v>
      </c>
      <c r="E313" s="5" t="s">
        <v>743</v>
      </c>
      <c r="F313" s="20" t="s">
        <v>1442</v>
      </c>
      <c r="G313" s="17" t="s">
        <v>1306</v>
      </c>
      <c r="H313" s="17" t="str">
        <f>VLOOKUP(G313,'TONG HOP'!$C$8:$E$799,2,0)</f>
        <v>Than cục 4A- Hưng Tam Long Lô 2</v>
      </c>
      <c r="I313" s="29" t="str">
        <f>IF(B313="","",VLOOKUP(H313,'TONG HOP'!$B$8:$F$19883,1,0))</f>
        <v>Than cục 4A- Hưng Tam Long Lô 2</v>
      </c>
      <c r="J313" s="35" t="str">
        <f>IF(B313="","",VLOOKUP(I313,'TONG HOP'!$B$8:$F$19883,5,0))</f>
        <v>kg</v>
      </c>
      <c r="K313" s="214"/>
      <c r="L313" s="214">
        <v>5461</v>
      </c>
      <c r="M313" s="214"/>
      <c r="N313" s="214"/>
      <c r="O313" s="617" t="s">
        <v>1777</v>
      </c>
      <c r="P313" s="11">
        <f t="shared" si="9"/>
        <v>8</v>
      </c>
      <c r="Q313" s="246"/>
      <c r="R313" s="217">
        <f>+VLOOKUP(G313,'TONG HOP'!$C$8:$Q$788,14,0)</f>
        <v>0</v>
      </c>
      <c r="S313" s="217">
        <f ca="1">+VLOOKUP(G313,'TONG HOP'!$C$8:$Q$788,15,0)</f>
        <v>694921.52</v>
      </c>
      <c r="T313" s="447"/>
      <c r="U313" s="7"/>
      <c r="V313" s="7"/>
    </row>
    <row r="314" spans="1:22" ht="15" customHeight="1">
      <c r="A314" s="4">
        <f t="shared" si="8"/>
        <v>310</v>
      </c>
      <c r="B314" s="30" t="s">
        <v>1801</v>
      </c>
      <c r="C314" s="19" t="s">
        <v>742</v>
      </c>
      <c r="D314" s="489" t="s">
        <v>1800</v>
      </c>
      <c r="E314" s="5" t="s">
        <v>743</v>
      </c>
      <c r="F314" s="20" t="s">
        <v>1442</v>
      </c>
      <c r="G314" s="17" t="s">
        <v>1393</v>
      </c>
      <c r="H314" s="17" t="str">
        <f>VLOOKUP(G314,'TONG HOP'!$C$8:$E$799,2,0)</f>
        <v>Than cục 4- Hải Thành Lô2</v>
      </c>
      <c r="I314" s="29" t="str">
        <f>IF(B314="","",VLOOKUP(H314,'TONG HOP'!$B$8:$F$19883,1,0))</f>
        <v>Than cục 4- Hải Thành Lô2</v>
      </c>
      <c r="J314" s="35" t="str">
        <f>IF(B314="","",VLOOKUP(I314,'TONG HOP'!$B$8:$F$19883,5,0))</f>
        <v>kg</v>
      </c>
      <c r="K314" s="214"/>
      <c r="L314" s="214">
        <v>26298</v>
      </c>
      <c r="M314" s="214"/>
      <c r="N314" s="214"/>
      <c r="O314" s="617" t="s">
        <v>1527</v>
      </c>
      <c r="P314" s="11">
        <f t="shared" si="9"/>
        <v>8</v>
      </c>
      <c r="Q314" s="246"/>
      <c r="R314" s="217">
        <f>+VLOOKUP(G314,'TONG HOP'!$C$8:$Q$788,14,0)</f>
        <v>0</v>
      </c>
      <c r="S314" s="217">
        <f ca="1">+VLOOKUP(G314,'TONG HOP'!$C$8:$Q$788,15,0)</f>
        <v>214005</v>
      </c>
      <c r="T314" s="447"/>
      <c r="U314" s="7"/>
      <c r="V314" s="7"/>
    </row>
    <row r="315" spans="1:22" ht="15" customHeight="1">
      <c r="A315" s="4">
        <f t="shared" si="8"/>
        <v>311</v>
      </c>
      <c r="B315" s="30" t="s">
        <v>1802</v>
      </c>
      <c r="C315" s="19" t="s">
        <v>742</v>
      </c>
      <c r="D315" s="489" t="s">
        <v>1800</v>
      </c>
      <c r="E315" s="5" t="s">
        <v>743</v>
      </c>
      <c r="F315" s="20" t="s">
        <v>1442</v>
      </c>
      <c r="G315" s="17" t="s">
        <v>1393</v>
      </c>
      <c r="H315" s="17" t="str">
        <f>VLOOKUP(G315,'TONG HOP'!$C$8:$E$799,2,0)</f>
        <v>Than cục 4- Hải Thành Lô2</v>
      </c>
      <c r="I315" s="29" t="str">
        <f>IF(B315="","",VLOOKUP(H315,'TONG HOP'!$B$8:$F$19883,1,0))</f>
        <v>Than cục 4- Hải Thành Lô2</v>
      </c>
      <c r="J315" s="35" t="str">
        <f>IF(B315="","",VLOOKUP(I315,'TONG HOP'!$B$8:$F$19883,5,0))</f>
        <v>kg</v>
      </c>
      <c r="K315" s="214"/>
      <c r="L315" s="214">
        <v>13758</v>
      </c>
      <c r="M315" s="214"/>
      <c r="N315" s="214"/>
      <c r="O315" s="617" t="s">
        <v>1528</v>
      </c>
      <c r="P315" s="11">
        <f t="shared" si="9"/>
        <v>8</v>
      </c>
      <c r="Q315" s="246"/>
      <c r="R315" s="217">
        <f>+VLOOKUP(G315,'TONG HOP'!$C$8:$Q$788,14,0)</f>
        <v>0</v>
      </c>
      <c r="S315" s="217">
        <f ca="1">+VLOOKUP(G315,'TONG HOP'!$C$8:$Q$788,15,0)</f>
        <v>214005</v>
      </c>
      <c r="T315" s="447"/>
      <c r="U315" s="7"/>
      <c r="V315" s="7"/>
    </row>
    <row r="316" spans="1:22" ht="15" customHeight="1">
      <c r="A316" s="4">
        <f t="shared" si="8"/>
        <v>312</v>
      </c>
      <c r="B316" s="30" t="s">
        <v>1803</v>
      </c>
      <c r="C316" s="19" t="s">
        <v>742</v>
      </c>
      <c r="D316" s="489" t="s">
        <v>1800</v>
      </c>
      <c r="E316" s="5" t="s">
        <v>743</v>
      </c>
      <c r="F316" s="20" t="s">
        <v>890</v>
      </c>
      <c r="G316" s="315" t="s">
        <v>1497</v>
      </c>
      <c r="H316" s="17" t="str">
        <f>VLOOKUP(G316,'TONG HOP'!$C$8:$E$799,2,0)</f>
        <v>Vỏ điều- GreenPower lô 1</v>
      </c>
      <c r="I316" s="29" t="str">
        <f>IF(B316="","",VLOOKUP(H316,'TONG HOP'!$B$8:$F$19883,1,0))</f>
        <v>Vỏ điều- GreenPower lô 1</v>
      </c>
      <c r="J316" s="35" t="str">
        <f>IF(B316="","",VLOOKUP(I316,'TONG HOP'!$B$8:$F$19883,5,0))</f>
        <v>kg</v>
      </c>
      <c r="K316" s="214"/>
      <c r="L316" s="214">
        <v>65740</v>
      </c>
      <c r="M316" s="214"/>
      <c r="N316" s="214"/>
      <c r="O316" s="617"/>
      <c r="P316" s="11">
        <f t="shared" si="9"/>
        <v>8</v>
      </c>
      <c r="Q316" s="246"/>
      <c r="R316" s="217">
        <f>+VLOOKUP(G316,'TONG HOP'!$C$8:$Q$788,14,0)</f>
        <v>0</v>
      </c>
      <c r="S316" s="217">
        <f ca="1">+VLOOKUP(G316,'TONG HOP'!$C$8:$Q$788,15,0)</f>
        <v>128983.75999999989</v>
      </c>
      <c r="T316" s="447"/>
      <c r="U316" s="7"/>
      <c r="V316" s="7"/>
    </row>
    <row r="317" spans="1:22" ht="15" customHeight="1">
      <c r="A317" s="4">
        <f t="shared" si="8"/>
        <v>313</v>
      </c>
      <c r="B317" s="30" t="s">
        <v>1804</v>
      </c>
      <c r="C317" s="19" t="s">
        <v>742</v>
      </c>
      <c r="D317" s="489" t="s">
        <v>1800</v>
      </c>
      <c r="E317" s="5" t="s">
        <v>743</v>
      </c>
      <c r="F317" s="20" t="s">
        <v>890</v>
      </c>
      <c r="G317" s="17" t="s">
        <v>1297</v>
      </c>
      <c r="H317" s="17" t="str">
        <f>VLOOKUP(G317,'TONG HOP'!$C$8:$E$799,2,0)</f>
        <v>Bột đá 0-5 (PH02)</v>
      </c>
      <c r="I317" s="29" t="str">
        <f>IF(B317="","",VLOOKUP(H317,'TONG HOP'!$B$8:$F$19883,1,0))</f>
        <v>Bột đá 0-5 (PH02)</v>
      </c>
      <c r="J317" s="35" t="str">
        <f>IF(B317="","",VLOOKUP(I317,'TONG HOP'!$B$8:$F$19883,5,0))</f>
        <v>kg</v>
      </c>
      <c r="K317" s="214">
        <v>29700</v>
      </c>
      <c r="L317" s="214">
        <v>30780</v>
      </c>
      <c r="M317" s="214"/>
      <c r="N317" s="214"/>
      <c r="O317" s="617" t="s">
        <v>1809</v>
      </c>
      <c r="P317" s="11">
        <f t="shared" si="9"/>
        <v>8</v>
      </c>
      <c r="Q317" s="246" t="s">
        <v>1503</v>
      </c>
      <c r="R317" s="217">
        <f ca="1">+VLOOKUP(G317,'TONG HOP'!$C$8:$Q$788,14,0)</f>
        <v>16450296.948150001</v>
      </c>
      <c r="S317" s="217">
        <f ca="1">+VLOOKUP(G317,'TONG HOP'!$C$8:$Q$788,15,0)</f>
        <v>17584243.156999998</v>
      </c>
      <c r="T317" s="447"/>
      <c r="U317" s="7"/>
      <c r="V317" s="7"/>
    </row>
    <row r="318" spans="1:22">
      <c r="A318" s="4">
        <f t="shared" si="8"/>
        <v>314</v>
      </c>
      <c r="B318" s="30" t="s">
        <v>1804</v>
      </c>
      <c r="C318" s="19" t="s">
        <v>742</v>
      </c>
      <c r="D318" s="489" t="s">
        <v>1800</v>
      </c>
      <c r="E318" s="5" t="s">
        <v>743</v>
      </c>
      <c r="F318" s="20" t="s">
        <v>890</v>
      </c>
      <c r="G318" s="315" t="s">
        <v>1296</v>
      </c>
      <c r="H318" s="17" t="str">
        <f>VLOOKUP(G318,'TONG HOP'!$C$8:$E$799,2,0)</f>
        <v>Bột đá Phước Hoà 03 (PH03) DTL</v>
      </c>
      <c r="I318" s="29" t="str">
        <f>IF(B318="","",VLOOKUP(H318,'TONG HOP'!$B$8:$F$19883,1,0))</f>
        <v>Bột đá Phước Hoà 03 (PH03) DTL</v>
      </c>
      <c r="J318" s="35" t="str">
        <f>IF(B318="","",VLOOKUP(I318,'TONG HOP'!$B$8:$F$19883,5,0))</f>
        <v>kg</v>
      </c>
      <c r="K318" s="214">
        <v>25575</v>
      </c>
      <c r="L318" s="214">
        <v>26310</v>
      </c>
      <c r="M318" s="214"/>
      <c r="N318" s="214"/>
      <c r="O318" s="617" t="s">
        <v>1809</v>
      </c>
      <c r="P318" s="11">
        <f t="shared" si="9"/>
        <v>8</v>
      </c>
      <c r="Q318" s="246" t="s">
        <v>1503</v>
      </c>
      <c r="R318" s="217">
        <f ca="1">+VLOOKUP(G318,'TONG HOP'!$C$8:$Q$788,14,0)</f>
        <v>12462544.286</v>
      </c>
      <c r="S318" s="217">
        <f ca="1">+VLOOKUP(G318,'TONG HOP'!$C$8:$Q$788,15,0)</f>
        <v>13260131.879999999</v>
      </c>
      <c r="T318" s="447"/>
      <c r="U318" s="7"/>
      <c r="V318" s="7"/>
    </row>
    <row r="319" spans="1:22" ht="15.75" customHeight="1">
      <c r="A319" s="4">
        <f t="shared" si="8"/>
        <v>315</v>
      </c>
      <c r="B319" s="30" t="s">
        <v>1804</v>
      </c>
      <c r="C319" s="19" t="s">
        <v>742</v>
      </c>
      <c r="D319" s="489" t="s">
        <v>1800</v>
      </c>
      <c r="E319" s="5" t="s">
        <v>743</v>
      </c>
      <c r="F319" s="20" t="s">
        <v>890</v>
      </c>
      <c r="G319" s="17" t="s">
        <v>78</v>
      </c>
      <c r="H319" s="17" t="str">
        <f>VLOOKUP(G319,'TONG HOP'!$C$8:$E$799,2,0)</f>
        <v>Đá vôi (PND-HT01)</v>
      </c>
      <c r="I319" s="29" t="str">
        <f>IF(B319="","",VLOOKUP(H319,'TONG HOP'!$B$8:$F$19883,1,0))</f>
        <v>Đá vôi (PND-HT01)</v>
      </c>
      <c r="J319" s="35" t="str">
        <f>IF(B319="","",VLOOKUP(I319,'TONG HOP'!$B$8:$F$19883,5,0))</f>
        <v>kg</v>
      </c>
      <c r="K319" s="214">
        <v>11550</v>
      </c>
      <c r="L319" s="214">
        <v>12300</v>
      </c>
      <c r="M319" s="214"/>
      <c r="N319" s="214"/>
      <c r="O319" s="617" t="s">
        <v>1809</v>
      </c>
      <c r="P319" s="11">
        <f t="shared" si="9"/>
        <v>8</v>
      </c>
      <c r="Q319" s="246" t="s">
        <v>1503</v>
      </c>
      <c r="R319" s="217">
        <f ca="1">+VLOOKUP(G319,'TONG HOP'!$C$8:$Q$788,14,0)</f>
        <v>1278368.7590000001</v>
      </c>
      <c r="S319" s="217">
        <f ca="1">+VLOOKUP(G319,'TONG HOP'!$C$8:$Q$788,15,0)</f>
        <v>1340529.603775</v>
      </c>
      <c r="T319" s="447"/>
      <c r="U319" s="7"/>
      <c r="V319" s="7"/>
    </row>
    <row r="320" spans="1:22" ht="15" customHeight="1">
      <c r="A320" s="4">
        <f t="shared" si="8"/>
        <v>316</v>
      </c>
      <c r="B320" s="30" t="s">
        <v>1804</v>
      </c>
      <c r="C320" s="19" t="s">
        <v>742</v>
      </c>
      <c r="D320" s="489" t="s">
        <v>1800</v>
      </c>
      <c r="E320" s="5" t="s">
        <v>743</v>
      </c>
      <c r="F320" s="20" t="s">
        <v>890</v>
      </c>
      <c r="G320" s="315" t="s">
        <v>1147</v>
      </c>
      <c r="H320" s="17" t="str">
        <f>VLOOKUP(G320,'TONG HOP'!$C$8:$E$799,2,0)</f>
        <v>Đất sét Hoa đào (DTL) BD01</v>
      </c>
      <c r="I320" s="29" t="str">
        <f>IF(B320="","",VLOOKUP(H320,'TONG HOP'!$B$8:$F$19883,1,0))</f>
        <v>Đất sét Hoa đào (DTL) BD01</v>
      </c>
      <c r="J320" s="35" t="str">
        <f>IF(B320="","",VLOOKUP(I320,'TONG HOP'!$B$8:$F$19883,5,0))</f>
        <v>kg</v>
      </c>
      <c r="K320" s="214">
        <v>19800</v>
      </c>
      <c r="L320" s="214">
        <v>23520</v>
      </c>
      <c r="M320" s="214"/>
      <c r="N320" s="214"/>
      <c r="O320" s="617" t="s">
        <v>1809</v>
      </c>
      <c r="P320" s="11">
        <f t="shared" si="9"/>
        <v>8</v>
      </c>
      <c r="Q320" s="246" t="s">
        <v>1503</v>
      </c>
      <c r="R320" s="217">
        <f ca="1">+VLOOKUP(G320,'TONG HOP'!$C$8:$Q$788,14,0)</f>
        <v>7003067.8900000006</v>
      </c>
      <c r="S320" s="217">
        <f ca="1">+VLOOKUP(G320,'TONG HOP'!$C$8:$Q$788,15,0)</f>
        <v>9188535.4875000007</v>
      </c>
      <c r="T320" s="447"/>
      <c r="U320" s="7"/>
      <c r="V320" s="7"/>
    </row>
    <row r="321" spans="1:22" ht="15" customHeight="1">
      <c r="A321" s="4">
        <f t="shared" si="8"/>
        <v>317</v>
      </c>
      <c r="B321" s="30" t="s">
        <v>1804</v>
      </c>
      <c r="C321" s="19" t="s">
        <v>742</v>
      </c>
      <c r="D321" s="489" t="s">
        <v>1800</v>
      </c>
      <c r="E321" s="5" t="s">
        <v>743</v>
      </c>
      <c r="F321" s="20" t="s">
        <v>890</v>
      </c>
      <c r="G321" s="17" t="s">
        <v>784</v>
      </c>
      <c r="H321" s="17" t="str">
        <f>VLOOKUP(G321,'TONG HOP'!$C$8:$E$799,2,0)</f>
        <v>Đất Đỏ Hoa Đào (BD02) LHP</v>
      </c>
      <c r="I321" s="29" t="str">
        <f>IF(B321="","",VLOOKUP(H321,'TONG HOP'!$B$8:$F$19883,1,0))</f>
        <v>Đất Đỏ Hoa Đào (BD02) LHP</v>
      </c>
      <c r="J321" s="35" t="str">
        <f>IF(B321="","",VLOOKUP(I321,'TONG HOP'!$B$8:$F$19883,5,0))</f>
        <v>kg</v>
      </c>
      <c r="K321" s="214">
        <v>19800</v>
      </c>
      <c r="L321" s="214">
        <v>23640</v>
      </c>
      <c r="M321" s="214"/>
      <c r="N321" s="214"/>
      <c r="O321" s="617" t="s">
        <v>1809</v>
      </c>
      <c r="P321" s="11">
        <f t="shared" si="9"/>
        <v>8</v>
      </c>
      <c r="Q321" s="246" t="s">
        <v>1503</v>
      </c>
      <c r="R321" s="217">
        <f ca="1">+VLOOKUP(G321,'TONG HOP'!$C$8:$Q$788,14,0)</f>
        <v>21748131.5</v>
      </c>
      <c r="S321" s="217">
        <f ca="1">+VLOOKUP(G321,'TONG HOP'!$C$8:$Q$788,15,0)</f>
        <v>27517934.375</v>
      </c>
      <c r="T321" s="447"/>
      <c r="U321" s="7"/>
      <c r="V321" s="7"/>
    </row>
    <row r="322" spans="1:22" ht="15" customHeight="1">
      <c r="A322" s="4">
        <f t="shared" si="8"/>
        <v>318</v>
      </c>
      <c r="B322" s="30" t="s">
        <v>1804</v>
      </c>
      <c r="C322" s="19" t="s">
        <v>742</v>
      </c>
      <c r="D322" s="489" t="s">
        <v>1800</v>
      </c>
      <c r="E322" s="5" t="s">
        <v>743</v>
      </c>
      <c r="F322" s="20" t="s">
        <v>890</v>
      </c>
      <c r="G322" s="315" t="s">
        <v>1370</v>
      </c>
      <c r="H322" s="17" t="str">
        <f>VLOOKUP(G322,'TONG HOP'!$C$8:$E$799,2,0)</f>
        <v>Đất VT02</v>
      </c>
      <c r="I322" s="29" t="str">
        <f>IF(B322="","",VLOOKUP(H322,'TONG HOP'!$B$8:$F$19883,1,0))</f>
        <v>Đất VT02</v>
      </c>
      <c r="J322" s="35" t="str">
        <f>IF(B322="","",VLOOKUP(I322,'TONG HOP'!$B$8:$F$19883,5,0))</f>
        <v>kg</v>
      </c>
      <c r="K322" s="214">
        <v>23100</v>
      </c>
      <c r="L322" s="214">
        <v>28110</v>
      </c>
      <c r="M322" s="214"/>
      <c r="N322" s="214"/>
      <c r="O322" s="617" t="s">
        <v>1809</v>
      </c>
      <c r="P322" s="11">
        <f t="shared" si="9"/>
        <v>8</v>
      </c>
      <c r="Q322" s="246" t="s">
        <v>1503</v>
      </c>
      <c r="R322" s="217">
        <f ca="1">+VLOOKUP(G322,'TONG HOP'!$C$8:$Q$788,14,0)</f>
        <v>7849734</v>
      </c>
      <c r="S322" s="217">
        <f ca="1">+VLOOKUP(G322,'TONG HOP'!$C$8:$Q$788,15,0)</f>
        <v>9643863.4800000004</v>
      </c>
      <c r="T322" s="447"/>
      <c r="U322" s="7"/>
      <c r="V322" s="7"/>
    </row>
    <row r="323" spans="1:22" ht="15" customHeight="1">
      <c r="A323" s="4">
        <f t="shared" si="8"/>
        <v>319</v>
      </c>
      <c r="B323" s="30" t="s">
        <v>1804</v>
      </c>
      <c r="C323" s="19" t="s">
        <v>742</v>
      </c>
      <c r="D323" s="489" t="s">
        <v>1800</v>
      </c>
      <c r="E323" s="5" t="s">
        <v>743</v>
      </c>
      <c r="F323" s="20" t="s">
        <v>890</v>
      </c>
      <c r="G323" s="315" t="s">
        <v>783</v>
      </c>
      <c r="H323" s="17" t="str">
        <f>VLOOKUP(G323,'TONG HOP'!$C$8:$E$799,2,0)</f>
        <v>Đất sét Hồng Lâm Đồng mới (PND-KL-BL01) - LQ</v>
      </c>
      <c r="I323" s="29" t="str">
        <f>IF(B323="","",VLOOKUP(H323,'TONG HOP'!$B$8:$F$19883,1,0))</f>
        <v>Đất sét Hồng Lâm Đồng mới (PND-KL-BL01) - LQ</v>
      </c>
      <c r="J323" s="35" t="str">
        <f>IF(B323="","",VLOOKUP(I323,'TONG HOP'!$B$8:$F$19883,5,0))</f>
        <v>kg</v>
      </c>
      <c r="K323" s="214">
        <v>4950</v>
      </c>
      <c r="L323" s="214">
        <v>6120</v>
      </c>
      <c r="M323" s="214"/>
      <c r="N323" s="214"/>
      <c r="O323" s="617" t="s">
        <v>1809</v>
      </c>
      <c r="P323" s="11">
        <f t="shared" si="9"/>
        <v>8</v>
      </c>
      <c r="Q323" s="246" t="s">
        <v>1503</v>
      </c>
      <c r="R323" s="217">
        <f ca="1">+VLOOKUP(G323,'TONG HOP'!$C$8:$Q$788,14,0)</f>
        <v>8622217</v>
      </c>
      <c r="S323" s="217">
        <f ca="1">+VLOOKUP(G323,'TONG HOP'!$C$8:$Q$788,15,0)</f>
        <v>11000466.59</v>
      </c>
      <c r="T323" s="447"/>
      <c r="U323" s="7"/>
      <c r="V323" s="7"/>
    </row>
    <row r="324" spans="1:22" ht="15" customHeight="1">
      <c r="A324" s="4">
        <f t="shared" si="8"/>
        <v>320</v>
      </c>
      <c r="B324" s="30" t="s">
        <v>1804</v>
      </c>
      <c r="C324" s="19" t="s">
        <v>742</v>
      </c>
      <c r="D324" s="489" t="s">
        <v>1800</v>
      </c>
      <c r="E324" s="5" t="s">
        <v>743</v>
      </c>
      <c r="F324" s="20" t="s">
        <v>890</v>
      </c>
      <c r="G324" s="315" t="s">
        <v>1421</v>
      </c>
      <c r="H324" s="17" t="str">
        <f>VLOOKUP(G324,'TONG HOP'!$C$8:$E$799,2,0)</f>
        <v>Đất VC02 (Đất TT)</v>
      </c>
      <c r="I324" s="29" t="str">
        <f>IF(B324="","",VLOOKUP(H324,'TONG HOP'!$B$8:$F$19883,1,0))</f>
        <v>Đất VC02 (Đất TT)</v>
      </c>
      <c r="J324" s="35" t="str">
        <f>IF(B324="","",VLOOKUP(I324,'TONG HOP'!$B$8:$F$19883,5,0))</f>
        <v>kg</v>
      </c>
      <c r="K324" s="214">
        <v>24750</v>
      </c>
      <c r="L324" s="214">
        <v>29880</v>
      </c>
      <c r="M324" s="214"/>
      <c r="N324" s="214"/>
      <c r="O324" s="617" t="s">
        <v>1809</v>
      </c>
      <c r="P324" s="11">
        <f t="shared" si="9"/>
        <v>8</v>
      </c>
      <c r="Q324" s="246" t="s">
        <v>1503</v>
      </c>
      <c r="R324" s="217">
        <f ca="1">+VLOOKUP(G324,'TONG HOP'!$C$8:$Q$788,14,0)</f>
        <v>11046342.498400144</v>
      </c>
      <c r="S324" s="217">
        <f ca="1">+VLOOKUP(G324,'TONG HOP'!$C$8:$Q$788,15,0)</f>
        <v>10818962.636480175</v>
      </c>
      <c r="T324" s="447"/>
      <c r="U324" s="7"/>
      <c r="V324" s="7"/>
    </row>
    <row r="325" spans="1:22" ht="15" customHeight="1">
      <c r="A325" s="4">
        <f t="shared" ref="A325:A388" si="10">ROW()-4</f>
        <v>321</v>
      </c>
      <c r="B325" s="30" t="s">
        <v>1804</v>
      </c>
      <c r="C325" s="19" t="s">
        <v>742</v>
      </c>
      <c r="D325" s="489" t="s">
        <v>1800</v>
      </c>
      <c r="E325" s="5" t="s">
        <v>743</v>
      </c>
      <c r="F325" s="20" t="s">
        <v>890</v>
      </c>
      <c r="G325" s="17" t="s">
        <v>1294</v>
      </c>
      <c r="H325" s="17" t="str">
        <f>VLOOKUP(G325,'TONG HOP'!$C$8:$E$799,2,0)</f>
        <v>Thủy tinh lỏng - Ngọc Anh Đạt (Natri silicate)</v>
      </c>
      <c r="I325" s="29" t="str">
        <f>IF(B325="","",VLOOKUP(H325,'TONG HOP'!$B$8:$F$19883,1,0))</f>
        <v>Thủy tinh lỏng - Ngọc Anh Đạt (Natri silicate)</v>
      </c>
      <c r="J325" s="35" t="str">
        <f>IF(B325="","",VLOOKUP(I325,'TONG HOP'!$B$8:$F$19883,5,0))</f>
        <v>kg</v>
      </c>
      <c r="K325" s="214">
        <v>2400</v>
      </c>
      <c r="L325" s="214">
        <v>2400</v>
      </c>
      <c r="M325" s="214"/>
      <c r="N325" s="214"/>
      <c r="O325" s="617" t="s">
        <v>1809</v>
      </c>
      <c r="P325" s="11">
        <f t="shared" si="9"/>
        <v>8</v>
      </c>
      <c r="Q325" s="246" t="s">
        <v>1503</v>
      </c>
      <c r="R325" s="217">
        <f ca="1">+VLOOKUP(G325,'TONG HOP'!$C$8:$Q$788,14,0)</f>
        <v>11856</v>
      </c>
      <c r="S325" s="217">
        <f ca="1">+VLOOKUP(G325,'TONG HOP'!$C$8:$Q$788,15,0)</f>
        <v>11856</v>
      </c>
      <c r="T325" s="447"/>
      <c r="U325" s="7"/>
      <c r="V325" s="7"/>
    </row>
    <row r="326" spans="1:22" ht="15" customHeight="1">
      <c r="A326" s="4">
        <f t="shared" si="10"/>
        <v>322</v>
      </c>
      <c r="B326" s="30" t="s">
        <v>1805</v>
      </c>
      <c r="C326" s="19" t="s">
        <v>742</v>
      </c>
      <c r="D326" s="489" t="s">
        <v>1800</v>
      </c>
      <c r="E326" s="5" t="s">
        <v>743</v>
      </c>
      <c r="F326" s="20" t="s">
        <v>1422</v>
      </c>
      <c r="G326" s="17" t="s">
        <v>1297</v>
      </c>
      <c r="H326" s="17" t="str">
        <f>VLOOKUP(G326,'TONG HOP'!$C$8:$E$799,2,0)</f>
        <v>Bột đá 0-5 (PH02)</v>
      </c>
      <c r="I326" s="29" t="str">
        <f>IF(B326="","",VLOOKUP(H326,'TONG HOP'!$B$8:$F$19883,1,0))</f>
        <v>Bột đá 0-5 (PH02)</v>
      </c>
      <c r="J326" s="35" t="str">
        <f>IF(B326="","",VLOOKUP(I326,'TONG HOP'!$B$8:$F$19883,5,0))</f>
        <v>kg</v>
      </c>
      <c r="K326" s="214">
        <v>59400</v>
      </c>
      <c r="L326" s="214">
        <v>61650</v>
      </c>
      <c r="M326" s="214"/>
      <c r="N326" s="214"/>
      <c r="O326" s="617" t="s">
        <v>1810</v>
      </c>
      <c r="P326" s="11">
        <f t="shared" si="9"/>
        <v>8</v>
      </c>
      <c r="Q326" s="246" t="s">
        <v>1487</v>
      </c>
      <c r="R326" s="217">
        <f ca="1">+VLOOKUP(G326,'TONG HOP'!$C$8:$Q$788,14,0)</f>
        <v>16450296.948150001</v>
      </c>
      <c r="S326" s="217">
        <f ca="1">+VLOOKUP(G326,'TONG HOP'!$C$8:$Q$788,15,0)</f>
        <v>17584243.156999998</v>
      </c>
      <c r="T326" s="447"/>
      <c r="U326" s="7"/>
      <c r="V326" s="7"/>
    </row>
    <row r="327" spans="1:22" ht="15" customHeight="1">
      <c r="A327" s="4">
        <f t="shared" si="10"/>
        <v>323</v>
      </c>
      <c r="B327" s="30" t="s">
        <v>1805</v>
      </c>
      <c r="C327" s="19" t="s">
        <v>742</v>
      </c>
      <c r="D327" s="489" t="s">
        <v>1800</v>
      </c>
      <c r="E327" s="5" t="s">
        <v>743</v>
      </c>
      <c r="F327" s="20" t="s">
        <v>1422</v>
      </c>
      <c r="G327" s="315" t="s">
        <v>1296</v>
      </c>
      <c r="H327" s="17" t="str">
        <f>VLOOKUP(G327,'TONG HOP'!$C$8:$E$799,2,0)</f>
        <v>Bột đá Phước Hoà 03 (PH03) DTL</v>
      </c>
      <c r="I327" s="29" t="str">
        <f>IF(B327="","",VLOOKUP(H327,'TONG HOP'!$B$8:$F$19883,1,0))</f>
        <v>Bột đá Phước Hoà 03 (PH03) DTL</v>
      </c>
      <c r="J327" s="35" t="str">
        <f>IF(B327="","",VLOOKUP(I327,'TONG HOP'!$B$8:$F$19883,5,0))</f>
        <v>kg</v>
      </c>
      <c r="K327" s="214">
        <v>51150</v>
      </c>
      <c r="L327" s="214">
        <v>52800</v>
      </c>
      <c r="M327" s="214"/>
      <c r="N327" s="214"/>
      <c r="O327" s="617" t="s">
        <v>1810</v>
      </c>
      <c r="P327" s="11">
        <f t="shared" ref="P327:P390" si="11">P326</f>
        <v>8</v>
      </c>
      <c r="Q327" s="246" t="s">
        <v>1487</v>
      </c>
      <c r="R327" s="217">
        <f ca="1">+VLOOKUP(G327,'TONG HOP'!$C$8:$Q$788,14,0)</f>
        <v>12462544.286</v>
      </c>
      <c r="S327" s="217">
        <f ca="1">+VLOOKUP(G327,'TONG HOP'!$C$8:$Q$788,15,0)</f>
        <v>13260131.879999999</v>
      </c>
      <c r="T327" s="447"/>
      <c r="U327" s="7"/>
      <c r="V327" s="7"/>
    </row>
    <row r="328" spans="1:22" ht="15" customHeight="1">
      <c r="A328" s="4">
        <f t="shared" si="10"/>
        <v>324</v>
      </c>
      <c r="B328" s="30" t="s">
        <v>1805</v>
      </c>
      <c r="C328" s="19" t="s">
        <v>742</v>
      </c>
      <c r="D328" s="489" t="s">
        <v>1800</v>
      </c>
      <c r="E328" s="5" t="s">
        <v>743</v>
      </c>
      <c r="F328" s="20" t="s">
        <v>1422</v>
      </c>
      <c r="G328" s="17" t="s">
        <v>78</v>
      </c>
      <c r="H328" s="17" t="str">
        <f>VLOOKUP(G328,'TONG HOP'!$C$8:$E$799,2,0)</f>
        <v>Đá vôi (PND-HT01)</v>
      </c>
      <c r="I328" s="29" t="str">
        <f>IF(B328="","",VLOOKUP(H328,'TONG HOP'!$B$8:$F$19883,1,0))</f>
        <v>Đá vôi (PND-HT01)</v>
      </c>
      <c r="J328" s="35" t="str">
        <f>IF(B328="","",VLOOKUP(I328,'TONG HOP'!$B$8:$F$19883,5,0))</f>
        <v>kg</v>
      </c>
      <c r="K328" s="214">
        <v>23100</v>
      </c>
      <c r="L328" s="214">
        <v>24600</v>
      </c>
      <c r="M328" s="214"/>
      <c r="N328" s="214"/>
      <c r="O328" s="617" t="s">
        <v>1810</v>
      </c>
      <c r="P328" s="11">
        <f t="shared" si="11"/>
        <v>8</v>
      </c>
      <c r="Q328" s="246" t="s">
        <v>1487</v>
      </c>
      <c r="R328" s="217">
        <f ca="1">+VLOOKUP(G328,'TONG HOP'!$C$8:$Q$788,14,0)</f>
        <v>1278368.7590000001</v>
      </c>
      <c r="S328" s="217">
        <f ca="1">+VLOOKUP(G328,'TONG HOP'!$C$8:$Q$788,15,0)</f>
        <v>1340529.603775</v>
      </c>
      <c r="T328" s="447"/>
      <c r="U328" s="7"/>
      <c r="V328" s="7"/>
    </row>
    <row r="329" spans="1:22" ht="15" customHeight="1">
      <c r="A329" s="4">
        <f t="shared" si="10"/>
        <v>325</v>
      </c>
      <c r="B329" s="30" t="s">
        <v>1805</v>
      </c>
      <c r="C329" s="19" t="s">
        <v>742</v>
      </c>
      <c r="D329" s="489" t="s">
        <v>1800</v>
      </c>
      <c r="E329" s="5" t="s">
        <v>743</v>
      </c>
      <c r="F329" s="20" t="s">
        <v>1422</v>
      </c>
      <c r="G329" s="315" t="s">
        <v>1147</v>
      </c>
      <c r="H329" s="17" t="str">
        <f>VLOOKUP(G329,'TONG HOP'!$C$8:$E$799,2,0)</f>
        <v>Đất sét Hoa đào (DTL) BD01</v>
      </c>
      <c r="I329" s="29" t="str">
        <f>IF(B329="","",VLOOKUP(H329,'TONG HOP'!$B$8:$F$19883,1,0))</f>
        <v>Đất sét Hoa đào (DTL) BD01</v>
      </c>
      <c r="J329" s="35" t="str">
        <f>IF(B329="","",VLOOKUP(I329,'TONG HOP'!$B$8:$F$19883,5,0))</f>
        <v>kg</v>
      </c>
      <c r="K329" s="214">
        <v>39600</v>
      </c>
      <c r="L329" s="214">
        <v>46980</v>
      </c>
      <c r="M329" s="214"/>
      <c r="N329" s="214"/>
      <c r="O329" s="617" t="s">
        <v>1810</v>
      </c>
      <c r="P329" s="11">
        <f t="shared" si="11"/>
        <v>8</v>
      </c>
      <c r="Q329" s="246" t="s">
        <v>1487</v>
      </c>
      <c r="R329" s="217">
        <f ca="1">+VLOOKUP(G329,'TONG HOP'!$C$8:$Q$788,14,0)</f>
        <v>7003067.8900000006</v>
      </c>
      <c r="S329" s="217">
        <f ca="1">+VLOOKUP(G329,'TONG HOP'!$C$8:$Q$788,15,0)</f>
        <v>9188535.4875000007</v>
      </c>
      <c r="T329" s="447"/>
      <c r="U329" s="7"/>
      <c r="V329" s="7"/>
    </row>
    <row r="330" spans="1:22" ht="15" customHeight="1">
      <c r="A330" s="4">
        <f t="shared" si="10"/>
        <v>326</v>
      </c>
      <c r="B330" s="30" t="s">
        <v>1805</v>
      </c>
      <c r="C330" s="19" t="s">
        <v>742</v>
      </c>
      <c r="D330" s="489" t="s">
        <v>1800</v>
      </c>
      <c r="E330" s="5" t="s">
        <v>743</v>
      </c>
      <c r="F330" s="20" t="s">
        <v>1422</v>
      </c>
      <c r="G330" s="17" t="s">
        <v>784</v>
      </c>
      <c r="H330" s="17" t="str">
        <f>VLOOKUP(G330,'TONG HOP'!$C$8:$E$799,2,0)</f>
        <v>Đất Đỏ Hoa Đào (BD02) LHP</v>
      </c>
      <c r="I330" s="29" t="str">
        <f>IF(B330="","",VLOOKUP(H330,'TONG HOP'!$B$8:$F$19883,1,0))</f>
        <v>Đất Đỏ Hoa Đào (BD02) LHP</v>
      </c>
      <c r="J330" s="35" t="str">
        <f>IF(B330="","",VLOOKUP(I330,'TONG HOP'!$B$8:$F$19883,5,0))</f>
        <v>kg</v>
      </c>
      <c r="K330" s="214">
        <v>39600</v>
      </c>
      <c r="L330" s="214">
        <v>47280</v>
      </c>
      <c r="M330" s="214"/>
      <c r="N330" s="214"/>
      <c r="O330" s="617" t="s">
        <v>1810</v>
      </c>
      <c r="P330" s="11">
        <f t="shared" si="11"/>
        <v>8</v>
      </c>
      <c r="Q330" s="246" t="s">
        <v>1487</v>
      </c>
      <c r="R330" s="217">
        <f ca="1">+VLOOKUP(G330,'TONG HOP'!$C$8:$Q$788,14,0)</f>
        <v>21748131.5</v>
      </c>
      <c r="S330" s="217">
        <f ca="1">+VLOOKUP(G330,'TONG HOP'!$C$8:$Q$788,15,0)</f>
        <v>27517934.375</v>
      </c>
      <c r="T330" s="447"/>
      <c r="U330" s="7"/>
      <c r="V330" s="7"/>
    </row>
    <row r="331" spans="1:22" ht="15" customHeight="1">
      <c r="A331" s="4">
        <f t="shared" si="10"/>
        <v>327</v>
      </c>
      <c r="B331" s="30" t="s">
        <v>1805</v>
      </c>
      <c r="C331" s="19" t="s">
        <v>742</v>
      </c>
      <c r="D331" s="489" t="s">
        <v>1800</v>
      </c>
      <c r="E331" s="5" t="s">
        <v>743</v>
      </c>
      <c r="F331" s="20" t="s">
        <v>1422</v>
      </c>
      <c r="G331" s="315" t="s">
        <v>1370</v>
      </c>
      <c r="H331" s="17" t="str">
        <f>VLOOKUP(G331,'TONG HOP'!$C$8:$E$799,2,0)</f>
        <v>Đất VT02</v>
      </c>
      <c r="I331" s="29" t="str">
        <f>IF(B331="","",VLOOKUP(H331,'TONG HOP'!$B$8:$F$19883,1,0))</f>
        <v>Đất VT02</v>
      </c>
      <c r="J331" s="35" t="str">
        <f>IF(B331="","",VLOOKUP(I331,'TONG HOP'!$B$8:$F$19883,5,0))</f>
        <v>kg</v>
      </c>
      <c r="K331" s="214">
        <v>46200</v>
      </c>
      <c r="L331" s="214">
        <v>55950</v>
      </c>
      <c r="M331" s="214"/>
      <c r="N331" s="214"/>
      <c r="O331" s="617" t="s">
        <v>1810</v>
      </c>
      <c r="P331" s="11">
        <f t="shared" si="11"/>
        <v>8</v>
      </c>
      <c r="Q331" s="246" t="s">
        <v>1487</v>
      </c>
      <c r="R331" s="217">
        <f ca="1">+VLOOKUP(G331,'TONG HOP'!$C$8:$Q$788,14,0)</f>
        <v>7849734</v>
      </c>
      <c r="S331" s="217">
        <f ca="1">+VLOOKUP(G331,'TONG HOP'!$C$8:$Q$788,15,0)</f>
        <v>9643863.4800000004</v>
      </c>
      <c r="T331" s="447"/>
      <c r="U331" s="7"/>
      <c r="V331" s="7"/>
    </row>
    <row r="332" spans="1:22" ht="15" customHeight="1">
      <c r="A332" s="4">
        <f t="shared" si="10"/>
        <v>328</v>
      </c>
      <c r="B332" s="30" t="s">
        <v>1805</v>
      </c>
      <c r="C332" s="19" t="s">
        <v>742</v>
      </c>
      <c r="D332" s="489" t="s">
        <v>1800</v>
      </c>
      <c r="E332" s="5" t="s">
        <v>743</v>
      </c>
      <c r="F332" s="20" t="s">
        <v>1422</v>
      </c>
      <c r="G332" s="315" t="s">
        <v>783</v>
      </c>
      <c r="H332" s="17" t="str">
        <f>VLOOKUP(G332,'TONG HOP'!$C$8:$E$799,2,0)</f>
        <v>Đất sét Hồng Lâm Đồng mới (PND-KL-BL01) - LQ</v>
      </c>
      <c r="I332" s="29" t="str">
        <f>IF(B332="","",VLOOKUP(H332,'TONG HOP'!$B$8:$F$19883,1,0))</f>
        <v>Đất sét Hồng Lâm Đồng mới (PND-KL-BL01) - LQ</v>
      </c>
      <c r="J332" s="35" t="str">
        <f>IF(B332="","",VLOOKUP(I332,'TONG HOP'!$B$8:$F$19883,5,0))</f>
        <v>kg</v>
      </c>
      <c r="K332" s="214">
        <v>9900</v>
      </c>
      <c r="L332" s="214">
        <v>12210</v>
      </c>
      <c r="M332" s="214"/>
      <c r="N332" s="214"/>
      <c r="O332" s="617" t="s">
        <v>1810</v>
      </c>
      <c r="P332" s="11">
        <f t="shared" si="11"/>
        <v>8</v>
      </c>
      <c r="Q332" s="246" t="s">
        <v>1487</v>
      </c>
      <c r="R332" s="217">
        <f ca="1">+VLOOKUP(G332,'TONG HOP'!$C$8:$Q$788,14,0)</f>
        <v>8622217</v>
      </c>
      <c r="S332" s="217">
        <f ca="1">+VLOOKUP(G332,'TONG HOP'!$C$8:$Q$788,15,0)</f>
        <v>11000466.59</v>
      </c>
      <c r="T332" s="447"/>
      <c r="U332" s="7"/>
      <c r="V332" s="7"/>
    </row>
    <row r="333" spans="1:22" ht="15" customHeight="1">
      <c r="A333" s="4">
        <f t="shared" si="10"/>
        <v>329</v>
      </c>
      <c r="B333" s="30" t="s">
        <v>1805</v>
      </c>
      <c r="C333" s="19" t="s">
        <v>742</v>
      </c>
      <c r="D333" s="489" t="s">
        <v>1800</v>
      </c>
      <c r="E333" s="5" t="s">
        <v>743</v>
      </c>
      <c r="F333" s="20" t="s">
        <v>1422</v>
      </c>
      <c r="G333" s="315" t="s">
        <v>1421</v>
      </c>
      <c r="H333" s="17" t="str">
        <f>VLOOKUP(G333,'TONG HOP'!$C$8:$E$799,2,0)</f>
        <v>Đất VC02 (Đất TT)</v>
      </c>
      <c r="I333" s="29" t="str">
        <f>IF(B333="","",VLOOKUP(H333,'TONG HOP'!$B$8:$F$19883,1,0))</f>
        <v>Đất VC02 (Đất TT)</v>
      </c>
      <c r="J333" s="35" t="str">
        <f>IF(B333="","",VLOOKUP(I333,'TONG HOP'!$B$8:$F$19883,5,0))</f>
        <v>kg</v>
      </c>
      <c r="K333" s="214">
        <v>49500</v>
      </c>
      <c r="L333" s="214">
        <v>60060</v>
      </c>
      <c r="M333" s="214"/>
      <c r="N333" s="214"/>
      <c r="O333" s="617" t="s">
        <v>1810</v>
      </c>
      <c r="P333" s="11">
        <f t="shared" si="11"/>
        <v>8</v>
      </c>
      <c r="Q333" s="246" t="s">
        <v>1487</v>
      </c>
      <c r="R333" s="217">
        <f ca="1">+VLOOKUP(G333,'TONG HOP'!$C$8:$Q$788,14,0)</f>
        <v>11046342.498400144</v>
      </c>
      <c r="S333" s="217">
        <f ca="1">+VLOOKUP(G333,'TONG HOP'!$C$8:$Q$788,15,0)</f>
        <v>10818962.636480175</v>
      </c>
      <c r="T333" s="447"/>
      <c r="U333" s="7"/>
      <c r="V333" s="7"/>
    </row>
    <row r="334" spans="1:22" ht="15" customHeight="1">
      <c r="A334" s="4">
        <f t="shared" si="10"/>
        <v>330</v>
      </c>
      <c r="B334" s="30" t="s">
        <v>1805</v>
      </c>
      <c r="C334" s="19" t="s">
        <v>742</v>
      </c>
      <c r="D334" s="489" t="s">
        <v>1800</v>
      </c>
      <c r="E334" s="5" t="s">
        <v>743</v>
      </c>
      <c r="F334" s="20" t="s">
        <v>1422</v>
      </c>
      <c r="G334" s="17" t="s">
        <v>1294</v>
      </c>
      <c r="H334" s="17" t="str">
        <f>VLOOKUP(G334,'TONG HOP'!$C$8:$E$799,2,0)</f>
        <v>Thủy tinh lỏng - Ngọc Anh Đạt (Natri silicate)</v>
      </c>
      <c r="I334" s="29" t="str">
        <f>IF(B334="","",VLOOKUP(H334,'TONG HOP'!$B$8:$F$19883,1,0))</f>
        <v>Thủy tinh lỏng - Ngọc Anh Đạt (Natri silicate)</v>
      </c>
      <c r="J334" s="35" t="str">
        <f>IF(B334="","",VLOOKUP(I334,'TONG HOP'!$B$8:$F$19883,5,0))</f>
        <v>kg</v>
      </c>
      <c r="K334" s="214">
        <v>4800</v>
      </c>
      <c r="L334" s="214">
        <v>4800</v>
      </c>
      <c r="M334" s="214"/>
      <c r="N334" s="214"/>
      <c r="O334" s="617" t="s">
        <v>1810</v>
      </c>
      <c r="P334" s="11">
        <f t="shared" si="11"/>
        <v>8</v>
      </c>
      <c r="Q334" s="246" t="s">
        <v>1487</v>
      </c>
      <c r="R334" s="217">
        <f ca="1">+VLOOKUP(G334,'TONG HOP'!$C$8:$Q$788,14,0)</f>
        <v>11856</v>
      </c>
      <c r="S334" s="217">
        <f ca="1">+VLOOKUP(G334,'TONG HOP'!$C$8:$Q$788,15,0)</f>
        <v>11856</v>
      </c>
      <c r="T334" s="447"/>
      <c r="U334" s="7"/>
      <c r="V334" s="7"/>
    </row>
    <row r="335" spans="1:22" ht="15" customHeight="1">
      <c r="A335" s="4">
        <f t="shared" si="10"/>
        <v>331</v>
      </c>
      <c r="B335" s="30" t="s">
        <v>1806</v>
      </c>
      <c r="C335" s="19" t="s">
        <v>742</v>
      </c>
      <c r="D335" s="489" t="s">
        <v>1800</v>
      </c>
      <c r="E335" s="5" t="s">
        <v>743</v>
      </c>
      <c r="F335" s="20" t="s">
        <v>1442</v>
      </c>
      <c r="G335" s="17" t="s">
        <v>1306</v>
      </c>
      <c r="H335" s="17" t="str">
        <f>VLOOKUP(G335,'TONG HOP'!$C$8:$E$799,2,0)</f>
        <v>Than cục 4A- Hưng Tam Long Lô 2</v>
      </c>
      <c r="I335" s="29" t="str">
        <f>IF(B335="","",VLOOKUP(H335,'TONG HOP'!$B$8:$F$19883,1,0))</f>
        <v>Than cục 4A- Hưng Tam Long Lô 2</v>
      </c>
      <c r="J335" s="35" t="str">
        <f>IF(B335="","",VLOOKUP(I335,'TONG HOP'!$B$8:$F$19883,5,0))</f>
        <v>kg</v>
      </c>
      <c r="K335" s="214"/>
      <c r="L335" s="214">
        <v>11271</v>
      </c>
      <c r="M335" s="214"/>
      <c r="N335" s="214"/>
      <c r="O335" s="617" t="s">
        <v>1773</v>
      </c>
      <c r="P335" s="11">
        <f t="shared" si="11"/>
        <v>8</v>
      </c>
      <c r="Q335" s="246"/>
      <c r="R335" s="217">
        <f>+VLOOKUP(G335,'TONG HOP'!$C$8:$Q$788,14,0)</f>
        <v>0</v>
      </c>
      <c r="S335" s="217">
        <f ca="1">+VLOOKUP(G335,'TONG HOP'!$C$8:$Q$788,15,0)</f>
        <v>694921.52</v>
      </c>
      <c r="T335" s="447"/>
      <c r="U335" s="7"/>
      <c r="V335" s="7"/>
    </row>
    <row r="336" spans="1:22" ht="15" customHeight="1">
      <c r="A336" s="4">
        <f t="shared" si="10"/>
        <v>332</v>
      </c>
      <c r="B336" s="30" t="s">
        <v>1403</v>
      </c>
      <c r="C336" s="19" t="s">
        <v>742</v>
      </c>
      <c r="D336" s="489" t="s">
        <v>1800</v>
      </c>
      <c r="E336" s="5" t="s">
        <v>743</v>
      </c>
      <c r="F336" s="20" t="s">
        <v>1442</v>
      </c>
      <c r="G336" s="17" t="s">
        <v>1306</v>
      </c>
      <c r="H336" s="17" t="str">
        <f>VLOOKUP(G336,'TONG HOP'!$C$8:$E$799,2,0)</f>
        <v>Than cục 4A- Hưng Tam Long Lô 2</v>
      </c>
      <c r="I336" s="29" t="str">
        <f>IF(B336="","",VLOOKUP(H336,'TONG HOP'!$B$8:$F$19883,1,0))</f>
        <v>Than cục 4A- Hưng Tam Long Lô 2</v>
      </c>
      <c r="J336" s="35" t="str">
        <f>IF(B336="","",VLOOKUP(I336,'TONG HOP'!$B$8:$F$19883,5,0))</f>
        <v>kg</v>
      </c>
      <c r="K336" s="214"/>
      <c r="L336" s="214">
        <v>5896</v>
      </c>
      <c r="M336" s="214"/>
      <c r="N336" s="214"/>
      <c r="O336" s="617" t="s">
        <v>1774</v>
      </c>
      <c r="P336" s="11">
        <f t="shared" si="11"/>
        <v>8</v>
      </c>
      <c r="Q336" s="246"/>
      <c r="R336" s="217">
        <f>+VLOOKUP(G336,'TONG HOP'!$C$8:$Q$788,14,0)</f>
        <v>0</v>
      </c>
      <c r="S336" s="217">
        <f ca="1">+VLOOKUP(G336,'TONG HOP'!$C$8:$Q$788,15,0)</f>
        <v>694921.52</v>
      </c>
      <c r="T336" s="447"/>
      <c r="U336" s="7"/>
      <c r="V336" s="7"/>
    </row>
    <row r="337" spans="1:22" ht="15" customHeight="1">
      <c r="A337" s="4">
        <f t="shared" si="10"/>
        <v>333</v>
      </c>
      <c r="B337" s="30" t="s">
        <v>1812</v>
      </c>
      <c r="C337" s="19" t="s">
        <v>742</v>
      </c>
      <c r="D337" s="489" t="s">
        <v>1800</v>
      </c>
      <c r="E337" s="5" t="s">
        <v>743</v>
      </c>
      <c r="F337" s="20" t="s">
        <v>1442</v>
      </c>
      <c r="G337" s="17" t="s">
        <v>1393</v>
      </c>
      <c r="H337" s="17" t="str">
        <f>VLOOKUP(G337,'TONG HOP'!$C$8:$E$799,2,0)</f>
        <v>Than cục 4- Hải Thành Lô2</v>
      </c>
      <c r="I337" s="29" t="str">
        <f>IF(B337="","",VLOOKUP(H337,'TONG HOP'!$B$8:$F$19883,1,0))</f>
        <v>Than cục 4- Hải Thành Lô2</v>
      </c>
      <c r="J337" s="35" t="str">
        <f>IF(B337="","",VLOOKUP(I337,'TONG HOP'!$B$8:$F$19883,5,0))</f>
        <v>kg</v>
      </c>
      <c r="K337" s="214"/>
      <c r="L337" s="214">
        <v>8093</v>
      </c>
      <c r="M337" s="214"/>
      <c r="N337" s="214"/>
      <c r="O337" s="617" t="s">
        <v>1775</v>
      </c>
      <c r="P337" s="11">
        <f t="shared" si="11"/>
        <v>8</v>
      </c>
      <c r="Q337" s="246"/>
      <c r="R337" s="217">
        <f>+VLOOKUP(G337,'TONG HOP'!$C$8:$Q$788,14,0)</f>
        <v>0</v>
      </c>
      <c r="S337" s="217">
        <f ca="1">+VLOOKUP(G337,'TONG HOP'!$C$8:$Q$788,15,0)</f>
        <v>214005</v>
      </c>
      <c r="T337" s="447"/>
      <c r="U337" s="7"/>
      <c r="V337" s="7"/>
    </row>
    <row r="338" spans="1:22" ht="15" customHeight="1">
      <c r="A338" s="4">
        <f t="shared" si="10"/>
        <v>334</v>
      </c>
      <c r="B338" s="30" t="s">
        <v>1813</v>
      </c>
      <c r="C338" s="19" t="s">
        <v>742</v>
      </c>
      <c r="D338" s="489" t="s">
        <v>1800</v>
      </c>
      <c r="E338" s="5" t="s">
        <v>743</v>
      </c>
      <c r="F338" s="20" t="s">
        <v>1442</v>
      </c>
      <c r="G338" s="17" t="s">
        <v>1393</v>
      </c>
      <c r="H338" s="17" t="str">
        <f>VLOOKUP(G338,'TONG HOP'!$C$8:$E$799,2,0)</f>
        <v>Than cục 4- Hải Thành Lô2</v>
      </c>
      <c r="I338" s="29" t="str">
        <f>IF(B338="","",VLOOKUP(H338,'TONG HOP'!$B$8:$F$19883,1,0))</f>
        <v>Than cục 4- Hải Thành Lô2</v>
      </c>
      <c r="J338" s="35" t="str">
        <f>IF(B338="","",VLOOKUP(I338,'TONG HOP'!$B$8:$F$19883,5,0))</f>
        <v>kg</v>
      </c>
      <c r="K338" s="214"/>
      <c r="L338" s="214">
        <v>3468</v>
      </c>
      <c r="M338" s="214"/>
      <c r="N338" s="214"/>
      <c r="O338" s="617" t="s">
        <v>1777</v>
      </c>
      <c r="P338" s="11">
        <f t="shared" si="11"/>
        <v>8</v>
      </c>
      <c r="Q338" s="246"/>
      <c r="R338" s="217">
        <f>+VLOOKUP(G338,'TONG HOP'!$C$8:$Q$788,14,0)</f>
        <v>0</v>
      </c>
      <c r="S338" s="217">
        <f ca="1">+VLOOKUP(G338,'TONG HOP'!$C$8:$Q$788,15,0)</f>
        <v>214005</v>
      </c>
      <c r="T338" s="447"/>
      <c r="U338" s="7"/>
      <c r="V338" s="7"/>
    </row>
    <row r="339" spans="1:22" ht="15" customHeight="1">
      <c r="A339" s="4">
        <f t="shared" si="10"/>
        <v>335</v>
      </c>
      <c r="B339" s="30" t="s">
        <v>1814</v>
      </c>
      <c r="C339" s="19" t="s">
        <v>742</v>
      </c>
      <c r="D339" s="489" t="s">
        <v>1811</v>
      </c>
      <c r="E339" s="5" t="s">
        <v>743</v>
      </c>
      <c r="F339" s="20" t="s">
        <v>1442</v>
      </c>
      <c r="G339" s="17" t="s">
        <v>1393</v>
      </c>
      <c r="H339" s="17" t="str">
        <f>VLOOKUP(G339,'TONG HOP'!$C$8:$E$799,2,0)</f>
        <v>Than cục 4- Hải Thành Lô2</v>
      </c>
      <c r="I339" s="29" t="str">
        <f>IF(B339="","",VLOOKUP(H339,'TONG HOP'!$B$8:$F$19883,1,0))</f>
        <v>Than cục 4- Hải Thành Lô2</v>
      </c>
      <c r="J339" s="35" t="str">
        <f>IF(B339="","",VLOOKUP(I339,'TONG HOP'!$B$8:$F$19883,5,0))</f>
        <v>kg</v>
      </c>
      <c r="K339" s="214"/>
      <c r="L339" s="214">
        <v>26133</v>
      </c>
      <c r="M339" s="214"/>
      <c r="N339" s="214"/>
      <c r="O339" s="617" t="s">
        <v>1527</v>
      </c>
      <c r="P339" s="11">
        <f t="shared" si="11"/>
        <v>8</v>
      </c>
      <c r="Q339" s="246"/>
      <c r="R339" s="217">
        <f>+VLOOKUP(G339,'TONG HOP'!$C$8:$Q$788,14,0)</f>
        <v>0</v>
      </c>
      <c r="S339" s="217">
        <f ca="1">+VLOOKUP(G339,'TONG HOP'!$C$8:$Q$788,15,0)</f>
        <v>214005</v>
      </c>
      <c r="T339" s="447"/>
      <c r="U339" s="7"/>
      <c r="V339" s="7"/>
    </row>
    <row r="340" spans="1:22" ht="15" customHeight="1">
      <c r="A340" s="4">
        <f t="shared" si="10"/>
        <v>336</v>
      </c>
      <c r="B340" s="30" t="s">
        <v>1815</v>
      </c>
      <c r="C340" s="19" t="s">
        <v>742</v>
      </c>
      <c r="D340" s="489" t="s">
        <v>1811</v>
      </c>
      <c r="E340" s="5" t="s">
        <v>743</v>
      </c>
      <c r="F340" s="20" t="s">
        <v>1442</v>
      </c>
      <c r="G340" s="17" t="s">
        <v>1393</v>
      </c>
      <c r="H340" s="17" t="str">
        <f>VLOOKUP(G340,'TONG HOP'!$C$8:$E$799,2,0)</f>
        <v>Than cục 4- Hải Thành Lô2</v>
      </c>
      <c r="I340" s="29" t="str">
        <f>IF(B340="","",VLOOKUP(H340,'TONG HOP'!$B$8:$F$19883,1,0))</f>
        <v>Than cục 4- Hải Thành Lô2</v>
      </c>
      <c r="J340" s="35" t="str">
        <f>IF(B340="","",VLOOKUP(I340,'TONG HOP'!$B$8:$F$19883,5,0))</f>
        <v>kg</v>
      </c>
      <c r="K340" s="214"/>
      <c r="L340" s="214">
        <v>27031</v>
      </c>
      <c r="M340" s="214"/>
      <c r="N340" s="214"/>
      <c r="O340" s="617" t="s">
        <v>1528</v>
      </c>
      <c r="P340" s="11">
        <f t="shared" si="11"/>
        <v>8</v>
      </c>
      <c r="Q340" s="246"/>
      <c r="R340" s="217">
        <f>+VLOOKUP(G340,'TONG HOP'!$C$8:$Q$788,14,0)</f>
        <v>0</v>
      </c>
      <c r="S340" s="217">
        <f ca="1">+VLOOKUP(G340,'TONG HOP'!$C$8:$Q$788,15,0)</f>
        <v>214005</v>
      </c>
      <c r="T340" s="447"/>
      <c r="U340" s="7"/>
      <c r="V340" s="7"/>
    </row>
    <row r="341" spans="1:22" ht="15" customHeight="1">
      <c r="A341" s="4">
        <f t="shared" si="10"/>
        <v>337</v>
      </c>
      <c r="B341" s="30" t="s">
        <v>1816</v>
      </c>
      <c r="C341" s="19" t="s">
        <v>742</v>
      </c>
      <c r="D341" s="489" t="s">
        <v>1811</v>
      </c>
      <c r="E341" s="5" t="s">
        <v>743</v>
      </c>
      <c r="F341" s="20" t="s">
        <v>890</v>
      </c>
      <c r="G341" s="315" t="s">
        <v>1497</v>
      </c>
      <c r="H341" s="17" t="str">
        <f>VLOOKUP(G341,'TONG HOP'!$C$8:$E$799,2,0)</f>
        <v>Vỏ điều- GreenPower lô 1</v>
      </c>
      <c r="I341" s="29" t="str">
        <f>IF(B341="","",VLOOKUP(H341,'TONG HOP'!$B$8:$F$19883,1,0))</f>
        <v>Vỏ điều- GreenPower lô 1</v>
      </c>
      <c r="J341" s="35" t="str">
        <f>IF(B341="","",VLOOKUP(I341,'TONG HOP'!$B$8:$F$19883,5,0))</f>
        <v>kg</v>
      </c>
      <c r="K341" s="214"/>
      <c r="L341" s="214">
        <v>59584</v>
      </c>
      <c r="M341" s="214"/>
      <c r="N341" s="214"/>
      <c r="O341" s="617"/>
      <c r="P341" s="11">
        <f t="shared" si="11"/>
        <v>8</v>
      </c>
      <c r="Q341" s="246"/>
      <c r="R341" s="217">
        <f>+VLOOKUP(G341,'TONG HOP'!$C$8:$Q$788,14,0)</f>
        <v>0</v>
      </c>
      <c r="S341" s="217">
        <f ca="1">+VLOOKUP(G341,'TONG HOP'!$C$8:$Q$788,15,0)</f>
        <v>128983.75999999989</v>
      </c>
      <c r="T341" s="447"/>
      <c r="U341" s="7"/>
      <c r="V341" s="7"/>
    </row>
    <row r="342" spans="1:22" ht="15" customHeight="1">
      <c r="A342" s="4">
        <f t="shared" si="10"/>
        <v>338</v>
      </c>
      <c r="B342" s="30" t="s">
        <v>1817</v>
      </c>
      <c r="C342" s="19" t="s">
        <v>742</v>
      </c>
      <c r="D342" s="489" t="s">
        <v>1811</v>
      </c>
      <c r="E342" s="5" t="s">
        <v>743</v>
      </c>
      <c r="F342" s="20" t="s">
        <v>890</v>
      </c>
      <c r="G342" s="17" t="s">
        <v>1297</v>
      </c>
      <c r="H342" s="17" t="str">
        <f>VLOOKUP(G342,'TONG HOP'!$C$8:$E$799,2,0)</f>
        <v>Bột đá 0-5 (PH02)</v>
      </c>
      <c r="I342" s="29" t="str">
        <f>IF(B342="","",VLOOKUP(H342,'TONG HOP'!$B$8:$F$19883,1,0))</f>
        <v>Bột đá 0-5 (PH02)</v>
      </c>
      <c r="J342" s="35" t="str">
        <f>IF(B342="","",VLOOKUP(I342,'TONG HOP'!$B$8:$F$19883,5,0))</f>
        <v>kg</v>
      </c>
      <c r="K342" s="214">
        <v>59400</v>
      </c>
      <c r="L342" s="214">
        <v>61860</v>
      </c>
      <c r="M342" s="214"/>
      <c r="N342" s="214"/>
      <c r="O342" s="617" t="s">
        <v>1823</v>
      </c>
      <c r="P342" s="11">
        <f t="shared" si="11"/>
        <v>8</v>
      </c>
      <c r="Q342" s="246" t="s">
        <v>1503</v>
      </c>
      <c r="R342" s="217">
        <f ca="1">+VLOOKUP(G342,'TONG HOP'!$C$8:$Q$788,14,0)</f>
        <v>16450296.948150001</v>
      </c>
      <c r="S342" s="217">
        <f ca="1">+VLOOKUP(G342,'TONG HOP'!$C$8:$Q$788,15,0)</f>
        <v>17584243.156999998</v>
      </c>
      <c r="T342" s="447"/>
      <c r="U342" s="7"/>
      <c r="V342" s="7"/>
    </row>
    <row r="343" spans="1:22">
      <c r="A343" s="4">
        <f t="shared" si="10"/>
        <v>339</v>
      </c>
      <c r="B343" s="30" t="s">
        <v>1817</v>
      </c>
      <c r="C343" s="19" t="s">
        <v>742</v>
      </c>
      <c r="D343" s="489" t="s">
        <v>1811</v>
      </c>
      <c r="E343" s="5" t="s">
        <v>743</v>
      </c>
      <c r="F343" s="20" t="s">
        <v>890</v>
      </c>
      <c r="G343" s="315" t="s">
        <v>1296</v>
      </c>
      <c r="H343" s="17" t="str">
        <f>VLOOKUP(G343,'TONG HOP'!$C$8:$E$799,2,0)</f>
        <v>Bột đá Phước Hoà 03 (PH03) DTL</v>
      </c>
      <c r="I343" s="29" t="str">
        <f>IF(B343="","",VLOOKUP(H343,'TONG HOP'!$B$8:$F$19883,1,0))</f>
        <v>Bột đá Phước Hoà 03 (PH03) DTL</v>
      </c>
      <c r="J343" s="35" t="str">
        <f>IF(B343="","",VLOOKUP(I343,'TONG HOP'!$B$8:$F$19883,5,0))</f>
        <v>kg</v>
      </c>
      <c r="K343" s="214">
        <v>50325</v>
      </c>
      <c r="L343" s="214">
        <v>52050</v>
      </c>
      <c r="M343" s="214"/>
      <c r="N343" s="214"/>
      <c r="O343" s="617" t="s">
        <v>1823</v>
      </c>
      <c r="P343" s="11">
        <f t="shared" si="11"/>
        <v>8</v>
      </c>
      <c r="Q343" s="246" t="s">
        <v>1503</v>
      </c>
      <c r="R343" s="217">
        <f ca="1">+VLOOKUP(G343,'TONG HOP'!$C$8:$Q$788,14,0)</f>
        <v>12462544.286</v>
      </c>
      <c r="S343" s="217">
        <f ca="1">+VLOOKUP(G343,'TONG HOP'!$C$8:$Q$788,15,0)</f>
        <v>13260131.879999999</v>
      </c>
      <c r="T343" s="447"/>
      <c r="U343" s="7"/>
      <c r="V343" s="7"/>
    </row>
    <row r="344" spans="1:22" ht="15.75" customHeight="1">
      <c r="A344" s="4">
        <f t="shared" si="10"/>
        <v>340</v>
      </c>
      <c r="B344" s="30" t="s">
        <v>1817</v>
      </c>
      <c r="C344" s="19" t="s">
        <v>742</v>
      </c>
      <c r="D344" s="489" t="s">
        <v>1811</v>
      </c>
      <c r="E344" s="5" t="s">
        <v>743</v>
      </c>
      <c r="F344" s="20" t="s">
        <v>890</v>
      </c>
      <c r="G344" s="17" t="s">
        <v>78</v>
      </c>
      <c r="H344" s="17" t="str">
        <f>VLOOKUP(G344,'TONG HOP'!$C$8:$E$799,2,0)</f>
        <v>Đá vôi (PND-HT01)</v>
      </c>
      <c r="I344" s="29" t="str">
        <f>IF(B344="","",VLOOKUP(H344,'TONG HOP'!$B$8:$F$19883,1,0))</f>
        <v>Đá vôi (PND-HT01)</v>
      </c>
      <c r="J344" s="35" t="str">
        <f>IF(B344="","",VLOOKUP(I344,'TONG HOP'!$B$8:$F$19883,5,0))</f>
        <v>kg</v>
      </c>
      <c r="K344" s="214">
        <v>23100</v>
      </c>
      <c r="L344" s="214">
        <v>24570</v>
      </c>
      <c r="M344" s="214"/>
      <c r="N344" s="214"/>
      <c r="O344" s="617" t="s">
        <v>1823</v>
      </c>
      <c r="P344" s="11">
        <f t="shared" si="11"/>
        <v>8</v>
      </c>
      <c r="Q344" s="246" t="s">
        <v>1503</v>
      </c>
      <c r="R344" s="217">
        <f ca="1">+VLOOKUP(G344,'TONG HOP'!$C$8:$Q$788,14,0)</f>
        <v>1278368.7590000001</v>
      </c>
      <c r="S344" s="217">
        <f ca="1">+VLOOKUP(G344,'TONG HOP'!$C$8:$Q$788,15,0)</f>
        <v>1340529.603775</v>
      </c>
      <c r="T344" s="447"/>
      <c r="U344" s="7"/>
      <c r="V344" s="7"/>
    </row>
    <row r="345" spans="1:22" ht="15" customHeight="1">
      <c r="A345" s="4">
        <f t="shared" si="10"/>
        <v>341</v>
      </c>
      <c r="B345" s="30" t="s">
        <v>1817</v>
      </c>
      <c r="C345" s="19" t="s">
        <v>742</v>
      </c>
      <c r="D345" s="489" t="s">
        <v>1811</v>
      </c>
      <c r="E345" s="5" t="s">
        <v>743</v>
      </c>
      <c r="F345" s="20" t="s">
        <v>890</v>
      </c>
      <c r="G345" s="315" t="s">
        <v>1147</v>
      </c>
      <c r="H345" s="17" t="str">
        <f>VLOOKUP(G345,'TONG HOP'!$C$8:$E$799,2,0)</f>
        <v>Đất sét Hoa đào (DTL) BD01</v>
      </c>
      <c r="I345" s="29" t="str">
        <f>IF(B345="","",VLOOKUP(H345,'TONG HOP'!$B$8:$F$19883,1,0))</f>
        <v>Đất sét Hoa đào (DTL) BD01</v>
      </c>
      <c r="J345" s="35" t="str">
        <f>IF(B345="","",VLOOKUP(I345,'TONG HOP'!$B$8:$F$19883,5,0))</f>
        <v>kg</v>
      </c>
      <c r="K345" s="214">
        <v>39600</v>
      </c>
      <c r="L345" s="214">
        <v>47310</v>
      </c>
      <c r="M345" s="214"/>
      <c r="N345" s="214"/>
      <c r="O345" s="617" t="s">
        <v>1823</v>
      </c>
      <c r="P345" s="11">
        <f t="shared" si="11"/>
        <v>8</v>
      </c>
      <c r="Q345" s="246" t="s">
        <v>1503</v>
      </c>
      <c r="R345" s="217">
        <f ca="1">+VLOOKUP(G345,'TONG HOP'!$C$8:$Q$788,14,0)</f>
        <v>7003067.8900000006</v>
      </c>
      <c r="S345" s="217">
        <f ca="1">+VLOOKUP(G345,'TONG HOP'!$C$8:$Q$788,15,0)</f>
        <v>9188535.4875000007</v>
      </c>
      <c r="T345" s="447"/>
      <c r="U345" s="7"/>
      <c r="V345" s="7"/>
    </row>
    <row r="346" spans="1:22" ht="15" customHeight="1">
      <c r="A346" s="4">
        <f t="shared" si="10"/>
        <v>342</v>
      </c>
      <c r="B346" s="30" t="s">
        <v>1817</v>
      </c>
      <c r="C346" s="19" t="s">
        <v>742</v>
      </c>
      <c r="D346" s="489" t="s">
        <v>1811</v>
      </c>
      <c r="E346" s="5" t="s">
        <v>743</v>
      </c>
      <c r="F346" s="20" t="s">
        <v>890</v>
      </c>
      <c r="G346" s="17" t="s">
        <v>784</v>
      </c>
      <c r="H346" s="17" t="str">
        <f>VLOOKUP(G346,'TONG HOP'!$C$8:$E$799,2,0)</f>
        <v>Đất Đỏ Hoa Đào (BD02) LHP</v>
      </c>
      <c r="I346" s="29" t="str">
        <f>IF(B346="","",VLOOKUP(H346,'TONG HOP'!$B$8:$F$19883,1,0))</f>
        <v>Đất Đỏ Hoa Đào (BD02) LHP</v>
      </c>
      <c r="J346" s="35" t="str">
        <f>IF(B346="","",VLOOKUP(I346,'TONG HOP'!$B$8:$F$19883,5,0))</f>
        <v>kg</v>
      </c>
      <c r="K346" s="214">
        <v>39600</v>
      </c>
      <c r="L346" s="214">
        <v>47100</v>
      </c>
      <c r="M346" s="214"/>
      <c r="N346" s="214"/>
      <c r="O346" s="617" t="s">
        <v>1823</v>
      </c>
      <c r="P346" s="11">
        <f t="shared" si="11"/>
        <v>8</v>
      </c>
      <c r="Q346" s="246" t="s">
        <v>1503</v>
      </c>
      <c r="R346" s="217">
        <f ca="1">+VLOOKUP(G346,'TONG HOP'!$C$8:$Q$788,14,0)</f>
        <v>21748131.5</v>
      </c>
      <c r="S346" s="217">
        <f ca="1">+VLOOKUP(G346,'TONG HOP'!$C$8:$Q$788,15,0)</f>
        <v>27517934.375</v>
      </c>
      <c r="T346" s="447"/>
      <c r="U346" s="7"/>
      <c r="V346" s="7"/>
    </row>
    <row r="347" spans="1:22" ht="15" customHeight="1">
      <c r="A347" s="4">
        <f t="shared" si="10"/>
        <v>343</v>
      </c>
      <c r="B347" s="30" t="s">
        <v>1817</v>
      </c>
      <c r="C347" s="19" t="s">
        <v>742</v>
      </c>
      <c r="D347" s="489" t="s">
        <v>1811</v>
      </c>
      <c r="E347" s="5" t="s">
        <v>743</v>
      </c>
      <c r="F347" s="20" t="s">
        <v>890</v>
      </c>
      <c r="G347" s="315" t="s">
        <v>1370</v>
      </c>
      <c r="H347" s="17" t="str">
        <f>VLOOKUP(G347,'TONG HOP'!$C$8:$E$799,2,0)</f>
        <v>Đất VT02</v>
      </c>
      <c r="I347" s="29" t="str">
        <f>IF(B347="","",VLOOKUP(H347,'TONG HOP'!$B$8:$F$19883,1,0))</f>
        <v>Đất VT02</v>
      </c>
      <c r="J347" s="35" t="str">
        <f>IF(B347="","",VLOOKUP(I347,'TONG HOP'!$B$8:$F$19883,5,0))</f>
        <v>kg</v>
      </c>
      <c r="K347" s="214">
        <v>46200</v>
      </c>
      <c r="L347" s="214">
        <v>55680</v>
      </c>
      <c r="M347" s="214"/>
      <c r="N347" s="214"/>
      <c r="O347" s="617" t="s">
        <v>1823</v>
      </c>
      <c r="P347" s="11">
        <f t="shared" si="11"/>
        <v>8</v>
      </c>
      <c r="Q347" s="246" t="s">
        <v>1503</v>
      </c>
      <c r="R347" s="217">
        <f ca="1">+VLOOKUP(G347,'TONG HOP'!$C$8:$Q$788,14,0)</f>
        <v>7849734</v>
      </c>
      <c r="S347" s="217">
        <f ca="1">+VLOOKUP(G347,'TONG HOP'!$C$8:$Q$788,15,0)</f>
        <v>9643863.4800000004</v>
      </c>
      <c r="T347" s="447"/>
      <c r="U347" s="7"/>
      <c r="V347" s="7"/>
    </row>
    <row r="348" spans="1:22" ht="15" customHeight="1">
      <c r="A348" s="4">
        <f t="shared" si="10"/>
        <v>344</v>
      </c>
      <c r="B348" s="30" t="s">
        <v>1817</v>
      </c>
      <c r="C348" s="19" t="s">
        <v>742</v>
      </c>
      <c r="D348" s="489" t="s">
        <v>1811</v>
      </c>
      <c r="E348" s="5" t="s">
        <v>743</v>
      </c>
      <c r="F348" s="20" t="s">
        <v>890</v>
      </c>
      <c r="G348" s="315" t="s">
        <v>783</v>
      </c>
      <c r="H348" s="17" t="str">
        <f>VLOOKUP(G348,'TONG HOP'!$C$8:$E$799,2,0)</f>
        <v>Đất sét Hồng Lâm Đồng mới (PND-KL-BL01) - LQ</v>
      </c>
      <c r="I348" s="29" t="str">
        <f>IF(B348="","",VLOOKUP(H348,'TONG HOP'!$B$8:$F$19883,1,0))</f>
        <v>Đất sét Hồng Lâm Đồng mới (PND-KL-BL01) - LQ</v>
      </c>
      <c r="J348" s="35" t="str">
        <f>IF(B348="","",VLOOKUP(I348,'TONG HOP'!$B$8:$F$19883,5,0))</f>
        <v>kg</v>
      </c>
      <c r="K348" s="214">
        <v>9900</v>
      </c>
      <c r="L348" s="214">
        <v>12270</v>
      </c>
      <c r="M348" s="214"/>
      <c r="N348" s="214"/>
      <c r="O348" s="617" t="s">
        <v>1823</v>
      </c>
      <c r="P348" s="11">
        <f t="shared" si="11"/>
        <v>8</v>
      </c>
      <c r="Q348" s="246" t="s">
        <v>1503</v>
      </c>
      <c r="R348" s="217">
        <f ca="1">+VLOOKUP(G348,'TONG HOP'!$C$8:$Q$788,14,0)</f>
        <v>8622217</v>
      </c>
      <c r="S348" s="217">
        <f ca="1">+VLOOKUP(G348,'TONG HOP'!$C$8:$Q$788,15,0)</f>
        <v>11000466.59</v>
      </c>
      <c r="T348" s="447"/>
      <c r="U348" s="7"/>
      <c r="V348" s="7"/>
    </row>
    <row r="349" spans="1:22" ht="15" customHeight="1">
      <c r="A349" s="4">
        <f t="shared" si="10"/>
        <v>345</v>
      </c>
      <c r="B349" s="30" t="s">
        <v>1817</v>
      </c>
      <c r="C349" s="19" t="s">
        <v>742</v>
      </c>
      <c r="D349" s="489" t="s">
        <v>1811</v>
      </c>
      <c r="E349" s="5" t="s">
        <v>743</v>
      </c>
      <c r="F349" s="20" t="s">
        <v>890</v>
      </c>
      <c r="G349" s="315" t="s">
        <v>1421</v>
      </c>
      <c r="H349" s="17" t="str">
        <f>VLOOKUP(G349,'TONG HOP'!$C$8:$E$799,2,0)</f>
        <v>Đất VC02 (Đất TT)</v>
      </c>
      <c r="I349" s="29" t="str">
        <f>IF(B349="","",VLOOKUP(H349,'TONG HOP'!$B$8:$F$19883,1,0))</f>
        <v>Đất VC02 (Đất TT)</v>
      </c>
      <c r="J349" s="35" t="str">
        <f>IF(B349="","",VLOOKUP(I349,'TONG HOP'!$B$8:$F$19883,5,0))</f>
        <v>kg</v>
      </c>
      <c r="K349" s="214">
        <v>49500</v>
      </c>
      <c r="L349" s="214">
        <v>60150</v>
      </c>
      <c r="M349" s="214"/>
      <c r="N349" s="214"/>
      <c r="O349" s="617" t="s">
        <v>1823</v>
      </c>
      <c r="P349" s="11">
        <f t="shared" si="11"/>
        <v>8</v>
      </c>
      <c r="Q349" s="246" t="s">
        <v>1503</v>
      </c>
      <c r="R349" s="217">
        <f ca="1">+VLOOKUP(G349,'TONG HOP'!$C$8:$Q$788,14,0)</f>
        <v>11046342.498400144</v>
      </c>
      <c r="S349" s="217">
        <f ca="1">+VLOOKUP(G349,'TONG HOP'!$C$8:$Q$788,15,0)</f>
        <v>10818962.636480175</v>
      </c>
      <c r="T349" s="447"/>
      <c r="U349" s="7"/>
      <c r="V349" s="7"/>
    </row>
    <row r="350" spans="1:22" ht="15" customHeight="1">
      <c r="A350" s="4">
        <f t="shared" si="10"/>
        <v>346</v>
      </c>
      <c r="B350" s="30" t="s">
        <v>1817</v>
      </c>
      <c r="C350" s="19" t="s">
        <v>742</v>
      </c>
      <c r="D350" s="489" t="s">
        <v>1811</v>
      </c>
      <c r="E350" s="5" t="s">
        <v>743</v>
      </c>
      <c r="F350" s="20" t="s">
        <v>890</v>
      </c>
      <c r="G350" s="17" t="s">
        <v>1294</v>
      </c>
      <c r="H350" s="17" t="str">
        <f>VLOOKUP(G350,'TONG HOP'!$C$8:$E$799,2,0)</f>
        <v>Thủy tinh lỏng - Ngọc Anh Đạt (Natri silicate)</v>
      </c>
      <c r="I350" s="29" t="str">
        <f>IF(B350="","",VLOOKUP(H350,'TONG HOP'!$B$8:$F$19883,1,0))</f>
        <v>Thủy tinh lỏng - Ngọc Anh Đạt (Natri silicate)</v>
      </c>
      <c r="J350" s="35" t="str">
        <f>IF(B350="","",VLOOKUP(I350,'TONG HOP'!$B$8:$F$19883,5,0))</f>
        <v>kg</v>
      </c>
      <c r="K350" s="214">
        <v>4800</v>
      </c>
      <c r="L350" s="214">
        <v>4800</v>
      </c>
      <c r="M350" s="214"/>
      <c r="N350" s="214"/>
      <c r="O350" s="617" t="s">
        <v>1823</v>
      </c>
      <c r="P350" s="11">
        <f t="shared" si="11"/>
        <v>8</v>
      </c>
      <c r="Q350" s="246" t="s">
        <v>1503</v>
      </c>
      <c r="R350" s="217">
        <f ca="1">+VLOOKUP(G350,'TONG HOP'!$C$8:$Q$788,14,0)</f>
        <v>11856</v>
      </c>
      <c r="S350" s="217">
        <f ca="1">+VLOOKUP(G350,'TONG HOP'!$C$8:$Q$788,15,0)</f>
        <v>11856</v>
      </c>
      <c r="T350" s="447"/>
      <c r="U350" s="7"/>
      <c r="V350" s="7"/>
    </row>
    <row r="351" spans="1:22" ht="15" customHeight="1">
      <c r="A351" s="4">
        <f t="shared" si="10"/>
        <v>347</v>
      </c>
      <c r="B351" s="30" t="s">
        <v>1818</v>
      </c>
      <c r="C351" s="19" t="s">
        <v>742</v>
      </c>
      <c r="D351" s="489" t="s">
        <v>1811</v>
      </c>
      <c r="E351" s="5" t="s">
        <v>743</v>
      </c>
      <c r="F351" s="20" t="s">
        <v>1422</v>
      </c>
      <c r="G351" s="17" t="s">
        <v>1297</v>
      </c>
      <c r="H351" s="17" t="str">
        <f>VLOOKUP(G351,'TONG HOP'!$C$8:$E$799,2,0)</f>
        <v>Bột đá 0-5 (PH02)</v>
      </c>
      <c r="I351" s="29" t="str">
        <f>IF(B351="","",VLOOKUP(H351,'TONG HOP'!$B$8:$F$19883,1,0))</f>
        <v>Bột đá 0-5 (PH02)</v>
      </c>
      <c r="J351" s="35" t="str">
        <f>IF(B351="","",VLOOKUP(I351,'TONG HOP'!$B$8:$F$19883,5,0))</f>
        <v>kg</v>
      </c>
      <c r="K351" s="214">
        <v>59400</v>
      </c>
      <c r="L351" s="214">
        <v>61860</v>
      </c>
      <c r="M351" s="214"/>
      <c r="N351" s="214"/>
      <c r="O351" s="617" t="s">
        <v>1824</v>
      </c>
      <c r="P351" s="11">
        <f t="shared" si="11"/>
        <v>8</v>
      </c>
      <c r="Q351" s="246" t="s">
        <v>1487</v>
      </c>
      <c r="R351" s="217">
        <f ca="1">+VLOOKUP(G351,'TONG HOP'!$C$8:$Q$788,14,0)</f>
        <v>16450296.948150001</v>
      </c>
      <c r="S351" s="217">
        <f ca="1">+VLOOKUP(G351,'TONG HOP'!$C$8:$Q$788,15,0)</f>
        <v>17584243.156999998</v>
      </c>
      <c r="T351" s="447"/>
      <c r="U351" s="7"/>
      <c r="V351" s="7"/>
    </row>
    <row r="352" spans="1:22" ht="15" customHeight="1">
      <c r="A352" s="4">
        <f t="shared" si="10"/>
        <v>348</v>
      </c>
      <c r="B352" s="30" t="s">
        <v>1818</v>
      </c>
      <c r="C352" s="19" t="s">
        <v>742</v>
      </c>
      <c r="D352" s="489" t="s">
        <v>1811</v>
      </c>
      <c r="E352" s="5" t="s">
        <v>743</v>
      </c>
      <c r="F352" s="20" t="s">
        <v>1422</v>
      </c>
      <c r="G352" s="315" t="s">
        <v>1296</v>
      </c>
      <c r="H352" s="17" t="str">
        <f>VLOOKUP(G352,'TONG HOP'!$C$8:$E$799,2,0)</f>
        <v>Bột đá Phước Hoà 03 (PH03) DTL</v>
      </c>
      <c r="I352" s="29" t="str">
        <f>IF(B352="","",VLOOKUP(H352,'TONG HOP'!$B$8:$F$19883,1,0))</f>
        <v>Bột đá Phước Hoà 03 (PH03) DTL</v>
      </c>
      <c r="J352" s="35" t="str">
        <f>IF(B352="","",VLOOKUP(I352,'TONG HOP'!$B$8:$F$19883,5,0))</f>
        <v>kg</v>
      </c>
      <c r="K352" s="214">
        <v>50325</v>
      </c>
      <c r="L352" s="214">
        <v>52050</v>
      </c>
      <c r="M352" s="214"/>
      <c r="N352" s="214"/>
      <c r="O352" s="617" t="s">
        <v>1824</v>
      </c>
      <c r="P352" s="11">
        <f t="shared" si="11"/>
        <v>8</v>
      </c>
      <c r="Q352" s="246" t="s">
        <v>1487</v>
      </c>
      <c r="R352" s="217">
        <f ca="1">+VLOOKUP(G352,'TONG HOP'!$C$8:$Q$788,14,0)</f>
        <v>12462544.286</v>
      </c>
      <c r="S352" s="217">
        <f ca="1">+VLOOKUP(G352,'TONG HOP'!$C$8:$Q$788,15,0)</f>
        <v>13260131.879999999</v>
      </c>
      <c r="T352" s="447"/>
      <c r="U352" s="7"/>
      <c r="V352" s="7"/>
    </row>
    <row r="353" spans="1:22" ht="15" customHeight="1">
      <c r="A353" s="4">
        <f t="shared" si="10"/>
        <v>349</v>
      </c>
      <c r="B353" s="30" t="s">
        <v>1818</v>
      </c>
      <c r="C353" s="19" t="s">
        <v>742</v>
      </c>
      <c r="D353" s="489" t="s">
        <v>1811</v>
      </c>
      <c r="E353" s="5" t="s">
        <v>743</v>
      </c>
      <c r="F353" s="20" t="s">
        <v>1422</v>
      </c>
      <c r="G353" s="17" t="s">
        <v>78</v>
      </c>
      <c r="H353" s="17" t="str">
        <f>VLOOKUP(G353,'TONG HOP'!$C$8:$E$799,2,0)</f>
        <v>Đá vôi (PND-HT01)</v>
      </c>
      <c r="I353" s="29" t="str">
        <f>IF(B353="","",VLOOKUP(H353,'TONG HOP'!$B$8:$F$19883,1,0))</f>
        <v>Đá vôi (PND-HT01)</v>
      </c>
      <c r="J353" s="35" t="str">
        <f>IF(B353="","",VLOOKUP(I353,'TONG HOP'!$B$8:$F$19883,5,0))</f>
        <v>kg</v>
      </c>
      <c r="K353" s="214">
        <v>23100</v>
      </c>
      <c r="L353" s="214">
        <v>24570</v>
      </c>
      <c r="M353" s="214"/>
      <c r="N353" s="214"/>
      <c r="O353" s="617" t="s">
        <v>1824</v>
      </c>
      <c r="P353" s="11">
        <f t="shared" si="11"/>
        <v>8</v>
      </c>
      <c r="Q353" s="246" t="s">
        <v>1487</v>
      </c>
      <c r="R353" s="217">
        <f ca="1">+VLOOKUP(G353,'TONG HOP'!$C$8:$Q$788,14,0)</f>
        <v>1278368.7590000001</v>
      </c>
      <c r="S353" s="217">
        <f ca="1">+VLOOKUP(G353,'TONG HOP'!$C$8:$Q$788,15,0)</f>
        <v>1340529.603775</v>
      </c>
      <c r="T353" s="447"/>
      <c r="U353" s="7"/>
      <c r="V353" s="7"/>
    </row>
    <row r="354" spans="1:22" ht="15" customHeight="1">
      <c r="A354" s="4">
        <f t="shared" si="10"/>
        <v>350</v>
      </c>
      <c r="B354" s="30" t="s">
        <v>1818</v>
      </c>
      <c r="C354" s="19" t="s">
        <v>742</v>
      </c>
      <c r="D354" s="489" t="s">
        <v>1811</v>
      </c>
      <c r="E354" s="5" t="s">
        <v>743</v>
      </c>
      <c r="F354" s="20" t="s">
        <v>1422</v>
      </c>
      <c r="G354" s="315" t="s">
        <v>1147</v>
      </c>
      <c r="H354" s="17" t="str">
        <f>VLOOKUP(G354,'TONG HOP'!$C$8:$E$799,2,0)</f>
        <v>Đất sét Hoa đào (DTL) BD01</v>
      </c>
      <c r="I354" s="29" t="str">
        <f>IF(B354="","",VLOOKUP(H354,'TONG HOP'!$B$8:$F$19883,1,0))</f>
        <v>Đất sét Hoa đào (DTL) BD01</v>
      </c>
      <c r="J354" s="35" t="str">
        <f>IF(B354="","",VLOOKUP(I354,'TONG HOP'!$B$8:$F$19883,5,0))</f>
        <v>kg</v>
      </c>
      <c r="K354" s="214">
        <v>39600</v>
      </c>
      <c r="L354" s="214">
        <v>47310</v>
      </c>
      <c r="M354" s="214"/>
      <c r="N354" s="214"/>
      <c r="O354" s="617" t="s">
        <v>1824</v>
      </c>
      <c r="P354" s="11">
        <f t="shared" si="11"/>
        <v>8</v>
      </c>
      <c r="Q354" s="246" t="s">
        <v>1487</v>
      </c>
      <c r="R354" s="217">
        <f ca="1">+VLOOKUP(G354,'TONG HOP'!$C$8:$Q$788,14,0)</f>
        <v>7003067.8900000006</v>
      </c>
      <c r="S354" s="217">
        <f ca="1">+VLOOKUP(G354,'TONG HOP'!$C$8:$Q$788,15,0)</f>
        <v>9188535.4875000007</v>
      </c>
      <c r="T354" s="447"/>
      <c r="U354" s="7"/>
      <c r="V354" s="7"/>
    </row>
    <row r="355" spans="1:22" ht="15" customHeight="1">
      <c r="A355" s="4">
        <f t="shared" si="10"/>
        <v>351</v>
      </c>
      <c r="B355" s="30" t="s">
        <v>1818</v>
      </c>
      <c r="C355" s="19" t="s">
        <v>742</v>
      </c>
      <c r="D355" s="489" t="s">
        <v>1811</v>
      </c>
      <c r="E355" s="5" t="s">
        <v>743</v>
      </c>
      <c r="F355" s="20" t="s">
        <v>1422</v>
      </c>
      <c r="G355" s="17" t="s">
        <v>784</v>
      </c>
      <c r="H355" s="17" t="str">
        <f>VLOOKUP(G355,'TONG HOP'!$C$8:$E$799,2,0)</f>
        <v>Đất Đỏ Hoa Đào (BD02) LHP</v>
      </c>
      <c r="I355" s="29" t="str">
        <f>IF(B355="","",VLOOKUP(H355,'TONG HOP'!$B$8:$F$19883,1,0))</f>
        <v>Đất Đỏ Hoa Đào (BD02) LHP</v>
      </c>
      <c r="J355" s="35" t="str">
        <f>IF(B355="","",VLOOKUP(I355,'TONG HOP'!$B$8:$F$19883,5,0))</f>
        <v>kg</v>
      </c>
      <c r="K355" s="214">
        <v>39600</v>
      </c>
      <c r="L355" s="214">
        <v>47100</v>
      </c>
      <c r="M355" s="214"/>
      <c r="N355" s="214"/>
      <c r="O355" s="617" t="s">
        <v>1824</v>
      </c>
      <c r="P355" s="11">
        <f t="shared" si="11"/>
        <v>8</v>
      </c>
      <c r="Q355" s="246" t="s">
        <v>1487</v>
      </c>
      <c r="R355" s="217">
        <f ca="1">+VLOOKUP(G355,'TONG HOP'!$C$8:$Q$788,14,0)</f>
        <v>21748131.5</v>
      </c>
      <c r="S355" s="217">
        <f ca="1">+VLOOKUP(G355,'TONG HOP'!$C$8:$Q$788,15,0)</f>
        <v>27517934.375</v>
      </c>
      <c r="T355" s="447"/>
      <c r="U355" s="7"/>
      <c r="V355" s="7"/>
    </row>
    <row r="356" spans="1:22" ht="15" customHeight="1">
      <c r="A356" s="4">
        <f t="shared" si="10"/>
        <v>352</v>
      </c>
      <c r="B356" s="30" t="s">
        <v>1818</v>
      </c>
      <c r="C356" s="19" t="s">
        <v>742</v>
      </c>
      <c r="D356" s="489" t="s">
        <v>1811</v>
      </c>
      <c r="E356" s="5" t="s">
        <v>743</v>
      </c>
      <c r="F356" s="20" t="s">
        <v>1422</v>
      </c>
      <c r="G356" s="315" t="s">
        <v>1370</v>
      </c>
      <c r="H356" s="17" t="str">
        <f>VLOOKUP(G356,'TONG HOP'!$C$8:$E$799,2,0)</f>
        <v>Đất VT02</v>
      </c>
      <c r="I356" s="29" t="str">
        <f>IF(B356="","",VLOOKUP(H356,'TONG HOP'!$B$8:$F$19883,1,0))</f>
        <v>Đất VT02</v>
      </c>
      <c r="J356" s="35" t="str">
        <f>IF(B356="","",VLOOKUP(I356,'TONG HOP'!$B$8:$F$19883,5,0))</f>
        <v>kg</v>
      </c>
      <c r="K356" s="214">
        <v>46200</v>
      </c>
      <c r="L356" s="214">
        <v>55680</v>
      </c>
      <c r="M356" s="214"/>
      <c r="N356" s="214"/>
      <c r="O356" s="617" t="s">
        <v>1824</v>
      </c>
      <c r="P356" s="11">
        <f t="shared" si="11"/>
        <v>8</v>
      </c>
      <c r="Q356" s="246" t="s">
        <v>1487</v>
      </c>
      <c r="R356" s="217">
        <f ca="1">+VLOOKUP(G356,'TONG HOP'!$C$8:$Q$788,14,0)</f>
        <v>7849734</v>
      </c>
      <c r="S356" s="217">
        <f ca="1">+VLOOKUP(G356,'TONG HOP'!$C$8:$Q$788,15,0)</f>
        <v>9643863.4800000004</v>
      </c>
      <c r="T356" s="447"/>
      <c r="U356" s="7"/>
      <c r="V356" s="7"/>
    </row>
    <row r="357" spans="1:22" ht="15" customHeight="1">
      <c r="A357" s="4">
        <f t="shared" si="10"/>
        <v>353</v>
      </c>
      <c r="B357" s="30" t="s">
        <v>1818</v>
      </c>
      <c r="C357" s="19" t="s">
        <v>742</v>
      </c>
      <c r="D357" s="489" t="s">
        <v>1811</v>
      </c>
      <c r="E357" s="5" t="s">
        <v>743</v>
      </c>
      <c r="F357" s="20" t="s">
        <v>1422</v>
      </c>
      <c r="G357" s="315" t="s">
        <v>783</v>
      </c>
      <c r="H357" s="17" t="str">
        <f>VLOOKUP(G357,'TONG HOP'!$C$8:$E$799,2,0)</f>
        <v>Đất sét Hồng Lâm Đồng mới (PND-KL-BL01) - LQ</v>
      </c>
      <c r="I357" s="29" t="str">
        <f>IF(B357="","",VLOOKUP(H357,'TONG HOP'!$B$8:$F$19883,1,0))</f>
        <v>Đất sét Hồng Lâm Đồng mới (PND-KL-BL01) - LQ</v>
      </c>
      <c r="J357" s="35" t="str">
        <f>IF(B357="","",VLOOKUP(I357,'TONG HOP'!$B$8:$F$19883,5,0))</f>
        <v>kg</v>
      </c>
      <c r="K357" s="214">
        <v>9900</v>
      </c>
      <c r="L357" s="214">
        <v>12270</v>
      </c>
      <c r="M357" s="214"/>
      <c r="N357" s="214"/>
      <c r="O357" s="617" t="s">
        <v>1824</v>
      </c>
      <c r="P357" s="11">
        <f t="shared" si="11"/>
        <v>8</v>
      </c>
      <c r="Q357" s="246" t="s">
        <v>1487</v>
      </c>
      <c r="R357" s="217">
        <f ca="1">+VLOOKUP(G357,'TONG HOP'!$C$8:$Q$788,14,0)</f>
        <v>8622217</v>
      </c>
      <c r="S357" s="217">
        <f ca="1">+VLOOKUP(G357,'TONG HOP'!$C$8:$Q$788,15,0)</f>
        <v>11000466.59</v>
      </c>
      <c r="T357" s="447"/>
      <c r="U357" s="7"/>
      <c r="V357" s="7"/>
    </row>
    <row r="358" spans="1:22" ht="15" customHeight="1">
      <c r="A358" s="4">
        <f t="shared" si="10"/>
        <v>354</v>
      </c>
      <c r="B358" s="30" t="s">
        <v>1818</v>
      </c>
      <c r="C358" s="19" t="s">
        <v>742</v>
      </c>
      <c r="D358" s="489" t="s">
        <v>1811</v>
      </c>
      <c r="E358" s="5" t="s">
        <v>743</v>
      </c>
      <c r="F358" s="20" t="s">
        <v>1422</v>
      </c>
      <c r="G358" s="315" t="s">
        <v>1421</v>
      </c>
      <c r="H358" s="17" t="str">
        <f>VLOOKUP(G358,'TONG HOP'!$C$8:$E$799,2,0)</f>
        <v>Đất VC02 (Đất TT)</v>
      </c>
      <c r="I358" s="29" t="str">
        <f>IF(B358="","",VLOOKUP(H358,'TONG HOP'!$B$8:$F$19883,1,0))</f>
        <v>Đất VC02 (Đất TT)</v>
      </c>
      <c r="J358" s="35" t="str">
        <f>IF(B358="","",VLOOKUP(I358,'TONG HOP'!$B$8:$F$19883,5,0))</f>
        <v>kg</v>
      </c>
      <c r="K358" s="214">
        <v>49500</v>
      </c>
      <c r="L358" s="214">
        <v>60150</v>
      </c>
      <c r="M358" s="214"/>
      <c r="N358" s="214"/>
      <c r="O358" s="617" t="s">
        <v>1824</v>
      </c>
      <c r="P358" s="11">
        <f t="shared" si="11"/>
        <v>8</v>
      </c>
      <c r="Q358" s="246" t="s">
        <v>1487</v>
      </c>
      <c r="R358" s="217">
        <f ca="1">+VLOOKUP(G358,'TONG HOP'!$C$8:$Q$788,14,0)</f>
        <v>11046342.498400144</v>
      </c>
      <c r="S358" s="217">
        <f ca="1">+VLOOKUP(G358,'TONG HOP'!$C$8:$Q$788,15,0)</f>
        <v>10818962.636480175</v>
      </c>
      <c r="T358" s="447"/>
      <c r="U358" s="7"/>
      <c r="V358" s="7"/>
    </row>
    <row r="359" spans="1:22" ht="15" customHeight="1">
      <c r="A359" s="4">
        <f t="shared" si="10"/>
        <v>355</v>
      </c>
      <c r="B359" s="30" t="s">
        <v>1818</v>
      </c>
      <c r="C359" s="19" t="s">
        <v>742</v>
      </c>
      <c r="D359" s="489" t="s">
        <v>1811</v>
      </c>
      <c r="E359" s="5" t="s">
        <v>743</v>
      </c>
      <c r="F359" s="20" t="s">
        <v>1422</v>
      </c>
      <c r="G359" s="17" t="s">
        <v>1294</v>
      </c>
      <c r="H359" s="17" t="str">
        <f>VLOOKUP(G359,'TONG HOP'!$C$8:$E$799,2,0)</f>
        <v>Thủy tinh lỏng - Ngọc Anh Đạt (Natri silicate)</v>
      </c>
      <c r="I359" s="29" t="str">
        <f>IF(B359="","",VLOOKUP(H359,'TONG HOP'!$B$8:$F$19883,1,0))</f>
        <v>Thủy tinh lỏng - Ngọc Anh Đạt (Natri silicate)</v>
      </c>
      <c r="J359" s="35" t="str">
        <f>IF(B359="","",VLOOKUP(I359,'TONG HOP'!$B$8:$F$19883,5,0))</f>
        <v>kg</v>
      </c>
      <c r="K359" s="214">
        <v>4800</v>
      </c>
      <c r="L359" s="214">
        <v>4800</v>
      </c>
      <c r="M359" s="214"/>
      <c r="N359" s="214"/>
      <c r="O359" s="617" t="s">
        <v>1824</v>
      </c>
      <c r="P359" s="11">
        <f t="shared" si="11"/>
        <v>8</v>
      </c>
      <c r="Q359" s="246" t="s">
        <v>1487</v>
      </c>
      <c r="R359" s="217">
        <f ca="1">+VLOOKUP(G359,'TONG HOP'!$C$8:$Q$788,14,0)</f>
        <v>11856</v>
      </c>
      <c r="S359" s="217">
        <f ca="1">+VLOOKUP(G359,'TONG HOP'!$C$8:$Q$788,15,0)</f>
        <v>11856</v>
      </c>
      <c r="T359" s="447"/>
      <c r="U359" s="7"/>
      <c r="V359" s="7"/>
    </row>
    <row r="360" spans="1:22" ht="15" customHeight="1">
      <c r="A360" s="4">
        <f t="shared" si="10"/>
        <v>356</v>
      </c>
      <c r="B360" s="30" t="s">
        <v>1819</v>
      </c>
      <c r="C360" s="19" t="s">
        <v>742</v>
      </c>
      <c r="D360" s="489" t="s">
        <v>1811</v>
      </c>
      <c r="E360" s="5" t="s">
        <v>743</v>
      </c>
      <c r="F360" s="20" t="s">
        <v>1442</v>
      </c>
      <c r="G360" s="17" t="s">
        <v>1306</v>
      </c>
      <c r="H360" s="17" t="str">
        <f>VLOOKUP(G360,'TONG HOP'!$C$8:$E$799,2,0)</f>
        <v>Than cục 4A- Hưng Tam Long Lô 2</v>
      </c>
      <c r="I360" s="29" t="str">
        <f>IF(B360="","",VLOOKUP(H360,'TONG HOP'!$B$8:$F$19883,1,0))</f>
        <v>Than cục 4A- Hưng Tam Long Lô 2</v>
      </c>
      <c r="J360" s="35" t="str">
        <f>IF(B360="","",VLOOKUP(I360,'TONG HOP'!$B$8:$F$19883,5,0))</f>
        <v>kg</v>
      </c>
      <c r="K360" s="214"/>
      <c r="L360" s="214">
        <v>11200</v>
      </c>
      <c r="M360" s="214"/>
      <c r="N360" s="214"/>
      <c r="O360" s="617" t="s">
        <v>1773</v>
      </c>
      <c r="P360" s="11">
        <f t="shared" si="11"/>
        <v>8</v>
      </c>
      <c r="Q360" s="246"/>
      <c r="R360" s="217">
        <f>+VLOOKUP(G360,'TONG HOP'!$C$8:$Q$788,14,0)</f>
        <v>0</v>
      </c>
      <c r="S360" s="217">
        <f ca="1">+VLOOKUP(G360,'TONG HOP'!$C$8:$Q$788,15,0)</f>
        <v>694921.52</v>
      </c>
      <c r="T360" s="447"/>
      <c r="U360" s="7"/>
      <c r="V360" s="7"/>
    </row>
    <row r="361" spans="1:22" ht="15" customHeight="1">
      <c r="A361" s="4">
        <f t="shared" si="10"/>
        <v>357</v>
      </c>
      <c r="B361" s="30" t="s">
        <v>1820</v>
      </c>
      <c r="C361" s="19" t="s">
        <v>742</v>
      </c>
      <c r="D361" s="489" t="s">
        <v>1811</v>
      </c>
      <c r="E361" s="5" t="s">
        <v>743</v>
      </c>
      <c r="F361" s="20" t="s">
        <v>1442</v>
      </c>
      <c r="G361" s="17" t="s">
        <v>1306</v>
      </c>
      <c r="H361" s="17" t="str">
        <f>VLOOKUP(G361,'TONG HOP'!$C$8:$E$799,2,0)</f>
        <v>Than cục 4A- Hưng Tam Long Lô 2</v>
      </c>
      <c r="I361" s="29" t="str">
        <f>IF(B361="","",VLOOKUP(H361,'TONG HOP'!$B$8:$F$19883,1,0))</f>
        <v>Than cục 4A- Hưng Tam Long Lô 2</v>
      </c>
      <c r="J361" s="35" t="str">
        <f>IF(B361="","",VLOOKUP(I361,'TONG HOP'!$B$8:$F$19883,5,0))</f>
        <v>kg</v>
      </c>
      <c r="K361" s="214"/>
      <c r="L361" s="214">
        <v>11585</v>
      </c>
      <c r="M361" s="214"/>
      <c r="N361" s="214"/>
      <c r="O361" s="617" t="s">
        <v>1774</v>
      </c>
      <c r="P361" s="11">
        <f t="shared" si="11"/>
        <v>8</v>
      </c>
      <c r="Q361" s="246"/>
      <c r="R361" s="217">
        <f>+VLOOKUP(G361,'TONG HOP'!$C$8:$Q$788,14,0)</f>
        <v>0</v>
      </c>
      <c r="S361" s="217">
        <f ca="1">+VLOOKUP(G361,'TONG HOP'!$C$8:$Q$788,15,0)</f>
        <v>694921.52</v>
      </c>
      <c r="T361" s="447"/>
      <c r="U361" s="7"/>
      <c r="V361" s="7"/>
    </row>
    <row r="362" spans="1:22" ht="15" customHeight="1">
      <c r="A362" s="4">
        <f t="shared" si="10"/>
        <v>358</v>
      </c>
      <c r="B362" s="30" t="s">
        <v>1821</v>
      </c>
      <c r="C362" s="19" t="s">
        <v>742</v>
      </c>
      <c r="D362" s="489" t="s">
        <v>1811</v>
      </c>
      <c r="E362" s="5" t="s">
        <v>1374</v>
      </c>
      <c r="F362" s="20" t="s">
        <v>1299</v>
      </c>
      <c r="G362" s="442" t="s">
        <v>106</v>
      </c>
      <c r="H362" s="17" t="str">
        <f>VLOOKUP(G362,'TONG HOP'!$C$8:$E$799,2,0)</f>
        <v>Xỉ than</v>
      </c>
      <c r="I362" s="29" t="str">
        <f>IF(B362="","",VLOOKUP(H362,'TONG HOP'!$B$8:$F$19883,1,0))</f>
        <v>Xỉ than</v>
      </c>
      <c r="J362" s="35" t="str">
        <f>IF(B362="","",VLOOKUP(I362,'TONG HOP'!$B$8:$F$19883,5,0))</f>
        <v>kg</v>
      </c>
      <c r="K362" s="214"/>
      <c r="L362" s="214">
        <v>44100</v>
      </c>
      <c r="M362" s="214"/>
      <c r="N362" s="214"/>
      <c r="O362" s="617" t="s">
        <v>1520</v>
      </c>
      <c r="P362" s="11">
        <f t="shared" si="11"/>
        <v>8</v>
      </c>
      <c r="Q362" s="246"/>
      <c r="R362" s="217">
        <f ca="1">+VLOOKUP(G362,'TONG HOP'!$C$8:$Q$788,14,0)</f>
        <v>0</v>
      </c>
      <c r="S362" s="217">
        <f>+VLOOKUP(G362,'TONG HOP'!$C$8:$Q$788,15,0)</f>
        <v>0</v>
      </c>
      <c r="T362" s="447"/>
      <c r="U362" s="7"/>
      <c r="V362" s="7"/>
    </row>
    <row r="363" spans="1:22" ht="15" customHeight="1">
      <c r="A363" s="4">
        <f t="shared" si="10"/>
        <v>359</v>
      </c>
      <c r="B363" s="30" t="s">
        <v>1826</v>
      </c>
      <c r="C363" s="19" t="s">
        <v>742</v>
      </c>
      <c r="D363" s="489" t="s">
        <v>1825</v>
      </c>
      <c r="E363" s="5" t="s">
        <v>1374</v>
      </c>
      <c r="F363" s="20" t="s">
        <v>1299</v>
      </c>
      <c r="G363" s="442" t="s">
        <v>106</v>
      </c>
      <c r="H363" s="17" t="str">
        <f>VLOOKUP(G363,'TONG HOP'!$C$8:$E$799,2,0)</f>
        <v>Xỉ than</v>
      </c>
      <c r="I363" s="29" t="str">
        <f>IF(B363="","",VLOOKUP(H363,'TONG HOP'!$B$8:$F$19883,1,0))</f>
        <v>Xỉ than</v>
      </c>
      <c r="J363" s="35" t="str">
        <f>IF(B363="","",VLOOKUP(I363,'TONG HOP'!$B$8:$F$19883,5,0))</f>
        <v>kg</v>
      </c>
      <c r="K363" s="214"/>
      <c r="L363" s="214">
        <v>39170</v>
      </c>
      <c r="M363" s="214"/>
      <c r="N363" s="214"/>
      <c r="O363" s="617" t="s">
        <v>1531</v>
      </c>
      <c r="P363" s="11">
        <f t="shared" si="11"/>
        <v>8</v>
      </c>
      <c r="Q363" s="246"/>
      <c r="R363" s="217">
        <f ca="1">+VLOOKUP(G363,'TONG HOP'!$C$8:$Q$788,14,0)</f>
        <v>0</v>
      </c>
      <c r="S363" s="217">
        <f>+VLOOKUP(G363,'TONG HOP'!$C$8:$Q$788,15,0)</f>
        <v>0</v>
      </c>
      <c r="T363" s="447"/>
      <c r="U363" s="7"/>
      <c r="V363" s="7"/>
    </row>
    <row r="364" spans="1:22" ht="15" customHeight="1">
      <c r="A364" s="4">
        <f t="shared" si="10"/>
        <v>360</v>
      </c>
      <c r="B364" s="30" t="s">
        <v>1827</v>
      </c>
      <c r="C364" s="19" t="s">
        <v>742</v>
      </c>
      <c r="D364" s="489" t="s">
        <v>1825</v>
      </c>
      <c r="E364" s="5" t="s">
        <v>1374</v>
      </c>
      <c r="F364" s="20" t="s">
        <v>1299</v>
      </c>
      <c r="G364" s="315" t="s">
        <v>1397</v>
      </c>
      <c r="H364" s="17" t="str">
        <f>VLOOKUP(G364,'TONG HOP'!$C$8:$E$799,2,0)</f>
        <v>Than cám sàng từ than cục của lô than Hải Thành 02</v>
      </c>
      <c r="I364" s="29" t="str">
        <f>IF(B364="","",VLOOKUP(H364,'TONG HOP'!$B$8:$F$19883,1,0))</f>
        <v>Than cám sàng từ than cục của lô than Hải Thành 02</v>
      </c>
      <c r="J364" s="35" t="str">
        <f>IF(B364="","",VLOOKUP(I364,'TONG HOP'!$B$8:$F$19883,5,0))</f>
        <v>kg</v>
      </c>
      <c r="K364" s="214"/>
      <c r="L364" s="214">
        <v>11214</v>
      </c>
      <c r="M364" s="214"/>
      <c r="N364" s="214"/>
      <c r="O364" s="617" t="s">
        <v>1850</v>
      </c>
      <c r="P364" s="11">
        <f t="shared" si="11"/>
        <v>8</v>
      </c>
      <c r="Q364" s="246"/>
      <c r="R364" s="217">
        <f>+VLOOKUP(G364,'TONG HOP'!$C$8:$Q$788,14,0)</f>
        <v>0</v>
      </c>
      <c r="S364" s="217">
        <f ca="1">+VLOOKUP(G364,'TONG HOP'!$C$8:$Q$788,15,0)</f>
        <v>0</v>
      </c>
      <c r="T364" s="447"/>
      <c r="U364" s="7"/>
      <c r="V364" s="7"/>
    </row>
    <row r="365" spans="1:22" ht="15" customHeight="1">
      <c r="A365" s="4">
        <f t="shared" si="10"/>
        <v>361</v>
      </c>
      <c r="B365" s="30" t="s">
        <v>1828</v>
      </c>
      <c r="C365" s="19" t="s">
        <v>742</v>
      </c>
      <c r="D365" s="489" t="s">
        <v>1825</v>
      </c>
      <c r="E365" s="5" t="s">
        <v>1374</v>
      </c>
      <c r="F365" s="20" t="s">
        <v>1299</v>
      </c>
      <c r="G365" s="315" t="s">
        <v>1332</v>
      </c>
      <c r="H365" s="17" t="str">
        <f>VLOOKUP(G365,'TONG HOP'!$C$8:$E$799,2,0)</f>
        <v>Than cám sàng từ than cục của lô than Hưng Tam Long 02</v>
      </c>
      <c r="I365" s="29" t="str">
        <f>IF(B365="","",VLOOKUP(H365,'TONG HOP'!$B$8:$F$19883,1,0))</f>
        <v>Than cám sàng từ than cục của lô than Hưng Tam Long 02</v>
      </c>
      <c r="J365" s="35" t="str">
        <f>IF(B365="","",VLOOKUP(I365,'TONG HOP'!$B$8:$F$19883,5,0))</f>
        <v>kg</v>
      </c>
      <c r="K365" s="214"/>
      <c r="L365" s="214">
        <v>4806</v>
      </c>
      <c r="M365" s="214"/>
      <c r="N365" s="214"/>
      <c r="O365" s="617" t="str">
        <f>O364</f>
        <v xml:space="preserve"> TRẢ CHO HTL 8.0%</v>
      </c>
      <c r="P365" s="11">
        <f t="shared" si="11"/>
        <v>8</v>
      </c>
      <c r="Q365" s="246"/>
      <c r="R365" s="217">
        <f>+VLOOKUP(G365,'TONG HOP'!$C$8:$Q$788,14,0)</f>
        <v>0</v>
      </c>
      <c r="S365" s="217">
        <f ca="1">+VLOOKUP(G365,'TONG HOP'!$C$8:$Q$788,15,0)</f>
        <v>14955</v>
      </c>
      <c r="T365" s="447"/>
      <c r="U365" s="7"/>
      <c r="V365" s="7"/>
    </row>
    <row r="366" spans="1:22" ht="15" customHeight="1">
      <c r="A366" s="4">
        <f t="shared" si="10"/>
        <v>362</v>
      </c>
      <c r="B366" s="30" t="s">
        <v>1829</v>
      </c>
      <c r="C366" s="19" t="s">
        <v>742</v>
      </c>
      <c r="D366" s="489" t="s">
        <v>1825</v>
      </c>
      <c r="E366" s="5" t="s">
        <v>1374</v>
      </c>
      <c r="F366" s="20" t="s">
        <v>1299</v>
      </c>
      <c r="G366" s="17" t="s">
        <v>1393</v>
      </c>
      <c r="H366" s="17" t="str">
        <f>VLOOKUP(G366,'TONG HOP'!$C$8:$E$799,2,0)</f>
        <v>Than cục 4- Hải Thành Lô2</v>
      </c>
      <c r="I366" s="29" t="str">
        <f>IF(B366="","",VLOOKUP(H366,'TONG HOP'!$B$8:$F$19883,1,0))</f>
        <v>Than cục 4- Hải Thành Lô2</v>
      </c>
      <c r="J366" s="35" t="str">
        <f>IF(B366="","",VLOOKUP(I366,'TONG HOP'!$B$8:$F$19883,5,0))</f>
        <v>kg</v>
      </c>
      <c r="K366" s="214"/>
      <c r="L366" s="214">
        <v>11214</v>
      </c>
      <c r="M366" s="214"/>
      <c r="N366" s="214"/>
      <c r="O366" s="617" t="s">
        <v>1533</v>
      </c>
      <c r="P366" s="11">
        <f t="shared" si="11"/>
        <v>8</v>
      </c>
      <c r="Q366" s="246"/>
      <c r="R366" s="217">
        <f>+VLOOKUP(G366,'TONG HOP'!$C$8:$Q$788,14,0)</f>
        <v>0</v>
      </c>
      <c r="S366" s="217">
        <f ca="1">+VLOOKUP(G366,'TONG HOP'!$C$8:$Q$788,15,0)</f>
        <v>214005</v>
      </c>
      <c r="T366" s="447"/>
      <c r="U366" s="7"/>
      <c r="V366" s="7"/>
    </row>
    <row r="367" spans="1:22" ht="15" customHeight="1">
      <c r="A367" s="4">
        <f t="shared" si="10"/>
        <v>363</v>
      </c>
      <c r="B367" s="30" t="s">
        <v>1830</v>
      </c>
      <c r="C367" s="19" t="s">
        <v>742</v>
      </c>
      <c r="D367" s="489" t="s">
        <v>1825</v>
      </c>
      <c r="E367" s="5" t="s">
        <v>1374</v>
      </c>
      <c r="F367" s="20" t="s">
        <v>1299</v>
      </c>
      <c r="G367" s="17" t="s">
        <v>1306</v>
      </c>
      <c r="H367" s="17" t="str">
        <f>VLOOKUP(G367,'TONG HOP'!$C$8:$E$799,2,0)</f>
        <v>Than cục 4A- Hưng Tam Long Lô 2</v>
      </c>
      <c r="I367" s="29" t="str">
        <f>IF(B367="","",VLOOKUP(H367,'TONG HOP'!$B$8:$F$19883,1,0))</f>
        <v>Than cục 4A- Hưng Tam Long Lô 2</v>
      </c>
      <c r="J367" s="35" t="str">
        <f>IF(B367="","",VLOOKUP(I367,'TONG HOP'!$B$8:$F$19883,5,0))</f>
        <v>kg</v>
      </c>
      <c r="K367" s="214"/>
      <c r="L367" s="214"/>
      <c r="M367" s="214"/>
      <c r="N367" s="214"/>
      <c r="O367" s="617" t="str">
        <f>O366</f>
        <v xml:space="preserve"> Chuyển cục thành cám theo bb chốt lô</v>
      </c>
      <c r="P367" s="11">
        <f t="shared" si="11"/>
        <v>8</v>
      </c>
      <c r="Q367" s="246"/>
      <c r="R367" s="217">
        <f>+VLOOKUP(G367,'TONG HOP'!$C$8:$Q$788,14,0)</f>
        <v>0</v>
      </c>
      <c r="S367" s="217">
        <f ca="1">+VLOOKUP(G367,'TONG HOP'!$C$8:$Q$788,15,0)</f>
        <v>694921.52</v>
      </c>
      <c r="T367" s="447"/>
      <c r="U367" s="7"/>
      <c r="V367" s="7"/>
    </row>
    <row r="368" spans="1:22">
      <c r="A368" s="4">
        <f t="shared" si="10"/>
        <v>364</v>
      </c>
      <c r="B368" s="30" t="s">
        <v>1831</v>
      </c>
      <c r="C368" s="19" t="s">
        <v>742</v>
      </c>
      <c r="D368" s="489" t="s">
        <v>1825</v>
      </c>
      <c r="E368" s="5" t="s">
        <v>1374</v>
      </c>
      <c r="F368" s="20" t="s">
        <v>1299</v>
      </c>
      <c r="G368" s="315" t="s">
        <v>1397</v>
      </c>
      <c r="H368" s="17" t="str">
        <f>VLOOKUP(G368,'TONG HOP'!$C$8:$E$799,2,0)</f>
        <v>Than cám sàng từ than cục của lô than Hải Thành 02</v>
      </c>
      <c r="I368" s="29" t="str">
        <f>IF(B368="","",VLOOKUP(H368,'TONG HOP'!$B$8:$F$19883,1,0))</f>
        <v>Than cám sàng từ than cục của lô than Hải Thành 02</v>
      </c>
      <c r="J368" s="35" t="str">
        <f>IF(B368="","",VLOOKUP(I368,'TONG HOP'!$B$8:$F$19883,5,0))</f>
        <v>kg</v>
      </c>
      <c r="K368" s="214"/>
      <c r="L368" s="214">
        <v>22729</v>
      </c>
      <c r="M368" s="214"/>
      <c r="N368" s="214"/>
      <c r="O368" s="617" t="s">
        <v>1851</v>
      </c>
      <c r="P368" s="11">
        <f t="shared" si="11"/>
        <v>8</v>
      </c>
      <c r="Q368" s="246"/>
      <c r="R368" s="217">
        <f>+VLOOKUP(G368,'TONG HOP'!$C$8:$Q$788,14,0)</f>
        <v>0</v>
      </c>
      <c r="S368" s="217">
        <f ca="1">+VLOOKUP(G368,'TONG HOP'!$C$8:$Q$788,15,0)</f>
        <v>0</v>
      </c>
      <c r="T368" s="447"/>
      <c r="U368" s="7"/>
      <c r="V368" s="7"/>
    </row>
    <row r="369" spans="1:22" ht="15.75" customHeight="1">
      <c r="A369" s="4">
        <f t="shared" si="10"/>
        <v>365</v>
      </c>
      <c r="B369" s="30" t="s">
        <v>1832</v>
      </c>
      <c r="C369" s="19" t="s">
        <v>742</v>
      </c>
      <c r="D369" s="489" t="s">
        <v>1825</v>
      </c>
      <c r="E369" s="5" t="s">
        <v>1374</v>
      </c>
      <c r="F369" s="20" t="s">
        <v>1299</v>
      </c>
      <c r="G369" s="315" t="s">
        <v>1332</v>
      </c>
      <c r="H369" s="17" t="str">
        <f>VLOOKUP(G369,'TONG HOP'!$C$8:$E$799,2,0)</f>
        <v>Than cám sàng từ than cục của lô than Hưng Tam Long 02</v>
      </c>
      <c r="I369" s="29" t="str">
        <f>IF(B369="","",VLOOKUP(H369,'TONG HOP'!$B$8:$F$19883,1,0))</f>
        <v>Than cám sàng từ than cục của lô than Hưng Tam Long 02</v>
      </c>
      <c r="J369" s="35" t="str">
        <f>IF(B369="","",VLOOKUP(I369,'TONG HOP'!$B$8:$F$19883,5,0))</f>
        <v>kg</v>
      </c>
      <c r="K369" s="214"/>
      <c r="L369" s="214">
        <v>9741</v>
      </c>
      <c r="M369" s="214"/>
      <c r="N369" s="214"/>
      <c r="O369" s="617" t="str">
        <f>O368</f>
        <v xml:space="preserve"> VIDONA 8.0%</v>
      </c>
      <c r="P369" s="11">
        <f t="shared" si="11"/>
        <v>8</v>
      </c>
      <c r="Q369" s="246"/>
      <c r="R369" s="217">
        <f>+VLOOKUP(G369,'TONG HOP'!$C$8:$Q$788,14,0)</f>
        <v>0</v>
      </c>
      <c r="S369" s="217">
        <f ca="1">+VLOOKUP(G369,'TONG HOP'!$C$8:$Q$788,15,0)</f>
        <v>14955</v>
      </c>
      <c r="T369" s="447"/>
      <c r="U369" s="7"/>
      <c r="V369" s="7"/>
    </row>
    <row r="370" spans="1:22" ht="15" customHeight="1">
      <c r="A370" s="4">
        <f t="shared" si="10"/>
        <v>366</v>
      </c>
      <c r="B370" s="30" t="s">
        <v>1833</v>
      </c>
      <c r="C370" s="19" t="s">
        <v>742</v>
      </c>
      <c r="D370" s="489" t="s">
        <v>1825</v>
      </c>
      <c r="E370" s="5" t="s">
        <v>1374</v>
      </c>
      <c r="F370" s="20" t="s">
        <v>1299</v>
      </c>
      <c r="G370" s="17" t="s">
        <v>1393</v>
      </c>
      <c r="H370" s="17" t="str">
        <f>VLOOKUP(G370,'TONG HOP'!$C$8:$E$799,2,0)</f>
        <v>Than cục 4- Hải Thành Lô2</v>
      </c>
      <c r="I370" s="29" t="str">
        <f>IF(B370="","",VLOOKUP(H370,'TONG HOP'!$B$8:$F$19883,1,0))</f>
        <v>Than cục 4- Hải Thành Lô2</v>
      </c>
      <c r="J370" s="35" t="str">
        <f>IF(B370="","",VLOOKUP(I370,'TONG HOP'!$B$8:$F$19883,5,0))</f>
        <v>kg</v>
      </c>
      <c r="K370" s="214"/>
      <c r="L370" s="214">
        <v>22729</v>
      </c>
      <c r="M370" s="214"/>
      <c r="N370" s="214"/>
      <c r="O370" s="617" t="s">
        <v>1533</v>
      </c>
      <c r="P370" s="11">
        <f t="shared" si="11"/>
        <v>8</v>
      </c>
      <c r="Q370" s="246"/>
      <c r="R370" s="217">
        <f>+VLOOKUP(G370,'TONG HOP'!$C$8:$Q$788,14,0)</f>
        <v>0</v>
      </c>
      <c r="S370" s="217">
        <f ca="1">+VLOOKUP(G370,'TONG HOP'!$C$8:$Q$788,15,0)</f>
        <v>214005</v>
      </c>
      <c r="T370" s="447"/>
      <c r="U370" s="7"/>
      <c r="V370" s="7"/>
    </row>
    <row r="371" spans="1:22" ht="15" customHeight="1">
      <c r="A371" s="4">
        <f t="shared" si="10"/>
        <v>367</v>
      </c>
      <c r="B371" s="30" t="s">
        <v>1834</v>
      </c>
      <c r="C371" s="19" t="s">
        <v>742</v>
      </c>
      <c r="D371" s="489" t="s">
        <v>1825</v>
      </c>
      <c r="E371" s="5" t="s">
        <v>1374</v>
      </c>
      <c r="F371" s="20" t="s">
        <v>1299</v>
      </c>
      <c r="G371" s="17" t="s">
        <v>1306</v>
      </c>
      <c r="H371" s="17" t="str">
        <f>VLOOKUP(G371,'TONG HOP'!$C$8:$E$799,2,0)</f>
        <v>Than cục 4A- Hưng Tam Long Lô 2</v>
      </c>
      <c r="I371" s="29" t="str">
        <f>IF(B371="","",VLOOKUP(H371,'TONG HOP'!$B$8:$F$19883,1,0))</f>
        <v>Than cục 4A- Hưng Tam Long Lô 2</v>
      </c>
      <c r="J371" s="35" t="str">
        <f>IF(B371="","",VLOOKUP(I371,'TONG HOP'!$B$8:$F$19883,5,0))</f>
        <v>kg</v>
      </c>
      <c r="K371" s="214"/>
      <c r="L371" s="214"/>
      <c r="M371" s="214"/>
      <c r="N371" s="214"/>
      <c r="O371" s="617" t="str">
        <f>O370</f>
        <v xml:space="preserve"> Chuyển cục thành cám theo bb chốt lô</v>
      </c>
      <c r="P371" s="11">
        <f t="shared" si="11"/>
        <v>8</v>
      </c>
      <c r="Q371" s="246"/>
      <c r="R371" s="217">
        <f>+VLOOKUP(G371,'TONG HOP'!$C$8:$Q$788,14,0)</f>
        <v>0</v>
      </c>
      <c r="S371" s="217">
        <f ca="1">+VLOOKUP(G371,'TONG HOP'!$C$8:$Q$788,15,0)</f>
        <v>694921.52</v>
      </c>
      <c r="T371" s="447"/>
      <c r="U371" s="7"/>
      <c r="V371" s="7"/>
    </row>
    <row r="372" spans="1:22" ht="15" customHeight="1">
      <c r="A372" s="4">
        <f t="shared" si="10"/>
        <v>368</v>
      </c>
      <c r="B372" s="30" t="s">
        <v>1835</v>
      </c>
      <c r="C372" s="19" t="s">
        <v>742</v>
      </c>
      <c r="D372" s="489" t="s">
        <v>1825</v>
      </c>
      <c r="E372" s="5" t="s">
        <v>743</v>
      </c>
      <c r="F372" s="20" t="s">
        <v>1442</v>
      </c>
      <c r="G372" s="17" t="s">
        <v>1393</v>
      </c>
      <c r="H372" s="17" t="str">
        <f>VLOOKUP(G372,'TONG HOP'!$C$8:$E$799,2,0)</f>
        <v>Than cục 4- Hải Thành Lô2</v>
      </c>
      <c r="I372" s="29" t="str">
        <f>IF(B372="","",VLOOKUP(H372,'TONG HOP'!$B$8:$F$19883,1,0))</f>
        <v>Than cục 4- Hải Thành Lô2</v>
      </c>
      <c r="J372" s="35" t="str">
        <f>IF(B372="","",VLOOKUP(I372,'TONG HOP'!$B$8:$F$19883,5,0))</f>
        <v>kg</v>
      </c>
      <c r="K372" s="214"/>
      <c r="L372" s="214">
        <v>26226</v>
      </c>
      <c r="M372" s="214"/>
      <c r="N372" s="214"/>
      <c r="O372" s="617" t="s">
        <v>1527</v>
      </c>
      <c r="P372" s="11">
        <f t="shared" si="11"/>
        <v>8</v>
      </c>
      <c r="Q372" s="246"/>
      <c r="R372" s="217">
        <f>+VLOOKUP(G372,'TONG HOP'!$C$8:$Q$788,14,0)</f>
        <v>0</v>
      </c>
      <c r="S372" s="217">
        <f ca="1">+VLOOKUP(G372,'TONG HOP'!$C$8:$Q$788,15,0)</f>
        <v>214005</v>
      </c>
      <c r="T372" s="447"/>
      <c r="U372" s="7"/>
      <c r="V372" s="7"/>
    </row>
    <row r="373" spans="1:22" ht="15" customHeight="1">
      <c r="A373" s="4">
        <f t="shared" si="10"/>
        <v>369</v>
      </c>
      <c r="B373" s="30" t="s">
        <v>1836</v>
      </c>
      <c r="C373" s="19" t="s">
        <v>742</v>
      </c>
      <c r="D373" s="489" t="s">
        <v>1825</v>
      </c>
      <c r="E373" s="5" t="s">
        <v>743</v>
      </c>
      <c r="F373" s="20" t="s">
        <v>1442</v>
      </c>
      <c r="G373" s="17" t="s">
        <v>1393</v>
      </c>
      <c r="H373" s="17" t="str">
        <f>VLOOKUP(G373,'TONG HOP'!$C$8:$E$799,2,0)</f>
        <v>Than cục 4- Hải Thành Lô2</v>
      </c>
      <c r="I373" s="29" t="str">
        <f>IF(B373="","",VLOOKUP(H373,'TONG HOP'!$B$8:$F$19883,1,0))</f>
        <v>Than cục 4- Hải Thành Lô2</v>
      </c>
      <c r="J373" s="35" t="str">
        <f>IF(B373="","",VLOOKUP(I373,'TONG HOP'!$B$8:$F$19883,5,0))</f>
        <v>kg</v>
      </c>
      <c r="K373" s="214"/>
      <c r="L373" s="214">
        <v>28055</v>
      </c>
      <c r="M373" s="214"/>
      <c r="N373" s="214"/>
      <c r="O373" s="617" t="s">
        <v>1528</v>
      </c>
      <c r="P373" s="11">
        <f t="shared" si="11"/>
        <v>8</v>
      </c>
      <c r="Q373" s="246"/>
      <c r="R373" s="217">
        <f>+VLOOKUP(G373,'TONG HOP'!$C$8:$Q$788,14,0)</f>
        <v>0</v>
      </c>
      <c r="S373" s="217">
        <f ca="1">+VLOOKUP(G373,'TONG HOP'!$C$8:$Q$788,15,0)</f>
        <v>214005</v>
      </c>
      <c r="T373" s="447"/>
      <c r="U373" s="7"/>
      <c r="V373" s="7"/>
    </row>
    <row r="374" spans="1:22" ht="15" customHeight="1">
      <c r="A374" s="4">
        <f t="shared" si="10"/>
        <v>370</v>
      </c>
      <c r="B374" s="30" t="s">
        <v>1837</v>
      </c>
      <c r="C374" s="19" t="s">
        <v>742</v>
      </c>
      <c r="D374" s="489" t="s">
        <v>1825</v>
      </c>
      <c r="E374" s="5" t="s">
        <v>743</v>
      </c>
      <c r="F374" s="20" t="s">
        <v>890</v>
      </c>
      <c r="G374" s="315" t="s">
        <v>1497</v>
      </c>
      <c r="H374" s="17" t="str">
        <f>VLOOKUP(G374,'TONG HOP'!$C$8:$E$799,2,0)</f>
        <v>Vỏ điều- GreenPower lô 1</v>
      </c>
      <c r="I374" s="29" t="str">
        <f>IF(B374="","",VLOOKUP(H374,'TONG HOP'!$B$8:$F$19883,1,0))</f>
        <v>Vỏ điều- GreenPower lô 1</v>
      </c>
      <c r="J374" s="35" t="str">
        <f>IF(B374="","",VLOOKUP(I374,'TONG HOP'!$B$8:$F$19883,5,0))</f>
        <v>kg</v>
      </c>
      <c r="K374" s="214"/>
      <c r="L374" s="214">
        <v>63004</v>
      </c>
      <c r="M374" s="214"/>
      <c r="N374" s="214"/>
      <c r="O374" s="617"/>
      <c r="P374" s="11">
        <f t="shared" si="11"/>
        <v>8</v>
      </c>
      <c r="Q374" s="246"/>
      <c r="R374" s="217">
        <f>+VLOOKUP(G374,'TONG HOP'!$C$8:$Q$788,14,0)</f>
        <v>0</v>
      </c>
      <c r="S374" s="217">
        <f ca="1">+VLOOKUP(G374,'TONG HOP'!$C$8:$Q$788,15,0)</f>
        <v>128983.75999999989</v>
      </c>
      <c r="T374" s="447"/>
      <c r="U374" s="7"/>
      <c r="V374" s="7"/>
    </row>
    <row r="375" spans="1:22" ht="15" customHeight="1">
      <c r="A375" s="4">
        <f t="shared" si="10"/>
        <v>371</v>
      </c>
      <c r="B375" s="30" t="s">
        <v>1838</v>
      </c>
      <c r="C375" s="19" t="s">
        <v>742</v>
      </c>
      <c r="D375" s="489" t="s">
        <v>1825</v>
      </c>
      <c r="E375" s="5" t="s">
        <v>743</v>
      </c>
      <c r="F375" s="20" t="s">
        <v>890</v>
      </c>
      <c r="G375" s="17" t="s">
        <v>1297</v>
      </c>
      <c r="H375" s="17" t="str">
        <f>VLOOKUP(G375,'TONG HOP'!$C$8:$E$799,2,0)</f>
        <v>Bột đá 0-5 (PH02)</v>
      </c>
      <c r="I375" s="29" t="str">
        <f>IF(B375="","",VLOOKUP(H375,'TONG HOP'!$B$8:$F$19883,1,0))</f>
        <v>Bột đá 0-5 (PH02)</v>
      </c>
      <c r="J375" s="35" t="str">
        <f>IF(B375="","",VLOOKUP(I375,'TONG HOP'!$B$8:$F$19883,5,0))</f>
        <v>kg</v>
      </c>
      <c r="K375" s="214">
        <v>59400</v>
      </c>
      <c r="L375" s="214">
        <v>62010</v>
      </c>
      <c r="M375" s="214"/>
      <c r="N375" s="214"/>
      <c r="O375" s="617" t="s">
        <v>1860</v>
      </c>
      <c r="P375" s="11">
        <f t="shared" si="11"/>
        <v>8</v>
      </c>
      <c r="Q375" s="246" t="s">
        <v>1503</v>
      </c>
      <c r="R375" s="217">
        <f ca="1">+VLOOKUP(G375,'TONG HOP'!$C$8:$Q$788,14,0)</f>
        <v>16450296.948150001</v>
      </c>
      <c r="S375" s="217">
        <f ca="1">+VLOOKUP(G375,'TONG HOP'!$C$8:$Q$788,15,0)</f>
        <v>17584243.156999998</v>
      </c>
      <c r="T375" s="447"/>
      <c r="U375" s="7"/>
      <c r="V375" s="7"/>
    </row>
    <row r="376" spans="1:22" ht="15" customHeight="1">
      <c r="A376" s="4">
        <f t="shared" si="10"/>
        <v>372</v>
      </c>
      <c r="B376" s="30" t="s">
        <v>1838</v>
      </c>
      <c r="C376" s="19" t="s">
        <v>742</v>
      </c>
      <c r="D376" s="489" t="s">
        <v>1825</v>
      </c>
      <c r="E376" s="5" t="s">
        <v>743</v>
      </c>
      <c r="F376" s="20" t="s">
        <v>890</v>
      </c>
      <c r="G376" s="315" t="s">
        <v>1296</v>
      </c>
      <c r="H376" s="17" t="str">
        <f>VLOOKUP(G376,'TONG HOP'!$C$8:$E$799,2,0)</f>
        <v>Bột đá Phước Hoà 03 (PH03) DTL</v>
      </c>
      <c r="I376" s="29" t="str">
        <f>IF(B376="","",VLOOKUP(H376,'TONG HOP'!$B$8:$F$19883,1,0))</f>
        <v>Bột đá Phước Hoà 03 (PH03) DTL</v>
      </c>
      <c r="J376" s="35" t="str">
        <f>IF(B376="","",VLOOKUP(I376,'TONG HOP'!$B$8:$F$19883,5,0))</f>
        <v>kg</v>
      </c>
      <c r="K376" s="214">
        <v>49500</v>
      </c>
      <c r="L376" s="214">
        <v>51420</v>
      </c>
      <c r="M376" s="214"/>
      <c r="N376" s="214"/>
      <c r="O376" s="617" t="s">
        <v>1860</v>
      </c>
      <c r="P376" s="11">
        <f t="shared" si="11"/>
        <v>8</v>
      </c>
      <c r="Q376" s="246" t="s">
        <v>1503</v>
      </c>
      <c r="R376" s="217">
        <f ca="1">+VLOOKUP(G376,'TONG HOP'!$C$8:$Q$788,14,0)</f>
        <v>12462544.286</v>
      </c>
      <c r="S376" s="217">
        <f ca="1">+VLOOKUP(G376,'TONG HOP'!$C$8:$Q$788,15,0)</f>
        <v>13260131.879999999</v>
      </c>
      <c r="T376" s="447"/>
      <c r="U376" s="7"/>
      <c r="V376" s="7"/>
    </row>
    <row r="377" spans="1:22" ht="15" customHeight="1">
      <c r="A377" s="4">
        <f t="shared" si="10"/>
        <v>373</v>
      </c>
      <c r="B377" s="30" t="s">
        <v>1838</v>
      </c>
      <c r="C377" s="19" t="s">
        <v>742</v>
      </c>
      <c r="D377" s="489" t="s">
        <v>1825</v>
      </c>
      <c r="E377" s="5" t="s">
        <v>743</v>
      </c>
      <c r="F377" s="20" t="s">
        <v>890</v>
      </c>
      <c r="G377" s="17" t="s">
        <v>78</v>
      </c>
      <c r="H377" s="17" t="str">
        <f>VLOOKUP(G377,'TONG HOP'!$C$8:$E$799,2,0)</f>
        <v>Đá vôi (PND-HT01)</v>
      </c>
      <c r="I377" s="29" t="str">
        <f>IF(B377="","",VLOOKUP(H377,'TONG HOP'!$B$8:$F$19883,1,0))</f>
        <v>Đá vôi (PND-HT01)</v>
      </c>
      <c r="J377" s="35" t="str">
        <f>IF(B377="","",VLOOKUP(I377,'TONG HOP'!$B$8:$F$19883,5,0))</f>
        <v>kg</v>
      </c>
      <c r="K377" s="214">
        <v>23100</v>
      </c>
      <c r="L377" s="214">
        <v>24540</v>
      </c>
      <c r="M377" s="214"/>
      <c r="N377" s="214"/>
      <c r="O377" s="617" t="s">
        <v>1860</v>
      </c>
      <c r="P377" s="11">
        <f t="shared" si="11"/>
        <v>8</v>
      </c>
      <c r="Q377" s="246" t="s">
        <v>1503</v>
      </c>
      <c r="R377" s="217">
        <f ca="1">+VLOOKUP(G377,'TONG HOP'!$C$8:$Q$788,14,0)</f>
        <v>1278368.7590000001</v>
      </c>
      <c r="S377" s="217">
        <f ca="1">+VLOOKUP(G377,'TONG HOP'!$C$8:$Q$788,15,0)</f>
        <v>1340529.603775</v>
      </c>
      <c r="T377" s="447"/>
      <c r="U377" s="7"/>
      <c r="V377" s="7"/>
    </row>
    <row r="378" spans="1:22" ht="15" customHeight="1">
      <c r="A378" s="4">
        <f t="shared" si="10"/>
        <v>374</v>
      </c>
      <c r="B378" s="30" t="s">
        <v>1838</v>
      </c>
      <c r="C378" s="19" t="s">
        <v>742</v>
      </c>
      <c r="D378" s="489" t="s">
        <v>1825</v>
      </c>
      <c r="E378" s="5" t="s">
        <v>743</v>
      </c>
      <c r="F378" s="20" t="s">
        <v>890</v>
      </c>
      <c r="G378" s="315" t="s">
        <v>1147</v>
      </c>
      <c r="H378" s="17" t="str">
        <f>VLOOKUP(G378,'TONG HOP'!$C$8:$E$799,2,0)</f>
        <v>Đất sét Hoa đào (DTL) BD01</v>
      </c>
      <c r="I378" s="29" t="str">
        <f>IF(B378="","",VLOOKUP(H378,'TONG HOP'!$B$8:$F$19883,1,0))</f>
        <v>Đất sét Hoa đào (DTL) BD01</v>
      </c>
      <c r="J378" s="35" t="str">
        <f>IF(B378="","",VLOOKUP(I378,'TONG HOP'!$B$8:$F$19883,5,0))</f>
        <v>kg</v>
      </c>
      <c r="K378" s="214">
        <v>39600</v>
      </c>
      <c r="L378" s="214">
        <v>47340</v>
      </c>
      <c r="M378" s="214"/>
      <c r="N378" s="214"/>
      <c r="O378" s="617" t="s">
        <v>1860</v>
      </c>
      <c r="P378" s="11">
        <f t="shared" si="11"/>
        <v>8</v>
      </c>
      <c r="Q378" s="246" t="s">
        <v>1503</v>
      </c>
      <c r="R378" s="217">
        <f ca="1">+VLOOKUP(G378,'TONG HOP'!$C$8:$Q$788,14,0)</f>
        <v>7003067.8900000006</v>
      </c>
      <c r="S378" s="217">
        <f ca="1">+VLOOKUP(G378,'TONG HOP'!$C$8:$Q$788,15,0)</f>
        <v>9188535.4875000007</v>
      </c>
      <c r="T378" s="447"/>
      <c r="U378" s="7"/>
      <c r="V378" s="7"/>
    </row>
    <row r="379" spans="1:22" ht="15" customHeight="1">
      <c r="A379" s="4">
        <f t="shared" si="10"/>
        <v>375</v>
      </c>
      <c r="B379" s="30" t="s">
        <v>1838</v>
      </c>
      <c r="C379" s="19" t="s">
        <v>742</v>
      </c>
      <c r="D379" s="489" t="s">
        <v>1825</v>
      </c>
      <c r="E379" s="5" t="s">
        <v>743</v>
      </c>
      <c r="F379" s="20" t="s">
        <v>890</v>
      </c>
      <c r="G379" s="17" t="s">
        <v>784</v>
      </c>
      <c r="H379" s="17" t="str">
        <f>VLOOKUP(G379,'TONG HOP'!$C$8:$E$799,2,0)</f>
        <v>Đất Đỏ Hoa Đào (BD02) LHP</v>
      </c>
      <c r="I379" s="29" t="str">
        <f>IF(B379="","",VLOOKUP(H379,'TONG HOP'!$B$8:$F$19883,1,0))</f>
        <v>Đất Đỏ Hoa Đào (BD02) LHP</v>
      </c>
      <c r="J379" s="35" t="str">
        <f>IF(B379="","",VLOOKUP(I379,'TONG HOP'!$B$8:$F$19883,5,0))</f>
        <v>kg</v>
      </c>
      <c r="K379" s="214">
        <v>39600</v>
      </c>
      <c r="L379" s="214">
        <v>46890</v>
      </c>
      <c r="M379" s="214"/>
      <c r="N379" s="214"/>
      <c r="O379" s="617" t="s">
        <v>1860</v>
      </c>
      <c r="P379" s="11">
        <f t="shared" si="11"/>
        <v>8</v>
      </c>
      <c r="Q379" s="246" t="s">
        <v>1503</v>
      </c>
      <c r="R379" s="217">
        <f ca="1">+VLOOKUP(G379,'TONG HOP'!$C$8:$Q$788,14,0)</f>
        <v>21748131.5</v>
      </c>
      <c r="S379" s="217">
        <f ca="1">+VLOOKUP(G379,'TONG HOP'!$C$8:$Q$788,15,0)</f>
        <v>27517934.375</v>
      </c>
      <c r="T379" s="447"/>
      <c r="U379" s="7"/>
      <c r="V379" s="7"/>
    </row>
    <row r="380" spans="1:22" ht="15" customHeight="1">
      <c r="A380" s="4">
        <f t="shared" si="10"/>
        <v>376</v>
      </c>
      <c r="B380" s="30" t="s">
        <v>1838</v>
      </c>
      <c r="C380" s="19" t="s">
        <v>742</v>
      </c>
      <c r="D380" s="489" t="s">
        <v>1825</v>
      </c>
      <c r="E380" s="5" t="s">
        <v>743</v>
      </c>
      <c r="F380" s="20" t="s">
        <v>890</v>
      </c>
      <c r="G380" s="315" t="s">
        <v>1370</v>
      </c>
      <c r="H380" s="17" t="str">
        <f>VLOOKUP(G380,'TONG HOP'!$C$8:$E$799,2,0)</f>
        <v>Đất VT02</v>
      </c>
      <c r="I380" s="29" t="str">
        <f>IF(B380="","",VLOOKUP(H380,'TONG HOP'!$B$8:$F$19883,1,0))</f>
        <v>Đất VT02</v>
      </c>
      <c r="J380" s="35" t="str">
        <f>IF(B380="","",VLOOKUP(I380,'TONG HOP'!$B$8:$F$19883,5,0))</f>
        <v>kg</v>
      </c>
      <c r="K380" s="214">
        <v>46200</v>
      </c>
      <c r="L380" s="214">
        <v>54750</v>
      </c>
      <c r="M380" s="214"/>
      <c r="N380" s="214"/>
      <c r="O380" s="617" t="s">
        <v>1860</v>
      </c>
      <c r="P380" s="11">
        <f t="shared" si="11"/>
        <v>8</v>
      </c>
      <c r="Q380" s="246" t="s">
        <v>1503</v>
      </c>
      <c r="R380" s="217">
        <f ca="1">+VLOOKUP(G380,'TONG HOP'!$C$8:$Q$788,14,0)</f>
        <v>7849734</v>
      </c>
      <c r="S380" s="217">
        <f ca="1">+VLOOKUP(G380,'TONG HOP'!$C$8:$Q$788,15,0)</f>
        <v>9643863.4800000004</v>
      </c>
      <c r="T380" s="447"/>
      <c r="U380" s="7"/>
      <c r="V380" s="7"/>
    </row>
    <row r="381" spans="1:22" ht="15" customHeight="1">
      <c r="A381" s="4">
        <f t="shared" si="10"/>
        <v>377</v>
      </c>
      <c r="B381" s="30" t="s">
        <v>1838</v>
      </c>
      <c r="C381" s="19" t="s">
        <v>742</v>
      </c>
      <c r="D381" s="489" t="s">
        <v>1825</v>
      </c>
      <c r="E381" s="5" t="s">
        <v>743</v>
      </c>
      <c r="F381" s="20" t="s">
        <v>890</v>
      </c>
      <c r="G381" s="315" t="s">
        <v>783</v>
      </c>
      <c r="H381" s="17" t="str">
        <f>VLOOKUP(G381,'TONG HOP'!$C$8:$E$799,2,0)</f>
        <v>Đất sét Hồng Lâm Đồng mới (PND-KL-BL01) - LQ</v>
      </c>
      <c r="I381" s="29" t="str">
        <f>IF(B381="","",VLOOKUP(H381,'TONG HOP'!$B$8:$F$19883,1,0))</f>
        <v>Đất sét Hồng Lâm Đồng mới (PND-KL-BL01) - LQ</v>
      </c>
      <c r="J381" s="35" t="str">
        <f>IF(B381="","",VLOOKUP(I381,'TONG HOP'!$B$8:$F$19883,5,0))</f>
        <v>kg</v>
      </c>
      <c r="K381" s="214">
        <v>9900</v>
      </c>
      <c r="L381" s="214">
        <v>12240</v>
      </c>
      <c r="M381" s="214"/>
      <c r="N381" s="214"/>
      <c r="O381" s="617" t="s">
        <v>1860</v>
      </c>
      <c r="P381" s="11">
        <f t="shared" si="11"/>
        <v>8</v>
      </c>
      <c r="Q381" s="246" t="s">
        <v>1503</v>
      </c>
      <c r="R381" s="217">
        <f ca="1">+VLOOKUP(G381,'TONG HOP'!$C$8:$Q$788,14,0)</f>
        <v>8622217</v>
      </c>
      <c r="S381" s="217">
        <f ca="1">+VLOOKUP(G381,'TONG HOP'!$C$8:$Q$788,15,0)</f>
        <v>11000466.59</v>
      </c>
      <c r="T381" s="447"/>
      <c r="U381" s="7"/>
      <c r="V381" s="7"/>
    </row>
    <row r="382" spans="1:22" ht="15" customHeight="1">
      <c r="A382" s="4">
        <f t="shared" si="10"/>
        <v>378</v>
      </c>
      <c r="B382" s="30" t="s">
        <v>1838</v>
      </c>
      <c r="C382" s="19" t="s">
        <v>742</v>
      </c>
      <c r="D382" s="489" t="s">
        <v>1825</v>
      </c>
      <c r="E382" s="5" t="s">
        <v>743</v>
      </c>
      <c r="F382" s="20" t="s">
        <v>890</v>
      </c>
      <c r="G382" s="315" t="s">
        <v>1421</v>
      </c>
      <c r="H382" s="17" t="str">
        <f>VLOOKUP(G382,'TONG HOP'!$C$8:$E$799,2,0)</f>
        <v>Đất VC02 (Đất TT)</v>
      </c>
      <c r="I382" s="29" t="str">
        <f>IF(B382="","",VLOOKUP(H382,'TONG HOP'!$B$8:$F$19883,1,0))</f>
        <v>Đất VC02 (Đất TT)</v>
      </c>
      <c r="J382" s="35" t="str">
        <f>IF(B382="","",VLOOKUP(I382,'TONG HOP'!$B$8:$F$19883,5,0))</f>
        <v>kg</v>
      </c>
      <c r="K382" s="214">
        <v>49500</v>
      </c>
      <c r="L382" s="214">
        <v>60450</v>
      </c>
      <c r="M382" s="214"/>
      <c r="N382" s="214"/>
      <c r="O382" s="617" t="s">
        <v>1860</v>
      </c>
      <c r="P382" s="11">
        <f t="shared" si="11"/>
        <v>8</v>
      </c>
      <c r="Q382" s="246" t="s">
        <v>1503</v>
      </c>
      <c r="R382" s="217">
        <f ca="1">+VLOOKUP(G382,'TONG HOP'!$C$8:$Q$788,14,0)</f>
        <v>11046342.498400144</v>
      </c>
      <c r="S382" s="217">
        <f ca="1">+VLOOKUP(G382,'TONG HOP'!$C$8:$Q$788,15,0)</f>
        <v>10818962.636480175</v>
      </c>
      <c r="T382" s="447"/>
      <c r="U382" s="7"/>
      <c r="V382" s="7"/>
    </row>
    <row r="383" spans="1:22" ht="15" customHeight="1">
      <c r="A383" s="4">
        <f t="shared" si="10"/>
        <v>379</v>
      </c>
      <c r="B383" s="30" t="s">
        <v>1838</v>
      </c>
      <c r="C383" s="19" t="s">
        <v>742</v>
      </c>
      <c r="D383" s="489" t="s">
        <v>1825</v>
      </c>
      <c r="E383" s="5" t="s">
        <v>743</v>
      </c>
      <c r="F383" s="20" t="s">
        <v>890</v>
      </c>
      <c r="G383" s="17" t="s">
        <v>1294</v>
      </c>
      <c r="H383" s="17" t="str">
        <f>VLOOKUP(G383,'TONG HOP'!$C$8:$E$799,2,0)</f>
        <v>Thủy tinh lỏng - Ngọc Anh Đạt (Natri silicate)</v>
      </c>
      <c r="I383" s="29" t="str">
        <f>IF(B383="","",VLOOKUP(H383,'TONG HOP'!$B$8:$F$19883,1,0))</f>
        <v>Thủy tinh lỏng - Ngọc Anh Đạt (Natri silicate)</v>
      </c>
      <c r="J383" s="35" t="str">
        <f>IF(B383="","",VLOOKUP(I383,'TONG HOP'!$B$8:$F$19883,5,0))</f>
        <v>kg</v>
      </c>
      <c r="K383" s="214">
        <v>4800</v>
      </c>
      <c r="L383" s="214">
        <v>4800</v>
      </c>
      <c r="M383" s="214"/>
      <c r="N383" s="214"/>
      <c r="O383" s="617" t="s">
        <v>1860</v>
      </c>
      <c r="P383" s="11">
        <f t="shared" si="11"/>
        <v>8</v>
      </c>
      <c r="Q383" s="246" t="s">
        <v>1503</v>
      </c>
      <c r="R383" s="217">
        <f ca="1">+VLOOKUP(G383,'TONG HOP'!$C$8:$Q$788,14,0)</f>
        <v>11856</v>
      </c>
      <c r="S383" s="217">
        <f ca="1">+VLOOKUP(G383,'TONG HOP'!$C$8:$Q$788,15,0)</f>
        <v>11856</v>
      </c>
      <c r="T383" s="447"/>
      <c r="U383" s="7"/>
      <c r="V383" s="7"/>
    </row>
    <row r="384" spans="1:22" ht="15" customHeight="1">
      <c r="A384" s="4">
        <f t="shared" si="10"/>
        <v>380</v>
      </c>
      <c r="B384" s="30" t="s">
        <v>1839</v>
      </c>
      <c r="C384" s="19" t="s">
        <v>742</v>
      </c>
      <c r="D384" s="489" t="s">
        <v>1825</v>
      </c>
      <c r="E384" s="5" t="s">
        <v>743</v>
      </c>
      <c r="F384" s="20" t="s">
        <v>1422</v>
      </c>
      <c r="G384" s="17" t="s">
        <v>1297</v>
      </c>
      <c r="H384" s="17" t="str">
        <f>VLOOKUP(G384,'TONG HOP'!$C$8:$E$799,2,0)</f>
        <v>Bột đá 0-5 (PH02)</v>
      </c>
      <c r="I384" s="29" t="str">
        <f>IF(B384="","",VLOOKUP(H384,'TONG HOP'!$B$8:$F$19883,1,0))</f>
        <v>Bột đá 0-5 (PH02)</v>
      </c>
      <c r="J384" s="35" t="str">
        <f>IF(B384="","",VLOOKUP(I384,'TONG HOP'!$B$8:$F$19883,5,0))</f>
        <v>kg</v>
      </c>
      <c r="K384" s="214">
        <v>59400</v>
      </c>
      <c r="L384" s="214">
        <v>62010</v>
      </c>
      <c r="M384" s="214"/>
      <c r="N384" s="214"/>
      <c r="O384" s="617" t="s">
        <v>1861</v>
      </c>
      <c r="P384" s="11">
        <f t="shared" si="11"/>
        <v>8</v>
      </c>
      <c r="Q384" s="246" t="s">
        <v>1487</v>
      </c>
      <c r="R384" s="217">
        <f ca="1">+VLOOKUP(G384,'TONG HOP'!$C$8:$Q$788,14,0)</f>
        <v>16450296.948150001</v>
      </c>
      <c r="S384" s="217">
        <f ca="1">+VLOOKUP(G384,'TONG HOP'!$C$8:$Q$788,15,0)</f>
        <v>17584243.156999998</v>
      </c>
      <c r="T384" s="447"/>
      <c r="U384" s="7"/>
      <c r="V384" s="7"/>
    </row>
    <row r="385" spans="1:22" ht="15" customHeight="1">
      <c r="A385" s="4">
        <f t="shared" si="10"/>
        <v>381</v>
      </c>
      <c r="B385" s="30" t="s">
        <v>1839</v>
      </c>
      <c r="C385" s="19" t="s">
        <v>742</v>
      </c>
      <c r="D385" s="489" t="s">
        <v>1825</v>
      </c>
      <c r="E385" s="5" t="s">
        <v>743</v>
      </c>
      <c r="F385" s="20" t="s">
        <v>1422</v>
      </c>
      <c r="G385" s="315" t="s">
        <v>1296</v>
      </c>
      <c r="H385" s="17" t="str">
        <f>VLOOKUP(G385,'TONG HOP'!$C$8:$E$799,2,0)</f>
        <v>Bột đá Phước Hoà 03 (PH03) DTL</v>
      </c>
      <c r="I385" s="29" t="str">
        <f>IF(B385="","",VLOOKUP(H385,'TONG HOP'!$B$8:$F$19883,1,0))</f>
        <v>Bột đá Phước Hoà 03 (PH03) DTL</v>
      </c>
      <c r="J385" s="35" t="str">
        <f>IF(B385="","",VLOOKUP(I385,'TONG HOP'!$B$8:$F$19883,5,0))</f>
        <v>kg</v>
      </c>
      <c r="K385" s="214">
        <v>49500</v>
      </c>
      <c r="L385" s="214">
        <v>51420</v>
      </c>
      <c r="M385" s="214"/>
      <c r="N385" s="214"/>
      <c r="O385" s="617" t="s">
        <v>1861</v>
      </c>
      <c r="P385" s="11">
        <f t="shared" si="11"/>
        <v>8</v>
      </c>
      <c r="Q385" s="246" t="s">
        <v>1487</v>
      </c>
      <c r="R385" s="217">
        <f ca="1">+VLOOKUP(G385,'TONG HOP'!$C$8:$Q$788,14,0)</f>
        <v>12462544.286</v>
      </c>
      <c r="S385" s="217">
        <f ca="1">+VLOOKUP(G385,'TONG HOP'!$C$8:$Q$788,15,0)</f>
        <v>13260131.879999999</v>
      </c>
      <c r="T385" s="447"/>
      <c r="U385" s="7"/>
      <c r="V385" s="7"/>
    </row>
    <row r="386" spans="1:22" ht="15" customHeight="1">
      <c r="A386" s="4">
        <f t="shared" si="10"/>
        <v>382</v>
      </c>
      <c r="B386" s="30" t="s">
        <v>1839</v>
      </c>
      <c r="C386" s="19" t="s">
        <v>742</v>
      </c>
      <c r="D386" s="489" t="s">
        <v>1825</v>
      </c>
      <c r="E386" s="5" t="s">
        <v>743</v>
      </c>
      <c r="F386" s="20" t="s">
        <v>1422</v>
      </c>
      <c r="G386" s="17" t="s">
        <v>78</v>
      </c>
      <c r="H386" s="17" t="str">
        <f>VLOOKUP(G386,'TONG HOP'!$C$8:$E$799,2,0)</f>
        <v>Đá vôi (PND-HT01)</v>
      </c>
      <c r="I386" s="29" t="str">
        <f>IF(B386="","",VLOOKUP(H386,'TONG HOP'!$B$8:$F$19883,1,0))</f>
        <v>Đá vôi (PND-HT01)</v>
      </c>
      <c r="J386" s="35" t="str">
        <f>IF(B386="","",VLOOKUP(I386,'TONG HOP'!$B$8:$F$19883,5,0))</f>
        <v>kg</v>
      </c>
      <c r="K386" s="214">
        <v>23100</v>
      </c>
      <c r="L386" s="214">
        <v>24540</v>
      </c>
      <c r="M386" s="214"/>
      <c r="N386" s="214"/>
      <c r="O386" s="617" t="s">
        <v>1861</v>
      </c>
      <c r="P386" s="11">
        <f t="shared" si="11"/>
        <v>8</v>
      </c>
      <c r="Q386" s="246" t="s">
        <v>1487</v>
      </c>
      <c r="R386" s="217">
        <f ca="1">+VLOOKUP(G386,'TONG HOP'!$C$8:$Q$788,14,0)</f>
        <v>1278368.7590000001</v>
      </c>
      <c r="S386" s="217">
        <f ca="1">+VLOOKUP(G386,'TONG HOP'!$C$8:$Q$788,15,0)</f>
        <v>1340529.603775</v>
      </c>
      <c r="T386" s="447"/>
      <c r="U386" s="7"/>
      <c r="V386" s="7"/>
    </row>
    <row r="387" spans="1:22" ht="15" customHeight="1">
      <c r="A387" s="4">
        <f t="shared" si="10"/>
        <v>383</v>
      </c>
      <c r="B387" s="30" t="s">
        <v>1839</v>
      </c>
      <c r="C387" s="19" t="s">
        <v>742</v>
      </c>
      <c r="D387" s="489" t="s">
        <v>1825</v>
      </c>
      <c r="E387" s="5" t="s">
        <v>743</v>
      </c>
      <c r="F387" s="20" t="s">
        <v>1422</v>
      </c>
      <c r="G387" s="315" t="s">
        <v>1147</v>
      </c>
      <c r="H387" s="17" t="str">
        <f>VLOOKUP(G387,'TONG HOP'!$C$8:$E$799,2,0)</f>
        <v>Đất sét Hoa đào (DTL) BD01</v>
      </c>
      <c r="I387" s="29" t="str">
        <f>IF(B387="","",VLOOKUP(H387,'TONG HOP'!$B$8:$F$19883,1,0))</f>
        <v>Đất sét Hoa đào (DTL) BD01</v>
      </c>
      <c r="J387" s="35" t="str">
        <f>IF(B387="","",VLOOKUP(I387,'TONG HOP'!$B$8:$F$19883,5,0))</f>
        <v>kg</v>
      </c>
      <c r="K387" s="214">
        <v>39600</v>
      </c>
      <c r="L387" s="214">
        <v>47340</v>
      </c>
      <c r="M387" s="214"/>
      <c r="N387" s="214"/>
      <c r="O387" s="617" t="s">
        <v>1861</v>
      </c>
      <c r="P387" s="11">
        <f t="shared" si="11"/>
        <v>8</v>
      </c>
      <c r="Q387" s="246" t="s">
        <v>1487</v>
      </c>
      <c r="R387" s="217">
        <f ca="1">+VLOOKUP(G387,'TONG HOP'!$C$8:$Q$788,14,0)</f>
        <v>7003067.8900000006</v>
      </c>
      <c r="S387" s="217">
        <f ca="1">+VLOOKUP(G387,'TONG HOP'!$C$8:$Q$788,15,0)</f>
        <v>9188535.4875000007</v>
      </c>
      <c r="T387" s="447"/>
      <c r="U387" s="7"/>
      <c r="V387" s="7"/>
    </row>
    <row r="388" spans="1:22" ht="15" customHeight="1">
      <c r="A388" s="4">
        <f t="shared" si="10"/>
        <v>384</v>
      </c>
      <c r="B388" s="30" t="s">
        <v>1839</v>
      </c>
      <c r="C388" s="19" t="s">
        <v>742</v>
      </c>
      <c r="D388" s="489" t="s">
        <v>1825</v>
      </c>
      <c r="E388" s="5" t="s">
        <v>743</v>
      </c>
      <c r="F388" s="20" t="s">
        <v>1422</v>
      </c>
      <c r="G388" s="17" t="s">
        <v>784</v>
      </c>
      <c r="H388" s="17" t="str">
        <f>VLOOKUP(G388,'TONG HOP'!$C$8:$E$799,2,0)</f>
        <v>Đất Đỏ Hoa Đào (BD02) LHP</v>
      </c>
      <c r="I388" s="29" t="str">
        <f>IF(B388="","",VLOOKUP(H388,'TONG HOP'!$B$8:$F$19883,1,0))</f>
        <v>Đất Đỏ Hoa Đào (BD02) LHP</v>
      </c>
      <c r="J388" s="35" t="str">
        <f>IF(B388="","",VLOOKUP(I388,'TONG HOP'!$B$8:$F$19883,5,0))</f>
        <v>kg</v>
      </c>
      <c r="K388" s="214">
        <v>39600</v>
      </c>
      <c r="L388" s="214">
        <v>46890</v>
      </c>
      <c r="M388" s="214"/>
      <c r="N388" s="214"/>
      <c r="O388" s="617" t="s">
        <v>1861</v>
      </c>
      <c r="P388" s="11">
        <f t="shared" si="11"/>
        <v>8</v>
      </c>
      <c r="Q388" s="246" t="s">
        <v>1487</v>
      </c>
      <c r="R388" s="217">
        <f ca="1">+VLOOKUP(G388,'TONG HOP'!$C$8:$Q$788,14,0)</f>
        <v>21748131.5</v>
      </c>
      <c r="S388" s="217">
        <f ca="1">+VLOOKUP(G388,'TONG HOP'!$C$8:$Q$788,15,0)</f>
        <v>27517934.375</v>
      </c>
      <c r="T388" s="447"/>
      <c r="U388" s="7"/>
      <c r="V388" s="7"/>
    </row>
    <row r="389" spans="1:22" ht="15" customHeight="1">
      <c r="A389" s="4">
        <f t="shared" ref="A389:A452" si="12">ROW()-4</f>
        <v>385</v>
      </c>
      <c r="B389" s="30" t="s">
        <v>1839</v>
      </c>
      <c r="C389" s="19" t="s">
        <v>742</v>
      </c>
      <c r="D389" s="489" t="s">
        <v>1825</v>
      </c>
      <c r="E389" s="5" t="s">
        <v>743</v>
      </c>
      <c r="F389" s="20" t="s">
        <v>1422</v>
      </c>
      <c r="G389" s="315" t="s">
        <v>1370</v>
      </c>
      <c r="H389" s="17" t="str">
        <f>VLOOKUP(G389,'TONG HOP'!$C$8:$E$799,2,0)</f>
        <v>Đất VT02</v>
      </c>
      <c r="I389" s="29" t="str">
        <f>IF(B389="","",VLOOKUP(H389,'TONG HOP'!$B$8:$F$19883,1,0))</f>
        <v>Đất VT02</v>
      </c>
      <c r="J389" s="35" t="str">
        <f>IF(B389="","",VLOOKUP(I389,'TONG HOP'!$B$8:$F$19883,5,0))</f>
        <v>kg</v>
      </c>
      <c r="K389" s="214">
        <v>46200</v>
      </c>
      <c r="L389" s="214">
        <v>54750</v>
      </c>
      <c r="M389" s="214"/>
      <c r="N389" s="214"/>
      <c r="O389" s="617" t="s">
        <v>1861</v>
      </c>
      <c r="P389" s="11">
        <f t="shared" si="11"/>
        <v>8</v>
      </c>
      <c r="Q389" s="246" t="s">
        <v>1487</v>
      </c>
      <c r="R389" s="217">
        <f ca="1">+VLOOKUP(G389,'TONG HOP'!$C$8:$Q$788,14,0)</f>
        <v>7849734</v>
      </c>
      <c r="S389" s="217">
        <f ca="1">+VLOOKUP(G389,'TONG HOP'!$C$8:$Q$788,15,0)</f>
        <v>9643863.4800000004</v>
      </c>
      <c r="T389" s="447"/>
      <c r="U389" s="7"/>
      <c r="V389" s="7"/>
    </row>
    <row r="390" spans="1:22" ht="15" customHeight="1">
      <c r="A390" s="4">
        <f t="shared" si="12"/>
        <v>386</v>
      </c>
      <c r="B390" s="30" t="s">
        <v>1839</v>
      </c>
      <c r="C390" s="19" t="s">
        <v>742</v>
      </c>
      <c r="D390" s="489" t="s">
        <v>1825</v>
      </c>
      <c r="E390" s="5" t="s">
        <v>743</v>
      </c>
      <c r="F390" s="20" t="s">
        <v>1422</v>
      </c>
      <c r="G390" s="315" t="s">
        <v>783</v>
      </c>
      <c r="H390" s="17" t="str">
        <f>VLOOKUP(G390,'TONG HOP'!$C$8:$E$799,2,0)</f>
        <v>Đất sét Hồng Lâm Đồng mới (PND-KL-BL01) - LQ</v>
      </c>
      <c r="I390" s="29" t="str">
        <f>IF(B390="","",VLOOKUP(H390,'TONG HOP'!$B$8:$F$19883,1,0))</f>
        <v>Đất sét Hồng Lâm Đồng mới (PND-KL-BL01) - LQ</v>
      </c>
      <c r="J390" s="35" t="str">
        <f>IF(B390="","",VLOOKUP(I390,'TONG HOP'!$B$8:$F$19883,5,0))</f>
        <v>kg</v>
      </c>
      <c r="K390" s="214">
        <v>9900</v>
      </c>
      <c r="L390" s="214">
        <v>12240</v>
      </c>
      <c r="M390" s="214"/>
      <c r="N390" s="214"/>
      <c r="O390" s="617" t="s">
        <v>1861</v>
      </c>
      <c r="P390" s="11">
        <f t="shared" si="11"/>
        <v>8</v>
      </c>
      <c r="Q390" s="246" t="s">
        <v>1487</v>
      </c>
      <c r="R390" s="217">
        <f ca="1">+VLOOKUP(G390,'TONG HOP'!$C$8:$Q$788,14,0)</f>
        <v>8622217</v>
      </c>
      <c r="S390" s="217">
        <f ca="1">+VLOOKUP(G390,'TONG HOP'!$C$8:$Q$788,15,0)</f>
        <v>11000466.59</v>
      </c>
      <c r="T390" s="447"/>
      <c r="U390" s="7"/>
      <c r="V390" s="7"/>
    </row>
    <row r="391" spans="1:22" ht="15" customHeight="1">
      <c r="A391" s="4">
        <f t="shared" si="12"/>
        <v>387</v>
      </c>
      <c r="B391" s="30" t="s">
        <v>1839</v>
      </c>
      <c r="C391" s="19" t="s">
        <v>742</v>
      </c>
      <c r="D391" s="489" t="s">
        <v>1825</v>
      </c>
      <c r="E391" s="5" t="s">
        <v>743</v>
      </c>
      <c r="F391" s="20" t="s">
        <v>1422</v>
      </c>
      <c r="G391" s="315" t="s">
        <v>1421</v>
      </c>
      <c r="H391" s="17" t="str">
        <f>VLOOKUP(G391,'TONG HOP'!$C$8:$E$799,2,0)</f>
        <v>Đất VC02 (Đất TT)</v>
      </c>
      <c r="I391" s="29" t="str">
        <f>IF(B391="","",VLOOKUP(H391,'TONG HOP'!$B$8:$F$19883,1,0))</f>
        <v>Đất VC02 (Đất TT)</v>
      </c>
      <c r="J391" s="35" t="str">
        <f>IF(B391="","",VLOOKUP(I391,'TONG HOP'!$B$8:$F$19883,5,0))</f>
        <v>kg</v>
      </c>
      <c r="K391" s="214">
        <v>49500</v>
      </c>
      <c r="L391" s="214">
        <v>60450</v>
      </c>
      <c r="M391" s="214"/>
      <c r="N391" s="214"/>
      <c r="O391" s="617" t="s">
        <v>1861</v>
      </c>
      <c r="P391" s="11">
        <f t="shared" ref="P391:P454" si="13">P390</f>
        <v>8</v>
      </c>
      <c r="Q391" s="246" t="s">
        <v>1487</v>
      </c>
      <c r="R391" s="217">
        <f ca="1">+VLOOKUP(G391,'TONG HOP'!$C$8:$Q$788,14,0)</f>
        <v>11046342.498400144</v>
      </c>
      <c r="S391" s="217">
        <f ca="1">+VLOOKUP(G391,'TONG HOP'!$C$8:$Q$788,15,0)</f>
        <v>10818962.636480175</v>
      </c>
      <c r="T391" s="447"/>
      <c r="U391" s="7"/>
      <c r="V391" s="7"/>
    </row>
    <row r="392" spans="1:22" ht="15" customHeight="1">
      <c r="A392" s="4">
        <f t="shared" si="12"/>
        <v>388</v>
      </c>
      <c r="B392" s="30" t="s">
        <v>1839</v>
      </c>
      <c r="C392" s="19" t="s">
        <v>742</v>
      </c>
      <c r="D392" s="489" t="s">
        <v>1825</v>
      </c>
      <c r="E392" s="5" t="s">
        <v>743</v>
      </c>
      <c r="F392" s="20" t="s">
        <v>1422</v>
      </c>
      <c r="G392" s="17" t="s">
        <v>1294</v>
      </c>
      <c r="H392" s="17" t="str">
        <f>VLOOKUP(G392,'TONG HOP'!$C$8:$E$799,2,0)</f>
        <v>Thủy tinh lỏng - Ngọc Anh Đạt (Natri silicate)</v>
      </c>
      <c r="I392" s="29" t="str">
        <f>IF(B392="","",VLOOKUP(H392,'TONG HOP'!$B$8:$F$19883,1,0))</f>
        <v>Thủy tinh lỏng - Ngọc Anh Đạt (Natri silicate)</v>
      </c>
      <c r="J392" s="35" t="str">
        <f>IF(B392="","",VLOOKUP(I392,'TONG HOP'!$B$8:$F$19883,5,0))</f>
        <v>kg</v>
      </c>
      <c r="K392" s="214">
        <v>4800</v>
      </c>
      <c r="L392" s="214">
        <v>4800</v>
      </c>
      <c r="M392" s="214"/>
      <c r="N392" s="214"/>
      <c r="O392" s="617" t="s">
        <v>1861</v>
      </c>
      <c r="P392" s="11">
        <f t="shared" si="13"/>
        <v>8</v>
      </c>
      <c r="Q392" s="246" t="s">
        <v>1487</v>
      </c>
      <c r="R392" s="217">
        <f ca="1">+VLOOKUP(G392,'TONG HOP'!$C$8:$Q$788,14,0)</f>
        <v>11856</v>
      </c>
      <c r="S392" s="217">
        <f ca="1">+VLOOKUP(G392,'TONG HOP'!$C$8:$Q$788,15,0)</f>
        <v>11856</v>
      </c>
      <c r="T392" s="447"/>
      <c r="U392" s="7"/>
      <c r="V392" s="7"/>
    </row>
    <row r="393" spans="1:22">
      <c r="A393" s="4">
        <f t="shared" si="12"/>
        <v>389</v>
      </c>
      <c r="B393" s="30" t="s">
        <v>1840</v>
      </c>
      <c r="C393" s="19" t="s">
        <v>742</v>
      </c>
      <c r="D393" s="489" t="s">
        <v>1825</v>
      </c>
      <c r="E393" s="5" t="s">
        <v>743</v>
      </c>
      <c r="F393" s="20" t="s">
        <v>1442</v>
      </c>
      <c r="G393" s="17" t="s">
        <v>1306</v>
      </c>
      <c r="H393" s="17" t="str">
        <f>VLOOKUP(G393,'TONG HOP'!$C$8:$E$799,2,0)</f>
        <v>Than cục 4A- Hưng Tam Long Lô 2</v>
      </c>
      <c r="I393" s="29" t="str">
        <f>IF(B393="","",VLOOKUP(H393,'TONG HOP'!$B$8:$F$19883,1,0))</f>
        <v>Than cục 4A- Hưng Tam Long Lô 2</v>
      </c>
      <c r="J393" s="35" t="str">
        <f>IF(B393="","",VLOOKUP(I393,'TONG HOP'!$B$8:$F$19883,5,0))</f>
        <v>kg</v>
      </c>
      <c r="K393" s="214"/>
      <c r="L393" s="214">
        <v>11240</v>
      </c>
      <c r="M393" s="214"/>
      <c r="N393" s="214"/>
      <c r="O393" s="617" t="s">
        <v>1773</v>
      </c>
      <c r="P393" s="11">
        <f t="shared" si="13"/>
        <v>8</v>
      </c>
      <c r="Q393" s="246"/>
      <c r="R393" s="217">
        <f>+VLOOKUP(G393,'TONG HOP'!$C$8:$Q$788,14,0)</f>
        <v>0</v>
      </c>
      <c r="S393" s="217">
        <f ca="1">+VLOOKUP(G393,'TONG HOP'!$C$8:$Q$788,15,0)</f>
        <v>694921.52</v>
      </c>
      <c r="T393" s="447"/>
      <c r="U393" s="7"/>
      <c r="V393" s="7"/>
    </row>
    <row r="394" spans="1:22" ht="15.75" customHeight="1">
      <c r="A394" s="4">
        <f t="shared" si="12"/>
        <v>390</v>
      </c>
      <c r="B394" s="30" t="s">
        <v>1841</v>
      </c>
      <c r="C394" s="19" t="s">
        <v>742</v>
      </c>
      <c r="D394" s="489" t="s">
        <v>1825</v>
      </c>
      <c r="E394" s="5" t="s">
        <v>743</v>
      </c>
      <c r="F394" s="20" t="s">
        <v>1442</v>
      </c>
      <c r="G394" s="17" t="s">
        <v>1306</v>
      </c>
      <c r="H394" s="17" t="str">
        <f>VLOOKUP(G394,'TONG HOP'!$C$8:$E$799,2,0)</f>
        <v>Than cục 4A- Hưng Tam Long Lô 2</v>
      </c>
      <c r="I394" s="29" t="str">
        <f>IF(B394="","",VLOOKUP(H394,'TONG HOP'!$B$8:$F$19883,1,0))</f>
        <v>Than cục 4A- Hưng Tam Long Lô 2</v>
      </c>
      <c r="J394" s="35" t="str">
        <f>IF(B394="","",VLOOKUP(I394,'TONG HOP'!$B$8:$F$19883,5,0))</f>
        <v>kg</v>
      </c>
      <c r="K394" s="214"/>
      <c r="L394" s="214">
        <v>12023</v>
      </c>
      <c r="M394" s="214"/>
      <c r="N394" s="214"/>
      <c r="O394" s="617" t="s">
        <v>1774</v>
      </c>
      <c r="P394" s="11">
        <f t="shared" si="13"/>
        <v>8</v>
      </c>
      <c r="Q394" s="246"/>
      <c r="R394" s="217">
        <f>+VLOOKUP(G394,'TONG HOP'!$C$8:$Q$788,14,0)</f>
        <v>0</v>
      </c>
      <c r="S394" s="217">
        <f ca="1">+VLOOKUP(G394,'TONG HOP'!$C$8:$Q$788,15,0)</f>
        <v>694921.52</v>
      </c>
      <c r="T394" s="447"/>
      <c r="U394" s="7"/>
      <c r="V394" s="7"/>
    </row>
    <row r="395" spans="1:22" ht="15" customHeight="1">
      <c r="A395" s="4">
        <f t="shared" si="12"/>
        <v>391</v>
      </c>
      <c r="B395" s="30" t="s">
        <v>1843</v>
      </c>
      <c r="C395" s="19" t="s">
        <v>742</v>
      </c>
      <c r="D395" s="489" t="s">
        <v>1842</v>
      </c>
      <c r="E395" s="5" t="s">
        <v>743</v>
      </c>
      <c r="F395" s="20" t="s">
        <v>1442</v>
      </c>
      <c r="G395" s="17" t="s">
        <v>1393</v>
      </c>
      <c r="H395" s="17" t="str">
        <f>VLOOKUP(G395,'TONG HOP'!$C$8:$E$799,2,0)</f>
        <v>Than cục 4- Hải Thành Lô2</v>
      </c>
      <c r="I395" s="29" t="str">
        <f>IF(B395="","",VLOOKUP(H395,'TONG HOP'!$B$8:$F$19883,1,0))</f>
        <v>Than cục 4- Hải Thành Lô2</v>
      </c>
      <c r="J395" s="35" t="str">
        <f>IF(B395="","",VLOOKUP(I395,'TONG HOP'!$B$8:$F$19883,5,0))</f>
        <v>kg</v>
      </c>
      <c r="K395" s="214"/>
      <c r="L395" s="214">
        <v>26314</v>
      </c>
      <c r="M395" s="214"/>
      <c r="N395" s="214"/>
      <c r="O395" s="617" t="s">
        <v>1527</v>
      </c>
      <c r="P395" s="11">
        <f t="shared" si="13"/>
        <v>8</v>
      </c>
      <c r="Q395" s="246"/>
      <c r="R395" s="217">
        <f>+VLOOKUP(G395,'TONG HOP'!$C$8:$Q$788,14,0)</f>
        <v>0</v>
      </c>
      <c r="S395" s="217">
        <f ca="1">+VLOOKUP(G395,'TONG HOP'!$C$8:$Q$788,15,0)</f>
        <v>214005</v>
      </c>
      <c r="T395" s="447"/>
      <c r="U395" s="7"/>
      <c r="V395" s="7"/>
    </row>
    <row r="396" spans="1:22" ht="15" customHeight="1">
      <c r="A396" s="4">
        <f t="shared" si="12"/>
        <v>392</v>
      </c>
      <c r="B396" s="30" t="s">
        <v>1844</v>
      </c>
      <c r="C396" s="19" t="s">
        <v>742</v>
      </c>
      <c r="D396" s="489" t="s">
        <v>1842</v>
      </c>
      <c r="E396" s="5" t="s">
        <v>743</v>
      </c>
      <c r="F396" s="20" t="s">
        <v>1442</v>
      </c>
      <c r="G396" s="17" t="s">
        <v>1393</v>
      </c>
      <c r="H396" s="17" t="str">
        <f>VLOOKUP(G396,'TONG HOP'!$C$8:$E$799,2,0)</f>
        <v>Than cục 4- Hải Thành Lô2</v>
      </c>
      <c r="I396" s="29" t="str">
        <f>IF(B396="","",VLOOKUP(H396,'TONG HOP'!$B$8:$F$19883,1,0))</f>
        <v>Than cục 4- Hải Thành Lô2</v>
      </c>
      <c r="J396" s="35" t="str">
        <f>IF(B396="","",VLOOKUP(I396,'TONG HOP'!$B$8:$F$19883,5,0))</f>
        <v>kg</v>
      </c>
      <c r="K396" s="214"/>
      <c r="L396" s="214">
        <v>28190</v>
      </c>
      <c r="M396" s="214"/>
      <c r="N396" s="214"/>
      <c r="O396" s="617" t="s">
        <v>1528</v>
      </c>
      <c r="P396" s="11">
        <f t="shared" si="13"/>
        <v>8</v>
      </c>
      <c r="Q396" s="246"/>
      <c r="R396" s="217">
        <f>+VLOOKUP(G396,'TONG HOP'!$C$8:$Q$788,14,0)</f>
        <v>0</v>
      </c>
      <c r="S396" s="217">
        <f ca="1">+VLOOKUP(G396,'TONG HOP'!$C$8:$Q$788,15,0)</f>
        <v>214005</v>
      </c>
      <c r="T396" s="447"/>
      <c r="U396" s="7"/>
      <c r="V396" s="7"/>
    </row>
    <row r="397" spans="1:22" ht="15" customHeight="1">
      <c r="A397" s="4">
        <f t="shared" si="12"/>
        <v>393</v>
      </c>
      <c r="B397" s="30" t="s">
        <v>1845</v>
      </c>
      <c r="C397" s="19" t="s">
        <v>742</v>
      </c>
      <c r="D397" s="489" t="s">
        <v>1842</v>
      </c>
      <c r="E397" s="5" t="s">
        <v>743</v>
      </c>
      <c r="F397" s="20" t="s">
        <v>890</v>
      </c>
      <c r="G397" s="315" t="s">
        <v>1497</v>
      </c>
      <c r="H397" s="17" t="str">
        <f>VLOOKUP(G397,'TONG HOP'!$C$8:$E$799,2,0)</f>
        <v>Vỏ điều- GreenPower lô 1</v>
      </c>
      <c r="I397" s="29" t="str">
        <f>IF(B397="","",VLOOKUP(H397,'TONG HOP'!$B$8:$F$19883,1,0))</f>
        <v>Vỏ điều- GreenPower lô 1</v>
      </c>
      <c r="J397" s="35" t="str">
        <f>IF(B397="","",VLOOKUP(I397,'TONG HOP'!$B$8:$F$19883,5,0))</f>
        <v>kg</v>
      </c>
      <c r="K397" s="214"/>
      <c r="L397" s="214">
        <v>58596</v>
      </c>
      <c r="M397" s="214"/>
      <c r="N397" s="214"/>
      <c r="O397" s="617"/>
      <c r="P397" s="11">
        <f t="shared" si="13"/>
        <v>8</v>
      </c>
      <c r="Q397" s="246"/>
      <c r="R397" s="217">
        <f>+VLOOKUP(G397,'TONG HOP'!$C$8:$Q$788,14,0)</f>
        <v>0</v>
      </c>
      <c r="S397" s="217">
        <f ca="1">+VLOOKUP(G397,'TONG HOP'!$C$8:$Q$788,15,0)</f>
        <v>128983.75999999989</v>
      </c>
      <c r="T397" s="447"/>
      <c r="U397" s="7"/>
      <c r="V397" s="7"/>
    </row>
    <row r="398" spans="1:22" ht="15" customHeight="1">
      <c r="A398" s="4">
        <f t="shared" si="12"/>
        <v>394</v>
      </c>
      <c r="B398" s="30" t="s">
        <v>1846</v>
      </c>
      <c r="C398" s="19" t="s">
        <v>742</v>
      </c>
      <c r="D398" s="489" t="s">
        <v>1842</v>
      </c>
      <c r="E398" s="5" t="s">
        <v>743</v>
      </c>
      <c r="F398" s="20" t="s">
        <v>890</v>
      </c>
      <c r="G398" s="17" t="s">
        <v>1297</v>
      </c>
      <c r="H398" s="17" t="str">
        <f>VLOOKUP(G398,'TONG HOP'!$C$8:$E$799,2,0)</f>
        <v>Bột đá 0-5 (PH02)</v>
      </c>
      <c r="I398" s="29" t="str">
        <f>IF(B398="","",VLOOKUP(H398,'TONG HOP'!$B$8:$F$19883,1,0))</f>
        <v>Bột đá 0-5 (PH02)</v>
      </c>
      <c r="J398" s="35" t="str">
        <f>IF(B398="","",VLOOKUP(I398,'TONG HOP'!$B$8:$F$19883,5,0))</f>
        <v>kg</v>
      </c>
      <c r="K398" s="214">
        <v>66000</v>
      </c>
      <c r="L398" s="214">
        <v>68520</v>
      </c>
      <c r="M398" s="214"/>
      <c r="N398" s="214"/>
      <c r="O398" s="617" t="s">
        <v>1862</v>
      </c>
      <c r="P398" s="11">
        <f t="shared" si="13"/>
        <v>8</v>
      </c>
      <c r="Q398" s="246" t="s">
        <v>1503</v>
      </c>
      <c r="R398" s="217">
        <f ca="1">+VLOOKUP(G398,'TONG HOP'!$C$8:$Q$788,14,0)</f>
        <v>16450296.948150001</v>
      </c>
      <c r="S398" s="217">
        <f ca="1">+VLOOKUP(G398,'TONG HOP'!$C$8:$Q$788,15,0)</f>
        <v>17584243.156999998</v>
      </c>
      <c r="T398" s="447"/>
      <c r="U398" s="7"/>
      <c r="V398" s="7"/>
    </row>
    <row r="399" spans="1:22" ht="15" customHeight="1">
      <c r="A399" s="4">
        <f t="shared" si="12"/>
        <v>395</v>
      </c>
      <c r="B399" s="30" t="s">
        <v>1846</v>
      </c>
      <c r="C399" s="19" t="s">
        <v>742</v>
      </c>
      <c r="D399" s="489" t="s">
        <v>1842</v>
      </c>
      <c r="E399" s="5" t="s">
        <v>743</v>
      </c>
      <c r="F399" s="20" t="s">
        <v>890</v>
      </c>
      <c r="G399" s="315" t="s">
        <v>1296</v>
      </c>
      <c r="H399" s="17" t="str">
        <f>VLOOKUP(G399,'TONG HOP'!$C$8:$E$799,2,0)</f>
        <v>Bột đá Phước Hoà 03 (PH03) DTL</v>
      </c>
      <c r="I399" s="29" t="str">
        <f>IF(B399="","",VLOOKUP(H399,'TONG HOP'!$B$8:$F$19883,1,0))</f>
        <v>Bột đá Phước Hoà 03 (PH03) DTL</v>
      </c>
      <c r="J399" s="35" t="str">
        <f>IF(B399="","",VLOOKUP(I399,'TONG HOP'!$B$8:$F$19883,5,0))</f>
        <v>kg</v>
      </c>
      <c r="K399" s="214">
        <v>64350</v>
      </c>
      <c r="L399" s="214">
        <v>66630</v>
      </c>
      <c r="M399" s="214"/>
      <c r="N399" s="214"/>
      <c r="O399" s="617" t="s">
        <v>1862</v>
      </c>
      <c r="P399" s="11">
        <f t="shared" si="13"/>
        <v>8</v>
      </c>
      <c r="Q399" s="246" t="s">
        <v>1503</v>
      </c>
      <c r="R399" s="217">
        <f ca="1">+VLOOKUP(G399,'TONG HOP'!$C$8:$Q$788,14,0)</f>
        <v>12462544.286</v>
      </c>
      <c r="S399" s="217">
        <f ca="1">+VLOOKUP(G399,'TONG HOP'!$C$8:$Q$788,15,0)</f>
        <v>13260131.879999999</v>
      </c>
      <c r="T399" s="447"/>
      <c r="U399" s="7"/>
      <c r="V399" s="7"/>
    </row>
    <row r="400" spans="1:22" ht="15" customHeight="1">
      <c r="A400" s="4">
        <f t="shared" si="12"/>
        <v>396</v>
      </c>
      <c r="B400" s="30" t="s">
        <v>1846</v>
      </c>
      <c r="C400" s="19" t="s">
        <v>742</v>
      </c>
      <c r="D400" s="489" t="s">
        <v>1842</v>
      </c>
      <c r="E400" s="5" t="s">
        <v>743</v>
      </c>
      <c r="F400" s="20" t="s">
        <v>890</v>
      </c>
      <c r="G400" s="17" t="s">
        <v>78</v>
      </c>
      <c r="H400" s="17" t="str">
        <f>VLOOKUP(G400,'TONG HOP'!$C$8:$E$799,2,0)</f>
        <v>Đá vôi (PND-HT01)</v>
      </c>
      <c r="I400" s="29" t="str">
        <f>IF(B400="","",VLOOKUP(H400,'TONG HOP'!$B$8:$F$19883,1,0))</f>
        <v>Đá vôi (PND-HT01)</v>
      </c>
      <c r="J400" s="35" t="str">
        <f>IF(B400="","",VLOOKUP(I400,'TONG HOP'!$B$8:$F$19883,5,0))</f>
        <v>kg</v>
      </c>
      <c r="K400" s="214">
        <v>21450</v>
      </c>
      <c r="L400" s="214">
        <v>22650</v>
      </c>
      <c r="M400" s="214"/>
      <c r="N400" s="214"/>
      <c r="O400" s="617" t="s">
        <v>1862</v>
      </c>
      <c r="P400" s="11">
        <f t="shared" si="13"/>
        <v>8</v>
      </c>
      <c r="Q400" s="246" t="s">
        <v>1503</v>
      </c>
      <c r="R400" s="217">
        <f ca="1">+VLOOKUP(G400,'TONG HOP'!$C$8:$Q$788,14,0)</f>
        <v>1278368.7590000001</v>
      </c>
      <c r="S400" s="217">
        <f ca="1">+VLOOKUP(G400,'TONG HOP'!$C$8:$Q$788,15,0)</f>
        <v>1340529.603775</v>
      </c>
      <c r="T400" s="447"/>
      <c r="U400" s="7"/>
      <c r="V400" s="7"/>
    </row>
    <row r="401" spans="1:22" ht="15" customHeight="1">
      <c r="A401" s="4">
        <f t="shared" si="12"/>
        <v>397</v>
      </c>
      <c r="B401" s="30" t="s">
        <v>1846</v>
      </c>
      <c r="C401" s="19" t="s">
        <v>742</v>
      </c>
      <c r="D401" s="489" t="s">
        <v>1842</v>
      </c>
      <c r="E401" s="5" t="s">
        <v>743</v>
      </c>
      <c r="F401" s="20" t="s">
        <v>890</v>
      </c>
      <c r="G401" s="315" t="s">
        <v>1147</v>
      </c>
      <c r="H401" s="17" t="str">
        <f>VLOOKUP(G401,'TONG HOP'!$C$8:$E$799,2,0)</f>
        <v>Đất sét Hoa đào (DTL) BD01</v>
      </c>
      <c r="I401" s="29" t="str">
        <f>IF(B401="","",VLOOKUP(H401,'TONG HOP'!$B$8:$F$19883,1,0))</f>
        <v>Đất sét Hoa đào (DTL) BD01</v>
      </c>
      <c r="J401" s="35" t="str">
        <f>IF(B401="","",VLOOKUP(I401,'TONG HOP'!$B$8:$F$19883,5,0))</f>
        <v>kg</v>
      </c>
      <c r="K401" s="214">
        <v>39600</v>
      </c>
      <c r="L401" s="214">
        <v>47160</v>
      </c>
      <c r="M401" s="214"/>
      <c r="N401" s="214"/>
      <c r="O401" s="617" t="s">
        <v>1862</v>
      </c>
      <c r="P401" s="11">
        <f t="shared" si="13"/>
        <v>8</v>
      </c>
      <c r="Q401" s="246" t="s">
        <v>1503</v>
      </c>
      <c r="R401" s="217">
        <f ca="1">+VLOOKUP(G401,'TONG HOP'!$C$8:$Q$788,14,0)</f>
        <v>7003067.8900000006</v>
      </c>
      <c r="S401" s="217">
        <f ca="1">+VLOOKUP(G401,'TONG HOP'!$C$8:$Q$788,15,0)</f>
        <v>9188535.4875000007</v>
      </c>
      <c r="T401" s="447"/>
      <c r="U401" s="7"/>
      <c r="V401" s="7"/>
    </row>
    <row r="402" spans="1:22" ht="15" customHeight="1">
      <c r="A402" s="4">
        <f t="shared" si="12"/>
        <v>398</v>
      </c>
      <c r="B402" s="30" t="s">
        <v>1846</v>
      </c>
      <c r="C402" s="19" t="s">
        <v>742</v>
      </c>
      <c r="D402" s="489" t="s">
        <v>1842</v>
      </c>
      <c r="E402" s="5" t="s">
        <v>743</v>
      </c>
      <c r="F402" s="20" t="s">
        <v>890</v>
      </c>
      <c r="G402" s="17" t="s">
        <v>784</v>
      </c>
      <c r="H402" s="17" t="str">
        <f>VLOOKUP(G402,'TONG HOP'!$C$8:$E$799,2,0)</f>
        <v>Đất Đỏ Hoa Đào (BD02) LHP</v>
      </c>
      <c r="I402" s="29" t="str">
        <f>IF(B402="","",VLOOKUP(H402,'TONG HOP'!$B$8:$F$19883,1,0))</f>
        <v>Đất Đỏ Hoa Đào (BD02) LHP</v>
      </c>
      <c r="J402" s="35" t="str">
        <f>IF(B402="","",VLOOKUP(I402,'TONG HOP'!$B$8:$F$19883,5,0))</f>
        <v>kg</v>
      </c>
      <c r="K402" s="214">
        <v>39600</v>
      </c>
      <c r="L402" s="214">
        <v>46710</v>
      </c>
      <c r="M402" s="214"/>
      <c r="N402" s="214"/>
      <c r="O402" s="617" t="s">
        <v>1862</v>
      </c>
      <c r="P402" s="11">
        <f t="shared" si="13"/>
        <v>8</v>
      </c>
      <c r="Q402" s="246" t="s">
        <v>1503</v>
      </c>
      <c r="R402" s="217">
        <f ca="1">+VLOOKUP(G402,'TONG HOP'!$C$8:$Q$788,14,0)</f>
        <v>21748131.5</v>
      </c>
      <c r="S402" s="217">
        <f ca="1">+VLOOKUP(G402,'TONG HOP'!$C$8:$Q$788,15,0)</f>
        <v>27517934.375</v>
      </c>
      <c r="T402" s="447"/>
      <c r="U402" s="7"/>
      <c r="V402" s="7"/>
    </row>
    <row r="403" spans="1:22" ht="15" customHeight="1">
      <c r="A403" s="4">
        <f t="shared" si="12"/>
        <v>399</v>
      </c>
      <c r="B403" s="30" t="s">
        <v>1846</v>
      </c>
      <c r="C403" s="19" t="s">
        <v>742</v>
      </c>
      <c r="D403" s="489" t="s">
        <v>1842</v>
      </c>
      <c r="E403" s="5" t="s">
        <v>743</v>
      </c>
      <c r="F403" s="20" t="s">
        <v>890</v>
      </c>
      <c r="G403" s="315" t="s">
        <v>1370</v>
      </c>
      <c r="H403" s="17" t="str">
        <f>VLOOKUP(G403,'TONG HOP'!$C$8:$E$799,2,0)</f>
        <v>Đất VT02</v>
      </c>
      <c r="I403" s="29" t="str">
        <f>IF(B403="","",VLOOKUP(H403,'TONG HOP'!$B$8:$F$19883,1,0))</f>
        <v>Đất VT02</v>
      </c>
      <c r="J403" s="35" t="str">
        <f>IF(B403="","",VLOOKUP(I403,'TONG HOP'!$B$8:$F$19883,5,0))</f>
        <v>kg</v>
      </c>
      <c r="K403" s="214">
        <v>39600</v>
      </c>
      <c r="L403" s="214">
        <v>46800</v>
      </c>
      <c r="M403" s="214"/>
      <c r="N403" s="214"/>
      <c r="O403" s="617" t="s">
        <v>1862</v>
      </c>
      <c r="P403" s="11">
        <f t="shared" si="13"/>
        <v>8</v>
      </c>
      <c r="Q403" s="246" t="s">
        <v>1503</v>
      </c>
      <c r="R403" s="217">
        <f ca="1">+VLOOKUP(G403,'TONG HOP'!$C$8:$Q$788,14,0)</f>
        <v>7849734</v>
      </c>
      <c r="S403" s="217">
        <f ca="1">+VLOOKUP(G403,'TONG HOP'!$C$8:$Q$788,15,0)</f>
        <v>9643863.4800000004</v>
      </c>
      <c r="T403" s="447"/>
      <c r="U403" s="7"/>
      <c r="V403" s="7"/>
    </row>
    <row r="404" spans="1:22" ht="15" customHeight="1">
      <c r="A404" s="4">
        <f t="shared" si="12"/>
        <v>400</v>
      </c>
      <c r="B404" s="30" t="s">
        <v>1846</v>
      </c>
      <c r="C404" s="19" t="s">
        <v>742</v>
      </c>
      <c r="D404" s="489" t="s">
        <v>1842</v>
      </c>
      <c r="E404" s="5" t="s">
        <v>743</v>
      </c>
      <c r="F404" s="20" t="s">
        <v>890</v>
      </c>
      <c r="G404" s="315" t="s">
        <v>783</v>
      </c>
      <c r="H404" s="17" t="str">
        <f>VLOOKUP(G404,'TONG HOP'!$C$8:$E$799,2,0)</f>
        <v>Đất sét Hồng Lâm Đồng mới (PND-KL-BL01) - LQ</v>
      </c>
      <c r="I404" s="29" t="str">
        <f>IF(B404="","",VLOOKUP(H404,'TONG HOP'!$B$8:$F$19883,1,0))</f>
        <v>Đất sét Hồng Lâm Đồng mới (PND-KL-BL01) - LQ</v>
      </c>
      <c r="J404" s="35" t="str">
        <f>IF(B404="","",VLOOKUP(I404,'TONG HOP'!$B$8:$F$19883,5,0))</f>
        <v>kg</v>
      </c>
      <c r="K404" s="214">
        <v>9900</v>
      </c>
      <c r="L404" s="214">
        <v>12210</v>
      </c>
      <c r="M404" s="214"/>
      <c r="N404" s="214"/>
      <c r="O404" s="617" t="s">
        <v>1862</v>
      </c>
      <c r="P404" s="11">
        <f t="shared" si="13"/>
        <v>8</v>
      </c>
      <c r="Q404" s="246" t="s">
        <v>1503</v>
      </c>
      <c r="R404" s="217">
        <f ca="1">+VLOOKUP(G404,'TONG HOP'!$C$8:$Q$788,14,0)</f>
        <v>8622217</v>
      </c>
      <c r="S404" s="217">
        <f ca="1">+VLOOKUP(G404,'TONG HOP'!$C$8:$Q$788,15,0)</f>
        <v>11000466.59</v>
      </c>
      <c r="T404" s="447"/>
      <c r="U404" s="7"/>
      <c r="V404" s="7"/>
    </row>
    <row r="405" spans="1:22" ht="15" customHeight="1">
      <c r="A405" s="4">
        <f t="shared" si="12"/>
        <v>401</v>
      </c>
      <c r="B405" s="30" t="s">
        <v>1846</v>
      </c>
      <c r="C405" s="19" t="s">
        <v>742</v>
      </c>
      <c r="D405" s="489" t="s">
        <v>1842</v>
      </c>
      <c r="E405" s="5" t="s">
        <v>743</v>
      </c>
      <c r="F405" s="20" t="s">
        <v>890</v>
      </c>
      <c r="G405" s="315" t="s">
        <v>1421</v>
      </c>
      <c r="H405" s="17" t="str">
        <f>VLOOKUP(G405,'TONG HOP'!$C$8:$E$799,2,0)</f>
        <v>Đất VC02 (Đất TT)</v>
      </c>
      <c r="I405" s="29" t="str">
        <f>IF(B405="","",VLOOKUP(H405,'TONG HOP'!$B$8:$F$19883,1,0))</f>
        <v>Đất VC02 (Đất TT)</v>
      </c>
      <c r="J405" s="35" t="str">
        <f>IF(B405="","",VLOOKUP(I405,'TONG HOP'!$B$8:$F$19883,5,0))</f>
        <v>kg</v>
      </c>
      <c r="K405" s="214">
        <v>38775</v>
      </c>
      <c r="L405" s="214">
        <v>47460</v>
      </c>
      <c r="M405" s="214"/>
      <c r="N405" s="214"/>
      <c r="O405" s="617" t="s">
        <v>1862</v>
      </c>
      <c r="P405" s="11">
        <f t="shared" si="13"/>
        <v>8</v>
      </c>
      <c r="Q405" s="246" t="s">
        <v>1503</v>
      </c>
      <c r="R405" s="217">
        <f ca="1">+VLOOKUP(G405,'TONG HOP'!$C$8:$Q$788,14,0)</f>
        <v>11046342.498400144</v>
      </c>
      <c r="S405" s="217">
        <f ca="1">+VLOOKUP(G405,'TONG HOP'!$C$8:$Q$788,15,0)</f>
        <v>10818962.636480175</v>
      </c>
      <c r="T405" s="447"/>
      <c r="U405" s="7"/>
      <c r="V405" s="7"/>
    </row>
    <row r="406" spans="1:22" ht="15" customHeight="1">
      <c r="A406" s="4">
        <f t="shared" si="12"/>
        <v>402</v>
      </c>
      <c r="B406" s="30" t="s">
        <v>1846</v>
      </c>
      <c r="C406" s="19" t="s">
        <v>742</v>
      </c>
      <c r="D406" s="489" t="s">
        <v>1842</v>
      </c>
      <c r="E406" s="5" t="s">
        <v>743</v>
      </c>
      <c r="F406" s="20" t="s">
        <v>890</v>
      </c>
      <c r="G406" s="17" t="s">
        <v>1294</v>
      </c>
      <c r="H406" s="17" t="str">
        <f>VLOOKUP(G406,'TONG HOP'!$C$8:$E$799,2,0)</f>
        <v>Thủy tinh lỏng - Ngọc Anh Đạt (Natri silicate)</v>
      </c>
      <c r="I406" s="29" t="str">
        <f>IF(B406="","",VLOOKUP(H406,'TONG HOP'!$B$8:$F$19883,1,0))</f>
        <v>Thủy tinh lỏng - Ngọc Anh Đạt (Natri silicate)</v>
      </c>
      <c r="J406" s="35" t="str">
        <f>IF(B406="","",VLOOKUP(I406,'TONG HOP'!$B$8:$F$19883,5,0))</f>
        <v>kg</v>
      </c>
      <c r="K406" s="214">
        <v>4761</v>
      </c>
      <c r="L406" s="214">
        <v>4761</v>
      </c>
      <c r="M406" s="214"/>
      <c r="N406" s="214"/>
      <c r="O406" s="617" t="s">
        <v>1862</v>
      </c>
      <c r="P406" s="11">
        <f t="shared" si="13"/>
        <v>8</v>
      </c>
      <c r="Q406" s="246" t="s">
        <v>1503</v>
      </c>
      <c r="R406" s="217">
        <f ca="1">+VLOOKUP(G406,'TONG HOP'!$C$8:$Q$788,14,0)</f>
        <v>11856</v>
      </c>
      <c r="S406" s="217">
        <f ca="1">+VLOOKUP(G406,'TONG HOP'!$C$8:$Q$788,15,0)</f>
        <v>11856</v>
      </c>
      <c r="T406" s="447"/>
      <c r="U406" s="7"/>
      <c r="V406" s="7"/>
    </row>
    <row r="407" spans="1:22" ht="15" customHeight="1">
      <c r="A407" s="4">
        <f t="shared" si="12"/>
        <v>403</v>
      </c>
      <c r="B407" s="30" t="s">
        <v>1847</v>
      </c>
      <c r="C407" s="19" t="s">
        <v>742</v>
      </c>
      <c r="D407" s="489" t="s">
        <v>1842</v>
      </c>
      <c r="E407" s="5" t="s">
        <v>743</v>
      </c>
      <c r="F407" s="20" t="s">
        <v>1422</v>
      </c>
      <c r="G407" s="17" t="s">
        <v>1297</v>
      </c>
      <c r="H407" s="17" t="str">
        <f>VLOOKUP(G407,'TONG HOP'!$C$8:$E$799,2,0)</f>
        <v>Bột đá 0-5 (PH02)</v>
      </c>
      <c r="I407" s="29" t="str">
        <f>IF(B407="","",VLOOKUP(H407,'TONG HOP'!$B$8:$F$19883,1,0))</f>
        <v>Bột đá 0-5 (PH02)</v>
      </c>
      <c r="J407" s="35" t="str">
        <f>IF(B407="","",VLOOKUP(I407,'TONG HOP'!$B$8:$F$19883,5,0))</f>
        <v>kg</v>
      </c>
      <c r="K407" s="214">
        <v>59400</v>
      </c>
      <c r="L407" s="214">
        <v>61650</v>
      </c>
      <c r="M407" s="214"/>
      <c r="N407" s="214"/>
      <c r="O407" s="617" t="s">
        <v>1863</v>
      </c>
      <c r="P407" s="11">
        <f t="shared" si="13"/>
        <v>8</v>
      </c>
      <c r="Q407" s="246" t="s">
        <v>1487</v>
      </c>
      <c r="R407" s="217">
        <f ca="1">+VLOOKUP(G407,'TONG HOP'!$C$8:$Q$788,14,0)</f>
        <v>16450296.948150001</v>
      </c>
      <c r="S407" s="217">
        <f ca="1">+VLOOKUP(G407,'TONG HOP'!$C$8:$Q$788,15,0)</f>
        <v>17584243.156999998</v>
      </c>
      <c r="T407" s="447"/>
      <c r="U407" s="7"/>
      <c r="V407" s="7"/>
    </row>
    <row r="408" spans="1:22" ht="15" customHeight="1">
      <c r="A408" s="4">
        <f t="shared" si="12"/>
        <v>404</v>
      </c>
      <c r="B408" s="30" t="s">
        <v>1847</v>
      </c>
      <c r="C408" s="19" t="s">
        <v>742</v>
      </c>
      <c r="D408" s="489" t="s">
        <v>1842</v>
      </c>
      <c r="E408" s="5" t="s">
        <v>743</v>
      </c>
      <c r="F408" s="20" t="s">
        <v>1422</v>
      </c>
      <c r="G408" s="315" t="s">
        <v>1296</v>
      </c>
      <c r="H408" s="17" t="str">
        <f>VLOOKUP(G408,'TONG HOP'!$C$8:$E$799,2,0)</f>
        <v>Bột đá Phước Hoà 03 (PH03) DTL</v>
      </c>
      <c r="I408" s="29" t="str">
        <f>IF(B408="","",VLOOKUP(H408,'TONG HOP'!$B$8:$F$19883,1,0))</f>
        <v>Bột đá Phước Hoà 03 (PH03) DTL</v>
      </c>
      <c r="J408" s="35" t="str">
        <f>IF(B408="","",VLOOKUP(I408,'TONG HOP'!$B$8:$F$19883,5,0))</f>
        <v>kg</v>
      </c>
      <c r="K408" s="214">
        <v>49500</v>
      </c>
      <c r="L408" s="214">
        <v>51240</v>
      </c>
      <c r="M408" s="214"/>
      <c r="N408" s="214"/>
      <c r="O408" s="617" t="s">
        <v>1863</v>
      </c>
      <c r="P408" s="11">
        <f t="shared" si="13"/>
        <v>8</v>
      </c>
      <c r="Q408" s="246" t="s">
        <v>1487</v>
      </c>
      <c r="R408" s="217">
        <f ca="1">+VLOOKUP(G408,'TONG HOP'!$C$8:$Q$788,14,0)</f>
        <v>12462544.286</v>
      </c>
      <c r="S408" s="217">
        <f ca="1">+VLOOKUP(G408,'TONG HOP'!$C$8:$Q$788,15,0)</f>
        <v>13260131.879999999</v>
      </c>
      <c r="T408" s="447"/>
      <c r="U408" s="7"/>
      <c r="V408" s="7"/>
    </row>
    <row r="409" spans="1:22" ht="15" customHeight="1">
      <c r="A409" s="4">
        <f t="shared" si="12"/>
        <v>405</v>
      </c>
      <c r="B409" s="30" t="s">
        <v>1847</v>
      </c>
      <c r="C409" s="19" t="s">
        <v>742</v>
      </c>
      <c r="D409" s="489" t="s">
        <v>1842</v>
      </c>
      <c r="E409" s="5" t="s">
        <v>743</v>
      </c>
      <c r="F409" s="20" t="s">
        <v>1422</v>
      </c>
      <c r="G409" s="17" t="s">
        <v>78</v>
      </c>
      <c r="H409" s="17" t="str">
        <f>VLOOKUP(G409,'TONG HOP'!$C$8:$E$799,2,0)</f>
        <v>Đá vôi (PND-HT01)</v>
      </c>
      <c r="I409" s="29" t="str">
        <f>IF(B409="","",VLOOKUP(H409,'TONG HOP'!$B$8:$F$19883,1,0))</f>
        <v>Đá vôi (PND-HT01)</v>
      </c>
      <c r="J409" s="35" t="str">
        <f>IF(B409="","",VLOOKUP(I409,'TONG HOP'!$B$8:$F$19883,5,0))</f>
        <v>kg</v>
      </c>
      <c r="K409" s="214">
        <v>23100</v>
      </c>
      <c r="L409" s="214">
        <v>24420</v>
      </c>
      <c r="M409" s="214"/>
      <c r="N409" s="214"/>
      <c r="O409" s="617" t="s">
        <v>1863</v>
      </c>
      <c r="P409" s="11">
        <f t="shared" si="13"/>
        <v>8</v>
      </c>
      <c r="Q409" s="246" t="s">
        <v>1487</v>
      </c>
      <c r="R409" s="217">
        <f ca="1">+VLOOKUP(G409,'TONG HOP'!$C$8:$Q$788,14,0)</f>
        <v>1278368.7590000001</v>
      </c>
      <c r="S409" s="217">
        <f ca="1">+VLOOKUP(G409,'TONG HOP'!$C$8:$Q$788,15,0)</f>
        <v>1340529.603775</v>
      </c>
      <c r="T409" s="447"/>
      <c r="U409" s="7"/>
      <c r="V409" s="7"/>
    </row>
    <row r="410" spans="1:22" ht="15" customHeight="1">
      <c r="A410" s="4">
        <f t="shared" si="12"/>
        <v>406</v>
      </c>
      <c r="B410" s="30" t="s">
        <v>1847</v>
      </c>
      <c r="C410" s="19" t="s">
        <v>742</v>
      </c>
      <c r="D410" s="489" t="s">
        <v>1842</v>
      </c>
      <c r="E410" s="5" t="s">
        <v>743</v>
      </c>
      <c r="F410" s="20" t="s">
        <v>1422</v>
      </c>
      <c r="G410" s="315" t="s">
        <v>1147</v>
      </c>
      <c r="H410" s="17" t="str">
        <f>VLOOKUP(G410,'TONG HOP'!$C$8:$E$799,2,0)</f>
        <v>Đất sét Hoa đào (DTL) BD01</v>
      </c>
      <c r="I410" s="29" t="str">
        <f>IF(B410="","",VLOOKUP(H410,'TONG HOP'!$B$8:$F$19883,1,0))</f>
        <v>Đất sét Hoa đào (DTL) BD01</v>
      </c>
      <c r="J410" s="35" t="str">
        <f>IF(B410="","",VLOOKUP(I410,'TONG HOP'!$B$8:$F$19883,5,0))</f>
        <v>kg</v>
      </c>
      <c r="K410" s="214">
        <v>39600</v>
      </c>
      <c r="L410" s="214">
        <v>47160</v>
      </c>
      <c r="M410" s="214"/>
      <c r="N410" s="214"/>
      <c r="O410" s="617" t="s">
        <v>1863</v>
      </c>
      <c r="P410" s="11">
        <f t="shared" si="13"/>
        <v>8</v>
      </c>
      <c r="Q410" s="246" t="s">
        <v>1487</v>
      </c>
      <c r="R410" s="217">
        <f ca="1">+VLOOKUP(G410,'TONG HOP'!$C$8:$Q$788,14,0)</f>
        <v>7003067.8900000006</v>
      </c>
      <c r="S410" s="217">
        <f ca="1">+VLOOKUP(G410,'TONG HOP'!$C$8:$Q$788,15,0)</f>
        <v>9188535.4875000007</v>
      </c>
      <c r="T410" s="447"/>
      <c r="U410" s="7"/>
      <c r="V410" s="7"/>
    </row>
    <row r="411" spans="1:22" ht="15" customHeight="1">
      <c r="A411" s="4">
        <f t="shared" si="12"/>
        <v>407</v>
      </c>
      <c r="B411" s="30" t="s">
        <v>1847</v>
      </c>
      <c r="C411" s="19" t="s">
        <v>742</v>
      </c>
      <c r="D411" s="489" t="s">
        <v>1842</v>
      </c>
      <c r="E411" s="5" t="s">
        <v>743</v>
      </c>
      <c r="F411" s="20" t="s">
        <v>1422</v>
      </c>
      <c r="G411" s="17" t="s">
        <v>784</v>
      </c>
      <c r="H411" s="17" t="str">
        <f>VLOOKUP(G411,'TONG HOP'!$C$8:$E$799,2,0)</f>
        <v>Đất Đỏ Hoa Đào (BD02) LHP</v>
      </c>
      <c r="I411" s="29" t="str">
        <f>IF(B411="","",VLOOKUP(H411,'TONG HOP'!$B$8:$F$19883,1,0))</f>
        <v>Đất Đỏ Hoa Đào (BD02) LHP</v>
      </c>
      <c r="J411" s="35" t="str">
        <f>IF(B411="","",VLOOKUP(I411,'TONG HOP'!$B$8:$F$19883,5,0))</f>
        <v>kg</v>
      </c>
      <c r="K411" s="214">
        <v>39600</v>
      </c>
      <c r="L411" s="214">
        <v>46710</v>
      </c>
      <c r="M411" s="214"/>
      <c r="N411" s="214"/>
      <c r="O411" s="617" t="s">
        <v>1863</v>
      </c>
      <c r="P411" s="11">
        <f t="shared" si="13"/>
        <v>8</v>
      </c>
      <c r="Q411" s="246" t="s">
        <v>1487</v>
      </c>
      <c r="R411" s="217">
        <f ca="1">+VLOOKUP(G411,'TONG HOP'!$C$8:$Q$788,14,0)</f>
        <v>21748131.5</v>
      </c>
      <c r="S411" s="217">
        <f ca="1">+VLOOKUP(G411,'TONG HOP'!$C$8:$Q$788,15,0)</f>
        <v>27517934.375</v>
      </c>
      <c r="T411" s="447"/>
      <c r="U411" s="7"/>
      <c r="V411" s="7"/>
    </row>
    <row r="412" spans="1:22" ht="15" customHeight="1">
      <c r="A412" s="4">
        <f t="shared" si="12"/>
        <v>408</v>
      </c>
      <c r="B412" s="30" t="s">
        <v>1847</v>
      </c>
      <c r="C412" s="19" t="s">
        <v>742</v>
      </c>
      <c r="D412" s="489" t="s">
        <v>1842</v>
      </c>
      <c r="E412" s="5" t="s">
        <v>743</v>
      </c>
      <c r="F412" s="20" t="s">
        <v>1422</v>
      </c>
      <c r="G412" s="315" t="s">
        <v>1370</v>
      </c>
      <c r="H412" s="17" t="str">
        <f>VLOOKUP(G412,'TONG HOP'!$C$8:$E$799,2,0)</f>
        <v>Đất VT02</v>
      </c>
      <c r="I412" s="29" t="str">
        <f>IF(B412="","",VLOOKUP(H412,'TONG HOP'!$B$8:$F$19883,1,0))</f>
        <v>Đất VT02</v>
      </c>
      <c r="J412" s="35" t="str">
        <f>IF(B412="","",VLOOKUP(I412,'TONG HOP'!$B$8:$F$19883,5,0))</f>
        <v>kg</v>
      </c>
      <c r="K412" s="214">
        <v>46200</v>
      </c>
      <c r="L412" s="214">
        <v>54570</v>
      </c>
      <c r="M412" s="214"/>
      <c r="N412" s="214"/>
      <c r="O412" s="617" t="s">
        <v>1863</v>
      </c>
      <c r="P412" s="11">
        <f t="shared" si="13"/>
        <v>8</v>
      </c>
      <c r="Q412" s="246" t="s">
        <v>1487</v>
      </c>
      <c r="R412" s="217">
        <f ca="1">+VLOOKUP(G412,'TONG HOP'!$C$8:$Q$788,14,0)</f>
        <v>7849734</v>
      </c>
      <c r="S412" s="217">
        <f ca="1">+VLOOKUP(G412,'TONG HOP'!$C$8:$Q$788,15,0)</f>
        <v>9643863.4800000004</v>
      </c>
      <c r="T412" s="447"/>
      <c r="U412" s="7"/>
      <c r="V412" s="7"/>
    </row>
    <row r="413" spans="1:22" ht="15" customHeight="1">
      <c r="A413" s="4">
        <f t="shared" si="12"/>
        <v>409</v>
      </c>
      <c r="B413" s="30" t="s">
        <v>1847</v>
      </c>
      <c r="C413" s="19" t="s">
        <v>742</v>
      </c>
      <c r="D413" s="489" t="s">
        <v>1842</v>
      </c>
      <c r="E413" s="5" t="s">
        <v>743</v>
      </c>
      <c r="F413" s="20" t="s">
        <v>1422</v>
      </c>
      <c r="G413" s="315" t="s">
        <v>783</v>
      </c>
      <c r="H413" s="17" t="str">
        <f>VLOOKUP(G413,'TONG HOP'!$C$8:$E$799,2,0)</f>
        <v>Đất sét Hồng Lâm Đồng mới (PND-KL-BL01) - LQ</v>
      </c>
      <c r="I413" s="29" t="str">
        <f>IF(B413="","",VLOOKUP(H413,'TONG HOP'!$B$8:$F$19883,1,0))</f>
        <v>Đất sét Hồng Lâm Đồng mới (PND-KL-BL01) - LQ</v>
      </c>
      <c r="J413" s="35" t="str">
        <f>IF(B413="","",VLOOKUP(I413,'TONG HOP'!$B$8:$F$19883,5,0))</f>
        <v>kg</v>
      </c>
      <c r="K413" s="214">
        <v>9900</v>
      </c>
      <c r="L413" s="214">
        <v>12210</v>
      </c>
      <c r="M413" s="214"/>
      <c r="N413" s="214"/>
      <c r="O413" s="617" t="s">
        <v>1863</v>
      </c>
      <c r="P413" s="11">
        <f t="shared" si="13"/>
        <v>8</v>
      </c>
      <c r="Q413" s="246" t="s">
        <v>1487</v>
      </c>
      <c r="R413" s="217">
        <f ca="1">+VLOOKUP(G413,'TONG HOP'!$C$8:$Q$788,14,0)</f>
        <v>8622217</v>
      </c>
      <c r="S413" s="217">
        <f ca="1">+VLOOKUP(G413,'TONG HOP'!$C$8:$Q$788,15,0)</f>
        <v>11000466.59</v>
      </c>
      <c r="T413" s="447"/>
      <c r="U413" s="7"/>
      <c r="V413" s="7"/>
    </row>
    <row r="414" spans="1:22" ht="15" customHeight="1">
      <c r="A414" s="4">
        <f t="shared" si="12"/>
        <v>410</v>
      </c>
      <c r="B414" s="30" t="s">
        <v>1847</v>
      </c>
      <c r="C414" s="19" t="s">
        <v>742</v>
      </c>
      <c r="D414" s="489" t="s">
        <v>1842</v>
      </c>
      <c r="E414" s="5" t="s">
        <v>743</v>
      </c>
      <c r="F414" s="20" t="s">
        <v>1422</v>
      </c>
      <c r="G414" s="315" t="s">
        <v>1421</v>
      </c>
      <c r="H414" s="17" t="str">
        <f>VLOOKUP(G414,'TONG HOP'!$C$8:$E$799,2,0)</f>
        <v>Đất VC02 (Đất TT)</v>
      </c>
      <c r="I414" s="29" t="str">
        <f>IF(B414="","",VLOOKUP(H414,'TONG HOP'!$B$8:$F$19883,1,0))</f>
        <v>Đất VC02 (Đất TT)</v>
      </c>
      <c r="J414" s="35" t="str">
        <f>IF(B414="","",VLOOKUP(I414,'TONG HOP'!$B$8:$F$19883,5,0))</f>
        <v>kg</v>
      </c>
      <c r="K414" s="214">
        <v>49500</v>
      </c>
      <c r="L414" s="214">
        <v>60540</v>
      </c>
      <c r="M414" s="214"/>
      <c r="N414" s="214"/>
      <c r="O414" s="617" t="s">
        <v>1863</v>
      </c>
      <c r="P414" s="11">
        <f t="shared" si="13"/>
        <v>8</v>
      </c>
      <c r="Q414" s="246" t="s">
        <v>1487</v>
      </c>
      <c r="R414" s="217">
        <f ca="1">+VLOOKUP(G414,'TONG HOP'!$C$8:$Q$788,14,0)</f>
        <v>11046342.498400144</v>
      </c>
      <c r="S414" s="217">
        <f ca="1">+VLOOKUP(G414,'TONG HOP'!$C$8:$Q$788,15,0)</f>
        <v>10818962.636480175</v>
      </c>
      <c r="T414" s="447"/>
      <c r="U414" s="7"/>
      <c r="V414" s="7"/>
    </row>
    <row r="415" spans="1:22" ht="15" customHeight="1">
      <c r="A415" s="4">
        <f t="shared" si="12"/>
        <v>411</v>
      </c>
      <c r="B415" s="30" t="s">
        <v>1847</v>
      </c>
      <c r="C415" s="19" t="s">
        <v>742</v>
      </c>
      <c r="D415" s="489" t="s">
        <v>1842</v>
      </c>
      <c r="E415" s="5" t="s">
        <v>743</v>
      </c>
      <c r="F415" s="20" t="s">
        <v>1422</v>
      </c>
      <c r="G415" s="17" t="s">
        <v>1294</v>
      </c>
      <c r="H415" s="17" t="str">
        <f>VLOOKUP(G415,'TONG HOP'!$C$8:$E$799,2,0)</f>
        <v>Thủy tinh lỏng - Ngọc Anh Đạt (Natri silicate)</v>
      </c>
      <c r="I415" s="29" t="str">
        <f>IF(B415="","",VLOOKUP(H415,'TONG HOP'!$B$8:$F$19883,1,0))</f>
        <v>Thủy tinh lỏng - Ngọc Anh Đạt (Natri silicate)</v>
      </c>
      <c r="J415" s="35" t="str">
        <f>IF(B415="","",VLOOKUP(I415,'TONG HOP'!$B$8:$F$19883,5,0))</f>
        <v>kg</v>
      </c>
      <c r="K415" s="214">
        <v>4800</v>
      </c>
      <c r="L415" s="214">
        <v>4800</v>
      </c>
      <c r="M415" s="214"/>
      <c r="N415" s="214"/>
      <c r="O415" s="617" t="s">
        <v>1863</v>
      </c>
      <c r="P415" s="11">
        <f t="shared" si="13"/>
        <v>8</v>
      </c>
      <c r="Q415" s="246" t="s">
        <v>1487</v>
      </c>
      <c r="R415" s="217">
        <f ca="1">+VLOOKUP(G415,'TONG HOP'!$C$8:$Q$788,14,0)</f>
        <v>11856</v>
      </c>
      <c r="S415" s="217">
        <f ca="1">+VLOOKUP(G415,'TONG HOP'!$C$8:$Q$788,15,0)</f>
        <v>11856</v>
      </c>
      <c r="T415" s="447"/>
      <c r="U415" s="7"/>
      <c r="V415" s="7"/>
    </row>
    <row r="416" spans="1:22">
      <c r="A416" s="4">
        <f t="shared" si="12"/>
        <v>412</v>
      </c>
      <c r="B416" s="30" t="s">
        <v>1848</v>
      </c>
      <c r="C416" s="19" t="s">
        <v>742</v>
      </c>
      <c r="D416" s="489" t="s">
        <v>1842</v>
      </c>
      <c r="E416" s="5" t="s">
        <v>743</v>
      </c>
      <c r="F416" s="20" t="s">
        <v>1442</v>
      </c>
      <c r="G416" s="17" t="s">
        <v>1306</v>
      </c>
      <c r="H416" s="17" t="str">
        <f>VLOOKUP(G416,'TONG HOP'!$C$8:$E$799,2,0)</f>
        <v>Than cục 4A- Hưng Tam Long Lô 2</v>
      </c>
      <c r="I416" s="29" t="str">
        <f>IF(B416="","",VLOOKUP(H416,'TONG HOP'!$B$8:$F$19883,1,0))</f>
        <v>Than cục 4A- Hưng Tam Long Lô 2</v>
      </c>
      <c r="J416" s="35" t="str">
        <f>IF(B416="","",VLOOKUP(I416,'TONG HOP'!$B$8:$F$19883,5,0))</f>
        <v>kg</v>
      </c>
      <c r="K416" s="214"/>
      <c r="L416" s="214">
        <v>11277</v>
      </c>
      <c r="M416" s="214"/>
      <c r="N416" s="214"/>
      <c r="O416" s="617" t="s">
        <v>1773</v>
      </c>
      <c r="P416" s="11">
        <f t="shared" si="13"/>
        <v>8</v>
      </c>
      <c r="Q416" s="246"/>
      <c r="R416" s="217">
        <f>+VLOOKUP(G416,'TONG HOP'!$C$8:$Q$788,14,0)</f>
        <v>0</v>
      </c>
      <c r="S416" s="217">
        <f ca="1">+VLOOKUP(G416,'TONG HOP'!$C$8:$Q$788,15,0)</f>
        <v>694921.52</v>
      </c>
      <c r="T416" s="447"/>
      <c r="U416" s="7"/>
      <c r="V416" s="7"/>
    </row>
    <row r="417" spans="1:22" ht="15" customHeight="1">
      <c r="A417" s="4">
        <f t="shared" si="12"/>
        <v>413</v>
      </c>
      <c r="B417" s="30" t="s">
        <v>1849</v>
      </c>
      <c r="C417" s="19" t="s">
        <v>742</v>
      </c>
      <c r="D417" s="489" t="s">
        <v>1842</v>
      </c>
      <c r="E417" s="5" t="s">
        <v>743</v>
      </c>
      <c r="F417" s="20" t="s">
        <v>1442</v>
      </c>
      <c r="G417" s="17" t="s">
        <v>1306</v>
      </c>
      <c r="H417" s="17" t="str">
        <f>VLOOKUP(G417,'TONG HOP'!$C$8:$E$799,2,0)</f>
        <v>Than cục 4A- Hưng Tam Long Lô 2</v>
      </c>
      <c r="I417" s="29" t="str">
        <f>IF(B417="","",VLOOKUP(H417,'TONG HOP'!$B$8:$F$19883,1,0))</f>
        <v>Than cục 4A- Hưng Tam Long Lô 2</v>
      </c>
      <c r="J417" s="35" t="str">
        <f>IF(B417="","",VLOOKUP(I417,'TONG HOP'!$B$8:$F$19883,5,0))</f>
        <v>kg</v>
      </c>
      <c r="K417" s="214"/>
      <c r="L417" s="214">
        <v>12082</v>
      </c>
      <c r="M417" s="214"/>
      <c r="N417" s="214"/>
      <c r="O417" s="617" t="s">
        <v>1774</v>
      </c>
      <c r="P417" s="11">
        <f t="shared" si="13"/>
        <v>8</v>
      </c>
      <c r="Q417" s="246"/>
      <c r="R417" s="217">
        <f>+VLOOKUP(G417,'TONG HOP'!$C$8:$Q$788,14,0)</f>
        <v>0</v>
      </c>
      <c r="S417" s="217">
        <f ca="1">+VLOOKUP(G417,'TONG HOP'!$C$8:$Q$788,15,0)</f>
        <v>694921.52</v>
      </c>
      <c r="T417" s="447"/>
      <c r="U417" s="7"/>
      <c r="V417" s="7"/>
    </row>
    <row r="418" spans="1:22" ht="15" customHeight="1">
      <c r="A418" s="4">
        <f t="shared" si="12"/>
        <v>414</v>
      </c>
      <c r="B418" s="30" t="s">
        <v>1865</v>
      </c>
      <c r="C418" s="19" t="s">
        <v>742</v>
      </c>
      <c r="D418" s="489" t="s">
        <v>1864</v>
      </c>
      <c r="E418" s="5" t="s">
        <v>743</v>
      </c>
      <c r="F418" s="20" t="s">
        <v>1442</v>
      </c>
      <c r="G418" s="17" t="s">
        <v>1393</v>
      </c>
      <c r="H418" s="17" t="str">
        <f>VLOOKUP(G418,'TONG HOP'!$C$8:$E$799,2,0)</f>
        <v>Than cục 4- Hải Thành Lô2</v>
      </c>
      <c r="I418" s="29" t="str">
        <f>IF(B418="","",VLOOKUP(H418,'TONG HOP'!$B$8:$F$19883,1,0))</f>
        <v>Than cục 4- Hải Thành Lô2</v>
      </c>
      <c r="J418" s="35" t="str">
        <f>IF(B418="","",VLOOKUP(I418,'TONG HOP'!$B$8:$F$19883,5,0))</f>
        <v>kg</v>
      </c>
      <c r="K418" s="214"/>
      <c r="L418" s="214">
        <v>26194</v>
      </c>
      <c r="M418" s="214"/>
      <c r="N418" s="214"/>
      <c r="O418" s="617" t="s">
        <v>1527</v>
      </c>
      <c r="P418" s="11">
        <f t="shared" si="13"/>
        <v>8</v>
      </c>
      <c r="Q418" s="246"/>
      <c r="R418" s="217">
        <f>+VLOOKUP(G418,'TONG HOP'!$C$8:$Q$788,14,0)</f>
        <v>0</v>
      </c>
      <c r="S418" s="217">
        <f ca="1">+VLOOKUP(G418,'TONG HOP'!$C$8:$Q$788,15,0)</f>
        <v>214005</v>
      </c>
      <c r="T418" s="447"/>
      <c r="U418" s="7"/>
      <c r="V418" s="7"/>
    </row>
    <row r="419" spans="1:22">
      <c r="A419" s="4">
        <f t="shared" si="12"/>
        <v>415</v>
      </c>
      <c r="B419" s="30" t="s">
        <v>1866</v>
      </c>
      <c r="C419" s="19" t="s">
        <v>742</v>
      </c>
      <c r="D419" s="489" t="s">
        <v>1864</v>
      </c>
      <c r="E419" s="5" t="s">
        <v>743</v>
      </c>
      <c r="F419" s="20" t="s">
        <v>1442</v>
      </c>
      <c r="G419" s="17" t="s">
        <v>1393</v>
      </c>
      <c r="H419" s="17" t="str">
        <f>VLOOKUP(G419,'TONG HOP'!$C$8:$E$799,2,0)</f>
        <v>Than cục 4- Hải Thành Lô2</v>
      </c>
      <c r="I419" s="29" t="str">
        <f>IF(B419="","",VLOOKUP(H419,'TONG HOP'!$B$8:$F$19883,1,0))</f>
        <v>Than cục 4- Hải Thành Lô2</v>
      </c>
      <c r="J419" s="35" t="str">
        <f>IF(B419="","",VLOOKUP(I419,'TONG HOP'!$B$8:$F$19883,5,0))</f>
        <v>kg</v>
      </c>
      <c r="K419" s="214"/>
      <c r="L419" s="214">
        <v>27930</v>
      </c>
      <c r="M419" s="214"/>
      <c r="N419" s="214"/>
      <c r="O419" s="617" t="s">
        <v>1528</v>
      </c>
      <c r="P419" s="11">
        <f t="shared" si="13"/>
        <v>8</v>
      </c>
      <c r="Q419" s="246"/>
      <c r="R419" s="217">
        <f>+VLOOKUP(G419,'TONG HOP'!$C$8:$Q$788,14,0)</f>
        <v>0</v>
      </c>
      <c r="S419" s="217">
        <f ca="1">+VLOOKUP(G419,'TONG HOP'!$C$8:$Q$788,15,0)</f>
        <v>214005</v>
      </c>
      <c r="T419" s="447"/>
      <c r="U419" s="7"/>
      <c r="V419" s="7"/>
    </row>
    <row r="420" spans="1:22" ht="15.75" customHeight="1">
      <c r="A420" s="4">
        <f t="shared" si="12"/>
        <v>416</v>
      </c>
      <c r="B420" s="30" t="s">
        <v>1867</v>
      </c>
      <c r="C420" s="19" t="s">
        <v>742</v>
      </c>
      <c r="D420" s="489" t="s">
        <v>1864</v>
      </c>
      <c r="E420" s="5" t="s">
        <v>743</v>
      </c>
      <c r="F420" s="20" t="s">
        <v>890</v>
      </c>
      <c r="G420" s="315" t="s">
        <v>1497</v>
      </c>
      <c r="H420" s="17" t="str">
        <f>VLOOKUP(G420,'TONG HOP'!$C$8:$E$799,2,0)</f>
        <v>Vỏ điều- GreenPower lô 1</v>
      </c>
      <c r="I420" s="29" t="str">
        <f>IF(B420="","",VLOOKUP(H420,'TONG HOP'!$B$8:$F$19883,1,0))</f>
        <v>Vỏ điều- GreenPower lô 1</v>
      </c>
      <c r="J420" s="35" t="str">
        <f>IF(B420="","",VLOOKUP(I420,'TONG HOP'!$B$8:$F$19883,5,0))</f>
        <v>kg</v>
      </c>
      <c r="K420" s="214"/>
      <c r="L420" s="214">
        <v>59128</v>
      </c>
      <c r="M420" s="214"/>
      <c r="N420" s="214"/>
      <c r="O420" s="617"/>
      <c r="P420" s="11">
        <f t="shared" si="13"/>
        <v>8</v>
      </c>
      <c r="Q420" s="246"/>
      <c r="R420" s="217">
        <f>+VLOOKUP(G420,'TONG HOP'!$C$8:$Q$788,14,0)</f>
        <v>0</v>
      </c>
      <c r="S420" s="217">
        <f ca="1">+VLOOKUP(G420,'TONG HOP'!$C$8:$Q$788,15,0)</f>
        <v>128983.75999999989</v>
      </c>
      <c r="T420" s="447"/>
      <c r="U420" s="7"/>
      <c r="V420" s="7"/>
    </row>
    <row r="421" spans="1:22" ht="15" customHeight="1">
      <c r="A421" s="4">
        <f t="shared" si="12"/>
        <v>417</v>
      </c>
      <c r="B421" s="30" t="s">
        <v>1868</v>
      </c>
      <c r="C421" s="19" t="s">
        <v>742</v>
      </c>
      <c r="D421" s="489" t="s">
        <v>1864</v>
      </c>
      <c r="E421" s="5" t="s">
        <v>743</v>
      </c>
      <c r="F421" s="20" t="s">
        <v>890</v>
      </c>
      <c r="G421" s="17" t="s">
        <v>1297</v>
      </c>
      <c r="H421" s="17" t="str">
        <f>VLOOKUP(G421,'TONG HOP'!$C$8:$E$799,2,0)</f>
        <v>Bột đá 0-5 (PH02)</v>
      </c>
      <c r="I421" s="29" t="str">
        <f>IF(B421="","",VLOOKUP(H421,'TONG HOP'!$B$8:$F$19883,1,0))</f>
        <v>Bột đá 0-5 (PH02)</v>
      </c>
      <c r="J421" s="35" t="str">
        <f>IF(B421="","",VLOOKUP(I421,'TONG HOP'!$B$8:$F$19883,5,0))</f>
        <v>kg</v>
      </c>
      <c r="K421" s="214">
        <v>59400</v>
      </c>
      <c r="L421" s="214">
        <v>61470</v>
      </c>
      <c r="M421" s="214"/>
      <c r="N421" s="214"/>
      <c r="O421" s="617" t="s">
        <v>1872</v>
      </c>
      <c r="P421" s="11">
        <f t="shared" si="13"/>
        <v>8</v>
      </c>
      <c r="Q421" s="246" t="s">
        <v>1503</v>
      </c>
      <c r="R421" s="217">
        <f ca="1">+VLOOKUP(G421,'TONG HOP'!$C$8:$Q$788,14,0)</f>
        <v>16450296.948150001</v>
      </c>
      <c r="S421" s="217">
        <f ca="1">+VLOOKUP(G421,'TONG HOP'!$C$8:$Q$788,15,0)</f>
        <v>17584243.156999998</v>
      </c>
      <c r="T421" s="447"/>
      <c r="U421" s="7"/>
      <c r="V421" s="7"/>
    </row>
    <row r="422" spans="1:22" ht="15" customHeight="1">
      <c r="A422" s="4">
        <f t="shared" si="12"/>
        <v>418</v>
      </c>
      <c r="B422" s="30" t="s">
        <v>1868</v>
      </c>
      <c r="C422" s="19" t="s">
        <v>742</v>
      </c>
      <c r="D422" s="489" t="s">
        <v>1864</v>
      </c>
      <c r="E422" s="5" t="s">
        <v>743</v>
      </c>
      <c r="F422" s="20" t="s">
        <v>890</v>
      </c>
      <c r="G422" s="315" t="s">
        <v>1296</v>
      </c>
      <c r="H422" s="17" t="str">
        <f>VLOOKUP(G422,'TONG HOP'!$C$8:$E$799,2,0)</f>
        <v>Bột đá Phước Hoà 03 (PH03) DTL</v>
      </c>
      <c r="I422" s="29" t="str">
        <f>IF(B422="","",VLOOKUP(H422,'TONG HOP'!$B$8:$F$19883,1,0))</f>
        <v>Bột đá Phước Hoà 03 (PH03) DTL</v>
      </c>
      <c r="J422" s="35" t="str">
        <f>IF(B422="","",VLOOKUP(I422,'TONG HOP'!$B$8:$F$19883,5,0))</f>
        <v>kg</v>
      </c>
      <c r="K422" s="214">
        <v>49500</v>
      </c>
      <c r="L422" s="214">
        <v>51120</v>
      </c>
      <c r="M422" s="214"/>
      <c r="N422" s="214"/>
      <c r="O422" s="617" t="s">
        <v>1872</v>
      </c>
      <c r="P422" s="11">
        <f t="shared" si="13"/>
        <v>8</v>
      </c>
      <c r="Q422" s="246" t="s">
        <v>1503</v>
      </c>
      <c r="R422" s="217">
        <f ca="1">+VLOOKUP(G422,'TONG HOP'!$C$8:$Q$788,14,0)</f>
        <v>12462544.286</v>
      </c>
      <c r="S422" s="217">
        <f ca="1">+VLOOKUP(G422,'TONG HOP'!$C$8:$Q$788,15,0)</f>
        <v>13260131.879999999</v>
      </c>
      <c r="T422" s="447"/>
      <c r="U422" s="7"/>
      <c r="V422" s="7"/>
    </row>
    <row r="423" spans="1:22" ht="15" customHeight="1">
      <c r="A423" s="4">
        <f t="shared" si="12"/>
        <v>419</v>
      </c>
      <c r="B423" s="30" t="s">
        <v>1868</v>
      </c>
      <c r="C423" s="19" t="s">
        <v>742</v>
      </c>
      <c r="D423" s="489" t="s">
        <v>1864</v>
      </c>
      <c r="E423" s="5" t="s">
        <v>743</v>
      </c>
      <c r="F423" s="20" t="s">
        <v>890</v>
      </c>
      <c r="G423" s="17" t="s">
        <v>78</v>
      </c>
      <c r="H423" s="17" t="str">
        <f>VLOOKUP(G423,'TONG HOP'!$C$8:$E$799,2,0)</f>
        <v>Đá vôi (PND-HT01)</v>
      </c>
      <c r="I423" s="29" t="str">
        <f>IF(B423="","",VLOOKUP(H423,'TONG HOP'!$B$8:$F$19883,1,0))</f>
        <v>Đá vôi (PND-HT01)</v>
      </c>
      <c r="J423" s="35" t="str">
        <f>IF(B423="","",VLOOKUP(I423,'TONG HOP'!$B$8:$F$19883,5,0))</f>
        <v>kg</v>
      </c>
      <c r="K423" s="214">
        <v>23100</v>
      </c>
      <c r="L423" s="214">
        <v>24390</v>
      </c>
      <c r="M423" s="214"/>
      <c r="N423" s="214"/>
      <c r="O423" s="617" t="s">
        <v>1872</v>
      </c>
      <c r="P423" s="11">
        <f t="shared" si="13"/>
        <v>8</v>
      </c>
      <c r="Q423" s="246" t="s">
        <v>1503</v>
      </c>
      <c r="R423" s="217">
        <f ca="1">+VLOOKUP(G423,'TONG HOP'!$C$8:$Q$788,14,0)</f>
        <v>1278368.7590000001</v>
      </c>
      <c r="S423" s="217">
        <f ca="1">+VLOOKUP(G423,'TONG HOP'!$C$8:$Q$788,15,0)</f>
        <v>1340529.603775</v>
      </c>
      <c r="T423" s="447"/>
      <c r="U423" s="7"/>
      <c r="V423" s="7"/>
    </row>
    <row r="424" spans="1:22" ht="15" customHeight="1">
      <c r="A424" s="4">
        <f t="shared" si="12"/>
        <v>420</v>
      </c>
      <c r="B424" s="30" t="s">
        <v>1868</v>
      </c>
      <c r="C424" s="19" t="s">
        <v>742</v>
      </c>
      <c r="D424" s="489" t="s">
        <v>1864</v>
      </c>
      <c r="E424" s="5" t="s">
        <v>743</v>
      </c>
      <c r="F424" s="20" t="s">
        <v>890</v>
      </c>
      <c r="G424" s="315" t="s">
        <v>1147</v>
      </c>
      <c r="H424" s="17" t="str">
        <f>VLOOKUP(G424,'TONG HOP'!$C$8:$E$799,2,0)</f>
        <v>Đất sét Hoa đào (DTL) BD01</v>
      </c>
      <c r="I424" s="29" t="str">
        <f>IF(B424="","",VLOOKUP(H424,'TONG HOP'!$B$8:$F$19883,1,0))</f>
        <v>Đất sét Hoa đào (DTL) BD01</v>
      </c>
      <c r="J424" s="35" t="str">
        <f>IF(B424="","",VLOOKUP(I424,'TONG HOP'!$B$8:$F$19883,5,0))</f>
        <v>kg</v>
      </c>
      <c r="K424" s="214">
        <v>39600</v>
      </c>
      <c r="L424" s="214">
        <v>47040</v>
      </c>
      <c r="M424" s="214"/>
      <c r="N424" s="214"/>
      <c r="O424" s="617" t="s">
        <v>1872</v>
      </c>
      <c r="P424" s="11">
        <f t="shared" si="13"/>
        <v>8</v>
      </c>
      <c r="Q424" s="246" t="s">
        <v>1503</v>
      </c>
      <c r="R424" s="217">
        <f ca="1">+VLOOKUP(G424,'TONG HOP'!$C$8:$Q$788,14,0)</f>
        <v>7003067.8900000006</v>
      </c>
      <c r="S424" s="217">
        <f ca="1">+VLOOKUP(G424,'TONG HOP'!$C$8:$Q$788,15,0)</f>
        <v>9188535.4875000007</v>
      </c>
      <c r="T424" s="447"/>
      <c r="U424" s="7"/>
      <c r="V424" s="7"/>
    </row>
    <row r="425" spans="1:22" ht="15" customHeight="1">
      <c r="A425" s="4">
        <f t="shared" si="12"/>
        <v>421</v>
      </c>
      <c r="B425" s="30" t="s">
        <v>1868</v>
      </c>
      <c r="C425" s="19" t="s">
        <v>742</v>
      </c>
      <c r="D425" s="489" t="s">
        <v>1864</v>
      </c>
      <c r="E425" s="5" t="s">
        <v>743</v>
      </c>
      <c r="F425" s="20" t="s">
        <v>890</v>
      </c>
      <c r="G425" s="17" t="s">
        <v>784</v>
      </c>
      <c r="H425" s="17" t="str">
        <f>VLOOKUP(G425,'TONG HOP'!$C$8:$E$799,2,0)</f>
        <v>Đất Đỏ Hoa Đào (BD02) LHP</v>
      </c>
      <c r="I425" s="29" t="str">
        <f>IF(B425="","",VLOOKUP(H425,'TONG HOP'!$B$8:$F$19883,1,0))</f>
        <v>Đất Đỏ Hoa Đào (BD02) LHP</v>
      </c>
      <c r="J425" s="35" t="str">
        <f>IF(B425="","",VLOOKUP(I425,'TONG HOP'!$B$8:$F$19883,5,0))</f>
        <v>kg</v>
      </c>
      <c r="K425" s="214">
        <v>39600</v>
      </c>
      <c r="L425" s="214">
        <v>46860</v>
      </c>
      <c r="M425" s="214"/>
      <c r="N425" s="214"/>
      <c r="O425" s="617" t="s">
        <v>1872</v>
      </c>
      <c r="P425" s="11">
        <f t="shared" si="13"/>
        <v>8</v>
      </c>
      <c r="Q425" s="246" t="s">
        <v>1503</v>
      </c>
      <c r="R425" s="217">
        <f ca="1">+VLOOKUP(G425,'TONG HOP'!$C$8:$Q$788,14,0)</f>
        <v>21748131.5</v>
      </c>
      <c r="S425" s="217">
        <f ca="1">+VLOOKUP(G425,'TONG HOP'!$C$8:$Q$788,15,0)</f>
        <v>27517934.375</v>
      </c>
      <c r="T425" s="447"/>
      <c r="U425" s="7"/>
      <c r="V425" s="7"/>
    </row>
    <row r="426" spans="1:22" ht="15" customHeight="1">
      <c r="A426" s="4">
        <f t="shared" si="12"/>
        <v>422</v>
      </c>
      <c r="B426" s="30" t="s">
        <v>1868</v>
      </c>
      <c r="C426" s="19" t="s">
        <v>742</v>
      </c>
      <c r="D426" s="489" t="s">
        <v>1864</v>
      </c>
      <c r="E426" s="5" t="s">
        <v>743</v>
      </c>
      <c r="F426" s="20" t="s">
        <v>890</v>
      </c>
      <c r="G426" s="315" t="s">
        <v>1370</v>
      </c>
      <c r="H426" s="17" t="str">
        <f>VLOOKUP(G426,'TONG HOP'!$C$8:$E$799,2,0)</f>
        <v>Đất VT02</v>
      </c>
      <c r="I426" s="29" t="str">
        <f>IF(B426="","",VLOOKUP(H426,'TONG HOP'!$B$8:$F$19883,1,0))</f>
        <v>Đất VT02</v>
      </c>
      <c r="J426" s="35" t="str">
        <f>IF(B426="","",VLOOKUP(I426,'TONG HOP'!$B$8:$F$19883,5,0))</f>
        <v>kg</v>
      </c>
      <c r="K426" s="214">
        <v>46200</v>
      </c>
      <c r="L426" s="214">
        <v>54780</v>
      </c>
      <c r="M426" s="214"/>
      <c r="N426" s="214"/>
      <c r="O426" s="617" t="s">
        <v>1872</v>
      </c>
      <c r="P426" s="11">
        <f t="shared" si="13"/>
        <v>8</v>
      </c>
      <c r="Q426" s="246" t="s">
        <v>1503</v>
      </c>
      <c r="R426" s="217">
        <f ca="1">+VLOOKUP(G426,'TONG HOP'!$C$8:$Q$788,14,0)</f>
        <v>7849734</v>
      </c>
      <c r="S426" s="217">
        <f ca="1">+VLOOKUP(G426,'TONG HOP'!$C$8:$Q$788,15,0)</f>
        <v>9643863.4800000004</v>
      </c>
      <c r="T426" s="447"/>
      <c r="U426" s="7"/>
      <c r="V426" s="7"/>
    </row>
    <row r="427" spans="1:22" ht="15" customHeight="1">
      <c r="A427" s="4">
        <f t="shared" si="12"/>
        <v>423</v>
      </c>
      <c r="B427" s="30" t="s">
        <v>1868</v>
      </c>
      <c r="C427" s="19" t="s">
        <v>742</v>
      </c>
      <c r="D427" s="489" t="s">
        <v>1864</v>
      </c>
      <c r="E427" s="5" t="s">
        <v>743</v>
      </c>
      <c r="F427" s="20" t="s">
        <v>890</v>
      </c>
      <c r="G427" s="315" t="s">
        <v>783</v>
      </c>
      <c r="H427" s="17" t="str">
        <f>VLOOKUP(G427,'TONG HOP'!$C$8:$E$799,2,0)</f>
        <v>Đất sét Hồng Lâm Đồng mới (PND-KL-BL01) - LQ</v>
      </c>
      <c r="I427" s="29" t="str">
        <f>IF(B427="","",VLOOKUP(H427,'TONG HOP'!$B$8:$F$19883,1,0))</f>
        <v>Đất sét Hồng Lâm Đồng mới (PND-KL-BL01) - LQ</v>
      </c>
      <c r="J427" s="35" t="str">
        <f>IF(B427="","",VLOOKUP(I427,'TONG HOP'!$B$8:$F$19883,5,0))</f>
        <v>kg</v>
      </c>
      <c r="K427" s="214">
        <v>9900</v>
      </c>
      <c r="L427" s="214">
        <v>12210</v>
      </c>
      <c r="M427" s="214"/>
      <c r="N427" s="214"/>
      <c r="O427" s="617" t="s">
        <v>1872</v>
      </c>
      <c r="P427" s="11">
        <f t="shared" si="13"/>
        <v>8</v>
      </c>
      <c r="Q427" s="246" t="s">
        <v>1503</v>
      </c>
      <c r="R427" s="217">
        <f ca="1">+VLOOKUP(G427,'TONG HOP'!$C$8:$Q$788,14,0)</f>
        <v>8622217</v>
      </c>
      <c r="S427" s="217">
        <f ca="1">+VLOOKUP(G427,'TONG HOP'!$C$8:$Q$788,15,0)</f>
        <v>11000466.59</v>
      </c>
      <c r="T427" s="447"/>
      <c r="U427" s="7"/>
      <c r="V427" s="7"/>
    </row>
    <row r="428" spans="1:22" ht="15" customHeight="1">
      <c r="A428" s="4">
        <f t="shared" si="12"/>
        <v>424</v>
      </c>
      <c r="B428" s="30" t="s">
        <v>1868</v>
      </c>
      <c r="C428" s="19" t="s">
        <v>742</v>
      </c>
      <c r="D428" s="489" t="s">
        <v>1864</v>
      </c>
      <c r="E428" s="5" t="s">
        <v>743</v>
      </c>
      <c r="F428" s="20" t="s">
        <v>890</v>
      </c>
      <c r="G428" s="315" t="s">
        <v>1421</v>
      </c>
      <c r="H428" s="17" t="str">
        <f>VLOOKUP(G428,'TONG HOP'!$C$8:$E$799,2,0)</f>
        <v>Đất VC02 (Đất TT)</v>
      </c>
      <c r="I428" s="29" t="str">
        <f>IF(B428="","",VLOOKUP(H428,'TONG HOP'!$B$8:$F$19883,1,0))</f>
        <v>Đất VC02 (Đất TT)</v>
      </c>
      <c r="J428" s="35" t="str">
        <f>IF(B428="","",VLOOKUP(I428,'TONG HOP'!$B$8:$F$19883,5,0))</f>
        <v>kg</v>
      </c>
      <c r="K428" s="214">
        <v>49500</v>
      </c>
      <c r="L428" s="214">
        <v>60720</v>
      </c>
      <c r="M428" s="214"/>
      <c r="N428" s="214"/>
      <c r="O428" s="617" t="s">
        <v>1872</v>
      </c>
      <c r="P428" s="11">
        <f t="shared" si="13"/>
        <v>8</v>
      </c>
      <c r="Q428" s="246" t="s">
        <v>1503</v>
      </c>
      <c r="R428" s="217">
        <f ca="1">+VLOOKUP(G428,'TONG HOP'!$C$8:$Q$788,14,0)</f>
        <v>11046342.498400144</v>
      </c>
      <c r="S428" s="217">
        <f ca="1">+VLOOKUP(G428,'TONG HOP'!$C$8:$Q$788,15,0)</f>
        <v>10818962.636480175</v>
      </c>
      <c r="T428" s="447"/>
      <c r="U428" s="7"/>
      <c r="V428" s="7"/>
    </row>
    <row r="429" spans="1:22" ht="15" customHeight="1">
      <c r="A429" s="4">
        <f t="shared" si="12"/>
        <v>425</v>
      </c>
      <c r="B429" s="30" t="s">
        <v>1868</v>
      </c>
      <c r="C429" s="19" t="s">
        <v>742</v>
      </c>
      <c r="D429" s="489" t="s">
        <v>1864</v>
      </c>
      <c r="E429" s="5" t="s">
        <v>743</v>
      </c>
      <c r="F429" s="20" t="s">
        <v>890</v>
      </c>
      <c r="G429" s="17" t="s">
        <v>1294</v>
      </c>
      <c r="H429" s="17" t="str">
        <f>VLOOKUP(G429,'TONG HOP'!$C$8:$E$799,2,0)</f>
        <v>Thủy tinh lỏng - Ngọc Anh Đạt (Natri silicate)</v>
      </c>
      <c r="I429" s="29" t="str">
        <f>IF(B429="","",VLOOKUP(H429,'TONG HOP'!$B$8:$F$19883,1,0))</f>
        <v>Thủy tinh lỏng - Ngọc Anh Đạt (Natri silicate)</v>
      </c>
      <c r="J429" s="35" t="str">
        <f>IF(B429="","",VLOOKUP(I429,'TONG HOP'!$B$8:$F$19883,5,0))</f>
        <v>kg</v>
      </c>
      <c r="K429" s="214">
        <v>4800</v>
      </c>
      <c r="L429" s="214">
        <v>4800</v>
      </c>
      <c r="M429" s="214"/>
      <c r="N429" s="214"/>
      <c r="O429" s="617" t="s">
        <v>1872</v>
      </c>
      <c r="P429" s="11">
        <f t="shared" si="13"/>
        <v>8</v>
      </c>
      <c r="Q429" s="246" t="s">
        <v>1503</v>
      </c>
      <c r="R429" s="217">
        <f ca="1">+VLOOKUP(G429,'TONG HOP'!$C$8:$Q$788,14,0)</f>
        <v>11856</v>
      </c>
      <c r="S429" s="217">
        <f ca="1">+VLOOKUP(G429,'TONG HOP'!$C$8:$Q$788,15,0)</f>
        <v>11856</v>
      </c>
      <c r="T429" s="447"/>
      <c r="U429" s="7"/>
      <c r="V429" s="7"/>
    </row>
    <row r="430" spans="1:22" ht="15" customHeight="1">
      <c r="A430" s="4">
        <f t="shared" si="12"/>
        <v>426</v>
      </c>
      <c r="B430" s="30" t="s">
        <v>1869</v>
      </c>
      <c r="C430" s="19" t="s">
        <v>742</v>
      </c>
      <c r="D430" s="489" t="s">
        <v>1864</v>
      </c>
      <c r="E430" s="5" t="s">
        <v>743</v>
      </c>
      <c r="F430" s="20" t="s">
        <v>1422</v>
      </c>
      <c r="G430" s="17" t="s">
        <v>1297</v>
      </c>
      <c r="H430" s="17" t="str">
        <f>VLOOKUP(G430,'TONG HOP'!$C$8:$E$799,2,0)</f>
        <v>Bột đá 0-5 (PH02)</v>
      </c>
      <c r="I430" s="29" t="str">
        <f>IF(B430="","",VLOOKUP(H430,'TONG HOP'!$B$8:$F$19883,1,0))</f>
        <v>Bột đá 0-5 (PH02)</v>
      </c>
      <c r="J430" s="35" t="str">
        <f>IF(B430="","",VLOOKUP(I430,'TONG HOP'!$B$8:$F$19883,5,0))</f>
        <v>kg</v>
      </c>
      <c r="K430" s="214">
        <v>64350</v>
      </c>
      <c r="L430" s="214">
        <v>66600</v>
      </c>
      <c r="M430" s="214"/>
      <c r="N430" s="214"/>
      <c r="O430" s="617" t="s">
        <v>1873</v>
      </c>
      <c r="P430" s="11">
        <f t="shared" si="13"/>
        <v>8</v>
      </c>
      <c r="Q430" s="246" t="s">
        <v>1487</v>
      </c>
      <c r="R430" s="217">
        <f ca="1">+VLOOKUP(G430,'TONG HOP'!$C$8:$Q$788,14,0)</f>
        <v>16450296.948150001</v>
      </c>
      <c r="S430" s="217">
        <f ca="1">+VLOOKUP(G430,'TONG HOP'!$C$8:$Q$788,15,0)</f>
        <v>17584243.156999998</v>
      </c>
      <c r="T430" s="447"/>
      <c r="U430" s="7"/>
      <c r="V430" s="7"/>
    </row>
    <row r="431" spans="1:22" ht="15" customHeight="1">
      <c r="A431" s="4">
        <f t="shared" si="12"/>
        <v>427</v>
      </c>
      <c r="B431" s="30" t="s">
        <v>1869</v>
      </c>
      <c r="C431" s="19" t="s">
        <v>742</v>
      </c>
      <c r="D431" s="489" t="s">
        <v>1864</v>
      </c>
      <c r="E431" s="5" t="s">
        <v>743</v>
      </c>
      <c r="F431" s="20" t="s">
        <v>1422</v>
      </c>
      <c r="G431" s="315" t="s">
        <v>1296</v>
      </c>
      <c r="H431" s="17" t="str">
        <f>VLOOKUP(G431,'TONG HOP'!$C$8:$E$799,2,0)</f>
        <v>Bột đá Phước Hoà 03 (PH03) DTL</v>
      </c>
      <c r="I431" s="29" t="str">
        <f>IF(B431="","",VLOOKUP(H431,'TONG HOP'!$B$8:$F$19883,1,0))</f>
        <v>Bột đá Phước Hoà 03 (PH03) DTL</v>
      </c>
      <c r="J431" s="35" t="str">
        <f>IF(B431="","",VLOOKUP(I431,'TONG HOP'!$B$8:$F$19883,5,0))</f>
        <v>kg</v>
      </c>
      <c r="K431" s="214">
        <v>52800</v>
      </c>
      <c r="L431" s="214">
        <v>54540</v>
      </c>
      <c r="M431" s="214"/>
      <c r="N431" s="214"/>
      <c r="O431" s="617" t="s">
        <v>1873</v>
      </c>
      <c r="P431" s="11">
        <f t="shared" si="13"/>
        <v>8</v>
      </c>
      <c r="Q431" s="246" t="s">
        <v>1487</v>
      </c>
      <c r="R431" s="217">
        <f ca="1">+VLOOKUP(G431,'TONG HOP'!$C$8:$Q$788,14,0)</f>
        <v>12462544.286</v>
      </c>
      <c r="S431" s="217">
        <f ca="1">+VLOOKUP(G431,'TONG HOP'!$C$8:$Q$788,15,0)</f>
        <v>13260131.879999999</v>
      </c>
      <c r="T431" s="447"/>
      <c r="U431" s="7"/>
      <c r="V431" s="7"/>
    </row>
    <row r="432" spans="1:22" ht="15" customHeight="1">
      <c r="A432" s="4">
        <f t="shared" si="12"/>
        <v>428</v>
      </c>
      <c r="B432" s="30" t="s">
        <v>1869</v>
      </c>
      <c r="C432" s="19" t="s">
        <v>742</v>
      </c>
      <c r="D432" s="489" t="s">
        <v>1864</v>
      </c>
      <c r="E432" s="5" t="s">
        <v>743</v>
      </c>
      <c r="F432" s="20" t="s">
        <v>1422</v>
      </c>
      <c r="G432" s="17" t="s">
        <v>78</v>
      </c>
      <c r="H432" s="17" t="str">
        <f>VLOOKUP(G432,'TONG HOP'!$C$8:$E$799,2,0)</f>
        <v>Đá vôi (PND-HT01)</v>
      </c>
      <c r="I432" s="29" t="str">
        <f>IF(B432="","",VLOOKUP(H432,'TONG HOP'!$B$8:$F$19883,1,0))</f>
        <v>Đá vôi (PND-HT01)</v>
      </c>
      <c r="J432" s="35" t="str">
        <f>IF(B432="","",VLOOKUP(I432,'TONG HOP'!$B$8:$F$19883,5,0))</f>
        <v>kg</v>
      </c>
      <c r="K432" s="214">
        <v>22275</v>
      </c>
      <c r="L432" s="214">
        <v>23520</v>
      </c>
      <c r="M432" s="214"/>
      <c r="N432" s="214"/>
      <c r="O432" s="617" t="s">
        <v>1873</v>
      </c>
      <c r="P432" s="11">
        <f t="shared" si="13"/>
        <v>8</v>
      </c>
      <c r="Q432" s="246" t="s">
        <v>1487</v>
      </c>
      <c r="R432" s="217">
        <f ca="1">+VLOOKUP(G432,'TONG HOP'!$C$8:$Q$788,14,0)</f>
        <v>1278368.7590000001</v>
      </c>
      <c r="S432" s="217">
        <f ca="1">+VLOOKUP(G432,'TONG HOP'!$C$8:$Q$788,15,0)</f>
        <v>1340529.603775</v>
      </c>
      <c r="T432" s="447"/>
      <c r="U432" s="7"/>
      <c r="V432" s="7"/>
    </row>
    <row r="433" spans="1:22" ht="15" customHeight="1">
      <c r="A433" s="4">
        <f t="shared" si="12"/>
        <v>429</v>
      </c>
      <c r="B433" s="30" t="s">
        <v>1869</v>
      </c>
      <c r="C433" s="19" t="s">
        <v>742</v>
      </c>
      <c r="D433" s="489" t="s">
        <v>1864</v>
      </c>
      <c r="E433" s="5" t="s">
        <v>743</v>
      </c>
      <c r="F433" s="20" t="s">
        <v>1422</v>
      </c>
      <c r="G433" s="315" t="s">
        <v>1147</v>
      </c>
      <c r="H433" s="17" t="str">
        <f>VLOOKUP(G433,'TONG HOP'!$C$8:$E$799,2,0)</f>
        <v>Đất sét Hoa đào (DTL) BD01</v>
      </c>
      <c r="I433" s="29" t="str">
        <f>IF(B433="","",VLOOKUP(H433,'TONG HOP'!$B$8:$F$19883,1,0))</f>
        <v>Đất sét Hoa đào (DTL) BD01</v>
      </c>
      <c r="J433" s="35" t="str">
        <f>IF(B433="","",VLOOKUP(I433,'TONG HOP'!$B$8:$F$19883,5,0))</f>
        <v>kg</v>
      </c>
      <c r="K433" s="214">
        <v>56100</v>
      </c>
      <c r="L433" s="214">
        <v>66570</v>
      </c>
      <c r="M433" s="214"/>
      <c r="N433" s="214"/>
      <c r="O433" s="617" t="s">
        <v>1873</v>
      </c>
      <c r="P433" s="11">
        <f t="shared" si="13"/>
        <v>8</v>
      </c>
      <c r="Q433" s="246" t="s">
        <v>1487</v>
      </c>
      <c r="R433" s="217">
        <f ca="1">+VLOOKUP(G433,'TONG HOP'!$C$8:$Q$788,14,0)</f>
        <v>7003067.8900000006</v>
      </c>
      <c r="S433" s="217">
        <f ca="1">+VLOOKUP(G433,'TONG HOP'!$C$8:$Q$788,15,0)</f>
        <v>9188535.4875000007</v>
      </c>
      <c r="T433" s="447"/>
      <c r="U433" s="7"/>
      <c r="V433" s="7"/>
    </row>
    <row r="434" spans="1:22" ht="15" customHeight="1">
      <c r="A434" s="4">
        <f t="shared" si="12"/>
        <v>430</v>
      </c>
      <c r="B434" s="30" t="s">
        <v>1869</v>
      </c>
      <c r="C434" s="19" t="s">
        <v>742</v>
      </c>
      <c r="D434" s="489" t="s">
        <v>1864</v>
      </c>
      <c r="E434" s="5" t="s">
        <v>743</v>
      </c>
      <c r="F434" s="20" t="s">
        <v>1422</v>
      </c>
      <c r="G434" s="17" t="s">
        <v>784</v>
      </c>
      <c r="H434" s="17" t="str">
        <f>VLOOKUP(G434,'TONG HOP'!$C$8:$E$799,2,0)</f>
        <v>Đất Đỏ Hoa Đào (BD02) LHP</v>
      </c>
      <c r="I434" s="29" t="str">
        <f>IF(B434="","",VLOOKUP(H434,'TONG HOP'!$B$8:$F$19883,1,0))</f>
        <v>Đất Đỏ Hoa Đào (BD02) LHP</v>
      </c>
      <c r="J434" s="35" t="str">
        <f>IF(B434="","",VLOOKUP(I434,'TONG HOP'!$B$8:$F$19883,5,0))</f>
        <v>kg</v>
      </c>
      <c r="K434" s="214">
        <v>59400</v>
      </c>
      <c r="L434" s="214">
        <v>70410</v>
      </c>
      <c r="M434" s="214"/>
      <c r="N434" s="214"/>
      <c r="O434" s="617" t="s">
        <v>1873</v>
      </c>
      <c r="P434" s="11">
        <f t="shared" si="13"/>
        <v>8</v>
      </c>
      <c r="Q434" s="246" t="s">
        <v>1487</v>
      </c>
      <c r="R434" s="217">
        <f ca="1">+VLOOKUP(G434,'TONG HOP'!$C$8:$Q$788,14,0)</f>
        <v>21748131.5</v>
      </c>
      <c r="S434" s="217">
        <f ca="1">+VLOOKUP(G434,'TONG HOP'!$C$8:$Q$788,15,0)</f>
        <v>27517934.375</v>
      </c>
      <c r="T434" s="447"/>
      <c r="U434" s="7"/>
      <c r="V434" s="7"/>
    </row>
    <row r="435" spans="1:22" ht="15" customHeight="1">
      <c r="A435" s="4">
        <f t="shared" si="12"/>
        <v>431</v>
      </c>
      <c r="B435" s="30" t="s">
        <v>1869</v>
      </c>
      <c r="C435" s="19" t="s">
        <v>742</v>
      </c>
      <c r="D435" s="489" t="s">
        <v>1864</v>
      </c>
      <c r="E435" s="5" t="s">
        <v>743</v>
      </c>
      <c r="F435" s="20" t="s">
        <v>1422</v>
      </c>
      <c r="G435" s="315" t="s">
        <v>1370</v>
      </c>
      <c r="H435" s="17" t="str">
        <f>VLOOKUP(G435,'TONG HOP'!$C$8:$E$799,2,0)</f>
        <v>Đất VT02</v>
      </c>
      <c r="I435" s="29" t="str">
        <f>IF(B435="","",VLOOKUP(H435,'TONG HOP'!$B$8:$F$19883,1,0))</f>
        <v>Đất VT02</v>
      </c>
      <c r="J435" s="35" t="str">
        <f>IF(B435="","",VLOOKUP(I435,'TONG HOP'!$B$8:$F$19883,5,0))</f>
        <v>kg</v>
      </c>
      <c r="K435" s="214">
        <v>23100</v>
      </c>
      <c r="L435" s="214">
        <v>27390</v>
      </c>
      <c r="M435" s="214"/>
      <c r="N435" s="214"/>
      <c r="O435" s="617" t="s">
        <v>1873</v>
      </c>
      <c r="P435" s="11">
        <f t="shared" si="13"/>
        <v>8</v>
      </c>
      <c r="Q435" s="246" t="s">
        <v>1487</v>
      </c>
      <c r="R435" s="217">
        <f ca="1">+VLOOKUP(G435,'TONG HOP'!$C$8:$Q$788,14,0)</f>
        <v>7849734</v>
      </c>
      <c r="S435" s="217">
        <f ca="1">+VLOOKUP(G435,'TONG HOP'!$C$8:$Q$788,15,0)</f>
        <v>9643863.4800000004</v>
      </c>
      <c r="T435" s="447"/>
      <c r="U435" s="7"/>
      <c r="V435" s="7"/>
    </row>
    <row r="436" spans="1:22" ht="15" customHeight="1">
      <c r="A436" s="4">
        <f t="shared" si="12"/>
        <v>432</v>
      </c>
      <c r="B436" s="30" t="s">
        <v>1869</v>
      </c>
      <c r="C436" s="19" t="s">
        <v>742</v>
      </c>
      <c r="D436" s="489" t="s">
        <v>1864</v>
      </c>
      <c r="E436" s="5" t="s">
        <v>743</v>
      </c>
      <c r="F436" s="20" t="s">
        <v>1422</v>
      </c>
      <c r="G436" s="315" t="s">
        <v>783</v>
      </c>
      <c r="H436" s="17" t="str">
        <f>VLOOKUP(G436,'TONG HOP'!$C$8:$E$799,2,0)</f>
        <v>Đất sét Hồng Lâm Đồng mới (PND-KL-BL01) - LQ</v>
      </c>
      <c r="I436" s="29" t="str">
        <f>IF(B436="","",VLOOKUP(H436,'TONG HOP'!$B$8:$F$19883,1,0))</f>
        <v>Đất sét Hồng Lâm Đồng mới (PND-KL-BL01) - LQ</v>
      </c>
      <c r="J436" s="35" t="str">
        <f>IF(B436="","",VLOOKUP(I436,'TONG HOP'!$B$8:$F$19883,5,0))</f>
        <v>kg</v>
      </c>
      <c r="K436" s="214">
        <v>16500</v>
      </c>
      <c r="L436" s="214">
        <v>20340</v>
      </c>
      <c r="M436" s="214"/>
      <c r="N436" s="214"/>
      <c r="O436" s="617" t="s">
        <v>1873</v>
      </c>
      <c r="P436" s="11">
        <f t="shared" si="13"/>
        <v>8</v>
      </c>
      <c r="Q436" s="246" t="s">
        <v>1487</v>
      </c>
      <c r="R436" s="217">
        <f ca="1">+VLOOKUP(G436,'TONG HOP'!$C$8:$Q$788,14,0)</f>
        <v>8622217</v>
      </c>
      <c r="S436" s="217">
        <f ca="1">+VLOOKUP(G436,'TONG HOP'!$C$8:$Q$788,15,0)</f>
        <v>11000466.59</v>
      </c>
      <c r="T436" s="447"/>
      <c r="U436" s="7"/>
      <c r="V436" s="7"/>
    </row>
    <row r="437" spans="1:22" ht="15" customHeight="1">
      <c r="A437" s="4">
        <f t="shared" si="12"/>
        <v>433</v>
      </c>
      <c r="B437" s="30" t="s">
        <v>1869</v>
      </c>
      <c r="C437" s="19" t="s">
        <v>742</v>
      </c>
      <c r="D437" s="489" t="s">
        <v>1864</v>
      </c>
      <c r="E437" s="5" t="s">
        <v>743</v>
      </c>
      <c r="F437" s="20" t="s">
        <v>1422</v>
      </c>
      <c r="G437" s="315" t="s">
        <v>1421</v>
      </c>
      <c r="H437" s="17" t="str">
        <f>VLOOKUP(G437,'TONG HOP'!$C$8:$E$799,2,0)</f>
        <v>Đất VC02 (Đất TT)</v>
      </c>
      <c r="I437" s="29" t="str">
        <f>IF(B437="","",VLOOKUP(H437,'TONG HOP'!$B$8:$F$19883,1,0))</f>
        <v>Đất VC02 (Đất TT)</v>
      </c>
      <c r="J437" s="35" t="str">
        <f>IF(B437="","",VLOOKUP(I437,'TONG HOP'!$B$8:$F$19883,5,0))</f>
        <v>kg</v>
      </c>
      <c r="K437" s="214">
        <v>24750</v>
      </c>
      <c r="L437" s="214">
        <v>30360</v>
      </c>
      <c r="M437" s="214"/>
      <c r="N437" s="214"/>
      <c r="O437" s="617" t="s">
        <v>1873</v>
      </c>
      <c r="P437" s="11">
        <f t="shared" si="13"/>
        <v>8</v>
      </c>
      <c r="Q437" s="246" t="s">
        <v>1487</v>
      </c>
      <c r="R437" s="217">
        <f ca="1">+VLOOKUP(G437,'TONG HOP'!$C$8:$Q$788,14,0)</f>
        <v>11046342.498400144</v>
      </c>
      <c r="S437" s="217">
        <f ca="1">+VLOOKUP(G437,'TONG HOP'!$C$8:$Q$788,15,0)</f>
        <v>10818962.636480175</v>
      </c>
      <c r="T437" s="447"/>
      <c r="U437" s="7"/>
      <c r="V437" s="7"/>
    </row>
    <row r="438" spans="1:22" ht="15" customHeight="1">
      <c r="A438" s="4">
        <f t="shared" si="12"/>
        <v>434</v>
      </c>
      <c r="B438" s="30" t="s">
        <v>1869</v>
      </c>
      <c r="C438" s="19" t="s">
        <v>742</v>
      </c>
      <c r="D438" s="489" t="s">
        <v>1864</v>
      </c>
      <c r="E438" s="5" t="s">
        <v>743</v>
      </c>
      <c r="F438" s="20" t="s">
        <v>1422</v>
      </c>
      <c r="G438" s="17" t="s">
        <v>1294</v>
      </c>
      <c r="H438" s="17" t="str">
        <f>VLOOKUP(G438,'TONG HOP'!$C$8:$E$799,2,0)</f>
        <v>Thủy tinh lỏng - Ngọc Anh Đạt (Natri silicate)</v>
      </c>
      <c r="I438" s="29" t="str">
        <f>IF(B438="","",VLOOKUP(H438,'TONG HOP'!$B$8:$F$19883,1,0))</f>
        <v>Thủy tinh lỏng - Ngọc Anh Đạt (Natri silicate)</v>
      </c>
      <c r="J438" s="35" t="str">
        <f>IF(B438="","",VLOOKUP(I438,'TONG HOP'!$B$8:$F$19883,5,0))</f>
        <v>kg</v>
      </c>
      <c r="K438" s="214">
        <v>4761</v>
      </c>
      <c r="L438" s="214">
        <v>4761</v>
      </c>
      <c r="M438" s="214"/>
      <c r="N438" s="214"/>
      <c r="O438" s="617" t="s">
        <v>1873</v>
      </c>
      <c r="P438" s="11">
        <f t="shared" si="13"/>
        <v>8</v>
      </c>
      <c r="Q438" s="246" t="s">
        <v>1487</v>
      </c>
      <c r="R438" s="217">
        <f ca="1">+VLOOKUP(G438,'TONG HOP'!$C$8:$Q$788,14,0)</f>
        <v>11856</v>
      </c>
      <c r="S438" s="217">
        <f ca="1">+VLOOKUP(G438,'TONG HOP'!$C$8:$Q$788,15,0)</f>
        <v>11856</v>
      </c>
      <c r="T438" s="447"/>
      <c r="U438" s="7"/>
      <c r="V438" s="7"/>
    </row>
    <row r="439" spans="1:22" ht="15" customHeight="1">
      <c r="A439" s="4">
        <f t="shared" si="12"/>
        <v>435</v>
      </c>
      <c r="B439" s="30" t="s">
        <v>1870</v>
      </c>
      <c r="C439" s="19" t="s">
        <v>742</v>
      </c>
      <c r="D439" s="489" t="s">
        <v>1864</v>
      </c>
      <c r="E439" s="5" t="s">
        <v>743</v>
      </c>
      <c r="F439" s="20" t="s">
        <v>1442</v>
      </c>
      <c r="G439" s="17" t="s">
        <v>1306</v>
      </c>
      <c r="H439" s="17" t="str">
        <f>VLOOKUP(G439,'TONG HOP'!$C$8:$E$799,2,0)</f>
        <v>Than cục 4A- Hưng Tam Long Lô 2</v>
      </c>
      <c r="I439" s="29" t="str">
        <f>IF(B439="","",VLOOKUP(H439,'TONG HOP'!$B$8:$F$19883,1,0))</f>
        <v>Than cục 4A- Hưng Tam Long Lô 2</v>
      </c>
      <c r="J439" s="35" t="str">
        <f>IF(B439="","",VLOOKUP(I439,'TONG HOP'!$B$8:$F$19883,5,0))</f>
        <v>kg</v>
      </c>
      <c r="K439" s="214"/>
      <c r="L439" s="214">
        <v>11226</v>
      </c>
      <c r="M439" s="214"/>
      <c r="N439" s="214"/>
      <c r="O439" s="617" t="s">
        <v>1773</v>
      </c>
      <c r="P439" s="11">
        <f t="shared" si="13"/>
        <v>8</v>
      </c>
      <c r="Q439" s="246"/>
      <c r="R439" s="217">
        <f>+VLOOKUP(G439,'TONG HOP'!$C$8:$Q$788,14,0)</f>
        <v>0</v>
      </c>
      <c r="S439" s="217">
        <f ca="1">+VLOOKUP(G439,'TONG HOP'!$C$8:$Q$788,15,0)</f>
        <v>694921.52</v>
      </c>
      <c r="T439" s="447"/>
      <c r="U439" s="7"/>
      <c r="V439" s="7"/>
    </row>
    <row r="440" spans="1:22" ht="15" customHeight="1">
      <c r="A440" s="4">
        <f t="shared" si="12"/>
        <v>436</v>
      </c>
      <c r="B440" s="30" t="s">
        <v>1871</v>
      </c>
      <c r="C440" s="19" t="s">
        <v>742</v>
      </c>
      <c r="D440" s="489" t="s">
        <v>1864</v>
      </c>
      <c r="E440" s="5" t="s">
        <v>743</v>
      </c>
      <c r="F440" s="20" t="s">
        <v>1442</v>
      </c>
      <c r="G440" s="17" t="s">
        <v>1306</v>
      </c>
      <c r="H440" s="17" t="str">
        <f>VLOOKUP(G440,'TONG HOP'!$C$8:$E$799,2,0)</f>
        <v>Than cục 4A- Hưng Tam Long Lô 2</v>
      </c>
      <c r="I440" s="29" t="str">
        <f>IF(B440="","",VLOOKUP(H440,'TONG HOP'!$B$8:$F$19883,1,0))</f>
        <v>Than cục 4A- Hưng Tam Long Lô 2</v>
      </c>
      <c r="J440" s="35" t="str">
        <f>IF(B440="","",VLOOKUP(I440,'TONG HOP'!$B$8:$F$19883,5,0))</f>
        <v>kg</v>
      </c>
      <c r="K440" s="214"/>
      <c r="L440" s="214">
        <v>11970</v>
      </c>
      <c r="M440" s="214"/>
      <c r="N440" s="214"/>
      <c r="O440" s="617" t="s">
        <v>1774</v>
      </c>
      <c r="P440" s="11">
        <f t="shared" si="13"/>
        <v>8</v>
      </c>
      <c r="Q440" s="246"/>
      <c r="R440" s="217">
        <f>+VLOOKUP(G440,'TONG HOP'!$C$8:$Q$788,14,0)</f>
        <v>0</v>
      </c>
      <c r="S440" s="217">
        <f ca="1">+VLOOKUP(G440,'TONG HOP'!$C$8:$Q$788,15,0)</f>
        <v>694921.52</v>
      </c>
      <c r="T440" s="447"/>
      <c r="U440" s="7"/>
      <c r="V440" s="7"/>
    </row>
    <row r="441" spans="1:22" ht="15" customHeight="1">
      <c r="A441" s="4">
        <f t="shared" si="12"/>
        <v>437</v>
      </c>
      <c r="B441" s="30"/>
      <c r="C441" s="19" t="s">
        <v>742</v>
      </c>
      <c r="D441" s="489"/>
      <c r="E441" s="5" t="s">
        <v>743</v>
      </c>
      <c r="F441" s="20" t="s">
        <v>1422</v>
      </c>
      <c r="G441" s="315"/>
      <c r="H441" s="17" t="e">
        <f>VLOOKUP(G441,'TONG HOP'!$C$8:$E$799,2,0)</f>
        <v>#N/A</v>
      </c>
      <c r="I441" s="29" t="str">
        <f>IF(B441="","",VLOOKUP(H441,'TONG HOP'!$B$8:$F$19883,1,0))</f>
        <v/>
      </c>
      <c r="J441" s="35" t="str">
        <f>IF(B441="","",VLOOKUP(I441,'TONG HOP'!$B$8:$F$19883,5,0))</f>
        <v/>
      </c>
      <c r="K441" s="214"/>
      <c r="L441" s="214"/>
      <c r="M441" s="214"/>
      <c r="N441" s="214"/>
      <c r="O441" s="617"/>
      <c r="P441" s="11">
        <f t="shared" si="13"/>
        <v>8</v>
      </c>
      <c r="Q441" s="246"/>
      <c r="R441" s="217" t="e">
        <f>+VLOOKUP(G441,'TONG HOP'!$C$8:$Q$788,14,0)</f>
        <v>#N/A</v>
      </c>
      <c r="S441" s="217" t="e">
        <f>+VLOOKUP(G441,'TONG HOP'!$C$8:$Q$788,15,0)</f>
        <v>#N/A</v>
      </c>
      <c r="T441" s="447"/>
      <c r="U441" s="7"/>
      <c r="V441" s="7"/>
    </row>
    <row r="442" spans="1:22" ht="15" customHeight="1">
      <c r="A442" s="4">
        <f t="shared" si="12"/>
        <v>438</v>
      </c>
      <c r="B442" s="30"/>
      <c r="C442" s="19" t="s">
        <v>742</v>
      </c>
      <c r="D442" s="489"/>
      <c r="E442" s="5" t="s">
        <v>743</v>
      </c>
      <c r="F442" s="20" t="s">
        <v>1422</v>
      </c>
      <c r="G442" s="315"/>
      <c r="H442" s="17" t="e">
        <f>VLOOKUP(G442,'TONG HOP'!$C$8:$E$799,2,0)</f>
        <v>#N/A</v>
      </c>
      <c r="I442" s="29" t="str">
        <f>IF(B442="","",VLOOKUP(H442,'TONG HOP'!$B$8:$F$19883,1,0))</f>
        <v/>
      </c>
      <c r="J442" s="35" t="str">
        <f>IF(B442="","",VLOOKUP(I442,'TONG HOP'!$B$8:$F$19883,5,0))</f>
        <v/>
      </c>
      <c r="K442" s="214"/>
      <c r="L442" s="214"/>
      <c r="M442" s="214"/>
      <c r="N442" s="214"/>
      <c r="O442" s="617"/>
      <c r="P442" s="11">
        <f t="shared" si="13"/>
        <v>8</v>
      </c>
      <c r="Q442" s="246"/>
      <c r="R442" s="217" t="e">
        <f>+VLOOKUP(G442,'TONG HOP'!$C$8:$Q$788,14,0)</f>
        <v>#N/A</v>
      </c>
      <c r="S442" s="217" t="e">
        <f>+VLOOKUP(G442,'TONG HOP'!$C$8:$Q$788,15,0)</f>
        <v>#N/A</v>
      </c>
      <c r="T442" s="447"/>
      <c r="U442" s="7"/>
      <c r="V442" s="7"/>
    </row>
    <row r="443" spans="1:22" ht="15" customHeight="1">
      <c r="A443" s="4">
        <f t="shared" si="12"/>
        <v>439</v>
      </c>
      <c r="B443" s="30"/>
      <c r="C443" s="19" t="s">
        <v>742</v>
      </c>
      <c r="D443" s="489"/>
      <c r="E443" s="5" t="s">
        <v>743</v>
      </c>
      <c r="F443" s="20" t="s">
        <v>1422</v>
      </c>
      <c r="G443" s="315"/>
      <c r="H443" s="17" t="e">
        <f>VLOOKUP(G443,'TONG HOP'!$C$8:$E$799,2,0)</f>
        <v>#N/A</v>
      </c>
      <c r="I443" s="29" t="str">
        <f>IF(B443="","",VLOOKUP(H443,'TONG HOP'!$B$8:$F$19883,1,0))</f>
        <v/>
      </c>
      <c r="J443" s="35" t="str">
        <f>IF(B443="","",VLOOKUP(I443,'TONG HOP'!$B$8:$F$19883,5,0))</f>
        <v/>
      </c>
      <c r="K443" s="214"/>
      <c r="L443" s="214"/>
      <c r="M443" s="214"/>
      <c r="N443" s="214"/>
      <c r="O443" s="617"/>
      <c r="P443" s="11">
        <f t="shared" si="13"/>
        <v>8</v>
      </c>
      <c r="Q443" s="246"/>
      <c r="R443" s="217" t="e">
        <f>+VLOOKUP(G443,'TONG HOP'!$C$8:$Q$788,14,0)</f>
        <v>#N/A</v>
      </c>
      <c r="S443" s="217" t="e">
        <f>+VLOOKUP(G443,'TONG HOP'!$C$8:$Q$788,15,0)</f>
        <v>#N/A</v>
      </c>
      <c r="T443" s="447"/>
      <c r="U443" s="7"/>
      <c r="V443" s="7"/>
    </row>
    <row r="444" spans="1:22">
      <c r="A444" s="4">
        <f t="shared" si="12"/>
        <v>440</v>
      </c>
      <c r="B444" s="30"/>
      <c r="C444" s="19" t="s">
        <v>742</v>
      </c>
      <c r="D444" s="489"/>
      <c r="E444" s="5" t="s">
        <v>743</v>
      </c>
      <c r="F444" s="20" t="s">
        <v>1422</v>
      </c>
      <c r="G444" s="17"/>
      <c r="H444" s="17" t="e">
        <f>VLOOKUP(G444,'TONG HOP'!$C$8:$E$799,2,0)</f>
        <v>#N/A</v>
      </c>
      <c r="I444" s="29" t="str">
        <f>IF(B444="","",VLOOKUP(H444,'TONG HOP'!$B$8:$F$19883,1,0))</f>
        <v/>
      </c>
      <c r="J444" s="35" t="str">
        <f>IF(B444="","",VLOOKUP(I444,'TONG HOP'!$B$8:$F$19883,5,0))</f>
        <v/>
      </c>
      <c r="K444" s="214"/>
      <c r="L444" s="214"/>
      <c r="M444" s="214"/>
      <c r="N444" s="214"/>
      <c r="O444" s="617"/>
      <c r="P444" s="11">
        <f t="shared" si="13"/>
        <v>8</v>
      </c>
      <c r="Q444" s="246"/>
      <c r="R444" s="217" t="e">
        <f>+VLOOKUP(G444,'TONG HOP'!$C$8:$Q$788,14,0)</f>
        <v>#N/A</v>
      </c>
      <c r="S444" s="217" t="e">
        <f>+VLOOKUP(G444,'TONG HOP'!$C$8:$Q$788,15,0)</f>
        <v>#N/A</v>
      </c>
      <c r="T444" s="447"/>
      <c r="U444" s="7"/>
      <c r="V444" s="7"/>
    </row>
    <row r="445" spans="1:22" ht="15.75" customHeight="1">
      <c r="A445" s="4">
        <f t="shared" si="12"/>
        <v>441</v>
      </c>
      <c r="B445" s="30"/>
      <c r="C445" s="19" t="s">
        <v>742</v>
      </c>
      <c r="D445" s="489"/>
      <c r="E445" s="5" t="s">
        <v>743</v>
      </c>
      <c r="F445" s="20" t="s">
        <v>1422</v>
      </c>
      <c r="G445" s="315"/>
      <c r="H445" s="17" t="e">
        <f>VLOOKUP(G445,'TONG HOP'!$C$8:$E$799,2,0)</f>
        <v>#N/A</v>
      </c>
      <c r="I445" s="29" t="str">
        <f>IF(B445="","",VLOOKUP(H445,'TONG HOP'!$B$8:$F$19883,1,0))</f>
        <v/>
      </c>
      <c r="J445" s="35" t="str">
        <f>IF(B445="","",VLOOKUP(I445,'TONG HOP'!$B$8:$F$19883,5,0))</f>
        <v/>
      </c>
      <c r="K445" s="214"/>
      <c r="L445" s="214"/>
      <c r="M445" s="214"/>
      <c r="N445" s="214"/>
      <c r="O445" s="617"/>
      <c r="P445" s="11">
        <f t="shared" si="13"/>
        <v>8</v>
      </c>
      <c r="Q445" s="246"/>
      <c r="R445" s="217" t="e">
        <f>+VLOOKUP(G445,'TONG HOP'!$C$8:$Q$788,14,0)</f>
        <v>#N/A</v>
      </c>
      <c r="S445" s="217" t="e">
        <f>+VLOOKUP(G445,'TONG HOP'!$C$8:$Q$788,15,0)</f>
        <v>#N/A</v>
      </c>
      <c r="T445" s="447"/>
      <c r="U445" s="7"/>
      <c r="V445" s="7"/>
    </row>
    <row r="446" spans="1:22" ht="15" customHeight="1">
      <c r="A446" s="4">
        <f t="shared" si="12"/>
        <v>442</v>
      </c>
      <c r="B446" s="30"/>
      <c r="C446" s="19" t="s">
        <v>742</v>
      </c>
      <c r="D446" s="489"/>
      <c r="E446" s="5" t="s">
        <v>743</v>
      </c>
      <c r="F446" s="20" t="s">
        <v>1422</v>
      </c>
      <c r="G446" s="17"/>
      <c r="H446" s="17" t="e">
        <f>VLOOKUP(G446,'TONG HOP'!$C$8:$E$799,2,0)</f>
        <v>#N/A</v>
      </c>
      <c r="I446" s="29" t="str">
        <f>IF(B446="","",VLOOKUP(H446,'TONG HOP'!$B$8:$F$19883,1,0))</f>
        <v/>
      </c>
      <c r="J446" s="35" t="str">
        <f>IF(B446="","",VLOOKUP(I446,'TONG HOP'!$B$8:$F$19883,5,0))</f>
        <v/>
      </c>
      <c r="K446" s="214"/>
      <c r="L446" s="214"/>
      <c r="M446" s="214"/>
      <c r="N446" s="214"/>
      <c r="O446" s="617"/>
      <c r="P446" s="11">
        <f t="shared" si="13"/>
        <v>8</v>
      </c>
      <c r="Q446" s="246"/>
      <c r="R446" s="217" t="e">
        <f>+VLOOKUP(G446,'TONG HOP'!$C$8:$Q$788,14,0)</f>
        <v>#N/A</v>
      </c>
      <c r="S446" s="217" t="e">
        <f>+VLOOKUP(G446,'TONG HOP'!$C$8:$Q$788,15,0)</f>
        <v>#N/A</v>
      </c>
      <c r="T446" s="447"/>
      <c r="U446" s="7"/>
      <c r="V446" s="7"/>
    </row>
    <row r="447" spans="1:22" ht="15" customHeight="1">
      <c r="A447" s="4">
        <f t="shared" si="12"/>
        <v>443</v>
      </c>
      <c r="B447" s="30"/>
      <c r="C447" s="19" t="s">
        <v>742</v>
      </c>
      <c r="D447" s="489"/>
      <c r="E447" s="5" t="s">
        <v>743</v>
      </c>
      <c r="F447" s="20" t="s">
        <v>1422</v>
      </c>
      <c r="G447" s="315"/>
      <c r="H447" s="17" t="e">
        <f>VLOOKUP(G447,'TONG HOP'!$C$8:$E$799,2,0)</f>
        <v>#N/A</v>
      </c>
      <c r="I447" s="29" t="str">
        <f>IF(B447="","",VLOOKUP(H447,'TONG HOP'!$B$8:$F$19883,1,0))</f>
        <v/>
      </c>
      <c r="J447" s="35" t="str">
        <f>IF(B447="","",VLOOKUP(I447,'TONG HOP'!$B$8:$F$19883,5,0))</f>
        <v/>
      </c>
      <c r="K447" s="214"/>
      <c r="L447" s="214"/>
      <c r="M447" s="214"/>
      <c r="N447" s="214"/>
      <c r="O447" s="617"/>
      <c r="P447" s="11">
        <f t="shared" si="13"/>
        <v>8</v>
      </c>
      <c r="Q447" s="246"/>
      <c r="R447" s="217" t="e">
        <f>+VLOOKUP(G447,'TONG HOP'!$C$8:$Q$788,14,0)</f>
        <v>#N/A</v>
      </c>
      <c r="S447" s="217" t="e">
        <f>+VLOOKUP(G447,'TONG HOP'!$C$8:$Q$788,15,0)</f>
        <v>#N/A</v>
      </c>
      <c r="T447" s="447"/>
      <c r="U447" s="7"/>
      <c r="V447" s="7"/>
    </row>
    <row r="448" spans="1:22" ht="15" customHeight="1">
      <c r="A448" s="4">
        <f t="shared" si="12"/>
        <v>444</v>
      </c>
      <c r="B448" s="30"/>
      <c r="C448" s="19" t="s">
        <v>742</v>
      </c>
      <c r="D448" s="489"/>
      <c r="E448" s="5" t="s">
        <v>743</v>
      </c>
      <c r="F448" s="20" t="s">
        <v>1442</v>
      </c>
      <c r="G448" s="17"/>
      <c r="H448" s="17" t="e">
        <f>VLOOKUP(G448,'TONG HOP'!$C$8:$E$799,2,0)</f>
        <v>#N/A</v>
      </c>
      <c r="I448" s="29" t="str">
        <f>IF(B448="","",VLOOKUP(H448,'TONG HOP'!$B$8:$F$19883,1,0))</f>
        <v/>
      </c>
      <c r="J448" s="35" t="str">
        <f>IF(B448="","",VLOOKUP(I448,'TONG HOP'!$B$8:$F$19883,5,0))</f>
        <v/>
      </c>
      <c r="K448" s="214"/>
      <c r="L448" s="214"/>
      <c r="M448" s="214"/>
      <c r="N448" s="214"/>
      <c r="O448" s="617"/>
      <c r="P448" s="11">
        <f t="shared" si="13"/>
        <v>8</v>
      </c>
      <c r="Q448" s="246"/>
      <c r="R448" s="217" t="e">
        <f>+VLOOKUP(G448,'TONG HOP'!$C$8:$Q$788,14,0)</f>
        <v>#N/A</v>
      </c>
      <c r="S448" s="217" t="e">
        <f>+VLOOKUP(G448,'TONG HOP'!$C$8:$Q$788,15,0)</f>
        <v>#N/A</v>
      </c>
      <c r="T448" s="447"/>
      <c r="U448" s="7"/>
      <c r="V448" s="7"/>
    </row>
    <row r="449" spans="1:22" ht="15" customHeight="1">
      <c r="A449" s="4">
        <f t="shared" si="12"/>
        <v>445</v>
      </c>
      <c r="B449" s="30"/>
      <c r="C449" s="19" t="s">
        <v>742</v>
      </c>
      <c r="D449" s="489"/>
      <c r="E449" s="5" t="s">
        <v>743</v>
      </c>
      <c r="F449" s="20" t="s">
        <v>1442</v>
      </c>
      <c r="G449" s="17"/>
      <c r="H449" s="17" t="e">
        <f>VLOOKUP(G449,'TONG HOP'!$C$8:$E$799,2,0)</f>
        <v>#N/A</v>
      </c>
      <c r="I449" s="29" t="str">
        <f>IF(B449="","",VLOOKUP(H449,'TONG HOP'!$B$8:$F$19883,1,0))</f>
        <v/>
      </c>
      <c r="J449" s="35" t="str">
        <f>IF(B449="","",VLOOKUP(I449,'TONG HOP'!$B$8:$F$19883,5,0))</f>
        <v/>
      </c>
      <c r="K449" s="214"/>
      <c r="L449" s="214"/>
      <c r="M449" s="214"/>
      <c r="N449" s="214"/>
      <c r="O449" s="617"/>
      <c r="P449" s="11">
        <f t="shared" si="13"/>
        <v>8</v>
      </c>
      <c r="Q449" s="246"/>
      <c r="R449" s="217" t="e">
        <f>+VLOOKUP(G449,'TONG HOP'!$C$8:$Q$788,14,0)</f>
        <v>#N/A</v>
      </c>
      <c r="S449" s="217" t="e">
        <f>+VLOOKUP(G449,'TONG HOP'!$C$8:$Q$788,15,0)</f>
        <v>#N/A</v>
      </c>
      <c r="T449" s="447"/>
      <c r="U449" s="7"/>
      <c r="V449" s="7"/>
    </row>
    <row r="450" spans="1:22" ht="15" customHeight="1">
      <c r="A450" s="4">
        <f t="shared" si="12"/>
        <v>446</v>
      </c>
      <c r="B450" s="30"/>
      <c r="C450" s="19" t="s">
        <v>742</v>
      </c>
      <c r="D450" s="489"/>
      <c r="E450" s="5" t="s">
        <v>743</v>
      </c>
      <c r="F450" s="20" t="s">
        <v>1442</v>
      </c>
      <c r="G450" s="17"/>
      <c r="H450" s="17" t="e">
        <f>VLOOKUP(G450,'TONG HOP'!$C$8:$E$799,2,0)</f>
        <v>#N/A</v>
      </c>
      <c r="I450" s="29" t="str">
        <f>IF(B450="","",VLOOKUP(H450,'TONG HOP'!$B$8:$F$19883,1,0))</f>
        <v/>
      </c>
      <c r="J450" s="35" t="str">
        <f>IF(B450="","",VLOOKUP(I450,'TONG HOP'!$B$8:$F$19883,5,0))</f>
        <v/>
      </c>
      <c r="K450" s="214"/>
      <c r="L450" s="214"/>
      <c r="M450" s="214"/>
      <c r="N450" s="214"/>
      <c r="O450" s="617"/>
      <c r="P450" s="11">
        <f t="shared" si="13"/>
        <v>8</v>
      </c>
      <c r="Q450" s="246"/>
      <c r="R450" s="217" t="e">
        <f>+VLOOKUP(G450,'TONG HOP'!$C$8:$Q$788,14,0)</f>
        <v>#N/A</v>
      </c>
      <c r="S450" s="217" t="e">
        <f>+VLOOKUP(G450,'TONG HOP'!$C$8:$Q$788,15,0)</f>
        <v>#N/A</v>
      </c>
      <c r="T450" s="447"/>
      <c r="U450" s="7"/>
      <c r="V450" s="7"/>
    </row>
    <row r="451" spans="1:22" ht="15" customHeight="1">
      <c r="A451" s="4">
        <f t="shared" si="12"/>
        <v>447</v>
      </c>
      <c r="B451" s="30"/>
      <c r="C451" s="19" t="s">
        <v>742</v>
      </c>
      <c r="D451" s="489"/>
      <c r="E451" s="5" t="s">
        <v>743</v>
      </c>
      <c r="F451" s="20" t="s">
        <v>1442</v>
      </c>
      <c r="G451" s="17"/>
      <c r="H451" s="17" t="e">
        <f>VLOOKUP(G451,'TONG HOP'!$C$8:$E$799,2,0)</f>
        <v>#N/A</v>
      </c>
      <c r="I451" s="29" t="str">
        <f>IF(B451="","",VLOOKUP(H451,'TONG HOP'!$B$8:$F$19883,1,0))</f>
        <v/>
      </c>
      <c r="J451" s="35" t="str">
        <f>IF(B451="","",VLOOKUP(I451,'TONG HOP'!$B$8:$F$19883,5,0))</f>
        <v/>
      </c>
      <c r="K451" s="214"/>
      <c r="L451" s="214"/>
      <c r="M451" s="214"/>
      <c r="N451" s="214"/>
      <c r="O451" s="617"/>
      <c r="P451" s="11">
        <f t="shared" si="13"/>
        <v>8</v>
      </c>
      <c r="Q451" s="246"/>
      <c r="R451" s="217" t="e">
        <f>+VLOOKUP(G451,'TONG HOP'!$C$8:$Q$788,14,0)</f>
        <v>#N/A</v>
      </c>
      <c r="S451" s="217" t="e">
        <f>+VLOOKUP(G451,'TONG HOP'!$C$8:$Q$788,15,0)</f>
        <v>#N/A</v>
      </c>
      <c r="T451" s="447"/>
      <c r="U451" s="7"/>
      <c r="V451" s="7"/>
    </row>
    <row r="452" spans="1:22" ht="15" customHeight="1">
      <c r="A452" s="4">
        <f t="shared" si="12"/>
        <v>448</v>
      </c>
      <c r="B452" s="30"/>
      <c r="C452" s="19" t="s">
        <v>742</v>
      </c>
      <c r="D452" s="489"/>
      <c r="E452" s="5" t="s">
        <v>743</v>
      </c>
      <c r="F452" s="20" t="s">
        <v>890</v>
      </c>
      <c r="G452" s="315"/>
      <c r="H452" s="17" t="e">
        <f>VLOOKUP(G452,'TONG HOP'!$C$8:$E$799,2,0)</f>
        <v>#N/A</v>
      </c>
      <c r="I452" s="29" t="str">
        <f>IF(B452="","",VLOOKUP(H452,'TONG HOP'!$B$8:$F$19883,1,0))</f>
        <v/>
      </c>
      <c r="J452" s="35" t="str">
        <f>IF(B452="","",VLOOKUP(I452,'TONG HOP'!$B$8:$F$19883,5,0))</f>
        <v/>
      </c>
      <c r="K452" s="214"/>
      <c r="L452" s="214"/>
      <c r="M452" s="214"/>
      <c r="N452" s="214"/>
      <c r="O452" s="617"/>
      <c r="P452" s="11">
        <f t="shared" si="13"/>
        <v>8</v>
      </c>
      <c r="Q452" s="246"/>
      <c r="R452" s="217" t="e">
        <f>+VLOOKUP(G452,'TONG HOP'!$C$8:$Q$788,14,0)</f>
        <v>#N/A</v>
      </c>
      <c r="S452" s="217" t="e">
        <f>+VLOOKUP(G452,'TONG HOP'!$C$8:$Q$788,15,0)</f>
        <v>#N/A</v>
      </c>
      <c r="T452" s="447"/>
      <c r="U452" s="7"/>
      <c r="V452" s="7"/>
    </row>
    <row r="453" spans="1:22" ht="15" customHeight="1">
      <c r="A453" s="4">
        <f t="shared" ref="A453:A516" si="14">ROW()-4</f>
        <v>449</v>
      </c>
      <c r="B453" s="30"/>
      <c r="C453" s="19" t="s">
        <v>742</v>
      </c>
      <c r="D453" s="489"/>
      <c r="E453" s="5" t="s">
        <v>743</v>
      </c>
      <c r="F453" s="20" t="s">
        <v>890</v>
      </c>
      <c r="G453" s="17"/>
      <c r="H453" s="17" t="e">
        <f>VLOOKUP(G453,'TONG HOP'!$C$8:$E$799,2,0)</f>
        <v>#N/A</v>
      </c>
      <c r="I453" s="29" t="str">
        <f>IF(B453="","",VLOOKUP(H453,'TONG HOP'!$B$8:$F$19883,1,0))</f>
        <v/>
      </c>
      <c r="J453" s="35" t="str">
        <f>IF(B453="","",VLOOKUP(I453,'TONG HOP'!$B$8:$F$19883,5,0))</f>
        <v/>
      </c>
      <c r="K453" s="214"/>
      <c r="L453" s="214"/>
      <c r="M453" s="214"/>
      <c r="N453" s="214"/>
      <c r="O453" s="617"/>
      <c r="P453" s="11">
        <f t="shared" si="13"/>
        <v>8</v>
      </c>
      <c r="Q453" s="246"/>
      <c r="R453" s="217" t="e">
        <f>+VLOOKUP(G453,'TONG HOP'!$C$8:$Q$788,14,0)</f>
        <v>#N/A</v>
      </c>
      <c r="S453" s="217" t="e">
        <f>+VLOOKUP(G453,'TONG HOP'!$C$8:$Q$788,15,0)</f>
        <v>#N/A</v>
      </c>
      <c r="T453" s="447"/>
      <c r="U453" s="7"/>
      <c r="V453" s="7"/>
    </row>
    <row r="454" spans="1:22" ht="15" customHeight="1">
      <c r="A454" s="4">
        <f t="shared" si="14"/>
        <v>450</v>
      </c>
      <c r="B454" s="30"/>
      <c r="C454" s="19" t="s">
        <v>742</v>
      </c>
      <c r="D454" s="489"/>
      <c r="E454" s="5" t="s">
        <v>743</v>
      </c>
      <c r="F454" s="20" t="s">
        <v>890</v>
      </c>
      <c r="G454" s="315"/>
      <c r="H454" s="17" t="e">
        <f>VLOOKUP(G454,'TONG HOP'!$C$8:$E$799,2,0)</f>
        <v>#N/A</v>
      </c>
      <c r="I454" s="29" t="str">
        <f>IF(B454="","",VLOOKUP(H454,'TONG HOP'!$B$8:$F$19883,1,0))</f>
        <v/>
      </c>
      <c r="J454" s="35" t="str">
        <f>IF(B454="","",VLOOKUP(I454,'TONG HOP'!$B$8:$F$19883,5,0))</f>
        <v/>
      </c>
      <c r="K454" s="214"/>
      <c r="L454" s="214"/>
      <c r="M454" s="214"/>
      <c r="N454" s="214"/>
      <c r="O454" s="617"/>
      <c r="P454" s="11">
        <f t="shared" si="13"/>
        <v>8</v>
      </c>
      <c r="Q454" s="246"/>
      <c r="R454" s="217" t="e">
        <f>+VLOOKUP(G454,'TONG HOP'!$C$8:$Q$788,14,0)</f>
        <v>#N/A</v>
      </c>
      <c r="S454" s="217" t="e">
        <f>+VLOOKUP(G454,'TONG HOP'!$C$8:$Q$788,15,0)</f>
        <v>#N/A</v>
      </c>
      <c r="T454" s="447"/>
      <c r="U454" s="7"/>
      <c r="V454" s="7"/>
    </row>
    <row r="455" spans="1:22" ht="15" customHeight="1">
      <c r="A455" s="4">
        <f t="shared" si="14"/>
        <v>451</v>
      </c>
      <c r="B455" s="30"/>
      <c r="C455" s="19" t="s">
        <v>742</v>
      </c>
      <c r="D455" s="489"/>
      <c r="E455" s="5" t="s">
        <v>743</v>
      </c>
      <c r="F455" s="20" t="s">
        <v>890</v>
      </c>
      <c r="G455" s="17"/>
      <c r="H455" s="17" t="e">
        <f>VLOOKUP(G455,'TONG HOP'!$C$8:$E$799,2,0)</f>
        <v>#N/A</v>
      </c>
      <c r="I455" s="29" t="str">
        <f>IF(B455="","",VLOOKUP(H455,'TONG HOP'!$B$8:$F$19883,1,0))</f>
        <v/>
      </c>
      <c r="J455" s="35" t="str">
        <f>IF(B455="","",VLOOKUP(I455,'TONG HOP'!$B$8:$F$19883,5,0))</f>
        <v/>
      </c>
      <c r="K455" s="214"/>
      <c r="L455" s="214"/>
      <c r="M455" s="214"/>
      <c r="N455" s="214"/>
      <c r="O455" s="617"/>
      <c r="P455" s="11">
        <f t="shared" ref="P455:P518" si="15">P454</f>
        <v>8</v>
      </c>
      <c r="Q455" s="246"/>
      <c r="R455" s="217" t="e">
        <f>+VLOOKUP(G455,'TONG HOP'!$C$8:$Q$788,14,0)</f>
        <v>#N/A</v>
      </c>
      <c r="S455" s="217" t="e">
        <f>+VLOOKUP(G455,'TONG HOP'!$C$8:$Q$788,15,0)</f>
        <v>#N/A</v>
      </c>
      <c r="T455" s="447"/>
      <c r="U455" s="7"/>
      <c r="V455" s="7"/>
    </row>
    <row r="456" spans="1:22" ht="15" customHeight="1">
      <c r="A456" s="4">
        <f t="shared" si="14"/>
        <v>452</v>
      </c>
      <c r="B456" s="30"/>
      <c r="C456" s="19" t="s">
        <v>742</v>
      </c>
      <c r="D456" s="489"/>
      <c r="E456" s="5" t="s">
        <v>743</v>
      </c>
      <c r="F456" s="20" t="s">
        <v>890</v>
      </c>
      <c r="G456" s="315"/>
      <c r="H456" s="17" t="e">
        <f>VLOOKUP(G456,'TONG HOP'!$C$8:$E$799,2,0)</f>
        <v>#N/A</v>
      </c>
      <c r="I456" s="29" t="str">
        <f>IF(B456="","",VLOOKUP(H456,'TONG HOP'!$B$8:$F$19883,1,0))</f>
        <v/>
      </c>
      <c r="J456" s="35" t="str">
        <f>IF(B456="","",VLOOKUP(I456,'TONG HOP'!$B$8:$F$19883,5,0))</f>
        <v/>
      </c>
      <c r="K456" s="214"/>
      <c r="L456" s="214"/>
      <c r="M456" s="214"/>
      <c r="N456" s="214"/>
      <c r="O456" s="617"/>
      <c r="P456" s="11">
        <f t="shared" si="15"/>
        <v>8</v>
      </c>
      <c r="Q456" s="246"/>
      <c r="R456" s="217" t="e">
        <f>+VLOOKUP(G456,'TONG HOP'!$C$8:$Q$788,14,0)</f>
        <v>#N/A</v>
      </c>
      <c r="S456" s="217" t="e">
        <f>+VLOOKUP(G456,'TONG HOP'!$C$8:$Q$788,15,0)</f>
        <v>#N/A</v>
      </c>
      <c r="T456" s="447"/>
      <c r="U456" s="7"/>
      <c r="V456" s="7"/>
    </row>
    <row r="457" spans="1:22" ht="15" customHeight="1">
      <c r="A457" s="4">
        <f t="shared" si="14"/>
        <v>453</v>
      </c>
      <c r="B457" s="30"/>
      <c r="C457" s="19" t="s">
        <v>742</v>
      </c>
      <c r="D457" s="489"/>
      <c r="E457" s="5" t="s">
        <v>743</v>
      </c>
      <c r="F457" s="20" t="s">
        <v>890</v>
      </c>
      <c r="G457" s="17"/>
      <c r="H457" s="17" t="e">
        <f>VLOOKUP(G457,'TONG HOP'!$C$8:$E$799,2,0)</f>
        <v>#N/A</v>
      </c>
      <c r="I457" s="29" t="str">
        <f>IF(B457="","",VLOOKUP(H457,'TONG HOP'!$B$8:$F$19883,1,0))</f>
        <v/>
      </c>
      <c r="J457" s="35" t="str">
        <f>IF(B457="","",VLOOKUP(I457,'TONG HOP'!$B$8:$F$19883,5,0))</f>
        <v/>
      </c>
      <c r="K457" s="214"/>
      <c r="L457" s="214"/>
      <c r="M457" s="214"/>
      <c r="N457" s="214"/>
      <c r="O457" s="617"/>
      <c r="P457" s="11">
        <f t="shared" si="15"/>
        <v>8</v>
      </c>
      <c r="Q457" s="246"/>
      <c r="R457" s="217" t="e">
        <f>+VLOOKUP(G457,'TONG HOP'!$C$8:$Q$788,14,0)</f>
        <v>#N/A</v>
      </c>
      <c r="S457" s="217" t="e">
        <f>+VLOOKUP(G457,'TONG HOP'!$C$8:$Q$788,15,0)</f>
        <v>#N/A</v>
      </c>
      <c r="T457" s="447"/>
      <c r="U457" s="7"/>
      <c r="V457" s="7"/>
    </row>
    <row r="458" spans="1:22" ht="15" customHeight="1">
      <c r="A458" s="4">
        <f t="shared" si="14"/>
        <v>454</v>
      </c>
      <c r="B458" s="30"/>
      <c r="C458" s="19" t="s">
        <v>742</v>
      </c>
      <c r="D458" s="489"/>
      <c r="E458" s="5" t="s">
        <v>743</v>
      </c>
      <c r="F458" s="20" t="s">
        <v>890</v>
      </c>
      <c r="G458" s="315"/>
      <c r="H458" s="17" t="e">
        <f>VLOOKUP(G458,'TONG HOP'!$C$8:$E$799,2,0)</f>
        <v>#N/A</v>
      </c>
      <c r="I458" s="29" t="str">
        <f>IF(B458="","",VLOOKUP(H458,'TONG HOP'!$B$8:$F$19883,1,0))</f>
        <v/>
      </c>
      <c r="J458" s="35" t="str">
        <f>IF(B458="","",VLOOKUP(I458,'TONG HOP'!$B$8:$F$19883,5,0))</f>
        <v/>
      </c>
      <c r="K458" s="214"/>
      <c r="L458" s="214"/>
      <c r="M458" s="214"/>
      <c r="N458" s="214"/>
      <c r="O458" s="617"/>
      <c r="P458" s="11">
        <f t="shared" si="15"/>
        <v>8</v>
      </c>
      <c r="Q458" s="246"/>
      <c r="R458" s="217" t="e">
        <f>+VLOOKUP(G458,'TONG HOP'!$C$8:$Q$788,14,0)</f>
        <v>#N/A</v>
      </c>
      <c r="S458" s="217" t="e">
        <f>+VLOOKUP(G458,'TONG HOP'!$C$8:$Q$788,15,0)</f>
        <v>#N/A</v>
      </c>
      <c r="T458" s="447"/>
      <c r="U458" s="7"/>
      <c r="V458" s="7"/>
    </row>
    <row r="459" spans="1:22" ht="15" customHeight="1">
      <c r="A459" s="4">
        <f t="shared" si="14"/>
        <v>455</v>
      </c>
      <c r="B459" s="30"/>
      <c r="C459" s="19" t="s">
        <v>742</v>
      </c>
      <c r="D459" s="489"/>
      <c r="E459" s="5" t="s">
        <v>743</v>
      </c>
      <c r="F459" s="20" t="s">
        <v>890</v>
      </c>
      <c r="G459" s="315"/>
      <c r="H459" s="17" t="e">
        <f>VLOOKUP(G459,'TONG HOP'!$C$8:$E$799,2,0)</f>
        <v>#N/A</v>
      </c>
      <c r="I459" s="29" t="str">
        <f>IF(B459="","",VLOOKUP(H459,'TONG HOP'!$B$8:$F$19883,1,0))</f>
        <v/>
      </c>
      <c r="J459" s="35" t="str">
        <f>IF(B459="","",VLOOKUP(I459,'TONG HOP'!$B$8:$F$19883,5,0))</f>
        <v/>
      </c>
      <c r="K459" s="214"/>
      <c r="L459" s="214"/>
      <c r="M459" s="214"/>
      <c r="N459" s="214"/>
      <c r="O459" s="617"/>
      <c r="P459" s="11">
        <f t="shared" si="15"/>
        <v>8</v>
      </c>
      <c r="Q459" s="246"/>
      <c r="R459" s="217" t="e">
        <f>+VLOOKUP(G459,'TONG HOP'!$C$8:$Q$788,14,0)</f>
        <v>#N/A</v>
      </c>
      <c r="S459" s="217" t="e">
        <f>+VLOOKUP(G459,'TONG HOP'!$C$8:$Q$788,15,0)</f>
        <v>#N/A</v>
      </c>
      <c r="T459" s="447"/>
      <c r="U459" s="7"/>
      <c r="V459" s="7"/>
    </row>
    <row r="460" spans="1:22" ht="15" customHeight="1">
      <c r="A460" s="4">
        <f t="shared" si="14"/>
        <v>456</v>
      </c>
      <c r="B460" s="30"/>
      <c r="C460" s="19" t="s">
        <v>742</v>
      </c>
      <c r="D460" s="489"/>
      <c r="E460" s="5" t="s">
        <v>743</v>
      </c>
      <c r="F460" s="20" t="s">
        <v>890</v>
      </c>
      <c r="G460" s="315"/>
      <c r="H460" s="17" t="e">
        <f>VLOOKUP(G460,'TONG HOP'!$C$8:$E$799,2,0)</f>
        <v>#N/A</v>
      </c>
      <c r="I460" s="29" t="str">
        <f>IF(B460="","",VLOOKUP(H460,'TONG HOP'!$B$8:$F$19883,1,0))</f>
        <v/>
      </c>
      <c r="J460" s="35" t="str">
        <f>IF(B460="","",VLOOKUP(I460,'TONG HOP'!$B$8:$F$19883,5,0))</f>
        <v/>
      </c>
      <c r="K460" s="214"/>
      <c r="L460" s="214"/>
      <c r="M460" s="214"/>
      <c r="N460" s="214"/>
      <c r="O460" s="617"/>
      <c r="P460" s="11">
        <f t="shared" si="15"/>
        <v>8</v>
      </c>
      <c r="Q460" s="246"/>
      <c r="R460" s="217" t="e">
        <f>+VLOOKUP(G460,'TONG HOP'!$C$8:$Q$788,14,0)</f>
        <v>#N/A</v>
      </c>
      <c r="S460" s="217" t="e">
        <f>+VLOOKUP(G460,'TONG HOP'!$C$8:$Q$788,15,0)</f>
        <v>#N/A</v>
      </c>
      <c r="T460" s="447"/>
      <c r="U460" s="7"/>
      <c r="V460" s="7"/>
    </row>
    <row r="461" spans="1:22" ht="15" customHeight="1">
      <c r="A461" s="4">
        <f t="shared" si="14"/>
        <v>457</v>
      </c>
      <c r="B461" s="30"/>
      <c r="C461" s="19" t="s">
        <v>742</v>
      </c>
      <c r="D461" s="489"/>
      <c r="E461" s="5" t="s">
        <v>743</v>
      </c>
      <c r="F461" s="20" t="s">
        <v>890</v>
      </c>
      <c r="G461" s="315"/>
      <c r="H461" s="17" t="e">
        <f>VLOOKUP(G461,'TONG HOP'!$C$8:$E$799,2,0)</f>
        <v>#N/A</v>
      </c>
      <c r="I461" s="29" t="str">
        <f>IF(B461="","",VLOOKUP(H461,'TONG HOP'!$B$8:$F$19883,1,0))</f>
        <v/>
      </c>
      <c r="J461" s="35" t="str">
        <f>IF(B461="","",VLOOKUP(I461,'TONG HOP'!$B$8:$F$19883,5,0))</f>
        <v/>
      </c>
      <c r="K461" s="214"/>
      <c r="L461" s="214"/>
      <c r="M461" s="214"/>
      <c r="N461" s="214"/>
      <c r="O461" s="617"/>
      <c r="P461" s="11">
        <f t="shared" si="15"/>
        <v>8</v>
      </c>
      <c r="Q461" s="246"/>
      <c r="R461" s="217" t="e">
        <f>+VLOOKUP(G461,'TONG HOP'!$C$8:$Q$788,14,0)</f>
        <v>#N/A</v>
      </c>
      <c r="S461" s="217" t="e">
        <f>+VLOOKUP(G461,'TONG HOP'!$C$8:$Q$788,15,0)</f>
        <v>#N/A</v>
      </c>
      <c r="T461" s="447"/>
      <c r="U461" s="7"/>
      <c r="V461" s="7"/>
    </row>
    <row r="462" spans="1:22" ht="15" customHeight="1">
      <c r="A462" s="4">
        <f t="shared" si="14"/>
        <v>458</v>
      </c>
      <c r="B462" s="30"/>
      <c r="C462" s="19" t="s">
        <v>742</v>
      </c>
      <c r="D462" s="489"/>
      <c r="E462" s="5" t="s">
        <v>743</v>
      </c>
      <c r="F462" s="20" t="s">
        <v>890</v>
      </c>
      <c r="G462" s="17"/>
      <c r="H462" s="17" t="e">
        <f>VLOOKUP(G462,'TONG HOP'!$C$8:$E$799,2,0)</f>
        <v>#N/A</v>
      </c>
      <c r="I462" s="29" t="str">
        <f>IF(B462="","",VLOOKUP(H462,'TONG HOP'!$B$8:$F$19883,1,0))</f>
        <v/>
      </c>
      <c r="J462" s="35" t="str">
        <f>IF(B462="","",VLOOKUP(I462,'TONG HOP'!$B$8:$F$19883,5,0))</f>
        <v/>
      </c>
      <c r="K462" s="214"/>
      <c r="L462" s="214"/>
      <c r="M462" s="214"/>
      <c r="N462" s="214"/>
      <c r="O462" s="617"/>
      <c r="P462" s="11">
        <f t="shared" si="15"/>
        <v>8</v>
      </c>
      <c r="Q462" s="246"/>
      <c r="R462" s="217" t="e">
        <f>+VLOOKUP(G462,'TONG HOP'!$C$8:$Q$788,14,0)</f>
        <v>#N/A</v>
      </c>
      <c r="S462" s="217" t="e">
        <f>+VLOOKUP(G462,'TONG HOP'!$C$8:$Q$788,15,0)</f>
        <v>#N/A</v>
      </c>
      <c r="T462" s="447"/>
      <c r="U462" s="7"/>
      <c r="V462" s="7"/>
    </row>
    <row r="463" spans="1:22" ht="15" customHeight="1">
      <c r="A463" s="4">
        <f t="shared" si="14"/>
        <v>459</v>
      </c>
      <c r="B463" s="30"/>
      <c r="C463" s="19" t="s">
        <v>742</v>
      </c>
      <c r="D463" s="489"/>
      <c r="E463" s="5" t="s">
        <v>743</v>
      </c>
      <c r="F463" s="20" t="s">
        <v>1422</v>
      </c>
      <c r="G463" s="315"/>
      <c r="H463" s="17" t="e">
        <f>VLOOKUP(G463,'TONG HOP'!$C$8:$E$799,2,0)</f>
        <v>#N/A</v>
      </c>
      <c r="I463" s="29" t="str">
        <f>IF(B463="","",VLOOKUP(H463,'TONG HOP'!$B$8:$F$19883,1,0))</f>
        <v/>
      </c>
      <c r="J463" s="35" t="str">
        <f>IF(B463="","",VLOOKUP(I463,'TONG HOP'!$B$8:$F$19883,5,0))</f>
        <v/>
      </c>
      <c r="K463" s="214"/>
      <c r="L463" s="214"/>
      <c r="M463" s="214"/>
      <c r="N463" s="214"/>
      <c r="O463" s="617"/>
      <c r="P463" s="11">
        <f t="shared" si="15"/>
        <v>8</v>
      </c>
      <c r="Q463" s="246"/>
      <c r="R463" s="217" t="e">
        <f>+VLOOKUP(G463,'TONG HOP'!$C$8:$Q$788,14,0)</f>
        <v>#N/A</v>
      </c>
      <c r="S463" s="217" t="e">
        <f>+VLOOKUP(G463,'TONG HOP'!$C$8:$Q$788,15,0)</f>
        <v>#N/A</v>
      </c>
      <c r="T463" s="447"/>
      <c r="U463" s="7"/>
      <c r="V463" s="7"/>
    </row>
    <row r="464" spans="1:22" ht="15" customHeight="1">
      <c r="A464" s="4">
        <f t="shared" si="14"/>
        <v>460</v>
      </c>
      <c r="B464" s="30"/>
      <c r="C464" s="19" t="s">
        <v>742</v>
      </c>
      <c r="D464" s="489"/>
      <c r="E464" s="5" t="s">
        <v>743</v>
      </c>
      <c r="F464" s="20" t="s">
        <v>1422</v>
      </c>
      <c r="G464" s="17"/>
      <c r="H464" s="17" t="e">
        <f>VLOOKUP(G464,'TONG HOP'!$C$8:$E$799,2,0)</f>
        <v>#N/A</v>
      </c>
      <c r="I464" s="29" t="str">
        <f>IF(B464="","",VLOOKUP(H464,'TONG HOP'!$B$8:$F$19883,1,0))</f>
        <v/>
      </c>
      <c r="J464" s="35" t="str">
        <f>IF(B464="","",VLOOKUP(I464,'TONG HOP'!$B$8:$F$19883,5,0))</f>
        <v/>
      </c>
      <c r="K464" s="214"/>
      <c r="L464" s="214"/>
      <c r="M464" s="214"/>
      <c r="N464" s="214"/>
      <c r="O464" s="617"/>
      <c r="P464" s="11">
        <f t="shared" si="15"/>
        <v>8</v>
      </c>
      <c r="Q464" s="246"/>
      <c r="R464" s="217" t="e">
        <f>+VLOOKUP(G464,'TONG HOP'!$C$8:$Q$788,14,0)</f>
        <v>#N/A</v>
      </c>
      <c r="S464" s="217" t="e">
        <f>+VLOOKUP(G464,'TONG HOP'!$C$8:$Q$788,15,0)</f>
        <v>#N/A</v>
      </c>
      <c r="T464" s="447"/>
      <c r="U464" s="7"/>
      <c r="V464" s="7"/>
    </row>
    <row r="465" spans="1:22" ht="15" customHeight="1">
      <c r="A465" s="4">
        <f t="shared" si="14"/>
        <v>461</v>
      </c>
      <c r="B465" s="30"/>
      <c r="C465" s="19" t="s">
        <v>742</v>
      </c>
      <c r="D465" s="489"/>
      <c r="E465" s="5" t="s">
        <v>743</v>
      </c>
      <c r="F465" s="20" t="s">
        <v>1422</v>
      </c>
      <c r="G465" s="315"/>
      <c r="H465" s="17" t="e">
        <f>VLOOKUP(G465,'TONG HOP'!$C$8:$E$799,2,0)</f>
        <v>#N/A</v>
      </c>
      <c r="I465" s="29" t="str">
        <f>IF(B465="","",VLOOKUP(H465,'TONG HOP'!$B$8:$F$19883,1,0))</f>
        <v/>
      </c>
      <c r="J465" s="35" t="str">
        <f>IF(B465="","",VLOOKUP(I465,'TONG HOP'!$B$8:$F$19883,5,0))</f>
        <v/>
      </c>
      <c r="K465" s="214"/>
      <c r="L465" s="214"/>
      <c r="M465" s="214"/>
      <c r="N465" s="214"/>
      <c r="O465" s="617"/>
      <c r="P465" s="11">
        <f t="shared" si="15"/>
        <v>8</v>
      </c>
      <c r="Q465" s="246"/>
      <c r="R465" s="217" t="e">
        <f>+VLOOKUP(G465,'TONG HOP'!$C$8:$Q$788,14,0)</f>
        <v>#N/A</v>
      </c>
      <c r="S465" s="217" t="e">
        <f>+VLOOKUP(G465,'TONG HOP'!$C$8:$Q$788,15,0)</f>
        <v>#N/A</v>
      </c>
      <c r="T465" s="447"/>
      <c r="U465" s="7"/>
      <c r="V465" s="7"/>
    </row>
    <row r="466" spans="1:22" ht="15" customHeight="1">
      <c r="A466" s="4">
        <f t="shared" si="14"/>
        <v>462</v>
      </c>
      <c r="B466" s="30"/>
      <c r="C466" s="19" t="s">
        <v>742</v>
      </c>
      <c r="D466" s="489"/>
      <c r="E466" s="5" t="s">
        <v>743</v>
      </c>
      <c r="F466" s="20" t="s">
        <v>1422</v>
      </c>
      <c r="G466" s="315"/>
      <c r="H466" s="17" t="e">
        <f>VLOOKUP(G466,'TONG HOP'!$C$8:$E$799,2,0)</f>
        <v>#N/A</v>
      </c>
      <c r="I466" s="29" t="str">
        <f>IF(B466="","",VLOOKUP(H466,'TONG HOP'!$B$8:$F$19883,1,0))</f>
        <v/>
      </c>
      <c r="J466" s="35" t="str">
        <f>IF(B466="","",VLOOKUP(I466,'TONG HOP'!$B$8:$F$19883,5,0))</f>
        <v/>
      </c>
      <c r="K466" s="214"/>
      <c r="L466" s="214"/>
      <c r="M466" s="214"/>
      <c r="N466" s="214"/>
      <c r="O466" s="617"/>
      <c r="P466" s="11">
        <f t="shared" si="15"/>
        <v>8</v>
      </c>
      <c r="Q466" s="246"/>
      <c r="R466" s="217" t="e">
        <f>+VLOOKUP(G466,'TONG HOP'!$C$8:$Q$788,14,0)</f>
        <v>#N/A</v>
      </c>
      <c r="S466" s="217" t="e">
        <f>+VLOOKUP(G466,'TONG HOP'!$C$8:$Q$788,15,0)</f>
        <v>#N/A</v>
      </c>
      <c r="T466" s="447"/>
      <c r="U466" s="7"/>
      <c r="V466" s="7"/>
    </row>
    <row r="467" spans="1:22" ht="15" customHeight="1">
      <c r="A467" s="4">
        <f t="shared" si="14"/>
        <v>463</v>
      </c>
      <c r="B467" s="30"/>
      <c r="C467" s="19" t="s">
        <v>742</v>
      </c>
      <c r="D467" s="489"/>
      <c r="E467" s="5" t="s">
        <v>743</v>
      </c>
      <c r="F467" s="20" t="s">
        <v>1422</v>
      </c>
      <c r="G467" s="315"/>
      <c r="H467" s="17" t="e">
        <f>VLOOKUP(G467,'TONG HOP'!$C$8:$E$799,2,0)</f>
        <v>#N/A</v>
      </c>
      <c r="I467" s="29" t="str">
        <f>IF(B467="","",VLOOKUP(H467,'TONG HOP'!$B$8:$F$19883,1,0))</f>
        <v/>
      </c>
      <c r="J467" s="35" t="str">
        <f>IF(B467="","",VLOOKUP(I467,'TONG HOP'!$B$8:$F$19883,5,0))</f>
        <v/>
      </c>
      <c r="K467" s="214"/>
      <c r="L467" s="214"/>
      <c r="M467" s="214"/>
      <c r="N467" s="214"/>
      <c r="O467" s="617"/>
      <c r="P467" s="11">
        <f t="shared" si="15"/>
        <v>8</v>
      </c>
      <c r="Q467" s="246"/>
      <c r="R467" s="217" t="e">
        <f>+VLOOKUP(G467,'TONG HOP'!$C$8:$Q$788,14,0)</f>
        <v>#N/A</v>
      </c>
      <c r="S467" s="217" t="e">
        <f>+VLOOKUP(G467,'TONG HOP'!$C$8:$Q$788,15,0)</f>
        <v>#N/A</v>
      </c>
      <c r="T467" s="447"/>
      <c r="U467" s="7"/>
      <c r="V467" s="7"/>
    </row>
    <row r="468" spans="1:22" ht="15" customHeight="1">
      <c r="A468" s="4">
        <f t="shared" si="14"/>
        <v>464</v>
      </c>
      <c r="B468" s="30"/>
      <c r="C468" s="19" t="s">
        <v>742</v>
      </c>
      <c r="D468" s="489"/>
      <c r="E468" s="5" t="s">
        <v>743</v>
      </c>
      <c r="F468" s="20" t="s">
        <v>1422</v>
      </c>
      <c r="G468" s="315"/>
      <c r="H468" s="17" t="e">
        <f>VLOOKUP(G468,'TONG HOP'!$C$8:$E$799,2,0)</f>
        <v>#N/A</v>
      </c>
      <c r="I468" s="29" t="str">
        <f>IF(B468="","",VLOOKUP(H468,'TONG HOP'!$B$8:$F$19883,1,0))</f>
        <v/>
      </c>
      <c r="J468" s="35" t="str">
        <f>IF(B468="","",VLOOKUP(I468,'TONG HOP'!$B$8:$F$19883,5,0))</f>
        <v/>
      </c>
      <c r="K468" s="214"/>
      <c r="L468" s="214"/>
      <c r="M468" s="214"/>
      <c r="N468" s="214"/>
      <c r="O468" s="617"/>
      <c r="P468" s="11">
        <f t="shared" si="15"/>
        <v>8</v>
      </c>
      <c r="Q468" s="246"/>
      <c r="R468" s="217" t="e">
        <f>+VLOOKUP(G468,'TONG HOP'!$C$8:$Q$788,14,0)</f>
        <v>#N/A</v>
      </c>
      <c r="S468" s="217" t="e">
        <f>+VLOOKUP(G468,'TONG HOP'!$C$8:$Q$788,15,0)</f>
        <v>#N/A</v>
      </c>
      <c r="T468" s="447"/>
      <c r="U468" s="7"/>
      <c r="V468" s="7"/>
    </row>
    <row r="469" spans="1:22" ht="15" customHeight="1">
      <c r="A469" s="4">
        <f t="shared" si="14"/>
        <v>465</v>
      </c>
      <c r="B469" s="30"/>
      <c r="C469" s="19" t="s">
        <v>742</v>
      </c>
      <c r="D469" s="489"/>
      <c r="E469" s="5" t="s">
        <v>743</v>
      </c>
      <c r="F469" s="20" t="s">
        <v>1422</v>
      </c>
      <c r="G469" s="17"/>
      <c r="H469" s="17" t="e">
        <f>VLOOKUP(G469,'TONG HOP'!$C$8:$E$799,2,0)</f>
        <v>#N/A</v>
      </c>
      <c r="I469" s="29" t="str">
        <f>IF(B469="","",VLOOKUP(H469,'TONG HOP'!$B$8:$F$19883,1,0))</f>
        <v/>
      </c>
      <c r="J469" s="35" t="str">
        <f>IF(B469="","",VLOOKUP(I469,'TONG HOP'!$B$8:$F$19883,5,0))</f>
        <v/>
      </c>
      <c r="K469" s="214"/>
      <c r="L469" s="214"/>
      <c r="M469" s="214"/>
      <c r="N469" s="214"/>
      <c r="O469" s="617"/>
      <c r="P469" s="11">
        <f t="shared" si="15"/>
        <v>8</v>
      </c>
      <c r="Q469" s="246"/>
      <c r="R469" s="217" t="e">
        <f>+VLOOKUP(G469,'TONG HOP'!$C$8:$Q$788,14,0)</f>
        <v>#N/A</v>
      </c>
      <c r="S469" s="217" t="e">
        <f>+VLOOKUP(G469,'TONG HOP'!$C$8:$Q$788,15,0)</f>
        <v>#N/A</v>
      </c>
      <c r="T469" s="447"/>
      <c r="U469" s="7"/>
      <c r="V469" s="7"/>
    </row>
    <row r="470" spans="1:22" ht="15" customHeight="1">
      <c r="A470" s="4">
        <f t="shared" si="14"/>
        <v>466</v>
      </c>
      <c r="B470" s="30"/>
      <c r="C470" s="19" t="s">
        <v>742</v>
      </c>
      <c r="D470" s="489"/>
      <c r="E470" s="5" t="s">
        <v>743</v>
      </c>
      <c r="F470" s="20" t="s">
        <v>1422</v>
      </c>
      <c r="G470" s="315"/>
      <c r="H470" s="17" t="e">
        <f>VLOOKUP(G470,'TONG HOP'!$C$8:$E$799,2,0)</f>
        <v>#N/A</v>
      </c>
      <c r="I470" s="29" t="str">
        <f>IF(B470="","",VLOOKUP(H470,'TONG HOP'!$B$8:$F$19883,1,0))</f>
        <v/>
      </c>
      <c r="J470" s="35" t="str">
        <f>IF(B470="","",VLOOKUP(I470,'TONG HOP'!$B$8:$F$19883,5,0))</f>
        <v/>
      </c>
      <c r="K470" s="214"/>
      <c r="L470" s="214"/>
      <c r="M470" s="214"/>
      <c r="N470" s="214"/>
      <c r="O470" s="617"/>
      <c r="P470" s="11">
        <f t="shared" si="15"/>
        <v>8</v>
      </c>
      <c r="Q470" s="246"/>
      <c r="R470" s="217" t="e">
        <f>+VLOOKUP(G470,'TONG HOP'!$C$8:$Q$788,14,0)</f>
        <v>#N/A</v>
      </c>
      <c r="S470" s="217" t="e">
        <f>+VLOOKUP(G470,'TONG HOP'!$C$8:$Q$788,15,0)</f>
        <v>#N/A</v>
      </c>
      <c r="T470" s="447"/>
      <c r="U470" s="7"/>
      <c r="V470" s="7"/>
    </row>
    <row r="471" spans="1:22">
      <c r="A471" s="4">
        <f t="shared" si="14"/>
        <v>467</v>
      </c>
      <c r="B471" s="30"/>
      <c r="C471" s="19" t="s">
        <v>742</v>
      </c>
      <c r="D471" s="489"/>
      <c r="E471" s="5" t="s">
        <v>743</v>
      </c>
      <c r="F471" s="20" t="s">
        <v>1422</v>
      </c>
      <c r="G471" s="17"/>
      <c r="H471" s="17" t="e">
        <f>VLOOKUP(G471,'TONG HOP'!$C$8:$E$799,2,0)</f>
        <v>#N/A</v>
      </c>
      <c r="I471" s="29" t="str">
        <f>IF(B471="","",VLOOKUP(H471,'TONG HOP'!$B$8:$F$19883,1,0))</f>
        <v/>
      </c>
      <c r="J471" s="35" t="str">
        <f>IF(B471="","",VLOOKUP(I471,'TONG HOP'!$B$8:$F$19883,5,0))</f>
        <v/>
      </c>
      <c r="K471" s="214"/>
      <c r="L471" s="214"/>
      <c r="M471" s="214"/>
      <c r="N471" s="214"/>
      <c r="O471" s="617"/>
      <c r="P471" s="11">
        <f t="shared" si="15"/>
        <v>8</v>
      </c>
      <c r="Q471" s="246"/>
      <c r="R471" s="217" t="e">
        <f>+VLOOKUP(G471,'TONG HOP'!$C$8:$Q$788,14,0)</f>
        <v>#N/A</v>
      </c>
      <c r="S471" s="217" t="e">
        <f>+VLOOKUP(G471,'TONG HOP'!$C$8:$Q$788,15,0)</f>
        <v>#N/A</v>
      </c>
      <c r="T471" s="447"/>
      <c r="U471" s="7"/>
      <c r="V471" s="7"/>
    </row>
    <row r="472" spans="1:22" ht="15.75" customHeight="1">
      <c r="A472" s="4">
        <f t="shared" si="14"/>
        <v>468</v>
      </c>
      <c r="B472" s="30"/>
      <c r="C472" s="19" t="s">
        <v>742</v>
      </c>
      <c r="D472" s="489"/>
      <c r="E472" s="5" t="s">
        <v>743</v>
      </c>
      <c r="F472" s="20" t="s">
        <v>1422</v>
      </c>
      <c r="G472" s="315"/>
      <c r="H472" s="17" t="e">
        <f>VLOOKUP(G472,'TONG HOP'!$C$8:$E$799,2,0)</f>
        <v>#N/A</v>
      </c>
      <c r="I472" s="29" t="str">
        <f>IF(B472="","",VLOOKUP(H472,'TONG HOP'!$B$8:$F$19883,1,0))</f>
        <v/>
      </c>
      <c r="J472" s="35" t="str">
        <f>IF(B472="","",VLOOKUP(I472,'TONG HOP'!$B$8:$F$19883,5,0))</f>
        <v/>
      </c>
      <c r="K472" s="214"/>
      <c r="L472" s="214"/>
      <c r="M472" s="214"/>
      <c r="N472" s="214"/>
      <c r="O472" s="617"/>
      <c r="P472" s="11">
        <f t="shared" si="15"/>
        <v>8</v>
      </c>
      <c r="Q472" s="246"/>
      <c r="R472" s="217" t="e">
        <f>+VLOOKUP(G472,'TONG HOP'!$C$8:$Q$788,14,0)</f>
        <v>#N/A</v>
      </c>
      <c r="S472" s="217" t="e">
        <f>+VLOOKUP(G472,'TONG HOP'!$C$8:$Q$788,15,0)</f>
        <v>#N/A</v>
      </c>
      <c r="T472" s="447"/>
      <c r="U472" s="7"/>
      <c r="V472" s="7"/>
    </row>
    <row r="473" spans="1:22" ht="15" customHeight="1">
      <c r="A473" s="4">
        <f t="shared" si="14"/>
        <v>469</v>
      </c>
      <c r="B473" s="30"/>
      <c r="C473" s="19" t="s">
        <v>742</v>
      </c>
      <c r="D473" s="489"/>
      <c r="E473" s="5" t="s">
        <v>743</v>
      </c>
      <c r="F473" s="20" t="s">
        <v>1442</v>
      </c>
      <c r="G473" s="17"/>
      <c r="H473" s="17" t="e">
        <f>VLOOKUP(G473,'TONG HOP'!$C$8:$E$799,2,0)</f>
        <v>#N/A</v>
      </c>
      <c r="I473" s="29" t="str">
        <f>IF(B473="","",VLOOKUP(H473,'TONG HOP'!$B$8:$F$19883,1,0))</f>
        <v/>
      </c>
      <c r="J473" s="35" t="str">
        <f>IF(B473="","",VLOOKUP(I473,'TONG HOP'!$B$8:$F$19883,5,0))</f>
        <v/>
      </c>
      <c r="K473" s="214"/>
      <c r="L473" s="214"/>
      <c r="M473" s="214"/>
      <c r="N473" s="214"/>
      <c r="O473" s="617"/>
      <c r="P473" s="11">
        <f t="shared" si="15"/>
        <v>8</v>
      </c>
      <c r="Q473" s="246"/>
      <c r="R473" s="217" t="e">
        <f>+VLOOKUP(G473,'TONG HOP'!$C$8:$Q$788,14,0)</f>
        <v>#N/A</v>
      </c>
      <c r="S473" s="217" t="e">
        <f>+VLOOKUP(G473,'TONG HOP'!$C$8:$Q$788,15,0)</f>
        <v>#N/A</v>
      </c>
      <c r="T473" s="447"/>
      <c r="U473" s="7"/>
      <c r="V473" s="7"/>
    </row>
    <row r="474" spans="1:22" ht="15" customHeight="1">
      <c r="A474" s="4">
        <f t="shared" si="14"/>
        <v>470</v>
      </c>
      <c r="B474" s="30"/>
      <c r="C474" s="19" t="s">
        <v>742</v>
      </c>
      <c r="D474" s="489"/>
      <c r="E474" s="5" t="s">
        <v>743</v>
      </c>
      <c r="F474" s="20" t="s">
        <v>1442</v>
      </c>
      <c r="G474" s="17"/>
      <c r="H474" s="17" t="e">
        <f>VLOOKUP(G474,'TONG HOP'!$C$8:$E$799,2,0)</f>
        <v>#N/A</v>
      </c>
      <c r="I474" s="29" t="str">
        <f>IF(B474="","",VLOOKUP(H474,'TONG HOP'!$B$8:$F$19883,1,0))</f>
        <v/>
      </c>
      <c r="J474" s="35" t="str">
        <f>IF(B474="","",VLOOKUP(I474,'TONG HOP'!$B$8:$F$19883,5,0))</f>
        <v/>
      </c>
      <c r="K474" s="214"/>
      <c r="L474" s="214"/>
      <c r="M474" s="214"/>
      <c r="N474" s="214"/>
      <c r="O474" s="617"/>
      <c r="P474" s="11">
        <f t="shared" si="15"/>
        <v>8</v>
      </c>
      <c r="Q474" s="246"/>
      <c r="R474" s="217" t="e">
        <f>+VLOOKUP(G474,'TONG HOP'!$C$8:$Q$788,14,0)</f>
        <v>#N/A</v>
      </c>
      <c r="S474" s="217" t="e">
        <f>+VLOOKUP(G474,'TONG HOP'!$C$8:$Q$788,15,0)</f>
        <v>#N/A</v>
      </c>
      <c r="T474" s="447"/>
      <c r="U474" s="7"/>
      <c r="V474" s="7"/>
    </row>
    <row r="475" spans="1:22" ht="15" customHeight="1">
      <c r="A475" s="4">
        <f t="shared" si="14"/>
        <v>471</v>
      </c>
      <c r="B475" s="30"/>
      <c r="C475" s="19" t="s">
        <v>742</v>
      </c>
      <c r="D475" s="489"/>
      <c r="E475" s="5" t="s">
        <v>743</v>
      </c>
      <c r="F475" s="20" t="s">
        <v>1442</v>
      </c>
      <c r="G475" s="17"/>
      <c r="H475" s="17" t="e">
        <f>VLOOKUP(G475,'TONG HOP'!$C$8:$E$799,2,0)</f>
        <v>#N/A</v>
      </c>
      <c r="I475" s="29" t="str">
        <f>IF(B475="","",VLOOKUP(H475,'TONG HOP'!$B$8:$F$19883,1,0))</f>
        <v/>
      </c>
      <c r="J475" s="35" t="str">
        <f>IF(B475="","",VLOOKUP(I475,'TONG HOP'!$B$8:$F$19883,5,0))</f>
        <v/>
      </c>
      <c r="K475" s="214"/>
      <c r="L475" s="214"/>
      <c r="M475" s="214"/>
      <c r="N475" s="214"/>
      <c r="O475" s="617"/>
      <c r="P475" s="11">
        <f t="shared" si="15"/>
        <v>8</v>
      </c>
      <c r="Q475" s="246"/>
      <c r="R475" s="217" t="e">
        <f>+VLOOKUP(G475,'TONG HOP'!$C$8:$Q$788,14,0)</f>
        <v>#N/A</v>
      </c>
      <c r="S475" s="217" t="e">
        <f>+VLOOKUP(G475,'TONG HOP'!$C$8:$Q$788,15,0)</f>
        <v>#N/A</v>
      </c>
      <c r="T475" s="447"/>
      <c r="U475" s="7"/>
      <c r="V475" s="7"/>
    </row>
    <row r="476" spans="1:22" ht="15" customHeight="1">
      <c r="A476" s="4">
        <f t="shared" si="14"/>
        <v>472</v>
      </c>
      <c r="B476" s="30"/>
      <c r="C476" s="19" t="s">
        <v>742</v>
      </c>
      <c r="D476" s="489"/>
      <c r="E476" s="5" t="s">
        <v>743</v>
      </c>
      <c r="F476" s="20" t="s">
        <v>1442</v>
      </c>
      <c r="G476" s="17"/>
      <c r="H476" s="17" t="e">
        <f>VLOOKUP(G476,'TONG HOP'!$C$8:$E$799,2,0)</f>
        <v>#N/A</v>
      </c>
      <c r="I476" s="29" t="str">
        <f>IF(B476="","",VLOOKUP(H476,'TONG HOP'!$B$8:$F$19883,1,0))</f>
        <v/>
      </c>
      <c r="J476" s="35" t="str">
        <f>IF(B476="","",VLOOKUP(I476,'TONG HOP'!$B$8:$F$19883,5,0))</f>
        <v/>
      </c>
      <c r="K476" s="214"/>
      <c r="L476" s="214"/>
      <c r="M476" s="214"/>
      <c r="N476" s="214"/>
      <c r="O476" s="617"/>
      <c r="P476" s="11">
        <f t="shared" si="15"/>
        <v>8</v>
      </c>
      <c r="Q476" s="246"/>
      <c r="R476" s="217" t="e">
        <f>+VLOOKUP(G476,'TONG HOP'!$C$8:$Q$788,14,0)</f>
        <v>#N/A</v>
      </c>
      <c r="S476" s="217" t="e">
        <f>+VLOOKUP(G476,'TONG HOP'!$C$8:$Q$788,15,0)</f>
        <v>#N/A</v>
      </c>
      <c r="T476" s="447"/>
      <c r="U476" s="7"/>
      <c r="V476" s="7"/>
    </row>
    <row r="477" spans="1:22" ht="15" customHeight="1">
      <c r="A477" s="4">
        <f t="shared" si="14"/>
        <v>473</v>
      </c>
      <c r="B477" s="30"/>
      <c r="C477" s="19" t="s">
        <v>742</v>
      </c>
      <c r="D477" s="489"/>
      <c r="E477" s="5" t="s">
        <v>743</v>
      </c>
      <c r="F477" s="20" t="s">
        <v>890</v>
      </c>
      <c r="G477" s="315"/>
      <c r="H477" s="17" t="e">
        <f>VLOOKUP(G477,'TONG HOP'!$C$8:$E$799,2,0)</f>
        <v>#N/A</v>
      </c>
      <c r="I477" s="29" t="str">
        <f>IF(B477="","",VLOOKUP(H477,'TONG HOP'!$B$8:$F$19883,1,0))</f>
        <v/>
      </c>
      <c r="J477" s="35" t="str">
        <f>IF(B477="","",VLOOKUP(I477,'TONG HOP'!$B$8:$F$19883,5,0))</f>
        <v/>
      </c>
      <c r="K477" s="214"/>
      <c r="L477" s="214"/>
      <c r="M477" s="214"/>
      <c r="N477" s="214"/>
      <c r="O477" s="617"/>
      <c r="P477" s="11">
        <f t="shared" si="15"/>
        <v>8</v>
      </c>
      <c r="Q477" s="246"/>
      <c r="R477" s="217" t="e">
        <f>+VLOOKUP(G477,'TONG HOP'!$C$8:$Q$788,14,0)</f>
        <v>#N/A</v>
      </c>
      <c r="S477" s="217" t="e">
        <f>+VLOOKUP(G477,'TONG HOP'!$C$8:$Q$788,15,0)</f>
        <v>#N/A</v>
      </c>
      <c r="T477" s="447"/>
      <c r="U477" s="7"/>
      <c r="V477" s="7"/>
    </row>
    <row r="478" spans="1:22" ht="15" customHeight="1">
      <c r="A478" s="4">
        <f t="shared" si="14"/>
        <v>474</v>
      </c>
      <c r="B478" s="30"/>
      <c r="C478" s="19" t="s">
        <v>742</v>
      </c>
      <c r="D478" s="489"/>
      <c r="E478" s="5" t="s">
        <v>743</v>
      </c>
      <c r="F478" s="20" t="s">
        <v>890</v>
      </c>
      <c r="G478" s="17"/>
      <c r="H478" s="17" t="e">
        <f>VLOOKUP(G478,'TONG HOP'!$C$8:$E$799,2,0)</f>
        <v>#N/A</v>
      </c>
      <c r="I478" s="29" t="str">
        <f>IF(B478="","",VLOOKUP(H478,'TONG HOP'!$B$8:$F$19883,1,0))</f>
        <v/>
      </c>
      <c r="J478" s="35" t="str">
        <f>IF(B478="","",VLOOKUP(I478,'TONG HOP'!$B$8:$F$19883,5,0))</f>
        <v/>
      </c>
      <c r="K478" s="214"/>
      <c r="L478" s="214"/>
      <c r="M478" s="214"/>
      <c r="N478" s="214"/>
      <c r="O478" s="617"/>
      <c r="P478" s="11">
        <f t="shared" si="15"/>
        <v>8</v>
      </c>
      <c r="Q478" s="246"/>
      <c r="R478" s="217" t="e">
        <f>+VLOOKUP(G478,'TONG HOP'!$C$8:$Q$788,14,0)</f>
        <v>#N/A</v>
      </c>
      <c r="S478" s="217" t="e">
        <f>+VLOOKUP(G478,'TONG HOP'!$C$8:$Q$788,15,0)</f>
        <v>#N/A</v>
      </c>
      <c r="T478" s="447"/>
      <c r="U478" s="7"/>
      <c r="V478" s="7"/>
    </row>
    <row r="479" spans="1:22" ht="15" customHeight="1">
      <c r="A479" s="4">
        <f t="shared" si="14"/>
        <v>475</v>
      </c>
      <c r="B479" s="30"/>
      <c r="C479" s="19" t="s">
        <v>742</v>
      </c>
      <c r="D479" s="489"/>
      <c r="E479" s="5" t="s">
        <v>743</v>
      </c>
      <c r="F479" s="20" t="s">
        <v>890</v>
      </c>
      <c r="G479" s="315"/>
      <c r="H479" s="17" t="e">
        <f>VLOOKUP(G479,'TONG HOP'!$C$8:$E$799,2,0)</f>
        <v>#N/A</v>
      </c>
      <c r="I479" s="29" t="str">
        <f>IF(B479="","",VLOOKUP(H479,'TONG HOP'!$B$8:$F$19883,1,0))</f>
        <v/>
      </c>
      <c r="J479" s="35" t="str">
        <f>IF(B479="","",VLOOKUP(I479,'TONG HOP'!$B$8:$F$19883,5,0))</f>
        <v/>
      </c>
      <c r="K479" s="214"/>
      <c r="L479" s="214"/>
      <c r="M479" s="214"/>
      <c r="N479" s="214"/>
      <c r="O479" s="617"/>
      <c r="P479" s="11">
        <f t="shared" si="15"/>
        <v>8</v>
      </c>
      <c r="Q479" s="246"/>
      <c r="R479" s="217" t="e">
        <f>+VLOOKUP(G479,'TONG HOP'!$C$8:$Q$788,14,0)</f>
        <v>#N/A</v>
      </c>
      <c r="S479" s="217" t="e">
        <f>+VLOOKUP(G479,'TONG HOP'!$C$8:$Q$788,15,0)</f>
        <v>#N/A</v>
      </c>
      <c r="T479" s="447"/>
      <c r="U479" s="7"/>
      <c r="V479" s="7"/>
    </row>
    <row r="480" spans="1:22" ht="15" customHeight="1">
      <c r="A480" s="4">
        <f t="shared" si="14"/>
        <v>476</v>
      </c>
      <c r="B480" s="30"/>
      <c r="C480" s="19" t="s">
        <v>742</v>
      </c>
      <c r="D480" s="489"/>
      <c r="E480" s="5" t="s">
        <v>743</v>
      </c>
      <c r="F480" s="20" t="s">
        <v>890</v>
      </c>
      <c r="G480" s="17"/>
      <c r="H480" s="17" t="e">
        <f>VLOOKUP(G480,'TONG HOP'!$C$8:$E$799,2,0)</f>
        <v>#N/A</v>
      </c>
      <c r="I480" s="29" t="str">
        <f>IF(B480="","",VLOOKUP(H480,'TONG HOP'!$B$8:$F$19883,1,0))</f>
        <v/>
      </c>
      <c r="J480" s="35" t="str">
        <f>IF(B480="","",VLOOKUP(I480,'TONG HOP'!$B$8:$F$19883,5,0))</f>
        <v/>
      </c>
      <c r="K480" s="214"/>
      <c r="L480" s="214"/>
      <c r="M480" s="214"/>
      <c r="N480" s="214"/>
      <c r="O480" s="617"/>
      <c r="P480" s="11">
        <f t="shared" si="15"/>
        <v>8</v>
      </c>
      <c r="Q480" s="246"/>
      <c r="R480" s="217" t="e">
        <f>+VLOOKUP(G480,'TONG HOP'!$C$8:$Q$788,14,0)</f>
        <v>#N/A</v>
      </c>
      <c r="S480" s="217" t="e">
        <f>+VLOOKUP(G480,'TONG HOP'!$C$8:$Q$788,15,0)</f>
        <v>#N/A</v>
      </c>
      <c r="T480" s="447"/>
      <c r="U480" s="7"/>
      <c r="V480" s="7"/>
    </row>
    <row r="481" spans="1:22" ht="15" customHeight="1">
      <c r="A481" s="4">
        <f t="shared" si="14"/>
        <v>477</v>
      </c>
      <c r="B481" s="30"/>
      <c r="C481" s="19" t="s">
        <v>742</v>
      </c>
      <c r="D481" s="489"/>
      <c r="E481" s="5" t="s">
        <v>743</v>
      </c>
      <c r="F481" s="20" t="s">
        <v>890</v>
      </c>
      <c r="G481" s="315"/>
      <c r="H481" s="17" t="e">
        <f>VLOOKUP(G481,'TONG HOP'!$C$8:$E$799,2,0)</f>
        <v>#N/A</v>
      </c>
      <c r="I481" s="29" t="str">
        <f>IF(B481="","",VLOOKUP(H481,'TONG HOP'!$B$8:$F$19883,1,0))</f>
        <v/>
      </c>
      <c r="J481" s="35" t="str">
        <f>IF(B481="","",VLOOKUP(I481,'TONG HOP'!$B$8:$F$19883,5,0))</f>
        <v/>
      </c>
      <c r="K481" s="214"/>
      <c r="L481" s="214"/>
      <c r="M481" s="214"/>
      <c r="N481" s="214"/>
      <c r="O481" s="617"/>
      <c r="P481" s="11">
        <f t="shared" si="15"/>
        <v>8</v>
      </c>
      <c r="Q481" s="246"/>
      <c r="R481" s="217" t="e">
        <f>+VLOOKUP(G481,'TONG HOP'!$C$8:$Q$788,14,0)</f>
        <v>#N/A</v>
      </c>
      <c r="S481" s="217" t="e">
        <f>+VLOOKUP(G481,'TONG HOP'!$C$8:$Q$788,15,0)</f>
        <v>#N/A</v>
      </c>
      <c r="T481" s="447"/>
      <c r="U481" s="7"/>
      <c r="V481" s="7"/>
    </row>
    <row r="482" spans="1:22" ht="15" customHeight="1">
      <c r="A482" s="4">
        <f t="shared" si="14"/>
        <v>478</v>
      </c>
      <c r="B482" s="30"/>
      <c r="C482" s="19" t="s">
        <v>742</v>
      </c>
      <c r="D482" s="489"/>
      <c r="E482" s="5" t="s">
        <v>743</v>
      </c>
      <c r="F482" s="20" t="s">
        <v>890</v>
      </c>
      <c r="G482" s="17"/>
      <c r="H482" s="17" t="e">
        <f>VLOOKUP(G482,'TONG HOP'!$C$8:$E$799,2,0)</f>
        <v>#N/A</v>
      </c>
      <c r="I482" s="29" t="str">
        <f>IF(B482="","",VLOOKUP(H482,'TONG HOP'!$B$8:$F$19883,1,0))</f>
        <v/>
      </c>
      <c r="J482" s="35" t="str">
        <f>IF(B482="","",VLOOKUP(I482,'TONG HOP'!$B$8:$F$19883,5,0))</f>
        <v/>
      </c>
      <c r="K482" s="214"/>
      <c r="L482" s="214"/>
      <c r="M482" s="214"/>
      <c r="N482" s="214"/>
      <c r="O482" s="617"/>
      <c r="P482" s="11">
        <f t="shared" si="15"/>
        <v>8</v>
      </c>
      <c r="Q482" s="246"/>
      <c r="R482" s="217" t="e">
        <f>+VLOOKUP(G482,'TONG HOP'!$C$8:$Q$788,14,0)</f>
        <v>#N/A</v>
      </c>
      <c r="S482" s="217" t="e">
        <f>+VLOOKUP(G482,'TONG HOP'!$C$8:$Q$788,15,0)</f>
        <v>#N/A</v>
      </c>
      <c r="T482" s="447"/>
      <c r="U482" s="7"/>
      <c r="V482" s="7"/>
    </row>
    <row r="483" spans="1:22" ht="15" customHeight="1">
      <c r="A483" s="4">
        <f t="shared" si="14"/>
        <v>479</v>
      </c>
      <c r="B483" s="30"/>
      <c r="C483" s="19" t="s">
        <v>742</v>
      </c>
      <c r="D483" s="489"/>
      <c r="E483" s="5" t="s">
        <v>743</v>
      </c>
      <c r="F483" s="20" t="s">
        <v>890</v>
      </c>
      <c r="G483" s="315"/>
      <c r="H483" s="17" t="e">
        <f>VLOOKUP(G483,'TONG HOP'!$C$8:$E$799,2,0)</f>
        <v>#N/A</v>
      </c>
      <c r="I483" s="29" t="str">
        <f>IF(B483="","",VLOOKUP(H483,'TONG HOP'!$B$8:$F$19883,1,0))</f>
        <v/>
      </c>
      <c r="J483" s="35" t="str">
        <f>IF(B483="","",VLOOKUP(I483,'TONG HOP'!$B$8:$F$19883,5,0))</f>
        <v/>
      </c>
      <c r="K483" s="214"/>
      <c r="L483" s="214"/>
      <c r="M483" s="214"/>
      <c r="N483" s="214"/>
      <c r="O483" s="617"/>
      <c r="P483" s="11">
        <f t="shared" si="15"/>
        <v>8</v>
      </c>
      <c r="Q483" s="246"/>
      <c r="R483" s="217" t="e">
        <f>+VLOOKUP(G483,'TONG HOP'!$C$8:$Q$788,14,0)</f>
        <v>#N/A</v>
      </c>
      <c r="S483" s="217" t="e">
        <f>+VLOOKUP(G483,'TONG HOP'!$C$8:$Q$788,15,0)</f>
        <v>#N/A</v>
      </c>
      <c r="T483" s="447"/>
      <c r="U483" s="7"/>
      <c r="V483" s="7"/>
    </row>
    <row r="484" spans="1:22" ht="15" customHeight="1">
      <c r="A484" s="4">
        <f t="shared" si="14"/>
        <v>480</v>
      </c>
      <c r="B484" s="30"/>
      <c r="C484" s="19" t="s">
        <v>742</v>
      </c>
      <c r="D484" s="489"/>
      <c r="E484" s="5" t="s">
        <v>743</v>
      </c>
      <c r="F484" s="20" t="s">
        <v>890</v>
      </c>
      <c r="G484" s="315"/>
      <c r="H484" s="17" t="e">
        <f>VLOOKUP(G484,'TONG HOP'!$C$8:$E$799,2,0)</f>
        <v>#N/A</v>
      </c>
      <c r="I484" s="29" t="str">
        <f>IF(B484="","",VLOOKUP(H484,'TONG HOP'!$B$8:$F$19883,1,0))</f>
        <v/>
      </c>
      <c r="J484" s="35" t="str">
        <f>IF(B484="","",VLOOKUP(I484,'TONG HOP'!$B$8:$F$19883,5,0))</f>
        <v/>
      </c>
      <c r="K484" s="214"/>
      <c r="L484" s="214"/>
      <c r="M484" s="214"/>
      <c r="N484" s="214"/>
      <c r="O484" s="617"/>
      <c r="P484" s="11">
        <f t="shared" si="15"/>
        <v>8</v>
      </c>
      <c r="Q484" s="246"/>
      <c r="R484" s="217" t="e">
        <f>+VLOOKUP(G484,'TONG HOP'!$C$8:$Q$788,14,0)</f>
        <v>#N/A</v>
      </c>
      <c r="S484" s="217" t="e">
        <f>+VLOOKUP(G484,'TONG HOP'!$C$8:$Q$788,15,0)</f>
        <v>#N/A</v>
      </c>
      <c r="T484" s="447"/>
      <c r="U484" s="7"/>
      <c r="V484" s="7"/>
    </row>
    <row r="485" spans="1:22" ht="15" customHeight="1">
      <c r="A485" s="4">
        <f t="shared" si="14"/>
        <v>481</v>
      </c>
      <c r="B485" s="30"/>
      <c r="C485" s="19" t="s">
        <v>742</v>
      </c>
      <c r="D485" s="489"/>
      <c r="E485" s="5" t="s">
        <v>743</v>
      </c>
      <c r="F485" s="20" t="s">
        <v>890</v>
      </c>
      <c r="G485" s="315"/>
      <c r="H485" s="17" t="e">
        <f>VLOOKUP(G485,'TONG HOP'!$C$8:$E$799,2,0)</f>
        <v>#N/A</v>
      </c>
      <c r="I485" s="29" t="str">
        <f>IF(B485="","",VLOOKUP(H485,'TONG HOP'!$B$8:$F$19883,1,0))</f>
        <v/>
      </c>
      <c r="J485" s="35" t="str">
        <f>IF(B485="","",VLOOKUP(I485,'TONG HOP'!$B$8:$F$19883,5,0))</f>
        <v/>
      </c>
      <c r="K485" s="214"/>
      <c r="L485" s="214"/>
      <c r="M485" s="214"/>
      <c r="N485" s="214"/>
      <c r="O485" s="617"/>
      <c r="P485" s="11">
        <f t="shared" si="15"/>
        <v>8</v>
      </c>
      <c r="Q485" s="246"/>
      <c r="R485" s="217" t="e">
        <f>+VLOOKUP(G485,'TONG HOP'!$C$8:$Q$788,14,0)</f>
        <v>#N/A</v>
      </c>
      <c r="S485" s="217" t="e">
        <f>+VLOOKUP(G485,'TONG HOP'!$C$8:$Q$788,15,0)</f>
        <v>#N/A</v>
      </c>
      <c r="T485" s="447"/>
      <c r="U485" s="7"/>
      <c r="V485" s="7"/>
    </row>
    <row r="486" spans="1:22" ht="15" customHeight="1">
      <c r="A486" s="4">
        <f t="shared" si="14"/>
        <v>482</v>
      </c>
      <c r="B486" s="30"/>
      <c r="C486" s="19" t="s">
        <v>742</v>
      </c>
      <c r="D486" s="489"/>
      <c r="E486" s="5" t="s">
        <v>743</v>
      </c>
      <c r="F486" s="20" t="s">
        <v>890</v>
      </c>
      <c r="G486" s="315"/>
      <c r="H486" s="17" t="e">
        <f>VLOOKUP(G486,'TONG HOP'!$C$8:$E$799,2,0)</f>
        <v>#N/A</v>
      </c>
      <c r="I486" s="29" t="str">
        <f>IF(B486="","",VLOOKUP(H486,'TONG HOP'!$B$8:$F$19883,1,0))</f>
        <v/>
      </c>
      <c r="J486" s="35" t="str">
        <f>IF(B486="","",VLOOKUP(I486,'TONG HOP'!$B$8:$F$19883,5,0))</f>
        <v/>
      </c>
      <c r="K486" s="214"/>
      <c r="L486" s="214"/>
      <c r="M486" s="214"/>
      <c r="N486" s="214"/>
      <c r="O486" s="617"/>
      <c r="P486" s="11">
        <f t="shared" si="15"/>
        <v>8</v>
      </c>
      <c r="Q486" s="246"/>
      <c r="R486" s="217" t="e">
        <f>+VLOOKUP(G486,'TONG HOP'!$C$8:$Q$788,14,0)</f>
        <v>#N/A</v>
      </c>
      <c r="S486" s="217" t="e">
        <f>+VLOOKUP(G486,'TONG HOP'!$C$8:$Q$788,15,0)</f>
        <v>#N/A</v>
      </c>
      <c r="T486" s="447"/>
      <c r="U486" s="7"/>
      <c r="V486" s="7"/>
    </row>
    <row r="487" spans="1:22" ht="15" customHeight="1">
      <c r="A487" s="4">
        <f t="shared" si="14"/>
        <v>483</v>
      </c>
      <c r="B487" s="30"/>
      <c r="C487" s="19" t="s">
        <v>742</v>
      </c>
      <c r="D487" s="489"/>
      <c r="E487" s="5" t="s">
        <v>743</v>
      </c>
      <c r="F487" s="20" t="s">
        <v>890</v>
      </c>
      <c r="G487" s="17"/>
      <c r="H487" s="17" t="e">
        <f>VLOOKUP(G487,'TONG HOP'!$C$8:$E$799,2,0)</f>
        <v>#N/A</v>
      </c>
      <c r="I487" s="29" t="str">
        <f>IF(B487="","",VLOOKUP(H487,'TONG HOP'!$B$8:$F$19883,1,0))</f>
        <v/>
      </c>
      <c r="J487" s="35" t="str">
        <f>IF(B487="","",VLOOKUP(I487,'TONG HOP'!$B$8:$F$19883,5,0))</f>
        <v/>
      </c>
      <c r="K487" s="214"/>
      <c r="L487" s="214"/>
      <c r="M487" s="214"/>
      <c r="N487" s="214"/>
      <c r="O487" s="617"/>
      <c r="P487" s="11">
        <f t="shared" si="15"/>
        <v>8</v>
      </c>
      <c r="Q487" s="246"/>
      <c r="R487" s="217" t="e">
        <f>+VLOOKUP(G487,'TONG HOP'!$C$8:$Q$788,14,0)</f>
        <v>#N/A</v>
      </c>
      <c r="S487" s="217" t="e">
        <f>+VLOOKUP(G487,'TONG HOP'!$C$8:$Q$788,15,0)</f>
        <v>#N/A</v>
      </c>
      <c r="T487" s="447"/>
      <c r="U487" s="7"/>
      <c r="V487" s="7"/>
    </row>
    <row r="488" spans="1:22" ht="15" customHeight="1">
      <c r="A488" s="4">
        <f t="shared" si="14"/>
        <v>484</v>
      </c>
      <c r="B488" s="30"/>
      <c r="C488" s="19" t="s">
        <v>742</v>
      </c>
      <c r="D488" s="489"/>
      <c r="E488" s="5" t="s">
        <v>743</v>
      </c>
      <c r="F488" s="20" t="s">
        <v>1422</v>
      </c>
      <c r="G488" s="315"/>
      <c r="H488" s="17" t="e">
        <f>VLOOKUP(G488,'TONG HOP'!$C$8:$E$799,2,0)</f>
        <v>#N/A</v>
      </c>
      <c r="I488" s="29" t="str">
        <f>IF(B488="","",VLOOKUP(H488,'TONG HOP'!$B$8:$F$19883,1,0))</f>
        <v/>
      </c>
      <c r="J488" s="35" t="str">
        <f>IF(B488="","",VLOOKUP(I488,'TONG HOP'!$B$8:$F$19883,5,0))</f>
        <v/>
      </c>
      <c r="K488" s="214"/>
      <c r="L488" s="214"/>
      <c r="M488" s="214"/>
      <c r="N488" s="214"/>
      <c r="O488" s="617"/>
      <c r="P488" s="11">
        <f t="shared" si="15"/>
        <v>8</v>
      </c>
      <c r="Q488" s="246"/>
      <c r="R488" s="217" t="e">
        <f>+VLOOKUP(G488,'TONG HOP'!$C$8:$Q$788,14,0)</f>
        <v>#N/A</v>
      </c>
      <c r="S488" s="217" t="e">
        <f>+VLOOKUP(G488,'TONG HOP'!$C$8:$Q$788,15,0)</f>
        <v>#N/A</v>
      </c>
      <c r="T488" s="447"/>
      <c r="U488" s="7"/>
      <c r="V488" s="7"/>
    </row>
    <row r="489" spans="1:22" ht="15" customHeight="1">
      <c r="A489" s="4">
        <f t="shared" si="14"/>
        <v>485</v>
      </c>
      <c r="B489" s="30"/>
      <c r="C489" s="19" t="s">
        <v>742</v>
      </c>
      <c r="D489" s="489"/>
      <c r="E489" s="5" t="s">
        <v>743</v>
      </c>
      <c r="F489" s="20" t="s">
        <v>1422</v>
      </c>
      <c r="G489" s="17"/>
      <c r="H489" s="17" t="e">
        <f>VLOOKUP(G489,'TONG HOP'!$C$8:$E$799,2,0)</f>
        <v>#N/A</v>
      </c>
      <c r="I489" s="29" t="str">
        <f>IF(B489="","",VLOOKUP(H489,'TONG HOP'!$B$8:$F$19883,1,0))</f>
        <v/>
      </c>
      <c r="J489" s="35" t="str">
        <f>IF(B489="","",VLOOKUP(I489,'TONG HOP'!$B$8:$F$19883,5,0))</f>
        <v/>
      </c>
      <c r="K489" s="214"/>
      <c r="L489" s="214"/>
      <c r="M489" s="214"/>
      <c r="N489" s="214"/>
      <c r="O489" s="617"/>
      <c r="P489" s="11">
        <f t="shared" si="15"/>
        <v>8</v>
      </c>
      <c r="Q489" s="246"/>
      <c r="R489" s="217" t="e">
        <f>+VLOOKUP(G489,'TONG HOP'!$C$8:$Q$788,14,0)</f>
        <v>#N/A</v>
      </c>
      <c r="S489" s="217" t="e">
        <f>+VLOOKUP(G489,'TONG HOP'!$C$8:$Q$788,15,0)</f>
        <v>#N/A</v>
      </c>
      <c r="T489" s="447"/>
      <c r="U489" s="7"/>
      <c r="V489" s="7"/>
    </row>
    <row r="490" spans="1:22" ht="15" customHeight="1">
      <c r="A490" s="4">
        <f t="shared" si="14"/>
        <v>486</v>
      </c>
      <c r="B490" s="30"/>
      <c r="C490" s="19" t="s">
        <v>742</v>
      </c>
      <c r="D490" s="489"/>
      <c r="E490" s="5" t="s">
        <v>743</v>
      </c>
      <c r="F490" s="20" t="s">
        <v>1422</v>
      </c>
      <c r="G490" s="315"/>
      <c r="H490" s="17" t="e">
        <f>VLOOKUP(G490,'TONG HOP'!$C$8:$E$799,2,0)</f>
        <v>#N/A</v>
      </c>
      <c r="I490" s="29" t="str">
        <f>IF(B490="","",VLOOKUP(H490,'TONG HOP'!$B$8:$F$19883,1,0))</f>
        <v/>
      </c>
      <c r="J490" s="35" t="str">
        <f>IF(B490="","",VLOOKUP(I490,'TONG HOP'!$B$8:$F$19883,5,0))</f>
        <v/>
      </c>
      <c r="K490" s="214"/>
      <c r="L490" s="214"/>
      <c r="M490" s="214"/>
      <c r="N490" s="214"/>
      <c r="O490" s="617"/>
      <c r="P490" s="11">
        <f t="shared" si="15"/>
        <v>8</v>
      </c>
      <c r="Q490" s="246"/>
      <c r="R490" s="217" t="e">
        <f>+VLOOKUP(G490,'TONG HOP'!$C$8:$Q$788,14,0)</f>
        <v>#N/A</v>
      </c>
      <c r="S490" s="217" t="e">
        <f>+VLOOKUP(G490,'TONG HOP'!$C$8:$Q$788,15,0)</f>
        <v>#N/A</v>
      </c>
      <c r="T490" s="447"/>
      <c r="U490" s="7"/>
      <c r="V490" s="7"/>
    </row>
    <row r="491" spans="1:22" ht="15" customHeight="1">
      <c r="A491" s="4">
        <f t="shared" si="14"/>
        <v>487</v>
      </c>
      <c r="B491" s="30"/>
      <c r="C491" s="19" t="s">
        <v>742</v>
      </c>
      <c r="D491" s="489"/>
      <c r="E491" s="5" t="s">
        <v>743</v>
      </c>
      <c r="F491" s="20" t="s">
        <v>1422</v>
      </c>
      <c r="G491" s="315"/>
      <c r="H491" s="17" t="e">
        <f>VLOOKUP(G491,'TONG HOP'!$C$8:$E$799,2,0)</f>
        <v>#N/A</v>
      </c>
      <c r="I491" s="29" t="str">
        <f>IF(B491="","",VLOOKUP(H491,'TONG HOP'!$B$8:$F$19883,1,0))</f>
        <v/>
      </c>
      <c r="J491" s="35" t="str">
        <f>IF(B491="","",VLOOKUP(I491,'TONG HOP'!$B$8:$F$19883,5,0))</f>
        <v/>
      </c>
      <c r="K491" s="214"/>
      <c r="L491" s="214"/>
      <c r="M491" s="214"/>
      <c r="N491" s="214"/>
      <c r="O491" s="617"/>
      <c r="P491" s="11">
        <f t="shared" si="15"/>
        <v>8</v>
      </c>
      <c r="Q491" s="246"/>
      <c r="R491" s="217" t="e">
        <f>+VLOOKUP(G491,'TONG HOP'!$C$8:$Q$788,14,0)</f>
        <v>#N/A</v>
      </c>
      <c r="S491" s="217" t="e">
        <f>+VLOOKUP(G491,'TONG HOP'!$C$8:$Q$788,15,0)</f>
        <v>#N/A</v>
      </c>
      <c r="T491" s="447"/>
      <c r="U491" s="7"/>
      <c r="V491" s="7"/>
    </row>
    <row r="492" spans="1:22" ht="15" customHeight="1">
      <c r="A492" s="4">
        <f t="shared" si="14"/>
        <v>488</v>
      </c>
      <c r="B492" s="30"/>
      <c r="C492" s="19" t="s">
        <v>742</v>
      </c>
      <c r="D492" s="489"/>
      <c r="E492" s="5" t="s">
        <v>743</v>
      </c>
      <c r="F492" s="20" t="s">
        <v>1422</v>
      </c>
      <c r="G492" s="315"/>
      <c r="H492" s="17" t="e">
        <f>VLOOKUP(G492,'TONG HOP'!$C$8:$E$799,2,0)</f>
        <v>#N/A</v>
      </c>
      <c r="I492" s="29" t="str">
        <f>IF(B492="","",VLOOKUP(H492,'TONG HOP'!$B$8:$F$19883,1,0))</f>
        <v/>
      </c>
      <c r="J492" s="35" t="str">
        <f>IF(B492="","",VLOOKUP(I492,'TONG HOP'!$B$8:$F$19883,5,0))</f>
        <v/>
      </c>
      <c r="K492" s="214"/>
      <c r="L492" s="214"/>
      <c r="M492" s="214"/>
      <c r="N492" s="214"/>
      <c r="O492" s="617"/>
      <c r="P492" s="11">
        <f t="shared" si="15"/>
        <v>8</v>
      </c>
      <c r="Q492" s="246"/>
      <c r="R492" s="217" t="e">
        <f>+VLOOKUP(G492,'TONG HOP'!$C$8:$Q$788,14,0)</f>
        <v>#N/A</v>
      </c>
      <c r="S492" s="217" t="e">
        <f>+VLOOKUP(G492,'TONG HOP'!$C$8:$Q$788,15,0)</f>
        <v>#N/A</v>
      </c>
      <c r="T492" s="447"/>
      <c r="U492" s="7"/>
      <c r="V492" s="7"/>
    </row>
    <row r="493" spans="1:22" ht="15" customHeight="1">
      <c r="A493" s="4">
        <f t="shared" si="14"/>
        <v>489</v>
      </c>
      <c r="B493" s="30"/>
      <c r="C493" s="19" t="s">
        <v>742</v>
      </c>
      <c r="D493" s="489"/>
      <c r="E493" s="5" t="s">
        <v>743</v>
      </c>
      <c r="F493" s="20" t="s">
        <v>1422</v>
      </c>
      <c r="G493" s="315"/>
      <c r="H493" s="17" t="e">
        <f>VLOOKUP(G493,'TONG HOP'!$C$8:$E$799,2,0)</f>
        <v>#N/A</v>
      </c>
      <c r="I493" s="29" t="str">
        <f>IF(B493="","",VLOOKUP(H493,'TONG HOP'!$B$8:$F$19883,1,0))</f>
        <v/>
      </c>
      <c r="J493" s="35" t="str">
        <f>IF(B493="","",VLOOKUP(I493,'TONG HOP'!$B$8:$F$19883,5,0))</f>
        <v/>
      </c>
      <c r="K493" s="214"/>
      <c r="L493" s="214"/>
      <c r="M493" s="214"/>
      <c r="N493" s="214"/>
      <c r="O493" s="617"/>
      <c r="P493" s="11">
        <f t="shared" si="15"/>
        <v>8</v>
      </c>
      <c r="Q493" s="246"/>
      <c r="R493" s="217" t="e">
        <f>+VLOOKUP(G493,'TONG HOP'!$C$8:$Q$788,14,0)</f>
        <v>#N/A</v>
      </c>
      <c r="S493" s="217" t="e">
        <f>+VLOOKUP(G493,'TONG HOP'!$C$8:$Q$788,15,0)</f>
        <v>#N/A</v>
      </c>
      <c r="T493" s="447"/>
      <c r="U493" s="7"/>
      <c r="V493" s="7"/>
    </row>
    <row r="494" spans="1:22" ht="15" customHeight="1">
      <c r="A494" s="4">
        <f t="shared" si="14"/>
        <v>490</v>
      </c>
      <c r="B494" s="30"/>
      <c r="C494" s="19" t="s">
        <v>742</v>
      </c>
      <c r="D494" s="489"/>
      <c r="E494" s="5" t="s">
        <v>743</v>
      </c>
      <c r="F494" s="20" t="s">
        <v>1422</v>
      </c>
      <c r="G494" s="17"/>
      <c r="H494" s="17" t="e">
        <f>VLOOKUP(G494,'TONG HOP'!$C$8:$E$799,2,0)</f>
        <v>#N/A</v>
      </c>
      <c r="I494" s="29" t="str">
        <f>IF(B494="","",VLOOKUP(H494,'TONG HOP'!$B$8:$F$19883,1,0))</f>
        <v/>
      </c>
      <c r="J494" s="35" t="str">
        <f>IF(B494="","",VLOOKUP(I494,'TONG HOP'!$B$8:$F$19883,5,0))</f>
        <v/>
      </c>
      <c r="K494" s="214"/>
      <c r="L494" s="214"/>
      <c r="M494" s="214"/>
      <c r="N494" s="214"/>
      <c r="O494" s="617"/>
      <c r="P494" s="11">
        <f t="shared" si="15"/>
        <v>8</v>
      </c>
      <c r="Q494" s="246"/>
      <c r="R494" s="217" t="e">
        <f>+VLOOKUP(G494,'TONG HOP'!$C$8:$Q$788,14,0)</f>
        <v>#N/A</v>
      </c>
      <c r="S494" s="217" t="e">
        <f>+VLOOKUP(G494,'TONG HOP'!$C$8:$Q$788,15,0)</f>
        <v>#N/A</v>
      </c>
      <c r="T494" s="447"/>
      <c r="U494" s="7"/>
      <c r="V494" s="7"/>
    </row>
    <row r="495" spans="1:22" ht="15" customHeight="1">
      <c r="A495" s="4">
        <f t="shared" si="14"/>
        <v>491</v>
      </c>
      <c r="B495" s="30"/>
      <c r="C495" s="19" t="s">
        <v>742</v>
      </c>
      <c r="D495" s="489"/>
      <c r="E495" s="5" t="s">
        <v>743</v>
      </c>
      <c r="F495" s="20" t="s">
        <v>1422</v>
      </c>
      <c r="G495" s="315"/>
      <c r="H495" s="17" t="e">
        <f>VLOOKUP(G495,'TONG HOP'!$C$8:$E$799,2,0)</f>
        <v>#N/A</v>
      </c>
      <c r="I495" s="29" t="str">
        <f>IF(B495="","",VLOOKUP(H495,'TONG HOP'!$B$8:$F$19883,1,0))</f>
        <v/>
      </c>
      <c r="J495" s="35" t="str">
        <f>IF(B495="","",VLOOKUP(I495,'TONG HOP'!$B$8:$F$19883,5,0))</f>
        <v/>
      </c>
      <c r="K495" s="214"/>
      <c r="L495" s="214"/>
      <c r="M495" s="214"/>
      <c r="N495" s="214"/>
      <c r="O495" s="617"/>
      <c r="P495" s="11">
        <f t="shared" si="15"/>
        <v>8</v>
      </c>
      <c r="Q495" s="246"/>
      <c r="R495" s="217" t="e">
        <f>+VLOOKUP(G495,'TONG HOP'!$C$8:$Q$788,14,0)</f>
        <v>#N/A</v>
      </c>
      <c r="S495" s="217" t="e">
        <f>+VLOOKUP(G495,'TONG HOP'!$C$8:$Q$788,15,0)</f>
        <v>#N/A</v>
      </c>
      <c r="T495" s="447"/>
      <c r="U495" s="7"/>
      <c r="V495" s="7"/>
    </row>
    <row r="496" spans="1:22" ht="15" customHeight="1">
      <c r="A496" s="4">
        <f t="shared" si="14"/>
        <v>492</v>
      </c>
      <c r="B496" s="30"/>
      <c r="C496" s="19" t="s">
        <v>742</v>
      </c>
      <c r="D496" s="489"/>
      <c r="E496" s="5" t="s">
        <v>743</v>
      </c>
      <c r="F496" s="20" t="s">
        <v>1422</v>
      </c>
      <c r="G496" s="17"/>
      <c r="H496" s="17" t="e">
        <f>VLOOKUP(G496,'TONG HOP'!$C$8:$E$799,2,0)</f>
        <v>#N/A</v>
      </c>
      <c r="I496" s="29" t="str">
        <f>IF(B496="","",VLOOKUP(H496,'TONG HOP'!$B$8:$F$19883,1,0))</f>
        <v/>
      </c>
      <c r="J496" s="35" t="str">
        <f>IF(B496="","",VLOOKUP(I496,'TONG HOP'!$B$8:$F$19883,5,0))</f>
        <v/>
      </c>
      <c r="K496" s="214"/>
      <c r="L496" s="214"/>
      <c r="M496" s="214"/>
      <c r="N496" s="214"/>
      <c r="O496" s="617"/>
      <c r="P496" s="11">
        <f t="shared" si="15"/>
        <v>8</v>
      </c>
      <c r="Q496" s="246"/>
      <c r="R496" s="217" t="e">
        <f>+VLOOKUP(G496,'TONG HOP'!$C$8:$Q$788,14,0)</f>
        <v>#N/A</v>
      </c>
      <c r="S496" s="217" t="e">
        <f>+VLOOKUP(G496,'TONG HOP'!$C$8:$Q$788,15,0)</f>
        <v>#N/A</v>
      </c>
      <c r="T496" s="447"/>
      <c r="U496" s="7"/>
      <c r="V496" s="7"/>
    </row>
    <row r="497" spans="1:22" ht="15" customHeight="1">
      <c r="A497" s="4">
        <f t="shared" si="14"/>
        <v>493</v>
      </c>
      <c r="B497" s="30"/>
      <c r="C497" s="19" t="s">
        <v>742</v>
      </c>
      <c r="D497" s="489"/>
      <c r="E497" s="5" t="s">
        <v>743</v>
      </c>
      <c r="F497" s="20" t="s">
        <v>1422</v>
      </c>
      <c r="G497" s="315"/>
      <c r="H497" s="17" t="e">
        <f>VLOOKUP(G497,'TONG HOP'!$C$8:$E$799,2,0)</f>
        <v>#N/A</v>
      </c>
      <c r="I497" s="29" t="str">
        <f>IF(B497="","",VLOOKUP(H497,'TONG HOP'!$B$8:$F$19883,1,0))</f>
        <v/>
      </c>
      <c r="J497" s="35" t="str">
        <f>IF(B497="","",VLOOKUP(I497,'TONG HOP'!$B$8:$F$19883,5,0))</f>
        <v/>
      </c>
      <c r="K497" s="214"/>
      <c r="L497" s="214"/>
      <c r="M497" s="214"/>
      <c r="N497" s="214"/>
      <c r="O497" s="617"/>
      <c r="P497" s="11">
        <f t="shared" si="15"/>
        <v>8</v>
      </c>
      <c r="Q497" s="246"/>
      <c r="R497" s="217" t="e">
        <f>+VLOOKUP(G497,'TONG HOP'!$C$8:$Q$788,14,0)</f>
        <v>#N/A</v>
      </c>
      <c r="S497" s="217" t="e">
        <f>+VLOOKUP(G497,'TONG HOP'!$C$8:$Q$788,15,0)</f>
        <v>#N/A</v>
      </c>
      <c r="T497" s="447"/>
      <c r="U497" s="7"/>
      <c r="V497" s="7"/>
    </row>
    <row r="498" spans="1:22" ht="15" customHeight="1">
      <c r="A498" s="4">
        <f t="shared" si="14"/>
        <v>494</v>
      </c>
      <c r="B498" s="30"/>
      <c r="C498" s="19" t="s">
        <v>742</v>
      </c>
      <c r="D498" s="489"/>
      <c r="E498" s="5" t="s">
        <v>743</v>
      </c>
      <c r="F498" s="20" t="s">
        <v>1442</v>
      </c>
      <c r="G498" s="17"/>
      <c r="H498" s="17" t="e">
        <f>VLOOKUP(G498,'TONG HOP'!$C$8:$E$799,2,0)</f>
        <v>#N/A</v>
      </c>
      <c r="I498" s="29" t="str">
        <f>IF(B498="","",VLOOKUP(H498,'TONG HOP'!$B$8:$F$19883,1,0))</f>
        <v/>
      </c>
      <c r="J498" s="35" t="str">
        <f>IF(B498="","",VLOOKUP(I498,'TONG HOP'!$B$8:$F$19883,5,0))</f>
        <v/>
      </c>
      <c r="K498" s="214"/>
      <c r="L498" s="214"/>
      <c r="M498" s="214"/>
      <c r="N498" s="214"/>
      <c r="O498" s="617"/>
      <c r="P498" s="11">
        <f t="shared" si="15"/>
        <v>8</v>
      </c>
      <c r="Q498" s="246"/>
      <c r="R498" s="217" t="e">
        <f>+VLOOKUP(G498,'TONG HOP'!$C$8:$Q$788,14,0)</f>
        <v>#N/A</v>
      </c>
      <c r="S498" s="217" t="e">
        <f>+VLOOKUP(G498,'TONG HOP'!$C$8:$Q$788,15,0)</f>
        <v>#N/A</v>
      </c>
      <c r="T498" s="447"/>
      <c r="U498" s="7"/>
      <c r="V498" s="7"/>
    </row>
    <row r="499" spans="1:22" ht="15" customHeight="1">
      <c r="A499" s="4">
        <f t="shared" si="14"/>
        <v>495</v>
      </c>
      <c r="B499" s="30"/>
      <c r="C499" s="19" t="s">
        <v>742</v>
      </c>
      <c r="D499" s="489"/>
      <c r="E499" s="5" t="s">
        <v>743</v>
      </c>
      <c r="F499" s="20" t="s">
        <v>1442</v>
      </c>
      <c r="G499" s="17"/>
      <c r="H499" s="17" t="e">
        <f>VLOOKUP(G499,'TONG HOP'!$C$8:$E$799,2,0)</f>
        <v>#N/A</v>
      </c>
      <c r="I499" s="29" t="str">
        <f>IF(B499="","",VLOOKUP(H499,'TONG HOP'!$B$8:$F$19883,1,0))</f>
        <v/>
      </c>
      <c r="J499" s="35" t="str">
        <f>IF(B499="","",VLOOKUP(I499,'TONG HOP'!$B$8:$F$19883,5,0))</f>
        <v/>
      </c>
      <c r="K499" s="214"/>
      <c r="L499" s="214"/>
      <c r="M499" s="214"/>
      <c r="N499" s="214"/>
      <c r="O499" s="617"/>
      <c r="P499" s="11">
        <f t="shared" si="15"/>
        <v>8</v>
      </c>
      <c r="Q499" s="246"/>
      <c r="R499" s="217" t="e">
        <f>+VLOOKUP(G499,'TONG HOP'!$C$8:$Q$788,14,0)</f>
        <v>#N/A</v>
      </c>
      <c r="S499" s="217" t="e">
        <f>+VLOOKUP(G499,'TONG HOP'!$C$8:$Q$788,15,0)</f>
        <v>#N/A</v>
      </c>
      <c r="T499" s="447"/>
      <c r="U499" s="7"/>
      <c r="V499" s="7"/>
    </row>
    <row r="500" spans="1:22">
      <c r="A500" s="4">
        <f t="shared" si="14"/>
        <v>496</v>
      </c>
      <c r="B500" s="30"/>
      <c r="C500" s="19" t="s">
        <v>742</v>
      </c>
      <c r="D500" s="489"/>
      <c r="E500" s="5" t="s">
        <v>1374</v>
      </c>
      <c r="F500" s="20" t="s">
        <v>1299</v>
      </c>
      <c r="G500" s="315"/>
      <c r="H500" s="17" t="e">
        <f>VLOOKUP(G500,'TONG HOP'!$C$8:$E$799,2,0)</f>
        <v>#N/A</v>
      </c>
      <c r="I500" s="29" t="str">
        <f>IF(B500="","",VLOOKUP(H500,'TONG HOP'!$B$8:$F$19883,1,0))</f>
        <v/>
      </c>
      <c r="J500" s="35" t="str">
        <f>IF(B500="","",VLOOKUP(I500,'TONG HOP'!$B$8:$F$19883,5,0))</f>
        <v/>
      </c>
      <c r="K500" s="214"/>
      <c r="L500" s="214"/>
      <c r="M500" s="214"/>
      <c r="N500" s="214"/>
      <c r="O500" s="617"/>
      <c r="P500" s="11">
        <f t="shared" si="15"/>
        <v>8</v>
      </c>
      <c r="Q500" s="246"/>
      <c r="R500" s="217" t="e">
        <f>+VLOOKUP(G500,'TONG HOP'!$C$8:$Q$788,14,0)</f>
        <v>#N/A</v>
      </c>
      <c r="S500" s="217" t="e">
        <f>+VLOOKUP(G500,'TONG HOP'!$C$8:$Q$788,15,0)</f>
        <v>#N/A</v>
      </c>
      <c r="T500" s="447"/>
      <c r="U500" s="7"/>
      <c r="V500" s="7"/>
    </row>
    <row r="501" spans="1:22" ht="15.75" customHeight="1">
      <c r="A501" s="4">
        <f t="shared" si="14"/>
        <v>497</v>
      </c>
      <c r="B501" s="30"/>
      <c r="C501" s="19" t="s">
        <v>742</v>
      </c>
      <c r="D501" s="489"/>
      <c r="E501" s="5" t="s">
        <v>1374</v>
      </c>
      <c r="F501" s="20" t="s">
        <v>1299</v>
      </c>
      <c r="G501" s="315"/>
      <c r="H501" s="17" t="e">
        <f>VLOOKUP(G501,'TONG HOP'!$C$8:$E$799,2,0)</f>
        <v>#N/A</v>
      </c>
      <c r="I501" s="29" t="str">
        <f>IF(B501="","",VLOOKUP(H501,'TONG HOP'!$B$8:$F$19883,1,0))</f>
        <v/>
      </c>
      <c r="J501" s="35" t="str">
        <f>IF(B501="","",VLOOKUP(I501,'TONG HOP'!$B$8:$F$19883,5,0))</f>
        <v/>
      </c>
      <c r="K501" s="214"/>
      <c r="L501" s="214"/>
      <c r="M501" s="214"/>
      <c r="N501" s="214"/>
      <c r="O501" s="617"/>
      <c r="P501" s="11">
        <f t="shared" si="15"/>
        <v>8</v>
      </c>
      <c r="Q501" s="246"/>
      <c r="R501" s="217" t="e">
        <f>+VLOOKUP(G501,'TONG HOP'!$C$8:$Q$788,14,0)</f>
        <v>#N/A</v>
      </c>
      <c r="S501" s="217" t="e">
        <f>+VLOOKUP(G501,'TONG HOP'!$C$8:$Q$788,15,0)</f>
        <v>#N/A</v>
      </c>
      <c r="T501" s="447"/>
      <c r="U501" s="7"/>
      <c r="V501" s="7"/>
    </row>
    <row r="502" spans="1:22" ht="15" customHeight="1">
      <c r="A502" s="4">
        <f t="shared" si="14"/>
        <v>498</v>
      </c>
      <c r="B502" s="30"/>
      <c r="C502" s="19" t="s">
        <v>742</v>
      </c>
      <c r="D502" s="489"/>
      <c r="E502" s="5" t="s">
        <v>743</v>
      </c>
      <c r="F502" s="20" t="s">
        <v>1442</v>
      </c>
      <c r="G502" s="17"/>
      <c r="H502" s="17" t="e">
        <f>VLOOKUP(G502,'TONG HOP'!$C$8:$E$799,2,0)</f>
        <v>#N/A</v>
      </c>
      <c r="I502" s="29" t="str">
        <f>IF(B502="","",VLOOKUP(H502,'TONG HOP'!$B$8:$F$19883,1,0))</f>
        <v/>
      </c>
      <c r="J502" s="35" t="str">
        <f>IF(B502="","",VLOOKUP(I502,'TONG HOP'!$B$8:$F$19883,5,0))</f>
        <v/>
      </c>
      <c r="K502" s="214"/>
      <c r="L502" s="214"/>
      <c r="M502" s="214"/>
      <c r="N502" s="214"/>
      <c r="O502" s="617"/>
      <c r="P502" s="11">
        <f t="shared" si="15"/>
        <v>8</v>
      </c>
      <c r="Q502" s="246"/>
      <c r="R502" s="217" t="e">
        <f>+VLOOKUP(G502,'TONG HOP'!$C$8:$Q$788,14,0)</f>
        <v>#N/A</v>
      </c>
      <c r="S502" s="217" t="e">
        <f>+VLOOKUP(G502,'TONG HOP'!$C$8:$Q$788,15,0)</f>
        <v>#N/A</v>
      </c>
      <c r="T502" s="447"/>
      <c r="U502" s="7"/>
      <c r="V502" s="7"/>
    </row>
    <row r="503" spans="1:22" ht="15" customHeight="1">
      <c r="A503" s="4">
        <f t="shared" si="14"/>
        <v>499</v>
      </c>
      <c r="B503" s="30"/>
      <c r="C503" s="19" t="s">
        <v>742</v>
      </c>
      <c r="D503" s="489"/>
      <c r="E503" s="5" t="s">
        <v>743</v>
      </c>
      <c r="F503" s="20" t="s">
        <v>1442</v>
      </c>
      <c r="G503" s="17"/>
      <c r="H503" s="17" t="e">
        <f>VLOOKUP(G503,'TONG HOP'!$C$8:$E$799,2,0)</f>
        <v>#N/A</v>
      </c>
      <c r="I503" s="29" t="str">
        <f>IF(B503="","",VLOOKUP(H503,'TONG HOP'!$B$8:$F$19883,1,0))</f>
        <v/>
      </c>
      <c r="J503" s="35" t="str">
        <f>IF(B503="","",VLOOKUP(I503,'TONG HOP'!$B$8:$F$19883,5,0))</f>
        <v/>
      </c>
      <c r="K503" s="214"/>
      <c r="L503" s="214"/>
      <c r="M503" s="214"/>
      <c r="N503" s="214"/>
      <c r="O503" s="617"/>
      <c r="P503" s="11">
        <f t="shared" si="15"/>
        <v>8</v>
      </c>
      <c r="Q503" s="246"/>
      <c r="R503" s="217" t="e">
        <f>+VLOOKUP(G503,'TONG HOP'!$C$8:$Q$788,14,0)</f>
        <v>#N/A</v>
      </c>
      <c r="S503" s="217" t="e">
        <f>+VLOOKUP(G503,'TONG HOP'!$C$8:$Q$788,15,0)</f>
        <v>#N/A</v>
      </c>
      <c r="T503" s="447"/>
      <c r="U503" s="7"/>
      <c r="V503" s="7"/>
    </row>
    <row r="504" spans="1:22" ht="15" customHeight="1">
      <c r="A504" s="4">
        <f t="shared" si="14"/>
        <v>500</v>
      </c>
      <c r="B504" s="30"/>
      <c r="C504" s="19" t="s">
        <v>742</v>
      </c>
      <c r="D504" s="489"/>
      <c r="E504" s="5" t="s">
        <v>743</v>
      </c>
      <c r="F504" s="20" t="s">
        <v>890</v>
      </c>
      <c r="G504" s="315"/>
      <c r="H504" s="17" t="e">
        <f>VLOOKUP(G504,'TONG HOP'!$C$8:$E$799,2,0)</f>
        <v>#N/A</v>
      </c>
      <c r="I504" s="29" t="str">
        <f>IF(B504="","",VLOOKUP(H504,'TONG HOP'!$B$8:$F$19883,1,0))</f>
        <v/>
      </c>
      <c r="J504" s="35" t="str">
        <f>IF(B504="","",VLOOKUP(I504,'TONG HOP'!$B$8:$F$19883,5,0))</f>
        <v/>
      </c>
      <c r="K504" s="214"/>
      <c r="L504" s="214"/>
      <c r="M504" s="214"/>
      <c r="N504" s="214"/>
      <c r="O504" s="617"/>
      <c r="P504" s="11">
        <f t="shared" si="15"/>
        <v>8</v>
      </c>
      <c r="Q504" s="246"/>
      <c r="R504" s="217" t="e">
        <f>+VLOOKUP(G504,'TONG HOP'!$C$8:$Q$788,14,0)</f>
        <v>#N/A</v>
      </c>
      <c r="S504" s="217" t="e">
        <f>+VLOOKUP(G504,'TONG HOP'!$C$8:$Q$788,15,0)</f>
        <v>#N/A</v>
      </c>
      <c r="T504" s="447"/>
      <c r="U504" s="7"/>
      <c r="V504" s="7"/>
    </row>
    <row r="505" spans="1:22" ht="15" customHeight="1">
      <c r="A505" s="4">
        <f t="shared" si="14"/>
        <v>501</v>
      </c>
      <c r="B505" s="30"/>
      <c r="C505" s="19" t="s">
        <v>742</v>
      </c>
      <c r="D505" s="489"/>
      <c r="E505" s="5" t="s">
        <v>743</v>
      </c>
      <c r="F505" s="20" t="s">
        <v>890</v>
      </c>
      <c r="G505" s="17"/>
      <c r="H505" s="17" t="e">
        <f>VLOOKUP(G505,'TONG HOP'!$C$8:$E$799,2,0)</f>
        <v>#N/A</v>
      </c>
      <c r="I505" s="29" t="str">
        <f>IF(B505="","",VLOOKUP(H505,'TONG HOP'!$B$8:$F$19883,1,0))</f>
        <v/>
      </c>
      <c r="J505" s="35" t="str">
        <f>IF(B505="","",VLOOKUP(I505,'TONG HOP'!$B$8:$F$19883,5,0))</f>
        <v/>
      </c>
      <c r="K505" s="214"/>
      <c r="L505" s="214"/>
      <c r="M505" s="214"/>
      <c r="N505" s="214"/>
      <c r="O505" s="617"/>
      <c r="P505" s="11">
        <f t="shared" si="15"/>
        <v>8</v>
      </c>
      <c r="Q505" s="246"/>
      <c r="R505" s="217" t="e">
        <f>+VLOOKUP(G505,'TONG HOP'!$C$8:$Q$788,14,0)</f>
        <v>#N/A</v>
      </c>
      <c r="S505" s="217" t="e">
        <f>+VLOOKUP(G505,'TONG HOP'!$C$8:$Q$788,15,0)</f>
        <v>#N/A</v>
      </c>
      <c r="T505" s="447"/>
      <c r="U505" s="7"/>
      <c r="V505" s="7"/>
    </row>
    <row r="506" spans="1:22" ht="15" customHeight="1">
      <c r="A506" s="4">
        <f t="shared" si="14"/>
        <v>502</v>
      </c>
      <c r="B506" s="30"/>
      <c r="C506" s="19" t="s">
        <v>742</v>
      </c>
      <c r="D506" s="489"/>
      <c r="E506" s="5" t="s">
        <v>743</v>
      </c>
      <c r="F506" s="20" t="s">
        <v>890</v>
      </c>
      <c r="G506" s="315"/>
      <c r="H506" s="17" t="e">
        <f>VLOOKUP(G506,'TONG HOP'!$C$8:$E$799,2,0)</f>
        <v>#N/A</v>
      </c>
      <c r="I506" s="29" t="str">
        <f>IF(B506="","",VLOOKUP(H506,'TONG HOP'!$B$8:$F$19883,1,0))</f>
        <v/>
      </c>
      <c r="J506" s="35" t="str">
        <f>IF(B506="","",VLOOKUP(I506,'TONG HOP'!$B$8:$F$19883,5,0))</f>
        <v/>
      </c>
      <c r="K506" s="214"/>
      <c r="L506" s="214"/>
      <c r="M506" s="214"/>
      <c r="N506" s="214"/>
      <c r="O506" s="617"/>
      <c r="P506" s="11">
        <f t="shared" si="15"/>
        <v>8</v>
      </c>
      <c r="Q506" s="246"/>
      <c r="R506" s="217" t="e">
        <f>+VLOOKUP(G506,'TONG HOP'!$C$8:$Q$788,14,0)</f>
        <v>#N/A</v>
      </c>
      <c r="S506" s="217" t="e">
        <f>+VLOOKUP(G506,'TONG HOP'!$C$8:$Q$788,15,0)</f>
        <v>#N/A</v>
      </c>
      <c r="T506" s="447"/>
      <c r="U506" s="7"/>
      <c r="V506" s="7"/>
    </row>
    <row r="507" spans="1:22" ht="15" customHeight="1">
      <c r="A507" s="4">
        <f t="shared" si="14"/>
        <v>503</v>
      </c>
      <c r="B507" s="30"/>
      <c r="C507" s="19" t="s">
        <v>742</v>
      </c>
      <c r="D507" s="489"/>
      <c r="E507" s="5" t="s">
        <v>743</v>
      </c>
      <c r="F507" s="20" t="s">
        <v>890</v>
      </c>
      <c r="G507" s="17"/>
      <c r="H507" s="17" t="e">
        <f>VLOOKUP(G507,'TONG HOP'!$C$8:$E$799,2,0)</f>
        <v>#N/A</v>
      </c>
      <c r="I507" s="29" t="str">
        <f>IF(B507="","",VLOOKUP(H507,'TONG HOP'!$B$8:$F$19883,1,0))</f>
        <v/>
      </c>
      <c r="J507" s="35" t="str">
        <f>IF(B507="","",VLOOKUP(I507,'TONG HOP'!$B$8:$F$19883,5,0))</f>
        <v/>
      </c>
      <c r="K507" s="214"/>
      <c r="L507" s="214"/>
      <c r="M507" s="214"/>
      <c r="N507" s="214"/>
      <c r="O507" s="617"/>
      <c r="P507" s="11">
        <f t="shared" si="15"/>
        <v>8</v>
      </c>
      <c r="Q507" s="246"/>
      <c r="R507" s="217" t="e">
        <f>+VLOOKUP(G507,'TONG HOP'!$C$8:$Q$788,14,0)</f>
        <v>#N/A</v>
      </c>
      <c r="S507" s="217" t="e">
        <f>+VLOOKUP(G507,'TONG HOP'!$C$8:$Q$788,15,0)</f>
        <v>#N/A</v>
      </c>
      <c r="T507" s="447"/>
      <c r="U507" s="7"/>
      <c r="V507" s="7"/>
    </row>
    <row r="508" spans="1:22" ht="15" customHeight="1">
      <c r="A508" s="4">
        <f t="shared" si="14"/>
        <v>504</v>
      </c>
      <c r="B508" s="30"/>
      <c r="C508" s="19" t="s">
        <v>742</v>
      </c>
      <c r="D508" s="489"/>
      <c r="E508" s="5" t="s">
        <v>743</v>
      </c>
      <c r="F508" s="20" t="s">
        <v>890</v>
      </c>
      <c r="G508" s="315"/>
      <c r="H508" s="17" t="e">
        <f>VLOOKUP(G508,'TONG HOP'!$C$8:$E$799,2,0)</f>
        <v>#N/A</v>
      </c>
      <c r="I508" s="29" t="str">
        <f>IF(B508="","",VLOOKUP(H508,'TONG HOP'!$B$8:$F$19883,1,0))</f>
        <v/>
      </c>
      <c r="J508" s="35" t="str">
        <f>IF(B508="","",VLOOKUP(I508,'TONG HOP'!$B$8:$F$19883,5,0))</f>
        <v/>
      </c>
      <c r="K508" s="214"/>
      <c r="L508" s="214"/>
      <c r="M508" s="214"/>
      <c r="N508" s="214"/>
      <c r="O508" s="617"/>
      <c r="P508" s="11">
        <f t="shared" si="15"/>
        <v>8</v>
      </c>
      <c r="Q508" s="246"/>
      <c r="R508" s="217" t="e">
        <f>+VLOOKUP(G508,'TONG HOP'!$C$8:$Q$788,14,0)</f>
        <v>#N/A</v>
      </c>
      <c r="S508" s="217" t="e">
        <f>+VLOOKUP(G508,'TONG HOP'!$C$8:$Q$788,15,0)</f>
        <v>#N/A</v>
      </c>
      <c r="T508" s="447"/>
      <c r="U508" s="7"/>
      <c r="V508" s="7"/>
    </row>
    <row r="509" spans="1:22" ht="15" customHeight="1">
      <c r="A509" s="4">
        <f t="shared" si="14"/>
        <v>505</v>
      </c>
      <c r="B509" s="30"/>
      <c r="C509" s="19" t="s">
        <v>742</v>
      </c>
      <c r="D509" s="489"/>
      <c r="E509" s="5" t="s">
        <v>743</v>
      </c>
      <c r="F509" s="20" t="s">
        <v>890</v>
      </c>
      <c r="G509" s="17"/>
      <c r="H509" s="17" t="e">
        <f>VLOOKUP(G509,'TONG HOP'!$C$8:$E$799,2,0)</f>
        <v>#N/A</v>
      </c>
      <c r="I509" s="29" t="str">
        <f>IF(B509="","",VLOOKUP(H509,'TONG HOP'!$B$8:$F$19883,1,0))</f>
        <v/>
      </c>
      <c r="J509" s="35" t="str">
        <f>IF(B509="","",VLOOKUP(I509,'TONG HOP'!$B$8:$F$19883,5,0))</f>
        <v/>
      </c>
      <c r="K509" s="214"/>
      <c r="L509" s="214"/>
      <c r="M509" s="214"/>
      <c r="N509" s="214"/>
      <c r="O509" s="617"/>
      <c r="P509" s="11">
        <f t="shared" si="15"/>
        <v>8</v>
      </c>
      <c r="Q509" s="246"/>
      <c r="R509" s="217" t="e">
        <f>+VLOOKUP(G509,'TONG HOP'!$C$8:$Q$788,14,0)</f>
        <v>#N/A</v>
      </c>
      <c r="S509" s="217" t="e">
        <f>+VLOOKUP(G509,'TONG HOP'!$C$8:$Q$788,15,0)</f>
        <v>#N/A</v>
      </c>
      <c r="T509" s="447"/>
      <c r="U509" s="7"/>
      <c r="V509" s="7"/>
    </row>
    <row r="510" spans="1:22" ht="15" customHeight="1">
      <c r="A510" s="4">
        <f t="shared" si="14"/>
        <v>506</v>
      </c>
      <c r="B510" s="30"/>
      <c r="C510" s="19" t="s">
        <v>742</v>
      </c>
      <c r="D510" s="489"/>
      <c r="E510" s="5" t="s">
        <v>743</v>
      </c>
      <c r="F510" s="20" t="s">
        <v>890</v>
      </c>
      <c r="G510" s="315"/>
      <c r="H510" s="17" t="e">
        <f>VLOOKUP(G510,'TONG HOP'!$C$8:$E$799,2,0)</f>
        <v>#N/A</v>
      </c>
      <c r="I510" s="29" t="str">
        <f>IF(B510="","",VLOOKUP(H510,'TONG HOP'!$B$8:$F$19883,1,0))</f>
        <v/>
      </c>
      <c r="J510" s="35" t="str">
        <f>IF(B510="","",VLOOKUP(I510,'TONG HOP'!$B$8:$F$19883,5,0))</f>
        <v/>
      </c>
      <c r="K510" s="214"/>
      <c r="L510" s="214"/>
      <c r="M510" s="214"/>
      <c r="N510" s="214"/>
      <c r="O510" s="617"/>
      <c r="P510" s="11">
        <f t="shared" si="15"/>
        <v>8</v>
      </c>
      <c r="Q510" s="246"/>
      <c r="R510" s="217" t="e">
        <f>+VLOOKUP(G510,'TONG HOP'!$C$8:$Q$788,14,0)</f>
        <v>#N/A</v>
      </c>
      <c r="S510" s="217" t="e">
        <f>+VLOOKUP(G510,'TONG HOP'!$C$8:$Q$788,15,0)</f>
        <v>#N/A</v>
      </c>
      <c r="T510" s="447"/>
      <c r="U510" s="7"/>
      <c r="V510" s="7"/>
    </row>
    <row r="511" spans="1:22" ht="15" customHeight="1">
      <c r="A511" s="4">
        <f t="shared" si="14"/>
        <v>507</v>
      </c>
      <c r="B511" s="30"/>
      <c r="C511" s="19" t="s">
        <v>742</v>
      </c>
      <c r="D511" s="489"/>
      <c r="E511" s="5" t="s">
        <v>743</v>
      </c>
      <c r="F511" s="20" t="s">
        <v>890</v>
      </c>
      <c r="G511" s="315"/>
      <c r="H511" s="17" t="e">
        <f>VLOOKUP(G511,'TONG HOP'!$C$8:$E$799,2,0)</f>
        <v>#N/A</v>
      </c>
      <c r="I511" s="29" t="str">
        <f>IF(B511="","",VLOOKUP(H511,'TONG HOP'!$B$8:$F$19883,1,0))</f>
        <v/>
      </c>
      <c r="J511" s="35" t="str">
        <f>IF(B511="","",VLOOKUP(I511,'TONG HOP'!$B$8:$F$19883,5,0))</f>
        <v/>
      </c>
      <c r="K511" s="214"/>
      <c r="L511" s="214"/>
      <c r="M511" s="214"/>
      <c r="N511" s="214"/>
      <c r="O511" s="617"/>
      <c r="P511" s="11">
        <f t="shared" si="15"/>
        <v>8</v>
      </c>
      <c r="Q511" s="246"/>
      <c r="R511" s="217" t="e">
        <f>+VLOOKUP(G511,'TONG HOP'!$C$8:$Q$788,14,0)</f>
        <v>#N/A</v>
      </c>
      <c r="S511" s="217" t="e">
        <f>+VLOOKUP(G511,'TONG HOP'!$C$8:$Q$788,15,0)</f>
        <v>#N/A</v>
      </c>
      <c r="T511" s="447"/>
      <c r="U511" s="7"/>
      <c r="V511" s="7"/>
    </row>
    <row r="512" spans="1:22" ht="15" customHeight="1">
      <c r="A512" s="4">
        <f t="shared" si="14"/>
        <v>508</v>
      </c>
      <c r="B512" s="30"/>
      <c r="C512" s="19" t="s">
        <v>742</v>
      </c>
      <c r="D512" s="489"/>
      <c r="E512" s="5" t="s">
        <v>743</v>
      </c>
      <c r="F512" s="20" t="s">
        <v>890</v>
      </c>
      <c r="G512" s="315"/>
      <c r="H512" s="17" t="e">
        <f>VLOOKUP(G512,'TONG HOP'!$C$8:$E$799,2,0)</f>
        <v>#N/A</v>
      </c>
      <c r="I512" s="29" t="str">
        <f>IF(B512="","",VLOOKUP(H512,'TONG HOP'!$B$8:$F$19883,1,0))</f>
        <v/>
      </c>
      <c r="J512" s="35" t="str">
        <f>IF(B512="","",VLOOKUP(I512,'TONG HOP'!$B$8:$F$19883,5,0))</f>
        <v/>
      </c>
      <c r="K512" s="214"/>
      <c r="L512" s="214"/>
      <c r="M512" s="214"/>
      <c r="N512" s="214"/>
      <c r="O512" s="617"/>
      <c r="P512" s="11">
        <f t="shared" si="15"/>
        <v>8</v>
      </c>
      <c r="Q512" s="246"/>
      <c r="R512" s="217" t="e">
        <f>+VLOOKUP(G512,'TONG HOP'!$C$8:$Q$788,14,0)</f>
        <v>#N/A</v>
      </c>
      <c r="S512" s="217" t="e">
        <f>+VLOOKUP(G512,'TONG HOP'!$C$8:$Q$788,15,0)</f>
        <v>#N/A</v>
      </c>
      <c r="T512" s="447"/>
      <c r="U512" s="7"/>
      <c r="V512" s="7"/>
    </row>
    <row r="513" spans="1:22" ht="15" customHeight="1">
      <c r="A513" s="4">
        <f t="shared" si="14"/>
        <v>509</v>
      </c>
      <c r="B513" s="30"/>
      <c r="C513" s="19" t="s">
        <v>742</v>
      </c>
      <c r="D513" s="489"/>
      <c r="E513" s="5" t="s">
        <v>743</v>
      </c>
      <c r="F513" s="20" t="s">
        <v>890</v>
      </c>
      <c r="G513" s="315"/>
      <c r="H513" s="17" t="e">
        <f>VLOOKUP(G513,'TONG HOP'!$C$8:$E$799,2,0)</f>
        <v>#N/A</v>
      </c>
      <c r="I513" s="29" t="str">
        <f>IF(B513="","",VLOOKUP(H513,'TONG HOP'!$B$8:$F$19883,1,0))</f>
        <v/>
      </c>
      <c r="J513" s="35" t="str">
        <f>IF(B513="","",VLOOKUP(I513,'TONG HOP'!$B$8:$F$19883,5,0))</f>
        <v/>
      </c>
      <c r="K513" s="214"/>
      <c r="L513" s="214"/>
      <c r="M513" s="214"/>
      <c r="N513" s="214"/>
      <c r="O513" s="617"/>
      <c r="P513" s="11">
        <f t="shared" si="15"/>
        <v>8</v>
      </c>
      <c r="Q513" s="246"/>
      <c r="R513" s="217" t="e">
        <f>+VLOOKUP(G513,'TONG HOP'!$C$8:$Q$788,14,0)</f>
        <v>#N/A</v>
      </c>
      <c r="S513" s="217" t="e">
        <f>+VLOOKUP(G513,'TONG HOP'!$C$8:$Q$788,15,0)</f>
        <v>#N/A</v>
      </c>
      <c r="T513" s="447"/>
      <c r="U513" s="7"/>
      <c r="V513" s="7"/>
    </row>
    <row r="514" spans="1:22" ht="15" customHeight="1">
      <c r="A514" s="4">
        <f t="shared" si="14"/>
        <v>510</v>
      </c>
      <c r="B514" s="30"/>
      <c r="C514" s="19" t="s">
        <v>742</v>
      </c>
      <c r="D514" s="489"/>
      <c r="E514" s="5" t="s">
        <v>743</v>
      </c>
      <c r="F514" s="20" t="s">
        <v>890</v>
      </c>
      <c r="G514" s="17"/>
      <c r="H514" s="17" t="e">
        <f>VLOOKUP(G514,'TONG HOP'!$C$8:$E$799,2,0)</f>
        <v>#N/A</v>
      </c>
      <c r="I514" s="29" t="str">
        <f>IF(B514="","",VLOOKUP(H514,'TONG HOP'!$B$8:$F$19883,1,0))</f>
        <v/>
      </c>
      <c r="J514" s="35" t="str">
        <f>IF(B514="","",VLOOKUP(I514,'TONG HOP'!$B$8:$F$19883,5,0))</f>
        <v/>
      </c>
      <c r="K514" s="214"/>
      <c r="L514" s="214"/>
      <c r="M514" s="214"/>
      <c r="N514" s="214"/>
      <c r="O514" s="617"/>
      <c r="P514" s="11">
        <f t="shared" si="15"/>
        <v>8</v>
      </c>
      <c r="Q514" s="246"/>
      <c r="R514" s="217" t="e">
        <f>+VLOOKUP(G514,'TONG HOP'!$C$8:$Q$788,14,0)</f>
        <v>#N/A</v>
      </c>
      <c r="S514" s="217" t="e">
        <f>+VLOOKUP(G514,'TONG HOP'!$C$8:$Q$788,15,0)</f>
        <v>#N/A</v>
      </c>
      <c r="T514" s="447"/>
      <c r="U514" s="7"/>
      <c r="V514" s="7"/>
    </row>
    <row r="515" spans="1:22" ht="15" customHeight="1">
      <c r="A515" s="4">
        <f t="shared" si="14"/>
        <v>511</v>
      </c>
      <c r="B515" s="30"/>
      <c r="C515" s="19" t="s">
        <v>742</v>
      </c>
      <c r="D515" s="489"/>
      <c r="E515" s="5" t="s">
        <v>743</v>
      </c>
      <c r="F515" s="20" t="s">
        <v>1422</v>
      </c>
      <c r="G515" s="315"/>
      <c r="H515" s="17" t="e">
        <f>VLOOKUP(G515,'TONG HOP'!$C$8:$E$799,2,0)</f>
        <v>#N/A</v>
      </c>
      <c r="I515" s="29" t="str">
        <f>IF(B515="","",VLOOKUP(H515,'TONG HOP'!$B$8:$F$19883,1,0))</f>
        <v/>
      </c>
      <c r="J515" s="35" t="str">
        <f>IF(B515="","",VLOOKUP(I515,'TONG HOP'!$B$8:$F$19883,5,0))</f>
        <v/>
      </c>
      <c r="K515" s="214"/>
      <c r="L515" s="214"/>
      <c r="M515" s="214"/>
      <c r="N515" s="214"/>
      <c r="O515" s="617"/>
      <c r="P515" s="11">
        <f t="shared" si="15"/>
        <v>8</v>
      </c>
      <c r="Q515" s="246"/>
      <c r="R515" s="217" t="e">
        <f>+VLOOKUP(G515,'TONG HOP'!$C$8:$Q$788,14,0)</f>
        <v>#N/A</v>
      </c>
      <c r="S515" s="217" t="e">
        <f>+VLOOKUP(G515,'TONG HOP'!$C$8:$Q$788,15,0)</f>
        <v>#N/A</v>
      </c>
      <c r="T515" s="447"/>
      <c r="U515" s="7"/>
      <c r="V515" s="7"/>
    </row>
    <row r="516" spans="1:22" ht="15" customHeight="1">
      <c r="A516" s="4">
        <f t="shared" si="14"/>
        <v>512</v>
      </c>
      <c r="B516" s="30"/>
      <c r="C516" s="19" t="s">
        <v>742</v>
      </c>
      <c r="D516" s="489"/>
      <c r="E516" s="5" t="s">
        <v>743</v>
      </c>
      <c r="F516" s="20" t="s">
        <v>1422</v>
      </c>
      <c r="G516" s="17"/>
      <c r="H516" s="17" t="e">
        <f>VLOOKUP(G516,'TONG HOP'!$C$8:$E$799,2,0)</f>
        <v>#N/A</v>
      </c>
      <c r="I516" s="29" t="str">
        <f>IF(B516="","",VLOOKUP(H516,'TONG HOP'!$B$8:$F$19883,1,0))</f>
        <v/>
      </c>
      <c r="J516" s="35" t="str">
        <f>IF(B516="","",VLOOKUP(I516,'TONG HOP'!$B$8:$F$19883,5,0))</f>
        <v/>
      </c>
      <c r="K516" s="214"/>
      <c r="L516" s="214"/>
      <c r="M516" s="214"/>
      <c r="N516" s="214"/>
      <c r="O516" s="617"/>
      <c r="P516" s="11">
        <f t="shared" si="15"/>
        <v>8</v>
      </c>
      <c r="Q516" s="246"/>
      <c r="R516" s="217" t="e">
        <f>+VLOOKUP(G516,'TONG HOP'!$C$8:$Q$788,14,0)</f>
        <v>#N/A</v>
      </c>
      <c r="S516" s="217" t="e">
        <f>+VLOOKUP(G516,'TONG HOP'!$C$8:$Q$788,15,0)</f>
        <v>#N/A</v>
      </c>
      <c r="T516" s="447"/>
      <c r="U516" s="7"/>
      <c r="V516" s="7"/>
    </row>
    <row r="517" spans="1:22" ht="15" customHeight="1">
      <c r="A517" s="4">
        <f t="shared" ref="A517:A580" si="16">ROW()-4</f>
        <v>513</v>
      </c>
      <c r="B517" s="30"/>
      <c r="C517" s="19" t="s">
        <v>742</v>
      </c>
      <c r="D517" s="489"/>
      <c r="E517" s="5" t="s">
        <v>743</v>
      </c>
      <c r="F517" s="20" t="s">
        <v>1422</v>
      </c>
      <c r="G517" s="315"/>
      <c r="H517" s="17" t="e">
        <f>VLOOKUP(G517,'TONG HOP'!$C$8:$E$799,2,0)</f>
        <v>#N/A</v>
      </c>
      <c r="I517" s="29" t="str">
        <f>IF(B517="","",VLOOKUP(H517,'TONG HOP'!$B$8:$F$19883,1,0))</f>
        <v/>
      </c>
      <c r="J517" s="35" t="str">
        <f>IF(B517="","",VLOOKUP(I517,'TONG HOP'!$B$8:$F$19883,5,0))</f>
        <v/>
      </c>
      <c r="K517" s="214"/>
      <c r="L517" s="214"/>
      <c r="M517" s="214"/>
      <c r="N517" s="214"/>
      <c r="O517" s="617"/>
      <c r="P517" s="11">
        <f t="shared" si="15"/>
        <v>8</v>
      </c>
      <c r="Q517" s="246"/>
      <c r="R517" s="217" t="e">
        <f>+VLOOKUP(G517,'TONG HOP'!$C$8:$Q$788,14,0)</f>
        <v>#N/A</v>
      </c>
      <c r="S517" s="217" t="e">
        <f>+VLOOKUP(G517,'TONG HOP'!$C$8:$Q$788,15,0)</f>
        <v>#N/A</v>
      </c>
      <c r="T517" s="447"/>
      <c r="U517" s="7"/>
      <c r="V517" s="7"/>
    </row>
    <row r="518" spans="1:22" ht="15" customHeight="1">
      <c r="A518" s="4">
        <f t="shared" si="16"/>
        <v>514</v>
      </c>
      <c r="B518" s="30"/>
      <c r="C518" s="19" t="s">
        <v>742</v>
      </c>
      <c r="D518" s="489"/>
      <c r="E518" s="5" t="s">
        <v>743</v>
      </c>
      <c r="F518" s="20" t="s">
        <v>1422</v>
      </c>
      <c r="G518" s="315"/>
      <c r="H518" s="17" t="e">
        <f>VLOOKUP(G518,'TONG HOP'!$C$8:$E$799,2,0)</f>
        <v>#N/A</v>
      </c>
      <c r="I518" s="29" t="str">
        <f>IF(B518="","",VLOOKUP(H518,'TONG HOP'!$B$8:$F$19883,1,0))</f>
        <v/>
      </c>
      <c r="J518" s="35" t="str">
        <f>IF(B518="","",VLOOKUP(I518,'TONG HOP'!$B$8:$F$19883,5,0))</f>
        <v/>
      </c>
      <c r="K518" s="214"/>
      <c r="L518" s="214"/>
      <c r="M518" s="214"/>
      <c r="N518" s="214"/>
      <c r="O518" s="617"/>
      <c r="P518" s="11">
        <f t="shared" si="15"/>
        <v>8</v>
      </c>
      <c r="Q518" s="246"/>
      <c r="R518" s="217" t="e">
        <f>+VLOOKUP(G518,'TONG HOP'!$C$8:$Q$788,14,0)</f>
        <v>#N/A</v>
      </c>
      <c r="S518" s="217" t="e">
        <f>+VLOOKUP(G518,'TONG HOP'!$C$8:$Q$788,15,0)</f>
        <v>#N/A</v>
      </c>
      <c r="T518" s="447"/>
      <c r="U518" s="7"/>
      <c r="V518" s="7"/>
    </row>
    <row r="519" spans="1:22" ht="15" customHeight="1">
      <c r="A519" s="4">
        <f t="shared" si="16"/>
        <v>515</v>
      </c>
      <c r="B519" s="30"/>
      <c r="C519" s="19" t="s">
        <v>742</v>
      </c>
      <c r="D519" s="489"/>
      <c r="E519" s="5" t="s">
        <v>743</v>
      </c>
      <c r="F519" s="20" t="s">
        <v>1422</v>
      </c>
      <c r="G519" s="315"/>
      <c r="H519" s="17" t="e">
        <f>VLOOKUP(G519,'TONG HOP'!$C$8:$E$799,2,0)</f>
        <v>#N/A</v>
      </c>
      <c r="I519" s="29" t="str">
        <f>IF(B519="","",VLOOKUP(H519,'TONG HOP'!$B$8:$F$19883,1,0))</f>
        <v/>
      </c>
      <c r="J519" s="35" t="str">
        <f>IF(B519="","",VLOOKUP(I519,'TONG HOP'!$B$8:$F$19883,5,0))</f>
        <v/>
      </c>
      <c r="K519" s="214"/>
      <c r="L519" s="214"/>
      <c r="M519" s="214"/>
      <c r="N519" s="214"/>
      <c r="O519" s="617"/>
      <c r="P519" s="11">
        <f t="shared" ref="P519:P546" si="17">P518</f>
        <v>8</v>
      </c>
      <c r="Q519" s="246"/>
      <c r="R519" s="217" t="e">
        <f>+VLOOKUP(G519,'TONG HOP'!$C$8:$Q$788,14,0)</f>
        <v>#N/A</v>
      </c>
      <c r="S519" s="217" t="e">
        <f>+VLOOKUP(G519,'TONG HOP'!$C$8:$Q$788,15,0)</f>
        <v>#N/A</v>
      </c>
      <c r="T519" s="447"/>
      <c r="U519" s="7"/>
      <c r="V519" s="7"/>
    </row>
    <row r="520" spans="1:22" ht="15" customHeight="1">
      <c r="A520" s="4">
        <f t="shared" si="16"/>
        <v>516</v>
      </c>
      <c r="B520" s="30"/>
      <c r="C520" s="19" t="s">
        <v>742</v>
      </c>
      <c r="D520" s="489"/>
      <c r="E520" s="5" t="s">
        <v>743</v>
      </c>
      <c r="F520" s="20" t="s">
        <v>1422</v>
      </c>
      <c r="G520" s="315"/>
      <c r="H520" s="17" t="e">
        <f>VLOOKUP(G520,'TONG HOP'!$C$8:$E$799,2,0)</f>
        <v>#N/A</v>
      </c>
      <c r="I520" s="29" t="str">
        <f>IF(B520="","",VLOOKUP(H520,'TONG HOP'!$B$8:$F$19883,1,0))</f>
        <v/>
      </c>
      <c r="J520" s="35" t="str">
        <f>IF(B520="","",VLOOKUP(I520,'TONG HOP'!$B$8:$F$19883,5,0))</f>
        <v/>
      </c>
      <c r="K520" s="214"/>
      <c r="L520" s="214"/>
      <c r="M520" s="214"/>
      <c r="N520" s="214"/>
      <c r="O520" s="617"/>
      <c r="P520" s="11">
        <f t="shared" si="17"/>
        <v>8</v>
      </c>
      <c r="Q520" s="246"/>
      <c r="R520" s="217" t="e">
        <f>+VLOOKUP(G520,'TONG HOP'!$C$8:$Q$788,14,0)</f>
        <v>#N/A</v>
      </c>
      <c r="S520" s="217" t="e">
        <f>+VLOOKUP(G520,'TONG HOP'!$C$8:$Q$788,15,0)</f>
        <v>#N/A</v>
      </c>
      <c r="T520" s="447"/>
      <c r="U520" s="7"/>
      <c r="V520" s="7"/>
    </row>
    <row r="521" spans="1:22" ht="15" customHeight="1">
      <c r="A521" s="4">
        <f t="shared" si="16"/>
        <v>517</v>
      </c>
      <c r="B521" s="30"/>
      <c r="C521" s="19" t="s">
        <v>742</v>
      </c>
      <c r="D521" s="489"/>
      <c r="E521" s="5" t="s">
        <v>743</v>
      </c>
      <c r="F521" s="20" t="s">
        <v>1422</v>
      </c>
      <c r="G521" s="17"/>
      <c r="H521" s="17" t="e">
        <f>VLOOKUP(G521,'TONG HOP'!$C$8:$E$799,2,0)</f>
        <v>#N/A</v>
      </c>
      <c r="I521" s="29" t="str">
        <f>IF(B521="","",VLOOKUP(H521,'TONG HOP'!$B$8:$F$19883,1,0))</f>
        <v/>
      </c>
      <c r="J521" s="35" t="str">
        <f>IF(B521="","",VLOOKUP(I521,'TONG HOP'!$B$8:$F$19883,5,0))</f>
        <v/>
      </c>
      <c r="K521" s="214"/>
      <c r="L521" s="214"/>
      <c r="M521" s="214"/>
      <c r="N521" s="214"/>
      <c r="O521" s="617"/>
      <c r="P521" s="11">
        <f t="shared" si="17"/>
        <v>8</v>
      </c>
      <c r="Q521" s="246"/>
      <c r="R521" s="217" t="e">
        <f>+VLOOKUP(G521,'TONG HOP'!$C$8:$Q$788,14,0)</f>
        <v>#N/A</v>
      </c>
      <c r="S521" s="217" t="e">
        <f>+VLOOKUP(G521,'TONG HOP'!$C$8:$Q$788,15,0)</f>
        <v>#N/A</v>
      </c>
      <c r="T521" s="447"/>
      <c r="U521" s="7"/>
      <c r="V521" s="7"/>
    </row>
    <row r="522" spans="1:22" ht="15" customHeight="1">
      <c r="A522" s="4">
        <f t="shared" si="16"/>
        <v>518</v>
      </c>
      <c r="B522" s="30"/>
      <c r="C522" s="19" t="s">
        <v>742</v>
      </c>
      <c r="D522" s="489"/>
      <c r="E522" s="5" t="s">
        <v>743</v>
      </c>
      <c r="F522" s="20" t="s">
        <v>1422</v>
      </c>
      <c r="G522" s="315"/>
      <c r="H522" s="17" t="e">
        <f>VLOOKUP(G522,'TONG HOP'!$C$8:$E$799,2,0)</f>
        <v>#N/A</v>
      </c>
      <c r="I522" s="29" t="str">
        <f>IF(B522="","",VLOOKUP(H522,'TONG HOP'!$B$8:$F$19883,1,0))</f>
        <v/>
      </c>
      <c r="J522" s="35" t="str">
        <f>IF(B522="","",VLOOKUP(I522,'TONG HOP'!$B$8:$F$19883,5,0))</f>
        <v/>
      </c>
      <c r="K522" s="214"/>
      <c r="L522" s="214"/>
      <c r="M522" s="214"/>
      <c r="N522" s="214"/>
      <c r="O522" s="617"/>
      <c r="P522" s="11">
        <f t="shared" si="17"/>
        <v>8</v>
      </c>
      <c r="Q522" s="246"/>
      <c r="R522" s="217" t="e">
        <f>+VLOOKUP(G522,'TONG HOP'!$C$8:$Q$788,14,0)</f>
        <v>#N/A</v>
      </c>
      <c r="S522" s="217" t="e">
        <f>+VLOOKUP(G522,'TONG HOP'!$C$8:$Q$788,15,0)</f>
        <v>#N/A</v>
      </c>
      <c r="T522" s="447"/>
      <c r="U522" s="7"/>
      <c r="V522" s="7"/>
    </row>
    <row r="523" spans="1:22" ht="15" customHeight="1">
      <c r="A523" s="4">
        <f t="shared" si="16"/>
        <v>519</v>
      </c>
      <c r="B523" s="30"/>
      <c r="C523" s="19" t="s">
        <v>742</v>
      </c>
      <c r="D523" s="489"/>
      <c r="E523" s="5" t="s">
        <v>743</v>
      </c>
      <c r="F523" s="20" t="s">
        <v>1422</v>
      </c>
      <c r="G523" s="17"/>
      <c r="H523" s="17" t="e">
        <f>VLOOKUP(G523,'TONG HOP'!$C$8:$E$799,2,0)</f>
        <v>#N/A</v>
      </c>
      <c r="I523" s="29" t="str">
        <f>IF(B523="","",VLOOKUP(H523,'TONG HOP'!$B$8:$F$19883,1,0))</f>
        <v/>
      </c>
      <c r="J523" s="35" t="str">
        <f>IF(B523="","",VLOOKUP(I523,'TONG HOP'!$B$8:$F$19883,5,0))</f>
        <v/>
      </c>
      <c r="K523" s="214"/>
      <c r="L523" s="214"/>
      <c r="M523" s="214"/>
      <c r="N523" s="214"/>
      <c r="O523" s="617"/>
      <c r="P523" s="11">
        <f t="shared" si="17"/>
        <v>8</v>
      </c>
      <c r="Q523" s="246"/>
      <c r="R523" s="217" t="e">
        <f>+VLOOKUP(G523,'TONG HOP'!$C$8:$Q$788,14,0)</f>
        <v>#N/A</v>
      </c>
      <c r="S523" s="217" t="e">
        <f>+VLOOKUP(G523,'TONG HOP'!$C$8:$Q$788,15,0)</f>
        <v>#N/A</v>
      </c>
      <c r="T523" s="447"/>
      <c r="U523" s="7"/>
      <c r="V523" s="7"/>
    </row>
    <row r="524" spans="1:22" ht="15" customHeight="1">
      <c r="A524" s="4">
        <f t="shared" si="16"/>
        <v>520</v>
      </c>
      <c r="B524" s="30"/>
      <c r="C524" s="19" t="s">
        <v>742</v>
      </c>
      <c r="D524" s="489"/>
      <c r="E524" s="5" t="s">
        <v>743</v>
      </c>
      <c r="F524" s="20" t="s">
        <v>1422</v>
      </c>
      <c r="G524" s="315"/>
      <c r="H524" s="17" t="e">
        <f>VLOOKUP(G524,'TONG HOP'!$C$8:$E$799,2,0)</f>
        <v>#N/A</v>
      </c>
      <c r="I524" s="29" t="str">
        <f>IF(B524="","",VLOOKUP(H524,'TONG HOP'!$B$8:$F$19883,1,0))</f>
        <v/>
      </c>
      <c r="J524" s="35" t="str">
        <f>IF(B524="","",VLOOKUP(I524,'TONG HOP'!$B$8:$F$19883,5,0))</f>
        <v/>
      </c>
      <c r="K524" s="214"/>
      <c r="L524" s="214"/>
      <c r="M524" s="214"/>
      <c r="N524" s="214"/>
      <c r="O524" s="617"/>
      <c r="P524" s="11">
        <f t="shared" si="17"/>
        <v>8</v>
      </c>
      <c r="Q524" s="246"/>
      <c r="R524" s="217" t="e">
        <f>+VLOOKUP(G524,'TONG HOP'!$C$8:$Q$788,14,0)</f>
        <v>#N/A</v>
      </c>
      <c r="S524" s="217" t="e">
        <f>+VLOOKUP(G524,'TONG HOP'!$C$8:$Q$788,15,0)</f>
        <v>#N/A</v>
      </c>
      <c r="T524" s="447"/>
      <c r="U524" s="7"/>
      <c r="V524" s="7"/>
    </row>
    <row r="525" spans="1:22">
      <c r="A525" s="4">
        <f t="shared" si="16"/>
        <v>521</v>
      </c>
      <c r="B525" s="30"/>
      <c r="C525" s="19" t="s">
        <v>742</v>
      </c>
      <c r="D525" s="489"/>
      <c r="E525" s="5" t="s">
        <v>743</v>
      </c>
      <c r="F525" s="20" t="s">
        <v>1442</v>
      </c>
      <c r="G525" s="17"/>
      <c r="H525" s="17" t="e">
        <f>VLOOKUP(G525,'TONG HOP'!$C$8:$E$799,2,0)</f>
        <v>#N/A</v>
      </c>
      <c r="I525" s="29" t="str">
        <f>IF(B525="","",VLOOKUP(H525,'TONG HOP'!$B$8:$F$19883,1,0))</f>
        <v/>
      </c>
      <c r="J525" s="35" t="str">
        <f>IF(B525="","",VLOOKUP(I525,'TONG HOP'!$B$8:$F$19883,5,0))</f>
        <v/>
      </c>
      <c r="K525" s="214"/>
      <c r="L525" s="214"/>
      <c r="M525" s="214"/>
      <c r="N525" s="214"/>
      <c r="O525" s="617"/>
      <c r="P525" s="11">
        <f t="shared" si="17"/>
        <v>8</v>
      </c>
      <c r="Q525" s="246"/>
      <c r="R525" s="217" t="e">
        <f>+VLOOKUP(G525,'TONG HOP'!$C$8:$Q$788,14,0)</f>
        <v>#N/A</v>
      </c>
      <c r="S525" s="217" t="e">
        <f>+VLOOKUP(G525,'TONG HOP'!$C$8:$Q$788,15,0)</f>
        <v>#N/A</v>
      </c>
      <c r="T525" s="447"/>
      <c r="U525" s="7"/>
      <c r="V525" s="7"/>
    </row>
    <row r="526" spans="1:22" ht="15.75" customHeight="1">
      <c r="A526" s="4">
        <f t="shared" si="16"/>
        <v>522</v>
      </c>
      <c r="B526" s="30"/>
      <c r="C526" s="19" t="s">
        <v>742</v>
      </c>
      <c r="D526" s="489"/>
      <c r="E526" s="5" t="s">
        <v>743</v>
      </c>
      <c r="F526" s="20" t="s">
        <v>1442</v>
      </c>
      <c r="G526" s="17"/>
      <c r="H526" s="17" t="e">
        <f>VLOOKUP(G526,'TONG HOP'!$C$8:$E$799,2,0)</f>
        <v>#N/A</v>
      </c>
      <c r="I526" s="29" t="str">
        <f>IF(B526="","",VLOOKUP(H526,'TONG HOP'!$B$8:$F$19883,1,0))</f>
        <v/>
      </c>
      <c r="J526" s="35" t="str">
        <f>IF(B526="","",VLOOKUP(I526,'TONG HOP'!$B$8:$F$19883,5,0))</f>
        <v/>
      </c>
      <c r="K526" s="214"/>
      <c r="L526" s="214"/>
      <c r="M526" s="214"/>
      <c r="N526" s="214"/>
      <c r="O526" s="617"/>
      <c r="P526" s="11">
        <f t="shared" si="17"/>
        <v>8</v>
      </c>
      <c r="Q526" s="246"/>
      <c r="R526" s="217" t="e">
        <f>+VLOOKUP(G526,'TONG HOP'!$C$8:$Q$788,14,0)</f>
        <v>#N/A</v>
      </c>
      <c r="S526" s="217" t="e">
        <f>+VLOOKUP(G526,'TONG HOP'!$C$8:$Q$788,15,0)</f>
        <v>#N/A</v>
      </c>
      <c r="T526" s="447"/>
      <c r="U526" s="7"/>
      <c r="V526" s="7"/>
    </row>
    <row r="527" spans="1:22" ht="15" customHeight="1">
      <c r="A527" s="4">
        <f t="shared" si="16"/>
        <v>523</v>
      </c>
      <c r="B527" s="30"/>
      <c r="C527" s="19" t="s">
        <v>742</v>
      </c>
      <c r="D527" s="489"/>
      <c r="E527" s="5" t="s">
        <v>1374</v>
      </c>
      <c r="F527" s="20" t="s">
        <v>1299</v>
      </c>
      <c r="G527" s="17"/>
      <c r="H527" s="17" t="e">
        <f>VLOOKUP(G527,'TONG HOP'!$C$8:$E$799,2,0)</f>
        <v>#N/A</v>
      </c>
      <c r="I527" s="29" t="str">
        <f>IF(B527="","",VLOOKUP(H527,'TONG HOP'!$B$8:$F$19883,1,0))</f>
        <v/>
      </c>
      <c r="J527" s="35" t="str">
        <f>IF(B527="","",VLOOKUP(I527,'TONG HOP'!$B$8:$F$19883,5,0))</f>
        <v/>
      </c>
      <c r="K527" s="214"/>
      <c r="L527" s="214"/>
      <c r="M527" s="214"/>
      <c r="N527" s="214"/>
      <c r="O527" s="617"/>
      <c r="P527" s="11">
        <f t="shared" si="17"/>
        <v>8</v>
      </c>
      <c r="Q527" s="246"/>
      <c r="R527" s="217" t="e">
        <f>+VLOOKUP(G527,'TONG HOP'!$C$8:$Q$788,14,0)</f>
        <v>#N/A</v>
      </c>
      <c r="S527" s="217" t="e">
        <f>+VLOOKUP(G527,'TONG HOP'!$C$8:$Q$788,15,0)</f>
        <v>#N/A</v>
      </c>
      <c r="T527" s="447"/>
      <c r="U527" s="7"/>
      <c r="V527" s="7"/>
    </row>
    <row r="528" spans="1:22" ht="15" customHeight="1">
      <c r="A528" s="4">
        <f t="shared" si="16"/>
        <v>524</v>
      </c>
      <c r="B528" s="30"/>
      <c r="C528" s="19" t="s">
        <v>742</v>
      </c>
      <c r="D528" s="489"/>
      <c r="E528" s="5" t="s">
        <v>1374</v>
      </c>
      <c r="F528" s="20" t="s">
        <v>1299</v>
      </c>
      <c r="G528" s="17"/>
      <c r="H528" s="17" t="e">
        <f>VLOOKUP(G528,'TONG HOP'!$C$8:$E$799,2,0)</f>
        <v>#N/A</v>
      </c>
      <c r="I528" s="29" t="str">
        <f>IF(B528="","",VLOOKUP(H528,'TONG HOP'!$B$8:$F$19883,1,0))</f>
        <v/>
      </c>
      <c r="J528" s="35" t="str">
        <f>IF(B528="","",VLOOKUP(I528,'TONG HOP'!$B$8:$F$19883,5,0))</f>
        <v/>
      </c>
      <c r="K528" s="214"/>
      <c r="L528" s="214"/>
      <c r="M528" s="214"/>
      <c r="N528" s="214"/>
      <c r="O528" s="617"/>
      <c r="P528" s="11">
        <f t="shared" si="17"/>
        <v>8</v>
      </c>
      <c r="Q528" s="246"/>
      <c r="R528" s="217" t="e">
        <f>+VLOOKUP(G528,'TONG HOP'!$C$8:$Q$788,14,0)</f>
        <v>#N/A</v>
      </c>
      <c r="S528" s="217" t="e">
        <f>+VLOOKUP(G528,'TONG HOP'!$C$8:$Q$788,15,0)</f>
        <v>#N/A</v>
      </c>
      <c r="T528" s="447"/>
      <c r="U528" s="7"/>
      <c r="V528" s="7"/>
    </row>
    <row r="529" spans="1:22" ht="15" customHeight="1">
      <c r="A529" s="4">
        <f t="shared" si="16"/>
        <v>525</v>
      </c>
      <c r="B529" s="30"/>
      <c r="C529" s="19" t="s">
        <v>742</v>
      </c>
      <c r="D529" s="489"/>
      <c r="E529" s="5" t="s">
        <v>1374</v>
      </c>
      <c r="F529" s="20" t="s">
        <v>1299</v>
      </c>
      <c r="G529" s="315"/>
      <c r="H529" s="17" t="e">
        <f>VLOOKUP(G529,'TONG HOP'!$C$8:$E$799,2,0)</f>
        <v>#N/A</v>
      </c>
      <c r="I529" s="29" t="str">
        <f>IF(B529="","",VLOOKUP(H529,'TONG HOP'!$B$8:$F$19883,1,0))</f>
        <v/>
      </c>
      <c r="J529" s="35" t="str">
        <f>IF(B529="","",VLOOKUP(I529,'TONG HOP'!$B$8:$F$19883,5,0))</f>
        <v/>
      </c>
      <c r="K529" s="214"/>
      <c r="L529" s="214"/>
      <c r="M529" s="214"/>
      <c r="N529" s="214"/>
      <c r="O529" s="617"/>
      <c r="P529" s="11">
        <f t="shared" si="17"/>
        <v>8</v>
      </c>
      <c r="Q529" s="246"/>
      <c r="R529" s="217" t="e">
        <f>+VLOOKUP(G529,'TONG HOP'!$C$8:$Q$788,14,0)</f>
        <v>#N/A</v>
      </c>
      <c r="S529" s="217" t="e">
        <f>+VLOOKUP(G529,'TONG HOP'!$C$8:$Q$788,15,0)</f>
        <v>#N/A</v>
      </c>
      <c r="T529" s="447"/>
      <c r="U529" s="7"/>
      <c r="V529" s="7"/>
    </row>
    <row r="530" spans="1:22" ht="15" customHeight="1">
      <c r="A530" s="4">
        <f t="shared" si="16"/>
        <v>526</v>
      </c>
      <c r="B530" s="30"/>
      <c r="C530" s="19" t="s">
        <v>742</v>
      </c>
      <c r="D530" s="489"/>
      <c r="E530" s="5" t="s">
        <v>1374</v>
      </c>
      <c r="F530" s="20" t="s">
        <v>1299</v>
      </c>
      <c r="G530" s="315"/>
      <c r="H530" s="17" t="e">
        <f>VLOOKUP(G530,'TONG HOP'!$C$8:$E$799,2,0)</f>
        <v>#N/A</v>
      </c>
      <c r="I530" s="29" t="str">
        <f>IF(B530="","",VLOOKUP(H530,'TONG HOP'!$B$8:$F$19883,1,0))</f>
        <v/>
      </c>
      <c r="J530" s="35" t="str">
        <f>IF(B530="","",VLOOKUP(I530,'TONG HOP'!$B$8:$F$19883,5,0))</f>
        <v/>
      </c>
      <c r="K530" s="214"/>
      <c r="L530" s="214"/>
      <c r="M530" s="214"/>
      <c r="N530" s="214"/>
      <c r="O530" s="617"/>
      <c r="P530" s="11">
        <f t="shared" si="17"/>
        <v>8</v>
      </c>
      <c r="Q530" s="246"/>
      <c r="R530" s="217" t="e">
        <f>+VLOOKUP(G530,'TONG HOP'!$C$8:$Q$788,14,0)</f>
        <v>#N/A</v>
      </c>
      <c r="S530" s="217" t="e">
        <f>+VLOOKUP(G530,'TONG HOP'!$C$8:$Q$788,15,0)</f>
        <v>#N/A</v>
      </c>
      <c r="T530" s="447"/>
      <c r="U530" s="7"/>
      <c r="V530" s="7"/>
    </row>
    <row r="531" spans="1:22" ht="15" customHeight="1">
      <c r="A531" s="4">
        <f t="shared" si="16"/>
        <v>527</v>
      </c>
      <c r="B531" s="30"/>
      <c r="C531" s="19" t="s">
        <v>742</v>
      </c>
      <c r="D531" s="489"/>
      <c r="E531" s="5" t="s">
        <v>1374</v>
      </c>
      <c r="F531" s="20" t="s">
        <v>1299</v>
      </c>
      <c r="G531" s="442"/>
      <c r="H531" s="17" t="e">
        <f>VLOOKUP(G531,'TONG HOP'!$C$8:$E$799,2,0)</f>
        <v>#N/A</v>
      </c>
      <c r="I531" s="29" t="str">
        <f>IF(B531="","",VLOOKUP(H531,'TONG HOP'!$B$8:$F$19883,1,0))</f>
        <v/>
      </c>
      <c r="J531" s="35" t="str">
        <f>IF(B531="","",VLOOKUP(I531,'TONG HOP'!$B$8:$F$19883,5,0))</f>
        <v/>
      </c>
      <c r="K531" s="214"/>
      <c r="L531" s="214"/>
      <c r="M531" s="214"/>
      <c r="N531" s="214"/>
      <c r="O531" s="617"/>
      <c r="P531" s="11">
        <f t="shared" si="17"/>
        <v>8</v>
      </c>
      <c r="Q531" s="246"/>
      <c r="R531" s="217" t="e">
        <f>+VLOOKUP(G531,'TONG HOP'!$C$8:$Q$788,14,0)</f>
        <v>#N/A</v>
      </c>
      <c r="S531" s="217" t="e">
        <f>+VLOOKUP(G531,'TONG HOP'!$C$8:$Q$788,15,0)</f>
        <v>#N/A</v>
      </c>
      <c r="T531" s="447"/>
      <c r="U531" s="7"/>
      <c r="V531" s="7"/>
    </row>
    <row r="532" spans="1:22" ht="15" customHeight="1">
      <c r="A532" s="4">
        <f t="shared" si="16"/>
        <v>528</v>
      </c>
      <c r="B532" s="30"/>
      <c r="C532" s="19" t="s">
        <v>742</v>
      </c>
      <c r="D532" s="489"/>
      <c r="E532" s="5" t="s">
        <v>743</v>
      </c>
      <c r="F532" s="20" t="s">
        <v>1442</v>
      </c>
      <c r="G532" s="17"/>
      <c r="H532" s="17" t="e">
        <f>VLOOKUP(G532,'TONG HOP'!$C$8:$E$799,2,0)</f>
        <v>#N/A</v>
      </c>
      <c r="I532" s="29" t="str">
        <f>IF(B532="","",VLOOKUP(H532,'TONG HOP'!$B$8:$F$19883,1,0))</f>
        <v/>
      </c>
      <c r="J532" s="35" t="str">
        <f>IF(B532="","",VLOOKUP(I532,'TONG HOP'!$B$8:$F$19883,5,0))</f>
        <v/>
      </c>
      <c r="K532" s="214"/>
      <c r="L532" s="214"/>
      <c r="M532" s="214"/>
      <c r="N532" s="214"/>
      <c r="O532" s="617"/>
      <c r="P532" s="11">
        <f t="shared" si="17"/>
        <v>8</v>
      </c>
      <c r="Q532" s="246"/>
      <c r="R532" s="217" t="e">
        <f>+VLOOKUP(G532,'TONG HOP'!$C$8:$Q$788,14,0)</f>
        <v>#N/A</v>
      </c>
      <c r="S532" s="217" t="e">
        <f>+VLOOKUP(G532,'TONG HOP'!$C$8:$Q$788,15,0)</f>
        <v>#N/A</v>
      </c>
      <c r="T532" s="447"/>
      <c r="U532" s="7"/>
      <c r="V532" s="7"/>
    </row>
    <row r="533" spans="1:22" ht="15" customHeight="1">
      <c r="A533" s="4">
        <f t="shared" si="16"/>
        <v>529</v>
      </c>
      <c r="B533" s="30"/>
      <c r="C533" s="19" t="s">
        <v>742</v>
      </c>
      <c r="D533" s="489"/>
      <c r="E533" s="5" t="s">
        <v>743</v>
      </c>
      <c r="F533" s="20" t="s">
        <v>1442</v>
      </c>
      <c r="G533" s="17"/>
      <c r="H533" s="17" t="e">
        <f>VLOOKUP(G533,'TONG HOP'!$C$8:$E$799,2,0)</f>
        <v>#N/A</v>
      </c>
      <c r="I533" s="29" t="str">
        <f>IF(B533="","",VLOOKUP(H533,'TONG HOP'!$B$8:$F$19883,1,0))</f>
        <v/>
      </c>
      <c r="J533" s="35" t="str">
        <f>IF(B533="","",VLOOKUP(I533,'TONG HOP'!$B$8:$F$19883,5,0))</f>
        <v/>
      </c>
      <c r="K533" s="214"/>
      <c r="L533" s="214"/>
      <c r="M533" s="214"/>
      <c r="N533" s="214"/>
      <c r="O533" s="617"/>
      <c r="P533" s="11">
        <f t="shared" si="17"/>
        <v>8</v>
      </c>
      <c r="Q533" s="246"/>
      <c r="R533" s="217" t="e">
        <f>+VLOOKUP(G533,'TONG HOP'!$C$8:$Q$788,14,0)</f>
        <v>#N/A</v>
      </c>
      <c r="S533" s="217" t="e">
        <f>+VLOOKUP(G533,'TONG HOP'!$C$8:$Q$788,15,0)</f>
        <v>#N/A</v>
      </c>
      <c r="T533" s="447"/>
      <c r="U533" s="7"/>
      <c r="V533" s="7"/>
    </row>
    <row r="534" spans="1:22" ht="15" customHeight="1">
      <c r="A534" s="4">
        <f t="shared" si="16"/>
        <v>530</v>
      </c>
      <c r="B534" s="30"/>
      <c r="C534" s="19" t="s">
        <v>742</v>
      </c>
      <c r="D534" s="489"/>
      <c r="E534" s="5" t="s">
        <v>743</v>
      </c>
      <c r="F534" s="20" t="s">
        <v>890</v>
      </c>
      <c r="G534" s="315"/>
      <c r="H534" s="17" t="e">
        <f>VLOOKUP(G534,'TONG HOP'!$C$8:$E$799,2,0)</f>
        <v>#N/A</v>
      </c>
      <c r="I534" s="29" t="str">
        <f>IF(B534="","",VLOOKUP(H534,'TONG HOP'!$B$8:$F$19883,1,0))</f>
        <v/>
      </c>
      <c r="J534" s="35" t="str">
        <f>IF(B534="","",VLOOKUP(I534,'TONG HOP'!$B$8:$F$19883,5,0))</f>
        <v/>
      </c>
      <c r="K534" s="214"/>
      <c r="L534" s="214"/>
      <c r="M534" s="214"/>
      <c r="N534" s="214"/>
      <c r="O534" s="617"/>
      <c r="P534" s="11">
        <f t="shared" si="17"/>
        <v>8</v>
      </c>
      <c r="Q534" s="246"/>
      <c r="R534" s="217" t="e">
        <f>+VLOOKUP(G534,'TONG HOP'!$C$8:$Q$788,14,0)</f>
        <v>#N/A</v>
      </c>
      <c r="S534" s="217" t="e">
        <f>+VLOOKUP(G534,'TONG HOP'!$C$8:$Q$788,15,0)</f>
        <v>#N/A</v>
      </c>
      <c r="T534" s="447"/>
      <c r="U534" s="7"/>
      <c r="V534" s="7"/>
    </row>
    <row r="535" spans="1:22" ht="15" customHeight="1">
      <c r="A535" s="4">
        <f t="shared" si="16"/>
        <v>531</v>
      </c>
      <c r="B535" s="30"/>
      <c r="C535" s="19" t="s">
        <v>742</v>
      </c>
      <c r="D535" s="489"/>
      <c r="E535" s="5" t="s">
        <v>743</v>
      </c>
      <c r="F535" s="20" t="s">
        <v>890</v>
      </c>
      <c r="G535" s="17"/>
      <c r="H535" s="17" t="e">
        <f>VLOOKUP(G535,'TONG HOP'!$C$8:$E$799,2,0)</f>
        <v>#N/A</v>
      </c>
      <c r="I535" s="29" t="str">
        <f>IF(B535="","",VLOOKUP(H535,'TONG HOP'!$B$8:$F$19883,1,0))</f>
        <v/>
      </c>
      <c r="J535" s="35" t="str">
        <f>IF(B535="","",VLOOKUP(I535,'TONG HOP'!$B$8:$F$19883,5,0))</f>
        <v/>
      </c>
      <c r="K535" s="214"/>
      <c r="L535" s="214"/>
      <c r="M535" s="214"/>
      <c r="N535" s="214"/>
      <c r="O535" s="617"/>
      <c r="P535" s="11">
        <f t="shared" si="17"/>
        <v>8</v>
      </c>
      <c r="Q535" s="246"/>
      <c r="R535" s="217" t="e">
        <f>+VLOOKUP(G535,'TONG HOP'!$C$8:$Q$788,14,0)</f>
        <v>#N/A</v>
      </c>
      <c r="S535" s="217" t="e">
        <f>+VLOOKUP(G535,'TONG HOP'!$C$8:$Q$788,15,0)</f>
        <v>#N/A</v>
      </c>
      <c r="T535" s="447"/>
      <c r="U535" s="7"/>
      <c r="V535" s="7"/>
    </row>
    <row r="536" spans="1:22" ht="15" customHeight="1">
      <c r="A536" s="4">
        <f t="shared" si="16"/>
        <v>532</v>
      </c>
      <c r="B536" s="30"/>
      <c r="C536" s="19" t="s">
        <v>742</v>
      </c>
      <c r="D536" s="489"/>
      <c r="E536" s="5" t="s">
        <v>743</v>
      </c>
      <c r="F536" s="20" t="s">
        <v>890</v>
      </c>
      <c r="G536" s="315"/>
      <c r="H536" s="17" t="e">
        <f>VLOOKUP(G536,'TONG HOP'!$C$8:$E$799,2,0)</f>
        <v>#N/A</v>
      </c>
      <c r="I536" s="29" t="str">
        <f>IF(B536="","",VLOOKUP(H536,'TONG HOP'!$B$8:$F$19883,1,0))</f>
        <v/>
      </c>
      <c r="J536" s="35" t="str">
        <f>IF(B536="","",VLOOKUP(I536,'TONG HOP'!$B$8:$F$19883,5,0))</f>
        <v/>
      </c>
      <c r="K536" s="214"/>
      <c r="L536" s="214"/>
      <c r="M536" s="214"/>
      <c r="N536" s="214"/>
      <c r="O536" s="617"/>
      <c r="P536" s="11">
        <f t="shared" si="17"/>
        <v>8</v>
      </c>
      <c r="Q536" s="246"/>
      <c r="R536" s="217" t="e">
        <f>+VLOOKUP(G536,'TONG HOP'!$C$8:$Q$788,14,0)</f>
        <v>#N/A</v>
      </c>
      <c r="S536" s="217" t="e">
        <f>+VLOOKUP(G536,'TONG HOP'!$C$8:$Q$788,15,0)</f>
        <v>#N/A</v>
      </c>
      <c r="T536" s="447"/>
      <c r="U536" s="7"/>
      <c r="V536" s="7"/>
    </row>
    <row r="537" spans="1:22" ht="15" customHeight="1">
      <c r="A537" s="4">
        <f t="shared" si="16"/>
        <v>533</v>
      </c>
      <c r="B537" s="30"/>
      <c r="C537" s="19" t="s">
        <v>742</v>
      </c>
      <c r="D537" s="489"/>
      <c r="E537" s="5" t="s">
        <v>743</v>
      </c>
      <c r="F537" s="20" t="s">
        <v>890</v>
      </c>
      <c r="G537" s="17"/>
      <c r="H537" s="17" t="e">
        <f>VLOOKUP(G537,'TONG HOP'!$C$8:$E$799,2,0)</f>
        <v>#N/A</v>
      </c>
      <c r="I537" s="29" t="str">
        <f>IF(B537="","",VLOOKUP(H537,'TONG HOP'!$B$8:$F$19883,1,0))</f>
        <v/>
      </c>
      <c r="J537" s="35" t="str">
        <f>IF(B537="","",VLOOKUP(I537,'TONG HOP'!$B$8:$F$19883,5,0))</f>
        <v/>
      </c>
      <c r="K537" s="214"/>
      <c r="L537" s="214"/>
      <c r="M537" s="214"/>
      <c r="N537" s="214"/>
      <c r="O537" s="617"/>
      <c r="P537" s="11">
        <f t="shared" si="17"/>
        <v>8</v>
      </c>
      <c r="Q537" s="246"/>
      <c r="R537" s="217" t="e">
        <f>+VLOOKUP(G537,'TONG HOP'!$C$8:$Q$788,14,0)</f>
        <v>#N/A</v>
      </c>
      <c r="S537" s="217" t="e">
        <f>+VLOOKUP(G537,'TONG HOP'!$C$8:$Q$788,15,0)</f>
        <v>#N/A</v>
      </c>
      <c r="T537" s="447"/>
      <c r="U537" s="7"/>
      <c r="V537" s="7"/>
    </row>
    <row r="538" spans="1:22" ht="15" customHeight="1">
      <c r="A538" s="4">
        <f t="shared" si="16"/>
        <v>534</v>
      </c>
      <c r="B538" s="30"/>
      <c r="C538" s="19" t="s">
        <v>742</v>
      </c>
      <c r="D538" s="489"/>
      <c r="E538" s="5" t="s">
        <v>743</v>
      </c>
      <c r="F538" s="20" t="s">
        <v>890</v>
      </c>
      <c r="G538" s="315"/>
      <c r="H538" s="17" t="e">
        <f>VLOOKUP(G538,'TONG HOP'!$C$8:$E$799,2,0)</f>
        <v>#N/A</v>
      </c>
      <c r="I538" s="29" t="str">
        <f>IF(B538="","",VLOOKUP(H538,'TONG HOP'!$B$8:$F$19883,1,0))</f>
        <v/>
      </c>
      <c r="J538" s="35" t="str">
        <f>IF(B538="","",VLOOKUP(I538,'TONG HOP'!$B$8:$F$19883,5,0))</f>
        <v/>
      </c>
      <c r="K538" s="214"/>
      <c r="L538" s="214"/>
      <c r="M538" s="214"/>
      <c r="N538" s="214"/>
      <c r="O538" s="617"/>
      <c r="P538" s="11">
        <f t="shared" si="17"/>
        <v>8</v>
      </c>
      <c r="Q538" s="246"/>
      <c r="R538" s="217" t="e">
        <f>+VLOOKUP(G538,'TONG HOP'!$C$8:$Q$788,14,0)</f>
        <v>#N/A</v>
      </c>
      <c r="S538" s="217" t="e">
        <f>+VLOOKUP(G538,'TONG HOP'!$C$8:$Q$788,15,0)</f>
        <v>#N/A</v>
      </c>
      <c r="T538" s="447"/>
      <c r="U538" s="7"/>
      <c r="V538" s="7"/>
    </row>
    <row r="539" spans="1:22" ht="15" customHeight="1">
      <c r="A539" s="4">
        <f t="shared" si="16"/>
        <v>535</v>
      </c>
      <c r="B539" s="30"/>
      <c r="C539" s="19" t="s">
        <v>742</v>
      </c>
      <c r="D539" s="489"/>
      <c r="E539" s="5" t="s">
        <v>743</v>
      </c>
      <c r="F539" s="20" t="s">
        <v>890</v>
      </c>
      <c r="G539" s="17"/>
      <c r="H539" s="17" t="e">
        <f>VLOOKUP(G539,'TONG HOP'!$C$8:$E$799,2,0)</f>
        <v>#N/A</v>
      </c>
      <c r="I539" s="29" t="str">
        <f>IF(B539="","",VLOOKUP(H539,'TONG HOP'!$B$8:$F$19883,1,0))</f>
        <v/>
      </c>
      <c r="J539" s="35" t="str">
        <f>IF(B539="","",VLOOKUP(I539,'TONG HOP'!$B$8:$F$19883,5,0))</f>
        <v/>
      </c>
      <c r="K539" s="214"/>
      <c r="L539" s="214"/>
      <c r="M539" s="214"/>
      <c r="N539" s="214"/>
      <c r="O539" s="617"/>
      <c r="P539" s="11">
        <f t="shared" si="17"/>
        <v>8</v>
      </c>
      <c r="Q539" s="246"/>
      <c r="R539" s="217" t="e">
        <f>+VLOOKUP(G539,'TONG HOP'!$C$8:$Q$788,14,0)</f>
        <v>#N/A</v>
      </c>
      <c r="S539" s="217" t="e">
        <f>+VLOOKUP(G539,'TONG HOP'!$C$8:$Q$788,15,0)</f>
        <v>#N/A</v>
      </c>
      <c r="T539" s="447"/>
      <c r="U539" s="7"/>
      <c r="V539" s="7"/>
    </row>
    <row r="540" spans="1:22" ht="15" customHeight="1">
      <c r="A540" s="4">
        <f t="shared" si="16"/>
        <v>536</v>
      </c>
      <c r="B540" s="30"/>
      <c r="C540" s="19" t="s">
        <v>742</v>
      </c>
      <c r="D540" s="489"/>
      <c r="E540" s="5" t="s">
        <v>743</v>
      </c>
      <c r="F540" s="20" t="s">
        <v>890</v>
      </c>
      <c r="G540" s="315"/>
      <c r="H540" s="17" t="e">
        <f>VLOOKUP(G540,'TONG HOP'!$C$8:$E$799,2,0)</f>
        <v>#N/A</v>
      </c>
      <c r="I540" s="29" t="str">
        <f>IF(B540="","",VLOOKUP(H540,'TONG HOP'!$B$8:$F$19883,1,0))</f>
        <v/>
      </c>
      <c r="J540" s="35" t="str">
        <f>IF(B540="","",VLOOKUP(I540,'TONG HOP'!$B$8:$F$19883,5,0))</f>
        <v/>
      </c>
      <c r="K540" s="214"/>
      <c r="L540" s="214"/>
      <c r="M540" s="214"/>
      <c r="N540" s="214"/>
      <c r="O540" s="617"/>
      <c r="P540" s="11">
        <f t="shared" si="17"/>
        <v>8</v>
      </c>
      <c r="Q540" s="246"/>
      <c r="R540" s="217" t="e">
        <f>+VLOOKUP(G540,'TONG HOP'!$C$8:$Q$788,14,0)</f>
        <v>#N/A</v>
      </c>
      <c r="S540" s="217" t="e">
        <f>+VLOOKUP(G540,'TONG HOP'!$C$8:$Q$788,15,0)</f>
        <v>#N/A</v>
      </c>
      <c r="T540" s="447"/>
      <c r="U540" s="7"/>
      <c r="V540" s="7"/>
    </row>
    <row r="541" spans="1:22" ht="15" customHeight="1">
      <c r="A541" s="4">
        <f t="shared" si="16"/>
        <v>537</v>
      </c>
      <c r="B541" s="30"/>
      <c r="C541" s="19" t="s">
        <v>742</v>
      </c>
      <c r="D541" s="489"/>
      <c r="E541" s="5" t="s">
        <v>743</v>
      </c>
      <c r="F541" s="20" t="s">
        <v>890</v>
      </c>
      <c r="G541" s="315"/>
      <c r="H541" s="17" t="e">
        <f>VLOOKUP(G541,'TONG HOP'!$C$8:$E$799,2,0)</f>
        <v>#N/A</v>
      </c>
      <c r="I541" s="29" t="str">
        <f>IF(B541="","",VLOOKUP(H541,'TONG HOP'!$B$8:$F$19883,1,0))</f>
        <v/>
      </c>
      <c r="J541" s="35" t="str">
        <f>IF(B541="","",VLOOKUP(I541,'TONG HOP'!$B$8:$F$19883,5,0))</f>
        <v/>
      </c>
      <c r="K541" s="214"/>
      <c r="L541" s="214"/>
      <c r="M541" s="214"/>
      <c r="N541" s="214"/>
      <c r="O541" s="617" t="s">
        <v>1539</v>
      </c>
      <c r="P541" s="11">
        <f t="shared" si="17"/>
        <v>8</v>
      </c>
      <c r="Q541" s="246"/>
      <c r="R541" s="217" t="e">
        <f>+VLOOKUP(G541,'TONG HOP'!$C$8:$Q$788,14,0)</f>
        <v>#N/A</v>
      </c>
      <c r="S541" s="217" t="e">
        <f>+VLOOKUP(G541,'TONG HOP'!$C$8:$Q$788,15,0)</f>
        <v>#N/A</v>
      </c>
      <c r="T541" s="447"/>
      <c r="U541" s="7"/>
      <c r="V541" s="7"/>
    </row>
    <row r="542" spans="1:22" ht="15" customHeight="1">
      <c r="A542" s="4">
        <f t="shared" si="16"/>
        <v>538</v>
      </c>
      <c r="B542" s="30"/>
      <c r="C542" s="19" t="s">
        <v>742</v>
      </c>
      <c r="D542" s="489"/>
      <c r="E542" s="5" t="s">
        <v>743</v>
      </c>
      <c r="F542" s="20" t="s">
        <v>890</v>
      </c>
      <c r="G542" s="315"/>
      <c r="H542" s="17" t="e">
        <f>VLOOKUP(G542,'TONG HOP'!$C$8:$E$799,2,0)</f>
        <v>#N/A</v>
      </c>
      <c r="I542" s="29" t="str">
        <f>IF(B542="","",VLOOKUP(H542,'TONG HOP'!$B$8:$F$19883,1,0))</f>
        <v/>
      </c>
      <c r="J542" s="35" t="str">
        <f>IF(B542="","",VLOOKUP(I542,'TONG HOP'!$B$8:$F$19883,5,0))</f>
        <v/>
      </c>
      <c r="K542" s="214"/>
      <c r="L542" s="214"/>
      <c r="M542" s="214"/>
      <c r="N542" s="214"/>
      <c r="O542" s="617" t="s">
        <v>1539</v>
      </c>
      <c r="P542" s="11">
        <f t="shared" si="17"/>
        <v>8</v>
      </c>
      <c r="Q542" s="246"/>
      <c r="R542" s="217" t="e">
        <f>+VLOOKUP(G542,'TONG HOP'!$C$8:$Q$788,14,0)</f>
        <v>#N/A</v>
      </c>
      <c r="S542" s="217" t="e">
        <f>+VLOOKUP(G542,'TONG HOP'!$C$8:$Q$788,15,0)</f>
        <v>#N/A</v>
      </c>
      <c r="T542" s="447"/>
      <c r="U542" s="7"/>
      <c r="V542" s="7"/>
    </row>
    <row r="543" spans="1:22" ht="15" customHeight="1">
      <c r="A543" s="4">
        <f t="shared" si="16"/>
        <v>539</v>
      </c>
      <c r="B543" s="30"/>
      <c r="C543" s="19" t="s">
        <v>742</v>
      </c>
      <c r="D543" s="489"/>
      <c r="E543" s="5" t="s">
        <v>743</v>
      </c>
      <c r="F543" s="20" t="s">
        <v>890</v>
      </c>
      <c r="G543" s="315"/>
      <c r="H543" s="17" t="e">
        <f>VLOOKUP(G543,'TONG HOP'!$C$8:$E$799,2,0)</f>
        <v>#N/A</v>
      </c>
      <c r="I543" s="29" t="str">
        <f>IF(B543="","",VLOOKUP(H543,'TONG HOP'!$B$8:$F$19883,1,0))</f>
        <v/>
      </c>
      <c r="J543" s="35" t="str">
        <f>IF(B543="","",VLOOKUP(I543,'TONG HOP'!$B$8:$F$19883,5,0))</f>
        <v/>
      </c>
      <c r="K543" s="214"/>
      <c r="L543" s="214"/>
      <c r="M543" s="214"/>
      <c r="N543" s="214"/>
      <c r="O543" s="617" t="s">
        <v>1539</v>
      </c>
      <c r="P543" s="11">
        <f t="shared" si="17"/>
        <v>8</v>
      </c>
      <c r="Q543" s="246"/>
      <c r="R543" s="217" t="e">
        <f>+VLOOKUP(G543,'TONG HOP'!$C$8:$Q$788,14,0)</f>
        <v>#N/A</v>
      </c>
      <c r="S543" s="217" t="e">
        <f>+VLOOKUP(G543,'TONG HOP'!$C$8:$Q$788,15,0)</f>
        <v>#N/A</v>
      </c>
      <c r="T543" s="447"/>
      <c r="U543" s="7"/>
      <c r="V543" s="7"/>
    </row>
    <row r="544" spans="1:22" ht="15" customHeight="1">
      <c r="A544" s="4">
        <f t="shared" si="16"/>
        <v>540</v>
      </c>
      <c r="B544" s="30"/>
      <c r="C544" s="19" t="s">
        <v>742</v>
      </c>
      <c r="D544" s="489"/>
      <c r="E544" s="5" t="s">
        <v>743</v>
      </c>
      <c r="F544" s="20" t="s">
        <v>890</v>
      </c>
      <c r="G544" s="17"/>
      <c r="H544" s="17" t="e">
        <f>VLOOKUP(G544,'TONG HOP'!$C$8:$E$799,2,0)</f>
        <v>#N/A</v>
      </c>
      <c r="I544" s="29" t="str">
        <f>IF(B544="","",VLOOKUP(H544,'TONG HOP'!$B$8:$F$19883,1,0))</f>
        <v/>
      </c>
      <c r="J544" s="35" t="str">
        <f>IF(B544="","",VLOOKUP(I544,'TONG HOP'!$B$8:$F$19883,5,0))</f>
        <v/>
      </c>
      <c r="K544" s="214"/>
      <c r="L544" s="214"/>
      <c r="M544" s="214"/>
      <c r="N544" s="214"/>
      <c r="O544" s="617" t="s">
        <v>1539</v>
      </c>
      <c r="P544" s="11">
        <f t="shared" si="17"/>
        <v>8</v>
      </c>
      <c r="Q544" s="246"/>
      <c r="R544" s="217" t="e">
        <f>+VLOOKUP(G544,'TONG HOP'!$C$8:$Q$788,14,0)</f>
        <v>#N/A</v>
      </c>
      <c r="S544" s="217" t="e">
        <f>+VLOOKUP(G544,'TONG HOP'!$C$8:$Q$788,15,0)</f>
        <v>#N/A</v>
      </c>
      <c r="T544" s="447"/>
      <c r="U544" s="7"/>
      <c r="V544" s="7"/>
    </row>
    <row r="545" spans="1:22" ht="15" customHeight="1">
      <c r="A545" s="4">
        <f t="shared" si="16"/>
        <v>541</v>
      </c>
      <c r="B545" s="30"/>
      <c r="C545" s="19" t="s">
        <v>742</v>
      </c>
      <c r="D545" s="489"/>
      <c r="E545" s="5" t="s">
        <v>743</v>
      </c>
      <c r="F545" s="20" t="s">
        <v>1422</v>
      </c>
      <c r="G545" s="315"/>
      <c r="H545" s="17" t="e">
        <f>VLOOKUP(G545,'TONG HOP'!$C$8:$E$799,2,0)</f>
        <v>#N/A</v>
      </c>
      <c r="I545" s="29" t="str">
        <f>IF(B545="","",VLOOKUP(H545,'TONG HOP'!$B$8:$F$19883,1,0))</f>
        <v/>
      </c>
      <c r="J545" s="35" t="str">
        <f>IF(B545="","",VLOOKUP(I545,'TONG HOP'!$B$8:$F$19883,5,0))</f>
        <v/>
      </c>
      <c r="K545" s="214"/>
      <c r="L545" s="214"/>
      <c r="M545" s="214"/>
      <c r="N545" s="214"/>
      <c r="O545" s="617" t="s">
        <v>1540</v>
      </c>
      <c r="P545" s="11">
        <f t="shared" si="17"/>
        <v>8</v>
      </c>
      <c r="Q545" s="246"/>
      <c r="R545" s="217" t="e">
        <f>+VLOOKUP(G545,'TONG HOP'!$C$8:$Q$788,14,0)</f>
        <v>#N/A</v>
      </c>
      <c r="S545" s="217" t="e">
        <f>+VLOOKUP(G545,'TONG HOP'!$C$8:$Q$788,15,0)</f>
        <v>#N/A</v>
      </c>
      <c r="T545" s="447"/>
      <c r="U545" s="7"/>
      <c r="V545" s="7"/>
    </row>
    <row r="546" spans="1:22" ht="15" customHeight="1">
      <c r="A546" s="4">
        <f t="shared" si="16"/>
        <v>542</v>
      </c>
      <c r="B546" s="30"/>
      <c r="C546" s="19" t="s">
        <v>742</v>
      </c>
      <c r="D546" s="489"/>
      <c r="E546" s="5" t="s">
        <v>743</v>
      </c>
      <c r="F546" s="20" t="s">
        <v>1422</v>
      </c>
      <c r="G546" s="17"/>
      <c r="H546" s="17" t="e">
        <f>VLOOKUP(G546,'TONG HOP'!$C$8:$E$799,2,0)</f>
        <v>#N/A</v>
      </c>
      <c r="I546" s="29" t="str">
        <f>IF(B546="","",VLOOKUP(H546,'TONG HOP'!$B$8:$F$19883,1,0))</f>
        <v/>
      </c>
      <c r="J546" s="35" t="str">
        <f>IF(B546="","",VLOOKUP(I546,'TONG HOP'!$B$8:$F$19883,5,0))</f>
        <v/>
      </c>
      <c r="K546" s="214"/>
      <c r="L546" s="214"/>
      <c r="M546" s="214"/>
      <c r="N546" s="214"/>
      <c r="O546" s="617" t="s">
        <v>1540</v>
      </c>
      <c r="P546" s="11">
        <f t="shared" si="17"/>
        <v>8</v>
      </c>
      <c r="Q546" s="246"/>
      <c r="R546" s="217" t="e">
        <f>+VLOOKUP(G546,'TONG HOP'!$C$8:$Q$788,14,0)</f>
        <v>#N/A</v>
      </c>
      <c r="S546" s="217" t="e">
        <f>+VLOOKUP(G546,'TONG HOP'!$C$8:$Q$788,15,0)</f>
        <v>#N/A</v>
      </c>
      <c r="T546" s="447"/>
      <c r="U546" s="7"/>
      <c r="V546" s="7"/>
    </row>
    <row r="547" spans="1:22" ht="15" customHeight="1">
      <c r="A547" s="4">
        <f t="shared" si="16"/>
        <v>543</v>
      </c>
      <c r="B547" s="30"/>
      <c r="C547" s="19" t="s">
        <v>742</v>
      </c>
      <c r="D547" s="489"/>
      <c r="E547" s="5" t="s">
        <v>743</v>
      </c>
      <c r="F547" s="20" t="s">
        <v>1422</v>
      </c>
      <c r="G547" s="315"/>
      <c r="H547" s="17" t="e">
        <f>VLOOKUP(G547,'TONG HOP'!$C$8:$E$799,2,0)</f>
        <v>#N/A</v>
      </c>
      <c r="I547" s="29" t="str">
        <f>IF(B547="","",VLOOKUP(H547,'TONG HOP'!$B$8:$F$19883,1,0))</f>
        <v/>
      </c>
      <c r="J547" s="35" t="str">
        <f>IF(B547="","",VLOOKUP(I547,'TONG HOP'!$B$8:$F$19883,5,0))</f>
        <v/>
      </c>
      <c r="K547" s="214"/>
      <c r="L547" s="214"/>
      <c r="M547" s="214"/>
      <c r="N547" s="214"/>
      <c r="O547" s="617" t="s">
        <v>1540</v>
      </c>
      <c r="P547" s="11">
        <f t="shared" ref="P547:P581" si="18">P546</f>
        <v>8</v>
      </c>
      <c r="Q547" s="246"/>
      <c r="R547" s="217" t="e">
        <f>+VLOOKUP(G547,'TONG HOP'!$C$8:$Q$788,14,0)</f>
        <v>#N/A</v>
      </c>
      <c r="S547" s="217" t="e">
        <f>+VLOOKUP(G547,'TONG HOP'!$C$8:$Q$788,15,0)</f>
        <v>#N/A</v>
      </c>
      <c r="T547" s="447"/>
      <c r="U547" s="7"/>
      <c r="V547" s="7"/>
    </row>
    <row r="548" spans="1:22" ht="15" customHeight="1">
      <c r="A548" s="4">
        <f t="shared" si="16"/>
        <v>544</v>
      </c>
      <c r="B548" s="30"/>
      <c r="C548" s="19" t="s">
        <v>742</v>
      </c>
      <c r="D548" s="489"/>
      <c r="E548" s="5" t="s">
        <v>743</v>
      </c>
      <c r="F548" s="20" t="s">
        <v>1422</v>
      </c>
      <c r="G548" s="315"/>
      <c r="H548" s="17" t="e">
        <f>VLOOKUP(G548,'TONG HOP'!$C$8:$E$799,2,0)</f>
        <v>#N/A</v>
      </c>
      <c r="I548" s="29" t="str">
        <f>IF(B548="","",VLOOKUP(H548,'TONG HOP'!$B$8:$F$19883,1,0))</f>
        <v/>
      </c>
      <c r="J548" s="35" t="str">
        <f>IF(B548="","",VLOOKUP(I548,'TONG HOP'!$B$8:$F$19883,5,0))</f>
        <v/>
      </c>
      <c r="K548" s="214"/>
      <c r="L548" s="214"/>
      <c r="M548" s="214"/>
      <c r="N548" s="214"/>
      <c r="O548" s="617" t="s">
        <v>1540</v>
      </c>
      <c r="P548" s="11">
        <f t="shared" si="18"/>
        <v>8</v>
      </c>
      <c r="Q548" s="246"/>
      <c r="R548" s="217" t="e">
        <f>+VLOOKUP(G548,'TONG HOP'!$C$8:$Q$788,14,0)</f>
        <v>#N/A</v>
      </c>
      <c r="S548" s="217" t="e">
        <f>+VLOOKUP(G548,'TONG HOP'!$C$8:$Q$788,15,0)</f>
        <v>#N/A</v>
      </c>
      <c r="T548" s="447"/>
      <c r="U548" s="7"/>
      <c r="V548" s="7"/>
    </row>
    <row r="549" spans="1:22" ht="15" customHeight="1">
      <c r="A549" s="4">
        <f t="shared" si="16"/>
        <v>545</v>
      </c>
      <c r="B549" s="30"/>
      <c r="C549" s="19" t="s">
        <v>742</v>
      </c>
      <c r="D549" s="489"/>
      <c r="E549" s="5" t="s">
        <v>743</v>
      </c>
      <c r="F549" s="20" t="s">
        <v>1422</v>
      </c>
      <c r="G549" s="315"/>
      <c r="H549" s="17" t="e">
        <f>VLOOKUP(G549,'TONG HOP'!$C$8:$E$799,2,0)</f>
        <v>#N/A</v>
      </c>
      <c r="I549" s="29" t="str">
        <f>IF(B549="","",VLOOKUP(H549,'TONG HOP'!$B$8:$F$19883,1,0))</f>
        <v/>
      </c>
      <c r="J549" s="35" t="str">
        <f>IF(B549="","",VLOOKUP(I549,'TONG HOP'!$B$8:$F$19883,5,0))</f>
        <v/>
      </c>
      <c r="K549" s="214"/>
      <c r="L549" s="214"/>
      <c r="M549" s="214"/>
      <c r="N549" s="214"/>
      <c r="O549" s="617" t="s">
        <v>1540</v>
      </c>
      <c r="P549" s="11">
        <f t="shared" si="18"/>
        <v>8</v>
      </c>
      <c r="Q549" s="246"/>
      <c r="R549" s="217" t="e">
        <f>+VLOOKUP(G549,'TONG HOP'!$C$8:$Q$788,14,0)</f>
        <v>#N/A</v>
      </c>
      <c r="S549" s="217" t="e">
        <f>+VLOOKUP(G549,'TONG HOP'!$C$8:$Q$788,15,0)</f>
        <v>#N/A</v>
      </c>
      <c r="T549" s="447"/>
      <c r="U549" s="7"/>
      <c r="V549" s="7"/>
    </row>
    <row r="550" spans="1:22">
      <c r="A550" s="4">
        <f t="shared" si="16"/>
        <v>546</v>
      </c>
      <c r="B550" s="30"/>
      <c r="C550" s="19" t="s">
        <v>742</v>
      </c>
      <c r="D550" s="489"/>
      <c r="E550" s="5" t="s">
        <v>743</v>
      </c>
      <c r="F550" s="20" t="s">
        <v>1422</v>
      </c>
      <c r="G550" s="315"/>
      <c r="H550" s="17" t="e">
        <f>VLOOKUP(G550,'TONG HOP'!$C$8:$E$799,2,0)</f>
        <v>#N/A</v>
      </c>
      <c r="I550" s="29" t="str">
        <f>IF(B550="","",VLOOKUP(H550,'TONG HOP'!$B$8:$F$19883,1,0))</f>
        <v/>
      </c>
      <c r="J550" s="35" t="str">
        <f>IF(B550="","",VLOOKUP(I550,'TONG HOP'!$B$8:$F$19883,5,0))</f>
        <v/>
      </c>
      <c r="K550" s="214"/>
      <c r="L550" s="214"/>
      <c r="M550" s="214"/>
      <c r="N550" s="214"/>
      <c r="O550" s="617" t="s">
        <v>1540</v>
      </c>
      <c r="P550" s="11">
        <f t="shared" si="18"/>
        <v>8</v>
      </c>
      <c r="Q550" s="246"/>
      <c r="R550" s="217" t="e">
        <f>+VLOOKUP(G550,'TONG HOP'!$C$8:$Q$788,14,0)</f>
        <v>#N/A</v>
      </c>
      <c r="S550" s="217" t="e">
        <f>+VLOOKUP(G550,'TONG HOP'!$C$8:$Q$788,15,0)</f>
        <v>#N/A</v>
      </c>
      <c r="T550" s="447"/>
      <c r="U550" s="7"/>
      <c r="V550" s="7"/>
    </row>
    <row r="551" spans="1:22" ht="15.75" customHeight="1">
      <c r="A551" s="4">
        <f t="shared" si="16"/>
        <v>547</v>
      </c>
      <c r="B551" s="30"/>
      <c r="C551" s="19" t="s">
        <v>742</v>
      </c>
      <c r="D551" s="489"/>
      <c r="E551" s="5" t="s">
        <v>743</v>
      </c>
      <c r="F551" s="20" t="s">
        <v>1422</v>
      </c>
      <c r="G551" s="17"/>
      <c r="H551" s="17" t="e">
        <f>VLOOKUP(G551,'TONG HOP'!$C$8:$E$799,2,0)</f>
        <v>#N/A</v>
      </c>
      <c r="I551" s="29" t="str">
        <f>IF(B551="","",VLOOKUP(H551,'TONG HOP'!$B$8:$F$19883,1,0))</f>
        <v/>
      </c>
      <c r="J551" s="35" t="str">
        <f>IF(B551="","",VLOOKUP(I551,'TONG HOP'!$B$8:$F$19883,5,0))</f>
        <v/>
      </c>
      <c r="K551" s="214"/>
      <c r="L551" s="214"/>
      <c r="M551" s="214"/>
      <c r="N551" s="214"/>
      <c r="O551" s="617" t="s">
        <v>1540</v>
      </c>
      <c r="P551" s="11">
        <f t="shared" si="18"/>
        <v>8</v>
      </c>
      <c r="Q551" s="246"/>
      <c r="R551" s="217" t="e">
        <f>+VLOOKUP(G551,'TONG HOP'!$C$8:$Q$788,14,0)</f>
        <v>#N/A</v>
      </c>
      <c r="S551" s="217" t="e">
        <f>+VLOOKUP(G551,'TONG HOP'!$C$8:$Q$788,15,0)</f>
        <v>#N/A</v>
      </c>
      <c r="T551" s="447"/>
      <c r="U551" s="7"/>
      <c r="V551" s="7"/>
    </row>
    <row r="552" spans="1:22" ht="15" customHeight="1">
      <c r="A552" s="4">
        <f t="shared" si="16"/>
        <v>548</v>
      </c>
      <c r="B552" s="30"/>
      <c r="C552" s="19" t="s">
        <v>742</v>
      </c>
      <c r="D552" s="489"/>
      <c r="E552" s="5" t="s">
        <v>743</v>
      </c>
      <c r="F552" s="20" t="s">
        <v>1422</v>
      </c>
      <c r="G552" s="315"/>
      <c r="H552" s="17" t="e">
        <f>VLOOKUP(G552,'TONG HOP'!$C$8:$E$799,2,0)</f>
        <v>#N/A</v>
      </c>
      <c r="I552" s="29" t="str">
        <f>IF(B552="","",VLOOKUP(H552,'TONG HOP'!$B$8:$F$19883,1,0))</f>
        <v/>
      </c>
      <c r="J552" s="35" t="str">
        <f>IF(B552="","",VLOOKUP(I552,'TONG HOP'!$B$8:$F$19883,5,0))</f>
        <v/>
      </c>
      <c r="K552" s="214"/>
      <c r="L552" s="214"/>
      <c r="M552" s="214"/>
      <c r="N552" s="214"/>
      <c r="O552" s="617" t="s">
        <v>1540</v>
      </c>
      <c r="P552" s="11">
        <f t="shared" si="18"/>
        <v>8</v>
      </c>
      <c r="Q552" s="246"/>
      <c r="R552" s="217" t="e">
        <f>+VLOOKUP(G552,'TONG HOP'!$C$8:$Q$788,14,0)</f>
        <v>#N/A</v>
      </c>
      <c r="S552" s="217" t="e">
        <f>+VLOOKUP(G552,'TONG HOP'!$C$8:$Q$788,15,0)</f>
        <v>#N/A</v>
      </c>
      <c r="T552" s="447"/>
      <c r="U552" s="7"/>
      <c r="V552" s="7"/>
    </row>
    <row r="553" spans="1:22" ht="15" customHeight="1">
      <c r="A553" s="4">
        <f t="shared" si="16"/>
        <v>549</v>
      </c>
      <c r="B553" s="30"/>
      <c r="C553" s="19" t="s">
        <v>742</v>
      </c>
      <c r="D553" s="489"/>
      <c r="E553" s="5" t="s">
        <v>743</v>
      </c>
      <c r="F553" s="20" t="s">
        <v>1422</v>
      </c>
      <c r="G553" s="17"/>
      <c r="H553" s="17" t="e">
        <f>VLOOKUP(G553,'TONG HOP'!$C$8:$E$799,2,0)</f>
        <v>#N/A</v>
      </c>
      <c r="I553" s="29" t="str">
        <f>IF(B553="","",VLOOKUP(H553,'TONG HOP'!$B$8:$F$19883,1,0))</f>
        <v/>
      </c>
      <c r="J553" s="35" t="str">
        <f>IF(B553="","",VLOOKUP(I553,'TONG HOP'!$B$8:$F$19883,5,0))</f>
        <v/>
      </c>
      <c r="K553" s="214"/>
      <c r="L553" s="214"/>
      <c r="M553" s="214"/>
      <c r="N553" s="214"/>
      <c r="O553" s="617" t="s">
        <v>1540</v>
      </c>
      <c r="P553" s="11">
        <f t="shared" si="18"/>
        <v>8</v>
      </c>
      <c r="Q553" s="246"/>
      <c r="R553" s="217" t="e">
        <f>+VLOOKUP(G553,'TONG HOP'!$C$8:$Q$788,14,0)</f>
        <v>#N/A</v>
      </c>
      <c r="S553" s="217" t="e">
        <f>+VLOOKUP(G553,'TONG HOP'!$C$8:$Q$788,15,0)</f>
        <v>#N/A</v>
      </c>
      <c r="T553" s="447"/>
      <c r="U553" s="7"/>
      <c r="V553" s="7"/>
    </row>
    <row r="554" spans="1:22" ht="15" customHeight="1">
      <c r="A554" s="4">
        <f t="shared" si="16"/>
        <v>550</v>
      </c>
      <c r="B554" s="30"/>
      <c r="C554" s="19" t="s">
        <v>742</v>
      </c>
      <c r="D554" s="489"/>
      <c r="E554" s="5" t="s">
        <v>743</v>
      </c>
      <c r="F554" s="20" t="s">
        <v>1422</v>
      </c>
      <c r="G554" s="315"/>
      <c r="H554" s="17" t="e">
        <f>VLOOKUP(G554,'TONG HOP'!$C$8:$E$799,2,0)</f>
        <v>#N/A</v>
      </c>
      <c r="I554" s="29" t="str">
        <f>IF(B554="","",VLOOKUP(H554,'TONG HOP'!$B$8:$F$19883,1,0))</f>
        <v/>
      </c>
      <c r="J554" s="35" t="str">
        <f>IF(B554="","",VLOOKUP(I554,'TONG HOP'!$B$8:$F$19883,5,0))</f>
        <v/>
      </c>
      <c r="K554" s="214"/>
      <c r="L554" s="214"/>
      <c r="M554" s="214"/>
      <c r="N554" s="214"/>
      <c r="O554" s="617" t="s">
        <v>1540</v>
      </c>
      <c r="P554" s="11">
        <f t="shared" si="18"/>
        <v>8</v>
      </c>
      <c r="Q554" s="246"/>
      <c r="R554" s="217" t="e">
        <f>+VLOOKUP(G554,'TONG HOP'!$C$8:$Q$788,14,0)</f>
        <v>#N/A</v>
      </c>
      <c r="S554" s="217" t="e">
        <f>+VLOOKUP(G554,'TONG HOP'!$C$8:$Q$788,15,0)</f>
        <v>#N/A</v>
      </c>
      <c r="T554" s="447"/>
      <c r="U554" s="7"/>
      <c r="V554" s="7"/>
    </row>
    <row r="555" spans="1:22" ht="15" customHeight="1">
      <c r="A555" s="4">
        <f t="shared" si="16"/>
        <v>551</v>
      </c>
      <c r="B555" s="30"/>
      <c r="C555" s="19" t="s">
        <v>742</v>
      </c>
      <c r="D555" s="489"/>
      <c r="E555" s="5" t="s">
        <v>743</v>
      </c>
      <c r="F555" s="20" t="s">
        <v>1442</v>
      </c>
      <c r="G555" s="17"/>
      <c r="H555" s="17" t="e">
        <f>VLOOKUP(G555,'TONG HOP'!$C$8:$E$799,2,0)</f>
        <v>#N/A</v>
      </c>
      <c r="I555" s="29" t="str">
        <f>IF(B555="","",VLOOKUP(H555,'TONG HOP'!$B$8:$F$19883,1,0))</f>
        <v/>
      </c>
      <c r="J555" s="35" t="str">
        <f>IF(B555="","",VLOOKUP(I555,'TONG HOP'!$B$8:$F$19883,5,0))</f>
        <v/>
      </c>
      <c r="K555" s="214"/>
      <c r="L555" s="214"/>
      <c r="M555" s="214"/>
      <c r="N555" s="214"/>
      <c r="O555" s="617" t="s">
        <v>1535</v>
      </c>
      <c r="P555" s="11">
        <f t="shared" si="18"/>
        <v>8</v>
      </c>
      <c r="Q555" s="246"/>
      <c r="R555" s="217" t="e">
        <f>+VLOOKUP(G555,'TONG HOP'!$C$8:$Q$788,14,0)</f>
        <v>#N/A</v>
      </c>
      <c r="S555" s="217" t="e">
        <f>+VLOOKUP(G555,'TONG HOP'!$C$8:$Q$788,15,0)</f>
        <v>#N/A</v>
      </c>
      <c r="T555" s="447"/>
      <c r="U555" s="7"/>
      <c r="V555" s="7"/>
    </row>
    <row r="556" spans="1:22" ht="15" customHeight="1">
      <c r="A556" s="4">
        <f t="shared" si="16"/>
        <v>552</v>
      </c>
      <c r="B556" s="30"/>
      <c r="C556" s="19" t="s">
        <v>742</v>
      </c>
      <c r="D556" s="489"/>
      <c r="E556" s="5" t="s">
        <v>743</v>
      </c>
      <c r="F556" s="20" t="s">
        <v>1442</v>
      </c>
      <c r="G556" s="17"/>
      <c r="H556" s="17" t="e">
        <f>VLOOKUP(G556,'TONG HOP'!$C$8:$E$799,2,0)</f>
        <v>#N/A</v>
      </c>
      <c r="I556" s="29" t="str">
        <f>IF(B556="","",VLOOKUP(H556,'TONG HOP'!$B$8:$F$19883,1,0))</f>
        <v/>
      </c>
      <c r="J556" s="35" t="str">
        <f>IF(B556="","",VLOOKUP(I556,'TONG HOP'!$B$8:$F$19883,5,0))</f>
        <v/>
      </c>
      <c r="K556" s="214"/>
      <c r="L556" s="214"/>
      <c r="M556" s="214"/>
      <c r="N556" s="214"/>
      <c r="O556" s="617" t="s">
        <v>1536</v>
      </c>
      <c r="P556" s="11">
        <f t="shared" si="18"/>
        <v>8</v>
      </c>
      <c r="Q556" s="246"/>
      <c r="R556" s="217" t="e">
        <f>+VLOOKUP(G556,'TONG HOP'!$C$8:$Q$788,14,0)</f>
        <v>#N/A</v>
      </c>
      <c r="S556" s="217" t="e">
        <f>+VLOOKUP(G556,'TONG HOP'!$C$8:$Q$788,15,0)</f>
        <v>#N/A</v>
      </c>
      <c r="T556" s="447"/>
      <c r="U556" s="7"/>
      <c r="V556" s="7"/>
    </row>
    <row r="557" spans="1:22" ht="15" customHeight="1">
      <c r="A557" s="4">
        <f t="shared" si="16"/>
        <v>553</v>
      </c>
      <c r="B557" s="30"/>
      <c r="C557" s="19" t="s">
        <v>742</v>
      </c>
      <c r="D557" s="489"/>
      <c r="E557" s="5" t="s">
        <v>1374</v>
      </c>
      <c r="F557" s="20" t="s">
        <v>1299</v>
      </c>
      <c r="G557" s="17"/>
      <c r="H557" s="17" t="e">
        <f>VLOOKUP(G557,'TONG HOP'!$C$8:$E$799,2,0)</f>
        <v>#N/A</v>
      </c>
      <c r="I557" s="29" t="str">
        <f>IF(B557="","",VLOOKUP(H557,'TONG HOP'!$B$8:$F$19883,1,0))</f>
        <v/>
      </c>
      <c r="J557" s="35" t="str">
        <f>IF(B557="","",VLOOKUP(I557,'TONG HOP'!$B$8:$F$19883,5,0))</f>
        <v/>
      </c>
      <c r="K557" s="214"/>
      <c r="L557" s="214"/>
      <c r="M557" s="214"/>
      <c r="N557" s="214"/>
      <c r="O557" s="617" t="s">
        <v>1533</v>
      </c>
      <c r="P557" s="11">
        <f t="shared" si="18"/>
        <v>8</v>
      </c>
      <c r="Q557" s="246"/>
      <c r="R557" s="217" t="e">
        <f>+VLOOKUP(G557,'TONG HOP'!$C$8:$Q$788,14,0)</f>
        <v>#N/A</v>
      </c>
      <c r="S557" s="217" t="e">
        <f>+VLOOKUP(G557,'TONG HOP'!$C$8:$Q$788,15,0)</f>
        <v>#N/A</v>
      </c>
      <c r="T557" s="447"/>
      <c r="U557" s="7"/>
      <c r="V557" s="7"/>
    </row>
    <row r="558" spans="1:22" ht="15" customHeight="1">
      <c r="A558" s="4">
        <f t="shared" si="16"/>
        <v>554</v>
      </c>
      <c r="B558" s="30"/>
      <c r="C558" s="19" t="s">
        <v>742</v>
      </c>
      <c r="D558" s="489"/>
      <c r="E558" s="5" t="s">
        <v>1374</v>
      </c>
      <c r="F558" s="20" t="s">
        <v>1299</v>
      </c>
      <c r="G558" s="17"/>
      <c r="H558" s="17" t="e">
        <f>VLOOKUP(G558,'TONG HOP'!$C$8:$E$799,2,0)</f>
        <v>#N/A</v>
      </c>
      <c r="I558" s="29" t="str">
        <f>IF(B558="","",VLOOKUP(H558,'TONG HOP'!$B$8:$F$19883,1,0))</f>
        <v/>
      </c>
      <c r="J558" s="35" t="str">
        <f>IF(B558="","",VLOOKUP(I558,'TONG HOP'!$B$8:$F$19883,5,0))</f>
        <v/>
      </c>
      <c r="K558" s="214"/>
      <c r="L558" s="214"/>
      <c r="M558" s="214"/>
      <c r="N558" s="214"/>
      <c r="O558" s="617" t="str">
        <f>O557</f>
        <v xml:space="preserve"> Chuyển cục thành cám theo bb chốt lô</v>
      </c>
      <c r="P558" s="11">
        <f t="shared" si="18"/>
        <v>8</v>
      </c>
      <c r="Q558" s="246"/>
      <c r="R558" s="217" t="e">
        <f>+VLOOKUP(G558,'TONG HOP'!$C$8:$Q$788,14,0)</f>
        <v>#N/A</v>
      </c>
      <c r="S558" s="217" t="e">
        <f>+VLOOKUP(G558,'TONG HOP'!$C$8:$Q$788,15,0)</f>
        <v>#N/A</v>
      </c>
      <c r="T558" s="447"/>
      <c r="U558" s="7"/>
      <c r="V558" s="7"/>
    </row>
    <row r="559" spans="1:22" ht="15" customHeight="1">
      <c r="A559" s="4">
        <f t="shared" si="16"/>
        <v>555</v>
      </c>
      <c r="B559" s="30"/>
      <c r="C559" s="19" t="s">
        <v>742</v>
      </c>
      <c r="D559" s="489"/>
      <c r="E559" s="5" t="s">
        <v>1374</v>
      </c>
      <c r="F559" s="20" t="s">
        <v>1299</v>
      </c>
      <c r="G559" s="315"/>
      <c r="H559" s="17" t="e">
        <f>VLOOKUP(G559,'TONG HOP'!$C$8:$E$799,2,0)</f>
        <v>#N/A</v>
      </c>
      <c r="I559" s="29" t="str">
        <f>IF(B559="","",VLOOKUP(H559,'TONG HOP'!$B$8:$F$19883,1,0))</f>
        <v/>
      </c>
      <c r="J559" s="35" t="str">
        <f>IF(B559="","",VLOOKUP(I559,'TONG HOP'!$B$8:$F$19883,5,0))</f>
        <v/>
      </c>
      <c r="K559" s="214"/>
      <c r="L559" s="214"/>
      <c r="M559" s="214"/>
      <c r="N559" s="214"/>
      <c r="O559" s="617" t="s">
        <v>1541</v>
      </c>
      <c r="P559" s="11">
        <f t="shared" si="18"/>
        <v>8</v>
      </c>
      <c r="Q559" s="246"/>
      <c r="R559" s="217" t="e">
        <f>+VLOOKUP(G559,'TONG HOP'!$C$8:$Q$788,14,0)</f>
        <v>#N/A</v>
      </c>
      <c r="S559" s="217" t="e">
        <f>+VLOOKUP(G559,'TONG HOP'!$C$8:$Q$788,15,0)</f>
        <v>#N/A</v>
      </c>
      <c r="T559" s="447"/>
      <c r="U559" s="7"/>
      <c r="V559" s="7"/>
    </row>
    <row r="560" spans="1:22" ht="15" customHeight="1">
      <c r="A560" s="4">
        <f t="shared" si="16"/>
        <v>556</v>
      </c>
      <c r="B560" s="30"/>
      <c r="C560" s="19" t="s">
        <v>742</v>
      </c>
      <c r="D560" s="489"/>
      <c r="E560" s="5" t="s">
        <v>1374</v>
      </c>
      <c r="F560" s="20" t="s">
        <v>1299</v>
      </c>
      <c r="G560" s="315"/>
      <c r="H560" s="17" t="e">
        <f>VLOOKUP(G560,'TONG HOP'!$C$8:$E$799,2,0)</f>
        <v>#N/A</v>
      </c>
      <c r="I560" s="29" t="str">
        <f>IF(B560="","",VLOOKUP(H560,'TONG HOP'!$B$8:$F$19883,1,0))</f>
        <v/>
      </c>
      <c r="J560" s="35" t="str">
        <f>IF(B560="","",VLOOKUP(I560,'TONG HOP'!$B$8:$F$19883,5,0))</f>
        <v/>
      </c>
      <c r="K560" s="214"/>
      <c r="L560" s="214"/>
      <c r="M560" s="214"/>
      <c r="N560" s="214"/>
      <c r="O560" s="617" t="str">
        <f>O559</f>
        <v>PHÚC HẢI ĐĂNG 7.4%</v>
      </c>
      <c r="P560" s="11">
        <f t="shared" si="18"/>
        <v>8</v>
      </c>
      <c r="Q560" s="246"/>
      <c r="R560" s="217" t="e">
        <f>+VLOOKUP(G560,'TONG HOP'!$C$8:$Q$788,14,0)</f>
        <v>#N/A</v>
      </c>
      <c r="S560" s="217" t="e">
        <f>+VLOOKUP(G560,'TONG HOP'!$C$8:$Q$788,15,0)</f>
        <v>#N/A</v>
      </c>
      <c r="T560" s="447"/>
      <c r="U560" s="7"/>
      <c r="V560" s="7"/>
    </row>
    <row r="561" spans="1:22" ht="15" customHeight="1">
      <c r="A561" s="4">
        <f t="shared" si="16"/>
        <v>557</v>
      </c>
      <c r="B561" s="30"/>
      <c r="C561" s="19" t="s">
        <v>742</v>
      </c>
      <c r="D561" s="489"/>
      <c r="E561" s="5" t="s">
        <v>1374</v>
      </c>
      <c r="F561" s="20" t="s">
        <v>1299</v>
      </c>
      <c r="G561" s="442"/>
      <c r="H561" s="17" t="e">
        <f>VLOOKUP(G561,'TONG HOP'!$C$8:$E$799,2,0)</f>
        <v>#N/A</v>
      </c>
      <c r="I561" s="29" t="str">
        <f>IF(B561="","",VLOOKUP(H561,'TONG HOP'!$B$8:$F$19883,1,0))</f>
        <v/>
      </c>
      <c r="J561" s="35" t="str">
        <f>IF(B561="","",VLOOKUP(I561,'TONG HOP'!$B$8:$F$19883,5,0))</f>
        <v/>
      </c>
      <c r="K561" s="214"/>
      <c r="L561" s="214"/>
      <c r="M561" s="214"/>
      <c r="N561" s="214"/>
      <c r="O561" s="617" t="s">
        <v>1520</v>
      </c>
      <c r="P561" s="11">
        <f t="shared" si="18"/>
        <v>8</v>
      </c>
      <c r="Q561" s="246"/>
      <c r="R561" s="217" t="e">
        <f>+VLOOKUP(G561,'TONG HOP'!$C$8:$Q$788,14,0)</f>
        <v>#N/A</v>
      </c>
      <c r="S561" s="217" t="e">
        <f>+VLOOKUP(G561,'TONG HOP'!$C$8:$Q$788,15,0)</f>
        <v>#N/A</v>
      </c>
      <c r="T561" s="447"/>
      <c r="U561" s="7"/>
      <c r="V561" s="7"/>
    </row>
    <row r="562" spans="1:22" ht="15" customHeight="1">
      <c r="A562" s="4">
        <f t="shared" si="16"/>
        <v>558</v>
      </c>
      <c r="B562" s="30"/>
      <c r="C562" s="19" t="s">
        <v>742</v>
      </c>
      <c r="D562" s="489"/>
      <c r="E562" s="5" t="s">
        <v>743</v>
      </c>
      <c r="F562" s="20" t="s">
        <v>1442</v>
      </c>
      <c r="G562" s="17"/>
      <c r="H562" s="17" t="e">
        <f>VLOOKUP(G562,'TONG HOP'!$C$8:$E$799,2,0)</f>
        <v>#N/A</v>
      </c>
      <c r="I562" s="29" t="str">
        <f>IF(B562="","",VLOOKUP(H562,'TONG HOP'!$B$8:$F$19883,1,0))</f>
        <v/>
      </c>
      <c r="J562" s="35" t="str">
        <f>IF(B562="","",VLOOKUP(I562,'TONG HOP'!$B$8:$F$19883,5,0))</f>
        <v/>
      </c>
      <c r="K562" s="214"/>
      <c r="L562" s="214"/>
      <c r="M562" s="214"/>
      <c r="N562" s="214"/>
      <c r="O562" s="617" t="s">
        <v>1527</v>
      </c>
      <c r="P562" s="11">
        <f t="shared" si="18"/>
        <v>8</v>
      </c>
      <c r="Q562" s="246"/>
      <c r="R562" s="217" t="e">
        <f>+VLOOKUP(G562,'TONG HOP'!$C$8:$Q$788,14,0)</f>
        <v>#N/A</v>
      </c>
      <c r="S562" s="217" t="e">
        <f>+VLOOKUP(G562,'TONG HOP'!$C$8:$Q$788,15,0)</f>
        <v>#N/A</v>
      </c>
      <c r="T562" s="447"/>
      <c r="U562" s="7"/>
      <c r="V562" s="7"/>
    </row>
    <row r="563" spans="1:22" ht="15" customHeight="1">
      <c r="A563" s="4">
        <f t="shared" si="16"/>
        <v>559</v>
      </c>
      <c r="B563" s="30"/>
      <c r="C563" s="19" t="s">
        <v>742</v>
      </c>
      <c r="D563" s="489"/>
      <c r="E563" s="5" t="s">
        <v>743</v>
      </c>
      <c r="F563" s="20" t="s">
        <v>1442</v>
      </c>
      <c r="G563" s="17"/>
      <c r="H563" s="17" t="e">
        <f>VLOOKUP(G563,'TONG HOP'!$C$8:$E$799,2,0)</f>
        <v>#N/A</v>
      </c>
      <c r="I563" s="29" t="str">
        <f>IF(B563="","",VLOOKUP(H563,'TONG HOP'!$B$8:$F$19883,1,0))</f>
        <v/>
      </c>
      <c r="J563" s="35" t="str">
        <f>IF(B563="","",VLOOKUP(I563,'TONG HOP'!$B$8:$F$19883,5,0))</f>
        <v/>
      </c>
      <c r="K563" s="214"/>
      <c r="L563" s="214"/>
      <c r="M563" s="214"/>
      <c r="N563" s="214"/>
      <c r="O563" s="617" t="s">
        <v>1528</v>
      </c>
      <c r="P563" s="11">
        <f t="shared" si="18"/>
        <v>8</v>
      </c>
      <c r="Q563" s="246"/>
      <c r="R563" s="217" t="e">
        <f>+VLOOKUP(G563,'TONG HOP'!$C$8:$Q$788,14,0)</f>
        <v>#N/A</v>
      </c>
      <c r="S563" s="217" t="e">
        <f>+VLOOKUP(G563,'TONG HOP'!$C$8:$Q$788,15,0)</f>
        <v>#N/A</v>
      </c>
      <c r="T563" s="447"/>
      <c r="U563" s="7"/>
      <c r="V563" s="7"/>
    </row>
    <row r="564" spans="1:22" ht="15" customHeight="1">
      <c r="A564" s="4">
        <f t="shared" si="16"/>
        <v>560</v>
      </c>
      <c r="B564" s="30"/>
      <c r="C564" s="19" t="s">
        <v>742</v>
      </c>
      <c r="D564" s="489"/>
      <c r="E564" s="5" t="s">
        <v>743</v>
      </c>
      <c r="F564" s="20" t="s">
        <v>890</v>
      </c>
      <c r="G564" s="315"/>
      <c r="H564" s="17" t="e">
        <f>VLOOKUP(G564,'TONG HOP'!$C$8:$E$799,2,0)</f>
        <v>#N/A</v>
      </c>
      <c r="I564" s="29" t="str">
        <f>IF(B564="","",VLOOKUP(H564,'TONG HOP'!$B$8:$F$19883,1,0))</f>
        <v/>
      </c>
      <c r="J564" s="35" t="str">
        <f>IF(B564="","",VLOOKUP(I564,'TONG HOP'!$B$8:$F$19883,5,0))</f>
        <v/>
      </c>
      <c r="K564" s="214"/>
      <c r="L564" s="214"/>
      <c r="M564" s="214"/>
      <c r="N564" s="214"/>
      <c r="O564" s="617"/>
      <c r="P564" s="11">
        <f t="shared" si="18"/>
        <v>8</v>
      </c>
      <c r="Q564" s="246"/>
      <c r="R564" s="217" t="e">
        <f>+VLOOKUP(G564,'TONG HOP'!$C$8:$Q$788,14,0)</f>
        <v>#N/A</v>
      </c>
      <c r="S564" s="217" t="e">
        <f>+VLOOKUP(G564,'TONG HOP'!$C$8:$Q$788,15,0)</f>
        <v>#N/A</v>
      </c>
      <c r="T564" s="447"/>
      <c r="U564" s="7"/>
      <c r="V564" s="7"/>
    </row>
    <row r="565" spans="1:22" ht="15" customHeight="1">
      <c r="A565" s="4">
        <f t="shared" si="16"/>
        <v>561</v>
      </c>
      <c r="B565" s="30"/>
      <c r="C565" s="19" t="s">
        <v>742</v>
      </c>
      <c r="D565" s="489"/>
      <c r="E565" s="5" t="s">
        <v>743</v>
      </c>
      <c r="F565" s="20" t="s">
        <v>890</v>
      </c>
      <c r="G565" s="17"/>
      <c r="H565" s="17" t="e">
        <f>VLOOKUP(G565,'TONG HOP'!$C$8:$E$799,2,0)</f>
        <v>#N/A</v>
      </c>
      <c r="I565" s="29" t="str">
        <f>IF(B565="","",VLOOKUP(H565,'TONG HOP'!$B$8:$F$19883,1,0))</f>
        <v/>
      </c>
      <c r="J565" s="35" t="str">
        <f>IF(B565="","",VLOOKUP(I565,'TONG HOP'!$B$8:$F$19883,5,0))</f>
        <v/>
      </c>
      <c r="K565" s="214"/>
      <c r="L565" s="214"/>
      <c r="M565" s="214"/>
      <c r="N565" s="214"/>
      <c r="O565" s="617" t="s">
        <v>1542</v>
      </c>
      <c r="P565" s="11">
        <f t="shared" si="18"/>
        <v>8</v>
      </c>
      <c r="Q565" s="246"/>
      <c r="R565" s="217" t="e">
        <f>+VLOOKUP(G565,'TONG HOP'!$C$8:$Q$788,14,0)</f>
        <v>#N/A</v>
      </c>
      <c r="S565" s="217" t="e">
        <f>+VLOOKUP(G565,'TONG HOP'!$C$8:$Q$788,15,0)</f>
        <v>#N/A</v>
      </c>
      <c r="T565" s="447"/>
      <c r="U565" s="7"/>
      <c r="V565" s="7"/>
    </row>
    <row r="566" spans="1:22" ht="15" customHeight="1">
      <c r="A566" s="4">
        <f t="shared" si="16"/>
        <v>562</v>
      </c>
      <c r="B566" s="30"/>
      <c r="C566" s="19" t="s">
        <v>742</v>
      </c>
      <c r="D566" s="489"/>
      <c r="E566" s="5" t="s">
        <v>743</v>
      </c>
      <c r="F566" s="20" t="s">
        <v>890</v>
      </c>
      <c r="G566" s="315"/>
      <c r="H566" s="17" t="e">
        <f>VLOOKUP(G566,'TONG HOP'!$C$8:$E$799,2,0)</f>
        <v>#N/A</v>
      </c>
      <c r="I566" s="29" t="str">
        <f>IF(B566="","",VLOOKUP(H566,'TONG HOP'!$B$8:$F$19883,1,0))</f>
        <v/>
      </c>
      <c r="J566" s="35" t="str">
        <f>IF(B566="","",VLOOKUP(I566,'TONG HOP'!$B$8:$F$19883,5,0))</f>
        <v/>
      </c>
      <c r="K566" s="214"/>
      <c r="L566" s="214"/>
      <c r="M566" s="214"/>
      <c r="N566" s="214"/>
      <c r="O566" s="617" t="s">
        <v>1542</v>
      </c>
      <c r="P566" s="11">
        <f t="shared" si="18"/>
        <v>8</v>
      </c>
      <c r="Q566" s="246"/>
      <c r="R566" s="217" t="e">
        <f>+VLOOKUP(G566,'TONG HOP'!$C$8:$Q$788,14,0)</f>
        <v>#N/A</v>
      </c>
      <c r="S566" s="217" t="e">
        <f>+VLOOKUP(G566,'TONG HOP'!$C$8:$Q$788,15,0)</f>
        <v>#N/A</v>
      </c>
      <c r="T566" s="447"/>
      <c r="U566" s="7"/>
      <c r="V566" s="7"/>
    </row>
    <row r="567" spans="1:22" ht="15" customHeight="1">
      <c r="A567" s="4">
        <f t="shared" si="16"/>
        <v>563</v>
      </c>
      <c r="B567" s="30"/>
      <c r="C567" s="19" t="s">
        <v>742</v>
      </c>
      <c r="D567" s="489"/>
      <c r="E567" s="5" t="s">
        <v>743</v>
      </c>
      <c r="F567" s="20" t="s">
        <v>890</v>
      </c>
      <c r="G567" s="17"/>
      <c r="H567" s="17" t="e">
        <f>VLOOKUP(G567,'TONG HOP'!$C$8:$E$799,2,0)</f>
        <v>#N/A</v>
      </c>
      <c r="I567" s="29" t="str">
        <f>IF(B567="","",VLOOKUP(H567,'TONG HOP'!$B$8:$F$19883,1,0))</f>
        <v/>
      </c>
      <c r="J567" s="35" t="str">
        <f>IF(B567="","",VLOOKUP(I567,'TONG HOP'!$B$8:$F$19883,5,0))</f>
        <v/>
      </c>
      <c r="K567" s="214"/>
      <c r="L567" s="214"/>
      <c r="M567" s="214"/>
      <c r="N567" s="214"/>
      <c r="O567" s="617" t="s">
        <v>1542</v>
      </c>
      <c r="P567" s="11">
        <f t="shared" si="18"/>
        <v>8</v>
      </c>
      <c r="Q567" s="246"/>
      <c r="R567" s="217" t="e">
        <f>+VLOOKUP(G567,'TONG HOP'!$C$8:$Q$788,14,0)</f>
        <v>#N/A</v>
      </c>
      <c r="S567" s="217" t="e">
        <f>+VLOOKUP(G567,'TONG HOP'!$C$8:$Q$788,15,0)</f>
        <v>#N/A</v>
      </c>
      <c r="T567" s="447"/>
      <c r="U567" s="7"/>
      <c r="V567" s="7"/>
    </row>
    <row r="568" spans="1:22" ht="15" customHeight="1">
      <c r="A568" s="4">
        <f t="shared" si="16"/>
        <v>564</v>
      </c>
      <c r="B568" s="30"/>
      <c r="C568" s="19" t="s">
        <v>742</v>
      </c>
      <c r="D568" s="489"/>
      <c r="E568" s="5" t="s">
        <v>743</v>
      </c>
      <c r="F568" s="20" t="s">
        <v>890</v>
      </c>
      <c r="G568" s="315"/>
      <c r="H568" s="17" t="e">
        <f>VLOOKUP(G568,'TONG HOP'!$C$8:$E$799,2,0)</f>
        <v>#N/A</v>
      </c>
      <c r="I568" s="29" t="str">
        <f>IF(B568="","",VLOOKUP(H568,'TONG HOP'!$B$8:$F$19883,1,0))</f>
        <v/>
      </c>
      <c r="J568" s="35" t="str">
        <f>IF(B568="","",VLOOKUP(I568,'TONG HOP'!$B$8:$F$19883,5,0))</f>
        <v/>
      </c>
      <c r="K568" s="214"/>
      <c r="L568" s="214"/>
      <c r="M568" s="214"/>
      <c r="N568" s="214"/>
      <c r="O568" s="617" t="s">
        <v>1542</v>
      </c>
      <c r="P568" s="11">
        <f t="shared" si="18"/>
        <v>8</v>
      </c>
      <c r="Q568" s="246"/>
      <c r="R568" s="217" t="e">
        <f>+VLOOKUP(G568,'TONG HOP'!$C$8:$Q$788,14,0)</f>
        <v>#N/A</v>
      </c>
      <c r="S568" s="217" t="e">
        <f>+VLOOKUP(G568,'TONG HOP'!$C$8:$Q$788,15,0)</f>
        <v>#N/A</v>
      </c>
      <c r="T568" s="447"/>
      <c r="U568" s="7"/>
      <c r="V568" s="7"/>
    </row>
    <row r="569" spans="1:22" ht="15" customHeight="1">
      <c r="A569" s="4">
        <f t="shared" si="16"/>
        <v>565</v>
      </c>
      <c r="B569" s="30"/>
      <c r="C569" s="19" t="s">
        <v>742</v>
      </c>
      <c r="D569" s="489"/>
      <c r="E569" s="5" t="s">
        <v>743</v>
      </c>
      <c r="F569" s="20" t="s">
        <v>890</v>
      </c>
      <c r="G569" s="17"/>
      <c r="H569" s="17" t="e">
        <f>VLOOKUP(G569,'TONG HOP'!$C$8:$E$799,2,0)</f>
        <v>#N/A</v>
      </c>
      <c r="I569" s="29" t="str">
        <f>IF(B569="","",VLOOKUP(H569,'TONG HOP'!$B$8:$F$19883,1,0))</f>
        <v/>
      </c>
      <c r="J569" s="35" t="str">
        <f>IF(B569="","",VLOOKUP(I569,'TONG HOP'!$B$8:$F$19883,5,0))</f>
        <v/>
      </c>
      <c r="K569" s="214"/>
      <c r="L569" s="214"/>
      <c r="M569" s="214"/>
      <c r="N569" s="214"/>
      <c r="O569" s="617" t="s">
        <v>1542</v>
      </c>
      <c r="P569" s="11">
        <f t="shared" si="18"/>
        <v>8</v>
      </c>
      <c r="Q569" s="246"/>
      <c r="R569" s="217" t="e">
        <f>+VLOOKUP(G569,'TONG HOP'!$C$8:$Q$788,14,0)</f>
        <v>#N/A</v>
      </c>
      <c r="S569" s="217" t="e">
        <f>+VLOOKUP(G569,'TONG HOP'!$C$8:$Q$788,15,0)</f>
        <v>#N/A</v>
      </c>
      <c r="T569" s="447"/>
      <c r="U569" s="7"/>
      <c r="V569" s="7"/>
    </row>
    <row r="570" spans="1:22" ht="15" customHeight="1">
      <c r="A570" s="4">
        <f t="shared" si="16"/>
        <v>566</v>
      </c>
      <c r="B570" s="30"/>
      <c r="C570" s="19" t="s">
        <v>742</v>
      </c>
      <c r="D570" s="489"/>
      <c r="E570" s="5" t="s">
        <v>743</v>
      </c>
      <c r="F570" s="20" t="s">
        <v>890</v>
      </c>
      <c r="G570" s="315"/>
      <c r="H570" s="17" t="e">
        <f>VLOOKUP(G570,'TONG HOP'!$C$8:$E$799,2,0)</f>
        <v>#N/A</v>
      </c>
      <c r="I570" s="29" t="str">
        <f>IF(B570="","",VLOOKUP(H570,'TONG HOP'!$B$8:$F$19883,1,0))</f>
        <v/>
      </c>
      <c r="J570" s="35" t="str">
        <f>IF(B570="","",VLOOKUP(I570,'TONG HOP'!$B$8:$F$19883,5,0))</f>
        <v/>
      </c>
      <c r="K570" s="214"/>
      <c r="L570" s="214"/>
      <c r="M570" s="214"/>
      <c r="N570" s="214"/>
      <c r="O570" s="617" t="s">
        <v>1542</v>
      </c>
      <c r="P570" s="11">
        <f t="shared" si="18"/>
        <v>8</v>
      </c>
      <c r="Q570" s="246"/>
      <c r="R570" s="217" t="e">
        <f>+VLOOKUP(G570,'TONG HOP'!$C$8:$Q$788,14,0)</f>
        <v>#N/A</v>
      </c>
      <c r="S570" s="217" t="e">
        <f>+VLOOKUP(G570,'TONG HOP'!$C$8:$Q$788,15,0)</f>
        <v>#N/A</v>
      </c>
      <c r="T570" s="447"/>
      <c r="U570" s="7"/>
      <c r="V570" s="7"/>
    </row>
    <row r="571" spans="1:22" ht="15" customHeight="1">
      <c r="A571" s="4">
        <f t="shared" si="16"/>
        <v>567</v>
      </c>
      <c r="B571" s="30"/>
      <c r="C571" s="19" t="s">
        <v>742</v>
      </c>
      <c r="D571" s="489"/>
      <c r="E571" s="5" t="s">
        <v>743</v>
      </c>
      <c r="F571" s="20" t="s">
        <v>890</v>
      </c>
      <c r="G571" s="315"/>
      <c r="H571" s="17" t="e">
        <f>VLOOKUP(G571,'TONG HOP'!$C$8:$E$799,2,0)</f>
        <v>#N/A</v>
      </c>
      <c r="I571" s="29" t="str">
        <f>IF(B571="","",VLOOKUP(H571,'TONG HOP'!$B$8:$F$19883,1,0))</f>
        <v/>
      </c>
      <c r="J571" s="35" t="str">
        <f>IF(B571="","",VLOOKUP(I571,'TONG HOP'!$B$8:$F$19883,5,0))</f>
        <v/>
      </c>
      <c r="K571" s="214"/>
      <c r="L571" s="214"/>
      <c r="M571" s="214"/>
      <c r="N571" s="214"/>
      <c r="O571" s="617" t="s">
        <v>1542</v>
      </c>
      <c r="P571" s="11">
        <f t="shared" si="18"/>
        <v>8</v>
      </c>
      <c r="Q571" s="246"/>
      <c r="R571" s="217" t="e">
        <f>+VLOOKUP(G571,'TONG HOP'!$C$8:$Q$788,14,0)</f>
        <v>#N/A</v>
      </c>
      <c r="S571" s="217" t="e">
        <f>+VLOOKUP(G571,'TONG HOP'!$C$8:$Q$788,15,0)</f>
        <v>#N/A</v>
      </c>
      <c r="T571" s="447"/>
      <c r="U571" s="7"/>
      <c r="V571" s="7"/>
    </row>
    <row r="572" spans="1:22" ht="15" customHeight="1">
      <c r="A572" s="4">
        <f t="shared" si="16"/>
        <v>568</v>
      </c>
      <c r="B572" s="30"/>
      <c r="C572" s="19" t="s">
        <v>742</v>
      </c>
      <c r="D572" s="489"/>
      <c r="E572" s="5" t="s">
        <v>743</v>
      </c>
      <c r="F572" s="20" t="s">
        <v>890</v>
      </c>
      <c r="G572" s="315"/>
      <c r="H572" s="17" t="e">
        <f>VLOOKUP(G572,'TONG HOP'!$C$8:$E$799,2,0)</f>
        <v>#N/A</v>
      </c>
      <c r="I572" s="29" t="str">
        <f>IF(B572="","",VLOOKUP(H572,'TONG HOP'!$B$8:$F$19883,1,0))</f>
        <v/>
      </c>
      <c r="J572" s="35" t="str">
        <f>IF(B572="","",VLOOKUP(I572,'TONG HOP'!$B$8:$F$19883,5,0))</f>
        <v/>
      </c>
      <c r="K572" s="214"/>
      <c r="L572" s="214"/>
      <c r="M572" s="214"/>
      <c r="N572" s="214"/>
      <c r="O572" s="617" t="s">
        <v>1542</v>
      </c>
      <c r="P572" s="11">
        <f t="shared" si="18"/>
        <v>8</v>
      </c>
      <c r="Q572" s="246"/>
      <c r="R572" s="217" t="e">
        <f>+VLOOKUP(G572,'TONG HOP'!$C$8:$Q$788,14,0)</f>
        <v>#N/A</v>
      </c>
      <c r="S572" s="217" t="e">
        <f>+VLOOKUP(G572,'TONG HOP'!$C$8:$Q$788,15,0)</f>
        <v>#N/A</v>
      </c>
      <c r="T572" s="447"/>
      <c r="U572" s="7"/>
      <c r="V572" s="7"/>
    </row>
    <row r="573" spans="1:22" ht="15" customHeight="1">
      <c r="A573" s="4">
        <f t="shared" si="16"/>
        <v>569</v>
      </c>
      <c r="B573" s="30"/>
      <c r="C573" s="19" t="s">
        <v>742</v>
      </c>
      <c r="D573" s="489"/>
      <c r="E573" s="5" t="s">
        <v>743</v>
      </c>
      <c r="F573" s="20" t="s">
        <v>890</v>
      </c>
      <c r="G573" s="315"/>
      <c r="H573" s="17" t="e">
        <f>VLOOKUP(G573,'TONG HOP'!$C$8:$E$799,2,0)</f>
        <v>#N/A</v>
      </c>
      <c r="I573" s="29" t="str">
        <f>IF(B573="","",VLOOKUP(H573,'TONG HOP'!$B$8:$F$19883,1,0))</f>
        <v/>
      </c>
      <c r="J573" s="35" t="str">
        <f>IF(B573="","",VLOOKUP(I573,'TONG HOP'!$B$8:$F$19883,5,0))</f>
        <v/>
      </c>
      <c r="K573" s="214"/>
      <c r="L573" s="214"/>
      <c r="M573" s="214"/>
      <c r="N573" s="214"/>
      <c r="O573" s="617" t="s">
        <v>1542</v>
      </c>
      <c r="P573" s="11">
        <f t="shared" si="18"/>
        <v>8</v>
      </c>
      <c r="Q573" s="246"/>
      <c r="R573" s="217" t="e">
        <f>+VLOOKUP(G573,'TONG HOP'!$C$8:$Q$788,14,0)</f>
        <v>#N/A</v>
      </c>
      <c r="S573" s="217" t="e">
        <f>+VLOOKUP(G573,'TONG HOP'!$C$8:$Q$788,15,0)</f>
        <v>#N/A</v>
      </c>
      <c r="T573" s="447"/>
      <c r="U573" s="7"/>
      <c r="V573" s="7"/>
    </row>
    <row r="574" spans="1:22" ht="15" customHeight="1">
      <c r="A574" s="4">
        <f t="shared" si="16"/>
        <v>570</v>
      </c>
      <c r="B574" s="30"/>
      <c r="C574" s="19" t="s">
        <v>742</v>
      </c>
      <c r="D574" s="489"/>
      <c r="E574" s="5" t="s">
        <v>743</v>
      </c>
      <c r="F574" s="20" t="s">
        <v>890</v>
      </c>
      <c r="G574" s="17"/>
      <c r="H574" s="17" t="e">
        <f>VLOOKUP(G574,'TONG HOP'!$C$8:$E$799,2,0)</f>
        <v>#N/A</v>
      </c>
      <c r="I574" s="29" t="str">
        <f>IF(B574="","",VLOOKUP(H574,'TONG HOP'!$B$8:$F$19883,1,0))</f>
        <v/>
      </c>
      <c r="J574" s="35" t="str">
        <f>IF(B574="","",VLOOKUP(I574,'TONG HOP'!$B$8:$F$19883,5,0))</f>
        <v/>
      </c>
      <c r="K574" s="214"/>
      <c r="L574" s="214"/>
      <c r="M574" s="214"/>
      <c r="N574" s="214"/>
      <c r="O574" s="617" t="s">
        <v>1542</v>
      </c>
      <c r="P574" s="11">
        <f t="shared" si="18"/>
        <v>8</v>
      </c>
      <c r="Q574" s="246"/>
      <c r="R574" s="217" t="e">
        <f>+VLOOKUP(G574,'TONG HOP'!$C$8:$Q$788,14,0)</f>
        <v>#N/A</v>
      </c>
      <c r="S574" s="217" t="e">
        <f>+VLOOKUP(G574,'TONG HOP'!$C$8:$Q$788,15,0)</f>
        <v>#N/A</v>
      </c>
      <c r="T574" s="447"/>
      <c r="U574" s="7"/>
      <c r="V574" s="7"/>
    </row>
    <row r="575" spans="1:22">
      <c r="A575" s="4">
        <f t="shared" si="16"/>
        <v>571</v>
      </c>
      <c r="B575" s="30"/>
      <c r="C575" s="19" t="s">
        <v>742</v>
      </c>
      <c r="D575" s="489"/>
      <c r="E575" s="5" t="s">
        <v>743</v>
      </c>
      <c r="F575" s="20" t="s">
        <v>1422</v>
      </c>
      <c r="G575" s="315"/>
      <c r="H575" s="17" t="e">
        <f>VLOOKUP(G575,'TONG HOP'!$C$8:$E$799,2,0)</f>
        <v>#N/A</v>
      </c>
      <c r="I575" s="29" t="str">
        <f>IF(B575="","",VLOOKUP(H575,'TONG HOP'!$B$8:$F$19883,1,0))</f>
        <v/>
      </c>
      <c r="J575" s="35" t="str">
        <f>IF(B575="","",VLOOKUP(I575,'TONG HOP'!$B$8:$F$19883,5,0))</f>
        <v/>
      </c>
      <c r="K575" s="214"/>
      <c r="L575" s="214"/>
      <c r="M575" s="214"/>
      <c r="N575" s="214"/>
      <c r="O575" s="617" t="s">
        <v>1543</v>
      </c>
      <c r="P575" s="11">
        <f t="shared" si="18"/>
        <v>8</v>
      </c>
      <c r="Q575" s="246"/>
      <c r="R575" s="217" t="e">
        <f>+VLOOKUP(G575,'TONG HOP'!$C$8:$Q$788,14,0)</f>
        <v>#N/A</v>
      </c>
      <c r="S575" s="217" t="e">
        <f>+VLOOKUP(G575,'TONG HOP'!$C$8:$Q$788,15,0)</f>
        <v>#N/A</v>
      </c>
      <c r="T575" s="447"/>
      <c r="U575" s="7"/>
      <c r="V575" s="7"/>
    </row>
    <row r="576" spans="1:22" ht="15.75" customHeight="1">
      <c r="A576" s="4">
        <f t="shared" si="16"/>
        <v>572</v>
      </c>
      <c r="B576" s="30"/>
      <c r="C576" s="19" t="s">
        <v>742</v>
      </c>
      <c r="D576" s="489"/>
      <c r="E576" s="5" t="s">
        <v>743</v>
      </c>
      <c r="F576" s="20" t="s">
        <v>1422</v>
      </c>
      <c r="G576" s="17"/>
      <c r="H576" s="17" t="e">
        <f>VLOOKUP(G576,'TONG HOP'!$C$8:$E$799,2,0)</f>
        <v>#N/A</v>
      </c>
      <c r="I576" s="29" t="str">
        <f>IF(B576="","",VLOOKUP(H576,'TONG HOP'!$B$8:$F$19883,1,0))</f>
        <v/>
      </c>
      <c r="J576" s="35" t="str">
        <f>IF(B576="","",VLOOKUP(I576,'TONG HOP'!$B$8:$F$19883,5,0))</f>
        <v/>
      </c>
      <c r="K576" s="214"/>
      <c r="L576" s="214"/>
      <c r="M576" s="214"/>
      <c r="N576" s="214"/>
      <c r="O576" s="617" t="s">
        <v>1543</v>
      </c>
      <c r="P576" s="11">
        <f t="shared" si="18"/>
        <v>8</v>
      </c>
      <c r="Q576" s="246"/>
      <c r="R576" s="217" t="e">
        <f>+VLOOKUP(G576,'TONG HOP'!$C$8:$Q$788,14,0)</f>
        <v>#N/A</v>
      </c>
      <c r="S576" s="217" t="e">
        <f>+VLOOKUP(G576,'TONG HOP'!$C$8:$Q$788,15,0)</f>
        <v>#N/A</v>
      </c>
      <c r="T576" s="447"/>
      <c r="U576" s="7"/>
      <c r="V576" s="7"/>
    </row>
    <row r="577" spans="1:22" ht="15" customHeight="1">
      <c r="A577" s="4">
        <f t="shared" si="16"/>
        <v>573</v>
      </c>
      <c r="B577" s="30"/>
      <c r="C577" s="19" t="s">
        <v>742</v>
      </c>
      <c r="D577" s="489"/>
      <c r="E577" s="5" t="s">
        <v>743</v>
      </c>
      <c r="F577" s="20" t="s">
        <v>1422</v>
      </c>
      <c r="G577" s="315"/>
      <c r="H577" s="17" t="e">
        <f>VLOOKUP(G577,'TONG HOP'!$C$8:$E$799,2,0)</f>
        <v>#N/A</v>
      </c>
      <c r="I577" s="29" t="str">
        <f>IF(B577="","",VLOOKUP(H577,'TONG HOP'!$B$8:$F$19883,1,0))</f>
        <v/>
      </c>
      <c r="J577" s="35" t="str">
        <f>IF(B577="","",VLOOKUP(I577,'TONG HOP'!$B$8:$F$19883,5,0))</f>
        <v/>
      </c>
      <c r="K577" s="214"/>
      <c r="L577" s="214"/>
      <c r="M577" s="214"/>
      <c r="N577" s="214"/>
      <c r="O577" s="617" t="s">
        <v>1543</v>
      </c>
      <c r="P577" s="11">
        <f t="shared" si="18"/>
        <v>8</v>
      </c>
      <c r="Q577" s="246"/>
      <c r="R577" s="217" t="e">
        <f>+VLOOKUP(G577,'TONG HOP'!$C$8:$Q$788,14,0)</f>
        <v>#N/A</v>
      </c>
      <c r="S577" s="217" t="e">
        <f>+VLOOKUP(G577,'TONG HOP'!$C$8:$Q$788,15,0)</f>
        <v>#N/A</v>
      </c>
      <c r="T577" s="447"/>
      <c r="U577" s="7"/>
      <c r="V577" s="7"/>
    </row>
    <row r="578" spans="1:22" ht="15" customHeight="1">
      <c r="A578" s="4">
        <f t="shared" si="16"/>
        <v>574</v>
      </c>
      <c r="B578" s="30"/>
      <c r="C578" s="19" t="s">
        <v>742</v>
      </c>
      <c r="D578" s="489"/>
      <c r="E578" s="5" t="s">
        <v>743</v>
      </c>
      <c r="F578" s="20" t="s">
        <v>1422</v>
      </c>
      <c r="G578" s="315"/>
      <c r="H578" s="17" t="e">
        <f>VLOOKUP(G578,'TONG HOP'!$C$8:$E$799,2,0)</f>
        <v>#N/A</v>
      </c>
      <c r="I578" s="29" t="str">
        <f>IF(B578="","",VLOOKUP(H578,'TONG HOP'!$B$8:$F$19883,1,0))</f>
        <v/>
      </c>
      <c r="J578" s="35" t="str">
        <f>IF(B578="","",VLOOKUP(I578,'TONG HOP'!$B$8:$F$19883,5,0))</f>
        <v/>
      </c>
      <c r="K578" s="214"/>
      <c r="L578" s="214"/>
      <c r="M578" s="214"/>
      <c r="N578" s="214"/>
      <c r="O578" s="617" t="s">
        <v>1543</v>
      </c>
      <c r="P578" s="11">
        <f t="shared" si="18"/>
        <v>8</v>
      </c>
      <c r="Q578" s="246"/>
      <c r="R578" s="217" t="e">
        <f>+VLOOKUP(G578,'TONG HOP'!$C$8:$Q$788,14,0)</f>
        <v>#N/A</v>
      </c>
      <c r="S578" s="217" t="e">
        <f>+VLOOKUP(G578,'TONG HOP'!$C$8:$Q$788,15,0)</f>
        <v>#N/A</v>
      </c>
      <c r="T578" s="447"/>
      <c r="U578" s="7"/>
      <c r="V578" s="7"/>
    </row>
    <row r="579" spans="1:22" ht="15" customHeight="1">
      <c r="A579" s="4">
        <f t="shared" si="16"/>
        <v>575</v>
      </c>
      <c r="B579" s="30"/>
      <c r="C579" s="19" t="s">
        <v>742</v>
      </c>
      <c r="D579" s="489"/>
      <c r="E579" s="5" t="s">
        <v>743</v>
      </c>
      <c r="F579" s="20" t="s">
        <v>1422</v>
      </c>
      <c r="G579" s="315"/>
      <c r="H579" s="17" t="e">
        <f>VLOOKUP(G579,'TONG HOP'!$C$8:$E$799,2,0)</f>
        <v>#N/A</v>
      </c>
      <c r="I579" s="29" t="str">
        <f>IF(B579="","",VLOOKUP(H579,'TONG HOP'!$B$8:$F$19883,1,0))</f>
        <v/>
      </c>
      <c r="J579" s="35" t="str">
        <f>IF(B579="","",VLOOKUP(I579,'TONG HOP'!$B$8:$F$19883,5,0))</f>
        <v/>
      </c>
      <c r="K579" s="214"/>
      <c r="L579" s="214"/>
      <c r="M579" s="214"/>
      <c r="N579" s="214"/>
      <c r="O579" s="617" t="s">
        <v>1543</v>
      </c>
      <c r="P579" s="11">
        <f t="shared" si="18"/>
        <v>8</v>
      </c>
      <c r="Q579" s="246"/>
      <c r="R579" s="217" t="e">
        <f>+VLOOKUP(G579,'TONG HOP'!$C$8:$Q$788,14,0)</f>
        <v>#N/A</v>
      </c>
      <c r="S579" s="217" t="e">
        <f>+VLOOKUP(G579,'TONG HOP'!$C$8:$Q$788,15,0)</f>
        <v>#N/A</v>
      </c>
      <c r="T579" s="447"/>
      <c r="U579" s="7"/>
      <c r="V579" s="7"/>
    </row>
    <row r="580" spans="1:22" ht="15" customHeight="1">
      <c r="A580" s="4">
        <f t="shared" si="16"/>
        <v>576</v>
      </c>
      <c r="B580" s="30"/>
      <c r="C580" s="19" t="s">
        <v>742</v>
      </c>
      <c r="D580" s="489"/>
      <c r="E580" s="5" t="s">
        <v>743</v>
      </c>
      <c r="F580" s="20" t="s">
        <v>1422</v>
      </c>
      <c r="G580" s="315"/>
      <c r="H580" s="17" t="e">
        <f>VLOOKUP(G580,'TONG HOP'!$C$8:$E$799,2,0)</f>
        <v>#N/A</v>
      </c>
      <c r="I580" s="29" t="str">
        <f>IF(B580="","",VLOOKUP(H580,'TONG HOP'!$B$8:$F$19883,1,0))</f>
        <v/>
      </c>
      <c r="J580" s="35" t="str">
        <f>IF(B580="","",VLOOKUP(I580,'TONG HOP'!$B$8:$F$19883,5,0))</f>
        <v/>
      </c>
      <c r="K580" s="214"/>
      <c r="L580" s="214"/>
      <c r="M580" s="214"/>
      <c r="N580" s="214"/>
      <c r="O580" s="617" t="s">
        <v>1543</v>
      </c>
      <c r="P580" s="11">
        <f t="shared" si="18"/>
        <v>8</v>
      </c>
      <c r="Q580" s="246"/>
      <c r="R580" s="217" t="e">
        <f>+VLOOKUP(G580,'TONG HOP'!$C$8:$Q$788,14,0)</f>
        <v>#N/A</v>
      </c>
      <c r="S580" s="217" t="e">
        <f>+VLOOKUP(G580,'TONG HOP'!$C$8:$Q$788,15,0)</f>
        <v>#N/A</v>
      </c>
      <c r="T580" s="447"/>
      <c r="U580" s="7"/>
      <c r="V580" s="7"/>
    </row>
    <row r="581" spans="1:22" ht="15" customHeight="1">
      <c r="A581" s="4">
        <f t="shared" ref="A581:A644" si="19">ROW()-4</f>
        <v>577</v>
      </c>
      <c r="B581" s="30"/>
      <c r="C581" s="19" t="s">
        <v>742</v>
      </c>
      <c r="D581" s="489"/>
      <c r="E581" s="5" t="s">
        <v>743</v>
      </c>
      <c r="F581" s="20" t="s">
        <v>1422</v>
      </c>
      <c r="G581" s="17"/>
      <c r="H581" s="17" t="e">
        <f>VLOOKUP(G581,'TONG HOP'!$C$8:$E$799,2,0)</f>
        <v>#N/A</v>
      </c>
      <c r="I581" s="29" t="str">
        <f>IF(B581="","",VLOOKUP(H581,'TONG HOP'!$B$8:$F$19883,1,0))</f>
        <v/>
      </c>
      <c r="J581" s="35" t="str">
        <f>IF(B581="","",VLOOKUP(I581,'TONG HOP'!$B$8:$F$19883,5,0))</f>
        <v/>
      </c>
      <c r="K581" s="214"/>
      <c r="L581" s="214"/>
      <c r="M581" s="214"/>
      <c r="N581" s="214"/>
      <c r="O581" s="617" t="s">
        <v>1543</v>
      </c>
      <c r="P581" s="11">
        <f t="shared" si="18"/>
        <v>8</v>
      </c>
      <c r="Q581" s="246"/>
      <c r="R581" s="217" t="e">
        <f>+VLOOKUP(G581,'TONG HOP'!$C$8:$Q$788,14,0)</f>
        <v>#N/A</v>
      </c>
      <c r="S581" s="217" t="e">
        <f>+VLOOKUP(G581,'TONG HOP'!$C$8:$Q$788,15,0)</f>
        <v>#N/A</v>
      </c>
      <c r="T581" s="447"/>
      <c r="U581" s="7"/>
      <c r="V581" s="7"/>
    </row>
    <row r="582" spans="1:22" ht="15" customHeight="1">
      <c r="A582" s="4">
        <f t="shared" si="19"/>
        <v>578</v>
      </c>
      <c r="B582" s="30"/>
      <c r="C582" s="19" t="s">
        <v>742</v>
      </c>
      <c r="D582" s="489"/>
      <c r="E582" s="5" t="s">
        <v>743</v>
      </c>
      <c r="F582" s="20" t="s">
        <v>1422</v>
      </c>
      <c r="G582" s="315"/>
      <c r="H582" s="17" t="e">
        <f>VLOOKUP(G582,'TONG HOP'!$C$8:$E$799,2,0)</f>
        <v>#N/A</v>
      </c>
      <c r="I582" s="29" t="str">
        <f>IF(B582="","",VLOOKUP(H582,'TONG HOP'!$B$8:$F$19883,1,0))</f>
        <v/>
      </c>
      <c r="J582" s="35" t="str">
        <f>IF(B582="","",VLOOKUP(I582,'TONG HOP'!$B$8:$F$19883,5,0))</f>
        <v/>
      </c>
      <c r="K582" s="214"/>
      <c r="L582" s="214"/>
      <c r="M582" s="214"/>
      <c r="N582" s="214"/>
      <c r="O582" s="617" t="s">
        <v>1543</v>
      </c>
      <c r="P582" s="11">
        <f t="shared" ref="P582:P645" si="20">P581</f>
        <v>8</v>
      </c>
      <c r="Q582" s="246"/>
      <c r="R582" s="217" t="e">
        <f>+VLOOKUP(G582,'TONG HOP'!$C$8:$Q$788,14,0)</f>
        <v>#N/A</v>
      </c>
      <c r="S582" s="217" t="e">
        <f>+VLOOKUP(G582,'TONG HOP'!$C$8:$Q$788,15,0)</f>
        <v>#N/A</v>
      </c>
      <c r="T582" s="447"/>
      <c r="U582" s="7"/>
      <c r="V582" s="7"/>
    </row>
    <row r="583" spans="1:22" ht="15" customHeight="1">
      <c r="A583" s="4">
        <f t="shared" si="19"/>
        <v>579</v>
      </c>
      <c r="B583" s="30"/>
      <c r="C583" s="19" t="s">
        <v>742</v>
      </c>
      <c r="D583" s="489"/>
      <c r="E583" s="5" t="s">
        <v>743</v>
      </c>
      <c r="F583" s="20" t="s">
        <v>1422</v>
      </c>
      <c r="G583" s="17"/>
      <c r="H583" s="17" t="e">
        <f>VLOOKUP(G583,'TONG HOP'!$C$8:$E$799,2,0)</f>
        <v>#N/A</v>
      </c>
      <c r="I583" s="29" t="str">
        <f>IF(B583="","",VLOOKUP(H583,'TONG HOP'!$B$8:$F$19883,1,0))</f>
        <v/>
      </c>
      <c r="J583" s="35" t="str">
        <f>IF(B583="","",VLOOKUP(I583,'TONG HOP'!$B$8:$F$19883,5,0))</f>
        <v/>
      </c>
      <c r="K583" s="214"/>
      <c r="L583" s="214"/>
      <c r="M583" s="214"/>
      <c r="N583" s="214"/>
      <c r="O583" s="617" t="s">
        <v>1543</v>
      </c>
      <c r="P583" s="11">
        <f t="shared" si="20"/>
        <v>8</v>
      </c>
      <c r="Q583" s="246"/>
      <c r="R583" s="217" t="e">
        <f>+VLOOKUP(G583,'TONG HOP'!$C$8:$Q$788,14,0)</f>
        <v>#N/A</v>
      </c>
      <c r="S583" s="217" t="e">
        <f>+VLOOKUP(G583,'TONG HOP'!$C$8:$Q$788,15,0)</f>
        <v>#N/A</v>
      </c>
      <c r="T583" s="447"/>
      <c r="U583" s="7"/>
      <c r="V583" s="7"/>
    </row>
    <row r="584" spans="1:22" ht="15" customHeight="1">
      <c r="A584" s="4">
        <f t="shared" si="19"/>
        <v>580</v>
      </c>
      <c r="B584" s="30"/>
      <c r="C584" s="19" t="s">
        <v>742</v>
      </c>
      <c r="D584" s="489"/>
      <c r="E584" s="5" t="s">
        <v>743</v>
      </c>
      <c r="F584" s="20" t="s">
        <v>1422</v>
      </c>
      <c r="G584" s="315"/>
      <c r="H584" s="17" t="e">
        <f>VLOOKUP(G584,'TONG HOP'!$C$8:$E$799,2,0)</f>
        <v>#N/A</v>
      </c>
      <c r="I584" s="29" t="str">
        <f>IF(B584="","",VLOOKUP(H584,'TONG HOP'!$B$8:$F$19883,1,0))</f>
        <v/>
      </c>
      <c r="J584" s="35" t="str">
        <f>IF(B584="","",VLOOKUP(I584,'TONG HOP'!$B$8:$F$19883,5,0))</f>
        <v/>
      </c>
      <c r="K584" s="214"/>
      <c r="L584" s="214"/>
      <c r="M584" s="214"/>
      <c r="N584" s="214"/>
      <c r="O584" s="617" t="s">
        <v>1543</v>
      </c>
      <c r="P584" s="11">
        <f t="shared" si="20"/>
        <v>8</v>
      </c>
      <c r="Q584" s="246"/>
      <c r="R584" s="217" t="e">
        <f>+VLOOKUP(G584,'TONG HOP'!$C$8:$Q$788,14,0)</f>
        <v>#N/A</v>
      </c>
      <c r="S584" s="217" t="e">
        <f>+VLOOKUP(G584,'TONG HOP'!$C$8:$Q$788,15,0)</f>
        <v>#N/A</v>
      </c>
      <c r="T584" s="447"/>
      <c r="U584" s="7"/>
      <c r="V584" s="7"/>
    </row>
    <row r="585" spans="1:22" ht="15" customHeight="1">
      <c r="A585" s="4">
        <f t="shared" si="19"/>
        <v>581</v>
      </c>
      <c r="B585" s="30"/>
      <c r="C585" s="19" t="s">
        <v>742</v>
      </c>
      <c r="D585" s="489"/>
      <c r="E585" s="5" t="s">
        <v>743</v>
      </c>
      <c r="F585" s="20" t="s">
        <v>1442</v>
      </c>
      <c r="G585" s="17"/>
      <c r="H585" s="17" t="e">
        <f>VLOOKUP(G585,'TONG HOP'!$C$8:$E$799,2,0)</f>
        <v>#N/A</v>
      </c>
      <c r="I585" s="29" t="str">
        <f>IF(B585="","",VLOOKUP(H585,'TONG HOP'!$B$8:$F$19883,1,0))</f>
        <v/>
      </c>
      <c r="J585" s="35" t="str">
        <f>IF(B585="","",VLOOKUP(I585,'TONG HOP'!$B$8:$F$19883,5,0))</f>
        <v/>
      </c>
      <c r="K585" s="214"/>
      <c r="L585" s="214"/>
      <c r="M585" s="214"/>
      <c r="N585" s="214"/>
      <c r="O585" s="617" t="s">
        <v>1535</v>
      </c>
      <c r="P585" s="11">
        <f t="shared" si="20"/>
        <v>8</v>
      </c>
      <c r="Q585" s="246"/>
      <c r="R585" s="217" t="e">
        <f>+VLOOKUP(G585,'TONG HOP'!$C$8:$Q$788,14,0)</f>
        <v>#N/A</v>
      </c>
      <c r="S585" s="217" t="e">
        <f>+VLOOKUP(G585,'TONG HOP'!$C$8:$Q$788,15,0)</f>
        <v>#N/A</v>
      </c>
      <c r="T585" s="447"/>
      <c r="U585" s="7"/>
      <c r="V585" s="7"/>
    </row>
    <row r="586" spans="1:22" ht="15" customHeight="1">
      <c r="A586" s="4">
        <f t="shared" si="19"/>
        <v>582</v>
      </c>
      <c r="B586" s="30"/>
      <c r="C586" s="19" t="s">
        <v>742</v>
      </c>
      <c r="D586" s="489"/>
      <c r="E586" s="5" t="s">
        <v>743</v>
      </c>
      <c r="F586" s="20" t="s">
        <v>1442</v>
      </c>
      <c r="G586" s="17"/>
      <c r="H586" s="17" t="e">
        <f>VLOOKUP(G586,'TONG HOP'!$C$8:$E$799,2,0)</f>
        <v>#N/A</v>
      </c>
      <c r="I586" s="29" t="str">
        <f>IF(B586="","",VLOOKUP(H586,'TONG HOP'!$B$8:$F$19883,1,0))</f>
        <v/>
      </c>
      <c r="J586" s="35" t="str">
        <f>IF(B586="","",VLOOKUP(I586,'TONG HOP'!$B$8:$F$19883,5,0))</f>
        <v/>
      </c>
      <c r="K586" s="214"/>
      <c r="L586" s="214"/>
      <c r="M586" s="214"/>
      <c r="N586" s="214"/>
      <c r="O586" s="617" t="s">
        <v>1536</v>
      </c>
      <c r="P586" s="11">
        <f t="shared" si="20"/>
        <v>8</v>
      </c>
      <c r="Q586" s="246"/>
      <c r="R586" s="217" t="e">
        <f>+VLOOKUP(G586,'TONG HOP'!$C$8:$Q$788,14,0)</f>
        <v>#N/A</v>
      </c>
      <c r="S586" s="217" t="e">
        <f>+VLOOKUP(G586,'TONG HOP'!$C$8:$Q$788,15,0)</f>
        <v>#N/A</v>
      </c>
      <c r="T586" s="447"/>
      <c r="U586" s="7"/>
      <c r="V586" s="7"/>
    </row>
    <row r="587" spans="1:22" ht="15" customHeight="1">
      <c r="A587" s="4">
        <f t="shared" si="19"/>
        <v>583</v>
      </c>
      <c r="B587" s="30"/>
      <c r="C587" s="19" t="s">
        <v>742</v>
      </c>
      <c r="D587" s="489"/>
      <c r="E587" s="5" t="s">
        <v>743</v>
      </c>
      <c r="F587" s="20" t="s">
        <v>1442</v>
      </c>
      <c r="G587" s="17"/>
      <c r="H587" s="17" t="e">
        <f>VLOOKUP(G587,'TONG HOP'!$C$8:$E$799,2,0)</f>
        <v>#N/A</v>
      </c>
      <c r="I587" s="29" t="str">
        <f>IF(B587="","",VLOOKUP(H587,'TONG HOP'!$B$8:$F$19883,1,0))</f>
        <v/>
      </c>
      <c r="J587" s="35" t="str">
        <f>IF(B587="","",VLOOKUP(I587,'TONG HOP'!$B$8:$F$19883,5,0))</f>
        <v/>
      </c>
      <c r="K587" s="214"/>
      <c r="L587" s="214"/>
      <c r="M587" s="214"/>
      <c r="N587" s="214"/>
      <c r="O587" s="617" t="s">
        <v>1527</v>
      </c>
      <c r="P587" s="11">
        <f t="shared" si="20"/>
        <v>8</v>
      </c>
      <c r="Q587" s="246"/>
      <c r="R587" s="217" t="e">
        <f>+VLOOKUP(G587,'TONG HOP'!$C$8:$Q$788,14,0)</f>
        <v>#N/A</v>
      </c>
      <c r="S587" s="217" t="e">
        <f>+VLOOKUP(G587,'TONG HOP'!$C$8:$Q$788,15,0)</f>
        <v>#N/A</v>
      </c>
      <c r="T587" s="447"/>
      <c r="U587" s="7"/>
      <c r="V587" s="7"/>
    </row>
    <row r="588" spans="1:22" ht="15" customHeight="1">
      <c r="A588" s="4">
        <f t="shared" si="19"/>
        <v>584</v>
      </c>
      <c r="B588" s="30"/>
      <c r="C588" s="19" t="s">
        <v>742</v>
      </c>
      <c r="D588" s="489"/>
      <c r="E588" s="5" t="s">
        <v>743</v>
      </c>
      <c r="F588" s="20" t="s">
        <v>1442</v>
      </c>
      <c r="G588" s="17"/>
      <c r="H588" s="17" t="e">
        <f>VLOOKUP(G588,'TONG HOP'!$C$8:$E$799,2,0)</f>
        <v>#N/A</v>
      </c>
      <c r="I588" s="29" t="str">
        <f>IF(B588="","",VLOOKUP(H588,'TONG HOP'!$B$8:$F$19883,1,0))</f>
        <v/>
      </c>
      <c r="J588" s="35" t="str">
        <f>IF(B588="","",VLOOKUP(I588,'TONG HOP'!$B$8:$F$19883,5,0))</f>
        <v/>
      </c>
      <c r="K588" s="214"/>
      <c r="L588" s="214"/>
      <c r="M588" s="214"/>
      <c r="N588" s="214"/>
      <c r="O588" s="617" t="s">
        <v>1528</v>
      </c>
      <c r="P588" s="11">
        <f t="shared" si="20"/>
        <v>8</v>
      </c>
      <c r="Q588" s="246"/>
      <c r="R588" s="217" t="e">
        <f>+VLOOKUP(G588,'TONG HOP'!$C$8:$Q$788,14,0)</f>
        <v>#N/A</v>
      </c>
      <c r="S588" s="217" t="e">
        <f>+VLOOKUP(G588,'TONG HOP'!$C$8:$Q$788,15,0)</f>
        <v>#N/A</v>
      </c>
      <c r="T588" s="447"/>
      <c r="U588" s="7"/>
      <c r="V588" s="7"/>
    </row>
    <row r="589" spans="1:22" ht="15" customHeight="1">
      <c r="A589" s="4">
        <f t="shared" si="19"/>
        <v>585</v>
      </c>
      <c r="B589" s="30"/>
      <c r="C589" s="19" t="s">
        <v>742</v>
      </c>
      <c r="D589" s="489"/>
      <c r="E589" s="5" t="s">
        <v>743</v>
      </c>
      <c r="F589" s="20" t="s">
        <v>890</v>
      </c>
      <c r="G589" s="315"/>
      <c r="H589" s="17" t="e">
        <f>VLOOKUP(G589,'TONG HOP'!$C$8:$E$799,2,0)</f>
        <v>#N/A</v>
      </c>
      <c r="I589" s="29" t="str">
        <f>IF(B589="","",VLOOKUP(H589,'TONG HOP'!$B$8:$F$19883,1,0))</f>
        <v/>
      </c>
      <c r="J589" s="35" t="str">
        <f>IF(B589="","",VLOOKUP(I589,'TONG HOP'!$B$8:$F$19883,5,0))</f>
        <v/>
      </c>
      <c r="K589" s="214"/>
      <c r="L589" s="214"/>
      <c r="M589" s="214"/>
      <c r="N589" s="214"/>
      <c r="O589" s="617"/>
      <c r="P589" s="11">
        <f t="shared" si="20"/>
        <v>8</v>
      </c>
      <c r="Q589" s="246"/>
      <c r="R589" s="217" t="e">
        <f>+VLOOKUP(G589,'TONG HOP'!$C$8:$Q$788,14,0)</f>
        <v>#N/A</v>
      </c>
      <c r="S589" s="217" t="e">
        <f>+VLOOKUP(G589,'TONG HOP'!$C$8:$Q$788,15,0)</f>
        <v>#N/A</v>
      </c>
      <c r="T589" s="447"/>
      <c r="U589" s="7"/>
      <c r="V589" s="7"/>
    </row>
    <row r="590" spans="1:22" ht="15" customHeight="1">
      <c r="A590" s="4">
        <f t="shared" si="19"/>
        <v>586</v>
      </c>
      <c r="B590" s="30"/>
      <c r="C590" s="19" t="s">
        <v>742</v>
      </c>
      <c r="D590" s="489"/>
      <c r="E590" s="5" t="s">
        <v>743</v>
      </c>
      <c r="F590" s="20" t="s">
        <v>890</v>
      </c>
      <c r="G590" s="17"/>
      <c r="H590" s="17" t="e">
        <f>VLOOKUP(G590,'TONG HOP'!$C$8:$E$799,2,0)</f>
        <v>#N/A</v>
      </c>
      <c r="I590" s="29" t="str">
        <f>IF(B590="","",VLOOKUP(H590,'TONG HOP'!$B$8:$F$19883,1,0))</f>
        <v/>
      </c>
      <c r="J590" s="35" t="str">
        <f>IF(B590="","",VLOOKUP(I590,'TONG HOP'!$B$8:$F$19883,5,0))</f>
        <v/>
      </c>
      <c r="K590" s="214"/>
      <c r="L590" s="214"/>
      <c r="M590" s="214"/>
      <c r="N590" s="214"/>
      <c r="O590" s="617" t="s">
        <v>1544</v>
      </c>
      <c r="P590" s="11">
        <f t="shared" si="20"/>
        <v>8</v>
      </c>
      <c r="Q590" s="246"/>
      <c r="R590" s="217" t="e">
        <f>+VLOOKUP(G590,'TONG HOP'!$C$8:$Q$788,14,0)</f>
        <v>#N/A</v>
      </c>
      <c r="S590" s="217" t="e">
        <f>+VLOOKUP(G590,'TONG HOP'!$C$8:$Q$788,15,0)</f>
        <v>#N/A</v>
      </c>
      <c r="T590" s="447"/>
      <c r="U590" s="7"/>
      <c r="V590" s="7"/>
    </row>
    <row r="591" spans="1:22" ht="15" customHeight="1">
      <c r="A591" s="4">
        <f t="shared" si="19"/>
        <v>587</v>
      </c>
      <c r="B591" s="30"/>
      <c r="C591" s="19" t="s">
        <v>742</v>
      </c>
      <c r="D591" s="489"/>
      <c r="E591" s="5" t="s">
        <v>743</v>
      </c>
      <c r="F591" s="20" t="s">
        <v>890</v>
      </c>
      <c r="G591" s="315"/>
      <c r="H591" s="17" t="e">
        <f>VLOOKUP(G591,'TONG HOP'!$C$8:$E$799,2,0)</f>
        <v>#N/A</v>
      </c>
      <c r="I591" s="29" t="str">
        <f>IF(B591="","",VLOOKUP(H591,'TONG HOP'!$B$8:$F$19883,1,0))</f>
        <v/>
      </c>
      <c r="J591" s="35" t="str">
        <f>IF(B591="","",VLOOKUP(I591,'TONG HOP'!$B$8:$F$19883,5,0))</f>
        <v/>
      </c>
      <c r="K591" s="214"/>
      <c r="L591" s="214"/>
      <c r="M591" s="214"/>
      <c r="N591" s="214"/>
      <c r="O591" s="617" t="s">
        <v>1544</v>
      </c>
      <c r="P591" s="11">
        <f t="shared" si="20"/>
        <v>8</v>
      </c>
      <c r="Q591" s="246"/>
      <c r="R591" s="217" t="e">
        <f>+VLOOKUP(G591,'TONG HOP'!$C$8:$Q$788,14,0)</f>
        <v>#N/A</v>
      </c>
      <c r="S591" s="217" t="e">
        <f>+VLOOKUP(G591,'TONG HOP'!$C$8:$Q$788,15,0)</f>
        <v>#N/A</v>
      </c>
      <c r="T591" s="447"/>
      <c r="U591" s="7"/>
      <c r="V591" s="7"/>
    </row>
    <row r="592" spans="1:22" ht="15" customHeight="1">
      <c r="A592" s="4">
        <f t="shared" si="19"/>
        <v>588</v>
      </c>
      <c r="B592" s="30"/>
      <c r="C592" s="19" t="s">
        <v>742</v>
      </c>
      <c r="D592" s="489"/>
      <c r="E592" s="5" t="s">
        <v>743</v>
      </c>
      <c r="F592" s="20" t="s">
        <v>890</v>
      </c>
      <c r="G592" s="17"/>
      <c r="H592" s="17" t="e">
        <f>VLOOKUP(G592,'TONG HOP'!$C$8:$E$799,2,0)</f>
        <v>#N/A</v>
      </c>
      <c r="I592" s="29" t="str">
        <f>IF(B592="","",VLOOKUP(H592,'TONG HOP'!$B$8:$F$19883,1,0))</f>
        <v/>
      </c>
      <c r="J592" s="35" t="str">
        <f>IF(B592="","",VLOOKUP(I592,'TONG HOP'!$B$8:$F$19883,5,0))</f>
        <v/>
      </c>
      <c r="K592" s="214"/>
      <c r="L592" s="214"/>
      <c r="M592" s="214"/>
      <c r="N592" s="214"/>
      <c r="O592" s="617" t="s">
        <v>1544</v>
      </c>
      <c r="P592" s="11">
        <f t="shared" si="20"/>
        <v>8</v>
      </c>
      <c r="Q592" s="246"/>
      <c r="R592" s="217" t="e">
        <f>+VLOOKUP(G592,'TONG HOP'!$C$8:$Q$788,14,0)</f>
        <v>#N/A</v>
      </c>
      <c r="S592" s="217" t="e">
        <f>+VLOOKUP(G592,'TONG HOP'!$C$8:$Q$788,15,0)</f>
        <v>#N/A</v>
      </c>
      <c r="T592" s="447"/>
      <c r="U592" s="7"/>
      <c r="V592" s="7"/>
    </row>
    <row r="593" spans="1:22" ht="15" customHeight="1">
      <c r="A593" s="4">
        <f t="shared" si="19"/>
        <v>589</v>
      </c>
      <c r="B593" s="30"/>
      <c r="C593" s="19" t="s">
        <v>742</v>
      </c>
      <c r="D593" s="489"/>
      <c r="E593" s="5" t="s">
        <v>743</v>
      </c>
      <c r="F593" s="20" t="s">
        <v>890</v>
      </c>
      <c r="G593" s="315"/>
      <c r="H593" s="17" t="e">
        <f>VLOOKUP(G593,'TONG HOP'!$C$8:$E$799,2,0)</f>
        <v>#N/A</v>
      </c>
      <c r="I593" s="29" t="str">
        <f>IF(B593="","",VLOOKUP(H593,'TONG HOP'!$B$8:$F$19883,1,0))</f>
        <v/>
      </c>
      <c r="J593" s="35" t="str">
        <f>IF(B593="","",VLOOKUP(I593,'TONG HOP'!$B$8:$F$19883,5,0))</f>
        <v/>
      </c>
      <c r="K593" s="214"/>
      <c r="L593" s="214"/>
      <c r="M593" s="214"/>
      <c r="N593" s="214"/>
      <c r="O593" s="617" t="s">
        <v>1544</v>
      </c>
      <c r="P593" s="11">
        <f t="shared" si="20"/>
        <v>8</v>
      </c>
      <c r="Q593" s="246"/>
      <c r="R593" s="217" t="e">
        <f>+VLOOKUP(G593,'TONG HOP'!$C$8:$Q$788,14,0)</f>
        <v>#N/A</v>
      </c>
      <c r="S593" s="217" t="e">
        <f>+VLOOKUP(G593,'TONG HOP'!$C$8:$Q$788,15,0)</f>
        <v>#N/A</v>
      </c>
      <c r="T593" s="447"/>
      <c r="U593" s="7"/>
      <c r="V593" s="7"/>
    </row>
    <row r="594" spans="1:22" ht="15" customHeight="1">
      <c r="A594" s="4">
        <f t="shared" si="19"/>
        <v>590</v>
      </c>
      <c r="B594" s="30"/>
      <c r="C594" s="19" t="s">
        <v>742</v>
      </c>
      <c r="D594" s="489"/>
      <c r="E594" s="5" t="s">
        <v>743</v>
      </c>
      <c r="F594" s="20" t="s">
        <v>890</v>
      </c>
      <c r="G594" s="17"/>
      <c r="H594" s="17" t="e">
        <f>VLOOKUP(G594,'TONG HOP'!$C$8:$E$799,2,0)</f>
        <v>#N/A</v>
      </c>
      <c r="I594" s="29" t="str">
        <f>IF(B594="","",VLOOKUP(H594,'TONG HOP'!$B$8:$F$19883,1,0))</f>
        <v/>
      </c>
      <c r="J594" s="35" t="str">
        <f>IF(B594="","",VLOOKUP(I594,'TONG HOP'!$B$8:$F$19883,5,0))</f>
        <v/>
      </c>
      <c r="K594" s="214"/>
      <c r="L594" s="214"/>
      <c r="M594" s="214"/>
      <c r="N594" s="214"/>
      <c r="O594" s="617" t="s">
        <v>1544</v>
      </c>
      <c r="P594" s="11">
        <f t="shared" si="20"/>
        <v>8</v>
      </c>
      <c r="Q594" s="246"/>
      <c r="R594" s="217" t="e">
        <f>+VLOOKUP(G594,'TONG HOP'!$C$8:$Q$788,14,0)</f>
        <v>#N/A</v>
      </c>
      <c r="S594" s="217" t="e">
        <f>+VLOOKUP(G594,'TONG HOP'!$C$8:$Q$788,15,0)</f>
        <v>#N/A</v>
      </c>
      <c r="T594" s="447"/>
      <c r="U594" s="7"/>
      <c r="V594" s="7"/>
    </row>
    <row r="595" spans="1:22" ht="15" customHeight="1">
      <c r="A595" s="4">
        <f t="shared" si="19"/>
        <v>591</v>
      </c>
      <c r="B595" s="30"/>
      <c r="C595" s="19" t="s">
        <v>742</v>
      </c>
      <c r="D595" s="489"/>
      <c r="E595" s="5" t="s">
        <v>743</v>
      </c>
      <c r="F595" s="20" t="s">
        <v>890</v>
      </c>
      <c r="G595" s="315"/>
      <c r="H595" s="17" t="e">
        <f>VLOOKUP(G595,'TONG HOP'!$C$8:$E$799,2,0)</f>
        <v>#N/A</v>
      </c>
      <c r="I595" s="29" t="str">
        <f>IF(B595="","",VLOOKUP(H595,'TONG HOP'!$B$8:$F$19883,1,0))</f>
        <v/>
      </c>
      <c r="J595" s="35" t="str">
        <f>IF(B595="","",VLOOKUP(I595,'TONG HOP'!$B$8:$F$19883,5,0))</f>
        <v/>
      </c>
      <c r="K595" s="214"/>
      <c r="L595" s="214"/>
      <c r="M595" s="214"/>
      <c r="N595" s="214"/>
      <c r="O595" s="617" t="s">
        <v>1544</v>
      </c>
      <c r="P595" s="11">
        <f t="shared" si="20"/>
        <v>8</v>
      </c>
      <c r="Q595" s="246"/>
      <c r="R595" s="217" t="e">
        <f>+VLOOKUP(G595,'TONG HOP'!$C$8:$Q$788,14,0)</f>
        <v>#N/A</v>
      </c>
      <c r="S595" s="217" t="e">
        <f>+VLOOKUP(G595,'TONG HOP'!$C$8:$Q$788,15,0)</f>
        <v>#N/A</v>
      </c>
      <c r="T595" s="447"/>
      <c r="U595" s="7"/>
      <c r="V595" s="7"/>
    </row>
    <row r="596" spans="1:22" ht="15" customHeight="1">
      <c r="A596" s="4">
        <f t="shared" si="19"/>
        <v>592</v>
      </c>
      <c r="B596" s="30"/>
      <c r="C596" s="19" t="s">
        <v>742</v>
      </c>
      <c r="D596" s="489"/>
      <c r="E596" s="5" t="s">
        <v>743</v>
      </c>
      <c r="F596" s="20" t="s">
        <v>890</v>
      </c>
      <c r="G596" s="315"/>
      <c r="H596" s="17" t="e">
        <f>VLOOKUP(G596,'TONG HOP'!$C$8:$E$799,2,0)</f>
        <v>#N/A</v>
      </c>
      <c r="I596" s="29" t="str">
        <f>IF(B596="","",VLOOKUP(H596,'TONG HOP'!$B$8:$F$19883,1,0))</f>
        <v/>
      </c>
      <c r="J596" s="35" t="str">
        <f>IF(B596="","",VLOOKUP(I596,'TONG HOP'!$B$8:$F$19883,5,0))</f>
        <v/>
      </c>
      <c r="K596" s="214"/>
      <c r="L596" s="214"/>
      <c r="M596" s="214"/>
      <c r="N596" s="214"/>
      <c r="O596" s="617" t="s">
        <v>1544</v>
      </c>
      <c r="P596" s="11">
        <f t="shared" si="20"/>
        <v>8</v>
      </c>
      <c r="Q596" s="246"/>
      <c r="R596" s="217" t="e">
        <f>+VLOOKUP(G596,'TONG HOP'!$C$8:$Q$788,14,0)</f>
        <v>#N/A</v>
      </c>
      <c r="S596" s="217" t="e">
        <f>+VLOOKUP(G596,'TONG HOP'!$C$8:$Q$788,15,0)</f>
        <v>#N/A</v>
      </c>
      <c r="T596" s="447"/>
      <c r="U596" s="7"/>
      <c r="V596" s="7"/>
    </row>
    <row r="597" spans="1:22" ht="15" customHeight="1">
      <c r="A597" s="4">
        <f t="shared" si="19"/>
        <v>593</v>
      </c>
      <c r="B597" s="30"/>
      <c r="C597" s="19" t="s">
        <v>742</v>
      </c>
      <c r="D597" s="489"/>
      <c r="E597" s="5" t="s">
        <v>743</v>
      </c>
      <c r="F597" s="20" t="s">
        <v>890</v>
      </c>
      <c r="G597" s="315"/>
      <c r="H597" s="17" t="e">
        <f>VLOOKUP(G597,'TONG HOP'!$C$8:$E$799,2,0)</f>
        <v>#N/A</v>
      </c>
      <c r="I597" s="29" t="str">
        <f>IF(B597="","",VLOOKUP(H597,'TONG HOP'!$B$8:$F$19883,1,0))</f>
        <v/>
      </c>
      <c r="J597" s="35" t="str">
        <f>IF(B597="","",VLOOKUP(I597,'TONG HOP'!$B$8:$F$19883,5,0))</f>
        <v/>
      </c>
      <c r="K597" s="214"/>
      <c r="L597" s="214"/>
      <c r="M597" s="214"/>
      <c r="N597" s="214"/>
      <c r="O597" s="617" t="s">
        <v>1544</v>
      </c>
      <c r="P597" s="11">
        <f t="shared" si="20"/>
        <v>8</v>
      </c>
      <c r="Q597" s="246"/>
      <c r="R597" s="217" t="e">
        <f>+VLOOKUP(G597,'TONG HOP'!$C$8:$Q$788,14,0)</f>
        <v>#N/A</v>
      </c>
      <c r="S597" s="217" t="e">
        <f>+VLOOKUP(G597,'TONG HOP'!$C$8:$Q$788,15,0)</f>
        <v>#N/A</v>
      </c>
      <c r="T597" s="447"/>
      <c r="U597" s="7"/>
      <c r="V597" s="7"/>
    </row>
    <row r="598" spans="1:22" ht="15" customHeight="1">
      <c r="A598" s="4">
        <f t="shared" si="19"/>
        <v>594</v>
      </c>
      <c r="B598" s="30"/>
      <c r="C598" s="19" t="s">
        <v>742</v>
      </c>
      <c r="D598" s="489"/>
      <c r="E598" s="5" t="s">
        <v>743</v>
      </c>
      <c r="F598" s="20" t="s">
        <v>890</v>
      </c>
      <c r="G598" s="315"/>
      <c r="H598" s="17" t="e">
        <f>VLOOKUP(G598,'TONG HOP'!$C$8:$E$799,2,0)</f>
        <v>#N/A</v>
      </c>
      <c r="I598" s="29" t="str">
        <f>IF(B598="","",VLOOKUP(H598,'TONG HOP'!$B$8:$F$19883,1,0))</f>
        <v/>
      </c>
      <c r="J598" s="35" t="str">
        <f>IF(B598="","",VLOOKUP(I598,'TONG HOP'!$B$8:$F$19883,5,0))</f>
        <v/>
      </c>
      <c r="K598" s="214"/>
      <c r="L598" s="214"/>
      <c r="M598" s="214"/>
      <c r="N598" s="214"/>
      <c r="O598" s="617" t="s">
        <v>1544</v>
      </c>
      <c r="P598" s="11">
        <f t="shared" si="20"/>
        <v>8</v>
      </c>
      <c r="Q598" s="246"/>
      <c r="R598" s="217" t="e">
        <f>+VLOOKUP(G598,'TONG HOP'!$C$8:$Q$788,14,0)</f>
        <v>#N/A</v>
      </c>
      <c r="S598" s="217" t="e">
        <f>+VLOOKUP(G598,'TONG HOP'!$C$8:$Q$788,15,0)</f>
        <v>#N/A</v>
      </c>
      <c r="T598" s="447"/>
      <c r="U598" s="7"/>
      <c r="V598" s="7"/>
    </row>
    <row r="599" spans="1:22" ht="15" customHeight="1">
      <c r="A599" s="4">
        <f t="shared" si="19"/>
        <v>595</v>
      </c>
      <c r="B599" s="30"/>
      <c r="C599" s="19" t="s">
        <v>742</v>
      </c>
      <c r="D599" s="489"/>
      <c r="E599" s="5" t="s">
        <v>743</v>
      </c>
      <c r="F599" s="20" t="s">
        <v>890</v>
      </c>
      <c r="G599" s="17"/>
      <c r="H599" s="17" t="e">
        <f>VLOOKUP(G599,'TONG HOP'!$C$8:$E$799,2,0)</f>
        <v>#N/A</v>
      </c>
      <c r="I599" s="29" t="str">
        <f>IF(B599="","",VLOOKUP(H599,'TONG HOP'!$B$8:$F$19883,1,0))</f>
        <v/>
      </c>
      <c r="J599" s="35" t="str">
        <f>IF(B599="","",VLOOKUP(I599,'TONG HOP'!$B$8:$F$19883,5,0))</f>
        <v/>
      </c>
      <c r="K599" s="214"/>
      <c r="L599" s="214"/>
      <c r="M599" s="214"/>
      <c r="N599" s="214"/>
      <c r="O599" s="617" t="s">
        <v>1544</v>
      </c>
      <c r="P599" s="11">
        <f t="shared" si="20"/>
        <v>8</v>
      </c>
      <c r="Q599" s="246"/>
      <c r="R599" s="217" t="e">
        <f>+VLOOKUP(G599,'TONG HOP'!$C$8:$Q$788,14,0)</f>
        <v>#N/A</v>
      </c>
      <c r="S599" s="217" t="e">
        <f>+VLOOKUP(G599,'TONG HOP'!$C$8:$Q$788,15,0)</f>
        <v>#N/A</v>
      </c>
      <c r="T599" s="447"/>
      <c r="U599" s="7"/>
      <c r="V599" s="7"/>
    </row>
    <row r="600" spans="1:22">
      <c r="A600" s="4">
        <f t="shared" si="19"/>
        <v>596</v>
      </c>
      <c r="B600" s="30"/>
      <c r="C600" s="19" t="s">
        <v>742</v>
      </c>
      <c r="D600" s="489"/>
      <c r="E600" s="5" t="s">
        <v>743</v>
      </c>
      <c r="F600" s="20" t="s">
        <v>1422</v>
      </c>
      <c r="G600" s="315"/>
      <c r="H600" s="17" t="e">
        <f>VLOOKUP(G600,'TONG HOP'!$C$8:$E$799,2,0)</f>
        <v>#N/A</v>
      </c>
      <c r="I600" s="29" t="str">
        <f>IF(B600="","",VLOOKUP(H600,'TONG HOP'!$B$8:$F$19883,1,0))</f>
        <v/>
      </c>
      <c r="J600" s="35" t="str">
        <f>IF(B600="","",VLOOKUP(I600,'TONG HOP'!$B$8:$F$19883,5,0))</f>
        <v/>
      </c>
      <c r="K600" s="214"/>
      <c r="L600" s="214"/>
      <c r="M600" s="214"/>
      <c r="N600" s="214"/>
      <c r="O600" s="617" t="s">
        <v>1545</v>
      </c>
      <c r="P600" s="11">
        <f t="shared" si="20"/>
        <v>8</v>
      </c>
      <c r="Q600" s="246"/>
      <c r="R600" s="217" t="e">
        <f>+VLOOKUP(G600,'TONG HOP'!$C$8:$Q$788,14,0)</f>
        <v>#N/A</v>
      </c>
      <c r="S600" s="217" t="e">
        <f>+VLOOKUP(G600,'TONG HOP'!$C$8:$Q$788,15,0)</f>
        <v>#N/A</v>
      </c>
      <c r="T600" s="447"/>
      <c r="U600" s="7"/>
      <c r="V600" s="7"/>
    </row>
    <row r="601" spans="1:22" ht="15.75" customHeight="1">
      <c r="A601" s="4">
        <f t="shared" si="19"/>
        <v>597</v>
      </c>
      <c r="B601" s="30"/>
      <c r="C601" s="19" t="s">
        <v>742</v>
      </c>
      <c r="D601" s="489"/>
      <c r="E601" s="5" t="s">
        <v>743</v>
      </c>
      <c r="F601" s="20" t="s">
        <v>1422</v>
      </c>
      <c r="G601" s="17"/>
      <c r="H601" s="17" t="e">
        <f>VLOOKUP(G601,'TONG HOP'!$C$8:$E$799,2,0)</f>
        <v>#N/A</v>
      </c>
      <c r="I601" s="29" t="str">
        <f>IF(B601="","",VLOOKUP(H601,'TONG HOP'!$B$8:$F$19883,1,0))</f>
        <v/>
      </c>
      <c r="J601" s="35" t="str">
        <f>IF(B601="","",VLOOKUP(I601,'TONG HOP'!$B$8:$F$19883,5,0))</f>
        <v/>
      </c>
      <c r="K601" s="214"/>
      <c r="L601" s="214"/>
      <c r="M601" s="214"/>
      <c r="N601" s="214"/>
      <c r="O601" s="617" t="s">
        <v>1545</v>
      </c>
      <c r="P601" s="11">
        <f t="shared" si="20"/>
        <v>8</v>
      </c>
      <c r="Q601" s="246"/>
      <c r="R601" s="217" t="e">
        <f>+VLOOKUP(G601,'TONG HOP'!$C$8:$Q$788,14,0)</f>
        <v>#N/A</v>
      </c>
      <c r="S601" s="217" t="e">
        <f>+VLOOKUP(G601,'TONG HOP'!$C$8:$Q$788,15,0)</f>
        <v>#N/A</v>
      </c>
      <c r="T601" s="447"/>
      <c r="U601" s="7"/>
      <c r="V601" s="7"/>
    </row>
    <row r="602" spans="1:22" ht="15" customHeight="1">
      <c r="A602" s="4">
        <f t="shared" si="19"/>
        <v>598</v>
      </c>
      <c r="B602" s="30"/>
      <c r="C602" s="19" t="s">
        <v>742</v>
      </c>
      <c r="D602" s="489"/>
      <c r="E602" s="5" t="s">
        <v>743</v>
      </c>
      <c r="F602" s="20" t="s">
        <v>1422</v>
      </c>
      <c r="G602" s="315"/>
      <c r="H602" s="17" t="e">
        <f>VLOOKUP(G602,'TONG HOP'!$C$8:$E$799,2,0)</f>
        <v>#N/A</v>
      </c>
      <c r="I602" s="29" t="str">
        <f>IF(B602="","",VLOOKUP(H602,'TONG HOP'!$B$8:$F$19883,1,0))</f>
        <v/>
      </c>
      <c r="J602" s="35" t="str">
        <f>IF(B602="","",VLOOKUP(I602,'TONG HOP'!$B$8:$F$19883,5,0))</f>
        <v/>
      </c>
      <c r="K602" s="214"/>
      <c r="L602" s="214"/>
      <c r="M602" s="214"/>
      <c r="N602" s="214"/>
      <c r="O602" s="617" t="s">
        <v>1545</v>
      </c>
      <c r="P602" s="11">
        <f t="shared" si="20"/>
        <v>8</v>
      </c>
      <c r="Q602" s="246"/>
      <c r="R602" s="217" t="e">
        <f>+VLOOKUP(G602,'TONG HOP'!$C$8:$Q$788,14,0)</f>
        <v>#N/A</v>
      </c>
      <c r="S602" s="217" t="e">
        <f>+VLOOKUP(G602,'TONG HOP'!$C$8:$Q$788,15,0)</f>
        <v>#N/A</v>
      </c>
      <c r="T602" s="447"/>
      <c r="U602" s="7"/>
      <c r="V602" s="7"/>
    </row>
    <row r="603" spans="1:22" ht="15" customHeight="1">
      <c r="A603" s="4">
        <f t="shared" si="19"/>
        <v>599</v>
      </c>
      <c r="B603" s="30"/>
      <c r="C603" s="19" t="s">
        <v>742</v>
      </c>
      <c r="D603" s="489"/>
      <c r="E603" s="5" t="s">
        <v>743</v>
      </c>
      <c r="F603" s="20" t="s">
        <v>1422</v>
      </c>
      <c r="G603" s="315"/>
      <c r="H603" s="17" t="e">
        <f>VLOOKUP(G603,'TONG HOP'!$C$8:$E$799,2,0)</f>
        <v>#N/A</v>
      </c>
      <c r="I603" s="29" t="str">
        <f>IF(B603="","",VLOOKUP(H603,'TONG HOP'!$B$8:$F$19883,1,0))</f>
        <v/>
      </c>
      <c r="J603" s="35" t="str">
        <f>IF(B603="","",VLOOKUP(I603,'TONG HOP'!$B$8:$F$19883,5,0))</f>
        <v/>
      </c>
      <c r="K603" s="214"/>
      <c r="L603" s="214"/>
      <c r="M603" s="214"/>
      <c r="N603" s="214"/>
      <c r="O603" s="617" t="s">
        <v>1545</v>
      </c>
      <c r="P603" s="11">
        <f t="shared" si="20"/>
        <v>8</v>
      </c>
      <c r="Q603" s="246"/>
      <c r="R603" s="217" t="e">
        <f>+VLOOKUP(G603,'TONG HOP'!$C$8:$Q$788,14,0)</f>
        <v>#N/A</v>
      </c>
      <c r="S603" s="217" t="e">
        <f>+VLOOKUP(G603,'TONG HOP'!$C$8:$Q$788,15,0)</f>
        <v>#N/A</v>
      </c>
      <c r="T603" s="447"/>
      <c r="U603" s="7"/>
      <c r="V603" s="7"/>
    </row>
    <row r="604" spans="1:22" ht="15" customHeight="1">
      <c r="A604" s="4">
        <f t="shared" si="19"/>
        <v>600</v>
      </c>
      <c r="B604" s="30"/>
      <c r="C604" s="19" t="s">
        <v>742</v>
      </c>
      <c r="D604" s="489"/>
      <c r="E604" s="5" t="s">
        <v>743</v>
      </c>
      <c r="F604" s="20" t="s">
        <v>1422</v>
      </c>
      <c r="G604" s="315"/>
      <c r="H604" s="17" t="e">
        <f>VLOOKUP(G604,'TONG HOP'!$C$8:$E$799,2,0)</f>
        <v>#N/A</v>
      </c>
      <c r="I604" s="29" t="str">
        <f>IF(B604="","",VLOOKUP(H604,'TONG HOP'!$B$8:$F$19883,1,0))</f>
        <v/>
      </c>
      <c r="J604" s="35" t="str">
        <f>IF(B604="","",VLOOKUP(I604,'TONG HOP'!$B$8:$F$19883,5,0))</f>
        <v/>
      </c>
      <c r="K604" s="214"/>
      <c r="L604" s="214"/>
      <c r="M604" s="214"/>
      <c r="N604" s="214"/>
      <c r="O604" s="617" t="s">
        <v>1545</v>
      </c>
      <c r="P604" s="11">
        <f t="shared" si="20"/>
        <v>8</v>
      </c>
      <c r="Q604" s="246"/>
      <c r="R604" s="217" t="e">
        <f>+VLOOKUP(G604,'TONG HOP'!$C$8:$Q$788,14,0)</f>
        <v>#N/A</v>
      </c>
      <c r="S604" s="217" t="e">
        <f>+VLOOKUP(G604,'TONG HOP'!$C$8:$Q$788,15,0)</f>
        <v>#N/A</v>
      </c>
      <c r="T604" s="447"/>
      <c r="U604" s="7"/>
      <c r="V604" s="7"/>
    </row>
    <row r="605" spans="1:22" ht="15" customHeight="1">
      <c r="A605" s="4">
        <f t="shared" si="19"/>
        <v>601</v>
      </c>
      <c r="B605" s="30"/>
      <c r="C605" s="19" t="s">
        <v>742</v>
      </c>
      <c r="D605" s="489"/>
      <c r="E605" s="5" t="s">
        <v>743</v>
      </c>
      <c r="F605" s="20" t="s">
        <v>1422</v>
      </c>
      <c r="G605" s="315"/>
      <c r="H605" s="17" t="e">
        <f>VLOOKUP(G605,'TONG HOP'!$C$8:$E$799,2,0)</f>
        <v>#N/A</v>
      </c>
      <c r="I605" s="29" t="str">
        <f>IF(B605="","",VLOOKUP(H605,'TONG HOP'!$B$8:$F$19883,1,0))</f>
        <v/>
      </c>
      <c r="J605" s="35" t="str">
        <f>IF(B605="","",VLOOKUP(I605,'TONG HOP'!$B$8:$F$19883,5,0))</f>
        <v/>
      </c>
      <c r="K605" s="214"/>
      <c r="L605" s="214"/>
      <c r="M605" s="214"/>
      <c r="N605" s="214"/>
      <c r="O605" s="617" t="s">
        <v>1545</v>
      </c>
      <c r="P605" s="11">
        <f t="shared" si="20"/>
        <v>8</v>
      </c>
      <c r="Q605" s="246"/>
      <c r="R605" s="217" t="e">
        <f>+VLOOKUP(G605,'TONG HOP'!$C$8:$Q$788,14,0)</f>
        <v>#N/A</v>
      </c>
      <c r="S605" s="217" t="e">
        <f>+VLOOKUP(G605,'TONG HOP'!$C$8:$Q$788,15,0)</f>
        <v>#N/A</v>
      </c>
      <c r="T605" s="447"/>
      <c r="U605" s="7"/>
      <c r="V605" s="7"/>
    </row>
    <row r="606" spans="1:22" ht="15" customHeight="1">
      <c r="A606" s="4">
        <f t="shared" si="19"/>
        <v>602</v>
      </c>
      <c r="B606" s="30"/>
      <c r="C606" s="19" t="s">
        <v>742</v>
      </c>
      <c r="D606" s="489"/>
      <c r="E606" s="5" t="s">
        <v>743</v>
      </c>
      <c r="F606" s="20" t="s">
        <v>1422</v>
      </c>
      <c r="G606" s="17"/>
      <c r="H606" s="17" t="e">
        <f>VLOOKUP(G606,'TONG HOP'!$C$8:$E$799,2,0)</f>
        <v>#N/A</v>
      </c>
      <c r="I606" s="29" t="str">
        <f>IF(B606="","",VLOOKUP(H606,'TONG HOP'!$B$8:$F$19883,1,0))</f>
        <v/>
      </c>
      <c r="J606" s="35" t="str">
        <f>IF(B606="","",VLOOKUP(I606,'TONG HOP'!$B$8:$F$19883,5,0))</f>
        <v/>
      </c>
      <c r="K606" s="214"/>
      <c r="L606" s="214"/>
      <c r="M606" s="214"/>
      <c r="N606" s="214"/>
      <c r="O606" s="617" t="s">
        <v>1545</v>
      </c>
      <c r="P606" s="11">
        <f t="shared" si="20"/>
        <v>8</v>
      </c>
      <c r="Q606" s="246"/>
      <c r="R606" s="217" t="e">
        <f>+VLOOKUP(G606,'TONG HOP'!$C$8:$Q$788,14,0)</f>
        <v>#N/A</v>
      </c>
      <c r="S606" s="217" t="e">
        <f>+VLOOKUP(G606,'TONG HOP'!$C$8:$Q$788,15,0)</f>
        <v>#N/A</v>
      </c>
      <c r="T606" s="447"/>
      <c r="U606" s="7"/>
      <c r="V606" s="7"/>
    </row>
    <row r="607" spans="1:22" ht="15" customHeight="1">
      <c r="A607" s="4">
        <f t="shared" si="19"/>
        <v>603</v>
      </c>
      <c r="B607" s="30"/>
      <c r="C607" s="19" t="s">
        <v>742</v>
      </c>
      <c r="D607" s="489"/>
      <c r="E607" s="5" t="s">
        <v>743</v>
      </c>
      <c r="F607" s="20" t="s">
        <v>1422</v>
      </c>
      <c r="G607" s="315"/>
      <c r="H607" s="17" t="e">
        <f>VLOOKUP(G607,'TONG HOP'!$C$8:$E$799,2,0)</f>
        <v>#N/A</v>
      </c>
      <c r="I607" s="29" t="str">
        <f>IF(B607="","",VLOOKUP(H607,'TONG HOP'!$B$8:$F$19883,1,0))</f>
        <v/>
      </c>
      <c r="J607" s="35" t="str">
        <f>IF(B607="","",VLOOKUP(I607,'TONG HOP'!$B$8:$F$19883,5,0))</f>
        <v/>
      </c>
      <c r="K607" s="214"/>
      <c r="L607" s="214"/>
      <c r="M607" s="214"/>
      <c r="N607" s="214"/>
      <c r="O607" s="617" t="s">
        <v>1545</v>
      </c>
      <c r="P607" s="11">
        <f t="shared" si="20"/>
        <v>8</v>
      </c>
      <c r="Q607" s="246"/>
      <c r="R607" s="217" t="e">
        <f>+VLOOKUP(G607,'TONG HOP'!$C$8:$Q$788,14,0)</f>
        <v>#N/A</v>
      </c>
      <c r="S607" s="217" t="e">
        <f>+VLOOKUP(G607,'TONG HOP'!$C$8:$Q$788,15,0)</f>
        <v>#N/A</v>
      </c>
      <c r="T607" s="447"/>
      <c r="U607" s="7"/>
      <c r="V607" s="7"/>
    </row>
    <row r="608" spans="1:22" ht="15" customHeight="1">
      <c r="A608" s="4">
        <f t="shared" si="19"/>
        <v>604</v>
      </c>
      <c r="B608" s="30"/>
      <c r="C608" s="19" t="s">
        <v>742</v>
      </c>
      <c r="D608" s="489"/>
      <c r="E608" s="5" t="s">
        <v>743</v>
      </c>
      <c r="F608" s="20" t="s">
        <v>1422</v>
      </c>
      <c r="G608" s="17"/>
      <c r="H608" s="17" t="e">
        <f>VLOOKUP(G608,'TONG HOP'!$C$8:$E$799,2,0)</f>
        <v>#N/A</v>
      </c>
      <c r="I608" s="29" t="str">
        <f>IF(B608="","",VLOOKUP(H608,'TONG HOP'!$B$8:$F$19883,1,0))</f>
        <v/>
      </c>
      <c r="J608" s="35" t="str">
        <f>IF(B608="","",VLOOKUP(I608,'TONG HOP'!$B$8:$F$19883,5,0))</f>
        <v/>
      </c>
      <c r="K608" s="214"/>
      <c r="L608" s="214"/>
      <c r="M608" s="214"/>
      <c r="N608" s="214"/>
      <c r="O608" s="617" t="s">
        <v>1545</v>
      </c>
      <c r="P608" s="11">
        <f t="shared" si="20"/>
        <v>8</v>
      </c>
      <c r="Q608" s="246"/>
      <c r="R608" s="217" t="e">
        <f>+VLOOKUP(G608,'TONG HOP'!$C$8:$Q$788,14,0)</f>
        <v>#N/A</v>
      </c>
      <c r="S608" s="217" t="e">
        <f>+VLOOKUP(G608,'TONG HOP'!$C$8:$Q$788,15,0)</f>
        <v>#N/A</v>
      </c>
      <c r="T608" s="447"/>
      <c r="U608" s="7"/>
      <c r="V608" s="7"/>
    </row>
    <row r="609" spans="1:22" ht="15" customHeight="1">
      <c r="A609" s="4">
        <f t="shared" si="19"/>
        <v>605</v>
      </c>
      <c r="B609" s="30"/>
      <c r="C609" s="19" t="s">
        <v>742</v>
      </c>
      <c r="D609" s="489"/>
      <c r="E609" s="5" t="s">
        <v>743</v>
      </c>
      <c r="F609" s="20" t="s">
        <v>1422</v>
      </c>
      <c r="G609" s="315"/>
      <c r="H609" s="17" t="e">
        <f>VLOOKUP(G609,'TONG HOP'!$C$8:$E$799,2,0)</f>
        <v>#N/A</v>
      </c>
      <c r="I609" s="29" t="str">
        <f>IF(B609="","",VLOOKUP(H609,'TONG HOP'!$B$8:$F$19883,1,0))</f>
        <v/>
      </c>
      <c r="J609" s="35" t="str">
        <f>IF(B609="","",VLOOKUP(I609,'TONG HOP'!$B$8:$F$19883,5,0))</f>
        <v/>
      </c>
      <c r="K609" s="214"/>
      <c r="L609" s="214"/>
      <c r="M609" s="214"/>
      <c r="N609" s="214"/>
      <c r="O609" s="617" t="s">
        <v>1545</v>
      </c>
      <c r="P609" s="11">
        <f t="shared" si="20"/>
        <v>8</v>
      </c>
      <c r="Q609" s="246"/>
      <c r="R609" s="217" t="e">
        <f>+VLOOKUP(G609,'TONG HOP'!$C$8:$Q$788,14,0)</f>
        <v>#N/A</v>
      </c>
      <c r="S609" s="217" t="e">
        <f>+VLOOKUP(G609,'TONG HOP'!$C$8:$Q$788,15,0)</f>
        <v>#N/A</v>
      </c>
      <c r="T609" s="447"/>
      <c r="U609" s="7"/>
      <c r="V609" s="7"/>
    </row>
    <row r="610" spans="1:22" ht="15" customHeight="1">
      <c r="A610" s="4">
        <f t="shared" si="19"/>
        <v>606</v>
      </c>
      <c r="B610" s="30"/>
      <c r="C610" s="19" t="s">
        <v>742</v>
      </c>
      <c r="D610" s="489"/>
      <c r="E610" s="5" t="s">
        <v>743</v>
      </c>
      <c r="F610" s="20" t="s">
        <v>1442</v>
      </c>
      <c r="G610" s="17"/>
      <c r="H610" s="17" t="e">
        <f>VLOOKUP(G610,'TONG HOP'!$C$8:$E$799,2,0)</f>
        <v>#N/A</v>
      </c>
      <c r="I610" s="29" t="str">
        <f>IF(B610="","",VLOOKUP(H610,'TONG HOP'!$B$8:$F$19883,1,0))</f>
        <v/>
      </c>
      <c r="J610" s="35" t="str">
        <f>IF(B610="","",VLOOKUP(I610,'TONG HOP'!$B$8:$F$19883,5,0))</f>
        <v/>
      </c>
      <c r="K610" s="214"/>
      <c r="L610" s="214"/>
      <c r="M610" s="214"/>
      <c r="N610" s="214"/>
      <c r="O610" s="617" t="s">
        <v>1535</v>
      </c>
      <c r="P610" s="11">
        <f t="shared" si="20"/>
        <v>8</v>
      </c>
      <c r="Q610" s="246"/>
      <c r="R610" s="217" t="e">
        <f>+VLOOKUP(G610,'TONG HOP'!$C$8:$Q$788,14,0)</f>
        <v>#N/A</v>
      </c>
      <c r="S610" s="217" t="e">
        <f>+VLOOKUP(G610,'TONG HOP'!$C$8:$Q$788,15,0)</f>
        <v>#N/A</v>
      </c>
      <c r="T610" s="447"/>
      <c r="U610" s="7"/>
      <c r="V610" s="7"/>
    </row>
    <row r="611" spans="1:22" ht="15" customHeight="1">
      <c r="A611" s="4">
        <f t="shared" si="19"/>
        <v>607</v>
      </c>
      <c r="B611" s="30"/>
      <c r="C611" s="19" t="s">
        <v>742</v>
      </c>
      <c r="D611" s="489"/>
      <c r="E611" s="5" t="s">
        <v>743</v>
      </c>
      <c r="F611" s="20" t="s">
        <v>1442</v>
      </c>
      <c r="G611" s="17"/>
      <c r="H611" s="17" t="e">
        <f>VLOOKUP(G611,'TONG HOP'!$C$8:$E$799,2,0)</f>
        <v>#N/A</v>
      </c>
      <c r="I611" s="29" t="str">
        <f>IF(B611="","",VLOOKUP(H611,'TONG HOP'!$B$8:$F$19883,1,0))</f>
        <v/>
      </c>
      <c r="J611" s="35" t="str">
        <f>IF(B611="","",VLOOKUP(I611,'TONG HOP'!$B$8:$F$19883,5,0))</f>
        <v/>
      </c>
      <c r="K611" s="214"/>
      <c r="L611" s="214"/>
      <c r="M611" s="214"/>
      <c r="N611" s="214"/>
      <c r="O611" s="617" t="s">
        <v>1536</v>
      </c>
      <c r="P611" s="11">
        <f t="shared" si="20"/>
        <v>8</v>
      </c>
      <c r="Q611" s="246"/>
      <c r="R611" s="217" t="e">
        <f>+VLOOKUP(G611,'TONG HOP'!$C$8:$Q$788,14,0)</f>
        <v>#N/A</v>
      </c>
      <c r="S611" s="217" t="e">
        <f>+VLOOKUP(G611,'TONG HOP'!$C$8:$Q$788,15,0)</f>
        <v>#N/A</v>
      </c>
      <c r="T611" s="447"/>
      <c r="U611" s="7"/>
      <c r="V611" s="7"/>
    </row>
    <row r="612" spans="1:22" ht="15" customHeight="1">
      <c r="A612" s="4">
        <f t="shared" si="19"/>
        <v>608</v>
      </c>
      <c r="B612" s="30"/>
      <c r="C612" s="19" t="s">
        <v>742</v>
      </c>
      <c r="D612" s="489"/>
      <c r="E612" s="5" t="s">
        <v>743</v>
      </c>
      <c r="F612" s="20" t="s">
        <v>1442</v>
      </c>
      <c r="G612" s="17" t="s">
        <v>1393</v>
      </c>
      <c r="H612" s="17" t="str">
        <f>VLOOKUP(G612,'TONG HOP'!$C$8:$E$799,2,0)</f>
        <v>Than cục 4- Hải Thành Lô2</v>
      </c>
      <c r="I612" s="29" t="str">
        <f>IF(B612="","",VLOOKUP(H612,'TONG HOP'!$B$8:$F$19883,1,0))</f>
        <v/>
      </c>
      <c r="J612" s="35" t="str">
        <f>IF(B612="","",VLOOKUP(I612,'TONG HOP'!$B$8:$F$19883,5,0))</f>
        <v/>
      </c>
      <c r="K612" s="214"/>
      <c r="L612" s="214"/>
      <c r="M612" s="214"/>
      <c r="N612" s="214"/>
      <c r="O612" s="617" t="s">
        <v>1527</v>
      </c>
      <c r="P612" s="11">
        <f t="shared" si="20"/>
        <v>8</v>
      </c>
      <c r="Q612" s="246"/>
      <c r="R612" s="217">
        <f>+VLOOKUP(G612,'TONG HOP'!$C$8:$Q$788,14,0)</f>
        <v>0</v>
      </c>
      <c r="S612" s="217">
        <f ca="1">+VLOOKUP(G612,'TONG HOP'!$C$8:$Q$788,15,0)</f>
        <v>214005</v>
      </c>
      <c r="T612" s="447"/>
      <c r="U612" s="7"/>
      <c r="V612" s="7"/>
    </row>
    <row r="613" spans="1:22" ht="15" customHeight="1">
      <c r="A613" s="4">
        <f t="shared" si="19"/>
        <v>609</v>
      </c>
      <c r="B613" s="30"/>
      <c r="C613" s="19" t="s">
        <v>742</v>
      </c>
      <c r="D613" s="489"/>
      <c r="E613" s="5" t="s">
        <v>743</v>
      </c>
      <c r="F613" s="20" t="s">
        <v>1442</v>
      </c>
      <c r="G613" s="17" t="s">
        <v>1393</v>
      </c>
      <c r="H613" s="17" t="str">
        <f>VLOOKUP(G613,'TONG HOP'!$C$8:$E$799,2,0)</f>
        <v>Than cục 4- Hải Thành Lô2</v>
      </c>
      <c r="I613" s="29" t="str">
        <f>IF(B613="","",VLOOKUP(H613,'TONG HOP'!$B$8:$F$19883,1,0))</f>
        <v/>
      </c>
      <c r="J613" s="35" t="str">
        <f>IF(B613="","",VLOOKUP(I613,'TONG HOP'!$B$8:$F$19883,5,0))</f>
        <v/>
      </c>
      <c r="K613" s="214"/>
      <c r="L613" s="214"/>
      <c r="M613" s="214"/>
      <c r="N613" s="214"/>
      <c r="O613" s="617" t="s">
        <v>1528</v>
      </c>
      <c r="P613" s="11">
        <f t="shared" si="20"/>
        <v>8</v>
      </c>
      <c r="Q613" s="246"/>
      <c r="R613" s="217">
        <f>+VLOOKUP(G613,'TONG HOP'!$C$8:$Q$788,14,0)</f>
        <v>0</v>
      </c>
      <c r="S613" s="217">
        <f ca="1">+VLOOKUP(G613,'TONG HOP'!$C$8:$Q$788,15,0)</f>
        <v>214005</v>
      </c>
      <c r="T613" s="447"/>
      <c r="U613" s="7"/>
      <c r="V613" s="7"/>
    </row>
    <row r="614" spans="1:22" ht="15" customHeight="1">
      <c r="A614" s="4">
        <f t="shared" si="19"/>
        <v>610</v>
      </c>
      <c r="B614" s="30"/>
      <c r="C614" s="19" t="s">
        <v>742</v>
      </c>
      <c r="D614" s="489"/>
      <c r="E614" s="5" t="s">
        <v>743</v>
      </c>
      <c r="F614" s="20" t="s">
        <v>890</v>
      </c>
      <c r="G614" s="315" t="s">
        <v>1497</v>
      </c>
      <c r="H614" s="17" t="str">
        <f>VLOOKUP(G614,'TONG HOP'!$C$8:$E$799,2,0)</f>
        <v>Vỏ điều- GreenPower lô 1</v>
      </c>
      <c r="I614" s="29" t="str">
        <f>IF(B614="","",VLOOKUP(H614,'TONG HOP'!$B$8:$F$19883,1,0))</f>
        <v/>
      </c>
      <c r="J614" s="35" t="str">
        <f>IF(B614="","",VLOOKUP(I614,'TONG HOP'!$B$8:$F$19883,5,0))</f>
        <v/>
      </c>
      <c r="K614" s="214"/>
      <c r="L614" s="214"/>
      <c r="M614" s="214"/>
      <c r="N614" s="214"/>
      <c r="O614" s="617"/>
      <c r="P614" s="11">
        <f t="shared" si="20"/>
        <v>8</v>
      </c>
      <c r="Q614" s="246"/>
      <c r="R614" s="217">
        <f>+VLOOKUP(G614,'TONG HOP'!$C$8:$Q$788,14,0)</f>
        <v>0</v>
      </c>
      <c r="S614" s="217">
        <f ca="1">+VLOOKUP(G614,'TONG HOP'!$C$8:$Q$788,15,0)</f>
        <v>128983.75999999989</v>
      </c>
      <c r="T614" s="447"/>
      <c r="U614" s="7"/>
      <c r="V614" s="7"/>
    </row>
    <row r="615" spans="1:22" ht="15" customHeight="1">
      <c r="A615" s="4">
        <f t="shared" si="19"/>
        <v>611</v>
      </c>
      <c r="B615" s="30"/>
      <c r="C615" s="19" t="s">
        <v>742</v>
      </c>
      <c r="D615" s="489"/>
      <c r="E615" s="5" t="s">
        <v>743</v>
      </c>
      <c r="F615" s="20" t="s">
        <v>890</v>
      </c>
      <c r="G615" s="17" t="s">
        <v>1297</v>
      </c>
      <c r="H615" s="17" t="str">
        <f>VLOOKUP(G615,'TONG HOP'!$C$8:$E$799,2,0)</f>
        <v>Bột đá 0-5 (PH02)</v>
      </c>
      <c r="I615" s="29" t="str">
        <f>IF(B615="","",VLOOKUP(H615,'TONG HOP'!$B$8:$F$19883,1,0))</f>
        <v/>
      </c>
      <c r="J615" s="35" t="str">
        <f>IF(B615="","",VLOOKUP(I615,'TONG HOP'!$B$8:$F$19883,5,0))</f>
        <v/>
      </c>
      <c r="K615" s="214"/>
      <c r="L615" s="214"/>
      <c r="M615" s="214"/>
      <c r="N615" s="214"/>
      <c r="O615" s="617" t="s">
        <v>1546</v>
      </c>
      <c r="P615" s="11">
        <f t="shared" si="20"/>
        <v>8</v>
      </c>
      <c r="Q615" s="246"/>
      <c r="R615" s="217">
        <f ca="1">+VLOOKUP(G615,'TONG HOP'!$C$8:$Q$788,14,0)</f>
        <v>16450296.948150001</v>
      </c>
      <c r="S615" s="217">
        <f ca="1">+VLOOKUP(G615,'TONG HOP'!$C$8:$Q$788,15,0)</f>
        <v>17584243.156999998</v>
      </c>
      <c r="T615" s="447"/>
      <c r="U615" s="7"/>
      <c r="V615" s="7"/>
    </row>
    <row r="616" spans="1:22" ht="15" customHeight="1">
      <c r="A616" s="4">
        <f t="shared" si="19"/>
        <v>612</v>
      </c>
      <c r="B616" s="30"/>
      <c r="C616" s="19" t="s">
        <v>742</v>
      </c>
      <c r="D616" s="489"/>
      <c r="E616" s="5" t="s">
        <v>743</v>
      </c>
      <c r="F616" s="20" t="s">
        <v>890</v>
      </c>
      <c r="G616" s="315" t="s">
        <v>1296</v>
      </c>
      <c r="H616" s="17" t="str">
        <f>VLOOKUP(G616,'TONG HOP'!$C$8:$E$799,2,0)</f>
        <v>Bột đá Phước Hoà 03 (PH03) DTL</v>
      </c>
      <c r="I616" s="29" t="str">
        <f>IF(B616="","",VLOOKUP(H616,'TONG HOP'!$B$8:$F$19883,1,0))</f>
        <v/>
      </c>
      <c r="J616" s="35" t="str">
        <f>IF(B616="","",VLOOKUP(I616,'TONG HOP'!$B$8:$F$19883,5,0))</f>
        <v/>
      </c>
      <c r="K616" s="214"/>
      <c r="L616" s="214"/>
      <c r="M616" s="214"/>
      <c r="N616" s="214"/>
      <c r="O616" s="617" t="s">
        <v>1546</v>
      </c>
      <c r="P616" s="11">
        <f t="shared" si="20"/>
        <v>8</v>
      </c>
      <c r="Q616" s="246"/>
      <c r="R616" s="217">
        <f ca="1">+VLOOKUP(G616,'TONG HOP'!$C$8:$Q$788,14,0)</f>
        <v>12462544.286</v>
      </c>
      <c r="S616" s="217">
        <f ca="1">+VLOOKUP(G616,'TONG HOP'!$C$8:$Q$788,15,0)</f>
        <v>13260131.879999999</v>
      </c>
      <c r="T616" s="447"/>
      <c r="U616" s="7"/>
      <c r="V616" s="7"/>
    </row>
    <row r="617" spans="1:22" ht="15" customHeight="1">
      <c r="A617" s="4">
        <f t="shared" si="19"/>
        <v>613</v>
      </c>
      <c r="B617" s="30"/>
      <c r="C617" s="19" t="s">
        <v>742</v>
      </c>
      <c r="D617" s="489"/>
      <c r="E617" s="5" t="s">
        <v>743</v>
      </c>
      <c r="F617" s="20" t="s">
        <v>890</v>
      </c>
      <c r="G617" s="17" t="s">
        <v>78</v>
      </c>
      <c r="H617" s="17" t="str">
        <f>VLOOKUP(G617,'TONG HOP'!$C$8:$E$799,2,0)</f>
        <v>Đá vôi (PND-HT01)</v>
      </c>
      <c r="I617" s="29" t="str">
        <f>IF(B617="","",VLOOKUP(H617,'TONG HOP'!$B$8:$F$19883,1,0))</f>
        <v/>
      </c>
      <c r="J617" s="35" t="str">
        <f>IF(B617="","",VLOOKUP(I617,'TONG HOP'!$B$8:$F$19883,5,0))</f>
        <v/>
      </c>
      <c r="K617" s="214"/>
      <c r="L617" s="214"/>
      <c r="M617" s="214"/>
      <c r="N617" s="214"/>
      <c r="O617" s="617" t="s">
        <v>1546</v>
      </c>
      <c r="P617" s="11">
        <f t="shared" si="20"/>
        <v>8</v>
      </c>
      <c r="Q617" s="246"/>
      <c r="R617" s="217">
        <f ca="1">+VLOOKUP(G617,'TONG HOP'!$C$8:$Q$788,14,0)</f>
        <v>1278368.7590000001</v>
      </c>
      <c r="S617" s="217">
        <f ca="1">+VLOOKUP(G617,'TONG HOP'!$C$8:$Q$788,15,0)</f>
        <v>1340529.603775</v>
      </c>
      <c r="T617" s="447"/>
      <c r="U617" s="7"/>
      <c r="V617" s="7"/>
    </row>
    <row r="618" spans="1:22" ht="15" customHeight="1">
      <c r="A618" s="4">
        <f t="shared" si="19"/>
        <v>614</v>
      </c>
      <c r="B618" s="30"/>
      <c r="C618" s="19" t="s">
        <v>742</v>
      </c>
      <c r="D618" s="489"/>
      <c r="E618" s="5" t="s">
        <v>743</v>
      </c>
      <c r="F618" s="20" t="s">
        <v>890</v>
      </c>
      <c r="G618" s="315" t="s">
        <v>1147</v>
      </c>
      <c r="H618" s="17" t="str">
        <f>VLOOKUP(G618,'TONG HOP'!$C$8:$E$799,2,0)</f>
        <v>Đất sét Hoa đào (DTL) BD01</v>
      </c>
      <c r="I618" s="29" t="str">
        <f>IF(B618="","",VLOOKUP(H618,'TONG HOP'!$B$8:$F$19883,1,0))</f>
        <v/>
      </c>
      <c r="J618" s="35" t="str">
        <f>IF(B618="","",VLOOKUP(I618,'TONG HOP'!$B$8:$F$19883,5,0))</f>
        <v/>
      </c>
      <c r="K618" s="214"/>
      <c r="L618" s="214"/>
      <c r="M618" s="214"/>
      <c r="N618" s="214"/>
      <c r="O618" s="617" t="s">
        <v>1546</v>
      </c>
      <c r="P618" s="11">
        <f t="shared" si="20"/>
        <v>8</v>
      </c>
      <c r="Q618" s="246"/>
      <c r="R618" s="217">
        <f ca="1">+VLOOKUP(G618,'TONG HOP'!$C$8:$Q$788,14,0)</f>
        <v>7003067.8900000006</v>
      </c>
      <c r="S618" s="217">
        <f ca="1">+VLOOKUP(G618,'TONG HOP'!$C$8:$Q$788,15,0)</f>
        <v>9188535.4875000007</v>
      </c>
      <c r="T618" s="447"/>
      <c r="U618" s="7"/>
      <c r="V618" s="7"/>
    </row>
    <row r="619" spans="1:22" ht="15" customHeight="1">
      <c r="A619" s="4">
        <f t="shared" si="19"/>
        <v>615</v>
      </c>
      <c r="B619" s="30"/>
      <c r="C619" s="19" t="s">
        <v>742</v>
      </c>
      <c r="D619" s="489"/>
      <c r="E619" s="5" t="s">
        <v>743</v>
      </c>
      <c r="F619" s="20" t="s">
        <v>890</v>
      </c>
      <c r="G619" s="17" t="s">
        <v>784</v>
      </c>
      <c r="H619" s="17" t="str">
        <f>VLOOKUP(G619,'TONG HOP'!$C$8:$E$799,2,0)</f>
        <v>Đất Đỏ Hoa Đào (BD02) LHP</v>
      </c>
      <c r="I619" s="29" t="str">
        <f>IF(B619="","",VLOOKUP(H619,'TONG HOP'!$B$8:$F$19883,1,0))</f>
        <v/>
      </c>
      <c r="J619" s="35" t="str">
        <f>IF(B619="","",VLOOKUP(I619,'TONG HOP'!$B$8:$F$19883,5,0))</f>
        <v/>
      </c>
      <c r="K619" s="214"/>
      <c r="L619" s="214"/>
      <c r="M619" s="214"/>
      <c r="N619" s="214"/>
      <c r="O619" s="617" t="s">
        <v>1546</v>
      </c>
      <c r="P619" s="11">
        <f t="shared" si="20"/>
        <v>8</v>
      </c>
      <c r="Q619" s="246"/>
      <c r="R619" s="217">
        <f ca="1">+VLOOKUP(G619,'TONG HOP'!$C$8:$Q$788,14,0)</f>
        <v>21748131.5</v>
      </c>
      <c r="S619" s="217">
        <f ca="1">+VLOOKUP(G619,'TONG HOP'!$C$8:$Q$788,15,0)</f>
        <v>27517934.375</v>
      </c>
      <c r="T619" s="447"/>
      <c r="U619" s="7"/>
      <c r="V619" s="7"/>
    </row>
    <row r="620" spans="1:22" ht="15" customHeight="1">
      <c r="A620" s="4">
        <f t="shared" si="19"/>
        <v>616</v>
      </c>
      <c r="B620" s="30"/>
      <c r="C620" s="19" t="s">
        <v>742</v>
      </c>
      <c r="D620" s="489"/>
      <c r="E620" s="5" t="s">
        <v>743</v>
      </c>
      <c r="F620" s="20" t="s">
        <v>890</v>
      </c>
      <c r="G620" s="315" t="s">
        <v>1370</v>
      </c>
      <c r="H620" s="17" t="str">
        <f>VLOOKUP(G620,'TONG HOP'!$C$8:$E$799,2,0)</f>
        <v>Đất VT02</v>
      </c>
      <c r="I620" s="29" t="str">
        <f>IF(B620="","",VLOOKUP(H620,'TONG HOP'!$B$8:$F$19883,1,0))</f>
        <v/>
      </c>
      <c r="J620" s="35" t="str">
        <f>IF(B620="","",VLOOKUP(I620,'TONG HOP'!$B$8:$F$19883,5,0))</f>
        <v/>
      </c>
      <c r="K620" s="214"/>
      <c r="L620" s="214"/>
      <c r="M620" s="214"/>
      <c r="N620" s="214"/>
      <c r="O620" s="617" t="s">
        <v>1546</v>
      </c>
      <c r="P620" s="11">
        <f t="shared" si="20"/>
        <v>8</v>
      </c>
      <c r="Q620" s="246"/>
      <c r="R620" s="217">
        <f ca="1">+VLOOKUP(G620,'TONG HOP'!$C$8:$Q$788,14,0)</f>
        <v>7849734</v>
      </c>
      <c r="S620" s="217">
        <f ca="1">+VLOOKUP(G620,'TONG HOP'!$C$8:$Q$788,15,0)</f>
        <v>9643863.4800000004</v>
      </c>
      <c r="T620" s="447"/>
      <c r="U620" s="7"/>
      <c r="V620" s="7"/>
    </row>
    <row r="621" spans="1:22" ht="15" customHeight="1">
      <c r="A621" s="4">
        <f t="shared" si="19"/>
        <v>617</v>
      </c>
      <c r="B621" s="30"/>
      <c r="C621" s="19" t="s">
        <v>742</v>
      </c>
      <c r="D621" s="489"/>
      <c r="E621" s="5" t="s">
        <v>743</v>
      </c>
      <c r="F621" s="20" t="s">
        <v>890</v>
      </c>
      <c r="G621" s="315" t="s">
        <v>783</v>
      </c>
      <c r="H621" s="17" t="str">
        <f>VLOOKUP(G621,'TONG HOP'!$C$8:$E$799,2,0)</f>
        <v>Đất sét Hồng Lâm Đồng mới (PND-KL-BL01) - LQ</v>
      </c>
      <c r="I621" s="29" t="str">
        <f>IF(B621="","",VLOOKUP(H621,'TONG HOP'!$B$8:$F$19883,1,0))</f>
        <v/>
      </c>
      <c r="J621" s="35" t="str">
        <f>IF(B621="","",VLOOKUP(I621,'TONG HOP'!$B$8:$F$19883,5,0))</f>
        <v/>
      </c>
      <c r="K621" s="214"/>
      <c r="L621" s="214"/>
      <c r="M621" s="214"/>
      <c r="N621" s="214"/>
      <c r="O621" s="617" t="s">
        <v>1546</v>
      </c>
      <c r="P621" s="11">
        <f t="shared" si="20"/>
        <v>8</v>
      </c>
      <c r="Q621" s="246"/>
      <c r="R621" s="217">
        <f ca="1">+VLOOKUP(G621,'TONG HOP'!$C$8:$Q$788,14,0)</f>
        <v>8622217</v>
      </c>
      <c r="S621" s="217">
        <f ca="1">+VLOOKUP(G621,'TONG HOP'!$C$8:$Q$788,15,0)</f>
        <v>11000466.59</v>
      </c>
      <c r="T621" s="447"/>
      <c r="U621" s="7"/>
      <c r="V621" s="7"/>
    </row>
    <row r="622" spans="1:22" ht="15" customHeight="1">
      <c r="A622" s="4">
        <f t="shared" si="19"/>
        <v>618</v>
      </c>
      <c r="B622" s="30"/>
      <c r="C622" s="19" t="s">
        <v>742</v>
      </c>
      <c r="D622" s="489"/>
      <c r="E622" s="5" t="s">
        <v>743</v>
      </c>
      <c r="F622" s="20" t="s">
        <v>890</v>
      </c>
      <c r="G622" s="315" t="s">
        <v>1421</v>
      </c>
      <c r="H622" s="17" t="str">
        <f>VLOOKUP(G622,'TONG HOP'!$C$8:$E$799,2,0)</f>
        <v>Đất VC02 (Đất TT)</v>
      </c>
      <c r="I622" s="29" t="str">
        <f>IF(B622="","",VLOOKUP(H622,'TONG HOP'!$B$8:$F$19883,1,0))</f>
        <v/>
      </c>
      <c r="J622" s="35" t="str">
        <f>IF(B622="","",VLOOKUP(I622,'TONG HOP'!$B$8:$F$19883,5,0))</f>
        <v/>
      </c>
      <c r="K622" s="214"/>
      <c r="L622" s="214"/>
      <c r="M622" s="214"/>
      <c r="N622" s="214"/>
      <c r="O622" s="617" t="s">
        <v>1546</v>
      </c>
      <c r="P622" s="11">
        <f t="shared" si="20"/>
        <v>8</v>
      </c>
      <c r="Q622" s="246"/>
      <c r="R622" s="217">
        <f ca="1">+VLOOKUP(G622,'TONG HOP'!$C$8:$Q$788,14,0)</f>
        <v>11046342.498400144</v>
      </c>
      <c r="S622" s="217">
        <f ca="1">+VLOOKUP(G622,'TONG HOP'!$C$8:$Q$788,15,0)</f>
        <v>10818962.636480175</v>
      </c>
      <c r="T622" s="447"/>
      <c r="U622" s="7"/>
      <c r="V622" s="7"/>
    </row>
    <row r="623" spans="1:22" ht="15" customHeight="1">
      <c r="A623" s="4">
        <f t="shared" si="19"/>
        <v>619</v>
      </c>
      <c r="B623" s="30"/>
      <c r="C623" s="19" t="s">
        <v>742</v>
      </c>
      <c r="D623" s="489"/>
      <c r="E623" s="5" t="s">
        <v>743</v>
      </c>
      <c r="F623" s="20" t="s">
        <v>890</v>
      </c>
      <c r="G623" s="315" t="s">
        <v>1485</v>
      </c>
      <c r="H623" s="17" t="e">
        <f>VLOOKUP(G623,'TONG HOP'!$C$8:$E$799,2,0)</f>
        <v>#N/A</v>
      </c>
      <c r="I623" s="29" t="str">
        <f>IF(B623="","",VLOOKUP(H623,'TONG HOP'!$B$8:$F$19883,1,0))</f>
        <v/>
      </c>
      <c r="J623" s="35" t="str">
        <f>IF(B623="","",VLOOKUP(I623,'TONG HOP'!$B$8:$F$19883,5,0))</f>
        <v/>
      </c>
      <c r="K623" s="214"/>
      <c r="L623" s="214"/>
      <c r="M623" s="214"/>
      <c r="N623" s="214"/>
      <c r="O623" s="617" t="s">
        <v>1546</v>
      </c>
      <c r="P623" s="11">
        <f t="shared" si="20"/>
        <v>8</v>
      </c>
      <c r="Q623" s="246"/>
      <c r="R623" s="217" t="e">
        <f>+VLOOKUP(G623,'TONG HOP'!$C$8:$Q$788,14,0)</f>
        <v>#N/A</v>
      </c>
      <c r="S623" s="217" t="e">
        <f>+VLOOKUP(G623,'TONG HOP'!$C$8:$Q$788,15,0)</f>
        <v>#N/A</v>
      </c>
      <c r="T623" s="447"/>
      <c r="U623" s="7"/>
      <c r="V623" s="7"/>
    </row>
    <row r="624" spans="1:22" ht="15" customHeight="1">
      <c r="A624" s="4">
        <f t="shared" si="19"/>
        <v>620</v>
      </c>
      <c r="B624" s="30"/>
      <c r="C624" s="19" t="s">
        <v>742</v>
      </c>
      <c r="D624" s="489"/>
      <c r="E624" s="5" t="s">
        <v>743</v>
      </c>
      <c r="F624" s="20" t="s">
        <v>890</v>
      </c>
      <c r="G624" s="17" t="s">
        <v>1294</v>
      </c>
      <c r="H624" s="17" t="str">
        <f>VLOOKUP(G624,'TONG HOP'!$C$8:$E$799,2,0)</f>
        <v>Thủy tinh lỏng - Ngọc Anh Đạt (Natri silicate)</v>
      </c>
      <c r="I624" s="29" t="str">
        <f>IF(B624="","",VLOOKUP(H624,'TONG HOP'!$B$8:$F$19883,1,0))</f>
        <v/>
      </c>
      <c r="J624" s="35" t="str">
        <f>IF(B624="","",VLOOKUP(I624,'TONG HOP'!$B$8:$F$19883,5,0))</f>
        <v/>
      </c>
      <c r="K624" s="214"/>
      <c r="L624" s="214"/>
      <c r="M624" s="214"/>
      <c r="N624" s="214"/>
      <c r="O624" s="617" t="s">
        <v>1546</v>
      </c>
      <c r="P624" s="11">
        <f t="shared" si="20"/>
        <v>8</v>
      </c>
      <c r="Q624" s="246"/>
      <c r="R624" s="217">
        <f ca="1">+VLOOKUP(G624,'TONG HOP'!$C$8:$Q$788,14,0)</f>
        <v>11856</v>
      </c>
      <c r="S624" s="217">
        <f ca="1">+VLOOKUP(G624,'TONG HOP'!$C$8:$Q$788,15,0)</f>
        <v>11856</v>
      </c>
      <c r="T624" s="447"/>
      <c r="U624" s="7"/>
      <c r="V624" s="7"/>
    </row>
    <row r="625" spans="1:22">
      <c r="A625" s="4">
        <f t="shared" si="19"/>
        <v>621</v>
      </c>
      <c r="B625" s="30"/>
      <c r="C625" s="19" t="s">
        <v>742</v>
      </c>
      <c r="D625" s="489"/>
      <c r="E625" s="5" t="s">
        <v>743</v>
      </c>
      <c r="F625" s="20" t="s">
        <v>1422</v>
      </c>
      <c r="G625" s="315" t="s">
        <v>1296</v>
      </c>
      <c r="H625" s="17" t="str">
        <f>VLOOKUP(G625,'TONG HOP'!$C$8:$E$799,2,0)</f>
        <v>Bột đá Phước Hoà 03 (PH03) DTL</v>
      </c>
      <c r="I625" s="29" t="str">
        <f>IF(B625="","",VLOOKUP(H625,'TONG HOP'!$B$8:$F$19883,1,0))</f>
        <v/>
      </c>
      <c r="J625" s="35" t="str">
        <f>IF(B625="","",VLOOKUP(I625,'TONG HOP'!$B$8:$F$19883,5,0))</f>
        <v/>
      </c>
      <c r="K625" s="214"/>
      <c r="L625" s="214"/>
      <c r="M625" s="214"/>
      <c r="N625" s="214"/>
      <c r="O625" s="617" t="s">
        <v>1547</v>
      </c>
      <c r="P625" s="11">
        <f t="shared" si="20"/>
        <v>8</v>
      </c>
      <c r="Q625" s="246"/>
      <c r="R625" s="217">
        <f ca="1">+VLOOKUP(G625,'TONG HOP'!$C$8:$Q$788,14,0)</f>
        <v>12462544.286</v>
      </c>
      <c r="S625" s="217">
        <f ca="1">+VLOOKUP(G625,'TONG HOP'!$C$8:$Q$788,15,0)</f>
        <v>13260131.879999999</v>
      </c>
      <c r="T625" s="447"/>
      <c r="U625" s="7"/>
      <c r="V625" s="7"/>
    </row>
    <row r="626" spans="1:22" ht="15.75" customHeight="1">
      <c r="A626" s="4">
        <f t="shared" si="19"/>
        <v>622</v>
      </c>
      <c r="B626" s="30"/>
      <c r="C626" s="19" t="s">
        <v>742</v>
      </c>
      <c r="D626" s="489"/>
      <c r="E626" s="5" t="s">
        <v>743</v>
      </c>
      <c r="F626" s="20" t="s">
        <v>1422</v>
      </c>
      <c r="G626" s="17" t="s">
        <v>1297</v>
      </c>
      <c r="H626" s="17" t="str">
        <f>VLOOKUP(G626,'TONG HOP'!$C$8:$E$799,2,0)</f>
        <v>Bột đá 0-5 (PH02)</v>
      </c>
      <c r="I626" s="29" t="str">
        <f>IF(B626="","",VLOOKUP(H626,'TONG HOP'!$B$8:$F$19883,1,0))</f>
        <v/>
      </c>
      <c r="J626" s="35" t="str">
        <f>IF(B626="","",VLOOKUP(I626,'TONG HOP'!$B$8:$F$19883,5,0))</f>
        <v/>
      </c>
      <c r="K626" s="214"/>
      <c r="L626" s="214"/>
      <c r="M626" s="214"/>
      <c r="N626" s="214"/>
      <c r="O626" s="617" t="s">
        <v>1547</v>
      </c>
      <c r="P626" s="11">
        <f t="shared" si="20"/>
        <v>8</v>
      </c>
      <c r="Q626" s="246"/>
      <c r="R626" s="217">
        <f ca="1">+VLOOKUP(G626,'TONG HOP'!$C$8:$Q$788,14,0)</f>
        <v>16450296.948150001</v>
      </c>
      <c r="S626" s="217">
        <f ca="1">+VLOOKUP(G626,'TONG HOP'!$C$8:$Q$788,15,0)</f>
        <v>17584243.156999998</v>
      </c>
      <c r="T626" s="447"/>
      <c r="U626" s="7"/>
      <c r="V626" s="7"/>
    </row>
    <row r="627" spans="1:22" ht="15" customHeight="1">
      <c r="A627" s="4">
        <f t="shared" si="19"/>
        <v>623</v>
      </c>
      <c r="B627" s="30"/>
      <c r="C627" s="19" t="s">
        <v>742</v>
      </c>
      <c r="D627" s="489"/>
      <c r="E627" s="5" t="s">
        <v>743</v>
      </c>
      <c r="F627" s="20" t="s">
        <v>1422</v>
      </c>
      <c r="G627" s="315" t="s">
        <v>1421</v>
      </c>
      <c r="H627" s="17" t="str">
        <f>VLOOKUP(G627,'TONG HOP'!$C$8:$E$799,2,0)</f>
        <v>Đất VC02 (Đất TT)</v>
      </c>
      <c r="I627" s="29" t="str">
        <f>IF(B627="","",VLOOKUP(H627,'TONG HOP'!$B$8:$F$19883,1,0))</f>
        <v/>
      </c>
      <c r="J627" s="35" t="str">
        <f>IF(B627="","",VLOOKUP(I627,'TONG HOP'!$B$8:$F$19883,5,0))</f>
        <v/>
      </c>
      <c r="K627" s="214"/>
      <c r="L627" s="214"/>
      <c r="M627" s="214"/>
      <c r="N627" s="214"/>
      <c r="O627" s="617" t="s">
        <v>1547</v>
      </c>
      <c r="P627" s="11">
        <f t="shared" si="20"/>
        <v>8</v>
      </c>
      <c r="Q627" s="246"/>
      <c r="R627" s="217">
        <f ca="1">+VLOOKUP(G627,'TONG HOP'!$C$8:$Q$788,14,0)</f>
        <v>11046342.498400144</v>
      </c>
      <c r="S627" s="217">
        <f ca="1">+VLOOKUP(G627,'TONG HOP'!$C$8:$Q$788,15,0)</f>
        <v>10818962.636480175</v>
      </c>
      <c r="T627" s="447"/>
      <c r="U627" s="7"/>
      <c r="V627" s="7"/>
    </row>
    <row r="628" spans="1:22" ht="15" customHeight="1">
      <c r="A628" s="4">
        <f t="shared" si="19"/>
        <v>624</v>
      </c>
      <c r="B628" s="30"/>
      <c r="C628" s="19" t="s">
        <v>742</v>
      </c>
      <c r="D628" s="489"/>
      <c r="E628" s="5" t="s">
        <v>743</v>
      </c>
      <c r="F628" s="20" t="s">
        <v>1422</v>
      </c>
      <c r="G628" s="315" t="s">
        <v>87</v>
      </c>
      <c r="H628" s="17" t="str">
        <f>VLOOKUP(G628,'TONG HOP'!$C$8:$E$799,2,0)</f>
        <v>Dolomite (Đất làm gạch A2)</v>
      </c>
      <c r="I628" s="29" t="str">
        <f>IF(B628="","",VLOOKUP(H628,'TONG HOP'!$B$8:$F$19883,1,0))</f>
        <v/>
      </c>
      <c r="J628" s="35" t="str">
        <f>IF(B628="","",VLOOKUP(I628,'TONG HOP'!$B$8:$F$19883,5,0))</f>
        <v/>
      </c>
      <c r="K628" s="214"/>
      <c r="L628" s="214"/>
      <c r="M628" s="214"/>
      <c r="N628" s="214"/>
      <c r="O628" s="617" t="s">
        <v>1547</v>
      </c>
      <c r="P628" s="11">
        <f t="shared" si="20"/>
        <v>8</v>
      </c>
      <c r="Q628" s="246"/>
      <c r="R628" s="217">
        <f ca="1">+VLOOKUP(G628,'TONG HOP'!$C$8:$Q$788,14,0)</f>
        <v>1558845</v>
      </c>
      <c r="S628" s="217">
        <f ca="1">+VLOOKUP(G628,'TONG HOP'!$C$8:$Q$788,15,0)</f>
        <v>1855664</v>
      </c>
      <c r="T628" s="447"/>
      <c r="U628" s="7"/>
      <c r="V628" s="7"/>
    </row>
    <row r="629" spans="1:22" ht="15" customHeight="1">
      <c r="A629" s="4">
        <f t="shared" si="19"/>
        <v>625</v>
      </c>
      <c r="B629" s="30"/>
      <c r="C629" s="19" t="s">
        <v>742</v>
      </c>
      <c r="D629" s="489"/>
      <c r="E629" s="5" t="s">
        <v>743</v>
      </c>
      <c r="F629" s="20" t="s">
        <v>1422</v>
      </c>
      <c r="G629" s="315" t="s">
        <v>1147</v>
      </c>
      <c r="H629" s="17" t="str">
        <f>VLOOKUP(G629,'TONG HOP'!$C$8:$E$799,2,0)</f>
        <v>Đất sét Hoa đào (DTL) BD01</v>
      </c>
      <c r="I629" s="29" t="str">
        <f>IF(B629="","",VLOOKUP(H629,'TONG HOP'!$B$8:$F$19883,1,0))</f>
        <v/>
      </c>
      <c r="J629" s="35" t="str">
        <f>IF(B629="","",VLOOKUP(I629,'TONG HOP'!$B$8:$F$19883,5,0))</f>
        <v/>
      </c>
      <c r="K629" s="214"/>
      <c r="L629" s="214"/>
      <c r="M629" s="214"/>
      <c r="N629" s="214"/>
      <c r="O629" s="617" t="s">
        <v>1547</v>
      </c>
      <c r="P629" s="11">
        <f t="shared" si="20"/>
        <v>8</v>
      </c>
      <c r="Q629" s="246"/>
      <c r="R629" s="217">
        <f ca="1">+VLOOKUP(G629,'TONG HOP'!$C$8:$Q$788,14,0)</f>
        <v>7003067.8900000006</v>
      </c>
      <c r="S629" s="217">
        <f ca="1">+VLOOKUP(G629,'TONG HOP'!$C$8:$Q$788,15,0)</f>
        <v>9188535.4875000007</v>
      </c>
      <c r="T629" s="447"/>
      <c r="U629" s="7"/>
      <c r="V629" s="7"/>
    </row>
    <row r="630" spans="1:22" ht="15" customHeight="1">
      <c r="A630" s="4">
        <f t="shared" si="19"/>
        <v>626</v>
      </c>
      <c r="B630" s="30"/>
      <c r="C630" s="19" t="s">
        <v>742</v>
      </c>
      <c r="D630" s="489"/>
      <c r="E630" s="5" t="s">
        <v>743</v>
      </c>
      <c r="F630" s="20" t="s">
        <v>1422</v>
      </c>
      <c r="G630" s="315" t="s">
        <v>783</v>
      </c>
      <c r="H630" s="17" t="str">
        <f>VLOOKUP(G630,'TONG HOP'!$C$8:$E$799,2,0)</f>
        <v>Đất sét Hồng Lâm Đồng mới (PND-KL-BL01) - LQ</v>
      </c>
      <c r="I630" s="29" t="str">
        <f>IF(B630="","",VLOOKUP(H630,'TONG HOP'!$B$8:$F$19883,1,0))</f>
        <v/>
      </c>
      <c r="J630" s="35" t="str">
        <f>IF(B630="","",VLOOKUP(I630,'TONG HOP'!$B$8:$F$19883,5,0))</f>
        <v/>
      </c>
      <c r="K630" s="214"/>
      <c r="L630" s="214"/>
      <c r="M630" s="214"/>
      <c r="N630" s="214"/>
      <c r="O630" s="617" t="s">
        <v>1547</v>
      </c>
      <c r="P630" s="11">
        <f t="shared" si="20"/>
        <v>8</v>
      </c>
      <c r="Q630" s="246"/>
      <c r="R630" s="217">
        <f ca="1">+VLOOKUP(G630,'TONG HOP'!$C$8:$Q$788,14,0)</f>
        <v>8622217</v>
      </c>
      <c r="S630" s="217">
        <f ca="1">+VLOOKUP(G630,'TONG HOP'!$C$8:$Q$788,15,0)</f>
        <v>11000466.59</v>
      </c>
      <c r="T630" s="447"/>
      <c r="U630" s="7"/>
      <c r="V630" s="7"/>
    </row>
    <row r="631" spans="1:22" ht="15" customHeight="1">
      <c r="A631" s="4">
        <f t="shared" si="19"/>
        <v>627</v>
      </c>
      <c r="B631" s="30"/>
      <c r="C631" s="19" t="s">
        <v>742</v>
      </c>
      <c r="D631" s="489"/>
      <c r="E631" s="5" t="s">
        <v>743</v>
      </c>
      <c r="F631" s="20" t="s">
        <v>1422</v>
      </c>
      <c r="G631" s="17" t="s">
        <v>784</v>
      </c>
      <c r="H631" s="17" t="str">
        <f>VLOOKUP(G631,'TONG HOP'!$C$8:$E$799,2,0)</f>
        <v>Đất Đỏ Hoa Đào (BD02) LHP</v>
      </c>
      <c r="I631" s="29" t="str">
        <f>IF(B631="","",VLOOKUP(H631,'TONG HOP'!$B$8:$F$19883,1,0))</f>
        <v/>
      </c>
      <c r="J631" s="35" t="str">
        <f>IF(B631="","",VLOOKUP(I631,'TONG HOP'!$B$8:$F$19883,5,0))</f>
        <v/>
      </c>
      <c r="K631" s="214"/>
      <c r="L631" s="214"/>
      <c r="M631" s="214"/>
      <c r="N631" s="214"/>
      <c r="O631" s="617" t="s">
        <v>1547</v>
      </c>
      <c r="P631" s="11">
        <f t="shared" si="20"/>
        <v>8</v>
      </c>
      <c r="Q631" s="246"/>
      <c r="R631" s="217">
        <f ca="1">+VLOOKUP(G631,'TONG HOP'!$C$8:$Q$788,14,0)</f>
        <v>21748131.5</v>
      </c>
      <c r="S631" s="217">
        <f ca="1">+VLOOKUP(G631,'TONG HOP'!$C$8:$Q$788,15,0)</f>
        <v>27517934.375</v>
      </c>
      <c r="T631" s="447"/>
      <c r="U631" s="7"/>
      <c r="V631" s="7"/>
    </row>
    <row r="632" spans="1:22" ht="15" customHeight="1">
      <c r="A632" s="4">
        <f t="shared" si="19"/>
        <v>628</v>
      </c>
      <c r="B632" s="30"/>
      <c r="C632" s="19" t="s">
        <v>742</v>
      </c>
      <c r="D632" s="489"/>
      <c r="E632" s="5" t="s">
        <v>743</v>
      </c>
      <c r="F632" s="20" t="s">
        <v>1422</v>
      </c>
      <c r="G632" s="315" t="s">
        <v>1485</v>
      </c>
      <c r="H632" s="17" t="e">
        <f>VLOOKUP(G632,'TONG HOP'!$C$8:$E$799,2,0)</f>
        <v>#N/A</v>
      </c>
      <c r="I632" s="29" t="str">
        <f>IF(B632="","",VLOOKUP(H632,'TONG HOP'!$B$8:$F$19883,1,0))</f>
        <v/>
      </c>
      <c r="J632" s="35" t="str">
        <f>IF(B633="","",VLOOKUP(I632,'TONG HOP'!$B$8:$F$19883,5,0))</f>
        <v/>
      </c>
      <c r="K632" s="214"/>
      <c r="L632" s="214"/>
      <c r="M632" s="214"/>
      <c r="N632" s="214"/>
      <c r="O632" s="617" t="s">
        <v>1547</v>
      </c>
      <c r="P632" s="11">
        <f t="shared" si="20"/>
        <v>8</v>
      </c>
      <c r="Q632" s="246"/>
      <c r="R632" s="217" t="e">
        <f>+VLOOKUP(G632,'TONG HOP'!$C$8:$Q$788,14,0)</f>
        <v>#N/A</v>
      </c>
      <c r="S632" s="217" t="e">
        <f>+VLOOKUP(G632,'TONG HOP'!$C$8:$Q$788,15,0)</f>
        <v>#N/A</v>
      </c>
      <c r="T632" s="447"/>
      <c r="U632" s="7"/>
      <c r="V632" s="7"/>
    </row>
    <row r="633" spans="1:22" ht="15" customHeight="1">
      <c r="A633" s="4">
        <f t="shared" si="19"/>
        <v>629</v>
      </c>
      <c r="B633" s="30"/>
      <c r="C633" s="19" t="s">
        <v>742</v>
      </c>
      <c r="D633" s="489"/>
      <c r="E633" s="5" t="s">
        <v>743</v>
      </c>
      <c r="F633" s="20" t="s">
        <v>1422</v>
      </c>
      <c r="G633" s="17" t="s">
        <v>1294</v>
      </c>
      <c r="H633" s="17" t="str">
        <f>VLOOKUP(G633,'TONG HOP'!$C$8:$E$799,2,0)</f>
        <v>Thủy tinh lỏng - Ngọc Anh Đạt (Natri silicate)</v>
      </c>
      <c r="I633" s="29" t="str">
        <f>IF(B633="","",VLOOKUP(H633,'TONG HOP'!$B$8:$F$19883,1,0))</f>
        <v/>
      </c>
      <c r="J633" s="35" t="str">
        <f>IF(B633="","",VLOOKUP(I633,'TONG HOP'!$B$8:$F$19883,5,0))</f>
        <v/>
      </c>
      <c r="K633" s="214"/>
      <c r="L633" s="214"/>
      <c r="M633" s="214"/>
      <c r="N633" s="214"/>
      <c r="O633" s="617" t="s">
        <v>1547</v>
      </c>
      <c r="P633" s="11">
        <f t="shared" si="20"/>
        <v>8</v>
      </c>
      <c r="Q633" s="246"/>
      <c r="R633" s="217">
        <f ca="1">+VLOOKUP(G633,'TONG HOP'!$C$8:$Q$788,14,0)</f>
        <v>11856</v>
      </c>
      <c r="S633" s="217">
        <f ca="1">+VLOOKUP(G633,'TONG HOP'!$C$8:$Q$788,15,0)</f>
        <v>11856</v>
      </c>
      <c r="T633" s="447"/>
      <c r="U633" s="7"/>
      <c r="V633" s="7"/>
    </row>
    <row r="634" spans="1:22" ht="15" customHeight="1">
      <c r="A634" s="4">
        <f t="shared" si="19"/>
        <v>630</v>
      </c>
      <c r="B634" s="30"/>
      <c r="C634" s="19" t="s">
        <v>742</v>
      </c>
      <c r="D634" s="489"/>
      <c r="E634" s="5" t="s">
        <v>743</v>
      </c>
      <c r="F634" s="20" t="s">
        <v>1422</v>
      </c>
      <c r="G634" s="315" t="s">
        <v>1370</v>
      </c>
      <c r="H634" s="17" t="str">
        <f>VLOOKUP(G634,'TONG HOP'!$C$8:$E$799,2,0)</f>
        <v>Đất VT02</v>
      </c>
      <c r="I634" s="29" t="str">
        <f>IF(B634="","",VLOOKUP(H634,'TONG HOP'!$B$8:$F$19883,1,0))</f>
        <v/>
      </c>
      <c r="J634" s="35" t="str">
        <f>IF(B635="","",VLOOKUP(I634,'TONG HOP'!$B$8:$F$19883,5,0))</f>
        <v/>
      </c>
      <c r="K634" s="214"/>
      <c r="L634" s="214"/>
      <c r="M634" s="214"/>
      <c r="N634" s="214"/>
      <c r="O634" s="617" t="s">
        <v>1547</v>
      </c>
      <c r="P634" s="11">
        <f t="shared" si="20"/>
        <v>8</v>
      </c>
      <c r="Q634" s="246"/>
      <c r="R634" s="217">
        <f ca="1">+VLOOKUP(G634,'TONG HOP'!$C$8:$Q$788,14,0)</f>
        <v>7849734</v>
      </c>
      <c r="S634" s="217">
        <f ca="1">+VLOOKUP(G634,'TONG HOP'!$C$8:$Q$788,15,0)</f>
        <v>9643863.4800000004</v>
      </c>
      <c r="T634" s="447"/>
      <c r="U634" s="7"/>
      <c r="V634" s="7"/>
    </row>
    <row r="635" spans="1:22" ht="15" customHeight="1">
      <c r="A635" s="4">
        <f t="shared" si="19"/>
        <v>631</v>
      </c>
      <c r="B635" s="30"/>
      <c r="C635" s="19" t="s">
        <v>742</v>
      </c>
      <c r="D635" s="489"/>
      <c r="E635" s="5" t="s">
        <v>743</v>
      </c>
      <c r="F635" s="20" t="s">
        <v>1442</v>
      </c>
      <c r="G635" s="17" t="s">
        <v>1126</v>
      </c>
      <c r="H635" s="17" t="str">
        <f>VLOOKUP(G635,'TONG HOP'!$C$8:$E$799,2,0)</f>
        <v>Than cục 4A- Hưng Tam Long Lô 1</v>
      </c>
      <c r="I635" s="29" t="str">
        <f>IF(B635="","",VLOOKUP(H635,'TONG HOP'!$B$8:$F$19883,1,0))</f>
        <v/>
      </c>
      <c r="J635" s="35" t="str">
        <f>IF(B635="","",VLOOKUP(I635,'TONG HOP'!$B$8:$F$19883,5,0))</f>
        <v/>
      </c>
      <c r="K635" s="214"/>
      <c r="L635" s="214"/>
      <c r="M635" s="214"/>
      <c r="N635" s="214"/>
      <c r="O635" s="617" t="s">
        <v>1535</v>
      </c>
      <c r="P635" s="11">
        <f t="shared" si="20"/>
        <v>8</v>
      </c>
      <c r="Q635" s="246"/>
      <c r="R635" s="217">
        <f>+VLOOKUP(G635,'TONG HOP'!$C$8:$Q$788,14,0)</f>
        <v>0</v>
      </c>
      <c r="S635" s="217">
        <f ca="1">+VLOOKUP(G635,'TONG HOP'!$C$8:$Q$788,15,0)</f>
        <v>0</v>
      </c>
      <c r="T635" s="447"/>
      <c r="U635" s="7"/>
      <c r="V635" s="7"/>
    </row>
    <row r="636" spans="1:22" ht="15" customHeight="1">
      <c r="A636" s="4">
        <f t="shared" si="19"/>
        <v>632</v>
      </c>
      <c r="B636" s="30"/>
      <c r="C636" s="19" t="s">
        <v>742</v>
      </c>
      <c r="D636" s="489"/>
      <c r="E636" s="5" t="s">
        <v>743</v>
      </c>
      <c r="F636" s="20" t="s">
        <v>1442</v>
      </c>
      <c r="G636" s="17" t="s">
        <v>1126</v>
      </c>
      <c r="H636" s="17" t="str">
        <f>VLOOKUP(G636,'TONG HOP'!$C$8:$E$799,2,0)</f>
        <v>Than cục 4A- Hưng Tam Long Lô 1</v>
      </c>
      <c r="I636" s="29" t="str">
        <f>IF(B636="","",VLOOKUP(H636,'TONG HOP'!$B$8:$F$19883,1,0))</f>
        <v/>
      </c>
      <c r="J636" s="35" t="str">
        <f>IF(B636="","",VLOOKUP(I636,'TONG HOP'!$B$8:$F$19883,5,0))</f>
        <v/>
      </c>
      <c r="K636" s="214"/>
      <c r="L636" s="214"/>
      <c r="M636" s="214"/>
      <c r="N636" s="214"/>
      <c r="O636" s="617" t="s">
        <v>1536</v>
      </c>
      <c r="P636" s="11">
        <f t="shared" si="20"/>
        <v>8</v>
      </c>
      <c r="Q636" s="246"/>
      <c r="R636" s="217">
        <f>+VLOOKUP(G636,'TONG HOP'!$C$8:$Q$788,14,0)</f>
        <v>0</v>
      </c>
      <c r="S636" s="217">
        <f ca="1">+VLOOKUP(G636,'TONG HOP'!$C$8:$Q$788,15,0)</f>
        <v>0</v>
      </c>
      <c r="T636" s="447"/>
      <c r="U636" s="7"/>
      <c r="V636" s="7"/>
    </row>
    <row r="637" spans="1:22" ht="15" customHeight="1">
      <c r="A637" s="4">
        <f t="shared" si="19"/>
        <v>633</v>
      </c>
      <c r="B637" s="30"/>
      <c r="C637" s="19" t="s">
        <v>742</v>
      </c>
      <c r="D637" s="489"/>
      <c r="E637" s="5" t="s">
        <v>1374</v>
      </c>
      <c r="F637" s="20" t="s">
        <v>1299</v>
      </c>
      <c r="G637" s="17" t="s">
        <v>1393</v>
      </c>
      <c r="H637" s="17" t="str">
        <f>VLOOKUP(G637,'TONG HOP'!$C$8:$E$799,2,0)</f>
        <v>Than cục 4- Hải Thành Lô2</v>
      </c>
      <c r="I637" s="29" t="str">
        <f>IF(B637="","",VLOOKUP(H637,'TONG HOP'!$B$8:$F$19883,1,0))</f>
        <v/>
      </c>
      <c r="J637" s="35" t="str">
        <f>IF(B637="","",VLOOKUP(I637,'TONG HOP'!$B$8:$F$19883,5,0))</f>
        <v/>
      </c>
      <c r="K637" s="214"/>
      <c r="L637" s="214"/>
      <c r="M637" s="214"/>
      <c r="N637" s="214"/>
      <c r="O637" s="617" t="s">
        <v>1533</v>
      </c>
      <c r="P637" s="11">
        <f t="shared" si="20"/>
        <v>8</v>
      </c>
      <c r="Q637" s="246"/>
      <c r="R637" s="217">
        <f>+VLOOKUP(G637,'TONG HOP'!$C$8:$Q$788,14,0)</f>
        <v>0</v>
      </c>
      <c r="S637" s="217">
        <f ca="1">+VLOOKUP(G637,'TONG HOP'!$C$8:$Q$788,15,0)</f>
        <v>214005</v>
      </c>
      <c r="T637" s="447"/>
      <c r="U637" s="7"/>
      <c r="V637" s="7"/>
    </row>
    <row r="638" spans="1:22" ht="15" customHeight="1">
      <c r="A638" s="4">
        <f t="shared" si="19"/>
        <v>634</v>
      </c>
      <c r="B638" s="30"/>
      <c r="C638" s="19" t="s">
        <v>742</v>
      </c>
      <c r="D638" s="489"/>
      <c r="E638" s="5" t="s">
        <v>1374</v>
      </c>
      <c r="F638" s="20" t="s">
        <v>1299</v>
      </c>
      <c r="G638" s="17" t="s">
        <v>1126</v>
      </c>
      <c r="H638" s="17" t="str">
        <f>VLOOKUP(G638,'TONG HOP'!$C$8:$E$799,2,0)</f>
        <v>Than cục 4A- Hưng Tam Long Lô 1</v>
      </c>
      <c r="I638" s="29" t="str">
        <f>IF(B638="","",VLOOKUP(H638,'TONG HOP'!$B$8:$F$19883,1,0))</f>
        <v/>
      </c>
      <c r="J638" s="35" t="str">
        <f>IF(B639="","",VLOOKUP(I638,'TONG HOP'!$B$8:$F$19883,5,0))</f>
        <v/>
      </c>
      <c r="K638" s="214"/>
      <c r="L638" s="214"/>
      <c r="M638" s="214"/>
      <c r="N638" s="214"/>
      <c r="O638" s="617" t="str">
        <f>O637</f>
        <v xml:space="preserve"> Chuyển cục thành cám theo bb chốt lô</v>
      </c>
      <c r="P638" s="11">
        <f t="shared" si="20"/>
        <v>8</v>
      </c>
      <c r="Q638" s="246"/>
      <c r="R638" s="217">
        <f>+VLOOKUP(G638,'TONG HOP'!$C$8:$Q$788,14,0)</f>
        <v>0</v>
      </c>
      <c r="S638" s="217">
        <f ca="1">+VLOOKUP(G638,'TONG HOP'!$C$8:$Q$788,15,0)</f>
        <v>0</v>
      </c>
      <c r="T638" s="447"/>
      <c r="U638" s="7"/>
      <c r="V638" s="7"/>
    </row>
    <row r="639" spans="1:22" ht="15" customHeight="1">
      <c r="A639" s="4">
        <f t="shared" si="19"/>
        <v>635</v>
      </c>
      <c r="B639" s="30"/>
      <c r="C639" s="19" t="s">
        <v>742</v>
      </c>
      <c r="D639" s="489"/>
      <c r="E639" s="5" t="s">
        <v>1374</v>
      </c>
      <c r="F639" s="20" t="s">
        <v>1299</v>
      </c>
      <c r="G639" s="315" t="s">
        <v>1397</v>
      </c>
      <c r="H639" s="17" t="str">
        <f>VLOOKUP(G639,'TONG HOP'!$C$8:$E$799,2,0)</f>
        <v>Than cám sàng từ than cục của lô than Hải Thành 02</v>
      </c>
      <c r="I639" s="29" t="str">
        <f>IF(B639="","",VLOOKUP(H639,'TONG HOP'!$B$8:$F$19883,1,0))</f>
        <v/>
      </c>
      <c r="J639" s="35" t="str">
        <f>IF(B639="","",VLOOKUP(I639,'TONG HOP'!$B$8:$F$19883,5,0))</f>
        <v/>
      </c>
      <c r="K639" s="214"/>
      <c r="L639" s="214"/>
      <c r="M639" s="214"/>
      <c r="N639" s="214"/>
      <c r="O639" s="617" t="s">
        <v>1548</v>
      </c>
      <c r="P639" s="11">
        <f t="shared" si="20"/>
        <v>8</v>
      </c>
      <c r="Q639" s="246"/>
      <c r="R639" s="217">
        <f>+VLOOKUP(G639,'TONG HOP'!$C$8:$Q$788,14,0)</f>
        <v>0</v>
      </c>
      <c r="S639" s="217">
        <f ca="1">+VLOOKUP(G639,'TONG HOP'!$C$8:$Q$788,15,0)</f>
        <v>0</v>
      </c>
      <c r="T639" s="447"/>
      <c r="U639" s="7"/>
      <c r="V639" s="7"/>
    </row>
    <row r="640" spans="1:22" ht="15" customHeight="1">
      <c r="A640" s="4">
        <f t="shared" si="19"/>
        <v>636</v>
      </c>
      <c r="B640" s="30"/>
      <c r="C640" s="19" t="s">
        <v>742</v>
      </c>
      <c r="D640" s="489"/>
      <c r="E640" s="5" t="s">
        <v>1374</v>
      </c>
      <c r="F640" s="20" t="s">
        <v>1299</v>
      </c>
      <c r="G640" s="315" t="s">
        <v>1331</v>
      </c>
      <c r="H640" s="17" t="str">
        <f>VLOOKUP(G640,'TONG HOP'!$C$8:$E$799,2,0)</f>
        <v>Than cám sàng từ than cục của lô than Hưng Tam Long 01</v>
      </c>
      <c r="I640" s="29" t="str">
        <f>IF(B640="","",VLOOKUP(H640,'TONG HOP'!$B$8:$F$19883,1,0))</f>
        <v/>
      </c>
      <c r="J640" s="35" t="str">
        <f>IF(B640="","",VLOOKUP(I640,'TONG HOP'!$B$8:$F$19883,5,0))</f>
        <v/>
      </c>
      <c r="K640" s="214"/>
      <c r="L640" s="214"/>
      <c r="M640" s="214"/>
      <c r="N640" s="214"/>
      <c r="O640" s="617" t="str">
        <f>O639</f>
        <v>PHÚC HẢI ĐĂNG 7.3%</v>
      </c>
      <c r="P640" s="11">
        <f t="shared" si="20"/>
        <v>8</v>
      </c>
      <c r="Q640" s="246"/>
      <c r="R640" s="217">
        <f>+VLOOKUP(G640,'TONG HOP'!$C$8:$Q$788,14,0)</f>
        <v>0</v>
      </c>
      <c r="S640" s="217">
        <f ca="1">+VLOOKUP(G640,'TONG HOP'!$C$8:$Q$788,15,0)</f>
        <v>0</v>
      </c>
      <c r="T640" s="447"/>
      <c r="U640" s="7"/>
      <c r="V640" s="7"/>
    </row>
    <row r="641" spans="1:22" ht="15" customHeight="1">
      <c r="A641" s="4">
        <f t="shared" si="19"/>
        <v>637</v>
      </c>
      <c r="B641" s="30"/>
      <c r="C641" s="19" t="s">
        <v>742</v>
      </c>
      <c r="D641" s="489"/>
      <c r="E641" s="5" t="s">
        <v>743</v>
      </c>
      <c r="F641" s="20" t="s">
        <v>1442</v>
      </c>
      <c r="G641" s="17" t="s">
        <v>1393</v>
      </c>
      <c r="H641" s="17" t="str">
        <f>VLOOKUP(G641,'TONG HOP'!$C$8:$E$799,2,0)</f>
        <v>Than cục 4- Hải Thành Lô2</v>
      </c>
      <c r="I641" s="29" t="str">
        <f>IF(B641="","",VLOOKUP(H641,'TONG HOP'!$B$8:$F$19883,1,0))</f>
        <v/>
      </c>
      <c r="J641" s="35" t="str">
        <f>IF(B641="","",VLOOKUP(I641,'TONG HOP'!$B$8:$F$19883,5,0))</f>
        <v/>
      </c>
      <c r="K641" s="214"/>
      <c r="L641" s="214"/>
      <c r="M641" s="214"/>
      <c r="N641" s="214"/>
      <c r="O641" s="617" t="s">
        <v>1527</v>
      </c>
      <c r="P641" s="11">
        <f t="shared" si="20"/>
        <v>8</v>
      </c>
      <c r="Q641" s="246"/>
      <c r="R641" s="217">
        <f>+VLOOKUP(G641,'TONG HOP'!$C$8:$Q$788,14,0)</f>
        <v>0</v>
      </c>
      <c r="S641" s="217">
        <f ca="1">+VLOOKUP(G641,'TONG HOP'!$C$8:$Q$788,15,0)</f>
        <v>214005</v>
      </c>
      <c r="T641" s="447"/>
      <c r="U641" s="7"/>
      <c r="V641" s="7"/>
    </row>
    <row r="642" spans="1:22" ht="15" customHeight="1">
      <c r="A642" s="4">
        <f t="shared" si="19"/>
        <v>638</v>
      </c>
      <c r="B642" s="30"/>
      <c r="C642" s="19" t="s">
        <v>742</v>
      </c>
      <c r="D642" s="489"/>
      <c r="E642" s="5" t="s">
        <v>743</v>
      </c>
      <c r="F642" s="20" t="s">
        <v>1442</v>
      </c>
      <c r="G642" s="17" t="s">
        <v>1393</v>
      </c>
      <c r="H642" s="17" t="str">
        <f>VLOOKUP(G642,'TONG HOP'!$C$8:$E$799,2,0)</f>
        <v>Than cục 4- Hải Thành Lô2</v>
      </c>
      <c r="I642" s="29" t="str">
        <f>IF(B642="","",VLOOKUP(H642,'TONG HOP'!$B$8:$F$19883,1,0))</f>
        <v/>
      </c>
      <c r="J642" s="35" t="str">
        <f>IF(B642="","",VLOOKUP(I642,'TONG HOP'!$B$8:$F$19883,5,0))</f>
        <v/>
      </c>
      <c r="K642" s="214"/>
      <c r="L642" s="214"/>
      <c r="M642" s="214"/>
      <c r="N642" s="214"/>
      <c r="O642" s="617" t="s">
        <v>1528</v>
      </c>
      <c r="P642" s="11">
        <f t="shared" si="20"/>
        <v>8</v>
      </c>
      <c r="Q642" s="246"/>
      <c r="R642" s="217">
        <f>+VLOOKUP(G642,'TONG HOP'!$C$8:$Q$788,14,0)</f>
        <v>0</v>
      </c>
      <c r="S642" s="217">
        <f ca="1">+VLOOKUP(G642,'TONG HOP'!$C$8:$Q$788,15,0)</f>
        <v>214005</v>
      </c>
      <c r="T642" s="447"/>
      <c r="U642" s="7"/>
      <c r="V642" s="7"/>
    </row>
    <row r="643" spans="1:22" ht="15" customHeight="1">
      <c r="A643" s="4">
        <f t="shared" si="19"/>
        <v>639</v>
      </c>
      <c r="B643" s="30"/>
      <c r="C643" s="19" t="s">
        <v>742</v>
      </c>
      <c r="D643" s="489"/>
      <c r="E643" s="5" t="s">
        <v>743</v>
      </c>
      <c r="F643" s="20" t="s">
        <v>890</v>
      </c>
      <c r="G643" s="315" t="s">
        <v>1497</v>
      </c>
      <c r="H643" s="17" t="str">
        <f>VLOOKUP(G643,'TONG HOP'!$C$8:$E$799,2,0)</f>
        <v>Vỏ điều- GreenPower lô 1</v>
      </c>
      <c r="I643" s="29" t="str">
        <f>IF(B643="","",VLOOKUP(H643,'TONG HOP'!$B$8:$F$19883,1,0))</f>
        <v/>
      </c>
      <c r="J643" s="35" t="str">
        <f>IF(B643="","",VLOOKUP(I643,'TONG HOP'!$B$8:$F$19883,5,0))</f>
        <v/>
      </c>
      <c r="K643" s="214"/>
      <c r="L643" s="214"/>
      <c r="M643" s="214"/>
      <c r="N643" s="214"/>
      <c r="O643" s="617"/>
      <c r="P643" s="11">
        <f t="shared" si="20"/>
        <v>8</v>
      </c>
      <c r="Q643" s="246"/>
      <c r="R643" s="217">
        <f>+VLOOKUP(G643,'TONG HOP'!$C$8:$Q$788,14,0)</f>
        <v>0</v>
      </c>
      <c r="S643" s="217">
        <f ca="1">+VLOOKUP(G643,'TONG HOP'!$C$8:$Q$788,15,0)</f>
        <v>128983.75999999989</v>
      </c>
      <c r="T643" s="447"/>
      <c r="U643" s="7"/>
      <c r="V643" s="7"/>
    </row>
    <row r="644" spans="1:22" ht="15" customHeight="1">
      <c r="A644" s="4">
        <f t="shared" si="19"/>
        <v>640</v>
      </c>
      <c r="B644" s="30"/>
      <c r="C644" s="19" t="s">
        <v>742</v>
      </c>
      <c r="D644" s="489"/>
      <c r="E644" s="5" t="s">
        <v>743</v>
      </c>
      <c r="F644" s="20" t="s">
        <v>890</v>
      </c>
      <c r="G644" s="17" t="s">
        <v>1297</v>
      </c>
      <c r="H644" s="17" t="str">
        <f>VLOOKUP(G644,'TONG HOP'!$C$8:$E$799,2,0)</f>
        <v>Bột đá 0-5 (PH02)</v>
      </c>
      <c r="I644" s="29" t="str">
        <f>IF(B644="","",VLOOKUP(H644,'TONG HOP'!$B$8:$F$19883,1,0))</f>
        <v/>
      </c>
      <c r="J644" s="35" t="str">
        <f>IF(B644="","",VLOOKUP(I644,'TONG HOP'!$B$8:$F$19883,5,0))</f>
        <v/>
      </c>
      <c r="K644" s="214"/>
      <c r="L644" s="214"/>
      <c r="M644" s="214"/>
      <c r="N644" s="214"/>
      <c r="O644" s="617" t="s">
        <v>1549</v>
      </c>
      <c r="P644" s="11">
        <f t="shared" si="20"/>
        <v>8</v>
      </c>
      <c r="Q644" s="246"/>
      <c r="R644" s="217">
        <f ca="1">+VLOOKUP(G644,'TONG HOP'!$C$8:$Q$788,14,0)</f>
        <v>16450296.948150001</v>
      </c>
      <c r="S644" s="217">
        <f ca="1">+VLOOKUP(G644,'TONG HOP'!$C$8:$Q$788,15,0)</f>
        <v>17584243.156999998</v>
      </c>
      <c r="T644" s="447"/>
      <c r="U644" s="7"/>
      <c r="V644" s="7"/>
    </row>
    <row r="645" spans="1:22" ht="15" customHeight="1">
      <c r="A645" s="4">
        <f t="shared" ref="A645:A708" si="21">ROW()-4</f>
        <v>641</v>
      </c>
      <c r="B645" s="30"/>
      <c r="C645" s="19" t="s">
        <v>742</v>
      </c>
      <c r="D645" s="489"/>
      <c r="E645" s="5" t="s">
        <v>743</v>
      </c>
      <c r="F645" s="20" t="s">
        <v>890</v>
      </c>
      <c r="G645" s="315" t="s">
        <v>1296</v>
      </c>
      <c r="H645" s="17" t="str">
        <f>VLOOKUP(G645,'TONG HOP'!$C$8:$E$799,2,0)</f>
        <v>Bột đá Phước Hoà 03 (PH03) DTL</v>
      </c>
      <c r="I645" s="29" t="str">
        <f>IF(B645="","",VLOOKUP(H645,'TONG HOP'!$B$8:$F$19883,1,0))</f>
        <v/>
      </c>
      <c r="J645" s="35" t="str">
        <f>IF(B645="","",VLOOKUP(I645,'TONG HOP'!$B$8:$F$19883,5,0))</f>
        <v/>
      </c>
      <c r="K645" s="214"/>
      <c r="L645" s="214"/>
      <c r="M645" s="214"/>
      <c r="N645" s="214"/>
      <c r="O645" s="617" t="s">
        <v>1549</v>
      </c>
      <c r="P645" s="11">
        <f t="shared" si="20"/>
        <v>8</v>
      </c>
      <c r="Q645" s="246"/>
      <c r="R645" s="217">
        <f ca="1">+VLOOKUP(G645,'TONG HOP'!$C$8:$Q$788,14,0)</f>
        <v>12462544.286</v>
      </c>
      <c r="S645" s="217">
        <f ca="1">+VLOOKUP(G645,'TONG HOP'!$C$8:$Q$788,15,0)</f>
        <v>13260131.879999999</v>
      </c>
      <c r="T645" s="447"/>
      <c r="U645" s="7"/>
      <c r="V645" s="7"/>
    </row>
    <row r="646" spans="1:22" ht="15" customHeight="1">
      <c r="A646" s="4">
        <f t="shared" si="21"/>
        <v>642</v>
      </c>
      <c r="B646" s="30"/>
      <c r="C646" s="19" t="s">
        <v>742</v>
      </c>
      <c r="D646" s="489"/>
      <c r="E646" s="5" t="s">
        <v>743</v>
      </c>
      <c r="F646" s="20" t="s">
        <v>890</v>
      </c>
      <c r="G646" s="17" t="s">
        <v>78</v>
      </c>
      <c r="H646" s="17" t="str">
        <f>VLOOKUP(G646,'TONG HOP'!$C$8:$E$799,2,0)</f>
        <v>Đá vôi (PND-HT01)</v>
      </c>
      <c r="I646" s="29" t="str">
        <f>IF(B646="","",VLOOKUP(H646,'TONG HOP'!$B$8:$F$19883,1,0))</f>
        <v/>
      </c>
      <c r="J646" s="35" t="str">
        <f>IF(B646="","",VLOOKUP(I646,'TONG HOP'!$B$8:$F$19883,5,0))</f>
        <v/>
      </c>
      <c r="K646" s="214"/>
      <c r="L646" s="214"/>
      <c r="M646" s="214"/>
      <c r="N646" s="214"/>
      <c r="O646" s="617" t="s">
        <v>1549</v>
      </c>
      <c r="P646" s="11">
        <f t="shared" ref="P646:P709" si="22">P645</f>
        <v>8</v>
      </c>
      <c r="Q646" s="246"/>
      <c r="R646" s="217">
        <f ca="1">+VLOOKUP(G646,'TONG HOP'!$C$8:$Q$788,14,0)</f>
        <v>1278368.7590000001</v>
      </c>
      <c r="S646" s="217">
        <f ca="1">+VLOOKUP(G646,'TONG HOP'!$C$8:$Q$788,15,0)</f>
        <v>1340529.603775</v>
      </c>
      <c r="T646" s="447"/>
      <c r="U646" s="7"/>
      <c r="V646" s="7"/>
    </row>
    <row r="647" spans="1:22" ht="15" customHeight="1">
      <c r="A647" s="4">
        <f t="shared" si="21"/>
        <v>643</v>
      </c>
      <c r="B647" s="30"/>
      <c r="C647" s="19" t="s">
        <v>742</v>
      </c>
      <c r="D647" s="489"/>
      <c r="E647" s="5" t="s">
        <v>743</v>
      </c>
      <c r="F647" s="20" t="s">
        <v>890</v>
      </c>
      <c r="G647" s="315" t="s">
        <v>1147</v>
      </c>
      <c r="H647" s="17" t="str">
        <f>VLOOKUP(G647,'TONG HOP'!$C$8:$E$799,2,0)</f>
        <v>Đất sét Hoa đào (DTL) BD01</v>
      </c>
      <c r="I647" s="29" t="str">
        <f>IF(B647="","",VLOOKUP(H647,'TONG HOP'!$B$8:$F$19883,1,0))</f>
        <v/>
      </c>
      <c r="J647" s="35" t="str">
        <f>IF(B647="","",VLOOKUP(I647,'TONG HOP'!$B$8:$F$19883,5,0))</f>
        <v/>
      </c>
      <c r="K647" s="214"/>
      <c r="L647" s="667"/>
      <c r="M647" s="214"/>
      <c r="N647" s="214"/>
      <c r="O647" s="617" t="s">
        <v>1549</v>
      </c>
      <c r="P647" s="11">
        <f t="shared" si="22"/>
        <v>8</v>
      </c>
      <c r="Q647" s="246"/>
      <c r="R647" s="217">
        <f ca="1">+VLOOKUP(G647,'TONG HOP'!$C$8:$Q$788,14,0)</f>
        <v>7003067.8900000006</v>
      </c>
      <c r="S647" s="217">
        <f ca="1">+VLOOKUP(G647,'TONG HOP'!$C$8:$Q$788,15,0)</f>
        <v>9188535.4875000007</v>
      </c>
      <c r="T647" s="447"/>
      <c r="U647" s="7"/>
      <c r="V647" s="7"/>
    </row>
    <row r="648" spans="1:22" ht="15" customHeight="1">
      <c r="A648" s="4">
        <f t="shared" si="21"/>
        <v>644</v>
      </c>
      <c r="B648" s="30"/>
      <c r="C648" s="19" t="s">
        <v>742</v>
      </c>
      <c r="D648" s="489"/>
      <c r="E648" s="5" t="s">
        <v>743</v>
      </c>
      <c r="F648" s="20" t="s">
        <v>890</v>
      </c>
      <c r="G648" s="17" t="s">
        <v>784</v>
      </c>
      <c r="H648" s="17" t="str">
        <f>VLOOKUP(G648,'TONG HOP'!$C$8:$E$799,2,0)</f>
        <v>Đất Đỏ Hoa Đào (BD02) LHP</v>
      </c>
      <c r="I648" s="29" t="str">
        <f>IF(B648="","",VLOOKUP(H648,'TONG HOP'!$B$8:$F$19883,1,0))</f>
        <v/>
      </c>
      <c r="J648" s="35" t="str">
        <f>IF(B648="","",VLOOKUP(I648,'TONG HOP'!$B$8:$F$19883,5,0))</f>
        <v/>
      </c>
      <c r="K648" s="214"/>
      <c r="L648" s="214"/>
      <c r="M648" s="214"/>
      <c r="N648" s="214"/>
      <c r="O648" s="617" t="s">
        <v>1549</v>
      </c>
      <c r="P648" s="11">
        <f t="shared" si="22"/>
        <v>8</v>
      </c>
      <c r="Q648" s="246"/>
      <c r="R648" s="217">
        <f ca="1">+VLOOKUP(G648,'TONG HOP'!$C$8:$Q$788,14,0)</f>
        <v>21748131.5</v>
      </c>
      <c r="S648" s="217">
        <f ca="1">+VLOOKUP(G648,'TONG HOP'!$C$8:$Q$788,15,0)</f>
        <v>27517934.375</v>
      </c>
      <c r="T648" s="447"/>
      <c r="U648" s="7"/>
      <c r="V648" s="7"/>
    </row>
    <row r="649" spans="1:22" ht="15" customHeight="1">
      <c r="A649" s="4">
        <f t="shared" si="21"/>
        <v>645</v>
      </c>
      <c r="B649" s="30"/>
      <c r="C649" s="19" t="s">
        <v>742</v>
      </c>
      <c r="D649" s="489"/>
      <c r="E649" s="5" t="s">
        <v>743</v>
      </c>
      <c r="F649" s="20" t="s">
        <v>890</v>
      </c>
      <c r="G649" s="315" t="s">
        <v>1370</v>
      </c>
      <c r="H649" s="17" t="str">
        <f>VLOOKUP(G649,'TONG HOP'!$C$8:$E$799,2,0)</f>
        <v>Đất VT02</v>
      </c>
      <c r="I649" s="29" t="str">
        <f>IF(B649="","",VLOOKUP(H649,'TONG HOP'!$B$8:$F$19883,1,0))</f>
        <v/>
      </c>
      <c r="J649" s="35" t="str">
        <f>IF(B649="","",VLOOKUP(I649,'TONG HOP'!$B$8:$F$19883,5,0))</f>
        <v/>
      </c>
      <c r="K649" s="214"/>
      <c r="L649" s="214"/>
      <c r="M649" s="214"/>
      <c r="N649" s="214"/>
      <c r="O649" s="617" t="s">
        <v>1549</v>
      </c>
      <c r="P649" s="11">
        <f t="shared" si="22"/>
        <v>8</v>
      </c>
      <c r="Q649" s="246"/>
      <c r="R649" s="217">
        <f ca="1">+VLOOKUP(G649,'TONG HOP'!$C$8:$Q$788,14,0)</f>
        <v>7849734</v>
      </c>
      <c r="S649" s="217">
        <f ca="1">+VLOOKUP(G649,'TONG HOP'!$C$8:$Q$788,15,0)</f>
        <v>9643863.4800000004</v>
      </c>
      <c r="T649" s="447"/>
      <c r="U649" s="7"/>
      <c r="V649" s="7"/>
    </row>
    <row r="650" spans="1:22">
      <c r="A650" s="4">
        <f t="shared" si="21"/>
        <v>646</v>
      </c>
      <c r="B650" s="30"/>
      <c r="C650" s="19" t="s">
        <v>742</v>
      </c>
      <c r="D650" s="489"/>
      <c r="E650" s="5" t="s">
        <v>743</v>
      </c>
      <c r="F650" s="20" t="s">
        <v>890</v>
      </c>
      <c r="G650" s="315" t="s">
        <v>783</v>
      </c>
      <c r="H650" s="17" t="str">
        <f>VLOOKUP(G650,'TONG HOP'!$C$8:$E$799,2,0)</f>
        <v>Đất sét Hồng Lâm Đồng mới (PND-KL-BL01) - LQ</v>
      </c>
      <c r="I650" s="29" t="str">
        <f>IF(B650="","",VLOOKUP(H650,'TONG HOP'!$B$8:$F$19883,1,0))</f>
        <v/>
      </c>
      <c r="J650" s="35" t="str">
        <f>IF(B650="","",VLOOKUP(I650,'TONG HOP'!$B$8:$F$19883,5,0))</f>
        <v/>
      </c>
      <c r="K650" s="214"/>
      <c r="L650" s="214"/>
      <c r="M650" s="214"/>
      <c r="N650" s="214"/>
      <c r="O650" s="617" t="s">
        <v>1549</v>
      </c>
      <c r="P650" s="11">
        <f t="shared" si="22"/>
        <v>8</v>
      </c>
      <c r="Q650" s="246"/>
      <c r="R650" s="217">
        <f ca="1">+VLOOKUP(G650,'TONG HOP'!$C$8:$Q$788,14,0)</f>
        <v>8622217</v>
      </c>
      <c r="S650" s="217">
        <f ca="1">+VLOOKUP(G650,'TONG HOP'!$C$8:$Q$788,15,0)</f>
        <v>11000466.59</v>
      </c>
      <c r="T650" s="447"/>
      <c r="U650" s="7"/>
      <c r="V650" s="7"/>
    </row>
    <row r="651" spans="1:22" ht="15.75" customHeight="1">
      <c r="A651" s="4">
        <f t="shared" si="21"/>
        <v>647</v>
      </c>
      <c r="B651" s="30"/>
      <c r="C651" s="19" t="s">
        <v>742</v>
      </c>
      <c r="D651" s="489"/>
      <c r="E651" s="5" t="s">
        <v>743</v>
      </c>
      <c r="F651" s="20" t="s">
        <v>890</v>
      </c>
      <c r="G651" s="315" t="s">
        <v>1421</v>
      </c>
      <c r="H651" s="17" t="str">
        <f>VLOOKUP(G651,'TONG HOP'!$C$8:$E$799,2,0)</f>
        <v>Đất VC02 (Đất TT)</v>
      </c>
      <c r="I651" s="29" t="str">
        <f>IF(B651="","",VLOOKUP(H651,'TONG HOP'!$B$8:$F$19883,1,0))</f>
        <v/>
      </c>
      <c r="J651" s="35" t="str">
        <f>IF(B651="","",VLOOKUP(I651,'TONG HOP'!$B$8:$F$19883,5,0))</f>
        <v/>
      </c>
      <c r="K651" s="214"/>
      <c r="L651" s="214"/>
      <c r="M651" s="214"/>
      <c r="N651" s="214"/>
      <c r="O651" s="617" t="s">
        <v>1549</v>
      </c>
      <c r="P651" s="11">
        <f t="shared" si="22"/>
        <v>8</v>
      </c>
      <c r="Q651" s="246"/>
      <c r="R651" s="217">
        <f ca="1">+VLOOKUP(G651,'TONG HOP'!$C$8:$Q$788,14,0)</f>
        <v>11046342.498400144</v>
      </c>
      <c r="S651" s="217">
        <f ca="1">+VLOOKUP(G651,'TONG HOP'!$C$8:$Q$788,15,0)</f>
        <v>10818962.636480175</v>
      </c>
      <c r="T651" s="447"/>
      <c r="U651" s="7"/>
      <c r="V651" s="7"/>
    </row>
    <row r="652" spans="1:22" ht="15" customHeight="1">
      <c r="A652" s="4">
        <f t="shared" si="21"/>
        <v>648</v>
      </c>
      <c r="B652" s="30"/>
      <c r="C652" s="19" t="s">
        <v>742</v>
      </c>
      <c r="D652" s="489"/>
      <c r="E652" s="5" t="s">
        <v>743</v>
      </c>
      <c r="F652" s="20" t="s">
        <v>890</v>
      </c>
      <c r="G652" s="315" t="s">
        <v>1485</v>
      </c>
      <c r="H652" s="17" t="e">
        <f>VLOOKUP(G652,'TONG HOP'!$C$8:$E$799,2,0)</f>
        <v>#N/A</v>
      </c>
      <c r="I652" s="29" t="str">
        <f>IF(B652="","",VLOOKUP(H652,'TONG HOP'!$B$8:$F$19883,1,0))</f>
        <v/>
      </c>
      <c r="J652" s="35" t="str">
        <f>IF(B652="","",VLOOKUP(I652,'TONG HOP'!$B$8:$F$19883,5,0))</f>
        <v/>
      </c>
      <c r="K652" s="214"/>
      <c r="L652" s="214"/>
      <c r="M652" s="214"/>
      <c r="N652" s="214"/>
      <c r="O652" s="617" t="s">
        <v>1549</v>
      </c>
      <c r="P652" s="11">
        <f t="shared" si="22"/>
        <v>8</v>
      </c>
      <c r="Q652" s="246"/>
      <c r="R652" s="217" t="e">
        <f>+VLOOKUP(G652,'TONG HOP'!$C$8:$Q$788,14,0)</f>
        <v>#N/A</v>
      </c>
      <c r="S652" s="217" t="e">
        <f>+VLOOKUP(G652,'TONG HOP'!$C$8:$Q$788,15,0)</f>
        <v>#N/A</v>
      </c>
      <c r="T652" s="447"/>
      <c r="U652" s="7"/>
      <c r="V652" s="7"/>
    </row>
    <row r="653" spans="1:22" ht="15" customHeight="1">
      <c r="A653" s="4">
        <f t="shared" si="21"/>
        <v>649</v>
      </c>
      <c r="B653" s="30"/>
      <c r="C653" s="19" t="s">
        <v>742</v>
      </c>
      <c r="D653" s="489"/>
      <c r="E653" s="5" t="s">
        <v>743</v>
      </c>
      <c r="F653" s="20" t="s">
        <v>890</v>
      </c>
      <c r="G653" s="17" t="s">
        <v>1294</v>
      </c>
      <c r="H653" s="17" t="str">
        <f>VLOOKUP(G653,'TONG HOP'!$C$8:$E$799,2,0)</f>
        <v>Thủy tinh lỏng - Ngọc Anh Đạt (Natri silicate)</v>
      </c>
      <c r="I653" s="29" t="str">
        <f>IF(B653="","",VLOOKUP(H653,'TONG HOP'!$B$8:$F$19883,1,0))</f>
        <v/>
      </c>
      <c r="J653" s="35" t="str">
        <f>IF(B653="","",VLOOKUP(I653,'TONG HOP'!$B$8:$F$19883,5,0))</f>
        <v/>
      </c>
      <c r="K653" s="214"/>
      <c r="L653" s="214"/>
      <c r="M653" s="214"/>
      <c r="N653" s="214"/>
      <c r="O653" s="617" t="s">
        <v>1549</v>
      </c>
      <c r="P653" s="11">
        <f t="shared" si="22"/>
        <v>8</v>
      </c>
      <c r="Q653" s="246"/>
      <c r="R653" s="217">
        <f ca="1">+VLOOKUP(G653,'TONG HOP'!$C$8:$Q$788,14,0)</f>
        <v>11856</v>
      </c>
      <c r="S653" s="217">
        <f ca="1">+VLOOKUP(G653,'TONG HOP'!$C$8:$Q$788,15,0)</f>
        <v>11856</v>
      </c>
      <c r="T653" s="447"/>
      <c r="U653" s="7"/>
      <c r="V653" s="7"/>
    </row>
    <row r="654" spans="1:22" ht="15" customHeight="1">
      <c r="A654" s="4">
        <f t="shared" si="21"/>
        <v>650</v>
      </c>
      <c r="B654" s="30"/>
      <c r="C654" s="19" t="s">
        <v>742</v>
      </c>
      <c r="D654" s="489"/>
      <c r="E654" s="5" t="s">
        <v>743</v>
      </c>
      <c r="F654" s="20" t="s">
        <v>1422</v>
      </c>
      <c r="G654" s="315" t="s">
        <v>1296</v>
      </c>
      <c r="H654" s="17" t="str">
        <f>VLOOKUP(G654,'TONG HOP'!$C$8:$E$799,2,0)</f>
        <v>Bột đá Phước Hoà 03 (PH03) DTL</v>
      </c>
      <c r="I654" s="29" t="str">
        <f>IF(B654="","",VLOOKUP(H654,'TONG HOP'!$B$8:$F$19883,1,0))</f>
        <v/>
      </c>
      <c r="J654" s="35" t="str">
        <f>IF(B654="","",VLOOKUP(I654,'TONG HOP'!$B$8:$F$19883,5,0))</f>
        <v/>
      </c>
      <c r="K654" s="214"/>
      <c r="L654" s="214"/>
      <c r="M654" s="214"/>
      <c r="N654" s="214"/>
      <c r="O654" s="617" t="s">
        <v>1551</v>
      </c>
      <c r="P654" s="11">
        <f t="shared" si="22"/>
        <v>8</v>
      </c>
      <c r="Q654" s="246"/>
      <c r="R654" s="217">
        <f ca="1">+VLOOKUP(G654,'TONG HOP'!$C$8:$Q$788,14,0)</f>
        <v>12462544.286</v>
      </c>
      <c r="S654" s="217">
        <f ca="1">+VLOOKUP(G654,'TONG HOP'!$C$8:$Q$788,15,0)</f>
        <v>13260131.879999999</v>
      </c>
      <c r="T654" s="447"/>
      <c r="U654" s="7"/>
      <c r="V654" s="7"/>
    </row>
    <row r="655" spans="1:22" ht="15" customHeight="1">
      <c r="A655" s="4">
        <f t="shared" si="21"/>
        <v>651</v>
      </c>
      <c r="B655" s="30"/>
      <c r="C655" s="19" t="s">
        <v>742</v>
      </c>
      <c r="D655" s="489"/>
      <c r="E655" s="5" t="s">
        <v>743</v>
      </c>
      <c r="F655" s="20" t="s">
        <v>1422</v>
      </c>
      <c r="G655" s="17" t="s">
        <v>1297</v>
      </c>
      <c r="H655" s="17" t="str">
        <f>VLOOKUP(G655,'TONG HOP'!$C$8:$E$799,2,0)</f>
        <v>Bột đá 0-5 (PH02)</v>
      </c>
      <c r="I655" s="29" t="str">
        <f>IF(B655="","",VLOOKUP(H655,'TONG HOP'!$B$8:$F$19883,1,0))</f>
        <v/>
      </c>
      <c r="J655" s="35" t="str">
        <f>IF(B655="","",VLOOKUP(I655,'TONG HOP'!$B$8:$F$19883,5,0))</f>
        <v/>
      </c>
      <c r="K655" s="214"/>
      <c r="L655" s="214"/>
      <c r="M655" s="214"/>
      <c r="N655" s="214"/>
      <c r="O655" s="617" t="s">
        <v>1551</v>
      </c>
      <c r="P655" s="11">
        <f t="shared" si="22"/>
        <v>8</v>
      </c>
      <c r="Q655" s="246"/>
      <c r="R655" s="217">
        <f ca="1">+VLOOKUP(G655,'TONG HOP'!$C$8:$Q$788,14,0)</f>
        <v>16450296.948150001</v>
      </c>
      <c r="S655" s="217">
        <f ca="1">+VLOOKUP(G655,'TONG HOP'!$C$8:$Q$788,15,0)</f>
        <v>17584243.156999998</v>
      </c>
      <c r="T655" s="447"/>
      <c r="U655" s="7"/>
      <c r="V655" s="7"/>
    </row>
    <row r="656" spans="1:22" ht="15" customHeight="1">
      <c r="A656" s="4">
        <f t="shared" si="21"/>
        <v>652</v>
      </c>
      <c r="B656" s="30"/>
      <c r="C656" s="19" t="s">
        <v>742</v>
      </c>
      <c r="D656" s="489"/>
      <c r="E656" s="5" t="s">
        <v>743</v>
      </c>
      <c r="F656" s="20" t="s">
        <v>1422</v>
      </c>
      <c r="G656" s="315" t="s">
        <v>1421</v>
      </c>
      <c r="H656" s="17" t="str">
        <f>VLOOKUP(G656,'TONG HOP'!$C$8:$E$799,2,0)</f>
        <v>Đất VC02 (Đất TT)</v>
      </c>
      <c r="I656" s="29" t="str">
        <f>IF(B656="","",VLOOKUP(H656,'TONG HOP'!$B$8:$F$19883,1,0))</f>
        <v/>
      </c>
      <c r="J656" s="35" t="str">
        <f>IF(B656="","",VLOOKUP(I656,'TONG HOP'!$B$8:$F$19883,5,0))</f>
        <v/>
      </c>
      <c r="K656" s="214"/>
      <c r="L656" s="214"/>
      <c r="M656" s="214"/>
      <c r="N656" s="214"/>
      <c r="O656" s="617" t="s">
        <v>1551</v>
      </c>
      <c r="P656" s="11">
        <f t="shared" si="22"/>
        <v>8</v>
      </c>
      <c r="Q656" s="246"/>
      <c r="R656" s="217">
        <f ca="1">+VLOOKUP(G656,'TONG HOP'!$C$8:$Q$788,14,0)</f>
        <v>11046342.498400144</v>
      </c>
      <c r="S656" s="217">
        <f ca="1">+VLOOKUP(G656,'TONG HOP'!$C$8:$Q$788,15,0)</f>
        <v>10818962.636480175</v>
      </c>
      <c r="T656" s="447"/>
      <c r="U656" s="7"/>
      <c r="V656" s="7"/>
    </row>
    <row r="657" spans="1:22" ht="15" customHeight="1">
      <c r="A657" s="4">
        <f t="shared" si="21"/>
        <v>653</v>
      </c>
      <c r="B657" s="30"/>
      <c r="C657" s="19" t="s">
        <v>742</v>
      </c>
      <c r="D657" s="489"/>
      <c r="E657" s="5" t="s">
        <v>743</v>
      </c>
      <c r="F657" s="20" t="s">
        <v>1422</v>
      </c>
      <c r="G657" s="315" t="s">
        <v>87</v>
      </c>
      <c r="H657" s="17" t="str">
        <f>VLOOKUP(G657,'TONG HOP'!$C$8:$E$799,2,0)</f>
        <v>Dolomite (Đất làm gạch A2)</v>
      </c>
      <c r="I657" s="29" t="str">
        <f>IF(B657="","",VLOOKUP(H657,'TONG HOP'!$B$8:$F$19883,1,0))</f>
        <v/>
      </c>
      <c r="J657" s="35" t="str">
        <f>IF(B657="","",VLOOKUP(I657,'TONG HOP'!$B$8:$F$19883,5,0))</f>
        <v/>
      </c>
      <c r="K657" s="214"/>
      <c r="L657" s="214"/>
      <c r="M657" s="214"/>
      <c r="N657" s="214"/>
      <c r="O657" s="617" t="s">
        <v>1551</v>
      </c>
      <c r="P657" s="11">
        <f t="shared" si="22"/>
        <v>8</v>
      </c>
      <c r="Q657" s="246"/>
      <c r="R657" s="217">
        <f ca="1">+VLOOKUP(G657,'TONG HOP'!$C$8:$Q$788,14,0)</f>
        <v>1558845</v>
      </c>
      <c r="S657" s="217">
        <f ca="1">+VLOOKUP(G657,'TONG HOP'!$C$8:$Q$788,15,0)</f>
        <v>1855664</v>
      </c>
      <c r="T657" s="447"/>
      <c r="U657" s="7"/>
      <c r="V657" s="7"/>
    </row>
    <row r="658" spans="1:22" ht="15" customHeight="1">
      <c r="A658" s="4">
        <f t="shared" si="21"/>
        <v>654</v>
      </c>
      <c r="B658" s="30"/>
      <c r="C658" s="19" t="s">
        <v>742</v>
      </c>
      <c r="D658" s="489"/>
      <c r="E658" s="5" t="s">
        <v>743</v>
      </c>
      <c r="F658" s="20" t="s">
        <v>1422</v>
      </c>
      <c r="G658" s="315" t="s">
        <v>1147</v>
      </c>
      <c r="H658" s="17" t="str">
        <f>VLOOKUP(G658,'TONG HOP'!$C$8:$E$799,2,0)</f>
        <v>Đất sét Hoa đào (DTL) BD01</v>
      </c>
      <c r="I658" s="29" t="str">
        <f>IF(B658="","",VLOOKUP(H658,'TONG HOP'!$B$8:$F$19883,1,0))</f>
        <v/>
      </c>
      <c r="J658" s="35" t="str">
        <f>IF(B658="","",VLOOKUP(I658,'TONG HOP'!$B$8:$F$19883,5,0))</f>
        <v/>
      </c>
      <c r="K658" s="214"/>
      <c r="L658" s="214"/>
      <c r="M658" s="214"/>
      <c r="N658" s="214"/>
      <c r="O658" s="617" t="s">
        <v>1551</v>
      </c>
      <c r="P658" s="11">
        <f t="shared" si="22"/>
        <v>8</v>
      </c>
      <c r="Q658" s="246"/>
      <c r="R658" s="217">
        <f ca="1">+VLOOKUP(G658,'TONG HOP'!$C$8:$Q$788,14,0)</f>
        <v>7003067.8900000006</v>
      </c>
      <c r="S658" s="217">
        <f ca="1">+VLOOKUP(G658,'TONG HOP'!$C$8:$Q$788,15,0)</f>
        <v>9188535.4875000007</v>
      </c>
      <c r="T658" s="447"/>
      <c r="U658" s="7"/>
      <c r="V658" s="7"/>
    </row>
    <row r="659" spans="1:22" ht="15" customHeight="1">
      <c r="A659" s="4">
        <f t="shared" si="21"/>
        <v>655</v>
      </c>
      <c r="B659" s="30"/>
      <c r="C659" s="19" t="s">
        <v>742</v>
      </c>
      <c r="D659" s="489"/>
      <c r="E659" s="5" t="s">
        <v>743</v>
      </c>
      <c r="F659" s="20" t="s">
        <v>1422</v>
      </c>
      <c r="G659" s="315" t="s">
        <v>783</v>
      </c>
      <c r="H659" s="17" t="str">
        <f>VLOOKUP(G659,'TONG HOP'!$C$8:$E$799,2,0)</f>
        <v>Đất sét Hồng Lâm Đồng mới (PND-KL-BL01) - LQ</v>
      </c>
      <c r="I659" s="29" t="str">
        <f>IF(B659="","",VLOOKUP(H659,'TONG HOP'!$B$8:$F$19883,1,0))</f>
        <v/>
      </c>
      <c r="J659" s="35" t="str">
        <f>IF(B659="","",VLOOKUP(I659,'TONG HOP'!$B$8:$F$19883,5,0))</f>
        <v/>
      </c>
      <c r="K659" s="214"/>
      <c r="L659" s="214"/>
      <c r="M659" s="214"/>
      <c r="N659" s="214"/>
      <c r="O659" s="617" t="s">
        <v>1551</v>
      </c>
      <c r="P659" s="11">
        <f t="shared" si="22"/>
        <v>8</v>
      </c>
      <c r="Q659" s="246"/>
      <c r="R659" s="217">
        <f ca="1">+VLOOKUP(G659,'TONG HOP'!$C$8:$Q$788,14,0)</f>
        <v>8622217</v>
      </c>
      <c r="S659" s="217">
        <f ca="1">+VLOOKUP(G659,'TONG HOP'!$C$8:$Q$788,15,0)</f>
        <v>11000466.59</v>
      </c>
      <c r="T659" s="447"/>
      <c r="U659" s="7"/>
      <c r="V659" s="7"/>
    </row>
    <row r="660" spans="1:22">
      <c r="A660" s="4">
        <f t="shared" si="21"/>
        <v>656</v>
      </c>
      <c r="B660" s="30"/>
      <c r="C660" s="19" t="s">
        <v>742</v>
      </c>
      <c r="D660" s="489"/>
      <c r="E660" s="5" t="s">
        <v>743</v>
      </c>
      <c r="F660" s="20" t="s">
        <v>1422</v>
      </c>
      <c r="G660" s="17" t="s">
        <v>784</v>
      </c>
      <c r="H660" s="17" t="str">
        <f>VLOOKUP(G660,'TONG HOP'!$C$8:$E$799,2,0)</f>
        <v>Đất Đỏ Hoa Đào (BD02) LHP</v>
      </c>
      <c r="I660" s="29" t="str">
        <f>IF(B660="","",VLOOKUP(H660,'TONG HOP'!$B$8:$F$19883,1,0))</f>
        <v/>
      </c>
      <c r="J660" s="35" t="str">
        <f>IF(B660="","",VLOOKUP(I660,'TONG HOP'!$B$8:$F$19883,5,0))</f>
        <v/>
      </c>
      <c r="K660" s="214"/>
      <c r="L660" s="214"/>
      <c r="M660" s="214"/>
      <c r="N660" s="214"/>
      <c r="O660" s="617" t="s">
        <v>1551</v>
      </c>
      <c r="P660" s="11">
        <f t="shared" si="22"/>
        <v>8</v>
      </c>
      <c r="Q660" s="246"/>
      <c r="R660" s="217">
        <f ca="1">+VLOOKUP(G660,'TONG HOP'!$C$8:$Q$788,14,0)</f>
        <v>21748131.5</v>
      </c>
      <c r="S660" s="217">
        <f ca="1">+VLOOKUP(G660,'TONG HOP'!$C$8:$Q$788,15,0)</f>
        <v>27517934.375</v>
      </c>
      <c r="T660" s="447"/>
      <c r="U660" s="7"/>
      <c r="V660" s="7"/>
    </row>
    <row r="661" spans="1:22" ht="15" customHeight="1">
      <c r="A661" s="4">
        <f t="shared" si="21"/>
        <v>657</v>
      </c>
      <c r="B661" s="30"/>
      <c r="C661" s="19" t="s">
        <v>742</v>
      </c>
      <c r="D661" s="489"/>
      <c r="E661" s="5" t="s">
        <v>743</v>
      </c>
      <c r="F661" s="20" t="s">
        <v>1422</v>
      </c>
      <c r="G661" s="315" t="s">
        <v>1485</v>
      </c>
      <c r="H661" s="17" t="e">
        <f>VLOOKUP(G661,'TONG HOP'!$C$8:$E$799,2,0)</f>
        <v>#N/A</v>
      </c>
      <c r="I661" s="29" t="str">
        <f>IF(B661="","",VLOOKUP(H661,'TONG HOP'!$B$8:$F$19883,1,0))</f>
        <v/>
      </c>
      <c r="J661" s="35" t="str">
        <f>IF(B661="","",VLOOKUP(I661,'TONG HOP'!$B$8:$F$19883,5,0))</f>
        <v/>
      </c>
      <c r="K661" s="214"/>
      <c r="L661" s="214"/>
      <c r="M661" s="214"/>
      <c r="N661" s="214"/>
      <c r="O661" s="617" t="s">
        <v>1551</v>
      </c>
      <c r="P661" s="11">
        <f t="shared" si="22"/>
        <v>8</v>
      </c>
      <c r="Q661" s="246"/>
      <c r="R661" s="217" t="e">
        <f>+VLOOKUP(G661,'TONG HOP'!$C$8:$Q$788,14,0)</f>
        <v>#N/A</v>
      </c>
      <c r="S661" s="217" t="e">
        <f>+VLOOKUP(G661,'TONG HOP'!$C$8:$Q$788,15,0)</f>
        <v>#N/A</v>
      </c>
      <c r="T661" s="447"/>
      <c r="U661" s="7"/>
      <c r="V661" s="7"/>
    </row>
    <row r="662" spans="1:22" ht="15" customHeight="1">
      <c r="A662" s="4">
        <f t="shared" si="21"/>
        <v>658</v>
      </c>
      <c r="B662" s="30"/>
      <c r="C662" s="19" t="s">
        <v>742</v>
      </c>
      <c r="D662" s="489"/>
      <c r="E662" s="5" t="s">
        <v>743</v>
      </c>
      <c r="F662" s="20" t="s">
        <v>1422</v>
      </c>
      <c r="G662" s="17" t="s">
        <v>1294</v>
      </c>
      <c r="H662" s="17" t="str">
        <f>VLOOKUP(G662,'TONG HOP'!$C$8:$E$799,2,0)</f>
        <v>Thủy tinh lỏng - Ngọc Anh Đạt (Natri silicate)</v>
      </c>
      <c r="I662" s="29" t="str">
        <f>IF(B662="","",VLOOKUP(H662,'TONG HOP'!$B$8:$F$19883,1,0))</f>
        <v/>
      </c>
      <c r="J662" s="35" t="str">
        <f>IF(B662="","",VLOOKUP(I662,'TONG HOP'!$B$8:$F$19883,5,0))</f>
        <v/>
      </c>
      <c r="K662" s="214"/>
      <c r="L662" s="214"/>
      <c r="M662" s="214"/>
      <c r="N662" s="214"/>
      <c r="O662" s="617" t="s">
        <v>1551</v>
      </c>
      <c r="P662" s="11">
        <f t="shared" si="22"/>
        <v>8</v>
      </c>
      <c r="Q662" s="246"/>
      <c r="R662" s="217">
        <f ca="1">+VLOOKUP(G662,'TONG HOP'!$C$8:$Q$788,14,0)</f>
        <v>11856</v>
      </c>
      <c r="S662" s="217">
        <f ca="1">+VLOOKUP(G662,'TONG HOP'!$C$8:$Q$788,15,0)</f>
        <v>11856</v>
      </c>
      <c r="T662" s="447"/>
      <c r="U662" s="7"/>
      <c r="V662" s="7"/>
    </row>
    <row r="663" spans="1:22" ht="15" customHeight="1">
      <c r="A663" s="4">
        <f t="shared" si="21"/>
        <v>659</v>
      </c>
      <c r="B663" s="30"/>
      <c r="C663" s="19" t="s">
        <v>742</v>
      </c>
      <c r="D663" s="489"/>
      <c r="E663" s="5" t="s">
        <v>743</v>
      </c>
      <c r="F663" s="20" t="s">
        <v>1422</v>
      </c>
      <c r="G663" s="315" t="s">
        <v>1370</v>
      </c>
      <c r="H663" s="17" t="str">
        <f>VLOOKUP(G663,'TONG HOP'!$C$8:$E$799,2,0)</f>
        <v>Đất VT02</v>
      </c>
      <c r="I663" s="29" t="str">
        <f>IF(B663="","",VLOOKUP(H663,'TONG HOP'!$B$8:$F$19883,1,0))</f>
        <v/>
      </c>
      <c r="J663" s="35" t="str">
        <f>IF(B663="","",VLOOKUP(I663,'TONG HOP'!$B$8:$F$19883,5,0))</f>
        <v/>
      </c>
      <c r="K663" s="214"/>
      <c r="L663" s="214"/>
      <c r="M663" s="214"/>
      <c r="N663" s="214"/>
      <c r="O663" s="617" t="s">
        <v>1551</v>
      </c>
      <c r="P663" s="11">
        <f t="shared" si="22"/>
        <v>8</v>
      </c>
      <c r="Q663" s="246"/>
      <c r="R663" s="217">
        <f ca="1">+VLOOKUP(G663,'TONG HOP'!$C$8:$Q$788,14,0)</f>
        <v>7849734</v>
      </c>
      <c r="S663" s="217">
        <f ca="1">+VLOOKUP(G663,'TONG HOP'!$C$8:$Q$788,15,0)</f>
        <v>9643863.4800000004</v>
      </c>
      <c r="T663" s="447"/>
      <c r="U663" s="7"/>
      <c r="V663" s="7"/>
    </row>
    <row r="664" spans="1:22" ht="15" customHeight="1">
      <c r="A664" s="4">
        <f t="shared" si="21"/>
        <v>660</v>
      </c>
      <c r="B664" s="30"/>
      <c r="C664" s="19" t="s">
        <v>742</v>
      </c>
      <c r="D664" s="489"/>
      <c r="E664" s="5" t="s">
        <v>743</v>
      </c>
      <c r="F664" s="20" t="s">
        <v>1442</v>
      </c>
      <c r="G664" s="17" t="s">
        <v>1126</v>
      </c>
      <c r="H664" s="17" t="str">
        <f>VLOOKUP(G664,'TONG HOP'!$C$8:$E$799,2,0)</f>
        <v>Than cục 4A- Hưng Tam Long Lô 1</v>
      </c>
      <c r="I664" s="29" t="str">
        <f>IF(B664="","",VLOOKUP(H664,'TONG HOP'!$B$8:$F$19883,1,0))</f>
        <v/>
      </c>
      <c r="J664" s="35" t="str">
        <f>IF(B664="","",VLOOKUP(I664,'TONG HOP'!$B$8:$F$19883,5,0))</f>
        <v/>
      </c>
      <c r="K664" s="214"/>
      <c r="L664" s="214"/>
      <c r="M664" s="214"/>
      <c r="N664" s="214"/>
      <c r="O664" s="617" t="s">
        <v>1535</v>
      </c>
      <c r="P664" s="11">
        <f t="shared" si="22"/>
        <v>8</v>
      </c>
      <c r="Q664" s="246"/>
      <c r="R664" s="217">
        <f>+VLOOKUP(G664,'TONG HOP'!$C$8:$Q$788,14,0)</f>
        <v>0</v>
      </c>
      <c r="S664" s="217">
        <f ca="1">+VLOOKUP(G664,'TONG HOP'!$C$8:$Q$788,15,0)</f>
        <v>0</v>
      </c>
      <c r="T664" s="447"/>
      <c r="U664" s="7"/>
      <c r="V664" s="7"/>
    </row>
    <row r="665" spans="1:22" ht="15" customHeight="1">
      <c r="A665" s="4">
        <f t="shared" si="21"/>
        <v>661</v>
      </c>
      <c r="B665" s="30"/>
      <c r="C665" s="19" t="s">
        <v>742</v>
      </c>
      <c r="D665" s="489"/>
      <c r="E665" s="5" t="s">
        <v>743</v>
      </c>
      <c r="F665" s="20" t="s">
        <v>1442</v>
      </c>
      <c r="G665" s="17" t="s">
        <v>1126</v>
      </c>
      <c r="H665" s="17" t="str">
        <f>VLOOKUP(G665,'TONG HOP'!$C$8:$E$799,2,0)</f>
        <v>Than cục 4A- Hưng Tam Long Lô 1</v>
      </c>
      <c r="I665" s="29" t="str">
        <f>IF(B665="","",VLOOKUP(H665,'TONG HOP'!$B$8:$F$19883,1,0))</f>
        <v/>
      </c>
      <c r="J665" s="35" t="str">
        <f>IF(B665="","",VLOOKUP(I665,'TONG HOP'!$B$8:$F$19883,5,0))</f>
        <v/>
      </c>
      <c r="K665" s="214"/>
      <c r="L665" s="214"/>
      <c r="M665" s="214"/>
      <c r="N665" s="214"/>
      <c r="O665" s="617" t="s">
        <v>1536</v>
      </c>
      <c r="P665" s="11">
        <f t="shared" si="22"/>
        <v>8</v>
      </c>
      <c r="Q665" s="246"/>
      <c r="R665" s="217">
        <f>+VLOOKUP(G665,'TONG HOP'!$C$8:$Q$788,14,0)</f>
        <v>0</v>
      </c>
      <c r="S665" s="217">
        <f ca="1">+VLOOKUP(G665,'TONG HOP'!$C$8:$Q$788,15,0)</f>
        <v>0</v>
      </c>
      <c r="T665" s="447"/>
      <c r="U665" s="7"/>
      <c r="V665" s="7"/>
    </row>
    <row r="666" spans="1:22" ht="15" customHeight="1">
      <c r="A666" s="4">
        <f t="shared" si="21"/>
        <v>662</v>
      </c>
      <c r="B666" s="30"/>
      <c r="C666" s="19" t="s">
        <v>742</v>
      </c>
      <c r="D666" s="489"/>
      <c r="E666" s="5" t="s">
        <v>743</v>
      </c>
      <c r="F666" s="20" t="s">
        <v>1442</v>
      </c>
      <c r="G666" s="17" t="s">
        <v>1393</v>
      </c>
      <c r="H666" s="17" t="str">
        <f>VLOOKUP(G666,'TONG HOP'!$C$8:$E$799,2,0)</f>
        <v>Than cục 4- Hải Thành Lô2</v>
      </c>
      <c r="I666" s="29" t="str">
        <f>IF(B666="","",VLOOKUP(H666,'TONG HOP'!$B$8:$F$19883,1,0))</f>
        <v/>
      </c>
      <c r="J666" s="35" t="str">
        <f>IF(B666="","",VLOOKUP(I666,'TONG HOP'!$B$8:$F$19883,5,0))</f>
        <v/>
      </c>
      <c r="K666" s="214"/>
      <c r="L666" s="214"/>
      <c r="M666" s="214"/>
      <c r="N666" s="214"/>
      <c r="O666" s="617" t="s">
        <v>1527</v>
      </c>
      <c r="P666" s="11">
        <f t="shared" si="22"/>
        <v>8</v>
      </c>
      <c r="Q666" s="246"/>
      <c r="R666" s="217">
        <f>+VLOOKUP(G666,'TONG HOP'!$C$8:$Q$788,14,0)</f>
        <v>0</v>
      </c>
      <c r="S666" s="217">
        <f ca="1">+VLOOKUP(G666,'TONG HOP'!$C$8:$Q$788,15,0)</f>
        <v>214005</v>
      </c>
      <c r="T666" s="447"/>
      <c r="U666" s="7"/>
      <c r="V666" s="7"/>
    </row>
    <row r="667" spans="1:22" ht="15" customHeight="1">
      <c r="A667" s="4">
        <f t="shared" si="21"/>
        <v>663</v>
      </c>
      <c r="B667" s="30"/>
      <c r="C667" s="19" t="s">
        <v>742</v>
      </c>
      <c r="D667" s="489"/>
      <c r="E667" s="5" t="s">
        <v>743</v>
      </c>
      <c r="F667" s="20" t="s">
        <v>1442</v>
      </c>
      <c r="G667" s="17" t="s">
        <v>1393</v>
      </c>
      <c r="H667" s="17" t="str">
        <f>VLOOKUP(G667,'TONG HOP'!$C$8:$E$799,2,0)</f>
        <v>Than cục 4- Hải Thành Lô2</v>
      </c>
      <c r="I667" s="29" t="str">
        <f>IF(B667="","",VLOOKUP(H667,'TONG HOP'!$B$8:$F$19883,1,0))</f>
        <v/>
      </c>
      <c r="J667" s="35" t="str">
        <f>IF(B667="","",VLOOKUP(I667,'TONG HOP'!$B$8:$F$19883,5,0))</f>
        <v/>
      </c>
      <c r="K667" s="214"/>
      <c r="L667" s="214"/>
      <c r="M667" s="214"/>
      <c r="N667" s="214"/>
      <c r="O667" s="617" t="s">
        <v>1528</v>
      </c>
      <c r="P667" s="11">
        <f t="shared" si="22"/>
        <v>8</v>
      </c>
      <c r="Q667" s="246"/>
      <c r="R667" s="217">
        <f>+VLOOKUP(G667,'TONG HOP'!$C$8:$Q$788,14,0)</f>
        <v>0</v>
      </c>
      <c r="S667" s="217">
        <f ca="1">+VLOOKUP(G667,'TONG HOP'!$C$8:$Q$788,15,0)</f>
        <v>214005</v>
      </c>
      <c r="T667" s="447"/>
      <c r="U667" s="7"/>
      <c r="V667" s="7"/>
    </row>
    <row r="668" spans="1:22" ht="15" customHeight="1">
      <c r="A668" s="4">
        <f t="shared" si="21"/>
        <v>664</v>
      </c>
      <c r="B668" s="30"/>
      <c r="C668" s="19" t="s">
        <v>742</v>
      </c>
      <c r="D668" s="489"/>
      <c r="E668" s="5" t="s">
        <v>743</v>
      </c>
      <c r="F668" s="20" t="s">
        <v>890</v>
      </c>
      <c r="G668" s="315" t="s">
        <v>1497</v>
      </c>
      <c r="H668" s="17" t="str">
        <f>VLOOKUP(G668,'TONG HOP'!$C$8:$E$799,2,0)</f>
        <v>Vỏ điều- GreenPower lô 1</v>
      </c>
      <c r="I668" s="29" t="str">
        <f>IF(B668="","",VLOOKUP(H668,'TONG HOP'!$B$8:$F$19883,1,0))</f>
        <v/>
      </c>
      <c r="J668" s="35" t="str">
        <f>IF(B668="","",VLOOKUP(I668,'TONG HOP'!$B$8:$F$19883,5,0))</f>
        <v/>
      </c>
      <c r="K668" s="214"/>
      <c r="L668" s="214"/>
      <c r="M668" s="214"/>
      <c r="N668" s="214"/>
      <c r="O668" s="617"/>
      <c r="P668" s="11">
        <f t="shared" si="22"/>
        <v>8</v>
      </c>
      <c r="Q668" s="246"/>
      <c r="R668" s="217">
        <f>+VLOOKUP(G668,'TONG HOP'!$C$8:$Q$788,14,0)</f>
        <v>0</v>
      </c>
      <c r="S668" s="217">
        <f ca="1">+VLOOKUP(G668,'TONG HOP'!$C$8:$Q$788,15,0)</f>
        <v>128983.75999999989</v>
      </c>
      <c r="T668" s="447"/>
      <c r="U668" s="7"/>
      <c r="V668" s="7"/>
    </row>
    <row r="669" spans="1:22" ht="15" customHeight="1">
      <c r="A669" s="4">
        <f t="shared" si="21"/>
        <v>665</v>
      </c>
      <c r="B669" s="30"/>
      <c r="C669" s="19" t="s">
        <v>742</v>
      </c>
      <c r="D669" s="489"/>
      <c r="E669" s="5" t="s">
        <v>743</v>
      </c>
      <c r="F669" s="20" t="s">
        <v>890</v>
      </c>
      <c r="G669" s="17" t="s">
        <v>1297</v>
      </c>
      <c r="H669" s="17" t="str">
        <f>VLOOKUP(G669,'TONG HOP'!$C$8:$E$799,2,0)</f>
        <v>Bột đá 0-5 (PH02)</v>
      </c>
      <c r="I669" s="29" t="str">
        <f>IF(B669="","",VLOOKUP(H669,'TONG HOP'!$B$8:$F$19883,1,0))</f>
        <v/>
      </c>
      <c r="J669" s="35" t="str">
        <f>IF(B669="","",VLOOKUP(I669,'TONG HOP'!$B$8:$F$19883,5,0))</f>
        <v/>
      </c>
      <c r="K669" s="214"/>
      <c r="L669" s="214"/>
      <c r="M669" s="214"/>
      <c r="N669" s="214"/>
      <c r="O669" s="617" t="s">
        <v>1550</v>
      </c>
      <c r="P669" s="11">
        <f t="shared" si="22"/>
        <v>8</v>
      </c>
      <c r="Q669" s="246"/>
      <c r="R669" s="217">
        <f ca="1">+VLOOKUP(G669,'TONG HOP'!$C$8:$Q$788,14,0)</f>
        <v>16450296.948150001</v>
      </c>
      <c r="S669" s="217">
        <f ca="1">+VLOOKUP(G669,'TONG HOP'!$C$8:$Q$788,15,0)</f>
        <v>17584243.156999998</v>
      </c>
      <c r="T669" s="447"/>
      <c r="U669" s="7"/>
      <c r="V669" s="7"/>
    </row>
    <row r="670" spans="1:22" ht="15" customHeight="1">
      <c r="A670" s="4">
        <f t="shared" si="21"/>
        <v>666</v>
      </c>
      <c r="B670" s="30"/>
      <c r="C670" s="19" t="s">
        <v>742</v>
      </c>
      <c r="D670" s="489"/>
      <c r="E670" s="5" t="s">
        <v>743</v>
      </c>
      <c r="F670" s="20" t="s">
        <v>890</v>
      </c>
      <c r="G670" s="315" t="s">
        <v>1296</v>
      </c>
      <c r="H670" s="17" t="str">
        <f>VLOOKUP(G670,'TONG HOP'!$C$8:$E$799,2,0)</f>
        <v>Bột đá Phước Hoà 03 (PH03) DTL</v>
      </c>
      <c r="I670" s="29" t="str">
        <f>IF(B670="","",VLOOKUP(H670,'TONG HOP'!$B$8:$F$19883,1,0))</f>
        <v/>
      </c>
      <c r="J670" s="35" t="str">
        <f>IF(B670="","",VLOOKUP(I670,'TONG HOP'!$B$8:$F$19883,5,0))</f>
        <v/>
      </c>
      <c r="K670" s="214"/>
      <c r="L670" s="214"/>
      <c r="M670" s="214"/>
      <c r="N670" s="214"/>
      <c r="O670" s="617" t="s">
        <v>1550</v>
      </c>
      <c r="P670" s="11">
        <f t="shared" si="22"/>
        <v>8</v>
      </c>
      <c r="Q670" s="246"/>
      <c r="R670" s="217">
        <f ca="1">+VLOOKUP(G670,'TONG HOP'!$C$8:$Q$788,14,0)</f>
        <v>12462544.286</v>
      </c>
      <c r="S670" s="217">
        <f ca="1">+VLOOKUP(G670,'TONG HOP'!$C$8:$Q$788,15,0)</f>
        <v>13260131.879999999</v>
      </c>
      <c r="T670" s="447"/>
      <c r="U670" s="7"/>
      <c r="V670" s="7"/>
    </row>
    <row r="671" spans="1:22" ht="15" customHeight="1">
      <c r="A671" s="4">
        <f t="shared" si="21"/>
        <v>667</v>
      </c>
      <c r="B671" s="30"/>
      <c r="C671" s="19" t="s">
        <v>742</v>
      </c>
      <c r="D671" s="489"/>
      <c r="E671" s="5" t="s">
        <v>743</v>
      </c>
      <c r="F671" s="20" t="s">
        <v>890</v>
      </c>
      <c r="G671" s="17" t="s">
        <v>78</v>
      </c>
      <c r="H671" s="17" t="str">
        <f>VLOOKUP(G671,'TONG HOP'!$C$8:$E$799,2,0)</f>
        <v>Đá vôi (PND-HT01)</v>
      </c>
      <c r="I671" s="29" t="str">
        <f>IF(B671="","",VLOOKUP(H671,'TONG HOP'!$B$8:$F$19883,1,0))</f>
        <v/>
      </c>
      <c r="J671" s="35" t="str">
        <f>IF(B671="","",VLOOKUP(I671,'TONG HOP'!$B$8:$F$19883,5,0))</f>
        <v/>
      </c>
      <c r="K671" s="214"/>
      <c r="L671" s="214"/>
      <c r="M671" s="214"/>
      <c r="N671" s="214"/>
      <c r="O671" s="617" t="s">
        <v>1550</v>
      </c>
      <c r="P671" s="11">
        <f t="shared" si="22"/>
        <v>8</v>
      </c>
      <c r="Q671" s="246"/>
      <c r="R671" s="217">
        <f ca="1">+VLOOKUP(G671,'TONG HOP'!$C$8:$Q$788,14,0)</f>
        <v>1278368.7590000001</v>
      </c>
      <c r="S671" s="217">
        <f ca="1">+VLOOKUP(G671,'TONG HOP'!$C$8:$Q$788,15,0)</f>
        <v>1340529.603775</v>
      </c>
      <c r="T671" s="447"/>
      <c r="U671" s="7"/>
      <c r="V671" s="7"/>
    </row>
    <row r="672" spans="1:22" ht="15" customHeight="1">
      <c r="A672" s="4">
        <f t="shared" si="21"/>
        <v>668</v>
      </c>
      <c r="B672" s="30"/>
      <c r="C672" s="19" t="s">
        <v>742</v>
      </c>
      <c r="D672" s="489"/>
      <c r="E672" s="5" t="s">
        <v>743</v>
      </c>
      <c r="F672" s="20" t="s">
        <v>890</v>
      </c>
      <c r="G672" s="315" t="s">
        <v>1147</v>
      </c>
      <c r="H672" s="17" t="str">
        <f>VLOOKUP(G672,'TONG HOP'!$C$8:$E$799,2,0)</f>
        <v>Đất sét Hoa đào (DTL) BD01</v>
      </c>
      <c r="I672" s="29" t="str">
        <f>IF(B672="","",VLOOKUP(H672,'TONG HOP'!$B$8:$F$19883,1,0))</f>
        <v/>
      </c>
      <c r="J672" s="35" t="str">
        <f>IF(B672="","",VLOOKUP(I672,'TONG HOP'!$B$8:$F$19883,5,0))</f>
        <v/>
      </c>
      <c r="K672" s="214"/>
      <c r="L672" s="214"/>
      <c r="M672" s="214"/>
      <c r="N672" s="214"/>
      <c r="O672" s="617" t="s">
        <v>1550</v>
      </c>
      <c r="P672" s="11">
        <f t="shared" si="22"/>
        <v>8</v>
      </c>
      <c r="Q672" s="246"/>
      <c r="R672" s="217">
        <f ca="1">+VLOOKUP(G672,'TONG HOP'!$C$8:$Q$788,14,0)</f>
        <v>7003067.8900000006</v>
      </c>
      <c r="S672" s="217">
        <f ca="1">+VLOOKUP(G672,'TONG HOP'!$C$8:$Q$788,15,0)</f>
        <v>9188535.4875000007</v>
      </c>
      <c r="T672" s="447"/>
      <c r="U672" s="7"/>
      <c r="V672" s="7"/>
    </row>
    <row r="673" spans="1:22" ht="15" customHeight="1">
      <c r="A673" s="4">
        <f t="shared" si="21"/>
        <v>669</v>
      </c>
      <c r="B673" s="30"/>
      <c r="C673" s="19" t="s">
        <v>742</v>
      </c>
      <c r="D673" s="489"/>
      <c r="E673" s="5" t="s">
        <v>743</v>
      </c>
      <c r="F673" s="20" t="s">
        <v>890</v>
      </c>
      <c r="G673" s="17" t="s">
        <v>784</v>
      </c>
      <c r="H673" s="17" t="str">
        <f>VLOOKUP(G673,'TONG HOP'!$C$8:$E$799,2,0)</f>
        <v>Đất Đỏ Hoa Đào (BD02) LHP</v>
      </c>
      <c r="I673" s="29" t="str">
        <f>IF(B673="","",VLOOKUP(H673,'TONG HOP'!$B$8:$F$19883,1,0))</f>
        <v/>
      </c>
      <c r="J673" s="35" t="str">
        <f>IF(B673="","",VLOOKUP(I673,'TONG HOP'!$B$8:$F$19883,5,0))</f>
        <v/>
      </c>
      <c r="K673" s="214"/>
      <c r="L673" s="214"/>
      <c r="M673" s="214"/>
      <c r="N673" s="214"/>
      <c r="O673" s="617" t="s">
        <v>1550</v>
      </c>
      <c r="P673" s="11">
        <f t="shared" si="22"/>
        <v>8</v>
      </c>
      <c r="Q673" s="246"/>
      <c r="R673" s="217">
        <f ca="1">+VLOOKUP(G673,'TONG HOP'!$C$8:$Q$788,14,0)</f>
        <v>21748131.5</v>
      </c>
      <c r="S673" s="217">
        <f ca="1">+VLOOKUP(G673,'TONG HOP'!$C$8:$Q$788,15,0)</f>
        <v>27517934.375</v>
      </c>
      <c r="T673" s="447"/>
      <c r="U673" s="7"/>
      <c r="V673" s="7"/>
    </row>
    <row r="674" spans="1:22" ht="15" customHeight="1">
      <c r="A674" s="4">
        <f t="shared" si="21"/>
        <v>670</v>
      </c>
      <c r="B674" s="30"/>
      <c r="C674" s="19" t="s">
        <v>742</v>
      </c>
      <c r="D674" s="489"/>
      <c r="E674" s="5" t="s">
        <v>743</v>
      </c>
      <c r="F674" s="20" t="s">
        <v>890</v>
      </c>
      <c r="G674" s="315" t="s">
        <v>1370</v>
      </c>
      <c r="H674" s="17" t="str">
        <f>VLOOKUP(G674,'TONG HOP'!$C$8:$E$799,2,0)</f>
        <v>Đất VT02</v>
      </c>
      <c r="I674" s="29" t="str">
        <f>IF(B674="","",VLOOKUP(H674,'TONG HOP'!$B$8:$F$19883,1,0))</f>
        <v/>
      </c>
      <c r="J674" s="35" t="str">
        <f>IF(B674="","",VLOOKUP(I674,'TONG HOP'!$B$8:$F$19883,5,0))</f>
        <v/>
      </c>
      <c r="K674" s="214"/>
      <c r="L674" s="214"/>
      <c r="M674" s="214"/>
      <c r="N674" s="214"/>
      <c r="O674" s="617" t="s">
        <v>1550</v>
      </c>
      <c r="P674" s="11">
        <f t="shared" si="22"/>
        <v>8</v>
      </c>
      <c r="Q674" s="246"/>
      <c r="R674" s="217">
        <f ca="1">+VLOOKUP(G674,'TONG HOP'!$C$8:$Q$788,14,0)</f>
        <v>7849734</v>
      </c>
      <c r="S674" s="217">
        <f ca="1">+VLOOKUP(G674,'TONG HOP'!$C$8:$Q$788,15,0)</f>
        <v>9643863.4800000004</v>
      </c>
      <c r="T674" s="447"/>
      <c r="U674" s="7"/>
      <c r="V674" s="7"/>
    </row>
    <row r="675" spans="1:22" ht="15" customHeight="1">
      <c r="A675" s="4">
        <f t="shared" si="21"/>
        <v>671</v>
      </c>
      <c r="B675" s="30"/>
      <c r="C675" s="19" t="s">
        <v>742</v>
      </c>
      <c r="D675" s="489"/>
      <c r="E675" s="5" t="s">
        <v>743</v>
      </c>
      <c r="F675" s="20" t="s">
        <v>890</v>
      </c>
      <c r="G675" s="315" t="s">
        <v>783</v>
      </c>
      <c r="H675" s="17" t="str">
        <f>VLOOKUP(G675,'TONG HOP'!$C$8:$E$799,2,0)</f>
        <v>Đất sét Hồng Lâm Đồng mới (PND-KL-BL01) - LQ</v>
      </c>
      <c r="I675" s="29" t="str">
        <f>IF(B675="","",VLOOKUP(H675,'TONG HOP'!$B$8:$F$19883,1,0))</f>
        <v/>
      </c>
      <c r="J675" s="35" t="str">
        <f>IF(B675="","",VLOOKUP(I675,'TONG HOP'!$B$8:$F$19883,5,0))</f>
        <v/>
      </c>
      <c r="K675" s="214"/>
      <c r="L675" s="214"/>
      <c r="M675" s="214"/>
      <c r="N675" s="214"/>
      <c r="O675" s="617" t="s">
        <v>1550</v>
      </c>
      <c r="P675" s="11">
        <f t="shared" si="22"/>
        <v>8</v>
      </c>
      <c r="Q675" s="246"/>
      <c r="R675" s="217">
        <f ca="1">+VLOOKUP(G675,'TONG HOP'!$C$8:$Q$788,14,0)</f>
        <v>8622217</v>
      </c>
      <c r="S675" s="217">
        <f ca="1">+VLOOKUP(G675,'TONG HOP'!$C$8:$Q$788,15,0)</f>
        <v>11000466.59</v>
      </c>
      <c r="T675" s="447"/>
      <c r="U675" s="7"/>
      <c r="V675" s="7"/>
    </row>
    <row r="676" spans="1:22" ht="15" customHeight="1">
      <c r="A676" s="4">
        <f t="shared" si="21"/>
        <v>672</v>
      </c>
      <c r="B676" s="30"/>
      <c r="C676" s="19" t="s">
        <v>742</v>
      </c>
      <c r="D676" s="489"/>
      <c r="E676" s="5" t="s">
        <v>743</v>
      </c>
      <c r="F676" s="20" t="s">
        <v>890</v>
      </c>
      <c r="G676" s="315" t="s">
        <v>1421</v>
      </c>
      <c r="H676" s="17" t="str">
        <f>VLOOKUP(G676,'TONG HOP'!$C$8:$E$799,2,0)</f>
        <v>Đất VC02 (Đất TT)</v>
      </c>
      <c r="I676" s="29" t="str">
        <f>IF(B676="","",VLOOKUP(H676,'TONG HOP'!$B$8:$F$19883,1,0))</f>
        <v/>
      </c>
      <c r="J676" s="35" t="str">
        <f>IF(B676="","",VLOOKUP(I676,'TONG HOP'!$B$8:$F$19883,5,0))</f>
        <v/>
      </c>
      <c r="K676" s="214"/>
      <c r="L676" s="214"/>
      <c r="M676" s="214"/>
      <c r="N676" s="214"/>
      <c r="O676" s="617" t="s">
        <v>1550</v>
      </c>
      <c r="P676" s="11">
        <f t="shared" si="22"/>
        <v>8</v>
      </c>
      <c r="Q676" s="246"/>
      <c r="R676" s="217">
        <f ca="1">+VLOOKUP(G676,'TONG HOP'!$C$8:$Q$788,14,0)</f>
        <v>11046342.498400144</v>
      </c>
      <c r="S676" s="217">
        <f ca="1">+VLOOKUP(G676,'TONG HOP'!$C$8:$Q$788,15,0)</f>
        <v>10818962.636480175</v>
      </c>
      <c r="T676" s="447"/>
      <c r="U676" s="7"/>
      <c r="V676" s="7"/>
    </row>
    <row r="677" spans="1:22" ht="15" customHeight="1">
      <c r="A677" s="4">
        <f t="shared" si="21"/>
        <v>673</v>
      </c>
      <c r="B677" s="30"/>
      <c r="C677" s="19" t="s">
        <v>742</v>
      </c>
      <c r="D677" s="489"/>
      <c r="E677" s="5" t="s">
        <v>743</v>
      </c>
      <c r="F677" s="20" t="s">
        <v>890</v>
      </c>
      <c r="G677" s="315" t="s">
        <v>1485</v>
      </c>
      <c r="H677" s="17" t="e">
        <f>VLOOKUP(G677,'TONG HOP'!$C$8:$E$799,2,0)</f>
        <v>#N/A</v>
      </c>
      <c r="I677" s="29" t="str">
        <f>IF(B677="","",VLOOKUP(H677,'TONG HOP'!$B$8:$F$19883,1,0))</f>
        <v/>
      </c>
      <c r="J677" s="35" t="str">
        <f>IF(B677="","",VLOOKUP(I677,'TONG HOP'!$B$8:$F$19883,5,0))</f>
        <v/>
      </c>
      <c r="K677" s="214"/>
      <c r="L677" s="214"/>
      <c r="M677" s="214"/>
      <c r="N677" s="214"/>
      <c r="O677" s="617" t="s">
        <v>1550</v>
      </c>
      <c r="P677" s="11">
        <f t="shared" si="22"/>
        <v>8</v>
      </c>
      <c r="Q677" s="246"/>
      <c r="R677" s="217" t="e">
        <f>+VLOOKUP(G677,'TONG HOP'!$C$8:$Q$788,14,0)</f>
        <v>#N/A</v>
      </c>
      <c r="S677" s="217" t="e">
        <f>+VLOOKUP(G677,'TONG HOP'!$C$8:$Q$788,15,0)</f>
        <v>#N/A</v>
      </c>
      <c r="T677" s="447"/>
      <c r="U677" s="7"/>
      <c r="V677" s="7"/>
    </row>
    <row r="678" spans="1:22" ht="15" customHeight="1">
      <c r="A678" s="4">
        <f t="shared" si="21"/>
        <v>674</v>
      </c>
      <c r="B678" s="30"/>
      <c r="C678" s="19" t="s">
        <v>742</v>
      </c>
      <c r="D678" s="489"/>
      <c r="E678" s="5" t="s">
        <v>743</v>
      </c>
      <c r="F678" s="20" t="s">
        <v>890</v>
      </c>
      <c r="G678" s="17" t="s">
        <v>1294</v>
      </c>
      <c r="H678" s="17" t="str">
        <f>VLOOKUP(G678,'TONG HOP'!$C$8:$E$799,2,0)</f>
        <v>Thủy tinh lỏng - Ngọc Anh Đạt (Natri silicate)</v>
      </c>
      <c r="I678" s="29" t="str">
        <f>IF(B678="","",VLOOKUP(H678,'TONG HOP'!$B$8:$F$19883,1,0))</f>
        <v/>
      </c>
      <c r="J678" s="35" t="str">
        <f>IF(B678="","",VLOOKUP(I678,'TONG HOP'!$B$8:$F$19883,5,0))</f>
        <v/>
      </c>
      <c r="K678" s="214"/>
      <c r="L678" s="214"/>
      <c r="M678" s="214"/>
      <c r="N678" s="214"/>
      <c r="O678" s="617" t="s">
        <v>1550</v>
      </c>
      <c r="P678" s="11">
        <f t="shared" si="22"/>
        <v>8</v>
      </c>
      <c r="Q678" s="246"/>
      <c r="R678" s="217">
        <f ca="1">+VLOOKUP(G678,'TONG HOP'!$C$8:$Q$788,14,0)</f>
        <v>11856</v>
      </c>
      <c r="S678" s="217">
        <f ca="1">+VLOOKUP(G678,'TONG HOP'!$C$8:$Q$788,15,0)</f>
        <v>11856</v>
      </c>
      <c r="T678" s="447"/>
      <c r="U678" s="7"/>
      <c r="V678" s="7"/>
    </row>
    <row r="679" spans="1:22">
      <c r="A679" s="4">
        <f t="shared" si="21"/>
        <v>675</v>
      </c>
      <c r="B679" s="30"/>
      <c r="C679" s="19" t="s">
        <v>742</v>
      </c>
      <c r="D679" s="489"/>
      <c r="E679" s="5" t="s">
        <v>743</v>
      </c>
      <c r="F679" s="20" t="s">
        <v>1422</v>
      </c>
      <c r="G679" s="315" t="s">
        <v>1296</v>
      </c>
      <c r="H679" s="17" t="str">
        <f>VLOOKUP(G679,'TONG HOP'!$C$8:$E$799,2,0)</f>
        <v>Bột đá Phước Hoà 03 (PH03) DTL</v>
      </c>
      <c r="I679" s="29" t="str">
        <f>IF(B679="","",VLOOKUP(H679,'TONG HOP'!$B$8:$F$19883,1,0))</f>
        <v/>
      </c>
      <c r="J679" s="35" t="str">
        <f>IF(B679="","",VLOOKUP(I679,'TONG HOP'!$B$8:$F$19883,5,0))</f>
        <v/>
      </c>
      <c r="K679" s="214"/>
      <c r="L679" s="214"/>
      <c r="M679" s="214"/>
      <c r="N679" s="214"/>
      <c r="O679" s="617" t="s">
        <v>1552</v>
      </c>
      <c r="P679" s="11">
        <f t="shared" si="22"/>
        <v>8</v>
      </c>
      <c r="Q679" s="246"/>
      <c r="R679" s="217">
        <f ca="1">+VLOOKUP(G679,'TONG HOP'!$C$8:$Q$788,14,0)</f>
        <v>12462544.286</v>
      </c>
      <c r="S679" s="217">
        <f ca="1">+VLOOKUP(G679,'TONG HOP'!$C$8:$Q$788,15,0)</f>
        <v>13260131.879999999</v>
      </c>
      <c r="T679" s="447"/>
      <c r="U679" s="7"/>
      <c r="V679" s="7"/>
    </row>
    <row r="680" spans="1:22" ht="15.75" customHeight="1">
      <c r="A680" s="4">
        <f t="shared" si="21"/>
        <v>676</v>
      </c>
      <c r="B680" s="30"/>
      <c r="C680" s="19" t="s">
        <v>742</v>
      </c>
      <c r="D680" s="489"/>
      <c r="E680" s="5" t="s">
        <v>743</v>
      </c>
      <c r="F680" s="20" t="s">
        <v>1422</v>
      </c>
      <c r="G680" s="17" t="s">
        <v>1297</v>
      </c>
      <c r="H680" s="17" t="str">
        <f>VLOOKUP(G680,'TONG HOP'!$C$8:$E$799,2,0)</f>
        <v>Bột đá 0-5 (PH02)</v>
      </c>
      <c r="I680" s="29" t="str">
        <f>IF(B680="","",VLOOKUP(H680,'TONG HOP'!$B$8:$F$19883,1,0))</f>
        <v/>
      </c>
      <c r="J680" s="35" t="str">
        <f>IF(B680="","",VLOOKUP(I680,'TONG HOP'!$B$8:$F$19883,5,0))</f>
        <v/>
      </c>
      <c r="K680" s="214"/>
      <c r="L680" s="214"/>
      <c r="M680" s="214"/>
      <c r="N680" s="214"/>
      <c r="O680" s="617" t="s">
        <v>1552</v>
      </c>
      <c r="P680" s="11">
        <f t="shared" si="22"/>
        <v>8</v>
      </c>
      <c r="Q680" s="246"/>
      <c r="R680" s="217">
        <f ca="1">+VLOOKUP(G680,'TONG HOP'!$C$8:$Q$788,14,0)</f>
        <v>16450296.948150001</v>
      </c>
      <c r="S680" s="217">
        <f ca="1">+VLOOKUP(G680,'TONG HOP'!$C$8:$Q$788,15,0)</f>
        <v>17584243.156999998</v>
      </c>
      <c r="T680" s="447"/>
      <c r="U680" s="7"/>
      <c r="V680" s="7"/>
    </row>
    <row r="681" spans="1:22" ht="15" customHeight="1">
      <c r="A681" s="4">
        <f t="shared" si="21"/>
        <v>677</v>
      </c>
      <c r="B681" s="30"/>
      <c r="C681" s="19" t="s">
        <v>742</v>
      </c>
      <c r="D681" s="489"/>
      <c r="E681" s="5" t="s">
        <v>743</v>
      </c>
      <c r="F681" s="20" t="s">
        <v>1422</v>
      </c>
      <c r="G681" s="315" t="s">
        <v>1421</v>
      </c>
      <c r="H681" s="17" t="str">
        <f>VLOOKUP(G681,'TONG HOP'!$C$8:$E$799,2,0)</f>
        <v>Đất VC02 (Đất TT)</v>
      </c>
      <c r="I681" s="29" t="str">
        <f>IF(B681="","",VLOOKUP(H681,'TONG HOP'!$B$8:$F$19883,1,0))</f>
        <v/>
      </c>
      <c r="J681" s="35" t="str">
        <f>IF(B681="","",VLOOKUP(I681,'TONG HOP'!$B$8:$F$19883,5,0))</f>
        <v/>
      </c>
      <c r="K681" s="214"/>
      <c r="L681" s="214"/>
      <c r="M681" s="214"/>
      <c r="N681" s="214"/>
      <c r="O681" s="617" t="s">
        <v>1552</v>
      </c>
      <c r="P681" s="11">
        <f t="shared" si="22"/>
        <v>8</v>
      </c>
      <c r="Q681" s="246"/>
      <c r="R681" s="217">
        <f ca="1">+VLOOKUP(G681,'TONG HOP'!$C$8:$Q$788,14,0)</f>
        <v>11046342.498400144</v>
      </c>
      <c r="S681" s="217">
        <f ca="1">+VLOOKUP(G681,'TONG HOP'!$C$8:$Q$788,15,0)</f>
        <v>10818962.636480175</v>
      </c>
      <c r="T681" s="447"/>
      <c r="U681" s="7"/>
      <c r="V681" s="7"/>
    </row>
    <row r="682" spans="1:22" ht="15" customHeight="1">
      <c r="A682" s="4">
        <f t="shared" si="21"/>
        <v>678</v>
      </c>
      <c r="B682" s="30"/>
      <c r="C682" s="19" t="s">
        <v>742</v>
      </c>
      <c r="D682" s="489"/>
      <c r="E682" s="5" t="s">
        <v>743</v>
      </c>
      <c r="F682" s="20" t="s">
        <v>1422</v>
      </c>
      <c r="G682" s="315" t="s">
        <v>87</v>
      </c>
      <c r="H682" s="17" t="str">
        <f>VLOOKUP(G682,'TONG HOP'!$C$8:$E$799,2,0)</f>
        <v>Dolomite (Đất làm gạch A2)</v>
      </c>
      <c r="I682" s="29" t="str">
        <f>IF(B682="","",VLOOKUP(H682,'TONG HOP'!$B$8:$F$19883,1,0))</f>
        <v/>
      </c>
      <c r="J682" s="35" t="str">
        <f>IF(B682="","",VLOOKUP(I682,'TONG HOP'!$B$8:$F$19883,5,0))</f>
        <v/>
      </c>
      <c r="K682" s="214"/>
      <c r="L682" s="214"/>
      <c r="M682" s="214"/>
      <c r="N682" s="214"/>
      <c r="O682" s="617" t="s">
        <v>1552</v>
      </c>
      <c r="P682" s="11">
        <f t="shared" si="22"/>
        <v>8</v>
      </c>
      <c r="Q682" s="246"/>
      <c r="R682" s="217">
        <f ca="1">+VLOOKUP(G682,'TONG HOP'!$C$8:$Q$788,14,0)</f>
        <v>1558845</v>
      </c>
      <c r="S682" s="217">
        <f ca="1">+VLOOKUP(G682,'TONG HOP'!$C$8:$Q$788,15,0)</f>
        <v>1855664</v>
      </c>
      <c r="T682" s="447"/>
      <c r="U682" s="7"/>
      <c r="V682" s="7"/>
    </row>
    <row r="683" spans="1:22" ht="15" customHeight="1">
      <c r="A683" s="4">
        <f t="shared" si="21"/>
        <v>679</v>
      </c>
      <c r="B683" s="30"/>
      <c r="C683" s="19" t="s">
        <v>742</v>
      </c>
      <c r="D683" s="489"/>
      <c r="E683" s="5" t="s">
        <v>743</v>
      </c>
      <c r="F683" s="20" t="s">
        <v>1422</v>
      </c>
      <c r="G683" s="315" t="s">
        <v>1147</v>
      </c>
      <c r="H683" s="17" t="str">
        <f>VLOOKUP(G683,'TONG HOP'!$C$8:$E$799,2,0)</f>
        <v>Đất sét Hoa đào (DTL) BD01</v>
      </c>
      <c r="I683" s="29" t="str">
        <f>IF(B683="","",VLOOKUP(H683,'TONG HOP'!$B$8:$F$19883,1,0))</f>
        <v/>
      </c>
      <c r="J683" s="35" t="str">
        <f>IF(B683="","",VLOOKUP(I683,'TONG HOP'!$B$8:$F$19883,5,0))</f>
        <v/>
      </c>
      <c r="K683" s="214"/>
      <c r="L683" s="214"/>
      <c r="M683" s="214"/>
      <c r="N683" s="214"/>
      <c r="O683" s="617" t="s">
        <v>1552</v>
      </c>
      <c r="P683" s="11">
        <f t="shared" si="22"/>
        <v>8</v>
      </c>
      <c r="Q683" s="246"/>
      <c r="R683" s="217">
        <f ca="1">+VLOOKUP(G683,'TONG HOP'!$C$8:$Q$788,14,0)</f>
        <v>7003067.8900000006</v>
      </c>
      <c r="S683" s="217">
        <f ca="1">+VLOOKUP(G683,'TONG HOP'!$C$8:$Q$788,15,0)</f>
        <v>9188535.4875000007</v>
      </c>
      <c r="T683" s="447"/>
      <c r="U683" s="7"/>
      <c r="V683" s="7"/>
    </row>
    <row r="684" spans="1:22" ht="15" customHeight="1">
      <c r="A684" s="4">
        <f t="shared" si="21"/>
        <v>680</v>
      </c>
      <c r="B684" s="30"/>
      <c r="C684" s="19" t="s">
        <v>742</v>
      </c>
      <c r="D684" s="489"/>
      <c r="E684" s="5" t="s">
        <v>743</v>
      </c>
      <c r="F684" s="20" t="s">
        <v>1422</v>
      </c>
      <c r="G684" s="315" t="s">
        <v>783</v>
      </c>
      <c r="H684" s="17" t="str">
        <f>VLOOKUP(G684,'TONG HOP'!$C$8:$E$799,2,0)</f>
        <v>Đất sét Hồng Lâm Đồng mới (PND-KL-BL01) - LQ</v>
      </c>
      <c r="I684" s="29" t="str">
        <f>IF(B684="","",VLOOKUP(H684,'TONG HOP'!$B$8:$F$19883,1,0))</f>
        <v/>
      </c>
      <c r="J684" s="35" t="str">
        <f>IF(B684="","",VLOOKUP(I684,'TONG HOP'!$B$8:$F$19883,5,0))</f>
        <v/>
      </c>
      <c r="K684" s="214"/>
      <c r="L684" s="214"/>
      <c r="M684" s="214"/>
      <c r="N684" s="214"/>
      <c r="O684" s="617" t="s">
        <v>1552</v>
      </c>
      <c r="P684" s="11">
        <f t="shared" si="22"/>
        <v>8</v>
      </c>
      <c r="Q684" s="246"/>
      <c r="R684" s="217">
        <f ca="1">+VLOOKUP(G684,'TONG HOP'!$C$8:$Q$788,14,0)</f>
        <v>8622217</v>
      </c>
      <c r="S684" s="217">
        <f ca="1">+VLOOKUP(G684,'TONG HOP'!$C$8:$Q$788,15,0)</f>
        <v>11000466.59</v>
      </c>
      <c r="T684" s="447"/>
      <c r="U684" s="7"/>
      <c r="V684" s="7"/>
    </row>
    <row r="685" spans="1:22" ht="15" customHeight="1">
      <c r="A685" s="4">
        <f t="shared" si="21"/>
        <v>681</v>
      </c>
      <c r="B685" s="30"/>
      <c r="C685" s="19" t="s">
        <v>742</v>
      </c>
      <c r="D685" s="489"/>
      <c r="E685" s="5" t="s">
        <v>743</v>
      </c>
      <c r="F685" s="20" t="s">
        <v>1422</v>
      </c>
      <c r="G685" s="17" t="s">
        <v>784</v>
      </c>
      <c r="H685" s="17" t="str">
        <f>VLOOKUP(G685,'TONG HOP'!$C$8:$E$799,2,0)</f>
        <v>Đất Đỏ Hoa Đào (BD02) LHP</v>
      </c>
      <c r="I685" s="29" t="str">
        <f>IF(B685="","",VLOOKUP(H685,'TONG HOP'!$B$8:$F$19883,1,0))</f>
        <v/>
      </c>
      <c r="J685" s="35" t="str">
        <f>IF(B685="","",VLOOKUP(I685,'TONG HOP'!$B$8:$F$19883,5,0))</f>
        <v/>
      </c>
      <c r="K685" s="214"/>
      <c r="L685" s="214"/>
      <c r="M685" s="214"/>
      <c r="N685" s="214"/>
      <c r="O685" s="617" t="s">
        <v>1552</v>
      </c>
      <c r="P685" s="11">
        <f t="shared" si="22"/>
        <v>8</v>
      </c>
      <c r="Q685" s="246"/>
      <c r="R685" s="217">
        <f ca="1">+VLOOKUP(G685,'TONG HOP'!$C$8:$Q$788,14,0)</f>
        <v>21748131.5</v>
      </c>
      <c r="S685" s="217">
        <f ca="1">+VLOOKUP(G685,'TONG HOP'!$C$8:$Q$788,15,0)</f>
        <v>27517934.375</v>
      </c>
      <c r="T685" s="447"/>
      <c r="U685" s="7"/>
      <c r="V685" s="7"/>
    </row>
    <row r="686" spans="1:22" ht="15" customHeight="1">
      <c r="A686" s="4">
        <f t="shared" si="21"/>
        <v>682</v>
      </c>
      <c r="B686" s="30"/>
      <c r="C686" s="19" t="s">
        <v>742</v>
      </c>
      <c r="D686" s="489"/>
      <c r="E686" s="5" t="s">
        <v>743</v>
      </c>
      <c r="F686" s="20" t="s">
        <v>1422</v>
      </c>
      <c r="G686" s="315" t="s">
        <v>1485</v>
      </c>
      <c r="H686" s="17" t="e">
        <f>VLOOKUP(G686,'TONG HOP'!$C$8:$E$799,2,0)</f>
        <v>#N/A</v>
      </c>
      <c r="I686" s="29" t="str">
        <f>IF(B686="","",VLOOKUP(H686,'TONG HOP'!$B$8:$F$19883,1,0))</f>
        <v/>
      </c>
      <c r="J686" s="35" t="str">
        <f>IF(B686="","",VLOOKUP(I686,'TONG HOP'!$B$8:$F$19883,5,0))</f>
        <v/>
      </c>
      <c r="K686" s="214"/>
      <c r="L686" s="214"/>
      <c r="M686" s="214"/>
      <c r="N686" s="214"/>
      <c r="O686" s="617" t="s">
        <v>1552</v>
      </c>
      <c r="P686" s="11">
        <f t="shared" si="22"/>
        <v>8</v>
      </c>
      <c r="Q686" s="246"/>
      <c r="R686" s="217" t="e">
        <f>+VLOOKUP(G686,'TONG HOP'!$C$8:$Q$788,14,0)</f>
        <v>#N/A</v>
      </c>
      <c r="S686" s="217" t="e">
        <f>+VLOOKUP(G686,'TONG HOP'!$C$8:$Q$788,15,0)</f>
        <v>#N/A</v>
      </c>
      <c r="T686" s="447"/>
      <c r="U686" s="7"/>
      <c r="V686" s="7"/>
    </row>
    <row r="687" spans="1:22" ht="15" customHeight="1">
      <c r="A687" s="4">
        <f t="shared" si="21"/>
        <v>683</v>
      </c>
      <c r="B687" s="30"/>
      <c r="C687" s="19" t="s">
        <v>742</v>
      </c>
      <c r="D687" s="489"/>
      <c r="E687" s="5" t="s">
        <v>743</v>
      </c>
      <c r="F687" s="20" t="s">
        <v>1422</v>
      </c>
      <c r="G687" s="17" t="s">
        <v>1294</v>
      </c>
      <c r="H687" s="17" t="str">
        <f>VLOOKUP(G687,'TONG HOP'!$C$8:$E$799,2,0)</f>
        <v>Thủy tinh lỏng - Ngọc Anh Đạt (Natri silicate)</v>
      </c>
      <c r="I687" s="29" t="str">
        <f>IF(B687="","",VLOOKUP(H687,'TONG HOP'!$B$8:$F$19883,1,0))</f>
        <v/>
      </c>
      <c r="J687" s="35" t="str">
        <f>IF(B687="","",VLOOKUP(I687,'TONG HOP'!$B$8:$F$19883,5,0))</f>
        <v/>
      </c>
      <c r="K687" s="214"/>
      <c r="L687" s="214"/>
      <c r="M687" s="214"/>
      <c r="N687" s="214"/>
      <c r="O687" s="617" t="s">
        <v>1552</v>
      </c>
      <c r="P687" s="11">
        <f t="shared" si="22"/>
        <v>8</v>
      </c>
      <c r="Q687" s="246"/>
      <c r="R687" s="217">
        <f ca="1">+VLOOKUP(G687,'TONG HOP'!$C$8:$Q$788,14,0)</f>
        <v>11856</v>
      </c>
      <c r="S687" s="217">
        <f ca="1">+VLOOKUP(G687,'TONG HOP'!$C$8:$Q$788,15,0)</f>
        <v>11856</v>
      </c>
      <c r="T687" s="447"/>
      <c r="U687" s="7"/>
      <c r="V687" s="7"/>
    </row>
    <row r="688" spans="1:22" ht="15" customHeight="1">
      <c r="A688" s="4">
        <f t="shared" si="21"/>
        <v>684</v>
      </c>
      <c r="B688" s="30"/>
      <c r="C688" s="19" t="s">
        <v>742</v>
      </c>
      <c r="D688" s="489"/>
      <c r="E688" s="5" t="s">
        <v>743</v>
      </c>
      <c r="F688" s="20" t="s">
        <v>1422</v>
      </c>
      <c r="G688" s="315" t="s">
        <v>1370</v>
      </c>
      <c r="H688" s="17" t="str">
        <f>VLOOKUP(G688,'TONG HOP'!$C$8:$E$799,2,0)</f>
        <v>Đất VT02</v>
      </c>
      <c r="I688" s="29" t="str">
        <f>IF(B688="","",VLOOKUP(H688,'TONG HOP'!$B$8:$F$19883,1,0))</f>
        <v/>
      </c>
      <c r="J688" s="35" t="str">
        <f>IF(B688="","",VLOOKUP(I688,'TONG HOP'!$B$8:$F$19883,5,0))</f>
        <v/>
      </c>
      <c r="K688" s="214"/>
      <c r="L688" s="214"/>
      <c r="M688" s="214"/>
      <c r="N688" s="214"/>
      <c r="O688" s="617" t="s">
        <v>1552</v>
      </c>
      <c r="P688" s="11">
        <f t="shared" si="22"/>
        <v>8</v>
      </c>
      <c r="Q688" s="246"/>
      <c r="R688" s="217">
        <f ca="1">+VLOOKUP(G688,'TONG HOP'!$C$8:$Q$788,14,0)</f>
        <v>7849734</v>
      </c>
      <c r="S688" s="217">
        <f ca="1">+VLOOKUP(G688,'TONG HOP'!$C$8:$Q$788,15,0)</f>
        <v>9643863.4800000004</v>
      </c>
      <c r="T688" s="447"/>
      <c r="U688" s="7"/>
      <c r="V688" s="7"/>
    </row>
    <row r="689" spans="1:22" ht="15" customHeight="1">
      <c r="A689" s="4">
        <f t="shared" si="21"/>
        <v>685</v>
      </c>
      <c r="B689" s="30"/>
      <c r="C689" s="19" t="s">
        <v>742</v>
      </c>
      <c r="D689" s="489"/>
      <c r="E689" s="5" t="s">
        <v>743</v>
      </c>
      <c r="F689" s="20" t="s">
        <v>1442</v>
      </c>
      <c r="G689" s="17" t="s">
        <v>1126</v>
      </c>
      <c r="H689" s="17" t="str">
        <f>VLOOKUP(G689,'TONG HOP'!$C$8:$E$799,2,0)</f>
        <v>Than cục 4A- Hưng Tam Long Lô 1</v>
      </c>
      <c r="I689" s="29" t="str">
        <f>IF(B689="","",VLOOKUP(H689,'TONG HOP'!$B$8:$F$19883,1,0))</f>
        <v/>
      </c>
      <c r="J689" s="35" t="str">
        <f>IF(B689="","",VLOOKUP(I689,'TONG HOP'!$B$8:$F$19883,5,0))</f>
        <v/>
      </c>
      <c r="K689" s="214"/>
      <c r="L689" s="214"/>
      <c r="M689" s="214"/>
      <c r="N689" s="214"/>
      <c r="O689" s="617" t="s">
        <v>1535</v>
      </c>
      <c r="P689" s="11">
        <f t="shared" si="22"/>
        <v>8</v>
      </c>
      <c r="Q689" s="246"/>
      <c r="R689" s="217">
        <f>+VLOOKUP(G689,'TONG HOP'!$C$8:$Q$788,14,0)</f>
        <v>0</v>
      </c>
      <c r="S689" s="217">
        <f ca="1">+VLOOKUP(G689,'TONG HOP'!$C$8:$Q$788,15,0)</f>
        <v>0</v>
      </c>
      <c r="T689" s="447"/>
      <c r="U689" s="7"/>
      <c r="V689" s="7"/>
    </row>
    <row r="690" spans="1:22" ht="15" customHeight="1">
      <c r="A690" s="4">
        <f t="shared" si="21"/>
        <v>686</v>
      </c>
      <c r="B690" s="30"/>
      <c r="C690" s="19" t="s">
        <v>742</v>
      </c>
      <c r="D690" s="489"/>
      <c r="E690" s="5" t="s">
        <v>743</v>
      </c>
      <c r="F690" s="20" t="s">
        <v>1442</v>
      </c>
      <c r="G690" s="17" t="s">
        <v>1126</v>
      </c>
      <c r="H690" s="17" t="str">
        <f>VLOOKUP(G690,'TONG HOP'!$C$8:$E$799,2,0)</f>
        <v>Than cục 4A- Hưng Tam Long Lô 1</v>
      </c>
      <c r="I690" s="29" t="str">
        <f>IF(B690="","",VLOOKUP(H690,'TONG HOP'!$B$8:$F$19883,1,0))</f>
        <v/>
      </c>
      <c r="J690" s="35" t="str">
        <f>IF(B690="","",VLOOKUP(I690,'TONG HOP'!$B$8:$F$19883,5,0))</f>
        <v/>
      </c>
      <c r="K690" s="214"/>
      <c r="L690" s="214"/>
      <c r="M690" s="214"/>
      <c r="N690" s="214"/>
      <c r="O690" s="617" t="s">
        <v>1536</v>
      </c>
      <c r="P690" s="11">
        <f t="shared" si="22"/>
        <v>8</v>
      </c>
      <c r="Q690" s="246"/>
      <c r="R690" s="217">
        <f>+VLOOKUP(G690,'TONG HOP'!$C$8:$Q$788,14,0)</f>
        <v>0</v>
      </c>
      <c r="S690" s="217">
        <f ca="1">+VLOOKUP(G690,'TONG HOP'!$C$8:$Q$788,15,0)</f>
        <v>0</v>
      </c>
      <c r="T690" s="447"/>
      <c r="U690" s="7"/>
      <c r="V690" s="7"/>
    </row>
    <row r="691" spans="1:22" ht="15" customHeight="1">
      <c r="A691" s="4">
        <f t="shared" si="21"/>
        <v>687</v>
      </c>
      <c r="B691" s="30"/>
      <c r="C691" s="19" t="s">
        <v>742</v>
      </c>
      <c r="D691" s="489"/>
      <c r="E691" s="5" t="s">
        <v>743</v>
      </c>
      <c r="F691" s="20" t="s">
        <v>1442</v>
      </c>
      <c r="G691" s="17" t="s">
        <v>1393</v>
      </c>
      <c r="H691" s="17" t="str">
        <f>VLOOKUP(G691,'TONG HOP'!$C$8:$E$799,2,0)</f>
        <v>Than cục 4- Hải Thành Lô2</v>
      </c>
      <c r="I691" s="29" t="str">
        <f>IF(B691="","",VLOOKUP(H691,'TONG HOP'!$B$8:$F$19883,1,0))</f>
        <v/>
      </c>
      <c r="J691" s="35" t="str">
        <f>IF(B691="","",VLOOKUP(I691,'TONG HOP'!$B$8:$F$19883,5,0))</f>
        <v/>
      </c>
      <c r="K691" s="214"/>
      <c r="L691" s="214"/>
      <c r="M691" s="214"/>
      <c r="N691" s="214"/>
      <c r="O691" s="617" t="s">
        <v>1527</v>
      </c>
      <c r="P691" s="11">
        <f t="shared" si="22"/>
        <v>8</v>
      </c>
      <c r="Q691" s="246"/>
      <c r="R691" s="217">
        <f>+VLOOKUP(G691,'TONG HOP'!$C$8:$Q$788,14,0)</f>
        <v>0</v>
      </c>
      <c r="S691" s="217">
        <f ca="1">+VLOOKUP(G691,'TONG HOP'!$C$8:$Q$788,15,0)</f>
        <v>214005</v>
      </c>
      <c r="T691" s="447"/>
      <c r="U691" s="7"/>
      <c r="V691" s="7"/>
    </row>
    <row r="692" spans="1:22" ht="15" customHeight="1">
      <c r="A692" s="4">
        <f t="shared" si="21"/>
        <v>688</v>
      </c>
      <c r="B692" s="30"/>
      <c r="C692" s="19" t="s">
        <v>742</v>
      </c>
      <c r="D692" s="489"/>
      <c r="E692" s="5" t="s">
        <v>743</v>
      </c>
      <c r="F692" s="20" t="s">
        <v>1442</v>
      </c>
      <c r="G692" s="17" t="s">
        <v>1393</v>
      </c>
      <c r="H692" s="17" t="str">
        <f>VLOOKUP(G692,'TONG HOP'!$C$8:$E$799,2,0)</f>
        <v>Than cục 4- Hải Thành Lô2</v>
      </c>
      <c r="I692" s="29" t="str">
        <f>IF(B692="","",VLOOKUP(H692,'TONG HOP'!$B$8:$F$19883,1,0))</f>
        <v/>
      </c>
      <c r="J692" s="35" t="str">
        <f>IF(B692="","",VLOOKUP(I692,'TONG HOP'!$B$8:$F$19883,5,0))</f>
        <v/>
      </c>
      <c r="K692" s="214"/>
      <c r="L692" s="214"/>
      <c r="M692" s="214"/>
      <c r="N692" s="214"/>
      <c r="O692" s="617" t="s">
        <v>1528</v>
      </c>
      <c r="P692" s="11">
        <f t="shared" si="22"/>
        <v>8</v>
      </c>
      <c r="Q692" s="246"/>
      <c r="R692" s="217">
        <f>+VLOOKUP(G692,'TONG HOP'!$C$8:$Q$788,14,0)</f>
        <v>0</v>
      </c>
      <c r="S692" s="217">
        <f ca="1">+VLOOKUP(G692,'TONG HOP'!$C$8:$Q$788,15,0)</f>
        <v>214005</v>
      </c>
      <c r="T692" s="447"/>
      <c r="U692" s="7"/>
      <c r="V692" s="7"/>
    </row>
    <row r="693" spans="1:22" ht="15" customHeight="1">
      <c r="A693" s="4">
        <f t="shared" si="21"/>
        <v>689</v>
      </c>
      <c r="B693" s="30"/>
      <c r="C693" s="19" t="s">
        <v>742</v>
      </c>
      <c r="D693" s="489"/>
      <c r="E693" s="5" t="s">
        <v>743</v>
      </c>
      <c r="F693" s="20" t="s">
        <v>890</v>
      </c>
      <c r="G693" s="315" t="s">
        <v>1497</v>
      </c>
      <c r="H693" s="17" t="str">
        <f>VLOOKUP(G693,'TONG HOP'!$C$8:$E$799,2,0)</f>
        <v>Vỏ điều- GreenPower lô 1</v>
      </c>
      <c r="I693" s="29" t="str">
        <f>IF(B693="","",VLOOKUP(H693,'TONG HOP'!$B$8:$F$19883,1,0))</f>
        <v/>
      </c>
      <c r="J693" s="35" t="str">
        <f>IF(B693="","",VLOOKUP(I693,'TONG HOP'!$B$8:$F$19883,5,0))</f>
        <v/>
      </c>
      <c r="K693" s="214"/>
      <c r="L693" s="214"/>
      <c r="M693" s="214"/>
      <c r="N693" s="214"/>
      <c r="O693" s="617"/>
      <c r="P693" s="11">
        <f t="shared" si="22"/>
        <v>8</v>
      </c>
      <c r="Q693" s="246"/>
      <c r="R693" s="217">
        <f>+VLOOKUP(G693,'TONG HOP'!$C$8:$Q$788,14,0)</f>
        <v>0</v>
      </c>
      <c r="S693" s="217">
        <f ca="1">+VLOOKUP(G693,'TONG HOP'!$C$8:$Q$788,15,0)</f>
        <v>128983.75999999989</v>
      </c>
      <c r="T693" s="447"/>
      <c r="U693" s="7"/>
      <c r="V693" s="7"/>
    </row>
    <row r="694" spans="1:22" ht="15" customHeight="1">
      <c r="A694" s="4">
        <f t="shared" si="21"/>
        <v>690</v>
      </c>
      <c r="B694" s="30"/>
      <c r="C694" s="19" t="s">
        <v>742</v>
      </c>
      <c r="D694" s="489"/>
      <c r="E694" s="5" t="s">
        <v>743</v>
      </c>
      <c r="F694" s="20" t="s">
        <v>890</v>
      </c>
      <c r="G694" s="17" t="s">
        <v>1297</v>
      </c>
      <c r="H694" s="17" t="str">
        <f>VLOOKUP(G694,'TONG HOP'!$C$8:$E$799,2,0)</f>
        <v>Bột đá 0-5 (PH02)</v>
      </c>
      <c r="I694" s="29" t="str">
        <f>IF(B694="","",VLOOKUP(H694,'TONG HOP'!$B$8:$F$19883,1,0))</f>
        <v/>
      </c>
      <c r="J694" s="35" t="str">
        <f>IF(B694="","",VLOOKUP(I694,'TONG HOP'!$B$8:$F$19883,5,0))</f>
        <v/>
      </c>
      <c r="K694" s="214"/>
      <c r="L694" s="214"/>
      <c r="M694" s="214"/>
      <c r="N694" s="214"/>
      <c r="O694" s="617" t="s">
        <v>1553</v>
      </c>
      <c r="P694" s="11">
        <f t="shared" si="22"/>
        <v>8</v>
      </c>
      <c r="Q694" s="246"/>
      <c r="R694" s="217">
        <f ca="1">+VLOOKUP(G694,'TONG HOP'!$C$8:$Q$788,14,0)</f>
        <v>16450296.948150001</v>
      </c>
      <c r="S694" s="217">
        <f ca="1">+VLOOKUP(G694,'TONG HOP'!$C$8:$Q$788,15,0)</f>
        <v>17584243.156999998</v>
      </c>
      <c r="T694" s="447"/>
      <c r="U694" s="7"/>
      <c r="V694" s="7"/>
    </row>
    <row r="695" spans="1:22" ht="15" customHeight="1">
      <c r="A695" s="4">
        <f t="shared" si="21"/>
        <v>691</v>
      </c>
      <c r="B695" s="30"/>
      <c r="C695" s="19" t="s">
        <v>742</v>
      </c>
      <c r="D695" s="489"/>
      <c r="E695" s="5" t="s">
        <v>743</v>
      </c>
      <c r="F695" s="20" t="s">
        <v>890</v>
      </c>
      <c r="G695" s="315" t="s">
        <v>1296</v>
      </c>
      <c r="H695" s="17" t="str">
        <f>VLOOKUP(G695,'TONG HOP'!$C$8:$E$799,2,0)</f>
        <v>Bột đá Phước Hoà 03 (PH03) DTL</v>
      </c>
      <c r="I695" s="29" t="str">
        <f>IF(B695="","",VLOOKUP(H695,'TONG HOP'!$B$8:$F$19883,1,0))</f>
        <v/>
      </c>
      <c r="J695" s="35" t="str">
        <f>IF(B695="","",VLOOKUP(I695,'TONG HOP'!$B$8:$F$19883,5,0))</f>
        <v/>
      </c>
      <c r="K695" s="214"/>
      <c r="L695" s="214"/>
      <c r="M695" s="214"/>
      <c r="N695" s="214"/>
      <c r="O695" s="617" t="s">
        <v>1553</v>
      </c>
      <c r="P695" s="11">
        <f t="shared" si="22"/>
        <v>8</v>
      </c>
      <c r="Q695" s="246"/>
      <c r="R695" s="217">
        <f ca="1">+VLOOKUP(G695,'TONG HOP'!$C$8:$Q$788,14,0)</f>
        <v>12462544.286</v>
      </c>
      <c r="S695" s="217">
        <f ca="1">+VLOOKUP(G695,'TONG HOP'!$C$8:$Q$788,15,0)</f>
        <v>13260131.879999999</v>
      </c>
      <c r="T695" s="447"/>
      <c r="U695" s="7"/>
      <c r="V695" s="7"/>
    </row>
    <row r="696" spans="1:22" ht="15" customHeight="1">
      <c r="A696" s="4">
        <f t="shared" si="21"/>
        <v>692</v>
      </c>
      <c r="B696" s="30"/>
      <c r="C696" s="19" t="s">
        <v>742</v>
      </c>
      <c r="D696" s="489"/>
      <c r="E696" s="5" t="s">
        <v>743</v>
      </c>
      <c r="F696" s="20" t="s">
        <v>890</v>
      </c>
      <c r="G696" s="17" t="s">
        <v>78</v>
      </c>
      <c r="H696" s="17" t="str">
        <f>VLOOKUP(G696,'TONG HOP'!$C$8:$E$799,2,0)</f>
        <v>Đá vôi (PND-HT01)</v>
      </c>
      <c r="I696" s="29" t="str">
        <f>IF(B696="","",VLOOKUP(H696,'TONG HOP'!$B$8:$F$19883,1,0))</f>
        <v/>
      </c>
      <c r="J696" s="35" t="str">
        <f>IF(B696="","",VLOOKUP(I696,'TONG HOP'!$B$8:$F$19883,5,0))</f>
        <v/>
      </c>
      <c r="K696" s="214"/>
      <c r="L696" s="214"/>
      <c r="M696" s="214"/>
      <c r="N696" s="214"/>
      <c r="O696" s="617" t="s">
        <v>1553</v>
      </c>
      <c r="P696" s="11">
        <f t="shared" si="22"/>
        <v>8</v>
      </c>
      <c r="Q696" s="246"/>
      <c r="R696" s="217">
        <f ca="1">+VLOOKUP(G696,'TONG HOP'!$C$8:$Q$788,14,0)</f>
        <v>1278368.7590000001</v>
      </c>
      <c r="S696" s="217">
        <f ca="1">+VLOOKUP(G696,'TONG HOP'!$C$8:$Q$788,15,0)</f>
        <v>1340529.603775</v>
      </c>
      <c r="T696" s="447"/>
      <c r="U696" s="7"/>
      <c r="V696" s="7"/>
    </row>
    <row r="697" spans="1:22" ht="15" customHeight="1">
      <c r="A697" s="4">
        <f t="shared" si="21"/>
        <v>693</v>
      </c>
      <c r="B697" s="30"/>
      <c r="C697" s="19" t="s">
        <v>742</v>
      </c>
      <c r="D697" s="489"/>
      <c r="E697" s="5" t="s">
        <v>743</v>
      </c>
      <c r="F697" s="20" t="s">
        <v>890</v>
      </c>
      <c r="G697" s="315" t="s">
        <v>1147</v>
      </c>
      <c r="H697" s="17" t="str">
        <f>VLOOKUP(G697,'TONG HOP'!$C$8:$E$799,2,0)</f>
        <v>Đất sét Hoa đào (DTL) BD01</v>
      </c>
      <c r="I697" s="29" t="str">
        <f>IF(B697="","",VLOOKUP(H697,'TONG HOP'!$B$8:$F$19883,1,0))</f>
        <v/>
      </c>
      <c r="J697" s="35" t="str">
        <f>IF(B697="","",VLOOKUP(I697,'TONG HOP'!$B$8:$F$19883,5,0))</f>
        <v/>
      </c>
      <c r="K697" s="214"/>
      <c r="L697" s="214"/>
      <c r="M697" s="214"/>
      <c r="N697" s="214"/>
      <c r="O697" s="617" t="s">
        <v>1553</v>
      </c>
      <c r="P697" s="11">
        <f t="shared" si="22"/>
        <v>8</v>
      </c>
      <c r="Q697" s="246"/>
      <c r="R697" s="217">
        <f ca="1">+VLOOKUP(G697,'TONG HOP'!$C$8:$Q$788,14,0)</f>
        <v>7003067.8900000006</v>
      </c>
      <c r="S697" s="217">
        <f ca="1">+VLOOKUP(G697,'TONG HOP'!$C$8:$Q$788,15,0)</f>
        <v>9188535.4875000007</v>
      </c>
      <c r="T697" s="447"/>
      <c r="U697" s="7"/>
      <c r="V697" s="7"/>
    </row>
    <row r="698" spans="1:22" ht="15" customHeight="1">
      <c r="A698" s="4">
        <f t="shared" si="21"/>
        <v>694</v>
      </c>
      <c r="B698" s="30"/>
      <c r="C698" s="19" t="s">
        <v>742</v>
      </c>
      <c r="D698" s="489"/>
      <c r="E698" s="5" t="s">
        <v>743</v>
      </c>
      <c r="F698" s="20" t="s">
        <v>890</v>
      </c>
      <c r="G698" s="17" t="s">
        <v>784</v>
      </c>
      <c r="H698" s="17" t="str">
        <f>VLOOKUP(G698,'TONG HOP'!$C$8:$E$799,2,0)</f>
        <v>Đất Đỏ Hoa Đào (BD02) LHP</v>
      </c>
      <c r="I698" s="29" t="str">
        <f>IF(B698="","",VLOOKUP(H698,'TONG HOP'!$B$8:$F$19883,1,0))</f>
        <v/>
      </c>
      <c r="J698" s="35" t="str">
        <f>IF(B698="","",VLOOKUP(I698,'TONG HOP'!$B$8:$F$19883,5,0))</f>
        <v/>
      </c>
      <c r="K698" s="214"/>
      <c r="L698" s="214"/>
      <c r="M698" s="214"/>
      <c r="N698" s="214"/>
      <c r="O698" s="617" t="s">
        <v>1553</v>
      </c>
      <c r="P698" s="11">
        <f t="shared" si="22"/>
        <v>8</v>
      </c>
      <c r="Q698" s="246"/>
      <c r="R698" s="217">
        <f ca="1">+VLOOKUP(G698,'TONG HOP'!$C$8:$Q$788,14,0)</f>
        <v>21748131.5</v>
      </c>
      <c r="S698" s="217">
        <f ca="1">+VLOOKUP(G698,'TONG HOP'!$C$8:$Q$788,15,0)</f>
        <v>27517934.375</v>
      </c>
      <c r="T698" s="447"/>
      <c r="U698" s="7"/>
      <c r="V698" s="7"/>
    </row>
    <row r="699" spans="1:22" ht="15" customHeight="1">
      <c r="A699" s="4">
        <f t="shared" si="21"/>
        <v>695</v>
      </c>
      <c r="B699" s="30"/>
      <c r="C699" s="19" t="s">
        <v>742</v>
      </c>
      <c r="D699" s="489"/>
      <c r="E699" s="5" t="s">
        <v>743</v>
      </c>
      <c r="F699" s="20" t="s">
        <v>890</v>
      </c>
      <c r="G699" s="315" t="s">
        <v>1370</v>
      </c>
      <c r="H699" s="17" t="str">
        <f>VLOOKUP(G699,'TONG HOP'!$C$8:$E$799,2,0)</f>
        <v>Đất VT02</v>
      </c>
      <c r="I699" s="29" t="str">
        <f>IF(B699="","",VLOOKUP(H699,'TONG HOP'!$B$8:$F$19883,1,0))</f>
        <v/>
      </c>
      <c r="J699" s="35" t="str">
        <f>IF(B699="","",VLOOKUP(I699,'TONG HOP'!$B$8:$F$19883,5,0))</f>
        <v/>
      </c>
      <c r="K699" s="214"/>
      <c r="L699" s="214"/>
      <c r="M699" s="214"/>
      <c r="N699" s="214"/>
      <c r="O699" s="617" t="s">
        <v>1553</v>
      </c>
      <c r="P699" s="11">
        <f t="shared" si="22"/>
        <v>8</v>
      </c>
      <c r="Q699" s="246"/>
      <c r="R699" s="217">
        <f ca="1">+VLOOKUP(G699,'TONG HOP'!$C$8:$Q$788,14,0)</f>
        <v>7849734</v>
      </c>
      <c r="S699" s="217">
        <f ca="1">+VLOOKUP(G699,'TONG HOP'!$C$8:$Q$788,15,0)</f>
        <v>9643863.4800000004</v>
      </c>
      <c r="T699" s="447"/>
      <c r="U699" s="7"/>
      <c r="V699" s="7"/>
    </row>
    <row r="700" spans="1:22" ht="15" customHeight="1">
      <c r="A700" s="4">
        <f t="shared" si="21"/>
        <v>696</v>
      </c>
      <c r="B700" s="30"/>
      <c r="C700" s="19" t="s">
        <v>742</v>
      </c>
      <c r="D700" s="489"/>
      <c r="E700" s="5" t="s">
        <v>743</v>
      </c>
      <c r="F700" s="20" t="s">
        <v>890</v>
      </c>
      <c r="G700" s="315" t="s">
        <v>783</v>
      </c>
      <c r="H700" s="17" t="str">
        <f>VLOOKUP(G700,'TONG HOP'!$C$8:$E$799,2,0)</f>
        <v>Đất sét Hồng Lâm Đồng mới (PND-KL-BL01) - LQ</v>
      </c>
      <c r="I700" s="29" t="str">
        <f>IF(B700="","",VLOOKUP(H700,'TONG HOP'!$B$8:$F$19883,1,0))</f>
        <v/>
      </c>
      <c r="J700" s="35" t="str">
        <f>IF(B700="","",VLOOKUP(I700,'TONG HOP'!$B$8:$F$19883,5,0))</f>
        <v/>
      </c>
      <c r="K700" s="214"/>
      <c r="L700" s="214"/>
      <c r="M700" s="214"/>
      <c r="N700" s="214"/>
      <c r="O700" s="617" t="s">
        <v>1553</v>
      </c>
      <c r="P700" s="11">
        <f t="shared" si="22"/>
        <v>8</v>
      </c>
      <c r="Q700" s="246"/>
      <c r="R700" s="217">
        <f ca="1">+VLOOKUP(G700,'TONG HOP'!$C$8:$Q$788,14,0)</f>
        <v>8622217</v>
      </c>
      <c r="S700" s="217">
        <f ca="1">+VLOOKUP(G700,'TONG HOP'!$C$8:$Q$788,15,0)</f>
        <v>11000466.59</v>
      </c>
      <c r="T700" s="447"/>
      <c r="U700" s="7"/>
      <c r="V700" s="7"/>
    </row>
    <row r="701" spans="1:22" ht="15" customHeight="1">
      <c r="A701" s="4">
        <f t="shared" si="21"/>
        <v>697</v>
      </c>
      <c r="B701" s="30"/>
      <c r="C701" s="19" t="s">
        <v>742</v>
      </c>
      <c r="D701" s="489"/>
      <c r="E701" s="5" t="s">
        <v>743</v>
      </c>
      <c r="F701" s="20" t="s">
        <v>890</v>
      </c>
      <c r="G701" s="315" t="s">
        <v>1421</v>
      </c>
      <c r="H701" s="17" t="str">
        <f>VLOOKUP(G701,'TONG HOP'!$C$8:$E$799,2,0)</f>
        <v>Đất VC02 (Đất TT)</v>
      </c>
      <c r="I701" s="29" t="str">
        <f>IF(B701="","",VLOOKUP(H701,'TONG HOP'!$B$8:$F$19883,1,0))</f>
        <v/>
      </c>
      <c r="J701" s="35" t="str">
        <f>IF(B701="","",VLOOKUP(I701,'TONG HOP'!$B$8:$F$19883,5,0))</f>
        <v/>
      </c>
      <c r="K701" s="214"/>
      <c r="L701" s="214"/>
      <c r="M701" s="214"/>
      <c r="N701" s="214"/>
      <c r="O701" s="617" t="s">
        <v>1553</v>
      </c>
      <c r="P701" s="11">
        <f t="shared" si="22"/>
        <v>8</v>
      </c>
      <c r="Q701" s="246"/>
      <c r="R701" s="217">
        <f ca="1">+VLOOKUP(G701,'TONG HOP'!$C$8:$Q$788,14,0)</f>
        <v>11046342.498400144</v>
      </c>
      <c r="S701" s="217">
        <f ca="1">+VLOOKUP(G701,'TONG HOP'!$C$8:$Q$788,15,0)</f>
        <v>10818962.636480175</v>
      </c>
      <c r="T701" s="447"/>
      <c r="U701" s="7"/>
      <c r="V701" s="7"/>
    </row>
    <row r="702" spans="1:22" ht="15" customHeight="1">
      <c r="A702" s="4">
        <f t="shared" si="21"/>
        <v>698</v>
      </c>
      <c r="B702" s="30"/>
      <c r="C702" s="19" t="s">
        <v>742</v>
      </c>
      <c r="D702" s="489"/>
      <c r="E702" s="5" t="s">
        <v>743</v>
      </c>
      <c r="F702" s="20" t="s">
        <v>890</v>
      </c>
      <c r="G702" s="315" t="s">
        <v>1485</v>
      </c>
      <c r="H702" s="17" t="e">
        <f>VLOOKUP(G702,'TONG HOP'!$C$8:$E$799,2,0)</f>
        <v>#N/A</v>
      </c>
      <c r="I702" s="29" t="str">
        <f>IF(B702="","",VLOOKUP(H702,'TONG HOP'!$B$8:$F$19883,1,0))</f>
        <v/>
      </c>
      <c r="J702" s="35" t="str">
        <f>IF(B702="","",VLOOKUP(I702,'TONG HOP'!$B$8:$F$19883,5,0))</f>
        <v/>
      </c>
      <c r="K702" s="214"/>
      <c r="L702" s="214"/>
      <c r="M702" s="214"/>
      <c r="N702" s="214"/>
      <c r="O702" s="617" t="s">
        <v>1553</v>
      </c>
      <c r="P702" s="11">
        <f t="shared" si="22"/>
        <v>8</v>
      </c>
      <c r="Q702" s="246"/>
      <c r="R702" s="217" t="e">
        <f>+VLOOKUP(G702,'TONG HOP'!$C$8:$Q$788,14,0)</f>
        <v>#N/A</v>
      </c>
      <c r="S702" s="217" t="e">
        <f>+VLOOKUP(G702,'TONG HOP'!$C$8:$Q$788,15,0)</f>
        <v>#N/A</v>
      </c>
      <c r="T702" s="447"/>
      <c r="U702" s="7"/>
      <c r="V702" s="7"/>
    </row>
    <row r="703" spans="1:22" ht="15" customHeight="1">
      <c r="A703" s="4">
        <f t="shared" si="21"/>
        <v>699</v>
      </c>
      <c r="B703" s="30"/>
      <c r="C703" s="19" t="s">
        <v>742</v>
      </c>
      <c r="D703" s="489"/>
      <c r="E703" s="5" t="s">
        <v>743</v>
      </c>
      <c r="F703" s="20" t="s">
        <v>890</v>
      </c>
      <c r="G703" s="17" t="s">
        <v>1294</v>
      </c>
      <c r="H703" s="17" t="str">
        <f>VLOOKUP(G703,'TONG HOP'!$C$8:$E$799,2,0)</f>
        <v>Thủy tinh lỏng - Ngọc Anh Đạt (Natri silicate)</v>
      </c>
      <c r="I703" s="29" t="str">
        <f>IF(B703="","",VLOOKUP(H703,'TONG HOP'!$B$8:$F$19883,1,0))</f>
        <v/>
      </c>
      <c r="J703" s="35" t="str">
        <f>IF(B703="","",VLOOKUP(I703,'TONG HOP'!$B$8:$F$19883,5,0))</f>
        <v/>
      </c>
      <c r="K703" s="214"/>
      <c r="L703" s="214"/>
      <c r="M703" s="214"/>
      <c r="N703" s="214"/>
      <c r="O703" s="617" t="s">
        <v>1553</v>
      </c>
      <c r="P703" s="11">
        <f t="shared" si="22"/>
        <v>8</v>
      </c>
      <c r="Q703" s="246"/>
      <c r="R703" s="217">
        <f ca="1">+VLOOKUP(G703,'TONG HOP'!$C$8:$Q$788,14,0)</f>
        <v>11856</v>
      </c>
      <c r="S703" s="217">
        <f ca="1">+VLOOKUP(G703,'TONG HOP'!$C$8:$Q$788,15,0)</f>
        <v>11856</v>
      </c>
      <c r="T703" s="447"/>
      <c r="U703" s="7"/>
      <c r="V703" s="7"/>
    </row>
    <row r="704" spans="1:22" ht="15" customHeight="1">
      <c r="A704" s="4">
        <f t="shared" si="21"/>
        <v>700</v>
      </c>
      <c r="B704" s="30"/>
      <c r="C704" s="19" t="s">
        <v>742</v>
      </c>
      <c r="D704" s="489"/>
      <c r="E704" s="5" t="s">
        <v>743</v>
      </c>
      <c r="F704" s="20" t="s">
        <v>1422</v>
      </c>
      <c r="G704" s="315" t="s">
        <v>1296</v>
      </c>
      <c r="H704" s="17" t="str">
        <f>VLOOKUP(G704,'TONG HOP'!$C$8:$E$799,2,0)</f>
        <v>Bột đá Phước Hoà 03 (PH03) DTL</v>
      </c>
      <c r="I704" s="29" t="str">
        <f>IF(B704="","",VLOOKUP(H704,'TONG HOP'!$B$8:$F$19883,1,0))</f>
        <v/>
      </c>
      <c r="J704" s="35" t="str">
        <f>IF(B704="","",VLOOKUP(I704,'TONG HOP'!$B$8:$F$19883,5,0))</f>
        <v/>
      </c>
      <c r="K704" s="214"/>
      <c r="L704" s="214"/>
      <c r="M704" s="214"/>
      <c r="N704" s="214"/>
      <c r="O704" s="617" t="s">
        <v>1554</v>
      </c>
      <c r="P704" s="11">
        <f t="shared" si="22"/>
        <v>8</v>
      </c>
      <c r="Q704" s="246"/>
      <c r="R704" s="217">
        <f ca="1">+VLOOKUP(G704,'TONG HOP'!$C$8:$Q$788,14,0)</f>
        <v>12462544.286</v>
      </c>
      <c r="S704" s="217">
        <f ca="1">+VLOOKUP(G704,'TONG HOP'!$C$8:$Q$788,15,0)</f>
        <v>13260131.879999999</v>
      </c>
      <c r="T704" s="447"/>
      <c r="U704" s="7"/>
      <c r="V704" s="7"/>
    </row>
    <row r="705" spans="1:22" ht="15" customHeight="1">
      <c r="A705" s="4">
        <f t="shared" si="21"/>
        <v>701</v>
      </c>
      <c r="B705" s="30"/>
      <c r="C705" s="19" t="s">
        <v>742</v>
      </c>
      <c r="D705" s="489"/>
      <c r="E705" s="5" t="s">
        <v>743</v>
      </c>
      <c r="F705" s="20" t="s">
        <v>1422</v>
      </c>
      <c r="G705" s="17" t="s">
        <v>1297</v>
      </c>
      <c r="H705" s="17" t="str">
        <f>VLOOKUP(G705,'TONG HOP'!$C$8:$E$799,2,0)</f>
        <v>Bột đá 0-5 (PH02)</v>
      </c>
      <c r="I705" s="29" t="str">
        <f>IF(B705="","",VLOOKUP(H705,'TONG HOP'!$B$8:$F$19883,1,0))</f>
        <v/>
      </c>
      <c r="J705" s="35" t="str">
        <f>IF(B705="","",VLOOKUP(I705,'TONG HOP'!$B$8:$F$19883,5,0))</f>
        <v/>
      </c>
      <c r="K705" s="214"/>
      <c r="L705" s="214"/>
      <c r="M705" s="214"/>
      <c r="N705" s="214"/>
      <c r="O705" s="617" t="s">
        <v>1554</v>
      </c>
      <c r="P705" s="11">
        <f t="shared" si="22"/>
        <v>8</v>
      </c>
      <c r="Q705" s="246"/>
      <c r="R705" s="217">
        <f ca="1">+VLOOKUP(G705,'TONG HOP'!$C$8:$Q$788,14,0)</f>
        <v>16450296.948150001</v>
      </c>
      <c r="S705" s="217">
        <f ca="1">+VLOOKUP(G705,'TONG HOP'!$C$8:$Q$788,15,0)</f>
        <v>17584243.156999998</v>
      </c>
      <c r="T705" s="447"/>
      <c r="U705" s="7"/>
      <c r="V705" s="7"/>
    </row>
    <row r="706" spans="1:22" ht="15" customHeight="1">
      <c r="A706" s="4">
        <f t="shared" si="21"/>
        <v>702</v>
      </c>
      <c r="B706" s="30"/>
      <c r="C706" s="19" t="s">
        <v>742</v>
      </c>
      <c r="D706" s="489"/>
      <c r="E706" s="5" t="s">
        <v>743</v>
      </c>
      <c r="F706" s="20" t="s">
        <v>1422</v>
      </c>
      <c r="G706" s="315" t="s">
        <v>1421</v>
      </c>
      <c r="H706" s="17" t="str">
        <f>VLOOKUP(G706,'TONG HOP'!$C$8:$E$799,2,0)</f>
        <v>Đất VC02 (Đất TT)</v>
      </c>
      <c r="I706" s="29" t="str">
        <f>IF(B706="","",VLOOKUP(H706,'TONG HOP'!$B$8:$F$19883,1,0))</f>
        <v/>
      </c>
      <c r="J706" s="35" t="str">
        <f>IF(B706="","",VLOOKUP(I706,'TONG HOP'!$B$8:$F$19883,5,0))</f>
        <v/>
      </c>
      <c r="K706" s="214"/>
      <c r="L706" s="214"/>
      <c r="M706" s="214"/>
      <c r="N706" s="214"/>
      <c r="O706" s="617" t="s">
        <v>1554</v>
      </c>
      <c r="P706" s="11">
        <f t="shared" si="22"/>
        <v>8</v>
      </c>
      <c r="Q706" s="246"/>
      <c r="R706" s="217">
        <f ca="1">+VLOOKUP(G706,'TONG HOP'!$C$8:$Q$788,14,0)</f>
        <v>11046342.498400144</v>
      </c>
      <c r="S706" s="217">
        <f ca="1">+VLOOKUP(G706,'TONG HOP'!$C$8:$Q$788,15,0)</f>
        <v>10818962.636480175</v>
      </c>
      <c r="T706" s="447"/>
      <c r="U706" s="7"/>
      <c r="V706" s="7"/>
    </row>
    <row r="707" spans="1:22" ht="15" customHeight="1">
      <c r="A707" s="4">
        <f t="shared" si="21"/>
        <v>703</v>
      </c>
      <c r="B707" s="30"/>
      <c r="C707" s="19" t="s">
        <v>742</v>
      </c>
      <c r="D707" s="489"/>
      <c r="E707" s="5" t="s">
        <v>743</v>
      </c>
      <c r="F707" s="20" t="s">
        <v>1422</v>
      </c>
      <c r="G707" s="315" t="s">
        <v>87</v>
      </c>
      <c r="H707" s="17" t="str">
        <f>VLOOKUP(G707,'TONG HOP'!$C$8:$E$799,2,0)</f>
        <v>Dolomite (Đất làm gạch A2)</v>
      </c>
      <c r="I707" s="29" t="str">
        <f>IF(B707="","",VLOOKUP(H707,'TONG HOP'!$B$8:$F$19883,1,0))</f>
        <v/>
      </c>
      <c r="J707" s="35" t="str">
        <f>IF(B707="","",VLOOKUP(I707,'TONG HOP'!$B$8:$F$19883,5,0))</f>
        <v/>
      </c>
      <c r="K707" s="214"/>
      <c r="L707" s="214"/>
      <c r="M707" s="214"/>
      <c r="N707" s="214"/>
      <c r="O707" s="617" t="s">
        <v>1554</v>
      </c>
      <c r="P707" s="11">
        <f t="shared" si="22"/>
        <v>8</v>
      </c>
      <c r="Q707" s="246"/>
      <c r="R707" s="217">
        <f ca="1">+VLOOKUP(G707,'TONG HOP'!$C$8:$Q$788,14,0)</f>
        <v>1558845</v>
      </c>
      <c r="S707" s="217">
        <f ca="1">+VLOOKUP(G707,'TONG HOP'!$C$8:$Q$788,15,0)</f>
        <v>1855664</v>
      </c>
      <c r="T707" s="447"/>
      <c r="U707" s="7"/>
      <c r="V707" s="7"/>
    </row>
    <row r="708" spans="1:22" ht="15" customHeight="1">
      <c r="A708" s="4">
        <f t="shared" si="21"/>
        <v>704</v>
      </c>
      <c r="B708" s="30"/>
      <c r="C708" s="19" t="s">
        <v>742</v>
      </c>
      <c r="D708" s="489"/>
      <c r="E708" s="5" t="s">
        <v>743</v>
      </c>
      <c r="F708" s="20" t="s">
        <v>1422</v>
      </c>
      <c r="G708" s="315" t="s">
        <v>1147</v>
      </c>
      <c r="H708" s="17" t="str">
        <f>VLOOKUP(G708,'TONG HOP'!$C$8:$E$799,2,0)</f>
        <v>Đất sét Hoa đào (DTL) BD01</v>
      </c>
      <c r="I708" s="29" t="str">
        <f>IF(B708="","",VLOOKUP(H708,'TONG HOP'!$B$8:$F$19883,1,0))</f>
        <v/>
      </c>
      <c r="J708" s="35" t="str">
        <f>IF(B708="","",VLOOKUP(I708,'TONG HOP'!$B$8:$F$19883,5,0))</f>
        <v/>
      </c>
      <c r="K708" s="214"/>
      <c r="L708" s="214"/>
      <c r="M708" s="214"/>
      <c r="N708" s="214"/>
      <c r="O708" s="617" t="s">
        <v>1554</v>
      </c>
      <c r="P708" s="11">
        <f t="shared" si="22"/>
        <v>8</v>
      </c>
      <c r="Q708" s="246"/>
      <c r="R708" s="217">
        <f ca="1">+VLOOKUP(G708,'TONG HOP'!$C$8:$Q$788,14,0)</f>
        <v>7003067.8900000006</v>
      </c>
      <c r="S708" s="217">
        <f ca="1">+VLOOKUP(G708,'TONG HOP'!$C$8:$Q$788,15,0)</f>
        <v>9188535.4875000007</v>
      </c>
      <c r="T708" s="447"/>
      <c r="U708" s="7"/>
      <c r="V708" s="7"/>
    </row>
    <row r="709" spans="1:22">
      <c r="A709" s="4">
        <f t="shared" ref="A709:A772" si="23">ROW()-4</f>
        <v>705</v>
      </c>
      <c r="B709" s="30"/>
      <c r="C709" s="19" t="s">
        <v>742</v>
      </c>
      <c r="D709" s="489"/>
      <c r="E709" s="5" t="s">
        <v>743</v>
      </c>
      <c r="F709" s="20" t="s">
        <v>1422</v>
      </c>
      <c r="G709" s="315" t="s">
        <v>783</v>
      </c>
      <c r="H709" s="17" t="str">
        <f>VLOOKUP(G709,'TONG HOP'!$C$8:$E$799,2,0)</f>
        <v>Đất sét Hồng Lâm Đồng mới (PND-KL-BL01) - LQ</v>
      </c>
      <c r="I709" s="29" t="str">
        <f>IF(B709="","",VLOOKUP(H709,'TONG HOP'!$B$8:$F$19883,1,0))</f>
        <v/>
      </c>
      <c r="J709" s="35" t="str">
        <f>IF(B709="","",VLOOKUP(I709,'TONG HOP'!$B$8:$F$19883,5,0))</f>
        <v/>
      </c>
      <c r="K709" s="214"/>
      <c r="L709" s="214"/>
      <c r="M709" s="214"/>
      <c r="N709" s="214"/>
      <c r="O709" s="617" t="s">
        <v>1554</v>
      </c>
      <c r="P709" s="11">
        <f t="shared" si="22"/>
        <v>8</v>
      </c>
      <c r="Q709" s="246"/>
      <c r="R709" s="217">
        <f ca="1">+VLOOKUP(G709,'TONG HOP'!$C$8:$Q$788,14,0)</f>
        <v>8622217</v>
      </c>
      <c r="S709" s="217">
        <f ca="1">+VLOOKUP(G709,'TONG HOP'!$C$8:$Q$788,15,0)</f>
        <v>11000466.59</v>
      </c>
      <c r="T709" s="447"/>
      <c r="U709" s="7"/>
      <c r="V709" s="7"/>
    </row>
    <row r="710" spans="1:22" ht="15.75" customHeight="1">
      <c r="A710" s="4">
        <f t="shared" si="23"/>
        <v>706</v>
      </c>
      <c r="B710" s="30"/>
      <c r="C710" s="19" t="s">
        <v>742</v>
      </c>
      <c r="D710" s="489"/>
      <c r="E710" s="5" t="s">
        <v>743</v>
      </c>
      <c r="F710" s="20" t="s">
        <v>1422</v>
      </c>
      <c r="G710" s="17" t="s">
        <v>784</v>
      </c>
      <c r="H710" s="17" t="str">
        <f>VLOOKUP(G710,'TONG HOP'!$C$8:$E$799,2,0)</f>
        <v>Đất Đỏ Hoa Đào (BD02) LHP</v>
      </c>
      <c r="I710" s="29" t="str">
        <f>IF(B710="","",VLOOKUP(H710,'TONG HOP'!$B$8:$F$19883,1,0))</f>
        <v/>
      </c>
      <c r="J710" s="35" t="str">
        <f>IF(B710="","",VLOOKUP(I710,'TONG HOP'!$B$8:$F$19883,5,0))</f>
        <v/>
      </c>
      <c r="K710" s="214"/>
      <c r="L710" s="214"/>
      <c r="M710" s="214"/>
      <c r="N710" s="214"/>
      <c r="O710" s="617" t="s">
        <v>1554</v>
      </c>
      <c r="P710" s="11">
        <f t="shared" ref="P710:P759" si="24">P709</f>
        <v>8</v>
      </c>
      <c r="Q710" s="246"/>
      <c r="R710" s="217">
        <f ca="1">+VLOOKUP(G710,'TONG HOP'!$C$8:$Q$788,14,0)</f>
        <v>21748131.5</v>
      </c>
      <c r="S710" s="217">
        <f ca="1">+VLOOKUP(G710,'TONG HOP'!$C$8:$Q$788,15,0)</f>
        <v>27517934.375</v>
      </c>
      <c r="T710" s="447"/>
      <c r="U710" s="7"/>
      <c r="V710" s="7"/>
    </row>
    <row r="711" spans="1:22" ht="15" customHeight="1">
      <c r="A711" s="4">
        <f t="shared" si="23"/>
        <v>707</v>
      </c>
      <c r="B711" s="30"/>
      <c r="C711" s="19" t="s">
        <v>742</v>
      </c>
      <c r="D711" s="489"/>
      <c r="E711" s="5" t="s">
        <v>743</v>
      </c>
      <c r="F711" s="20" t="s">
        <v>1422</v>
      </c>
      <c r="G711" s="315" t="s">
        <v>1485</v>
      </c>
      <c r="H711" s="17" t="e">
        <f>VLOOKUP(G711,'TONG HOP'!$C$8:$E$799,2,0)</f>
        <v>#N/A</v>
      </c>
      <c r="I711" s="29" t="str">
        <f>IF(B711="","",VLOOKUP(H711,'TONG HOP'!$B$8:$F$19883,1,0))</f>
        <v/>
      </c>
      <c r="J711" s="35" t="str">
        <f>IF(B711="","",VLOOKUP(I711,'TONG HOP'!$B$8:$F$19883,5,0))</f>
        <v/>
      </c>
      <c r="K711" s="214"/>
      <c r="L711" s="214"/>
      <c r="M711" s="214"/>
      <c r="N711" s="214"/>
      <c r="O711" s="617" t="s">
        <v>1554</v>
      </c>
      <c r="P711" s="11">
        <f t="shared" si="24"/>
        <v>8</v>
      </c>
      <c r="Q711" s="246"/>
      <c r="R711" s="217" t="e">
        <f>+VLOOKUP(G711,'TONG HOP'!$C$8:$Q$788,14,0)</f>
        <v>#N/A</v>
      </c>
      <c r="S711" s="217" t="e">
        <f>+VLOOKUP(G711,'TONG HOP'!$C$8:$Q$788,15,0)</f>
        <v>#N/A</v>
      </c>
      <c r="T711" s="447"/>
      <c r="U711" s="7"/>
      <c r="V711" s="7"/>
    </row>
    <row r="712" spans="1:22" ht="15" customHeight="1">
      <c r="A712" s="4">
        <f t="shared" si="23"/>
        <v>708</v>
      </c>
      <c r="B712" s="30"/>
      <c r="C712" s="19" t="s">
        <v>742</v>
      </c>
      <c r="D712" s="489"/>
      <c r="E712" s="5" t="s">
        <v>743</v>
      </c>
      <c r="F712" s="20" t="s">
        <v>1422</v>
      </c>
      <c r="G712" s="17" t="s">
        <v>1294</v>
      </c>
      <c r="H712" s="17" t="str">
        <f>VLOOKUP(G712,'TONG HOP'!$C$8:$E$799,2,0)</f>
        <v>Thủy tinh lỏng - Ngọc Anh Đạt (Natri silicate)</v>
      </c>
      <c r="I712" s="29" t="str">
        <f>IF(B712="","",VLOOKUP(H712,'TONG HOP'!$B$8:$F$19883,1,0))</f>
        <v/>
      </c>
      <c r="J712" s="35" t="str">
        <f>IF(B712="","",VLOOKUP(I712,'TONG HOP'!$B$8:$F$19883,5,0))</f>
        <v/>
      </c>
      <c r="K712" s="214"/>
      <c r="L712" s="214"/>
      <c r="M712" s="214"/>
      <c r="N712" s="214"/>
      <c r="O712" s="617" t="s">
        <v>1554</v>
      </c>
      <c r="P712" s="11">
        <f t="shared" si="24"/>
        <v>8</v>
      </c>
      <c r="Q712" s="246"/>
      <c r="R712" s="217">
        <f ca="1">+VLOOKUP(G712,'TONG HOP'!$C$8:$Q$788,14,0)</f>
        <v>11856</v>
      </c>
      <c r="S712" s="217">
        <f ca="1">+VLOOKUP(G712,'TONG HOP'!$C$8:$Q$788,15,0)</f>
        <v>11856</v>
      </c>
      <c r="T712" s="447"/>
      <c r="U712" s="7"/>
      <c r="V712" s="7"/>
    </row>
    <row r="713" spans="1:22" ht="15" customHeight="1">
      <c r="A713" s="4">
        <f t="shared" si="23"/>
        <v>709</v>
      </c>
      <c r="B713" s="30"/>
      <c r="C713" s="19" t="s">
        <v>742</v>
      </c>
      <c r="D713" s="489"/>
      <c r="E713" s="5" t="s">
        <v>743</v>
      </c>
      <c r="F713" s="20" t="s">
        <v>1422</v>
      </c>
      <c r="G713" s="315" t="s">
        <v>1370</v>
      </c>
      <c r="H713" s="17" t="str">
        <f>VLOOKUP(G713,'TONG HOP'!$C$8:$E$799,2,0)</f>
        <v>Đất VT02</v>
      </c>
      <c r="I713" s="29" t="str">
        <f>IF(B713="","",VLOOKUP(H713,'TONG HOP'!$B$8:$F$19883,1,0))</f>
        <v/>
      </c>
      <c r="J713" s="35" t="str">
        <f>IF(B713="","",VLOOKUP(I713,'TONG HOP'!$B$8:$F$19883,5,0))</f>
        <v/>
      </c>
      <c r="K713" s="214"/>
      <c r="L713" s="214"/>
      <c r="M713" s="214"/>
      <c r="N713" s="214"/>
      <c r="O713" s="617" t="s">
        <v>1554</v>
      </c>
      <c r="P713" s="11">
        <f t="shared" si="24"/>
        <v>8</v>
      </c>
      <c r="Q713" s="246"/>
      <c r="R713" s="217">
        <f ca="1">+VLOOKUP(G713,'TONG HOP'!$C$8:$Q$788,14,0)</f>
        <v>7849734</v>
      </c>
      <c r="S713" s="217">
        <f ca="1">+VLOOKUP(G713,'TONG HOP'!$C$8:$Q$788,15,0)</f>
        <v>9643863.4800000004</v>
      </c>
      <c r="T713" s="447"/>
      <c r="U713" s="7"/>
      <c r="V713" s="7"/>
    </row>
    <row r="714" spans="1:22" ht="15" customHeight="1">
      <c r="A714" s="4">
        <f t="shared" si="23"/>
        <v>710</v>
      </c>
      <c r="B714" s="30"/>
      <c r="C714" s="19" t="s">
        <v>742</v>
      </c>
      <c r="D714" s="489"/>
      <c r="E714" s="5" t="s">
        <v>743</v>
      </c>
      <c r="F714" s="20" t="s">
        <v>1442</v>
      </c>
      <c r="G714" s="17" t="s">
        <v>1126</v>
      </c>
      <c r="H714" s="17" t="str">
        <f>VLOOKUP(G714,'TONG HOP'!$C$8:$E$799,2,0)</f>
        <v>Than cục 4A- Hưng Tam Long Lô 1</v>
      </c>
      <c r="I714" s="29" t="str">
        <f>IF(B714="","",VLOOKUP(H714,'TONG HOP'!$B$8:$F$19883,1,0))</f>
        <v/>
      </c>
      <c r="J714" s="35" t="str">
        <f>IF(B714="","",VLOOKUP(I714,'TONG HOP'!$B$8:$F$19883,5,0))</f>
        <v/>
      </c>
      <c r="K714" s="214"/>
      <c r="L714" s="214"/>
      <c r="M714" s="214"/>
      <c r="N714" s="214"/>
      <c r="O714" s="617" t="s">
        <v>1535</v>
      </c>
      <c r="P714" s="11">
        <f t="shared" si="24"/>
        <v>8</v>
      </c>
      <c r="Q714" s="246"/>
      <c r="R714" s="217">
        <f>+VLOOKUP(G714,'TONG HOP'!$C$8:$Q$788,14,0)</f>
        <v>0</v>
      </c>
      <c r="S714" s="217">
        <f ca="1">+VLOOKUP(G714,'TONG HOP'!$C$8:$Q$788,15,0)</f>
        <v>0</v>
      </c>
      <c r="T714" s="447"/>
      <c r="U714" s="7"/>
      <c r="V714" s="7"/>
    </row>
    <row r="715" spans="1:22" ht="15" customHeight="1">
      <c r="A715" s="4">
        <f t="shared" si="23"/>
        <v>711</v>
      </c>
      <c r="B715" s="30"/>
      <c r="C715" s="19" t="s">
        <v>742</v>
      </c>
      <c r="D715" s="489"/>
      <c r="E715" s="5" t="s">
        <v>743</v>
      </c>
      <c r="F715" s="20" t="s">
        <v>1442</v>
      </c>
      <c r="G715" s="17" t="s">
        <v>1126</v>
      </c>
      <c r="H715" s="17" t="str">
        <f>VLOOKUP(G715,'TONG HOP'!$C$8:$E$799,2,0)</f>
        <v>Than cục 4A- Hưng Tam Long Lô 1</v>
      </c>
      <c r="I715" s="29" t="str">
        <f>IF(B715="","",VLOOKUP(H715,'TONG HOP'!$B$8:$F$19883,1,0))</f>
        <v/>
      </c>
      <c r="J715" s="35" t="str">
        <f>IF(B715="","",VLOOKUP(I715,'TONG HOP'!$B$8:$F$19883,5,0))</f>
        <v/>
      </c>
      <c r="K715" s="214"/>
      <c r="L715" s="214"/>
      <c r="M715" s="214"/>
      <c r="N715" s="214"/>
      <c r="O715" s="617" t="s">
        <v>1536</v>
      </c>
      <c r="P715" s="11">
        <f t="shared" si="24"/>
        <v>8</v>
      </c>
      <c r="Q715" s="246"/>
      <c r="R715" s="217">
        <f>+VLOOKUP(G715,'TONG HOP'!$C$8:$Q$788,14,0)</f>
        <v>0</v>
      </c>
      <c r="S715" s="217">
        <f ca="1">+VLOOKUP(G715,'TONG HOP'!$C$8:$Q$788,15,0)</f>
        <v>0</v>
      </c>
      <c r="T715" s="447"/>
      <c r="U715" s="7"/>
      <c r="V715" s="7"/>
    </row>
    <row r="716" spans="1:22" ht="15" customHeight="1">
      <c r="A716" s="4">
        <f t="shared" si="23"/>
        <v>712</v>
      </c>
      <c r="B716" s="30"/>
      <c r="C716" s="19" t="s">
        <v>742</v>
      </c>
      <c r="D716" s="489"/>
      <c r="E716" s="5" t="s">
        <v>1374</v>
      </c>
      <c r="F716" s="20" t="s">
        <v>1299</v>
      </c>
      <c r="G716" s="17" t="s">
        <v>1393</v>
      </c>
      <c r="H716" s="17" t="str">
        <f>VLOOKUP(G716,'TONG HOP'!$C$8:$E$799,2,0)</f>
        <v>Than cục 4- Hải Thành Lô2</v>
      </c>
      <c r="I716" s="29" t="str">
        <f>IF(B716="","",VLOOKUP(H716,'TONG HOP'!$B$8:$F$19883,1,0))</f>
        <v/>
      </c>
      <c r="J716" s="35" t="str">
        <f>IF(B716="","",VLOOKUP(I716,'TONG HOP'!$B$8:$F$19883,5,0))</f>
        <v/>
      </c>
      <c r="K716" s="214"/>
      <c r="L716" s="214"/>
      <c r="M716" s="214"/>
      <c r="N716" s="214"/>
      <c r="O716" s="617" t="s">
        <v>1533</v>
      </c>
      <c r="P716" s="11">
        <f t="shared" si="24"/>
        <v>8</v>
      </c>
      <c r="Q716" s="246"/>
      <c r="R716" s="217">
        <f>+VLOOKUP(G716,'TONG HOP'!$C$8:$Q$788,14,0)</f>
        <v>0</v>
      </c>
      <c r="S716" s="217">
        <f ca="1">+VLOOKUP(G716,'TONG HOP'!$C$8:$Q$788,15,0)</f>
        <v>214005</v>
      </c>
      <c r="T716" s="447"/>
      <c r="U716" s="7"/>
      <c r="V716" s="7"/>
    </row>
    <row r="717" spans="1:22" ht="15" customHeight="1">
      <c r="A717" s="4">
        <f t="shared" si="23"/>
        <v>713</v>
      </c>
      <c r="B717" s="30"/>
      <c r="C717" s="19" t="s">
        <v>742</v>
      </c>
      <c r="D717" s="489"/>
      <c r="E717" s="5" t="s">
        <v>1374</v>
      </c>
      <c r="F717" s="20" t="s">
        <v>1299</v>
      </c>
      <c r="G717" s="17" t="s">
        <v>1126</v>
      </c>
      <c r="H717" s="17" t="str">
        <f>VLOOKUP(G717,'TONG HOP'!$C$8:$E$799,2,0)</f>
        <v>Than cục 4A- Hưng Tam Long Lô 1</v>
      </c>
      <c r="I717" s="29" t="str">
        <f>IF(B717="","",VLOOKUP(H717,'TONG HOP'!$B$8:$F$19883,1,0))</f>
        <v/>
      </c>
      <c r="J717" s="35" t="str">
        <f>IF(B717="","",VLOOKUP(I717,'TONG HOP'!$B$8:$F$19883,5,0))</f>
        <v/>
      </c>
      <c r="K717" s="214"/>
      <c r="L717" s="214"/>
      <c r="M717" s="214"/>
      <c r="N717" s="214"/>
      <c r="O717" s="617" t="str">
        <f>O716</f>
        <v xml:space="preserve"> Chuyển cục thành cám theo bb chốt lô</v>
      </c>
      <c r="P717" s="11">
        <f t="shared" si="24"/>
        <v>8</v>
      </c>
      <c r="Q717" s="246"/>
      <c r="R717" s="217">
        <f>+VLOOKUP(G717,'TONG HOP'!$C$8:$Q$788,14,0)</f>
        <v>0</v>
      </c>
      <c r="S717" s="217">
        <f ca="1">+VLOOKUP(G717,'TONG HOP'!$C$8:$Q$788,15,0)</f>
        <v>0</v>
      </c>
      <c r="T717" s="447"/>
      <c r="U717" s="7"/>
      <c r="V717" s="7"/>
    </row>
    <row r="718" spans="1:22" ht="15" customHeight="1">
      <c r="A718" s="4">
        <f t="shared" si="23"/>
        <v>714</v>
      </c>
      <c r="B718" s="30"/>
      <c r="C718" s="19" t="s">
        <v>742</v>
      </c>
      <c r="D718" s="489"/>
      <c r="E718" s="5" t="s">
        <v>1374</v>
      </c>
      <c r="F718" s="20" t="s">
        <v>1299</v>
      </c>
      <c r="G718" s="315" t="s">
        <v>1397</v>
      </c>
      <c r="H718" s="17" t="str">
        <f>VLOOKUP(G718,'TONG HOP'!$C$8:$E$799,2,0)</f>
        <v>Than cám sàng từ than cục của lô than Hải Thành 02</v>
      </c>
      <c r="I718" s="29" t="str">
        <f>IF(B718="","",VLOOKUP(H718,'TONG HOP'!$B$8:$F$19883,1,0))</f>
        <v/>
      </c>
      <c r="J718" s="35" t="str">
        <f>IF(B718="","",VLOOKUP(I718,'TONG HOP'!$B$8:$F$19883,5,0))</f>
        <v/>
      </c>
      <c r="K718" s="214"/>
      <c r="L718" s="214"/>
      <c r="M718" s="214"/>
      <c r="N718" s="214"/>
      <c r="O718" s="617" t="s">
        <v>1555</v>
      </c>
      <c r="P718" s="11">
        <f t="shared" si="24"/>
        <v>8</v>
      </c>
      <c r="Q718" s="246"/>
      <c r="R718" s="217">
        <f>+VLOOKUP(G718,'TONG HOP'!$C$8:$Q$788,14,0)</f>
        <v>0</v>
      </c>
      <c r="S718" s="217">
        <f ca="1">+VLOOKUP(G718,'TONG HOP'!$C$8:$Q$788,15,0)</f>
        <v>0</v>
      </c>
      <c r="T718" s="447"/>
      <c r="U718" s="7"/>
      <c r="V718" s="7"/>
    </row>
    <row r="719" spans="1:22" ht="15" customHeight="1">
      <c r="A719" s="4">
        <f t="shared" si="23"/>
        <v>715</v>
      </c>
      <c r="B719" s="30"/>
      <c r="C719" s="19" t="s">
        <v>742</v>
      </c>
      <c r="D719" s="489"/>
      <c r="E719" s="5" t="s">
        <v>1374</v>
      </c>
      <c r="F719" s="20" t="s">
        <v>1299</v>
      </c>
      <c r="G719" s="315" t="s">
        <v>1331</v>
      </c>
      <c r="H719" s="17" t="str">
        <f>VLOOKUP(G719,'TONG HOP'!$C$8:$E$799,2,0)</f>
        <v>Than cám sàng từ than cục của lô than Hưng Tam Long 01</v>
      </c>
      <c r="I719" s="29" t="str">
        <f>IF(B719="","",VLOOKUP(H719,'TONG HOP'!$B$8:$F$19883,1,0))</f>
        <v/>
      </c>
      <c r="J719" s="35" t="str">
        <f>IF(B719="","",VLOOKUP(I719,'TONG HOP'!$B$8:$F$19883,5,0))</f>
        <v/>
      </c>
      <c r="K719" s="214"/>
      <c r="L719" s="214"/>
      <c r="M719" s="214"/>
      <c r="N719" s="214"/>
      <c r="O719" s="617" t="str">
        <f>O718</f>
        <v>THIÊN HOÀNG 7.8%</v>
      </c>
      <c r="P719" s="11">
        <f t="shared" si="24"/>
        <v>8</v>
      </c>
      <c r="Q719" s="246"/>
      <c r="R719" s="217">
        <f>+VLOOKUP(G719,'TONG HOP'!$C$8:$Q$788,14,0)</f>
        <v>0</v>
      </c>
      <c r="S719" s="217">
        <f ca="1">+VLOOKUP(G719,'TONG HOP'!$C$8:$Q$788,15,0)</f>
        <v>0</v>
      </c>
      <c r="T719" s="447"/>
      <c r="U719" s="7"/>
      <c r="V719" s="7"/>
    </row>
    <row r="720" spans="1:22" ht="15" customHeight="1">
      <c r="A720" s="4">
        <f t="shared" si="23"/>
        <v>716</v>
      </c>
      <c r="B720" s="30"/>
      <c r="C720" s="19" t="s">
        <v>742</v>
      </c>
      <c r="D720" s="489"/>
      <c r="E720" s="5" t="s">
        <v>1374</v>
      </c>
      <c r="F720" s="20" t="s">
        <v>1299</v>
      </c>
      <c r="G720" s="442" t="s">
        <v>106</v>
      </c>
      <c r="H720" s="17" t="str">
        <f>VLOOKUP(G720,'TONG HOP'!$C$8:$E$799,2,0)</f>
        <v>Xỉ than</v>
      </c>
      <c r="I720" s="29" t="str">
        <f>IF(B720="","",VLOOKUP(H720,'TONG HOP'!$B$8:$F$19883,1,0))</f>
        <v/>
      </c>
      <c r="J720" s="35" t="str">
        <f>IF(B720="","",VLOOKUP(I720,'TONG HOP'!$B$8:$F$19883,5,0))</f>
        <v/>
      </c>
      <c r="K720" s="214"/>
      <c r="L720" s="214"/>
      <c r="M720" s="214"/>
      <c r="N720" s="214"/>
      <c r="O720" s="617" t="s">
        <v>1531</v>
      </c>
      <c r="P720" s="11">
        <f t="shared" si="24"/>
        <v>8</v>
      </c>
      <c r="Q720" s="246"/>
      <c r="R720" s="217">
        <f ca="1">+VLOOKUP(G720,'TONG HOP'!$C$8:$Q$788,14,0)</f>
        <v>0</v>
      </c>
      <c r="S720" s="217">
        <f>+VLOOKUP(G720,'TONG HOP'!$C$8:$Q$788,15,0)</f>
        <v>0</v>
      </c>
      <c r="T720" s="447"/>
      <c r="U720" s="7"/>
      <c r="V720" s="7"/>
    </row>
    <row r="721" spans="1:22" ht="15" customHeight="1">
      <c r="A721" s="4">
        <f t="shared" si="23"/>
        <v>717</v>
      </c>
      <c r="B721" s="30"/>
      <c r="C721" s="19" t="s">
        <v>742</v>
      </c>
      <c r="D721" s="489"/>
      <c r="E721" s="5" t="s">
        <v>743</v>
      </c>
      <c r="F721" s="20" t="s">
        <v>1442</v>
      </c>
      <c r="G721" s="17" t="s">
        <v>1393</v>
      </c>
      <c r="H721" s="17" t="str">
        <f>VLOOKUP(G721,'TONG HOP'!$C$8:$E$799,2,0)</f>
        <v>Than cục 4- Hải Thành Lô2</v>
      </c>
      <c r="I721" s="29" t="str">
        <f>IF(B721="","",VLOOKUP(H721,'TONG HOP'!$B$8:$F$19883,1,0))</f>
        <v/>
      </c>
      <c r="J721" s="35" t="str">
        <f>IF(B721="","",VLOOKUP(I721,'TONG HOP'!$B$8:$F$19883,5,0))</f>
        <v/>
      </c>
      <c r="K721" s="214"/>
      <c r="L721" s="214"/>
      <c r="M721" s="214"/>
      <c r="N721" s="214"/>
      <c r="O721" s="617" t="s">
        <v>1527</v>
      </c>
      <c r="P721" s="11">
        <f t="shared" si="24"/>
        <v>8</v>
      </c>
      <c r="Q721" s="246"/>
      <c r="R721" s="217">
        <f>+VLOOKUP(G721,'TONG HOP'!$C$8:$Q$788,14,0)</f>
        <v>0</v>
      </c>
      <c r="S721" s="217">
        <f ca="1">+VLOOKUP(G721,'TONG HOP'!$C$8:$Q$788,15,0)</f>
        <v>214005</v>
      </c>
      <c r="T721" s="447"/>
      <c r="U721" s="7"/>
      <c r="V721" s="7"/>
    </row>
    <row r="722" spans="1:22" ht="15" customHeight="1">
      <c r="A722" s="4">
        <f t="shared" si="23"/>
        <v>718</v>
      </c>
      <c r="B722" s="30"/>
      <c r="C722" s="19" t="s">
        <v>742</v>
      </c>
      <c r="D722" s="489"/>
      <c r="E722" s="5" t="s">
        <v>743</v>
      </c>
      <c r="F722" s="20" t="s">
        <v>1442</v>
      </c>
      <c r="G722" s="17" t="s">
        <v>1393</v>
      </c>
      <c r="H722" s="17" t="str">
        <f>VLOOKUP(G722,'TONG HOP'!$C$8:$E$799,2,0)</f>
        <v>Than cục 4- Hải Thành Lô2</v>
      </c>
      <c r="I722" s="29" t="str">
        <f>IF(B722="","",VLOOKUP(H722,'TONG HOP'!$B$8:$F$19883,1,0))</f>
        <v/>
      </c>
      <c r="J722" s="35" t="str">
        <f>IF(B722="","",VLOOKUP(I722,'TONG HOP'!$B$8:$F$19883,5,0))</f>
        <v/>
      </c>
      <c r="K722" s="214"/>
      <c r="L722" s="214"/>
      <c r="M722" s="214"/>
      <c r="N722" s="214"/>
      <c r="O722" s="617" t="s">
        <v>1528</v>
      </c>
      <c r="P722" s="11">
        <f t="shared" si="24"/>
        <v>8</v>
      </c>
      <c r="Q722" s="246"/>
      <c r="R722" s="217">
        <f>+VLOOKUP(G722,'TONG HOP'!$C$8:$Q$788,14,0)</f>
        <v>0</v>
      </c>
      <c r="S722" s="217">
        <f ca="1">+VLOOKUP(G722,'TONG HOP'!$C$8:$Q$788,15,0)</f>
        <v>214005</v>
      </c>
      <c r="T722" s="447"/>
      <c r="U722" s="7"/>
      <c r="V722" s="7"/>
    </row>
    <row r="723" spans="1:22" ht="15" customHeight="1">
      <c r="A723" s="4">
        <f t="shared" si="23"/>
        <v>719</v>
      </c>
      <c r="B723" s="30"/>
      <c r="C723" s="19" t="s">
        <v>742</v>
      </c>
      <c r="D723" s="489"/>
      <c r="E723" s="5" t="s">
        <v>743</v>
      </c>
      <c r="F723" s="20" t="s">
        <v>890</v>
      </c>
      <c r="G723" s="315" t="s">
        <v>1497</v>
      </c>
      <c r="H723" s="17" t="str">
        <f>VLOOKUP(G723,'TONG HOP'!$C$8:$E$799,2,0)</f>
        <v>Vỏ điều- GreenPower lô 1</v>
      </c>
      <c r="I723" s="29" t="str">
        <f>IF(B723="","",VLOOKUP(H723,'TONG HOP'!$B$8:$F$19883,1,0))</f>
        <v/>
      </c>
      <c r="J723" s="35" t="str">
        <f>IF(B723="","",VLOOKUP(I723,'TONG HOP'!$B$8:$F$19883,5,0))</f>
        <v/>
      </c>
      <c r="K723" s="214"/>
      <c r="L723" s="214"/>
      <c r="M723" s="214"/>
      <c r="N723" s="214"/>
      <c r="O723" s="617"/>
      <c r="P723" s="11">
        <f t="shared" si="24"/>
        <v>8</v>
      </c>
      <c r="Q723" s="246"/>
      <c r="R723" s="217">
        <f>+VLOOKUP(G723,'TONG HOP'!$C$8:$Q$788,14,0)</f>
        <v>0</v>
      </c>
      <c r="S723" s="217">
        <f ca="1">+VLOOKUP(G723,'TONG HOP'!$C$8:$Q$788,15,0)</f>
        <v>128983.75999999989</v>
      </c>
      <c r="T723" s="447"/>
      <c r="U723" s="7"/>
      <c r="V723" s="7"/>
    </row>
    <row r="724" spans="1:22" ht="15" customHeight="1">
      <c r="A724" s="4">
        <f t="shared" si="23"/>
        <v>720</v>
      </c>
      <c r="B724" s="30"/>
      <c r="C724" s="19" t="s">
        <v>742</v>
      </c>
      <c r="D724" s="489"/>
      <c r="E724" s="5" t="s">
        <v>743</v>
      </c>
      <c r="F724" s="20" t="s">
        <v>890</v>
      </c>
      <c r="G724" s="17" t="s">
        <v>1297</v>
      </c>
      <c r="H724" s="17" t="str">
        <f>VLOOKUP(G724,'TONG HOP'!$C$8:$E$799,2,0)</f>
        <v>Bột đá 0-5 (PH02)</v>
      </c>
      <c r="I724" s="29" t="str">
        <f>IF(B724="","",VLOOKUP(H724,'TONG HOP'!$B$8:$F$19883,1,0))</f>
        <v/>
      </c>
      <c r="J724" s="35" t="str">
        <f>IF(B724="","",VLOOKUP(I724,'TONG HOP'!$B$8:$F$19883,5,0))</f>
        <v/>
      </c>
      <c r="K724" s="214"/>
      <c r="L724" s="214"/>
      <c r="M724" s="214"/>
      <c r="N724" s="214"/>
      <c r="O724" s="617" t="s">
        <v>1556</v>
      </c>
      <c r="P724" s="11">
        <f t="shared" si="24"/>
        <v>8</v>
      </c>
      <c r="Q724" s="246"/>
      <c r="R724" s="217">
        <f ca="1">+VLOOKUP(G724,'TONG HOP'!$C$8:$Q$788,14,0)</f>
        <v>16450296.948150001</v>
      </c>
      <c r="S724" s="217">
        <f ca="1">+VLOOKUP(G724,'TONG HOP'!$C$8:$Q$788,15,0)</f>
        <v>17584243.156999998</v>
      </c>
      <c r="T724" s="447"/>
      <c r="U724" s="7"/>
      <c r="V724" s="7"/>
    </row>
    <row r="725" spans="1:22" ht="15" customHeight="1">
      <c r="A725" s="4">
        <f t="shared" si="23"/>
        <v>721</v>
      </c>
      <c r="B725" s="30"/>
      <c r="C725" s="19" t="s">
        <v>742</v>
      </c>
      <c r="D725" s="489"/>
      <c r="E725" s="5" t="s">
        <v>743</v>
      </c>
      <c r="F725" s="20" t="s">
        <v>890</v>
      </c>
      <c r="G725" s="315" t="s">
        <v>1296</v>
      </c>
      <c r="H725" s="17" t="str">
        <f>VLOOKUP(G725,'TONG HOP'!$C$8:$E$799,2,0)</f>
        <v>Bột đá Phước Hoà 03 (PH03) DTL</v>
      </c>
      <c r="I725" s="29" t="str">
        <f>IF(B725="","",VLOOKUP(H725,'TONG HOP'!$B$8:$F$19883,1,0))</f>
        <v/>
      </c>
      <c r="J725" s="35" t="str">
        <f>IF(B725="","",VLOOKUP(I725,'TONG HOP'!$B$8:$F$19883,5,0))</f>
        <v/>
      </c>
      <c r="K725" s="214"/>
      <c r="L725" s="214"/>
      <c r="M725" s="214"/>
      <c r="N725" s="214"/>
      <c r="O725" s="617" t="s">
        <v>1556</v>
      </c>
      <c r="P725" s="11">
        <f t="shared" si="24"/>
        <v>8</v>
      </c>
      <c r="Q725" s="246"/>
      <c r="R725" s="217">
        <f ca="1">+VLOOKUP(G725,'TONG HOP'!$C$8:$Q$788,14,0)</f>
        <v>12462544.286</v>
      </c>
      <c r="S725" s="217">
        <f ca="1">+VLOOKUP(G725,'TONG HOP'!$C$8:$Q$788,15,0)</f>
        <v>13260131.879999999</v>
      </c>
      <c r="T725" s="447"/>
      <c r="U725" s="7"/>
      <c r="V725" s="7"/>
    </row>
    <row r="726" spans="1:22" ht="15" customHeight="1">
      <c r="A726" s="4">
        <f t="shared" si="23"/>
        <v>722</v>
      </c>
      <c r="B726" s="30"/>
      <c r="C726" s="19" t="s">
        <v>742</v>
      </c>
      <c r="D726" s="489"/>
      <c r="E726" s="5" t="s">
        <v>743</v>
      </c>
      <c r="F726" s="20" t="s">
        <v>890</v>
      </c>
      <c r="G726" s="17" t="s">
        <v>78</v>
      </c>
      <c r="H726" s="17" t="str">
        <f>VLOOKUP(G726,'TONG HOP'!$C$8:$E$799,2,0)</f>
        <v>Đá vôi (PND-HT01)</v>
      </c>
      <c r="I726" s="29" t="str">
        <f>IF(B726="","",VLOOKUP(H726,'TONG HOP'!$B$8:$F$19883,1,0))</f>
        <v/>
      </c>
      <c r="J726" s="35" t="str">
        <f>IF(B726="","",VLOOKUP(I726,'TONG HOP'!$B$8:$F$19883,5,0))</f>
        <v/>
      </c>
      <c r="K726" s="214"/>
      <c r="L726" s="214"/>
      <c r="M726" s="214"/>
      <c r="N726" s="214"/>
      <c r="O726" s="617" t="s">
        <v>1556</v>
      </c>
      <c r="P726" s="11">
        <f t="shared" si="24"/>
        <v>8</v>
      </c>
      <c r="Q726" s="246"/>
      <c r="R726" s="217">
        <f ca="1">+VLOOKUP(G726,'TONG HOP'!$C$8:$Q$788,14,0)</f>
        <v>1278368.7590000001</v>
      </c>
      <c r="S726" s="217">
        <f ca="1">+VLOOKUP(G726,'TONG HOP'!$C$8:$Q$788,15,0)</f>
        <v>1340529.603775</v>
      </c>
      <c r="T726" s="447"/>
      <c r="U726" s="7"/>
      <c r="V726" s="7"/>
    </row>
    <row r="727" spans="1:22" ht="15" customHeight="1">
      <c r="A727" s="4">
        <f t="shared" si="23"/>
        <v>723</v>
      </c>
      <c r="B727" s="30"/>
      <c r="C727" s="19" t="s">
        <v>742</v>
      </c>
      <c r="D727" s="489"/>
      <c r="E727" s="5" t="s">
        <v>743</v>
      </c>
      <c r="F727" s="20" t="s">
        <v>890</v>
      </c>
      <c r="G727" s="315" t="s">
        <v>1147</v>
      </c>
      <c r="H727" s="17" t="str">
        <f>VLOOKUP(G727,'TONG HOP'!$C$8:$E$799,2,0)</f>
        <v>Đất sét Hoa đào (DTL) BD01</v>
      </c>
      <c r="I727" s="29" t="str">
        <f>IF(B727="","",VLOOKUP(H727,'TONG HOP'!$B$8:$F$19883,1,0))</f>
        <v/>
      </c>
      <c r="J727" s="35" t="str">
        <f>IF(B727="","",VLOOKUP(I727,'TONG HOP'!$B$8:$F$19883,5,0))</f>
        <v/>
      </c>
      <c r="K727" s="214"/>
      <c r="L727" s="214"/>
      <c r="M727" s="214"/>
      <c r="N727" s="214"/>
      <c r="O727" s="617" t="s">
        <v>1556</v>
      </c>
      <c r="P727" s="11">
        <f t="shared" si="24"/>
        <v>8</v>
      </c>
      <c r="Q727" s="246"/>
      <c r="R727" s="217">
        <f ca="1">+VLOOKUP(G727,'TONG HOP'!$C$8:$Q$788,14,0)</f>
        <v>7003067.8900000006</v>
      </c>
      <c r="S727" s="217">
        <f ca="1">+VLOOKUP(G727,'TONG HOP'!$C$8:$Q$788,15,0)</f>
        <v>9188535.4875000007</v>
      </c>
      <c r="T727" s="447"/>
      <c r="U727" s="7"/>
      <c r="V727" s="7"/>
    </row>
    <row r="728" spans="1:22" ht="15" customHeight="1">
      <c r="A728" s="4">
        <f t="shared" si="23"/>
        <v>724</v>
      </c>
      <c r="B728" s="30"/>
      <c r="C728" s="19" t="s">
        <v>742</v>
      </c>
      <c r="D728" s="489"/>
      <c r="E728" s="5" t="s">
        <v>743</v>
      </c>
      <c r="F728" s="20" t="s">
        <v>890</v>
      </c>
      <c r="G728" s="17" t="s">
        <v>784</v>
      </c>
      <c r="H728" s="17" t="str">
        <f>VLOOKUP(G728,'TONG HOP'!$C$8:$E$799,2,0)</f>
        <v>Đất Đỏ Hoa Đào (BD02) LHP</v>
      </c>
      <c r="I728" s="29" t="str">
        <f>IF(B728="","",VLOOKUP(H728,'TONG HOP'!$B$8:$F$19883,1,0))</f>
        <v/>
      </c>
      <c r="J728" s="35" t="str">
        <f>IF(B728="","",VLOOKUP(I728,'TONG HOP'!$B$8:$F$19883,5,0))</f>
        <v/>
      </c>
      <c r="K728" s="214"/>
      <c r="L728" s="214"/>
      <c r="M728" s="214"/>
      <c r="N728" s="214"/>
      <c r="O728" s="617" t="s">
        <v>1556</v>
      </c>
      <c r="P728" s="11">
        <f t="shared" si="24"/>
        <v>8</v>
      </c>
      <c r="Q728" s="246"/>
      <c r="R728" s="217">
        <f ca="1">+VLOOKUP(G728,'TONG HOP'!$C$8:$Q$788,14,0)</f>
        <v>21748131.5</v>
      </c>
      <c r="S728" s="217">
        <f ca="1">+VLOOKUP(G728,'TONG HOP'!$C$8:$Q$788,15,0)</f>
        <v>27517934.375</v>
      </c>
      <c r="T728" s="447"/>
      <c r="U728" s="7"/>
      <c r="V728" s="7"/>
    </row>
    <row r="729" spans="1:22" ht="15" customHeight="1">
      <c r="A729" s="4">
        <f t="shared" si="23"/>
        <v>725</v>
      </c>
      <c r="B729" s="30"/>
      <c r="C729" s="19" t="s">
        <v>742</v>
      </c>
      <c r="D729" s="489"/>
      <c r="E729" s="5" t="s">
        <v>743</v>
      </c>
      <c r="F729" s="20" t="s">
        <v>890</v>
      </c>
      <c r="G729" s="315" t="s">
        <v>1370</v>
      </c>
      <c r="H729" s="17" t="str">
        <f>VLOOKUP(G729,'TONG HOP'!$C$8:$E$799,2,0)</f>
        <v>Đất VT02</v>
      </c>
      <c r="I729" s="29" t="str">
        <f>IF(B729="","",VLOOKUP(H729,'TONG HOP'!$B$8:$F$19883,1,0))</f>
        <v/>
      </c>
      <c r="J729" s="35" t="str">
        <f>IF(B729="","",VLOOKUP(I729,'TONG HOP'!$B$8:$F$19883,5,0))</f>
        <v/>
      </c>
      <c r="K729" s="214"/>
      <c r="L729" s="214"/>
      <c r="M729" s="214"/>
      <c r="N729" s="214"/>
      <c r="O729" s="617" t="s">
        <v>1556</v>
      </c>
      <c r="P729" s="11">
        <f t="shared" si="24"/>
        <v>8</v>
      </c>
      <c r="Q729" s="246"/>
      <c r="R729" s="217">
        <f ca="1">+VLOOKUP(G729,'TONG HOP'!$C$8:$Q$788,14,0)</f>
        <v>7849734</v>
      </c>
      <c r="S729" s="217">
        <f ca="1">+VLOOKUP(G729,'TONG HOP'!$C$8:$Q$788,15,0)</f>
        <v>9643863.4800000004</v>
      </c>
      <c r="T729" s="447"/>
      <c r="U729" s="7"/>
      <c r="V729" s="7"/>
    </row>
    <row r="730" spans="1:22" ht="15" customHeight="1">
      <c r="A730" s="4">
        <f t="shared" si="23"/>
        <v>726</v>
      </c>
      <c r="B730" s="30"/>
      <c r="C730" s="19" t="s">
        <v>742</v>
      </c>
      <c r="D730" s="489"/>
      <c r="E730" s="5" t="s">
        <v>743</v>
      </c>
      <c r="F730" s="20" t="s">
        <v>890</v>
      </c>
      <c r="G730" s="315" t="s">
        <v>783</v>
      </c>
      <c r="H730" s="17" t="str">
        <f>VLOOKUP(G730,'TONG HOP'!$C$8:$E$799,2,0)</f>
        <v>Đất sét Hồng Lâm Đồng mới (PND-KL-BL01) - LQ</v>
      </c>
      <c r="I730" s="29" t="str">
        <f>IF(B730="","",VLOOKUP(H730,'TONG HOP'!$B$8:$F$19883,1,0))</f>
        <v/>
      </c>
      <c r="J730" s="35" t="str">
        <f>IF(B730="","",VLOOKUP(I730,'TONG HOP'!$B$8:$F$19883,5,0))</f>
        <v/>
      </c>
      <c r="K730" s="214"/>
      <c r="L730" s="214"/>
      <c r="M730" s="214"/>
      <c r="N730" s="214"/>
      <c r="O730" s="617" t="s">
        <v>1556</v>
      </c>
      <c r="P730" s="11">
        <f t="shared" si="24"/>
        <v>8</v>
      </c>
      <c r="Q730" s="246"/>
      <c r="R730" s="217">
        <f ca="1">+VLOOKUP(G730,'TONG HOP'!$C$8:$Q$788,14,0)</f>
        <v>8622217</v>
      </c>
      <c r="S730" s="217">
        <f ca="1">+VLOOKUP(G730,'TONG HOP'!$C$8:$Q$788,15,0)</f>
        <v>11000466.59</v>
      </c>
      <c r="T730" s="447"/>
      <c r="U730" s="7"/>
      <c r="V730" s="7"/>
    </row>
    <row r="731" spans="1:22" ht="15" customHeight="1">
      <c r="A731" s="4">
        <f t="shared" si="23"/>
        <v>727</v>
      </c>
      <c r="B731" s="30"/>
      <c r="C731" s="19" t="s">
        <v>742</v>
      </c>
      <c r="D731" s="489"/>
      <c r="E731" s="5" t="s">
        <v>743</v>
      </c>
      <c r="F731" s="20" t="s">
        <v>890</v>
      </c>
      <c r="G731" s="315" t="s">
        <v>1421</v>
      </c>
      <c r="H731" s="17" t="str">
        <f>VLOOKUP(G731,'TONG HOP'!$C$8:$E$799,2,0)</f>
        <v>Đất VC02 (Đất TT)</v>
      </c>
      <c r="I731" s="29" t="str">
        <f>IF(B731="","",VLOOKUP(H731,'TONG HOP'!$B$8:$F$19883,1,0))</f>
        <v/>
      </c>
      <c r="J731" s="35" t="str">
        <f>IF(B731="","",VLOOKUP(I731,'TONG HOP'!$B$8:$F$19883,5,0))</f>
        <v/>
      </c>
      <c r="K731" s="214"/>
      <c r="L731" s="214"/>
      <c r="M731" s="214"/>
      <c r="N731" s="214"/>
      <c r="O731" s="617" t="s">
        <v>1556</v>
      </c>
      <c r="P731" s="11">
        <f t="shared" si="24"/>
        <v>8</v>
      </c>
      <c r="Q731" s="246"/>
      <c r="R731" s="217">
        <f ca="1">+VLOOKUP(G731,'TONG HOP'!$C$8:$Q$788,14,0)</f>
        <v>11046342.498400144</v>
      </c>
      <c r="S731" s="217">
        <f ca="1">+VLOOKUP(G731,'TONG HOP'!$C$8:$Q$788,15,0)</f>
        <v>10818962.636480175</v>
      </c>
      <c r="T731" s="447"/>
      <c r="U731" s="7"/>
      <c r="V731" s="7"/>
    </row>
    <row r="732" spans="1:22" ht="15" customHeight="1">
      <c r="A732" s="4">
        <f t="shared" si="23"/>
        <v>728</v>
      </c>
      <c r="B732" s="30"/>
      <c r="C732" s="19" t="s">
        <v>742</v>
      </c>
      <c r="D732" s="489"/>
      <c r="E732" s="5" t="s">
        <v>743</v>
      </c>
      <c r="F732" s="20" t="s">
        <v>890</v>
      </c>
      <c r="G732" s="315" t="s">
        <v>1485</v>
      </c>
      <c r="H732" s="17" t="e">
        <f>VLOOKUP(G732,'TONG HOP'!$C$8:$E$799,2,0)</f>
        <v>#N/A</v>
      </c>
      <c r="I732" s="29" t="str">
        <f>IF(B732="","",VLOOKUP(H732,'TONG HOP'!$B$8:$F$19883,1,0))</f>
        <v/>
      </c>
      <c r="J732" s="35" t="str">
        <f>IF(B732="","",VLOOKUP(I732,'TONG HOP'!$B$8:$F$19883,5,0))</f>
        <v/>
      </c>
      <c r="K732" s="214"/>
      <c r="L732" s="214"/>
      <c r="M732" s="214"/>
      <c r="N732" s="214"/>
      <c r="O732" s="617" t="s">
        <v>1556</v>
      </c>
      <c r="P732" s="11">
        <f t="shared" si="24"/>
        <v>8</v>
      </c>
      <c r="Q732" s="246"/>
      <c r="R732" s="217" t="e">
        <f>+VLOOKUP(G732,'TONG HOP'!$C$8:$Q$788,14,0)</f>
        <v>#N/A</v>
      </c>
      <c r="S732" s="217" t="e">
        <f>+VLOOKUP(G732,'TONG HOP'!$C$8:$Q$788,15,0)</f>
        <v>#N/A</v>
      </c>
      <c r="T732" s="447"/>
      <c r="U732" s="7"/>
      <c r="V732" s="7"/>
    </row>
    <row r="733" spans="1:22" ht="15" customHeight="1">
      <c r="A733" s="4">
        <f t="shared" si="23"/>
        <v>729</v>
      </c>
      <c r="B733" s="30"/>
      <c r="C733" s="19" t="s">
        <v>742</v>
      </c>
      <c r="D733" s="489"/>
      <c r="E733" s="5" t="s">
        <v>743</v>
      </c>
      <c r="F733" s="20" t="s">
        <v>890</v>
      </c>
      <c r="G733" s="17" t="s">
        <v>1294</v>
      </c>
      <c r="H733" s="17" t="str">
        <f>VLOOKUP(G733,'TONG HOP'!$C$8:$E$799,2,0)</f>
        <v>Thủy tinh lỏng - Ngọc Anh Đạt (Natri silicate)</v>
      </c>
      <c r="I733" s="29" t="str">
        <f>IF(B733="","",VLOOKUP(H733,'TONG HOP'!$B$8:$F$19883,1,0))</f>
        <v/>
      </c>
      <c r="J733" s="35" t="str">
        <f>IF(B733="","",VLOOKUP(I733,'TONG HOP'!$B$8:$F$19883,5,0))</f>
        <v/>
      </c>
      <c r="K733" s="214"/>
      <c r="L733" s="214"/>
      <c r="M733" s="214"/>
      <c r="N733" s="214"/>
      <c r="O733" s="617" t="s">
        <v>1556</v>
      </c>
      <c r="P733" s="11">
        <f t="shared" si="24"/>
        <v>8</v>
      </c>
      <c r="Q733" s="246"/>
      <c r="R733" s="217">
        <f ca="1">+VLOOKUP(G733,'TONG HOP'!$C$8:$Q$788,14,0)</f>
        <v>11856</v>
      </c>
      <c r="S733" s="217">
        <f ca="1">+VLOOKUP(G733,'TONG HOP'!$C$8:$Q$788,15,0)</f>
        <v>11856</v>
      </c>
      <c r="T733" s="447"/>
      <c r="U733" s="7"/>
      <c r="V733" s="7"/>
    </row>
    <row r="734" spans="1:22" ht="15" customHeight="1">
      <c r="A734" s="4">
        <f t="shared" si="23"/>
        <v>730</v>
      </c>
      <c r="B734" s="30"/>
      <c r="C734" s="19" t="s">
        <v>742</v>
      </c>
      <c r="D734" s="489"/>
      <c r="E734" s="5" t="s">
        <v>743</v>
      </c>
      <c r="F734" s="20" t="s">
        <v>1422</v>
      </c>
      <c r="G734" s="315" t="s">
        <v>1296</v>
      </c>
      <c r="H734" s="17" t="str">
        <f>VLOOKUP(G734,'TONG HOP'!$C$8:$E$799,2,0)</f>
        <v>Bột đá Phước Hoà 03 (PH03) DTL</v>
      </c>
      <c r="I734" s="29" t="str">
        <f>IF(B734="","",VLOOKUP(H734,'TONG HOP'!$B$8:$F$19883,1,0))</f>
        <v/>
      </c>
      <c r="J734" s="35" t="str">
        <f>IF(B734="","",VLOOKUP(I734,'TONG HOP'!$B$8:$F$19883,5,0))</f>
        <v/>
      </c>
      <c r="K734" s="214"/>
      <c r="L734" s="214"/>
      <c r="M734" s="214"/>
      <c r="N734" s="214"/>
      <c r="O734" s="617" t="s">
        <v>1557</v>
      </c>
      <c r="P734" s="11">
        <f t="shared" si="24"/>
        <v>8</v>
      </c>
      <c r="Q734" s="246"/>
      <c r="R734" s="217">
        <f ca="1">+VLOOKUP(G734,'TONG HOP'!$C$8:$Q$788,14,0)</f>
        <v>12462544.286</v>
      </c>
      <c r="S734" s="217">
        <f ca="1">+VLOOKUP(G734,'TONG HOP'!$C$8:$Q$788,15,0)</f>
        <v>13260131.879999999</v>
      </c>
      <c r="T734" s="447"/>
      <c r="U734" s="7"/>
      <c r="V734" s="7"/>
    </row>
    <row r="735" spans="1:22" ht="15" customHeight="1">
      <c r="A735" s="4">
        <f t="shared" si="23"/>
        <v>731</v>
      </c>
      <c r="B735" s="30"/>
      <c r="C735" s="19" t="s">
        <v>742</v>
      </c>
      <c r="D735" s="489"/>
      <c r="E735" s="5" t="s">
        <v>743</v>
      </c>
      <c r="F735" s="20" t="s">
        <v>1422</v>
      </c>
      <c r="G735" s="17" t="s">
        <v>1297</v>
      </c>
      <c r="H735" s="17" t="str">
        <f>VLOOKUP(G735,'TONG HOP'!$C$8:$E$799,2,0)</f>
        <v>Bột đá 0-5 (PH02)</v>
      </c>
      <c r="I735" s="29" t="str">
        <f>IF(B735="","",VLOOKUP(H735,'TONG HOP'!$B$8:$F$19883,1,0))</f>
        <v/>
      </c>
      <c r="J735" s="35" t="str">
        <f>IF(B735="","",VLOOKUP(I735,'TONG HOP'!$B$8:$F$19883,5,0))</f>
        <v/>
      </c>
      <c r="K735" s="214"/>
      <c r="L735" s="214"/>
      <c r="M735" s="214"/>
      <c r="N735" s="214"/>
      <c r="O735" s="617" t="s">
        <v>1557</v>
      </c>
      <c r="P735" s="11">
        <f t="shared" si="24"/>
        <v>8</v>
      </c>
      <c r="Q735" s="246"/>
      <c r="R735" s="217">
        <f ca="1">+VLOOKUP(G735,'TONG HOP'!$C$8:$Q$788,14,0)</f>
        <v>16450296.948150001</v>
      </c>
      <c r="S735" s="217">
        <f ca="1">+VLOOKUP(G735,'TONG HOP'!$C$8:$Q$788,15,0)</f>
        <v>17584243.156999998</v>
      </c>
      <c r="T735" s="447"/>
      <c r="U735" s="7"/>
      <c r="V735" s="7"/>
    </row>
    <row r="736" spans="1:22" ht="15" customHeight="1">
      <c r="A736" s="4">
        <f t="shared" si="23"/>
        <v>732</v>
      </c>
      <c r="B736" s="30"/>
      <c r="C736" s="19" t="s">
        <v>742</v>
      </c>
      <c r="D736" s="489"/>
      <c r="E736" s="5" t="s">
        <v>743</v>
      </c>
      <c r="F736" s="20" t="s">
        <v>1422</v>
      </c>
      <c r="G736" s="315" t="s">
        <v>1421</v>
      </c>
      <c r="H736" s="17" t="str">
        <f>VLOOKUP(G736,'TONG HOP'!$C$8:$E$799,2,0)</f>
        <v>Đất VC02 (Đất TT)</v>
      </c>
      <c r="I736" s="29" t="str">
        <f>IF(B736="","",VLOOKUP(H736,'TONG HOP'!$B$8:$F$19883,1,0))</f>
        <v/>
      </c>
      <c r="J736" s="35" t="str">
        <f>IF(B736="","",VLOOKUP(I736,'TONG HOP'!$B$8:$F$19883,5,0))</f>
        <v/>
      </c>
      <c r="K736" s="214"/>
      <c r="L736" s="214"/>
      <c r="M736" s="214"/>
      <c r="N736" s="214"/>
      <c r="O736" s="617" t="s">
        <v>1557</v>
      </c>
      <c r="P736" s="11">
        <f t="shared" si="24"/>
        <v>8</v>
      </c>
      <c r="Q736" s="246"/>
      <c r="R736" s="217">
        <f ca="1">+VLOOKUP(G736,'TONG HOP'!$C$8:$Q$788,14,0)</f>
        <v>11046342.498400144</v>
      </c>
      <c r="S736" s="217">
        <f ca="1">+VLOOKUP(G736,'TONG HOP'!$C$8:$Q$788,15,0)</f>
        <v>10818962.636480175</v>
      </c>
      <c r="T736" s="447"/>
      <c r="U736" s="7"/>
      <c r="V736" s="7"/>
    </row>
    <row r="737" spans="1:22">
      <c r="A737" s="4">
        <f t="shared" si="23"/>
        <v>733</v>
      </c>
      <c r="B737" s="30"/>
      <c r="C737" s="19" t="s">
        <v>742</v>
      </c>
      <c r="D737" s="489"/>
      <c r="E737" s="5" t="s">
        <v>743</v>
      </c>
      <c r="F737" s="20" t="s">
        <v>1422</v>
      </c>
      <c r="G737" s="315" t="s">
        <v>87</v>
      </c>
      <c r="H737" s="17" t="str">
        <f>VLOOKUP(G737,'TONG HOP'!$C$8:$E$799,2,0)</f>
        <v>Dolomite (Đất làm gạch A2)</v>
      </c>
      <c r="I737" s="29" t="str">
        <f>IF(B737="","",VLOOKUP(H737,'TONG HOP'!$B$8:$F$19883,1,0))</f>
        <v/>
      </c>
      <c r="J737" s="35" t="str">
        <f>IF(B737="","",VLOOKUP(I737,'TONG HOP'!$B$8:$F$19883,5,0))</f>
        <v/>
      </c>
      <c r="K737" s="214"/>
      <c r="L737" s="214"/>
      <c r="M737" s="214"/>
      <c r="N737" s="214"/>
      <c r="O737" s="617" t="s">
        <v>1557</v>
      </c>
      <c r="P737" s="11">
        <f t="shared" si="24"/>
        <v>8</v>
      </c>
      <c r="Q737" s="246"/>
      <c r="R737" s="217">
        <f ca="1">+VLOOKUP(G737,'TONG HOP'!$C$8:$Q$788,14,0)</f>
        <v>1558845</v>
      </c>
      <c r="S737" s="217">
        <f ca="1">+VLOOKUP(G737,'TONG HOP'!$C$8:$Q$788,15,0)</f>
        <v>1855664</v>
      </c>
      <c r="T737" s="447"/>
      <c r="U737" s="7"/>
      <c r="V737" s="7"/>
    </row>
    <row r="738" spans="1:22" ht="15.75" customHeight="1">
      <c r="A738" s="4">
        <f t="shared" si="23"/>
        <v>734</v>
      </c>
      <c r="B738" s="30"/>
      <c r="C738" s="19" t="s">
        <v>742</v>
      </c>
      <c r="D738" s="489"/>
      <c r="E738" s="5" t="s">
        <v>743</v>
      </c>
      <c r="F738" s="20" t="s">
        <v>1422</v>
      </c>
      <c r="G738" s="315" t="s">
        <v>1147</v>
      </c>
      <c r="H738" s="17" t="str">
        <f>VLOOKUP(G738,'TONG HOP'!$C$8:$E$799,2,0)</f>
        <v>Đất sét Hoa đào (DTL) BD01</v>
      </c>
      <c r="I738" s="29" t="str">
        <f>IF(B738="","",VLOOKUP(H738,'TONG HOP'!$B$8:$F$19883,1,0))</f>
        <v/>
      </c>
      <c r="J738" s="35" t="str">
        <f>IF(B738="","",VLOOKUP(I738,'TONG HOP'!$B$8:$F$19883,5,0))</f>
        <v/>
      </c>
      <c r="K738" s="214"/>
      <c r="L738" s="214"/>
      <c r="M738" s="214"/>
      <c r="N738" s="214"/>
      <c r="O738" s="617" t="s">
        <v>1557</v>
      </c>
      <c r="P738" s="11">
        <f t="shared" si="24"/>
        <v>8</v>
      </c>
      <c r="Q738" s="246"/>
      <c r="R738" s="217">
        <f ca="1">+VLOOKUP(G738,'TONG HOP'!$C$8:$Q$788,14,0)</f>
        <v>7003067.8900000006</v>
      </c>
      <c r="S738" s="217">
        <f ca="1">+VLOOKUP(G738,'TONG HOP'!$C$8:$Q$788,15,0)</f>
        <v>9188535.4875000007</v>
      </c>
      <c r="T738" s="447"/>
      <c r="U738" s="7"/>
      <c r="V738" s="7"/>
    </row>
    <row r="739" spans="1:22" ht="15" customHeight="1">
      <c r="A739" s="4">
        <f t="shared" si="23"/>
        <v>735</v>
      </c>
      <c r="B739" s="30"/>
      <c r="C739" s="19" t="s">
        <v>742</v>
      </c>
      <c r="D739" s="489"/>
      <c r="E739" s="5" t="s">
        <v>743</v>
      </c>
      <c r="F739" s="20" t="s">
        <v>1422</v>
      </c>
      <c r="G739" s="315" t="s">
        <v>783</v>
      </c>
      <c r="H739" s="17" t="str">
        <f>VLOOKUP(G739,'TONG HOP'!$C$8:$E$799,2,0)</f>
        <v>Đất sét Hồng Lâm Đồng mới (PND-KL-BL01) - LQ</v>
      </c>
      <c r="I739" s="29" t="str">
        <f>IF(B739="","",VLOOKUP(H739,'TONG HOP'!$B$8:$F$19883,1,0))</f>
        <v/>
      </c>
      <c r="J739" s="35" t="str">
        <f>IF(B739="","",VLOOKUP(I739,'TONG HOP'!$B$8:$F$19883,5,0))</f>
        <v/>
      </c>
      <c r="K739" s="214"/>
      <c r="L739" s="214"/>
      <c r="M739" s="214"/>
      <c r="N739" s="214"/>
      <c r="O739" s="617" t="s">
        <v>1557</v>
      </c>
      <c r="P739" s="11">
        <f t="shared" si="24"/>
        <v>8</v>
      </c>
      <c r="Q739" s="246"/>
      <c r="R739" s="217">
        <f ca="1">+VLOOKUP(G739,'TONG HOP'!$C$8:$Q$788,14,0)</f>
        <v>8622217</v>
      </c>
      <c r="S739" s="217">
        <f ca="1">+VLOOKUP(G739,'TONG HOP'!$C$8:$Q$788,15,0)</f>
        <v>11000466.59</v>
      </c>
      <c r="T739" s="447"/>
      <c r="U739" s="7"/>
      <c r="V739" s="7"/>
    </row>
    <row r="740" spans="1:22" ht="15" customHeight="1">
      <c r="A740" s="4">
        <f t="shared" si="23"/>
        <v>736</v>
      </c>
      <c r="B740" s="30"/>
      <c r="C740" s="19" t="s">
        <v>742</v>
      </c>
      <c r="D740" s="489"/>
      <c r="E740" s="5" t="s">
        <v>743</v>
      </c>
      <c r="F740" s="20" t="s">
        <v>1422</v>
      </c>
      <c r="G740" s="17" t="s">
        <v>784</v>
      </c>
      <c r="H740" s="17" t="str">
        <f>VLOOKUP(G740,'TONG HOP'!$C$8:$E$799,2,0)</f>
        <v>Đất Đỏ Hoa Đào (BD02) LHP</v>
      </c>
      <c r="I740" s="29" t="str">
        <f>IF(B740="","",VLOOKUP(H740,'TONG HOP'!$B$8:$F$19883,1,0))</f>
        <v/>
      </c>
      <c r="J740" s="35" t="str">
        <f>IF(B740="","",VLOOKUP(I740,'TONG HOP'!$B$8:$F$19883,5,0))</f>
        <v/>
      </c>
      <c r="K740" s="214"/>
      <c r="L740" s="214"/>
      <c r="M740" s="214"/>
      <c r="N740" s="214"/>
      <c r="O740" s="617" t="s">
        <v>1557</v>
      </c>
      <c r="P740" s="11">
        <f t="shared" si="24"/>
        <v>8</v>
      </c>
      <c r="Q740" s="246"/>
      <c r="R740" s="217">
        <f ca="1">+VLOOKUP(G740,'TONG HOP'!$C$8:$Q$788,14,0)</f>
        <v>21748131.5</v>
      </c>
      <c r="S740" s="217">
        <f ca="1">+VLOOKUP(G740,'TONG HOP'!$C$8:$Q$788,15,0)</f>
        <v>27517934.375</v>
      </c>
      <c r="T740" s="447"/>
      <c r="U740" s="7"/>
      <c r="V740" s="7"/>
    </row>
    <row r="741" spans="1:22" ht="15" customHeight="1">
      <c r="A741" s="4">
        <f t="shared" si="23"/>
        <v>737</v>
      </c>
      <c r="B741" s="30"/>
      <c r="C741" s="19" t="s">
        <v>742</v>
      </c>
      <c r="D741" s="489"/>
      <c r="E741" s="5" t="s">
        <v>743</v>
      </c>
      <c r="F741" s="20" t="s">
        <v>1422</v>
      </c>
      <c r="G741" s="315" t="s">
        <v>1485</v>
      </c>
      <c r="H741" s="17" t="e">
        <f>VLOOKUP(G741,'TONG HOP'!$C$8:$E$799,2,0)</f>
        <v>#N/A</v>
      </c>
      <c r="I741" s="29" t="str">
        <f>IF(B741="","",VLOOKUP(H741,'TONG HOP'!$B$8:$F$19883,1,0))</f>
        <v/>
      </c>
      <c r="J741" s="35" t="str">
        <f>IF(B741="","",VLOOKUP(I741,'TONG HOP'!$B$8:$F$19883,5,0))</f>
        <v/>
      </c>
      <c r="K741" s="214"/>
      <c r="L741" s="214"/>
      <c r="M741" s="214"/>
      <c r="N741" s="214"/>
      <c r="O741" s="617" t="s">
        <v>1557</v>
      </c>
      <c r="P741" s="11">
        <f t="shared" si="24"/>
        <v>8</v>
      </c>
      <c r="Q741" s="246"/>
      <c r="R741" s="217" t="e">
        <f>+VLOOKUP(G741,'TONG HOP'!$C$8:$Q$788,14,0)</f>
        <v>#N/A</v>
      </c>
      <c r="S741" s="217" t="e">
        <f>+VLOOKUP(G741,'TONG HOP'!$C$8:$Q$788,15,0)</f>
        <v>#N/A</v>
      </c>
      <c r="T741" s="447"/>
      <c r="U741" s="7"/>
      <c r="V741" s="7"/>
    </row>
    <row r="742" spans="1:22" ht="15" customHeight="1">
      <c r="A742" s="4">
        <f t="shared" si="23"/>
        <v>738</v>
      </c>
      <c r="B742" s="30"/>
      <c r="C742" s="19" t="s">
        <v>742</v>
      </c>
      <c r="D742" s="489"/>
      <c r="E742" s="5" t="s">
        <v>743</v>
      </c>
      <c r="F742" s="20" t="s">
        <v>1422</v>
      </c>
      <c r="G742" s="17" t="s">
        <v>1294</v>
      </c>
      <c r="H742" s="17" t="str">
        <f>VLOOKUP(G742,'TONG HOP'!$C$8:$E$799,2,0)</f>
        <v>Thủy tinh lỏng - Ngọc Anh Đạt (Natri silicate)</v>
      </c>
      <c r="I742" s="29" t="str">
        <f>IF(B742="","",VLOOKUP(H742,'TONG HOP'!$B$8:$F$19883,1,0))</f>
        <v/>
      </c>
      <c r="J742" s="35" t="str">
        <f>IF(B742="","",VLOOKUP(I742,'TONG HOP'!$B$8:$F$19883,5,0))</f>
        <v/>
      </c>
      <c r="K742" s="214"/>
      <c r="L742" s="214"/>
      <c r="M742" s="214"/>
      <c r="N742" s="214"/>
      <c r="O742" s="617" t="s">
        <v>1557</v>
      </c>
      <c r="P742" s="11">
        <f t="shared" si="24"/>
        <v>8</v>
      </c>
      <c r="Q742" s="246"/>
      <c r="R742" s="217">
        <f ca="1">+VLOOKUP(G742,'TONG HOP'!$C$8:$Q$788,14,0)</f>
        <v>11856</v>
      </c>
      <c r="S742" s="217">
        <f ca="1">+VLOOKUP(G742,'TONG HOP'!$C$8:$Q$788,15,0)</f>
        <v>11856</v>
      </c>
      <c r="T742" s="447"/>
      <c r="U742" s="7"/>
      <c r="V742" s="7"/>
    </row>
    <row r="743" spans="1:22" ht="15" customHeight="1">
      <c r="A743" s="4">
        <f t="shared" si="23"/>
        <v>739</v>
      </c>
      <c r="B743" s="30"/>
      <c r="C743" s="19" t="s">
        <v>742</v>
      </c>
      <c r="D743" s="489"/>
      <c r="E743" s="5" t="s">
        <v>743</v>
      </c>
      <c r="F743" s="20" t="s">
        <v>1422</v>
      </c>
      <c r="G743" s="315" t="s">
        <v>1370</v>
      </c>
      <c r="H743" s="17" t="str">
        <f>VLOOKUP(G743,'TONG HOP'!$C$8:$E$799,2,0)</f>
        <v>Đất VT02</v>
      </c>
      <c r="I743" s="29" t="str">
        <f>IF(B743="","",VLOOKUP(H743,'TONG HOP'!$B$8:$F$19883,1,0))</f>
        <v/>
      </c>
      <c r="J743" s="35" t="str">
        <f>IF(B743="","",VLOOKUP(I743,'TONG HOP'!$B$8:$F$19883,5,0))</f>
        <v/>
      </c>
      <c r="K743" s="214"/>
      <c r="L743" s="214"/>
      <c r="M743" s="214"/>
      <c r="N743" s="214"/>
      <c r="O743" s="617" t="s">
        <v>1557</v>
      </c>
      <c r="P743" s="11">
        <f t="shared" si="24"/>
        <v>8</v>
      </c>
      <c r="Q743" s="246"/>
      <c r="R743" s="217">
        <f ca="1">+VLOOKUP(G743,'TONG HOP'!$C$8:$Q$788,14,0)</f>
        <v>7849734</v>
      </c>
      <c r="S743" s="217">
        <f ca="1">+VLOOKUP(G743,'TONG HOP'!$C$8:$Q$788,15,0)</f>
        <v>9643863.4800000004</v>
      </c>
      <c r="T743" s="447"/>
      <c r="U743" s="7"/>
      <c r="V743" s="7"/>
    </row>
    <row r="744" spans="1:22" ht="15" customHeight="1">
      <c r="A744" s="4">
        <f t="shared" si="23"/>
        <v>740</v>
      </c>
      <c r="B744" s="30"/>
      <c r="C744" s="19" t="s">
        <v>742</v>
      </c>
      <c r="D744" s="489"/>
      <c r="E744" s="5" t="s">
        <v>743</v>
      </c>
      <c r="F744" s="20" t="s">
        <v>1442</v>
      </c>
      <c r="G744" s="17" t="s">
        <v>1126</v>
      </c>
      <c r="H744" s="17" t="str">
        <f>VLOOKUP(G744,'TONG HOP'!$C$8:$E$799,2,0)</f>
        <v>Than cục 4A- Hưng Tam Long Lô 1</v>
      </c>
      <c r="I744" s="29" t="str">
        <f>IF(B744="","",VLOOKUP(H744,'TONG HOP'!$B$8:$F$19883,1,0))</f>
        <v/>
      </c>
      <c r="J744" s="35" t="str">
        <f>IF(B744="","",VLOOKUP(I744,'TONG HOP'!$B$8:$F$19883,5,0))</f>
        <v/>
      </c>
      <c r="K744" s="214"/>
      <c r="L744" s="214"/>
      <c r="M744" s="214"/>
      <c r="N744" s="214"/>
      <c r="O744" s="617" t="s">
        <v>1535</v>
      </c>
      <c r="P744" s="11">
        <f t="shared" si="24"/>
        <v>8</v>
      </c>
      <c r="Q744" s="246"/>
      <c r="R744" s="217">
        <f>+VLOOKUP(G744,'TONG HOP'!$C$8:$Q$788,14,0)</f>
        <v>0</v>
      </c>
      <c r="S744" s="217">
        <f ca="1">+VLOOKUP(G744,'TONG HOP'!$C$8:$Q$788,15,0)</f>
        <v>0</v>
      </c>
      <c r="T744" s="447"/>
      <c r="U744" s="7"/>
      <c r="V744" s="7"/>
    </row>
    <row r="745" spans="1:22" ht="15" customHeight="1">
      <c r="A745" s="4">
        <f t="shared" si="23"/>
        <v>741</v>
      </c>
      <c r="B745" s="30"/>
      <c r="C745" s="19" t="s">
        <v>742</v>
      </c>
      <c r="D745" s="489"/>
      <c r="E745" s="5" t="s">
        <v>743</v>
      </c>
      <c r="F745" s="20" t="s">
        <v>1442</v>
      </c>
      <c r="G745" s="17" t="s">
        <v>1126</v>
      </c>
      <c r="H745" s="17" t="str">
        <f>VLOOKUP(G745,'TONG HOP'!$C$8:$E$799,2,0)</f>
        <v>Than cục 4A- Hưng Tam Long Lô 1</v>
      </c>
      <c r="I745" s="29" t="str">
        <f>IF(B745="","",VLOOKUP(H745,'TONG HOP'!$B$8:$F$19883,1,0))</f>
        <v/>
      </c>
      <c r="J745" s="35" t="str">
        <f>IF(B745="","",VLOOKUP(I745,'TONG HOP'!$B$8:$F$19883,5,0))</f>
        <v/>
      </c>
      <c r="K745" s="214"/>
      <c r="L745" s="214"/>
      <c r="M745" s="214"/>
      <c r="N745" s="214"/>
      <c r="O745" s="617" t="s">
        <v>1536</v>
      </c>
      <c r="P745" s="11">
        <f t="shared" si="24"/>
        <v>8</v>
      </c>
      <c r="Q745" s="246"/>
      <c r="R745" s="217">
        <f>+VLOOKUP(G745,'TONG HOP'!$C$8:$Q$788,14,0)</f>
        <v>0</v>
      </c>
      <c r="S745" s="217">
        <f ca="1">+VLOOKUP(G745,'TONG HOP'!$C$8:$Q$788,15,0)</f>
        <v>0</v>
      </c>
      <c r="T745" s="447"/>
      <c r="U745" s="7"/>
      <c r="V745" s="7"/>
    </row>
    <row r="746" spans="1:22" ht="15" customHeight="1">
      <c r="A746" s="4">
        <f t="shared" si="23"/>
        <v>742</v>
      </c>
      <c r="B746" s="30"/>
      <c r="C746" s="19" t="s">
        <v>742</v>
      </c>
      <c r="D746" s="489"/>
      <c r="E746" s="5" t="s">
        <v>743</v>
      </c>
      <c r="F746" s="20" t="s">
        <v>1442</v>
      </c>
      <c r="G746" s="17" t="s">
        <v>1393</v>
      </c>
      <c r="H746" s="17" t="str">
        <f>VLOOKUP(G746,'TONG HOP'!$C$8:$E$799,2,0)</f>
        <v>Than cục 4- Hải Thành Lô2</v>
      </c>
      <c r="I746" s="29" t="str">
        <f>IF(B746="","",VLOOKUP(H746,'TONG HOP'!$B$8:$F$19883,1,0))</f>
        <v/>
      </c>
      <c r="J746" s="35" t="str">
        <f>IF(B746="","",VLOOKUP(I746,'TONG HOP'!$B$8:$F$19883,5,0))</f>
        <v/>
      </c>
      <c r="K746" s="214"/>
      <c r="L746" s="214"/>
      <c r="M746" s="214"/>
      <c r="N746" s="214"/>
      <c r="O746" s="617" t="s">
        <v>1527</v>
      </c>
      <c r="P746" s="11">
        <f t="shared" si="24"/>
        <v>8</v>
      </c>
      <c r="Q746" s="246"/>
      <c r="R746" s="217">
        <f>+VLOOKUP(G746,'TONG HOP'!$C$8:$Q$788,14,0)</f>
        <v>0</v>
      </c>
      <c r="S746" s="217">
        <f ca="1">+VLOOKUP(G746,'TONG HOP'!$C$8:$Q$788,15,0)</f>
        <v>214005</v>
      </c>
      <c r="T746" s="447"/>
      <c r="U746" s="7"/>
      <c r="V746" s="7"/>
    </row>
    <row r="747" spans="1:22" ht="15" customHeight="1">
      <c r="A747" s="4">
        <f t="shared" si="23"/>
        <v>743</v>
      </c>
      <c r="B747" s="30"/>
      <c r="C747" s="19" t="s">
        <v>742</v>
      </c>
      <c r="D747" s="489"/>
      <c r="E747" s="5" t="s">
        <v>743</v>
      </c>
      <c r="F747" s="20" t="s">
        <v>1442</v>
      </c>
      <c r="G747" s="17" t="s">
        <v>1393</v>
      </c>
      <c r="H747" s="17" t="str">
        <f>VLOOKUP(G747,'TONG HOP'!$C$8:$E$799,2,0)</f>
        <v>Than cục 4- Hải Thành Lô2</v>
      </c>
      <c r="I747" s="29" t="str">
        <f>IF(B747="","",VLOOKUP(H747,'TONG HOP'!$B$8:$F$19883,1,0))</f>
        <v/>
      </c>
      <c r="J747" s="35" t="str">
        <f>IF(B747="","",VLOOKUP(I747,'TONG HOP'!$B$8:$F$19883,5,0))</f>
        <v/>
      </c>
      <c r="K747" s="214"/>
      <c r="L747" s="214"/>
      <c r="M747" s="214"/>
      <c r="N747" s="214"/>
      <c r="O747" s="617" t="s">
        <v>1528</v>
      </c>
      <c r="P747" s="11">
        <f t="shared" si="24"/>
        <v>8</v>
      </c>
      <c r="Q747" s="246"/>
      <c r="R747" s="217">
        <f>+VLOOKUP(G747,'TONG HOP'!$C$8:$Q$788,14,0)</f>
        <v>0</v>
      </c>
      <c r="S747" s="217">
        <f ca="1">+VLOOKUP(G747,'TONG HOP'!$C$8:$Q$788,15,0)</f>
        <v>214005</v>
      </c>
      <c r="T747" s="447"/>
      <c r="U747" s="7"/>
      <c r="V747" s="7"/>
    </row>
    <row r="748" spans="1:22" ht="15" customHeight="1">
      <c r="A748" s="4">
        <f t="shared" si="23"/>
        <v>744</v>
      </c>
      <c r="B748" s="30"/>
      <c r="C748" s="19" t="s">
        <v>742</v>
      </c>
      <c r="D748" s="489"/>
      <c r="E748" s="5" t="s">
        <v>743</v>
      </c>
      <c r="F748" s="20" t="s">
        <v>890</v>
      </c>
      <c r="G748" s="315" t="s">
        <v>1497</v>
      </c>
      <c r="H748" s="17" t="str">
        <f>VLOOKUP(G748,'TONG HOP'!$C$8:$E$799,2,0)</f>
        <v>Vỏ điều- GreenPower lô 1</v>
      </c>
      <c r="I748" s="29" t="str">
        <f>IF(B748="","",VLOOKUP(H748,'TONG HOP'!$B$8:$F$19883,1,0))</f>
        <v/>
      </c>
      <c r="J748" s="35" t="str">
        <f>IF(B748="","",VLOOKUP(I748,'TONG HOP'!$B$8:$F$19883,5,0))</f>
        <v/>
      </c>
      <c r="K748" s="214"/>
      <c r="L748" s="214"/>
      <c r="M748" s="214"/>
      <c r="N748" s="214"/>
      <c r="O748" s="617"/>
      <c r="P748" s="11">
        <f t="shared" si="24"/>
        <v>8</v>
      </c>
      <c r="Q748" s="246"/>
      <c r="R748" s="217">
        <f>+VLOOKUP(G748,'TONG HOP'!$C$8:$Q$788,14,0)</f>
        <v>0</v>
      </c>
      <c r="S748" s="217">
        <f ca="1">+VLOOKUP(G748,'TONG HOP'!$C$8:$Q$788,15,0)</f>
        <v>128983.75999999989</v>
      </c>
      <c r="T748" s="447"/>
      <c r="U748" s="7"/>
      <c r="V748" s="7"/>
    </row>
    <row r="749" spans="1:22" ht="15" customHeight="1">
      <c r="A749" s="4">
        <f t="shared" si="23"/>
        <v>745</v>
      </c>
      <c r="B749" s="30"/>
      <c r="C749" s="19" t="s">
        <v>742</v>
      </c>
      <c r="D749" s="489"/>
      <c r="E749" s="5" t="s">
        <v>743</v>
      </c>
      <c r="F749" s="20" t="s">
        <v>890</v>
      </c>
      <c r="G749" s="17" t="s">
        <v>1297</v>
      </c>
      <c r="H749" s="17" t="str">
        <f>VLOOKUP(G749,'TONG HOP'!$C$8:$E$799,2,0)</f>
        <v>Bột đá 0-5 (PH02)</v>
      </c>
      <c r="I749" s="29" t="str">
        <f>IF(B749="","",VLOOKUP(H749,'TONG HOP'!$B$8:$F$19883,1,0))</f>
        <v/>
      </c>
      <c r="J749" s="35" t="str">
        <f>IF(B749="","",VLOOKUP(I749,'TONG HOP'!$B$8:$F$19883,5,0))</f>
        <v/>
      </c>
      <c r="K749" s="214"/>
      <c r="L749" s="214"/>
      <c r="M749" s="214"/>
      <c r="N749" s="214"/>
      <c r="O749" s="617" t="s">
        <v>1558</v>
      </c>
      <c r="P749" s="11">
        <f t="shared" si="24"/>
        <v>8</v>
      </c>
      <c r="Q749" s="246"/>
      <c r="R749" s="217">
        <f ca="1">+VLOOKUP(G749,'TONG HOP'!$C$8:$Q$788,14,0)</f>
        <v>16450296.948150001</v>
      </c>
      <c r="S749" s="217">
        <f ca="1">+VLOOKUP(G749,'TONG HOP'!$C$8:$Q$788,15,0)</f>
        <v>17584243.156999998</v>
      </c>
      <c r="T749" s="447"/>
      <c r="U749" s="7"/>
      <c r="V749" s="7"/>
    </row>
    <row r="750" spans="1:22" ht="15" customHeight="1">
      <c r="A750" s="4">
        <f t="shared" si="23"/>
        <v>746</v>
      </c>
      <c r="B750" s="30"/>
      <c r="C750" s="19" t="s">
        <v>742</v>
      </c>
      <c r="D750" s="489"/>
      <c r="E750" s="5" t="s">
        <v>743</v>
      </c>
      <c r="F750" s="20" t="s">
        <v>890</v>
      </c>
      <c r="G750" s="315" t="s">
        <v>1296</v>
      </c>
      <c r="H750" s="17" t="str">
        <f>VLOOKUP(G750,'TONG HOP'!$C$8:$E$799,2,0)</f>
        <v>Bột đá Phước Hoà 03 (PH03) DTL</v>
      </c>
      <c r="I750" s="29" t="str">
        <f>IF(B750="","",VLOOKUP(H750,'TONG HOP'!$B$8:$F$19883,1,0))</f>
        <v/>
      </c>
      <c r="J750" s="35" t="str">
        <f>IF(B750="","",VLOOKUP(I750,'TONG HOP'!$B$8:$F$19883,5,0))</f>
        <v/>
      </c>
      <c r="K750" s="214"/>
      <c r="L750" s="214"/>
      <c r="M750" s="214"/>
      <c r="N750" s="214"/>
      <c r="O750" s="617" t="s">
        <v>1558</v>
      </c>
      <c r="P750" s="11">
        <f t="shared" si="24"/>
        <v>8</v>
      </c>
      <c r="Q750" s="246"/>
      <c r="R750" s="217">
        <f ca="1">+VLOOKUP(G750,'TONG HOP'!$C$8:$Q$788,14,0)</f>
        <v>12462544.286</v>
      </c>
      <c r="S750" s="217">
        <f ca="1">+VLOOKUP(G750,'TONG HOP'!$C$8:$Q$788,15,0)</f>
        <v>13260131.879999999</v>
      </c>
      <c r="T750" s="447"/>
      <c r="U750" s="7"/>
      <c r="V750" s="7"/>
    </row>
    <row r="751" spans="1:22" ht="15" customHeight="1">
      <c r="A751" s="4">
        <f t="shared" si="23"/>
        <v>747</v>
      </c>
      <c r="B751" s="30"/>
      <c r="C751" s="19" t="s">
        <v>742</v>
      </c>
      <c r="D751" s="489"/>
      <c r="E751" s="5" t="s">
        <v>743</v>
      </c>
      <c r="F751" s="20" t="s">
        <v>890</v>
      </c>
      <c r="G751" s="17" t="s">
        <v>78</v>
      </c>
      <c r="H751" s="17" t="str">
        <f>VLOOKUP(G751,'TONG HOP'!$C$8:$E$799,2,0)</f>
        <v>Đá vôi (PND-HT01)</v>
      </c>
      <c r="I751" s="29" t="str">
        <f>IF(B751="","",VLOOKUP(H751,'TONG HOP'!$B$8:$F$19883,1,0))</f>
        <v/>
      </c>
      <c r="J751" s="35" t="str">
        <f>IF(B751="","",VLOOKUP(I751,'TONG HOP'!$B$8:$F$19883,5,0))</f>
        <v/>
      </c>
      <c r="K751" s="214"/>
      <c r="L751" s="214"/>
      <c r="M751" s="214"/>
      <c r="N751" s="214"/>
      <c r="O751" s="617" t="s">
        <v>1558</v>
      </c>
      <c r="P751" s="11">
        <f t="shared" si="24"/>
        <v>8</v>
      </c>
      <c r="Q751" s="246"/>
      <c r="R751" s="217">
        <f ca="1">+VLOOKUP(G751,'TONG HOP'!$C$8:$Q$788,14,0)</f>
        <v>1278368.7590000001</v>
      </c>
      <c r="S751" s="217">
        <f ca="1">+VLOOKUP(G751,'TONG HOP'!$C$8:$Q$788,15,0)</f>
        <v>1340529.603775</v>
      </c>
      <c r="T751" s="447"/>
      <c r="U751" s="7"/>
      <c r="V751" s="7"/>
    </row>
    <row r="752" spans="1:22" ht="15" customHeight="1">
      <c r="A752" s="4">
        <f t="shared" si="23"/>
        <v>748</v>
      </c>
      <c r="B752" s="30"/>
      <c r="C752" s="19" t="s">
        <v>742</v>
      </c>
      <c r="D752" s="489"/>
      <c r="E752" s="5" t="s">
        <v>743</v>
      </c>
      <c r="F752" s="20" t="s">
        <v>890</v>
      </c>
      <c r="G752" s="315" t="s">
        <v>1147</v>
      </c>
      <c r="H752" s="17" t="str">
        <f>VLOOKUP(G752,'TONG HOP'!$C$8:$E$799,2,0)</f>
        <v>Đất sét Hoa đào (DTL) BD01</v>
      </c>
      <c r="I752" s="29" t="str">
        <f>IF(B752="","",VLOOKUP(H752,'TONG HOP'!$B$8:$F$19883,1,0))</f>
        <v/>
      </c>
      <c r="J752" s="35" t="str">
        <f>IF(B752="","",VLOOKUP(I752,'TONG HOP'!$B$8:$F$19883,5,0))</f>
        <v/>
      </c>
      <c r="K752" s="214"/>
      <c r="L752" s="214"/>
      <c r="M752" s="214"/>
      <c r="N752" s="214"/>
      <c r="O752" s="617" t="s">
        <v>1558</v>
      </c>
      <c r="P752" s="11">
        <f t="shared" si="24"/>
        <v>8</v>
      </c>
      <c r="Q752" s="246"/>
      <c r="R752" s="217">
        <f ca="1">+VLOOKUP(G752,'TONG HOP'!$C$8:$Q$788,14,0)</f>
        <v>7003067.8900000006</v>
      </c>
      <c r="S752" s="217">
        <f ca="1">+VLOOKUP(G752,'TONG HOP'!$C$8:$Q$788,15,0)</f>
        <v>9188535.4875000007</v>
      </c>
      <c r="T752" s="447"/>
      <c r="U752" s="7"/>
      <c r="V752" s="7"/>
    </row>
    <row r="753" spans="1:22" ht="15" customHeight="1">
      <c r="A753" s="4">
        <f t="shared" si="23"/>
        <v>749</v>
      </c>
      <c r="B753" s="30"/>
      <c r="C753" s="19" t="s">
        <v>742</v>
      </c>
      <c r="D753" s="489"/>
      <c r="E753" s="5" t="s">
        <v>743</v>
      </c>
      <c r="F753" s="20" t="s">
        <v>890</v>
      </c>
      <c r="G753" s="17" t="s">
        <v>784</v>
      </c>
      <c r="H753" s="17" t="str">
        <f>VLOOKUP(G753,'TONG HOP'!$C$8:$E$799,2,0)</f>
        <v>Đất Đỏ Hoa Đào (BD02) LHP</v>
      </c>
      <c r="I753" s="29" t="str">
        <f>IF(B753="","",VLOOKUP(H753,'TONG HOP'!$B$8:$F$19883,1,0))</f>
        <v/>
      </c>
      <c r="J753" s="35" t="str">
        <f>IF(B753="","",VLOOKUP(I753,'TONG HOP'!$B$8:$F$19883,5,0))</f>
        <v/>
      </c>
      <c r="K753" s="214"/>
      <c r="L753" s="214"/>
      <c r="M753" s="214"/>
      <c r="N753" s="214"/>
      <c r="O753" s="617" t="s">
        <v>1558</v>
      </c>
      <c r="P753" s="11">
        <f t="shared" si="24"/>
        <v>8</v>
      </c>
      <c r="Q753" s="246"/>
      <c r="R753" s="217">
        <f ca="1">+VLOOKUP(G753,'TONG HOP'!$C$8:$Q$788,14,0)</f>
        <v>21748131.5</v>
      </c>
      <c r="S753" s="217">
        <f ca="1">+VLOOKUP(G753,'TONG HOP'!$C$8:$Q$788,15,0)</f>
        <v>27517934.375</v>
      </c>
      <c r="T753" s="447"/>
      <c r="U753" s="7"/>
      <c r="V753" s="7"/>
    </row>
    <row r="754" spans="1:22" ht="15" customHeight="1">
      <c r="A754" s="4">
        <f t="shared" si="23"/>
        <v>750</v>
      </c>
      <c r="B754" s="30"/>
      <c r="C754" s="19" t="s">
        <v>742</v>
      </c>
      <c r="D754" s="489"/>
      <c r="E754" s="5" t="s">
        <v>743</v>
      </c>
      <c r="F754" s="20" t="s">
        <v>890</v>
      </c>
      <c r="G754" s="315" t="s">
        <v>1370</v>
      </c>
      <c r="H754" s="17" t="str">
        <f>VLOOKUP(G754,'TONG HOP'!$C$8:$E$799,2,0)</f>
        <v>Đất VT02</v>
      </c>
      <c r="I754" s="29" t="str">
        <f>IF(B754="","",VLOOKUP(H754,'TONG HOP'!$B$8:$F$19883,1,0))</f>
        <v/>
      </c>
      <c r="J754" s="35" t="str">
        <f>IF(B754="","",VLOOKUP(I754,'TONG HOP'!$B$8:$F$19883,5,0))</f>
        <v/>
      </c>
      <c r="K754" s="214"/>
      <c r="L754" s="214"/>
      <c r="M754" s="214"/>
      <c r="N754" s="214"/>
      <c r="O754" s="617" t="s">
        <v>1558</v>
      </c>
      <c r="P754" s="11">
        <f t="shared" si="24"/>
        <v>8</v>
      </c>
      <c r="Q754" s="246"/>
      <c r="R754" s="217">
        <f ca="1">+VLOOKUP(G754,'TONG HOP'!$C$8:$Q$788,14,0)</f>
        <v>7849734</v>
      </c>
      <c r="S754" s="217">
        <f ca="1">+VLOOKUP(G754,'TONG HOP'!$C$8:$Q$788,15,0)</f>
        <v>9643863.4800000004</v>
      </c>
      <c r="T754" s="447"/>
      <c r="U754" s="7"/>
      <c r="V754" s="7"/>
    </row>
    <row r="755" spans="1:22" ht="15" customHeight="1">
      <c r="A755" s="4">
        <f t="shared" si="23"/>
        <v>751</v>
      </c>
      <c r="B755" s="30"/>
      <c r="C755" s="19" t="s">
        <v>742</v>
      </c>
      <c r="D755" s="489"/>
      <c r="E755" s="5" t="s">
        <v>743</v>
      </c>
      <c r="F755" s="20" t="s">
        <v>890</v>
      </c>
      <c r="G755" s="315" t="s">
        <v>783</v>
      </c>
      <c r="H755" s="17" t="str">
        <f>VLOOKUP(G755,'TONG HOP'!$C$8:$E$799,2,0)</f>
        <v>Đất sét Hồng Lâm Đồng mới (PND-KL-BL01) - LQ</v>
      </c>
      <c r="I755" s="29" t="str">
        <f>IF(B755="","",VLOOKUP(H755,'TONG HOP'!$B$8:$F$19883,1,0))</f>
        <v/>
      </c>
      <c r="J755" s="35" t="str">
        <f>IF(B755="","",VLOOKUP(I755,'TONG HOP'!$B$8:$F$19883,5,0))</f>
        <v/>
      </c>
      <c r="K755" s="214"/>
      <c r="L755" s="214"/>
      <c r="M755" s="214"/>
      <c r="N755" s="214"/>
      <c r="O755" s="617" t="s">
        <v>1558</v>
      </c>
      <c r="P755" s="11">
        <f t="shared" si="24"/>
        <v>8</v>
      </c>
      <c r="Q755" s="246"/>
      <c r="R755" s="217">
        <f ca="1">+VLOOKUP(G755,'TONG HOP'!$C$8:$Q$788,14,0)</f>
        <v>8622217</v>
      </c>
      <c r="S755" s="217">
        <f ca="1">+VLOOKUP(G755,'TONG HOP'!$C$8:$Q$788,15,0)</f>
        <v>11000466.59</v>
      </c>
      <c r="T755" s="447"/>
      <c r="U755" s="7"/>
      <c r="V755" s="7"/>
    </row>
    <row r="756" spans="1:22" ht="15" customHeight="1">
      <c r="A756" s="4">
        <f t="shared" si="23"/>
        <v>752</v>
      </c>
      <c r="B756" s="30"/>
      <c r="C756" s="19" t="s">
        <v>742</v>
      </c>
      <c r="D756" s="489"/>
      <c r="E756" s="5" t="s">
        <v>743</v>
      </c>
      <c r="F756" s="20" t="s">
        <v>890</v>
      </c>
      <c r="G756" s="315" t="s">
        <v>1421</v>
      </c>
      <c r="H756" s="17" t="str">
        <f>VLOOKUP(G756,'TONG HOP'!$C$8:$E$799,2,0)</f>
        <v>Đất VC02 (Đất TT)</v>
      </c>
      <c r="I756" s="29" t="str">
        <f>IF(B756="","",VLOOKUP(H756,'TONG HOP'!$B$8:$F$19883,1,0))</f>
        <v/>
      </c>
      <c r="J756" s="35" t="str">
        <f>IF(B756="","",VLOOKUP(I756,'TONG HOP'!$B$8:$F$19883,5,0))</f>
        <v/>
      </c>
      <c r="K756" s="214"/>
      <c r="L756" s="214"/>
      <c r="M756" s="214"/>
      <c r="N756" s="214"/>
      <c r="O756" s="617" t="s">
        <v>1558</v>
      </c>
      <c r="P756" s="11">
        <f t="shared" si="24"/>
        <v>8</v>
      </c>
      <c r="Q756" s="246"/>
      <c r="R756" s="217">
        <f ca="1">+VLOOKUP(G756,'TONG HOP'!$C$8:$Q$788,14,0)</f>
        <v>11046342.498400144</v>
      </c>
      <c r="S756" s="217">
        <f ca="1">+VLOOKUP(G756,'TONG HOP'!$C$8:$Q$788,15,0)</f>
        <v>10818962.636480175</v>
      </c>
      <c r="T756" s="447"/>
      <c r="U756" s="7"/>
      <c r="V756" s="7"/>
    </row>
    <row r="757" spans="1:22" ht="15" customHeight="1">
      <c r="A757" s="4">
        <f t="shared" si="23"/>
        <v>753</v>
      </c>
      <c r="B757" s="30"/>
      <c r="C757" s="19" t="s">
        <v>742</v>
      </c>
      <c r="D757" s="489"/>
      <c r="E757" s="5" t="s">
        <v>743</v>
      </c>
      <c r="F757" s="20" t="s">
        <v>890</v>
      </c>
      <c r="G757" s="315" t="s">
        <v>1485</v>
      </c>
      <c r="H757" s="17" t="e">
        <f>VLOOKUP(G757,'TONG HOP'!$C$8:$E$799,2,0)</f>
        <v>#N/A</v>
      </c>
      <c r="I757" s="29" t="str">
        <f>IF(B757="","",VLOOKUP(H757,'TONG HOP'!$B$8:$F$19883,1,0))</f>
        <v/>
      </c>
      <c r="J757" s="35" t="str">
        <f>IF(B757="","",VLOOKUP(I757,'TONG HOP'!$B$8:$F$19883,5,0))</f>
        <v/>
      </c>
      <c r="K757" s="214"/>
      <c r="L757" s="214"/>
      <c r="M757" s="214"/>
      <c r="N757" s="214"/>
      <c r="O757" s="617" t="s">
        <v>1558</v>
      </c>
      <c r="P757" s="11">
        <f t="shared" si="24"/>
        <v>8</v>
      </c>
      <c r="Q757" s="246"/>
      <c r="R757" s="217" t="e">
        <f>+VLOOKUP(G757,'TONG HOP'!$C$8:$Q$788,14,0)</f>
        <v>#N/A</v>
      </c>
      <c r="S757" s="217" t="e">
        <f>+VLOOKUP(G757,'TONG HOP'!$C$8:$Q$788,15,0)</f>
        <v>#N/A</v>
      </c>
      <c r="T757" s="447"/>
      <c r="U757" s="7"/>
      <c r="V757" s="7"/>
    </row>
    <row r="758" spans="1:22" ht="15" customHeight="1">
      <c r="A758" s="4">
        <f t="shared" si="23"/>
        <v>754</v>
      </c>
      <c r="B758" s="30"/>
      <c r="C758" s="19" t="s">
        <v>742</v>
      </c>
      <c r="D758" s="489"/>
      <c r="E758" s="5" t="s">
        <v>743</v>
      </c>
      <c r="F758" s="20" t="s">
        <v>890</v>
      </c>
      <c r="G758" s="17" t="s">
        <v>1294</v>
      </c>
      <c r="H758" s="17" t="str">
        <f>VLOOKUP(G758,'TONG HOP'!$C$8:$E$799,2,0)</f>
        <v>Thủy tinh lỏng - Ngọc Anh Đạt (Natri silicate)</v>
      </c>
      <c r="I758" s="29" t="str">
        <f>IF(B758="","",VLOOKUP(H758,'TONG HOP'!$B$8:$F$19883,1,0))</f>
        <v/>
      </c>
      <c r="J758" s="35" t="str">
        <f>IF(B758="","",VLOOKUP(I758,'TONG HOP'!$B$8:$F$19883,5,0))</f>
        <v/>
      </c>
      <c r="K758" s="214"/>
      <c r="L758" s="214"/>
      <c r="M758" s="214"/>
      <c r="N758" s="214"/>
      <c r="O758" s="617" t="s">
        <v>1558</v>
      </c>
      <c r="P758" s="11">
        <f t="shared" si="24"/>
        <v>8</v>
      </c>
      <c r="Q758" s="246"/>
      <c r="R758" s="217">
        <f ca="1">+VLOOKUP(G758,'TONG HOP'!$C$8:$Q$788,14,0)</f>
        <v>11856</v>
      </c>
      <c r="S758" s="217">
        <f ca="1">+VLOOKUP(G758,'TONG HOP'!$C$8:$Q$788,15,0)</f>
        <v>11856</v>
      </c>
      <c r="T758" s="447"/>
      <c r="U758" s="7"/>
      <c r="V758" s="7"/>
    </row>
    <row r="759" spans="1:22" ht="15" customHeight="1">
      <c r="A759" s="4">
        <f t="shared" si="23"/>
        <v>755</v>
      </c>
      <c r="B759" s="30"/>
      <c r="C759" s="19" t="s">
        <v>742</v>
      </c>
      <c r="D759" s="489"/>
      <c r="E759" s="5" t="s">
        <v>743</v>
      </c>
      <c r="F759" s="20" t="s">
        <v>1422</v>
      </c>
      <c r="G759" s="315" t="s">
        <v>1296</v>
      </c>
      <c r="H759" s="17" t="str">
        <f>VLOOKUP(G759,'TONG HOP'!$C$8:$E$799,2,0)</f>
        <v>Bột đá Phước Hoà 03 (PH03) DTL</v>
      </c>
      <c r="I759" s="29" t="str">
        <f>IF(B759="","",VLOOKUP(H759,'TONG HOP'!$B$8:$F$19883,1,0))</f>
        <v/>
      </c>
      <c r="J759" s="35" t="str">
        <f>IF(B759="","",VLOOKUP(I759,'TONG HOP'!$B$8:$F$19883,5,0))</f>
        <v/>
      </c>
      <c r="K759" s="214"/>
      <c r="L759" s="214"/>
      <c r="M759" s="214"/>
      <c r="N759" s="214"/>
      <c r="O759" s="617" t="s">
        <v>1559</v>
      </c>
      <c r="P759" s="11">
        <f t="shared" si="24"/>
        <v>8</v>
      </c>
      <c r="Q759" s="246"/>
      <c r="R759" s="217">
        <f ca="1">+VLOOKUP(G759,'TONG HOP'!$C$8:$Q$788,14,0)</f>
        <v>12462544.286</v>
      </c>
      <c r="S759" s="217">
        <f ca="1">+VLOOKUP(G759,'TONG HOP'!$C$8:$Q$788,15,0)</f>
        <v>13260131.879999999</v>
      </c>
      <c r="T759" s="447"/>
      <c r="U759" s="7"/>
      <c r="V759" s="7"/>
    </row>
    <row r="760" spans="1:22" ht="15" customHeight="1">
      <c r="A760" s="4">
        <f t="shared" si="23"/>
        <v>756</v>
      </c>
      <c r="B760" s="30"/>
      <c r="C760" s="19" t="s">
        <v>742</v>
      </c>
      <c r="D760" s="489"/>
      <c r="E760" s="5" t="s">
        <v>743</v>
      </c>
      <c r="F760" s="20" t="s">
        <v>1422</v>
      </c>
      <c r="G760" s="17" t="s">
        <v>1297</v>
      </c>
      <c r="H760" s="17" t="str">
        <f>VLOOKUP(G760,'TONG HOP'!$C$8:$E$799,2,0)</f>
        <v>Bột đá 0-5 (PH02)</v>
      </c>
      <c r="I760" s="29" t="str">
        <f>IF(B760="","",VLOOKUP(H760,'TONG HOP'!$B$8:$F$19883,1,0))</f>
        <v/>
      </c>
      <c r="J760" s="35" t="str">
        <f>IF(B760="","",VLOOKUP(I760,'TONG HOP'!$B$8:$F$19883,5,0))</f>
        <v/>
      </c>
      <c r="K760" s="214"/>
      <c r="L760" s="214"/>
      <c r="M760" s="214"/>
      <c r="N760" s="214"/>
      <c r="O760" s="617" t="s">
        <v>1559</v>
      </c>
      <c r="P760" s="11">
        <f t="shared" ref="P760:P773" si="25">P759</f>
        <v>8</v>
      </c>
      <c r="Q760" s="246"/>
      <c r="R760" s="217">
        <f ca="1">+VLOOKUP(G760,'TONG HOP'!$C$8:$Q$788,14,0)</f>
        <v>16450296.948150001</v>
      </c>
      <c r="S760" s="217">
        <f ca="1">+VLOOKUP(G760,'TONG HOP'!$C$8:$Q$788,15,0)</f>
        <v>17584243.156999998</v>
      </c>
      <c r="T760" s="447"/>
      <c r="U760" s="7"/>
      <c r="V760" s="7"/>
    </row>
    <row r="761" spans="1:22" ht="15" customHeight="1">
      <c r="A761" s="4">
        <f t="shared" si="23"/>
        <v>757</v>
      </c>
      <c r="B761" s="30"/>
      <c r="C761" s="19" t="s">
        <v>742</v>
      </c>
      <c r="D761" s="489"/>
      <c r="E761" s="5" t="s">
        <v>743</v>
      </c>
      <c r="F761" s="20" t="s">
        <v>1422</v>
      </c>
      <c r="G761" s="315" t="s">
        <v>1421</v>
      </c>
      <c r="H761" s="17" t="str">
        <f>VLOOKUP(G761,'TONG HOP'!$C$8:$E$799,2,0)</f>
        <v>Đất VC02 (Đất TT)</v>
      </c>
      <c r="I761" s="29" t="str">
        <f>IF(B761="","",VLOOKUP(H761,'TONG HOP'!$B$8:$F$19883,1,0))</f>
        <v/>
      </c>
      <c r="J761" s="35" t="str">
        <f>IF(B761="","",VLOOKUP(I761,'TONG HOP'!$B$8:$F$19883,5,0))</f>
        <v/>
      </c>
      <c r="K761" s="214"/>
      <c r="L761" s="214"/>
      <c r="M761" s="214"/>
      <c r="N761" s="214"/>
      <c r="O761" s="617" t="s">
        <v>1559</v>
      </c>
      <c r="P761" s="11">
        <f t="shared" si="25"/>
        <v>8</v>
      </c>
      <c r="Q761" s="246"/>
      <c r="R761" s="217">
        <f ca="1">+VLOOKUP(G761,'TONG HOP'!$C$8:$Q$788,14,0)</f>
        <v>11046342.498400144</v>
      </c>
      <c r="S761" s="217">
        <f ca="1">+VLOOKUP(G761,'TONG HOP'!$C$8:$Q$788,15,0)</f>
        <v>10818962.636480175</v>
      </c>
      <c r="T761" s="447"/>
      <c r="U761" s="7"/>
      <c r="V761" s="7"/>
    </row>
    <row r="762" spans="1:22" ht="15" customHeight="1">
      <c r="A762" s="4">
        <f t="shared" si="23"/>
        <v>758</v>
      </c>
      <c r="B762" s="30"/>
      <c r="C762" s="19" t="s">
        <v>742</v>
      </c>
      <c r="D762" s="489"/>
      <c r="E762" s="5" t="s">
        <v>743</v>
      </c>
      <c r="F762" s="20" t="s">
        <v>1422</v>
      </c>
      <c r="G762" s="315" t="s">
        <v>87</v>
      </c>
      <c r="H762" s="17" t="str">
        <f>VLOOKUP(G762,'TONG HOP'!$C$8:$E$799,2,0)</f>
        <v>Dolomite (Đất làm gạch A2)</v>
      </c>
      <c r="I762" s="29" t="str">
        <f>IF(B762="","",VLOOKUP(H762,'TONG HOP'!$B$8:$F$19883,1,0))</f>
        <v/>
      </c>
      <c r="J762" s="35" t="str">
        <f>IF(B762="","",VLOOKUP(I762,'TONG HOP'!$B$8:$F$19883,5,0))</f>
        <v/>
      </c>
      <c r="K762" s="214"/>
      <c r="L762" s="214"/>
      <c r="M762" s="214"/>
      <c r="N762" s="214"/>
      <c r="O762" s="617" t="s">
        <v>1559</v>
      </c>
      <c r="P762" s="11">
        <f t="shared" si="25"/>
        <v>8</v>
      </c>
      <c r="Q762" s="246"/>
      <c r="R762" s="217">
        <f ca="1">+VLOOKUP(G762,'TONG HOP'!$C$8:$Q$788,14,0)</f>
        <v>1558845</v>
      </c>
      <c r="S762" s="217">
        <f ca="1">+VLOOKUP(G762,'TONG HOP'!$C$8:$Q$788,15,0)</f>
        <v>1855664</v>
      </c>
      <c r="T762" s="447"/>
      <c r="U762" s="7"/>
      <c r="V762" s="7"/>
    </row>
    <row r="763" spans="1:22">
      <c r="A763" s="4">
        <f t="shared" si="23"/>
        <v>759</v>
      </c>
      <c r="B763" s="30"/>
      <c r="C763" s="19" t="s">
        <v>742</v>
      </c>
      <c r="D763" s="489"/>
      <c r="E763" s="5" t="s">
        <v>743</v>
      </c>
      <c r="F763" s="20" t="s">
        <v>1422</v>
      </c>
      <c r="G763" s="315" t="s">
        <v>1147</v>
      </c>
      <c r="H763" s="17" t="str">
        <f>VLOOKUP(G763,'TONG HOP'!$C$8:$E$799,2,0)</f>
        <v>Đất sét Hoa đào (DTL) BD01</v>
      </c>
      <c r="I763" s="29" t="str">
        <f>IF(B763="","",VLOOKUP(H763,'TONG HOP'!$B$8:$F$19883,1,0))</f>
        <v/>
      </c>
      <c r="J763" s="35" t="str">
        <f>IF(B763="","",VLOOKUP(I763,'TONG HOP'!$B$8:$F$19883,5,0))</f>
        <v/>
      </c>
      <c r="K763" s="214"/>
      <c r="L763" s="214"/>
      <c r="M763" s="214"/>
      <c r="N763" s="214"/>
      <c r="O763" s="617" t="s">
        <v>1559</v>
      </c>
      <c r="P763" s="11">
        <f t="shared" si="25"/>
        <v>8</v>
      </c>
      <c r="Q763" s="246"/>
      <c r="R763" s="217">
        <f ca="1">+VLOOKUP(G763,'TONG HOP'!$C$8:$Q$788,14,0)</f>
        <v>7003067.8900000006</v>
      </c>
      <c r="S763" s="217">
        <f ca="1">+VLOOKUP(G763,'TONG HOP'!$C$8:$Q$788,15,0)</f>
        <v>9188535.4875000007</v>
      </c>
      <c r="T763" s="447"/>
      <c r="U763" s="7"/>
      <c r="V763" s="7"/>
    </row>
    <row r="764" spans="1:22" ht="15.75" customHeight="1">
      <c r="A764" s="4">
        <f t="shared" si="23"/>
        <v>760</v>
      </c>
      <c r="B764" s="30"/>
      <c r="C764" s="19" t="s">
        <v>742</v>
      </c>
      <c r="D764" s="489"/>
      <c r="E764" s="5" t="s">
        <v>743</v>
      </c>
      <c r="F764" s="20" t="s">
        <v>1422</v>
      </c>
      <c r="G764" s="315" t="s">
        <v>783</v>
      </c>
      <c r="H764" s="17" t="str">
        <f>VLOOKUP(G764,'TONG HOP'!$C$8:$E$799,2,0)</f>
        <v>Đất sét Hồng Lâm Đồng mới (PND-KL-BL01) - LQ</v>
      </c>
      <c r="I764" s="29" t="str">
        <f>IF(B764="","",VLOOKUP(H764,'TONG HOP'!$B$8:$F$19883,1,0))</f>
        <v/>
      </c>
      <c r="J764" s="35" t="str">
        <f>IF(B764="","",VLOOKUP(I764,'TONG HOP'!$B$8:$F$19883,5,0))</f>
        <v/>
      </c>
      <c r="K764" s="214"/>
      <c r="L764" s="214"/>
      <c r="M764" s="214"/>
      <c r="N764" s="214"/>
      <c r="O764" s="617" t="s">
        <v>1559</v>
      </c>
      <c r="P764" s="11">
        <f t="shared" si="25"/>
        <v>8</v>
      </c>
      <c r="Q764" s="246"/>
      <c r="R764" s="217">
        <f ca="1">+VLOOKUP(G764,'TONG HOP'!$C$8:$Q$788,14,0)</f>
        <v>8622217</v>
      </c>
      <c r="S764" s="217">
        <f ca="1">+VLOOKUP(G764,'TONG HOP'!$C$8:$Q$788,15,0)</f>
        <v>11000466.59</v>
      </c>
      <c r="T764" s="447"/>
      <c r="U764" s="7"/>
      <c r="V764" s="7"/>
    </row>
    <row r="765" spans="1:22" ht="15" customHeight="1">
      <c r="A765" s="4">
        <f t="shared" si="23"/>
        <v>761</v>
      </c>
      <c r="B765" s="30"/>
      <c r="C765" s="19" t="s">
        <v>742</v>
      </c>
      <c r="D765" s="489"/>
      <c r="E765" s="5" t="s">
        <v>743</v>
      </c>
      <c r="F765" s="20" t="s">
        <v>1422</v>
      </c>
      <c r="G765" s="17" t="s">
        <v>784</v>
      </c>
      <c r="H765" s="17" t="str">
        <f>VLOOKUP(G765,'TONG HOP'!$C$8:$E$799,2,0)</f>
        <v>Đất Đỏ Hoa Đào (BD02) LHP</v>
      </c>
      <c r="I765" s="29" t="str">
        <f>IF(B765="","",VLOOKUP(H765,'TONG HOP'!$B$8:$F$19883,1,0))</f>
        <v/>
      </c>
      <c r="J765" s="35" t="str">
        <f>IF(B765="","",VLOOKUP(I765,'TONG HOP'!$B$8:$F$19883,5,0))</f>
        <v/>
      </c>
      <c r="K765" s="214"/>
      <c r="L765" s="214"/>
      <c r="M765" s="214"/>
      <c r="N765" s="214"/>
      <c r="O765" s="617" t="s">
        <v>1559</v>
      </c>
      <c r="P765" s="11">
        <f t="shared" si="25"/>
        <v>8</v>
      </c>
      <c r="Q765" s="246"/>
      <c r="R765" s="217">
        <f ca="1">+VLOOKUP(G765,'TONG HOP'!$C$8:$Q$788,14,0)</f>
        <v>21748131.5</v>
      </c>
      <c r="S765" s="217">
        <f ca="1">+VLOOKUP(G765,'TONG HOP'!$C$8:$Q$788,15,0)</f>
        <v>27517934.375</v>
      </c>
      <c r="T765" s="447"/>
      <c r="U765" s="7"/>
      <c r="V765" s="7"/>
    </row>
    <row r="766" spans="1:22" ht="15" customHeight="1">
      <c r="A766" s="4">
        <f t="shared" si="23"/>
        <v>762</v>
      </c>
      <c r="B766" s="30"/>
      <c r="C766" s="19" t="s">
        <v>742</v>
      </c>
      <c r="D766" s="489"/>
      <c r="E766" s="5" t="s">
        <v>743</v>
      </c>
      <c r="F766" s="20" t="s">
        <v>1422</v>
      </c>
      <c r="G766" s="315" t="s">
        <v>1485</v>
      </c>
      <c r="H766" s="17" t="e">
        <f>VLOOKUP(G766,'TONG HOP'!$C$8:$E$799,2,0)</f>
        <v>#N/A</v>
      </c>
      <c r="I766" s="29" t="str">
        <f>IF(B766="","",VLOOKUP(H766,'TONG HOP'!$B$8:$F$19883,1,0))</f>
        <v/>
      </c>
      <c r="J766" s="35" t="str">
        <f>IF(B766="","",VLOOKUP(I766,'TONG HOP'!$B$8:$F$19883,5,0))</f>
        <v/>
      </c>
      <c r="K766" s="214"/>
      <c r="L766" s="214"/>
      <c r="M766" s="214"/>
      <c r="N766" s="214"/>
      <c r="O766" s="617" t="s">
        <v>1559</v>
      </c>
      <c r="P766" s="11">
        <f t="shared" si="25"/>
        <v>8</v>
      </c>
      <c r="Q766" s="246"/>
      <c r="R766" s="217" t="e">
        <f>+VLOOKUP(G766,'TONG HOP'!$C$8:$Q$788,14,0)</f>
        <v>#N/A</v>
      </c>
      <c r="S766" s="217" t="e">
        <f>+VLOOKUP(G766,'TONG HOP'!$C$8:$Q$788,15,0)</f>
        <v>#N/A</v>
      </c>
      <c r="T766" s="447"/>
      <c r="U766" s="7"/>
      <c r="V766" s="7"/>
    </row>
    <row r="767" spans="1:22" ht="15" customHeight="1">
      <c r="A767" s="4">
        <f t="shared" si="23"/>
        <v>763</v>
      </c>
      <c r="B767" s="30"/>
      <c r="C767" s="19" t="s">
        <v>742</v>
      </c>
      <c r="D767" s="489"/>
      <c r="E767" s="5" t="s">
        <v>743</v>
      </c>
      <c r="F767" s="20" t="s">
        <v>1422</v>
      </c>
      <c r="G767" s="17" t="s">
        <v>1294</v>
      </c>
      <c r="H767" s="17" t="str">
        <f>VLOOKUP(G767,'TONG HOP'!$C$8:$E$799,2,0)</f>
        <v>Thủy tinh lỏng - Ngọc Anh Đạt (Natri silicate)</v>
      </c>
      <c r="I767" s="29" t="str">
        <f>IF(B767="","",VLOOKUP(H767,'TONG HOP'!$B$8:$F$19883,1,0))</f>
        <v/>
      </c>
      <c r="J767" s="35" t="str">
        <f>IF(B767="","",VLOOKUP(I767,'TONG HOP'!$B$8:$F$19883,5,0))</f>
        <v/>
      </c>
      <c r="K767" s="214"/>
      <c r="L767" s="214"/>
      <c r="M767" s="214"/>
      <c r="N767" s="214"/>
      <c r="O767" s="617" t="s">
        <v>1559</v>
      </c>
      <c r="P767" s="11">
        <f t="shared" si="25"/>
        <v>8</v>
      </c>
      <c r="Q767" s="246"/>
      <c r="R767" s="217">
        <f ca="1">+VLOOKUP(G767,'TONG HOP'!$C$8:$Q$788,14,0)</f>
        <v>11856</v>
      </c>
      <c r="S767" s="217">
        <f ca="1">+VLOOKUP(G767,'TONG HOP'!$C$8:$Q$788,15,0)</f>
        <v>11856</v>
      </c>
      <c r="T767" s="447"/>
      <c r="U767" s="7"/>
      <c r="V767" s="7"/>
    </row>
    <row r="768" spans="1:22" ht="15" customHeight="1">
      <c r="A768" s="4">
        <f t="shared" si="23"/>
        <v>764</v>
      </c>
      <c r="B768" s="30"/>
      <c r="C768" s="19" t="s">
        <v>742</v>
      </c>
      <c r="D768" s="489"/>
      <c r="E768" s="5" t="s">
        <v>743</v>
      </c>
      <c r="F768" s="20" t="s">
        <v>1422</v>
      </c>
      <c r="G768" s="315" t="s">
        <v>1370</v>
      </c>
      <c r="H768" s="17" t="str">
        <f>VLOOKUP(G768,'TONG HOP'!$C$8:$E$799,2,0)</f>
        <v>Đất VT02</v>
      </c>
      <c r="I768" s="29" t="str">
        <f>IF(B768="","",VLOOKUP(H768,'TONG HOP'!$B$8:$F$19883,1,0))</f>
        <v/>
      </c>
      <c r="J768" s="35" t="str">
        <f>IF(B768="","",VLOOKUP(I768,'TONG HOP'!$B$8:$F$19883,5,0))</f>
        <v/>
      </c>
      <c r="K768" s="214"/>
      <c r="L768" s="214"/>
      <c r="M768" s="214"/>
      <c r="N768" s="214"/>
      <c r="O768" s="617" t="s">
        <v>1559</v>
      </c>
      <c r="P768" s="11">
        <f t="shared" si="25"/>
        <v>8</v>
      </c>
      <c r="Q768" s="246"/>
      <c r="R768" s="217">
        <f ca="1">+VLOOKUP(G768,'TONG HOP'!$C$8:$Q$788,14,0)</f>
        <v>7849734</v>
      </c>
      <c r="S768" s="217">
        <f ca="1">+VLOOKUP(G768,'TONG HOP'!$C$8:$Q$788,15,0)</f>
        <v>9643863.4800000004</v>
      </c>
      <c r="T768" s="447"/>
      <c r="U768" s="7"/>
      <c r="V768" s="7"/>
    </row>
    <row r="769" spans="1:22" ht="15" customHeight="1">
      <c r="A769" s="4">
        <f t="shared" si="23"/>
        <v>765</v>
      </c>
      <c r="B769" s="30"/>
      <c r="C769" s="19" t="s">
        <v>742</v>
      </c>
      <c r="D769" s="489"/>
      <c r="E769" s="5" t="s">
        <v>743</v>
      </c>
      <c r="F769" s="20" t="s">
        <v>1442</v>
      </c>
      <c r="G769" s="17" t="s">
        <v>1126</v>
      </c>
      <c r="H769" s="17" t="str">
        <f>VLOOKUP(G769,'TONG HOP'!$C$8:$E$799,2,0)</f>
        <v>Than cục 4A- Hưng Tam Long Lô 1</v>
      </c>
      <c r="I769" s="29" t="str">
        <f>IF(B769="","",VLOOKUP(H769,'TONG HOP'!$B$8:$F$19883,1,0))</f>
        <v/>
      </c>
      <c r="J769" s="35" t="str">
        <f>IF(B769="","",VLOOKUP(I769,'TONG HOP'!$B$8:$F$19883,5,0))</f>
        <v/>
      </c>
      <c r="K769" s="214"/>
      <c r="L769" s="214"/>
      <c r="M769" s="214"/>
      <c r="N769" s="214"/>
      <c r="O769" s="617" t="s">
        <v>1535</v>
      </c>
      <c r="P769" s="11">
        <f t="shared" si="25"/>
        <v>8</v>
      </c>
      <c r="Q769" s="246"/>
      <c r="R769" s="217">
        <f>+VLOOKUP(G769,'TONG HOP'!$C$8:$Q$788,14,0)</f>
        <v>0</v>
      </c>
      <c r="S769" s="217">
        <f ca="1">+VLOOKUP(G769,'TONG HOP'!$C$8:$Q$788,15,0)</f>
        <v>0</v>
      </c>
      <c r="T769" s="447"/>
      <c r="U769" s="7"/>
      <c r="V769" s="7"/>
    </row>
    <row r="770" spans="1:22" ht="15" customHeight="1">
      <c r="A770" s="4">
        <f t="shared" si="23"/>
        <v>766</v>
      </c>
      <c r="B770" s="30"/>
      <c r="C770" s="19" t="s">
        <v>742</v>
      </c>
      <c r="D770" s="489"/>
      <c r="E770" s="5" t="s">
        <v>743</v>
      </c>
      <c r="F770" s="20" t="s">
        <v>1442</v>
      </c>
      <c r="G770" s="17" t="s">
        <v>1126</v>
      </c>
      <c r="H770" s="17" t="str">
        <f>VLOOKUP(G770,'TONG HOP'!$C$8:$E$799,2,0)</f>
        <v>Than cục 4A- Hưng Tam Long Lô 1</v>
      </c>
      <c r="I770" s="29" t="str">
        <f>IF(B770="","",VLOOKUP(H770,'TONG HOP'!$B$8:$F$19883,1,0))</f>
        <v/>
      </c>
      <c r="J770" s="35" t="str">
        <f>IF(B770="","",VLOOKUP(I770,'TONG HOP'!$B$8:$F$19883,5,0))</f>
        <v/>
      </c>
      <c r="K770" s="214"/>
      <c r="L770" s="214"/>
      <c r="M770" s="214"/>
      <c r="N770" s="214"/>
      <c r="O770" s="617" t="s">
        <v>1536</v>
      </c>
      <c r="P770" s="11">
        <f t="shared" si="25"/>
        <v>8</v>
      </c>
      <c r="Q770" s="246"/>
      <c r="R770" s="217">
        <f>+VLOOKUP(G770,'TONG HOP'!$C$8:$Q$788,14,0)</f>
        <v>0</v>
      </c>
      <c r="S770" s="217">
        <f ca="1">+VLOOKUP(G770,'TONG HOP'!$C$8:$Q$788,15,0)</f>
        <v>0</v>
      </c>
      <c r="T770" s="447"/>
      <c r="U770" s="7"/>
      <c r="V770" s="7"/>
    </row>
    <row r="771" spans="1:22" ht="15" customHeight="1">
      <c r="A771" s="4">
        <f t="shared" si="23"/>
        <v>767</v>
      </c>
      <c r="B771" s="30"/>
      <c r="C771" s="19" t="s">
        <v>742</v>
      </c>
      <c r="D771" s="489"/>
      <c r="E771" s="5" t="s">
        <v>743</v>
      </c>
      <c r="F771" s="20" t="s">
        <v>1442</v>
      </c>
      <c r="G771" s="17" t="s">
        <v>1393</v>
      </c>
      <c r="H771" s="17" t="str">
        <f>VLOOKUP(G771,'TONG HOP'!$C$8:$E$799,2,0)</f>
        <v>Than cục 4- Hải Thành Lô2</v>
      </c>
      <c r="I771" s="29" t="str">
        <f>IF(B771="","",VLOOKUP(H771,'TONG HOP'!$B$8:$F$19883,1,0))</f>
        <v/>
      </c>
      <c r="J771" s="35" t="str">
        <f>IF(B771="","",VLOOKUP(I771,'TONG HOP'!$B$8:$F$19883,5,0))</f>
        <v/>
      </c>
      <c r="K771" s="214"/>
      <c r="L771" s="214"/>
      <c r="M771" s="214"/>
      <c r="N771" s="214"/>
      <c r="O771" s="617" t="s">
        <v>1527</v>
      </c>
      <c r="P771" s="11">
        <f t="shared" si="25"/>
        <v>8</v>
      </c>
      <c r="Q771" s="246"/>
      <c r="R771" s="217">
        <f>+VLOOKUP(G771,'TONG HOP'!$C$8:$Q$788,14,0)</f>
        <v>0</v>
      </c>
      <c r="S771" s="217">
        <f ca="1">+VLOOKUP(G771,'TONG HOP'!$C$8:$Q$788,15,0)</f>
        <v>214005</v>
      </c>
      <c r="T771" s="447"/>
      <c r="U771" s="7"/>
      <c r="V771" s="7"/>
    </row>
    <row r="772" spans="1:22" ht="15" customHeight="1">
      <c r="A772" s="4">
        <f t="shared" si="23"/>
        <v>768</v>
      </c>
      <c r="B772" s="30"/>
      <c r="C772" s="19" t="s">
        <v>742</v>
      </c>
      <c r="D772" s="489"/>
      <c r="E772" s="5" t="s">
        <v>743</v>
      </c>
      <c r="F772" s="20" t="s">
        <v>1442</v>
      </c>
      <c r="G772" s="17" t="s">
        <v>1393</v>
      </c>
      <c r="H772" s="17" t="str">
        <f>VLOOKUP(G772,'TONG HOP'!$C$8:$E$799,2,0)</f>
        <v>Than cục 4- Hải Thành Lô2</v>
      </c>
      <c r="I772" s="29" t="str">
        <f>IF(B772="","",VLOOKUP(H772,'TONG HOP'!$B$8:$F$19883,1,0))</f>
        <v/>
      </c>
      <c r="J772" s="35" t="str">
        <f>IF(B772="","",VLOOKUP(I772,'TONG HOP'!$B$8:$F$19883,5,0))</f>
        <v/>
      </c>
      <c r="K772" s="214"/>
      <c r="L772" s="214"/>
      <c r="M772" s="214"/>
      <c r="N772" s="214"/>
      <c r="O772" s="617" t="s">
        <v>1528</v>
      </c>
      <c r="P772" s="11">
        <f t="shared" si="25"/>
        <v>8</v>
      </c>
      <c r="Q772" s="246"/>
      <c r="R772" s="217">
        <f>+VLOOKUP(G772,'TONG HOP'!$C$8:$Q$788,14,0)</f>
        <v>0</v>
      </c>
      <c r="S772" s="217">
        <f ca="1">+VLOOKUP(G772,'TONG HOP'!$C$8:$Q$788,15,0)</f>
        <v>214005</v>
      </c>
      <c r="T772" s="447"/>
      <c r="U772" s="7"/>
      <c r="V772" s="7"/>
    </row>
    <row r="773" spans="1:22" ht="15" customHeight="1">
      <c r="A773" s="4">
        <f t="shared" ref="A773:A836" si="26">ROW()-4</f>
        <v>769</v>
      </c>
      <c r="B773" s="30"/>
      <c r="C773" s="19" t="s">
        <v>742</v>
      </c>
      <c r="D773" s="489"/>
      <c r="E773" s="5" t="s">
        <v>743</v>
      </c>
      <c r="F773" s="20" t="s">
        <v>890</v>
      </c>
      <c r="G773" s="315" t="s">
        <v>1497</v>
      </c>
      <c r="H773" s="17" t="str">
        <f>VLOOKUP(G773,'TONG HOP'!$C$8:$E$799,2,0)</f>
        <v>Vỏ điều- GreenPower lô 1</v>
      </c>
      <c r="I773" s="29" t="str">
        <f>IF(B773="","",VLOOKUP(H773,'TONG HOP'!$B$8:$F$19883,1,0))</f>
        <v/>
      </c>
      <c r="J773" s="35" t="str">
        <f>IF(B773="","",VLOOKUP(I773,'TONG HOP'!$B$8:$F$19883,5,0))</f>
        <v/>
      </c>
      <c r="K773" s="214"/>
      <c r="L773" s="214"/>
      <c r="M773" s="214"/>
      <c r="N773" s="214"/>
      <c r="O773" s="675"/>
      <c r="P773" s="11">
        <f t="shared" si="25"/>
        <v>8</v>
      </c>
      <c r="Q773" s="246"/>
      <c r="R773" s="217">
        <f>+VLOOKUP(G773,'TONG HOP'!$C$8:$Q$788,14,0)</f>
        <v>0</v>
      </c>
      <c r="S773" s="217">
        <f ca="1">+VLOOKUP(G773,'TONG HOP'!$C$8:$Q$788,15,0)</f>
        <v>128983.75999999989</v>
      </c>
      <c r="T773" s="447"/>
      <c r="U773" s="7"/>
      <c r="V773" s="7"/>
    </row>
    <row r="774" spans="1:22" ht="15" customHeight="1">
      <c r="A774" s="4">
        <f t="shared" si="26"/>
        <v>770</v>
      </c>
      <c r="B774" s="30"/>
      <c r="C774" s="19" t="s">
        <v>742</v>
      </c>
      <c r="D774" s="489"/>
      <c r="E774" s="5" t="s">
        <v>743</v>
      </c>
      <c r="F774" s="20" t="s">
        <v>890</v>
      </c>
      <c r="G774" s="17" t="s">
        <v>1297</v>
      </c>
      <c r="H774" s="17" t="str">
        <f>VLOOKUP(G774,'TONG HOP'!$C$8:$E$799,2,0)</f>
        <v>Bột đá 0-5 (PH02)</v>
      </c>
      <c r="I774" s="29" t="str">
        <f>IF(B774="","",VLOOKUP(H774,'TONG HOP'!$B$8:$F$19883,1,0))</f>
        <v/>
      </c>
      <c r="J774" s="35" t="str">
        <f>IF(B774="","",VLOOKUP(I774,'TONG HOP'!$B$8:$F$19883,5,0))</f>
        <v/>
      </c>
      <c r="K774" s="214"/>
      <c r="L774" s="214"/>
      <c r="M774" s="214"/>
      <c r="N774" s="214"/>
      <c r="O774" s="617" t="s">
        <v>1560</v>
      </c>
      <c r="P774" s="11">
        <f t="shared" ref="P774:P837" si="27">P773</f>
        <v>8</v>
      </c>
      <c r="Q774" s="246"/>
      <c r="R774" s="217">
        <f ca="1">+VLOOKUP(G774,'TONG HOP'!$C$8:$Q$788,14,0)</f>
        <v>16450296.948150001</v>
      </c>
      <c r="S774" s="217">
        <f ca="1">+VLOOKUP(G774,'TONG HOP'!$C$8:$Q$788,15,0)</f>
        <v>17584243.156999998</v>
      </c>
      <c r="T774" s="447"/>
      <c r="U774" s="7"/>
      <c r="V774" s="7"/>
    </row>
    <row r="775" spans="1:22" ht="15" customHeight="1">
      <c r="A775" s="4">
        <f t="shared" si="26"/>
        <v>771</v>
      </c>
      <c r="B775" s="30"/>
      <c r="C775" s="19" t="s">
        <v>742</v>
      </c>
      <c r="D775" s="489"/>
      <c r="E775" s="5" t="s">
        <v>743</v>
      </c>
      <c r="F775" s="20" t="s">
        <v>890</v>
      </c>
      <c r="G775" s="315" t="s">
        <v>1296</v>
      </c>
      <c r="H775" s="17" t="str">
        <f>VLOOKUP(G775,'TONG HOP'!$C$8:$E$799,2,0)</f>
        <v>Bột đá Phước Hoà 03 (PH03) DTL</v>
      </c>
      <c r="I775" s="29" t="str">
        <f>IF(B775="","",VLOOKUP(H775,'TONG HOP'!$B$8:$F$19883,1,0))</f>
        <v/>
      </c>
      <c r="J775" s="35" t="str">
        <f>IF(B775="","",VLOOKUP(I775,'TONG HOP'!$B$8:$F$19883,5,0))</f>
        <v/>
      </c>
      <c r="K775" s="214"/>
      <c r="L775" s="214"/>
      <c r="M775" s="214"/>
      <c r="N775" s="214"/>
      <c r="O775" s="617" t="s">
        <v>1560</v>
      </c>
      <c r="P775" s="11">
        <f t="shared" si="27"/>
        <v>8</v>
      </c>
      <c r="Q775" s="246"/>
      <c r="R775" s="217">
        <f ca="1">+VLOOKUP(G775,'TONG HOP'!$C$8:$Q$788,14,0)</f>
        <v>12462544.286</v>
      </c>
      <c r="S775" s="217">
        <f ca="1">+VLOOKUP(G775,'TONG HOP'!$C$8:$Q$788,15,0)</f>
        <v>13260131.879999999</v>
      </c>
      <c r="T775" s="447"/>
      <c r="U775" s="7"/>
      <c r="V775" s="7"/>
    </row>
    <row r="776" spans="1:22" ht="15" customHeight="1">
      <c r="A776" s="4">
        <f t="shared" si="26"/>
        <v>772</v>
      </c>
      <c r="B776" s="30"/>
      <c r="C776" s="19" t="s">
        <v>742</v>
      </c>
      <c r="D776" s="489"/>
      <c r="E776" s="5" t="s">
        <v>743</v>
      </c>
      <c r="F776" s="20" t="s">
        <v>890</v>
      </c>
      <c r="G776" s="17" t="s">
        <v>78</v>
      </c>
      <c r="H776" s="17" t="str">
        <f>VLOOKUP(G776,'TONG HOP'!$C$8:$E$799,2,0)</f>
        <v>Đá vôi (PND-HT01)</v>
      </c>
      <c r="I776" s="29" t="str">
        <f>IF(B776="","",VLOOKUP(H776,'TONG HOP'!$B$8:$F$19883,1,0))</f>
        <v/>
      </c>
      <c r="J776" s="35" t="str">
        <f>IF(B776="","",VLOOKUP(I776,'TONG HOP'!$B$8:$F$19883,5,0))</f>
        <v/>
      </c>
      <c r="K776" s="214"/>
      <c r="L776" s="214"/>
      <c r="M776" s="214"/>
      <c r="N776" s="214"/>
      <c r="O776" s="617" t="s">
        <v>1560</v>
      </c>
      <c r="P776" s="11">
        <f t="shared" si="27"/>
        <v>8</v>
      </c>
      <c r="Q776" s="246"/>
      <c r="R776" s="217">
        <f ca="1">+VLOOKUP(G776,'TONG HOP'!$C$8:$Q$788,14,0)</f>
        <v>1278368.7590000001</v>
      </c>
      <c r="S776" s="217">
        <f ca="1">+VLOOKUP(G776,'TONG HOP'!$C$8:$Q$788,15,0)</f>
        <v>1340529.603775</v>
      </c>
      <c r="T776" s="447"/>
      <c r="U776" s="7"/>
      <c r="V776" s="7"/>
    </row>
    <row r="777" spans="1:22" ht="15" customHeight="1">
      <c r="A777" s="4">
        <f t="shared" si="26"/>
        <v>773</v>
      </c>
      <c r="B777" s="30"/>
      <c r="C777" s="19" t="s">
        <v>742</v>
      </c>
      <c r="D777" s="489"/>
      <c r="E777" s="5" t="s">
        <v>743</v>
      </c>
      <c r="F777" s="20" t="s">
        <v>890</v>
      </c>
      <c r="G777" s="315" t="s">
        <v>1147</v>
      </c>
      <c r="H777" s="17" t="str">
        <f>VLOOKUP(G777,'TONG HOP'!$C$8:$E$799,2,0)</f>
        <v>Đất sét Hoa đào (DTL) BD01</v>
      </c>
      <c r="I777" s="29" t="str">
        <f>IF(B777="","",VLOOKUP(H777,'TONG HOP'!$B$8:$F$19883,1,0))</f>
        <v/>
      </c>
      <c r="J777" s="35" t="str">
        <f>IF(B777="","",VLOOKUP(I777,'TONG HOP'!$B$8:$F$19883,5,0))</f>
        <v/>
      </c>
      <c r="K777" s="214"/>
      <c r="L777" s="214"/>
      <c r="M777" s="214"/>
      <c r="N777" s="214"/>
      <c r="O777" s="617" t="s">
        <v>1560</v>
      </c>
      <c r="P777" s="11">
        <f t="shared" si="27"/>
        <v>8</v>
      </c>
      <c r="Q777" s="246"/>
      <c r="R777" s="217">
        <f ca="1">+VLOOKUP(G777,'TONG HOP'!$C$8:$Q$788,14,0)</f>
        <v>7003067.8900000006</v>
      </c>
      <c r="S777" s="217">
        <f ca="1">+VLOOKUP(G777,'TONG HOP'!$C$8:$Q$788,15,0)</f>
        <v>9188535.4875000007</v>
      </c>
      <c r="T777" s="447"/>
      <c r="U777" s="7"/>
      <c r="V777" s="7"/>
    </row>
    <row r="778" spans="1:22" ht="15" customHeight="1">
      <c r="A778" s="4">
        <f t="shared" si="26"/>
        <v>774</v>
      </c>
      <c r="B778" s="30"/>
      <c r="C778" s="19" t="s">
        <v>742</v>
      </c>
      <c r="D778" s="489"/>
      <c r="E778" s="5" t="s">
        <v>743</v>
      </c>
      <c r="F778" s="20" t="s">
        <v>890</v>
      </c>
      <c r="G778" s="17" t="s">
        <v>784</v>
      </c>
      <c r="H778" s="17" t="str">
        <f>VLOOKUP(G778,'TONG HOP'!$C$8:$E$799,2,0)</f>
        <v>Đất Đỏ Hoa Đào (BD02) LHP</v>
      </c>
      <c r="I778" s="29" t="str">
        <f>IF(B778="","",VLOOKUP(H778,'TONG HOP'!$B$8:$F$19883,1,0))</f>
        <v/>
      </c>
      <c r="J778" s="35" t="str">
        <f>IF(B778="","",VLOOKUP(I778,'TONG HOP'!$B$8:$F$19883,5,0))</f>
        <v/>
      </c>
      <c r="K778" s="214"/>
      <c r="L778" s="214"/>
      <c r="M778" s="214"/>
      <c r="N778" s="214"/>
      <c r="O778" s="617" t="s">
        <v>1560</v>
      </c>
      <c r="P778" s="11">
        <f t="shared" si="27"/>
        <v>8</v>
      </c>
      <c r="Q778" s="246"/>
      <c r="R778" s="217">
        <f ca="1">+VLOOKUP(G778,'TONG HOP'!$C$8:$Q$788,14,0)</f>
        <v>21748131.5</v>
      </c>
      <c r="S778" s="217">
        <f ca="1">+VLOOKUP(G778,'TONG HOP'!$C$8:$Q$788,15,0)</f>
        <v>27517934.375</v>
      </c>
      <c r="T778" s="447"/>
      <c r="U778" s="7"/>
      <c r="V778" s="7"/>
    </row>
    <row r="779" spans="1:22" ht="15" customHeight="1">
      <c r="A779" s="4">
        <f t="shared" si="26"/>
        <v>775</v>
      </c>
      <c r="B779" s="30"/>
      <c r="C779" s="19" t="s">
        <v>742</v>
      </c>
      <c r="D779" s="489"/>
      <c r="E779" s="5" t="s">
        <v>743</v>
      </c>
      <c r="F779" s="20" t="s">
        <v>890</v>
      </c>
      <c r="G779" s="315" t="s">
        <v>1370</v>
      </c>
      <c r="H779" s="17" t="str">
        <f>VLOOKUP(G779,'TONG HOP'!$C$8:$E$799,2,0)</f>
        <v>Đất VT02</v>
      </c>
      <c r="I779" s="29" t="str">
        <f>IF(B779="","",VLOOKUP(H779,'TONG HOP'!$B$8:$F$19883,1,0))</f>
        <v/>
      </c>
      <c r="J779" s="35" t="str">
        <f>IF(B779="","",VLOOKUP(I779,'TONG HOP'!$B$8:$F$19883,5,0))</f>
        <v/>
      </c>
      <c r="K779" s="214"/>
      <c r="L779" s="214"/>
      <c r="M779" s="214"/>
      <c r="N779" s="214"/>
      <c r="O779" s="617" t="s">
        <v>1560</v>
      </c>
      <c r="P779" s="11">
        <f t="shared" si="27"/>
        <v>8</v>
      </c>
      <c r="Q779" s="246"/>
      <c r="R779" s="217">
        <f ca="1">+VLOOKUP(G779,'TONG HOP'!$C$8:$Q$788,14,0)</f>
        <v>7849734</v>
      </c>
      <c r="S779" s="217">
        <f ca="1">+VLOOKUP(G779,'TONG HOP'!$C$8:$Q$788,15,0)</f>
        <v>9643863.4800000004</v>
      </c>
      <c r="T779" s="447"/>
      <c r="U779" s="7"/>
      <c r="V779" s="7"/>
    </row>
    <row r="780" spans="1:22" ht="15" customHeight="1">
      <c r="A780" s="4">
        <f t="shared" si="26"/>
        <v>776</v>
      </c>
      <c r="B780" s="30"/>
      <c r="C780" s="19" t="s">
        <v>742</v>
      </c>
      <c r="D780" s="489"/>
      <c r="E780" s="5" t="s">
        <v>743</v>
      </c>
      <c r="F780" s="20" t="s">
        <v>890</v>
      </c>
      <c r="G780" s="315" t="s">
        <v>783</v>
      </c>
      <c r="H780" s="17" t="str">
        <f>VLOOKUP(G780,'TONG HOP'!$C$8:$E$799,2,0)</f>
        <v>Đất sét Hồng Lâm Đồng mới (PND-KL-BL01) - LQ</v>
      </c>
      <c r="I780" s="29" t="str">
        <f>IF(B780="","",VLOOKUP(H780,'TONG HOP'!$B$8:$F$19883,1,0))</f>
        <v/>
      </c>
      <c r="J780" s="35" t="str">
        <f>IF(B780="","",VLOOKUP(I780,'TONG HOP'!$B$8:$F$19883,5,0))</f>
        <v/>
      </c>
      <c r="K780" s="214"/>
      <c r="L780" s="214"/>
      <c r="M780" s="214"/>
      <c r="N780" s="214"/>
      <c r="O780" s="617" t="s">
        <v>1560</v>
      </c>
      <c r="P780" s="11">
        <f t="shared" si="27"/>
        <v>8</v>
      </c>
      <c r="Q780" s="246"/>
      <c r="R780" s="217">
        <f ca="1">+VLOOKUP(G780,'TONG HOP'!$C$8:$Q$788,14,0)</f>
        <v>8622217</v>
      </c>
      <c r="S780" s="217">
        <f ca="1">+VLOOKUP(G780,'TONG HOP'!$C$8:$Q$788,15,0)</f>
        <v>11000466.59</v>
      </c>
      <c r="T780" s="447"/>
      <c r="U780" s="7"/>
      <c r="V780" s="7"/>
    </row>
    <row r="781" spans="1:22" ht="15" customHeight="1">
      <c r="A781" s="4">
        <f t="shared" si="26"/>
        <v>777</v>
      </c>
      <c r="B781" s="30"/>
      <c r="C781" s="19" t="s">
        <v>742</v>
      </c>
      <c r="D781" s="489"/>
      <c r="E781" s="5" t="s">
        <v>743</v>
      </c>
      <c r="F781" s="20" t="s">
        <v>890</v>
      </c>
      <c r="G781" s="315" t="s">
        <v>1421</v>
      </c>
      <c r="H781" s="17" t="str">
        <f>VLOOKUP(G781,'TONG HOP'!$C$8:$E$799,2,0)</f>
        <v>Đất VC02 (Đất TT)</v>
      </c>
      <c r="I781" s="29" t="str">
        <f>IF(B781="","",VLOOKUP(H781,'TONG HOP'!$B$8:$F$19883,1,0))</f>
        <v/>
      </c>
      <c r="J781" s="35" t="str">
        <f>IF(B781="","",VLOOKUP(I781,'TONG HOP'!$B$8:$F$19883,5,0))</f>
        <v/>
      </c>
      <c r="K781" s="214"/>
      <c r="L781" s="214"/>
      <c r="M781" s="214"/>
      <c r="N781" s="214"/>
      <c r="O781" s="617" t="s">
        <v>1560</v>
      </c>
      <c r="P781" s="11">
        <f t="shared" si="27"/>
        <v>8</v>
      </c>
      <c r="Q781" s="246"/>
      <c r="R781" s="217">
        <f ca="1">+VLOOKUP(G781,'TONG HOP'!$C$8:$Q$788,14,0)</f>
        <v>11046342.498400144</v>
      </c>
      <c r="S781" s="217">
        <f ca="1">+VLOOKUP(G781,'TONG HOP'!$C$8:$Q$788,15,0)</f>
        <v>10818962.636480175</v>
      </c>
      <c r="T781" s="447"/>
      <c r="U781" s="7"/>
      <c r="V781" s="7"/>
    </row>
    <row r="782" spans="1:22" ht="15" customHeight="1">
      <c r="A782" s="4">
        <f t="shared" si="26"/>
        <v>778</v>
      </c>
      <c r="B782" s="30"/>
      <c r="C782" s="19" t="s">
        <v>742</v>
      </c>
      <c r="D782" s="489"/>
      <c r="E782" s="5" t="s">
        <v>743</v>
      </c>
      <c r="F782" s="20" t="s">
        <v>890</v>
      </c>
      <c r="G782" s="315" t="s">
        <v>1485</v>
      </c>
      <c r="H782" s="17" t="e">
        <f>VLOOKUP(G782,'TONG HOP'!$C$8:$E$799,2,0)</f>
        <v>#N/A</v>
      </c>
      <c r="I782" s="29" t="str">
        <f>IF(B782="","",VLOOKUP(H782,'TONG HOP'!$B$8:$F$19883,1,0))</f>
        <v/>
      </c>
      <c r="J782" s="35" t="str">
        <f>IF(B782="","",VLOOKUP(I782,'TONG HOP'!$B$8:$F$19883,5,0))</f>
        <v/>
      </c>
      <c r="K782" s="214"/>
      <c r="L782" s="214"/>
      <c r="M782" s="214"/>
      <c r="N782" s="214"/>
      <c r="O782" s="617" t="s">
        <v>1560</v>
      </c>
      <c r="P782" s="11">
        <f t="shared" si="27"/>
        <v>8</v>
      </c>
      <c r="Q782" s="246"/>
      <c r="R782" s="217" t="e">
        <f>+VLOOKUP(G782,'TONG HOP'!$C$8:$Q$788,14,0)</f>
        <v>#N/A</v>
      </c>
      <c r="S782" s="217" t="e">
        <f>+VLOOKUP(G782,'TONG HOP'!$C$8:$Q$788,15,0)</f>
        <v>#N/A</v>
      </c>
      <c r="T782" s="447"/>
      <c r="U782" s="7"/>
      <c r="V782" s="7"/>
    </row>
    <row r="783" spans="1:22" ht="15" customHeight="1">
      <c r="A783" s="4">
        <f t="shared" si="26"/>
        <v>779</v>
      </c>
      <c r="B783" s="30"/>
      <c r="C783" s="19" t="s">
        <v>742</v>
      </c>
      <c r="D783" s="489"/>
      <c r="E783" s="5" t="s">
        <v>743</v>
      </c>
      <c r="F783" s="20" t="s">
        <v>890</v>
      </c>
      <c r="G783" s="17" t="s">
        <v>1294</v>
      </c>
      <c r="H783" s="17" t="str">
        <f>VLOOKUP(G783,'TONG HOP'!$C$8:$E$799,2,0)</f>
        <v>Thủy tinh lỏng - Ngọc Anh Đạt (Natri silicate)</v>
      </c>
      <c r="I783" s="29" t="str">
        <f>IF(B783="","",VLOOKUP(H783,'TONG HOP'!$B$8:$F$19883,1,0))</f>
        <v/>
      </c>
      <c r="J783" s="35" t="str">
        <f>IF(B783="","",VLOOKUP(I783,'TONG HOP'!$B$8:$F$19883,5,0))</f>
        <v/>
      </c>
      <c r="K783" s="214"/>
      <c r="L783" s="214"/>
      <c r="M783" s="214"/>
      <c r="N783" s="214"/>
      <c r="O783" s="617" t="s">
        <v>1560</v>
      </c>
      <c r="P783" s="11">
        <f t="shared" si="27"/>
        <v>8</v>
      </c>
      <c r="Q783" s="246"/>
      <c r="R783" s="217">
        <f ca="1">+VLOOKUP(G783,'TONG HOP'!$C$8:$Q$788,14,0)</f>
        <v>11856</v>
      </c>
      <c r="S783" s="217">
        <f ca="1">+VLOOKUP(G783,'TONG HOP'!$C$8:$Q$788,15,0)</f>
        <v>11856</v>
      </c>
      <c r="T783" s="447"/>
      <c r="U783" s="7"/>
      <c r="V783" s="7"/>
    </row>
    <row r="784" spans="1:22" ht="15" customHeight="1">
      <c r="A784" s="4">
        <f t="shared" si="26"/>
        <v>780</v>
      </c>
      <c r="B784" s="30"/>
      <c r="C784" s="19" t="s">
        <v>742</v>
      </c>
      <c r="D784" s="489"/>
      <c r="E784" s="5" t="s">
        <v>743</v>
      </c>
      <c r="F784" s="20" t="s">
        <v>1422</v>
      </c>
      <c r="G784" s="315" t="s">
        <v>1296</v>
      </c>
      <c r="H784" s="17" t="str">
        <f>VLOOKUP(G784,'TONG HOP'!$C$8:$E$799,2,0)</f>
        <v>Bột đá Phước Hoà 03 (PH03) DTL</v>
      </c>
      <c r="I784" s="29" t="str">
        <f>IF(B784="","",VLOOKUP(H784,'TONG HOP'!$B$8:$F$19883,1,0))</f>
        <v/>
      </c>
      <c r="J784" s="35" t="str">
        <f>IF(B784="","",VLOOKUP(I784,'TONG HOP'!$B$8:$F$19883,5,0))</f>
        <v/>
      </c>
      <c r="K784" s="214"/>
      <c r="L784" s="214"/>
      <c r="M784" s="214"/>
      <c r="N784" s="214"/>
      <c r="O784" s="617" t="s">
        <v>1561</v>
      </c>
      <c r="P784" s="11">
        <f t="shared" si="27"/>
        <v>8</v>
      </c>
      <c r="Q784" s="246"/>
      <c r="R784" s="217">
        <f ca="1">+VLOOKUP(G784,'TONG HOP'!$C$8:$Q$788,14,0)</f>
        <v>12462544.286</v>
      </c>
      <c r="S784" s="217">
        <f ca="1">+VLOOKUP(G784,'TONG HOP'!$C$8:$Q$788,15,0)</f>
        <v>13260131.879999999</v>
      </c>
      <c r="T784" s="447"/>
      <c r="U784" s="7"/>
      <c r="V784" s="7"/>
    </row>
    <row r="785" spans="1:22" ht="15" customHeight="1">
      <c r="A785" s="4">
        <f t="shared" si="26"/>
        <v>781</v>
      </c>
      <c r="B785" s="30"/>
      <c r="C785" s="19" t="s">
        <v>742</v>
      </c>
      <c r="D785" s="489"/>
      <c r="E785" s="5" t="s">
        <v>743</v>
      </c>
      <c r="F785" s="20" t="s">
        <v>1422</v>
      </c>
      <c r="G785" s="17" t="s">
        <v>1297</v>
      </c>
      <c r="H785" s="17" t="str">
        <f>VLOOKUP(G785,'TONG HOP'!$C$8:$E$799,2,0)</f>
        <v>Bột đá 0-5 (PH02)</v>
      </c>
      <c r="I785" s="29" t="str">
        <f>IF(B785="","",VLOOKUP(H785,'TONG HOP'!$B$8:$F$19883,1,0))</f>
        <v/>
      </c>
      <c r="J785" s="35" t="str">
        <f>IF(B785="","",VLOOKUP(I785,'TONG HOP'!$B$8:$F$19883,5,0))</f>
        <v/>
      </c>
      <c r="K785" s="214"/>
      <c r="L785" s="214"/>
      <c r="M785" s="214"/>
      <c r="N785" s="214"/>
      <c r="O785" s="617" t="s">
        <v>1561</v>
      </c>
      <c r="P785" s="11">
        <f t="shared" si="27"/>
        <v>8</v>
      </c>
      <c r="Q785" s="246"/>
      <c r="R785" s="217">
        <f ca="1">+VLOOKUP(G785,'TONG HOP'!$C$8:$Q$788,14,0)</f>
        <v>16450296.948150001</v>
      </c>
      <c r="S785" s="217">
        <f ca="1">+VLOOKUP(G785,'TONG HOP'!$C$8:$Q$788,15,0)</f>
        <v>17584243.156999998</v>
      </c>
      <c r="T785" s="447"/>
      <c r="U785" s="7"/>
      <c r="V785" s="7"/>
    </row>
    <row r="786" spans="1:22" ht="15" customHeight="1">
      <c r="A786" s="4">
        <f t="shared" si="26"/>
        <v>782</v>
      </c>
      <c r="B786" s="30"/>
      <c r="C786" s="19" t="s">
        <v>742</v>
      </c>
      <c r="D786" s="489"/>
      <c r="E786" s="5" t="s">
        <v>743</v>
      </c>
      <c r="F786" s="20" t="s">
        <v>1422</v>
      </c>
      <c r="G786" s="315" t="s">
        <v>1421</v>
      </c>
      <c r="H786" s="17" t="str">
        <f>VLOOKUP(G786,'TONG HOP'!$C$8:$E$799,2,0)</f>
        <v>Đất VC02 (Đất TT)</v>
      </c>
      <c r="I786" s="29" t="str">
        <f>IF(B786="","",VLOOKUP(H786,'TONG HOP'!$B$8:$F$19883,1,0))</f>
        <v/>
      </c>
      <c r="J786" s="35" t="str">
        <f>IF(B786="","",VLOOKUP(I786,'TONG HOP'!$B$8:$F$19883,5,0))</f>
        <v/>
      </c>
      <c r="K786" s="214"/>
      <c r="L786" s="214"/>
      <c r="M786" s="214"/>
      <c r="N786" s="214"/>
      <c r="O786" s="617" t="s">
        <v>1561</v>
      </c>
      <c r="P786" s="11">
        <f t="shared" si="27"/>
        <v>8</v>
      </c>
      <c r="Q786" s="246"/>
      <c r="R786" s="217">
        <f ca="1">+VLOOKUP(G786,'TONG HOP'!$C$8:$Q$788,14,0)</f>
        <v>11046342.498400144</v>
      </c>
      <c r="S786" s="217">
        <f ca="1">+VLOOKUP(G786,'TONG HOP'!$C$8:$Q$788,15,0)</f>
        <v>10818962.636480175</v>
      </c>
      <c r="T786" s="447"/>
      <c r="U786" s="7"/>
      <c r="V786" s="7"/>
    </row>
    <row r="787" spans="1:22" ht="15" customHeight="1">
      <c r="A787" s="4">
        <f t="shared" si="26"/>
        <v>783</v>
      </c>
      <c r="B787" s="30"/>
      <c r="C787" s="19" t="s">
        <v>742</v>
      </c>
      <c r="D787" s="489"/>
      <c r="E787" s="5" t="s">
        <v>743</v>
      </c>
      <c r="F787" s="20" t="s">
        <v>1422</v>
      </c>
      <c r="G787" s="315" t="s">
        <v>87</v>
      </c>
      <c r="H787" s="17" t="str">
        <f>VLOOKUP(G787,'TONG HOP'!$C$8:$E$799,2,0)</f>
        <v>Dolomite (Đất làm gạch A2)</v>
      </c>
      <c r="I787" s="29" t="str">
        <f>IF(B787="","",VLOOKUP(H787,'TONG HOP'!$B$8:$F$19883,1,0))</f>
        <v/>
      </c>
      <c r="J787" s="35" t="str">
        <f>IF(B787="","",VLOOKUP(I787,'TONG HOP'!$B$8:$F$19883,5,0))</f>
        <v/>
      </c>
      <c r="K787" s="214"/>
      <c r="L787" s="214"/>
      <c r="M787" s="214"/>
      <c r="N787" s="214"/>
      <c r="O787" s="617" t="s">
        <v>1561</v>
      </c>
      <c r="P787" s="11">
        <f t="shared" si="27"/>
        <v>8</v>
      </c>
      <c r="Q787" s="246"/>
      <c r="R787" s="217">
        <f ca="1">+VLOOKUP(G787,'TONG HOP'!$C$8:$Q$788,14,0)</f>
        <v>1558845</v>
      </c>
      <c r="S787" s="217">
        <f ca="1">+VLOOKUP(G787,'TONG HOP'!$C$8:$Q$788,15,0)</f>
        <v>1855664</v>
      </c>
      <c r="T787" s="447"/>
      <c r="U787" s="7"/>
      <c r="V787" s="7"/>
    </row>
    <row r="788" spans="1:22" ht="15" customHeight="1">
      <c r="A788" s="4">
        <f t="shared" si="26"/>
        <v>784</v>
      </c>
      <c r="B788" s="30"/>
      <c r="C788" s="19" t="s">
        <v>742</v>
      </c>
      <c r="D788" s="489"/>
      <c r="E788" s="5" t="s">
        <v>743</v>
      </c>
      <c r="F788" s="20" t="s">
        <v>1422</v>
      </c>
      <c r="G788" s="315" t="s">
        <v>1147</v>
      </c>
      <c r="H788" s="17" t="str">
        <f>VLOOKUP(G788,'TONG HOP'!$C$8:$E$799,2,0)</f>
        <v>Đất sét Hoa đào (DTL) BD01</v>
      </c>
      <c r="I788" s="29" t="str">
        <f>IF(B788="","",VLOOKUP(H788,'TONG HOP'!$B$8:$F$19883,1,0))</f>
        <v/>
      </c>
      <c r="J788" s="35" t="str">
        <f>IF(B788="","",VLOOKUP(I788,'TONG HOP'!$B$8:$F$19883,5,0))</f>
        <v/>
      </c>
      <c r="K788" s="214"/>
      <c r="L788" s="214"/>
      <c r="M788" s="214"/>
      <c r="N788" s="214"/>
      <c r="O788" s="617" t="s">
        <v>1561</v>
      </c>
      <c r="P788" s="11">
        <f t="shared" si="27"/>
        <v>8</v>
      </c>
      <c r="Q788" s="246"/>
      <c r="R788" s="217">
        <f ca="1">+VLOOKUP(G788,'TONG HOP'!$C$8:$Q$788,14,0)</f>
        <v>7003067.8900000006</v>
      </c>
      <c r="S788" s="217">
        <f ca="1">+VLOOKUP(G788,'TONG HOP'!$C$8:$Q$788,15,0)</f>
        <v>9188535.4875000007</v>
      </c>
      <c r="T788" s="447"/>
      <c r="U788" s="7"/>
      <c r="V788" s="7"/>
    </row>
    <row r="789" spans="1:22">
      <c r="A789" s="4">
        <f t="shared" si="26"/>
        <v>785</v>
      </c>
      <c r="B789" s="30"/>
      <c r="C789" s="19" t="s">
        <v>742</v>
      </c>
      <c r="D789" s="489"/>
      <c r="E789" s="5" t="s">
        <v>743</v>
      </c>
      <c r="F789" s="20" t="s">
        <v>1422</v>
      </c>
      <c r="G789" s="315" t="s">
        <v>783</v>
      </c>
      <c r="H789" s="17" t="str">
        <f>VLOOKUP(G789,'TONG HOP'!$C$8:$E$799,2,0)</f>
        <v>Đất sét Hồng Lâm Đồng mới (PND-KL-BL01) - LQ</v>
      </c>
      <c r="I789" s="29" t="str">
        <f>IF(B789="","",VLOOKUP(H789,'TONG HOP'!$B$8:$F$19883,1,0))</f>
        <v/>
      </c>
      <c r="J789" s="35" t="str">
        <f>IF(B789="","",VLOOKUP(I789,'TONG HOP'!$B$8:$F$19883,5,0))</f>
        <v/>
      </c>
      <c r="K789" s="214"/>
      <c r="L789" s="214"/>
      <c r="M789" s="214"/>
      <c r="N789" s="214"/>
      <c r="O789" s="617" t="s">
        <v>1561</v>
      </c>
      <c r="P789" s="11">
        <f t="shared" si="27"/>
        <v>8</v>
      </c>
      <c r="Q789" s="246"/>
      <c r="R789" s="217">
        <f ca="1">+VLOOKUP(G789,'TONG HOP'!$C$8:$Q$788,14,0)</f>
        <v>8622217</v>
      </c>
      <c r="S789" s="217">
        <f ca="1">+VLOOKUP(G789,'TONG HOP'!$C$8:$Q$788,15,0)</f>
        <v>11000466.59</v>
      </c>
      <c r="T789" s="447"/>
      <c r="U789" s="7"/>
      <c r="V789" s="7"/>
    </row>
    <row r="790" spans="1:22" ht="15.75" customHeight="1">
      <c r="A790" s="4">
        <f t="shared" si="26"/>
        <v>786</v>
      </c>
      <c r="B790" s="30"/>
      <c r="C790" s="19" t="s">
        <v>742</v>
      </c>
      <c r="D790" s="489"/>
      <c r="E790" s="5" t="s">
        <v>743</v>
      </c>
      <c r="F790" s="20" t="s">
        <v>1422</v>
      </c>
      <c r="G790" s="17" t="s">
        <v>784</v>
      </c>
      <c r="H790" s="17" t="str">
        <f>VLOOKUP(G790,'TONG HOP'!$C$8:$E$799,2,0)</f>
        <v>Đất Đỏ Hoa Đào (BD02) LHP</v>
      </c>
      <c r="I790" s="29" t="str">
        <f>IF(B790="","",VLOOKUP(H790,'TONG HOP'!$B$8:$F$19883,1,0))</f>
        <v/>
      </c>
      <c r="J790" s="35" t="str">
        <f>IF(B790="","",VLOOKUP(I790,'TONG HOP'!$B$8:$F$19883,5,0))</f>
        <v/>
      </c>
      <c r="K790" s="214"/>
      <c r="L790" s="214"/>
      <c r="M790" s="214"/>
      <c r="N790" s="214"/>
      <c r="O790" s="617" t="s">
        <v>1561</v>
      </c>
      <c r="P790" s="11">
        <f t="shared" si="27"/>
        <v>8</v>
      </c>
      <c r="Q790" s="246"/>
      <c r="R790" s="217">
        <f ca="1">+VLOOKUP(G790,'TONG HOP'!$C$8:$Q$788,14,0)</f>
        <v>21748131.5</v>
      </c>
      <c r="S790" s="217">
        <f ca="1">+VLOOKUP(G790,'TONG HOP'!$C$8:$Q$788,15,0)</f>
        <v>27517934.375</v>
      </c>
      <c r="T790" s="447"/>
      <c r="U790" s="7"/>
      <c r="V790" s="7"/>
    </row>
    <row r="791" spans="1:22" ht="15" customHeight="1">
      <c r="A791" s="4">
        <f t="shared" si="26"/>
        <v>787</v>
      </c>
      <c r="B791" s="30"/>
      <c r="C791" s="19" t="s">
        <v>742</v>
      </c>
      <c r="D791" s="489"/>
      <c r="E791" s="5" t="s">
        <v>743</v>
      </c>
      <c r="F791" s="20" t="s">
        <v>1422</v>
      </c>
      <c r="G791" s="315" t="s">
        <v>1485</v>
      </c>
      <c r="H791" s="17" t="e">
        <f>VLOOKUP(G791,'TONG HOP'!$C$8:$E$799,2,0)</f>
        <v>#N/A</v>
      </c>
      <c r="I791" s="29" t="str">
        <f>IF(B791="","",VLOOKUP(H791,'TONG HOP'!$B$8:$F$19883,1,0))</f>
        <v/>
      </c>
      <c r="J791" s="35" t="str">
        <f>IF(B791="","",VLOOKUP(I791,'TONG HOP'!$B$8:$F$19883,5,0))</f>
        <v/>
      </c>
      <c r="K791" s="214"/>
      <c r="L791" s="214"/>
      <c r="M791" s="214"/>
      <c r="N791" s="214"/>
      <c r="O791" s="617" t="s">
        <v>1561</v>
      </c>
      <c r="P791" s="11">
        <f t="shared" si="27"/>
        <v>8</v>
      </c>
      <c r="Q791" s="246"/>
      <c r="R791" s="217" t="e">
        <f>+VLOOKUP(G791,'TONG HOP'!$C$8:$Q$788,14,0)</f>
        <v>#N/A</v>
      </c>
      <c r="S791" s="217" t="e">
        <f>+VLOOKUP(G791,'TONG HOP'!$C$8:$Q$788,15,0)</f>
        <v>#N/A</v>
      </c>
      <c r="T791" s="447"/>
      <c r="U791" s="7"/>
      <c r="V791" s="7"/>
    </row>
    <row r="792" spans="1:22" ht="15" customHeight="1">
      <c r="A792" s="4">
        <f t="shared" si="26"/>
        <v>788</v>
      </c>
      <c r="B792" s="30"/>
      <c r="C792" s="19" t="s">
        <v>742</v>
      </c>
      <c r="D792" s="489"/>
      <c r="E792" s="5" t="s">
        <v>743</v>
      </c>
      <c r="F792" s="20" t="s">
        <v>1422</v>
      </c>
      <c r="G792" s="17" t="s">
        <v>1294</v>
      </c>
      <c r="H792" s="17" t="str">
        <f>VLOOKUP(G792,'TONG HOP'!$C$8:$E$799,2,0)</f>
        <v>Thủy tinh lỏng - Ngọc Anh Đạt (Natri silicate)</v>
      </c>
      <c r="I792" s="29" t="str">
        <f>IF(B792="","",VLOOKUP(H792,'TONG HOP'!$B$8:$F$19883,1,0))</f>
        <v/>
      </c>
      <c r="J792" s="35" t="str">
        <f>IF(B792="","",VLOOKUP(I792,'TONG HOP'!$B$8:$F$19883,5,0))</f>
        <v/>
      </c>
      <c r="K792" s="214"/>
      <c r="L792" s="214"/>
      <c r="M792" s="214"/>
      <c r="N792" s="214"/>
      <c r="O792" s="617" t="s">
        <v>1561</v>
      </c>
      <c r="P792" s="11">
        <f t="shared" si="27"/>
        <v>8</v>
      </c>
      <c r="Q792" s="246"/>
      <c r="R792" s="217">
        <f ca="1">+VLOOKUP(G792,'TONG HOP'!$C$8:$Q$788,14,0)</f>
        <v>11856</v>
      </c>
      <c r="S792" s="217">
        <f ca="1">+VLOOKUP(G792,'TONG HOP'!$C$8:$Q$788,15,0)</f>
        <v>11856</v>
      </c>
      <c r="T792" s="447"/>
      <c r="U792" s="7"/>
      <c r="V792" s="7"/>
    </row>
    <row r="793" spans="1:22" ht="15" customHeight="1">
      <c r="A793" s="4">
        <f t="shared" si="26"/>
        <v>789</v>
      </c>
      <c r="B793" s="30"/>
      <c r="C793" s="19" t="s">
        <v>742</v>
      </c>
      <c r="D793" s="489"/>
      <c r="E793" s="5" t="s">
        <v>743</v>
      </c>
      <c r="F793" s="20" t="s">
        <v>1422</v>
      </c>
      <c r="G793" s="315" t="s">
        <v>1370</v>
      </c>
      <c r="H793" s="17" t="str">
        <f>VLOOKUP(G793,'TONG HOP'!$C$8:$E$799,2,0)</f>
        <v>Đất VT02</v>
      </c>
      <c r="I793" s="29" t="str">
        <f>IF(B793="","",VLOOKUP(H793,'TONG HOP'!$B$8:$F$19883,1,0))</f>
        <v/>
      </c>
      <c r="J793" s="35" t="str">
        <f>IF(B793="","",VLOOKUP(I793,'TONG HOP'!$B$8:$F$19883,5,0))</f>
        <v/>
      </c>
      <c r="K793" s="214"/>
      <c r="L793" s="214"/>
      <c r="M793" s="214"/>
      <c r="N793" s="214"/>
      <c r="O793" s="617" t="s">
        <v>1561</v>
      </c>
      <c r="P793" s="11">
        <f t="shared" si="27"/>
        <v>8</v>
      </c>
      <c r="Q793" s="246"/>
      <c r="R793" s="217">
        <f ca="1">+VLOOKUP(G793,'TONG HOP'!$C$8:$Q$788,14,0)</f>
        <v>7849734</v>
      </c>
      <c r="S793" s="217">
        <f ca="1">+VLOOKUP(G793,'TONG HOP'!$C$8:$Q$788,15,0)</f>
        <v>9643863.4800000004</v>
      </c>
      <c r="T793" s="447"/>
      <c r="U793" s="7"/>
      <c r="V793" s="7"/>
    </row>
    <row r="794" spans="1:22" ht="15" customHeight="1">
      <c r="A794" s="4">
        <f t="shared" si="26"/>
        <v>790</v>
      </c>
      <c r="B794" s="30"/>
      <c r="C794" s="19" t="s">
        <v>742</v>
      </c>
      <c r="D794" s="489"/>
      <c r="E794" s="5" t="s">
        <v>743</v>
      </c>
      <c r="F794" s="20" t="s">
        <v>1442</v>
      </c>
      <c r="G794" s="17" t="s">
        <v>1126</v>
      </c>
      <c r="H794" s="17" t="str">
        <f>VLOOKUP(G794,'TONG HOP'!$C$8:$E$799,2,0)</f>
        <v>Than cục 4A- Hưng Tam Long Lô 1</v>
      </c>
      <c r="I794" s="29" t="str">
        <f>IF(B794="","",VLOOKUP(H794,'TONG HOP'!$B$8:$F$19883,1,0))</f>
        <v/>
      </c>
      <c r="J794" s="35" t="str">
        <f>IF(B794="","",VLOOKUP(I794,'TONG HOP'!$B$8:$F$19883,5,0))</f>
        <v/>
      </c>
      <c r="K794" s="214"/>
      <c r="L794" s="214"/>
      <c r="M794" s="214"/>
      <c r="N794" s="214"/>
      <c r="O794" s="617" t="s">
        <v>1535</v>
      </c>
      <c r="P794" s="11">
        <f t="shared" si="27"/>
        <v>8</v>
      </c>
      <c r="Q794" s="246"/>
      <c r="R794" s="217">
        <f>+VLOOKUP(G794,'TONG HOP'!$C$8:$Q$788,14,0)</f>
        <v>0</v>
      </c>
      <c r="S794" s="217">
        <f ca="1">+VLOOKUP(G794,'TONG HOP'!$C$8:$Q$788,15,0)</f>
        <v>0</v>
      </c>
      <c r="T794" s="447"/>
      <c r="U794" s="7"/>
      <c r="V794" s="7"/>
    </row>
    <row r="795" spans="1:22" ht="15" customHeight="1">
      <c r="A795" s="4">
        <f t="shared" si="26"/>
        <v>791</v>
      </c>
      <c r="B795" s="30"/>
      <c r="C795" s="19" t="s">
        <v>742</v>
      </c>
      <c r="D795" s="489"/>
      <c r="E795" s="5" t="s">
        <v>743</v>
      </c>
      <c r="F795" s="20" t="s">
        <v>1442</v>
      </c>
      <c r="G795" s="17" t="s">
        <v>1126</v>
      </c>
      <c r="H795" s="17" t="str">
        <f>VLOOKUP(G795,'TONG HOP'!$C$8:$E$799,2,0)</f>
        <v>Than cục 4A- Hưng Tam Long Lô 1</v>
      </c>
      <c r="I795" s="29" t="str">
        <f>IF(B795="","",VLOOKUP(H795,'TONG HOP'!$B$8:$F$19883,1,0))</f>
        <v/>
      </c>
      <c r="J795" s="35" t="str">
        <f>IF(B795="","",VLOOKUP(I795,'TONG HOP'!$B$8:$F$19883,5,0))</f>
        <v/>
      </c>
      <c r="K795" s="214"/>
      <c r="L795" s="214"/>
      <c r="M795" s="214"/>
      <c r="N795" s="214"/>
      <c r="O795" s="617" t="s">
        <v>1536</v>
      </c>
      <c r="P795" s="11">
        <f t="shared" si="27"/>
        <v>8</v>
      </c>
      <c r="Q795" s="246"/>
      <c r="R795" s="217">
        <f>+VLOOKUP(G795,'TONG HOP'!$C$8:$Q$788,14,0)</f>
        <v>0</v>
      </c>
      <c r="S795" s="217">
        <f ca="1">+VLOOKUP(G795,'TONG HOP'!$C$8:$Q$788,15,0)</f>
        <v>0</v>
      </c>
      <c r="T795" s="447"/>
      <c r="U795" s="7"/>
      <c r="V795" s="7"/>
    </row>
    <row r="796" spans="1:22" ht="15" customHeight="1">
      <c r="A796" s="4">
        <f t="shared" si="26"/>
        <v>792</v>
      </c>
      <c r="B796" s="30"/>
      <c r="C796" s="19" t="s">
        <v>742</v>
      </c>
      <c r="D796" s="489"/>
      <c r="E796" s="5" t="s">
        <v>1374</v>
      </c>
      <c r="F796" s="20" t="s">
        <v>1299</v>
      </c>
      <c r="G796" s="17" t="s">
        <v>1393</v>
      </c>
      <c r="H796" s="17" t="str">
        <f>VLOOKUP(G796,'TONG HOP'!$C$8:$E$799,2,0)</f>
        <v>Than cục 4- Hải Thành Lô2</v>
      </c>
      <c r="I796" s="29" t="str">
        <f>IF(B796="","",VLOOKUP(H796,'TONG HOP'!$B$8:$F$19883,1,0))</f>
        <v/>
      </c>
      <c r="J796" s="35" t="str">
        <f>IF(B797="","",VLOOKUP(I796,'TONG HOP'!$B$8:$F$19883,5,0))</f>
        <v/>
      </c>
      <c r="K796" s="214"/>
      <c r="L796" s="214"/>
      <c r="M796" s="214"/>
      <c r="N796" s="214"/>
      <c r="O796" s="617" t="s">
        <v>1533</v>
      </c>
      <c r="P796" s="11">
        <f t="shared" si="27"/>
        <v>8</v>
      </c>
      <c r="Q796" s="246"/>
      <c r="R796" s="217">
        <f>+VLOOKUP(G796,'TONG HOP'!$C$8:$Q$788,14,0)</f>
        <v>0</v>
      </c>
      <c r="S796" s="217">
        <f ca="1">+VLOOKUP(G796,'TONG HOP'!$C$8:$Q$788,15,0)</f>
        <v>214005</v>
      </c>
      <c r="T796" s="447"/>
      <c r="U796" s="7"/>
      <c r="V796" s="7"/>
    </row>
    <row r="797" spans="1:22" ht="15" customHeight="1">
      <c r="A797" s="4">
        <f t="shared" si="26"/>
        <v>793</v>
      </c>
      <c r="B797" s="30"/>
      <c r="C797" s="19" t="s">
        <v>742</v>
      </c>
      <c r="D797" s="489"/>
      <c r="E797" s="5" t="s">
        <v>1374</v>
      </c>
      <c r="F797" s="20" t="s">
        <v>1299</v>
      </c>
      <c r="G797" s="17" t="s">
        <v>1126</v>
      </c>
      <c r="H797" s="17" t="str">
        <f>VLOOKUP(G797,'TONG HOP'!$C$8:$E$799,2,0)</f>
        <v>Than cục 4A- Hưng Tam Long Lô 1</v>
      </c>
      <c r="I797" s="29" t="str">
        <f>IF(B797="","",VLOOKUP(H797,'TONG HOP'!$B$8:$F$19883,1,0))</f>
        <v/>
      </c>
      <c r="J797" s="35" t="str">
        <f>IF(B797="","",VLOOKUP(I797,'TONG HOP'!$B$8:$F$19883,5,0))</f>
        <v/>
      </c>
      <c r="K797" s="214"/>
      <c r="L797" s="214"/>
      <c r="M797" s="214"/>
      <c r="N797" s="214"/>
      <c r="O797" s="617" t="str">
        <f>O796</f>
        <v xml:space="preserve"> Chuyển cục thành cám theo bb chốt lô</v>
      </c>
      <c r="P797" s="11">
        <f t="shared" si="27"/>
        <v>8</v>
      </c>
      <c r="Q797" s="246"/>
      <c r="R797" s="217">
        <f>+VLOOKUP(G797,'TONG HOP'!$C$8:$Q$788,14,0)</f>
        <v>0</v>
      </c>
      <c r="S797" s="217">
        <f ca="1">+VLOOKUP(G797,'TONG HOP'!$C$8:$Q$788,15,0)</f>
        <v>0</v>
      </c>
      <c r="T797" s="447"/>
      <c r="U797" s="7"/>
      <c r="V797" s="7"/>
    </row>
    <row r="798" spans="1:22" ht="15" customHeight="1">
      <c r="A798" s="4">
        <f t="shared" si="26"/>
        <v>794</v>
      </c>
      <c r="B798" s="30"/>
      <c r="C798" s="19" t="s">
        <v>742</v>
      </c>
      <c r="D798" s="489"/>
      <c r="E798" s="5" t="s">
        <v>1374</v>
      </c>
      <c r="F798" s="20" t="s">
        <v>1299</v>
      </c>
      <c r="G798" s="315" t="s">
        <v>1397</v>
      </c>
      <c r="H798" s="17" t="str">
        <f>VLOOKUP(G798,'TONG HOP'!$C$8:$E$799,2,0)</f>
        <v>Than cám sàng từ than cục của lô than Hải Thành 02</v>
      </c>
      <c r="I798" s="29" t="str">
        <f>IF(B798="","",VLOOKUP(H798,'TONG HOP'!$B$8:$F$19883,1,0))</f>
        <v/>
      </c>
      <c r="J798" s="35" t="str">
        <f>IF(B799="","",VLOOKUP(I798,'TONG HOP'!$B$8:$F$19883,5,0))</f>
        <v/>
      </c>
      <c r="K798" s="214"/>
      <c r="L798" s="214"/>
      <c r="M798" s="214"/>
      <c r="N798" s="214"/>
      <c r="O798" s="617" t="s">
        <v>1562</v>
      </c>
      <c r="P798" s="11">
        <f t="shared" si="27"/>
        <v>8</v>
      </c>
      <c r="Q798" s="246"/>
      <c r="R798" s="217">
        <f>+VLOOKUP(G798,'TONG HOP'!$C$8:$Q$788,14,0)</f>
        <v>0</v>
      </c>
      <c r="S798" s="217">
        <f ca="1">+VLOOKUP(G798,'TONG HOP'!$C$8:$Q$788,15,0)</f>
        <v>0</v>
      </c>
      <c r="T798" s="447"/>
      <c r="U798" s="7"/>
      <c r="V798" s="7"/>
    </row>
    <row r="799" spans="1:22" ht="15" customHeight="1">
      <c r="A799" s="4">
        <f t="shared" si="26"/>
        <v>795</v>
      </c>
      <c r="B799" s="30"/>
      <c r="C799" s="19" t="s">
        <v>742</v>
      </c>
      <c r="D799" s="489"/>
      <c r="E799" s="5" t="s">
        <v>1374</v>
      </c>
      <c r="F799" s="20" t="s">
        <v>1299</v>
      </c>
      <c r="G799" s="315" t="s">
        <v>1331</v>
      </c>
      <c r="H799" s="17" t="str">
        <f>VLOOKUP(G799,'TONG HOP'!$C$8:$E$799,2,0)</f>
        <v>Than cám sàng từ than cục của lô than Hưng Tam Long 01</v>
      </c>
      <c r="I799" s="29" t="str">
        <f>IF(B799="","",VLOOKUP(H799,'TONG HOP'!$B$8:$F$19883,1,0))</f>
        <v/>
      </c>
      <c r="J799" s="35" t="str">
        <f>IF(B799="","",VLOOKUP(I799,'TONG HOP'!$B$8:$F$19883,5,0))</f>
        <v/>
      </c>
      <c r="K799" s="214"/>
      <c r="L799" s="214"/>
      <c r="M799" s="214"/>
      <c r="N799" s="214"/>
      <c r="O799" s="617" t="str">
        <f>O798</f>
        <v>PHÚC HẢI ĐĂNG 8.9%</v>
      </c>
      <c r="P799" s="11">
        <f t="shared" si="27"/>
        <v>8</v>
      </c>
      <c r="Q799" s="246"/>
      <c r="R799" s="217">
        <f>+VLOOKUP(G799,'TONG HOP'!$C$8:$Q$788,14,0)</f>
        <v>0</v>
      </c>
      <c r="S799" s="217">
        <f ca="1">+VLOOKUP(G799,'TONG HOP'!$C$8:$Q$788,15,0)</f>
        <v>0</v>
      </c>
      <c r="T799" s="447"/>
      <c r="U799" s="7"/>
      <c r="V799" s="7"/>
    </row>
    <row r="800" spans="1:22" ht="15" customHeight="1">
      <c r="A800" s="4">
        <f t="shared" si="26"/>
        <v>796</v>
      </c>
      <c r="B800" s="30"/>
      <c r="C800" s="19" t="s">
        <v>742</v>
      </c>
      <c r="D800" s="489"/>
      <c r="E800" s="5" t="s">
        <v>743</v>
      </c>
      <c r="F800" s="20" t="s">
        <v>1442</v>
      </c>
      <c r="G800" s="17" t="s">
        <v>1393</v>
      </c>
      <c r="H800" s="17" t="str">
        <f>VLOOKUP(G800,'TONG HOP'!$C$8:$E$799,2,0)</f>
        <v>Than cục 4- Hải Thành Lô2</v>
      </c>
      <c r="I800" s="29" t="str">
        <f>IF(B800="","",VLOOKUP(H800,'TONG HOP'!$B$8:$F$19883,1,0))</f>
        <v/>
      </c>
      <c r="J800" s="35" t="str">
        <f>IF(B801="","",VLOOKUP(I800,'TONG HOP'!$B$8:$F$19883,5,0))</f>
        <v/>
      </c>
      <c r="K800" s="214"/>
      <c r="L800" s="214"/>
      <c r="M800" s="214"/>
      <c r="N800" s="214"/>
      <c r="O800" s="617" t="s">
        <v>1527</v>
      </c>
      <c r="P800" s="11">
        <f t="shared" si="27"/>
        <v>8</v>
      </c>
      <c r="Q800" s="246"/>
      <c r="R800" s="217">
        <f>+VLOOKUP(G800,'TONG HOP'!$C$8:$Q$788,14,0)</f>
        <v>0</v>
      </c>
      <c r="S800" s="217">
        <f ca="1">+VLOOKUP(G800,'TONG HOP'!$C$8:$Q$788,15,0)</f>
        <v>214005</v>
      </c>
      <c r="T800" s="447"/>
      <c r="U800" s="7"/>
      <c r="V800" s="7"/>
    </row>
    <row r="801" spans="1:22" ht="15" customHeight="1">
      <c r="A801" s="4">
        <f t="shared" si="26"/>
        <v>797</v>
      </c>
      <c r="B801" s="30"/>
      <c r="C801" s="19" t="s">
        <v>742</v>
      </c>
      <c r="D801" s="489"/>
      <c r="E801" s="5" t="s">
        <v>743</v>
      </c>
      <c r="F801" s="20" t="s">
        <v>1442</v>
      </c>
      <c r="G801" s="17" t="s">
        <v>1393</v>
      </c>
      <c r="H801" s="17" t="str">
        <f>VLOOKUP(G801,'TONG HOP'!$C$8:$E$799,2,0)</f>
        <v>Than cục 4- Hải Thành Lô2</v>
      </c>
      <c r="I801" s="29" t="str">
        <f>IF(B801="","",VLOOKUP(H801,'TONG HOP'!$B$8:$F$19883,1,0))</f>
        <v/>
      </c>
      <c r="J801" s="35" t="str">
        <f>IF(B801="","",VLOOKUP(I801,'TONG HOP'!$B$8:$F$19883,5,0))</f>
        <v/>
      </c>
      <c r="K801" s="214"/>
      <c r="L801" s="214"/>
      <c r="M801" s="214"/>
      <c r="N801" s="214"/>
      <c r="O801" s="617" t="s">
        <v>1528</v>
      </c>
      <c r="P801" s="11">
        <f t="shared" si="27"/>
        <v>8</v>
      </c>
      <c r="Q801" s="246"/>
      <c r="R801" s="217">
        <f>+VLOOKUP(G801,'TONG HOP'!$C$8:$Q$788,14,0)</f>
        <v>0</v>
      </c>
      <c r="S801" s="217">
        <f ca="1">+VLOOKUP(G801,'TONG HOP'!$C$8:$Q$788,15,0)</f>
        <v>214005</v>
      </c>
      <c r="T801" s="447"/>
      <c r="U801" s="7"/>
      <c r="V801" s="7"/>
    </row>
    <row r="802" spans="1:22" ht="15" customHeight="1">
      <c r="A802" s="4">
        <f t="shared" si="26"/>
        <v>798</v>
      </c>
      <c r="B802" s="30"/>
      <c r="C802" s="19" t="s">
        <v>742</v>
      </c>
      <c r="D802" s="489"/>
      <c r="E802" s="5" t="s">
        <v>743</v>
      </c>
      <c r="F802" s="20" t="s">
        <v>890</v>
      </c>
      <c r="G802" s="315" t="s">
        <v>1497</v>
      </c>
      <c r="H802" s="17" t="str">
        <f>VLOOKUP(G802,'TONG HOP'!$C$8:$E$799,2,0)</f>
        <v>Vỏ điều- GreenPower lô 1</v>
      </c>
      <c r="I802" s="29" t="str">
        <f>IF(B802="","",VLOOKUP(H802,'TONG HOP'!$B$8:$F$19883,1,0))</f>
        <v/>
      </c>
      <c r="J802" s="35" t="str">
        <f>IF(B803="","",VLOOKUP(I802,'TONG HOP'!$B$8:$F$19883,5,0))</f>
        <v/>
      </c>
      <c r="K802" s="214"/>
      <c r="L802" s="214"/>
      <c r="M802" s="214"/>
      <c r="N802" s="214"/>
      <c r="O802" s="617"/>
      <c r="P802" s="11">
        <f t="shared" si="27"/>
        <v>8</v>
      </c>
      <c r="Q802" s="246"/>
      <c r="R802" s="217">
        <f>+VLOOKUP(G802,'TONG HOP'!$C$8:$Q$788,14,0)</f>
        <v>0</v>
      </c>
      <c r="S802" s="217">
        <f ca="1">+VLOOKUP(G802,'TONG HOP'!$C$8:$Q$788,15,0)</f>
        <v>128983.75999999989</v>
      </c>
      <c r="T802" s="447"/>
      <c r="U802" s="7"/>
      <c r="V802" s="7"/>
    </row>
    <row r="803" spans="1:22" ht="15" customHeight="1">
      <c r="A803" s="4">
        <f t="shared" si="26"/>
        <v>799</v>
      </c>
      <c r="B803" s="30"/>
      <c r="C803" s="19" t="s">
        <v>742</v>
      </c>
      <c r="D803" s="489"/>
      <c r="E803" s="5" t="s">
        <v>743</v>
      </c>
      <c r="F803" s="20" t="s">
        <v>890</v>
      </c>
      <c r="G803" s="17" t="s">
        <v>1297</v>
      </c>
      <c r="H803" s="17" t="str">
        <f>VLOOKUP(G803,'TONG HOP'!$C$8:$E$799,2,0)</f>
        <v>Bột đá 0-5 (PH02)</v>
      </c>
      <c r="I803" s="29" t="str">
        <f>IF(B803="","",VLOOKUP(H803,'TONG HOP'!$B$8:$F$19883,1,0))</f>
        <v/>
      </c>
      <c r="J803" s="35" t="str">
        <f>IF(B803="","",VLOOKUP(I803,'TONG HOP'!$B$8:$F$19883,5,0))</f>
        <v/>
      </c>
      <c r="K803" s="214"/>
      <c r="L803" s="214"/>
      <c r="M803" s="214"/>
      <c r="N803" s="214"/>
      <c r="O803" s="617" t="s">
        <v>1563</v>
      </c>
      <c r="P803" s="11">
        <f t="shared" si="27"/>
        <v>8</v>
      </c>
      <c r="Q803" s="246"/>
      <c r="R803" s="217">
        <f ca="1">+VLOOKUP(G803,'TONG HOP'!$C$8:$Q$788,14,0)</f>
        <v>16450296.948150001</v>
      </c>
      <c r="S803" s="217">
        <f ca="1">+VLOOKUP(G803,'TONG HOP'!$C$8:$Q$788,15,0)</f>
        <v>17584243.156999998</v>
      </c>
      <c r="T803" s="447"/>
      <c r="U803" s="7"/>
      <c r="V803" s="7"/>
    </row>
    <row r="804" spans="1:22" ht="15" customHeight="1">
      <c r="A804" s="4">
        <f t="shared" si="26"/>
        <v>800</v>
      </c>
      <c r="B804" s="30"/>
      <c r="C804" s="19" t="s">
        <v>742</v>
      </c>
      <c r="D804" s="489"/>
      <c r="E804" s="5" t="s">
        <v>743</v>
      </c>
      <c r="F804" s="20" t="s">
        <v>890</v>
      </c>
      <c r="G804" s="315" t="s">
        <v>1296</v>
      </c>
      <c r="H804" s="17" t="str">
        <f>VLOOKUP(G804,'TONG HOP'!$C$8:$E$799,2,0)</f>
        <v>Bột đá Phước Hoà 03 (PH03) DTL</v>
      </c>
      <c r="I804" s="29" t="str">
        <f>IF(B804="","",VLOOKUP(H804,'TONG HOP'!$B$8:$F$19883,1,0))</f>
        <v/>
      </c>
      <c r="J804" s="35" t="str">
        <f>IF(B805="","",VLOOKUP(I804,'TONG HOP'!$B$8:$F$19883,5,0))</f>
        <v/>
      </c>
      <c r="K804" s="214"/>
      <c r="L804" s="214"/>
      <c r="M804" s="214"/>
      <c r="N804" s="214"/>
      <c r="O804" s="617" t="s">
        <v>1563</v>
      </c>
      <c r="P804" s="11">
        <f t="shared" si="27"/>
        <v>8</v>
      </c>
      <c r="Q804" s="246"/>
      <c r="R804" s="217">
        <f ca="1">+VLOOKUP(G804,'TONG HOP'!$C$8:$Q$788,14,0)</f>
        <v>12462544.286</v>
      </c>
      <c r="S804" s="217">
        <f ca="1">+VLOOKUP(G804,'TONG HOP'!$C$8:$Q$788,15,0)</f>
        <v>13260131.879999999</v>
      </c>
      <c r="T804" s="447"/>
      <c r="U804" s="7"/>
      <c r="V804" s="7"/>
    </row>
    <row r="805" spans="1:22" ht="15" customHeight="1">
      <c r="A805" s="4">
        <f t="shared" si="26"/>
        <v>801</v>
      </c>
      <c r="B805" s="30"/>
      <c r="C805" s="19" t="s">
        <v>742</v>
      </c>
      <c r="D805" s="489"/>
      <c r="E805" s="5" t="s">
        <v>743</v>
      </c>
      <c r="F805" s="20" t="s">
        <v>890</v>
      </c>
      <c r="G805" s="17" t="s">
        <v>78</v>
      </c>
      <c r="H805" s="17" t="str">
        <f>VLOOKUP(G805,'TONG HOP'!$C$8:$E$799,2,0)</f>
        <v>Đá vôi (PND-HT01)</v>
      </c>
      <c r="I805" s="29" t="str">
        <f>IF(B805="","",VLOOKUP(H805,'TONG HOP'!$B$8:$F$19883,1,0))</f>
        <v/>
      </c>
      <c r="J805" s="35" t="str">
        <f>IF(B805="","",VLOOKUP(I805,'TONG HOP'!$B$8:$F$19883,5,0))</f>
        <v/>
      </c>
      <c r="K805" s="214"/>
      <c r="L805" s="214"/>
      <c r="M805" s="214"/>
      <c r="N805" s="214"/>
      <c r="O805" s="617" t="s">
        <v>1563</v>
      </c>
      <c r="P805" s="11">
        <f t="shared" si="27"/>
        <v>8</v>
      </c>
      <c r="Q805" s="246"/>
      <c r="R805" s="217">
        <f ca="1">+VLOOKUP(G805,'TONG HOP'!$C$8:$Q$788,14,0)</f>
        <v>1278368.7590000001</v>
      </c>
      <c r="S805" s="217">
        <f ca="1">+VLOOKUP(G805,'TONG HOP'!$C$8:$Q$788,15,0)</f>
        <v>1340529.603775</v>
      </c>
      <c r="T805" s="447"/>
      <c r="U805" s="7"/>
      <c r="V805" s="7"/>
    </row>
    <row r="806" spans="1:22" ht="15" customHeight="1">
      <c r="A806" s="4">
        <f t="shared" si="26"/>
        <v>802</v>
      </c>
      <c r="B806" s="30"/>
      <c r="C806" s="19" t="s">
        <v>742</v>
      </c>
      <c r="D806" s="489"/>
      <c r="E806" s="5" t="s">
        <v>743</v>
      </c>
      <c r="F806" s="20" t="s">
        <v>890</v>
      </c>
      <c r="G806" s="315" t="s">
        <v>1147</v>
      </c>
      <c r="H806" s="17" t="str">
        <f>VLOOKUP(G806,'TONG HOP'!$C$8:$E$799,2,0)</f>
        <v>Đất sét Hoa đào (DTL) BD01</v>
      </c>
      <c r="I806" s="29" t="str">
        <f>IF(B806="","",VLOOKUP(H806,'TONG HOP'!$B$8:$F$19883,1,0))</f>
        <v/>
      </c>
      <c r="J806" s="35" t="str">
        <f>IF(B807="","",VLOOKUP(I806,'TONG HOP'!$B$8:$F$19883,5,0))</f>
        <v/>
      </c>
      <c r="K806" s="214"/>
      <c r="L806" s="214"/>
      <c r="M806" s="214"/>
      <c r="N806" s="214"/>
      <c r="O806" s="617" t="s">
        <v>1563</v>
      </c>
      <c r="P806" s="11">
        <f t="shared" si="27"/>
        <v>8</v>
      </c>
      <c r="Q806" s="246"/>
      <c r="R806" s="217">
        <f ca="1">+VLOOKUP(G806,'TONG HOP'!$C$8:$Q$788,14,0)</f>
        <v>7003067.8900000006</v>
      </c>
      <c r="S806" s="217">
        <f ca="1">+VLOOKUP(G806,'TONG HOP'!$C$8:$Q$788,15,0)</f>
        <v>9188535.4875000007</v>
      </c>
      <c r="T806" s="447"/>
      <c r="U806" s="7"/>
      <c r="V806" s="7"/>
    </row>
    <row r="807" spans="1:22" ht="15" customHeight="1">
      <c r="A807" s="4">
        <f t="shared" si="26"/>
        <v>803</v>
      </c>
      <c r="B807" s="30"/>
      <c r="C807" s="19" t="s">
        <v>742</v>
      </c>
      <c r="D807" s="489"/>
      <c r="E807" s="5" t="s">
        <v>743</v>
      </c>
      <c r="F807" s="20" t="s">
        <v>890</v>
      </c>
      <c r="G807" s="17" t="s">
        <v>784</v>
      </c>
      <c r="H807" s="17" t="str">
        <f>VLOOKUP(G807,'TONG HOP'!$C$8:$E$799,2,0)</f>
        <v>Đất Đỏ Hoa Đào (BD02) LHP</v>
      </c>
      <c r="I807" s="29" t="str">
        <f>IF(B807="","",VLOOKUP(H807,'TONG HOP'!$B$8:$F$19883,1,0))</f>
        <v/>
      </c>
      <c r="J807" s="35" t="str">
        <f>IF(B807="","",VLOOKUP(I807,'TONG HOP'!$B$8:$F$19883,5,0))</f>
        <v/>
      </c>
      <c r="K807" s="214"/>
      <c r="L807" s="214"/>
      <c r="M807" s="214"/>
      <c r="N807" s="214"/>
      <c r="O807" s="617" t="s">
        <v>1563</v>
      </c>
      <c r="P807" s="11">
        <f t="shared" si="27"/>
        <v>8</v>
      </c>
      <c r="Q807" s="246"/>
      <c r="R807" s="217">
        <f ca="1">+VLOOKUP(G807,'TONG HOP'!$C$8:$Q$788,14,0)</f>
        <v>21748131.5</v>
      </c>
      <c r="S807" s="217">
        <f ca="1">+VLOOKUP(G807,'TONG HOP'!$C$8:$Q$788,15,0)</f>
        <v>27517934.375</v>
      </c>
      <c r="T807" s="447"/>
      <c r="U807" s="7"/>
      <c r="V807" s="7"/>
    </row>
    <row r="808" spans="1:22" ht="15" customHeight="1">
      <c r="A808" s="4">
        <f t="shared" si="26"/>
        <v>804</v>
      </c>
      <c r="B808" s="30"/>
      <c r="C808" s="19" t="s">
        <v>742</v>
      </c>
      <c r="D808" s="489"/>
      <c r="E808" s="5" t="s">
        <v>743</v>
      </c>
      <c r="F808" s="20" t="s">
        <v>890</v>
      </c>
      <c r="G808" s="315" t="s">
        <v>1370</v>
      </c>
      <c r="H808" s="17" t="str">
        <f>VLOOKUP(G808,'TONG HOP'!$C$8:$E$799,2,0)</f>
        <v>Đất VT02</v>
      </c>
      <c r="I808" s="29" t="str">
        <f>IF(B808="","",VLOOKUP(H808,'TONG HOP'!$B$8:$F$19883,1,0))</f>
        <v/>
      </c>
      <c r="J808" s="35" t="str">
        <f>IF(B809="","",VLOOKUP(I808,'TONG HOP'!$B$8:$F$19883,5,0))</f>
        <v/>
      </c>
      <c r="K808" s="214"/>
      <c r="L808" s="214"/>
      <c r="M808" s="214"/>
      <c r="N808" s="214"/>
      <c r="O808" s="617" t="s">
        <v>1563</v>
      </c>
      <c r="P808" s="11">
        <f t="shared" si="27"/>
        <v>8</v>
      </c>
      <c r="Q808" s="246"/>
      <c r="R808" s="217">
        <f ca="1">+VLOOKUP(G808,'TONG HOP'!$C$8:$Q$788,14,0)</f>
        <v>7849734</v>
      </c>
      <c r="S808" s="217">
        <f ca="1">+VLOOKUP(G808,'TONG HOP'!$C$8:$Q$788,15,0)</f>
        <v>9643863.4800000004</v>
      </c>
      <c r="T808" s="447"/>
      <c r="U808" s="7"/>
      <c r="V808" s="7"/>
    </row>
    <row r="809" spans="1:22" ht="15" customHeight="1">
      <c r="A809" s="4">
        <f t="shared" si="26"/>
        <v>805</v>
      </c>
      <c r="B809" s="30"/>
      <c r="C809" s="19" t="s">
        <v>742</v>
      </c>
      <c r="D809" s="489"/>
      <c r="E809" s="5" t="s">
        <v>743</v>
      </c>
      <c r="F809" s="20" t="s">
        <v>890</v>
      </c>
      <c r="G809" s="315" t="s">
        <v>783</v>
      </c>
      <c r="H809" s="17" t="str">
        <f>VLOOKUP(G809,'TONG HOP'!$C$8:$E$799,2,0)</f>
        <v>Đất sét Hồng Lâm Đồng mới (PND-KL-BL01) - LQ</v>
      </c>
      <c r="I809" s="29" t="str">
        <f>IF(B809="","",VLOOKUP(H809,'TONG HOP'!$B$8:$F$19883,1,0))</f>
        <v/>
      </c>
      <c r="J809" s="35" t="str">
        <f>IF(B809="","",VLOOKUP(I809,'TONG HOP'!$B$8:$F$19883,5,0))</f>
        <v/>
      </c>
      <c r="K809" s="214"/>
      <c r="L809" s="214"/>
      <c r="M809" s="214"/>
      <c r="N809" s="214"/>
      <c r="O809" s="617" t="s">
        <v>1563</v>
      </c>
      <c r="P809" s="11">
        <f t="shared" si="27"/>
        <v>8</v>
      </c>
      <c r="Q809" s="246"/>
      <c r="R809" s="217">
        <f ca="1">+VLOOKUP(G809,'TONG HOP'!$C$8:$Q$788,14,0)</f>
        <v>8622217</v>
      </c>
      <c r="S809" s="217">
        <f ca="1">+VLOOKUP(G809,'TONG HOP'!$C$8:$Q$788,15,0)</f>
        <v>11000466.59</v>
      </c>
      <c r="T809" s="447"/>
      <c r="U809" s="7"/>
      <c r="V809" s="7"/>
    </row>
    <row r="810" spans="1:22" ht="15" customHeight="1">
      <c r="A810" s="4">
        <f t="shared" si="26"/>
        <v>806</v>
      </c>
      <c r="B810" s="30"/>
      <c r="C810" s="19" t="s">
        <v>742</v>
      </c>
      <c r="D810" s="489"/>
      <c r="E810" s="5" t="s">
        <v>743</v>
      </c>
      <c r="F810" s="20" t="s">
        <v>890</v>
      </c>
      <c r="G810" s="315" t="s">
        <v>1421</v>
      </c>
      <c r="H810" s="17" t="str">
        <f>VLOOKUP(G810,'TONG HOP'!$C$8:$E$799,2,0)</f>
        <v>Đất VC02 (Đất TT)</v>
      </c>
      <c r="I810" s="29" t="str">
        <f>IF(B810="","",VLOOKUP(H810,'TONG HOP'!$B$8:$F$19883,1,0))</f>
        <v/>
      </c>
      <c r="J810" s="35" t="str">
        <f>IF(B811="","",VLOOKUP(I810,'TONG HOP'!$B$8:$F$19883,5,0))</f>
        <v/>
      </c>
      <c r="K810" s="214"/>
      <c r="L810" s="214"/>
      <c r="M810" s="214"/>
      <c r="N810" s="214"/>
      <c r="O810" s="617" t="s">
        <v>1563</v>
      </c>
      <c r="P810" s="11">
        <f t="shared" si="27"/>
        <v>8</v>
      </c>
      <c r="Q810" s="246"/>
      <c r="R810" s="217">
        <f ca="1">+VLOOKUP(G810,'TONG HOP'!$C$8:$Q$788,14,0)</f>
        <v>11046342.498400144</v>
      </c>
      <c r="S810" s="217">
        <f ca="1">+VLOOKUP(G810,'TONG HOP'!$C$8:$Q$788,15,0)</f>
        <v>10818962.636480175</v>
      </c>
      <c r="T810" s="447"/>
      <c r="U810" s="7"/>
      <c r="V810" s="7"/>
    </row>
    <row r="811" spans="1:22" ht="15" customHeight="1">
      <c r="A811" s="4">
        <f t="shared" si="26"/>
        <v>807</v>
      </c>
      <c r="B811" s="30"/>
      <c r="C811" s="19" t="s">
        <v>742</v>
      </c>
      <c r="D811" s="489"/>
      <c r="E811" s="5" t="s">
        <v>743</v>
      </c>
      <c r="F811" s="20" t="s">
        <v>890</v>
      </c>
      <c r="G811" s="315" t="s">
        <v>1485</v>
      </c>
      <c r="H811" s="17" t="e">
        <f>VLOOKUP(G811,'TONG HOP'!$C$8:$E$799,2,0)</f>
        <v>#N/A</v>
      </c>
      <c r="I811" s="29" t="str">
        <f>IF(B811="","",VLOOKUP(H811,'TONG HOP'!$B$8:$F$19883,1,0))</f>
        <v/>
      </c>
      <c r="J811" s="35" t="str">
        <f>IF(B811="","",VLOOKUP(I811,'TONG HOP'!$B$8:$F$19883,5,0))</f>
        <v/>
      </c>
      <c r="K811" s="214"/>
      <c r="L811" s="214"/>
      <c r="M811" s="214"/>
      <c r="N811" s="214"/>
      <c r="O811" s="617" t="s">
        <v>1563</v>
      </c>
      <c r="P811" s="11">
        <f t="shared" si="27"/>
        <v>8</v>
      </c>
      <c r="Q811" s="246"/>
      <c r="R811" s="217" t="e">
        <f>+VLOOKUP(G811,'TONG HOP'!$C$8:$Q$788,14,0)</f>
        <v>#N/A</v>
      </c>
      <c r="S811" s="217" t="e">
        <f>+VLOOKUP(G811,'TONG HOP'!$C$8:$Q$788,15,0)</f>
        <v>#N/A</v>
      </c>
      <c r="T811" s="447"/>
      <c r="U811" s="7"/>
      <c r="V811" s="7"/>
    </row>
    <row r="812" spans="1:22" ht="15" customHeight="1">
      <c r="A812" s="4">
        <f t="shared" si="26"/>
        <v>808</v>
      </c>
      <c r="B812" s="30"/>
      <c r="C812" s="19" t="s">
        <v>742</v>
      </c>
      <c r="D812" s="489"/>
      <c r="E812" s="5" t="s">
        <v>743</v>
      </c>
      <c r="F812" s="20" t="s">
        <v>890</v>
      </c>
      <c r="G812" s="17" t="s">
        <v>1294</v>
      </c>
      <c r="H812" s="17" t="str">
        <f>VLOOKUP(G812,'TONG HOP'!$C$8:$E$799,2,0)</f>
        <v>Thủy tinh lỏng - Ngọc Anh Đạt (Natri silicate)</v>
      </c>
      <c r="I812" s="29" t="str">
        <f>IF(B812="","",VLOOKUP(H812,'TONG HOP'!$B$8:$F$19883,1,0))</f>
        <v/>
      </c>
      <c r="J812" s="35" t="str">
        <f>IF(B813="","",VLOOKUP(I812,'TONG HOP'!$B$8:$F$19883,5,0))</f>
        <v/>
      </c>
      <c r="K812" s="214"/>
      <c r="L812" s="214"/>
      <c r="M812" s="214"/>
      <c r="N812" s="214"/>
      <c r="O812" s="617" t="s">
        <v>1563</v>
      </c>
      <c r="P812" s="11">
        <f t="shared" si="27"/>
        <v>8</v>
      </c>
      <c r="Q812" s="246"/>
      <c r="R812" s="217">
        <f ca="1">+VLOOKUP(G812,'TONG HOP'!$C$8:$Q$788,14,0)</f>
        <v>11856</v>
      </c>
      <c r="S812" s="217">
        <f ca="1">+VLOOKUP(G812,'TONG HOP'!$C$8:$Q$788,15,0)</f>
        <v>11856</v>
      </c>
      <c r="T812" s="447"/>
      <c r="U812" s="7"/>
      <c r="V812" s="7"/>
    </row>
    <row r="813" spans="1:22" ht="15" customHeight="1">
      <c r="A813" s="4">
        <f t="shared" si="26"/>
        <v>809</v>
      </c>
      <c r="B813" s="30"/>
      <c r="C813" s="19" t="s">
        <v>742</v>
      </c>
      <c r="D813" s="489"/>
      <c r="E813" s="5" t="s">
        <v>743</v>
      </c>
      <c r="F813" s="20" t="s">
        <v>1422</v>
      </c>
      <c r="G813" s="315" t="s">
        <v>1296</v>
      </c>
      <c r="H813" s="17" t="str">
        <f>VLOOKUP(G813,'TONG HOP'!$C$8:$E$799,2,0)</f>
        <v>Bột đá Phước Hoà 03 (PH03) DTL</v>
      </c>
      <c r="I813" s="29" t="str">
        <f>IF(B813="","",VLOOKUP(H813,'TONG HOP'!$B$8:$F$19883,1,0))</f>
        <v/>
      </c>
      <c r="J813" s="35" t="str">
        <f>IF(B813="","",VLOOKUP(I813,'TONG HOP'!$B$8:$F$19883,5,0))</f>
        <v/>
      </c>
      <c r="K813" s="214"/>
      <c r="L813" s="214"/>
      <c r="M813" s="214"/>
      <c r="N813" s="214"/>
      <c r="O813" s="617" t="s">
        <v>1564</v>
      </c>
      <c r="P813" s="11">
        <f t="shared" si="27"/>
        <v>8</v>
      </c>
      <c r="Q813" s="246"/>
      <c r="R813" s="217">
        <f ca="1">+VLOOKUP(G813,'TONG HOP'!$C$8:$Q$788,14,0)</f>
        <v>12462544.286</v>
      </c>
      <c r="S813" s="217">
        <f ca="1">+VLOOKUP(G813,'TONG HOP'!$C$8:$Q$788,15,0)</f>
        <v>13260131.879999999</v>
      </c>
      <c r="T813" s="447"/>
      <c r="U813" s="7"/>
      <c r="V813" s="7"/>
    </row>
    <row r="814" spans="1:22" ht="15" customHeight="1">
      <c r="A814" s="4">
        <f t="shared" si="26"/>
        <v>810</v>
      </c>
      <c r="B814" s="30"/>
      <c r="C814" s="19" t="s">
        <v>742</v>
      </c>
      <c r="D814" s="489"/>
      <c r="E814" s="5" t="s">
        <v>743</v>
      </c>
      <c r="F814" s="20" t="s">
        <v>1422</v>
      </c>
      <c r="G814" s="17" t="s">
        <v>1297</v>
      </c>
      <c r="H814" s="17" t="str">
        <f>VLOOKUP(G814,'TONG HOP'!$C$8:$E$799,2,0)</f>
        <v>Bột đá 0-5 (PH02)</v>
      </c>
      <c r="I814" s="29" t="str">
        <f>IF(B814="","",VLOOKUP(H814,'TONG HOP'!$B$8:$F$19883,1,0))</f>
        <v/>
      </c>
      <c r="J814" s="35" t="str">
        <f>IF(B815="","",VLOOKUP(I814,'TONG HOP'!$B$8:$F$19883,5,0))</f>
        <v/>
      </c>
      <c r="K814" s="214"/>
      <c r="L814" s="214"/>
      <c r="M814" s="214"/>
      <c r="N814" s="214"/>
      <c r="O814" s="617" t="s">
        <v>1564</v>
      </c>
      <c r="P814" s="11">
        <f t="shared" si="27"/>
        <v>8</v>
      </c>
      <c r="Q814" s="246"/>
      <c r="R814" s="217">
        <f ca="1">+VLOOKUP(G814,'TONG HOP'!$C$8:$Q$788,14,0)</f>
        <v>16450296.948150001</v>
      </c>
      <c r="S814" s="217">
        <f ca="1">+VLOOKUP(G814,'TONG HOP'!$C$8:$Q$788,15,0)</f>
        <v>17584243.156999998</v>
      </c>
      <c r="T814" s="447"/>
      <c r="U814" s="7"/>
      <c r="V814" s="7"/>
    </row>
    <row r="815" spans="1:22">
      <c r="A815" s="4">
        <f t="shared" si="26"/>
        <v>811</v>
      </c>
      <c r="B815" s="30"/>
      <c r="C815" s="19" t="s">
        <v>742</v>
      </c>
      <c r="D815" s="489"/>
      <c r="E815" s="5" t="s">
        <v>743</v>
      </c>
      <c r="F815" s="20" t="s">
        <v>1422</v>
      </c>
      <c r="G815" s="315" t="s">
        <v>1421</v>
      </c>
      <c r="H815" s="17" t="str">
        <f>VLOOKUP(G815,'TONG HOP'!$C$8:$E$799,2,0)</f>
        <v>Đất VC02 (Đất TT)</v>
      </c>
      <c r="I815" s="29" t="str">
        <f>IF(B815="","",VLOOKUP(H815,'TONG HOP'!$B$8:$F$19883,1,0))</f>
        <v/>
      </c>
      <c r="J815" s="35" t="str">
        <f>IF(B815="","",VLOOKUP(I815,'TONG HOP'!$B$8:$F$19883,5,0))</f>
        <v/>
      </c>
      <c r="K815" s="214"/>
      <c r="L815" s="214"/>
      <c r="M815" s="214"/>
      <c r="N815" s="214"/>
      <c r="O815" s="617" t="s">
        <v>1564</v>
      </c>
      <c r="P815" s="11">
        <f t="shared" si="27"/>
        <v>8</v>
      </c>
      <c r="Q815" s="246"/>
      <c r="R815" s="217">
        <f ca="1">+VLOOKUP(G815,'TONG HOP'!$C$8:$Q$788,14,0)</f>
        <v>11046342.498400144</v>
      </c>
      <c r="S815" s="217">
        <f ca="1">+VLOOKUP(G815,'TONG HOP'!$C$8:$Q$788,15,0)</f>
        <v>10818962.636480175</v>
      </c>
      <c r="T815" s="447"/>
      <c r="U815" s="7"/>
      <c r="V815" s="7"/>
    </row>
    <row r="816" spans="1:22" ht="15.75" customHeight="1">
      <c r="A816" s="4">
        <f t="shared" si="26"/>
        <v>812</v>
      </c>
      <c r="B816" s="30"/>
      <c r="C816" s="19" t="s">
        <v>742</v>
      </c>
      <c r="D816" s="489"/>
      <c r="E816" s="5" t="s">
        <v>743</v>
      </c>
      <c r="F816" s="20" t="s">
        <v>1422</v>
      </c>
      <c r="G816" s="315" t="s">
        <v>87</v>
      </c>
      <c r="H816" s="17" t="str">
        <f>VLOOKUP(G816,'TONG HOP'!$C$8:$E$799,2,0)</f>
        <v>Dolomite (Đất làm gạch A2)</v>
      </c>
      <c r="I816" s="29" t="str">
        <f>IF(B816="","",VLOOKUP(H816,'TONG HOP'!$B$8:$F$19883,1,0))</f>
        <v/>
      </c>
      <c r="J816" s="35" t="str">
        <f>IF(B817="","",VLOOKUP(I816,'TONG HOP'!$B$8:$F$19883,5,0))</f>
        <v/>
      </c>
      <c r="K816" s="214"/>
      <c r="L816" s="214"/>
      <c r="M816" s="214"/>
      <c r="N816" s="214"/>
      <c r="O816" s="617" t="s">
        <v>1564</v>
      </c>
      <c r="P816" s="11">
        <f t="shared" si="27"/>
        <v>8</v>
      </c>
      <c r="Q816" s="246"/>
      <c r="R816" s="217">
        <f ca="1">+VLOOKUP(G816,'TONG HOP'!$C$8:$Q$788,14,0)</f>
        <v>1558845</v>
      </c>
      <c r="S816" s="217">
        <f ca="1">+VLOOKUP(G816,'TONG HOP'!$C$8:$Q$788,15,0)</f>
        <v>1855664</v>
      </c>
      <c r="T816" s="447"/>
      <c r="U816" s="7"/>
      <c r="V816" s="7"/>
    </row>
    <row r="817" spans="1:22" ht="15" customHeight="1">
      <c r="A817" s="4">
        <f t="shared" si="26"/>
        <v>813</v>
      </c>
      <c r="B817" s="30"/>
      <c r="C817" s="19" t="s">
        <v>742</v>
      </c>
      <c r="D817" s="489"/>
      <c r="E817" s="5" t="s">
        <v>743</v>
      </c>
      <c r="F817" s="20" t="s">
        <v>1422</v>
      </c>
      <c r="G817" s="315" t="s">
        <v>1147</v>
      </c>
      <c r="H817" s="17" t="str">
        <f>VLOOKUP(G817,'TONG HOP'!$C$8:$E$799,2,0)</f>
        <v>Đất sét Hoa đào (DTL) BD01</v>
      </c>
      <c r="I817" s="29" t="str">
        <f>IF(B817="","",VLOOKUP(H817,'TONG HOP'!$B$8:$F$19883,1,0))</f>
        <v/>
      </c>
      <c r="J817" s="35" t="str">
        <f>IF(B817="","",VLOOKUP(I817,'TONG HOP'!$B$8:$F$19883,5,0))</f>
        <v/>
      </c>
      <c r="K817" s="214"/>
      <c r="L817" s="214"/>
      <c r="M817" s="214"/>
      <c r="N817" s="214"/>
      <c r="O817" s="617" t="s">
        <v>1564</v>
      </c>
      <c r="P817" s="11">
        <f t="shared" si="27"/>
        <v>8</v>
      </c>
      <c r="Q817" s="246"/>
      <c r="R817" s="217">
        <f ca="1">+VLOOKUP(G817,'TONG HOP'!$C$8:$Q$788,14,0)</f>
        <v>7003067.8900000006</v>
      </c>
      <c r="S817" s="217">
        <f ca="1">+VLOOKUP(G817,'TONG HOP'!$C$8:$Q$788,15,0)</f>
        <v>9188535.4875000007</v>
      </c>
      <c r="T817" s="447"/>
      <c r="U817" s="7"/>
      <c r="V817" s="7"/>
    </row>
    <row r="818" spans="1:22" ht="15" customHeight="1">
      <c r="A818" s="4">
        <f t="shared" si="26"/>
        <v>814</v>
      </c>
      <c r="B818" s="30"/>
      <c r="C818" s="19" t="s">
        <v>742</v>
      </c>
      <c r="D818" s="489"/>
      <c r="E818" s="5" t="s">
        <v>743</v>
      </c>
      <c r="F818" s="20" t="s">
        <v>1422</v>
      </c>
      <c r="G818" s="315" t="s">
        <v>783</v>
      </c>
      <c r="H818" s="17" t="str">
        <f>VLOOKUP(G818,'TONG HOP'!$C$8:$E$799,2,0)</f>
        <v>Đất sét Hồng Lâm Đồng mới (PND-KL-BL01) - LQ</v>
      </c>
      <c r="I818" s="29" t="str">
        <f>IF(B818="","",VLOOKUP(H818,'TONG HOP'!$B$8:$F$19883,1,0))</f>
        <v/>
      </c>
      <c r="J818" s="35" t="str">
        <f>IF(B819="","",VLOOKUP(I818,'TONG HOP'!$B$8:$F$19883,5,0))</f>
        <v/>
      </c>
      <c r="K818" s="214"/>
      <c r="L818" s="214"/>
      <c r="M818" s="214"/>
      <c r="N818" s="214"/>
      <c r="O818" s="617" t="s">
        <v>1564</v>
      </c>
      <c r="P818" s="11">
        <f t="shared" si="27"/>
        <v>8</v>
      </c>
      <c r="Q818" s="246"/>
      <c r="R818" s="217">
        <f ca="1">+VLOOKUP(G818,'TONG HOP'!$C$8:$Q$788,14,0)</f>
        <v>8622217</v>
      </c>
      <c r="S818" s="217">
        <f ca="1">+VLOOKUP(G818,'TONG HOP'!$C$8:$Q$788,15,0)</f>
        <v>11000466.59</v>
      </c>
      <c r="T818" s="447"/>
      <c r="U818" s="7"/>
      <c r="V818" s="7"/>
    </row>
    <row r="819" spans="1:22" ht="15" customHeight="1">
      <c r="A819" s="4">
        <f t="shared" si="26"/>
        <v>815</v>
      </c>
      <c r="B819" s="30"/>
      <c r="C819" s="19" t="s">
        <v>742</v>
      </c>
      <c r="D819" s="489"/>
      <c r="E819" s="5" t="s">
        <v>743</v>
      </c>
      <c r="F819" s="20" t="s">
        <v>1422</v>
      </c>
      <c r="G819" s="17" t="s">
        <v>784</v>
      </c>
      <c r="H819" s="17" t="str">
        <f>VLOOKUP(G819,'TONG HOP'!$C$8:$E$799,2,0)</f>
        <v>Đất Đỏ Hoa Đào (BD02) LHP</v>
      </c>
      <c r="I819" s="29" t="str">
        <f>IF(B819="","",VLOOKUP(H819,'TONG HOP'!$B$8:$F$19883,1,0))</f>
        <v/>
      </c>
      <c r="J819" s="35" t="str">
        <f>IF(B819="","",VLOOKUP(I819,'TONG HOP'!$B$8:$F$19883,5,0))</f>
        <v/>
      </c>
      <c r="K819" s="214"/>
      <c r="L819" s="214"/>
      <c r="M819" s="214"/>
      <c r="N819" s="214"/>
      <c r="O819" s="617" t="s">
        <v>1564</v>
      </c>
      <c r="P819" s="11">
        <f t="shared" si="27"/>
        <v>8</v>
      </c>
      <c r="Q819" s="246"/>
      <c r="R819" s="217">
        <f ca="1">+VLOOKUP(G819,'TONG HOP'!$C$8:$Q$788,14,0)</f>
        <v>21748131.5</v>
      </c>
      <c r="S819" s="217">
        <f ca="1">+VLOOKUP(G819,'TONG HOP'!$C$8:$Q$788,15,0)</f>
        <v>27517934.375</v>
      </c>
      <c r="T819" s="447"/>
      <c r="U819" s="7"/>
      <c r="V819" s="7"/>
    </row>
    <row r="820" spans="1:22" ht="15" customHeight="1">
      <c r="A820" s="4">
        <f t="shared" si="26"/>
        <v>816</v>
      </c>
      <c r="B820" s="30"/>
      <c r="C820" s="19" t="s">
        <v>742</v>
      </c>
      <c r="D820" s="489"/>
      <c r="E820" s="5" t="s">
        <v>743</v>
      </c>
      <c r="F820" s="20" t="s">
        <v>1422</v>
      </c>
      <c r="G820" s="315" t="s">
        <v>1485</v>
      </c>
      <c r="H820" s="17" t="e">
        <f>VLOOKUP(G820,'TONG HOP'!$C$8:$E$799,2,0)</f>
        <v>#N/A</v>
      </c>
      <c r="I820" s="29" t="str">
        <f>IF(B820="","",VLOOKUP(H820,'TONG HOP'!$B$8:$F$19883,1,0))</f>
        <v/>
      </c>
      <c r="J820" s="35" t="str">
        <f>IF(B821="","",VLOOKUP(I820,'TONG HOP'!$B$8:$F$19883,5,0))</f>
        <v/>
      </c>
      <c r="K820" s="214"/>
      <c r="L820" s="214"/>
      <c r="M820" s="214"/>
      <c r="N820" s="214"/>
      <c r="O820" s="617" t="s">
        <v>1564</v>
      </c>
      <c r="P820" s="11">
        <f t="shared" si="27"/>
        <v>8</v>
      </c>
      <c r="Q820" s="246"/>
      <c r="R820" s="217" t="e">
        <f>+VLOOKUP(G820,'TONG HOP'!$C$8:$Q$788,14,0)</f>
        <v>#N/A</v>
      </c>
      <c r="S820" s="217" t="e">
        <f>+VLOOKUP(G820,'TONG HOP'!$C$8:$Q$788,15,0)</f>
        <v>#N/A</v>
      </c>
      <c r="T820" s="447"/>
      <c r="U820" s="7"/>
      <c r="V820" s="7"/>
    </row>
    <row r="821" spans="1:22" ht="15" customHeight="1">
      <c r="A821" s="4">
        <f t="shared" si="26"/>
        <v>817</v>
      </c>
      <c r="B821" s="30"/>
      <c r="C821" s="19" t="s">
        <v>742</v>
      </c>
      <c r="D821" s="489"/>
      <c r="E821" s="5" t="s">
        <v>743</v>
      </c>
      <c r="F821" s="20" t="s">
        <v>1422</v>
      </c>
      <c r="G821" s="17" t="s">
        <v>1294</v>
      </c>
      <c r="H821" s="17" t="str">
        <f>VLOOKUP(G821,'TONG HOP'!$C$8:$E$799,2,0)</f>
        <v>Thủy tinh lỏng - Ngọc Anh Đạt (Natri silicate)</v>
      </c>
      <c r="I821" s="29" t="str">
        <f>IF(B821="","",VLOOKUP(H821,'TONG HOP'!$B$8:$F$19883,1,0))</f>
        <v/>
      </c>
      <c r="J821" s="35" t="str">
        <f>IF(B821="","",VLOOKUP(I821,'TONG HOP'!$B$8:$F$19883,5,0))</f>
        <v/>
      </c>
      <c r="K821" s="214"/>
      <c r="L821" s="214"/>
      <c r="M821" s="214"/>
      <c r="N821" s="214"/>
      <c r="O821" s="617" t="s">
        <v>1564</v>
      </c>
      <c r="P821" s="11">
        <f t="shared" si="27"/>
        <v>8</v>
      </c>
      <c r="Q821" s="246"/>
      <c r="R821" s="217">
        <f ca="1">+VLOOKUP(G821,'TONG HOP'!$C$8:$Q$788,14,0)</f>
        <v>11856</v>
      </c>
      <c r="S821" s="217">
        <f ca="1">+VLOOKUP(G821,'TONG HOP'!$C$8:$Q$788,15,0)</f>
        <v>11856</v>
      </c>
      <c r="T821" s="447"/>
      <c r="U821" s="7"/>
      <c r="V821" s="7"/>
    </row>
    <row r="822" spans="1:22" ht="15" customHeight="1">
      <c r="A822" s="4">
        <f t="shared" si="26"/>
        <v>818</v>
      </c>
      <c r="B822" s="30"/>
      <c r="C822" s="19" t="s">
        <v>742</v>
      </c>
      <c r="D822" s="489"/>
      <c r="E822" s="5" t="s">
        <v>743</v>
      </c>
      <c r="F822" s="20" t="s">
        <v>1422</v>
      </c>
      <c r="G822" s="315" t="s">
        <v>1370</v>
      </c>
      <c r="H822" s="17" t="str">
        <f>VLOOKUP(G822,'TONG HOP'!$C$8:$E$799,2,0)</f>
        <v>Đất VT02</v>
      </c>
      <c r="I822" s="29" t="str">
        <f>IF(B822="","",VLOOKUP(H822,'TONG HOP'!$B$8:$F$19883,1,0))</f>
        <v/>
      </c>
      <c r="J822" s="35" t="str">
        <f>IF(B823="","",VLOOKUP(I822,'TONG HOP'!$B$8:$F$19883,5,0))</f>
        <v/>
      </c>
      <c r="K822" s="214"/>
      <c r="L822" s="214"/>
      <c r="M822" s="214"/>
      <c r="N822" s="214"/>
      <c r="O822" s="617" t="s">
        <v>1564</v>
      </c>
      <c r="P822" s="11">
        <f t="shared" si="27"/>
        <v>8</v>
      </c>
      <c r="Q822" s="246"/>
      <c r="R822" s="217">
        <f ca="1">+VLOOKUP(G822,'TONG HOP'!$C$8:$Q$788,14,0)</f>
        <v>7849734</v>
      </c>
      <c r="S822" s="217">
        <f ca="1">+VLOOKUP(G822,'TONG HOP'!$C$8:$Q$788,15,0)</f>
        <v>9643863.4800000004</v>
      </c>
      <c r="T822" s="447"/>
      <c r="U822" s="7"/>
      <c r="V822" s="7"/>
    </row>
    <row r="823" spans="1:22" ht="15" customHeight="1">
      <c r="A823" s="4">
        <f t="shared" si="26"/>
        <v>819</v>
      </c>
      <c r="B823" s="30"/>
      <c r="C823" s="19" t="s">
        <v>742</v>
      </c>
      <c r="D823" s="489"/>
      <c r="E823" s="5" t="s">
        <v>743</v>
      </c>
      <c r="F823" s="20" t="s">
        <v>1442</v>
      </c>
      <c r="G823" s="17" t="s">
        <v>1126</v>
      </c>
      <c r="H823" s="17" t="str">
        <f>VLOOKUP(G823,'TONG HOP'!$C$8:$E$799,2,0)</f>
        <v>Than cục 4A- Hưng Tam Long Lô 1</v>
      </c>
      <c r="I823" s="29" t="str">
        <f>IF(B823="","",VLOOKUP(H823,'TONG HOP'!$B$8:$F$19883,1,0))</f>
        <v/>
      </c>
      <c r="J823" s="35" t="str">
        <f>IF(B823="","",VLOOKUP(I823,'TONG HOP'!$B$8:$F$19883,5,0))</f>
        <v/>
      </c>
      <c r="K823" s="214"/>
      <c r="L823" s="214"/>
      <c r="M823" s="214"/>
      <c r="N823" s="214"/>
      <c r="O823" s="617" t="s">
        <v>1535</v>
      </c>
      <c r="P823" s="11">
        <f t="shared" si="27"/>
        <v>8</v>
      </c>
      <c r="Q823" s="246"/>
      <c r="R823" s="217">
        <f>+VLOOKUP(G823,'TONG HOP'!$C$8:$Q$788,14,0)</f>
        <v>0</v>
      </c>
      <c r="S823" s="217">
        <f ca="1">+VLOOKUP(G823,'TONG HOP'!$C$8:$Q$788,15,0)</f>
        <v>0</v>
      </c>
      <c r="T823" s="447"/>
      <c r="U823" s="7"/>
      <c r="V823" s="7"/>
    </row>
    <row r="824" spans="1:22" ht="15" customHeight="1">
      <c r="A824" s="4">
        <f t="shared" si="26"/>
        <v>820</v>
      </c>
      <c r="B824" s="30"/>
      <c r="C824" s="19" t="s">
        <v>742</v>
      </c>
      <c r="D824" s="489"/>
      <c r="E824" s="5" t="s">
        <v>743</v>
      </c>
      <c r="F824" s="20" t="s">
        <v>1442</v>
      </c>
      <c r="G824" s="17" t="s">
        <v>1126</v>
      </c>
      <c r="H824" s="17" t="str">
        <f>VLOOKUP(G824,'TONG HOP'!$C$8:$E$799,2,0)</f>
        <v>Than cục 4A- Hưng Tam Long Lô 1</v>
      </c>
      <c r="I824" s="29" t="str">
        <f>IF(B824="","",VLOOKUP(H824,'TONG HOP'!$B$8:$F$19883,1,0))</f>
        <v/>
      </c>
      <c r="J824" s="35" t="str">
        <f>IF(B824="","",VLOOKUP(I824,'TONG HOP'!$B$8:$F$19883,5,0))</f>
        <v/>
      </c>
      <c r="K824" s="214"/>
      <c r="L824" s="214"/>
      <c r="M824" s="214"/>
      <c r="N824" s="214"/>
      <c r="O824" s="617" t="s">
        <v>1536</v>
      </c>
      <c r="P824" s="11">
        <f t="shared" si="27"/>
        <v>8</v>
      </c>
      <c r="Q824" s="246"/>
      <c r="R824" s="217">
        <f>+VLOOKUP(G824,'TONG HOP'!$C$8:$Q$788,14,0)</f>
        <v>0</v>
      </c>
      <c r="S824" s="217">
        <f ca="1">+VLOOKUP(G824,'TONG HOP'!$C$8:$Q$788,15,0)</f>
        <v>0</v>
      </c>
      <c r="T824" s="447"/>
      <c r="U824" s="7"/>
      <c r="V824" s="7"/>
    </row>
    <row r="825" spans="1:22" ht="15" customHeight="1">
      <c r="A825" s="4">
        <f t="shared" si="26"/>
        <v>821</v>
      </c>
      <c r="B825" s="30"/>
      <c r="C825" s="19" t="s">
        <v>742</v>
      </c>
      <c r="D825" s="489"/>
      <c r="E825" s="5" t="s">
        <v>743</v>
      </c>
      <c r="F825" s="20"/>
      <c r="G825" s="315"/>
      <c r="H825" s="17" t="e">
        <f>VLOOKUP(G825,'TONG HOP'!$C$8:$E$799,2,0)</f>
        <v>#N/A</v>
      </c>
      <c r="I825" s="29" t="str">
        <f>IF(B825="","",VLOOKUP(H825,'TONG HOP'!$B$8:$F$19883,1,0))</f>
        <v/>
      </c>
      <c r="J825" s="35" t="str">
        <f>IF(B825="","",VLOOKUP(I825,'TONG HOP'!$B$8:$F$19883,5,0))</f>
        <v/>
      </c>
      <c r="K825" s="214"/>
      <c r="L825" s="214"/>
      <c r="M825" s="214"/>
      <c r="N825" s="214"/>
      <c r="O825" s="617"/>
      <c r="P825" s="11">
        <f t="shared" si="27"/>
        <v>8</v>
      </c>
      <c r="Q825" s="246"/>
      <c r="R825" s="217" t="e">
        <f>+VLOOKUP(G825,'TONG HOP'!$C$8:$Q$788,14,0)</f>
        <v>#N/A</v>
      </c>
      <c r="S825" s="217" t="e">
        <f>+VLOOKUP(G825,'TONG HOP'!$C$8:$Q$788,15,0)</f>
        <v>#N/A</v>
      </c>
      <c r="T825" s="447"/>
      <c r="U825" s="7"/>
      <c r="V825" s="7"/>
    </row>
    <row r="826" spans="1:22" ht="15" customHeight="1">
      <c r="A826" s="4">
        <f t="shared" si="26"/>
        <v>822</v>
      </c>
      <c r="B826" s="30"/>
      <c r="C826" s="19" t="s">
        <v>742</v>
      </c>
      <c r="D826" s="489"/>
      <c r="E826" s="5" t="s">
        <v>743</v>
      </c>
      <c r="F826" s="20"/>
      <c r="G826" s="315"/>
      <c r="H826" s="17" t="e">
        <f>VLOOKUP(G826,'TONG HOP'!$C$8:$E$799,2,0)</f>
        <v>#N/A</v>
      </c>
      <c r="I826" s="29" t="str">
        <f>IF(B826="","",VLOOKUP(H826,'TONG HOP'!$B$8:$F$19883,1,0))</f>
        <v/>
      </c>
      <c r="J826" s="35" t="str">
        <f>IF(B826="","",VLOOKUP(I826,'TONG HOP'!$B$8:$F$19883,5,0))</f>
        <v/>
      </c>
      <c r="K826" s="214"/>
      <c r="L826" s="214"/>
      <c r="M826" s="214"/>
      <c r="N826" s="214"/>
      <c r="O826" s="617"/>
      <c r="P826" s="11">
        <f t="shared" si="27"/>
        <v>8</v>
      </c>
      <c r="Q826" s="246"/>
      <c r="R826" s="217" t="e">
        <f>+VLOOKUP(G826,'TONG HOP'!$C$8:$Q$788,14,0)</f>
        <v>#N/A</v>
      </c>
      <c r="S826" s="217" t="e">
        <f>+VLOOKUP(G826,'TONG HOP'!$C$8:$Q$788,15,0)</f>
        <v>#N/A</v>
      </c>
      <c r="T826" s="447"/>
      <c r="U826" s="7"/>
      <c r="V826" s="7"/>
    </row>
    <row r="827" spans="1:22" ht="15" customHeight="1">
      <c r="A827" s="4">
        <f t="shared" si="26"/>
        <v>823</v>
      </c>
      <c r="B827" s="30"/>
      <c r="C827" s="19" t="s">
        <v>742</v>
      </c>
      <c r="D827" s="489"/>
      <c r="E827" s="5" t="s">
        <v>743</v>
      </c>
      <c r="F827" s="20"/>
      <c r="G827" s="17"/>
      <c r="H827" s="17" t="e">
        <f>VLOOKUP(G827,'TONG HOP'!$C$8:$E$799,2,0)</f>
        <v>#N/A</v>
      </c>
      <c r="I827" s="29" t="str">
        <f>IF(B827="","",VLOOKUP(H827,'TONG HOP'!$B$8:$F$19883,1,0))</f>
        <v/>
      </c>
      <c r="J827" s="35" t="str">
        <f>IF(B827="","",VLOOKUP(I827,'TONG HOP'!$B$8:$F$19883,5,0))</f>
        <v/>
      </c>
      <c r="K827" s="214"/>
      <c r="L827" s="214"/>
      <c r="M827" s="214"/>
      <c r="N827" s="214"/>
      <c r="O827" s="617"/>
      <c r="P827" s="11">
        <f t="shared" si="27"/>
        <v>8</v>
      </c>
      <c r="Q827" s="246"/>
      <c r="R827" s="217" t="e">
        <f>+VLOOKUP(G827,'TONG HOP'!$C$8:$Q$788,14,0)</f>
        <v>#N/A</v>
      </c>
      <c r="S827" s="217" t="e">
        <f>+VLOOKUP(G827,'TONG HOP'!$C$8:$Q$788,15,0)</f>
        <v>#N/A</v>
      </c>
      <c r="T827" s="447"/>
      <c r="U827" s="7"/>
      <c r="V827" s="7"/>
    </row>
    <row r="828" spans="1:22" ht="15" customHeight="1">
      <c r="A828" s="4">
        <f t="shared" si="26"/>
        <v>824</v>
      </c>
      <c r="B828" s="30"/>
      <c r="C828" s="19" t="s">
        <v>742</v>
      </c>
      <c r="D828" s="489"/>
      <c r="E828" s="5" t="s">
        <v>743</v>
      </c>
      <c r="F828" s="20"/>
      <c r="G828" s="17"/>
      <c r="H828" s="17" t="e">
        <f>VLOOKUP(G828,'TONG HOP'!$C$8:$E$799,2,0)</f>
        <v>#N/A</v>
      </c>
      <c r="I828" s="29" t="str">
        <f>IF(B828="","",VLOOKUP(H828,'TONG HOP'!$B$8:$F$19883,1,0))</f>
        <v/>
      </c>
      <c r="J828" s="35" t="str">
        <f>IF(B828="","",VLOOKUP(I828,'TONG HOP'!$B$8:$F$19883,5,0))</f>
        <v/>
      </c>
      <c r="K828" s="214"/>
      <c r="L828" s="214"/>
      <c r="M828" s="214"/>
      <c r="N828" s="214"/>
      <c r="O828" s="617"/>
      <c r="P828" s="11">
        <f t="shared" si="27"/>
        <v>8</v>
      </c>
      <c r="Q828" s="246"/>
      <c r="R828" s="217" t="e">
        <f>+VLOOKUP(G828,'TONG HOP'!$C$8:$Q$788,14,0)</f>
        <v>#N/A</v>
      </c>
      <c r="S828" s="217" t="e">
        <f>+VLOOKUP(G828,'TONG HOP'!$C$8:$Q$788,15,0)</f>
        <v>#N/A</v>
      </c>
      <c r="T828" s="447"/>
      <c r="U828" s="7"/>
      <c r="V828" s="7"/>
    </row>
    <row r="829" spans="1:22" ht="15" customHeight="1">
      <c r="A829" s="4">
        <f t="shared" si="26"/>
        <v>825</v>
      </c>
      <c r="B829" s="30"/>
      <c r="C829" s="19" t="s">
        <v>742</v>
      </c>
      <c r="D829" s="489"/>
      <c r="E829" s="5" t="s">
        <v>743</v>
      </c>
      <c r="F829" s="20"/>
      <c r="G829" s="17"/>
      <c r="H829" s="17" t="e">
        <f>VLOOKUP(G829,'TONG HOP'!$C$8:$E$799,2,0)</f>
        <v>#N/A</v>
      </c>
      <c r="I829" s="29" t="str">
        <f>IF(B829="","",VLOOKUP(H829,'TONG HOP'!$B$8:$F$19883,1,0))</f>
        <v/>
      </c>
      <c r="J829" s="35" t="str">
        <f>IF(B829="","",VLOOKUP(I829,'TONG HOP'!$B$8:$F$19883,5,0))</f>
        <v/>
      </c>
      <c r="K829" s="214"/>
      <c r="L829" s="214"/>
      <c r="M829" s="214"/>
      <c r="N829" s="214"/>
      <c r="O829" s="617"/>
      <c r="P829" s="11">
        <f t="shared" si="27"/>
        <v>8</v>
      </c>
      <c r="Q829" s="246"/>
      <c r="R829" s="217" t="e">
        <f>+VLOOKUP(G829,'TONG HOP'!$C$8:$Q$788,14,0)</f>
        <v>#N/A</v>
      </c>
      <c r="S829" s="217" t="e">
        <f>+VLOOKUP(G829,'TONG HOP'!$C$8:$Q$788,15,0)</f>
        <v>#N/A</v>
      </c>
      <c r="T829" s="447"/>
      <c r="U829" s="7"/>
      <c r="V829" s="7"/>
    </row>
    <row r="830" spans="1:22" ht="15" customHeight="1">
      <c r="A830" s="4">
        <f t="shared" si="26"/>
        <v>826</v>
      </c>
      <c r="B830" s="30"/>
      <c r="C830" s="19" t="s">
        <v>742</v>
      </c>
      <c r="D830" s="489"/>
      <c r="E830" s="5" t="s">
        <v>743</v>
      </c>
      <c r="F830" s="20"/>
      <c r="G830" s="17"/>
      <c r="H830" s="17" t="e">
        <f>VLOOKUP(G830,'TONG HOP'!$C$8:$E$799,2,0)</f>
        <v>#N/A</v>
      </c>
      <c r="I830" s="29" t="str">
        <f>IF(B830="","",VLOOKUP(H830,'TONG HOP'!$B$8:$F$19883,1,0))</f>
        <v/>
      </c>
      <c r="J830" s="35" t="str">
        <f>IF(B831="","",VLOOKUP(I830,'TONG HOP'!$B$8:$F$19883,5,0))</f>
        <v/>
      </c>
      <c r="K830" s="214"/>
      <c r="L830" s="214"/>
      <c r="M830" s="214"/>
      <c r="N830" s="214"/>
      <c r="O830" s="617"/>
      <c r="P830" s="11">
        <f t="shared" si="27"/>
        <v>8</v>
      </c>
      <c r="Q830" s="246"/>
      <c r="R830" s="217" t="e">
        <f>+VLOOKUP(G830,'TONG HOP'!$C$8:$Q$788,14,0)</f>
        <v>#N/A</v>
      </c>
      <c r="S830" s="217" t="e">
        <f>+VLOOKUP(G830,'TONG HOP'!$C$8:$Q$788,15,0)</f>
        <v>#N/A</v>
      </c>
      <c r="T830" s="447"/>
      <c r="U830" s="7"/>
      <c r="V830" s="7"/>
    </row>
    <row r="831" spans="1:22" ht="15" customHeight="1">
      <c r="A831" s="4">
        <f t="shared" si="26"/>
        <v>827</v>
      </c>
      <c r="B831" s="30"/>
      <c r="C831" s="19" t="s">
        <v>742</v>
      </c>
      <c r="D831" s="489"/>
      <c r="E831" s="5" t="s">
        <v>743</v>
      </c>
      <c r="F831" s="20"/>
      <c r="G831" s="17"/>
      <c r="H831" s="17" t="e">
        <f>VLOOKUP(G831,'TONG HOP'!$C$8:$E$799,2,0)</f>
        <v>#N/A</v>
      </c>
      <c r="I831" s="29" t="str">
        <f>IF(B831="","",VLOOKUP(H831,'TONG HOP'!$B$8:$F$19883,1,0))</f>
        <v/>
      </c>
      <c r="J831" s="35" t="str">
        <f>IF(B831="","",VLOOKUP(I831,'TONG HOP'!$B$8:$F$19883,5,0))</f>
        <v/>
      </c>
      <c r="K831" s="214"/>
      <c r="L831" s="214"/>
      <c r="M831" s="214"/>
      <c r="N831" s="214"/>
      <c r="O831" s="617"/>
      <c r="P831" s="11">
        <f t="shared" si="27"/>
        <v>8</v>
      </c>
      <c r="Q831" s="246"/>
      <c r="R831" s="217" t="e">
        <f>+VLOOKUP(G831,'TONG HOP'!$C$8:$Q$788,14,0)</f>
        <v>#N/A</v>
      </c>
      <c r="S831" s="217" t="e">
        <f>+VLOOKUP(G831,'TONG HOP'!$C$8:$Q$788,15,0)</f>
        <v>#N/A</v>
      </c>
      <c r="T831" s="447"/>
      <c r="U831" s="7"/>
      <c r="V831" s="7"/>
    </row>
    <row r="832" spans="1:22" ht="15" customHeight="1">
      <c r="A832" s="4">
        <f t="shared" si="26"/>
        <v>828</v>
      </c>
      <c r="B832" s="30"/>
      <c r="C832" s="19" t="s">
        <v>742</v>
      </c>
      <c r="D832" s="489"/>
      <c r="E832" s="5" t="s">
        <v>743</v>
      </c>
      <c r="F832" s="20"/>
      <c r="G832" s="315"/>
      <c r="H832" s="17" t="e">
        <f>VLOOKUP(G832,'TONG HOP'!$C$8:$E$799,2,0)</f>
        <v>#N/A</v>
      </c>
      <c r="I832" s="29" t="str">
        <f>IF(B832="","",VLOOKUP(H832,'TONG HOP'!$B$8:$F$19883,1,0))</f>
        <v/>
      </c>
      <c r="J832" s="35" t="str">
        <f>IF(B833="","",VLOOKUP(I832,'TONG HOP'!$B$8:$F$19883,5,0))</f>
        <v/>
      </c>
      <c r="K832" s="214"/>
      <c r="L832" s="214"/>
      <c r="M832" s="214"/>
      <c r="N832" s="214"/>
      <c r="O832" s="617"/>
      <c r="P832" s="11">
        <f t="shared" si="27"/>
        <v>8</v>
      </c>
      <c r="Q832" s="246"/>
      <c r="R832" s="217" t="e">
        <f>+VLOOKUP(G832,'TONG HOP'!$C$8:$Q$788,14,0)</f>
        <v>#N/A</v>
      </c>
      <c r="S832" s="217" t="e">
        <f>+VLOOKUP(G832,'TONG HOP'!$C$8:$Q$788,15,0)</f>
        <v>#N/A</v>
      </c>
      <c r="T832" s="447"/>
      <c r="U832" s="7"/>
      <c r="V832" s="7"/>
    </row>
    <row r="833" spans="1:22" ht="15" customHeight="1">
      <c r="A833" s="4">
        <f t="shared" si="26"/>
        <v>829</v>
      </c>
      <c r="B833" s="30"/>
      <c r="C833" s="19" t="s">
        <v>742</v>
      </c>
      <c r="D833" s="489"/>
      <c r="E833" s="5" t="s">
        <v>743</v>
      </c>
      <c r="F833" s="20"/>
      <c r="G833" s="17"/>
      <c r="H833" s="17" t="e">
        <f>VLOOKUP(G833,'TONG HOP'!$C$8:$E$799,2,0)</f>
        <v>#N/A</v>
      </c>
      <c r="I833" s="29" t="str">
        <f>IF(B833="","",VLOOKUP(H833,'TONG HOP'!$B$8:$F$19883,1,0))</f>
        <v/>
      </c>
      <c r="J833" s="35" t="str">
        <f>IF(B833="","",VLOOKUP(I833,'TONG HOP'!$B$8:$F$19883,5,0))</f>
        <v/>
      </c>
      <c r="K833" s="214"/>
      <c r="L833" s="214"/>
      <c r="M833" s="214"/>
      <c r="N833" s="214"/>
      <c r="O833" s="617"/>
      <c r="P833" s="11">
        <f t="shared" si="27"/>
        <v>8</v>
      </c>
      <c r="Q833" s="246"/>
      <c r="R833" s="217" t="e">
        <f>+VLOOKUP(G833,'TONG HOP'!$C$8:$Q$788,14,0)</f>
        <v>#N/A</v>
      </c>
      <c r="S833" s="217" t="e">
        <f>+VLOOKUP(G833,'TONG HOP'!$C$8:$Q$788,15,0)</f>
        <v>#N/A</v>
      </c>
      <c r="T833" s="447"/>
      <c r="U833" s="7"/>
      <c r="V833" s="7"/>
    </row>
    <row r="834" spans="1:22" ht="15" customHeight="1">
      <c r="A834" s="4">
        <f t="shared" si="26"/>
        <v>830</v>
      </c>
      <c r="B834" s="30"/>
      <c r="C834" s="19" t="s">
        <v>742</v>
      </c>
      <c r="D834" s="489"/>
      <c r="E834" s="5" t="s">
        <v>743</v>
      </c>
      <c r="F834" s="20"/>
      <c r="G834" s="315"/>
      <c r="H834" s="17" t="e">
        <f>VLOOKUP(G834,'TONG HOP'!$C$8:$E$799,2,0)</f>
        <v>#N/A</v>
      </c>
      <c r="I834" s="29" t="str">
        <f>IF(B834="","",VLOOKUP(H834,'TONG HOP'!$B$8:$F$19883,1,0))</f>
        <v/>
      </c>
      <c r="J834" s="35" t="str">
        <f>IF(B835="","",VLOOKUP(I834,'TONG HOP'!$B$8:$F$19883,5,0))</f>
        <v/>
      </c>
      <c r="K834" s="214"/>
      <c r="L834" s="214"/>
      <c r="M834" s="214"/>
      <c r="N834" s="214"/>
      <c r="O834" s="617"/>
      <c r="P834" s="11">
        <f t="shared" si="27"/>
        <v>8</v>
      </c>
      <c r="Q834" s="246"/>
      <c r="R834" s="217" t="e">
        <f>+VLOOKUP(G834,'TONG HOP'!$C$8:$Q$788,14,0)</f>
        <v>#N/A</v>
      </c>
      <c r="S834" s="217" t="e">
        <f>+VLOOKUP(G834,'TONG HOP'!$C$8:$Q$788,15,0)</f>
        <v>#N/A</v>
      </c>
      <c r="T834" s="447"/>
      <c r="U834" s="7"/>
      <c r="V834" s="7"/>
    </row>
    <row r="835" spans="1:22" ht="15" customHeight="1">
      <c r="A835" s="4">
        <f t="shared" si="26"/>
        <v>831</v>
      </c>
      <c r="B835" s="30"/>
      <c r="C835" s="19" t="s">
        <v>742</v>
      </c>
      <c r="D835" s="489"/>
      <c r="E835" s="5" t="s">
        <v>743</v>
      </c>
      <c r="F835" s="20"/>
      <c r="G835" s="17"/>
      <c r="H835" s="17" t="e">
        <f>VLOOKUP(G835,'TONG HOP'!$C$8:$E$799,2,0)</f>
        <v>#N/A</v>
      </c>
      <c r="I835" s="29" t="str">
        <f>IF(B835="","",VLOOKUP(H835,'TONG HOP'!$B$8:$F$19883,1,0))</f>
        <v/>
      </c>
      <c r="J835" s="35" t="str">
        <f>IF(B835="","",VLOOKUP(I835,'TONG HOP'!$B$8:$F$19883,5,0))</f>
        <v/>
      </c>
      <c r="K835" s="214"/>
      <c r="L835" s="214"/>
      <c r="M835" s="214"/>
      <c r="N835" s="214"/>
      <c r="O835" s="617"/>
      <c r="P835" s="11">
        <f t="shared" si="27"/>
        <v>8</v>
      </c>
      <c r="Q835" s="246"/>
      <c r="R835" s="217" t="e">
        <f>+VLOOKUP(G835,'TONG HOP'!$C$8:$Q$788,14,0)</f>
        <v>#N/A</v>
      </c>
      <c r="S835" s="217" t="e">
        <f>+VLOOKUP(G835,'TONG HOP'!$C$8:$Q$788,15,0)</f>
        <v>#N/A</v>
      </c>
      <c r="T835" s="447"/>
      <c r="U835" s="7"/>
      <c r="V835" s="7"/>
    </row>
    <row r="836" spans="1:22" ht="15" customHeight="1">
      <c r="A836" s="4">
        <f t="shared" si="26"/>
        <v>832</v>
      </c>
      <c r="B836" s="30"/>
      <c r="C836" s="19" t="s">
        <v>742</v>
      </c>
      <c r="D836" s="489"/>
      <c r="E836" s="5" t="s">
        <v>743</v>
      </c>
      <c r="F836" s="20"/>
      <c r="G836" s="315"/>
      <c r="H836" s="17" t="e">
        <f>VLOOKUP(G836,'TONG HOP'!$C$8:$E$799,2,0)</f>
        <v>#N/A</v>
      </c>
      <c r="I836" s="29" t="str">
        <f>IF(B836="","",VLOOKUP(H836,'TONG HOP'!$B$8:$F$19883,1,0))</f>
        <v/>
      </c>
      <c r="J836" s="35" t="str">
        <f>IF(B837="","",VLOOKUP(I836,'TONG HOP'!$B$8:$F$19883,5,0))</f>
        <v/>
      </c>
      <c r="K836" s="214"/>
      <c r="L836" s="214"/>
      <c r="M836" s="214"/>
      <c r="N836" s="214"/>
      <c r="O836" s="617"/>
      <c r="P836" s="11">
        <f t="shared" si="27"/>
        <v>8</v>
      </c>
      <c r="Q836" s="246"/>
      <c r="R836" s="217" t="e">
        <f>+VLOOKUP(G836,'TONG HOP'!$C$8:$Q$788,14,0)</f>
        <v>#N/A</v>
      </c>
      <c r="S836" s="217" t="e">
        <f>+VLOOKUP(G836,'TONG HOP'!$C$8:$Q$788,15,0)</f>
        <v>#N/A</v>
      </c>
      <c r="T836" s="447"/>
      <c r="U836" s="7"/>
      <c r="V836" s="7"/>
    </row>
    <row r="837" spans="1:22" ht="15" customHeight="1">
      <c r="A837" s="4">
        <f t="shared" ref="A837:A900" si="28">ROW()-4</f>
        <v>833</v>
      </c>
      <c r="B837" s="30"/>
      <c r="C837" s="19" t="s">
        <v>742</v>
      </c>
      <c r="D837" s="489"/>
      <c r="E837" s="5" t="s">
        <v>743</v>
      </c>
      <c r="F837" s="20"/>
      <c r="G837" s="17"/>
      <c r="H837" s="17" t="e">
        <f>VLOOKUP(G837,'TONG HOP'!$C$8:$E$799,2,0)</f>
        <v>#N/A</v>
      </c>
      <c r="I837" s="29" t="str">
        <f>IF(B837="","",VLOOKUP(H837,'TONG HOP'!$B$8:$F$19883,1,0))</f>
        <v/>
      </c>
      <c r="J837" s="35" t="str">
        <f>IF(B837="","",VLOOKUP(I837,'TONG HOP'!$B$8:$F$19883,5,0))</f>
        <v/>
      </c>
      <c r="K837" s="214"/>
      <c r="L837" s="214"/>
      <c r="M837" s="214"/>
      <c r="N837" s="214"/>
      <c r="O837" s="617"/>
      <c r="P837" s="11">
        <f t="shared" si="27"/>
        <v>8</v>
      </c>
      <c r="Q837" s="246"/>
      <c r="R837" s="217" t="e">
        <f>+VLOOKUP(G837,'TONG HOP'!$C$8:$Q$788,14,0)</f>
        <v>#N/A</v>
      </c>
      <c r="S837" s="217" t="e">
        <f>+VLOOKUP(G837,'TONG HOP'!$C$8:$Q$788,15,0)</f>
        <v>#N/A</v>
      </c>
      <c r="T837" s="447"/>
      <c r="U837" s="7"/>
      <c r="V837" s="7"/>
    </row>
    <row r="838" spans="1:22" ht="15" customHeight="1">
      <c r="A838" s="4">
        <f t="shared" si="28"/>
        <v>834</v>
      </c>
      <c r="B838" s="30"/>
      <c r="C838" s="19" t="s">
        <v>742</v>
      </c>
      <c r="D838" s="489"/>
      <c r="E838" s="5" t="s">
        <v>743</v>
      </c>
      <c r="F838" s="20"/>
      <c r="G838" s="315"/>
      <c r="H838" s="17" t="e">
        <f>VLOOKUP(G838,'TONG HOP'!$C$8:$E$799,2,0)</f>
        <v>#N/A</v>
      </c>
      <c r="I838" s="29" t="str">
        <f>IF(B838="","",VLOOKUP(H838,'TONG HOP'!$B$8:$F$19883,1,0))</f>
        <v/>
      </c>
      <c r="J838" s="35" t="str">
        <f>IF(B839="","",VLOOKUP(I838,'TONG HOP'!$B$8:$F$19883,5,0))</f>
        <v/>
      </c>
      <c r="K838" s="214"/>
      <c r="L838" s="214"/>
      <c r="M838" s="214"/>
      <c r="N838" s="214"/>
      <c r="O838" s="617"/>
      <c r="P838" s="11">
        <f t="shared" ref="P838:P901" si="29">P837</f>
        <v>8</v>
      </c>
      <c r="Q838" s="246"/>
      <c r="R838" s="217" t="e">
        <f>+VLOOKUP(G838,'TONG HOP'!$C$8:$Q$788,14,0)</f>
        <v>#N/A</v>
      </c>
      <c r="S838" s="217" t="e">
        <f>+VLOOKUP(G838,'TONG HOP'!$C$8:$Q$788,15,0)</f>
        <v>#N/A</v>
      </c>
      <c r="T838" s="447"/>
      <c r="U838" s="7"/>
      <c r="V838" s="7"/>
    </row>
    <row r="839" spans="1:22" ht="15" customHeight="1">
      <c r="A839" s="4">
        <f t="shared" si="28"/>
        <v>835</v>
      </c>
      <c r="B839" s="30"/>
      <c r="C839" s="19" t="s">
        <v>742</v>
      </c>
      <c r="D839" s="489"/>
      <c r="E839" s="5" t="s">
        <v>743</v>
      </c>
      <c r="F839" s="20"/>
      <c r="G839" s="315"/>
      <c r="H839" s="17" t="e">
        <f>VLOOKUP(G839,'TONG HOP'!$C$8:$E$799,2,0)</f>
        <v>#N/A</v>
      </c>
      <c r="I839" s="29" t="str">
        <f>IF(B839="","",VLOOKUP(H839,'TONG HOP'!$B$8:$F$19883,1,0))</f>
        <v/>
      </c>
      <c r="J839" s="35" t="str">
        <f>IF(B839="","",VLOOKUP(I839,'TONG HOP'!$B$8:$F$19883,5,0))</f>
        <v/>
      </c>
      <c r="K839" s="214"/>
      <c r="L839" s="214"/>
      <c r="M839" s="214"/>
      <c r="N839" s="214"/>
      <c r="O839" s="617"/>
      <c r="P839" s="11">
        <f t="shared" si="29"/>
        <v>8</v>
      </c>
      <c r="Q839" s="246"/>
      <c r="R839" s="217" t="e">
        <f>+VLOOKUP(G839,'TONG HOP'!$C$8:$Q$788,14,0)</f>
        <v>#N/A</v>
      </c>
      <c r="S839" s="217" t="e">
        <f>+VLOOKUP(G839,'TONG HOP'!$C$8:$Q$788,15,0)</f>
        <v>#N/A</v>
      </c>
      <c r="T839" s="447"/>
      <c r="U839" s="7"/>
      <c r="V839" s="7"/>
    </row>
    <row r="840" spans="1:22" ht="15" customHeight="1">
      <c r="A840" s="4">
        <f t="shared" si="28"/>
        <v>836</v>
      </c>
      <c r="B840" s="30"/>
      <c r="C840" s="19" t="s">
        <v>742</v>
      </c>
      <c r="D840" s="489"/>
      <c r="E840" s="5" t="s">
        <v>743</v>
      </c>
      <c r="F840" s="20"/>
      <c r="G840" s="315"/>
      <c r="H840" s="17" t="e">
        <f>VLOOKUP(G840,'TONG HOP'!$C$8:$E$799,2,0)</f>
        <v>#N/A</v>
      </c>
      <c r="I840" s="29" t="str">
        <f>IF(B840="","",VLOOKUP(H840,'TONG HOP'!$B$8:$F$19883,1,0))</f>
        <v/>
      </c>
      <c r="J840" s="35" t="str">
        <f>IF(B841="","",VLOOKUP(I840,'TONG HOP'!$B$8:$F$19883,5,0))</f>
        <v/>
      </c>
      <c r="K840" s="214"/>
      <c r="L840" s="214"/>
      <c r="M840" s="214"/>
      <c r="N840" s="214"/>
      <c r="O840" s="617"/>
      <c r="P840" s="11">
        <f t="shared" si="29"/>
        <v>8</v>
      </c>
      <c r="Q840" s="246"/>
      <c r="R840" s="217" t="e">
        <f>+VLOOKUP(G840,'TONG HOP'!$C$8:$Q$788,14,0)</f>
        <v>#N/A</v>
      </c>
      <c r="S840" s="217" t="e">
        <f>+VLOOKUP(G840,'TONG HOP'!$C$8:$Q$788,15,0)</f>
        <v>#N/A</v>
      </c>
      <c r="T840" s="447"/>
      <c r="U840" s="7"/>
      <c r="V840" s="7"/>
    </row>
    <row r="841" spans="1:22" ht="15" customHeight="1">
      <c r="A841" s="4">
        <f t="shared" si="28"/>
        <v>837</v>
      </c>
      <c r="B841" s="30"/>
      <c r="C841" s="19" t="s">
        <v>742</v>
      </c>
      <c r="D841" s="489"/>
      <c r="E841" s="5" t="s">
        <v>743</v>
      </c>
      <c r="F841" s="20"/>
      <c r="G841" s="315"/>
      <c r="H841" s="17" t="e">
        <f>VLOOKUP(G841,'TONG HOP'!$C$8:$E$799,2,0)</f>
        <v>#N/A</v>
      </c>
      <c r="I841" s="29" t="str">
        <f>IF(B841="","",VLOOKUP(H841,'TONG HOP'!$B$8:$F$19883,1,0))</f>
        <v/>
      </c>
      <c r="J841" s="35" t="str">
        <f>IF(B841="","",VLOOKUP(I841,'TONG HOP'!$B$8:$F$19883,5,0))</f>
        <v/>
      </c>
      <c r="K841" s="214"/>
      <c r="L841" s="214"/>
      <c r="M841" s="214"/>
      <c r="N841" s="214"/>
      <c r="O841" s="617"/>
      <c r="P841" s="11">
        <f t="shared" si="29"/>
        <v>8</v>
      </c>
      <c r="Q841" s="246"/>
      <c r="R841" s="217" t="e">
        <f>+VLOOKUP(G841,'TONG HOP'!$C$8:$Q$788,14,0)</f>
        <v>#N/A</v>
      </c>
      <c r="S841" s="217" t="e">
        <f>+VLOOKUP(G841,'TONG HOP'!$C$8:$Q$788,15,0)</f>
        <v>#N/A</v>
      </c>
      <c r="T841" s="447"/>
      <c r="U841" s="7"/>
      <c r="V841" s="7"/>
    </row>
    <row r="842" spans="1:22" ht="15" customHeight="1">
      <c r="A842" s="4">
        <f t="shared" si="28"/>
        <v>838</v>
      </c>
      <c r="B842" s="30"/>
      <c r="C842" s="19" t="s">
        <v>742</v>
      </c>
      <c r="D842" s="489"/>
      <c r="E842" s="5" t="s">
        <v>743</v>
      </c>
      <c r="F842" s="20"/>
      <c r="G842" s="17"/>
      <c r="H842" s="17" t="e">
        <f>VLOOKUP(G842,'TONG HOP'!$C$8:$E$799,2,0)</f>
        <v>#N/A</v>
      </c>
      <c r="I842" s="29" t="str">
        <f>IF(B842="","",VLOOKUP(H842,'TONG HOP'!$B$8:$F$19883,1,0))</f>
        <v/>
      </c>
      <c r="J842" s="35" t="str">
        <f>IF(B843="","",VLOOKUP(I842,'TONG HOP'!$B$8:$F$19883,5,0))</f>
        <v/>
      </c>
      <c r="K842" s="214"/>
      <c r="L842" s="214"/>
      <c r="M842" s="214"/>
      <c r="N842" s="214"/>
      <c r="O842" s="617"/>
      <c r="P842" s="11">
        <f t="shared" si="29"/>
        <v>8</v>
      </c>
      <c r="Q842" s="246"/>
      <c r="R842" s="217" t="e">
        <f>+VLOOKUP(G842,'TONG HOP'!$C$8:$Q$788,14,0)</f>
        <v>#N/A</v>
      </c>
      <c r="S842" s="217" t="e">
        <f>+VLOOKUP(G842,'TONG HOP'!$C$8:$Q$788,15,0)</f>
        <v>#N/A</v>
      </c>
      <c r="T842" s="447"/>
      <c r="U842" s="7"/>
      <c r="V842" s="7"/>
    </row>
    <row r="843" spans="1:22" ht="15" customHeight="1">
      <c r="A843" s="4">
        <f t="shared" si="28"/>
        <v>839</v>
      </c>
      <c r="B843" s="30"/>
      <c r="C843" s="19" t="s">
        <v>742</v>
      </c>
      <c r="D843" s="489"/>
      <c r="E843" s="5" t="s">
        <v>743</v>
      </c>
      <c r="F843" s="20"/>
      <c r="G843" s="17"/>
      <c r="H843" s="17" t="e">
        <f>VLOOKUP(G843,'TONG HOP'!$C$8:$E$799,2,0)</f>
        <v>#N/A</v>
      </c>
      <c r="I843" s="29" t="str">
        <f>IF(B843="","",VLOOKUP(H843,'TONG HOP'!$B$8:$F$19883,1,0))</f>
        <v/>
      </c>
      <c r="J843" s="35" t="str">
        <f>IF(B843="","",VLOOKUP(I843,'TONG HOP'!$B$8:$F$19883,5,0))</f>
        <v/>
      </c>
      <c r="K843" s="214"/>
      <c r="L843" s="214"/>
      <c r="M843" s="214"/>
      <c r="N843" s="214"/>
      <c r="O843" s="617"/>
      <c r="P843" s="11">
        <f t="shared" si="29"/>
        <v>8</v>
      </c>
      <c r="Q843" s="246"/>
      <c r="R843" s="217" t="e">
        <f>+VLOOKUP(G843,'TONG HOP'!$C$8:$Q$788,14,0)</f>
        <v>#N/A</v>
      </c>
      <c r="S843" s="217" t="e">
        <f>+VLOOKUP(G843,'TONG HOP'!$C$8:$Q$788,15,0)</f>
        <v>#N/A</v>
      </c>
      <c r="T843" s="447"/>
      <c r="U843" s="7"/>
      <c r="V843" s="7"/>
    </row>
    <row r="844" spans="1:22" ht="15" customHeight="1">
      <c r="A844" s="4">
        <f t="shared" si="28"/>
        <v>840</v>
      </c>
      <c r="B844" s="30"/>
      <c r="C844" s="19" t="s">
        <v>742</v>
      </c>
      <c r="D844" s="489"/>
      <c r="E844" s="5" t="s">
        <v>743</v>
      </c>
      <c r="F844" s="20"/>
      <c r="G844" s="315"/>
      <c r="H844" s="17" t="e">
        <f>VLOOKUP(G844,'TONG HOP'!$C$8:$E$799,2,0)</f>
        <v>#N/A</v>
      </c>
      <c r="I844" s="29" t="str">
        <f>IF(B844="","",VLOOKUP(H844,'TONG HOP'!$B$8:$F$19883,1,0))</f>
        <v/>
      </c>
      <c r="J844" s="35" t="str">
        <f>IF(B845="","",VLOOKUP(I844,'TONG HOP'!$B$8:$F$19883,5,0))</f>
        <v/>
      </c>
      <c r="K844" s="214"/>
      <c r="L844" s="214"/>
      <c r="M844" s="214"/>
      <c r="N844" s="214"/>
      <c r="O844" s="617"/>
      <c r="P844" s="11">
        <f t="shared" si="29"/>
        <v>8</v>
      </c>
      <c r="Q844" s="246"/>
      <c r="R844" s="217" t="e">
        <f>+VLOOKUP(G844,'TONG HOP'!$C$8:$Q$788,14,0)</f>
        <v>#N/A</v>
      </c>
      <c r="S844" s="217" t="e">
        <f>+VLOOKUP(G844,'TONG HOP'!$C$8:$Q$788,15,0)</f>
        <v>#N/A</v>
      </c>
      <c r="T844" s="447"/>
      <c r="U844" s="7"/>
      <c r="V844" s="7"/>
    </row>
    <row r="845" spans="1:22" ht="15" customHeight="1">
      <c r="A845" s="4">
        <f t="shared" si="28"/>
        <v>841</v>
      </c>
      <c r="B845" s="30"/>
      <c r="C845" s="19" t="s">
        <v>742</v>
      </c>
      <c r="D845" s="489"/>
      <c r="E845" s="5" t="s">
        <v>743</v>
      </c>
      <c r="F845" s="20"/>
      <c r="G845" s="17"/>
      <c r="H845" s="17" t="e">
        <f>VLOOKUP(G845,'TONG HOP'!$C$8:$E$799,2,0)</f>
        <v>#N/A</v>
      </c>
      <c r="I845" s="29" t="str">
        <f>IF(B845="","",VLOOKUP(H845,'TONG HOP'!$B$8:$F$19883,1,0))</f>
        <v/>
      </c>
      <c r="J845" s="35" t="str">
        <f>IF(B845="","",VLOOKUP(I845,'TONG HOP'!$B$8:$F$19883,5,0))</f>
        <v/>
      </c>
      <c r="K845" s="214"/>
      <c r="L845" s="214"/>
      <c r="M845" s="214"/>
      <c r="N845" s="214"/>
      <c r="O845" s="617"/>
      <c r="P845" s="11">
        <f t="shared" si="29"/>
        <v>8</v>
      </c>
      <c r="Q845" s="246"/>
      <c r="R845" s="217" t="e">
        <f>+VLOOKUP(G845,'TONG HOP'!$C$8:$Q$788,14,0)</f>
        <v>#N/A</v>
      </c>
      <c r="S845" s="217" t="e">
        <f>+VLOOKUP(G845,'TONG HOP'!$C$8:$Q$788,15,0)</f>
        <v>#N/A</v>
      </c>
      <c r="T845" s="447"/>
      <c r="U845" s="7"/>
      <c r="V845" s="7"/>
    </row>
    <row r="846" spans="1:22" ht="15" customHeight="1">
      <c r="A846" s="4">
        <f t="shared" si="28"/>
        <v>842</v>
      </c>
      <c r="B846" s="30"/>
      <c r="C846" s="19" t="s">
        <v>742</v>
      </c>
      <c r="D846" s="489"/>
      <c r="E846" s="5" t="s">
        <v>743</v>
      </c>
      <c r="F846" s="20"/>
      <c r="G846" s="315"/>
      <c r="H846" s="17" t="e">
        <f>VLOOKUP(G846,'TONG HOP'!$C$8:$E$799,2,0)</f>
        <v>#N/A</v>
      </c>
      <c r="I846" s="29" t="str">
        <f>IF(B846="","",VLOOKUP(H846,'TONG HOP'!$B$8:$F$19883,1,0))</f>
        <v/>
      </c>
      <c r="J846" s="35" t="str">
        <f>IF(B847="","",VLOOKUP(I846,'TONG HOP'!$B$8:$F$19883,5,0))</f>
        <v/>
      </c>
      <c r="K846" s="214"/>
      <c r="L846" s="214"/>
      <c r="M846" s="214"/>
      <c r="N846" s="214"/>
      <c r="O846" s="617"/>
      <c r="P846" s="11">
        <f t="shared" si="29"/>
        <v>8</v>
      </c>
      <c r="Q846" s="246"/>
      <c r="R846" s="217" t="e">
        <f>+VLOOKUP(G846,'TONG HOP'!$C$8:$Q$788,14,0)</f>
        <v>#N/A</v>
      </c>
      <c r="S846" s="217" t="e">
        <f>+VLOOKUP(G846,'TONG HOP'!$C$8:$Q$788,15,0)</f>
        <v>#N/A</v>
      </c>
      <c r="T846" s="447"/>
      <c r="U846" s="7"/>
      <c r="V846" s="7"/>
    </row>
    <row r="847" spans="1:22" ht="15" customHeight="1">
      <c r="A847" s="4">
        <f t="shared" si="28"/>
        <v>843</v>
      </c>
      <c r="B847" s="30"/>
      <c r="C847" s="19" t="s">
        <v>742</v>
      </c>
      <c r="D847" s="489"/>
      <c r="E847" s="5" t="s">
        <v>743</v>
      </c>
      <c r="F847" s="20"/>
      <c r="G847" s="17"/>
      <c r="H847" s="17" t="e">
        <f>VLOOKUP(G847,'TONG HOP'!$C$8:$E$799,2,0)</f>
        <v>#N/A</v>
      </c>
      <c r="I847" s="29" t="str">
        <f>IF(B847="","",VLOOKUP(H847,'TONG HOP'!$B$8:$F$19883,1,0))</f>
        <v/>
      </c>
      <c r="J847" s="35" t="str">
        <f>IF(B847="","",VLOOKUP(I847,'TONG HOP'!$B$8:$F$19883,5,0))</f>
        <v/>
      </c>
      <c r="K847" s="214"/>
      <c r="L847" s="214"/>
      <c r="M847" s="214"/>
      <c r="N847" s="214"/>
      <c r="O847" s="617"/>
      <c r="P847" s="11">
        <f t="shared" si="29"/>
        <v>8</v>
      </c>
      <c r="Q847" s="246"/>
      <c r="R847" s="217" t="e">
        <f>+VLOOKUP(G847,'TONG HOP'!$C$8:$Q$788,14,0)</f>
        <v>#N/A</v>
      </c>
      <c r="S847" s="217" t="e">
        <f>+VLOOKUP(G847,'TONG HOP'!$C$8:$Q$788,15,0)</f>
        <v>#N/A</v>
      </c>
      <c r="T847" s="447"/>
      <c r="U847" s="7"/>
      <c r="V847" s="7"/>
    </row>
    <row r="848" spans="1:22" ht="15" customHeight="1">
      <c r="A848" s="4">
        <f t="shared" si="28"/>
        <v>844</v>
      </c>
      <c r="B848" s="30"/>
      <c r="C848" s="19" t="s">
        <v>742</v>
      </c>
      <c r="D848" s="489"/>
      <c r="E848" s="5" t="s">
        <v>743</v>
      </c>
      <c r="F848" s="20"/>
      <c r="G848" s="315"/>
      <c r="H848" s="17" t="e">
        <f>VLOOKUP(G848,'TONG HOP'!$C$8:$E$799,2,0)</f>
        <v>#N/A</v>
      </c>
      <c r="I848" s="29" t="str">
        <f>IF(B848="","",VLOOKUP(H848,'TONG HOP'!$B$8:$F$19883,1,0))</f>
        <v/>
      </c>
      <c r="J848" s="35" t="str">
        <f>IF(B849="","",VLOOKUP(I848,'TONG HOP'!$B$8:$F$19883,5,0))</f>
        <v/>
      </c>
      <c r="K848" s="214"/>
      <c r="L848" s="214"/>
      <c r="M848" s="214"/>
      <c r="N848" s="214"/>
      <c r="O848" s="617"/>
      <c r="P848" s="11">
        <f t="shared" si="29"/>
        <v>8</v>
      </c>
      <c r="Q848" s="246"/>
      <c r="R848" s="217" t="e">
        <f>+VLOOKUP(G848,'TONG HOP'!$C$8:$Q$788,14,0)</f>
        <v>#N/A</v>
      </c>
      <c r="S848" s="217" t="e">
        <f>+VLOOKUP(G848,'TONG HOP'!$C$8:$Q$788,15,0)</f>
        <v>#N/A</v>
      </c>
      <c r="T848" s="447"/>
      <c r="U848" s="7"/>
      <c r="V848" s="7"/>
    </row>
    <row r="849" spans="1:22" ht="15.75" customHeight="1">
      <c r="A849" s="4">
        <f t="shared" si="28"/>
        <v>845</v>
      </c>
      <c r="B849" s="30"/>
      <c r="C849" s="19" t="s">
        <v>742</v>
      </c>
      <c r="D849" s="489"/>
      <c r="E849" s="5" t="s">
        <v>743</v>
      </c>
      <c r="F849" s="20"/>
      <c r="G849" s="315"/>
      <c r="H849" s="17" t="e">
        <f>VLOOKUP(G849,'TONG HOP'!$C$8:$E$799,2,0)</f>
        <v>#N/A</v>
      </c>
      <c r="I849" s="29" t="str">
        <f>IF(B849="","",VLOOKUP(H849,'TONG HOP'!$B$8:$F$19883,1,0))</f>
        <v/>
      </c>
      <c r="J849" s="35" t="str">
        <f>IF(B849="","",VLOOKUP(I849,'TONG HOP'!$B$8:$F$19883,5,0))</f>
        <v/>
      </c>
      <c r="K849" s="214"/>
      <c r="L849" s="214"/>
      <c r="M849" s="214"/>
      <c r="N849" s="214"/>
      <c r="O849" s="617"/>
      <c r="P849" s="11">
        <f t="shared" si="29"/>
        <v>8</v>
      </c>
      <c r="Q849" s="246"/>
      <c r="R849" s="217" t="e">
        <f>+VLOOKUP(G849,'TONG HOP'!$C$8:$Q$788,14,0)</f>
        <v>#N/A</v>
      </c>
      <c r="S849" s="217" t="e">
        <f>+VLOOKUP(G849,'TONG HOP'!$C$8:$Q$788,15,0)</f>
        <v>#N/A</v>
      </c>
      <c r="T849" s="447"/>
      <c r="U849" s="7"/>
      <c r="V849" s="7"/>
    </row>
    <row r="850" spans="1:22" ht="15" customHeight="1">
      <c r="A850" s="4">
        <f t="shared" si="28"/>
        <v>846</v>
      </c>
      <c r="B850" s="30"/>
      <c r="C850" s="19" t="s">
        <v>742</v>
      </c>
      <c r="D850" s="489"/>
      <c r="E850" s="5" t="s">
        <v>743</v>
      </c>
      <c r="F850" s="20"/>
      <c r="G850" s="315"/>
      <c r="H850" s="17" t="e">
        <f>VLOOKUP(G850,'TONG HOP'!$C$8:$E$799,2,0)</f>
        <v>#N/A</v>
      </c>
      <c r="I850" s="29" t="str">
        <f>IF(B850="","",VLOOKUP(H850,'TONG HOP'!$B$8:$F$19883,1,0))</f>
        <v/>
      </c>
      <c r="J850" s="35" t="str">
        <f>IF(B851="","",VLOOKUP(I850,'TONG HOP'!$B$8:$F$19883,5,0))</f>
        <v/>
      </c>
      <c r="K850" s="214"/>
      <c r="L850" s="214"/>
      <c r="M850" s="214"/>
      <c r="N850" s="214"/>
      <c r="O850" s="617"/>
      <c r="P850" s="11">
        <f t="shared" si="29"/>
        <v>8</v>
      </c>
      <c r="Q850" s="246"/>
      <c r="R850" s="217" t="e">
        <f>+VLOOKUP(G850,'TONG HOP'!$C$8:$Q$788,14,0)</f>
        <v>#N/A</v>
      </c>
      <c r="S850" s="217" t="e">
        <f>+VLOOKUP(G850,'TONG HOP'!$C$8:$Q$788,15,0)</f>
        <v>#N/A</v>
      </c>
      <c r="T850" s="447"/>
      <c r="U850" s="7"/>
      <c r="V850" s="7"/>
    </row>
    <row r="851" spans="1:22" ht="15" customHeight="1">
      <c r="A851" s="4">
        <f t="shared" si="28"/>
        <v>847</v>
      </c>
      <c r="B851" s="30"/>
      <c r="C851" s="19" t="s">
        <v>742</v>
      </c>
      <c r="D851" s="489"/>
      <c r="E851" s="5" t="s">
        <v>743</v>
      </c>
      <c r="F851" s="20"/>
      <c r="G851" s="315"/>
      <c r="H851" s="17" t="e">
        <f>VLOOKUP(G851,'TONG HOP'!$C$8:$E$799,2,0)</f>
        <v>#N/A</v>
      </c>
      <c r="I851" s="29" t="str">
        <f>IF(B851="","",VLOOKUP(H851,'TONG HOP'!$B$8:$F$19883,1,0))</f>
        <v/>
      </c>
      <c r="J851" s="35" t="str">
        <f>IF(B851="","",VLOOKUP(I851,'TONG HOP'!$B$8:$F$19883,5,0))</f>
        <v/>
      </c>
      <c r="K851" s="214"/>
      <c r="L851" s="214"/>
      <c r="M851" s="214"/>
      <c r="N851" s="214"/>
      <c r="O851" s="617"/>
      <c r="P851" s="11">
        <f t="shared" si="29"/>
        <v>8</v>
      </c>
      <c r="Q851" s="246"/>
      <c r="R851" s="217" t="e">
        <f>+VLOOKUP(G851,'TONG HOP'!$C$8:$Q$788,14,0)</f>
        <v>#N/A</v>
      </c>
      <c r="S851" s="217" t="e">
        <f>+VLOOKUP(G851,'TONG HOP'!$C$8:$Q$788,15,0)</f>
        <v>#N/A</v>
      </c>
      <c r="T851" s="447"/>
      <c r="U851" s="7"/>
      <c r="V851" s="7"/>
    </row>
    <row r="852" spans="1:22" ht="15" customHeight="1">
      <c r="A852" s="4">
        <f t="shared" si="28"/>
        <v>848</v>
      </c>
      <c r="B852" s="30"/>
      <c r="C852" s="19" t="s">
        <v>742</v>
      </c>
      <c r="D852" s="489"/>
      <c r="E852" s="5" t="s">
        <v>743</v>
      </c>
      <c r="F852" s="20"/>
      <c r="G852" s="17"/>
      <c r="H852" s="17" t="e">
        <f>VLOOKUP(G852,'TONG HOP'!$C$8:$E$799,2,0)</f>
        <v>#N/A</v>
      </c>
      <c r="I852" s="29" t="str">
        <f>IF(B852="","",VLOOKUP(H852,'TONG HOP'!$B$8:$F$19883,1,0))</f>
        <v/>
      </c>
      <c r="J852" s="35" t="str">
        <f>IF(B853="","",VLOOKUP(I852,'TONG HOP'!$B$8:$F$19883,5,0))</f>
        <v/>
      </c>
      <c r="K852" s="214"/>
      <c r="L852" s="214"/>
      <c r="M852" s="214"/>
      <c r="N852" s="214"/>
      <c r="O852" s="617"/>
      <c r="P852" s="11">
        <f t="shared" si="29"/>
        <v>8</v>
      </c>
      <c r="Q852" s="246"/>
      <c r="R852" s="217" t="e">
        <f>+VLOOKUP(G852,'TONG HOP'!$C$8:$Q$788,14,0)</f>
        <v>#N/A</v>
      </c>
      <c r="S852" s="217" t="e">
        <f>+VLOOKUP(G852,'TONG HOP'!$C$8:$Q$788,15,0)</f>
        <v>#N/A</v>
      </c>
      <c r="T852" s="447"/>
      <c r="U852" s="7"/>
      <c r="V852" s="7"/>
    </row>
    <row r="853" spans="1:22" ht="15" customHeight="1">
      <c r="A853" s="4">
        <f t="shared" si="28"/>
        <v>849</v>
      </c>
      <c r="B853" s="30"/>
      <c r="C853" s="19" t="s">
        <v>742</v>
      </c>
      <c r="D853" s="489"/>
      <c r="E853" s="5" t="s">
        <v>743</v>
      </c>
      <c r="F853" s="20"/>
      <c r="G853" s="17"/>
      <c r="H853" s="17" t="e">
        <f>VLOOKUP(G853,'TONG HOP'!$C$8:$E$799,2,0)</f>
        <v>#N/A</v>
      </c>
      <c r="I853" s="29" t="str">
        <f>IF(B853="","",VLOOKUP(H853,'TONG HOP'!$B$8:$F$19883,1,0))</f>
        <v/>
      </c>
      <c r="J853" s="35" t="str">
        <f>IF(B853="","",VLOOKUP(I853,'TONG HOP'!$B$8:$F$19883,5,0))</f>
        <v/>
      </c>
      <c r="K853" s="214"/>
      <c r="L853" s="214"/>
      <c r="M853" s="214"/>
      <c r="N853" s="214"/>
      <c r="O853" s="617"/>
      <c r="P853" s="11">
        <f t="shared" si="29"/>
        <v>8</v>
      </c>
      <c r="Q853" s="246"/>
      <c r="R853" s="217" t="e">
        <f>+VLOOKUP(G853,'TONG HOP'!$C$8:$Q$788,14,0)</f>
        <v>#N/A</v>
      </c>
      <c r="S853" s="217" t="e">
        <f>+VLOOKUP(G853,'TONG HOP'!$C$8:$Q$788,15,0)</f>
        <v>#N/A</v>
      </c>
      <c r="T853" s="447"/>
      <c r="U853" s="7"/>
      <c r="V853" s="7"/>
    </row>
    <row r="854" spans="1:22" ht="15" customHeight="1">
      <c r="A854" s="4">
        <f t="shared" si="28"/>
        <v>850</v>
      </c>
      <c r="B854" s="30"/>
      <c r="C854" s="19" t="s">
        <v>742</v>
      </c>
      <c r="D854" s="489"/>
      <c r="E854" s="5" t="s">
        <v>743</v>
      </c>
      <c r="F854" s="20"/>
      <c r="G854" s="17"/>
      <c r="H854" s="17" t="e">
        <f>VLOOKUP(G854,'TONG HOP'!$C$8:$E$799,2,0)</f>
        <v>#N/A</v>
      </c>
      <c r="I854" s="29" t="str">
        <f>IF(B854="","",VLOOKUP(H854,'TONG HOP'!$B$8:$F$19883,1,0))</f>
        <v/>
      </c>
      <c r="J854" s="35" t="str">
        <f>IF(B855="","",VLOOKUP(I854,'TONG HOP'!$B$8:$F$19883,5,0))</f>
        <v/>
      </c>
      <c r="K854" s="214"/>
      <c r="L854" s="214"/>
      <c r="M854" s="214"/>
      <c r="N854" s="214"/>
      <c r="O854" s="617"/>
      <c r="P854" s="11">
        <f t="shared" si="29"/>
        <v>8</v>
      </c>
      <c r="Q854" s="246"/>
      <c r="R854" s="217" t="e">
        <f>+VLOOKUP(G854,'TONG HOP'!$C$8:$Q$788,14,0)</f>
        <v>#N/A</v>
      </c>
      <c r="S854" s="217" t="e">
        <f>+VLOOKUP(G854,'TONG HOP'!$C$8:$Q$788,15,0)</f>
        <v>#N/A</v>
      </c>
      <c r="T854" s="447"/>
      <c r="U854" s="7"/>
      <c r="V854" s="7"/>
    </row>
    <row r="855" spans="1:22" ht="15.75" customHeight="1">
      <c r="A855" s="4">
        <f t="shared" si="28"/>
        <v>851</v>
      </c>
      <c r="B855" s="30"/>
      <c r="C855" s="19" t="s">
        <v>742</v>
      </c>
      <c r="D855" s="489"/>
      <c r="E855" s="5" t="s">
        <v>743</v>
      </c>
      <c r="F855" s="20"/>
      <c r="G855" s="487"/>
      <c r="H855" s="17" t="e">
        <f>VLOOKUP(G855,'TONG HOP'!$C$8:$E$799,2,0)</f>
        <v>#N/A</v>
      </c>
      <c r="I855" s="29" t="str">
        <f>IF(B855="","",VLOOKUP(H855,'TONG HOP'!$B$8:$F$19883,1,0))</f>
        <v/>
      </c>
      <c r="J855" s="35" t="str">
        <f>IF(B855="","",VLOOKUP(I855,'TONG HOP'!$B$8:$F$19883,5,0))</f>
        <v/>
      </c>
      <c r="K855" s="214"/>
      <c r="L855" s="214"/>
      <c r="M855" s="214"/>
      <c r="N855" s="214"/>
      <c r="O855" s="617"/>
      <c r="P855" s="11">
        <f t="shared" si="29"/>
        <v>8</v>
      </c>
      <c r="Q855" s="246"/>
      <c r="R855" s="217" t="e">
        <f>+VLOOKUP(G855,'TONG HOP'!$C$8:$Q$788,14,0)</f>
        <v>#N/A</v>
      </c>
      <c r="S855" s="217" t="e">
        <f>+VLOOKUP(G855,'TONG HOP'!$C$8:$Q$788,15,0)</f>
        <v>#N/A</v>
      </c>
      <c r="T855" s="447"/>
      <c r="U855" s="7"/>
      <c r="V855" s="7"/>
    </row>
    <row r="856" spans="1:22" ht="15" customHeight="1">
      <c r="A856" s="4">
        <f t="shared" si="28"/>
        <v>852</v>
      </c>
      <c r="B856" s="30"/>
      <c r="C856" s="19" t="s">
        <v>742</v>
      </c>
      <c r="D856" s="489"/>
      <c r="E856" s="5" t="s">
        <v>743</v>
      </c>
      <c r="F856" s="20"/>
      <c r="G856" s="17"/>
      <c r="H856" s="17" t="e">
        <f>VLOOKUP(G856,'TONG HOP'!$C$8:$E$799,2,0)</f>
        <v>#N/A</v>
      </c>
      <c r="I856" s="29" t="str">
        <f>IF(B856="","",VLOOKUP(H856,'TONG HOP'!$B$8:$F$19883,1,0))</f>
        <v/>
      </c>
      <c r="J856" s="35" t="str">
        <f>IF(B857="","",VLOOKUP(I856,'TONG HOP'!$B$8:$F$19883,5,0))</f>
        <v/>
      </c>
      <c r="K856" s="214"/>
      <c r="L856" s="214"/>
      <c r="M856" s="214"/>
      <c r="N856" s="214"/>
      <c r="O856" s="617"/>
      <c r="P856" s="11">
        <f t="shared" si="29"/>
        <v>8</v>
      </c>
      <c r="Q856" s="246"/>
      <c r="R856" s="217" t="e">
        <f>+VLOOKUP(G856,'TONG HOP'!$C$8:$Q$788,14,0)</f>
        <v>#N/A</v>
      </c>
      <c r="S856" s="217" t="e">
        <f>+VLOOKUP(G856,'TONG HOP'!$C$8:$Q$788,15,0)</f>
        <v>#N/A</v>
      </c>
      <c r="T856" s="447"/>
      <c r="U856" s="7"/>
      <c r="V856" s="7"/>
    </row>
    <row r="857" spans="1:22" ht="15" customHeight="1">
      <c r="A857" s="4">
        <f t="shared" si="28"/>
        <v>853</v>
      </c>
      <c r="B857" s="30"/>
      <c r="C857" s="19" t="s">
        <v>742</v>
      </c>
      <c r="D857" s="489"/>
      <c r="E857" s="5" t="s">
        <v>743</v>
      </c>
      <c r="F857" s="20"/>
      <c r="G857" s="315"/>
      <c r="H857" s="17" t="e">
        <f>VLOOKUP(G857,'TONG HOP'!$C$8:$E$799,2,0)</f>
        <v>#N/A</v>
      </c>
      <c r="I857" s="29" t="str">
        <f>IF(B857="","",VLOOKUP(H857,'TONG HOP'!$B$8:$F$19883,1,0))</f>
        <v/>
      </c>
      <c r="J857" s="35" t="str">
        <f>IF(B857="","",VLOOKUP(I857,'TONG HOP'!$B$8:$F$19883,5,0))</f>
        <v/>
      </c>
      <c r="K857" s="214"/>
      <c r="L857" s="214"/>
      <c r="M857" s="214"/>
      <c r="N857" s="214"/>
      <c r="O857" s="617"/>
      <c r="P857" s="11">
        <f t="shared" si="29"/>
        <v>8</v>
      </c>
      <c r="Q857" s="246"/>
      <c r="R857" s="217" t="e">
        <f>+VLOOKUP(G857,'TONG HOP'!$C$8:$Q$788,14,0)</f>
        <v>#N/A</v>
      </c>
      <c r="S857" s="217" t="e">
        <f>+VLOOKUP(G857,'TONG HOP'!$C$8:$Q$788,15,0)</f>
        <v>#N/A</v>
      </c>
      <c r="T857" s="447"/>
      <c r="U857" s="7"/>
      <c r="V857" s="7"/>
    </row>
    <row r="858" spans="1:22" ht="15" customHeight="1">
      <c r="A858" s="4">
        <f t="shared" si="28"/>
        <v>854</v>
      </c>
      <c r="B858" s="30"/>
      <c r="C858" s="19" t="s">
        <v>742</v>
      </c>
      <c r="D858" s="489"/>
      <c r="E858" s="5" t="s">
        <v>743</v>
      </c>
      <c r="F858" s="20"/>
      <c r="G858" s="17"/>
      <c r="H858" s="17" t="e">
        <f>VLOOKUP(G858,'TONG HOP'!$C$8:$E$799,2,0)</f>
        <v>#N/A</v>
      </c>
      <c r="I858" s="29" t="str">
        <f>IF(B858="","",VLOOKUP(H858,'TONG HOP'!$B$8:$F$19883,1,0))</f>
        <v/>
      </c>
      <c r="J858" s="35" t="str">
        <f>IF(B859="","",VLOOKUP(I858,'TONG HOP'!$B$8:$F$19883,5,0))</f>
        <v/>
      </c>
      <c r="K858" s="214"/>
      <c r="L858" s="214"/>
      <c r="M858" s="214"/>
      <c r="N858" s="214"/>
      <c r="O858" s="617"/>
      <c r="P858" s="11">
        <f t="shared" si="29"/>
        <v>8</v>
      </c>
      <c r="Q858" s="246"/>
      <c r="R858" s="217" t="e">
        <f>+VLOOKUP(G858,'TONG HOP'!$C$8:$Q$788,14,0)</f>
        <v>#N/A</v>
      </c>
      <c r="S858" s="217" t="e">
        <f>+VLOOKUP(G858,'TONG HOP'!$C$8:$Q$788,15,0)</f>
        <v>#N/A</v>
      </c>
      <c r="T858" s="447"/>
      <c r="U858" s="7"/>
      <c r="V858" s="7"/>
    </row>
    <row r="859" spans="1:22" ht="15" customHeight="1">
      <c r="A859" s="4">
        <f t="shared" si="28"/>
        <v>855</v>
      </c>
      <c r="B859" s="30"/>
      <c r="C859" s="19" t="s">
        <v>742</v>
      </c>
      <c r="D859" s="489"/>
      <c r="E859" s="5" t="s">
        <v>743</v>
      </c>
      <c r="F859" s="20"/>
      <c r="G859" s="17"/>
      <c r="H859" s="17" t="e">
        <f>VLOOKUP(G859,'TONG HOP'!$C$8:$E$799,2,0)</f>
        <v>#N/A</v>
      </c>
      <c r="I859" s="29" t="str">
        <f>IF(B859="","",VLOOKUP(H859,'TONG HOP'!$B$8:$F$19883,1,0))</f>
        <v/>
      </c>
      <c r="J859" s="35" t="str">
        <f>IF(B859="","",VLOOKUP(I859,'TONG HOP'!$B$8:$F$19883,5,0))</f>
        <v/>
      </c>
      <c r="K859" s="214"/>
      <c r="L859" s="214"/>
      <c r="M859" s="214"/>
      <c r="N859" s="214"/>
      <c r="O859" s="617"/>
      <c r="P859" s="11">
        <f t="shared" si="29"/>
        <v>8</v>
      </c>
      <c r="Q859" s="246"/>
      <c r="R859" s="217" t="e">
        <f>+VLOOKUP(G859,'TONG HOP'!$C$8:$Q$788,14,0)</f>
        <v>#N/A</v>
      </c>
      <c r="S859" s="217" t="e">
        <f>+VLOOKUP(G859,'TONG HOP'!$C$8:$Q$788,15,0)</f>
        <v>#N/A</v>
      </c>
      <c r="T859" s="447"/>
      <c r="U859" s="7"/>
      <c r="V859" s="7"/>
    </row>
    <row r="860" spans="1:22" ht="15" customHeight="1">
      <c r="A860" s="4">
        <f t="shared" si="28"/>
        <v>856</v>
      </c>
      <c r="B860" s="30"/>
      <c r="C860" s="19" t="s">
        <v>742</v>
      </c>
      <c r="D860" s="489"/>
      <c r="E860" s="5" t="s">
        <v>743</v>
      </c>
      <c r="F860" s="20"/>
      <c r="G860" s="17"/>
      <c r="H860" s="17" t="e">
        <f>VLOOKUP(G860,'TONG HOP'!$C$8:$E$799,2,0)</f>
        <v>#N/A</v>
      </c>
      <c r="I860" s="29" t="str">
        <f>IF(B861="","",VLOOKUP(H860,'TONG HOP'!$B$8:$F$19883,1,0))</f>
        <v/>
      </c>
      <c r="J860" s="35" t="str">
        <f>IF(B861="","",VLOOKUP(I860,'TONG HOP'!$B$8:$F$19883,5,0))</f>
        <v/>
      </c>
      <c r="K860" s="214"/>
      <c r="L860" s="214"/>
      <c r="M860" s="214"/>
      <c r="N860" s="214"/>
      <c r="O860" s="617"/>
      <c r="P860" s="11">
        <f t="shared" si="29"/>
        <v>8</v>
      </c>
      <c r="Q860" s="246"/>
      <c r="R860" s="217" t="e">
        <f>+VLOOKUP(G860,'TONG HOP'!$C$8:$Q$788,14,0)</f>
        <v>#N/A</v>
      </c>
      <c r="S860" s="217" t="e">
        <f>+VLOOKUP(G860,'TONG HOP'!$C$8:$Q$788,15,0)</f>
        <v>#N/A</v>
      </c>
      <c r="T860" s="447"/>
      <c r="U860" s="7"/>
      <c r="V860" s="7"/>
    </row>
    <row r="861" spans="1:22" ht="15" customHeight="1">
      <c r="A861" s="4">
        <f t="shared" si="28"/>
        <v>857</v>
      </c>
      <c r="B861" s="30"/>
      <c r="C861" s="19" t="s">
        <v>742</v>
      </c>
      <c r="D861" s="489"/>
      <c r="E861" s="5" t="s">
        <v>743</v>
      </c>
      <c r="F861" s="20"/>
      <c r="G861" s="315"/>
      <c r="H861" s="17" t="e">
        <f>VLOOKUP(G861,'TONG HOP'!$C$8:$E$799,2,0)</f>
        <v>#N/A</v>
      </c>
      <c r="I861" s="29" t="str">
        <f>IF(B861="","",VLOOKUP(H861,'TONG HOP'!$B$8:$F$19883,1,0))</f>
        <v/>
      </c>
      <c r="J861" s="35" t="str">
        <f>IF(B861="","",VLOOKUP(I861,'TONG HOP'!$B$8:$F$19883,5,0))</f>
        <v/>
      </c>
      <c r="K861" s="214"/>
      <c r="L861" s="214"/>
      <c r="M861" s="214"/>
      <c r="N861" s="214"/>
      <c r="O861" s="617"/>
      <c r="P861" s="11">
        <f t="shared" si="29"/>
        <v>8</v>
      </c>
      <c r="Q861" s="246"/>
      <c r="R861" s="217" t="e">
        <f>+VLOOKUP(G861,'TONG HOP'!$C$8:$Q$788,14,0)</f>
        <v>#N/A</v>
      </c>
      <c r="S861" s="217" t="e">
        <f>+VLOOKUP(G861,'TONG HOP'!$C$8:$Q$788,15,0)</f>
        <v>#N/A</v>
      </c>
      <c r="T861" s="447"/>
      <c r="U861" s="7"/>
      <c r="V861" s="7"/>
    </row>
    <row r="862" spans="1:22" ht="15" customHeight="1">
      <c r="A862" s="4">
        <f t="shared" si="28"/>
        <v>858</v>
      </c>
      <c r="B862" s="30"/>
      <c r="C862" s="19" t="s">
        <v>742</v>
      </c>
      <c r="D862" s="489"/>
      <c r="E862" s="5" t="s">
        <v>743</v>
      </c>
      <c r="F862" s="20"/>
      <c r="G862" s="315"/>
      <c r="H862" s="17" t="e">
        <f>VLOOKUP(G862,'TONG HOP'!$C$8:$E$799,2,0)</f>
        <v>#N/A</v>
      </c>
      <c r="I862" s="29" t="str">
        <f>IF(B863="","",VLOOKUP(H862,'TONG HOP'!$B$8:$F$19883,1,0))</f>
        <v/>
      </c>
      <c r="J862" s="35" t="str">
        <f>IF(B863="","",VLOOKUP(I862,'TONG HOP'!$B$8:$F$19883,5,0))</f>
        <v/>
      </c>
      <c r="K862" s="214"/>
      <c r="L862" s="214"/>
      <c r="M862" s="215"/>
      <c r="N862" s="215"/>
      <c r="O862" s="617"/>
      <c r="P862" s="11">
        <f t="shared" si="29"/>
        <v>8</v>
      </c>
      <c r="Q862" s="246"/>
      <c r="R862" s="217" t="e">
        <f>+VLOOKUP(G862,'TONG HOP'!$C$8:$Q$788,14,0)</f>
        <v>#N/A</v>
      </c>
      <c r="S862" s="217" t="e">
        <f>+VLOOKUP(G862,'TONG HOP'!$C$8:$Q$788,15,0)</f>
        <v>#N/A</v>
      </c>
      <c r="T862" s="447"/>
      <c r="U862" s="7"/>
      <c r="V862" s="7"/>
    </row>
    <row r="863" spans="1:22" ht="15" customHeight="1">
      <c r="A863" s="4">
        <f t="shared" si="28"/>
        <v>859</v>
      </c>
      <c r="B863" s="30"/>
      <c r="C863" s="19" t="s">
        <v>742</v>
      </c>
      <c r="D863" s="489"/>
      <c r="E863" s="5" t="s">
        <v>743</v>
      </c>
      <c r="F863" s="20"/>
      <c r="G863" s="315"/>
      <c r="H863" s="17" t="e">
        <f>VLOOKUP(G863,'TONG HOP'!$C$8:$E$799,2,0)</f>
        <v>#N/A</v>
      </c>
      <c r="I863" s="29" t="str">
        <f>IF(B864="","",VLOOKUP(H863,'TONG HOP'!$B$8:$F$19883,1,0))</f>
        <v/>
      </c>
      <c r="J863" s="35" t="str">
        <f>IF(B864="","",VLOOKUP(I863,'TONG HOP'!$B$8:$F$19883,5,0))</f>
        <v/>
      </c>
      <c r="K863" s="214"/>
      <c r="L863" s="214"/>
      <c r="M863" s="215"/>
      <c r="N863" s="215"/>
      <c r="O863" s="617"/>
      <c r="P863" s="11">
        <f t="shared" si="29"/>
        <v>8</v>
      </c>
      <c r="Q863" s="246"/>
      <c r="R863" s="217" t="e">
        <f>+VLOOKUP(G863,'TONG HOP'!$C$8:$Q$788,14,0)</f>
        <v>#N/A</v>
      </c>
      <c r="S863" s="217" t="e">
        <f>+VLOOKUP(G863,'TONG HOP'!$C$8:$Q$788,15,0)</f>
        <v>#N/A</v>
      </c>
      <c r="T863" s="447"/>
      <c r="U863" s="7"/>
      <c r="V863" s="7"/>
    </row>
    <row r="864" spans="1:22" ht="15" customHeight="1">
      <c r="A864" s="4">
        <f t="shared" si="28"/>
        <v>860</v>
      </c>
      <c r="B864" s="30"/>
      <c r="C864" s="19" t="s">
        <v>742</v>
      </c>
      <c r="D864" s="489"/>
      <c r="E864" s="5" t="s">
        <v>743</v>
      </c>
      <c r="F864" s="20"/>
      <c r="G864" s="315"/>
      <c r="H864" s="17" t="e">
        <f>VLOOKUP(G864,'TONG HOP'!$C$8:$E$799,2,0)</f>
        <v>#N/A</v>
      </c>
      <c r="I864" s="29" t="str">
        <f>IF(B864="","",VLOOKUP(H864,'TONG HOP'!$B$8:$F$19883,1,0))</f>
        <v/>
      </c>
      <c r="J864" s="35" t="str">
        <f>IF(B864="","",VLOOKUP(I864,'TONG HOP'!$B$8:$F$19883,5,0))</f>
        <v/>
      </c>
      <c r="K864" s="214"/>
      <c r="L864" s="214"/>
      <c r="M864" s="215"/>
      <c r="N864" s="215"/>
      <c r="O864" s="617"/>
      <c r="P864" s="11">
        <f t="shared" si="29"/>
        <v>8</v>
      </c>
      <c r="Q864" s="246"/>
      <c r="R864" s="217" t="e">
        <f>+VLOOKUP(G864,'TONG HOP'!$C$8:$Q$788,14,0)</f>
        <v>#N/A</v>
      </c>
      <c r="S864" s="217" t="e">
        <f>+VLOOKUP(G864,'TONG HOP'!$C$8:$Q$788,15,0)</f>
        <v>#N/A</v>
      </c>
      <c r="T864" s="447"/>
      <c r="U864" s="7"/>
      <c r="V864" s="7"/>
    </row>
    <row r="865" spans="1:22" ht="15" customHeight="1">
      <c r="A865" s="4">
        <f t="shared" si="28"/>
        <v>861</v>
      </c>
      <c r="B865" s="30"/>
      <c r="C865" s="19" t="s">
        <v>742</v>
      </c>
      <c r="D865" s="489"/>
      <c r="E865" s="5" t="s">
        <v>743</v>
      </c>
      <c r="F865" s="20"/>
      <c r="G865" s="315"/>
      <c r="H865" s="17" t="e">
        <f>VLOOKUP(G865,'TONG HOP'!$C$8:$E$799,2,0)</f>
        <v>#N/A</v>
      </c>
      <c r="I865" s="29" t="str">
        <f>IF(B866="","",VLOOKUP(H865,'TONG HOP'!$B$8:$F$19883,1,0))</f>
        <v/>
      </c>
      <c r="J865" s="35" t="str">
        <f>IF(B866="","",VLOOKUP(I865,'TONG HOP'!$B$8:$F$19883,5,0))</f>
        <v/>
      </c>
      <c r="K865" s="214"/>
      <c r="L865" s="214"/>
      <c r="M865" s="215"/>
      <c r="N865" s="215"/>
      <c r="O865" s="617"/>
      <c r="P865" s="11">
        <f t="shared" si="29"/>
        <v>8</v>
      </c>
      <c r="Q865" s="246"/>
      <c r="R865" s="217" t="e">
        <f>+VLOOKUP(G865,'TONG HOP'!$C$8:$Q$788,14,0)</f>
        <v>#N/A</v>
      </c>
      <c r="S865" s="217" t="e">
        <f>+VLOOKUP(G865,'TONG HOP'!$C$8:$Q$788,15,0)</f>
        <v>#N/A</v>
      </c>
      <c r="T865" s="447"/>
      <c r="U865" s="7"/>
      <c r="V865" s="7"/>
    </row>
    <row r="866" spans="1:22" ht="15" customHeight="1">
      <c r="A866" s="4">
        <f t="shared" si="28"/>
        <v>862</v>
      </c>
      <c r="B866" s="30"/>
      <c r="C866" s="19" t="s">
        <v>742</v>
      </c>
      <c r="D866" s="489"/>
      <c r="E866" s="5" t="s">
        <v>743</v>
      </c>
      <c r="F866" s="20"/>
      <c r="G866" s="17"/>
      <c r="H866" s="17" t="e">
        <f>VLOOKUP(G866,'TONG HOP'!$C$8:$E$799,2,0)</f>
        <v>#N/A</v>
      </c>
      <c r="I866" s="29" t="str">
        <f>IF(B867="","",VLOOKUP(H866,'TONG HOP'!$B$8:$F$19883,1,0))</f>
        <v/>
      </c>
      <c r="J866" s="35" t="str">
        <f>IF(B866="","",VLOOKUP(I866,'TONG HOP'!$B$8:$F$19883,5,0))</f>
        <v/>
      </c>
      <c r="K866" s="215"/>
      <c r="L866" s="215"/>
      <c r="M866" s="215"/>
      <c r="N866" s="215"/>
      <c r="O866" s="617"/>
      <c r="P866" s="11">
        <f t="shared" si="29"/>
        <v>8</v>
      </c>
      <c r="Q866" s="246"/>
      <c r="R866" s="217" t="e">
        <f>+VLOOKUP(G866,'TONG HOP'!$C$8:$Q$788,14,0)</f>
        <v>#N/A</v>
      </c>
      <c r="S866" s="217" t="e">
        <f>+VLOOKUP(G866,'TONG HOP'!$C$8:$Q$788,15,0)</f>
        <v>#N/A</v>
      </c>
      <c r="T866" s="447"/>
      <c r="U866" s="7"/>
      <c r="V866" s="7"/>
    </row>
    <row r="867" spans="1:22" ht="15" customHeight="1">
      <c r="A867" s="4">
        <f t="shared" si="28"/>
        <v>863</v>
      </c>
      <c r="B867" s="30"/>
      <c r="C867" s="19" t="s">
        <v>742</v>
      </c>
      <c r="D867" s="489"/>
      <c r="E867" s="5" t="s">
        <v>743</v>
      </c>
      <c r="F867" s="20"/>
      <c r="G867" s="315"/>
      <c r="H867" s="17" t="e">
        <f>VLOOKUP(G867,'TONG HOP'!$C$8:$E$799,2,0)</f>
        <v>#N/A</v>
      </c>
      <c r="I867" s="29" t="str">
        <f>IF(B868="","",VLOOKUP(H867,'TONG HOP'!$B$8:$F$19883,1,0))</f>
        <v/>
      </c>
      <c r="J867" s="35" t="str">
        <f>IF(B867="","",VLOOKUP(I867,'TONG HOP'!$B$8:$F$19883,5,0))</f>
        <v/>
      </c>
      <c r="K867" s="215"/>
      <c r="L867" s="215"/>
      <c r="M867" s="215"/>
      <c r="N867" s="215"/>
      <c r="O867" s="617"/>
      <c r="P867" s="11">
        <f t="shared" si="29"/>
        <v>8</v>
      </c>
      <c r="Q867" s="246"/>
      <c r="R867" s="217" t="e">
        <f>+VLOOKUP(G867,'TONG HOP'!$C$8:$Q$788,14,0)</f>
        <v>#N/A</v>
      </c>
      <c r="S867" s="217" t="e">
        <f>+VLOOKUP(G867,'TONG HOP'!$C$8:$Q$788,15,0)</f>
        <v>#N/A</v>
      </c>
      <c r="T867" s="447"/>
      <c r="U867" s="7"/>
      <c r="V867" s="7"/>
    </row>
    <row r="868" spans="1:22" ht="15" customHeight="1">
      <c r="A868" s="4">
        <f t="shared" si="28"/>
        <v>864</v>
      </c>
      <c r="B868" s="30"/>
      <c r="C868" s="19" t="s">
        <v>742</v>
      </c>
      <c r="D868" s="489"/>
      <c r="E868" s="5" t="s">
        <v>743</v>
      </c>
      <c r="F868" s="20"/>
      <c r="G868" s="315"/>
      <c r="H868" s="17" t="e">
        <f>VLOOKUP(G868,'TONG HOP'!$C$8:$E$799,2,0)</f>
        <v>#N/A</v>
      </c>
      <c r="I868" s="29" t="str">
        <f>IF(B868="","",VLOOKUP(H868,'TONG HOP'!$B$8:$F$19883,1,0))</f>
        <v/>
      </c>
      <c r="J868" s="35" t="str">
        <f>IF(B868="","",VLOOKUP(I868,'TONG HOP'!$B$8:$F$19883,5,0))</f>
        <v/>
      </c>
      <c r="K868" s="214"/>
      <c r="L868" s="214"/>
      <c r="O868" s="617"/>
      <c r="P868" s="11">
        <f t="shared" si="29"/>
        <v>8</v>
      </c>
      <c r="Q868" s="246"/>
      <c r="R868" s="217"/>
      <c r="S868" s="217"/>
      <c r="T868" s="447"/>
      <c r="U868" s="7"/>
      <c r="V868" s="7"/>
    </row>
    <row r="869" spans="1:22" ht="15" customHeight="1">
      <c r="A869" s="4">
        <f t="shared" si="28"/>
        <v>865</v>
      </c>
      <c r="B869" s="30"/>
      <c r="C869" s="19" t="s">
        <v>742</v>
      </c>
      <c r="D869" s="489"/>
      <c r="E869" s="5" t="s">
        <v>743</v>
      </c>
      <c r="F869" s="20"/>
      <c r="G869" s="315"/>
      <c r="H869" s="17" t="e">
        <f>VLOOKUP(G869,'TONG HOP'!$C$8:$E$799,2,0)</f>
        <v>#N/A</v>
      </c>
      <c r="I869" s="29" t="str">
        <f>IF(B869="","",VLOOKUP(H869,'TONG HOP'!$B$8:$F$19883,1,0))</f>
        <v/>
      </c>
      <c r="J869" s="35" t="str">
        <f>IF(B869="","",VLOOKUP(I869,'TONG HOP'!$B$8:$F$19883,5,0))</f>
        <v/>
      </c>
      <c r="K869" s="214"/>
      <c r="L869" s="214"/>
      <c r="M869" s="215"/>
      <c r="N869" s="215"/>
      <c r="O869" s="617"/>
      <c r="P869" s="11">
        <f t="shared" si="29"/>
        <v>8</v>
      </c>
      <c r="Q869" s="246"/>
      <c r="R869" s="217"/>
      <c r="S869" s="217"/>
      <c r="T869" s="447"/>
      <c r="U869" s="7"/>
      <c r="V869" s="7"/>
    </row>
    <row r="870" spans="1:22" ht="15" customHeight="1">
      <c r="A870" s="4">
        <f t="shared" si="28"/>
        <v>866</v>
      </c>
      <c r="B870" s="30"/>
      <c r="C870" s="19" t="s">
        <v>742</v>
      </c>
      <c r="D870" s="489"/>
      <c r="E870" s="5" t="s">
        <v>743</v>
      </c>
      <c r="F870" s="20"/>
      <c r="G870" s="17"/>
      <c r="H870" s="17" t="e">
        <f>VLOOKUP(G870,'TONG HOP'!$C$8:$E$799,2,0)</f>
        <v>#N/A</v>
      </c>
      <c r="I870" s="29" t="str">
        <f>IF(B870="","",VLOOKUP(H870,'TONG HOP'!$B$8:$F$19883,1,0))</f>
        <v/>
      </c>
      <c r="J870" s="35" t="str">
        <f>IF(B870="","",VLOOKUP(I870,'TONG HOP'!$B$8:$F$19883,5,0))</f>
        <v/>
      </c>
      <c r="K870" s="214"/>
      <c r="L870" s="214"/>
      <c r="M870" s="215"/>
      <c r="N870" s="215"/>
      <c r="O870" s="617"/>
      <c r="P870" s="11">
        <f t="shared" si="29"/>
        <v>8</v>
      </c>
      <c r="Q870" s="246"/>
      <c r="R870" s="217"/>
      <c r="S870" s="217"/>
      <c r="T870" s="447"/>
      <c r="U870" s="7"/>
      <c r="V870" s="7"/>
    </row>
    <row r="871" spans="1:22" ht="15" customHeight="1">
      <c r="A871" s="4">
        <f t="shared" si="28"/>
        <v>867</v>
      </c>
      <c r="B871" s="30"/>
      <c r="C871" s="19" t="s">
        <v>742</v>
      </c>
      <c r="D871" s="489"/>
      <c r="E871" s="5" t="s">
        <v>743</v>
      </c>
      <c r="F871" s="20"/>
      <c r="G871" s="315"/>
      <c r="H871" s="17" t="e">
        <f>VLOOKUP(G871,'TONG HOP'!$C$8:$E$799,2,0)</f>
        <v>#N/A</v>
      </c>
      <c r="I871" s="29" t="str">
        <f>IF(B871="","",VLOOKUP(H871,'TONG HOP'!$B$8:$F$19883,1,0))</f>
        <v/>
      </c>
      <c r="J871" s="35" t="str">
        <f>IF(B871="","",VLOOKUP(I871,'TONG HOP'!$B$8:$F$19883,5,0))</f>
        <v/>
      </c>
      <c r="K871" s="214"/>
      <c r="L871" s="214"/>
      <c r="M871" s="215"/>
      <c r="N871" s="215"/>
      <c r="O871" s="617"/>
      <c r="P871" s="11">
        <f t="shared" si="29"/>
        <v>8</v>
      </c>
      <c r="Q871" s="246"/>
      <c r="R871" s="217"/>
      <c r="S871" s="217"/>
      <c r="T871" s="447"/>
      <c r="U871" s="7"/>
      <c r="V871" s="7"/>
    </row>
    <row r="872" spans="1:22" ht="15" customHeight="1">
      <c r="A872" s="4">
        <f t="shared" si="28"/>
        <v>868</v>
      </c>
      <c r="B872" s="30"/>
      <c r="C872" s="19" t="s">
        <v>742</v>
      </c>
      <c r="D872" s="489"/>
      <c r="E872" s="5" t="s">
        <v>743</v>
      </c>
      <c r="F872" s="20"/>
      <c r="G872" s="315"/>
      <c r="H872" s="17" t="e">
        <f>VLOOKUP(G872,'TONG HOP'!$C$8:$E$799,2,0)</f>
        <v>#N/A</v>
      </c>
      <c r="I872" s="29" t="str">
        <f>IF(B872="","",VLOOKUP(H872,'TONG HOP'!$B$8:$F$19883,1,0))</f>
        <v/>
      </c>
      <c r="J872" s="35" t="str">
        <f>IF(B872="","",VLOOKUP(I872,'TONG HOP'!$B$8:$F$19883,5,0))</f>
        <v/>
      </c>
      <c r="K872" s="214"/>
      <c r="L872" s="214"/>
      <c r="M872" s="215"/>
      <c r="N872" s="215"/>
      <c r="O872" s="617"/>
      <c r="P872" s="11">
        <f t="shared" si="29"/>
        <v>8</v>
      </c>
      <c r="Q872" s="246"/>
      <c r="R872" s="217"/>
      <c r="S872" s="217"/>
      <c r="T872" s="447"/>
      <c r="U872" s="7"/>
      <c r="V872" s="7"/>
    </row>
    <row r="873" spans="1:22" ht="15" customHeight="1">
      <c r="A873" s="4">
        <f t="shared" si="28"/>
        <v>869</v>
      </c>
      <c r="B873" s="30"/>
      <c r="C873" s="19" t="s">
        <v>742</v>
      </c>
      <c r="D873" s="489"/>
      <c r="E873" s="5" t="s">
        <v>743</v>
      </c>
      <c r="F873" s="20"/>
      <c r="G873" s="315"/>
      <c r="H873" s="17" t="e">
        <f>VLOOKUP(G873,'TONG HOP'!$C$8:$E$799,2,0)</f>
        <v>#N/A</v>
      </c>
      <c r="I873" s="29" t="str">
        <f>IF(B873="","",VLOOKUP(H873,'TONG HOP'!$B$8:$F$19883,1,0))</f>
        <v/>
      </c>
      <c r="J873" s="35" t="str">
        <f>IF(B873="","",VLOOKUP(I873,'TONG HOP'!$B$8:$F$19883,5,0))</f>
        <v/>
      </c>
      <c r="K873" s="214"/>
      <c r="L873" s="214"/>
      <c r="M873" s="215"/>
      <c r="N873" s="215"/>
      <c r="O873" s="617"/>
      <c r="P873" s="11">
        <f t="shared" si="29"/>
        <v>8</v>
      </c>
      <c r="Q873" s="246"/>
      <c r="R873" s="217"/>
      <c r="S873" s="217"/>
      <c r="T873" s="447"/>
      <c r="U873" s="7"/>
      <c r="V873" s="7"/>
    </row>
    <row r="874" spans="1:22" ht="15" customHeight="1">
      <c r="A874" s="4">
        <f t="shared" si="28"/>
        <v>870</v>
      </c>
      <c r="B874" s="30"/>
      <c r="C874" s="19" t="s">
        <v>742</v>
      </c>
      <c r="D874" s="489"/>
      <c r="E874" s="5" t="s">
        <v>743</v>
      </c>
      <c r="F874" s="20"/>
      <c r="G874" s="17"/>
      <c r="H874" s="17" t="e">
        <f>VLOOKUP(G874,'TONG HOP'!$C$8:$E$799,2,0)</f>
        <v>#N/A</v>
      </c>
      <c r="I874" s="29" t="str">
        <f>IF(B874="","",VLOOKUP(H874,'TONG HOP'!$B$8:$F$19883,1,0))</f>
        <v/>
      </c>
      <c r="J874" s="35" t="str">
        <f>IF(B874="","",VLOOKUP(I874,'TONG HOP'!$B$8:$F$19883,5,0))</f>
        <v/>
      </c>
      <c r="K874" s="214"/>
      <c r="L874" s="214"/>
      <c r="M874" s="215"/>
      <c r="N874" s="215"/>
      <c r="O874" s="617"/>
      <c r="P874" s="11">
        <f t="shared" si="29"/>
        <v>8</v>
      </c>
      <c r="Q874" s="246"/>
      <c r="R874" s="217"/>
      <c r="S874" s="217"/>
      <c r="T874" s="447"/>
      <c r="U874" s="7"/>
      <c r="V874" s="7"/>
    </row>
    <row r="875" spans="1:22" ht="15" customHeight="1">
      <c r="A875" s="4">
        <f t="shared" si="28"/>
        <v>871</v>
      </c>
      <c r="B875" s="30"/>
      <c r="C875" s="19" t="s">
        <v>742</v>
      </c>
      <c r="D875" s="489"/>
      <c r="E875" s="5" t="s">
        <v>743</v>
      </c>
      <c r="F875" s="20"/>
      <c r="G875" s="315"/>
      <c r="H875" s="17" t="e">
        <f>VLOOKUP(G875,'TONG HOP'!$C$8:$E$799,2,0)</f>
        <v>#N/A</v>
      </c>
      <c r="I875" s="29" t="str">
        <f>IF(B875="","",VLOOKUP(H875,'TONG HOP'!$B$8:$F$19883,1,0))</f>
        <v/>
      </c>
      <c r="J875" s="35" t="str">
        <f>IF(B875="","",VLOOKUP(I875,'TONG HOP'!$B$8:$F$19883,5,0))</f>
        <v/>
      </c>
      <c r="K875" s="214"/>
      <c r="L875" s="214"/>
      <c r="M875" s="215"/>
      <c r="N875" s="215"/>
      <c r="O875" s="617"/>
      <c r="P875" s="11">
        <f t="shared" si="29"/>
        <v>8</v>
      </c>
      <c r="Q875" s="246"/>
      <c r="R875" s="229"/>
      <c r="S875" s="217"/>
      <c r="T875" s="447"/>
      <c r="U875" s="7"/>
      <c r="V875" s="7"/>
    </row>
    <row r="876" spans="1:22" ht="15" customHeight="1">
      <c r="A876" s="4">
        <f t="shared" si="28"/>
        <v>872</v>
      </c>
      <c r="B876" s="30"/>
      <c r="C876" s="19" t="s">
        <v>742</v>
      </c>
      <c r="D876" s="489"/>
      <c r="E876" s="5" t="s">
        <v>743</v>
      </c>
      <c r="F876" s="20"/>
      <c r="G876" s="17"/>
      <c r="H876" s="17" t="e">
        <f>VLOOKUP(G876,'TONG HOP'!$C$8:$E$799,2,0)</f>
        <v>#N/A</v>
      </c>
      <c r="I876" s="29" t="str">
        <f>IF(B876="","",VLOOKUP(H876,'TONG HOP'!$B$8:$F$19883,1,0))</f>
        <v/>
      </c>
      <c r="J876" s="35" t="str">
        <f>IF(B876="","",VLOOKUP(I876,'TONG HOP'!$B$8:$F$19883,5,0))</f>
        <v/>
      </c>
      <c r="K876" s="214"/>
      <c r="L876" s="214"/>
      <c r="M876" s="215"/>
      <c r="N876" s="215"/>
      <c r="O876" s="617"/>
      <c r="P876" s="11">
        <f t="shared" si="29"/>
        <v>8</v>
      </c>
      <c r="Q876" s="246"/>
      <c r="R876" s="217"/>
      <c r="S876" s="217"/>
      <c r="T876" s="447"/>
      <c r="U876" s="7"/>
      <c r="V876" s="7"/>
    </row>
    <row r="877" spans="1:22" ht="15" customHeight="1">
      <c r="A877" s="4">
        <f t="shared" si="28"/>
        <v>873</v>
      </c>
      <c r="B877" s="30"/>
      <c r="C877" s="19" t="s">
        <v>742</v>
      </c>
      <c r="D877" s="489"/>
      <c r="E877" s="5" t="s">
        <v>743</v>
      </c>
      <c r="F877" s="20"/>
      <c r="G877" s="17"/>
      <c r="H877" s="17" t="e">
        <f>VLOOKUP(G877,'TONG HOP'!$C$8:$E$799,2,0)</f>
        <v>#N/A</v>
      </c>
      <c r="I877" s="29" t="str">
        <f>IF(B877="","",VLOOKUP(H877,'TONG HOP'!$B$8:$F$19883,1,0))</f>
        <v/>
      </c>
      <c r="J877" s="35" t="str">
        <f>IF(B877="","",VLOOKUP(I877,'TONG HOP'!$B$8:$F$19883,5,0))</f>
        <v/>
      </c>
      <c r="K877" s="214"/>
      <c r="L877" s="214"/>
      <c r="M877" s="215"/>
      <c r="N877" s="215"/>
      <c r="O877" s="617"/>
      <c r="P877" s="11">
        <f t="shared" si="29"/>
        <v>8</v>
      </c>
      <c r="Q877" s="246"/>
      <c r="R877" s="217"/>
      <c r="S877" s="217"/>
      <c r="T877" s="447"/>
      <c r="U877" s="7"/>
      <c r="V877" s="7"/>
    </row>
    <row r="878" spans="1:22" ht="15" customHeight="1">
      <c r="A878" s="4">
        <f t="shared" si="28"/>
        <v>874</v>
      </c>
      <c r="B878" s="30"/>
      <c r="C878" s="19" t="s">
        <v>742</v>
      </c>
      <c r="D878" s="489"/>
      <c r="E878" s="5" t="s">
        <v>743</v>
      </c>
      <c r="F878" s="20"/>
      <c r="G878" s="17"/>
      <c r="H878" s="17" t="e">
        <f>VLOOKUP(G878,'TONG HOP'!$C$8:$E$799,2,0)</f>
        <v>#N/A</v>
      </c>
      <c r="I878" s="29" t="str">
        <f>IF(B878="","",VLOOKUP(H878,'TONG HOP'!$B$8:$F$19883,1,0))</f>
        <v/>
      </c>
      <c r="J878" s="35" t="str">
        <f>IF(B878="","",VLOOKUP(I878,'TONG HOP'!$B$8:$F$19883,5,0))</f>
        <v/>
      </c>
      <c r="K878" s="214"/>
      <c r="L878" s="214"/>
      <c r="M878" s="215"/>
      <c r="N878" s="215"/>
      <c r="O878" s="617"/>
      <c r="P878" s="11">
        <f t="shared" si="29"/>
        <v>8</v>
      </c>
      <c r="Q878" s="246"/>
      <c r="R878" s="217"/>
      <c r="S878" s="217"/>
      <c r="T878" s="447"/>
      <c r="U878" s="7"/>
      <c r="V878" s="7"/>
    </row>
    <row r="879" spans="1:22" ht="15" customHeight="1">
      <c r="A879" s="4">
        <f t="shared" si="28"/>
        <v>875</v>
      </c>
      <c r="B879" s="30"/>
      <c r="C879" s="19" t="s">
        <v>742</v>
      </c>
      <c r="D879" s="489"/>
      <c r="E879" s="5" t="s">
        <v>743</v>
      </c>
      <c r="F879" s="20"/>
      <c r="G879" s="17"/>
      <c r="H879" s="17" t="e">
        <f>VLOOKUP(G879,'TONG HOP'!$C$8:$E$799,2,0)</f>
        <v>#N/A</v>
      </c>
      <c r="I879" s="29" t="str">
        <f>IF(B879="","",VLOOKUP(H879,'TONG HOP'!$B$8:$F$19883,1,0))</f>
        <v/>
      </c>
      <c r="J879" s="35" t="str">
        <f>IF(B879="","",VLOOKUP(I879,'TONG HOP'!$B$8:$F$19883,5,0))</f>
        <v/>
      </c>
      <c r="K879" s="214"/>
      <c r="L879" s="214"/>
      <c r="M879" s="215"/>
      <c r="N879" s="215"/>
      <c r="O879" s="617"/>
      <c r="P879" s="11">
        <f t="shared" si="29"/>
        <v>8</v>
      </c>
      <c r="Q879" s="246"/>
      <c r="R879" s="217"/>
      <c r="S879" s="217"/>
      <c r="T879" s="447"/>
      <c r="U879" s="7"/>
      <c r="V879" s="7"/>
    </row>
    <row r="880" spans="1:22" ht="15" customHeight="1">
      <c r="A880" s="4">
        <f t="shared" si="28"/>
        <v>876</v>
      </c>
      <c r="B880" s="30"/>
      <c r="C880" s="19" t="s">
        <v>742</v>
      </c>
      <c r="D880" s="489"/>
      <c r="E880" s="5" t="s">
        <v>743</v>
      </c>
      <c r="F880" s="20"/>
      <c r="G880" s="315"/>
      <c r="H880" s="17" t="e">
        <f>VLOOKUP(G880,'TONG HOP'!$C$8:$E$799,2,0)</f>
        <v>#N/A</v>
      </c>
      <c r="I880" s="29" t="str">
        <f>IF(B880="","",VLOOKUP(H880,'TONG HOP'!$B$8:$F$19883,1,0))</f>
        <v/>
      </c>
      <c r="J880" s="35" t="str">
        <f>IF(B880="","",VLOOKUP(I880,'TONG HOP'!$B$8:$F$19883,5,0))</f>
        <v/>
      </c>
      <c r="K880" s="214"/>
      <c r="L880" s="214"/>
      <c r="M880" s="215"/>
      <c r="N880" s="215"/>
      <c r="O880" s="617"/>
      <c r="P880" s="11">
        <f t="shared" si="29"/>
        <v>8</v>
      </c>
      <c r="Q880" s="246"/>
      <c r="R880" s="217"/>
      <c r="S880" s="217"/>
      <c r="T880" s="447"/>
      <c r="U880" s="7"/>
      <c r="V880" s="7"/>
    </row>
    <row r="881" spans="1:22" ht="15" customHeight="1">
      <c r="A881" s="4">
        <f t="shared" si="28"/>
        <v>877</v>
      </c>
      <c r="B881" s="30"/>
      <c r="C881" s="19" t="s">
        <v>742</v>
      </c>
      <c r="D881" s="489"/>
      <c r="E881" s="5" t="s">
        <v>743</v>
      </c>
      <c r="F881" s="20"/>
      <c r="G881" s="315"/>
      <c r="H881" s="17" t="e">
        <f>VLOOKUP(G881,'TONG HOP'!$C$8:$E$799,2,0)</f>
        <v>#N/A</v>
      </c>
      <c r="I881" s="29" t="str">
        <f>IF(B881="","",VLOOKUP(H881,'TONG HOP'!$B$8:$F$19883,1,0))</f>
        <v/>
      </c>
      <c r="J881" s="35" t="str">
        <f>IF(B881="","",VLOOKUP(I881,'TONG HOP'!$B$8:$F$19883,5,0))</f>
        <v/>
      </c>
      <c r="K881" s="214"/>
      <c r="L881" s="214"/>
      <c r="M881" s="215"/>
      <c r="N881" s="215"/>
      <c r="O881" s="617"/>
      <c r="P881" s="11">
        <f t="shared" si="29"/>
        <v>8</v>
      </c>
      <c r="Q881" s="246"/>
      <c r="R881" s="217"/>
      <c r="S881" s="217"/>
      <c r="T881" s="447"/>
      <c r="U881" s="7"/>
      <c r="V881" s="7"/>
    </row>
    <row r="882" spans="1:22" ht="15" customHeight="1">
      <c r="A882" s="4">
        <f t="shared" si="28"/>
        <v>878</v>
      </c>
      <c r="B882" s="30"/>
      <c r="C882" s="19" t="s">
        <v>742</v>
      </c>
      <c r="D882" s="489"/>
      <c r="E882" s="5" t="s">
        <v>743</v>
      </c>
      <c r="F882" s="20"/>
      <c r="G882" s="315"/>
      <c r="H882" s="17" t="e">
        <f>VLOOKUP(G882,'TONG HOP'!$C$8:$E$799,2,0)</f>
        <v>#N/A</v>
      </c>
      <c r="I882" s="29" t="str">
        <f>IF(B882="","",VLOOKUP(H882,'TONG HOP'!$B$8:$F$19883,1,0))</f>
        <v/>
      </c>
      <c r="J882" s="35" t="str">
        <f>IF(B882="","",VLOOKUP(I882,'TONG HOP'!$B$8:$F$19883,5,0))</f>
        <v/>
      </c>
      <c r="K882" s="214"/>
      <c r="L882" s="214"/>
      <c r="M882" s="215"/>
      <c r="N882" s="215"/>
      <c r="O882" s="617"/>
      <c r="P882" s="11">
        <f t="shared" si="29"/>
        <v>8</v>
      </c>
      <c r="Q882" s="246"/>
      <c r="R882" s="217"/>
      <c r="S882" s="217"/>
      <c r="T882" s="447">
        <f>6600+6000+4200</f>
        <v>16800</v>
      </c>
      <c r="U882" s="7"/>
      <c r="V882" s="7"/>
    </row>
    <row r="883" spans="1:22" ht="15" customHeight="1">
      <c r="A883" s="4">
        <f t="shared" si="28"/>
        <v>879</v>
      </c>
      <c r="B883" s="30"/>
      <c r="C883" s="19" t="s">
        <v>742</v>
      </c>
      <c r="D883" s="489"/>
      <c r="E883" s="5" t="s">
        <v>743</v>
      </c>
      <c r="F883" s="20"/>
      <c r="G883" s="315"/>
      <c r="H883" s="17" t="e">
        <f>VLOOKUP(G883,'TONG HOP'!$C$8:$E$799,2,0)</f>
        <v>#N/A</v>
      </c>
      <c r="I883" s="29" t="str">
        <f>IF(B883="","",VLOOKUP(H883,'TONG HOP'!$B$8:$F$19883,1,0))</f>
        <v/>
      </c>
      <c r="J883" s="35" t="str">
        <f>IF(B883="","",VLOOKUP(I883,'TONG HOP'!$B$8:$F$19883,5,0))</f>
        <v/>
      </c>
      <c r="K883" s="214"/>
      <c r="L883" s="214"/>
      <c r="M883" s="215"/>
      <c r="N883" s="215"/>
      <c r="O883" s="617"/>
      <c r="P883" s="11">
        <f t="shared" si="29"/>
        <v>8</v>
      </c>
      <c r="Q883" s="246"/>
      <c r="R883" s="217"/>
      <c r="S883" s="217"/>
      <c r="T883" s="447"/>
      <c r="U883" s="7"/>
      <c r="V883" s="7"/>
    </row>
    <row r="884" spans="1:22" ht="15" customHeight="1">
      <c r="A884" s="4">
        <f t="shared" si="28"/>
        <v>880</v>
      </c>
      <c r="B884" s="30"/>
      <c r="C884" s="19" t="s">
        <v>742</v>
      </c>
      <c r="D884" s="489"/>
      <c r="E884" s="5" t="s">
        <v>743</v>
      </c>
      <c r="F884" s="20"/>
      <c r="G884" s="17"/>
      <c r="H884" s="17" t="e">
        <f>VLOOKUP(G884,'TONG HOP'!$C$8:$E$799,2,0)</f>
        <v>#N/A</v>
      </c>
      <c r="I884" s="29" t="str">
        <f>IF(B884="","",VLOOKUP(H884,'TONG HOP'!$B$8:$F$19883,1,0))</f>
        <v/>
      </c>
      <c r="J884" s="35" t="str">
        <f>IF(B884="","",VLOOKUP(I884,'TONG HOP'!$B$8:$F$19883,5,0))</f>
        <v/>
      </c>
      <c r="K884" s="214"/>
      <c r="L884" s="214"/>
      <c r="M884" s="215"/>
      <c r="N884" s="215"/>
      <c r="O884" s="617"/>
      <c r="P884" s="11">
        <f t="shared" si="29"/>
        <v>8</v>
      </c>
      <c r="Q884" s="246"/>
      <c r="R884" s="217"/>
      <c r="S884" s="217"/>
      <c r="T884" s="447"/>
      <c r="U884" s="7"/>
      <c r="V884" s="7"/>
    </row>
    <row r="885" spans="1:22" ht="15" customHeight="1">
      <c r="A885" s="4">
        <f t="shared" si="28"/>
        <v>881</v>
      </c>
      <c r="B885" s="30"/>
      <c r="C885" s="19" t="s">
        <v>742</v>
      </c>
      <c r="D885" s="489"/>
      <c r="E885" s="5" t="s">
        <v>743</v>
      </c>
      <c r="F885" s="20"/>
      <c r="G885" s="17"/>
      <c r="H885" s="17" t="e">
        <f>VLOOKUP(G885,'TONG HOP'!$C$8:$E$799,2,0)</f>
        <v>#N/A</v>
      </c>
      <c r="I885" s="29" t="str">
        <f>IF(B885="","",VLOOKUP(H885,'TONG HOP'!$B$8:$F$19883,1,0))</f>
        <v/>
      </c>
      <c r="J885" s="35" t="str">
        <f>IF(B885="","",VLOOKUP(I885,'TONG HOP'!$B$8:$F$19883,5,0))</f>
        <v/>
      </c>
      <c r="K885" s="214"/>
      <c r="L885" s="214"/>
      <c r="M885" s="215"/>
      <c r="N885" s="215"/>
      <c r="O885" s="617"/>
      <c r="P885" s="11">
        <f t="shared" si="29"/>
        <v>8</v>
      </c>
      <c r="Q885" s="246"/>
      <c r="R885" s="217"/>
      <c r="S885" s="217"/>
      <c r="T885" s="447"/>
      <c r="U885" s="7"/>
      <c r="V885" s="7"/>
    </row>
    <row r="886" spans="1:22" ht="15" customHeight="1">
      <c r="A886" s="4">
        <f t="shared" si="28"/>
        <v>882</v>
      </c>
      <c r="B886" s="30"/>
      <c r="C886" s="19" t="s">
        <v>742</v>
      </c>
      <c r="D886" s="489"/>
      <c r="E886" s="5" t="s">
        <v>743</v>
      </c>
      <c r="F886" s="20"/>
      <c r="G886" s="17"/>
      <c r="H886" s="17" t="e">
        <f>VLOOKUP(G886,'TONG HOP'!$C$8:$E$799,2,0)</f>
        <v>#N/A</v>
      </c>
      <c r="I886" s="29" t="str">
        <f>IF(B886="","",VLOOKUP(H886,'TONG HOP'!$B$8:$F$19883,1,0))</f>
        <v/>
      </c>
      <c r="J886" s="35" t="str">
        <f>IF(B886="","",VLOOKUP(I886,'TONG HOP'!$B$8:$F$19883,5,0))</f>
        <v/>
      </c>
      <c r="K886" s="214"/>
      <c r="L886" s="214"/>
      <c r="M886" s="215"/>
      <c r="N886" s="215"/>
      <c r="O886" s="617"/>
      <c r="P886" s="11">
        <f t="shared" si="29"/>
        <v>8</v>
      </c>
      <c r="Q886" s="246"/>
      <c r="R886" s="217"/>
      <c r="S886" s="217"/>
      <c r="T886" s="447"/>
      <c r="U886" s="7"/>
      <c r="V886" s="7"/>
    </row>
    <row r="887" spans="1:22" ht="15" customHeight="1">
      <c r="A887" s="4">
        <f t="shared" si="28"/>
        <v>883</v>
      </c>
      <c r="B887" s="30"/>
      <c r="C887" s="19" t="s">
        <v>742</v>
      </c>
      <c r="D887" s="489"/>
      <c r="E887" s="5" t="s">
        <v>743</v>
      </c>
      <c r="F887" s="20"/>
      <c r="G887" s="17"/>
      <c r="H887" s="17" t="e">
        <f>VLOOKUP(G887,'TONG HOP'!$C$8:$E$799,2,0)</f>
        <v>#N/A</v>
      </c>
      <c r="I887" s="29" t="str">
        <f>IF(B887="","",VLOOKUP(H887,'TONG HOP'!$B$8:$F$19883,1,0))</f>
        <v/>
      </c>
      <c r="J887" s="35" t="str">
        <f>IF(B887="","",VLOOKUP(I887,'TONG HOP'!$B$8:$F$19883,5,0))</f>
        <v/>
      </c>
      <c r="K887" s="214"/>
      <c r="L887" s="214"/>
      <c r="M887" s="215"/>
      <c r="N887" s="215"/>
      <c r="O887" s="617"/>
      <c r="P887" s="11">
        <f t="shared" si="29"/>
        <v>8</v>
      </c>
      <c r="Q887" s="246"/>
      <c r="R887" s="217"/>
      <c r="S887" s="217"/>
      <c r="T887" s="447"/>
      <c r="U887" s="7"/>
      <c r="V887" s="7"/>
    </row>
    <row r="888" spans="1:22" ht="15" customHeight="1">
      <c r="A888" s="4">
        <f t="shared" si="28"/>
        <v>884</v>
      </c>
      <c r="B888" s="30"/>
      <c r="C888" s="19" t="s">
        <v>742</v>
      </c>
      <c r="D888" s="489"/>
      <c r="E888" s="5" t="s">
        <v>743</v>
      </c>
      <c r="F888" s="20"/>
      <c r="G888" s="17"/>
      <c r="H888" s="17" t="e">
        <f>VLOOKUP(G888,'TONG HOP'!$C$8:$E$799,2,0)</f>
        <v>#N/A</v>
      </c>
      <c r="I888" s="29" t="str">
        <f>IF(B888="","",VLOOKUP(H888,'TONG HOP'!$B$8:$F$19883,1,0))</f>
        <v/>
      </c>
      <c r="J888" s="35" t="str">
        <f>IF(B888="","",VLOOKUP(I888,'TONG HOP'!$B$8:$F$19883,5,0))</f>
        <v/>
      </c>
      <c r="K888" s="214"/>
      <c r="L888" s="214"/>
      <c r="M888" s="215"/>
      <c r="N888" s="215"/>
      <c r="O888" s="617"/>
      <c r="P888" s="11">
        <f t="shared" si="29"/>
        <v>8</v>
      </c>
      <c r="Q888" s="246"/>
      <c r="R888" s="217"/>
      <c r="S888" s="217"/>
      <c r="T888" s="447"/>
      <c r="U888" s="7"/>
      <c r="V888" s="7"/>
    </row>
    <row r="889" spans="1:22" ht="15" customHeight="1">
      <c r="A889" s="4">
        <f t="shared" si="28"/>
        <v>885</v>
      </c>
      <c r="B889" s="30"/>
      <c r="C889" s="19" t="s">
        <v>742</v>
      </c>
      <c r="D889" s="489"/>
      <c r="E889" s="5" t="s">
        <v>743</v>
      </c>
      <c r="F889" s="20"/>
      <c r="G889" s="315"/>
      <c r="H889" s="17" t="e">
        <f>VLOOKUP(G889,'TONG HOP'!$C$8:$E$799,2,0)</f>
        <v>#N/A</v>
      </c>
      <c r="I889" s="29" t="str">
        <f>IF(B889="","",VLOOKUP(H889,'TONG HOP'!$B$8:$F$19883,1,0))</f>
        <v/>
      </c>
      <c r="J889" s="35" t="str">
        <f>IF(B889="","",VLOOKUP(I889,'TONG HOP'!$B$8:$F$19883,5,0))</f>
        <v/>
      </c>
      <c r="K889" s="214"/>
      <c r="L889" s="214"/>
      <c r="M889" s="215"/>
      <c r="N889" s="215"/>
      <c r="O889" s="617"/>
      <c r="P889" s="11">
        <f t="shared" si="29"/>
        <v>8</v>
      </c>
      <c r="Q889" s="246"/>
      <c r="R889" s="217"/>
      <c r="S889" s="217"/>
      <c r="T889" s="447"/>
      <c r="U889" s="7"/>
      <c r="V889" s="7"/>
    </row>
    <row r="890" spans="1:22" ht="15" customHeight="1">
      <c r="A890" s="4">
        <f t="shared" si="28"/>
        <v>886</v>
      </c>
      <c r="B890" s="30"/>
      <c r="C890" s="19" t="s">
        <v>742</v>
      </c>
      <c r="D890" s="489"/>
      <c r="E890" s="5" t="s">
        <v>743</v>
      </c>
      <c r="F890" s="20"/>
      <c r="G890" s="17"/>
      <c r="H890" s="17" t="e">
        <f>VLOOKUP(G890,'TONG HOP'!$C$8:$E$799,2,0)</f>
        <v>#N/A</v>
      </c>
      <c r="I890" s="29" t="str">
        <f>IF(B890="","",VLOOKUP(H890,'TONG HOP'!$B$8:$F$19883,1,0))</f>
        <v/>
      </c>
      <c r="J890" s="35" t="str">
        <f>IF(B890="","",VLOOKUP(I890,'TONG HOP'!$B$8:$F$19883,5,0))</f>
        <v/>
      </c>
      <c r="K890" s="214"/>
      <c r="L890" s="214"/>
      <c r="M890" s="215"/>
      <c r="N890" s="215"/>
      <c r="O890" s="18"/>
      <c r="P890" s="11">
        <f t="shared" si="29"/>
        <v>8</v>
      </c>
      <c r="Q890" s="246"/>
      <c r="R890" s="217"/>
      <c r="S890" s="217"/>
      <c r="T890" s="447"/>
      <c r="U890" s="7"/>
      <c r="V890" s="7"/>
    </row>
    <row r="891" spans="1:22" ht="15" customHeight="1">
      <c r="A891" s="4">
        <f t="shared" si="28"/>
        <v>887</v>
      </c>
      <c r="B891" s="30"/>
      <c r="C891" s="19" t="s">
        <v>742</v>
      </c>
      <c r="D891" s="489"/>
      <c r="E891" s="5" t="s">
        <v>743</v>
      </c>
      <c r="F891" s="20"/>
      <c r="G891" s="315"/>
      <c r="H891" s="17" t="e">
        <f>VLOOKUP(G891,'TONG HOP'!$C$8:$E$799,2,0)</f>
        <v>#N/A</v>
      </c>
      <c r="I891" s="29" t="str">
        <f>IF(B891="","",VLOOKUP(H891,'TONG HOP'!$B$8:$F$19883,1,0))</f>
        <v/>
      </c>
      <c r="J891" s="35" t="str">
        <f>IF(B891="","",VLOOKUP(I891,'TONG HOP'!$B$8:$F$19883,5,0))</f>
        <v/>
      </c>
      <c r="K891" s="214"/>
      <c r="L891" s="214"/>
      <c r="M891" s="215"/>
      <c r="N891" s="215"/>
      <c r="O891" s="18"/>
      <c r="P891" s="11">
        <f t="shared" si="29"/>
        <v>8</v>
      </c>
      <c r="Q891" s="246"/>
      <c r="R891" s="217"/>
      <c r="S891" s="217"/>
      <c r="T891" s="447"/>
      <c r="U891" s="7"/>
      <c r="V891" s="7"/>
    </row>
    <row r="892" spans="1:22" ht="15" customHeight="1">
      <c r="A892" s="4">
        <f t="shared" si="28"/>
        <v>888</v>
      </c>
      <c r="B892" s="30"/>
      <c r="C892" s="19" t="s">
        <v>742</v>
      </c>
      <c r="D892" s="489"/>
      <c r="E892" s="5" t="s">
        <v>743</v>
      </c>
      <c r="F892" s="20"/>
      <c r="G892" s="17"/>
      <c r="H892" s="17" t="e">
        <f>VLOOKUP(G892,'TONG HOP'!$C$8:$E$799,2,0)</f>
        <v>#N/A</v>
      </c>
      <c r="I892" s="29" t="str">
        <f>IF(B892="","",VLOOKUP(H892,'TONG HOP'!$B$8:$F$19883,1,0))</f>
        <v/>
      </c>
      <c r="J892" s="35" t="str">
        <f>IF(B892="","",VLOOKUP(I892,'TONG HOP'!$B$8:$F$19883,5,0))</f>
        <v/>
      </c>
      <c r="K892" s="214"/>
      <c r="L892" s="214"/>
      <c r="M892" s="215"/>
      <c r="N892" s="215"/>
      <c r="O892" s="18"/>
      <c r="P892" s="11">
        <f t="shared" si="29"/>
        <v>8</v>
      </c>
      <c r="Q892" s="246"/>
      <c r="R892" s="217"/>
      <c r="S892" s="217"/>
      <c r="T892" s="447"/>
      <c r="U892" s="7"/>
      <c r="V892" s="7"/>
    </row>
    <row r="893" spans="1:22" ht="15" customHeight="1">
      <c r="A893" s="4">
        <f t="shared" si="28"/>
        <v>889</v>
      </c>
      <c r="B893" s="30"/>
      <c r="C893" s="19" t="s">
        <v>742</v>
      </c>
      <c r="D893" s="489"/>
      <c r="E893" s="5" t="s">
        <v>743</v>
      </c>
      <c r="F893" s="20"/>
      <c r="G893" s="17"/>
      <c r="H893" s="17" t="e">
        <f>VLOOKUP(G893,'TONG HOP'!$C$8:$E$799,2,0)</f>
        <v>#N/A</v>
      </c>
      <c r="I893" s="29" t="str">
        <f>IF(B893="","",VLOOKUP(H893,'TONG HOP'!$B$8:$F$19883,1,0))</f>
        <v/>
      </c>
      <c r="J893" s="35" t="str">
        <f>IF(B893="","",VLOOKUP(I893,'TONG HOP'!$B$8:$F$19883,5,0))</f>
        <v/>
      </c>
      <c r="K893" s="214"/>
      <c r="L893" s="214"/>
      <c r="M893" s="215"/>
      <c r="N893" s="215"/>
      <c r="O893" s="18"/>
      <c r="P893" s="11">
        <f t="shared" si="29"/>
        <v>8</v>
      </c>
      <c r="Q893" s="246"/>
      <c r="R893" s="217"/>
      <c r="S893" s="217"/>
      <c r="T893" s="447"/>
      <c r="U893" s="7"/>
      <c r="V893" s="7"/>
    </row>
    <row r="894" spans="1:22" ht="15" customHeight="1">
      <c r="A894" s="4">
        <f t="shared" si="28"/>
        <v>890</v>
      </c>
      <c r="B894" s="30"/>
      <c r="C894" s="19" t="s">
        <v>742</v>
      </c>
      <c r="D894" s="489"/>
      <c r="E894" s="5" t="s">
        <v>743</v>
      </c>
      <c r="F894" s="20"/>
      <c r="G894" s="17"/>
      <c r="H894" s="17" t="e">
        <f>VLOOKUP(G894,'TONG HOP'!$C$8:$E$799,2,0)</f>
        <v>#N/A</v>
      </c>
      <c r="I894" s="29" t="str">
        <f>IF(B894="","",VLOOKUP(H894,'TONG HOP'!$B$8:$F$19883,1,0))</f>
        <v/>
      </c>
      <c r="J894" s="35" t="str">
        <f>IF(B894="","",VLOOKUP(I894,'TONG HOP'!$B$8:$F$19883,5,0))</f>
        <v/>
      </c>
      <c r="K894" s="214"/>
      <c r="L894" s="214"/>
      <c r="M894" s="215"/>
      <c r="N894" s="215"/>
      <c r="O894" s="18"/>
      <c r="P894" s="11">
        <f t="shared" si="29"/>
        <v>8</v>
      </c>
      <c r="Q894" s="246"/>
      <c r="R894" s="217"/>
      <c r="S894" s="217"/>
      <c r="T894" s="447"/>
      <c r="U894" s="7"/>
      <c r="V894" s="7"/>
    </row>
    <row r="895" spans="1:22" ht="15" customHeight="1">
      <c r="A895" s="4">
        <f t="shared" si="28"/>
        <v>891</v>
      </c>
      <c r="B895" s="30"/>
      <c r="C895" s="19" t="s">
        <v>742</v>
      </c>
      <c r="D895" s="489"/>
      <c r="E895" s="5" t="s">
        <v>743</v>
      </c>
      <c r="F895" s="20"/>
      <c r="G895" s="17"/>
      <c r="H895" s="17" t="e">
        <f>VLOOKUP(G895,'TONG HOP'!$C$8:$E$799,2,0)</f>
        <v>#N/A</v>
      </c>
      <c r="I895" s="29" t="str">
        <f>IF(B895="","",VLOOKUP(H895,'TONG HOP'!$B$8:$F$19883,1,0))</f>
        <v/>
      </c>
      <c r="J895" s="35" t="str">
        <f>IF(B895="","",VLOOKUP(I895,'TONG HOP'!$B$8:$F$19883,5,0))</f>
        <v/>
      </c>
      <c r="K895" s="214"/>
      <c r="L895" s="214"/>
      <c r="M895" s="215"/>
      <c r="N895" s="215"/>
      <c r="O895" s="18"/>
      <c r="P895" s="11">
        <f t="shared" si="29"/>
        <v>8</v>
      </c>
      <c r="Q895" s="246"/>
      <c r="R895" s="217"/>
      <c r="S895" s="217"/>
      <c r="T895" s="447"/>
      <c r="U895" s="7"/>
      <c r="V895" s="7"/>
    </row>
    <row r="896" spans="1:22" ht="15" customHeight="1">
      <c r="A896" s="4">
        <f t="shared" si="28"/>
        <v>892</v>
      </c>
      <c r="B896" s="30"/>
      <c r="C896" s="19" t="s">
        <v>742</v>
      </c>
      <c r="D896" s="489"/>
      <c r="E896" s="5" t="s">
        <v>743</v>
      </c>
      <c r="F896" s="20"/>
      <c r="G896" s="315"/>
      <c r="H896" s="17" t="e">
        <f>VLOOKUP(G896,'TONG HOP'!$C$8:$E$799,2,0)</f>
        <v>#N/A</v>
      </c>
      <c r="I896" s="29" t="str">
        <f>IF(B896="","",VLOOKUP(H896,'TONG HOP'!$B$8:$F$19883,1,0))</f>
        <v/>
      </c>
      <c r="J896" s="35" t="str">
        <f>IF(B896="","",VLOOKUP(I896,'TONG HOP'!$B$8:$F$19883,5,0))</f>
        <v/>
      </c>
      <c r="K896" s="214"/>
      <c r="L896" s="214"/>
      <c r="M896" s="215"/>
      <c r="N896" s="215"/>
      <c r="O896" s="18"/>
      <c r="P896" s="11">
        <f t="shared" si="29"/>
        <v>8</v>
      </c>
      <c r="Q896" s="246"/>
      <c r="R896" s="217"/>
      <c r="S896" s="217"/>
      <c r="T896" s="447"/>
      <c r="U896" s="7"/>
      <c r="V896" s="7"/>
    </row>
    <row r="897" spans="1:22" ht="15" customHeight="1">
      <c r="A897" s="4">
        <f t="shared" si="28"/>
        <v>893</v>
      </c>
      <c r="B897" s="30"/>
      <c r="C897" s="19" t="s">
        <v>742</v>
      </c>
      <c r="D897" s="489"/>
      <c r="E897" s="5" t="s">
        <v>743</v>
      </c>
      <c r="F897" s="20"/>
      <c r="G897" s="315"/>
      <c r="H897" s="17" t="e">
        <f>VLOOKUP(G897,'TONG HOP'!$C$8:$E$799,2,0)</f>
        <v>#N/A</v>
      </c>
      <c r="I897" s="29" t="str">
        <f>IF(B897="","",VLOOKUP(H897,'TONG HOP'!$B$8:$F$19883,1,0))</f>
        <v/>
      </c>
      <c r="J897" s="35" t="str">
        <f>IF(B897="","",VLOOKUP(I897,'TONG HOP'!$B$8:$F$19883,5,0))</f>
        <v/>
      </c>
      <c r="K897" s="214"/>
      <c r="L897" s="214"/>
      <c r="M897" s="215"/>
      <c r="N897" s="215"/>
      <c r="O897" s="18"/>
      <c r="P897" s="11">
        <f t="shared" si="29"/>
        <v>8</v>
      </c>
      <c r="Q897" s="246"/>
      <c r="R897" s="217"/>
      <c r="S897" s="217"/>
      <c r="T897" s="447"/>
      <c r="U897" s="7"/>
      <c r="V897" s="7"/>
    </row>
    <row r="898" spans="1:22" ht="15" customHeight="1">
      <c r="A898" s="4">
        <f t="shared" si="28"/>
        <v>894</v>
      </c>
      <c r="B898" s="30"/>
      <c r="C898" s="19" t="s">
        <v>742</v>
      </c>
      <c r="D898" s="489"/>
      <c r="E898" s="5" t="s">
        <v>743</v>
      </c>
      <c r="F898" s="20"/>
      <c r="G898" s="315"/>
      <c r="H898" s="17" t="e">
        <f>VLOOKUP(G898,'TONG HOP'!$C$8:$E$799,2,0)</f>
        <v>#N/A</v>
      </c>
      <c r="I898" s="29" t="str">
        <f>IF(B898="","",VLOOKUP(H898,'TONG HOP'!$B$8:$F$19883,1,0))</f>
        <v/>
      </c>
      <c r="J898" s="35" t="str">
        <f>IF(B898="","",VLOOKUP(I898,'TONG HOP'!$B$8:$F$19883,5,0))</f>
        <v/>
      </c>
      <c r="K898" s="214"/>
      <c r="L898" s="214"/>
      <c r="M898" s="215"/>
      <c r="N898" s="215"/>
      <c r="O898" s="18"/>
      <c r="P898" s="11">
        <f t="shared" si="29"/>
        <v>8</v>
      </c>
      <c r="Q898" s="246"/>
      <c r="R898" s="217"/>
      <c r="S898" s="217"/>
      <c r="T898" s="447"/>
      <c r="U898" s="7"/>
      <c r="V898" s="7"/>
    </row>
    <row r="899" spans="1:22" ht="15" customHeight="1">
      <c r="A899" s="4">
        <f t="shared" si="28"/>
        <v>895</v>
      </c>
      <c r="B899" s="30"/>
      <c r="C899" s="19" t="s">
        <v>742</v>
      </c>
      <c r="D899" s="489"/>
      <c r="E899" s="5" t="s">
        <v>743</v>
      </c>
      <c r="F899" s="20"/>
      <c r="G899" s="315"/>
      <c r="H899" s="17" t="e">
        <f>VLOOKUP(G899,'TONG HOP'!$C$8:$E$799,2,0)</f>
        <v>#N/A</v>
      </c>
      <c r="I899" s="29" t="str">
        <f>IF(B899="","",VLOOKUP(H899,'TONG HOP'!$B$8:$F$19883,1,0))</f>
        <v/>
      </c>
      <c r="J899" s="35" t="str">
        <f>IF(B899="","",VLOOKUP(I899,'TONG HOP'!$B$8:$F$19883,5,0))</f>
        <v/>
      </c>
      <c r="K899" s="214"/>
      <c r="L899" s="214"/>
      <c r="M899" s="215"/>
      <c r="N899" s="215"/>
      <c r="O899" s="18"/>
      <c r="P899" s="11">
        <f t="shared" si="29"/>
        <v>8</v>
      </c>
      <c r="Q899" s="246"/>
      <c r="R899" s="217"/>
      <c r="S899" s="217"/>
      <c r="T899" s="447"/>
      <c r="U899" s="7"/>
      <c r="V899" s="7"/>
    </row>
    <row r="900" spans="1:22" ht="15" customHeight="1">
      <c r="A900" s="4">
        <f t="shared" si="28"/>
        <v>896</v>
      </c>
      <c r="B900" s="30"/>
      <c r="C900" s="19" t="s">
        <v>742</v>
      </c>
      <c r="D900" s="489"/>
      <c r="E900" s="5" t="s">
        <v>743</v>
      </c>
      <c r="F900" s="20"/>
      <c r="G900" s="17"/>
      <c r="H900" s="17" t="e">
        <f>VLOOKUP(G900,'TONG HOP'!$C$8:$E$799,2,0)</f>
        <v>#N/A</v>
      </c>
      <c r="I900" s="29" t="str">
        <f>IF(B900="","",VLOOKUP(H900,'TONG HOP'!$B$8:$F$19883,1,0))</f>
        <v/>
      </c>
      <c r="J900" s="35" t="str">
        <f>IF(B900="","",VLOOKUP(I900,'TONG HOP'!$B$8:$F$19883,5,0))</f>
        <v/>
      </c>
      <c r="K900" s="214"/>
      <c r="L900" s="214"/>
      <c r="M900" s="215"/>
      <c r="N900" s="215"/>
      <c r="O900" s="18"/>
      <c r="P900" s="11">
        <f t="shared" si="29"/>
        <v>8</v>
      </c>
      <c r="Q900" s="246"/>
      <c r="R900" s="217"/>
      <c r="S900" s="217"/>
      <c r="T900" s="447"/>
      <c r="U900" s="7"/>
      <c r="V900" s="7"/>
    </row>
    <row r="901" spans="1:22" ht="15" customHeight="1">
      <c r="A901" s="4">
        <f t="shared" ref="A901:A964" si="30">ROW()-4</f>
        <v>897</v>
      </c>
      <c r="B901" s="30"/>
      <c r="C901" s="19" t="s">
        <v>742</v>
      </c>
      <c r="D901" s="489"/>
      <c r="E901" s="5" t="s">
        <v>743</v>
      </c>
      <c r="F901" s="20"/>
      <c r="G901" s="17"/>
      <c r="H901" s="17" t="e">
        <f>VLOOKUP(G901,'TONG HOP'!$C$8:$E$799,2,0)</f>
        <v>#N/A</v>
      </c>
      <c r="I901" s="29" t="str">
        <f>IF(B901="","",VLOOKUP(H901,'TONG HOP'!$B$8:$F$19883,1,0))</f>
        <v/>
      </c>
      <c r="J901" s="35" t="str">
        <f>IF(B901="","",VLOOKUP(I901,'TONG HOP'!$B$8:$F$19883,5,0))</f>
        <v/>
      </c>
      <c r="K901" s="214"/>
      <c r="L901" s="214"/>
      <c r="M901" s="215"/>
      <c r="N901" s="215"/>
      <c r="O901" s="18"/>
      <c r="P901" s="11">
        <f t="shared" si="29"/>
        <v>8</v>
      </c>
      <c r="Q901" s="246"/>
      <c r="R901" s="217"/>
      <c r="S901" s="217"/>
      <c r="T901" s="447"/>
      <c r="U901" s="7"/>
      <c r="V901" s="7"/>
    </row>
    <row r="902" spans="1:22" ht="15" customHeight="1">
      <c r="A902" s="4">
        <f t="shared" si="30"/>
        <v>898</v>
      </c>
      <c r="B902" s="30"/>
      <c r="C902" s="19" t="s">
        <v>742</v>
      </c>
      <c r="D902" s="489"/>
      <c r="E902" s="5" t="s">
        <v>743</v>
      </c>
      <c r="F902" s="20"/>
      <c r="G902" s="17"/>
      <c r="H902" s="17" t="e">
        <f>VLOOKUP(G902,'TONG HOP'!$C$8:$E$799,2,0)</f>
        <v>#N/A</v>
      </c>
      <c r="I902" s="29" t="str">
        <f>IF(B902="","",VLOOKUP(H902,'TONG HOP'!$B$8:$F$19883,1,0))</f>
        <v/>
      </c>
      <c r="J902" s="35" t="str">
        <f>IF(B902="","",VLOOKUP(I902,'TONG HOP'!$B$8:$F$19883,5,0))</f>
        <v/>
      </c>
      <c r="K902" s="214"/>
      <c r="L902" s="214"/>
      <c r="M902" s="215"/>
      <c r="N902" s="215"/>
      <c r="O902" s="617"/>
      <c r="P902" s="11">
        <f t="shared" ref="P902:P965" si="31">P901</f>
        <v>8</v>
      </c>
      <c r="Q902" s="246"/>
      <c r="R902" s="217"/>
      <c r="S902" s="217"/>
      <c r="T902" s="447"/>
      <c r="U902" s="7"/>
      <c r="V902" s="7"/>
    </row>
    <row r="903" spans="1:22" ht="15" customHeight="1">
      <c r="A903" s="4">
        <f t="shared" si="30"/>
        <v>899</v>
      </c>
      <c r="B903" s="30"/>
      <c r="C903" s="19" t="s">
        <v>742</v>
      </c>
      <c r="D903" s="489"/>
      <c r="E903" s="5" t="s">
        <v>743</v>
      </c>
      <c r="F903" s="20"/>
      <c r="G903" s="315"/>
      <c r="H903" s="17" t="e">
        <f>VLOOKUP(G903,'TONG HOP'!$C$8:$E$799,2,0)</f>
        <v>#N/A</v>
      </c>
      <c r="I903" s="29" t="str">
        <f>IF(B903="","",VLOOKUP(H903,'TONG HOP'!$B$8:$F$19883,1,0))</f>
        <v/>
      </c>
      <c r="J903" s="35" t="str">
        <f>IF(B903="","",VLOOKUP(I903,'TONG HOP'!$B$8:$F$19883,5,0))</f>
        <v/>
      </c>
      <c r="K903" s="214"/>
      <c r="L903" s="214"/>
      <c r="M903" s="215"/>
      <c r="N903" s="215"/>
      <c r="O903" s="617"/>
      <c r="P903" s="11">
        <f t="shared" si="31"/>
        <v>8</v>
      </c>
      <c r="Q903" s="246"/>
      <c r="R903" s="217"/>
      <c r="S903" s="217"/>
      <c r="T903" s="447"/>
      <c r="U903" s="7"/>
      <c r="V903" s="7"/>
    </row>
    <row r="904" spans="1:22" ht="15" customHeight="1">
      <c r="A904" s="4">
        <f t="shared" si="30"/>
        <v>900</v>
      </c>
      <c r="B904" s="30"/>
      <c r="C904" s="19" t="s">
        <v>742</v>
      </c>
      <c r="D904" s="489"/>
      <c r="E904" s="5" t="s">
        <v>743</v>
      </c>
      <c r="F904" s="20"/>
      <c r="G904" s="17"/>
      <c r="H904" s="17" t="e">
        <f>VLOOKUP(G904,'TONG HOP'!$C$8:$E$799,2,0)</f>
        <v>#N/A</v>
      </c>
      <c r="I904" s="29" t="str">
        <f>IF(B904="","",VLOOKUP(H904,'TONG HOP'!$B$8:$F$19883,1,0))</f>
        <v/>
      </c>
      <c r="J904" s="35" t="str">
        <f>IF(B904="","",VLOOKUP(I904,'TONG HOP'!$B$8:$F$19883,5,0))</f>
        <v/>
      </c>
      <c r="K904" s="214"/>
      <c r="L904" s="214"/>
      <c r="M904" s="215"/>
      <c r="N904" s="215"/>
      <c r="O904" s="617"/>
      <c r="P904" s="11">
        <f t="shared" si="31"/>
        <v>8</v>
      </c>
      <c r="Q904" s="246"/>
      <c r="R904" s="217"/>
      <c r="S904" s="217"/>
      <c r="T904" s="447"/>
      <c r="U904" s="7"/>
      <c r="V904" s="7"/>
    </row>
    <row r="905" spans="1:22" ht="15" customHeight="1">
      <c r="A905" s="4">
        <f t="shared" si="30"/>
        <v>901</v>
      </c>
      <c r="B905" s="30"/>
      <c r="C905" s="19" t="s">
        <v>742</v>
      </c>
      <c r="D905" s="489"/>
      <c r="E905" s="5" t="s">
        <v>743</v>
      </c>
      <c r="F905" s="20"/>
      <c r="G905" s="17"/>
      <c r="H905" s="17" t="e">
        <f>VLOOKUP(G905,'TONG HOP'!$C$8:$E$799,2,0)</f>
        <v>#N/A</v>
      </c>
      <c r="I905" s="29" t="str">
        <f>IF(B905="","",VLOOKUP(H905,'TONG HOP'!$B$8:$F$19883,1,0))</f>
        <v/>
      </c>
      <c r="J905" s="35" t="str">
        <f>IF(B905="","",VLOOKUP(I905,'TONG HOP'!$B$8:$F$19883,5,0))</f>
        <v/>
      </c>
      <c r="K905" s="214"/>
      <c r="L905" s="214"/>
      <c r="M905" s="216"/>
      <c r="N905" s="216"/>
      <c r="O905" s="617"/>
      <c r="P905" s="11">
        <f t="shared" si="31"/>
        <v>8</v>
      </c>
      <c r="Q905" s="247"/>
      <c r="R905" s="217"/>
      <c r="S905" s="217"/>
      <c r="T905" s="447"/>
      <c r="U905" s="7"/>
      <c r="V905" s="7"/>
    </row>
    <row r="906" spans="1:22" ht="15" customHeight="1">
      <c r="A906" s="4">
        <f t="shared" si="30"/>
        <v>902</v>
      </c>
      <c r="B906" s="30"/>
      <c r="C906" s="19" t="s">
        <v>742</v>
      </c>
      <c r="D906" s="489"/>
      <c r="E906" s="5" t="s">
        <v>743</v>
      </c>
      <c r="F906" s="20"/>
      <c r="G906" s="17"/>
      <c r="H906" s="17" t="e">
        <f>VLOOKUP(G906,'TONG HOP'!$C$8:$E$799,2,0)</f>
        <v>#N/A</v>
      </c>
      <c r="I906" s="29" t="str">
        <f>IF(B906="","",VLOOKUP(H906,'TONG HOP'!$B$8:$F$19883,1,0))</f>
        <v/>
      </c>
      <c r="J906" s="35" t="str">
        <f>IF(B906="","",VLOOKUP(I906,'TONG HOP'!$B$8:$F$19883,5,0))</f>
        <v/>
      </c>
      <c r="K906" s="214"/>
      <c r="L906" s="214"/>
      <c r="O906" s="617"/>
      <c r="P906" s="11">
        <f t="shared" si="31"/>
        <v>8</v>
      </c>
      <c r="T906" s="449"/>
    </row>
    <row r="907" spans="1:22" ht="15" customHeight="1">
      <c r="A907" s="4">
        <f t="shared" si="30"/>
        <v>903</v>
      </c>
      <c r="B907" s="30"/>
      <c r="C907" s="19" t="s">
        <v>742</v>
      </c>
      <c r="D907" s="489"/>
      <c r="E907" s="5" t="s">
        <v>743</v>
      </c>
      <c r="F907" s="20"/>
      <c r="G907" s="17"/>
      <c r="H907" s="17" t="e">
        <f>VLOOKUP(G907,'TONG HOP'!$C$8:$E$799,2,0)</f>
        <v>#N/A</v>
      </c>
      <c r="I907" s="29" t="str">
        <f>IF(B907="","",VLOOKUP(H907,'TONG HOP'!$B$8:$F$19883,1,0))</f>
        <v/>
      </c>
      <c r="J907" s="35" t="str">
        <f>IF(B907="","",VLOOKUP(I907,'TONG HOP'!$B$8:$F$19883,5,0))</f>
        <v/>
      </c>
      <c r="K907" s="214"/>
      <c r="L907" s="214"/>
      <c r="O907" s="617"/>
      <c r="P907" s="11">
        <f t="shared" si="31"/>
        <v>8</v>
      </c>
    </row>
    <row r="908" spans="1:22" ht="15" customHeight="1">
      <c r="A908" s="4">
        <f t="shared" si="30"/>
        <v>904</v>
      </c>
      <c r="B908" s="30"/>
      <c r="C908" s="19" t="s">
        <v>742</v>
      </c>
      <c r="D908" s="489"/>
      <c r="E908" s="5" t="s">
        <v>743</v>
      </c>
      <c r="F908" s="20"/>
      <c r="G908" s="315"/>
      <c r="H908" s="17" t="e">
        <f>VLOOKUP(G908,'TONG HOP'!$C$8:$E$799,2,0)</f>
        <v>#N/A</v>
      </c>
      <c r="I908" s="29" t="str">
        <f>IF(B908="","",VLOOKUP(H908,'TONG HOP'!$B$8:$F$19883,1,0))</f>
        <v/>
      </c>
      <c r="J908" s="35" t="str">
        <f>IF(B908="","",VLOOKUP(I908,'TONG HOP'!$B$8:$F$19883,5,0))</f>
        <v/>
      </c>
      <c r="K908" s="214"/>
      <c r="L908" s="214"/>
      <c r="O908" s="617"/>
      <c r="P908" s="11">
        <f t="shared" si="31"/>
        <v>8</v>
      </c>
    </row>
    <row r="909" spans="1:22" ht="15" customHeight="1">
      <c r="A909" s="4">
        <f t="shared" si="30"/>
        <v>905</v>
      </c>
      <c r="B909" s="30"/>
      <c r="C909" s="19" t="s">
        <v>742</v>
      </c>
      <c r="D909" s="489"/>
      <c r="E909" s="5" t="s">
        <v>743</v>
      </c>
      <c r="F909" s="20"/>
      <c r="G909" s="315"/>
      <c r="H909" s="17" t="e">
        <f>VLOOKUP(G909,'TONG HOP'!$C$8:$E$799,2,0)</f>
        <v>#N/A</v>
      </c>
      <c r="I909" s="29" t="str">
        <f>IF(B909="","",VLOOKUP(H909,'TONG HOP'!$B$8:$F$19883,1,0))</f>
        <v/>
      </c>
      <c r="J909" s="35" t="str">
        <f>IF(B909="","",VLOOKUP(I909,'TONG HOP'!$B$8:$F$19883,5,0))</f>
        <v/>
      </c>
      <c r="K909" s="214"/>
      <c r="L909" s="214"/>
      <c r="O909" s="617"/>
      <c r="P909" s="11">
        <f t="shared" si="31"/>
        <v>8</v>
      </c>
    </row>
    <row r="910" spans="1:22" ht="15" customHeight="1">
      <c r="A910" s="4">
        <f t="shared" si="30"/>
        <v>906</v>
      </c>
      <c r="B910" s="30"/>
      <c r="C910" s="19" t="s">
        <v>742</v>
      </c>
      <c r="D910" s="489"/>
      <c r="E910" s="5" t="s">
        <v>743</v>
      </c>
      <c r="F910" s="20"/>
      <c r="G910" s="315"/>
      <c r="H910" s="17" t="e">
        <f>VLOOKUP(G910,'TONG HOP'!$C$8:$E$799,2,0)</f>
        <v>#N/A</v>
      </c>
      <c r="I910" s="29" t="str">
        <f>IF(B910="","",VLOOKUP(H910,'TONG HOP'!$B$8:$F$19883,1,0))</f>
        <v/>
      </c>
      <c r="J910" s="35" t="str">
        <f>IF(B910="","",VLOOKUP(I910,'TONG HOP'!$B$8:$F$19883,5,0))</f>
        <v/>
      </c>
      <c r="K910" s="214"/>
      <c r="L910" s="214"/>
      <c r="O910" s="617"/>
      <c r="P910" s="11">
        <f t="shared" si="31"/>
        <v>8</v>
      </c>
    </row>
    <row r="911" spans="1:22" ht="15" customHeight="1">
      <c r="A911" s="4">
        <f t="shared" si="30"/>
        <v>907</v>
      </c>
      <c r="B911" s="30"/>
      <c r="C911" s="19" t="s">
        <v>742</v>
      </c>
      <c r="D911" s="489"/>
      <c r="E911" s="5" t="s">
        <v>743</v>
      </c>
      <c r="F911" s="20"/>
      <c r="G911" s="315"/>
      <c r="H911" s="17" t="e">
        <f>VLOOKUP(G911,'TONG HOP'!$C$8:$E$799,2,0)</f>
        <v>#N/A</v>
      </c>
      <c r="I911" s="29" t="str">
        <f>IF(B911="","",VLOOKUP(H911,'TONG HOP'!$B$8:$F$19883,1,0))</f>
        <v/>
      </c>
      <c r="J911" s="35" t="str">
        <f>IF(B911="","",VLOOKUP(I911,'TONG HOP'!$B$8:$F$19883,5,0))</f>
        <v/>
      </c>
      <c r="K911" s="214"/>
      <c r="L911" s="214"/>
      <c r="O911" s="617"/>
      <c r="P911" s="11">
        <f t="shared" si="31"/>
        <v>8</v>
      </c>
    </row>
    <row r="912" spans="1:22" ht="15" customHeight="1">
      <c r="A912" s="4">
        <f t="shared" si="30"/>
        <v>908</v>
      </c>
      <c r="B912" s="30"/>
      <c r="C912" s="19" t="s">
        <v>742</v>
      </c>
      <c r="D912" s="489"/>
      <c r="E912" s="5" t="s">
        <v>743</v>
      </c>
      <c r="F912" s="20"/>
      <c r="G912" s="17"/>
      <c r="H912" s="17" t="e">
        <f>VLOOKUP(G912,'TONG HOP'!$C$8:$E$799,2,0)</f>
        <v>#N/A</v>
      </c>
      <c r="I912" s="29" t="str">
        <f>IF(B912="","",VLOOKUP(H912,'TONG HOP'!$B$8:$F$19883,1,0))</f>
        <v/>
      </c>
      <c r="J912" s="35" t="str">
        <f>IF(B912="","",VLOOKUP(I912,'TONG HOP'!$B$8:$F$19883,5,0))</f>
        <v/>
      </c>
      <c r="K912" s="214"/>
      <c r="L912" s="214"/>
      <c r="O912" s="617"/>
      <c r="P912" s="11">
        <f t="shared" si="31"/>
        <v>8</v>
      </c>
    </row>
    <row r="913" spans="1:16" ht="15" customHeight="1">
      <c r="A913" s="4">
        <f t="shared" si="30"/>
        <v>909</v>
      </c>
      <c r="B913" s="30"/>
      <c r="C913" s="19" t="s">
        <v>742</v>
      </c>
      <c r="D913" s="489"/>
      <c r="E913" s="5" t="s">
        <v>743</v>
      </c>
      <c r="F913" s="20"/>
      <c r="G913" s="17"/>
      <c r="H913" s="17" t="e">
        <f>VLOOKUP(G913,'TONG HOP'!$C$8:$E$799,2,0)</f>
        <v>#N/A</v>
      </c>
      <c r="I913" s="29" t="str">
        <f>IF(B913="","",VLOOKUP(H913,'TONG HOP'!$B$8:$F$19883,1,0))</f>
        <v/>
      </c>
      <c r="J913" s="35" t="str">
        <f>IF(B913="","",VLOOKUP(I913,'TONG HOP'!$B$8:$F$19883,5,0))</f>
        <v/>
      </c>
      <c r="K913" s="214"/>
      <c r="L913" s="214"/>
      <c r="O913" s="617"/>
      <c r="P913" s="11">
        <f t="shared" si="31"/>
        <v>8</v>
      </c>
    </row>
    <row r="914" spans="1:16" ht="15" customHeight="1">
      <c r="A914" s="4">
        <f t="shared" si="30"/>
        <v>910</v>
      </c>
      <c r="B914" s="30"/>
      <c r="C914" s="19" t="s">
        <v>742</v>
      </c>
      <c r="D914" s="489"/>
      <c r="E914" s="5" t="s">
        <v>743</v>
      </c>
      <c r="F914" s="20"/>
      <c r="G914" s="17"/>
      <c r="H914" s="17" t="e">
        <f>VLOOKUP(G914,'TONG HOP'!$C$8:$E$799,2,0)</f>
        <v>#N/A</v>
      </c>
      <c r="I914" s="29" t="str">
        <f>IF(B914="","",VLOOKUP(H914,'TONG HOP'!$B$8:$F$19883,1,0))</f>
        <v/>
      </c>
      <c r="J914" s="35" t="str">
        <f>IF(B914="","",VLOOKUP(I914,'TONG HOP'!$B$8:$F$19883,5,0))</f>
        <v/>
      </c>
      <c r="K914" s="214"/>
      <c r="L914" s="214"/>
      <c r="O914" s="617"/>
      <c r="P914" s="11">
        <f t="shared" si="31"/>
        <v>8</v>
      </c>
    </row>
    <row r="915" spans="1:16" ht="15" customHeight="1">
      <c r="A915" s="4">
        <f t="shared" si="30"/>
        <v>911</v>
      </c>
      <c r="B915" s="30"/>
      <c r="C915" s="19" t="s">
        <v>742</v>
      </c>
      <c r="D915" s="489"/>
      <c r="E915" s="5" t="s">
        <v>743</v>
      </c>
      <c r="F915" s="20"/>
      <c r="G915" s="17"/>
      <c r="H915" s="17" t="e">
        <f>VLOOKUP(G915,'TONG HOP'!$C$8:$E$799,2,0)</f>
        <v>#N/A</v>
      </c>
      <c r="I915" s="29" t="str">
        <f>IF(B915="","",VLOOKUP(H915,'TONG HOP'!$B$8:$F$19883,1,0))</f>
        <v/>
      </c>
      <c r="J915" s="35" t="str">
        <f>IF(B915="","",VLOOKUP(I915,'TONG HOP'!$B$8:$F$19883,5,0))</f>
        <v/>
      </c>
      <c r="K915" s="214"/>
      <c r="L915" s="214"/>
      <c r="O915" s="617"/>
      <c r="P915" s="11">
        <f t="shared" si="31"/>
        <v>8</v>
      </c>
    </row>
    <row r="916" spans="1:16" ht="15" customHeight="1">
      <c r="A916" s="4">
        <f t="shared" si="30"/>
        <v>912</v>
      </c>
      <c r="B916" s="30"/>
      <c r="C916" s="19" t="s">
        <v>742</v>
      </c>
      <c r="D916" s="489"/>
      <c r="E916" s="5" t="s">
        <v>743</v>
      </c>
      <c r="F916" s="20"/>
      <c r="G916" s="17"/>
      <c r="H916" s="17" t="e">
        <f>VLOOKUP(G916,'TONG HOP'!$C$8:$E$799,2,0)</f>
        <v>#N/A</v>
      </c>
      <c r="I916" s="29" t="str">
        <f>IF(B916="","",VLOOKUP(H916,'TONG HOP'!$B$8:$F$19883,1,0))</f>
        <v/>
      </c>
      <c r="J916" s="35" t="str">
        <f>IF(B916="","",VLOOKUP(I916,'TONG HOP'!$B$8:$F$19883,5,0))</f>
        <v/>
      </c>
      <c r="K916" s="214"/>
      <c r="L916" s="214"/>
      <c r="O916" s="617"/>
      <c r="P916" s="11">
        <f t="shared" si="31"/>
        <v>8</v>
      </c>
    </row>
    <row r="917" spans="1:16" ht="15" customHeight="1">
      <c r="A917" s="4">
        <f t="shared" si="30"/>
        <v>913</v>
      </c>
      <c r="B917" s="30"/>
      <c r="C917" s="19" t="s">
        <v>742</v>
      </c>
      <c r="D917" s="489"/>
      <c r="E917" s="5" t="s">
        <v>743</v>
      </c>
      <c r="F917" s="20"/>
      <c r="G917" s="17"/>
      <c r="H917" s="17" t="e">
        <f>VLOOKUP(G917,'TONG HOP'!$C$8:$E$799,2,0)</f>
        <v>#N/A</v>
      </c>
      <c r="I917" s="29" t="str">
        <f>IF(B917="","",VLOOKUP(H917,'TONG HOP'!$B$8:$F$19883,1,0))</f>
        <v/>
      </c>
      <c r="J917" s="35" t="str">
        <f>IF(B917="","",VLOOKUP(I917,'TONG HOP'!$B$8:$F$19883,5,0))</f>
        <v/>
      </c>
      <c r="K917" s="214"/>
      <c r="L917" s="214"/>
      <c r="O917" s="617"/>
      <c r="P917" s="11">
        <f t="shared" si="31"/>
        <v>8</v>
      </c>
    </row>
    <row r="918" spans="1:16" ht="15" customHeight="1">
      <c r="A918" s="4">
        <f t="shared" si="30"/>
        <v>914</v>
      </c>
      <c r="B918" s="30"/>
      <c r="C918" s="19" t="s">
        <v>742</v>
      </c>
      <c r="D918" s="489"/>
      <c r="E918" s="5" t="s">
        <v>743</v>
      </c>
      <c r="F918" s="20"/>
      <c r="G918" s="17"/>
      <c r="H918" s="17" t="e">
        <f>VLOOKUP(G918,'TONG HOP'!$C$8:$E$799,2,0)</f>
        <v>#N/A</v>
      </c>
      <c r="I918" s="29" t="str">
        <f>IF(B918="","",VLOOKUP(H918,'TONG HOP'!$B$8:$F$19883,1,0))</f>
        <v/>
      </c>
      <c r="J918" s="35" t="str">
        <f>IF(B918="","",VLOOKUP(I918,'TONG HOP'!$B$8:$F$19883,5,0))</f>
        <v/>
      </c>
      <c r="K918" s="214"/>
      <c r="L918" s="214"/>
      <c r="O918" s="617"/>
      <c r="P918" s="11">
        <f t="shared" si="31"/>
        <v>8</v>
      </c>
    </row>
    <row r="919" spans="1:16" ht="15" customHeight="1">
      <c r="A919" s="4">
        <f t="shared" si="30"/>
        <v>915</v>
      </c>
      <c r="B919" s="30"/>
      <c r="C919" s="19" t="s">
        <v>742</v>
      </c>
      <c r="D919" s="489"/>
      <c r="E919" s="5" t="s">
        <v>743</v>
      </c>
      <c r="F919" s="20"/>
      <c r="G919" s="17"/>
      <c r="H919" s="17" t="e">
        <f>VLOOKUP(G919,'TONG HOP'!$C$8:$E$799,2,0)</f>
        <v>#N/A</v>
      </c>
      <c r="I919" s="29" t="str">
        <f>IF(B919="","",VLOOKUP(H919,'TONG HOP'!$B$8:$F$19883,1,0))</f>
        <v/>
      </c>
      <c r="J919" s="35" t="str">
        <f>IF(B919="","",VLOOKUP(I919,'TONG HOP'!$B$8:$F$19883,5,0))</f>
        <v/>
      </c>
      <c r="K919" s="214"/>
      <c r="L919" s="214"/>
      <c r="O919" s="617"/>
      <c r="P919" s="11">
        <f t="shared" si="31"/>
        <v>8</v>
      </c>
    </row>
    <row r="920" spans="1:16" ht="15" customHeight="1">
      <c r="A920" s="4">
        <f t="shared" si="30"/>
        <v>916</v>
      </c>
      <c r="B920" s="30"/>
      <c r="C920" s="19" t="s">
        <v>742</v>
      </c>
      <c r="D920" s="489"/>
      <c r="E920" s="5" t="s">
        <v>743</v>
      </c>
      <c r="F920" s="20"/>
      <c r="G920" s="17"/>
      <c r="H920" s="17" t="e">
        <f>VLOOKUP(G920,'TONG HOP'!$C$8:$E$799,2,0)</f>
        <v>#N/A</v>
      </c>
      <c r="I920" s="29" t="str">
        <f>IF(B920="","",VLOOKUP(H920,'TONG HOP'!$B$8:$F$19883,1,0))</f>
        <v/>
      </c>
      <c r="J920" s="35" t="str">
        <f>IF(B920="","",VLOOKUP(I920,'TONG HOP'!$B$8:$F$19883,5,0))</f>
        <v/>
      </c>
      <c r="K920" s="214"/>
      <c r="L920" s="214"/>
      <c r="O920" s="617"/>
      <c r="P920" s="11">
        <f t="shared" si="31"/>
        <v>8</v>
      </c>
    </row>
    <row r="921" spans="1:16" ht="15" customHeight="1">
      <c r="A921" s="4">
        <f t="shared" si="30"/>
        <v>917</v>
      </c>
      <c r="B921" s="30"/>
      <c r="C921" s="19" t="s">
        <v>742</v>
      </c>
      <c r="D921" s="489"/>
      <c r="E921" s="5" t="s">
        <v>743</v>
      </c>
      <c r="F921" s="20"/>
      <c r="G921" s="17"/>
      <c r="H921" s="17" t="e">
        <f>VLOOKUP(G921,'TONG HOP'!$C$8:$E$799,2,0)</f>
        <v>#N/A</v>
      </c>
      <c r="I921" s="29" t="str">
        <f>IF(B921="","",VLOOKUP(H921,'TONG HOP'!$B$8:$F$19883,1,0))</f>
        <v/>
      </c>
      <c r="J921" s="35" t="str">
        <f>IF(B921="","",VLOOKUP(I921,'TONG HOP'!$B$8:$F$19883,5,0))</f>
        <v/>
      </c>
      <c r="K921" s="214"/>
      <c r="L921" s="214"/>
      <c r="O921" s="617"/>
      <c r="P921" s="11">
        <f t="shared" si="31"/>
        <v>8</v>
      </c>
    </row>
    <row r="922" spans="1:16" ht="15" customHeight="1">
      <c r="A922" s="4">
        <f t="shared" si="30"/>
        <v>918</v>
      </c>
      <c r="B922" s="30"/>
      <c r="C922" s="19" t="s">
        <v>742</v>
      </c>
      <c r="D922" s="489"/>
      <c r="E922" s="5" t="s">
        <v>743</v>
      </c>
      <c r="F922" s="20"/>
      <c r="G922" s="17"/>
      <c r="H922" s="17" t="e">
        <f>VLOOKUP(G922,'TONG HOP'!$C$8:$E$799,2,0)</f>
        <v>#N/A</v>
      </c>
      <c r="I922" s="29" t="str">
        <f>IF(B922="","",VLOOKUP(H922,'TONG HOP'!$B$8:$F$19883,1,0))</f>
        <v/>
      </c>
      <c r="J922" s="35" t="str">
        <f>IF(B922="","",VLOOKUP(I922,'TONG HOP'!$B$8:$F$19883,5,0))</f>
        <v/>
      </c>
      <c r="K922" s="214"/>
      <c r="L922" s="214"/>
      <c r="O922" s="617"/>
      <c r="P922" s="11">
        <f t="shared" si="31"/>
        <v>8</v>
      </c>
    </row>
    <row r="923" spans="1:16" ht="15" customHeight="1">
      <c r="A923" s="4">
        <f t="shared" si="30"/>
        <v>919</v>
      </c>
      <c r="B923" s="30"/>
      <c r="C923" s="19" t="s">
        <v>742</v>
      </c>
      <c r="D923" s="489"/>
      <c r="E923" s="5" t="s">
        <v>743</v>
      </c>
      <c r="F923" s="20"/>
      <c r="G923" s="17"/>
      <c r="H923" s="17" t="e">
        <f>VLOOKUP(G923,'TONG HOP'!$C$8:$E$799,2,0)</f>
        <v>#N/A</v>
      </c>
      <c r="I923" s="29" t="str">
        <f>IF(B923="","",VLOOKUP(H923,'TONG HOP'!$B$8:$F$19883,1,0))</f>
        <v/>
      </c>
      <c r="J923" s="35" t="str">
        <f>IF(B923="","",VLOOKUP(I923,'TONG HOP'!$B$8:$F$19883,5,0))</f>
        <v/>
      </c>
      <c r="K923" s="214"/>
      <c r="L923" s="214"/>
      <c r="O923" s="617"/>
      <c r="P923" s="11">
        <f t="shared" si="31"/>
        <v>8</v>
      </c>
    </row>
    <row r="924" spans="1:16" ht="15" customHeight="1">
      <c r="A924" s="4">
        <f t="shared" si="30"/>
        <v>920</v>
      </c>
      <c r="B924" s="30"/>
      <c r="C924" s="19" t="s">
        <v>742</v>
      </c>
      <c r="D924" s="489"/>
      <c r="E924" s="5" t="s">
        <v>743</v>
      </c>
      <c r="F924" s="20"/>
      <c r="G924" s="17"/>
      <c r="H924" s="17" t="e">
        <f>VLOOKUP(G924,'TONG HOP'!$C$8:$E$799,2,0)</f>
        <v>#N/A</v>
      </c>
      <c r="I924" s="29" t="str">
        <f>IF(B924="","",VLOOKUP(H924,'TONG HOP'!$B$8:$F$19883,1,0))</f>
        <v/>
      </c>
      <c r="J924" s="35" t="str">
        <f>IF(B924="","",VLOOKUP(I924,'TONG HOP'!$B$8:$F$19883,5,0))</f>
        <v/>
      </c>
      <c r="K924" s="214"/>
      <c r="L924" s="214"/>
      <c r="O924" s="617"/>
      <c r="P924" s="11">
        <f t="shared" si="31"/>
        <v>8</v>
      </c>
    </row>
    <row r="925" spans="1:16" ht="15" customHeight="1">
      <c r="A925" s="4">
        <f t="shared" si="30"/>
        <v>921</v>
      </c>
      <c r="B925" s="30"/>
      <c r="C925" s="19" t="s">
        <v>742</v>
      </c>
      <c r="D925" s="489"/>
      <c r="E925" s="5" t="s">
        <v>743</v>
      </c>
      <c r="F925" s="20"/>
      <c r="G925" s="17"/>
      <c r="H925" s="17" t="e">
        <f>VLOOKUP(G925,'TONG HOP'!$C$8:$E$799,2,0)</f>
        <v>#N/A</v>
      </c>
      <c r="I925" s="29" t="str">
        <f>IF(B925="","",VLOOKUP(H925,'TONG HOP'!$B$8:$F$19883,1,0))</f>
        <v/>
      </c>
      <c r="J925" s="35" t="str">
        <f>IF(B925="","",VLOOKUP(I925,'TONG HOP'!$B$8:$F$19883,5,0))</f>
        <v/>
      </c>
      <c r="K925" s="214"/>
      <c r="L925" s="214"/>
      <c r="O925" s="617"/>
      <c r="P925" s="11">
        <f t="shared" si="31"/>
        <v>8</v>
      </c>
    </row>
    <row r="926" spans="1:16" ht="15" customHeight="1">
      <c r="A926" s="4">
        <f t="shared" si="30"/>
        <v>922</v>
      </c>
      <c r="B926" s="30"/>
      <c r="C926" s="19" t="s">
        <v>742</v>
      </c>
      <c r="D926" s="489"/>
      <c r="E926" s="5" t="s">
        <v>743</v>
      </c>
      <c r="F926" s="20"/>
      <c r="G926" s="17"/>
      <c r="H926" s="17" t="e">
        <f>VLOOKUP(G926,'TONG HOP'!$C$8:$E$799,2,0)</f>
        <v>#N/A</v>
      </c>
      <c r="I926" s="29" t="str">
        <f>IF(B926="","",VLOOKUP(H926,'TONG HOP'!$B$8:$F$19883,1,0))</f>
        <v/>
      </c>
      <c r="J926" s="35" t="str">
        <f>IF(B926="","",VLOOKUP(I926,'TONG HOP'!$B$8:$F$19883,5,0))</f>
        <v/>
      </c>
      <c r="K926" s="214"/>
      <c r="L926" s="214"/>
      <c r="O926" s="617"/>
      <c r="P926" s="11">
        <f t="shared" si="31"/>
        <v>8</v>
      </c>
    </row>
    <row r="927" spans="1:16" ht="15" customHeight="1">
      <c r="A927" s="4">
        <f t="shared" si="30"/>
        <v>923</v>
      </c>
      <c r="B927" s="30"/>
      <c r="C927" s="19" t="s">
        <v>742</v>
      </c>
      <c r="D927" s="489"/>
      <c r="E927" s="5" t="s">
        <v>743</v>
      </c>
      <c r="F927" s="20"/>
      <c r="G927" s="17"/>
      <c r="H927" s="17" t="e">
        <f>VLOOKUP(G927,'TONG HOP'!$C$8:$E$799,2,0)</f>
        <v>#N/A</v>
      </c>
      <c r="I927" s="29" t="str">
        <f>IF(B927="","",VLOOKUP(H927,'TONG HOP'!$B$8:$F$19883,1,0))</f>
        <v/>
      </c>
      <c r="J927" s="35" t="str">
        <f>IF(B927="","",VLOOKUP(I927,'TONG HOP'!$B$8:$F$19883,5,0))</f>
        <v/>
      </c>
      <c r="K927" s="214"/>
      <c r="L927" s="214"/>
      <c r="O927" s="617"/>
      <c r="P927" s="11">
        <f t="shared" si="31"/>
        <v>8</v>
      </c>
    </row>
    <row r="928" spans="1:16" ht="15" customHeight="1">
      <c r="A928" s="4">
        <f t="shared" si="30"/>
        <v>924</v>
      </c>
      <c r="B928" s="30"/>
      <c r="C928" s="19" t="s">
        <v>742</v>
      </c>
      <c r="D928" s="489"/>
      <c r="E928" s="5" t="s">
        <v>743</v>
      </c>
      <c r="F928" s="20"/>
      <c r="G928" s="17"/>
      <c r="H928" s="17" t="e">
        <f>VLOOKUP(G928,'TONG HOP'!$C$8:$E$799,2,0)</f>
        <v>#N/A</v>
      </c>
      <c r="I928" s="29" t="str">
        <f>IF(B928="","",VLOOKUP(H928,'TONG HOP'!$B$8:$F$19883,1,0))</f>
        <v/>
      </c>
      <c r="J928" s="35" t="str">
        <f>IF(B928="","",VLOOKUP(I928,'TONG HOP'!$B$8:$F$19883,5,0))</f>
        <v/>
      </c>
      <c r="K928" s="214"/>
      <c r="L928" s="214"/>
      <c r="O928" s="617"/>
      <c r="P928" s="11">
        <f t="shared" si="31"/>
        <v>8</v>
      </c>
    </row>
    <row r="929" spans="1:16" ht="15" customHeight="1">
      <c r="A929" s="4">
        <f t="shared" si="30"/>
        <v>925</v>
      </c>
      <c r="B929" s="30"/>
      <c r="C929" s="19" t="s">
        <v>742</v>
      </c>
      <c r="D929" s="489"/>
      <c r="E929" s="5" t="s">
        <v>743</v>
      </c>
      <c r="F929" s="20"/>
      <c r="G929" s="17"/>
      <c r="H929" s="17" t="e">
        <f>VLOOKUP(G929,'TONG HOP'!$C$8:$E$799,2,0)</f>
        <v>#N/A</v>
      </c>
      <c r="I929" s="29" t="str">
        <f>IF(B929="","",VLOOKUP(H929,'TONG HOP'!$B$8:$F$19883,1,0))</f>
        <v/>
      </c>
      <c r="J929" s="35" t="str">
        <f>IF(B929="","",VLOOKUP(I929,'TONG HOP'!$B$8:$F$19883,5,0))</f>
        <v/>
      </c>
      <c r="K929" s="214"/>
      <c r="L929" s="214"/>
      <c r="O929" s="617"/>
      <c r="P929" s="11">
        <f t="shared" si="31"/>
        <v>8</v>
      </c>
    </row>
    <row r="930" spans="1:16" ht="15" customHeight="1">
      <c r="A930" s="4">
        <f t="shared" si="30"/>
        <v>926</v>
      </c>
      <c r="B930" s="30"/>
      <c r="C930" s="19" t="s">
        <v>742</v>
      </c>
      <c r="D930" s="489"/>
      <c r="E930" s="5" t="s">
        <v>743</v>
      </c>
      <c r="F930" s="20"/>
      <c r="G930" s="17"/>
      <c r="H930" s="17" t="e">
        <f>VLOOKUP(G930,'TONG HOP'!$C$8:$E$799,2,0)</f>
        <v>#N/A</v>
      </c>
      <c r="I930" s="29" t="str">
        <f>IF(B930="","",VLOOKUP(H930,'TONG HOP'!$B$8:$F$19883,1,0))</f>
        <v/>
      </c>
      <c r="J930" s="35" t="str">
        <f>IF(B930="","",VLOOKUP(I930,'TONG HOP'!$B$8:$F$19883,5,0))</f>
        <v/>
      </c>
      <c r="K930" s="214"/>
      <c r="L930" s="214"/>
      <c r="O930" s="617"/>
      <c r="P930" s="11">
        <f t="shared" si="31"/>
        <v>8</v>
      </c>
    </row>
    <row r="931" spans="1:16" ht="15" customHeight="1">
      <c r="A931" s="4">
        <f t="shared" si="30"/>
        <v>927</v>
      </c>
      <c r="B931" s="30"/>
      <c r="C931" s="19" t="s">
        <v>742</v>
      </c>
      <c r="D931" s="489"/>
      <c r="E931" s="5" t="s">
        <v>743</v>
      </c>
      <c r="F931" s="20"/>
      <c r="G931" s="17"/>
      <c r="H931" s="17" t="e">
        <f>VLOOKUP(G931,'TONG HOP'!$C$8:$E$799,2,0)</f>
        <v>#N/A</v>
      </c>
      <c r="I931" s="29" t="str">
        <f>IF(B931="","",VLOOKUP(H931,'TONG HOP'!$B$8:$F$19883,1,0))</f>
        <v/>
      </c>
      <c r="J931" s="35" t="str">
        <f>IF(B931="","",VLOOKUP(I931,'TONG HOP'!$B$8:$F$19883,5,0))</f>
        <v/>
      </c>
      <c r="K931" s="214"/>
      <c r="L931" s="214"/>
      <c r="O931" s="617"/>
      <c r="P931" s="11">
        <f t="shared" si="31"/>
        <v>8</v>
      </c>
    </row>
    <row r="932" spans="1:16" ht="15" customHeight="1">
      <c r="A932" s="4">
        <f t="shared" si="30"/>
        <v>928</v>
      </c>
      <c r="B932" s="30"/>
      <c r="C932" s="19" t="s">
        <v>742</v>
      </c>
      <c r="D932" s="489"/>
      <c r="E932" s="5" t="s">
        <v>743</v>
      </c>
      <c r="F932" s="20"/>
      <c r="G932" s="17"/>
      <c r="H932" s="17" t="e">
        <f>VLOOKUP(G932,'TONG HOP'!$C$8:$E$799,2,0)</f>
        <v>#N/A</v>
      </c>
      <c r="I932" s="29" t="str">
        <f>IF(B932="","",VLOOKUP(H932,'TONG HOP'!$B$8:$F$19883,1,0))</f>
        <v/>
      </c>
      <c r="J932" s="35" t="str">
        <f>IF(B932="","",VLOOKUP(I932,'TONG HOP'!$B$8:$F$19883,5,0))</f>
        <v/>
      </c>
      <c r="K932" s="214"/>
      <c r="L932" s="214"/>
      <c r="O932" s="617"/>
      <c r="P932" s="11">
        <f t="shared" si="31"/>
        <v>8</v>
      </c>
    </row>
    <row r="933" spans="1:16" ht="15" customHeight="1">
      <c r="A933" s="4">
        <f t="shared" si="30"/>
        <v>929</v>
      </c>
      <c r="B933" s="30"/>
      <c r="C933" s="19" t="s">
        <v>742</v>
      </c>
      <c r="D933" s="489"/>
      <c r="E933" s="5" t="s">
        <v>743</v>
      </c>
      <c r="F933" s="20"/>
      <c r="G933" s="17"/>
      <c r="H933" s="17" t="e">
        <f>VLOOKUP(G933,'TONG HOP'!$C$8:$E$799,2,0)</f>
        <v>#N/A</v>
      </c>
      <c r="I933" s="29" t="str">
        <f>IF(B933="","",VLOOKUP(H933,'TONG HOP'!$B$8:$F$19883,1,0))</f>
        <v/>
      </c>
      <c r="J933" s="35" t="str">
        <f>IF(B933="","",VLOOKUP(I933,'TONG HOP'!$B$8:$F$19883,5,0))</f>
        <v/>
      </c>
      <c r="K933" s="214"/>
      <c r="L933" s="214"/>
      <c r="O933" s="617"/>
      <c r="P933" s="11">
        <f t="shared" si="31"/>
        <v>8</v>
      </c>
    </row>
    <row r="934" spans="1:16" ht="15" customHeight="1">
      <c r="A934" s="4">
        <f t="shared" si="30"/>
        <v>930</v>
      </c>
      <c r="B934" s="30"/>
      <c r="C934" s="19" t="s">
        <v>742</v>
      </c>
      <c r="D934" s="489"/>
      <c r="E934" s="5" t="s">
        <v>743</v>
      </c>
      <c r="F934" s="20"/>
      <c r="G934" s="17"/>
      <c r="H934" s="17" t="e">
        <f>VLOOKUP(G934,'TONG HOP'!$C$8:$E$799,2,0)</f>
        <v>#N/A</v>
      </c>
      <c r="I934" s="29" t="str">
        <f>IF(B934="","",VLOOKUP(H934,'TONG HOP'!$B$8:$F$19883,1,0))</f>
        <v/>
      </c>
      <c r="J934" s="35" t="str">
        <f>IF(B934="","",VLOOKUP(I934,'TONG HOP'!$B$8:$F$19883,5,0))</f>
        <v/>
      </c>
      <c r="K934" s="214"/>
      <c r="L934" s="214"/>
      <c r="O934" s="617"/>
      <c r="P934" s="11">
        <f t="shared" si="31"/>
        <v>8</v>
      </c>
    </row>
    <row r="935" spans="1:16" ht="15" customHeight="1">
      <c r="A935" s="4">
        <f t="shared" si="30"/>
        <v>931</v>
      </c>
      <c r="B935" s="30"/>
      <c r="C935" s="19" t="s">
        <v>742</v>
      </c>
      <c r="D935" s="489"/>
      <c r="E935" s="5" t="s">
        <v>743</v>
      </c>
      <c r="F935" s="20"/>
      <c r="G935" s="17"/>
      <c r="H935" s="17" t="e">
        <f>VLOOKUP(G935,'TONG HOP'!$C$8:$E$799,2,0)</f>
        <v>#N/A</v>
      </c>
      <c r="I935" s="29" t="str">
        <f>IF(B935="","",VLOOKUP(H935,'TONG HOP'!$B$8:$F$19883,1,0))</f>
        <v/>
      </c>
      <c r="J935" s="35" t="str">
        <f>IF(B935="","",VLOOKUP(I935,'TONG HOP'!$B$8:$F$19883,5,0))</f>
        <v/>
      </c>
      <c r="K935" s="214"/>
      <c r="L935" s="214"/>
      <c r="O935" s="617"/>
      <c r="P935" s="11">
        <f t="shared" si="31"/>
        <v>8</v>
      </c>
    </row>
    <row r="936" spans="1:16" ht="15" customHeight="1">
      <c r="A936" s="4">
        <f t="shared" si="30"/>
        <v>932</v>
      </c>
      <c r="B936" s="30"/>
      <c r="C936" s="19" t="s">
        <v>742</v>
      </c>
      <c r="D936" s="489"/>
      <c r="E936" s="5" t="s">
        <v>743</v>
      </c>
      <c r="F936" s="20"/>
      <c r="G936" s="17"/>
      <c r="H936" s="17" t="e">
        <f>VLOOKUP(G936,'TONG HOP'!$C$8:$E$799,2,0)</f>
        <v>#N/A</v>
      </c>
      <c r="I936" s="29" t="str">
        <f>IF(B936="","",VLOOKUP(H936,'TONG HOP'!$B$8:$F$19883,1,0))</f>
        <v/>
      </c>
      <c r="J936" s="35" t="str">
        <f>IF(B936="","",VLOOKUP(I936,'TONG HOP'!$B$8:$F$19883,5,0))</f>
        <v/>
      </c>
      <c r="K936" s="214"/>
      <c r="L936" s="214"/>
      <c r="O936" s="617"/>
      <c r="P936" s="11">
        <f t="shared" si="31"/>
        <v>8</v>
      </c>
    </row>
    <row r="937" spans="1:16" ht="15" customHeight="1">
      <c r="A937" s="4">
        <f t="shared" si="30"/>
        <v>933</v>
      </c>
      <c r="B937" s="30"/>
      <c r="C937" s="19" t="s">
        <v>742</v>
      </c>
      <c r="D937" s="489"/>
      <c r="E937" s="5" t="s">
        <v>743</v>
      </c>
      <c r="F937" s="20"/>
      <c r="G937" s="17"/>
      <c r="H937" s="17" t="e">
        <f>VLOOKUP(G937,'TONG HOP'!$C$8:$E$799,2,0)</f>
        <v>#N/A</v>
      </c>
      <c r="I937" s="29" t="str">
        <f>IF(B937="","",VLOOKUP(H937,'TONG HOP'!$B$8:$F$19883,1,0))</f>
        <v/>
      </c>
      <c r="J937" s="35" t="str">
        <f>IF(B937="","",VLOOKUP(I937,'TONG HOP'!$B$8:$F$19883,5,0))</f>
        <v/>
      </c>
      <c r="K937" s="214"/>
      <c r="L937" s="214"/>
      <c r="O937" s="617"/>
      <c r="P937" s="11">
        <f t="shared" si="31"/>
        <v>8</v>
      </c>
    </row>
    <row r="938" spans="1:16" ht="15" customHeight="1">
      <c r="A938" s="4">
        <f t="shared" si="30"/>
        <v>934</v>
      </c>
      <c r="B938" s="30"/>
      <c r="C938" s="19" t="s">
        <v>742</v>
      </c>
      <c r="D938" s="489"/>
      <c r="E938" s="5" t="s">
        <v>743</v>
      </c>
      <c r="F938" s="20"/>
      <c r="G938" s="17"/>
      <c r="H938" s="17" t="e">
        <f>VLOOKUP(G938,'TONG HOP'!$C$8:$E$799,2,0)</f>
        <v>#N/A</v>
      </c>
      <c r="I938" s="29" t="str">
        <f>IF(B938="","",VLOOKUP(H938,'TONG HOP'!$B$8:$F$19883,1,0))</f>
        <v/>
      </c>
      <c r="J938" s="35" t="str">
        <f>IF(B938="","",VLOOKUP(I938,'TONG HOP'!$B$8:$F$19883,5,0))</f>
        <v/>
      </c>
      <c r="K938" s="214"/>
      <c r="L938" s="214"/>
      <c r="O938" s="617"/>
      <c r="P938" s="11">
        <f t="shared" si="31"/>
        <v>8</v>
      </c>
    </row>
    <row r="939" spans="1:16" ht="15" customHeight="1">
      <c r="A939" s="4">
        <f t="shared" si="30"/>
        <v>935</v>
      </c>
      <c r="B939" s="30"/>
      <c r="C939" s="19" t="s">
        <v>742</v>
      </c>
      <c r="D939" s="489"/>
      <c r="E939" s="5" t="s">
        <v>743</v>
      </c>
      <c r="F939" s="20"/>
      <c r="G939" s="17"/>
      <c r="H939" s="17" t="e">
        <f>VLOOKUP(G939,'TONG HOP'!$C$8:$E$799,2,0)</f>
        <v>#N/A</v>
      </c>
      <c r="I939" s="29" t="str">
        <f>IF(B939="","",VLOOKUP(H939,'TONG HOP'!$B$8:$F$19883,1,0))</f>
        <v/>
      </c>
      <c r="J939" s="35" t="str">
        <f>IF(B939="","",VLOOKUP(I939,'TONG HOP'!$B$8:$F$19883,5,0))</f>
        <v/>
      </c>
      <c r="K939" s="214"/>
      <c r="L939" s="214"/>
      <c r="O939" s="617"/>
      <c r="P939" s="11">
        <f t="shared" si="31"/>
        <v>8</v>
      </c>
    </row>
    <row r="940" spans="1:16" ht="15" customHeight="1">
      <c r="A940" s="4">
        <f t="shared" si="30"/>
        <v>936</v>
      </c>
      <c r="B940" s="30"/>
      <c r="C940" s="19" t="s">
        <v>742</v>
      </c>
      <c r="D940" s="489"/>
      <c r="E940" s="5" t="s">
        <v>743</v>
      </c>
      <c r="F940" s="20"/>
      <c r="G940" s="17"/>
      <c r="H940" s="17" t="e">
        <f>VLOOKUP(G940,'TONG HOP'!$C$8:$E$799,2,0)</f>
        <v>#N/A</v>
      </c>
      <c r="I940" s="29" t="str">
        <f>IF(B940="","",VLOOKUP(H940,'TONG HOP'!$B$8:$F$19883,1,0))</f>
        <v/>
      </c>
      <c r="J940" s="35" t="str">
        <f>IF(B940="","",VLOOKUP(I940,'TONG HOP'!$B$8:$F$19883,5,0))</f>
        <v/>
      </c>
      <c r="K940" s="214"/>
      <c r="L940" s="214"/>
      <c r="O940" s="617"/>
      <c r="P940" s="11">
        <f t="shared" si="31"/>
        <v>8</v>
      </c>
    </row>
    <row r="941" spans="1:16" ht="15" customHeight="1">
      <c r="A941" s="4">
        <f t="shared" si="30"/>
        <v>937</v>
      </c>
      <c r="B941" s="30"/>
      <c r="C941" s="19" t="s">
        <v>742</v>
      </c>
      <c r="D941" s="489"/>
      <c r="E941" s="5" t="s">
        <v>743</v>
      </c>
      <c r="F941" s="20"/>
      <c r="G941" s="17"/>
      <c r="H941" s="17" t="e">
        <f>VLOOKUP(G941,'TONG HOP'!$C$8:$E$799,2,0)</f>
        <v>#N/A</v>
      </c>
      <c r="I941" s="29" t="str">
        <f>IF(B941="","",VLOOKUP(H941,'TONG HOP'!$B$8:$F$19883,1,0))</f>
        <v/>
      </c>
      <c r="J941" s="35" t="str">
        <f>IF(B941="","",VLOOKUP(I941,'TONG HOP'!$B$8:$F$19883,5,0))</f>
        <v/>
      </c>
      <c r="K941" s="214"/>
      <c r="L941" s="214"/>
      <c r="O941" s="617"/>
      <c r="P941" s="11">
        <f t="shared" si="31"/>
        <v>8</v>
      </c>
    </row>
    <row r="942" spans="1:16" ht="15" customHeight="1">
      <c r="A942" s="4">
        <f t="shared" si="30"/>
        <v>938</v>
      </c>
      <c r="B942" s="30"/>
      <c r="C942" s="19" t="s">
        <v>742</v>
      </c>
      <c r="D942" s="489"/>
      <c r="E942" s="5" t="s">
        <v>743</v>
      </c>
      <c r="F942" s="20"/>
      <c r="G942" s="17"/>
      <c r="H942" s="17" t="e">
        <f>VLOOKUP(G942,'TONG HOP'!$C$8:$E$799,2,0)</f>
        <v>#N/A</v>
      </c>
      <c r="I942" s="29" t="str">
        <f>IF(B942="","",VLOOKUP(H942,'TONG HOP'!$B$8:$F$19883,1,0))</f>
        <v/>
      </c>
      <c r="J942" s="35" t="str">
        <f>IF(B942="","",VLOOKUP(I942,'TONG HOP'!$B$8:$F$19883,5,0))</f>
        <v/>
      </c>
      <c r="K942" s="214"/>
      <c r="L942" s="214"/>
      <c r="O942" s="617"/>
      <c r="P942" s="11">
        <f t="shared" si="31"/>
        <v>8</v>
      </c>
    </row>
    <row r="943" spans="1:16" ht="15" customHeight="1">
      <c r="A943" s="4">
        <f t="shared" si="30"/>
        <v>939</v>
      </c>
      <c r="B943" s="30"/>
      <c r="C943" s="19" t="s">
        <v>742</v>
      </c>
      <c r="D943" s="489"/>
      <c r="E943" s="5" t="s">
        <v>743</v>
      </c>
      <c r="F943" s="20"/>
      <c r="G943" s="17"/>
      <c r="H943" s="17" t="e">
        <f>VLOOKUP(G943,'TONG HOP'!$C$8:$E$799,2,0)</f>
        <v>#N/A</v>
      </c>
      <c r="I943" s="29" t="str">
        <f>IF(B943="","",VLOOKUP(H943,'TONG HOP'!$B$8:$F$19883,1,0))</f>
        <v/>
      </c>
      <c r="J943" s="35" t="str">
        <f>IF(B943="","",VLOOKUP(I943,'TONG HOP'!$B$8:$F$19883,5,0))</f>
        <v/>
      </c>
      <c r="K943" s="214"/>
      <c r="L943" s="214"/>
      <c r="O943" s="617"/>
      <c r="P943" s="11">
        <f t="shared" si="31"/>
        <v>8</v>
      </c>
    </row>
    <row r="944" spans="1:16" ht="15" customHeight="1">
      <c r="A944" s="4">
        <f t="shared" si="30"/>
        <v>940</v>
      </c>
      <c r="B944" s="30"/>
      <c r="C944" s="19" t="s">
        <v>742</v>
      </c>
      <c r="D944" s="489"/>
      <c r="E944" s="5" t="s">
        <v>743</v>
      </c>
      <c r="F944" s="20"/>
      <c r="G944" s="17"/>
      <c r="H944" s="17" t="e">
        <f>VLOOKUP(G944,'TONG HOP'!$C$8:$E$799,2,0)</f>
        <v>#N/A</v>
      </c>
      <c r="I944" s="29" t="str">
        <f>IF(B944="","",VLOOKUP(H944,'TONG HOP'!$B$8:$F$19883,1,0))</f>
        <v/>
      </c>
      <c r="J944" s="35" t="str">
        <f>IF(B944="","",VLOOKUP(I944,'TONG HOP'!$B$8:$F$19883,5,0))</f>
        <v/>
      </c>
      <c r="K944" s="214"/>
      <c r="L944" s="214"/>
      <c r="O944" s="617"/>
      <c r="P944" s="11">
        <f t="shared" si="31"/>
        <v>8</v>
      </c>
    </row>
    <row r="945" spans="1:16" ht="15" customHeight="1">
      <c r="A945" s="4">
        <f t="shared" si="30"/>
        <v>941</v>
      </c>
      <c r="B945" s="30"/>
      <c r="C945" s="19" t="s">
        <v>742</v>
      </c>
      <c r="D945" s="489"/>
      <c r="E945" s="5" t="s">
        <v>743</v>
      </c>
      <c r="F945" s="20"/>
      <c r="G945" s="17"/>
      <c r="H945" s="17" t="e">
        <f>VLOOKUP(G945,'TONG HOP'!$C$8:$E$799,2,0)</f>
        <v>#N/A</v>
      </c>
      <c r="I945" s="29" t="str">
        <f>IF(B945="","",VLOOKUP(H945,'TONG HOP'!$B$8:$F$19883,1,0))</f>
        <v/>
      </c>
      <c r="J945" s="35" t="str">
        <f>IF(B945="","",VLOOKUP(I945,'TONG HOP'!$B$8:$F$19883,5,0))</f>
        <v/>
      </c>
      <c r="K945" s="214"/>
      <c r="L945" s="214"/>
      <c r="O945" s="617"/>
      <c r="P945" s="11">
        <f t="shared" si="31"/>
        <v>8</v>
      </c>
    </row>
    <row r="946" spans="1:16" ht="15" customHeight="1">
      <c r="A946" s="4">
        <f t="shared" si="30"/>
        <v>942</v>
      </c>
      <c r="B946" s="30"/>
      <c r="C946" s="19" t="s">
        <v>742</v>
      </c>
      <c r="D946" s="489"/>
      <c r="E946" s="5" t="s">
        <v>743</v>
      </c>
      <c r="F946" s="20"/>
      <c r="G946" s="17"/>
      <c r="H946" s="17" t="e">
        <f>VLOOKUP(G946,'TONG HOP'!$C$8:$E$799,2,0)</f>
        <v>#N/A</v>
      </c>
      <c r="I946" s="29" t="str">
        <f>IF(B946="","",VLOOKUP(H946,'TONG HOP'!$B$8:$F$19883,1,0))</f>
        <v/>
      </c>
      <c r="J946" s="35" t="str">
        <f>IF(B946="","",VLOOKUP(I946,'TONG HOP'!$B$8:$F$19883,5,0))</f>
        <v/>
      </c>
      <c r="K946" s="214"/>
      <c r="L946" s="214"/>
      <c r="O946" s="617"/>
      <c r="P946" s="11">
        <f t="shared" si="31"/>
        <v>8</v>
      </c>
    </row>
    <row r="947" spans="1:16" ht="15" customHeight="1">
      <c r="A947" s="4">
        <f t="shared" si="30"/>
        <v>943</v>
      </c>
      <c r="B947" s="30"/>
      <c r="C947" s="19" t="s">
        <v>742</v>
      </c>
      <c r="D947" s="489"/>
      <c r="E947" s="5" t="s">
        <v>743</v>
      </c>
      <c r="F947" s="20"/>
      <c r="G947" s="17"/>
      <c r="H947" s="17" t="e">
        <f>VLOOKUP(G947,'TONG HOP'!$C$8:$E$799,2,0)</f>
        <v>#N/A</v>
      </c>
      <c r="I947" s="29" t="str">
        <f>IF(B947="","",VLOOKUP(H947,'TONG HOP'!$B$8:$F$19883,1,0))</f>
        <v/>
      </c>
      <c r="J947" s="35" t="str">
        <f>IF(B947="","",VLOOKUP(I947,'TONG HOP'!$B$8:$F$19883,5,0))</f>
        <v/>
      </c>
      <c r="K947" s="214"/>
      <c r="L947" s="214"/>
      <c r="O947" s="617"/>
      <c r="P947" s="11">
        <f t="shared" si="31"/>
        <v>8</v>
      </c>
    </row>
    <row r="948" spans="1:16" ht="15" customHeight="1">
      <c r="A948" s="4">
        <f t="shared" si="30"/>
        <v>944</v>
      </c>
      <c r="B948" s="30"/>
      <c r="C948" s="19" t="s">
        <v>742</v>
      </c>
      <c r="D948" s="489"/>
      <c r="E948" s="5" t="s">
        <v>743</v>
      </c>
      <c r="F948" s="20"/>
      <c r="G948" s="17"/>
      <c r="H948" s="17" t="e">
        <f>VLOOKUP(G948,'TONG HOP'!$C$8:$E$799,2,0)</f>
        <v>#N/A</v>
      </c>
      <c r="I948" s="29" t="str">
        <f>IF(B948="","",VLOOKUP(H948,'TONG HOP'!$B$8:$F$19883,1,0))</f>
        <v/>
      </c>
      <c r="J948" s="35" t="str">
        <f>IF(B948="","",VLOOKUP(I948,'TONG HOP'!$B$8:$F$19883,5,0))</f>
        <v/>
      </c>
      <c r="K948" s="214"/>
      <c r="L948" s="214"/>
      <c r="O948" s="617"/>
      <c r="P948" s="11">
        <f t="shared" si="31"/>
        <v>8</v>
      </c>
    </row>
    <row r="949" spans="1:16" ht="15" customHeight="1">
      <c r="A949" s="4">
        <f t="shared" si="30"/>
        <v>945</v>
      </c>
      <c r="B949" s="30"/>
      <c r="C949" s="19" t="s">
        <v>742</v>
      </c>
      <c r="D949" s="489"/>
      <c r="E949" s="5" t="s">
        <v>743</v>
      </c>
      <c r="F949" s="20"/>
      <c r="G949" s="17"/>
      <c r="H949" s="17" t="e">
        <f>VLOOKUP(G949,'TONG HOP'!$C$8:$E$799,2,0)</f>
        <v>#N/A</v>
      </c>
      <c r="I949" s="29" t="str">
        <f>IF(B949="","",VLOOKUP(H949,'TONG HOP'!$B$8:$F$19883,1,0))</f>
        <v/>
      </c>
      <c r="J949" s="35" t="str">
        <f>IF(B949="","",VLOOKUP(I949,'TONG HOP'!$B$8:$F$19883,5,0))</f>
        <v/>
      </c>
      <c r="K949" s="214"/>
      <c r="L949" s="214"/>
      <c r="O949" s="617"/>
      <c r="P949" s="11">
        <f t="shared" si="31"/>
        <v>8</v>
      </c>
    </row>
    <row r="950" spans="1:16" ht="15" customHeight="1">
      <c r="A950" s="4">
        <f t="shared" si="30"/>
        <v>946</v>
      </c>
      <c r="B950" s="30"/>
      <c r="C950" s="19" t="s">
        <v>742</v>
      </c>
      <c r="D950" s="489"/>
      <c r="E950" s="5" t="s">
        <v>743</v>
      </c>
      <c r="F950" s="20"/>
      <c r="G950" s="17"/>
      <c r="H950" s="17" t="e">
        <f>VLOOKUP(G950,'TONG HOP'!$C$8:$E$799,2,0)</f>
        <v>#N/A</v>
      </c>
      <c r="I950" s="29" t="str">
        <f>IF(B950="","",VLOOKUP(H950,'TONG HOP'!$B$8:$F$19883,1,0))</f>
        <v/>
      </c>
      <c r="J950" s="35" t="str">
        <f>IF(B950="","",VLOOKUP(I950,'TONG HOP'!$B$8:$F$19883,5,0))</f>
        <v/>
      </c>
      <c r="K950" s="214"/>
      <c r="L950" s="214"/>
      <c r="O950" s="617"/>
      <c r="P950" s="11">
        <f t="shared" si="31"/>
        <v>8</v>
      </c>
    </row>
    <row r="951" spans="1:16" ht="15" customHeight="1">
      <c r="A951" s="4">
        <f t="shared" si="30"/>
        <v>947</v>
      </c>
      <c r="B951" s="30"/>
      <c r="C951" s="19" t="s">
        <v>742</v>
      </c>
      <c r="D951" s="489"/>
      <c r="E951" s="5" t="s">
        <v>743</v>
      </c>
      <c r="F951" s="20"/>
      <c r="G951" s="17"/>
      <c r="H951" s="17" t="e">
        <f>VLOOKUP(G951,'TONG HOP'!$C$8:$E$799,2,0)</f>
        <v>#N/A</v>
      </c>
      <c r="I951" s="29" t="str">
        <f>IF(B951="","",VLOOKUP(H951,'TONG HOP'!$B$8:$F$19883,1,0))</f>
        <v/>
      </c>
      <c r="J951" s="35" t="str">
        <f>IF(B951="","",VLOOKUP(I951,'TONG HOP'!$B$8:$F$19883,5,0))</f>
        <v/>
      </c>
      <c r="K951" s="214"/>
      <c r="L951" s="214"/>
      <c r="O951" s="617"/>
      <c r="P951" s="11">
        <f t="shared" si="31"/>
        <v>8</v>
      </c>
    </row>
    <row r="952" spans="1:16" ht="15" customHeight="1">
      <c r="A952" s="4">
        <f t="shared" si="30"/>
        <v>948</v>
      </c>
      <c r="B952" s="30"/>
      <c r="C952" s="19" t="s">
        <v>742</v>
      </c>
      <c r="D952" s="489"/>
      <c r="E952" s="5" t="s">
        <v>743</v>
      </c>
      <c r="F952" s="20"/>
      <c r="G952" s="17"/>
      <c r="H952" s="17" t="e">
        <f>VLOOKUP(G952,'TONG HOP'!$C$8:$E$799,2,0)</f>
        <v>#N/A</v>
      </c>
      <c r="I952" s="29" t="str">
        <f>IF(B952="","",VLOOKUP(H952,'TONG HOP'!$B$8:$F$19883,1,0))</f>
        <v/>
      </c>
      <c r="J952" s="35" t="str">
        <f>IF(B952="","",VLOOKUP(I952,'TONG HOP'!$B$8:$F$19883,5,0))</f>
        <v/>
      </c>
      <c r="K952" s="214"/>
      <c r="L952" s="214"/>
      <c r="O952" s="617"/>
      <c r="P952" s="11">
        <f t="shared" si="31"/>
        <v>8</v>
      </c>
    </row>
    <row r="953" spans="1:16" ht="15" customHeight="1">
      <c r="A953" s="4">
        <f t="shared" si="30"/>
        <v>949</v>
      </c>
      <c r="B953" s="30"/>
      <c r="C953" s="19" t="s">
        <v>742</v>
      </c>
      <c r="D953" s="489"/>
      <c r="E953" s="5" t="s">
        <v>743</v>
      </c>
      <c r="F953" s="20"/>
      <c r="G953" s="17"/>
      <c r="H953" s="17" t="e">
        <f>VLOOKUP(G953,'TONG HOP'!$C$8:$E$799,2,0)</f>
        <v>#N/A</v>
      </c>
      <c r="I953" s="29" t="str">
        <f>IF(B953="","",VLOOKUP(H953,'TONG HOP'!$B$8:$F$19883,1,0))</f>
        <v/>
      </c>
      <c r="J953" s="35" t="str">
        <f>IF(B953="","",VLOOKUP(I953,'TONG HOP'!$B$8:$F$19883,5,0))</f>
        <v/>
      </c>
      <c r="K953" s="214"/>
      <c r="L953" s="214"/>
      <c r="O953" s="617"/>
      <c r="P953" s="11">
        <f t="shared" si="31"/>
        <v>8</v>
      </c>
    </row>
    <row r="954" spans="1:16" ht="15" customHeight="1">
      <c r="A954" s="4">
        <f t="shared" si="30"/>
        <v>950</v>
      </c>
      <c r="B954" s="30"/>
      <c r="C954" s="19" t="s">
        <v>742</v>
      </c>
      <c r="D954" s="489"/>
      <c r="E954" s="5" t="s">
        <v>743</v>
      </c>
      <c r="F954" s="20"/>
      <c r="G954" s="17"/>
      <c r="H954" s="17" t="e">
        <f>VLOOKUP(G954,'TONG HOP'!$C$8:$E$799,2,0)</f>
        <v>#N/A</v>
      </c>
      <c r="I954" s="29" t="str">
        <f>IF(B954="","",VLOOKUP(H954,'TONG HOP'!$B$8:$F$19883,1,0))</f>
        <v/>
      </c>
      <c r="J954" s="35" t="str">
        <f>IF(B954="","",VLOOKUP(I954,'TONG HOP'!$B$8:$F$19883,5,0))</f>
        <v/>
      </c>
      <c r="K954" s="214"/>
      <c r="L954" s="214"/>
      <c r="O954" s="617"/>
      <c r="P954" s="11">
        <f t="shared" si="31"/>
        <v>8</v>
      </c>
    </row>
    <row r="955" spans="1:16" ht="15" customHeight="1">
      <c r="A955" s="4">
        <f t="shared" si="30"/>
        <v>951</v>
      </c>
      <c r="B955" s="30"/>
      <c r="C955" s="19" t="s">
        <v>742</v>
      </c>
      <c r="D955" s="489"/>
      <c r="E955" s="5" t="s">
        <v>743</v>
      </c>
      <c r="F955" s="20"/>
      <c r="G955" s="17"/>
      <c r="H955" s="17" t="e">
        <f>VLOOKUP(G955,'TONG HOP'!$C$8:$E$799,2,0)</f>
        <v>#N/A</v>
      </c>
      <c r="I955" s="29" t="str">
        <f>IF(B955="","",VLOOKUP(H955,'TONG HOP'!$B$8:$F$19883,1,0))</f>
        <v/>
      </c>
      <c r="J955" s="35" t="str">
        <f>IF(B955="","",VLOOKUP(I955,'TONG HOP'!$B$8:$F$19883,5,0))</f>
        <v/>
      </c>
      <c r="K955" s="214"/>
      <c r="L955" s="214"/>
      <c r="O955" s="617"/>
      <c r="P955" s="11">
        <f t="shared" si="31"/>
        <v>8</v>
      </c>
    </row>
    <row r="956" spans="1:16" ht="15" customHeight="1">
      <c r="A956" s="4">
        <f t="shared" si="30"/>
        <v>952</v>
      </c>
      <c r="B956" s="30"/>
      <c r="C956" s="19" t="s">
        <v>742</v>
      </c>
      <c r="D956" s="489"/>
      <c r="E956" s="5" t="s">
        <v>743</v>
      </c>
      <c r="F956" s="20"/>
      <c r="G956" s="17"/>
      <c r="H956" s="17" t="e">
        <f>VLOOKUP(G956,'TONG HOP'!$C$8:$E$799,2,0)</f>
        <v>#N/A</v>
      </c>
      <c r="I956" s="29" t="str">
        <f>IF(B956="","",VLOOKUP(H956,'TONG HOP'!$B$8:$F$19883,1,0))</f>
        <v/>
      </c>
      <c r="J956" s="35" t="str">
        <f>IF(B956="","",VLOOKUP(I956,'TONG HOP'!$B$8:$F$19883,5,0))</f>
        <v/>
      </c>
      <c r="K956" s="214"/>
      <c r="L956" s="214"/>
      <c r="O956" s="617"/>
      <c r="P956" s="11">
        <f t="shared" si="31"/>
        <v>8</v>
      </c>
    </row>
    <row r="957" spans="1:16" ht="15" customHeight="1">
      <c r="A957" s="4">
        <f t="shared" si="30"/>
        <v>953</v>
      </c>
      <c r="B957" s="30"/>
      <c r="C957" s="19" t="s">
        <v>742</v>
      </c>
      <c r="D957" s="489"/>
      <c r="E957" s="5" t="s">
        <v>743</v>
      </c>
      <c r="F957" s="20"/>
      <c r="G957" s="17"/>
      <c r="H957" s="17" t="e">
        <f>VLOOKUP(G957,'TONG HOP'!$C$8:$E$799,2,0)</f>
        <v>#N/A</v>
      </c>
      <c r="I957" s="29" t="str">
        <f>IF(B957="","",VLOOKUP(H957,'TONG HOP'!$B$8:$F$19883,1,0))</f>
        <v/>
      </c>
      <c r="J957" s="35" t="str">
        <f>IF(B957="","",VLOOKUP(I957,'TONG HOP'!$B$8:$F$19883,5,0))</f>
        <v/>
      </c>
      <c r="K957" s="214"/>
      <c r="L957" s="214"/>
      <c r="O957" s="617"/>
      <c r="P957" s="11">
        <f t="shared" si="31"/>
        <v>8</v>
      </c>
    </row>
    <row r="958" spans="1:16" ht="15" customHeight="1">
      <c r="A958" s="4">
        <f t="shared" si="30"/>
        <v>954</v>
      </c>
      <c r="B958" s="30"/>
      <c r="C958" s="19" t="s">
        <v>742</v>
      </c>
      <c r="D958" s="489"/>
      <c r="E958" s="5" t="s">
        <v>743</v>
      </c>
      <c r="F958" s="20"/>
      <c r="G958" s="17"/>
      <c r="H958" s="17" t="e">
        <f>VLOOKUP(G958,'TONG HOP'!$C$8:$E$799,2,0)</f>
        <v>#N/A</v>
      </c>
      <c r="I958" s="29" t="str">
        <f>IF(B958="","",VLOOKUP(H958,'TONG HOP'!$B$8:$F$19883,1,0))</f>
        <v/>
      </c>
      <c r="J958" s="35" t="str">
        <f>IF(B958="","",VLOOKUP(I958,'TONG HOP'!$B$8:$F$19883,5,0))</f>
        <v/>
      </c>
      <c r="K958" s="214"/>
      <c r="L958" s="214"/>
      <c r="O958" s="617"/>
      <c r="P958" s="11">
        <f t="shared" si="31"/>
        <v>8</v>
      </c>
    </row>
    <row r="959" spans="1:16" ht="15" customHeight="1">
      <c r="A959" s="4">
        <f t="shared" si="30"/>
        <v>955</v>
      </c>
      <c r="B959" s="30"/>
      <c r="C959" s="19" t="s">
        <v>742</v>
      </c>
      <c r="D959" s="489"/>
      <c r="E959" s="5" t="s">
        <v>743</v>
      </c>
      <c r="F959" s="20"/>
      <c r="G959" s="17"/>
      <c r="H959" s="17" t="e">
        <f>VLOOKUP(G959,'TONG HOP'!$C$8:$E$799,2,0)</f>
        <v>#N/A</v>
      </c>
      <c r="I959" s="29" t="str">
        <f>IF(B959="","",VLOOKUP(H959,'TONG HOP'!$B$8:$F$19883,1,0))</f>
        <v/>
      </c>
      <c r="J959" s="35" t="str">
        <f>IF(B959="","",VLOOKUP(I959,'TONG HOP'!$B$8:$F$19883,5,0))</f>
        <v/>
      </c>
      <c r="K959" s="214"/>
      <c r="L959" s="214"/>
      <c r="O959" s="617"/>
      <c r="P959" s="11">
        <f t="shared" si="31"/>
        <v>8</v>
      </c>
    </row>
    <row r="960" spans="1:16" ht="15" customHeight="1">
      <c r="A960" s="4">
        <f t="shared" si="30"/>
        <v>956</v>
      </c>
      <c r="B960" s="30"/>
      <c r="C960" s="19" t="s">
        <v>742</v>
      </c>
      <c r="D960" s="489"/>
      <c r="E960" s="5" t="s">
        <v>743</v>
      </c>
      <c r="F960" s="20"/>
      <c r="G960" s="17"/>
      <c r="H960" s="17" t="e">
        <f>VLOOKUP(G960,'TONG HOP'!$C$8:$E$799,2,0)</f>
        <v>#N/A</v>
      </c>
      <c r="I960" s="29" t="str">
        <f>IF(B960="","",VLOOKUP(H960,'TONG HOP'!$B$8:$F$19883,1,0))</f>
        <v/>
      </c>
      <c r="J960" s="35" t="str">
        <f>IF(B960="","",VLOOKUP(I960,'TONG HOP'!$B$8:$F$19883,5,0))</f>
        <v/>
      </c>
      <c r="K960" s="214"/>
      <c r="L960" s="214"/>
      <c r="O960" s="617"/>
      <c r="P960" s="11">
        <f t="shared" si="31"/>
        <v>8</v>
      </c>
    </row>
    <row r="961" spans="1:16" ht="15" customHeight="1">
      <c r="A961" s="4">
        <f t="shared" si="30"/>
        <v>957</v>
      </c>
      <c r="B961" s="30"/>
      <c r="C961" s="19" t="s">
        <v>742</v>
      </c>
      <c r="D961" s="489"/>
      <c r="E961" s="5" t="s">
        <v>743</v>
      </c>
      <c r="F961" s="20"/>
      <c r="G961" s="17"/>
      <c r="H961" s="17" t="e">
        <f>VLOOKUP(G961,'TONG HOP'!$C$8:$E$799,2,0)</f>
        <v>#N/A</v>
      </c>
      <c r="I961" s="29" t="str">
        <f>IF(B961="","",VLOOKUP(H961,'TONG HOP'!$B$8:$F$19883,1,0))</f>
        <v/>
      </c>
      <c r="J961" s="35" t="str">
        <f>IF(B961="","",VLOOKUP(I961,'TONG HOP'!$B$8:$F$19883,5,0))</f>
        <v/>
      </c>
      <c r="K961" s="214"/>
      <c r="L961" s="214"/>
      <c r="O961" s="617"/>
      <c r="P961" s="11">
        <f t="shared" si="31"/>
        <v>8</v>
      </c>
    </row>
    <row r="962" spans="1:16" ht="15" customHeight="1">
      <c r="A962" s="4">
        <f t="shared" si="30"/>
        <v>958</v>
      </c>
      <c r="B962" s="30"/>
      <c r="C962" s="19" t="s">
        <v>742</v>
      </c>
      <c r="D962" s="489"/>
      <c r="E962" s="5" t="s">
        <v>743</v>
      </c>
      <c r="F962" s="20"/>
      <c r="G962" s="17"/>
      <c r="H962" s="17" t="e">
        <f>VLOOKUP(G962,'TONG HOP'!$C$8:$E$799,2,0)</f>
        <v>#N/A</v>
      </c>
      <c r="I962" s="29" t="str">
        <f>IF(B962="","",VLOOKUP(H962,'TONG HOP'!$B$8:$F$19883,1,0))</f>
        <v/>
      </c>
      <c r="J962" s="35" t="str">
        <f>IF(B962="","",VLOOKUP(I962,'TONG HOP'!$B$8:$F$19883,5,0))</f>
        <v/>
      </c>
      <c r="K962" s="214"/>
      <c r="L962" s="214"/>
      <c r="O962" s="617"/>
      <c r="P962" s="11">
        <f t="shared" si="31"/>
        <v>8</v>
      </c>
    </row>
    <row r="963" spans="1:16" ht="15" customHeight="1">
      <c r="A963" s="4">
        <f t="shared" si="30"/>
        <v>959</v>
      </c>
      <c r="B963" s="30"/>
      <c r="C963" s="19" t="s">
        <v>742</v>
      </c>
      <c r="D963" s="489"/>
      <c r="E963" s="5" t="s">
        <v>743</v>
      </c>
      <c r="F963" s="20"/>
      <c r="G963" s="17"/>
      <c r="H963" s="17" t="e">
        <f>VLOOKUP(G963,'TONG HOP'!$C$8:$E$799,2,0)</f>
        <v>#N/A</v>
      </c>
      <c r="I963" s="29" t="str">
        <f>IF(B963="","",VLOOKUP(H963,'TONG HOP'!$B$8:$F$19883,1,0))</f>
        <v/>
      </c>
      <c r="J963" s="35" t="str">
        <f>IF(B963="","",VLOOKUP(I963,'TONG HOP'!$B$8:$F$19883,5,0))</f>
        <v/>
      </c>
      <c r="K963" s="214"/>
      <c r="L963" s="214"/>
      <c r="O963" s="617"/>
      <c r="P963" s="11">
        <f t="shared" si="31"/>
        <v>8</v>
      </c>
    </row>
    <row r="964" spans="1:16" ht="15" customHeight="1">
      <c r="A964" s="4">
        <f t="shared" si="30"/>
        <v>960</v>
      </c>
      <c r="B964" s="30"/>
      <c r="C964" s="19" t="s">
        <v>742</v>
      </c>
      <c r="D964" s="489"/>
      <c r="E964" s="5" t="s">
        <v>743</v>
      </c>
      <c r="F964" s="20"/>
      <c r="G964" s="17"/>
      <c r="H964" s="17" t="e">
        <f>VLOOKUP(G964,'TONG HOP'!$C$8:$E$799,2,0)</f>
        <v>#N/A</v>
      </c>
      <c r="I964" s="29" t="str">
        <f>IF(B964="","",VLOOKUP(H964,'TONG HOP'!$B$8:$F$19883,1,0))</f>
        <v/>
      </c>
      <c r="J964" s="35" t="str">
        <f>IF(B964="","",VLOOKUP(I964,'TONG HOP'!$B$8:$F$19883,5,0))</f>
        <v/>
      </c>
      <c r="K964" s="214"/>
      <c r="L964" s="214"/>
      <c r="O964" s="617"/>
      <c r="P964" s="11">
        <f t="shared" si="31"/>
        <v>8</v>
      </c>
    </row>
    <row r="965" spans="1:16" ht="15" customHeight="1">
      <c r="A965" s="4">
        <f t="shared" ref="A965:A1028" si="32">ROW()-4</f>
        <v>961</v>
      </c>
      <c r="B965" s="30"/>
      <c r="C965" s="19" t="s">
        <v>742</v>
      </c>
      <c r="D965" s="489"/>
      <c r="E965" s="5" t="s">
        <v>743</v>
      </c>
      <c r="F965" s="20"/>
      <c r="G965" s="17"/>
      <c r="H965" s="17" t="e">
        <f>VLOOKUP(G965,'TONG HOP'!$C$8:$E$799,2,0)</f>
        <v>#N/A</v>
      </c>
      <c r="I965" s="29" t="str">
        <f>IF(B965="","",VLOOKUP(H965,'TONG HOP'!$B$8:$F$19883,1,0))</f>
        <v/>
      </c>
      <c r="J965" s="35" t="str">
        <f>IF(B965="","",VLOOKUP(I965,'TONG HOP'!$B$8:$F$19883,5,0))</f>
        <v/>
      </c>
      <c r="K965" s="214"/>
      <c r="L965" s="214"/>
      <c r="O965" s="617"/>
      <c r="P965" s="11">
        <f t="shared" si="31"/>
        <v>8</v>
      </c>
    </row>
    <row r="966" spans="1:16" ht="15" customHeight="1">
      <c r="A966" s="4">
        <f t="shared" si="32"/>
        <v>962</v>
      </c>
      <c r="B966" s="30"/>
      <c r="C966" s="19" t="s">
        <v>742</v>
      </c>
      <c r="D966" s="489"/>
      <c r="E966" s="5" t="s">
        <v>743</v>
      </c>
      <c r="F966" s="20"/>
      <c r="G966" s="17"/>
      <c r="H966" s="17" t="e">
        <f>VLOOKUP(G966,'TONG HOP'!$C$8:$E$799,2,0)</f>
        <v>#N/A</v>
      </c>
      <c r="I966" s="29" t="str">
        <f>IF(B966="","",VLOOKUP(H966,'TONG HOP'!$B$8:$F$19883,1,0))</f>
        <v/>
      </c>
      <c r="J966" s="35" t="str">
        <f>IF(B966="","",VLOOKUP(I966,'TONG HOP'!$B$8:$F$19883,5,0))</f>
        <v/>
      </c>
      <c r="K966" s="214"/>
      <c r="L966" s="214"/>
      <c r="O966" s="617"/>
      <c r="P966" s="11">
        <f t="shared" ref="P966:P1029" si="33">P965</f>
        <v>8</v>
      </c>
    </row>
    <row r="967" spans="1:16" ht="15" customHeight="1">
      <c r="A967" s="4">
        <f t="shared" si="32"/>
        <v>963</v>
      </c>
      <c r="B967" s="30"/>
      <c r="C967" s="19" t="s">
        <v>742</v>
      </c>
      <c r="D967" s="489"/>
      <c r="E967" s="5" t="s">
        <v>743</v>
      </c>
      <c r="F967" s="20"/>
      <c r="G967" s="17"/>
      <c r="H967" s="17" t="e">
        <f>VLOOKUP(G967,'TONG HOP'!$C$8:$E$799,2,0)</f>
        <v>#N/A</v>
      </c>
      <c r="I967" s="29" t="str">
        <f>IF(B967="","",VLOOKUP(H967,'TONG HOP'!$B$8:$F$19883,1,0))</f>
        <v/>
      </c>
      <c r="J967" s="35" t="str">
        <f>IF(B967="","",VLOOKUP(I967,'TONG HOP'!$B$8:$F$19883,5,0))</f>
        <v/>
      </c>
      <c r="K967" s="214"/>
      <c r="L967" s="214"/>
      <c r="O967" s="617"/>
      <c r="P967" s="11">
        <f t="shared" si="33"/>
        <v>8</v>
      </c>
    </row>
    <row r="968" spans="1:16" ht="15" customHeight="1">
      <c r="A968" s="4">
        <f t="shared" si="32"/>
        <v>964</v>
      </c>
      <c r="B968" s="30"/>
      <c r="C968" s="19" t="s">
        <v>742</v>
      </c>
      <c r="D968" s="489"/>
      <c r="E968" s="5" t="s">
        <v>743</v>
      </c>
      <c r="F968" s="20"/>
      <c r="G968" s="17"/>
      <c r="H968" s="17" t="e">
        <f>VLOOKUP(G968,'TONG HOP'!$C$8:$E$799,2,0)</f>
        <v>#N/A</v>
      </c>
      <c r="I968" s="29" t="str">
        <f>IF(B968="","",VLOOKUP(H968,'TONG HOP'!$B$8:$F$19883,1,0))</f>
        <v/>
      </c>
      <c r="J968" s="35" t="str">
        <f>IF(B968="","",VLOOKUP(I968,'TONG HOP'!$B$8:$F$19883,5,0))</f>
        <v/>
      </c>
      <c r="K968" s="214"/>
      <c r="L968" s="214"/>
      <c r="O968" s="617"/>
      <c r="P968" s="11">
        <f t="shared" si="33"/>
        <v>8</v>
      </c>
    </row>
    <row r="969" spans="1:16" ht="15" customHeight="1">
      <c r="A969" s="4">
        <f t="shared" si="32"/>
        <v>965</v>
      </c>
      <c r="B969" s="30"/>
      <c r="C969" s="19" t="s">
        <v>742</v>
      </c>
      <c r="D969" s="489"/>
      <c r="E969" s="5" t="s">
        <v>743</v>
      </c>
      <c r="F969" s="20"/>
      <c r="G969" s="17"/>
      <c r="H969" s="17" t="e">
        <f>VLOOKUP(G969,'TONG HOP'!$C$8:$E$799,2,0)</f>
        <v>#N/A</v>
      </c>
      <c r="I969" s="29" t="str">
        <f>IF(B969="","",VLOOKUP(H969,'TONG HOP'!$B$8:$F$19883,1,0))</f>
        <v/>
      </c>
      <c r="J969" s="35" t="str">
        <f>IF(B969="","",VLOOKUP(I969,'TONG HOP'!$B$8:$F$19883,5,0))</f>
        <v/>
      </c>
      <c r="K969" s="214"/>
      <c r="L969" s="214"/>
      <c r="O969" s="617"/>
      <c r="P969" s="11">
        <f t="shared" si="33"/>
        <v>8</v>
      </c>
    </row>
    <row r="970" spans="1:16" ht="15" customHeight="1">
      <c r="A970" s="4">
        <f t="shared" si="32"/>
        <v>966</v>
      </c>
      <c r="B970" s="30"/>
      <c r="C970" s="19" t="s">
        <v>742</v>
      </c>
      <c r="D970" s="489"/>
      <c r="E970" s="5" t="s">
        <v>743</v>
      </c>
      <c r="F970" s="20"/>
      <c r="G970" s="17"/>
      <c r="H970" s="17" t="e">
        <f>VLOOKUP(G970,'TONG HOP'!$C$8:$E$799,2,0)</f>
        <v>#N/A</v>
      </c>
      <c r="I970" s="29" t="str">
        <f>IF(B970="","",VLOOKUP(H970,'TONG HOP'!$B$8:$F$19883,1,0))</f>
        <v/>
      </c>
      <c r="J970" s="35" t="str">
        <f>IF(B970="","",VLOOKUP(I970,'TONG HOP'!$B$8:$F$19883,5,0))</f>
        <v/>
      </c>
      <c r="K970" s="214"/>
      <c r="L970" s="214"/>
      <c r="O970" s="617"/>
      <c r="P970" s="11">
        <f t="shared" si="33"/>
        <v>8</v>
      </c>
    </row>
    <row r="971" spans="1:16" ht="15" customHeight="1">
      <c r="A971" s="4">
        <f t="shared" si="32"/>
        <v>967</v>
      </c>
      <c r="B971" s="30"/>
      <c r="C971" s="19" t="s">
        <v>742</v>
      </c>
      <c r="D971" s="489"/>
      <c r="E971" s="5" t="s">
        <v>743</v>
      </c>
      <c r="F971" s="20"/>
      <c r="G971" s="17"/>
      <c r="H971" s="17" t="e">
        <f>VLOOKUP(G971,'TONG HOP'!$C$8:$E$799,2,0)</f>
        <v>#N/A</v>
      </c>
      <c r="I971" s="29" t="str">
        <f>IF(B971="","",VLOOKUP(H971,'TONG HOP'!$B$8:$F$19883,1,0))</f>
        <v/>
      </c>
      <c r="J971" s="35" t="str">
        <f>IF(B971="","",VLOOKUP(I971,'TONG HOP'!$B$8:$F$19883,5,0))</f>
        <v/>
      </c>
      <c r="K971" s="214"/>
      <c r="L971" s="214"/>
      <c r="O971" s="617"/>
      <c r="P971" s="11">
        <f t="shared" si="33"/>
        <v>8</v>
      </c>
    </row>
    <row r="972" spans="1:16" ht="15" customHeight="1">
      <c r="A972" s="4">
        <f t="shared" si="32"/>
        <v>968</v>
      </c>
      <c r="B972" s="30"/>
      <c r="C972" s="19" t="s">
        <v>742</v>
      </c>
      <c r="D972" s="489"/>
      <c r="E972" s="5" t="s">
        <v>743</v>
      </c>
      <c r="F972" s="20"/>
      <c r="G972" s="17"/>
      <c r="H972" s="17" t="e">
        <f>VLOOKUP(G972,'TONG HOP'!$C$8:$E$799,2,0)</f>
        <v>#N/A</v>
      </c>
      <c r="I972" s="29" t="str">
        <f>IF(B972="","",VLOOKUP(H972,'TONG HOP'!$B$8:$F$19883,1,0))</f>
        <v/>
      </c>
      <c r="J972" s="35" t="str">
        <f>IF(B972="","",VLOOKUP(I972,'TONG HOP'!$B$8:$F$19883,5,0))</f>
        <v/>
      </c>
      <c r="K972" s="214"/>
      <c r="L972" s="214"/>
      <c r="O972" s="617"/>
      <c r="P972" s="11">
        <f t="shared" si="33"/>
        <v>8</v>
      </c>
    </row>
    <row r="973" spans="1:16" ht="15" customHeight="1">
      <c r="A973" s="4">
        <f t="shared" si="32"/>
        <v>969</v>
      </c>
      <c r="B973" s="30"/>
      <c r="C973" s="19" t="s">
        <v>742</v>
      </c>
      <c r="D973" s="489"/>
      <c r="E973" s="5" t="s">
        <v>743</v>
      </c>
      <c r="F973" s="20"/>
      <c r="G973" s="17"/>
      <c r="H973" s="17" t="e">
        <f>VLOOKUP(G973,'TONG HOP'!$C$8:$E$799,2,0)</f>
        <v>#N/A</v>
      </c>
      <c r="I973" s="29" t="str">
        <f>IF(B973="","",VLOOKUP(H973,'TONG HOP'!$B$8:$F$19883,1,0))</f>
        <v/>
      </c>
      <c r="J973" s="35" t="str">
        <f>IF(B973="","",VLOOKUP(I973,'TONG HOP'!$B$8:$F$19883,5,0))</f>
        <v/>
      </c>
      <c r="K973" s="214"/>
      <c r="L973" s="214"/>
      <c r="O973" s="617"/>
      <c r="P973" s="11">
        <f t="shared" si="33"/>
        <v>8</v>
      </c>
    </row>
    <row r="974" spans="1:16" ht="15" customHeight="1">
      <c r="A974" s="4">
        <f t="shared" si="32"/>
        <v>970</v>
      </c>
      <c r="B974" s="30"/>
      <c r="C974" s="19" t="s">
        <v>742</v>
      </c>
      <c r="D974" s="489"/>
      <c r="E974" s="5" t="s">
        <v>743</v>
      </c>
      <c r="F974" s="20"/>
      <c r="G974" s="17"/>
      <c r="H974" s="17" t="e">
        <f>VLOOKUP(G974,'TONG HOP'!$C$8:$E$799,2,0)</f>
        <v>#N/A</v>
      </c>
      <c r="I974" s="29" t="str">
        <f>IF(B974="","",VLOOKUP(H974,'TONG HOP'!$B$8:$F$19883,1,0))</f>
        <v/>
      </c>
      <c r="J974" s="35" t="str">
        <f>IF(B974="","",VLOOKUP(I974,'TONG HOP'!$B$8:$F$19883,5,0))</f>
        <v/>
      </c>
      <c r="K974" s="214"/>
      <c r="L974" s="214"/>
      <c r="O974" s="617"/>
      <c r="P974" s="11">
        <f t="shared" si="33"/>
        <v>8</v>
      </c>
    </row>
    <row r="975" spans="1:16" ht="15" customHeight="1">
      <c r="A975" s="4">
        <f t="shared" si="32"/>
        <v>971</v>
      </c>
      <c r="B975" s="30"/>
      <c r="C975" s="19" t="s">
        <v>742</v>
      </c>
      <c r="D975" s="489"/>
      <c r="E975" s="5" t="s">
        <v>743</v>
      </c>
      <c r="F975" s="20"/>
      <c r="G975" s="17"/>
      <c r="H975" s="17" t="e">
        <f>VLOOKUP(G975,'TONG HOP'!$C$8:$E$799,2,0)</f>
        <v>#N/A</v>
      </c>
      <c r="I975" s="29" t="str">
        <f>IF(B975="","",VLOOKUP(H975,'TONG HOP'!$B$8:$F$19883,1,0))</f>
        <v/>
      </c>
      <c r="J975" s="35" t="str">
        <f>IF(B975="","",VLOOKUP(I975,'TONG HOP'!$B$8:$F$19883,5,0))</f>
        <v/>
      </c>
      <c r="K975" s="214"/>
      <c r="L975" s="214"/>
      <c r="O975" s="617"/>
      <c r="P975" s="11">
        <f t="shared" si="33"/>
        <v>8</v>
      </c>
    </row>
    <row r="976" spans="1:16" ht="15" customHeight="1">
      <c r="A976" s="4">
        <f t="shared" si="32"/>
        <v>972</v>
      </c>
      <c r="B976" s="30"/>
      <c r="C976" s="19" t="s">
        <v>742</v>
      </c>
      <c r="D976" s="489"/>
      <c r="E976" s="5" t="s">
        <v>743</v>
      </c>
      <c r="F976" s="20"/>
      <c r="G976" s="17"/>
      <c r="H976" s="17" t="e">
        <f>VLOOKUP(G976,'TONG HOP'!$C$8:$E$799,2,0)</f>
        <v>#N/A</v>
      </c>
      <c r="I976" s="29" t="str">
        <f>IF(B976="","",VLOOKUP(H976,'TONG HOP'!$B$8:$F$19883,1,0))</f>
        <v/>
      </c>
      <c r="J976" s="35" t="str">
        <f>IF(B976="","",VLOOKUP(I976,'TONG HOP'!$B$8:$F$19883,5,0))</f>
        <v/>
      </c>
      <c r="K976" s="214"/>
      <c r="L976" s="214"/>
      <c r="O976" s="617"/>
      <c r="P976" s="11">
        <f t="shared" si="33"/>
        <v>8</v>
      </c>
    </row>
    <row r="977" spans="1:16" ht="15" customHeight="1">
      <c r="A977" s="4">
        <f t="shared" si="32"/>
        <v>973</v>
      </c>
      <c r="B977" s="30"/>
      <c r="C977" s="19" t="s">
        <v>742</v>
      </c>
      <c r="D977" s="489"/>
      <c r="E977" s="5" t="s">
        <v>743</v>
      </c>
      <c r="F977" s="20"/>
      <c r="G977" s="17"/>
      <c r="H977" s="17" t="e">
        <f>VLOOKUP(G977,'TONG HOP'!$C$8:$E$799,2,0)</f>
        <v>#N/A</v>
      </c>
      <c r="I977" s="29" t="str">
        <f>IF(B977="","",VLOOKUP(H977,'TONG HOP'!$B$8:$F$19883,1,0))</f>
        <v/>
      </c>
      <c r="J977" s="35" t="str">
        <f>IF(B977="","",VLOOKUP(I977,'TONG HOP'!$B$8:$F$19883,5,0))</f>
        <v/>
      </c>
      <c r="K977" s="214"/>
      <c r="L977" s="214"/>
      <c r="O977" s="617"/>
      <c r="P977" s="11">
        <f t="shared" si="33"/>
        <v>8</v>
      </c>
    </row>
    <row r="978" spans="1:16" ht="15" customHeight="1">
      <c r="A978" s="4">
        <f t="shared" si="32"/>
        <v>974</v>
      </c>
      <c r="B978" s="30"/>
      <c r="C978" s="19" t="s">
        <v>742</v>
      </c>
      <c r="D978" s="489"/>
      <c r="E978" s="5" t="s">
        <v>743</v>
      </c>
      <c r="F978" s="20"/>
      <c r="G978" s="17"/>
      <c r="H978" s="17" t="e">
        <f>VLOOKUP(G978,'TONG HOP'!$C$8:$E$799,2,0)</f>
        <v>#N/A</v>
      </c>
      <c r="I978" s="29" t="str">
        <f>IF(B978="","",VLOOKUP(H978,'TONG HOP'!$B$8:$F$19883,1,0))</f>
        <v/>
      </c>
      <c r="J978" s="35" t="str">
        <f>IF(B978="","",VLOOKUP(I978,'TONG HOP'!$B$8:$F$19883,5,0))</f>
        <v/>
      </c>
      <c r="K978" s="214"/>
      <c r="L978" s="214"/>
      <c r="O978" s="617"/>
      <c r="P978" s="11">
        <f t="shared" si="33"/>
        <v>8</v>
      </c>
    </row>
    <row r="979" spans="1:16" ht="15" customHeight="1">
      <c r="A979" s="4">
        <f t="shared" si="32"/>
        <v>975</v>
      </c>
      <c r="B979" s="30"/>
      <c r="C979" s="19" t="s">
        <v>742</v>
      </c>
      <c r="D979" s="489"/>
      <c r="E979" s="5" t="s">
        <v>743</v>
      </c>
      <c r="F979" s="20"/>
      <c r="G979" s="17"/>
      <c r="H979" s="17" t="e">
        <f>VLOOKUP(G979,'TONG HOP'!$C$8:$E$799,2,0)</f>
        <v>#N/A</v>
      </c>
      <c r="I979" s="29" t="str">
        <f>IF(B979="","",VLOOKUP(H979,'TONG HOP'!$B$8:$F$19883,1,0))</f>
        <v/>
      </c>
      <c r="J979" s="35" t="str">
        <f>IF(B979="","",VLOOKUP(I979,'TONG HOP'!$B$8:$F$19883,5,0))</f>
        <v/>
      </c>
      <c r="K979" s="214"/>
      <c r="L979" s="214"/>
      <c r="O979" s="617"/>
      <c r="P979" s="11">
        <f t="shared" si="33"/>
        <v>8</v>
      </c>
    </row>
    <row r="980" spans="1:16" ht="15" customHeight="1">
      <c r="A980" s="4">
        <f t="shared" si="32"/>
        <v>976</v>
      </c>
      <c r="B980" s="30"/>
      <c r="C980" s="19" t="s">
        <v>742</v>
      </c>
      <c r="D980" s="489"/>
      <c r="E980" s="5" t="s">
        <v>743</v>
      </c>
      <c r="F980" s="20"/>
      <c r="G980" s="17"/>
      <c r="H980" s="17" t="e">
        <f>VLOOKUP(G980,'TONG HOP'!$C$8:$E$799,2,0)</f>
        <v>#N/A</v>
      </c>
      <c r="I980" s="29" t="str">
        <f>IF(B980="","",VLOOKUP(H980,'TONG HOP'!$B$8:$F$19883,1,0))</f>
        <v/>
      </c>
      <c r="J980" s="35" t="str">
        <f>IF(B980="","",VLOOKUP(I980,'TONG HOP'!$B$8:$F$19883,5,0))</f>
        <v/>
      </c>
      <c r="K980" s="214"/>
      <c r="L980" s="214"/>
      <c r="O980" s="617"/>
      <c r="P980" s="11">
        <f t="shared" si="33"/>
        <v>8</v>
      </c>
    </row>
    <row r="981" spans="1:16" ht="15" customHeight="1">
      <c r="A981" s="4">
        <f t="shared" si="32"/>
        <v>977</v>
      </c>
      <c r="B981" s="30"/>
      <c r="C981" s="19" t="s">
        <v>742</v>
      </c>
      <c r="D981" s="489"/>
      <c r="E981" s="5" t="s">
        <v>743</v>
      </c>
      <c r="F981" s="20"/>
      <c r="G981" s="17"/>
      <c r="H981" s="17" t="e">
        <f>VLOOKUP(G981,'TONG HOP'!$C$8:$E$799,2,0)</f>
        <v>#N/A</v>
      </c>
      <c r="I981" s="29" t="str">
        <f>IF(B981="","",VLOOKUP(H981,'TONG HOP'!$B$8:$F$19883,1,0))</f>
        <v/>
      </c>
      <c r="J981" s="35" t="str">
        <f>IF(B981="","",VLOOKUP(I981,'TONG HOP'!$B$8:$F$19883,5,0))</f>
        <v/>
      </c>
      <c r="K981" s="214"/>
      <c r="L981" s="214"/>
      <c r="O981" s="617"/>
      <c r="P981" s="11">
        <f t="shared" si="33"/>
        <v>8</v>
      </c>
    </row>
    <row r="982" spans="1:16" ht="15" customHeight="1">
      <c r="A982" s="4">
        <f t="shared" si="32"/>
        <v>978</v>
      </c>
      <c r="B982" s="30"/>
      <c r="C982" s="19" t="s">
        <v>742</v>
      </c>
      <c r="D982" s="489"/>
      <c r="E982" s="5" t="s">
        <v>743</v>
      </c>
      <c r="F982" s="20"/>
      <c r="G982" s="17"/>
      <c r="H982" s="17" t="e">
        <f>VLOOKUP(G982,'TONG HOP'!$C$8:$E$799,2,0)</f>
        <v>#N/A</v>
      </c>
      <c r="I982" s="29" t="str">
        <f>IF(B982="","",VLOOKUP(H982,'TONG HOP'!$B$8:$F$19883,1,0))</f>
        <v/>
      </c>
      <c r="J982" s="35" t="str">
        <f>IF(B982="","",VLOOKUP(I982,'TONG HOP'!$B$8:$F$19883,5,0))</f>
        <v/>
      </c>
      <c r="K982" s="214"/>
      <c r="L982" s="214"/>
      <c r="O982" s="617"/>
      <c r="P982" s="11">
        <f t="shared" si="33"/>
        <v>8</v>
      </c>
    </row>
    <row r="983" spans="1:16" ht="15" customHeight="1">
      <c r="A983" s="4">
        <f t="shared" si="32"/>
        <v>979</v>
      </c>
      <c r="B983" s="30"/>
      <c r="C983" s="19" t="s">
        <v>742</v>
      </c>
      <c r="D983" s="489"/>
      <c r="E983" s="5" t="s">
        <v>743</v>
      </c>
      <c r="F983" s="20"/>
      <c r="G983" s="17"/>
      <c r="H983" s="17" t="e">
        <f>VLOOKUP(G983,'TONG HOP'!$C$8:$E$799,2,0)</f>
        <v>#N/A</v>
      </c>
      <c r="I983" s="29" t="str">
        <f>IF(B983="","",VLOOKUP(H983,'TONG HOP'!$B$8:$F$19883,1,0))</f>
        <v/>
      </c>
      <c r="J983" s="35" t="str">
        <f>IF(B983="","",VLOOKUP(I983,'TONG HOP'!$B$8:$F$19883,5,0))</f>
        <v/>
      </c>
      <c r="K983" s="214"/>
      <c r="L983" s="214"/>
      <c r="O983" s="617"/>
      <c r="P983" s="11">
        <f t="shared" si="33"/>
        <v>8</v>
      </c>
    </row>
    <row r="984" spans="1:16" ht="15" customHeight="1">
      <c r="A984" s="4">
        <f t="shared" si="32"/>
        <v>980</v>
      </c>
      <c r="B984" s="30"/>
      <c r="C984" s="19" t="s">
        <v>742</v>
      </c>
      <c r="D984" s="489"/>
      <c r="E984" s="5" t="s">
        <v>743</v>
      </c>
      <c r="F984" s="20"/>
      <c r="G984" s="17"/>
      <c r="H984" s="17" t="e">
        <f>VLOOKUP(G984,'TONG HOP'!$C$8:$E$799,2,0)</f>
        <v>#N/A</v>
      </c>
      <c r="I984" s="29" t="str">
        <f>IF(B984="","",VLOOKUP(H984,'TONG HOP'!$B$8:$F$19883,1,0))</f>
        <v/>
      </c>
      <c r="J984" s="35" t="str">
        <f>IF(B984="","",VLOOKUP(I984,'TONG HOP'!$B$8:$F$19883,5,0))</f>
        <v/>
      </c>
      <c r="K984" s="214"/>
      <c r="L984" s="214"/>
      <c r="O984" s="617"/>
      <c r="P984" s="11">
        <f t="shared" si="33"/>
        <v>8</v>
      </c>
    </row>
    <row r="985" spans="1:16" ht="15" customHeight="1">
      <c r="A985" s="4">
        <f t="shared" si="32"/>
        <v>981</v>
      </c>
      <c r="B985" s="30"/>
      <c r="C985" s="19" t="s">
        <v>742</v>
      </c>
      <c r="D985" s="489"/>
      <c r="E985" s="5" t="s">
        <v>743</v>
      </c>
      <c r="F985" s="20"/>
      <c r="G985" s="17"/>
      <c r="H985" s="17" t="e">
        <f>VLOOKUP(G985,'TONG HOP'!$C$8:$E$799,2,0)</f>
        <v>#N/A</v>
      </c>
      <c r="I985" s="29" t="str">
        <f>IF(B985="","",VLOOKUP(H985,'TONG HOP'!$B$8:$F$19883,1,0))</f>
        <v/>
      </c>
      <c r="J985" s="35" t="str">
        <f>IF(B985="","",VLOOKUP(I985,'TONG HOP'!$B$8:$F$19883,5,0))</f>
        <v/>
      </c>
      <c r="K985" s="214"/>
      <c r="L985" s="214"/>
      <c r="O985" s="617"/>
      <c r="P985" s="11">
        <f t="shared" si="33"/>
        <v>8</v>
      </c>
    </row>
    <row r="986" spans="1:16" ht="15" customHeight="1">
      <c r="A986" s="4">
        <f t="shared" si="32"/>
        <v>982</v>
      </c>
      <c r="B986" s="30"/>
      <c r="C986" s="19" t="s">
        <v>742</v>
      </c>
      <c r="D986" s="489"/>
      <c r="E986" s="5" t="s">
        <v>743</v>
      </c>
      <c r="F986" s="20"/>
      <c r="G986" s="17"/>
      <c r="H986" s="17" t="e">
        <f>VLOOKUP(G986,'TONG HOP'!$C$8:$E$799,2,0)</f>
        <v>#N/A</v>
      </c>
      <c r="I986" s="29" t="str">
        <f>IF(B986="","",VLOOKUP(H986,'TONG HOP'!$B$8:$F$19883,1,0))</f>
        <v/>
      </c>
      <c r="J986" s="35" t="str">
        <f>IF(B986="","",VLOOKUP(I986,'TONG HOP'!$B$8:$F$19883,5,0))</f>
        <v/>
      </c>
      <c r="K986" s="214"/>
      <c r="L986" s="214"/>
      <c r="O986" s="617"/>
      <c r="P986" s="11">
        <f t="shared" si="33"/>
        <v>8</v>
      </c>
    </row>
    <row r="987" spans="1:16" ht="15" customHeight="1">
      <c r="A987" s="4">
        <f t="shared" si="32"/>
        <v>983</v>
      </c>
      <c r="B987" s="30"/>
      <c r="C987" s="19" t="s">
        <v>742</v>
      </c>
      <c r="D987" s="489"/>
      <c r="E987" s="5" t="s">
        <v>743</v>
      </c>
      <c r="F987" s="20"/>
      <c r="G987" s="17"/>
      <c r="H987" s="17" t="e">
        <f>VLOOKUP(G987,'TONG HOP'!$C$8:$E$799,2,0)</f>
        <v>#N/A</v>
      </c>
      <c r="I987" s="29" t="str">
        <f>IF(B987="","",VLOOKUP(H987,'TONG HOP'!$B$8:$F$19883,1,0))</f>
        <v/>
      </c>
      <c r="J987" s="35" t="str">
        <f>IF(B987="","",VLOOKUP(I987,'TONG HOP'!$B$8:$F$19883,5,0))</f>
        <v/>
      </c>
      <c r="K987" s="214"/>
      <c r="L987" s="214"/>
      <c r="O987" s="617"/>
      <c r="P987" s="11">
        <f t="shared" si="33"/>
        <v>8</v>
      </c>
    </row>
    <row r="988" spans="1:16" ht="15" customHeight="1">
      <c r="A988" s="4">
        <f t="shared" si="32"/>
        <v>984</v>
      </c>
      <c r="B988" s="30"/>
      <c r="C988" s="19" t="s">
        <v>742</v>
      </c>
      <c r="D988" s="489"/>
      <c r="E988" s="5" t="s">
        <v>743</v>
      </c>
      <c r="F988" s="20"/>
      <c r="G988" s="17"/>
      <c r="H988" s="17" t="e">
        <f>VLOOKUP(G988,'TONG HOP'!$C$8:$E$799,2,0)</f>
        <v>#N/A</v>
      </c>
      <c r="I988" s="29" t="str">
        <f>IF(B988="","",VLOOKUP(H988,'TONG HOP'!$B$8:$F$19883,1,0))</f>
        <v/>
      </c>
      <c r="J988" s="35" t="str">
        <f>IF(B988="","",VLOOKUP(I988,'TONG HOP'!$B$8:$F$19883,5,0))</f>
        <v/>
      </c>
      <c r="K988" s="214"/>
      <c r="L988" s="214"/>
      <c r="O988" s="617"/>
      <c r="P988" s="11">
        <f t="shared" si="33"/>
        <v>8</v>
      </c>
    </row>
    <row r="989" spans="1:16" ht="15" customHeight="1">
      <c r="A989" s="4">
        <f t="shared" si="32"/>
        <v>985</v>
      </c>
      <c r="B989" s="30"/>
      <c r="C989" s="19" t="s">
        <v>742</v>
      </c>
      <c r="D989" s="489"/>
      <c r="E989" s="5" t="s">
        <v>743</v>
      </c>
      <c r="F989" s="20"/>
      <c r="G989" s="17"/>
      <c r="H989" s="17" t="e">
        <f>VLOOKUP(G989,'TONG HOP'!$C$8:$E$799,2,0)</f>
        <v>#N/A</v>
      </c>
      <c r="I989" s="29" t="str">
        <f>IF(B989="","",VLOOKUP(H989,'TONG HOP'!$B$8:$F$19883,1,0))</f>
        <v/>
      </c>
      <c r="J989" s="35" t="str">
        <f>IF(B989="","",VLOOKUP(I989,'TONG HOP'!$B$8:$F$19883,5,0))</f>
        <v/>
      </c>
      <c r="K989" s="214"/>
      <c r="L989" s="214"/>
      <c r="O989" s="617"/>
      <c r="P989" s="11">
        <f t="shared" si="33"/>
        <v>8</v>
      </c>
    </row>
    <row r="990" spans="1:16" ht="15" customHeight="1">
      <c r="A990" s="4">
        <f t="shared" si="32"/>
        <v>986</v>
      </c>
      <c r="B990" s="30"/>
      <c r="C990" s="19" t="s">
        <v>742</v>
      </c>
      <c r="D990" s="489"/>
      <c r="E990" s="5" t="s">
        <v>743</v>
      </c>
      <c r="F990" s="20"/>
      <c r="G990" s="17"/>
      <c r="H990" s="17" t="e">
        <f>VLOOKUP(G990,'TONG HOP'!$C$8:$E$799,2,0)</f>
        <v>#N/A</v>
      </c>
      <c r="I990" s="29" t="str">
        <f>IF(B990="","",VLOOKUP(H990,'TONG HOP'!$B$8:$F$19883,1,0))</f>
        <v/>
      </c>
      <c r="J990" s="35" t="str">
        <f>IF(B990="","",VLOOKUP(I990,'TONG HOP'!$B$8:$F$19883,5,0))</f>
        <v/>
      </c>
      <c r="K990" s="214"/>
      <c r="L990" s="214"/>
      <c r="O990" s="617"/>
      <c r="P990" s="11">
        <f t="shared" si="33"/>
        <v>8</v>
      </c>
    </row>
    <row r="991" spans="1:16" ht="15" customHeight="1">
      <c r="A991" s="4">
        <f t="shared" si="32"/>
        <v>987</v>
      </c>
      <c r="B991" s="30"/>
      <c r="C991" s="19" t="s">
        <v>742</v>
      </c>
      <c r="D991" s="489"/>
      <c r="E991" s="5" t="s">
        <v>743</v>
      </c>
      <c r="F991" s="20"/>
      <c r="G991" s="17"/>
      <c r="H991" s="17" t="e">
        <f>VLOOKUP(G991,'TONG HOP'!$C$8:$E$799,2,0)</f>
        <v>#N/A</v>
      </c>
      <c r="I991" s="29" t="str">
        <f>IF(B991="","",VLOOKUP(H991,'TONG HOP'!$B$8:$F$19883,1,0))</f>
        <v/>
      </c>
      <c r="J991" s="35" t="str">
        <f>IF(B991="","",VLOOKUP(I991,'TONG HOP'!$B$8:$F$19883,5,0))</f>
        <v/>
      </c>
      <c r="K991" s="214"/>
      <c r="L991" s="214"/>
      <c r="O991" s="617"/>
      <c r="P991" s="11">
        <f t="shared" si="33"/>
        <v>8</v>
      </c>
    </row>
    <row r="992" spans="1:16" ht="15" customHeight="1">
      <c r="A992" s="4">
        <f t="shared" si="32"/>
        <v>988</v>
      </c>
      <c r="B992" s="30"/>
      <c r="C992" s="19" t="s">
        <v>742</v>
      </c>
      <c r="D992" s="489"/>
      <c r="E992" s="5" t="s">
        <v>743</v>
      </c>
      <c r="F992" s="20"/>
      <c r="G992" s="17"/>
      <c r="H992" s="17" t="e">
        <f>VLOOKUP(G992,'TONG HOP'!$C$8:$E$799,2,0)</f>
        <v>#N/A</v>
      </c>
      <c r="I992" s="29" t="str">
        <f>IF(B992="","",VLOOKUP(H992,'TONG HOP'!$B$8:$F$19883,1,0))</f>
        <v/>
      </c>
      <c r="J992" s="35" t="str">
        <f>IF(B992="","",VLOOKUP(I992,'TONG HOP'!$B$8:$F$19883,5,0))</f>
        <v/>
      </c>
      <c r="K992" s="214"/>
      <c r="L992" s="214"/>
      <c r="O992" s="617"/>
      <c r="P992" s="11">
        <f t="shared" si="33"/>
        <v>8</v>
      </c>
    </row>
    <row r="993" spans="1:16" ht="15" customHeight="1">
      <c r="A993" s="4">
        <f t="shared" si="32"/>
        <v>989</v>
      </c>
      <c r="B993" s="30"/>
      <c r="C993" s="19" t="s">
        <v>742</v>
      </c>
      <c r="D993" s="489"/>
      <c r="E993" s="5" t="s">
        <v>743</v>
      </c>
      <c r="F993" s="20"/>
      <c r="G993" s="17"/>
      <c r="H993" s="17" t="e">
        <f>VLOOKUP(G993,'TONG HOP'!$C$8:$E$799,2,0)</f>
        <v>#N/A</v>
      </c>
      <c r="I993" s="29" t="str">
        <f>IF(B993="","",VLOOKUP(H993,'TONG HOP'!$B$8:$F$19883,1,0))</f>
        <v/>
      </c>
      <c r="J993" s="35" t="str">
        <f>IF(B993="","",VLOOKUP(I993,'TONG HOP'!$B$8:$F$19883,5,0))</f>
        <v/>
      </c>
      <c r="K993" s="214"/>
      <c r="L993" s="214"/>
      <c r="O993" s="617"/>
      <c r="P993" s="11">
        <f t="shared" si="33"/>
        <v>8</v>
      </c>
    </row>
    <row r="994" spans="1:16" ht="15" customHeight="1">
      <c r="A994" s="4">
        <f t="shared" si="32"/>
        <v>990</v>
      </c>
      <c r="B994" s="30"/>
      <c r="C994" s="19" t="s">
        <v>742</v>
      </c>
      <c r="D994" s="489"/>
      <c r="E994" s="5" t="s">
        <v>743</v>
      </c>
      <c r="F994" s="20"/>
      <c r="G994" s="17"/>
      <c r="H994" s="17" t="e">
        <f>VLOOKUP(G994,'TONG HOP'!$C$8:$E$799,2,0)</f>
        <v>#N/A</v>
      </c>
      <c r="I994" s="29" t="str">
        <f>IF(B994="","",VLOOKUP(H994,'TONG HOP'!$B$8:$F$19883,1,0))</f>
        <v/>
      </c>
      <c r="J994" s="35" t="str">
        <f>IF(B994="","",VLOOKUP(I994,'TONG HOP'!$B$8:$F$19883,5,0))</f>
        <v/>
      </c>
      <c r="K994" s="214"/>
      <c r="L994" s="214"/>
      <c r="O994" s="617"/>
      <c r="P994" s="11">
        <f t="shared" si="33"/>
        <v>8</v>
      </c>
    </row>
    <row r="995" spans="1:16" ht="15" customHeight="1">
      <c r="A995" s="4">
        <f t="shared" si="32"/>
        <v>991</v>
      </c>
      <c r="B995" s="30"/>
      <c r="C995" s="19" t="s">
        <v>742</v>
      </c>
      <c r="D995" s="489"/>
      <c r="E995" s="5" t="s">
        <v>743</v>
      </c>
      <c r="F995" s="20"/>
      <c r="G995" s="17"/>
      <c r="H995" s="17" t="e">
        <f>VLOOKUP(G995,'TONG HOP'!$C$8:$E$799,2,0)</f>
        <v>#N/A</v>
      </c>
      <c r="I995" s="29" t="str">
        <f>IF(B995="","",VLOOKUP(H995,'TONG HOP'!$B$8:$F$19883,1,0))</f>
        <v/>
      </c>
      <c r="J995" s="35" t="str">
        <f>IF(B995="","",VLOOKUP(I995,'TONG HOP'!$B$8:$F$19883,5,0))</f>
        <v/>
      </c>
      <c r="K995" s="214"/>
      <c r="L995" s="214"/>
      <c r="O995" s="617"/>
      <c r="P995" s="11">
        <f t="shared" si="33"/>
        <v>8</v>
      </c>
    </row>
    <row r="996" spans="1:16" ht="15" customHeight="1">
      <c r="A996" s="4">
        <f t="shared" si="32"/>
        <v>992</v>
      </c>
      <c r="B996" s="30"/>
      <c r="C996" s="19" t="s">
        <v>742</v>
      </c>
      <c r="D996" s="489"/>
      <c r="E996" s="5" t="s">
        <v>743</v>
      </c>
      <c r="F996" s="20"/>
      <c r="G996" s="17"/>
      <c r="H996" s="17" t="e">
        <f>VLOOKUP(G996,'TONG HOP'!$C$8:$E$799,2,0)</f>
        <v>#N/A</v>
      </c>
      <c r="I996" s="29" t="str">
        <f>IF(B996="","",VLOOKUP(H996,'TONG HOP'!$B$8:$F$19883,1,0))</f>
        <v/>
      </c>
      <c r="J996" s="35" t="str">
        <f>IF(B996="","",VLOOKUP(I996,'TONG HOP'!$B$8:$F$19883,5,0))</f>
        <v/>
      </c>
      <c r="K996" s="214"/>
      <c r="L996" s="214"/>
      <c r="O996" s="617"/>
      <c r="P996" s="11">
        <f t="shared" si="33"/>
        <v>8</v>
      </c>
    </row>
    <row r="997" spans="1:16" ht="15" customHeight="1">
      <c r="A997" s="4">
        <f t="shared" si="32"/>
        <v>993</v>
      </c>
      <c r="B997" s="30"/>
      <c r="C997" s="19" t="s">
        <v>742</v>
      </c>
      <c r="D997" s="489"/>
      <c r="E997" s="5" t="s">
        <v>743</v>
      </c>
      <c r="F997" s="20"/>
      <c r="G997" s="17"/>
      <c r="H997" s="17" t="e">
        <f>VLOOKUP(G997,'TONG HOP'!$C$8:$E$799,2,0)</f>
        <v>#N/A</v>
      </c>
      <c r="I997" s="29" t="str">
        <f>IF(B997="","",VLOOKUP(H997,'TONG HOP'!$B$8:$F$19883,1,0))</f>
        <v/>
      </c>
      <c r="J997" s="35" t="str">
        <f>IF(B997="","",VLOOKUP(I997,'TONG HOP'!$B$8:$F$19883,5,0))</f>
        <v/>
      </c>
      <c r="K997" s="214"/>
      <c r="L997" s="214"/>
      <c r="O997" s="617"/>
      <c r="P997" s="11">
        <f t="shared" si="33"/>
        <v>8</v>
      </c>
    </row>
    <row r="998" spans="1:16" ht="15" customHeight="1">
      <c r="A998" s="4">
        <f t="shared" si="32"/>
        <v>994</v>
      </c>
      <c r="B998" s="30"/>
      <c r="C998" s="19" t="s">
        <v>742</v>
      </c>
      <c r="D998" s="489"/>
      <c r="E998" s="5" t="s">
        <v>743</v>
      </c>
      <c r="F998" s="20"/>
      <c r="G998" s="17"/>
      <c r="H998" s="17" t="e">
        <f>VLOOKUP(G998,'TONG HOP'!$C$8:$E$799,2,0)</f>
        <v>#N/A</v>
      </c>
      <c r="I998" s="29" t="str">
        <f>IF(B998="","",VLOOKUP(H998,'TONG HOP'!$B$8:$F$19883,1,0))</f>
        <v/>
      </c>
      <c r="J998" s="35" t="str">
        <f>IF(B998="","",VLOOKUP(I998,'TONG HOP'!$B$8:$F$19883,5,0))</f>
        <v/>
      </c>
      <c r="K998" s="214"/>
      <c r="L998" s="214"/>
      <c r="O998" s="617"/>
      <c r="P998" s="11">
        <f t="shared" si="33"/>
        <v>8</v>
      </c>
    </row>
    <row r="999" spans="1:16" ht="15" customHeight="1">
      <c r="A999" s="4">
        <f t="shared" si="32"/>
        <v>995</v>
      </c>
      <c r="B999" s="30"/>
      <c r="C999" s="19" t="s">
        <v>742</v>
      </c>
      <c r="D999" s="489"/>
      <c r="E999" s="5" t="s">
        <v>743</v>
      </c>
      <c r="F999" s="20"/>
      <c r="G999" s="17"/>
      <c r="H999" s="17" t="e">
        <f>VLOOKUP(G999,'TONG HOP'!$C$8:$E$799,2,0)</f>
        <v>#N/A</v>
      </c>
      <c r="I999" s="29" t="str">
        <f>IF(B999="","",VLOOKUP(H999,'TONG HOP'!$B$8:$F$19883,1,0))</f>
        <v/>
      </c>
      <c r="J999" s="35" t="str">
        <f>IF(B999="","",VLOOKUP(I999,'TONG HOP'!$B$8:$F$19883,5,0))</f>
        <v/>
      </c>
      <c r="K999" s="214"/>
      <c r="L999" s="214"/>
      <c r="O999" s="617"/>
      <c r="P999" s="11">
        <f t="shared" si="33"/>
        <v>8</v>
      </c>
    </row>
    <row r="1000" spans="1:16" ht="15" customHeight="1">
      <c r="A1000" s="4">
        <f t="shared" si="32"/>
        <v>996</v>
      </c>
      <c r="B1000" s="30"/>
      <c r="C1000" s="19" t="s">
        <v>742</v>
      </c>
      <c r="D1000" s="489"/>
      <c r="E1000" s="5" t="s">
        <v>743</v>
      </c>
      <c r="F1000" s="20"/>
      <c r="G1000" s="17"/>
      <c r="H1000" s="17" t="e">
        <f>VLOOKUP(G1000,'TONG HOP'!$C$8:$E$799,2,0)</f>
        <v>#N/A</v>
      </c>
      <c r="I1000" s="29" t="str">
        <f>IF(B1000="","",VLOOKUP(H1000,'TONG HOP'!$B$8:$F$19883,1,0))</f>
        <v/>
      </c>
      <c r="J1000" s="35" t="str">
        <f>IF(B1000="","",VLOOKUP(I1000,'TONG HOP'!$B$8:$F$19883,5,0))</f>
        <v/>
      </c>
      <c r="K1000" s="214"/>
      <c r="L1000" s="214"/>
      <c r="O1000" s="617"/>
      <c r="P1000" s="11">
        <f t="shared" si="33"/>
        <v>8</v>
      </c>
    </row>
    <row r="1001" spans="1:16" ht="15" customHeight="1">
      <c r="A1001" s="4">
        <f t="shared" si="32"/>
        <v>997</v>
      </c>
      <c r="B1001" s="30"/>
      <c r="C1001" s="19" t="s">
        <v>742</v>
      </c>
      <c r="D1001" s="489"/>
      <c r="E1001" s="5" t="s">
        <v>743</v>
      </c>
      <c r="F1001" s="20"/>
      <c r="G1001" s="17"/>
      <c r="H1001" s="17" t="e">
        <f>VLOOKUP(G1001,'TONG HOP'!$C$8:$E$799,2,0)</f>
        <v>#N/A</v>
      </c>
      <c r="I1001" s="29" t="str">
        <f>IF(B1001="","",VLOOKUP(H1001,'TONG HOP'!$B$8:$F$19883,1,0))</f>
        <v/>
      </c>
      <c r="J1001" s="35" t="str">
        <f>IF(B1001="","",VLOOKUP(I1001,'TONG HOP'!$B$8:$F$19883,5,0))</f>
        <v/>
      </c>
      <c r="K1001" s="214"/>
      <c r="L1001" s="214"/>
      <c r="O1001" s="617"/>
      <c r="P1001" s="11">
        <f t="shared" si="33"/>
        <v>8</v>
      </c>
    </row>
    <row r="1002" spans="1:16" ht="15" customHeight="1">
      <c r="A1002" s="4">
        <f t="shared" si="32"/>
        <v>998</v>
      </c>
      <c r="B1002" s="30"/>
      <c r="C1002" s="19" t="s">
        <v>742</v>
      </c>
      <c r="D1002" s="489"/>
      <c r="E1002" s="5" t="s">
        <v>743</v>
      </c>
      <c r="F1002" s="20"/>
      <c r="G1002" s="17"/>
      <c r="H1002" s="17" t="e">
        <f>VLOOKUP(G1002,'TONG HOP'!$C$8:$E$799,2,0)</f>
        <v>#N/A</v>
      </c>
      <c r="I1002" s="29" t="str">
        <f>IF(B1002="","",VLOOKUP(H1002,'TONG HOP'!$B$8:$F$19883,1,0))</f>
        <v/>
      </c>
      <c r="J1002" s="35" t="str">
        <f>IF(B1002="","",VLOOKUP(I1002,'TONG HOP'!$B$8:$F$19883,5,0))</f>
        <v/>
      </c>
      <c r="K1002" s="214"/>
      <c r="L1002" s="214"/>
      <c r="O1002" s="617"/>
      <c r="P1002" s="11">
        <f t="shared" si="33"/>
        <v>8</v>
      </c>
    </row>
    <row r="1003" spans="1:16" ht="15" customHeight="1">
      <c r="A1003" s="4">
        <f t="shared" si="32"/>
        <v>999</v>
      </c>
      <c r="B1003" s="30"/>
      <c r="C1003" s="19" t="s">
        <v>742</v>
      </c>
      <c r="D1003" s="489"/>
      <c r="E1003" s="5" t="s">
        <v>743</v>
      </c>
      <c r="F1003" s="20"/>
      <c r="G1003" s="17"/>
      <c r="H1003" s="17" t="e">
        <f>VLOOKUP(G1003,'TONG HOP'!$C$8:$E$799,2,0)</f>
        <v>#N/A</v>
      </c>
      <c r="I1003" s="29" t="str">
        <f>IF(B1003="","",VLOOKUP(H1003,'TONG HOP'!$B$8:$F$19883,1,0))</f>
        <v/>
      </c>
      <c r="J1003" s="35" t="str">
        <f>IF(B1003="","",VLOOKUP(I1003,'TONG HOP'!$B$8:$F$19883,5,0))</f>
        <v/>
      </c>
      <c r="K1003" s="214"/>
      <c r="L1003" s="214"/>
      <c r="O1003" s="617"/>
      <c r="P1003" s="11">
        <f t="shared" si="33"/>
        <v>8</v>
      </c>
    </row>
    <row r="1004" spans="1:16" ht="15" customHeight="1">
      <c r="A1004" s="4">
        <f t="shared" si="32"/>
        <v>1000</v>
      </c>
      <c r="B1004" s="30"/>
      <c r="C1004" s="19" t="s">
        <v>742</v>
      </c>
      <c r="D1004" s="489"/>
      <c r="E1004" s="5" t="s">
        <v>743</v>
      </c>
      <c r="F1004" s="20"/>
      <c r="G1004" s="17"/>
      <c r="H1004" s="17" t="e">
        <f>VLOOKUP(G1004,'TONG HOP'!$C$8:$E$799,2,0)</f>
        <v>#N/A</v>
      </c>
      <c r="I1004" s="29" t="str">
        <f>IF(B1004="","",VLOOKUP(H1004,'TONG HOP'!$B$8:$F$19883,1,0))</f>
        <v/>
      </c>
      <c r="J1004" s="35" t="str">
        <f>IF(B1004="","",VLOOKUP(I1004,'TONG HOP'!$B$8:$F$19883,5,0))</f>
        <v/>
      </c>
      <c r="K1004" s="214"/>
      <c r="L1004" s="214"/>
      <c r="O1004" s="617"/>
      <c r="P1004" s="11">
        <f t="shared" si="33"/>
        <v>8</v>
      </c>
    </row>
    <row r="1005" spans="1:16" ht="15" customHeight="1">
      <c r="A1005" s="4">
        <f t="shared" si="32"/>
        <v>1001</v>
      </c>
      <c r="B1005" s="30"/>
      <c r="C1005" s="19" t="s">
        <v>742</v>
      </c>
      <c r="D1005" s="489"/>
      <c r="E1005" s="5" t="s">
        <v>743</v>
      </c>
      <c r="F1005" s="20"/>
      <c r="G1005" s="17"/>
      <c r="H1005" s="17" t="e">
        <f>VLOOKUP(G1005,'TONG HOP'!$C$8:$E$799,2,0)</f>
        <v>#N/A</v>
      </c>
      <c r="I1005" s="29" t="str">
        <f>IF(B1005="","",VLOOKUP(H1005,'TONG HOP'!$B$8:$F$19883,1,0))</f>
        <v/>
      </c>
      <c r="J1005" s="35" t="str">
        <f>IF(B1005="","",VLOOKUP(I1005,'TONG HOP'!$B$8:$F$19883,5,0))</f>
        <v/>
      </c>
      <c r="K1005" s="214"/>
      <c r="L1005" s="214"/>
      <c r="O1005" s="617"/>
      <c r="P1005" s="11">
        <f t="shared" si="33"/>
        <v>8</v>
      </c>
    </row>
    <row r="1006" spans="1:16" ht="15" customHeight="1">
      <c r="A1006" s="4">
        <f t="shared" si="32"/>
        <v>1002</v>
      </c>
      <c r="B1006" s="30"/>
      <c r="C1006" s="19" t="s">
        <v>742</v>
      </c>
      <c r="D1006" s="489"/>
      <c r="E1006" s="5" t="s">
        <v>743</v>
      </c>
      <c r="F1006" s="20"/>
      <c r="G1006" s="17"/>
      <c r="H1006" s="17" t="e">
        <f>VLOOKUP(G1006,'TONG HOP'!$C$8:$E$799,2,0)</f>
        <v>#N/A</v>
      </c>
      <c r="I1006" s="29" t="str">
        <f>IF(B1006="","",VLOOKUP(H1006,'TONG HOP'!$B$8:$F$19883,1,0))</f>
        <v/>
      </c>
      <c r="J1006" s="35" t="str">
        <f>IF(B1006="","",VLOOKUP(I1006,'TONG HOP'!$B$8:$F$19883,5,0))</f>
        <v/>
      </c>
      <c r="K1006" s="214"/>
      <c r="L1006" s="214"/>
      <c r="O1006" s="617"/>
      <c r="P1006" s="11">
        <f t="shared" si="33"/>
        <v>8</v>
      </c>
    </row>
    <row r="1007" spans="1:16" ht="15" customHeight="1">
      <c r="A1007" s="4">
        <f t="shared" si="32"/>
        <v>1003</v>
      </c>
      <c r="B1007" s="30"/>
      <c r="C1007" s="19" t="s">
        <v>742</v>
      </c>
      <c r="D1007" s="489"/>
      <c r="E1007" s="5" t="s">
        <v>743</v>
      </c>
      <c r="F1007" s="20"/>
      <c r="G1007" s="17"/>
      <c r="H1007" s="17" t="e">
        <f>VLOOKUP(G1007,'TONG HOP'!$C$8:$E$799,2,0)</f>
        <v>#N/A</v>
      </c>
      <c r="I1007" s="29" t="str">
        <f>IF(B1007="","",VLOOKUP(H1007,'TONG HOP'!$B$8:$F$19883,1,0))</f>
        <v/>
      </c>
      <c r="J1007" s="35" t="str">
        <f>IF(B1007="","",VLOOKUP(I1007,'TONG HOP'!$B$8:$F$19883,5,0))</f>
        <v/>
      </c>
      <c r="K1007" s="214"/>
      <c r="L1007" s="214"/>
      <c r="O1007" s="617"/>
      <c r="P1007" s="11">
        <f t="shared" si="33"/>
        <v>8</v>
      </c>
    </row>
    <row r="1008" spans="1:16" ht="15" customHeight="1">
      <c r="A1008" s="4">
        <f t="shared" si="32"/>
        <v>1004</v>
      </c>
      <c r="B1008" s="30"/>
      <c r="C1008" s="19" t="s">
        <v>742</v>
      </c>
      <c r="D1008" s="489"/>
      <c r="E1008" s="5" t="s">
        <v>743</v>
      </c>
      <c r="F1008" s="20"/>
      <c r="G1008" s="17"/>
      <c r="H1008" s="17" t="e">
        <f>VLOOKUP(G1008,'TONG HOP'!$C$8:$E$799,2,0)</f>
        <v>#N/A</v>
      </c>
      <c r="I1008" s="29" t="str">
        <f>IF(B1008="","",VLOOKUP(H1008,'TONG HOP'!$B$8:$F$19883,1,0))</f>
        <v/>
      </c>
      <c r="J1008" s="35" t="str">
        <f>IF(B1008="","",VLOOKUP(I1008,'TONG HOP'!$B$8:$F$19883,5,0))</f>
        <v/>
      </c>
      <c r="K1008" s="214"/>
      <c r="L1008" s="214"/>
      <c r="O1008" s="617"/>
      <c r="P1008" s="11">
        <f t="shared" si="33"/>
        <v>8</v>
      </c>
    </row>
    <row r="1009" spans="1:16" ht="15" customHeight="1">
      <c r="A1009" s="4">
        <f t="shared" si="32"/>
        <v>1005</v>
      </c>
      <c r="B1009" s="30"/>
      <c r="C1009" s="19" t="s">
        <v>742</v>
      </c>
      <c r="D1009" s="489"/>
      <c r="E1009" s="5" t="s">
        <v>743</v>
      </c>
      <c r="F1009" s="20"/>
      <c r="G1009" s="17"/>
      <c r="H1009" s="17" t="e">
        <f>VLOOKUP(G1009,'TONG HOP'!$C$8:$E$799,2,0)</f>
        <v>#N/A</v>
      </c>
      <c r="I1009" s="29" t="str">
        <f>IF(B1009="","",VLOOKUP(H1009,'TONG HOP'!$B$8:$F$19883,1,0))</f>
        <v/>
      </c>
      <c r="J1009" s="35" t="str">
        <f>IF(B1009="","",VLOOKUP(I1009,'TONG HOP'!$B$8:$F$19883,5,0))</f>
        <v/>
      </c>
      <c r="K1009" s="214"/>
      <c r="L1009" s="214"/>
      <c r="O1009" s="617"/>
      <c r="P1009" s="11">
        <f t="shared" si="33"/>
        <v>8</v>
      </c>
    </row>
    <row r="1010" spans="1:16" ht="15" customHeight="1">
      <c r="A1010" s="4">
        <f t="shared" si="32"/>
        <v>1006</v>
      </c>
      <c r="B1010" s="30"/>
      <c r="C1010" s="19" t="s">
        <v>742</v>
      </c>
      <c r="D1010" s="489"/>
      <c r="E1010" s="5" t="s">
        <v>743</v>
      </c>
      <c r="F1010" s="20"/>
      <c r="G1010" s="17"/>
      <c r="H1010" s="17" t="e">
        <f>VLOOKUP(G1010,'TONG HOP'!$C$8:$E$799,2,0)</f>
        <v>#N/A</v>
      </c>
      <c r="I1010" s="29" t="str">
        <f>IF(B1010="","",VLOOKUP(H1010,'TONG HOP'!$B$8:$F$19883,1,0))</f>
        <v/>
      </c>
      <c r="J1010" s="35" t="str">
        <f>IF(B1010="","",VLOOKUP(I1010,'TONG HOP'!$B$8:$F$19883,5,0))</f>
        <v/>
      </c>
      <c r="K1010" s="214"/>
      <c r="L1010" s="214"/>
      <c r="O1010" s="617"/>
      <c r="P1010" s="11">
        <f t="shared" si="33"/>
        <v>8</v>
      </c>
    </row>
    <row r="1011" spans="1:16" ht="15" customHeight="1">
      <c r="A1011" s="4">
        <f t="shared" si="32"/>
        <v>1007</v>
      </c>
      <c r="B1011" s="30"/>
      <c r="C1011" s="19" t="s">
        <v>742</v>
      </c>
      <c r="D1011" s="489"/>
      <c r="E1011" s="5" t="s">
        <v>743</v>
      </c>
      <c r="F1011" s="20"/>
      <c r="G1011" s="17"/>
      <c r="H1011" s="17" t="e">
        <f>VLOOKUP(G1011,'TONG HOP'!$C$8:$E$799,2,0)</f>
        <v>#N/A</v>
      </c>
      <c r="I1011" s="29" t="str">
        <f>IF(B1011="","",VLOOKUP(H1011,'TONG HOP'!$B$8:$F$19883,1,0))</f>
        <v/>
      </c>
      <c r="J1011" s="35" t="str">
        <f>IF(B1011="","",VLOOKUP(I1011,'TONG HOP'!$B$8:$F$19883,5,0))</f>
        <v/>
      </c>
      <c r="K1011" s="214"/>
      <c r="L1011" s="214"/>
      <c r="O1011" s="617"/>
      <c r="P1011" s="11">
        <f t="shared" si="33"/>
        <v>8</v>
      </c>
    </row>
    <row r="1012" spans="1:16" ht="15" customHeight="1">
      <c r="A1012" s="4">
        <f t="shared" si="32"/>
        <v>1008</v>
      </c>
      <c r="B1012" s="30"/>
      <c r="C1012" s="19" t="s">
        <v>742</v>
      </c>
      <c r="D1012" s="489"/>
      <c r="E1012" s="5" t="s">
        <v>743</v>
      </c>
      <c r="F1012" s="20"/>
      <c r="G1012" s="17"/>
      <c r="H1012" s="17" t="e">
        <f>VLOOKUP(G1012,'TONG HOP'!$C$8:$E$799,2,0)</f>
        <v>#N/A</v>
      </c>
      <c r="I1012" s="29" t="str">
        <f>IF(B1012="","",VLOOKUP(H1012,'TONG HOP'!$B$8:$F$19883,1,0))</f>
        <v/>
      </c>
      <c r="J1012" s="35" t="str">
        <f>IF(B1012="","",VLOOKUP(I1012,'TONG HOP'!$B$8:$F$19883,5,0))</f>
        <v/>
      </c>
      <c r="K1012" s="214"/>
      <c r="L1012" s="214"/>
      <c r="O1012" s="617"/>
      <c r="P1012" s="11">
        <f t="shared" si="33"/>
        <v>8</v>
      </c>
    </row>
    <row r="1013" spans="1:16" ht="15" customHeight="1">
      <c r="A1013" s="4">
        <f t="shared" si="32"/>
        <v>1009</v>
      </c>
      <c r="B1013" s="30"/>
      <c r="C1013" s="19" t="s">
        <v>742</v>
      </c>
      <c r="D1013" s="489"/>
      <c r="E1013" s="5" t="s">
        <v>743</v>
      </c>
      <c r="F1013" s="20"/>
      <c r="G1013" s="17"/>
      <c r="H1013" s="17" t="e">
        <f>VLOOKUP(G1013,'TONG HOP'!$C$8:$E$799,2,0)</f>
        <v>#N/A</v>
      </c>
      <c r="I1013" s="29" t="str">
        <f>IF(B1013="","",VLOOKUP(H1013,'TONG HOP'!$B$8:$F$19883,1,0))</f>
        <v/>
      </c>
      <c r="J1013" s="35" t="str">
        <f>IF(B1013="","",VLOOKUP(I1013,'TONG HOP'!$B$8:$F$19883,5,0))</f>
        <v/>
      </c>
      <c r="K1013" s="214"/>
      <c r="L1013" s="214"/>
      <c r="O1013" s="617"/>
      <c r="P1013" s="11">
        <f t="shared" si="33"/>
        <v>8</v>
      </c>
    </row>
    <row r="1014" spans="1:16" ht="15" customHeight="1">
      <c r="A1014" s="4">
        <f t="shared" si="32"/>
        <v>1010</v>
      </c>
      <c r="B1014" s="30"/>
      <c r="C1014" s="19" t="s">
        <v>742</v>
      </c>
      <c r="D1014" s="489"/>
      <c r="E1014" s="5" t="s">
        <v>743</v>
      </c>
      <c r="F1014" s="20"/>
      <c r="G1014" s="17"/>
      <c r="H1014" s="17" t="e">
        <f>VLOOKUP(G1014,'TONG HOP'!$C$8:$E$799,2,0)</f>
        <v>#N/A</v>
      </c>
      <c r="I1014" s="29" t="str">
        <f>IF(B1014="","",VLOOKUP(H1014,'TONG HOP'!$B$8:$F$19883,1,0))</f>
        <v/>
      </c>
      <c r="J1014" s="35" t="str">
        <f>IF(B1014="","",VLOOKUP(I1014,'TONG HOP'!$B$8:$F$19883,5,0))</f>
        <v/>
      </c>
      <c r="K1014" s="214"/>
      <c r="L1014" s="214"/>
      <c r="O1014" s="617"/>
      <c r="P1014" s="11">
        <f t="shared" si="33"/>
        <v>8</v>
      </c>
    </row>
    <row r="1015" spans="1:16" ht="15" customHeight="1">
      <c r="A1015" s="4">
        <f t="shared" si="32"/>
        <v>1011</v>
      </c>
      <c r="B1015" s="30"/>
      <c r="C1015" s="19" t="s">
        <v>742</v>
      </c>
      <c r="D1015" s="489"/>
      <c r="E1015" s="5" t="s">
        <v>743</v>
      </c>
      <c r="F1015" s="20"/>
      <c r="G1015" s="17"/>
      <c r="H1015" s="17" t="e">
        <f>VLOOKUP(G1015,'TONG HOP'!$C$8:$E$799,2,0)</f>
        <v>#N/A</v>
      </c>
      <c r="I1015" s="29" t="str">
        <f>IF(B1015="","",VLOOKUP(H1015,'TONG HOP'!$B$8:$F$19883,1,0))</f>
        <v/>
      </c>
      <c r="J1015" s="35" t="str">
        <f>IF(B1015="","",VLOOKUP(I1015,'TONG HOP'!$B$8:$F$19883,5,0))</f>
        <v/>
      </c>
      <c r="K1015" s="214"/>
      <c r="L1015" s="214"/>
      <c r="O1015" s="617"/>
      <c r="P1015" s="11">
        <f t="shared" si="33"/>
        <v>8</v>
      </c>
    </row>
    <row r="1016" spans="1:16" ht="15" customHeight="1">
      <c r="A1016" s="4">
        <f t="shared" si="32"/>
        <v>1012</v>
      </c>
      <c r="B1016" s="30"/>
      <c r="C1016" s="19" t="s">
        <v>742</v>
      </c>
      <c r="D1016" s="489"/>
      <c r="E1016" s="5" t="s">
        <v>743</v>
      </c>
      <c r="F1016" s="20"/>
      <c r="G1016" s="17"/>
      <c r="H1016" s="17" t="e">
        <f>VLOOKUP(G1016,'TONG HOP'!$C$8:$E$799,2,0)</f>
        <v>#N/A</v>
      </c>
      <c r="I1016" s="29" t="str">
        <f>IF(B1016="","",VLOOKUP(H1016,'TONG HOP'!$B$8:$F$19883,1,0))</f>
        <v/>
      </c>
      <c r="J1016" s="35" t="str">
        <f>IF(B1016="","",VLOOKUP(I1016,'TONG HOP'!$B$8:$F$19883,5,0))</f>
        <v/>
      </c>
      <c r="K1016" s="214"/>
      <c r="L1016" s="214"/>
      <c r="O1016" s="617"/>
      <c r="P1016" s="11">
        <f t="shared" si="33"/>
        <v>8</v>
      </c>
    </row>
    <row r="1017" spans="1:16" ht="15" customHeight="1">
      <c r="A1017" s="4">
        <f t="shared" si="32"/>
        <v>1013</v>
      </c>
      <c r="B1017" s="30"/>
      <c r="C1017" s="19" t="s">
        <v>742</v>
      </c>
      <c r="D1017" s="489"/>
      <c r="E1017" s="5" t="s">
        <v>743</v>
      </c>
      <c r="F1017" s="20"/>
      <c r="G1017" s="17"/>
      <c r="H1017" s="17" t="e">
        <f>VLOOKUP(G1017,'TONG HOP'!$C$8:$E$799,2,0)</f>
        <v>#N/A</v>
      </c>
      <c r="I1017" s="29" t="str">
        <f>IF(B1017="","",VLOOKUP(H1017,'TONG HOP'!$B$8:$F$19883,1,0))</f>
        <v/>
      </c>
      <c r="J1017" s="35" t="str">
        <f>IF(B1017="","",VLOOKUP(I1017,'TONG HOP'!$B$8:$F$19883,5,0))</f>
        <v/>
      </c>
      <c r="K1017" s="214"/>
      <c r="L1017" s="214"/>
      <c r="O1017" s="617"/>
      <c r="P1017" s="11">
        <f t="shared" si="33"/>
        <v>8</v>
      </c>
    </row>
    <row r="1018" spans="1:16" ht="15" customHeight="1">
      <c r="A1018" s="4">
        <f t="shared" si="32"/>
        <v>1014</v>
      </c>
      <c r="B1018" s="30"/>
      <c r="C1018" s="19" t="s">
        <v>742</v>
      </c>
      <c r="D1018" s="489"/>
      <c r="E1018" s="5" t="s">
        <v>743</v>
      </c>
      <c r="F1018" s="20"/>
      <c r="G1018" s="17"/>
      <c r="H1018" s="17" t="e">
        <f>VLOOKUP(G1018,'TONG HOP'!$C$8:$E$799,2,0)</f>
        <v>#N/A</v>
      </c>
      <c r="I1018" s="29" t="str">
        <f>IF(B1018="","",VLOOKUP(H1018,'TONG HOP'!$B$8:$F$19883,1,0))</f>
        <v/>
      </c>
      <c r="J1018" s="35" t="str">
        <f>IF(B1018="","",VLOOKUP(I1018,'TONG HOP'!$B$8:$F$19883,5,0))</f>
        <v/>
      </c>
      <c r="K1018" s="214"/>
      <c r="L1018" s="214"/>
      <c r="O1018" s="617"/>
      <c r="P1018" s="11">
        <f t="shared" si="33"/>
        <v>8</v>
      </c>
    </row>
    <row r="1019" spans="1:16" ht="15" customHeight="1">
      <c r="A1019" s="4">
        <f t="shared" si="32"/>
        <v>1015</v>
      </c>
      <c r="B1019" s="30"/>
      <c r="C1019" s="19" t="s">
        <v>742</v>
      </c>
      <c r="D1019" s="489"/>
      <c r="E1019" s="5" t="s">
        <v>743</v>
      </c>
      <c r="F1019" s="20"/>
      <c r="G1019" s="17"/>
      <c r="H1019" s="17" t="e">
        <f>VLOOKUP(G1019,'TONG HOP'!$C$8:$E$799,2,0)</f>
        <v>#N/A</v>
      </c>
      <c r="I1019" s="29" t="str">
        <f>IF(B1019="","",VLOOKUP(H1019,'TONG HOP'!$B$8:$F$19883,1,0))</f>
        <v/>
      </c>
      <c r="J1019" s="35" t="str">
        <f>IF(B1019="","",VLOOKUP(I1019,'TONG HOP'!$B$8:$F$19883,5,0))</f>
        <v/>
      </c>
      <c r="K1019" s="214"/>
      <c r="L1019" s="214"/>
      <c r="O1019" s="617"/>
      <c r="P1019" s="11">
        <f t="shared" si="33"/>
        <v>8</v>
      </c>
    </row>
    <row r="1020" spans="1:16" ht="15" customHeight="1">
      <c r="A1020" s="4">
        <f t="shared" si="32"/>
        <v>1016</v>
      </c>
      <c r="B1020" s="30"/>
      <c r="C1020" s="19" t="s">
        <v>742</v>
      </c>
      <c r="D1020" s="489"/>
      <c r="E1020" s="5" t="s">
        <v>743</v>
      </c>
      <c r="F1020" s="20"/>
      <c r="G1020" s="17"/>
      <c r="H1020" s="17" t="e">
        <f>VLOOKUP(G1020,'TONG HOP'!$C$8:$E$799,2,0)</f>
        <v>#N/A</v>
      </c>
      <c r="I1020" s="29" t="str">
        <f>IF(B1020="","",VLOOKUP(H1020,'TONG HOP'!$B$8:$F$19883,1,0))</f>
        <v/>
      </c>
      <c r="J1020" s="35" t="str">
        <f>IF(B1020="","",VLOOKUP(I1020,'TONG HOP'!$B$8:$F$19883,5,0))</f>
        <v/>
      </c>
      <c r="K1020" s="214"/>
      <c r="L1020" s="214"/>
      <c r="O1020" s="617"/>
      <c r="P1020" s="11">
        <f t="shared" si="33"/>
        <v>8</v>
      </c>
    </row>
    <row r="1021" spans="1:16" ht="15" customHeight="1">
      <c r="A1021" s="4">
        <f t="shared" si="32"/>
        <v>1017</v>
      </c>
      <c r="B1021" s="30"/>
      <c r="C1021" s="19" t="s">
        <v>742</v>
      </c>
      <c r="D1021" s="489"/>
      <c r="E1021" s="5" t="s">
        <v>743</v>
      </c>
      <c r="F1021" s="20"/>
      <c r="G1021" s="17"/>
      <c r="H1021" s="17" t="e">
        <f>VLOOKUP(G1021,'TONG HOP'!$C$8:$E$799,2,0)</f>
        <v>#N/A</v>
      </c>
      <c r="I1021" s="29" t="str">
        <f>IF(B1021="","",VLOOKUP(H1021,'TONG HOP'!$B$8:$F$19883,1,0))</f>
        <v/>
      </c>
      <c r="J1021" s="35" t="str">
        <f>IF(B1021="","",VLOOKUP(I1021,'TONG HOP'!$B$8:$F$19883,5,0))</f>
        <v/>
      </c>
      <c r="K1021" s="214"/>
      <c r="L1021" s="214"/>
      <c r="O1021" s="617"/>
      <c r="P1021" s="11">
        <f t="shared" si="33"/>
        <v>8</v>
      </c>
    </row>
    <row r="1022" spans="1:16" ht="15" customHeight="1">
      <c r="A1022" s="4">
        <f t="shared" si="32"/>
        <v>1018</v>
      </c>
      <c r="B1022" s="30"/>
      <c r="C1022" s="19" t="s">
        <v>742</v>
      </c>
      <c r="D1022" s="489"/>
      <c r="E1022" s="5" t="s">
        <v>743</v>
      </c>
      <c r="F1022" s="20"/>
      <c r="G1022" s="17"/>
      <c r="H1022" s="17" t="e">
        <f>VLOOKUP(G1022,'TONG HOP'!$C$8:$E$799,2,0)</f>
        <v>#N/A</v>
      </c>
      <c r="I1022" s="29" t="str">
        <f>IF(B1022="","",VLOOKUP(H1022,'TONG HOP'!$B$8:$F$19883,1,0))</f>
        <v/>
      </c>
      <c r="J1022" s="35" t="str">
        <f>IF(B1022="","",VLOOKUP(I1022,'TONG HOP'!$B$8:$F$19883,5,0))</f>
        <v/>
      </c>
      <c r="K1022" s="214"/>
      <c r="L1022" s="214"/>
      <c r="O1022" s="617"/>
      <c r="P1022" s="11">
        <f t="shared" si="33"/>
        <v>8</v>
      </c>
    </row>
    <row r="1023" spans="1:16" ht="15" customHeight="1">
      <c r="A1023" s="4">
        <f t="shared" si="32"/>
        <v>1019</v>
      </c>
      <c r="B1023" s="30"/>
      <c r="C1023" s="19" t="s">
        <v>742</v>
      </c>
      <c r="D1023" s="489"/>
      <c r="E1023" s="5" t="s">
        <v>743</v>
      </c>
      <c r="F1023" s="20"/>
      <c r="G1023" s="17"/>
      <c r="H1023" s="17" t="e">
        <f>VLOOKUP(G1023,'TONG HOP'!$C$8:$E$799,2,0)</f>
        <v>#N/A</v>
      </c>
      <c r="I1023" s="29" t="str">
        <f>IF(B1023="","",VLOOKUP(H1023,'TONG HOP'!$B$8:$F$19883,1,0))</f>
        <v/>
      </c>
      <c r="J1023" s="35" t="str">
        <f>IF(B1023="","",VLOOKUP(I1023,'TONG HOP'!$B$8:$F$19883,5,0))</f>
        <v/>
      </c>
      <c r="K1023" s="214"/>
      <c r="L1023" s="214"/>
      <c r="O1023" s="617"/>
      <c r="P1023" s="11">
        <f t="shared" si="33"/>
        <v>8</v>
      </c>
    </row>
    <row r="1024" spans="1:16" ht="15" customHeight="1">
      <c r="A1024" s="4">
        <f t="shared" si="32"/>
        <v>1020</v>
      </c>
      <c r="B1024" s="30"/>
      <c r="C1024" s="19" t="s">
        <v>742</v>
      </c>
      <c r="D1024" s="489"/>
      <c r="E1024" s="5" t="s">
        <v>743</v>
      </c>
      <c r="F1024" s="20"/>
      <c r="G1024" s="17"/>
      <c r="H1024" s="17" t="e">
        <f>VLOOKUP(G1024,'TONG HOP'!$C$8:$E$799,2,0)</f>
        <v>#N/A</v>
      </c>
      <c r="I1024" s="29" t="str">
        <f>IF(B1024="","",VLOOKUP(H1024,'TONG HOP'!$B$8:$F$19883,1,0))</f>
        <v/>
      </c>
      <c r="J1024" s="35" t="str">
        <f>IF(B1024="","",VLOOKUP(I1024,'TONG HOP'!$B$8:$F$19883,5,0))</f>
        <v/>
      </c>
      <c r="K1024" s="214"/>
      <c r="L1024" s="214"/>
      <c r="O1024" s="617"/>
      <c r="P1024" s="11">
        <f t="shared" si="33"/>
        <v>8</v>
      </c>
    </row>
    <row r="1025" spans="1:16" ht="15" customHeight="1">
      <c r="A1025" s="4">
        <f t="shared" si="32"/>
        <v>1021</v>
      </c>
      <c r="B1025" s="30"/>
      <c r="C1025" s="19" t="s">
        <v>742</v>
      </c>
      <c r="D1025" s="489"/>
      <c r="E1025" s="5" t="s">
        <v>743</v>
      </c>
      <c r="F1025" s="20"/>
      <c r="G1025" s="17"/>
      <c r="H1025" s="17" t="e">
        <f>VLOOKUP(G1025,'TONG HOP'!$C$8:$E$799,2,0)</f>
        <v>#N/A</v>
      </c>
      <c r="I1025" s="29" t="str">
        <f>IF(B1025="","",VLOOKUP(H1025,'TONG HOP'!$B$8:$F$19883,1,0))</f>
        <v/>
      </c>
      <c r="J1025" s="35" t="str">
        <f>IF(B1025="","",VLOOKUP(I1025,'TONG HOP'!$B$8:$F$19883,5,0))</f>
        <v/>
      </c>
      <c r="K1025" s="214"/>
      <c r="L1025" s="214"/>
      <c r="O1025" s="617"/>
      <c r="P1025" s="11">
        <f t="shared" si="33"/>
        <v>8</v>
      </c>
    </row>
    <row r="1026" spans="1:16" ht="15" customHeight="1">
      <c r="A1026" s="4">
        <f t="shared" si="32"/>
        <v>1022</v>
      </c>
      <c r="B1026" s="30"/>
      <c r="C1026" s="19" t="s">
        <v>742</v>
      </c>
      <c r="D1026" s="489"/>
      <c r="E1026" s="5" t="s">
        <v>743</v>
      </c>
      <c r="F1026" s="20"/>
      <c r="G1026" s="17"/>
      <c r="H1026" s="17" t="e">
        <f>VLOOKUP(G1026,'TONG HOP'!$C$8:$E$799,2,0)</f>
        <v>#N/A</v>
      </c>
      <c r="I1026" s="29" t="str">
        <f>IF(B1026="","",VLOOKUP(H1026,'TONG HOP'!$B$8:$F$19883,1,0))</f>
        <v/>
      </c>
      <c r="J1026" s="35" t="str">
        <f>IF(B1026="","",VLOOKUP(I1026,'TONG HOP'!$B$8:$F$19883,5,0))</f>
        <v/>
      </c>
      <c r="K1026" s="214"/>
      <c r="L1026" s="214"/>
      <c r="O1026" s="617"/>
      <c r="P1026" s="11">
        <f t="shared" si="33"/>
        <v>8</v>
      </c>
    </row>
    <row r="1027" spans="1:16" ht="15" customHeight="1">
      <c r="A1027" s="4">
        <f t="shared" si="32"/>
        <v>1023</v>
      </c>
      <c r="B1027" s="30"/>
      <c r="C1027" s="19" t="s">
        <v>742</v>
      </c>
      <c r="D1027" s="489"/>
      <c r="E1027" s="5" t="s">
        <v>743</v>
      </c>
      <c r="F1027" s="20"/>
      <c r="G1027" s="17"/>
      <c r="H1027" s="17" t="e">
        <f>VLOOKUP(G1027,'TONG HOP'!$C$8:$E$799,2,0)</f>
        <v>#N/A</v>
      </c>
      <c r="I1027" s="29" t="str">
        <f>IF(B1027="","",VLOOKUP(H1027,'TONG HOP'!$B$8:$F$19883,1,0))</f>
        <v/>
      </c>
      <c r="J1027" s="35" t="str">
        <f>IF(B1027="","",VLOOKUP(I1027,'TONG HOP'!$B$8:$F$19883,5,0))</f>
        <v/>
      </c>
      <c r="K1027" s="214"/>
      <c r="L1027" s="214"/>
      <c r="O1027" s="617"/>
      <c r="P1027" s="11">
        <f t="shared" si="33"/>
        <v>8</v>
      </c>
    </row>
    <row r="1028" spans="1:16" ht="15" customHeight="1">
      <c r="A1028" s="4">
        <f t="shared" si="32"/>
        <v>1024</v>
      </c>
      <c r="B1028" s="30"/>
      <c r="C1028" s="19" t="s">
        <v>742</v>
      </c>
      <c r="D1028" s="489"/>
      <c r="E1028" s="5" t="s">
        <v>743</v>
      </c>
      <c r="F1028" s="20"/>
      <c r="G1028" s="17"/>
      <c r="H1028" s="17" t="e">
        <f>VLOOKUP(G1028,'TONG HOP'!$C$8:$E$799,2,0)</f>
        <v>#N/A</v>
      </c>
      <c r="I1028" s="29" t="str">
        <f>IF(B1028="","",VLOOKUP(H1028,'TONG HOP'!$B$8:$F$19883,1,0))</f>
        <v/>
      </c>
      <c r="J1028" s="35" t="str">
        <f>IF(B1028="","",VLOOKUP(I1028,'TONG HOP'!$B$8:$F$19883,5,0))</f>
        <v/>
      </c>
      <c r="K1028" s="214"/>
      <c r="L1028" s="214"/>
      <c r="O1028" s="617"/>
      <c r="P1028" s="11">
        <f t="shared" si="33"/>
        <v>8</v>
      </c>
    </row>
    <row r="1029" spans="1:16" ht="15" customHeight="1">
      <c r="A1029" s="4">
        <f t="shared" ref="A1029:A1092" si="34">ROW()-4</f>
        <v>1025</v>
      </c>
      <c r="B1029" s="30"/>
      <c r="C1029" s="19" t="s">
        <v>742</v>
      </c>
      <c r="D1029" s="489"/>
      <c r="E1029" s="5" t="s">
        <v>743</v>
      </c>
      <c r="F1029" s="20"/>
      <c r="G1029" s="17"/>
      <c r="H1029" s="17" t="e">
        <f>VLOOKUP(G1029,'TONG HOP'!$C$8:$E$799,2,0)</f>
        <v>#N/A</v>
      </c>
      <c r="I1029" s="29" t="str">
        <f>IF(B1029="","",VLOOKUP(H1029,'TONG HOP'!$B$8:$F$19883,1,0))</f>
        <v/>
      </c>
      <c r="J1029" s="35" t="str">
        <f>IF(B1029="","",VLOOKUP(I1029,'TONG HOP'!$B$8:$F$19883,5,0))</f>
        <v/>
      </c>
      <c r="K1029" s="214"/>
      <c r="L1029" s="214"/>
      <c r="O1029" s="617"/>
      <c r="P1029" s="11">
        <f t="shared" si="33"/>
        <v>8</v>
      </c>
    </row>
    <row r="1030" spans="1:16" ht="15" customHeight="1">
      <c r="A1030" s="4">
        <f t="shared" si="34"/>
        <v>1026</v>
      </c>
      <c r="B1030" s="30"/>
      <c r="C1030" s="19" t="s">
        <v>742</v>
      </c>
      <c r="D1030" s="489"/>
      <c r="E1030" s="5" t="s">
        <v>743</v>
      </c>
      <c r="F1030" s="20"/>
      <c r="G1030" s="17"/>
      <c r="H1030" s="17" t="e">
        <f>VLOOKUP(G1030,'TONG HOP'!$C$8:$E$799,2,0)</f>
        <v>#N/A</v>
      </c>
      <c r="I1030" s="29" t="str">
        <f>IF(B1030="","",VLOOKUP(H1030,'TONG HOP'!$B$8:$F$19883,1,0))</f>
        <v/>
      </c>
      <c r="J1030" s="35" t="str">
        <f>IF(B1030="","",VLOOKUP(I1030,'TONG HOP'!$B$8:$F$19883,5,0))</f>
        <v/>
      </c>
      <c r="K1030" s="214"/>
      <c r="L1030" s="214"/>
      <c r="O1030" s="617"/>
      <c r="P1030" s="11">
        <f t="shared" ref="P1030:P1093" si="35">P1029</f>
        <v>8</v>
      </c>
    </row>
    <row r="1031" spans="1:16" ht="15" customHeight="1">
      <c r="A1031" s="4">
        <f t="shared" si="34"/>
        <v>1027</v>
      </c>
      <c r="B1031" s="30"/>
      <c r="C1031" s="19" t="s">
        <v>742</v>
      </c>
      <c r="D1031" s="489"/>
      <c r="E1031" s="5" t="s">
        <v>743</v>
      </c>
      <c r="F1031" s="20"/>
      <c r="G1031" s="17"/>
      <c r="H1031" s="17" t="e">
        <f>VLOOKUP(G1031,'TONG HOP'!$C$8:$E$799,2,0)</f>
        <v>#N/A</v>
      </c>
      <c r="I1031" s="29" t="str">
        <f>IF(B1031="","",VLOOKUP(H1031,'TONG HOP'!$B$8:$F$19883,1,0))</f>
        <v/>
      </c>
      <c r="J1031" s="35" t="str">
        <f>IF(B1031="","",VLOOKUP(I1031,'TONG HOP'!$B$8:$F$19883,5,0))</f>
        <v/>
      </c>
      <c r="K1031" s="214"/>
      <c r="L1031" s="214"/>
      <c r="O1031" s="617"/>
      <c r="P1031" s="11">
        <f t="shared" si="35"/>
        <v>8</v>
      </c>
    </row>
    <row r="1032" spans="1:16" ht="15" customHeight="1">
      <c r="A1032" s="4">
        <f t="shared" si="34"/>
        <v>1028</v>
      </c>
      <c r="B1032" s="30"/>
      <c r="C1032" s="19" t="s">
        <v>742</v>
      </c>
      <c r="D1032" s="489"/>
      <c r="E1032" s="5" t="s">
        <v>743</v>
      </c>
      <c r="F1032" s="20"/>
      <c r="G1032" s="17"/>
      <c r="H1032" s="17" t="e">
        <f>VLOOKUP(G1032,'TONG HOP'!$C$8:$E$799,2,0)</f>
        <v>#N/A</v>
      </c>
      <c r="I1032" s="29" t="str">
        <f>IF(B1032="","",VLOOKUP(H1032,'TONG HOP'!$B$8:$F$19883,1,0))</f>
        <v/>
      </c>
      <c r="J1032" s="35" t="str">
        <f>IF(B1032="","",VLOOKUP(I1032,'TONG HOP'!$B$8:$F$19883,5,0))</f>
        <v/>
      </c>
      <c r="K1032" s="214"/>
      <c r="L1032" s="214"/>
      <c r="O1032" s="617"/>
      <c r="P1032" s="11">
        <f t="shared" si="35"/>
        <v>8</v>
      </c>
    </row>
    <row r="1033" spans="1:16" ht="15" customHeight="1">
      <c r="A1033" s="4">
        <f t="shared" si="34"/>
        <v>1029</v>
      </c>
      <c r="B1033" s="30"/>
      <c r="C1033" s="19" t="s">
        <v>742</v>
      </c>
      <c r="D1033" s="489"/>
      <c r="E1033" s="5" t="s">
        <v>743</v>
      </c>
      <c r="F1033" s="20"/>
      <c r="G1033" s="17"/>
      <c r="H1033" s="17" t="e">
        <f>VLOOKUP(G1033,'TONG HOP'!$C$8:$E$799,2,0)</f>
        <v>#N/A</v>
      </c>
      <c r="I1033" s="29" t="str">
        <f>IF(B1033="","",VLOOKUP(H1033,'TONG HOP'!$B$8:$F$19883,1,0))</f>
        <v/>
      </c>
      <c r="J1033" s="35" t="str">
        <f>IF(B1033="","",VLOOKUP(I1033,'TONG HOP'!$B$8:$F$19883,5,0))</f>
        <v/>
      </c>
      <c r="K1033" s="214"/>
      <c r="L1033" s="214"/>
      <c r="O1033" s="617"/>
      <c r="P1033" s="11">
        <f t="shared" si="35"/>
        <v>8</v>
      </c>
    </row>
    <row r="1034" spans="1:16" ht="15" customHeight="1">
      <c r="A1034" s="4">
        <f t="shared" si="34"/>
        <v>1030</v>
      </c>
      <c r="B1034" s="30"/>
      <c r="C1034" s="19" t="s">
        <v>742</v>
      </c>
      <c r="D1034" s="489"/>
      <c r="E1034" s="5" t="s">
        <v>743</v>
      </c>
      <c r="F1034" s="20"/>
      <c r="G1034" s="17"/>
      <c r="H1034" s="17" t="e">
        <f>VLOOKUP(G1034,'TONG HOP'!$C$8:$E$799,2,0)</f>
        <v>#N/A</v>
      </c>
      <c r="I1034" s="29" t="str">
        <f>IF(B1034="","",VLOOKUP(H1034,'TONG HOP'!$B$8:$F$19883,1,0))</f>
        <v/>
      </c>
      <c r="J1034" s="35" t="str">
        <f>IF(B1034="","",VLOOKUP(I1034,'TONG HOP'!$B$8:$F$19883,5,0))</f>
        <v/>
      </c>
      <c r="K1034" s="214"/>
      <c r="L1034" s="214"/>
      <c r="O1034" s="617"/>
      <c r="P1034" s="11">
        <f t="shared" si="35"/>
        <v>8</v>
      </c>
    </row>
    <row r="1035" spans="1:16" ht="15" customHeight="1">
      <c r="A1035" s="4">
        <f t="shared" si="34"/>
        <v>1031</v>
      </c>
      <c r="B1035" s="30"/>
      <c r="C1035" s="19" t="s">
        <v>742</v>
      </c>
      <c r="D1035" s="489"/>
      <c r="E1035" s="5" t="s">
        <v>743</v>
      </c>
      <c r="F1035" s="20"/>
      <c r="G1035" s="17"/>
      <c r="H1035" s="17" t="e">
        <f>VLOOKUP(G1035,'TONG HOP'!$C$8:$E$799,2,0)</f>
        <v>#N/A</v>
      </c>
      <c r="I1035" s="29" t="str">
        <f>IF(B1035="","",VLOOKUP(H1035,'TONG HOP'!$B$8:$F$19883,1,0))</f>
        <v/>
      </c>
      <c r="J1035" s="35" t="str">
        <f>IF(B1035="","",VLOOKUP(I1035,'TONG HOP'!$B$8:$F$19883,5,0))</f>
        <v/>
      </c>
      <c r="K1035" s="214"/>
      <c r="L1035" s="214"/>
      <c r="O1035" s="617"/>
      <c r="P1035" s="11">
        <f t="shared" si="35"/>
        <v>8</v>
      </c>
    </row>
    <row r="1036" spans="1:16" ht="15" customHeight="1">
      <c r="A1036" s="4">
        <f t="shared" si="34"/>
        <v>1032</v>
      </c>
      <c r="B1036" s="30"/>
      <c r="C1036" s="19" t="s">
        <v>742</v>
      </c>
      <c r="D1036" s="489"/>
      <c r="E1036" s="5" t="s">
        <v>743</v>
      </c>
      <c r="F1036" s="20"/>
      <c r="G1036" s="17"/>
      <c r="H1036" s="17" t="e">
        <f>VLOOKUP(G1036,'TONG HOP'!$C$8:$E$799,2,0)</f>
        <v>#N/A</v>
      </c>
      <c r="I1036" s="29" t="str">
        <f>IF(B1036="","",VLOOKUP(H1036,'TONG HOP'!$B$8:$F$19883,1,0))</f>
        <v/>
      </c>
      <c r="J1036" s="35" t="str">
        <f>IF(B1036="","",VLOOKUP(I1036,'TONG HOP'!$B$8:$F$19883,5,0))</f>
        <v/>
      </c>
      <c r="K1036" s="214"/>
      <c r="L1036" s="214"/>
      <c r="O1036" s="617"/>
      <c r="P1036" s="11">
        <f t="shared" si="35"/>
        <v>8</v>
      </c>
    </row>
    <row r="1037" spans="1:16" ht="15" customHeight="1">
      <c r="A1037" s="4">
        <f t="shared" si="34"/>
        <v>1033</v>
      </c>
      <c r="B1037" s="30"/>
      <c r="C1037" s="19" t="s">
        <v>742</v>
      </c>
      <c r="D1037" s="489"/>
      <c r="E1037" s="5" t="s">
        <v>743</v>
      </c>
      <c r="F1037" s="20"/>
      <c r="G1037" s="17"/>
      <c r="H1037" s="17" t="e">
        <f>VLOOKUP(G1037,'TONG HOP'!$C$8:$E$799,2,0)</f>
        <v>#N/A</v>
      </c>
      <c r="I1037" s="29" t="str">
        <f>IF(B1037="","",VLOOKUP(H1037,'TONG HOP'!$B$8:$F$19883,1,0))</f>
        <v/>
      </c>
      <c r="J1037" s="35" t="str">
        <f>IF(B1037="","",VLOOKUP(I1037,'TONG HOP'!$B$8:$F$19883,5,0))</f>
        <v/>
      </c>
      <c r="K1037" s="214"/>
      <c r="L1037" s="214"/>
      <c r="O1037" s="617"/>
      <c r="P1037" s="11">
        <f t="shared" si="35"/>
        <v>8</v>
      </c>
    </row>
    <row r="1038" spans="1:16" ht="15" customHeight="1">
      <c r="A1038" s="4">
        <f t="shared" si="34"/>
        <v>1034</v>
      </c>
      <c r="B1038" s="30"/>
      <c r="C1038" s="19" t="s">
        <v>742</v>
      </c>
      <c r="D1038" s="489"/>
      <c r="E1038" s="5" t="s">
        <v>743</v>
      </c>
      <c r="F1038" s="20"/>
      <c r="G1038" s="17"/>
      <c r="H1038" s="17" t="e">
        <f>VLOOKUP(G1038,'TONG HOP'!$C$8:$E$799,2,0)</f>
        <v>#N/A</v>
      </c>
      <c r="I1038" s="29" t="str">
        <f>IF(B1038="","",VLOOKUP(H1038,'TONG HOP'!$B$8:$F$19883,1,0))</f>
        <v/>
      </c>
      <c r="J1038" s="35" t="str">
        <f>IF(B1038="","",VLOOKUP(I1038,'TONG HOP'!$B$8:$F$19883,5,0))</f>
        <v/>
      </c>
      <c r="K1038" s="214"/>
      <c r="L1038" s="214"/>
      <c r="O1038" s="617"/>
      <c r="P1038" s="11">
        <f t="shared" si="35"/>
        <v>8</v>
      </c>
    </row>
    <row r="1039" spans="1:16" ht="15" customHeight="1">
      <c r="A1039" s="4">
        <f t="shared" si="34"/>
        <v>1035</v>
      </c>
      <c r="B1039" s="30"/>
      <c r="C1039" s="19" t="s">
        <v>742</v>
      </c>
      <c r="D1039" s="489"/>
      <c r="E1039" s="5" t="s">
        <v>743</v>
      </c>
      <c r="F1039" s="20"/>
      <c r="G1039" s="17"/>
      <c r="H1039" s="17" t="e">
        <f>VLOOKUP(G1039,'TONG HOP'!$C$8:$E$799,2,0)</f>
        <v>#N/A</v>
      </c>
      <c r="I1039" s="29" t="str">
        <f>IF(B1039="","",VLOOKUP(H1039,'TONG HOP'!$B$8:$F$19883,1,0))</f>
        <v/>
      </c>
      <c r="J1039" s="35" t="str">
        <f>IF(B1039="","",VLOOKUP(I1039,'TONG HOP'!$B$8:$F$19883,5,0))</f>
        <v/>
      </c>
      <c r="K1039" s="214"/>
      <c r="L1039" s="214"/>
      <c r="O1039" s="617"/>
      <c r="P1039" s="11">
        <f t="shared" si="35"/>
        <v>8</v>
      </c>
    </row>
    <row r="1040" spans="1:16" ht="15" customHeight="1">
      <c r="A1040" s="4">
        <f t="shared" si="34"/>
        <v>1036</v>
      </c>
      <c r="B1040" s="30"/>
      <c r="C1040" s="19" t="s">
        <v>742</v>
      </c>
      <c r="D1040" s="489"/>
      <c r="E1040" s="5" t="s">
        <v>743</v>
      </c>
      <c r="F1040" s="20"/>
      <c r="G1040" s="17"/>
      <c r="H1040" s="17" t="e">
        <f>VLOOKUP(G1040,'TONG HOP'!$C$8:$E$799,2,0)</f>
        <v>#N/A</v>
      </c>
      <c r="I1040" s="29" t="str">
        <f>IF(B1040="","",VLOOKUP(H1040,'TONG HOP'!$B$8:$F$19883,1,0))</f>
        <v/>
      </c>
      <c r="J1040" s="35" t="str">
        <f>IF(B1040="","",VLOOKUP(I1040,'TONG HOP'!$B$8:$F$19883,5,0))</f>
        <v/>
      </c>
      <c r="K1040" s="214"/>
      <c r="L1040" s="214"/>
      <c r="O1040" s="617"/>
      <c r="P1040" s="11">
        <f t="shared" si="35"/>
        <v>8</v>
      </c>
    </row>
    <row r="1041" spans="1:16" ht="15" customHeight="1">
      <c r="A1041" s="4">
        <f t="shared" si="34"/>
        <v>1037</v>
      </c>
      <c r="B1041" s="30"/>
      <c r="C1041" s="19" t="s">
        <v>742</v>
      </c>
      <c r="D1041" s="489"/>
      <c r="E1041" s="5" t="s">
        <v>743</v>
      </c>
      <c r="F1041" s="20"/>
      <c r="G1041" s="17"/>
      <c r="H1041" s="17" t="e">
        <f>VLOOKUP(G1041,'TONG HOP'!$C$8:$E$799,2,0)</f>
        <v>#N/A</v>
      </c>
      <c r="I1041" s="29" t="str">
        <f>IF(B1041="","",VLOOKUP(H1041,'TONG HOP'!$B$8:$F$19883,1,0))</f>
        <v/>
      </c>
      <c r="J1041" s="35" t="str">
        <f>IF(B1041="","",VLOOKUP(I1041,'TONG HOP'!$B$8:$F$19883,5,0))</f>
        <v/>
      </c>
      <c r="K1041" s="214"/>
      <c r="L1041" s="214"/>
      <c r="O1041" s="617"/>
      <c r="P1041" s="11">
        <f t="shared" si="35"/>
        <v>8</v>
      </c>
    </row>
    <row r="1042" spans="1:16" ht="15" customHeight="1">
      <c r="A1042" s="4">
        <f t="shared" si="34"/>
        <v>1038</v>
      </c>
      <c r="B1042" s="30"/>
      <c r="C1042" s="19" t="s">
        <v>742</v>
      </c>
      <c r="D1042" s="489"/>
      <c r="E1042" s="5" t="s">
        <v>743</v>
      </c>
      <c r="F1042" s="20"/>
      <c r="G1042" s="17"/>
      <c r="H1042" s="17" t="e">
        <f>VLOOKUP(G1042,'TONG HOP'!$C$8:$E$799,2,0)</f>
        <v>#N/A</v>
      </c>
      <c r="I1042" s="29" t="str">
        <f>IF(B1042="","",VLOOKUP(H1042,'TONG HOP'!$B$8:$F$19883,1,0))</f>
        <v/>
      </c>
      <c r="J1042" s="35" t="str">
        <f>IF(B1042="","",VLOOKUP(I1042,'TONG HOP'!$B$8:$F$19883,5,0))</f>
        <v/>
      </c>
      <c r="K1042" s="214"/>
      <c r="L1042" s="214"/>
      <c r="O1042" s="617"/>
      <c r="P1042" s="11">
        <f t="shared" si="35"/>
        <v>8</v>
      </c>
    </row>
    <row r="1043" spans="1:16" ht="15" customHeight="1">
      <c r="A1043" s="4">
        <f t="shared" si="34"/>
        <v>1039</v>
      </c>
      <c r="B1043" s="30"/>
      <c r="C1043" s="19" t="s">
        <v>742</v>
      </c>
      <c r="D1043" s="489"/>
      <c r="E1043" s="5" t="s">
        <v>743</v>
      </c>
      <c r="F1043" s="20"/>
      <c r="G1043" s="17"/>
      <c r="H1043" s="17" t="e">
        <f>VLOOKUP(G1043,'TONG HOP'!$C$8:$E$799,2,0)</f>
        <v>#N/A</v>
      </c>
      <c r="I1043" s="29" t="str">
        <f>IF(B1043="","",VLOOKUP(H1043,'TONG HOP'!$B$8:$F$19883,1,0))</f>
        <v/>
      </c>
      <c r="J1043" s="35" t="str">
        <f>IF(B1043="","",VLOOKUP(I1043,'TONG HOP'!$B$8:$F$19883,5,0))</f>
        <v/>
      </c>
      <c r="K1043" s="214"/>
      <c r="L1043" s="214"/>
      <c r="O1043" s="617"/>
      <c r="P1043" s="11">
        <f t="shared" si="35"/>
        <v>8</v>
      </c>
    </row>
    <row r="1044" spans="1:16" ht="15" customHeight="1">
      <c r="A1044" s="4">
        <f t="shared" si="34"/>
        <v>1040</v>
      </c>
      <c r="B1044" s="30"/>
      <c r="C1044" s="19" t="s">
        <v>742</v>
      </c>
      <c r="D1044" s="489"/>
      <c r="E1044" s="5" t="s">
        <v>743</v>
      </c>
      <c r="F1044" s="20"/>
      <c r="G1044" s="17"/>
      <c r="H1044" s="17" t="e">
        <f>VLOOKUP(G1044,'TONG HOP'!$C$8:$E$799,2,0)</f>
        <v>#N/A</v>
      </c>
      <c r="I1044" s="29" t="str">
        <f>IF(B1044="","",VLOOKUP(H1044,'TONG HOP'!$B$8:$F$19883,1,0))</f>
        <v/>
      </c>
      <c r="J1044" s="35" t="str">
        <f>IF(B1044="","",VLOOKUP(I1044,'TONG HOP'!$B$8:$F$19883,5,0))</f>
        <v/>
      </c>
      <c r="K1044" s="214"/>
      <c r="L1044" s="214"/>
      <c r="O1044" s="617"/>
      <c r="P1044" s="11">
        <f t="shared" si="35"/>
        <v>8</v>
      </c>
    </row>
    <row r="1045" spans="1:16" ht="15" customHeight="1">
      <c r="A1045" s="4">
        <f t="shared" si="34"/>
        <v>1041</v>
      </c>
      <c r="B1045" s="30"/>
      <c r="C1045" s="19" t="s">
        <v>742</v>
      </c>
      <c r="D1045" s="489"/>
      <c r="E1045" s="5" t="s">
        <v>743</v>
      </c>
      <c r="F1045" s="20"/>
      <c r="G1045" s="17"/>
      <c r="H1045" s="17" t="e">
        <f>VLOOKUP(G1045,'TONG HOP'!$C$8:$E$799,2,0)</f>
        <v>#N/A</v>
      </c>
      <c r="I1045" s="29" t="str">
        <f>IF(B1045="","",VLOOKUP(H1045,'TONG HOP'!$B$8:$F$19883,1,0))</f>
        <v/>
      </c>
      <c r="J1045" s="35" t="str">
        <f>IF(B1045="","",VLOOKUP(I1045,'TONG HOP'!$B$8:$F$19883,5,0))</f>
        <v/>
      </c>
      <c r="K1045" s="214"/>
      <c r="L1045" s="214"/>
      <c r="O1045" s="617"/>
      <c r="P1045" s="11">
        <f t="shared" si="35"/>
        <v>8</v>
      </c>
    </row>
    <row r="1046" spans="1:16" ht="15" customHeight="1">
      <c r="A1046" s="4">
        <f t="shared" si="34"/>
        <v>1042</v>
      </c>
      <c r="B1046" s="30"/>
      <c r="C1046" s="19" t="s">
        <v>742</v>
      </c>
      <c r="D1046" s="489"/>
      <c r="E1046" s="5" t="s">
        <v>743</v>
      </c>
      <c r="F1046" s="20"/>
      <c r="G1046" s="17"/>
      <c r="H1046" s="17" t="e">
        <f>VLOOKUP(G1046,'TONG HOP'!$C$8:$E$799,2,0)</f>
        <v>#N/A</v>
      </c>
      <c r="I1046" s="29" t="str">
        <f>IF(B1046="","",VLOOKUP(H1046,'TONG HOP'!$B$8:$F$19883,1,0))</f>
        <v/>
      </c>
      <c r="J1046" s="35" t="str">
        <f>IF(B1046="","",VLOOKUP(I1046,'TONG HOP'!$B$8:$F$19883,5,0))</f>
        <v/>
      </c>
      <c r="K1046" s="214"/>
      <c r="L1046" s="214"/>
      <c r="O1046" s="617"/>
      <c r="P1046" s="11">
        <f t="shared" si="35"/>
        <v>8</v>
      </c>
    </row>
    <row r="1047" spans="1:16" ht="15" customHeight="1">
      <c r="A1047" s="4">
        <f t="shared" si="34"/>
        <v>1043</v>
      </c>
      <c r="B1047" s="30"/>
      <c r="C1047" s="19" t="s">
        <v>742</v>
      </c>
      <c r="D1047" s="489"/>
      <c r="E1047" s="5" t="s">
        <v>743</v>
      </c>
      <c r="F1047" s="20"/>
      <c r="G1047" s="17"/>
      <c r="H1047" s="17" t="e">
        <f>VLOOKUP(G1047,'TONG HOP'!$C$8:$E$799,2,0)</f>
        <v>#N/A</v>
      </c>
      <c r="I1047" s="29" t="str">
        <f>IF(B1047="","",VLOOKUP(H1047,'TONG HOP'!$B$8:$F$19883,1,0))</f>
        <v/>
      </c>
      <c r="J1047" s="35" t="str">
        <f>IF(B1047="","",VLOOKUP(I1047,'TONG HOP'!$B$8:$F$19883,5,0))</f>
        <v/>
      </c>
      <c r="K1047" s="214"/>
      <c r="L1047" s="214"/>
      <c r="O1047" s="617"/>
      <c r="P1047" s="11">
        <f t="shared" si="35"/>
        <v>8</v>
      </c>
    </row>
    <row r="1048" spans="1:16" ht="15" customHeight="1">
      <c r="A1048" s="4">
        <f t="shared" si="34"/>
        <v>1044</v>
      </c>
      <c r="B1048" s="30"/>
      <c r="C1048" s="19" t="s">
        <v>742</v>
      </c>
      <c r="D1048" s="489"/>
      <c r="E1048" s="5" t="s">
        <v>743</v>
      </c>
      <c r="F1048" s="20"/>
      <c r="G1048" s="17"/>
      <c r="H1048" s="17" t="e">
        <f>VLOOKUP(G1048,'TONG HOP'!$C$8:$E$799,2,0)</f>
        <v>#N/A</v>
      </c>
      <c r="I1048" s="29" t="str">
        <f>IF(B1048="","",VLOOKUP(H1048,'TONG HOP'!$B$8:$F$19883,1,0))</f>
        <v/>
      </c>
      <c r="J1048" s="35" t="str">
        <f>IF(B1048="","",VLOOKUP(I1048,'TONG HOP'!$B$8:$F$19883,5,0))</f>
        <v/>
      </c>
      <c r="K1048" s="214"/>
      <c r="L1048" s="214"/>
      <c r="O1048" s="617"/>
      <c r="P1048" s="11">
        <f t="shared" si="35"/>
        <v>8</v>
      </c>
    </row>
    <row r="1049" spans="1:16" ht="15" customHeight="1">
      <c r="A1049" s="4">
        <f t="shared" si="34"/>
        <v>1045</v>
      </c>
      <c r="B1049" s="30"/>
      <c r="C1049" s="19" t="s">
        <v>742</v>
      </c>
      <c r="D1049" s="489"/>
      <c r="E1049" s="5" t="s">
        <v>743</v>
      </c>
      <c r="F1049" s="20"/>
      <c r="G1049" s="17"/>
      <c r="H1049" s="17" t="e">
        <f>VLOOKUP(G1049,'TONG HOP'!$C$8:$E$799,2,0)</f>
        <v>#N/A</v>
      </c>
      <c r="I1049" s="29" t="str">
        <f>IF(B1049="","",VLOOKUP(H1049,'TONG HOP'!$B$8:$F$19883,1,0))</f>
        <v/>
      </c>
      <c r="J1049" s="35" t="str">
        <f>IF(B1049="","",VLOOKUP(I1049,'TONG HOP'!$B$8:$F$19883,5,0))</f>
        <v/>
      </c>
      <c r="K1049" s="214"/>
      <c r="L1049" s="214"/>
      <c r="O1049" s="617"/>
      <c r="P1049" s="11">
        <f t="shared" si="35"/>
        <v>8</v>
      </c>
    </row>
    <row r="1050" spans="1:16" ht="15" customHeight="1">
      <c r="A1050" s="4">
        <f t="shared" si="34"/>
        <v>1046</v>
      </c>
      <c r="B1050" s="30"/>
      <c r="C1050" s="19" t="s">
        <v>742</v>
      </c>
      <c r="D1050" s="489"/>
      <c r="E1050" s="5" t="s">
        <v>743</v>
      </c>
      <c r="F1050" s="20"/>
      <c r="G1050" s="17"/>
      <c r="H1050" s="17" t="e">
        <f>VLOOKUP(G1050,'TONG HOP'!$C$8:$E$799,2,0)</f>
        <v>#N/A</v>
      </c>
      <c r="I1050" s="29" t="str">
        <f>IF(B1050="","",VLOOKUP(H1050,'TONG HOP'!$B$8:$F$19883,1,0))</f>
        <v/>
      </c>
      <c r="J1050" s="35" t="str">
        <f>IF(B1050="","",VLOOKUP(I1050,'TONG HOP'!$B$8:$F$19883,5,0))</f>
        <v/>
      </c>
      <c r="K1050" s="214"/>
      <c r="L1050" s="214"/>
      <c r="O1050" s="617"/>
      <c r="P1050" s="11">
        <f t="shared" si="35"/>
        <v>8</v>
      </c>
    </row>
    <row r="1051" spans="1:16" ht="15" customHeight="1">
      <c r="A1051" s="4">
        <f t="shared" si="34"/>
        <v>1047</v>
      </c>
      <c r="B1051" s="30"/>
      <c r="C1051" s="19" t="s">
        <v>742</v>
      </c>
      <c r="D1051" s="489"/>
      <c r="E1051" s="5" t="s">
        <v>743</v>
      </c>
      <c r="F1051" s="20"/>
      <c r="G1051" s="17"/>
      <c r="H1051" s="17" t="e">
        <f>VLOOKUP(G1051,'TONG HOP'!$C$8:$E$799,2,0)</f>
        <v>#N/A</v>
      </c>
      <c r="I1051" s="29" t="str">
        <f>IF(B1051="","",VLOOKUP(H1051,'TONG HOP'!$B$8:$F$19883,1,0))</f>
        <v/>
      </c>
      <c r="J1051" s="35" t="str">
        <f>IF(B1051="","",VLOOKUP(I1051,'TONG HOP'!$B$8:$F$19883,5,0))</f>
        <v/>
      </c>
      <c r="K1051" s="214"/>
      <c r="L1051" s="214"/>
      <c r="O1051" s="617"/>
      <c r="P1051" s="11">
        <f t="shared" si="35"/>
        <v>8</v>
      </c>
    </row>
    <row r="1052" spans="1:16" ht="15" customHeight="1">
      <c r="A1052" s="4">
        <f t="shared" si="34"/>
        <v>1048</v>
      </c>
      <c r="B1052" s="30"/>
      <c r="C1052" s="19" t="s">
        <v>742</v>
      </c>
      <c r="D1052" s="489"/>
      <c r="E1052" s="5" t="s">
        <v>743</v>
      </c>
      <c r="F1052" s="20"/>
      <c r="G1052" s="17"/>
      <c r="H1052" s="17" t="e">
        <f>VLOOKUP(G1052,'TONG HOP'!$C$8:$E$799,2,0)</f>
        <v>#N/A</v>
      </c>
      <c r="I1052" s="29" t="str">
        <f>IF(B1052="","",VLOOKUP(H1052,'TONG HOP'!$B$8:$F$19883,1,0))</f>
        <v/>
      </c>
      <c r="J1052" s="35" t="str">
        <f>IF(B1052="","",VLOOKUP(I1052,'TONG HOP'!$B$8:$F$19883,5,0))</f>
        <v/>
      </c>
      <c r="K1052" s="214"/>
      <c r="L1052" s="214"/>
      <c r="O1052" s="617"/>
      <c r="P1052" s="11">
        <f t="shared" si="35"/>
        <v>8</v>
      </c>
    </row>
    <row r="1053" spans="1:16" ht="15" customHeight="1">
      <c r="A1053" s="4">
        <f t="shared" si="34"/>
        <v>1049</v>
      </c>
      <c r="B1053" s="30"/>
      <c r="C1053" s="19" t="s">
        <v>742</v>
      </c>
      <c r="D1053" s="489"/>
      <c r="E1053" s="5" t="s">
        <v>743</v>
      </c>
      <c r="F1053" s="20"/>
      <c r="G1053" s="17"/>
      <c r="H1053" s="17" t="e">
        <f>VLOOKUP(G1053,'TONG HOP'!$C$8:$E$799,2,0)</f>
        <v>#N/A</v>
      </c>
      <c r="I1053" s="29" t="str">
        <f>IF(B1053="","",VLOOKUP(H1053,'TONG HOP'!$B$8:$F$19883,1,0))</f>
        <v/>
      </c>
      <c r="J1053" s="35" t="str">
        <f>IF(B1053="","",VLOOKUP(I1053,'TONG HOP'!$B$8:$F$19883,5,0))</f>
        <v/>
      </c>
      <c r="K1053" s="214"/>
      <c r="L1053" s="214"/>
      <c r="O1053" s="617"/>
      <c r="P1053" s="11">
        <f t="shared" si="35"/>
        <v>8</v>
      </c>
    </row>
    <row r="1054" spans="1:16" ht="15" customHeight="1">
      <c r="A1054" s="4">
        <f t="shared" si="34"/>
        <v>1050</v>
      </c>
      <c r="B1054" s="30"/>
      <c r="C1054" s="19" t="s">
        <v>742</v>
      </c>
      <c r="D1054" s="489"/>
      <c r="E1054" s="5" t="s">
        <v>743</v>
      </c>
      <c r="F1054" s="20"/>
      <c r="G1054" s="17"/>
      <c r="H1054" s="17" t="e">
        <f>VLOOKUP(G1054,'TONG HOP'!$C$8:$E$799,2,0)</f>
        <v>#N/A</v>
      </c>
      <c r="I1054" s="29" t="str">
        <f>IF(B1054="","",VLOOKUP(H1054,'TONG HOP'!$B$8:$F$19883,1,0))</f>
        <v/>
      </c>
      <c r="J1054" s="35" t="str">
        <f>IF(B1054="","",VLOOKUP(I1054,'TONG HOP'!$B$8:$F$19883,5,0))</f>
        <v/>
      </c>
      <c r="K1054" s="214"/>
      <c r="L1054" s="214"/>
      <c r="O1054" s="617"/>
      <c r="P1054" s="11">
        <f t="shared" si="35"/>
        <v>8</v>
      </c>
    </row>
    <row r="1055" spans="1:16" ht="15" customHeight="1">
      <c r="A1055" s="4">
        <f t="shared" si="34"/>
        <v>1051</v>
      </c>
      <c r="B1055" s="30"/>
      <c r="C1055" s="19" t="s">
        <v>742</v>
      </c>
      <c r="D1055" s="489"/>
      <c r="E1055" s="5" t="s">
        <v>743</v>
      </c>
      <c r="F1055" s="20"/>
      <c r="G1055" s="17"/>
      <c r="H1055" s="17" t="e">
        <f>VLOOKUP(G1055,'TONG HOP'!$C$8:$E$799,2,0)</f>
        <v>#N/A</v>
      </c>
      <c r="I1055" s="29" t="str">
        <f>IF(B1055="","",VLOOKUP(H1055,'TONG HOP'!$B$8:$F$19883,1,0))</f>
        <v/>
      </c>
      <c r="J1055" s="35" t="str">
        <f>IF(B1055="","",VLOOKUP(I1055,'TONG HOP'!$B$8:$F$19883,5,0))</f>
        <v/>
      </c>
      <c r="K1055" s="214"/>
      <c r="L1055" s="214"/>
      <c r="O1055" s="617"/>
      <c r="P1055" s="11">
        <f t="shared" si="35"/>
        <v>8</v>
      </c>
    </row>
    <row r="1056" spans="1:16" ht="15" customHeight="1">
      <c r="A1056" s="4">
        <f t="shared" si="34"/>
        <v>1052</v>
      </c>
      <c r="B1056" s="30"/>
      <c r="C1056" s="19" t="s">
        <v>742</v>
      </c>
      <c r="D1056" s="489"/>
      <c r="E1056" s="5" t="s">
        <v>743</v>
      </c>
      <c r="F1056" s="20"/>
      <c r="G1056" s="17"/>
      <c r="H1056" s="17" t="e">
        <f>VLOOKUP(G1056,'TONG HOP'!$C$8:$E$799,2,0)</f>
        <v>#N/A</v>
      </c>
      <c r="I1056" s="29" t="str">
        <f>IF(B1056="","",VLOOKUP(H1056,'TONG HOP'!$B$8:$F$19883,1,0))</f>
        <v/>
      </c>
      <c r="J1056" s="35" t="str">
        <f>IF(B1056="","",VLOOKUP(I1056,'TONG HOP'!$B$8:$F$19883,5,0))</f>
        <v/>
      </c>
      <c r="K1056" s="214"/>
      <c r="L1056" s="214"/>
      <c r="O1056" s="617"/>
      <c r="P1056" s="11">
        <f t="shared" si="35"/>
        <v>8</v>
      </c>
    </row>
    <row r="1057" spans="1:16" ht="15" customHeight="1">
      <c r="A1057" s="4">
        <f t="shared" si="34"/>
        <v>1053</v>
      </c>
      <c r="B1057" s="30"/>
      <c r="C1057" s="19" t="s">
        <v>742</v>
      </c>
      <c r="D1057" s="489"/>
      <c r="E1057" s="5" t="s">
        <v>743</v>
      </c>
      <c r="F1057" s="20"/>
      <c r="G1057" s="17"/>
      <c r="H1057" s="17" t="e">
        <f>VLOOKUP(G1057,'TONG HOP'!$C$8:$E$799,2,0)</f>
        <v>#N/A</v>
      </c>
      <c r="I1057" s="29" t="str">
        <f>IF(B1057="","",VLOOKUP(H1057,'TONG HOP'!$B$8:$F$19883,1,0))</f>
        <v/>
      </c>
      <c r="J1057" s="35" t="str">
        <f>IF(B1057="","",VLOOKUP(I1057,'TONG HOP'!$B$8:$F$19883,5,0))</f>
        <v/>
      </c>
      <c r="K1057" s="214"/>
      <c r="L1057" s="214"/>
      <c r="O1057" s="617"/>
      <c r="P1057" s="11">
        <f t="shared" si="35"/>
        <v>8</v>
      </c>
    </row>
    <row r="1058" spans="1:16" ht="15" customHeight="1">
      <c r="A1058" s="4">
        <f t="shared" si="34"/>
        <v>1054</v>
      </c>
      <c r="B1058" s="30"/>
      <c r="C1058" s="19" t="s">
        <v>742</v>
      </c>
      <c r="D1058" s="489"/>
      <c r="E1058" s="5" t="s">
        <v>743</v>
      </c>
      <c r="F1058" s="20"/>
      <c r="G1058" s="17"/>
      <c r="H1058" s="17" t="e">
        <f>VLOOKUP(G1058,'TONG HOP'!$C$8:$E$799,2,0)</f>
        <v>#N/A</v>
      </c>
      <c r="I1058" s="29" t="str">
        <f>IF(B1058="","",VLOOKUP(H1058,'TONG HOP'!$B$8:$F$19883,1,0))</f>
        <v/>
      </c>
      <c r="J1058" s="35" t="str">
        <f>IF(B1058="","",VLOOKUP(I1058,'TONG HOP'!$B$8:$F$19883,5,0))</f>
        <v/>
      </c>
      <c r="K1058" s="214"/>
      <c r="L1058" s="214"/>
      <c r="O1058" s="617"/>
      <c r="P1058" s="11">
        <f t="shared" si="35"/>
        <v>8</v>
      </c>
    </row>
    <row r="1059" spans="1:16" ht="15" customHeight="1">
      <c r="A1059" s="4">
        <f t="shared" si="34"/>
        <v>1055</v>
      </c>
      <c r="B1059" s="30"/>
      <c r="C1059" s="19" t="s">
        <v>742</v>
      </c>
      <c r="D1059" s="489"/>
      <c r="E1059" s="5" t="s">
        <v>743</v>
      </c>
      <c r="F1059" s="20"/>
      <c r="G1059" s="17"/>
      <c r="H1059" s="17" t="e">
        <f>VLOOKUP(G1059,'TONG HOP'!$C$8:$E$799,2,0)</f>
        <v>#N/A</v>
      </c>
      <c r="I1059" s="29" t="str">
        <f>IF(B1059="","",VLOOKUP(H1059,'TONG HOP'!$B$8:$F$19883,1,0))</f>
        <v/>
      </c>
      <c r="J1059" s="35" t="str">
        <f>IF(B1059="","",VLOOKUP(I1059,'TONG HOP'!$B$8:$F$19883,5,0))</f>
        <v/>
      </c>
      <c r="K1059" s="214"/>
      <c r="L1059" s="214"/>
      <c r="O1059" s="617"/>
      <c r="P1059" s="11">
        <f t="shared" si="35"/>
        <v>8</v>
      </c>
    </row>
    <row r="1060" spans="1:16" ht="15" customHeight="1">
      <c r="A1060" s="4">
        <f t="shared" si="34"/>
        <v>1056</v>
      </c>
      <c r="B1060" s="30"/>
      <c r="C1060" s="19" t="s">
        <v>742</v>
      </c>
      <c r="D1060" s="489"/>
      <c r="E1060" s="5" t="s">
        <v>743</v>
      </c>
      <c r="F1060" s="20"/>
      <c r="G1060" s="17"/>
      <c r="H1060" s="17" t="e">
        <f>VLOOKUP(G1060,'TONG HOP'!$C$8:$E$799,2,0)</f>
        <v>#N/A</v>
      </c>
      <c r="I1060" s="29" t="str">
        <f>IF(B1060="","",VLOOKUP(H1060,'TONG HOP'!$B$8:$F$19883,1,0))</f>
        <v/>
      </c>
      <c r="J1060" s="35" t="str">
        <f>IF(B1060="","",VLOOKUP(I1060,'TONG HOP'!$B$8:$F$19883,5,0))</f>
        <v/>
      </c>
      <c r="K1060" s="214"/>
      <c r="L1060" s="214"/>
      <c r="O1060" s="617"/>
      <c r="P1060" s="11">
        <f t="shared" si="35"/>
        <v>8</v>
      </c>
    </row>
    <row r="1061" spans="1:16" ht="15" customHeight="1">
      <c r="A1061" s="4">
        <f t="shared" si="34"/>
        <v>1057</v>
      </c>
      <c r="B1061" s="30"/>
      <c r="C1061" s="19" t="s">
        <v>742</v>
      </c>
      <c r="D1061" s="489"/>
      <c r="E1061" s="5" t="s">
        <v>743</v>
      </c>
      <c r="F1061" s="20"/>
      <c r="G1061" s="17"/>
      <c r="H1061" s="17" t="e">
        <f>VLOOKUP(G1061,'TONG HOP'!$C$8:$E$799,2,0)</f>
        <v>#N/A</v>
      </c>
      <c r="I1061" s="29" t="str">
        <f>IF(B1061="","",VLOOKUP(H1061,'TONG HOP'!$B$8:$F$19883,1,0))</f>
        <v/>
      </c>
      <c r="J1061" s="35" t="str">
        <f>IF(B1061="","",VLOOKUP(I1061,'TONG HOP'!$B$8:$F$19883,5,0))</f>
        <v/>
      </c>
      <c r="K1061" s="214"/>
      <c r="L1061" s="214"/>
      <c r="O1061" s="617"/>
      <c r="P1061" s="11">
        <f t="shared" si="35"/>
        <v>8</v>
      </c>
    </row>
    <row r="1062" spans="1:16" ht="15" customHeight="1">
      <c r="A1062" s="4">
        <f t="shared" si="34"/>
        <v>1058</v>
      </c>
      <c r="B1062" s="30"/>
      <c r="C1062" s="19" t="s">
        <v>742</v>
      </c>
      <c r="D1062" s="489"/>
      <c r="E1062" s="5" t="s">
        <v>743</v>
      </c>
      <c r="F1062" s="20"/>
      <c r="G1062" s="17"/>
      <c r="H1062" s="17" t="e">
        <f>VLOOKUP(G1062,'TONG HOP'!$C$8:$E$799,2,0)</f>
        <v>#N/A</v>
      </c>
      <c r="I1062" s="29" t="str">
        <f>IF(B1062="","",VLOOKUP(H1062,'TONG HOP'!$B$8:$F$19883,1,0))</f>
        <v/>
      </c>
      <c r="J1062" s="35" t="str">
        <f>IF(B1062="","",VLOOKUP(I1062,'TONG HOP'!$B$8:$F$19883,5,0))</f>
        <v/>
      </c>
      <c r="K1062" s="214"/>
      <c r="L1062" s="214"/>
      <c r="O1062" s="617"/>
      <c r="P1062" s="11">
        <f t="shared" si="35"/>
        <v>8</v>
      </c>
    </row>
    <row r="1063" spans="1:16" ht="15" customHeight="1">
      <c r="A1063" s="4">
        <f t="shared" si="34"/>
        <v>1059</v>
      </c>
      <c r="B1063" s="30"/>
      <c r="C1063" s="19" t="s">
        <v>742</v>
      </c>
      <c r="D1063" s="489"/>
      <c r="E1063" s="5" t="s">
        <v>743</v>
      </c>
      <c r="F1063" s="20"/>
      <c r="G1063" s="17"/>
      <c r="H1063" s="17" t="e">
        <f>VLOOKUP(G1063,'TONG HOP'!$C$8:$E$799,2,0)</f>
        <v>#N/A</v>
      </c>
      <c r="I1063" s="29" t="str">
        <f>IF(B1063="","",VLOOKUP(H1063,'TONG HOP'!$B$8:$F$19883,1,0))</f>
        <v/>
      </c>
      <c r="J1063" s="35" t="str">
        <f>IF(B1063="","",VLOOKUP(I1063,'TONG HOP'!$B$8:$F$19883,5,0))</f>
        <v/>
      </c>
      <c r="K1063" s="214"/>
      <c r="L1063" s="214"/>
      <c r="O1063" s="617"/>
      <c r="P1063" s="11">
        <f t="shared" si="35"/>
        <v>8</v>
      </c>
    </row>
    <row r="1064" spans="1:16" ht="15" customHeight="1">
      <c r="A1064" s="4">
        <f t="shared" si="34"/>
        <v>1060</v>
      </c>
      <c r="B1064" s="30"/>
      <c r="C1064" s="19" t="s">
        <v>742</v>
      </c>
      <c r="D1064" s="489"/>
      <c r="E1064" s="5" t="s">
        <v>743</v>
      </c>
      <c r="F1064" s="20"/>
      <c r="G1064" s="17"/>
      <c r="H1064" s="17" t="e">
        <f>VLOOKUP(G1064,'TONG HOP'!$C$8:$E$799,2,0)</f>
        <v>#N/A</v>
      </c>
      <c r="I1064" s="29" t="str">
        <f>IF(B1064="","",VLOOKUP(H1064,'TONG HOP'!$B$8:$F$19883,1,0))</f>
        <v/>
      </c>
      <c r="J1064" s="35" t="str">
        <f>IF(B1064="","",VLOOKUP(I1064,'TONG HOP'!$B$8:$F$19883,5,0))</f>
        <v/>
      </c>
      <c r="K1064" s="214"/>
      <c r="L1064" s="214"/>
      <c r="O1064" s="617"/>
      <c r="P1064" s="11">
        <f t="shared" si="35"/>
        <v>8</v>
      </c>
    </row>
    <row r="1065" spans="1:16" ht="15" customHeight="1">
      <c r="A1065" s="4">
        <f t="shared" si="34"/>
        <v>1061</v>
      </c>
      <c r="B1065" s="30"/>
      <c r="C1065" s="19" t="s">
        <v>742</v>
      </c>
      <c r="D1065" s="489"/>
      <c r="E1065" s="5" t="s">
        <v>743</v>
      </c>
      <c r="F1065" s="20"/>
      <c r="G1065" s="17"/>
      <c r="H1065" s="17" t="e">
        <f>VLOOKUP(G1065,'TONG HOP'!$C$8:$E$799,2,0)</f>
        <v>#N/A</v>
      </c>
      <c r="I1065" s="29" t="str">
        <f>IF(B1065="","",VLOOKUP(H1065,'TONG HOP'!$B$8:$F$19883,1,0))</f>
        <v/>
      </c>
      <c r="J1065" s="35" t="str">
        <f>IF(B1065="","",VLOOKUP(I1065,'TONG HOP'!$B$8:$F$19883,5,0))</f>
        <v/>
      </c>
      <c r="K1065" s="214"/>
      <c r="L1065" s="214"/>
      <c r="O1065" s="617"/>
      <c r="P1065" s="11">
        <f t="shared" si="35"/>
        <v>8</v>
      </c>
    </row>
    <row r="1066" spans="1:16" ht="15" customHeight="1">
      <c r="A1066" s="4">
        <f t="shared" si="34"/>
        <v>1062</v>
      </c>
      <c r="B1066" s="30"/>
      <c r="C1066" s="19" t="s">
        <v>742</v>
      </c>
      <c r="D1066" s="489"/>
      <c r="E1066" s="5" t="s">
        <v>743</v>
      </c>
      <c r="F1066" s="20"/>
      <c r="G1066" s="17"/>
      <c r="H1066" s="17" t="e">
        <f>VLOOKUP(G1066,'TONG HOP'!$C$8:$E$799,2,0)</f>
        <v>#N/A</v>
      </c>
      <c r="I1066" s="29" t="str">
        <f>IF(B1066="","",VLOOKUP(H1066,'TONG HOP'!$B$8:$F$19883,1,0))</f>
        <v/>
      </c>
      <c r="J1066" s="35" t="str">
        <f>IF(B1066="","",VLOOKUP(I1066,'TONG HOP'!$B$8:$F$19883,5,0))</f>
        <v/>
      </c>
      <c r="K1066" s="214"/>
      <c r="L1066" s="214"/>
      <c r="O1066" s="617"/>
      <c r="P1066" s="11">
        <f t="shared" si="35"/>
        <v>8</v>
      </c>
    </row>
    <row r="1067" spans="1:16" ht="15" customHeight="1">
      <c r="A1067" s="4">
        <f t="shared" si="34"/>
        <v>1063</v>
      </c>
      <c r="B1067" s="30"/>
      <c r="C1067" s="19" t="s">
        <v>742</v>
      </c>
      <c r="D1067" s="489"/>
      <c r="E1067" s="5" t="s">
        <v>743</v>
      </c>
      <c r="F1067" s="20"/>
      <c r="G1067" s="17"/>
      <c r="H1067" s="17" t="e">
        <f>VLOOKUP(G1067,'TONG HOP'!$C$8:$E$799,2,0)</f>
        <v>#N/A</v>
      </c>
      <c r="I1067" s="29" t="str">
        <f>IF(B1067="","",VLOOKUP(H1067,'TONG HOP'!$B$8:$F$19883,1,0))</f>
        <v/>
      </c>
      <c r="J1067" s="35" t="str">
        <f>IF(B1067="","",VLOOKUP(I1067,'TONG HOP'!$B$8:$F$19883,5,0))</f>
        <v/>
      </c>
      <c r="K1067" s="214"/>
      <c r="L1067" s="214"/>
      <c r="O1067" s="617"/>
      <c r="P1067" s="11">
        <f t="shared" si="35"/>
        <v>8</v>
      </c>
    </row>
    <row r="1068" spans="1:16" ht="15" customHeight="1">
      <c r="A1068" s="4">
        <f t="shared" si="34"/>
        <v>1064</v>
      </c>
      <c r="B1068" s="30"/>
      <c r="C1068" s="19" t="s">
        <v>742</v>
      </c>
      <c r="D1068" s="489"/>
      <c r="E1068" s="5" t="s">
        <v>743</v>
      </c>
      <c r="F1068" s="20"/>
      <c r="G1068" s="17"/>
      <c r="H1068" s="17" t="e">
        <f>VLOOKUP(G1068,'TONG HOP'!$C$8:$E$799,2,0)</f>
        <v>#N/A</v>
      </c>
      <c r="I1068" s="29" t="str">
        <f>IF(B1068="","",VLOOKUP(H1068,'TONG HOP'!$B$8:$F$19883,1,0))</f>
        <v/>
      </c>
      <c r="J1068" s="35" t="str">
        <f>IF(B1068="","",VLOOKUP(I1068,'TONG HOP'!$B$8:$F$19883,5,0))</f>
        <v/>
      </c>
      <c r="K1068" s="214"/>
      <c r="L1068" s="214"/>
      <c r="O1068" s="617"/>
      <c r="P1068" s="11">
        <f t="shared" si="35"/>
        <v>8</v>
      </c>
    </row>
    <row r="1069" spans="1:16" ht="15" customHeight="1">
      <c r="A1069" s="4">
        <f t="shared" si="34"/>
        <v>1065</v>
      </c>
      <c r="B1069" s="30"/>
      <c r="C1069" s="19" t="s">
        <v>742</v>
      </c>
      <c r="D1069" s="489"/>
      <c r="E1069" s="5" t="s">
        <v>743</v>
      </c>
      <c r="F1069" s="20"/>
      <c r="G1069" s="17"/>
      <c r="H1069" s="17" t="e">
        <f>VLOOKUP(G1069,'TONG HOP'!$C$8:$E$799,2,0)</f>
        <v>#N/A</v>
      </c>
      <c r="I1069" s="29" t="str">
        <f>IF(B1069="","",VLOOKUP(H1069,'TONG HOP'!$B$8:$F$19883,1,0))</f>
        <v/>
      </c>
      <c r="J1069" s="35" t="str">
        <f>IF(B1069="","",VLOOKUP(I1069,'TONG HOP'!$B$8:$F$19883,5,0))</f>
        <v/>
      </c>
      <c r="K1069" s="214"/>
      <c r="L1069" s="214"/>
      <c r="O1069" s="617"/>
      <c r="P1069" s="11">
        <f t="shared" si="35"/>
        <v>8</v>
      </c>
    </row>
    <row r="1070" spans="1:16" ht="15" customHeight="1">
      <c r="A1070" s="4">
        <f t="shared" si="34"/>
        <v>1066</v>
      </c>
      <c r="B1070" s="30"/>
      <c r="C1070" s="19" t="s">
        <v>742</v>
      </c>
      <c r="D1070" s="489"/>
      <c r="E1070" s="5" t="s">
        <v>743</v>
      </c>
      <c r="F1070" s="20"/>
      <c r="G1070" s="17"/>
      <c r="H1070" s="17" t="e">
        <f>VLOOKUP(G1070,'TONG HOP'!$C$8:$E$799,2,0)</f>
        <v>#N/A</v>
      </c>
      <c r="I1070" s="29" t="str">
        <f>IF(B1070="","",VLOOKUP(H1070,'TONG HOP'!$B$8:$F$19883,1,0))</f>
        <v/>
      </c>
      <c r="J1070" s="35" t="str">
        <f>IF(B1070="","",VLOOKUP(I1070,'TONG HOP'!$B$8:$F$19883,5,0))</f>
        <v/>
      </c>
      <c r="K1070" s="214"/>
      <c r="L1070" s="214"/>
      <c r="O1070" s="617"/>
      <c r="P1070" s="11">
        <f t="shared" si="35"/>
        <v>8</v>
      </c>
    </row>
    <row r="1071" spans="1:16" ht="15" customHeight="1">
      <c r="A1071" s="4">
        <f t="shared" si="34"/>
        <v>1067</v>
      </c>
      <c r="B1071" s="30"/>
      <c r="C1071" s="19" t="s">
        <v>742</v>
      </c>
      <c r="D1071" s="489"/>
      <c r="E1071" s="5" t="s">
        <v>743</v>
      </c>
      <c r="F1071" s="20"/>
      <c r="G1071" s="17"/>
      <c r="H1071" s="17" t="e">
        <f>VLOOKUP(G1071,'TONG HOP'!$C$8:$E$799,2,0)</f>
        <v>#N/A</v>
      </c>
      <c r="I1071" s="29" t="str">
        <f>IF(B1071="","",VLOOKUP(H1071,'TONG HOP'!$B$8:$F$19883,1,0))</f>
        <v/>
      </c>
      <c r="J1071" s="35" t="str">
        <f>IF(B1071="","",VLOOKUP(I1071,'TONG HOP'!$B$8:$F$19883,5,0))</f>
        <v/>
      </c>
      <c r="K1071" s="214"/>
      <c r="L1071" s="214"/>
      <c r="O1071" s="617"/>
      <c r="P1071" s="11">
        <f t="shared" si="35"/>
        <v>8</v>
      </c>
    </row>
    <row r="1072" spans="1:16" ht="15" customHeight="1">
      <c r="A1072" s="4">
        <f t="shared" si="34"/>
        <v>1068</v>
      </c>
      <c r="B1072" s="30"/>
      <c r="C1072" s="19" t="s">
        <v>742</v>
      </c>
      <c r="D1072" s="489"/>
      <c r="E1072" s="5" t="s">
        <v>743</v>
      </c>
      <c r="F1072" s="20"/>
      <c r="G1072" s="17"/>
      <c r="H1072" s="17" t="e">
        <f>VLOOKUP(G1072,'TONG HOP'!$C$8:$E$799,2,0)</f>
        <v>#N/A</v>
      </c>
      <c r="I1072" s="29" t="str">
        <f>IF(B1072="","",VLOOKUP(H1072,'TONG HOP'!$B$8:$F$19883,1,0))</f>
        <v/>
      </c>
      <c r="J1072" s="35" t="str">
        <f>IF(B1072="","",VLOOKUP(I1072,'TONG HOP'!$B$8:$F$19883,5,0))</f>
        <v/>
      </c>
      <c r="K1072" s="214"/>
      <c r="L1072" s="214"/>
      <c r="O1072" s="617"/>
      <c r="P1072" s="11">
        <f t="shared" si="35"/>
        <v>8</v>
      </c>
    </row>
    <row r="1073" spans="1:16" ht="15" customHeight="1">
      <c r="A1073" s="4">
        <f t="shared" si="34"/>
        <v>1069</v>
      </c>
      <c r="B1073" s="30"/>
      <c r="C1073" s="19" t="s">
        <v>742</v>
      </c>
      <c r="D1073" s="489"/>
      <c r="E1073" s="5" t="s">
        <v>743</v>
      </c>
      <c r="F1073" s="20"/>
      <c r="G1073" s="17"/>
      <c r="H1073" s="17" t="e">
        <f>VLOOKUP(G1073,'TONG HOP'!$C$8:$E$799,2,0)</f>
        <v>#N/A</v>
      </c>
      <c r="I1073" s="29" t="str">
        <f>IF(B1073="","",VLOOKUP(H1073,'TONG HOP'!$B$8:$F$19883,1,0))</f>
        <v/>
      </c>
      <c r="J1073" s="35" t="str">
        <f>IF(B1073="","",VLOOKUP(I1073,'TONG HOP'!$B$8:$F$19883,5,0))</f>
        <v/>
      </c>
      <c r="K1073" s="214"/>
      <c r="L1073" s="214"/>
      <c r="O1073" s="617"/>
      <c r="P1073" s="11">
        <f t="shared" si="35"/>
        <v>8</v>
      </c>
    </row>
    <row r="1074" spans="1:16" ht="15" customHeight="1">
      <c r="A1074" s="4">
        <f t="shared" si="34"/>
        <v>1070</v>
      </c>
      <c r="B1074" s="30"/>
      <c r="C1074" s="19" t="s">
        <v>742</v>
      </c>
      <c r="D1074" s="489"/>
      <c r="E1074" s="5" t="s">
        <v>743</v>
      </c>
      <c r="F1074" s="20"/>
      <c r="G1074" s="17"/>
      <c r="H1074" s="17" t="e">
        <f>VLOOKUP(G1074,'TONG HOP'!$C$8:$E$799,2,0)</f>
        <v>#N/A</v>
      </c>
      <c r="I1074" s="29" t="str">
        <f>IF(B1074="","",VLOOKUP(H1074,'TONG HOP'!$B$8:$F$19883,1,0))</f>
        <v/>
      </c>
      <c r="J1074" s="35" t="str">
        <f>IF(B1074="","",VLOOKUP(I1074,'TONG HOP'!$B$8:$F$19883,5,0))</f>
        <v/>
      </c>
      <c r="K1074" s="214"/>
      <c r="L1074" s="214"/>
      <c r="O1074" s="617"/>
      <c r="P1074" s="11">
        <f t="shared" si="35"/>
        <v>8</v>
      </c>
    </row>
    <row r="1075" spans="1:16" ht="15" customHeight="1">
      <c r="A1075" s="4">
        <f t="shared" si="34"/>
        <v>1071</v>
      </c>
      <c r="B1075" s="30"/>
      <c r="C1075" s="19" t="s">
        <v>742</v>
      </c>
      <c r="D1075" s="489"/>
      <c r="E1075" s="5" t="s">
        <v>743</v>
      </c>
      <c r="F1075" s="20"/>
      <c r="G1075" s="17"/>
      <c r="H1075" s="17" t="e">
        <f>VLOOKUP(G1075,'TONG HOP'!$C$8:$E$799,2,0)</f>
        <v>#N/A</v>
      </c>
      <c r="I1075" s="29" t="str">
        <f>IF(B1075="","",VLOOKUP(H1075,'TONG HOP'!$B$8:$F$19883,1,0))</f>
        <v/>
      </c>
      <c r="J1075" s="35" t="str">
        <f>IF(B1075="","",VLOOKUP(I1075,'TONG HOP'!$B$8:$F$19883,5,0))</f>
        <v/>
      </c>
      <c r="K1075" s="214"/>
      <c r="L1075" s="214"/>
      <c r="O1075" s="617"/>
      <c r="P1075" s="11">
        <f t="shared" si="35"/>
        <v>8</v>
      </c>
    </row>
    <row r="1076" spans="1:16" ht="15" customHeight="1">
      <c r="A1076" s="4">
        <f t="shared" si="34"/>
        <v>1072</v>
      </c>
      <c r="B1076" s="30"/>
      <c r="C1076" s="19" t="s">
        <v>742</v>
      </c>
      <c r="D1076" s="489"/>
      <c r="E1076" s="5" t="s">
        <v>743</v>
      </c>
      <c r="F1076" s="20"/>
      <c r="G1076" s="17"/>
      <c r="H1076" s="17" t="e">
        <f>VLOOKUP(G1076,'TONG HOP'!$C$8:$E$799,2,0)</f>
        <v>#N/A</v>
      </c>
      <c r="I1076" s="29" t="str">
        <f>IF(B1076="","",VLOOKUP(H1076,'TONG HOP'!$B$8:$F$19883,1,0))</f>
        <v/>
      </c>
      <c r="J1076" s="35" t="str">
        <f>IF(B1076="","",VLOOKUP(I1076,'TONG HOP'!$B$8:$F$19883,5,0))</f>
        <v/>
      </c>
      <c r="K1076" s="214"/>
      <c r="L1076" s="214"/>
      <c r="O1076" s="617"/>
      <c r="P1076" s="11">
        <f t="shared" si="35"/>
        <v>8</v>
      </c>
    </row>
    <row r="1077" spans="1:16" ht="15" customHeight="1">
      <c r="A1077" s="4">
        <f t="shared" si="34"/>
        <v>1073</v>
      </c>
      <c r="B1077" s="30"/>
      <c r="C1077" s="19" t="s">
        <v>742</v>
      </c>
      <c r="D1077" s="489"/>
      <c r="E1077" s="5" t="s">
        <v>743</v>
      </c>
      <c r="F1077" s="20"/>
      <c r="G1077" s="17"/>
      <c r="H1077" s="17" t="e">
        <f>VLOOKUP(G1077,'TONG HOP'!$C$8:$E$799,2,0)</f>
        <v>#N/A</v>
      </c>
      <c r="I1077" s="29" t="str">
        <f>IF(B1077="","",VLOOKUP(H1077,'TONG HOP'!$B$8:$F$19883,1,0))</f>
        <v/>
      </c>
      <c r="J1077" s="35" t="str">
        <f>IF(B1077="","",VLOOKUP(I1077,'TONG HOP'!$B$8:$F$19883,5,0))</f>
        <v/>
      </c>
      <c r="K1077" s="214"/>
      <c r="L1077" s="214"/>
      <c r="O1077" s="617"/>
      <c r="P1077" s="11">
        <f t="shared" si="35"/>
        <v>8</v>
      </c>
    </row>
    <row r="1078" spans="1:16" ht="15" customHeight="1">
      <c r="A1078" s="4">
        <f t="shared" si="34"/>
        <v>1074</v>
      </c>
      <c r="B1078" s="30"/>
      <c r="C1078" s="19" t="s">
        <v>742</v>
      </c>
      <c r="D1078" s="489"/>
      <c r="E1078" s="5" t="s">
        <v>743</v>
      </c>
      <c r="F1078" s="20"/>
      <c r="G1078" s="17"/>
      <c r="H1078" s="17" t="e">
        <f>VLOOKUP(G1078,'TONG HOP'!$C$8:$E$799,2,0)</f>
        <v>#N/A</v>
      </c>
      <c r="I1078" s="29" t="str">
        <f>IF(B1078="","",VLOOKUP(H1078,'TONG HOP'!$B$8:$F$19883,1,0))</f>
        <v/>
      </c>
      <c r="J1078" s="35" t="str">
        <f>IF(B1078="","",VLOOKUP(I1078,'TONG HOP'!$B$8:$F$19883,5,0))</f>
        <v/>
      </c>
      <c r="K1078" s="214"/>
      <c r="L1078" s="214"/>
      <c r="O1078" s="617"/>
      <c r="P1078" s="11">
        <f t="shared" si="35"/>
        <v>8</v>
      </c>
    </row>
    <row r="1079" spans="1:16" ht="15" customHeight="1">
      <c r="A1079" s="4">
        <f t="shared" si="34"/>
        <v>1075</v>
      </c>
      <c r="B1079" s="30"/>
      <c r="C1079" s="19" t="s">
        <v>742</v>
      </c>
      <c r="D1079" s="489"/>
      <c r="E1079" s="5" t="s">
        <v>743</v>
      </c>
      <c r="F1079" s="20"/>
      <c r="G1079" s="17"/>
      <c r="H1079" s="17" t="e">
        <f>VLOOKUP(G1079,'TONG HOP'!$C$8:$E$799,2,0)</f>
        <v>#N/A</v>
      </c>
      <c r="I1079" s="29" t="str">
        <f>IF(B1079="","",VLOOKUP(H1079,'TONG HOP'!$B$8:$F$19883,1,0))</f>
        <v/>
      </c>
      <c r="J1079" s="35" t="str">
        <f>IF(B1079="","",VLOOKUP(I1079,'TONG HOP'!$B$8:$F$19883,5,0))</f>
        <v/>
      </c>
      <c r="K1079" s="214"/>
      <c r="L1079" s="214"/>
      <c r="O1079" s="617"/>
      <c r="P1079" s="11">
        <f t="shared" si="35"/>
        <v>8</v>
      </c>
    </row>
    <row r="1080" spans="1:16" ht="15" customHeight="1">
      <c r="A1080" s="4">
        <f t="shared" si="34"/>
        <v>1076</v>
      </c>
      <c r="B1080" s="30"/>
      <c r="C1080" s="19" t="s">
        <v>742</v>
      </c>
      <c r="D1080" s="489"/>
      <c r="E1080" s="5" t="s">
        <v>743</v>
      </c>
      <c r="F1080" s="20"/>
      <c r="G1080" s="17"/>
      <c r="H1080" s="17" t="e">
        <f>VLOOKUP(G1080,'TONG HOP'!$C$8:$E$799,2,0)</f>
        <v>#N/A</v>
      </c>
      <c r="I1080" s="29" t="str">
        <f>IF(B1080="","",VLOOKUP(H1080,'TONG HOP'!$B$8:$F$19883,1,0))</f>
        <v/>
      </c>
      <c r="J1080" s="35" t="str">
        <f>IF(B1080="","",VLOOKUP(I1080,'TONG HOP'!$B$8:$F$19883,5,0))</f>
        <v/>
      </c>
      <c r="K1080" s="214"/>
      <c r="L1080" s="214"/>
      <c r="O1080" s="617"/>
      <c r="P1080" s="11">
        <f t="shared" si="35"/>
        <v>8</v>
      </c>
    </row>
    <row r="1081" spans="1:16" ht="15" customHeight="1">
      <c r="A1081" s="4">
        <f t="shared" si="34"/>
        <v>1077</v>
      </c>
      <c r="B1081" s="30"/>
      <c r="C1081" s="19" t="s">
        <v>742</v>
      </c>
      <c r="D1081" s="489"/>
      <c r="E1081" s="5" t="s">
        <v>743</v>
      </c>
      <c r="F1081" s="20"/>
      <c r="G1081" s="17"/>
      <c r="H1081" s="17" t="e">
        <f>VLOOKUP(G1081,'TONG HOP'!$C$8:$E$799,2,0)</f>
        <v>#N/A</v>
      </c>
      <c r="I1081" s="29" t="str">
        <f>IF(B1081="","",VLOOKUP(H1081,'TONG HOP'!$B$8:$F$19883,1,0))</f>
        <v/>
      </c>
      <c r="J1081" s="35" t="str">
        <f>IF(B1081="","",VLOOKUP(I1081,'TONG HOP'!$B$8:$F$19883,5,0))</f>
        <v/>
      </c>
      <c r="K1081" s="214"/>
      <c r="L1081" s="214"/>
      <c r="O1081" s="617"/>
      <c r="P1081" s="11">
        <f t="shared" si="35"/>
        <v>8</v>
      </c>
    </row>
    <row r="1082" spans="1:16" ht="15" customHeight="1">
      <c r="A1082" s="4">
        <f t="shared" si="34"/>
        <v>1078</v>
      </c>
      <c r="B1082" s="30"/>
      <c r="C1082" s="19" t="s">
        <v>742</v>
      </c>
      <c r="D1082" s="489"/>
      <c r="E1082" s="5" t="s">
        <v>743</v>
      </c>
      <c r="F1082" s="20"/>
      <c r="G1082" s="17"/>
      <c r="H1082" s="17" t="e">
        <f>VLOOKUP(G1082,'TONG HOP'!$C$8:$E$799,2,0)</f>
        <v>#N/A</v>
      </c>
      <c r="I1082" s="29" t="str">
        <f>IF(B1082="","",VLOOKUP(H1082,'TONG HOP'!$B$8:$F$19883,1,0))</f>
        <v/>
      </c>
      <c r="J1082" s="35" t="str">
        <f>IF(B1082="","",VLOOKUP(I1082,'TONG HOP'!$B$8:$F$19883,5,0))</f>
        <v/>
      </c>
      <c r="K1082" s="214"/>
      <c r="L1082" s="214"/>
      <c r="O1082" s="617"/>
      <c r="P1082" s="11">
        <f t="shared" si="35"/>
        <v>8</v>
      </c>
    </row>
    <row r="1083" spans="1:16" ht="15" customHeight="1">
      <c r="A1083" s="4">
        <f t="shared" si="34"/>
        <v>1079</v>
      </c>
      <c r="B1083" s="30"/>
      <c r="C1083" s="19" t="s">
        <v>742</v>
      </c>
      <c r="D1083" s="489"/>
      <c r="E1083" s="5" t="s">
        <v>743</v>
      </c>
      <c r="F1083" s="20"/>
      <c r="G1083" s="17"/>
      <c r="H1083" s="17" t="e">
        <f>VLOOKUP(G1083,'TONG HOP'!$C$8:$E$799,2,0)</f>
        <v>#N/A</v>
      </c>
      <c r="I1083" s="29" t="str">
        <f>IF(B1083="","",VLOOKUP(H1083,'TONG HOP'!$B$8:$F$19883,1,0))</f>
        <v/>
      </c>
      <c r="J1083" s="35" t="str">
        <f>IF(B1083="","",VLOOKUP(I1083,'TONG HOP'!$B$8:$F$19883,5,0))</f>
        <v/>
      </c>
      <c r="K1083" s="214"/>
      <c r="L1083" s="214"/>
      <c r="O1083" s="617"/>
      <c r="P1083" s="11">
        <f t="shared" si="35"/>
        <v>8</v>
      </c>
    </row>
    <row r="1084" spans="1:16" ht="15" customHeight="1">
      <c r="A1084" s="4">
        <f t="shared" si="34"/>
        <v>1080</v>
      </c>
      <c r="B1084" s="30"/>
      <c r="C1084" s="19" t="s">
        <v>742</v>
      </c>
      <c r="D1084" s="489"/>
      <c r="E1084" s="5" t="s">
        <v>743</v>
      </c>
      <c r="F1084" s="20"/>
      <c r="G1084" s="17"/>
      <c r="H1084" s="17" t="e">
        <f>VLOOKUP(G1084,'TONG HOP'!$C$8:$E$799,2,0)</f>
        <v>#N/A</v>
      </c>
      <c r="I1084" s="29" t="str">
        <f>IF(B1084="","",VLOOKUP(H1084,'TONG HOP'!$B$8:$F$19883,1,0))</f>
        <v/>
      </c>
      <c r="J1084" s="35" t="str">
        <f>IF(B1084="","",VLOOKUP(I1084,'TONG HOP'!$B$8:$F$19883,5,0))</f>
        <v/>
      </c>
      <c r="K1084" s="214"/>
      <c r="L1084" s="214"/>
      <c r="O1084" s="617"/>
      <c r="P1084" s="11">
        <f t="shared" si="35"/>
        <v>8</v>
      </c>
    </row>
    <row r="1085" spans="1:16" ht="15" customHeight="1">
      <c r="A1085" s="4">
        <f t="shared" si="34"/>
        <v>1081</v>
      </c>
      <c r="B1085" s="30"/>
      <c r="C1085" s="19" t="s">
        <v>742</v>
      </c>
      <c r="D1085" s="489"/>
      <c r="E1085" s="5" t="s">
        <v>743</v>
      </c>
      <c r="F1085" s="20"/>
      <c r="G1085" s="17"/>
      <c r="H1085" s="17" t="e">
        <f>VLOOKUP(G1085,'TONG HOP'!$C$8:$E$799,2,0)</f>
        <v>#N/A</v>
      </c>
      <c r="I1085" s="29" t="str">
        <f>IF(B1085="","",VLOOKUP(H1085,'TONG HOP'!$B$8:$F$19883,1,0))</f>
        <v/>
      </c>
      <c r="J1085" s="35" t="str">
        <f>IF(B1085="","",VLOOKUP(I1085,'TONG HOP'!$B$8:$F$19883,5,0))</f>
        <v/>
      </c>
      <c r="K1085" s="214"/>
      <c r="L1085" s="214"/>
      <c r="O1085" s="617"/>
      <c r="P1085" s="11">
        <f t="shared" si="35"/>
        <v>8</v>
      </c>
    </row>
    <row r="1086" spans="1:16" ht="15" customHeight="1">
      <c r="A1086" s="4">
        <f t="shared" si="34"/>
        <v>1082</v>
      </c>
      <c r="B1086" s="30"/>
      <c r="C1086" s="19" t="s">
        <v>742</v>
      </c>
      <c r="D1086" s="489"/>
      <c r="E1086" s="5" t="s">
        <v>743</v>
      </c>
      <c r="F1086" s="20"/>
      <c r="G1086" s="17"/>
      <c r="H1086" s="17" t="e">
        <f>VLOOKUP(G1086,'TONG HOP'!$C$8:$E$799,2,0)</f>
        <v>#N/A</v>
      </c>
      <c r="I1086" s="29" t="str">
        <f>IF(B1086="","",VLOOKUP(H1086,'TONG HOP'!$B$8:$F$19883,1,0))</f>
        <v/>
      </c>
      <c r="J1086" s="35" t="str">
        <f>IF(B1086="","",VLOOKUP(I1086,'TONG HOP'!$B$8:$F$19883,5,0))</f>
        <v/>
      </c>
      <c r="K1086" s="214"/>
      <c r="L1086" s="214"/>
      <c r="O1086" s="617"/>
      <c r="P1086" s="11">
        <f t="shared" si="35"/>
        <v>8</v>
      </c>
    </row>
    <row r="1087" spans="1:16" ht="15" customHeight="1">
      <c r="A1087" s="4">
        <f t="shared" si="34"/>
        <v>1083</v>
      </c>
      <c r="B1087" s="30"/>
      <c r="C1087" s="19" t="s">
        <v>742</v>
      </c>
      <c r="D1087" s="489"/>
      <c r="E1087" s="5" t="s">
        <v>743</v>
      </c>
      <c r="F1087" s="20"/>
      <c r="G1087" s="17"/>
      <c r="H1087" s="17" t="e">
        <f>VLOOKUP(G1087,'TONG HOP'!$C$8:$E$799,2,0)</f>
        <v>#N/A</v>
      </c>
      <c r="I1087" s="29" t="str">
        <f>IF(B1087="","",VLOOKUP(H1087,'TONG HOP'!$B$8:$F$19883,1,0))</f>
        <v/>
      </c>
      <c r="J1087" s="35" t="str">
        <f>IF(B1087="","",VLOOKUP(I1087,'TONG HOP'!$B$8:$F$19883,5,0))</f>
        <v/>
      </c>
      <c r="K1087" s="214"/>
      <c r="L1087" s="214"/>
      <c r="O1087" s="617"/>
      <c r="P1087" s="11">
        <f t="shared" si="35"/>
        <v>8</v>
      </c>
    </row>
    <row r="1088" spans="1:16" ht="15" customHeight="1">
      <c r="A1088" s="4">
        <f t="shared" si="34"/>
        <v>1084</v>
      </c>
      <c r="B1088" s="30"/>
      <c r="C1088" s="19" t="s">
        <v>742</v>
      </c>
      <c r="D1088" s="489"/>
      <c r="E1088" s="5" t="s">
        <v>743</v>
      </c>
      <c r="F1088" s="20"/>
      <c r="G1088" s="17"/>
      <c r="H1088" s="17" t="e">
        <f>VLOOKUP(G1088,'TONG HOP'!$C$8:$E$799,2,0)</f>
        <v>#N/A</v>
      </c>
      <c r="I1088" s="29" t="str">
        <f>IF(B1088="","",VLOOKUP(H1088,'TONG HOP'!$B$8:$F$19883,1,0))</f>
        <v/>
      </c>
      <c r="J1088" s="35" t="str">
        <f>IF(B1088="","",VLOOKUP(I1088,'TONG HOP'!$B$8:$F$19883,5,0))</f>
        <v/>
      </c>
      <c r="K1088" s="214"/>
      <c r="L1088" s="214"/>
      <c r="O1088" s="617"/>
      <c r="P1088" s="11">
        <f t="shared" si="35"/>
        <v>8</v>
      </c>
    </row>
    <row r="1089" spans="1:16" ht="15" customHeight="1">
      <c r="A1089" s="4">
        <f t="shared" si="34"/>
        <v>1085</v>
      </c>
      <c r="B1089" s="30"/>
      <c r="C1089" s="19" t="s">
        <v>742</v>
      </c>
      <c r="D1089" s="489"/>
      <c r="E1089" s="5" t="s">
        <v>743</v>
      </c>
      <c r="F1089" s="20"/>
      <c r="G1089" s="17"/>
      <c r="H1089" s="17" t="e">
        <f>VLOOKUP(G1089,'TONG HOP'!$C$8:$E$799,2,0)</f>
        <v>#N/A</v>
      </c>
      <c r="I1089" s="29" t="str">
        <f>IF(B1089="","",VLOOKUP(H1089,'TONG HOP'!$B$8:$F$19883,1,0))</f>
        <v/>
      </c>
      <c r="J1089" s="35" t="str">
        <f>IF(B1089="","",VLOOKUP(I1089,'TONG HOP'!$B$8:$F$19883,5,0))</f>
        <v/>
      </c>
      <c r="K1089" s="214"/>
      <c r="L1089" s="214"/>
      <c r="O1089" s="617"/>
      <c r="P1089" s="11">
        <f t="shared" si="35"/>
        <v>8</v>
      </c>
    </row>
    <row r="1090" spans="1:16" ht="15" customHeight="1">
      <c r="A1090" s="4">
        <f t="shared" si="34"/>
        <v>1086</v>
      </c>
      <c r="B1090" s="30"/>
      <c r="C1090" s="19" t="s">
        <v>742</v>
      </c>
      <c r="D1090" s="489"/>
      <c r="E1090" s="5" t="s">
        <v>743</v>
      </c>
      <c r="F1090" s="20"/>
      <c r="G1090" s="17"/>
      <c r="H1090" s="17" t="e">
        <f>VLOOKUP(G1090,'TONG HOP'!$C$8:$E$799,2,0)</f>
        <v>#N/A</v>
      </c>
      <c r="I1090" s="29" t="str">
        <f>IF(B1090="","",VLOOKUP(H1090,'TONG HOP'!$B$8:$F$19883,1,0))</f>
        <v/>
      </c>
      <c r="J1090" s="35" t="str">
        <f>IF(B1090="","",VLOOKUP(I1090,'TONG HOP'!$B$8:$F$19883,5,0))</f>
        <v/>
      </c>
      <c r="K1090" s="214"/>
      <c r="L1090" s="214"/>
      <c r="O1090" s="617"/>
      <c r="P1090" s="11">
        <f t="shared" si="35"/>
        <v>8</v>
      </c>
    </row>
    <row r="1091" spans="1:16" ht="15" customHeight="1">
      <c r="A1091" s="4">
        <f t="shared" si="34"/>
        <v>1087</v>
      </c>
      <c r="B1091" s="30"/>
      <c r="C1091" s="19" t="s">
        <v>742</v>
      </c>
      <c r="D1091" s="489"/>
      <c r="E1091" s="5" t="s">
        <v>743</v>
      </c>
      <c r="F1091" s="20"/>
      <c r="G1091" s="17"/>
      <c r="H1091" s="17" t="e">
        <f>VLOOKUP(G1091,'TONG HOP'!$C$8:$E$799,2,0)</f>
        <v>#N/A</v>
      </c>
      <c r="I1091" s="29" t="str">
        <f>IF(B1091="","",VLOOKUP(H1091,'TONG HOP'!$B$8:$F$19883,1,0))</f>
        <v/>
      </c>
      <c r="J1091" s="35" t="str">
        <f>IF(B1091="","",VLOOKUP(I1091,'TONG HOP'!$B$8:$F$19883,5,0))</f>
        <v/>
      </c>
      <c r="K1091" s="214"/>
      <c r="L1091" s="214"/>
      <c r="O1091" s="617"/>
      <c r="P1091" s="11">
        <f t="shared" si="35"/>
        <v>8</v>
      </c>
    </row>
    <row r="1092" spans="1:16" ht="15" customHeight="1">
      <c r="A1092" s="4">
        <f t="shared" si="34"/>
        <v>1088</v>
      </c>
      <c r="B1092" s="30"/>
      <c r="C1092" s="19" t="s">
        <v>742</v>
      </c>
      <c r="D1092" s="489"/>
      <c r="E1092" s="5" t="s">
        <v>743</v>
      </c>
      <c r="F1092" s="20"/>
      <c r="G1092" s="17"/>
      <c r="H1092" s="17" t="e">
        <f>VLOOKUP(G1092,'TONG HOP'!$C$8:$E$799,2,0)</f>
        <v>#N/A</v>
      </c>
      <c r="I1092" s="29" t="str">
        <f>IF(B1092="","",VLOOKUP(H1092,'TONG HOP'!$B$8:$F$19883,1,0))</f>
        <v/>
      </c>
      <c r="J1092" s="35" t="str">
        <f>IF(B1092="","",VLOOKUP(I1092,'TONG HOP'!$B$8:$F$19883,5,0))</f>
        <v/>
      </c>
      <c r="K1092" s="214"/>
      <c r="L1092" s="214"/>
      <c r="O1092" s="617"/>
      <c r="P1092" s="11">
        <f t="shared" si="35"/>
        <v>8</v>
      </c>
    </row>
    <row r="1093" spans="1:16" ht="15" customHeight="1">
      <c r="A1093" s="4">
        <f t="shared" ref="A1093:A1156" si="36">ROW()-4</f>
        <v>1089</v>
      </c>
      <c r="B1093" s="30"/>
      <c r="C1093" s="19" t="s">
        <v>742</v>
      </c>
      <c r="D1093" s="489"/>
      <c r="E1093" s="5" t="s">
        <v>743</v>
      </c>
      <c r="F1093" s="20"/>
      <c r="G1093" s="17"/>
      <c r="H1093" s="17" t="e">
        <f>VLOOKUP(G1093,'TONG HOP'!$C$8:$E$799,2,0)</f>
        <v>#N/A</v>
      </c>
      <c r="I1093" s="29" t="str">
        <f>IF(B1093="","",VLOOKUP(H1093,'TONG HOP'!$B$8:$F$19883,1,0))</f>
        <v/>
      </c>
      <c r="J1093" s="35" t="str">
        <f>IF(B1093="","",VLOOKUP(I1093,'TONG HOP'!$B$8:$F$19883,5,0))</f>
        <v/>
      </c>
      <c r="K1093" s="214"/>
      <c r="L1093" s="214"/>
      <c r="O1093" s="617"/>
      <c r="P1093" s="11">
        <f t="shared" si="35"/>
        <v>8</v>
      </c>
    </row>
    <row r="1094" spans="1:16" ht="15" customHeight="1">
      <c r="A1094" s="4">
        <f t="shared" si="36"/>
        <v>1090</v>
      </c>
      <c r="B1094" s="30"/>
      <c r="C1094" s="19" t="s">
        <v>742</v>
      </c>
      <c r="D1094" s="489"/>
      <c r="E1094" s="5" t="s">
        <v>743</v>
      </c>
      <c r="F1094" s="20"/>
      <c r="G1094" s="17"/>
      <c r="H1094" s="17" t="e">
        <f>VLOOKUP(G1094,'TONG HOP'!$C$8:$E$799,2,0)</f>
        <v>#N/A</v>
      </c>
      <c r="I1094" s="29" t="str">
        <f>IF(B1094="","",VLOOKUP(H1094,'TONG HOP'!$B$8:$F$19883,1,0))</f>
        <v/>
      </c>
      <c r="J1094" s="35" t="str">
        <f>IF(B1094="","",VLOOKUP(I1094,'TONG HOP'!$B$8:$F$19883,5,0))</f>
        <v/>
      </c>
      <c r="K1094" s="214"/>
      <c r="L1094" s="214"/>
      <c r="O1094" s="617"/>
      <c r="P1094" s="11">
        <f t="shared" ref="P1094:P1157" si="37">P1093</f>
        <v>8</v>
      </c>
    </row>
    <row r="1095" spans="1:16" ht="15" customHeight="1">
      <c r="A1095" s="4">
        <f t="shared" si="36"/>
        <v>1091</v>
      </c>
      <c r="B1095" s="30"/>
      <c r="C1095" s="19" t="s">
        <v>742</v>
      </c>
      <c r="D1095" s="489"/>
      <c r="E1095" s="5" t="s">
        <v>743</v>
      </c>
      <c r="F1095" s="20"/>
      <c r="G1095" s="17"/>
      <c r="H1095" s="17" t="e">
        <f>VLOOKUP(G1095,'TONG HOP'!$C$8:$E$799,2,0)</f>
        <v>#N/A</v>
      </c>
      <c r="I1095" s="29" t="str">
        <f>IF(B1095="","",VLOOKUP(H1095,'TONG HOP'!$B$8:$F$19883,1,0))</f>
        <v/>
      </c>
      <c r="J1095" s="35" t="str">
        <f>IF(B1095="","",VLOOKUP(I1095,'TONG HOP'!$B$8:$F$19883,5,0))</f>
        <v/>
      </c>
      <c r="K1095" s="214"/>
      <c r="L1095" s="214"/>
      <c r="O1095" s="617"/>
      <c r="P1095" s="11">
        <f t="shared" si="37"/>
        <v>8</v>
      </c>
    </row>
    <row r="1096" spans="1:16" ht="15" customHeight="1">
      <c r="A1096" s="4">
        <f t="shared" si="36"/>
        <v>1092</v>
      </c>
      <c r="B1096" s="30"/>
      <c r="C1096" s="19" t="s">
        <v>742</v>
      </c>
      <c r="D1096" s="489"/>
      <c r="E1096" s="5" t="s">
        <v>743</v>
      </c>
      <c r="F1096" s="20"/>
      <c r="G1096" s="17"/>
      <c r="H1096" s="17" t="e">
        <f>VLOOKUP(G1096,'TONG HOP'!$C$8:$E$799,2,0)</f>
        <v>#N/A</v>
      </c>
      <c r="I1096" s="29" t="str">
        <f>IF(B1096="","",VLOOKUP(H1096,'TONG HOP'!$B$8:$F$19883,1,0))</f>
        <v/>
      </c>
      <c r="J1096" s="35" t="str">
        <f>IF(B1096="","",VLOOKUP(I1096,'TONG HOP'!$B$8:$F$19883,5,0))</f>
        <v/>
      </c>
      <c r="K1096" s="214"/>
      <c r="L1096" s="214"/>
      <c r="O1096" s="617"/>
      <c r="P1096" s="11">
        <f t="shared" si="37"/>
        <v>8</v>
      </c>
    </row>
    <row r="1097" spans="1:16" ht="15" customHeight="1">
      <c r="A1097" s="4">
        <f t="shared" si="36"/>
        <v>1093</v>
      </c>
      <c r="B1097" s="30"/>
      <c r="C1097" s="19" t="s">
        <v>742</v>
      </c>
      <c r="D1097" s="489"/>
      <c r="E1097" s="5" t="s">
        <v>743</v>
      </c>
      <c r="F1097" s="20"/>
      <c r="G1097" s="17"/>
      <c r="H1097" s="17" t="e">
        <f>VLOOKUP(G1097,'TONG HOP'!$C$8:$E$799,2,0)</f>
        <v>#N/A</v>
      </c>
      <c r="I1097" s="29" t="str">
        <f>IF(B1097="","",VLOOKUP(H1097,'TONG HOP'!$B$8:$F$19883,1,0))</f>
        <v/>
      </c>
      <c r="J1097" s="35" t="str">
        <f>IF(B1097="","",VLOOKUP(I1097,'TONG HOP'!$B$8:$F$19883,5,0))</f>
        <v/>
      </c>
      <c r="K1097" s="214"/>
      <c r="L1097" s="214"/>
      <c r="O1097" s="617"/>
      <c r="P1097" s="11">
        <f t="shared" si="37"/>
        <v>8</v>
      </c>
    </row>
    <row r="1098" spans="1:16" ht="15" customHeight="1">
      <c r="A1098" s="4">
        <f t="shared" si="36"/>
        <v>1094</v>
      </c>
      <c r="B1098" s="30"/>
      <c r="C1098" s="19" t="s">
        <v>742</v>
      </c>
      <c r="D1098" s="489"/>
      <c r="E1098" s="5" t="s">
        <v>743</v>
      </c>
      <c r="F1098" s="20"/>
      <c r="G1098" s="17"/>
      <c r="H1098" s="17" t="e">
        <f>VLOOKUP(G1098,'TONG HOP'!$C$8:$E$799,2,0)</f>
        <v>#N/A</v>
      </c>
      <c r="I1098" s="29" t="str">
        <f>IF(B1098="","",VLOOKUP(H1098,'TONG HOP'!$B$8:$F$19883,1,0))</f>
        <v/>
      </c>
      <c r="J1098" s="35" t="str">
        <f>IF(B1098="","",VLOOKUP(I1098,'TONG HOP'!$B$8:$F$19883,5,0))</f>
        <v/>
      </c>
      <c r="K1098" s="214"/>
      <c r="L1098" s="214"/>
      <c r="O1098" s="617"/>
      <c r="P1098" s="11">
        <f t="shared" si="37"/>
        <v>8</v>
      </c>
    </row>
    <row r="1099" spans="1:16" ht="15" customHeight="1">
      <c r="A1099" s="4">
        <f t="shared" si="36"/>
        <v>1095</v>
      </c>
      <c r="B1099" s="30"/>
      <c r="C1099" s="19" t="s">
        <v>742</v>
      </c>
      <c r="D1099" s="489"/>
      <c r="E1099" s="5" t="s">
        <v>743</v>
      </c>
      <c r="F1099" s="20"/>
      <c r="G1099" s="17"/>
      <c r="H1099" s="17" t="e">
        <f>VLOOKUP(G1099,'TONG HOP'!$C$8:$E$799,2,0)</f>
        <v>#N/A</v>
      </c>
      <c r="I1099" s="29" t="str">
        <f>IF(B1099="","",VLOOKUP(H1099,'TONG HOP'!$B$8:$F$19883,1,0))</f>
        <v/>
      </c>
      <c r="J1099" s="35" t="str">
        <f>IF(B1099="","",VLOOKUP(I1099,'TONG HOP'!$B$8:$F$19883,5,0))</f>
        <v/>
      </c>
      <c r="K1099" s="214"/>
      <c r="L1099" s="214"/>
      <c r="O1099" s="617"/>
      <c r="P1099" s="11">
        <f t="shared" si="37"/>
        <v>8</v>
      </c>
    </row>
    <row r="1100" spans="1:16" ht="15" customHeight="1">
      <c r="A1100" s="4">
        <f t="shared" si="36"/>
        <v>1096</v>
      </c>
      <c r="B1100" s="30"/>
      <c r="C1100" s="19" t="s">
        <v>742</v>
      </c>
      <c r="D1100" s="489"/>
      <c r="E1100" s="5" t="s">
        <v>743</v>
      </c>
      <c r="F1100" s="20"/>
      <c r="G1100" s="17"/>
      <c r="H1100" s="17" t="e">
        <f>VLOOKUP(G1100,'TONG HOP'!$C$8:$E$799,2,0)</f>
        <v>#N/A</v>
      </c>
      <c r="I1100" s="29" t="str">
        <f>IF(B1100="","",VLOOKUP(H1100,'TONG HOP'!$B$8:$F$19883,1,0))</f>
        <v/>
      </c>
      <c r="J1100" s="35" t="str">
        <f>IF(B1100="","",VLOOKUP(I1100,'TONG HOP'!$B$8:$F$19883,5,0))</f>
        <v/>
      </c>
      <c r="K1100" s="214"/>
      <c r="L1100" s="214"/>
      <c r="O1100" s="617"/>
      <c r="P1100" s="11">
        <f t="shared" si="37"/>
        <v>8</v>
      </c>
    </row>
    <row r="1101" spans="1:16" ht="15" customHeight="1">
      <c r="A1101" s="4">
        <f t="shared" si="36"/>
        <v>1097</v>
      </c>
      <c r="B1101" s="30"/>
      <c r="C1101" s="19" t="s">
        <v>742</v>
      </c>
      <c r="D1101" s="489"/>
      <c r="E1101" s="5" t="s">
        <v>743</v>
      </c>
      <c r="F1101" s="20"/>
      <c r="G1101" s="17"/>
      <c r="H1101" s="17" t="e">
        <f>VLOOKUP(G1101,'TONG HOP'!$C$8:$E$799,2,0)</f>
        <v>#N/A</v>
      </c>
      <c r="I1101" s="29" t="str">
        <f>IF(B1101="","",VLOOKUP(H1101,'TONG HOP'!$B$8:$F$19883,1,0))</f>
        <v/>
      </c>
      <c r="J1101" s="35" t="str">
        <f>IF(B1101="","",VLOOKUP(I1101,'TONG HOP'!$B$8:$F$19883,5,0))</f>
        <v/>
      </c>
      <c r="K1101" s="214"/>
      <c r="L1101" s="214"/>
      <c r="O1101" s="617"/>
      <c r="P1101" s="11">
        <f t="shared" si="37"/>
        <v>8</v>
      </c>
    </row>
    <row r="1102" spans="1:16" ht="15" customHeight="1">
      <c r="A1102" s="4">
        <f t="shared" si="36"/>
        <v>1098</v>
      </c>
      <c r="B1102" s="30"/>
      <c r="C1102" s="19" t="s">
        <v>742</v>
      </c>
      <c r="D1102" s="489"/>
      <c r="E1102" s="5" t="s">
        <v>743</v>
      </c>
      <c r="F1102" s="20"/>
      <c r="G1102" s="17"/>
      <c r="H1102" s="17" t="e">
        <f>VLOOKUP(G1102,'TONG HOP'!$C$8:$E$799,2,0)</f>
        <v>#N/A</v>
      </c>
      <c r="I1102" s="29" t="str">
        <f>IF(B1102="","",VLOOKUP(H1102,'TONG HOP'!$B$8:$F$19883,1,0))</f>
        <v/>
      </c>
      <c r="J1102" s="35" t="str">
        <f>IF(B1102="","",VLOOKUP(I1102,'TONG HOP'!$B$8:$F$19883,5,0))</f>
        <v/>
      </c>
      <c r="K1102" s="214"/>
      <c r="L1102" s="214"/>
      <c r="O1102" s="617"/>
      <c r="P1102" s="11">
        <f t="shared" si="37"/>
        <v>8</v>
      </c>
    </row>
    <row r="1103" spans="1:16" ht="15" customHeight="1">
      <c r="A1103" s="4">
        <f t="shared" si="36"/>
        <v>1099</v>
      </c>
      <c r="B1103" s="30"/>
      <c r="C1103" s="19" t="s">
        <v>742</v>
      </c>
      <c r="D1103" s="489"/>
      <c r="E1103" s="5" t="s">
        <v>743</v>
      </c>
      <c r="F1103" s="20"/>
      <c r="G1103" s="17"/>
      <c r="H1103" s="17" t="e">
        <f>VLOOKUP(G1103,'TONG HOP'!$C$8:$E$799,2,0)</f>
        <v>#N/A</v>
      </c>
      <c r="I1103" s="29" t="str">
        <f>IF(B1103="","",VLOOKUP(H1103,'TONG HOP'!$B$8:$F$19883,1,0))</f>
        <v/>
      </c>
      <c r="J1103" s="35" t="str">
        <f>IF(B1103="","",VLOOKUP(I1103,'TONG HOP'!$B$8:$F$19883,5,0))</f>
        <v/>
      </c>
      <c r="K1103" s="214"/>
      <c r="L1103" s="214"/>
      <c r="O1103" s="617"/>
      <c r="P1103" s="11">
        <f t="shared" si="37"/>
        <v>8</v>
      </c>
    </row>
    <row r="1104" spans="1:16" ht="15" customHeight="1">
      <c r="A1104" s="4">
        <f t="shared" si="36"/>
        <v>1100</v>
      </c>
      <c r="B1104" s="30"/>
      <c r="C1104" s="19" t="s">
        <v>742</v>
      </c>
      <c r="D1104" s="489"/>
      <c r="E1104" s="5" t="s">
        <v>743</v>
      </c>
      <c r="F1104" s="20"/>
      <c r="G1104" s="17"/>
      <c r="H1104" s="17" t="e">
        <f>VLOOKUP(G1104,'TONG HOP'!$C$8:$E$799,2,0)</f>
        <v>#N/A</v>
      </c>
      <c r="I1104" s="29" t="str">
        <f>IF(B1104="","",VLOOKUP(H1104,'TONG HOP'!$B$8:$F$19883,1,0))</f>
        <v/>
      </c>
      <c r="J1104" s="35" t="str">
        <f>IF(B1104="","",VLOOKUP(I1104,'TONG HOP'!$B$8:$F$19883,5,0))</f>
        <v/>
      </c>
      <c r="K1104" s="214"/>
      <c r="L1104" s="214"/>
      <c r="O1104" s="617"/>
      <c r="P1104" s="11">
        <f t="shared" si="37"/>
        <v>8</v>
      </c>
    </row>
    <row r="1105" spans="1:16" ht="15" customHeight="1">
      <c r="A1105" s="4">
        <f t="shared" si="36"/>
        <v>1101</v>
      </c>
      <c r="B1105" s="30"/>
      <c r="C1105" s="19" t="s">
        <v>742</v>
      </c>
      <c r="D1105" s="489"/>
      <c r="E1105" s="5" t="s">
        <v>743</v>
      </c>
      <c r="F1105" s="20"/>
      <c r="G1105" s="17"/>
      <c r="H1105" s="17" t="e">
        <f>VLOOKUP(G1105,'TONG HOP'!$C$8:$E$799,2,0)</f>
        <v>#N/A</v>
      </c>
      <c r="I1105" s="29" t="str">
        <f>IF(B1105="","",VLOOKUP(H1105,'TONG HOP'!$B$8:$F$19883,1,0))</f>
        <v/>
      </c>
      <c r="J1105" s="35" t="str">
        <f>IF(B1105="","",VLOOKUP(I1105,'TONG HOP'!$B$8:$F$19883,5,0))</f>
        <v/>
      </c>
      <c r="K1105" s="214"/>
      <c r="L1105" s="214"/>
      <c r="O1105" s="617"/>
      <c r="P1105" s="11">
        <f t="shared" si="37"/>
        <v>8</v>
      </c>
    </row>
    <row r="1106" spans="1:16" ht="15" customHeight="1">
      <c r="A1106" s="4">
        <f t="shared" si="36"/>
        <v>1102</v>
      </c>
      <c r="B1106" s="30"/>
      <c r="C1106" s="19" t="s">
        <v>742</v>
      </c>
      <c r="D1106" s="489"/>
      <c r="E1106" s="5" t="s">
        <v>743</v>
      </c>
      <c r="F1106" s="20"/>
      <c r="G1106" s="17"/>
      <c r="H1106" s="17" t="e">
        <f>VLOOKUP(G1106,'TONG HOP'!$C$8:$E$799,2,0)</f>
        <v>#N/A</v>
      </c>
      <c r="I1106" s="29" t="str">
        <f>IF(B1106="","",VLOOKUP(H1106,'TONG HOP'!$B$8:$F$19883,1,0))</f>
        <v/>
      </c>
      <c r="J1106" s="35" t="str">
        <f>IF(B1106="","",VLOOKUP(I1106,'TONG HOP'!$B$8:$F$19883,5,0))</f>
        <v/>
      </c>
      <c r="K1106" s="214"/>
      <c r="L1106" s="214"/>
      <c r="O1106" s="617"/>
      <c r="P1106" s="11">
        <f t="shared" si="37"/>
        <v>8</v>
      </c>
    </row>
    <row r="1107" spans="1:16" ht="15" customHeight="1">
      <c r="A1107" s="4">
        <f t="shared" si="36"/>
        <v>1103</v>
      </c>
      <c r="B1107" s="30"/>
      <c r="C1107" s="19" t="s">
        <v>742</v>
      </c>
      <c r="D1107" s="489"/>
      <c r="E1107" s="5" t="s">
        <v>743</v>
      </c>
      <c r="F1107" s="20"/>
      <c r="G1107" s="17"/>
      <c r="H1107" s="17" t="e">
        <f>VLOOKUP(G1107,'TONG HOP'!$C$8:$E$799,2,0)</f>
        <v>#N/A</v>
      </c>
      <c r="I1107" s="29" t="str">
        <f>IF(B1107="","",VLOOKUP(H1107,'TONG HOP'!$B$8:$F$19883,1,0))</f>
        <v/>
      </c>
      <c r="J1107" s="35" t="str">
        <f>IF(B1107="","",VLOOKUP(I1107,'TONG HOP'!$B$8:$F$19883,5,0))</f>
        <v/>
      </c>
      <c r="K1107" s="214"/>
      <c r="L1107" s="214"/>
      <c r="O1107" s="617"/>
      <c r="P1107" s="11">
        <f t="shared" si="37"/>
        <v>8</v>
      </c>
    </row>
    <row r="1108" spans="1:16" ht="15" customHeight="1">
      <c r="A1108" s="4">
        <f t="shared" si="36"/>
        <v>1104</v>
      </c>
      <c r="B1108" s="30"/>
      <c r="C1108" s="19" t="s">
        <v>742</v>
      </c>
      <c r="D1108" s="489"/>
      <c r="E1108" s="5" t="s">
        <v>743</v>
      </c>
      <c r="F1108" s="20"/>
      <c r="G1108" s="17"/>
      <c r="H1108" s="17" t="e">
        <f>VLOOKUP(G1108,'TONG HOP'!$C$8:$E$799,2,0)</f>
        <v>#N/A</v>
      </c>
      <c r="I1108" s="29" t="str">
        <f>IF(B1108="","",VLOOKUP(H1108,'TONG HOP'!$B$8:$F$19883,1,0))</f>
        <v/>
      </c>
      <c r="J1108" s="35" t="str">
        <f>IF(B1108="","",VLOOKUP(I1108,'TONG HOP'!$B$8:$F$19883,5,0))</f>
        <v/>
      </c>
      <c r="K1108" s="214"/>
      <c r="L1108" s="214"/>
      <c r="O1108" s="617"/>
      <c r="P1108" s="11">
        <f t="shared" si="37"/>
        <v>8</v>
      </c>
    </row>
    <row r="1109" spans="1:16" ht="15" customHeight="1">
      <c r="A1109" s="4">
        <f t="shared" si="36"/>
        <v>1105</v>
      </c>
      <c r="B1109" s="30"/>
      <c r="C1109" s="19" t="s">
        <v>742</v>
      </c>
      <c r="D1109" s="489"/>
      <c r="E1109" s="5" t="s">
        <v>743</v>
      </c>
      <c r="F1109" s="20"/>
      <c r="G1109" s="17"/>
      <c r="H1109" s="17" t="e">
        <f>VLOOKUP(G1109,'TONG HOP'!$C$8:$E$799,2,0)</f>
        <v>#N/A</v>
      </c>
      <c r="I1109" s="29" t="str">
        <f>IF(B1109="","",VLOOKUP(H1109,'TONG HOP'!$B$8:$F$19883,1,0))</f>
        <v/>
      </c>
      <c r="J1109" s="35" t="str">
        <f>IF(B1109="","",VLOOKUP(I1109,'TONG HOP'!$B$8:$F$19883,5,0))</f>
        <v/>
      </c>
      <c r="K1109" s="214"/>
      <c r="L1109" s="214"/>
      <c r="O1109" s="617"/>
      <c r="P1109" s="11">
        <f t="shared" si="37"/>
        <v>8</v>
      </c>
    </row>
    <row r="1110" spans="1:16" ht="15" customHeight="1">
      <c r="A1110" s="4">
        <f t="shared" si="36"/>
        <v>1106</v>
      </c>
      <c r="B1110" s="30"/>
      <c r="C1110" s="19" t="s">
        <v>742</v>
      </c>
      <c r="D1110" s="489"/>
      <c r="E1110" s="5" t="s">
        <v>743</v>
      </c>
      <c r="F1110" s="20"/>
      <c r="G1110" s="17"/>
      <c r="H1110" s="17" t="e">
        <f>VLOOKUP(G1110,'TONG HOP'!$C$8:$E$799,2,0)</f>
        <v>#N/A</v>
      </c>
      <c r="I1110" s="29" t="str">
        <f>IF(B1110="","",VLOOKUP(H1110,'TONG HOP'!$B$8:$F$19883,1,0))</f>
        <v/>
      </c>
      <c r="J1110" s="35" t="str">
        <f>IF(B1110="","",VLOOKUP(I1110,'TONG HOP'!$B$8:$F$19883,5,0))</f>
        <v/>
      </c>
      <c r="K1110" s="214"/>
      <c r="L1110" s="214"/>
      <c r="O1110" s="617"/>
      <c r="P1110" s="11">
        <f t="shared" si="37"/>
        <v>8</v>
      </c>
    </row>
    <row r="1111" spans="1:16" ht="15" customHeight="1">
      <c r="A1111" s="4">
        <f t="shared" si="36"/>
        <v>1107</v>
      </c>
      <c r="B1111" s="30"/>
      <c r="C1111" s="19" t="s">
        <v>742</v>
      </c>
      <c r="D1111" s="489"/>
      <c r="E1111" s="5" t="s">
        <v>743</v>
      </c>
      <c r="F1111" s="20"/>
      <c r="G1111" s="17"/>
      <c r="H1111" s="17" t="e">
        <f>VLOOKUP(G1111,'TONG HOP'!$C$8:$E$799,2,0)</f>
        <v>#N/A</v>
      </c>
      <c r="I1111" s="29" t="str">
        <f>IF(B1111="","",VLOOKUP(H1111,'TONG HOP'!$B$8:$F$19883,1,0))</f>
        <v/>
      </c>
      <c r="J1111" s="35" t="str">
        <f>IF(B1111="","",VLOOKUP(I1111,'TONG HOP'!$B$8:$F$19883,5,0))</f>
        <v/>
      </c>
      <c r="K1111" s="214"/>
      <c r="L1111" s="214"/>
      <c r="O1111" s="617"/>
      <c r="P1111" s="11">
        <f t="shared" si="37"/>
        <v>8</v>
      </c>
    </row>
    <row r="1112" spans="1:16" ht="15" customHeight="1">
      <c r="A1112" s="4">
        <f t="shared" si="36"/>
        <v>1108</v>
      </c>
      <c r="B1112" s="30"/>
      <c r="C1112" s="19" t="s">
        <v>742</v>
      </c>
      <c r="D1112" s="489"/>
      <c r="E1112" s="5" t="s">
        <v>743</v>
      </c>
      <c r="F1112" s="20"/>
      <c r="G1112" s="17"/>
      <c r="H1112" s="17" t="e">
        <f>VLOOKUP(G1112,'TONG HOP'!$C$8:$E$799,2,0)</f>
        <v>#N/A</v>
      </c>
      <c r="I1112" s="29" t="str">
        <f>IF(B1112="","",VLOOKUP(H1112,'TONG HOP'!$B$8:$F$19883,1,0))</f>
        <v/>
      </c>
      <c r="J1112" s="35" t="str">
        <f>IF(B1112="","",VLOOKUP(I1112,'TONG HOP'!$B$8:$F$19883,5,0))</f>
        <v/>
      </c>
      <c r="K1112" s="214"/>
      <c r="L1112" s="214"/>
      <c r="O1112" s="617"/>
      <c r="P1112" s="11">
        <f t="shared" si="37"/>
        <v>8</v>
      </c>
    </row>
    <row r="1113" spans="1:16" ht="15" customHeight="1">
      <c r="A1113" s="4">
        <f t="shared" si="36"/>
        <v>1109</v>
      </c>
      <c r="B1113" s="30"/>
      <c r="C1113" s="19" t="s">
        <v>742</v>
      </c>
      <c r="D1113" s="489"/>
      <c r="E1113" s="5" t="s">
        <v>743</v>
      </c>
      <c r="F1113" s="20"/>
      <c r="G1113" s="17"/>
      <c r="H1113" s="17" t="e">
        <f>VLOOKUP(G1113,'TONG HOP'!$C$8:$E$799,2,0)</f>
        <v>#N/A</v>
      </c>
      <c r="I1113" s="29" t="str">
        <f>IF(B1113="","",VLOOKUP(H1113,'TONG HOP'!$B$8:$F$19883,1,0))</f>
        <v/>
      </c>
      <c r="J1113" s="35" t="str">
        <f>IF(B1113="","",VLOOKUP(I1113,'TONG HOP'!$B$8:$F$19883,5,0))</f>
        <v/>
      </c>
      <c r="K1113" s="214"/>
      <c r="L1113" s="214"/>
      <c r="O1113" s="617"/>
      <c r="P1113" s="11">
        <f t="shared" si="37"/>
        <v>8</v>
      </c>
    </row>
    <row r="1114" spans="1:16" ht="15" customHeight="1">
      <c r="A1114" s="4">
        <f t="shared" si="36"/>
        <v>1110</v>
      </c>
      <c r="B1114" s="30"/>
      <c r="C1114" s="19" t="s">
        <v>742</v>
      </c>
      <c r="D1114" s="489"/>
      <c r="E1114" s="5" t="s">
        <v>743</v>
      </c>
      <c r="F1114" s="20"/>
      <c r="G1114" s="17"/>
      <c r="H1114" s="17" t="e">
        <f>VLOOKUP(G1114,'TONG HOP'!$C$8:$E$799,2,0)</f>
        <v>#N/A</v>
      </c>
      <c r="I1114" s="29" t="str">
        <f>IF(B1114="","",VLOOKUP(H1114,'TONG HOP'!$B$8:$F$19883,1,0))</f>
        <v/>
      </c>
      <c r="J1114" s="35" t="str">
        <f>IF(B1114="","",VLOOKUP(I1114,'TONG HOP'!$B$8:$F$19883,5,0))</f>
        <v/>
      </c>
      <c r="K1114" s="214"/>
      <c r="L1114" s="214"/>
      <c r="O1114" s="617"/>
      <c r="P1114" s="11">
        <f t="shared" si="37"/>
        <v>8</v>
      </c>
    </row>
    <row r="1115" spans="1:16" ht="15" customHeight="1">
      <c r="A1115" s="4">
        <f t="shared" si="36"/>
        <v>1111</v>
      </c>
      <c r="B1115" s="30"/>
      <c r="C1115" s="19" t="s">
        <v>742</v>
      </c>
      <c r="D1115" s="489"/>
      <c r="E1115" s="5" t="s">
        <v>743</v>
      </c>
      <c r="F1115" s="20"/>
      <c r="G1115" s="17"/>
      <c r="H1115" s="17" t="e">
        <f>VLOOKUP(G1115,'TONG HOP'!$C$8:$E$799,2,0)</f>
        <v>#N/A</v>
      </c>
      <c r="I1115" s="29" t="str">
        <f>IF(B1115="","",VLOOKUP(H1115,'TONG HOP'!$B$8:$F$19883,1,0))</f>
        <v/>
      </c>
      <c r="J1115" s="35" t="str">
        <f>IF(B1115="","",VLOOKUP(I1115,'TONG HOP'!$B$8:$F$19883,5,0))</f>
        <v/>
      </c>
      <c r="K1115" s="214"/>
      <c r="L1115" s="214"/>
      <c r="O1115" s="617"/>
      <c r="P1115" s="11">
        <f t="shared" si="37"/>
        <v>8</v>
      </c>
    </row>
    <row r="1116" spans="1:16" ht="15" customHeight="1">
      <c r="A1116" s="4">
        <f t="shared" si="36"/>
        <v>1112</v>
      </c>
      <c r="B1116" s="30"/>
      <c r="C1116" s="19" t="s">
        <v>742</v>
      </c>
      <c r="D1116" s="489"/>
      <c r="E1116" s="5" t="s">
        <v>743</v>
      </c>
      <c r="F1116" s="20"/>
      <c r="G1116" s="17"/>
      <c r="H1116" s="17" t="e">
        <f>VLOOKUP(G1116,'TONG HOP'!$C$8:$E$799,2,0)</f>
        <v>#N/A</v>
      </c>
      <c r="I1116" s="29" t="str">
        <f>IF(B1116="","",VLOOKUP(H1116,'TONG HOP'!$B$8:$F$19883,1,0))</f>
        <v/>
      </c>
      <c r="J1116" s="35" t="str">
        <f>IF(B1116="","",VLOOKUP(I1116,'TONG HOP'!$B$8:$F$19883,5,0))</f>
        <v/>
      </c>
      <c r="K1116" s="214"/>
      <c r="L1116" s="214"/>
      <c r="O1116" s="617"/>
      <c r="P1116" s="11">
        <f t="shared" si="37"/>
        <v>8</v>
      </c>
    </row>
    <row r="1117" spans="1:16" ht="15" customHeight="1">
      <c r="A1117" s="4">
        <f t="shared" si="36"/>
        <v>1113</v>
      </c>
      <c r="B1117" s="30"/>
      <c r="C1117" s="19" t="s">
        <v>742</v>
      </c>
      <c r="D1117" s="489"/>
      <c r="E1117" s="5" t="s">
        <v>743</v>
      </c>
      <c r="F1117" s="20"/>
      <c r="G1117" s="17"/>
      <c r="H1117" s="17" t="e">
        <f>VLOOKUP(G1117,'TONG HOP'!$C$8:$E$799,2,0)</f>
        <v>#N/A</v>
      </c>
      <c r="I1117" s="29" t="str">
        <f>IF(B1117="","",VLOOKUP(H1117,'TONG HOP'!$B$8:$F$19883,1,0))</f>
        <v/>
      </c>
      <c r="J1117" s="35" t="str">
        <f>IF(B1117="","",VLOOKUP(I1117,'TONG HOP'!$B$8:$F$19883,5,0))</f>
        <v/>
      </c>
      <c r="K1117" s="214"/>
      <c r="L1117" s="214"/>
      <c r="O1117" s="617"/>
      <c r="P1117" s="11">
        <f t="shared" si="37"/>
        <v>8</v>
      </c>
    </row>
    <row r="1118" spans="1:16" ht="15" customHeight="1">
      <c r="A1118" s="4">
        <f t="shared" si="36"/>
        <v>1114</v>
      </c>
      <c r="B1118" s="30"/>
      <c r="C1118" s="19" t="s">
        <v>742</v>
      </c>
      <c r="D1118" s="489"/>
      <c r="E1118" s="5" t="s">
        <v>743</v>
      </c>
      <c r="F1118" s="20"/>
      <c r="G1118" s="17"/>
      <c r="H1118" s="17" t="e">
        <f>VLOOKUP(G1118,'TONG HOP'!$C$8:$E$799,2,0)</f>
        <v>#N/A</v>
      </c>
      <c r="I1118" s="29" t="str">
        <f>IF(B1118="","",VLOOKUP(H1118,'TONG HOP'!$B$8:$F$19883,1,0))</f>
        <v/>
      </c>
      <c r="J1118" s="35" t="str">
        <f>IF(B1118="","",VLOOKUP(I1118,'TONG HOP'!$B$8:$F$19883,5,0))</f>
        <v/>
      </c>
      <c r="K1118" s="214"/>
      <c r="L1118" s="214"/>
      <c r="O1118" s="617"/>
      <c r="P1118" s="11">
        <f t="shared" si="37"/>
        <v>8</v>
      </c>
    </row>
    <row r="1119" spans="1:16" ht="15" customHeight="1">
      <c r="A1119" s="4">
        <f t="shared" si="36"/>
        <v>1115</v>
      </c>
      <c r="B1119" s="30"/>
      <c r="C1119" s="19" t="s">
        <v>742</v>
      </c>
      <c r="D1119" s="489"/>
      <c r="E1119" s="5" t="s">
        <v>743</v>
      </c>
      <c r="F1119" s="20"/>
      <c r="G1119" s="17"/>
      <c r="H1119" s="17" t="e">
        <f>VLOOKUP(G1119,'TONG HOP'!$C$8:$E$799,2,0)</f>
        <v>#N/A</v>
      </c>
      <c r="I1119" s="29" t="str">
        <f>IF(B1119="","",VLOOKUP(H1119,'TONG HOP'!$B$8:$F$19883,1,0))</f>
        <v/>
      </c>
      <c r="J1119" s="35" t="str">
        <f>IF(B1119="","",VLOOKUP(I1119,'TONG HOP'!$B$8:$F$19883,5,0))</f>
        <v/>
      </c>
      <c r="K1119" s="214"/>
      <c r="L1119" s="214"/>
      <c r="O1119" s="617"/>
      <c r="P1119" s="11">
        <f t="shared" si="37"/>
        <v>8</v>
      </c>
    </row>
    <row r="1120" spans="1:16" ht="15" customHeight="1">
      <c r="A1120" s="4">
        <f t="shared" si="36"/>
        <v>1116</v>
      </c>
      <c r="B1120" s="30"/>
      <c r="C1120" s="19" t="s">
        <v>742</v>
      </c>
      <c r="D1120" s="489"/>
      <c r="E1120" s="5" t="s">
        <v>743</v>
      </c>
      <c r="F1120" s="20"/>
      <c r="G1120" s="17"/>
      <c r="H1120" s="17" t="e">
        <f>VLOOKUP(G1120,'TONG HOP'!$C$8:$E$799,2,0)</f>
        <v>#N/A</v>
      </c>
      <c r="I1120" s="29" t="str">
        <f>IF(B1120="","",VLOOKUP(H1120,'TONG HOP'!$B$8:$F$19883,1,0))</f>
        <v/>
      </c>
      <c r="J1120" s="35" t="str">
        <f>IF(B1120="","",VLOOKUP(I1120,'TONG HOP'!$B$8:$F$19883,5,0))</f>
        <v/>
      </c>
      <c r="K1120" s="214"/>
      <c r="L1120" s="214"/>
      <c r="O1120" s="617"/>
      <c r="P1120" s="11">
        <f t="shared" si="37"/>
        <v>8</v>
      </c>
    </row>
    <row r="1121" spans="1:16" ht="15" customHeight="1">
      <c r="A1121" s="4">
        <f t="shared" si="36"/>
        <v>1117</v>
      </c>
      <c r="B1121" s="30"/>
      <c r="C1121" s="19" t="s">
        <v>742</v>
      </c>
      <c r="D1121" s="489"/>
      <c r="E1121" s="5" t="s">
        <v>743</v>
      </c>
      <c r="F1121" s="20"/>
      <c r="G1121" s="17"/>
      <c r="H1121" s="17" t="e">
        <f>VLOOKUP(G1121,'TONG HOP'!$C$8:$E$799,2,0)</f>
        <v>#N/A</v>
      </c>
      <c r="I1121" s="29" t="str">
        <f>IF(B1121="","",VLOOKUP(H1121,'TONG HOP'!$B$8:$F$19883,1,0))</f>
        <v/>
      </c>
      <c r="J1121" s="35" t="str">
        <f>IF(B1121="","",VLOOKUP(I1121,'TONG HOP'!$B$8:$F$19883,5,0))</f>
        <v/>
      </c>
      <c r="K1121" s="214"/>
      <c r="L1121" s="214"/>
      <c r="O1121" s="617"/>
      <c r="P1121" s="11">
        <f t="shared" si="37"/>
        <v>8</v>
      </c>
    </row>
    <row r="1122" spans="1:16" ht="15" customHeight="1">
      <c r="A1122" s="4">
        <f t="shared" si="36"/>
        <v>1118</v>
      </c>
      <c r="B1122" s="30"/>
      <c r="C1122" s="19" t="s">
        <v>742</v>
      </c>
      <c r="D1122" s="489"/>
      <c r="E1122" s="5" t="s">
        <v>743</v>
      </c>
      <c r="F1122" s="20"/>
      <c r="G1122" s="17"/>
      <c r="H1122" s="17" t="e">
        <f>VLOOKUP(G1122,'TONG HOP'!$C$8:$E$799,2,0)</f>
        <v>#N/A</v>
      </c>
      <c r="I1122" s="29" t="str">
        <f>IF(B1122="","",VLOOKUP(H1122,'TONG HOP'!$B$8:$F$19883,1,0))</f>
        <v/>
      </c>
      <c r="J1122" s="35" t="str">
        <f>IF(B1122="","",VLOOKUP(I1122,'TONG HOP'!$B$8:$F$19883,5,0))</f>
        <v/>
      </c>
      <c r="K1122" s="214"/>
      <c r="L1122" s="214"/>
      <c r="O1122" s="617"/>
      <c r="P1122" s="11">
        <f t="shared" si="37"/>
        <v>8</v>
      </c>
    </row>
    <row r="1123" spans="1:16" ht="15" customHeight="1">
      <c r="A1123" s="4">
        <f t="shared" si="36"/>
        <v>1119</v>
      </c>
      <c r="B1123" s="30"/>
      <c r="C1123" s="19" t="s">
        <v>742</v>
      </c>
      <c r="D1123" s="489"/>
      <c r="E1123" s="5" t="s">
        <v>743</v>
      </c>
      <c r="F1123" s="20"/>
      <c r="G1123" s="17"/>
      <c r="H1123" s="17" t="e">
        <f>VLOOKUP(G1123,'TONG HOP'!$C$8:$E$799,2,0)</f>
        <v>#N/A</v>
      </c>
      <c r="I1123" s="29" t="str">
        <f>IF(B1123="","",VLOOKUP(H1123,'TONG HOP'!$B$8:$F$19883,1,0))</f>
        <v/>
      </c>
      <c r="J1123" s="35" t="str">
        <f>IF(B1123="","",VLOOKUP(I1123,'TONG HOP'!$B$8:$F$19883,5,0))</f>
        <v/>
      </c>
      <c r="K1123" s="214"/>
      <c r="L1123" s="214"/>
      <c r="O1123" s="617"/>
      <c r="P1123" s="11">
        <f t="shared" si="37"/>
        <v>8</v>
      </c>
    </row>
    <row r="1124" spans="1:16" ht="15" customHeight="1">
      <c r="A1124" s="4">
        <f t="shared" si="36"/>
        <v>1120</v>
      </c>
      <c r="B1124" s="30"/>
      <c r="C1124" s="19" t="s">
        <v>742</v>
      </c>
      <c r="D1124" s="489"/>
      <c r="E1124" s="5" t="s">
        <v>743</v>
      </c>
      <c r="F1124" s="20"/>
      <c r="G1124" s="17"/>
      <c r="H1124" s="17" t="e">
        <f>VLOOKUP(G1124,'TONG HOP'!$C$8:$E$799,2,0)</f>
        <v>#N/A</v>
      </c>
      <c r="I1124" s="29" t="str">
        <f>IF(B1124="","",VLOOKUP(H1124,'TONG HOP'!$B$8:$F$19883,1,0))</f>
        <v/>
      </c>
      <c r="J1124" s="35" t="str">
        <f>IF(B1124="","",VLOOKUP(I1124,'TONG HOP'!$B$8:$F$19883,5,0))</f>
        <v/>
      </c>
      <c r="K1124" s="214"/>
      <c r="L1124" s="214"/>
      <c r="O1124" s="617"/>
      <c r="P1124" s="11">
        <f t="shared" si="37"/>
        <v>8</v>
      </c>
    </row>
    <row r="1125" spans="1:16" ht="15" customHeight="1">
      <c r="A1125" s="4">
        <f t="shared" si="36"/>
        <v>1121</v>
      </c>
      <c r="B1125" s="30"/>
      <c r="C1125" s="19" t="s">
        <v>742</v>
      </c>
      <c r="D1125" s="489"/>
      <c r="E1125" s="5" t="s">
        <v>743</v>
      </c>
      <c r="F1125" s="20"/>
      <c r="G1125" s="17"/>
      <c r="H1125" s="17" t="e">
        <f>VLOOKUP(G1125,'TONG HOP'!$C$8:$E$799,2,0)</f>
        <v>#N/A</v>
      </c>
      <c r="I1125" s="29" t="str">
        <f>IF(B1125="","",VLOOKUP(H1125,'TONG HOP'!$B$8:$F$19883,1,0))</f>
        <v/>
      </c>
      <c r="J1125" s="35" t="str">
        <f>IF(B1125="","",VLOOKUP(I1125,'TONG HOP'!$B$8:$F$19883,5,0))</f>
        <v/>
      </c>
      <c r="K1125" s="214"/>
      <c r="L1125" s="214"/>
      <c r="O1125" s="617"/>
      <c r="P1125" s="11">
        <f t="shared" si="37"/>
        <v>8</v>
      </c>
    </row>
    <row r="1126" spans="1:16" ht="15" customHeight="1">
      <c r="A1126" s="4">
        <f t="shared" si="36"/>
        <v>1122</v>
      </c>
      <c r="B1126" s="30"/>
      <c r="C1126" s="19" t="s">
        <v>742</v>
      </c>
      <c r="D1126" s="489"/>
      <c r="E1126" s="5" t="s">
        <v>743</v>
      </c>
      <c r="F1126" s="20"/>
      <c r="G1126" s="17"/>
      <c r="H1126" s="17" t="e">
        <f>VLOOKUP(G1126,'TONG HOP'!$C$8:$E$799,2,0)</f>
        <v>#N/A</v>
      </c>
      <c r="I1126" s="29" t="str">
        <f>IF(B1126="","",VLOOKUP(H1126,'TONG HOP'!$B$8:$F$19883,1,0))</f>
        <v/>
      </c>
      <c r="J1126" s="35" t="str">
        <f>IF(B1126="","",VLOOKUP(I1126,'TONG HOP'!$B$8:$F$19883,5,0))</f>
        <v/>
      </c>
      <c r="K1126" s="214"/>
      <c r="L1126" s="214"/>
      <c r="O1126" s="617"/>
      <c r="P1126" s="11">
        <f t="shared" si="37"/>
        <v>8</v>
      </c>
    </row>
    <row r="1127" spans="1:16" ht="15" customHeight="1">
      <c r="A1127" s="4">
        <f t="shared" si="36"/>
        <v>1123</v>
      </c>
      <c r="B1127" s="30"/>
      <c r="C1127" s="19" t="s">
        <v>742</v>
      </c>
      <c r="D1127" s="489"/>
      <c r="E1127" s="5" t="s">
        <v>743</v>
      </c>
      <c r="F1127" s="20"/>
      <c r="G1127" s="17"/>
      <c r="H1127" s="17" t="e">
        <f>VLOOKUP(G1127,'TONG HOP'!$C$8:$E$799,2,0)</f>
        <v>#N/A</v>
      </c>
      <c r="I1127" s="29" t="str">
        <f>IF(B1127="","",VLOOKUP(H1127,'TONG HOP'!$B$8:$F$19883,1,0))</f>
        <v/>
      </c>
      <c r="J1127" s="35" t="str">
        <f>IF(B1127="","",VLOOKUP(I1127,'TONG HOP'!$B$8:$F$19883,5,0))</f>
        <v/>
      </c>
      <c r="K1127" s="214"/>
      <c r="L1127" s="214"/>
      <c r="O1127" s="617"/>
      <c r="P1127" s="11">
        <f t="shared" si="37"/>
        <v>8</v>
      </c>
    </row>
    <row r="1128" spans="1:16" ht="15" customHeight="1">
      <c r="A1128" s="4">
        <f t="shared" si="36"/>
        <v>1124</v>
      </c>
      <c r="B1128" s="30"/>
      <c r="C1128" s="19" t="s">
        <v>742</v>
      </c>
      <c r="D1128" s="489"/>
      <c r="E1128" s="5" t="s">
        <v>743</v>
      </c>
      <c r="F1128" s="20"/>
      <c r="G1128" s="17"/>
      <c r="H1128" s="17" t="e">
        <f>VLOOKUP(G1128,'TONG HOP'!$C$8:$E$799,2,0)</f>
        <v>#N/A</v>
      </c>
      <c r="I1128" s="29" t="str">
        <f>IF(B1128="","",VLOOKUP(H1128,'TONG HOP'!$B$8:$F$19883,1,0))</f>
        <v/>
      </c>
      <c r="J1128" s="35" t="str">
        <f>IF(B1128="","",VLOOKUP(I1128,'TONG HOP'!$B$8:$F$19883,5,0))</f>
        <v/>
      </c>
      <c r="K1128" s="214"/>
      <c r="L1128" s="214"/>
      <c r="O1128" s="617"/>
      <c r="P1128" s="11">
        <f t="shared" si="37"/>
        <v>8</v>
      </c>
    </row>
    <row r="1129" spans="1:16" ht="15" customHeight="1">
      <c r="A1129" s="4">
        <f t="shared" si="36"/>
        <v>1125</v>
      </c>
      <c r="B1129" s="30"/>
      <c r="C1129" s="19" t="s">
        <v>742</v>
      </c>
      <c r="D1129" s="489"/>
      <c r="E1129" s="5" t="s">
        <v>743</v>
      </c>
      <c r="F1129" s="20"/>
      <c r="G1129" s="17"/>
      <c r="H1129" s="17" t="e">
        <f>VLOOKUP(G1129,'TONG HOP'!$C$8:$E$799,2,0)</f>
        <v>#N/A</v>
      </c>
      <c r="I1129" s="29" t="str">
        <f>IF(B1129="","",VLOOKUP(H1129,'TONG HOP'!$B$8:$F$19883,1,0))</f>
        <v/>
      </c>
      <c r="J1129" s="35" t="str">
        <f>IF(B1129="","",VLOOKUP(I1129,'TONG HOP'!$B$8:$F$19883,5,0))</f>
        <v/>
      </c>
      <c r="K1129" s="214"/>
      <c r="L1129" s="214"/>
      <c r="O1129" s="617"/>
      <c r="P1129" s="11">
        <f t="shared" si="37"/>
        <v>8</v>
      </c>
    </row>
    <row r="1130" spans="1:16" ht="15" customHeight="1">
      <c r="A1130" s="4">
        <f t="shared" si="36"/>
        <v>1126</v>
      </c>
      <c r="B1130" s="30"/>
      <c r="C1130" s="19" t="s">
        <v>742</v>
      </c>
      <c r="D1130" s="489"/>
      <c r="E1130" s="5" t="s">
        <v>743</v>
      </c>
      <c r="F1130" s="20"/>
      <c r="G1130" s="17"/>
      <c r="H1130" s="17" t="e">
        <f>VLOOKUP(G1130,'TONG HOP'!$C$8:$E$799,2,0)</f>
        <v>#N/A</v>
      </c>
      <c r="I1130" s="29" t="str">
        <f>IF(B1130="","",VLOOKUP(H1130,'TONG HOP'!$B$8:$F$19883,1,0))</f>
        <v/>
      </c>
      <c r="J1130" s="35" t="str">
        <f>IF(B1130="","",VLOOKUP(I1130,'TONG HOP'!$B$8:$F$19883,5,0))</f>
        <v/>
      </c>
      <c r="K1130" s="214"/>
      <c r="L1130" s="214"/>
      <c r="O1130" s="617"/>
      <c r="P1130" s="11">
        <f t="shared" si="37"/>
        <v>8</v>
      </c>
    </row>
    <row r="1131" spans="1:16" ht="15" customHeight="1">
      <c r="A1131" s="4">
        <f t="shared" si="36"/>
        <v>1127</v>
      </c>
      <c r="B1131" s="30"/>
      <c r="C1131" s="19" t="s">
        <v>742</v>
      </c>
      <c r="D1131" s="489"/>
      <c r="E1131" s="5" t="s">
        <v>743</v>
      </c>
      <c r="F1131" s="20"/>
      <c r="G1131" s="17"/>
      <c r="H1131" s="17" t="e">
        <f>VLOOKUP(G1131,'TONG HOP'!$C$8:$E$799,2,0)</f>
        <v>#N/A</v>
      </c>
      <c r="I1131" s="29" t="str">
        <f>IF(B1131="","",VLOOKUP(H1131,'TONG HOP'!$B$8:$F$19883,1,0))</f>
        <v/>
      </c>
      <c r="J1131" s="35" t="str">
        <f>IF(B1131="","",VLOOKUP(I1131,'TONG HOP'!$B$8:$F$19883,5,0))</f>
        <v/>
      </c>
      <c r="K1131" s="214"/>
      <c r="L1131" s="214"/>
      <c r="O1131" s="617"/>
      <c r="P1131" s="11">
        <f t="shared" si="37"/>
        <v>8</v>
      </c>
    </row>
    <row r="1132" spans="1:16" ht="15" customHeight="1">
      <c r="A1132" s="4">
        <f t="shared" si="36"/>
        <v>1128</v>
      </c>
      <c r="B1132" s="30"/>
      <c r="C1132" s="19" t="s">
        <v>742</v>
      </c>
      <c r="D1132" s="489"/>
      <c r="E1132" s="5" t="s">
        <v>743</v>
      </c>
      <c r="F1132" s="20"/>
      <c r="G1132" s="17"/>
      <c r="H1132" s="17" t="e">
        <f>VLOOKUP(G1132,'TONG HOP'!$C$8:$E$799,2,0)</f>
        <v>#N/A</v>
      </c>
      <c r="I1132" s="29" t="str">
        <f>IF(B1132="","",VLOOKUP(H1132,'TONG HOP'!$B$8:$F$19883,1,0))</f>
        <v/>
      </c>
      <c r="J1132" s="35" t="str">
        <f>IF(B1132="","",VLOOKUP(I1132,'TONG HOP'!$B$8:$F$19883,5,0))</f>
        <v/>
      </c>
      <c r="K1132" s="214"/>
      <c r="L1132" s="214"/>
      <c r="O1132" s="617"/>
      <c r="P1132" s="11">
        <f t="shared" si="37"/>
        <v>8</v>
      </c>
    </row>
    <row r="1133" spans="1:16" ht="15" customHeight="1">
      <c r="A1133" s="4">
        <f t="shared" si="36"/>
        <v>1129</v>
      </c>
      <c r="B1133" s="30"/>
      <c r="C1133" s="19" t="s">
        <v>742</v>
      </c>
      <c r="D1133" s="489"/>
      <c r="E1133" s="5" t="s">
        <v>743</v>
      </c>
      <c r="F1133" s="20"/>
      <c r="G1133" s="17"/>
      <c r="H1133" s="17" t="e">
        <f>VLOOKUP(G1133,'TONG HOP'!$C$8:$E$799,2,0)</f>
        <v>#N/A</v>
      </c>
      <c r="I1133" s="29" t="str">
        <f>IF(B1133="","",VLOOKUP(H1133,'TONG HOP'!$B$8:$F$19883,1,0))</f>
        <v/>
      </c>
      <c r="J1133" s="35" t="str">
        <f>IF(B1133="","",VLOOKUP(I1133,'TONG HOP'!$B$8:$F$19883,5,0))</f>
        <v/>
      </c>
      <c r="K1133" s="214"/>
      <c r="L1133" s="214"/>
      <c r="O1133" s="617"/>
      <c r="P1133" s="11">
        <f t="shared" si="37"/>
        <v>8</v>
      </c>
    </row>
    <row r="1134" spans="1:16" ht="15" customHeight="1">
      <c r="A1134" s="4">
        <f t="shared" si="36"/>
        <v>1130</v>
      </c>
      <c r="B1134" s="30"/>
      <c r="C1134" s="19" t="s">
        <v>742</v>
      </c>
      <c r="D1134" s="489"/>
      <c r="E1134" s="5" t="s">
        <v>743</v>
      </c>
      <c r="F1134" s="20"/>
      <c r="G1134" s="17"/>
      <c r="H1134" s="17" t="e">
        <f>VLOOKUP(G1134,'TONG HOP'!$C$8:$E$799,2,0)</f>
        <v>#N/A</v>
      </c>
      <c r="I1134" s="29" t="str">
        <f>IF(B1134="","",VLOOKUP(H1134,'TONG HOP'!$B$8:$F$19883,1,0))</f>
        <v/>
      </c>
      <c r="J1134" s="35" t="str">
        <f>IF(B1134="","",VLOOKUP(I1134,'TONG HOP'!$B$8:$F$19883,5,0))</f>
        <v/>
      </c>
      <c r="K1134" s="214"/>
      <c r="L1134" s="214"/>
      <c r="O1134" s="617"/>
      <c r="P1134" s="11">
        <f t="shared" si="37"/>
        <v>8</v>
      </c>
    </row>
    <row r="1135" spans="1:16" ht="15" customHeight="1">
      <c r="A1135" s="4">
        <f t="shared" si="36"/>
        <v>1131</v>
      </c>
      <c r="B1135" s="30"/>
      <c r="C1135" s="19" t="s">
        <v>742</v>
      </c>
      <c r="D1135" s="489"/>
      <c r="E1135" s="5" t="s">
        <v>743</v>
      </c>
      <c r="F1135" s="20"/>
      <c r="G1135" s="17"/>
      <c r="H1135" s="17" t="e">
        <f>VLOOKUP(G1135,'TONG HOP'!$C$8:$E$799,2,0)</f>
        <v>#N/A</v>
      </c>
      <c r="I1135" s="29" t="str">
        <f>IF(B1135="","",VLOOKUP(H1135,'TONG HOP'!$B$8:$F$19883,1,0))</f>
        <v/>
      </c>
      <c r="J1135" s="35" t="str">
        <f>IF(B1135="","",VLOOKUP(I1135,'TONG HOP'!$B$8:$F$19883,5,0))</f>
        <v/>
      </c>
      <c r="K1135" s="214"/>
      <c r="L1135" s="214"/>
      <c r="O1135" s="617"/>
      <c r="P1135" s="11">
        <f t="shared" si="37"/>
        <v>8</v>
      </c>
    </row>
    <row r="1136" spans="1:16" ht="15" customHeight="1">
      <c r="A1136" s="4">
        <f t="shared" si="36"/>
        <v>1132</v>
      </c>
      <c r="B1136" s="30"/>
      <c r="C1136" s="19" t="s">
        <v>742</v>
      </c>
      <c r="D1136" s="489"/>
      <c r="E1136" s="5" t="s">
        <v>743</v>
      </c>
      <c r="F1136" s="20"/>
      <c r="G1136" s="17"/>
      <c r="H1136" s="17" t="e">
        <f>VLOOKUP(G1136,'TONG HOP'!$C$8:$E$799,2,0)</f>
        <v>#N/A</v>
      </c>
      <c r="I1136" s="29" t="str">
        <f>IF(B1136="","",VLOOKUP(H1136,'TONG HOP'!$B$8:$F$19883,1,0))</f>
        <v/>
      </c>
      <c r="J1136" s="35" t="str">
        <f>IF(B1136="","",VLOOKUP(I1136,'TONG HOP'!$B$8:$F$19883,5,0))</f>
        <v/>
      </c>
      <c r="K1136" s="214"/>
      <c r="L1136" s="214"/>
      <c r="O1136" s="617"/>
      <c r="P1136" s="11">
        <f t="shared" si="37"/>
        <v>8</v>
      </c>
    </row>
    <row r="1137" spans="1:16" ht="15" customHeight="1">
      <c r="A1137" s="4">
        <f t="shared" si="36"/>
        <v>1133</v>
      </c>
      <c r="B1137" s="30"/>
      <c r="C1137" s="19" t="s">
        <v>742</v>
      </c>
      <c r="D1137" s="489"/>
      <c r="E1137" s="5" t="s">
        <v>743</v>
      </c>
      <c r="F1137" s="20"/>
      <c r="G1137" s="17"/>
      <c r="H1137" s="17" t="e">
        <f>VLOOKUP(G1137,'TONG HOP'!$C$8:$E$799,2,0)</f>
        <v>#N/A</v>
      </c>
      <c r="I1137" s="29" t="str">
        <f>IF(B1137="","",VLOOKUP(H1137,'TONG HOP'!$B$8:$F$19883,1,0))</f>
        <v/>
      </c>
      <c r="J1137" s="35" t="str">
        <f>IF(B1137="","",VLOOKUP(I1137,'TONG HOP'!$B$8:$F$19883,5,0))</f>
        <v/>
      </c>
      <c r="K1137" s="214"/>
      <c r="L1137" s="214"/>
      <c r="O1137" s="617"/>
      <c r="P1137" s="11">
        <f t="shared" si="37"/>
        <v>8</v>
      </c>
    </row>
    <row r="1138" spans="1:16" ht="15" customHeight="1">
      <c r="A1138" s="4">
        <f t="shared" si="36"/>
        <v>1134</v>
      </c>
      <c r="B1138" s="30"/>
      <c r="C1138" s="19" t="s">
        <v>742</v>
      </c>
      <c r="D1138" s="489"/>
      <c r="E1138" s="5" t="s">
        <v>743</v>
      </c>
      <c r="F1138" s="20"/>
      <c r="G1138" s="17"/>
      <c r="H1138" s="17" t="e">
        <f>VLOOKUP(G1138,'TONG HOP'!$C$8:$E$799,2,0)</f>
        <v>#N/A</v>
      </c>
      <c r="I1138" s="29" t="str">
        <f>IF(B1138="","",VLOOKUP(H1138,'TONG HOP'!$B$8:$F$19883,1,0))</f>
        <v/>
      </c>
      <c r="J1138" s="35" t="str">
        <f>IF(B1138="","",VLOOKUP(I1138,'TONG HOP'!$B$8:$F$19883,5,0))</f>
        <v/>
      </c>
      <c r="K1138" s="214"/>
      <c r="L1138" s="214"/>
      <c r="O1138" s="617"/>
      <c r="P1138" s="11">
        <f t="shared" si="37"/>
        <v>8</v>
      </c>
    </row>
    <row r="1139" spans="1:16" ht="15" customHeight="1">
      <c r="A1139" s="4">
        <f t="shared" si="36"/>
        <v>1135</v>
      </c>
      <c r="B1139" s="30"/>
      <c r="C1139" s="19" t="s">
        <v>742</v>
      </c>
      <c r="D1139" s="489"/>
      <c r="E1139" s="5" t="s">
        <v>743</v>
      </c>
      <c r="F1139" s="20"/>
      <c r="G1139" s="17"/>
      <c r="H1139" s="17" t="e">
        <f>VLOOKUP(G1139,'TONG HOP'!$C$8:$E$799,2,0)</f>
        <v>#N/A</v>
      </c>
      <c r="I1139" s="29" t="str">
        <f>IF(B1139="","",VLOOKUP(H1139,'TONG HOP'!$B$8:$F$19883,1,0))</f>
        <v/>
      </c>
      <c r="J1139" s="35" t="str">
        <f>IF(B1139="","",VLOOKUP(I1139,'TONG HOP'!$B$8:$F$19883,5,0))</f>
        <v/>
      </c>
      <c r="K1139" s="214"/>
      <c r="L1139" s="214"/>
      <c r="O1139" s="617"/>
      <c r="P1139" s="11">
        <f t="shared" si="37"/>
        <v>8</v>
      </c>
    </row>
    <row r="1140" spans="1:16" ht="15" customHeight="1">
      <c r="A1140" s="4">
        <f t="shared" si="36"/>
        <v>1136</v>
      </c>
      <c r="B1140" s="30"/>
      <c r="C1140" s="19" t="s">
        <v>742</v>
      </c>
      <c r="D1140" s="489"/>
      <c r="E1140" s="5" t="s">
        <v>743</v>
      </c>
      <c r="F1140" s="20"/>
      <c r="G1140" s="17"/>
      <c r="H1140" s="17" t="e">
        <f>VLOOKUP(G1140,'TONG HOP'!$C$8:$E$799,2,0)</f>
        <v>#N/A</v>
      </c>
      <c r="I1140" s="29" t="str">
        <f>IF(B1140="","",VLOOKUP(H1140,'TONG HOP'!$B$8:$F$19883,1,0))</f>
        <v/>
      </c>
      <c r="J1140" s="35" t="str">
        <f>IF(B1140="","",VLOOKUP(I1140,'TONG HOP'!$B$8:$F$19883,5,0))</f>
        <v/>
      </c>
      <c r="K1140" s="214"/>
      <c r="L1140" s="214"/>
      <c r="O1140" s="617"/>
      <c r="P1140" s="11">
        <f t="shared" si="37"/>
        <v>8</v>
      </c>
    </row>
    <row r="1141" spans="1:16" ht="15" customHeight="1">
      <c r="A1141" s="4">
        <f t="shared" si="36"/>
        <v>1137</v>
      </c>
      <c r="B1141" s="30"/>
      <c r="C1141" s="19" t="s">
        <v>742</v>
      </c>
      <c r="D1141" s="489"/>
      <c r="E1141" s="5" t="s">
        <v>743</v>
      </c>
      <c r="F1141" s="20"/>
      <c r="G1141" s="17"/>
      <c r="H1141" s="17" t="e">
        <f>VLOOKUP(G1141,'TONG HOP'!$C$8:$E$799,2,0)</f>
        <v>#N/A</v>
      </c>
      <c r="I1141" s="29" t="str">
        <f>IF(B1141="","",VLOOKUP(H1141,'TONG HOP'!$B$8:$F$19883,1,0))</f>
        <v/>
      </c>
      <c r="J1141" s="35" t="str">
        <f>IF(B1141="","",VLOOKUP(I1141,'TONG HOP'!$B$8:$F$19883,5,0))</f>
        <v/>
      </c>
      <c r="K1141" s="214"/>
      <c r="L1141" s="214"/>
      <c r="O1141" s="617"/>
      <c r="P1141" s="11">
        <f t="shared" si="37"/>
        <v>8</v>
      </c>
    </row>
    <row r="1142" spans="1:16" ht="15" customHeight="1">
      <c r="A1142" s="4">
        <f t="shared" si="36"/>
        <v>1138</v>
      </c>
      <c r="B1142" s="30"/>
      <c r="C1142" s="19" t="s">
        <v>742</v>
      </c>
      <c r="D1142" s="489"/>
      <c r="E1142" s="5" t="s">
        <v>743</v>
      </c>
      <c r="F1142" s="20"/>
      <c r="G1142" s="17"/>
      <c r="H1142" s="17" t="e">
        <f>VLOOKUP(G1142,'TONG HOP'!$C$8:$E$799,2,0)</f>
        <v>#N/A</v>
      </c>
      <c r="I1142" s="29" t="str">
        <f>IF(B1142="","",VLOOKUP(H1142,'TONG HOP'!$B$8:$F$19883,1,0))</f>
        <v/>
      </c>
      <c r="J1142" s="35" t="str">
        <f>IF(B1142="","",VLOOKUP(I1142,'TONG HOP'!$B$8:$F$19883,5,0))</f>
        <v/>
      </c>
      <c r="K1142" s="214"/>
      <c r="L1142" s="214"/>
      <c r="O1142" s="617"/>
      <c r="P1142" s="11">
        <f t="shared" si="37"/>
        <v>8</v>
      </c>
    </row>
    <row r="1143" spans="1:16" ht="15" customHeight="1">
      <c r="A1143" s="4">
        <f t="shared" si="36"/>
        <v>1139</v>
      </c>
      <c r="B1143" s="30"/>
      <c r="C1143" s="19" t="s">
        <v>742</v>
      </c>
      <c r="D1143" s="489"/>
      <c r="E1143" s="5" t="s">
        <v>743</v>
      </c>
      <c r="F1143" s="20"/>
      <c r="G1143" s="17"/>
      <c r="H1143" s="17" t="e">
        <f>VLOOKUP(G1143,'TONG HOP'!$C$8:$E$799,2,0)</f>
        <v>#N/A</v>
      </c>
      <c r="I1143" s="29" t="str">
        <f>IF(B1143="","",VLOOKUP(H1143,'TONG HOP'!$B$8:$F$19883,1,0))</f>
        <v/>
      </c>
      <c r="J1143" s="35" t="str">
        <f>IF(B1143="","",VLOOKUP(I1143,'TONG HOP'!$B$8:$F$19883,5,0))</f>
        <v/>
      </c>
      <c r="K1143" s="214"/>
      <c r="L1143" s="214"/>
      <c r="O1143" s="617"/>
      <c r="P1143" s="11">
        <f t="shared" si="37"/>
        <v>8</v>
      </c>
    </row>
    <row r="1144" spans="1:16" ht="15" customHeight="1">
      <c r="A1144" s="4">
        <f t="shared" si="36"/>
        <v>1140</v>
      </c>
      <c r="B1144" s="30"/>
      <c r="C1144" s="19" t="s">
        <v>742</v>
      </c>
      <c r="D1144" s="489"/>
      <c r="E1144" s="5" t="s">
        <v>743</v>
      </c>
      <c r="F1144" s="20"/>
      <c r="G1144" s="17"/>
      <c r="H1144" s="17" t="e">
        <f>VLOOKUP(G1144,'TONG HOP'!$C$8:$E$799,2,0)</f>
        <v>#N/A</v>
      </c>
      <c r="I1144" s="29" t="str">
        <f>IF(B1144="","",VLOOKUP(H1144,'TONG HOP'!$B$8:$F$19883,1,0))</f>
        <v/>
      </c>
      <c r="J1144" s="35" t="str">
        <f>IF(B1144="","",VLOOKUP(I1144,'TONG HOP'!$B$8:$F$19883,5,0))</f>
        <v/>
      </c>
      <c r="K1144" s="214"/>
      <c r="L1144" s="214"/>
      <c r="O1144" s="617"/>
      <c r="P1144" s="11">
        <f t="shared" si="37"/>
        <v>8</v>
      </c>
    </row>
    <row r="1145" spans="1:16" ht="15" customHeight="1">
      <c r="A1145" s="4">
        <f t="shared" si="36"/>
        <v>1141</v>
      </c>
      <c r="B1145" s="30"/>
      <c r="C1145" s="19" t="s">
        <v>742</v>
      </c>
      <c r="D1145" s="489"/>
      <c r="E1145" s="5" t="s">
        <v>743</v>
      </c>
      <c r="F1145" s="20"/>
      <c r="G1145" s="17"/>
      <c r="H1145" s="17" t="e">
        <f>VLOOKUP(G1145,'TONG HOP'!$C$8:$E$799,2,0)</f>
        <v>#N/A</v>
      </c>
      <c r="I1145" s="29" t="str">
        <f>IF(B1145="","",VLOOKUP(H1145,'TONG HOP'!$B$8:$F$19883,1,0))</f>
        <v/>
      </c>
      <c r="J1145" s="35" t="str">
        <f>IF(B1145="","",VLOOKUP(I1145,'TONG HOP'!$B$8:$F$19883,5,0))</f>
        <v/>
      </c>
      <c r="K1145" s="214"/>
      <c r="L1145" s="214"/>
      <c r="O1145" s="617"/>
      <c r="P1145" s="11">
        <f t="shared" si="37"/>
        <v>8</v>
      </c>
    </row>
    <row r="1146" spans="1:16" ht="15" customHeight="1">
      <c r="A1146" s="4">
        <f t="shared" si="36"/>
        <v>1142</v>
      </c>
      <c r="B1146" s="30"/>
      <c r="C1146" s="19" t="s">
        <v>742</v>
      </c>
      <c r="D1146" s="489"/>
      <c r="E1146" s="5" t="s">
        <v>743</v>
      </c>
      <c r="F1146" s="20"/>
      <c r="G1146" s="17"/>
      <c r="H1146" s="17" t="e">
        <f>VLOOKUP(G1146,'TONG HOP'!$C$8:$E$799,2,0)</f>
        <v>#N/A</v>
      </c>
      <c r="I1146" s="29" t="str">
        <f>IF(B1146="","",VLOOKUP(H1146,'TONG HOP'!$B$8:$F$19883,1,0))</f>
        <v/>
      </c>
      <c r="J1146" s="35" t="str">
        <f>IF(B1146="","",VLOOKUP(I1146,'TONG HOP'!$B$8:$F$19883,5,0))</f>
        <v/>
      </c>
      <c r="K1146" s="214"/>
      <c r="L1146" s="214"/>
      <c r="O1146" s="617"/>
      <c r="P1146" s="11">
        <f t="shared" si="37"/>
        <v>8</v>
      </c>
    </row>
    <row r="1147" spans="1:16" ht="15" customHeight="1">
      <c r="A1147" s="4">
        <f t="shared" si="36"/>
        <v>1143</v>
      </c>
      <c r="B1147" s="30"/>
      <c r="C1147" s="19" t="s">
        <v>742</v>
      </c>
      <c r="D1147" s="489"/>
      <c r="E1147" s="5" t="s">
        <v>743</v>
      </c>
      <c r="F1147" s="20"/>
      <c r="G1147" s="17"/>
      <c r="H1147" s="17" t="e">
        <f>VLOOKUP(G1147,'TONG HOP'!$C$8:$E$799,2,0)</f>
        <v>#N/A</v>
      </c>
      <c r="I1147" s="29" t="str">
        <f>IF(B1147="","",VLOOKUP(H1147,'TONG HOP'!$B$8:$F$19883,1,0))</f>
        <v/>
      </c>
      <c r="J1147" s="35" t="str">
        <f>IF(B1147="","",VLOOKUP(I1147,'TONG HOP'!$B$8:$F$19883,5,0))</f>
        <v/>
      </c>
      <c r="K1147" s="214"/>
      <c r="L1147" s="214"/>
      <c r="O1147" s="617"/>
      <c r="P1147" s="11">
        <f t="shared" si="37"/>
        <v>8</v>
      </c>
    </row>
    <row r="1148" spans="1:16" ht="15" customHeight="1">
      <c r="A1148" s="4">
        <f t="shared" si="36"/>
        <v>1144</v>
      </c>
      <c r="B1148" s="30"/>
      <c r="C1148" s="19" t="s">
        <v>742</v>
      </c>
      <c r="D1148" s="489"/>
      <c r="E1148" s="5" t="s">
        <v>743</v>
      </c>
      <c r="F1148" s="20"/>
      <c r="G1148" s="17"/>
      <c r="H1148" s="17" t="e">
        <f>VLOOKUP(G1148,'TONG HOP'!$C$8:$E$799,2,0)</f>
        <v>#N/A</v>
      </c>
      <c r="I1148" s="29" t="str">
        <f>IF(B1148="","",VLOOKUP(H1148,'TONG HOP'!$B$8:$F$19883,1,0))</f>
        <v/>
      </c>
      <c r="J1148" s="35" t="str">
        <f>IF(B1148="","",VLOOKUP(I1148,'TONG HOP'!$B$8:$F$19883,5,0))</f>
        <v/>
      </c>
      <c r="K1148" s="214"/>
      <c r="L1148" s="214"/>
      <c r="O1148" s="617"/>
      <c r="P1148" s="11">
        <f t="shared" si="37"/>
        <v>8</v>
      </c>
    </row>
    <row r="1149" spans="1:16" ht="15" customHeight="1">
      <c r="A1149" s="4">
        <f t="shared" si="36"/>
        <v>1145</v>
      </c>
      <c r="B1149" s="30"/>
      <c r="C1149" s="19" t="s">
        <v>742</v>
      </c>
      <c r="D1149" s="489"/>
      <c r="E1149" s="5" t="s">
        <v>743</v>
      </c>
      <c r="F1149" s="20"/>
      <c r="G1149" s="17"/>
      <c r="H1149" s="17" t="e">
        <f>VLOOKUP(G1149,'TONG HOP'!$C$8:$E$799,2,0)</f>
        <v>#N/A</v>
      </c>
      <c r="I1149" s="29" t="str">
        <f>IF(B1149="","",VLOOKUP(H1149,'TONG HOP'!$B$8:$F$19883,1,0))</f>
        <v/>
      </c>
      <c r="J1149" s="35" t="str">
        <f>IF(B1149="","",VLOOKUP(I1149,'TONG HOP'!$B$8:$F$19883,5,0))</f>
        <v/>
      </c>
      <c r="K1149" s="214"/>
      <c r="L1149" s="214"/>
      <c r="O1149" s="617"/>
      <c r="P1149" s="11">
        <f t="shared" si="37"/>
        <v>8</v>
      </c>
    </row>
    <row r="1150" spans="1:16" ht="15" customHeight="1">
      <c r="A1150" s="4">
        <f t="shared" si="36"/>
        <v>1146</v>
      </c>
      <c r="B1150" s="30"/>
      <c r="C1150" s="19" t="s">
        <v>742</v>
      </c>
      <c r="D1150" s="489"/>
      <c r="E1150" s="5" t="s">
        <v>743</v>
      </c>
      <c r="F1150" s="20"/>
      <c r="G1150" s="17"/>
      <c r="H1150" s="17" t="e">
        <f>VLOOKUP(G1150,'TONG HOP'!$C$8:$E$799,2,0)</f>
        <v>#N/A</v>
      </c>
      <c r="I1150" s="29" t="str">
        <f>IF(B1150="","",VLOOKUP(H1150,'TONG HOP'!$B$8:$F$19883,1,0))</f>
        <v/>
      </c>
      <c r="J1150" s="35" t="str">
        <f>IF(B1150="","",VLOOKUP(I1150,'TONG HOP'!$B$8:$F$19883,5,0))</f>
        <v/>
      </c>
      <c r="K1150" s="214"/>
      <c r="L1150" s="214"/>
      <c r="O1150" s="617"/>
      <c r="P1150" s="11">
        <f t="shared" si="37"/>
        <v>8</v>
      </c>
    </row>
    <row r="1151" spans="1:16" ht="15" customHeight="1">
      <c r="A1151" s="4">
        <f t="shared" si="36"/>
        <v>1147</v>
      </c>
      <c r="B1151" s="30"/>
      <c r="C1151" s="19" t="s">
        <v>742</v>
      </c>
      <c r="D1151" s="489"/>
      <c r="E1151" s="5" t="s">
        <v>743</v>
      </c>
      <c r="F1151" s="20"/>
      <c r="G1151" s="17"/>
      <c r="H1151" s="17" t="e">
        <f>VLOOKUP(G1151,'TONG HOP'!$C$8:$E$799,2,0)</f>
        <v>#N/A</v>
      </c>
      <c r="I1151" s="29" t="str">
        <f>IF(B1151="","",VLOOKUP(H1151,'TONG HOP'!$B$8:$F$19883,1,0))</f>
        <v/>
      </c>
      <c r="J1151" s="35" t="str">
        <f>IF(B1151="","",VLOOKUP(I1151,'TONG HOP'!$B$8:$F$19883,5,0))</f>
        <v/>
      </c>
      <c r="K1151" s="214"/>
      <c r="L1151" s="214"/>
      <c r="O1151" s="617"/>
      <c r="P1151" s="11">
        <f t="shared" si="37"/>
        <v>8</v>
      </c>
    </row>
    <row r="1152" spans="1:16" ht="15" customHeight="1">
      <c r="A1152" s="4">
        <f t="shared" si="36"/>
        <v>1148</v>
      </c>
      <c r="B1152" s="30"/>
      <c r="C1152" s="19" t="s">
        <v>742</v>
      </c>
      <c r="D1152" s="489"/>
      <c r="E1152" s="5" t="s">
        <v>743</v>
      </c>
      <c r="F1152" s="20"/>
      <c r="G1152" s="17"/>
      <c r="H1152" s="17" t="e">
        <f>VLOOKUP(G1152,'TONG HOP'!$C$8:$E$799,2,0)</f>
        <v>#N/A</v>
      </c>
      <c r="I1152" s="29" t="str">
        <f>IF(B1152="","",VLOOKUP(H1152,'TONG HOP'!$B$8:$F$19883,1,0))</f>
        <v/>
      </c>
      <c r="J1152" s="35" t="str">
        <f>IF(B1152="","",VLOOKUP(I1152,'TONG HOP'!$B$8:$F$19883,5,0))</f>
        <v/>
      </c>
      <c r="K1152" s="214"/>
      <c r="L1152" s="214"/>
      <c r="O1152" s="617"/>
      <c r="P1152" s="11">
        <f t="shared" si="37"/>
        <v>8</v>
      </c>
    </row>
    <row r="1153" spans="1:16" ht="15" customHeight="1">
      <c r="A1153" s="4">
        <f t="shared" si="36"/>
        <v>1149</v>
      </c>
      <c r="B1153" s="30"/>
      <c r="C1153" s="19" t="s">
        <v>742</v>
      </c>
      <c r="D1153" s="489"/>
      <c r="E1153" s="5" t="s">
        <v>743</v>
      </c>
      <c r="F1153" s="20"/>
      <c r="G1153" s="17"/>
      <c r="H1153" s="17" t="e">
        <f>VLOOKUP(G1153,'TONG HOP'!$C$8:$E$799,2,0)</f>
        <v>#N/A</v>
      </c>
      <c r="I1153" s="29" t="str">
        <f>IF(B1153="","",VLOOKUP(H1153,'TONG HOP'!$B$8:$F$19883,1,0))</f>
        <v/>
      </c>
      <c r="J1153" s="35" t="str">
        <f>IF(B1153="","",VLOOKUP(I1153,'TONG HOP'!$B$8:$F$19883,5,0))</f>
        <v/>
      </c>
      <c r="K1153" s="214"/>
      <c r="L1153" s="214"/>
      <c r="O1153" s="617"/>
      <c r="P1153" s="11">
        <f t="shared" si="37"/>
        <v>8</v>
      </c>
    </row>
    <row r="1154" spans="1:16" ht="15" customHeight="1">
      <c r="A1154" s="4">
        <f t="shared" si="36"/>
        <v>1150</v>
      </c>
      <c r="B1154" s="30"/>
      <c r="C1154" s="19" t="s">
        <v>742</v>
      </c>
      <c r="D1154" s="489"/>
      <c r="E1154" s="5" t="s">
        <v>743</v>
      </c>
      <c r="F1154" s="20"/>
      <c r="G1154" s="17"/>
      <c r="H1154" s="17" t="e">
        <f>VLOOKUP(G1154,'TONG HOP'!$C$8:$E$799,2,0)</f>
        <v>#N/A</v>
      </c>
      <c r="I1154" s="29" t="str">
        <f>IF(B1154="","",VLOOKUP(H1154,'TONG HOP'!$B$8:$F$19883,1,0))</f>
        <v/>
      </c>
      <c r="J1154" s="35" t="str">
        <f>IF(B1154="","",VLOOKUP(I1154,'TONG HOP'!$B$8:$F$19883,5,0))</f>
        <v/>
      </c>
      <c r="K1154" s="214"/>
      <c r="L1154" s="214"/>
      <c r="O1154" s="617"/>
      <c r="P1154" s="11">
        <f t="shared" si="37"/>
        <v>8</v>
      </c>
    </row>
    <row r="1155" spans="1:16" ht="15" customHeight="1">
      <c r="A1155" s="4">
        <f t="shared" si="36"/>
        <v>1151</v>
      </c>
      <c r="B1155" s="30"/>
      <c r="C1155" s="19" t="s">
        <v>742</v>
      </c>
      <c r="D1155" s="489"/>
      <c r="E1155" s="5" t="s">
        <v>743</v>
      </c>
      <c r="F1155" s="20"/>
      <c r="G1155" s="17"/>
      <c r="H1155" s="17" t="e">
        <f>VLOOKUP(G1155,'TONG HOP'!$C$8:$E$799,2,0)</f>
        <v>#N/A</v>
      </c>
      <c r="I1155" s="29" t="str">
        <f>IF(B1155="","",VLOOKUP(H1155,'TONG HOP'!$B$8:$F$19883,1,0))</f>
        <v/>
      </c>
      <c r="J1155" s="35" t="str">
        <f>IF(B1155="","",VLOOKUP(I1155,'TONG HOP'!$B$8:$F$19883,5,0))</f>
        <v/>
      </c>
      <c r="K1155" s="214"/>
      <c r="L1155" s="214"/>
      <c r="O1155" s="617"/>
      <c r="P1155" s="11">
        <f t="shared" si="37"/>
        <v>8</v>
      </c>
    </row>
    <row r="1156" spans="1:16" ht="15" customHeight="1">
      <c r="A1156" s="4">
        <f t="shared" si="36"/>
        <v>1152</v>
      </c>
      <c r="B1156" s="30"/>
      <c r="C1156" s="19" t="s">
        <v>742</v>
      </c>
      <c r="D1156" s="489"/>
      <c r="E1156" s="5" t="s">
        <v>743</v>
      </c>
      <c r="F1156" s="20"/>
      <c r="G1156" s="17"/>
      <c r="H1156" s="17" t="e">
        <f>VLOOKUP(G1156,'TONG HOP'!$C$8:$E$799,2,0)</f>
        <v>#N/A</v>
      </c>
      <c r="I1156" s="29" t="str">
        <f>IF(B1156="","",VLOOKUP(H1156,'TONG HOP'!$B$8:$F$19883,1,0))</f>
        <v/>
      </c>
      <c r="J1156" s="35" t="str">
        <f>IF(B1156="","",VLOOKUP(I1156,'TONG HOP'!$B$8:$F$19883,5,0))</f>
        <v/>
      </c>
      <c r="K1156" s="214"/>
      <c r="L1156" s="214"/>
      <c r="O1156" s="617"/>
      <c r="P1156" s="11">
        <f t="shared" si="37"/>
        <v>8</v>
      </c>
    </row>
    <row r="1157" spans="1:16" ht="15" customHeight="1">
      <c r="A1157" s="4">
        <f t="shared" ref="A1157:A1220" si="38">ROW()-4</f>
        <v>1153</v>
      </c>
      <c r="B1157" s="30"/>
      <c r="C1157" s="19" t="s">
        <v>742</v>
      </c>
      <c r="D1157" s="489"/>
      <c r="E1157" s="5" t="s">
        <v>743</v>
      </c>
      <c r="F1157" s="20"/>
      <c r="G1157" s="17"/>
      <c r="H1157" s="17" t="e">
        <f>VLOOKUP(G1157,'TONG HOP'!$C$8:$E$799,2,0)</f>
        <v>#N/A</v>
      </c>
      <c r="I1157" s="29" t="str">
        <f>IF(B1157="","",VLOOKUP(H1157,'TONG HOP'!$B$8:$F$19883,1,0))</f>
        <v/>
      </c>
      <c r="J1157" s="35" t="str">
        <f>IF(B1157="","",VLOOKUP(I1157,'TONG HOP'!$B$8:$F$19883,5,0))</f>
        <v/>
      </c>
      <c r="K1157" s="214"/>
      <c r="L1157" s="214"/>
      <c r="O1157" s="617"/>
      <c r="P1157" s="11">
        <f t="shared" si="37"/>
        <v>8</v>
      </c>
    </row>
    <row r="1158" spans="1:16" ht="15" customHeight="1">
      <c r="A1158" s="4">
        <f t="shared" si="38"/>
        <v>1154</v>
      </c>
      <c r="B1158" s="30"/>
      <c r="C1158" s="19" t="s">
        <v>742</v>
      </c>
      <c r="D1158" s="489"/>
      <c r="E1158" s="5" t="s">
        <v>743</v>
      </c>
      <c r="F1158" s="20"/>
      <c r="G1158" s="17"/>
      <c r="H1158" s="17" t="e">
        <f>VLOOKUP(G1158,'TONG HOP'!$C$8:$E$799,2,0)</f>
        <v>#N/A</v>
      </c>
      <c r="I1158" s="29" t="str">
        <f>IF(B1158="","",VLOOKUP(H1158,'TONG HOP'!$B$8:$F$19883,1,0))</f>
        <v/>
      </c>
      <c r="J1158" s="35" t="str">
        <f>IF(B1158="","",VLOOKUP(I1158,'TONG HOP'!$B$8:$F$19883,5,0))</f>
        <v/>
      </c>
      <c r="K1158" s="214"/>
      <c r="L1158" s="214"/>
      <c r="O1158" s="617"/>
      <c r="P1158" s="11">
        <f t="shared" ref="P1158:P1221" si="39">P1157</f>
        <v>8</v>
      </c>
    </row>
    <row r="1159" spans="1:16" ht="15" customHeight="1">
      <c r="A1159" s="4">
        <f t="shared" si="38"/>
        <v>1155</v>
      </c>
      <c r="B1159" s="30"/>
      <c r="C1159" s="19" t="s">
        <v>742</v>
      </c>
      <c r="D1159" s="489"/>
      <c r="E1159" s="5" t="s">
        <v>743</v>
      </c>
      <c r="F1159" s="20"/>
      <c r="G1159" s="17"/>
      <c r="H1159" s="17" t="e">
        <f>VLOOKUP(G1159,'TONG HOP'!$C$8:$E$799,2,0)</f>
        <v>#N/A</v>
      </c>
      <c r="I1159" s="29" t="str">
        <f>IF(B1159="","",VLOOKUP(H1159,'TONG HOP'!$B$8:$F$19883,1,0))</f>
        <v/>
      </c>
      <c r="J1159" s="35" t="str">
        <f>IF(B1159="","",VLOOKUP(I1159,'TONG HOP'!$B$8:$F$19883,5,0))</f>
        <v/>
      </c>
      <c r="K1159" s="214"/>
      <c r="L1159" s="214"/>
      <c r="O1159" s="617"/>
      <c r="P1159" s="11">
        <f t="shared" si="39"/>
        <v>8</v>
      </c>
    </row>
    <row r="1160" spans="1:16" ht="15" customHeight="1">
      <c r="A1160" s="4">
        <f t="shared" si="38"/>
        <v>1156</v>
      </c>
      <c r="B1160" s="30"/>
      <c r="C1160" s="19" t="s">
        <v>742</v>
      </c>
      <c r="D1160" s="489"/>
      <c r="E1160" s="5" t="s">
        <v>743</v>
      </c>
      <c r="F1160" s="20"/>
      <c r="G1160" s="17"/>
      <c r="H1160" s="17" t="e">
        <f>VLOOKUP(G1160,'TONG HOP'!$C$8:$E$799,2,0)</f>
        <v>#N/A</v>
      </c>
      <c r="I1160" s="29" t="str">
        <f>IF(B1160="","",VLOOKUP(H1160,'TONG HOP'!$B$8:$F$19883,1,0))</f>
        <v/>
      </c>
      <c r="J1160" s="35" t="str">
        <f>IF(B1160="","",VLOOKUP(I1160,'TONG HOP'!$B$8:$F$19883,5,0))</f>
        <v/>
      </c>
      <c r="K1160" s="214"/>
      <c r="L1160" s="214"/>
      <c r="O1160" s="617"/>
      <c r="P1160" s="11">
        <f t="shared" si="39"/>
        <v>8</v>
      </c>
    </row>
    <row r="1161" spans="1:16" ht="15" customHeight="1">
      <c r="A1161" s="4">
        <f t="shared" si="38"/>
        <v>1157</v>
      </c>
      <c r="B1161" s="30"/>
      <c r="C1161" s="19" t="s">
        <v>742</v>
      </c>
      <c r="D1161" s="489"/>
      <c r="E1161" s="5" t="s">
        <v>743</v>
      </c>
      <c r="F1161" s="20"/>
      <c r="G1161" s="17"/>
      <c r="H1161" s="17" t="e">
        <f>VLOOKUP(G1161,'TONG HOP'!$C$8:$E$799,2,0)</f>
        <v>#N/A</v>
      </c>
      <c r="I1161" s="29" t="str">
        <f>IF(B1161="","",VLOOKUP(H1161,'TONG HOP'!$B$8:$F$19883,1,0))</f>
        <v/>
      </c>
      <c r="J1161" s="35" t="str">
        <f>IF(B1161="","",VLOOKUP(I1161,'TONG HOP'!$B$8:$F$19883,5,0))</f>
        <v/>
      </c>
      <c r="K1161" s="214"/>
      <c r="L1161" s="214"/>
      <c r="O1161" s="617"/>
      <c r="P1161" s="11">
        <f t="shared" si="39"/>
        <v>8</v>
      </c>
    </row>
    <row r="1162" spans="1:16" ht="15" customHeight="1">
      <c r="A1162" s="4">
        <f t="shared" si="38"/>
        <v>1158</v>
      </c>
      <c r="B1162" s="30"/>
      <c r="C1162" s="19" t="s">
        <v>742</v>
      </c>
      <c r="D1162" s="489"/>
      <c r="E1162" s="5" t="s">
        <v>743</v>
      </c>
      <c r="F1162" s="20"/>
      <c r="G1162" s="17"/>
      <c r="H1162" s="17" t="e">
        <f>VLOOKUP(G1162,'TONG HOP'!$C$8:$E$799,2,0)</f>
        <v>#N/A</v>
      </c>
      <c r="I1162" s="29" t="str">
        <f>IF(B1162="","",VLOOKUP(H1162,'TONG HOP'!$B$8:$F$19883,1,0))</f>
        <v/>
      </c>
      <c r="J1162" s="35" t="str">
        <f>IF(B1162="","",VLOOKUP(I1162,'TONG HOP'!$B$8:$F$19883,5,0))</f>
        <v/>
      </c>
      <c r="K1162" s="214"/>
      <c r="L1162" s="214"/>
      <c r="O1162" s="617"/>
      <c r="P1162" s="11">
        <f t="shared" si="39"/>
        <v>8</v>
      </c>
    </row>
    <row r="1163" spans="1:16" ht="15" customHeight="1">
      <c r="A1163" s="4">
        <f t="shared" si="38"/>
        <v>1159</v>
      </c>
      <c r="B1163" s="30"/>
      <c r="C1163" s="19" t="s">
        <v>742</v>
      </c>
      <c r="D1163" s="489"/>
      <c r="E1163" s="5" t="s">
        <v>743</v>
      </c>
      <c r="F1163" s="20"/>
      <c r="G1163" s="17"/>
      <c r="H1163" s="17" t="e">
        <f>VLOOKUP(G1163,'TONG HOP'!$C$8:$E$799,2,0)</f>
        <v>#N/A</v>
      </c>
      <c r="I1163" s="29" t="str">
        <f>IF(B1163="","",VLOOKUP(H1163,'TONG HOP'!$B$8:$F$19883,1,0))</f>
        <v/>
      </c>
      <c r="J1163" s="35" t="str">
        <f>IF(B1163="","",VLOOKUP(I1163,'TONG HOP'!$B$8:$F$19883,5,0))</f>
        <v/>
      </c>
      <c r="K1163" s="214"/>
      <c r="L1163" s="214"/>
      <c r="O1163" s="617"/>
      <c r="P1163" s="11">
        <f t="shared" si="39"/>
        <v>8</v>
      </c>
    </row>
    <row r="1164" spans="1:16" ht="15" customHeight="1">
      <c r="A1164" s="4">
        <f t="shared" si="38"/>
        <v>1160</v>
      </c>
      <c r="B1164" s="30"/>
      <c r="C1164" s="19" t="s">
        <v>742</v>
      </c>
      <c r="D1164" s="489"/>
      <c r="E1164" s="5" t="s">
        <v>743</v>
      </c>
      <c r="F1164" s="20"/>
      <c r="G1164" s="17"/>
      <c r="H1164" s="17" t="e">
        <f>VLOOKUP(G1164,'TONG HOP'!$C$8:$E$799,2,0)</f>
        <v>#N/A</v>
      </c>
      <c r="I1164" s="29" t="str">
        <f>IF(B1164="","",VLOOKUP(H1164,'TONG HOP'!$B$8:$F$19883,1,0))</f>
        <v/>
      </c>
      <c r="J1164" s="35" t="str">
        <f>IF(B1164="","",VLOOKUP(I1164,'TONG HOP'!$B$8:$F$19883,5,0))</f>
        <v/>
      </c>
      <c r="K1164" s="214"/>
      <c r="L1164" s="214"/>
      <c r="O1164" s="617"/>
      <c r="P1164" s="11">
        <f t="shared" si="39"/>
        <v>8</v>
      </c>
    </row>
    <row r="1165" spans="1:16" ht="15" customHeight="1">
      <c r="A1165" s="4">
        <f t="shared" si="38"/>
        <v>1161</v>
      </c>
      <c r="B1165" s="30"/>
      <c r="C1165" s="19" t="s">
        <v>742</v>
      </c>
      <c r="D1165" s="489"/>
      <c r="E1165" s="5" t="s">
        <v>743</v>
      </c>
      <c r="F1165" s="20"/>
      <c r="G1165" s="17"/>
      <c r="H1165" s="17" t="e">
        <f>VLOOKUP(G1165,'TONG HOP'!$C$8:$E$799,2,0)</f>
        <v>#N/A</v>
      </c>
      <c r="I1165" s="29" t="str">
        <f>IF(B1165="","",VLOOKUP(H1165,'TONG HOP'!$B$8:$F$19883,1,0))</f>
        <v/>
      </c>
      <c r="J1165" s="35" t="str">
        <f>IF(B1165="","",VLOOKUP(I1165,'TONG HOP'!$B$8:$F$19883,5,0))</f>
        <v/>
      </c>
      <c r="K1165" s="214"/>
      <c r="L1165" s="214"/>
      <c r="O1165" s="617"/>
      <c r="P1165" s="11">
        <f t="shared" si="39"/>
        <v>8</v>
      </c>
    </row>
    <row r="1166" spans="1:16" ht="15" customHeight="1">
      <c r="A1166" s="4">
        <f t="shared" si="38"/>
        <v>1162</v>
      </c>
      <c r="B1166" s="30"/>
      <c r="C1166" s="19" t="s">
        <v>742</v>
      </c>
      <c r="D1166" s="489"/>
      <c r="E1166" s="5" t="s">
        <v>743</v>
      </c>
      <c r="F1166" s="20"/>
      <c r="G1166" s="17"/>
      <c r="H1166" s="17" t="e">
        <f>VLOOKUP(G1166,'TONG HOP'!$C$8:$E$799,2,0)</f>
        <v>#N/A</v>
      </c>
      <c r="I1166" s="29" t="str">
        <f>IF(B1166="","",VLOOKUP(H1166,'TONG HOP'!$B$8:$F$19883,1,0))</f>
        <v/>
      </c>
      <c r="J1166" s="35" t="str">
        <f>IF(B1166="","",VLOOKUP(I1166,'TONG HOP'!$B$8:$F$19883,5,0))</f>
        <v/>
      </c>
      <c r="K1166" s="214"/>
      <c r="L1166" s="214"/>
      <c r="O1166" s="617"/>
      <c r="P1166" s="11">
        <f t="shared" si="39"/>
        <v>8</v>
      </c>
    </row>
    <row r="1167" spans="1:16" ht="15" customHeight="1">
      <c r="A1167" s="4">
        <f t="shared" si="38"/>
        <v>1163</v>
      </c>
      <c r="B1167" s="30"/>
      <c r="C1167" s="19" t="s">
        <v>742</v>
      </c>
      <c r="D1167" s="489"/>
      <c r="E1167" s="5" t="s">
        <v>743</v>
      </c>
      <c r="F1167" s="20"/>
      <c r="G1167" s="17"/>
      <c r="H1167" s="17" t="e">
        <f>VLOOKUP(G1167,'TONG HOP'!$C$8:$E$799,2,0)</f>
        <v>#N/A</v>
      </c>
      <c r="I1167" s="29" t="str">
        <f>IF(B1167="","",VLOOKUP(H1167,'TONG HOP'!$B$8:$F$19883,1,0))</f>
        <v/>
      </c>
      <c r="J1167" s="35" t="str">
        <f>IF(B1167="","",VLOOKUP(I1167,'TONG HOP'!$B$8:$F$19883,5,0))</f>
        <v/>
      </c>
      <c r="K1167" s="214"/>
      <c r="L1167" s="214"/>
      <c r="O1167" s="617"/>
      <c r="P1167" s="11">
        <f t="shared" si="39"/>
        <v>8</v>
      </c>
    </row>
    <row r="1168" spans="1:16" ht="15" customHeight="1">
      <c r="A1168" s="4">
        <f t="shared" si="38"/>
        <v>1164</v>
      </c>
      <c r="B1168" s="30"/>
      <c r="C1168" s="19" t="s">
        <v>742</v>
      </c>
      <c r="D1168" s="489"/>
      <c r="E1168" s="5" t="s">
        <v>743</v>
      </c>
      <c r="F1168" s="20"/>
      <c r="G1168" s="17"/>
      <c r="H1168" s="17" t="e">
        <f>VLOOKUP(G1168,'TONG HOP'!$C$8:$E$799,2,0)</f>
        <v>#N/A</v>
      </c>
      <c r="I1168" s="29" t="str">
        <f>IF(B1168="","",VLOOKUP(H1168,'TONG HOP'!$B$8:$F$19883,1,0))</f>
        <v/>
      </c>
      <c r="J1168" s="35" t="str">
        <f>IF(B1168="","",VLOOKUP(I1168,'TONG HOP'!$B$8:$F$19883,5,0))</f>
        <v/>
      </c>
      <c r="K1168" s="214"/>
      <c r="L1168" s="214"/>
      <c r="O1168" s="617"/>
      <c r="P1168" s="11">
        <f t="shared" si="39"/>
        <v>8</v>
      </c>
    </row>
    <row r="1169" spans="1:16" ht="15" customHeight="1">
      <c r="A1169" s="4">
        <f t="shared" si="38"/>
        <v>1165</v>
      </c>
      <c r="B1169" s="30"/>
      <c r="C1169" s="19" t="s">
        <v>742</v>
      </c>
      <c r="D1169" s="489"/>
      <c r="E1169" s="5" t="s">
        <v>743</v>
      </c>
      <c r="F1169" s="20"/>
      <c r="G1169" s="17"/>
      <c r="H1169" s="17" t="e">
        <f>VLOOKUP(G1169,'TONG HOP'!$C$8:$E$799,2,0)</f>
        <v>#N/A</v>
      </c>
      <c r="I1169" s="29" t="str">
        <f>IF(B1169="","",VLOOKUP(H1169,'TONG HOP'!$B$8:$F$19883,1,0))</f>
        <v/>
      </c>
      <c r="J1169" s="35" t="str">
        <f>IF(B1169="","",VLOOKUP(I1169,'TONG HOP'!$B$8:$F$19883,5,0))</f>
        <v/>
      </c>
      <c r="K1169" s="214"/>
      <c r="L1169" s="214"/>
      <c r="O1169" s="617"/>
      <c r="P1169" s="11">
        <f t="shared" si="39"/>
        <v>8</v>
      </c>
    </row>
    <row r="1170" spans="1:16" ht="15" customHeight="1">
      <c r="A1170" s="4">
        <f t="shared" si="38"/>
        <v>1166</v>
      </c>
      <c r="B1170" s="30"/>
      <c r="C1170" s="19" t="s">
        <v>742</v>
      </c>
      <c r="D1170" s="489"/>
      <c r="E1170" s="5" t="s">
        <v>743</v>
      </c>
      <c r="F1170" s="20"/>
      <c r="G1170" s="17"/>
      <c r="H1170" s="17" t="e">
        <f>VLOOKUP(G1170,'TONG HOP'!$C$8:$E$799,2,0)</f>
        <v>#N/A</v>
      </c>
      <c r="I1170" s="29" t="str">
        <f>IF(B1170="","",VLOOKUP(H1170,'TONG HOP'!$B$8:$F$19883,1,0))</f>
        <v/>
      </c>
      <c r="J1170" s="35" t="str">
        <f>IF(B1170="","",VLOOKUP(I1170,'TONG HOP'!$B$8:$F$19883,5,0))</f>
        <v/>
      </c>
      <c r="K1170" s="214"/>
      <c r="L1170" s="214"/>
      <c r="O1170" s="617"/>
      <c r="P1170" s="11">
        <f t="shared" si="39"/>
        <v>8</v>
      </c>
    </row>
    <row r="1171" spans="1:16" ht="15" customHeight="1">
      <c r="A1171" s="4">
        <f t="shared" si="38"/>
        <v>1167</v>
      </c>
      <c r="B1171" s="30"/>
      <c r="C1171" s="19" t="s">
        <v>742</v>
      </c>
      <c r="D1171" s="489"/>
      <c r="E1171" s="5" t="s">
        <v>743</v>
      </c>
      <c r="F1171" s="20"/>
      <c r="G1171" s="17"/>
      <c r="H1171" s="17" t="e">
        <f>VLOOKUP(G1171,'TONG HOP'!$C$8:$E$799,2,0)</f>
        <v>#N/A</v>
      </c>
      <c r="I1171" s="29" t="str">
        <f>IF(B1171="","",VLOOKUP(H1171,'TONG HOP'!$B$8:$F$19883,1,0))</f>
        <v/>
      </c>
      <c r="J1171" s="35" t="str">
        <f>IF(B1171="","",VLOOKUP(I1171,'TONG HOP'!$B$8:$F$19883,5,0))</f>
        <v/>
      </c>
      <c r="K1171" s="214"/>
      <c r="L1171" s="214"/>
      <c r="O1171" s="617"/>
      <c r="P1171" s="11">
        <f t="shared" si="39"/>
        <v>8</v>
      </c>
    </row>
    <row r="1172" spans="1:16" ht="15" customHeight="1">
      <c r="A1172" s="4">
        <f t="shared" si="38"/>
        <v>1168</v>
      </c>
      <c r="B1172" s="30"/>
      <c r="C1172" s="19" t="s">
        <v>742</v>
      </c>
      <c r="D1172" s="489"/>
      <c r="E1172" s="5" t="s">
        <v>743</v>
      </c>
      <c r="F1172" s="20"/>
      <c r="G1172" s="17"/>
      <c r="H1172" s="17" t="e">
        <f>VLOOKUP(G1172,'TONG HOP'!$C$8:$E$799,2,0)</f>
        <v>#N/A</v>
      </c>
      <c r="I1172" s="29" t="str">
        <f>IF(B1172="","",VLOOKUP(H1172,'TONG HOP'!$B$8:$F$19883,1,0))</f>
        <v/>
      </c>
      <c r="J1172" s="35" t="str">
        <f>IF(B1172="","",VLOOKUP(I1172,'TONG HOP'!$B$8:$F$19883,5,0))</f>
        <v/>
      </c>
      <c r="K1172" s="214"/>
      <c r="L1172" s="214"/>
      <c r="O1172" s="617"/>
      <c r="P1172" s="11">
        <f t="shared" si="39"/>
        <v>8</v>
      </c>
    </row>
    <row r="1173" spans="1:16" ht="15" customHeight="1">
      <c r="A1173" s="4">
        <f t="shared" si="38"/>
        <v>1169</v>
      </c>
      <c r="B1173" s="30"/>
      <c r="C1173" s="19" t="s">
        <v>742</v>
      </c>
      <c r="D1173" s="489"/>
      <c r="E1173" s="5" t="s">
        <v>743</v>
      </c>
      <c r="F1173" s="20"/>
      <c r="G1173" s="17"/>
      <c r="H1173" s="17" t="e">
        <f>VLOOKUP(G1173,'TONG HOP'!$C$8:$E$799,2,0)</f>
        <v>#N/A</v>
      </c>
      <c r="I1173" s="29" t="str">
        <f>IF(B1173="","",VLOOKUP(H1173,'TONG HOP'!$B$8:$F$19883,1,0))</f>
        <v/>
      </c>
      <c r="J1173" s="35" t="str">
        <f>IF(B1173="","",VLOOKUP(I1173,'TONG HOP'!$B$8:$F$19883,5,0))</f>
        <v/>
      </c>
      <c r="K1173" s="214"/>
      <c r="L1173" s="214"/>
      <c r="O1173" s="617"/>
      <c r="P1173" s="11">
        <f t="shared" si="39"/>
        <v>8</v>
      </c>
    </row>
    <row r="1174" spans="1:16" ht="15" customHeight="1">
      <c r="A1174" s="4">
        <f t="shared" si="38"/>
        <v>1170</v>
      </c>
      <c r="B1174" s="30"/>
      <c r="C1174" s="19" t="s">
        <v>742</v>
      </c>
      <c r="D1174" s="489"/>
      <c r="E1174" s="5" t="s">
        <v>743</v>
      </c>
      <c r="F1174" s="20"/>
      <c r="G1174" s="17"/>
      <c r="H1174" s="17" t="e">
        <f>VLOOKUP(G1174,'TONG HOP'!$C$8:$E$799,2,0)</f>
        <v>#N/A</v>
      </c>
      <c r="I1174" s="29" t="str">
        <f>IF(B1174="","",VLOOKUP(H1174,'TONG HOP'!$B$8:$F$19883,1,0))</f>
        <v/>
      </c>
      <c r="J1174" s="35" t="str">
        <f>IF(B1174="","",VLOOKUP(I1174,'TONG HOP'!$B$8:$F$19883,5,0))</f>
        <v/>
      </c>
      <c r="K1174" s="214"/>
      <c r="L1174" s="214"/>
      <c r="O1174" s="617"/>
      <c r="P1174" s="11">
        <f t="shared" si="39"/>
        <v>8</v>
      </c>
    </row>
    <row r="1175" spans="1:16" ht="15" customHeight="1">
      <c r="A1175" s="4">
        <f t="shared" si="38"/>
        <v>1171</v>
      </c>
      <c r="B1175" s="30"/>
      <c r="C1175" s="19" t="s">
        <v>742</v>
      </c>
      <c r="D1175" s="489"/>
      <c r="E1175" s="5" t="s">
        <v>743</v>
      </c>
      <c r="F1175" s="20"/>
      <c r="G1175" s="17"/>
      <c r="H1175" s="17" t="e">
        <f>VLOOKUP(G1175,'TONG HOP'!$C$8:$E$799,2,0)</f>
        <v>#N/A</v>
      </c>
      <c r="I1175" s="29" t="str">
        <f>IF(B1175="","",VLOOKUP(H1175,'TONG HOP'!$B$8:$F$19883,1,0))</f>
        <v/>
      </c>
      <c r="J1175" s="35" t="str">
        <f>IF(B1175="","",VLOOKUP(I1175,'TONG HOP'!$B$8:$F$19883,5,0))</f>
        <v/>
      </c>
      <c r="K1175" s="214"/>
      <c r="L1175" s="214"/>
      <c r="O1175" s="617"/>
      <c r="P1175" s="11">
        <f t="shared" si="39"/>
        <v>8</v>
      </c>
    </row>
    <row r="1176" spans="1:16" ht="15" customHeight="1">
      <c r="A1176" s="4">
        <f t="shared" si="38"/>
        <v>1172</v>
      </c>
      <c r="B1176" s="30"/>
      <c r="C1176" s="19" t="s">
        <v>742</v>
      </c>
      <c r="D1176" s="489"/>
      <c r="E1176" s="5" t="s">
        <v>743</v>
      </c>
      <c r="F1176" s="20"/>
      <c r="G1176" s="17"/>
      <c r="H1176" s="17" t="e">
        <f>VLOOKUP(G1176,'TONG HOP'!$C$8:$E$799,2,0)</f>
        <v>#N/A</v>
      </c>
      <c r="I1176" s="29" t="str">
        <f>IF(B1176="","",VLOOKUP(H1176,'TONG HOP'!$B$8:$F$19883,1,0))</f>
        <v/>
      </c>
      <c r="J1176" s="35" t="str">
        <f>IF(B1176="","",VLOOKUP(I1176,'TONG HOP'!$B$8:$F$19883,5,0))</f>
        <v/>
      </c>
      <c r="K1176" s="214"/>
      <c r="L1176" s="214"/>
      <c r="O1176" s="617"/>
      <c r="P1176" s="11">
        <f t="shared" si="39"/>
        <v>8</v>
      </c>
    </row>
    <row r="1177" spans="1:16" ht="15" customHeight="1">
      <c r="A1177" s="4">
        <f t="shared" si="38"/>
        <v>1173</v>
      </c>
      <c r="B1177" s="30"/>
      <c r="C1177" s="19" t="s">
        <v>742</v>
      </c>
      <c r="D1177" s="489"/>
      <c r="E1177" s="5" t="s">
        <v>743</v>
      </c>
      <c r="F1177" s="20"/>
      <c r="G1177" s="17"/>
      <c r="H1177" s="17" t="e">
        <f>VLOOKUP(G1177,'TONG HOP'!$C$8:$E$799,2,0)</f>
        <v>#N/A</v>
      </c>
      <c r="I1177" s="29" t="str">
        <f>IF(B1177="","",VLOOKUP(H1177,'TONG HOP'!$B$8:$F$19883,1,0))</f>
        <v/>
      </c>
      <c r="J1177" s="35" t="str">
        <f>IF(B1177="","",VLOOKUP(I1177,'TONG HOP'!$B$8:$F$19883,5,0))</f>
        <v/>
      </c>
      <c r="K1177" s="214"/>
      <c r="L1177" s="214"/>
      <c r="O1177" s="617"/>
      <c r="P1177" s="11">
        <f t="shared" si="39"/>
        <v>8</v>
      </c>
    </row>
    <row r="1178" spans="1:16" ht="15" customHeight="1">
      <c r="A1178" s="4">
        <f t="shared" si="38"/>
        <v>1174</v>
      </c>
      <c r="B1178" s="30"/>
      <c r="C1178" s="19" t="s">
        <v>742</v>
      </c>
      <c r="D1178" s="489"/>
      <c r="E1178" s="5" t="s">
        <v>743</v>
      </c>
      <c r="F1178" s="20"/>
      <c r="G1178" s="17"/>
      <c r="H1178" s="17" t="e">
        <f>VLOOKUP(G1178,'TONG HOP'!$C$8:$E$799,2,0)</f>
        <v>#N/A</v>
      </c>
      <c r="I1178" s="29" t="str">
        <f>IF(B1178="","",VLOOKUP(H1178,'TONG HOP'!$B$8:$F$19883,1,0))</f>
        <v/>
      </c>
      <c r="J1178" s="35" t="str">
        <f>IF(B1178="","",VLOOKUP(I1178,'TONG HOP'!$B$8:$F$19883,5,0))</f>
        <v/>
      </c>
      <c r="K1178" s="214"/>
      <c r="L1178" s="214"/>
      <c r="O1178" s="617"/>
      <c r="P1178" s="11">
        <f t="shared" si="39"/>
        <v>8</v>
      </c>
    </row>
    <row r="1179" spans="1:16" ht="15" customHeight="1">
      <c r="A1179" s="4">
        <f t="shared" si="38"/>
        <v>1175</v>
      </c>
      <c r="B1179" s="30"/>
      <c r="C1179" s="19" t="s">
        <v>742</v>
      </c>
      <c r="D1179" s="489"/>
      <c r="E1179" s="5" t="s">
        <v>743</v>
      </c>
      <c r="F1179" s="20"/>
      <c r="G1179" s="17"/>
      <c r="H1179" s="17" t="e">
        <f>VLOOKUP(G1179,'TONG HOP'!$C$8:$E$799,2,0)</f>
        <v>#N/A</v>
      </c>
      <c r="I1179" s="29" t="str">
        <f>IF(B1179="","",VLOOKUP(H1179,'TONG HOP'!$B$8:$F$19883,1,0))</f>
        <v/>
      </c>
      <c r="J1179" s="35" t="str">
        <f>IF(B1179="","",VLOOKUP(I1179,'TONG HOP'!$B$8:$F$19883,5,0))</f>
        <v/>
      </c>
      <c r="K1179" s="214"/>
      <c r="L1179" s="214"/>
      <c r="O1179" s="617"/>
      <c r="P1179" s="11">
        <f t="shared" si="39"/>
        <v>8</v>
      </c>
    </row>
    <row r="1180" spans="1:16" ht="15" customHeight="1">
      <c r="A1180" s="4">
        <f t="shared" si="38"/>
        <v>1176</v>
      </c>
      <c r="B1180" s="30"/>
      <c r="C1180" s="19" t="s">
        <v>742</v>
      </c>
      <c r="D1180" s="489"/>
      <c r="E1180" s="5" t="s">
        <v>743</v>
      </c>
      <c r="F1180" s="20"/>
      <c r="G1180" s="17"/>
      <c r="H1180" s="17" t="e">
        <f>VLOOKUP(G1180,'TONG HOP'!$C$8:$E$799,2,0)</f>
        <v>#N/A</v>
      </c>
      <c r="I1180" s="29" t="str">
        <f>IF(B1180="","",VLOOKUP(H1180,'TONG HOP'!$B$8:$F$19883,1,0))</f>
        <v/>
      </c>
      <c r="J1180" s="35" t="str">
        <f>IF(B1180="","",VLOOKUP(I1180,'TONG HOP'!$B$8:$F$19883,5,0))</f>
        <v/>
      </c>
      <c r="K1180" s="214"/>
      <c r="L1180" s="214"/>
      <c r="O1180" s="617"/>
      <c r="P1180" s="11">
        <f t="shared" si="39"/>
        <v>8</v>
      </c>
    </row>
    <row r="1181" spans="1:16" ht="15" customHeight="1">
      <c r="A1181" s="4">
        <f t="shared" si="38"/>
        <v>1177</v>
      </c>
      <c r="B1181" s="30"/>
      <c r="C1181" s="19" t="s">
        <v>742</v>
      </c>
      <c r="D1181" s="489"/>
      <c r="E1181" s="5" t="s">
        <v>743</v>
      </c>
      <c r="F1181" s="20"/>
      <c r="G1181" s="17"/>
      <c r="H1181" s="17" t="e">
        <f>VLOOKUP(G1181,'TONG HOP'!$C$8:$E$799,2,0)</f>
        <v>#N/A</v>
      </c>
      <c r="I1181" s="29" t="str">
        <f>IF(B1181="","",VLOOKUP(H1181,'TONG HOP'!$B$8:$F$19883,1,0))</f>
        <v/>
      </c>
      <c r="J1181" s="35" t="str">
        <f>IF(B1181="","",VLOOKUP(I1181,'TONG HOP'!$B$8:$F$19883,5,0))</f>
        <v/>
      </c>
      <c r="K1181" s="214"/>
      <c r="L1181" s="214"/>
      <c r="O1181" s="617"/>
      <c r="P1181" s="11">
        <f t="shared" si="39"/>
        <v>8</v>
      </c>
    </row>
    <row r="1182" spans="1:16" ht="15" customHeight="1">
      <c r="A1182" s="4">
        <f t="shared" si="38"/>
        <v>1178</v>
      </c>
      <c r="B1182" s="30"/>
      <c r="C1182" s="19" t="s">
        <v>742</v>
      </c>
      <c r="D1182" s="489"/>
      <c r="E1182" s="5" t="s">
        <v>743</v>
      </c>
      <c r="F1182" s="20"/>
      <c r="G1182" s="17"/>
      <c r="H1182" s="17" t="e">
        <f>VLOOKUP(G1182,'TONG HOP'!$C$8:$E$799,2,0)</f>
        <v>#N/A</v>
      </c>
      <c r="I1182" s="29" t="str">
        <f>IF(B1182="","",VLOOKUP(H1182,'TONG HOP'!$B$8:$F$19883,1,0))</f>
        <v/>
      </c>
      <c r="J1182" s="35" t="str">
        <f>IF(B1182="","",VLOOKUP(I1182,'TONG HOP'!$B$8:$F$19883,5,0))</f>
        <v/>
      </c>
      <c r="K1182" s="214"/>
      <c r="L1182" s="214"/>
      <c r="O1182" s="617"/>
      <c r="P1182" s="11">
        <f t="shared" si="39"/>
        <v>8</v>
      </c>
    </row>
    <row r="1183" spans="1:16" ht="15" customHeight="1">
      <c r="A1183" s="4">
        <f t="shared" si="38"/>
        <v>1179</v>
      </c>
      <c r="B1183" s="30"/>
      <c r="C1183" s="19" t="s">
        <v>742</v>
      </c>
      <c r="D1183" s="489"/>
      <c r="E1183" s="5" t="s">
        <v>743</v>
      </c>
      <c r="F1183" s="20"/>
      <c r="G1183" s="17"/>
      <c r="H1183" s="17" t="e">
        <f>VLOOKUP(G1183,'TONG HOP'!$C$8:$E$799,2,0)</f>
        <v>#N/A</v>
      </c>
      <c r="I1183" s="29" t="str">
        <f>IF(B1183="","",VLOOKUP(H1183,'TONG HOP'!$B$8:$F$19883,1,0))</f>
        <v/>
      </c>
      <c r="J1183" s="35" t="str">
        <f>IF(B1183="","",VLOOKUP(I1183,'TONG HOP'!$B$8:$F$19883,5,0))</f>
        <v/>
      </c>
      <c r="K1183" s="214"/>
      <c r="L1183" s="214"/>
      <c r="O1183" s="617"/>
      <c r="P1183" s="11">
        <f t="shared" si="39"/>
        <v>8</v>
      </c>
    </row>
    <row r="1184" spans="1:16" ht="15" customHeight="1">
      <c r="A1184" s="4">
        <f t="shared" si="38"/>
        <v>1180</v>
      </c>
      <c r="B1184" s="30"/>
      <c r="C1184" s="19" t="s">
        <v>742</v>
      </c>
      <c r="D1184" s="489"/>
      <c r="E1184" s="5" t="s">
        <v>743</v>
      </c>
      <c r="F1184" s="20"/>
      <c r="G1184" s="17"/>
      <c r="H1184" s="17" t="e">
        <f>VLOOKUP(G1184,'TONG HOP'!$C$8:$E$799,2,0)</f>
        <v>#N/A</v>
      </c>
      <c r="I1184" s="29" t="str">
        <f>IF(B1184="","",VLOOKUP(H1184,'TONG HOP'!$B$8:$F$19883,1,0))</f>
        <v/>
      </c>
      <c r="J1184" s="35" t="str">
        <f>IF(B1184="","",VLOOKUP(I1184,'TONG HOP'!$B$8:$F$19883,5,0))</f>
        <v/>
      </c>
      <c r="K1184" s="214"/>
      <c r="L1184" s="214"/>
      <c r="O1184" s="617"/>
      <c r="P1184" s="11">
        <f t="shared" si="39"/>
        <v>8</v>
      </c>
    </row>
    <row r="1185" spans="1:16" ht="15" customHeight="1">
      <c r="A1185" s="4">
        <f t="shared" si="38"/>
        <v>1181</v>
      </c>
      <c r="B1185" s="30"/>
      <c r="C1185" s="19" t="s">
        <v>742</v>
      </c>
      <c r="D1185" s="489"/>
      <c r="E1185" s="5" t="s">
        <v>743</v>
      </c>
      <c r="F1185" s="20"/>
      <c r="G1185" s="17"/>
      <c r="H1185" s="17" t="e">
        <f>VLOOKUP(G1185,'TONG HOP'!$C$8:$E$799,2,0)</f>
        <v>#N/A</v>
      </c>
      <c r="I1185" s="29" t="str">
        <f>IF(B1185="","",VLOOKUP(H1185,'TONG HOP'!$B$8:$F$19883,1,0))</f>
        <v/>
      </c>
      <c r="J1185" s="35" t="str">
        <f>IF(B1185="","",VLOOKUP(I1185,'TONG HOP'!$B$8:$F$19883,5,0))</f>
        <v/>
      </c>
      <c r="K1185" s="214"/>
      <c r="L1185" s="214"/>
      <c r="O1185" s="617"/>
      <c r="P1185" s="11">
        <f t="shared" si="39"/>
        <v>8</v>
      </c>
    </row>
    <row r="1186" spans="1:16" ht="15" customHeight="1">
      <c r="A1186" s="4">
        <f t="shared" si="38"/>
        <v>1182</v>
      </c>
      <c r="B1186" s="30"/>
      <c r="C1186" s="19" t="s">
        <v>742</v>
      </c>
      <c r="D1186" s="489"/>
      <c r="E1186" s="5" t="s">
        <v>743</v>
      </c>
      <c r="F1186" s="20"/>
      <c r="G1186" s="17"/>
      <c r="H1186" s="17" t="e">
        <f>VLOOKUP(G1186,'TONG HOP'!$C$8:$E$799,2,0)</f>
        <v>#N/A</v>
      </c>
      <c r="I1186" s="29" t="str">
        <f>IF(B1186="","",VLOOKUP(H1186,'TONG HOP'!$B$8:$F$19883,1,0))</f>
        <v/>
      </c>
      <c r="J1186" s="35" t="str">
        <f>IF(B1186="","",VLOOKUP(I1186,'TONG HOP'!$B$8:$F$19883,5,0))</f>
        <v/>
      </c>
      <c r="K1186" s="214"/>
      <c r="L1186" s="214"/>
      <c r="O1186" s="617"/>
      <c r="P1186" s="11">
        <f t="shared" si="39"/>
        <v>8</v>
      </c>
    </row>
    <row r="1187" spans="1:16" ht="15" customHeight="1">
      <c r="A1187" s="4">
        <f t="shared" si="38"/>
        <v>1183</v>
      </c>
      <c r="B1187" s="30"/>
      <c r="C1187" s="19" t="s">
        <v>742</v>
      </c>
      <c r="D1187" s="489"/>
      <c r="E1187" s="5" t="s">
        <v>743</v>
      </c>
      <c r="F1187" s="20"/>
      <c r="G1187" s="17"/>
      <c r="H1187" s="17" t="e">
        <f>VLOOKUP(G1187,'TONG HOP'!$C$8:$E$799,2,0)</f>
        <v>#N/A</v>
      </c>
      <c r="I1187" s="29" t="str">
        <f>IF(B1187="","",VLOOKUP(H1187,'TONG HOP'!$B$8:$F$19883,1,0))</f>
        <v/>
      </c>
      <c r="J1187" s="35" t="str">
        <f>IF(B1187="","",VLOOKUP(I1187,'TONG HOP'!$B$8:$F$19883,5,0))</f>
        <v/>
      </c>
      <c r="K1187" s="214"/>
      <c r="L1187" s="214"/>
      <c r="O1187" s="617"/>
      <c r="P1187" s="11">
        <f t="shared" si="39"/>
        <v>8</v>
      </c>
    </row>
    <row r="1188" spans="1:16" ht="15" customHeight="1">
      <c r="A1188" s="4">
        <f t="shared" si="38"/>
        <v>1184</v>
      </c>
      <c r="B1188" s="30"/>
      <c r="C1188" s="19" t="s">
        <v>742</v>
      </c>
      <c r="D1188" s="489"/>
      <c r="E1188" s="5" t="s">
        <v>743</v>
      </c>
      <c r="F1188" s="20"/>
      <c r="G1188" s="17"/>
      <c r="H1188" s="17" t="e">
        <f>VLOOKUP(G1188,'TONG HOP'!$C$8:$E$799,2,0)</f>
        <v>#N/A</v>
      </c>
      <c r="I1188" s="29" t="str">
        <f>IF(B1188="","",VLOOKUP(H1188,'TONG HOP'!$B$8:$F$19883,1,0))</f>
        <v/>
      </c>
      <c r="J1188" s="35" t="str">
        <f>IF(B1188="","",VLOOKUP(I1188,'TONG HOP'!$B$8:$F$19883,5,0))</f>
        <v/>
      </c>
      <c r="K1188" s="214"/>
      <c r="L1188" s="214"/>
      <c r="O1188" s="617"/>
      <c r="P1188" s="11">
        <f t="shared" si="39"/>
        <v>8</v>
      </c>
    </row>
    <row r="1189" spans="1:16" ht="15" customHeight="1">
      <c r="A1189" s="4">
        <f t="shared" si="38"/>
        <v>1185</v>
      </c>
      <c r="B1189" s="30"/>
      <c r="C1189" s="19" t="s">
        <v>742</v>
      </c>
      <c r="D1189" s="489"/>
      <c r="E1189" s="5" t="s">
        <v>743</v>
      </c>
      <c r="F1189" s="20"/>
      <c r="G1189" s="17"/>
      <c r="H1189" s="17" t="e">
        <f>VLOOKUP(G1189,'TONG HOP'!$C$8:$E$799,2,0)</f>
        <v>#N/A</v>
      </c>
      <c r="I1189" s="29" t="str">
        <f>IF(B1189="","",VLOOKUP(H1189,'TONG HOP'!$B$8:$F$19883,1,0))</f>
        <v/>
      </c>
      <c r="J1189" s="35" t="str">
        <f>IF(B1189="","",VLOOKUP(I1189,'TONG HOP'!$B$8:$F$19883,5,0))</f>
        <v/>
      </c>
      <c r="K1189" s="214"/>
      <c r="L1189" s="214"/>
      <c r="O1189" s="617"/>
      <c r="P1189" s="11">
        <f t="shared" si="39"/>
        <v>8</v>
      </c>
    </row>
    <row r="1190" spans="1:16" ht="15" customHeight="1">
      <c r="A1190" s="4">
        <f t="shared" si="38"/>
        <v>1186</v>
      </c>
      <c r="B1190" s="30"/>
      <c r="C1190" s="19" t="s">
        <v>742</v>
      </c>
      <c r="D1190" s="489"/>
      <c r="E1190" s="5" t="s">
        <v>743</v>
      </c>
      <c r="F1190" s="20"/>
      <c r="G1190" s="17"/>
      <c r="H1190" s="17" t="e">
        <f>VLOOKUP(G1190,'TONG HOP'!$C$8:$E$799,2,0)</f>
        <v>#N/A</v>
      </c>
      <c r="I1190" s="29" t="str">
        <f>IF(B1190="","",VLOOKUP(H1190,'TONG HOP'!$B$8:$F$19883,1,0))</f>
        <v/>
      </c>
      <c r="J1190" s="35" t="str">
        <f>IF(B1190="","",VLOOKUP(I1190,'TONG HOP'!$B$8:$F$19883,5,0))</f>
        <v/>
      </c>
      <c r="K1190" s="214"/>
      <c r="L1190" s="214"/>
      <c r="O1190" s="617"/>
      <c r="P1190" s="11">
        <f t="shared" si="39"/>
        <v>8</v>
      </c>
    </row>
    <row r="1191" spans="1:16" ht="15" customHeight="1">
      <c r="A1191" s="4">
        <f t="shared" si="38"/>
        <v>1187</v>
      </c>
      <c r="B1191" s="30"/>
      <c r="C1191" s="19" t="s">
        <v>742</v>
      </c>
      <c r="D1191" s="489"/>
      <c r="E1191" s="5" t="s">
        <v>743</v>
      </c>
      <c r="F1191" s="20"/>
      <c r="G1191" s="17"/>
      <c r="H1191" s="17" t="e">
        <f>VLOOKUP(G1191,'TONG HOP'!$C$8:$E$799,2,0)</f>
        <v>#N/A</v>
      </c>
      <c r="I1191" s="29" t="str">
        <f>IF(B1191="","",VLOOKUP(H1191,'TONG HOP'!$B$8:$F$19883,1,0))</f>
        <v/>
      </c>
      <c r="J1191" s="35" t="str">
        <f>IF(B1191="","",VLOOKUP(I1191,'TONG HOP'!$B$8:$F$19883,5,0))</f>
        <v/>
      </c>
      <c r="K1191" s="214"/>
      <c r="L1191" s="214"/>
      <c r="O1191" s="617"/>
      <c r="P1191" s="11">
        <f t="shared" si="39"/>
        <v>8</v>
      </c>
    </row>
    <row r="1192" spans="1:16" ht="15" customHeight="1">
      <c r="A1192" s="4">
        <f t="shared" si="38"/>
        <v>1188</v>
      </c>
      <c r="B1192" s="30"/>
      <c r="C1192" s="19" t="s">
        <v>742</v>
      </c>
      <c r="D1192" s="489"/>
      <c r="E1192" s="5" t="s">
        <v>743</v>
      </c>
      <c r="F1192" s="20"/>
      <c r="G1192" s="17"/>
      <c r="H1192" s="17" t="e">
        <f>VLOOKUP(G1192,'TONG HOP'!$C$8:$E$799,2,0)</f>
        <v>#N/A</v>
      </c>
      <c r="I1192" s="29" t="str">
        <f>IF(B1192="","",VLOOKUP(H1192,'TONG HOP'!$B$8:$F$19883,1,0))</f>
        <v/>
      </c>
      <c r="J1192" s="35" t="str">
        <f>IF(B1192="","",VLOOKUP(I1192,'TONG HOP'!$B$8:$F$19883,5,0))</f>
        <v/>
      </c>
      <c r="K1192" s="214"/>
      <c r="L1192" s="214"/>
      <c r="O1192" s="617"/>
      <c r="P1192" s="11">
        <f t="shared" si="39"/>
        <v>8</v>
      </c>
    </row>
    <row r="1193" spans="1:16" ht="15" customHeight="1">
      <c r="A1193" s="4">
        <f t="shared" si="38"/>
        <v>1189</v>
      </c>
      <c r="B1193" s="30"/>
      <c r="C1193" s="19" t="s">
        <v>742</v>
      </c>
      <c r="D1193" s="489"/>
      <c r="E1193" s="5" t="s">
        <v>743</v>
      </c>
      <c r="F1193" s="20"/>
      <c r="G1193" s="17"/>
      <c r="H1193" s="17" t="e">
        <f>VLOOKUP(G1193,'TONG HOP'!$C$8:$E$799,2,0)</f>
        <v>#N/A</v>
      </c>
      <c r="I1193" s="29" t="str">
        <f>IF(B1193="","",VLOOKUP(H1193,'TONG HOP'!$B$8:$F$19883,1,0))</f>
        <v/>
      </c>
      <c r="J1193" s="35" t="str">
        <f>IF(B1193="","",VLOOKUP(I1193,'TONG HOP'!$B$8:$F$19883,5,0))</f>
        <v/>
      </c>
      <c r="K1193" s="214"/>
      <c r="L1193" s="214"/>
      <c r="O1193" s="617"/>
      <c r="P1193" s="11">
        <f t="shared" si="39"/>
        <v>8</v>
      </c>
    </row>
    <row r="1194" spans="1:16" ht="15" customHeight="1">
      <c r="A1194" s="4">
        <f t="shared" si="38"/>
        <v>1190</v>
      </c>
      <c r="B1194" s="30"/>
      <c r="C1194" s="19" t="s">
        <v>742</v>
      </c>
      <c r="D1194" s="489"/>
      <c r="E1194" s="5" t="s">
        <v>743</v>
      </c>
      <c r="F1194" s="20"/>
      <c r="G1194" s="17"/>
      <c r="H1194" s="17" t="e">
        <f>VLOOKUP(G1194,'TONG HOP'!$C$8:$E$799,2,0)</f>
        <v>#N/A</v>
      </c>
      <c r="I1194" s="29" t="str">
        <f>IF(B1194="","",VLOOKUP(H1194,'TONG HOP'!$B$8:$F$19883,1,0))</f>
        <v/>
      </c>
      <c r="J1194" s="35" t="str">
        <f>IF(B1194="","",VLOOKUP(I1194,'TONG HOP'!$B$8:$F$19883,5,0))</f>
        <v/>
      </c>
      <c r="K1194" s="214"/>
      <c r="L1194" s="214"/>
      <c r="O1194" s="617"/>
      <c r="P1194" s="11">
        <f t="shared" si="39"/>
        <v>8</v>
      </c>
    </row>
    <row r="1195" spans="1:16" ht="15" customHeight="1">
      <c r="A1195" s="4">
        <f t="shared" si="38"/>
        <v>1191</v>
      </c>
      <c r="B1195" s="30"/>
      <c r="C1195" s="19" t="s">
        <v>742</v>
      </c>
      <c r="D1195" s="489"/>
      <c r="E1195" s="5" t="s">
        <v>743</v>
      </c>
      <c r="F1195" s="20"/>
      <c r="G1195" s="17"/>
      <c r="H1195" s="17" t="e">
        <f>VLOOKUP(G1195,'TONG HOP'!$C$8:$E$799,2,0)</f>
        <v>#N/A</v>
      </c>
      <c r="I1195" s="29" t="str">
        <f>IF(B1195="","",VLOOKUP(H1195,'TONG HOP'!$B$8:$F$19883,1,0))</f>
        <v/>
      </c>
      <c r="J1195" s="35" t="str">
        <f>IF(B1195="","",VLOOKUP(I1195,'TONG HOP'!$B$8:$F$19883,5,0))</f>
        <v/>
      </c>
      <c r="K1195" s="214"/>
      <c r="L1195" s="214"/>
      <c r="O1195" s="617"/>
      <c r="P1195" s="11">
        <f t="shared" si="39"/>
        <v>8</v>
      </c>
    </row>
    <row r="1196" spans="1:16" ht="15" customHeight="1">
      <c r="A1196" s="4">
        <f t="shared" si="38"/>
        <v>1192</v>
      </c>
      <c r="B1196" s="30"/>
      <c r="C1196" s="19" t="s">
        <v>742</v>
      </c>
      <c r="D1196" s="489"/>
      <c r="E1196" s="5" t="s">
        <v>743</v>
      </c>
      <c r="F1196" s="20"/>
      <c r="G1196" s="17"/>
      <c r="H1196" s="17" t="e">
        <f>VLOOKUP(G1196,'TONG HOP'!$C$8:$E$799,2,0)</f>
        <v>#N/A</v>
      </c>
      <c r="I1196" s="29" t="str">
        <f>IF(B1196="","",VLOOKUP(H1196,'TONG HOP'!$B$8:$F$19883,1,0))</f>
        <v/>
      </c>
      <c r="J1196" s="35" t="str">
        <f>IF(B1196="","",VLOOKUP(I1196,'TONG HOP'!$B$8:$F$19883,5,0))</f>
        <v/>
      </c>
      <c r="K1196" s="214"/>
      <c r="L1196" s="214"/>
      <c r="O1196" s="617"/>
      <c r="P1196" s="11">
        <f t="shared" si="39"/>
        <v>8</v>
      </c>
    </row>
    <row r="1197" spans="1:16" ht="15" customHeight="1">
      <c r="A1197" s="4">
        <f t="shared" si="38"/>
        <v>1193</v>
      </c>
      <c r="B1197" s="30"/>
      <c r="C1197" s="19" t="s">
        <v>742</v>
      </c>
      <c r="D1197" s="489"/>
      <c r="E1197" s="5" t="s">
        <v>743</v>
      </c>
      <c r="F1197" s="20"/>
      <c r="G1197" s="17"/>
      <c r="H1197" s="17" t="e">
        <f>VLOOKUP(G1197,'TONG HOP'!$C$8:$E$799,2,0)</f>
        <v>#N/A</v>
      </c>
      <c r="I1197" s="29" t="str">
        <f>IF(B1197="","",VLOOKUP(H1197,'TONG HOP'!$B$8:$F$19883,1,0))</f>
        <v/>
      </c>
      <c r="J1197" s="35" t="str">
        <f>IF(B1197="","",VLOOKUP(I1197,'TONG HOP'!$B$8:$F$19883,5,0))</f>
        <v/>
      </c>
      <c r="K1197" s="214"/>
      <c r="L1197" s="214"/>
      <c r="O1197" s="617"/>
      <c r="P1197" s="11">
        <f t="shared" si="39"/>
        <v>8</v>
      </c>
    </row>
    <row r="1198" spans="1:16" ht="15" customHeight="1">
      <c r="A1198" s="4">
        <f t="shared" si="38"/>
        <v>1194</v>
      </c>
      <c r="B1198" s="30"/>
      <c r="C1198" s="19" t="s">
        <v>742</v>
      </c>
      <c r="D1198" s="489"/>
      <c r="E1198" s="5" t="s">
        <v>743</v>
      </c>
      <c r="F1198" s="20"/>
      <c r="G1198" s="17"/>
      <c r="H1198" s="17" t="e">
        <f>VLOOKUP(G1198,'TONG HOP'!$C$8:$E$799,2,0)</f>
        <v>#N/A</v>
      </c>
      <c r="I1198" s="29" t="str">
        <f>IF(B1198="","",VLOOKUP(H1198,'TONG HOP'!$B$8:$F$19883,1,0))</f>
        <v/>
      </c>
      <c r="J1198" s="35" t="str">
        <f>IF(B1198="","",VLOOKUP(I1198,'TONG HOP'!$B$8:$F$19883,5,0))</f>
        <v/>
      </c>
      <c r="K1198" s="214"/>
      <c r="L1198" s="214"/>
      <c r="O1198" s="617"/>
      <c r="P1198" s="11">
        <f t="shared" si="39"/>
        <v>8</v>
      </c>
    </row>
    <row r="1199" spans="1:16" ht="15" customHeight="1">
      <c r="A1199" s="4">
        <f t="shared" si="38"/>
        <v>1195</v>
      </c>
      <c r="B1199" s="30"/>
      <c r="C1199" s="19" t="s">
        <v>742</v>
      </c>
      <c r="D1199" s="489"/>
      <c r="E1199" s="5" t="s">
        <v>743</v>
      </c>
      <c r="F1199" s="20"/>
      <c r="G1199" s="17"/>
      <c r="H1199" s="17" t="e">
        <f>VLOOKUP(G1199,'TONG HOP'!$C$8:$E$799,2,0)</f>
        <v>#N/A</v>
      </c>
      <c r="I1199" s="29" t="str">
        <f>IF(B1199="","",VLOOKUP(H1199,'TONG HOP'!$B$8:$F$19883,1,0))</f>
        <v/>
      </c>
      <c r="J1199" s="35" t="str">
        <f>IF(B1199="","",VLOOKUP(I1199,'TONG HOP'!$B$8:$F$19883,5,0))</f>
        <v/>
      </c>
      <c r="K1199" s="214"/>
      <c r="L1199" s="214"/>
      <c r="O1199" s="617"/>
      <c r="P1199" s="11">
        <f t="shared" si="39"/>
        <v>8</v>
      </c>
    </row>
    <row r="1200" spans="1:16" ht="15" customHeight="1">
      <c r="A1200" s="4">
        <f t="shared" si="38"/>
        <v>1196</v>
      </c>
      <c r="B1200" s="30"/>
      <c r="C1200" s="19" t="s">
        <v>742</v>
      </c>
      <c r="D1200" s="489"/>
      <c r="E1200" s="5" t="s">
        <v>743</v>
      </c>
      <c r="F1200" s="20"/>
      <c r="G1200" s="17"/>
      <c r="H1200" s="17" t="e">
        <f>VLOOKUP(G1200,'TONG HOP'!$C$8:$E$799,2,0)</f>
        <v>#N/A</v>
      </c>
      <c r="I1200" s="29" t="str">
        <f>IF(B1200="","",VLOOKUP(H1200,'TONG HOP'!$B$8:$F$19883,1,0))</f>
        <v/>
      </c>
      <c r="J1200" s="35" t="str">
        <f>IF(B1200="","",VLOOKUP(I1200,'TONG HOP'!$B$8:$F$19883,5,0))</f>
        <v/>
      </c>
      <c r="K1200" s="214"/>
      <c r="L1200" s="214"/>
      <c r="O1200" s="617"/>
      <c r="P1200" s="11">
        <f t="shared" si="39"/>
        <v>8</v>
      </c>
    </row>
    <row r="1201" spans="1:16" ht="15" customHeight="1">
      <c r="A1201" s="4">
        <f t="shared" si="38"/>
        <v>1197</v>
      </c>
      <c r="B1201" s="30"/>
      <c r="C1201" s="19" t="s">
        <v>742</v>
      </c>
      <c r="D1201" s="489"/>
      <c r="E1201" s="5" t="s">
        <v>743</v>
      </c>
      <c r="F1201" s="20"/>
      <c r="G1201" s="17"/>
      <c r="H1201" s="17" t="e">
        <f>VLOOKUP(G1201,'TONG HOP'!$C$8:$E$799,2,0)</f>
        <v>#N/A</v>
      </c>
      <c r="I1201" s="29" t="str">
        <f>IF(B1201="","",VLOOKUP(H1201,'TONG HOP'!$B$8:$F$19883,1,0))</f>
        <v/>
      </c>
      <c r="J1201" s="35" t="str">
        <f>IF(B1201="","",VLOOKUP(I1201,'TONG HOP'!$B$8:$F$19883,5,0))</f>
        <v/>
      </c>
      <c r="K1201" s="214"/>
      <c r="L1201" s="214"/>
      <c r="O1201" s="617"/>
      <c r="P1201" s="11">
        <f t="shared" si="39"/>
        <v>8</v>
      </c>
    </row>
    <row r="1202" spans="1:16" ht="15" customHeight="1">
      <c r="A1202" s="4">
        <f t="shared" si="38"/>
        <v>1198</v>
      </c>
      <c r="B1202" s="30"/>
      <c r="C1202" s="19" t="s">
        <v>742</v>
      </c>
      <c r="D1202" s="489"/>
      <c r="E1202" s="5" t="s">
        <v>743</v>
      </c>
      <c r="F1202" s="20"/>
      <c r="G1202" s="17"/>
      <c r="H1202" s="17" t="e">
        <f>VLOOKUP(G1202,'TONG HOP'!$C$8:$E$799,2,0)</f>
        <v>#N/A</v>
      </c>
      <c r="I1202" s="29" t="str">
        <f>IF(B1202="","",VLOOKUP(H1202,'TONG HOP'!$B$8:$F$19883,1,0))</f>
        <v/>
      </c>
      <c r="J1202" s="35" t="str">
        <f>IF(B1202="","",VLOOKUP(I1202,'TONG HOP'!$B$8:$F$19883,5,0))</f>
        <v/>
      </c>
      <c r="K1202" s="214"/>
      <c r="L1202" s="214"/>
      <c r="O1202" s="617"/>
      <c r="P1202" s="11">
        <f t="shared" si="39"/>
        <v>8</v>
      </c>
    </row>
    <row r="1203" spans="1:16" ht="15" customHeight="1">
      <c r="A1203" s="4">
        <f t="shared" si="38"/>
        <v>1199</v>
      </c>
      <c r="B1203" s="30"/>
      <c r="C1203" s="19" t="s">
        <v>742</v>
      </c>
      <c r="D1203" s="489"/>
      <c r="E1203" s="5" t="s">
        <v>743</v>
      </c>
      <c r="F1203" s="20"/>
      <c r="G1203" s="17"/>
      <c r="H1203" s="17" t="e">
        <f>VLOOKUP(G1203,'TONG HOP'!$C$8:$E$799,2,0)</f>
        <v>#N/A</v>
      </c>
      <c r="I1203" s="29" t="str">
        <f>IF(B1203="","",VLOOKUP(H1203,'TONG HOP'!$B$8:$F$19883,1,0))</f>
        <v/>
      </c>
      <c r="J1203" s="35" t="str">
        <f>IF(B1203="","",VLOOKUP(I1203,'TONG HOP'!$B$8:$F$19883,5,0))</f>
        <v/>
      </c>
      <c r="K1203" s="214"/>
      <c r="L1203" s="214"/>
      <c r="O1203" s="617"/>
      <c r="P1203" s="11">
        <f t="shared" si="39"/>
        <v>8</v>
      </c>
    </row>
    <row r="1204" spans="1:16" ht="15" customHeight="1">
      <c r="A1204" s="4">
        <f t="shared" si="38"/>
        <v>1200</v>
      </c>
      <c r="B1204" s="30"/>
      <c r="C1204" s="19" t="s">
        <v>742</v>
      </c>
      <c r="D1204" s="489"/>
      <c r="E1204" s="5" t="s">
        <v>743</v>
      </c>
      <c r="F1204" s="20"/>
      <c r="G1204" s="17"/>
      <c r="H1204" s="17" t="e">
        <f>VLOOKUP(G1204,'TONG HOP'!$C$8:$E$799,2,0)</f>
        <v>#N/A</v>
      </c>
      <c r="I1204" s="29" t="str">
        <f>IF(B1204="","",VLOOKUP(H1204,'TONG HOP'!$B$8:$F$19883,1,0))</f>
        <v/>
      </c>
      <c r="J1204" s="35" t="str">
        <f>IF(B1204="","",VLOOKUP(I1204,'TONG HOP'!$B$8:$F$19883,5,0))</f>
        <v/>
      </c>
      <c r="K1204" s="214"/>
      <c r="L1204" s="214"/>
      <c r="O1204" s="617"/>
      <c r="P1204" s="11">
        <f t="shared" si="39"/>
        <v>8</v>
      </c>
    </row>
    <row r="1205" spans="1:16" ht="15" customHeight="1">
      <c r="A1205" s="4">
        <f t="shared" si="38"/>
        <v>1201</v>
      </c>
      <c r="B1205" s="30"/>
      <c r="C1205" s="19" t="s">
        <v>742</v>
      </c>
      <c r="D1205" s="489"/>
      <c r="E1205" s="5" t="s">
        <v>743</v>
      </c>
      <c r="F1205" s="20"/>
      <c r="G1205" s="17"/>
      <c r="H1205" s="17" t="e">
        <f>VLOOKUP(G1205,'TONG HOP'!$C$8:$E$799,2,0)</f>
        <v>#N/A</v>
      </c>
      <c r="I1205" s="29" t="str">
        <f>IF(B1205="","",VLOOKUP(H1205,'TONG HOP'!$B$8:$F$19883,1,0))</f>
        <v/>
      </c>
      <c r="J1205" s="35" t="str">
        <f>IF(B1205="","",VLOOKUP(I1205,'TONG HOP'!$B$8:$F$19883,5,0))</f>
        <v/>
      </c>
      <c r="K1205" s="214"/>
      <c r="L1205" s="214"/>
      <c r="O1205" s="617"/>
      <c r="P1205" s="11">
        <f t="shared" si="39"/>
        <v>8</v>
      </c>
    </row>
    <row r="1206" spans="1:16" ht="15" customHeight="1">
      <c r="A1206" s="4">
        <f t="shared" si="38"/>
        <v>1202</v>
      </c>
      <c r="B1206" s="30"/>
      <c r="C1206" s="19" t="s">
        <v>742</v>
      </c>
      <c r="D1206" s="489"/>
      <c r="E1206" s="5" t="s">
        <v>743</v>
      </c>
      <c r="F1206" s="20"/>
      <c r="G1206" s="17"/>
      <c r="H1206" s="17" t="e">
        <f>VLOOKUP(G1206,'TONG HOP'!$C$8:$E$799,2,0)</f>
        <v>#N/A</v>
      </c>
      <c r="I1206" s="29" t="str">
        <f>IF(B1206="","",VLOOKUP(H1206,'TONG HOP'!$B$8:$F$19883,1,0))</f>
        <v/>
      </c>
      <c r="J1206" s="35" t="str">
        <f>IF(B1206="","",VLOOKUP(I1206,'TONG HOP'!$B$8:$F$19883,5,0))</f>
        <v/>
      </c>
      <c r="K1206" s="214"/>
      <c r="L1206" s="214"/>
      <c r="O1206" s="617"/>
      <c r="P1206" s="11">
        <f t="shared" si="39"/>
        <v>8</v>
      </c>
    </row>
    <row r="1207" spans="1:16" ht="15" customHeight="1">
      <c r="A1207" s="4">
        <f t="shared" si="38"/>
        <v>1203</v>
      </c>
      <c r="B1207" s="30"/>
      <c r="C1207" s="19" t="s">
        <v>742</v>
      </c>
      <c r="D1207" s="489"/>
      <c r="E1207" s="5" t="s">
        <v>743</v>
      </c>
      <c r="F1207" s="20"/>
      <c r="G1207" s="17"/>
      <c r="H1207" s="17" t="e">
        <f>VLOOKUP(G1207,'TONG HOP'!$C$8:$E$799,2,0)</f>
        <v>#N/A</v>
      </c>
      <c r="I1207" s="29" t="str">
        <f>IF(B1207="","",VLOOKUP(H1207,'TONG HOP'!$B$8:$F$19883,1,0))</f>
        <v/>
      </c>
      <c r="J1207" s="35" t="str">
        <f>IF(B1207="","",VLOOKUP(I1207,'TONG HOP'!$B$8:$F$19883,5,0))</f>
        <v/>
      </c>
      <c r="K1207" s="214"/>
      <c r="L1207" s="214"/>
      <c r="O1207" s="617"/>
      <c r="P1207" s="11">
        <f t="shared" si="39"/>
        <v>8</v>
      </c>
    </row>
    <row r="1208" spans="1:16" ht="15" customHeight="1">
      <c r="A1208" s="4">
        <f t="shared" si="38"/>
        <v>1204</v>
      </c>
      <c r="B1208" s="30"/>
      <c r="C1208" s="19" t="s">
        <v>742</v>
      </c>
      <c r="D1208" s="489"/>
      <c r="E1208" s="5" t="s">
        <v>743</v>
      </c>
      <c r="F1208" s="20"/>
      <c r="G1208" s="17"/>
      <c r="H1208" s="17" t="e">
        <f>VLOOKUP(G1208,'TONG HOP'!$C$8:$E$799,2,0)</f>
        <v>#N/A</v>
      </c>
      <c r="I1208" s="29" t="str">
        <f>IF(B1208="","",VLOOKUP(H1208,'TONG HOP'!$B$8:$F$19883,1,0))</f>
        <v/>
      </c>
      <c r="J1208" s="35" t="str">
        <f>IF(B1208="","",VLOOKUP(I1208,'TONG HOP'!$B$8:$F$19883,5,0))</f>
        <v/>
      </c>
      <c r="K1208" s="214"/>
      <c r="L1208" s="214"/>
      <c r="O1208" s="617"/>
      <c r="P1208" s="11">
        <f t="shared" si="39"/>
        <v>8</v>
      </c>
    </row>
    <row r="1209" spans="1:16" ht="15" customHeight="1">
      <c r="A1209" s="4">
        <f t="shared" si="38"/>
        <v>1205</v>
      </c>
      <c r="B1209" s="30"/>
      <c r="C1209" s="19" t="s">
        <v>742</v>
      </c>
      <c r="D1209" s="489"/>
      <c r="E1209" s="5" t="s">
        <v>743</v>
      </c>
      <c r="F1209" s="20"/>
      <c r="G1209" s="17"/>
      <c r="H1209" s="17" t="e">
        <f>VLOOKUP(G1209,'TONG HOP'!$C$8:$E$799,2,0)</f>
        <v>#N/A</v>
      </c>
      <c r="I1209" s="29" t="str">
        <f>IF(B1209="","",VLOOKUP(H1209,'TONG HOP'!$B$8:$F$19883,1,0))</f>
        <v/>
      </c>
      <c r="J1209" s="35" t="str">
        <f>IF(B1209="","",VLOOKUP(I1209,'TONG HOP'!$B$8:$F$19883,5,0))</f>
        <v/>
      </c>
      <c r="K1209" s="214"/>
      <c r="L1209" s="214"/>
      <c r="O1209" s="617"/>
      <c r="P1209" s="11">
        <f t="shared" si="39"/>
        <v>8</v>
      </c>
    </row>
    <row r="1210" spans="1:16" ht="15" customHeight="1">
      <c r="A1210" s="4">
        <f t="shared" si="38"/>
        <v>1206</v>
      </c>
      <c r="B1210" s="30"/>
      <c r="C1210" s="19" t="s">
        <v>742</v>
      </c>
      <c r="D1210" s="489"/>
      <c r="E1210" s="5" t="s">
        <v>743</v>
      </c>
      <c r="F1210" s="20"/>
      <c r="G1210" s="17"/>
      <c r="H1210" s="17" t="e">
        <f>VLOOKUP(G1210,'TONG HOP'!$C$8:$E$799,2,0)</f>
        <v>#N/A</v>
      </c>
      <c r="I1210" s="29" t="str">
        <f>IF(B1210="","",VLOOKUP(H1210,'TONG HOP'!$B$8:$F$19883,1,0))</f>
        <v/>
      </c>
      <c r="J1210" s="35" t="str">
        <f>IF(B1210="","",VLOOKUP(I1210,'TONG HOP'!$B$8:$F$19883,5,0))</f>
        <v/>
      </c>
      <c r="K1210" s="214"/>
      <c r="L1210" s="214"/>
      <c r="O1210" s="617"/>
      <c r="P1210" s="11">
        <f t="shared" si="39"/>
        <v>8</v>
      </c>
    </row>
    <row r="1211" spans="1:16" ht="15" customHeight="1">
      <c r="A1211" s="4">
        <f t="shared" si="38"/>
        <v>1207</v>
      </c>
      <c r="B1211" s="30"/>
      <c r="C1211" s="19" t="s">
        <v>742</v>
      </c>
      <c r="D1211" s="489"/>
      <c r="E1211" s="5" t="s">
        <v>743</v>
      </c>
      <c r="F1211" s="20"/>
      <c r="G1211" s="17"/>
      <c r="H1211" s="17" t="e">
        <f>VLOOKUP(G1211,'TONG HOP'!$C$8:$E$799,2,0)</f>
        <v>#N/A</v>
      </c>
      <c r="I1211" s="29" t="str">
        <f>IF(B1211="","",VLOOKUP(H1211,'TONG HOP'!$B$8:$F$19883,1,0))</f>
        <v/>
      </c>
      <c r="J1211" s="35" t="str">
        <f>IF(B1211="","",VLOOKUP(I1211,'TONG HOP'!$B$8:$F$19883,5,0))</f>
        <v/>
      </c>
      <c r="K1211" s="214"/>
      <c r="L1211" s="214"/>
      <c r="O1211" s="617"/>
      <c r="P1211" s="11">
        <f t="shared" si="39"/>
        <v>8</v>
      </c>
    </row>
    <row r="1212" spans="1:16" ht="15" customHeight="1">
      <c r="A1212" s="4">
        <f t="shared" si="38"/>
        <v>1208</v>
      </c>
      <c r="B1212" s="30"/>
      <c r="C1212" s="19" t="s">
        <v>742</v>
      </c>
      <c r="D1212" s="489"/>
      <c r="E1212" s="5" t="s">
        <v>743</v>
      </c>
      <c r="F1212" s="20"/>
      <c r="G1212" s="17"/>
      <c r="H1212" s="17" t="e">
        <f>VLOOKUP(G1212,'TONG HOP'!$C$8:$E$799,2,0)</f>
        <v>#N/A</v>
      </c>
      <c r="I1212" s="29" t="str">
        <f>IF(B1212="","",VLOOKUP(H1212,'TONG HOP'!$B$8:$F$19883,1,0))</f>
        <v/>
      </c>
      <c r="J1212" s="35" t="str">
        <f>IF(B1212="","",VLOOKUP(I1212,'TONG HOP'!$B$8:$F$19883,5,0))</f>
        <v/>
      </c>
      <c r="K1212" s="214"/>
      <c r="L1212" s="214"/>
      <c r="O1212" s="617"/>
      <c r="P1212" s="11">
        <f t="shared" si="39"/>
        <v>8</v>
      </c>
    </row>
    <row r="1213" spans="1:16" ht="15" customHeight="1">
      <c r="A1213" s="4">
        <f t="shared" si="38"/>
        <v>1209</v>
      </c>
      <c r="B1213" s="30"/>
      <c r="C1213" s="19" t="s">
        <v>742</v>
      </c>
      <c r="D1213" s="489"/>
      <c r="E1213" s="5" t="s">
        <v>743</v>
      </c>
      <c r="F1213" s="20"/>
      <c r="G1213" s="17"/>
      <c r="H1213" s="17" t="e">
        <f>VLOOKUP(G1213,'TONG HOP'!$C$8:$E$799,2,0)</f>
        <v>#N/A</v>
      </c>
      <c r="I1213" s="29" t="str">
        <f>IF(B1213="","",VLOOKUP(H1213,'TONG HOP'!$B$8:$F$19883,1,0))</f>
        <v/>
      </c>
      <c r="J1213" s="35" t="str">
        <f>IF(B1213="","",VLOOKUP(I1213,'TONG HOP'!$B$8:$F$19883,5,0))</f>
        <v/>
      </c>
      <c r="K1213" s="214"/>
      <c r="L1213" s="214"/>
      <c r="O1213" s="617"/>
      <c r="P1213" s="11">
        <f t="shared" si="39"/>
        <v>8</v>
      </c>
    </row>
    <row r="1214" spans="1:16" ht="15" customHeight="1">
      <c r="A1214" s="4">
        <f t="shared" si="38"/>
        <v>1210</v>
      </c>
      <c r="B1214" s="30"/>
      <c r="C1214" s="19" t="s">
        <v>742</v>
      </c>
      <c r="D1214" s="489"/>
      <c r="E1214" s="5" t="s">
        <v>743</v>
      </c>
      <c r="F1214" s="20"/>
      <c r="G1214" s="17"/>
      <c r="H1214" s="17" t="e">
        <f>VLOOKUP(G1214,'TONG HOP'!$C$8:$E$799,2,0)</f>
        <v>#N/A</v>
      </c>
      <c r="I1214" s="29" t="str">
        <f>IF(B1214="","",VLOOKUP(H1214,'TONG HOP'!$B$8:$F$19883,1,0))</f>
        <v/>
      </c>
      <c r="J1214" s="35" t="str">
        <f>IF(B1214="","",VLOOKUP(I1214,'TONG HOP'!$B$8:$F$19883,5,0))</f>
        <v/>
      </c>
      <c r="K1214" s="214"/>
      <c r="L1214" s="214"/>
      <c r="O1214" s="617"/>
      <c r="P1214" s="11">
        <f t="shared" si="39"/>
        <v>8</v>
      </c>
    </row>
    <row r="1215" spans="1:16" ht="15" customHeight="1">
      <c r="A1215" s="4">
        <f t="shared" si="38"/>
        <v>1211</v>
      </c>
      <c r="B1215" s="30"/>
      <c r="C1215" s="19" t="s">
        <v>742</v>
      </c>
      <c r="D1215" s="489"/>
      <c r="E1215" s="5" t="s">
        <v>743</v>
      </c>
      <c r="F1215" s="20"/>
      <c r="G1215" s="17"/>
      <c r="H1215" s="17" t="e">
        <f>VLOOKUP(G1215,'TONG HOP'!$C$8:$E$799,2,0)</f>
        <v>#N/A</v>
      </c>
      <c r="I1215" s="29" t="str">
        <f>IF(B1215="","",VLOOKUP(H1215,'TONG HOP'!$B$8:$F$19883,1,0))</f>
        <v/>
      </c>
      <c r="J1215" s="35" t="str">
        <f>IF(B1215="","",VLOOKUP(I1215,'TONG HOP'!$B$8:$F$19883,5,0))</f>
        <v/>
      </c>
      <c r="K1215" s="214"/>
      <c r="L1215" s="214"/>
      <c r="O1215" s="617"/>
      <c r="P1215" s="11">
        <f t="shared" si="39"/>
        <v>8</v>
      </c>
    </row>
    <row r="1216" spans="1:16" ht="15" customHeight="1">
      <c r="A1216" s="4">
        <f t="shared" si="38"/>
        <v>1212</v>
      </c>
      <c r="B1216" s="30"/>
      <c r="C1216" s="19" t="s">
        <v>742</v>
      </c>
      <c r="D1216" s="489"/>
      <c r="E1216" s="5" t="s">
        <v>743</v>
      </c>
      <c r="F1216" s="20"/>
      <c r="G1216" s="17"/>
      <c r="H1216" s="17" t="e">
        <f>VLOOKUP(G1216,'TONG HOP'!$C$8:$E$799,2,0)</f>
        <v>#N/A</v>
      </c>
      <c r="I1216" s="29" t="str">
        <f>IF(B1216="","",VLOOKUP(H1216,'TONG HOP'!$B$8:$F$19883,1,0))</f>
        <v/>
      </c>
      <c r="J1216" s="35" t="str">
        <f>IF(B1216="","",VLOOKUP(I1216,'TONG HOP'!$B$8:$F$19883,5,0))</f>
        <v/>
      </c>
      <c r="K1216" s="214"/>
      <c r="L1216" s="214"/>
      <c r="O1216" s="617"/>
      <c r="P1216" s="11">
        <f t="shared" si="39"/>
        <v>8</v>
      </c>
    </row>
    <row r="1217" spans="1:16" ht="15" customHeight="1">
      <c r="A1217" s="4">
        <f t="shared" si="38"/>
        <v>1213</v>
      </c>
      <c r="B1217" s="30"/>
      <c r="C1217" s="19" t="s">
        <v>742</v>
      </c>
      <c r="D1217" s="489"/>
      <c r="E1217" s="5" t="s">
        <v>743</v>
      </c>
      <c r="F1217" s="20"/>
      <c r="G1217" s="17"/>
      <c r="H1217" s="17" t="e">
        <f>VLOOKUP(G1217,'TONG HOP'!$C$8:$E$799,2,0)</f>
        <v>#N/A</v>
      </c>
      <c r="I1217" s="29" t="str">
        <f>IF(B1217="","",VLOOKUP(H1217,'TONG HOP'!$B$8:$F$19883,1,0))</f>
        <v/>
      </c>
      <c r="J1217" s="35" t="str">
        <f>IF(B1217="","",VLOOKUP(I1217,'TONG HOP'!$B$8:$F$19883,5,0))</f>
        <v/>
      </c>
      <c r="K1217" s="214"/>
      <c r="L1217" s="214"/>
      <c r="O1217" s="617"/>
      <c r="P1217" s="11">
        <f t="shared" si="39"/>
        <v>8</v>
      </c>
    </row>
    <row r="1218" spans="1:16" ht="15" customHeight="1">
      <c r="A1218" s="4">
        <f t="shared" si="38"/>
        <v>1214</v>
      </c>
      <c r="B1218" s="30"/>
      <c r="C1218" s="19" t="s">
        <v>742</v>
      </c>
      <c r="D1218" s="489"/>
      <c r="E1218" s="5" t="s">
        <v>743</v>
      </c>
      <c r="F1218" s="20"/>
      <c r="G1218" s="17"/>
      <c r="H1218" s="17" t="e">
        <f>VLOOKUP(G1218,'TONG HOP'!$C$8:$E$799,2,0)</f>
        <v>#N/A</v>
      </c>
      <c r="I1218" s="29" t="str">
        <f>IF(B1218="","",VLOOKUP(H1218,'TONG HOP'!$B$8:$F$19883,1,0))</f>
        <v/>
      </c>
      <c r="J1218" s="35" t="str">
        <f>IF(B1218="","",VLOOKUP(I1218,'TONG HOP'!$B$8:$F$19883,5,0))</f>
        <v/>
      </c>
      <c r="K1218" s="214"/>
      <c r="L1218" s="214"/>
      <c r="O1218" s="617"/>
      <c r="P1218" s="11">
        <f t="shared" si="39"/>
        <v>8</v>
      </c>
    </row>
    <row r="1219" spans="1:16" ht="15" customHeight="1">
      <c r="A1219" s="4">
        <f t="shared" si="38"/>
        <v>1215</v>
      </c>
      <c r="B1219" s="30"/>
      <c r="C1219" s="19" t="s">
        <v>742</v>
      </c>
      <c r="D1219" s="489"/>
      <c r="E1219" s="5" t="s">
        <v>743</v>
      </c>
      <c r="F1219" s="20"/>
      <c r="G1219" s="17"/>
      <c r="H1219" s="17" t="e">
        <f>VLOOKUP(G1219,'TONG HOP'!$C$8:$E$799,2,0)</f>
        <v>#N/A</v>
      </c>
      <c r="I1219" s="29" t="str">
        <f>IF(B1219="","",VLOOKUP(H1219,'TONG HOP'!$B$8:$F$19883,1,0))</f>
        <v/>
      </c>
      <c r="J1219" s="35" t="str">
        <f>IF(B1219="","",VLOOKUP(I1219,'TONG HOP'!$B$8:$F$19883,5,0))</f>
        <v/>
      </c>
      <c r="K1219" s="214"/>
      <c r="L1219" s="214"/>
      <c r="O1219" s="617"/>
      <c r="P1219" s="11">
        <f t="shared" si="39"/>
        <v>8</v>
      </c>
    </row>
    <row r="1220" spans="1:16" ht="15" customHeight="1">
      <c r="A1220" s="4">
        <f t="shared" si="38"/>
        <v>1216</v>
      </c>
      <c r="B1220" s="30"/>
      <c r="C1220" s="19" t="s">
        <v>742</v>
      </c>
      <c r="D1220" s="489"/>
      <c r="E1220" s="5" t="s">
        <v>743</v>
      </c>
      <c r="F1220" s="20"/>
      <c r="G1220" s="17"/>
      <c r="H1220" s="17" t="e">
        <f>VLOOKUP(G1220,'TONG HOP'!$C$8:$E$799,2,0)</f>
        <v>#N/A</v>
      </c>
      <c r="I1220" s="29" t="str">
        <f>IF(B1220="","",VLOOKUP(H1220,'TONG HOP'!$B$8:$F$19883,1,0))</f>
        <v/>
      </c>
      <c r="J1220" s="35" t="str">
        <f>IF(B1220="","",VLOOKUP(I1220,'TONG HOP'!$B$8:$F$19883,5,0))</f>
        <v/>
      </c>
      <c r="K1220" s="214"/>
      <c r="L1220" s="214"/>
      <c r="O1220" s="617"/>
      <c r="P1220" s="11">
        <f t="shared" si="39"/>
        <v>8</v>
      </c>
    </row>
    <row r="1221" spans="1:16" ht="15" customHeight="1">
      <c r="A1221" s="4">
        <f t="shared" ref="A1221:A1284" si="40">ROW()-4</f>
        <v>1217</v>
      </c>
      <c r="B1221" s="30"/>
      <c r="C1221" s="19" t="s">
        <v>742</v>
      </c>
      <c r="D1221" s="489"/>
      <c r="E1221" s="5" t="s">
        <v>743</v>
      </c>
      <c r="F1221" s="20"/>
      <c r="G1221" s="17"/>
      <c r="H1221" s="17" t="e">
        <f>VLOOKUP(G1221,'TONG HOP'!$C$8:$E$799,2,0)</f>
        <v>#N/A</v>
      </c>
      <c r="I1221" s="29" t="str">
        <f>IF(B1221="","",VLOOKUP(H1221,'TONG HOP'!$B$8:$F$19883,1,0))</f>
        <v/>
      </c>
      <c r="J1221" s="35" t="str">
        <f>IF(B1221="","",VLOOKUP(I1221,'TONG HOP'!$B$8:$F$19883,5,0))</f>
        <v/>
      </c>
      <c r="K1221" s="214"/>
      <c r="L1221" s="214"/>
      <c r="O1221" s="617"/>
      <c r="P1221" s="11">
        <f t="shared" si="39"/>
        <v>8</v>
      </c>
    </row>
    <row r="1222" spans="1:16" ht="15" customHeight="1">
      <c r="A1222" s="4">
        <f t="shared" si="40"/>
        <v>1218</v>
      </c>
      <c r="B1222" s="30"/>
      <c r="C1222" s="19" t="s">
        <v>742</v>
      </c>
      <c r="D1222" s="489"/>
      <c r="E1222" s="5" t="s">
        <v>743</v>
      </c>
      <c r="F1222" s="20"/>
      <c r="G1222" s="17"/>
      <c r="H1222" s="17" t="e">
        <f>VLOOKUP(G1222,'TONG HOP'!$C$8:$E$799,2,0)</f>
        <v>#N/A</v>
      </c>
      <c r="I1222" s="29" t="str">
        <f>IF(B1222="","",VLOOKUP(H1222,'TONG HOP'!$B$8:$F$19883,1,0))</f>
        <v/>
      </c>
      <c r="J1222" s="35" t="str">
        <f>IF(B1222="","",VLOOKUP(I1222,'TONG HOP'!$B$8:$F$19883,5,0))</f>
        <v/>
      </c>
      <c r="K1222" s="214"/>
      <c r="L1222" s="214"/>
      <c r="O1222" s="617"/>
      <c r="P1222" s="11">
        <f t="shared" ref="P1222:P1285" si="41">P1221</f>
        <v>8</v>
      </c>
    </row>
    <row r="1223" spans="1:16" ht="15" customHeight="1">
      <c r="A1223" s="4">
        <f t="shared" si="40"/>
        <v>1219</v>
      </c>
      <c r="B1223" s="30"/>
      <c r="C1223" s="19" t="s">
        <v>742</v>
      </c>
      <c r="D1223" s="489"/>
      <c r="E1223" s="5" t="s">
        <v>743</v>
      </c>
      <c r="F1223" s="20"/>
      <c r="G1223" s="17"/>
      <c r="H1223" s="17" t="e">
        <f>VLOOKUP(G1223,'TONG HOP'!$C$8:$E$799,2,0)</f>
        <v>#N/A</v>
      </c>
      <c r="I1223" s="29" t="str">
        <f>IF(B1223="","",VLOOKUP(H1223,'TONG HOP'!$B$8:$F$19883,1,0))</f>
        <v/>
      </c>
      <c r="J1223" s="35" t="str">
        <f>IF(B1223="","",VLOOKUP(I1223,'TONG HOP'!$B$8:$F$19883,5,0))</f>
        <v/>
      </c>
      <c r="K1223" s="214"/>
      <c r="L1223" s="214"/>
      <c r="O1223" s="617"/>
      <c r="P1223" s="11">
        <f t="shared" si="41"/>
        <v>8</v>
      </c>
    </row>
    <row r="1224" spans="1:16" ht="15" customHeight="1">
      <c r="A1224" s="4">
        <f t="shared" si="40"/>
        <v>1220</v>
      </c>
      <c r="B1224" s="30"/>
      <c r="C1224" s="19" t="s">
        <v>742</v>
      </c>
      <c r="D1224" s="489"/>
      <c r="E1224" s="5" t="s">
        <v>743</v>
      </c>
      <c r="F1224" s="20"/>
      <c r="G1224" s="17"/>
      <c r="H1224" s="17" t="e">
        <f>VLOOKUP(G1224,'TONG HOP'!$C$8:$E$799,2,0)</f>
        <v>#N/A</v>
      </c>
      <c r="I1224" s="29" t="str">
        <f>IF(B1224="","",VLOOKUP(H1224,'TONG HOP'!$B$8:$F$19883,1,0))</f>
        <v/>
      </c>
      <c r="J1224" s="35" t="str">
        <f>IF(B1224="","",VLOOKUP(I1224,'TONG HOP'!$B$8:$F$19883,5,0))</f>
        <v/>
      </c>
      <c r="K1224" s="214"/>
      <c r="L1224" s="214"/>
      <c r="O1224" s="617"/>
      <c r="P1224" s="11">
        <f t="shared" si="41"/>
        <v>8</v>
      </c>
    </row>
    <row r="1225" spans="1:16" ht="15" customHeight="1">
      <c r="A1225" s="4">
        <f t="shared" si="40"/>
        <v>1221</v>
      </c>
      <c r="B1225" s="30"/>
      <c r="C1225" s="19" t="s">
        <v>742</v>
      </c>
      <c r="D1225" s="489"/>
      <c r="E1225" s="5" t="s">
        <v>743</v>
      </c>
      <c r="F1225" s="20"/>
      <c r="G1225" s="17"/>
      <c r="H1225" s="17" t="e">
        <f>VLOOKUP(G1225,'TONG HOP'!$C$8:$E$799,2,0)</f>
        <v>#N/A</v>
      </c>
      <c r="I1225" s="29" t="str">
        <f>IF(B1225="","",VLOOKUP(H1225,'TONG HOP'!$B$8:$F$19883,1,0))</f>
        <v/>
      </c>
      <c r="J1225" s="35" t="str">
        <f>IF(B1225="","",VLOOKUP(I1225,'TONG HOP'!$B$8:$F$19883,5,0))</f>
        <v/>
      </c>
      <c r="K1225" s="214"/>
      <c r="L1225" s="214"/>
      <c r="O1225" s="617"/>
      <c r="P1225" s="11">
        <f t="shared" si="41"/>
        <v>8</v>
      </c>
    </row>
    <row r="1226" spans="1:16" ht="15" customHeight="1">
      <c r="A1226" s="4">
        <f t="shared" si="40"/>
        <v>1222</v>
      </c>
      <c r="B1226" s="30"/>
      <c r="C1226" s="19" t="s">
        <v>742</v>
      </c>
      <c r="D1226" s="489"/>
      <c r="E1226" s="5" t="s">
        <v>743</v>
      </c>
      <c r="F1226" s="20"/>
      <c r="G1226" s="17"/>
      <c r="H1226" s="17" t="e">
        <f>VLOOKUP(G1226,'TONG HOP'!$C$8:$E$799,2,0)</f>
        <v>#N/A</v>
      </c>
      <c r="I1226" s="29" t="str">
        <f>IF(B1226="","",VLOOKUP(H1226,'TONG HOP'!$B$8:$F$19883,1,0))</f>
        <v/>
      </c>
      <c r="J1226" s="35" t="str">
        <f>IF(B1226="","",VLOOKUP(I1226,'TONG HOP'!$B$8:$F$19883,5,0))</f>
        <v/>
      </c>
      <c r="K1226" s="214"/>
      <c r="L1226" s="214"/>
      <c r="O1226" s="617"/>
      <c r="P1226" s="11">
        <f t="shared" si="41"/>
        <v>8</v>
      </c>
    </row>
    <row r="1227" spans="1:16" ht="15" customHeight="1">
      <c r="A1227" s="4">
        <f t="shared" si="40"/>
        <v>1223</v>
      </c>
      <c r="B1227" s="30"/>
      <c r="C1227" s="19" t="s">
        <v>742</v>
      </c>
      <c r="D1227" s="489"/>
      <c r="E1227" s="5" t="s">
        <v>743</v>
      </c>
      <c r="F1227" s="20"/>
      <c r="G1227" s="17"/>
      <c r="H1227" s="17" t="e">
        <f>VLOOKUP(G1227,'TONG HOP'!$C$8:$E$799,2,0)</f>
        <v>#N/A</v>
      </c>
      <c r="I1227" s="29" t="str">
        <f>IF(B1227="","",VLOOKUP(H1227,'TONG HOP'!$B$8:$F$19883,1,0))</f>
        <v/>
      </c>
      <c r="J1227" s="35" t="str">
        <f>IF(B1227="","",VLOOKUP(I1227,'TONG HOP'!$B$8:$F$19883,5,0))</f>
        <v/>
      </c>
      <c r="K1227" s="214"/>
      <c r="L1227" s="214"/>
      <c r="O1227" s="617"/>
      <c r="P1227" s="11">
        <f t="shared" si="41"/>
        <v>8</v>
      </c>
    </row>
    <row r="1228" spans="1:16" ht="15" customHeight="1">
      <c r="A1228" s="4">
        <f t="shared" si="40"/>
        <v>1224</v>
      </c>
      <c r="B1228" s="30"/>
      <c r="C1228" s="19" t="s">
        <v>742</v>
      </c>
      <c r="D1228" s="489"/>
      <c r="E1228" s="5" t="s">
        <v>743</v>
      </c>
      <c r="F1228" s="20"/>
      <c r="G1228" s="17"/>
      <c r="H1228" s="17" t="e">
        <f>VLOOKUP(G1228,'TONG HOP'!$C$8:$E$799,2,0)</f>
        <v>#N/A</v>
      </c>
      <c r="I1228" s="29" t="str">
        <f>IF(B1228="","",VLOOKUP(H1228,'TONG HOP'!$B$8:$F$19883,1,0))</f>
        <v/>
      </c>
      <c r="J1228" s="35" t="str">
        <f>IF(B1228="","",VLOOKUP(I1228,'TONG HOP'!$B$8:$F$19883,5,0))</f>
        <v/>
      </c>
      <c r="K1228" s="214"/>
      <c r="L1228" s="214"/>
      <c r="O1228" s="617"/>
      <c r="P1228" s="11">
        <f t="shared" si="41"/>
        <v>8</v>
      </c>
    </row>
    <row r="1229" spans="1:16" ht="15" customHeight="1">
      <c r="A1229" s="4">
        <f t="shared" si="40"/>
        <v>1225</v>
      </c>
      <c r="B1229" s="30"/>
      <c r="C1229" s="19" t="s">
        <v>742</v>
      </c>
      <c r="D1229" s="489"/>
      <c r="E1229" s="5" t="s">
        <v>743</v>
      </c>
      <c r="F1229" s="20"/>
      <c r="G1229" s="17"/>
      <c r="H1229" s="17" t="e">
        <f>VLOOKUP(G1229,'TONG HOP'!$C$8:$E$799,2,0)</f>
        <v>#N/A</v>
      </c>
      <c r="I1229" s="29" t="str">
        <f>IF(B1229="","",VLOOKUP(H1229,'TONG HOP'!$B$8:$F$19883,1,0))</f>
        <v/>
      </c>
      <c r="J1229" s="35" t="str">
        <f>IF(B1229="","",VLOOKUP(I1229,'TONG HOP'!$B$8:$F$19883,5,0))</f>
        <v/>
      </c>
      <c r="K1229" s="214"/>
      <c r="L1229" s="214"/>
      <c r="O1229" s="617"/>
      <c r="P1229" s="11">
        <f t="shared" si="41"/>
        <v>8</v>
      </c>
    </row>
    <row r="1230" spans="1:16" ht="15" customHeight="1">
      <c r="A1230" s="4">
        <f t="shared" si="40"/>
        <v>1226</v>
      </c>
      <c r="B1230" s="30"/>
      <c r="C1230" s="19" t="s">
        <v>742</v>
      </c>
      <c r="D1230" s="489"/>
      <c r="E1230" s="5" t="s">
        <v>743</v>
      </c>
      <c r="F1230" s="20"/>
      <c r="G1230" s="17"/>
      <c r="H1230" s="17" t="e">
        <f>VLOOKUP(G1230,'TONG HOP'!$C$8:$E$799,2,0)</f>
        <v>#N/A</v>
      </c>
      <c r="I1230" s="29" t="str">
        <f>IF(B1230="","",VLOOKUP(H1230,'TONG HOP'!$B$8:$F$19883,1,0))</f>
        <v/>
      </c>
      <c r="J1230" s="35" t="str">
        <f>IF(B1230="","",VLOOKUP(I1230,'TONG HOP'!$B$8:$F$19883,5,0))</f>
        <v/>
      </c>
      <c r="K1230" s="214"/>
      <c r="L1230" s="214"/>
      <c r="O1230" s="617"/>
      <c r="P1230" s="11">
        <f t="shared" si="41"/>
        <v>8</v>
      </c>
    </row>
    <row r="1231" spans="1:16" ht="15" customHeight="1">
      <c r="A1231" s="4">
        <f t="shared" si="40"/>
        <v>1227</v>
      </c>
      <c r="B1231" s="30"/>
      <c r="C1231" s="19" t="s">
        <v>742</v>
      </c>
      <c r="D1231" s="489"/>
      <c r="E1231" s="5" t="s">
        <v>743</v>
      </c>
      <c r="F1231" s="20"/>
      <c r="G1231" s="17"/>
      <c r="H1231" s="17" t="e">
        <f>VLOOKUP(G1231,'TONG HOP'!$C$8:$E$799,2,0)</f>
        <v>#N/A</v>
      </c>
      <c r="I1231" s="29" t="str">
        <f>IF(B1231="","",VLOOKUP(H1231,'TONG HOP'!$B$8:$F$19883,1,0))</f>
        <v/>
      </c>
      <c r="J1231" s="35" t="str">
        <f>IF(B1231="","",VLOOKUP(I1231,'TONG HOP'!$B$8:$F$19883,5,0))</f>
        <v/>
      </c>
      <c r="K1231" s="214"/>
      <c r="L1231" s="214"/>
      <c r="O1231" s="617"/>
      <c r="P1231" s="11">
        <f t="shared" si="41"/>
        <v>8</v>
      </c>
    </row>
    <row r="1232" spans="1:16" ht="15" customHeight="1">
      <c r="A1232" s="4">
        <f t="shared" si="40"/>
        <v>1228</v>
      </c>
      <c r="B1232" s="30"/>
      <c r="C1232" s="19" t="s">
        <v>742</v>
      </c>
      <c r="D1232" s="489"/>
      <c r="E1232" s="5" t="s">
        <v>743</v>
      </c>
      <c r="F1232" s="20"/>
      <c r="G1232" s="17"/>
      <c r="H1232" s="17" t="e">
        <f>VLOOKUP(G1232,'TONG HOP'!$C$8:$E$799,2,0)</f>
        <v>#N/A</v>
      </c>
      <c r="I1232" s="29" t="str">
        <f>IF(B1232="","",VLOOKUP(H1232,'TONG HOP'!$B$8:$F$19883,1,0))</f>
        <v/>
      </c>
      <c r="J1232" s="35" t="str">
        <f>IF(B1232="","",VLOOKUP(I1232,'TONG HOP'!$B$8:$F$19883,5,0))</f>
        <v/>
      </c>
      <c r="K1232" s="214"/>
      <c r="L1232" s="214"/>
      <c r="O1232" s="617"/>
      <c r="P1232" s="11">
        <f t="shared" si="41"/>
        <v>8</v>
      </c>
    </row>
    <row r="1233" spans="1:16" ht="15" customHeight="1">
      <c r="A1233" s="4">
        <f t="shared" si="40"/>
        <v>1229</v>
      </c>
      <c r="B1233" s="30"/>
      <c r="C1233" s="19" t="s">
        <v>742</v>
      </c>
      <c r="D1233" s="489"/>
      <c r="E1233" s="5" t="s">
        <v>743</v>
      </c>
      <c r="F1233" s="20"/>
      <c r="G1233" s="17"/>
      <c r="H1233" s="17" t="e">
        <f>VLOOKUP(G1233,'TONG HOP'!$C$8:$E$799,2,0)</f>
        <v>#N/A</v>
      </c>
      <c r="I1233" s="29" t="str">
        <f>IF(B1233="","",VLOOKUP(H1233,'TONG HOP'!$B$8:$F$19883,1,0))</f>
        <v/>
      </c>
      <c r="J1233" s="35" t="str">
        <f>IF(B1233="","",VLOOKUP(I1233,'TONG HOP'!$B$8:$F$19883,5,0))</f>
        <v/>
      </c>
      <c r="K1233" s="214"/>
      <c r="L1233" s="214"/>
      <c r="O1233" s="617"/>
      <c r="P1233" s="11">
        <f t="shared" si="41"/>
        <v>8</v>
      </c>
    </row>
    <row r="1234" spans="1:16" ht="15" customHeight="1">
      <c r="A1234" s="4">
        <f t="shared" si="40"/>
        <v>1230</v>
      </c>
      <c r="B1234" s="30"/>
      <c r="C1234" s="19" t="s">
        <v>742</v>
      </c>
      <c r="D1234" s="489"/>
      <c r="E1234" s="5" t="s">
        <v>743</v>
      </c>
      <c r="F1234" s="20"/>
      <c r="G1234" s="17"/>
      <c r="H1234" s="17" t="e">
        <f>VLOOKUP(G1234,'TONG HOP'!$C$8:$E$799,2,0)</f>
        <v>#N/A</v>
      </c>
      <c r="I1234" s="29" t="str">
        <f>IF(B1234="","",VLOOKUP(H1234,'TONG HOP'!$B$8:$F$19883,1,0))</f>
        <v/>
      </c>
      <c r="J1234" s="35" t="str">
        <f>IF(B1234="","",VLOOKUP(I1234,'TONG HOP'!$B$8:$F$19883,5,0))</f>
        <v/>
      </c>
      <c r="K1234" s="214"/>
      <c r="L1234" s="214"/>
      <c r="O1234" s="617"/>
      <c r="P1234" s="11">
        <f t="shared" si="41"/>
        <v>8</v>
      </c>
    </row>
    <row r="1235" spans="1:16" ht="15" customHeight="1">
      <c r="A1235" s="4">
        <f t="shared" si="40"/>
        <v>1231</v>
      </c>
      <c r="B1235" s="30"/>
      <c r="C1235" s="19" t="s">
        <v>742</v>
      </c>
      <c r="D1235" s="489"/>
      <c r="E1235" s="5" t="s">
        <v>743</v>
      </c>
      <c r="F1235" s="20"/>
      <c r="G1235" s="17"/>
      <c r="H1235" s="17" t="e">
        <f>VLOOKUP(G1235,'TONG HOP'!$C$8:$E$799,2,0)</f>
        <v>#N/A</v>
      </c>
      <c r="I1235" s="29" t="str">
        <f>IF(B1235="","",VLOOKUP(H1235,'TONG HOP'!$B$8:$F$19883,1,0))</f>
        <v/>
      </c>
      <c r="J1235" s="35" t="str">
        <f>IF(B1235="","",VLOOKUP(I1235,'TONG HOP'!$B$8:$F$19883,5,0))</f>
        <v/>
      </c>
      <c r="K1235" s="214"/>
      <c r="L1235" s="214"/>
      <c r="O1235" s="617"/>
      <c r="P1235" s="11">
        <f t="shared" si="41"/>
        <v>8</v>
      </c>
    </row>
    <row r="1236" spans="1:16" ht="15" customHeight="1">
      <c r="A1236" s="4">
        <f t="shared" si="40"/>
        <v>1232</v>
      </c>
      <c r="B1236" s="30"/>
      <c r="C1236" s="19" t="s">
        <v>742</v>
      </c>
      <c r="D1236" s="489"/>
      <c r="E1236" s="5" t="s">
        <v>743</v>
      </c>
      <c r="F1236" s="20"/>
      <c r="G1236" s="17"/>
      <c r="H1236" s="17" t="e">
        <f>VLOOKUP(G1236,'TONG HOP'!$C$8:$E$799,2,0)</f>
        <v>#N/A</v>
      </c>
      <c r="I1236" s="29" t="str">
        <f>IF(B1236="","",VLOOKUP(H1236,'TONG HOP'!$B$8:$F$19883,1,0))</f>
        <v/>
      </c>
      <c r="J1236" s="35" t="str">
        <f>IF(B1236="","",VLOOKUP(I1236,'TONG HOP'!$B$8:$F$19883,5,0))</f>
        <v/>
      </c>
      <c r="K1236" s="214"/>
      <c r="L1236" s="214"/>
      <c r="O1236" s="617"/>
      <c r="P1236" s="11">
        <f t="shared" si="41"/>
        <v>8</v>
      </c>
    </row>
    <row r="1237" spans="1:16" ht="15" customHeight="1">
      <c r="A1237" s="4">
        <f t="shared" si="40"/>
        <v>1233</v>
      </c>
      <c r="B1237" s="30"/>
      <c r="C1237" s="19" t="s">
        <v>742</v>
      </c>
      <c r="D1237" s="489"/>
      <c r="E1237" s="5" t="s">
        <v>743</v>
      </c>
      <c r="F1237" s="20"/>
      <c r="G1237" s="17"/>
      <c r="H1237" s="17" t="e">
        <f>VLOOKUP(G1237,'TONG HOP'!$C$8:$E$799,2,0)</f>
        <v>#N/A</v>
      </c>
      <c r="I1237" s="29" t="str">
        <f>IF(B1237="","",VLOOKUP(H1237,'TONG HOP'!$B$8:$F$19883,1,0))</f>
        <v/>
      </c>
      <c r="J1237" s="35" t="str">
        <f>IF(B1237="","",VLOOKUP(I1237,'TONG HOP'!$B$8:$F$19883,5,0))</f>
        <v/>
      </c>
      <c r="K1237" s="214"/>
      <c r="L1237" s="214"/>
      <c r="O1237" s="617"/>
      <c r="P1237" s="11">
        <f t="shared" si="41"/>
        <v>8</v>
      </c>
    </row>
    <row r="1238" spans="1:16" ht="15" customHeight="1">
      <c r="A1238" s="4">
        <f t="shared" si="40"/>
        <v>1234</v>
      </c>
      <c r="B1238" s="30"/>
      <c r="C1238" s="19" t="s">
        <v>742</v>
      </c>
      <c r="D1238" s="489"/>
      <c r="E1238" s="5" t="s">
        <v>743</v>
      </c>
      <c r="F1238" s="20"/>
      <c r="G1238" s="17"/>
      <c r="H1238" s="17" t="e">
        <f>VLOOKUP(G1238,'TONG HOP'!$C$8:$E$799,2,0)</f>
        <v>#N/A</v>
      </c>
      <c r="I1238" s="29" t="str">
        <f>IF(B1238="","",VLOOKUP(H1238,'TONG HOP'!$B$8:$F$19883,1,0))</f>
        <v/>
      </c>
      <c r="J1238" s="35" t="str">
        <f>IF(B1238="","",VLOOKUP(I1238,'TONG HOP'!$B$8:$F$19883,5,0))</f>
        <v/>
      </c>
      <c r="K1238" s="214"/>
      <c r="L1238" s="214"/>
      <c r="O1238" s="617"/>
      <c r="P1238" s="11">
        <f t="shared" si="41"/>
        <v>8</v>
      </c>
    </row>
    <row r="1239" spans="1:16" ht="15" customHeight="1">
      <c r="A1239" s="4">
        <f t="shared" si="40"/>
        <v>1235</v>
      </c>
      <c r="B1239" s="30"/>
      <c r="C1239" s="19" t="s">
        <v>742</v>
      </c>
      <c r="D1239" s="489"/>
      <c r="E1239" s="5" t="s">
        <v>743</v>
      </c>
      <c r="F1239" s="20"/>
      <c r="G1239" s="17"/>
      <c r="H1239" s="17" t="e">
        <f>VLOOKUP(G1239,'TONG HOP'!$C$8:$E$799,2,0)</f>
        <v>#N/A</v>
      </c>
      <c r="I1239" s="29" t="str">
        <f>IF(B1239="","",VLOOKUP(H1239,'TONG HOP'!$B$8:$F$19883,1,0))</f>
        <v/>
      </c>
      <c r="J1239" s="35" t="str">
        <f>IF(B1239="","",VLOOKUP(I1239,'TONG HOP'!$B$8:$F$19883,5,0))</f>
        <v/>
      </c>
      <c r="K1239" s="214"/>
      <c r="L1239" s="214"/>
      <c r="O1239" s="617"/>
      <c r="P1239" s="11">
        <f t="shared" si="41"/>
        <v>8</v>
      </c>
    </row>
    <row r="1240" spans="1:16" ht="15" customHeight="1">
      <c r="A1240" s="4">
        <f t="shared" si="40"/>
        <v>1236</v>
      </c>
      <c r="B1240" s="30"/>
      <c r="C1240" s="19" t="s">
        <v>742</v>
      </c>
      <c r="D1240" s="489"/>
      <c r="E1240" s="5" t="s">
        <v>743</v>
      </c>
      <c r="F1240" s="20"/>
      <c r="G1240" s="17"/>
      <c r="H1240" s="17" t="e">
        <f>VLOOKUP(G1240,'TONG HOP'!$C$8:$E$799,2,0)</f>
        <v>#N/A</v>
      </c>
      <c r="I1240" s="29" t="str">
        <f>IF(B1240="","",VLOOKUP(H1240,'TONG HOP'!$B$8:$F$19883,1,0))</f>
        <v/>
      </c>
      <c r="J1240" s="35" t="str">
        <f>IF(B1240="","",VLOOKUP(I1240,'TONG HOP'!$B$8:$F$19883,5,0))</f>
        <v/>
      </c>
      <c r="K1240" s="214"/>
      <c r="L1240" s="214"/>
      <c r="O1240" s="617"/>
      <c r="P1240" s="11">
        <f t="shared" si="41"/>
        <v>8</v>
      </c>
    </row>
    <row r="1241" spans="1:16" ht="15" customHeight="1">
      <c r="A1241" s="4">
        <f t="shared" si="40"/>
        <v>1237</v>
      </c>
      <c r="B1241" s="30"/>
      <c r="C1241" s="19" t="s">
        <v>742</v>
      </c>
      <c r="D1241" s="489"/>
      <c r="E1241" s="5" t="s">
        <v>743</v>
      </c>
      <c r="F1241" s="20"/>
      <c r="G1241" s="17"/>
      <c r="H1241" s="17" t="e">
        <f>VLOOKUP(G1241,'TONG HOP'!$C$8:$E$799,2,0)</f>
        <v>#N/A</v>
      </c>
      <c r="I1241" s="29" t="str">
        <f>IF(B1241="","",VLOOKUP(H1241,'TONG HOP'!$B$8:$F$19883,1,0))</f>
        <v/>
      </c>
      <c r="J1241" s="35" t="str">
        <f>IF(B1241="","",VLOOKUP(I1241,'TONG HOP'!$B$8:$F$19883,5,0))</f>
        <v/>
      </c>
      <c r="K1241" s="214"/>
      <c r="L1241" s="214"/>
      <c r="O1241" s="617"/>
      <c r="P1241" s="11">
        <f t="shared" si="41"/>
        <v>8</v>
      </c>
    </row>
    <row r="1242" spans="1:16" ht="15" customHeight="1">
      <c r="A1242" s="4">
        <f t="shared" si="40"/>
        <v>1238</v>
      </c>
      <c r="B1242" s="30"/>
      <c r="C1242" s="19" t="s">
        <v>742</v>
      </c>
      <c r="D1242" s="489"/>
      <c r="E1242" s="5" t="s">
        <v>743</v>
      </c>
      <c r="F1242" s="20"/>
      <c r="G1242" s="17"/>
      <c r="H1242" s="17" t="e">
        <f>VLOOKUP(G1242,'TONG HOP'!$C$8:$E$799,2,0)</f>
        <v>#N/A</v>
      </c>
      <c r="I1242" s="29" t="str">
        <f>IF(B1242="","",VLOOKUP(H1242,'TONG HOP'!$B$8:$F$19883,1,0))</f>
        <v/>
      </c>
      <c r="J1242" s="35" t="str">
        <f>IF(B1242="","",VLOOKUP(I1242,'TONG HOP'!$B$8:$F$19883,5,0))</f>
        <v/>
      </c>
      <c r="K1242" s="214"/>
      <c r="L1242" s="214"/>
      <c r="O1242" s="617"/>
      <c r="P1242" s="11">
        <f t="shared" si="41"/>
        <v>8</v>
      </c>
    </row>
    <row r="1243" spans="1:16" ht="15" customHeight="1">
      <c r="A1243" s="4">
        <f t="shared" si="40"/>
        <v>1239</v>
      </c>
      <c r="B1243" s="30"/>
      <c r="C1243" s="19" t="s">
        <v>742</v>
      </c>
      <c r="D1243" s="489"/>
      <c r="E1243" s="5" t="s">
        <v>743</v>
      </c>
      <c r="F1243" s="20"/>
      <c r="G1243" s="17"/>
      <c r="H1243" s="17" t="e">
        <f>VLOOKUP(G1243,'TONG HOP'!$C$8:$E$799,2,0)</f>
        <v>#N/A</v>
      </c>
      <c r="I1243" s="29" t="str">
        <f>IF(B1243="","",VLOOKUP(H1243,'TONG HOP'!$B$8:$F$19883,1,0))</f>
        <v/>
      </c>
      <c r="J1243" s="35" t="str">
        <f>IF(B1243="","",VLOOKUP(I1243,'TONG HOP'!$B$8:$F$19883,5,0))</f>
        <v/>
      </c>
      <c r="K1243" s="214"/>
      <c r="L1243" s="214"/>
      <c r="O1243" s="617"/>
      <c r="P1243" s="11">
        <f t="shared" si="41"/>
        <v>8</v>
      </c>
    </row>
    <row r="1244" spans="1:16" ht="15" customHeight="1">
      <c r="A1244" s="4">
        <f t="shared" si="40"/>
        <v>1240</v>
      </c>
      <c r="B1244" s="30"/>
      <c r="C1244" s="19" t="s">
        <v>742</v>
      </c>
      <c r="D1244" s="489"/>
      <c r="E1244" s="5" t="s">
        <v>743</v>
      </c>
      <c r="F1244" s="20"/>
      <c r="G1244" s="17"/>
      <c r="H1244" s="17" t="e">
        <f>VLOOKUP(G1244,'TONG HOP'!$C$8:$E$799,2,0)</f>
        <v>#N/A</v>
      </c>
      <c r="I1244" s="29" t="str">
        <f>IF(B1244="","",VLOOKUP(H1244,'TONG HOP'!$B$8:$F$19883,1,0))</f>
        <v/>
      </c>
      <c r="J1244" s="35" t="str">
        <f>IF(B1244="","",VLOOKUP(I1244,'TONG HOP'!$B$8:$F$19883,5,0))</f>
        <v/>
      </c>
      <c r="K1244" s="214"/>
      <c r="L1244" s="214"/>
      <c r="O1244" s="617"/>
      <c r="P1244" s="11">
        <f t="shared" si="41"/>
        <v>8</v>
      </c>
    </row>
    <row r="1245" spans="1:16" ht="15" customHeight="1">
      <c r="A1245" s="4">
        <f t="shared" si="40"/>
        <v>1241</v>
      </c>
      <c r="B1245" s="30"/>
      <c r="C1245" s="19" t="s">
        <v>742</v>
      </c>
      <c r="D1245" s="489"/>
      <c r="E1245" s="5" t="s">
        <v>743</v>
      </c>
      <c r="F1245" s="20"/>
      <c r="G1245" s="17"/>
      <c r="H1245" s="17" t="e">
        <f>VLOOKUP(G1245,'TONG HOP'!$C$8:$E$799,2,0)</f>
        <v>#N/A</v>
      </c>
      <c r="I1245" s="29" t="str">
        <f>IF(B1245="","",VLOOKUP(H1245,'TONG HOP'!$B$8:$F$19883,1,0))</f>
        <v/>
      </c>
      <c r="J1245" s="35" t="str">
        <f>IF(B1245="","",VLOOKUP(I1245,'TONG HOP'!$B$8:$F$19883,5,0))</f>
        <v/>
      </c>
      <c r="K1245" s="214"/>
      <c r="L1245" s="214"/>
      <c r="O1245" s="617"/>
      <c r="P1245" s="11">
        <f t="shared" si="41"/>
        <v>8</v>
      </c>
    </row>
    <row r="1246" spans="1:16" ht="15" customHeight="1">
      <c r="A1246" s="4">
        <f t="shared" si="40"/>
        <v>1242</v>
      </c>
      <c r="B1246" s="30"/>
      <c r="C1246" s="19" t="s">
        <v>742</v>
      </c>
      <c r="D1246" s="489"/>
      <c r="E1246" s="5" t="s">
        <v>743</v>
      </c>
      <c r="F1246" s="20"/>
      <c r="G1246" s="17"/>
      <c r="H1246" s="17" t="e">
        <f>VLOOKUP(G1246,'TONG HOP'!$C$8:$E$799,2,0)</f>
        <v>#N/A</v>
      </c>
      <c r="I1246" s="29" t="str">
        <f>IF(B1246="","",VLOOKUP(H1246,'TONG HOP'!$B$8:$F$19883,1,0))</f>
        <v/>
      </c>
      <c r="J1246" s="35" t="str">
        <f>IF(B1246="","",VLOOKUP(I1246,'TONG HOP'!$B$8:$F$19883,5,0))</f>
        <v/>
      </c>
      <c r="K1246" s="214"/>
      <c r="L1246" s="214"/>
      <c r="O1246" s="617"/>
      <c r="P1246" s="11">
        <f t="shared" si="41"/>
        <v>8</v>
      </c>
    </row>
    <row r="1247" spans="1:16" ht="15" customHeight="1">
      <c r="A1247" s="4">
        <f t="shared" si="40"/>
        <v>1243</v>
      </c>
      <c r="B1247" s="30"/>
      <c r="C1247" s="19" t="s">
        <v>742</v>
      </c>
      <c r="D1247" s="489"/>
      <c r="E1247" s="5" t="s">
        <v>743</v>
      </c>
      <c r="F1247" s="20"/>
      <c r="G1247" s="17"/>
      <c r="H1247" s="17" t="e">
        <f>VLOOKUP(G1247,'TONG HOP'!$C$8:$E$799,2,0)</f>
        <v>#N/A</v>
      </c>
      <c r="I1247" s="29" t="str">
        <f>IF(B1247="","",VLOOKUP(H1247,'TONG HOP'!$B$8:$F$19883,1,0))</f>
        <v/>
      </c>
      <c r="J1247" s="35" t="str">
        <f>IF(B1247="","",VLOOKUP(I1247,'TONG HOP'!$B$8:$F$19883,5,0))</f>
        <v/>
      </c>
      <c r="K1247" s="214"/>
      <c r="L1247" s="214"/>
      <c r="O1247" s="617"/>
      <c r="P1247" s="11">
        <f t="shared" si="41"/>
        <v>8</v>
      </c>
    </row>
    <row r="1248" spans="1:16" ht="15" customHeight="1">
      <c r="A1248" s="4">
        <f t="shared" si="40"/>
        <v>1244</v>
      </c>
      <c r="B1248" s="30"/>
      <c r="C1248" s="19" t="s">
        <v>742</v>
      </c>
      <c r="D1248" s="489"/>
      <c r="E1248" s="5" t="s">
        <v>743</v>
      </c>
      <c r="F1248" s="20"/>
      <c r="G1248" s="17"/>
      <c r="H1248" s="17" t="e">
        <f>VLOOKUP(G1248,'TONG HOP'!$C$8:$E$799,2,0)</f>
        <v>#N/A</v>
      </c>
      <c r="I1248" s="29" t="str">
        <f>IF(B1248="","",VLOOKUP(H1248,'TONG HOP'!$B$8:$F$19883,1,0))</f>
        <v/>
      </c>
      <c r="J1248" s="35" t="str">
        <f>IF(B1248="","",VLOOKUP(I1248,'TONG HOP'!$B$8:$F$19883,5,0))</f>
        <v/>
      </c>
      <c r="K1248" s="214"/>
      <c r="L1248" s="214"/>
      <c r="O1248" s="617"/>
      <c r="P1248" s="11">
        <f t="shared" si="41"/>
        <v>8</v>
      </c>
    </row>
    <row r="1249" spans="1:16" ht="15" customHeight="1">
      <c r="A1249" s="4">
        <f t="shared" si="40"/>
        <v>1245</v>
      </c>
      <c r="B1249" s="30"/>
      <c r="C1249" s="19" t="s">
        <v>742</v>
      </c>
      <c r="D1249" s="489"/>
      <c r="E1249" s="5" t="s">
        <v>743</v>
      </c>
      <c r="F1249" s="20"/>
      <c r="G1249" s="17"/>
      <c r="H1249" s="17" t="e">
        <f>VLOOKUP(G1249,'TONG HOP'!$C$8:$E$799,2,0)</f>
        <v>#N/A</v>
      </c>
      <c r="I1249" s="29" t="str">
        <f>IF(B1249="","",VLOOKUP(H1249,'TONG HOP'!$B$8:$F$19883,1,0))</f>
        <v/>
      </c>
      <c r="J1249" s="35" t="str">
        <f>IF(B1249="","",VLOOKUP(I1249,'TONG HOP'!$B$8:$F$19883,5,0))</f>
        <v/>
      </c>
      <c r="K1249" s="214"/>
      <c r="L1249" s="214"/>
      <c r="O1249" s="617"/>
      <c r="P1249" s="11">
        <f t="shared" si="41"/>
        <v>8</v>
      </c>
    </row>
    <row r="1250" spans="1:16" ht="15" customHeight="1">
      <c r="A1250" s="4">
        <f t="shared" si="40"/>
        <v>1246</v>
      </c>
      <c r="B1250" s="30"/>
      <c r="C1250" s="19" t="s">
        <v>742</v>
      </c>
      <c r="D1250" s="489"/>
      <c r="E1250" s="5" t="s">
        <v>743</v>
      </c>
      <c r="F1250" s="20"/>
      <c r="G1250" s="17"/>
      <c r="H1250" s="17" t="e">
        <f>VLOOKUP(G1250,'TONG HOP'!$C$8:$E$799,2,0)</f>
        <v>#N/A</v>
      </c>
      <c r="I1250" s="29" t="str">
        <f>IF(B1250="","",VLOOKUP(H1250,'TONG HOP'!$B$8:$F$19883,1,0))</f>
        <v/>
      </c>
      <c r="J1250" s="35" t="str">
        <f>IF(B1250="","",VLOOKUP(I1250,'TONG HOP'!$B$8:$F$19883,5,0))</f>
        <v/>
      </c>
      <c r="K1250" s="214"/>
      <c r="L1250" s="214"/>
      <c r="O1250" s="617"/>
      <c r="P1250" s="11">
        <f t="shared" si="41"/>
        <v>8</v>
      </c>
    </row>
    <row r="1251" spans="1:16" ht="15" customHeight="1">
      <c r="A1251" s="4">
        <f t="shared" si="40"/>
        <v>1247</v>
      </c>
      <c r="B1251" s="30"/>
      <c r="C1251" s="19" t="s">
        <v>742</v>
      </c>
      <c r="D1251" s="489"/>
      <c r="E1251" s="5" t="s">
        <v>743</v>
      </c>
      <c r="F1251" s="20"/>
      <c r="G1251" s="17"/>
      <c r="H1251" s="17" t="e">
        <f>VLOOKUP(G1251,'TONG HOP'!$C$8:$E$799,2,0)</f>
        <v>#N/A</v>
      </c>
      <c r="I1251" s="29" t="str">
        <f>IF(B1251="","",VLOOKUP(H1251,'TONG HOP'!$B$8:$F$19883,1,0))</f>
        <v/>
      </c>
      <c r="J1251" s="35" t="str">
        <f>IF(B1251="","",VLOOKUP(I1251,'TONG HOP'!$B$8:$F$19883,5,0))</f>
        <v/>
      </c>
      <c r="K1251" s="214"/>
      <c r="L1251" s="214"/>
      <c r="O1251" s="617"/>
      <c r="P1251" s="11">
        <f t="shared" si="41"/>
        <v>8</v>
      </c>
    </row>
    <row r="1252" spans="1:16" ht="15" customHeight="1">
      <c r="A1252" s="4">
        <f t="shared" si="40"/>
        <v>1248</v>
      </c>
      <c r="B1252" s="30"/>
      <c r="C1252" s="19" t="s">
        <v>742</v>
      </c>
      <c r="D1252" s="489"/>
      <c r="E1252" s="5" t="s">
        <v>743</v>
      </c>
      <c r="F1252" s="20"/>
      <c r="G1252" s="17"/>
      <c r="H1252" s="17" t="e">
        <f>VLOOKUP(G1252,'TONG HOP'!$C$8:$E$799,2,0)</f>
        <v>#N/A</v>
      </c>
      <c r="I1252" s="29" t="str">
        <f>IF(B1252="","",VLOOKUP(H1252,'TONG HOP'!$B$8:$F$19883,1,0))</f>
        <v/>
      </c>
      <c r="J1252" s="35" t="str">
        <f>IF(B1252="","",VLOOKUP(I1252,'TONG HOP'!$B$8:$F$19883,5,0))</f>
        <v/>
      </c>
      <c r="K1252" s="214"/>
      <c r="L1252" s="214"/>
      <c r="O1252" s="617"/>
      <c r="P1252" s="11">
        <f t="shared" si="41"/>
        <v>8</v>
      </c>
    </row>
    <row r="1253" spans="1:16" ht="15" customHeight="1">
      <c r="A1253" s="4">
        <f t="shared" si="40"/>
        <v>1249</v>
      </c>
      <c r="B1253" s="30"/>
      <c r="C1253" s="19" t="s">
        <v>742</v>
      </c>
      <c r="D1253" s="489"/>
      <c r="E1253" s="5" t="s">
        <v>743</v>
      </c>
      <c r="F1253" s="20"/>
      <c r="G1253" s="17"/>
      <c r="H1253" s="17" t="e">
        <f>VLOOKUP(G1253,'TONG HOP'!$C$8:$E$799,2,0)</f>
        <v>#N/A</v>
      </c>
      <c r="I1253" s="29" t="str">
        <f>IF(B1253="","",VLOOKUP(H1253,'TONG HOP'!$B$8:$F$19883,1,0))</f>
        <v/>
      </c>
      <c r="J1253" s="35" t="str">
        <f>IF(B1253="","",VLOOKUP(I1253,'TONG HOP'!$B$8:$F$19883,5,0))</f>
        <v/>
      </c>
      <c r="K1253" s="214"/>
      <c r="L1253" s="214"/>
      <c r="O1253" s="617"/>
      <c r="P1253" s="11">
        <f t="shared" si="41"/>
        <v>8</v>
      </c>
    </row>
    <row r="1254" spans="1:16" ht="15" customHeight="1">
      <c r="A1254" s="4">
        <f t="shared" si="40"/>
        <v>1250</v>
      </c>
      <c r="B1254" s="30"/>
      <c r="C1254" s="19" t="s">
        <v>742</v>
      </c>
      <c r="D1254" s="489"/>
      <c r="E1254" s="5" t="s">
        <v>743</v>
      </c>
      <c r="F1254" s="20"/>
      <c r="G1254" s="17"/>
      <c r="H1254" s="17" t="e">
        <f>VLOOKUP(G1254,'TONG HOP'!$C$8:$E$799,2,0)</f>
        <v>#N/A</v>
      </c>
      <c r="I1254" s="29" t="str">
        <f>IF(B1254="","",VLOOKUP(H1254,'TONG HOP'!$B$8:$F$19883,1,0))</f>
        <v/>
      </c>
      <c r="J1254" s="35" t="str">
        <f>IF(B1254="","",VLOOKUP(I1254,'TONG HOP'!$B$8:$F$19883,5,0))</f>
        <v/>
      </c>
      <c r="K1254" s="214"/>
      <c r="L1254" s="214"/>
      <c r="O1254" s="617"/>
      <c r="P1254" s="11">
        <f t="shared" si="41"/>
        <v>8</v>
      </c>
    </row>
    <row r="1255" spans="1:16" ht="15" customHeight="1">
      <c r="A1255" s="4">
        <f t="shared" si="40"/>
        <v>1251</v>
      </c>
      <c r="B1255" s="30"/>
      <c r="C1255" s="19" t="s">
        <v>742</v>
      </c>
      <c r="D1255" s="489"/>
      <c r="E1255" s="5" t="s">
        <v>743</v>
      </c>
      <c r="F1255" s="20"/>
      <c r="G1255" s="17"/>
      <c r="H1255" s="17" t="e">
        <f>VLOOKUP(G1255,'TONG HOP'!$C$8:$E$799,2,0)</f>
        <v>#N/A</v>
      </c>
      <c r="I1255" s="29" t="str">
        <f>IF(B1255="","",VLOOKUP(H1255,'TONG HOP'!$B$8:$F$19883,1,0))</f>
        <v/>
      </c>
      <c r="J1255" s="35" t="str">
        <f>IF(B1255="","",VLOOKUP(I1255,'TONG HOP'!$B$8:$F$19883,5,0))</f>
        <v/>
      </c>
      <c r="K1255" s="214"/>
      <c r="L1255" s="214"/>
      <c r="O1255" s="617"/>
      <c r="P1255" s="11">
        <f t="shared" si="41"/>
        <v>8</v>
      </c>
    </row>
    <row r="1256" spans="1:16" ht="15" customHeight="1">
      <c r="A1256" s="4">
        <f t="shared" si="40"/>
        <v>1252</v>
      </c>
      <c r="B1256" s="30"/>
      <c r="C1256" s="19" t="s">
        <v>742</v>
      </c>
      <c r="D1256" s="489"/>
      <c r="E1256" s="5" t="s">
        <v>743</v>
      </c>
      <c r="F1256" s="20"/>
      <c r="G1256" s="17"/>
      <c r="H1256" s="17" t="e">
        <f>VLOOKUP(G1256,'TONG HOP'!$C$8:$E$799,2,0)</f>
        <v>#N/A</v>
      </c>
      <c r="I1256" s="29" t="str">
        <f>IF(B1256="","",VLOOKUP(H1256,'TONG HOP'!$B$8:$F$19883,1,0))</f>
        <v/>
      </c>
      <c r="J1256" s="35" t="str">
        <f>IF(B1256="","",VLOOKUP(I1256,'TONG HOP'!$B$8:$F$19883,5,0))</f>
        <v/>
      </c>
      <c r="K1256" s="214"/>
      <c r="L1256" s="214"/>
      <c r="O1256" s="617"/>
      <c r="P1256" s="11">
        <f t="shared" si="41"/>
        <v>8</v>
      </c>
    </row>
    <row r="1257" spans="1:16" ht="15" customHeight="1">
      <c r="A1257" s="4">
        <f t="shared" si="40"/>
        <v>1253</v>
      </c>
      <c r="B1257" s="30"/>
      <c r="C1257" s="19" t="s">
        <v>742</v>
      </c>
      <c r="D1257" s="489"/>
      <c r="E1257" s="5" t="s">
        <v>743</v>
      </c>
      <c r="F1257" s="20"/>
      <c r="G1257" s="17"/>
      <c r="H1257" s="17" t="e">
        <f>VLOOKUP(G1257,'TONG HOP'!$C$8:$E$799,2,0)</f>
        <v>#N/A</v>
      </c>
      <c r="I1257" s="29" t="str">
        <f>IF(B1257="","",VLOOKUP(H1257,'TONG HOP'!$B$8:$F$19883,1,0))</f>
        <v/>
      </c>
      <c r="J1257" s="35" t="str">
        <f>IF(B1257="","",VLOOKUP(I1257,'TONG HOP'!$B$8:$F$19883,5,0))</f>
        <v/>
      </c>
      <c r="K1257" s="214"/>
      <c r="L1257" s="214"/>
      <c r="O1257" s="617"/>
      <c r="P1257" s="11">
        <f t="shared" si="41"/>
        <v>8</v>
      </c>
    </row>
    <row r="1258" spans="1:16" ht="15" customHeight="1">
      <c r="A1258" s="4">
        <f t="shared" si="40"/>
        <v>1254</v>
      </c>
      <c r="B1258" s="30"/>
      <c r="C1258" s="19" t="s">
        <v>742</v>
      </c>
      <c r="D1258" s="489"/>
      <c r="E1258" s="5" t="s">
        <v>743</v>
      </c>
      <c r="F1258" s="20"/>
      <c r="G1258" s="17"/>
      <c r="H1258" s="17" t="e">
        <f>VLOOKUP(G1258,'TONG HOP'!$C$8:$E$799,2,0)</f>
        <v>#N/A</v>
      </c>
      <c r="I1258" s="29" t="str">
        <f>IF(B1258="","",VLOOKUP(H1258,'TONG HOP'!$B$8:$F$19883,1,0))</f>
        <v/>
      </c>
      <c r="J1258" s="35" t="str">
        <f>IF(B1258="","",VLOOKUP(I1258,'TONG HOP'!$B$8:$F$19883,5,0))</f>
        <v/>
      </c>
      <c r="K1258" s="214"/>
      <c r="L1258" s="214"/>
      <c r="O1258" s="617"/>
      <c r="P1258" s="11">
        <f t="shared" si="41"/>
        <v>8</v>
      </c>
    </row>
    <row r="1259" spans="1:16" ht="15" customHeight="1">
      <c r="A1259" s="4">
        <f t="shared" si="40"/>
        <v>1255</v>
      </c>
      <c r="B1259" s="30"/>
      <c r="C1259" s="19" t="s">
        <v>742</v>
      </c>
      <c r="D1259" s="489"/>
      <c r="E1259" s="5" t="s">
        <v>743</v>
      </c>
      <c r="F1259" s="20"/>
      <c r="G1259" s="17"/>
      <c r="H1259" s="17" t="e">
        <f>VLOOKUP(G1259,'TONG HOP'!$C$8:$E$799,2,0)</f>
        <v>#N/A</v>
      </c>
      <c r="I1259" s="29" t="str">
        <f>IF(B1259="","",VLOOKUP(H1259,'TONG HOP'!$B$8:$F$19883,1,0))</f>
        <v/>
      </c>
      <c r="J1259" s="35" t="str">
        <f>IF(B1259="","",VLOOKUP(I1259,'TONG HOP'!$B$8:$F$19883,5,0))</f>
        <v/>
      </c>
      <c r="K1259" s="214"/>
      <c r="L1259" s="214"/>
      <c r="O1259" s="617"/>
      <c r="P1259" s="11">
        <f t="shared" si="41"/>
        <v>8</v>
      </c>
    </row>
    <row r="1260" spans="1:16" ht="15" customHeight="1">
      <c r="A1260" s="4">
        <f t="shared" si="40"/>
        <v>1256</v>
      </c>
      <c r="B1260" s="30"/>
      <c r="C1260" s="19" t="s">
        <v>742</v>
      </c>
      <c r="D1260" s="489"/>
      <c r="E1260" s="5" t="s">
        <v>743</v>
      </c>
      <c r="F1260" s="20"/>
      <c r="G1260" s="17"/>
      <c r="H1260" s="17" t="e">
        <f>VLOOKUP(G1260,'TONG HOP'!$C$8:$E$799,2,0)</f>
        <v>#N/A</v>
      </c>
      <c r="I1260" s="29" t="str">
        <f>IF(B1260="","",VLOOKUP(H1260,'TONG HOP'!$B$8:$F$19883,1,0))</f>
        <v/>
      </c>
      <c r="J1260" s="35" t="str">
        <f>IF(B1260="","",VLOOKUP(I1260,'TONG HOP'!$B$8:$F$19883,5,0))</f>
        <v/>
      </c>
      <c r="K1260" s="214"/>
      <c r="L1260" s="214"/>
      <c r="O1260" s="617"/>
      <c r="P1260" s="11">
        <f t="shared" si="41"/>
        <v>8</v>
      </c>
    </row>
    <row r="1261" spans="1:16" ht="15" customHeight="1">
      <c r="A1261" s="4">
        <f t="shared" si="40"/>
        <v>1257</v>
      </c>
      <c r="B1261" s="30"/>
      <c r="C1261" s="19" t="s">
        <v>742</v>
      </c>
      <c r="D1261" s="489"/>
      <c r="E1261" s="5" t="s">
        <v>743</v>
      </c>
      <c r="F1261" s="20"/>
      <c r="G1261" s="17"/>
      <c r="H1261" s="17" t="e">
        <f>VLOOKUP(G1261,'TONG HOP'!$C$8:$E$799,2,0)</f>
        <v>#N/A</v>
      </c>
      <c r="I1261" s="29" t="str">
        <f>IF(B1261="","",VLOOKUP(H1261,'TONG HOP'!$B$8:$F$19883,1,0))</f>
        <v/>
      </c>
      <c r="J1261" s="35" t="str">
        <f>IF(B1261="","",VLOOKUP(I1261,'TONG HOP'!$B$8:$F$19883,5,0))</f>
        <v/>
      </c>
      <c r="K1261" s="214"/>
      <c r="L1261" s="214"/>
      <c r="O1261" s="617"/>
      <c r="P1261" s="11">
        <f t="shared" si="41"/>
        <v>8</v>
      </c>
    </row>
    <row r="1262" spans="1:16" ht="15" customHeight="1">
      <c r="A1262" s="4">
        <f t="shared" si="40"/>
        <v>1258</v>
      </c>
      <c r="B1262" s="30"/>
      <c r="C1262" s="19" t="s">
        <v>742</v>
      </c>
      <c r="D1262" s="489"/>
      <c r="E1262" s="5" t="s">
        <v>743</v>
      </c>
      <c r="F1262" s="20"/>
      <c r="G1262" s="17"/>
      <c r="H1262" s="17" t="e">
        <f>VLOOKUP(G1262,'TONG HOP'!$C$8:$E$799,2,0)</f>
        <v>#N/A</v>
      </c>
      <c r="I1262" s="29" t="str">
        <f>IF(B1262="","",VLOOKUP(H1262,'TONG HOP'!$B$8:$F$19883,1,0))</f>
        <v/>
      </c>
      <c r="J1262" s="35" t="str">
        <f>IF(B1262="","",VLOOKUP(I1262,'TONG HOP'!$B$8:$F$19883,5,0))</f>
        <v/>
      </c>
      <c r="K1262" s="214"/>
      <c r="L1262" s="214"/>
      <c r="O1262" s="617"/>
      <c r="P1262" s="11">
        <f t="shared" si="41"/>
        <v>8</v>
      </c>
    </row>
    <row r="1263" spans="1:16" ht="15" customHeight="1">
      <c r="A1263" s="4">
        <f t="shared" si="40"/>
        <v>1259</v>
      </c>
      <c r="B1263" s="30"/>
      <c r="C1263" s="19" t="s">
        <v>742</v>
      </c>
      <c r="D1263" s="489"/>
      <c r="E1263" s="5" t="s">
        <v>743</v>
      </c>
      <c r="F1263" s="20"/>
      <c r="G1263" s="17"/>
      <c r="H1263" s="17" t="e">
        <f>VLOOKUP(G1263,'TONG HOP'!$C$8:$E$799,2,0)</f>
        <v>#N/A</v>
      </c>
      <c r="I1263" s="29" t="str">
        <f>IF(B1263="","",VLOOKUP(H1263,'TONG HOP'!$B$8:$F$19883,1,0))</f>
        <v/>
      </c>
      <c r="J1263" s="35" t="str">
        <f>IF(B1263="","",VLOOKUP(I1263,'TONG HOP'!$B$8:$F$19883,5,0))</f>
        <v/>
      </c>
      <c r="K1263" s="214"/>
      <c r="L1263" s="214"/>
      <c r="O1263" s="617"/>
      <c r="P1263" s="11">
        <f t="shared" si="41"/>
        <v>8</v>
      </c>
    </row>
    <row r="1264" spans="1:16" ht="15" customHeight="1">
      <c r="A1264" s="4">
        <f t="shared" si="40"/>
        <v>1260</v>
      </c>
      <c r="B1264" s="30"/>
      <c r="C1264" s="19" t="s">
        <v>742</v>
      </c>
      <c r="D1264" s="489"/>
      <c r="E1264" s="5" t="s">
        <v>743</v>
      </c>
      <c r="F1264" s="20"/>
      <c r="G1264" s="17"/>
      <c r="H1264" s="17" t="e">
        <f>VLOOKUP(G1264,'TONG HOP'!$C$8:$E$799,2,0)</f>
        <v>#N/A</v>
      </c>
      <c r="I1264" s="29" t="str">
        <f>IF(B1264="","",VLOOKUP(H1264,'TONG HOP'!$B$8:$F$19883,1,0))</f>
        <v/>
      </c>
      <c r="J1264" s="35" t="str">
        <f>IF(B1264="","",VLOOKUP(I1264,'TONG HOP'!$B$8:$F$19883,5,0))</f>
        <v/>
      </c>
      <c r="K1264" s="214"/>
      <c r="L1264" s="214"/>
      <c r="O1264" s="617"/>
      <c r="P1264" s="11">
        <f t="shared" si="41"/>
        <v>8</v>
      </c>
    </row>
    <row r="1265" spans="1:16" ht="15" customHeight="1">
      <c r="A1265" s="4">
        <f t="shared" si="40"/>
        <v>1261</v>
      </c>
      <c r="B1265" s="30"/>
      <c r="C1265" s="19" t="s">
        <v>742</v>
      </c>
      <c r="D1265" s="489"/>
      <c r="E1265" s="5" t="s">
        <v>743</v>
      </c>
      <c r="F1265" s="20"/>
      <c r="G1265" s="17"/>
      <c r="H1265" s="17" t="e">
        <f>VLOOKUP(G1265,'TONG HOP'!$C$8:$E$799,2,0)</f>
        <v>#N/A</v>
      </c>
      <c r="I1265" s="29" t="str">
        <f>IF(B1265="","",VLOOKUP(H1265,'TONG HOP'!$B$8:$F$19883,1,0))</f>
        <v/>
      </c>
      <c r="J1265" s="35" t="str">
        <f>IF(B1265="","",VLOOKUP(I1265,'TONG HOP'!$B$8:$F$19883,5,0))</f>
        <v/>
      </c>
      <c r="K1265" s="214"/>
      <c r="L1265" s="214"/>
      <c r="O1265" s="617"/>
      <c r="P1265" s="11">
        <f t="shared" si="41"/>
        <v>8</v>
      </c>
    </row>
    <row r="1266" spans="1:16" ht="15" customHeight="1">
      <c r="A1266" s="4">
        <f t="shared" si="40"/>
        <v>1262</v>
      </c>
      <c r="B1266" s="30"/>
      <c r="C1266" s="19" t="s">
        <v>742</v>
      </c>
      <c r="D1266" s="489"/>
      <c r="E1266" s="5" t="s">
        <v>743</v>
      </c>
      <c r="F1266" s="20"/>
      <c r="G1266" s="17"/>
      <c r="H1266" s="17" t="e">
        <f>VLOOKUP(G1266,'TONG HOP'!$C$8:$E$799,2,0)</f>
        <v>#N/A</v>
      </c>
      <c r="I1266" s="29" t="str">
        <f>IF(B1266="","",VLOOKUP(H1266,'TONG HOP'!$B$8:$F$19883,1,0))</f>
        <v/>
      </c>
      <c r="J1266" s="35" t="str">
        <f>IF(B1266="","",VLOOKUP(I1266,'TONG HOP'!$B$8:$F$19883,5,0))</f>
        <v/>
      </c>
      <c r="K1266" s="214"/>
      <c r="L1266" s="214"/>
      <c r="O1266" s="617"/>
      <c r="P1266" s="11">
        <f t="shared" si="41"/>
        <v>8</v>
      </c>
    </row>
    <row r="1267" spans="1:16" ht="15" customHeight="1">
      <c r="A1267" s="4">
        <f t="shared" si="40"/>
        <v>1263</v>
      </c>
      <c r="B1267" s="30"/>
      <c r="C1267" s="19" t="s">
        <v>742</v>
      </c>
      <c r="D1267" s="489"/>
      <c r="E1267" s="5" t="s">
        <v>743</v>
      </c>
      <c r="F1267" s="20"/>
      <c r="G1267" s="17"/>
      <c r="H1267" s="17" t="e">
        <f>VLOOKUP(G1267,'TONG HOP'!$C$8:$E$799,2,0)</f>
        <v>#N/A</v>
      </c>
      <c r="I1267" s="29" t="str">
        <f>IF(B1267="","",VLOOKUP(H1267,'TONG HOP'!$B$8:$F$19883,1,0))</f>
        <v/>
      </c>
      <c r="J1267" s="35" t="str">
        <f>IF(B1267="","",VLOOKUP(I1267,'TONG HOP'!$B$8:$F$19883,5,0))</f>
        <v/>
      </c>
      <c r="K1267" s="214"/>
      <c r="L1267" s="214"/>
      <c r="O1267" s="617"/>
      <c r="P1267" s="11">
        <f t="shared" si="41"/>
        <v>8</v>
      </c>
    </row>
    <row r="1268" spans="1:16" ht="15" customHeight="1">
      <c r="A1268" s="4">
        <f t="shared" si="40"/>
        <v>1264</v>
      </c>
      <c r="B1268" s="30"/>
      <c r="C1268" s="19" t="s">
        <v>742</v>
      </c>
      <c r="D1268" s="489"/>
      <c r="E1268" s="5" t="s">
        <v>743</v>
      </c>
      <c r="F1268" s="20"/>
      <c r="G1268" s="17"/>
      <c r="H1268" s="17" t="e">
        <f>VLOOKUP(G1268,'TONG HOP'!$C$8:$E$799,2,0)</f>
        <v>#N/A</v>
      </c>
      <c r="I1268" s="29" t="str">
        <f>IF(B1268="","",VLOOKUP(H1268,'TONG HOP'!$B$8:$F$19883,1,0))</f>
        <v/>
      </c>
      <c r="J1268" s="35" t="str">
        <f>IF(B1268="","",VLOOKUP(I1268,'TONG HOP'!$B$8:$F$19883,5,0))</f>
        <v/>
      </c>
      <c r="K1268" s="214"/>
      <c r="L1268" s="214"/>
      <c r="O1268" s="617"/>
      <c r="P1268" s="11">
        <f t="shared" si="41"/>
        <v>8</v>
      </c>
    </row>
    <row r="1269" spans="1:16" ht="15" customHeight="1">
      <c r="A1269" s="4">
        <f t="shared" si="40"/>
        <v>1265</v>
      </c>
      <c r="B1269" s="30"/>
      <c r="C1269" s="19" t="s">
        <v>742</v>
      </c>
      <c r="D1269" s="489"/>
      <c r="E1269" s="5" t="s">
        <v>743</v>
      </c>
      <c r="F1269" s="20"/>
      <c r="G1269" s="17"/>
      <c r="H1269" s="17" t="e">
        <f>VLOOKUP(G1269,'TONG HOP'!$C$8:$E$799,2,0)</f>
        <v>#N/A</v>
      </c>
      <c r="I1269" s="29" t="str">
        <f>IF(B1269="","",VLOOKUP(H1269,'TONG HOP'!$B$8:$F$19883,1,0))</f>
        <v/>
      </c>
      <c r="J1269" s="35" t="str">
        <f>IF(B1269="","",VLOOKUP(I1269,'TONG HOP'!$B$8:$F$19883,5,0))</f>
        <v/>
      </c>
      <c r="K1269" s="214"/>
      <c r="L1269" s="214"/>
      <c r="O1269" s="617"/>
      <c r="P1269" s="11">
        <f t="shared" si="41"/>
        <v>8</v>
      </c>
    </row>
    <row r="1270" spans="1:16" ht="15" customHeight="1">
      <c r="A1270" s="4">
        <f t="shared" si="40"/>
        <v>1266</v>
      </c>
      <c r="B1270" s="30"/>
      <c r="C1270" s="19" t="s">
        <v>742</v>
      </c>
      <c r="D1270" s="489"/>
      <c r="E1270" s="5" t="s">
        <v>743</v>
      </c>
      <c r="F1270" s="20"/>
      <c r="G1270" s="17"/>
      <c r="H1270" s="17" t="e">
        <f>VLOOKUP(G1270,'TONG HOP'!$C$8:$E$799,2,0)</f>
        <v>#N/A</v>
      </c>
      <c r="I1270" s="29" t="str">
        <f>IF(B1270="","",VLOOKUP(H1270,'TONG HOP'!$B$8:$F$19883,1,0))</f>
        <v/>
      </c>
      <c r="J1270" s="35" t="str">
        <f>IF(B1270="","",VLOOKUP(I1270,'TONG HOP'!$B$8:$F$19883,5,0))</f>
        <v/>
      </c>
      <c r="K1270" s="214"/>
      <c r="L1270" s="214"/>
      <c r="O1270" s="617"/>
      <c r="P1270" s="11">
        <f t="shared" si="41"/>
        <v>8</v>
      </c>
    </row>
    <row r="1271" spans="1:16" ht="15" customHeight="1">
      <c r="A1271" s="4">
        <f t="shared" si="40"/>
        <v>1267</v>
      </c>
      <c r="B1271" s="30"/>
      <c r="C1271" s="19" t="s">
        <v>742</v>
      </c>
      <c r="D1271" s="489"/>
      <c r="E1271" s="5" t="s">
        <v>743</v>
      </c>
      <c r="F1271" s="20"/>
      <c r="G1271" s="17"/>
      <c r="H1271" s="17" t="e">
        <f>VLOOKUP(G1271,'TONG HOP'!$C$8:$E$799,2,0)</f>
        <v>#N/A</v>
      </c>
      <c r="I1271" s="29" t="str">
        <f>IF(B1271="","",VLOOKUP(H1271,'TONG HOP'!$B$8:$F$19883,1,0))</f>
        <v/>
      </c>
      <c r="J1271" s="35" t="str">
        <f>IF(B1271="","",VLOOKUP(I1271,'TONG HOP'!$B$8:$F$19883,5,0))</f>
        <v/>
      </c>
      <c r="K1271" s="214"/>
      <c r="L1271" s="214"/>
      <c r="O1271" s="617"/>
      <c r="P1271" s="11">
        <f t="shared" si="41"/>
        <v>8</v>
      </c>
    </row>
    <row r="1272" spans="1:16" ht="15" customHeight="1">
      <c r="A1272" s="4">
        <f t="shared" si="40"/>
        <v>1268</v>
      </c>
      <c r="B1272" s="30"/>
      <c r="C1272" s="19" t="s">
        <v>742</v>
      </c>
      <c r="D1272" s="489"/>
      <c r="E1272" s="5" t="s">
        <v>743</v>
      </c>
      <c r="F1272" s="20"/>
      <c r="G1272" s="17"/>
      <c r="H1272" s="17" t="e">
        <f>VLOOKUP(G1272,'TONG HOP'!$C$8:$E$799,2,0)</f>
        <v>#N/A</v>
      </c>
      <c r="I1272" s="29" t="str">
        <f>IF(B1272="","",VLOOKUP(H1272,'TONG HOP'!$B$8:$F$19883,1,0))</f>
        <v/>
      </c>
      <c r="J1272" s="35" t="str">
        <f>IF(B1272="","",VLOOKUP(I1272,'TONG HOP'!$B$8:$F$19883,5,0))</f>
        <v/>
      </c>
      <c r="K1272" s="214"/>
      <c r="L1272" s="214"/>
      <c r="O1272" s="617"/>
      <c r="P1272" s="11">
        <f t="shared" si="41"/>
        <v>8</v>
      </c>
    </row>
    <row r="1273" spans="1:16" ht="15" customHeight="1">
      <c r="A1273" s="4">
        <f t="shared" si="40"/>
        <v>1269</v>
      </c>
      <c r="B1273" s="30"/>
      <c r="C1273" s="19" t="s">
        <v>742</v>
      </c>
      <c r="D1273" s="489"/>
      <c r="E1273" s="5" t="s">
        <v>743</v>
      </c>
      <c r="F1273" s="20"/>
      <c r="G1273" s="17"/>
      <c r="H1273" s="17" t="e">
        <f>VLOOKUP(G1273,'TONG HOP'!$C$8:$E$799,2,0)</f>
        <v>#N/A</v>
      </c>
      <c r="I1273" s="29" t="str">
        <f>IF(B1273="","",VLOOKUP(H1273,'TONG HOP'!$B$8:$F$19883,1,0))</f>
        <v/>
      </c>
      <c r="J1273" s="35" t="str">
        <f>IF(B1273="","",VLOOKUP(I1273,'TONG HOP'!$B$8:$F$19883,5,0))</f>
        <v/>
      </c>
      <c r="K1273" s="214"/>
      <c r="L1273" s="214"/>
      <c r="O1273" s="617"/>
      <c r="P1273" s="11">
        <f t="shared" si="41"/>
        <v>8</v>
      </c>
    </row>
    <row r="1274" spans="1:16" ht="15" customHeight="1">
      <c r="A1274" s="4">
        <f t="shared" si="40"/>
        <v>1270</v>
      </c>
      <c r="B1274" s="30"/>
      <c r="C1274" s="19" t="s">
        <v>742</v>
      </c>
      <c r="D1274" s="489"/>
      <c r="E1274" s="5" t="s">
        <v>743</v>
      </c>
      <c r="F1274" s="20"/>
      <c r="G1274" s="17"/>
      <c r="H1274" s="17" t="e">
        <f>VLOOKUP(G1274,'TONG HOP'!$C$8:$E$799,2,0)</f>
        <v>#N/A</v>
      </c>
      <c r="I1274" s="29" t="str">
        <f>IF(B1274="","",VLOOKUP(H1274,'TONG HOP'!$B$8:$F$19883,1,0))</f>
        <v/>
      </c>
      <c r="J1274" s="35" t="str">
        <f>IF(B1274="","",VLOOKUP(I1274,'TONG HOP'!$B$8:$F$19883,5,0))</f>
        <v/>
      </c>
      <c r="K1274" s="214"/>
      <c r="L1274" s="214"/>
      <c r="O1274" s="617"/>
      <c r="P1274" s="11">
        <f t="shared" si="41"/>
        <v>8</v>
      </c>
    </row>
    <row r="1275" spans="1:16" ht="15" customHeight="1">
      <c r="A1275" s="4">
        <f t="shared" si="40"/>
        <v>1271</v>
      </c>
      <c r="B1275" s="30"/>
      <c r="C1275" s="19" t="s">
        <v>742</v>
      </c>
      <c r="D1275" s="489"/>
      <c r="E1275" s="5" t="s">
        <v>743</v>
      </c>
      <c r="F1275" s="20"/>
      <c r="G1275" s="17"/>
      <c r="H1275" s="17" t="e">
        <f>VLOOKUP(G1275,'TONG HOP'!$C$8:$E$799,2,0)</f>
        <v>#N/A</v>
      </c>
      <c r="I1275" s="29" t="str">
        <f>IF(B1275="","",VLOOKUP(H1275,'TONG HOP'!$B$8:$F$19883,1,0))</f>
        <v/>
      </c>
      <c r="J1275" s="35" t="str">
        <f>IF(B1275="","",VLOOKUP(I1275,'TONG HOP'!$B$8:$F$19883,5,0))</f>
        <v/>
      </c>
      <c r="K1275" s="214"/>
      <c r="L1275" s="214"/>
      <c r="O1275" s="617"/>
      <c r="P1275" s="11">
        <f t="shared" si="41"/>
        <v>8</v>
      </c>
    </row>
    <row r="1276" spans="1:16" ht="15" customHeight="1">
      <c r="A1276" s="4">
        <f t="shared" si="40"/>
        <v>1272</v>
      </c>
      <c r="B1276" s="30"/>
      <c r="C1276" s="19" t="s">
        <v>742</v>
      </c>
      <c r="D1276" s="489"/>
      <c r="E1276" s="5" t="s">
        <v>743</v>
      </c>
      <c r="F1276" s="20"/>
      <c r="G1276" s="17"/>
      <c r="H1276" s="17" t="e">
        <f>VLOOKUP(G1276,'TONG HOP'!$C$8:$E$799,2,0)</f>
        <v>#N/A</v>
      </c>
      <c r="I1276" s="29" t="str">
        <f>IF(B1276="","",VLOOKUP(H1276,'TONG HOP'!$B$8:$F$19883,1,0))</f>
        <v/>
      </c>
      <c r="J1276" s="35" t="str">
        <f>IF(B1276="","",VLOOKUP(I1276,'TONG HOP'!$B$8:$F$19883,5,0))</f>
        <v/>
      </c>
      <c r="K1276" s="214"/>
      <c r="L1276" s="214"/>
      <c r="O1276" s="617"/>
      <c r="P1276" s="11">
        <f t="shared" si="41"/>
        <v>8</v>
      </c>
    </row>
    <row r="1277" spans="1:16" ht="15" customHeight="1">
      <c r="A1277" s="4">
        <f t="shared" si="40"/>
        <v>1273</v>
      </c>
      <c r="B1277" s="30"/>
      <c r="C1277" s="19" t="s">
        <v>742</v>
      </c>
      <c r="D1277" s="489"/>
      <c r="E1277" s="5" t="s">
        <v>743</v>
      </c>
      <c r="F1277" s="20"/>
      <c r="G1277" s="17"/>
      <c r="H1277" s="17" t="e">
        <f>VLOOKUP(G1277,'TONG HOP'!$C$8:$E$799,2,0)</f>
        <v>#N/A</v>
      </c>
      <c r="I1277" s="29" t="str">
        <f>IF(B1277="","",VLOOKUP(H1277,'TONG HOP'!$B$8:$F$19883,1,0))</f>
        <v/>
      </c>
      <c r="J1277" s="35" t="str">
        <f>IF(B1277="","",VLOOKUP(I1277,'TONG HOP'!$B$8:$F$19883,5,0))</f>
        <v/>
      </c>
      <c r="K1277" s="214"/>
      <c r="L1277" s="214"/>
      <c r="O1277" s="617"/>
      <c r="P1277" s="11">
        <f t="shared" si="41"/>
        <v>8</v>
      </c>
    </row>
    <row r="1278" spans="1:16" ht="15" customHeight="1">
      <c r="A1278" s="4">
        <f t="shared" si="40"/>
        <v>1274</v>
      </c>
      <c r="B1278" s="30"/>
      <c r="C1278" s="19" t="s">
        <v>742</v>
      </c>
      <c r="D1278" s="489"/>
      <c r="E1278" s="5" t="s">
        <v>743</v>
      </c>
      <c r="F1278" s="20"/>
      <c r="G1278" s="17"/>
      <c r="H1278" s="17" t="e">
        <f>VLOOKUP(G1278,'TONG HOP'!$C$8:$E$799,2,0)</f>
        <v>#N/A</v>
      </c>
      <c r="I1278" s="29" t="str">
        <f>IF(B1278="","",VLOOKUP(H1278,'TONG HOP'!$B$8:$F$19883,1,0))</f>
        <v/>
      </c>
      <c r="J1278" s="35" t="str">
        <f>IF(B1278="","",VLOOKUP(I1278,'TONG HOP'!$B$8:$F$19883,5,0))</f>
        <v/>
      </c>
      <c r="K1278" s="214"/>
      <c r="L1278" s="214"/>
      <c r="O1278" s="617"/>
      <c r="P1278" s="11">
        <f t="shared" si="41"/>
        <v>8</v>
      </c>
    </row>
    <row r="1279" spans="1:16" ht="15" customHeight="1">
      <c r="A1279" s="4">
        <f t="shared" si="40"/>
        <v>1275</v>
      </c>
      <c r="B1279" s="30"/>
      <c r="C1279" s="19" t="s">
        <v>742</v>
      </c>
      <c r="D1279" s="489"/>
      <c r="E1279" s="5" t="s">
        <v>743</v>
      </c>
      <c r="F1279" s="20"/>
      <c r="G1279" s="17"/>
      <c r="H1279" s="17" t="e">
        <f>VLOOKUP(G1279,'TONG HOP'!$C$8:$E$799,2,0)</f>
        <v>#N/A</v>
      </c>
      <c r="I1279" s="29" t="str">
        <f>IF(B1279="","",VLOOKUP(H1279,'TONG HOP'!$B$8:$F$19883,1,0))</f>
        <v/>
      </c>
      <c r="J1279" s="35" t="str">
        <f>IF(B1279="","",VLOOKUP(I1279,'TONG HOP'!$B$8:$F$19883,5,0))</f>
        <v/>
      </c>
      <c r="K1279" s="214"/>
      <c r="L1279" s="214"/>
      <c r="O1279" s="617"/>
      <c r="P1279" s="11">
        <f t="shared" si="41"/>
        <v>8</v>
      </c>
    </row>
    <row r="1280" spans="1:16" ht="15" customHeight="1">
      <c r="A1280" s="4">
        <f t="shared" si="40"/>
        <v>1276</v>
      </c>
      <c r="B1280" s="30"/>
      <c r="C1280" s="19" t="s">
        <v>742</v>
      </c>
      <c r="D1280" s="489"/>
      <c r="E1280" s="5" t="s">
        <v>743</v>
      </c>
      <c r="F1280" s="20"/>
      <c r="G1280" s="17"/>
      <c r="H1280" s="17" t="e">
        <f>VLOOKUP(G1280,'TONG HOP'!$C$8:$E$799,2,0)</f>
        <v>#N/A</v>
      </c>
      <c r="I1280" s="29" t="str">
        <f>IF(B1280="","",VLOOKUP(H1280,'TONG HOP'!$B$8:$F$19883,1,0))</f>
        <v/>
      </c>
      <c r="J1280" s="35" t="str">
        <f>IF(B1280="","",VLOOKUP(I1280,'TONG HOP'!$B$8:$F$19883,5,0))</f>
        <v/>
      </c>
      <c r="K1280" s="214"/>
      <c r="L1280" s="214"/>
      <c r="O1280" s="617"/>
      <c r="P1280" s="11">
        <f t="shared" si="41"/>
        <v>8</v>
      </c>
    </row>
    <row r="1281" spans="1:16" ht="15" customHeight="1">
      <c r="A1281" s="4">
        <f t="shared" si="40"/>
        <v>1277</v>
      </c>
      <c r="B1281" s="30"/>
      <c r="C1281" s="19" t="s">
        <v>742</v>
      </c>
      <c r="D1281" s="489"/>
      <c r="E1281" s="5" t="s">
        <v>743</v>
      </c>
      <c r="F1281" s="20"/>
      <c r="G1281" s="17"/>
      <c r="H1281" s="17" t="e">
        <f>VLOOKUP(G1281,'TONG HOP'!$C$8:$E$799,2,0)</f>
        <v>#N/A</v>
      </c>
      <c r="I1281" s="29" t="str">
        <f>IF(B1281="","",VLOOKUP(H1281,'TONG HOP'!$B$8:$F$19883,1,0))</f>
        <v/>
      </c>
      <c r="J1281" s="35" t="str">
        <f>IF(B1281="","",VLOOKUP(I1281,'TONG HOP'!$B$8:$F$19883,5,0))</f>
        <v/>
      </c>
      <c r="K1281" s="214"/>
      <c r="L1281" s="214"/>
      <c r="O1281" s="617"/>
      <c r="P1281" s="11">
        <f t="shared" si="41"/>
        <v>8</v>
      </c>
    </row>
    <row r="1282" spans="1:16" ht="15" customHeight="1">
      <c r="A1282" s="4">
        <f t="shared" si="40"/>
        <v>1278</v>
      </c>
      <c r="B1282" s="30"/>
      <c r="C1282" s="19" t="s">
        <v>742</v>
      </c>
      <c r="D1282" s="489"/>
      <c r="E1282" s="5" t="s">
        <v>743</v>
      </c>
      <c r="F1282" s="20"/>
      <c r="G1282" s="17"/>
      <c r="H1282" s="17" t="e">
        <f>VLOOKUP(G1282,'TONG HOP'!$C$8:$E$799,2,0)</f>
        <v>#N/A</v>
      </c>
      <c r="I1282" s="29" t="str">
        <f>IF(B1282="","",VLOOKUP(H1282,'TONG HOP'!$B$8:$F$19883,1,0))</f>
        <v/>
      </c>
      <c r="J1282" s="35" t="str">
        <f>IF(B1282="","",VLOOKUP(I1282,'TONG HOP'!$B$8:$F$19883,5,0))</f>
        <v/>
      </c>
      <c r="K1282" s="214"/>
      <c r="L1282" s="214"/>
      <c r="O1282" s="617"/>
      <c r="P1282" s="11">
        <f t="shared" si="41"/>
        <v>8</v>
      </c>
    </row>
    <row r="1283" spans="1:16" ht="15" customHeight="1">
      <c r="A1283" s="4">
        <f t="shared" si="40"/>
        <v>1279</v>
      </c>
      <c r="B1283" s="30"/>
      <c r="C1283" s="19" t="s">
        <v>742</v>
      </c>
      <c r="D1283" s="489"/>
      <c r="E1283" s="5" t="s">
        <v>743</v>
      </c>
      <c r="F1283" s="20"/>
      <c r="G1283" s="17"/>
      <c r="H1283" s="17" t="e">
        <f>VLOOKUP(G1283,'TONG HOP'!$C$8:$E$799,2,0)</f>
        <v>#N/A</v>
      </c>
      <c r="I1283" s="29" t="str">
        <f>IF(B1283="","",VLOOKUP(H1283,'TONG HOP'!$B$8:$F$19883,1,0))</f>
        <v/>
      </c>
      <c r="J1283" s="35" t="str">
        <f>IF(B1283="","",VLOOKUP(I1283,'TONG HOP'!$B$8:$F$19883,5,0))</f>
        <v/>
      </c>
      <c r="K1283" s="214"/>
      <c r="L1283" s="214"/>
      <c r="O1283" s="617"/>
      <c r="P1283" s="11">
        <f t="shared" si="41"/>
        <v>8</v>
      </c>
    </row>
    <row r="1284" spans="1:16" ht="15" customHeight="1">
      <c r="A1284" s="4">
        <f t="shared" si="40"/>
        <v>1280</v>
      </c>
      <c r="B1284" s="30"/>
      <c r="C1284" s="19" t="s">
        <v>742</v>
      </c>
      <c r="D1284" s="489"/>
      <c r="E1284" s="5" t="s">
        <v>743</v>
      </c>
      <c r="F1284" s="20"/>
      <c r="G1284" s="17"/>
      <c r="H1284" s="17" t="e">
        <f>VLOOKUP(G1284,'TONG HOP'!$C$8:$E$799,2,0)</f>
        <v>#N/A</v>
      </c>
      <c r="I1284" s="29" t="str">
        <f>IF(B1284="","",VLOOKUP(H1284,'TONG HOP'!$B$8:$F$19883,1,0))</f>
        <v/>
      </c>
      <c r="J1284" s="35" t="str">
        <f>IF(B1284="","",VLOOKUP(I1284,'TONG HOP'!$B$8:$F$19883,5,0))</f>
        <v/>
      </c>
      <c r="K1284" s="214"/>
      <c r="L1284" s="214"/>
      <c r="O1284" s="617"/>
      <c r="P1284" s="11">
        <f t="shared" si="41"/>
        <v>8</v>
      </c>
    </row>
    <row r="1285" spans="1:16" ht="15" customHeight="1">
      <c r="A1285" s="4">
        <f t="shared" ref="A1285:A1348" si="42">ROW()-4</f>
        <v>1281</v>
      </c>
      <c r="B1285" s="30"/>
      <c r="C1285" s="19" t="s">
        <v>742</v>
      </c>
      <c r="D1285" s="489"/>
      <c r="E1285" s="5" t="s">
        <v>743</v>
      </c>
      <c r="F1285" s="20"/>
      <c r="G1285" s="17"/>
      <c r="H1285" s="17" t="e">
        <f>VLOOKUP(G1285,'TONG HOP'!$C$8:$E$799,2,0)</f>
        <v>#N/A</v>
      </c>
      <c r="I1285" s="29" t="str">
        <f>IF(B1285="","",VLOOKUP(H1285,'TONG HOP'!$B$8:$F$19883,1,0))</f>
        <v/>
      </c>
      <c r="J1285" s="35" t="str">
        <f>IF(B1285="","",VLOOKUP(I1285,'TONG HOP'!$B$8:$F$19883,5,0))</f>
        <v/>
      </c>
      <c r="K1285" s="214"/>
      <c r="L1285" s="214"/>
      <c r="O1285" s="617"/>
      <c r="P1285" s="11">
        <f t="shared" si="41"/>
        <v>8</v>
      </c>
    </row>
    <row r="1286" spans="1:16" ht="15" customHeight="1">
      <c r="A1286" s="4">
        <f t="shared" si="42"/>
        <v>1282</v>
      </c>
      <c r="B1286" s="30"/>
      <c r="C1286" s="19" t="s">
        <v>742</v>
      </c>
      <c r="D1286" s="489"/>
      <c r="E1286" s="5" t="s">
        <v>743</v>
      </c>
      <c r="F1286" s="20"/>
      <c r="G1286" s="17"/>
      <c r="H1286" s="17" t="e">
        <f>VLOOKUP(G1286,'TONG HOP'!$C$8:$E$799,2,0)</f>
        <v>#N/A</v>
      </c>
      <c r="I1286" s="29" t="str">
        <f>IF(B1286="","",VLOOKUP(H1286,'TONG HOP'!$B$8:$F$19883,1,0))</f>
        <v/>
      </c>
      <c r="J1286" s="35" t="str">
        <f>IF(B1286="","",VLOOKUP(I1286,'TONG HOP'!$B$8:$F$19883,5,0))</f>
        <v/>
      </c>
      <c r="K1286" s="214"/>
      <c r="L1286" s="214"/>
      <c r="O1286" s="617"/>
      <c r="P1286" s="11">
        <f t="shared" ref="P1286:P1349" si="43">P1285</f>
        <v>8</v>
      </c>
    </row>
    <row r="1287" spans="1:16" ht="15" customHeight="1">
      <c r="A1287" s="4">
        <f t="shared" si="42"/>
        <v>1283</v>
      </c>
      <c r="B1287" s="30"/>
      <c r="C1287" s="19" t="s">
        <v>742</v>
      </c>
      <c r="D1287" s="489"/>
      <c r="E1287" s="5" t="s">
        <v>743</v>
      </c>
      <c r="F1287" s="20"/>
      <c r="G1287" s="17"/>
      <c r="H1287" s="17" t="e">
        <f>VLOOKUP(G1287,'TONG HOP'!$C$8:$E$799,2,0)</f>
        <v>#N/A</v>
      </c>
      <c r="I1287" s="29" t="str">
        <f>IF(B1287="","",VLOOKUP(H1287,'TONG HOP'!$B$8:$F$19883,1,0))</f>
        <v/>
      </c>
      <c r="J1287" s="35" t="str">
        <f>IF(B1287="","",VLOOKUP(I1287,'TONG HOP'!$B$8:$F$19883,5,0))</f>
        <v/>
      </c>
      <c r="K1287" s="214"/>
      <c r="L1287" s="214"/>
      <c r="O1287" s="617"/>
      <c r="P1287" s="11">
        <f t="shared" si="43"/>
        <v>8</v>
      </c>
    </row>
    <row r="1288" spans="1:16" ht="15" customHeight="1">
      <c r="A1288" s="4">
        <f t="shared" si="42"/>
        <v>1284</v>
      </c>
      <c r="B1288" s="30"/>
      <c r="C1288" s="19" t="s">
        <v>742</v>
      </c>
      <c r="D1288" s="489"/>
      <c r="E1288" s="5" t="s">
        <v>743</v>
      </c>
      <c r="F1288" s="20"/>
      <c r="G1288" s="17"/>
      <c r="H1288" s="17" t="e">
        <f>VLOOKUP(G1288,'TONG HOP'!$C$8:$E$799,2,0)</f>
        <v>#N/A</v>
      </c>
      <c r="I1288" s="29" t="str">
        <f>IF(B1288="","",VLOOKUP(H1288,'TONG HOP'!$B$8:$F$19883,1,0))</f>
        <v/>
      </c>
      <c r="J1288" s="35" t="str">
        <f>IF(B1288="","",VLOOKUP(I1288,'TONG HOP'!$B$8:$F$19883,5,0))</f>
        <v/>
      </c>
      <c r="K1288" s="214"/>
      <c r="L1288" s="214"/>
      <c r="O1288" s="617"/>
      <c r="P1288" s="11">
        <f t="shared" si="43"/>
        <v>8</v>
      </c>
    </row>
    <row r="1289" spans="1:16" ht="15" customHeight="1">
      <c r="A1289" s="4">
        <f t="shared" si="42"/>
        <v>1285</v>
      </c>
      <c r="B1289" s="30"/>
      <c r="C1289" s="19" t="s">
        <v>742</v>
      </c>
      <c r="D1289" s="489"/>
      <c r="E1289" s="5" t="s">
        <v>743</v>
      </c>
      <c r="F1289" s="20"/>
      <c r="G1289" s="17"/>
      <c r="H1289" s="17" t="e">
        <f>VLOOKUP(G1289,'TONG HOP'!$C$8:$E$799,2,0)</f>
        <v>#N/A</v>
      </c>
      <c r="I1289" s="29" t="str">
        <f>IF(B1289="","",VLOOKUP(H1289,'TONG HOP'!$B$8:$F$19883,1,0))</f>
        <v/>
      </c>
      <c r="J1289" s="35" t="str">
        <f>IF(B1289="","",VLOOKUP(I1289,'TONG HOP'!$B$8:$F$19883,5,0))</f>
        <v/>
      </c>
      <c r="K1289" s="214"/>
      <c r="L1289" s="214"/>
      <c r="O1289" s="617"/>
      <c r="P1289" s="11">
        <f t="shared" si="43"/>
        <v>8</v>
      </c>
    </row>
    <row r="1290" spans="1:16" ht="15" customHeight="1">
      <c r="A1290" s="4">
        <f t="shared" si="42"/>
        <v>1286</v>
      </c>
      <c r="B1290" s="30"/>
      <c r="C1290" s="19" t="s">
        <v>742</v>
      </c>
      <c r="D1290" s="489"/>
      <c r="E1290" s="5" t="s">
        <v>743</v>
      </c>
      <c r="F1290" s="20"/>
      <c r="G1290" s="17"/>
      <c r="H1290" s="17" t="e">
        <f>VLOOKUP(G1290,'TONG HOP'!$C$8:$E$799,2,0)</f>
        <v>#N/A</v>
      </c>
      <c r="I1290" s="29" t="str">
        <f>IF(B1290="","",VLOOKUP(H1290,'TONG HOP'!$B$8:$F$19883,1,0))</f>
        <v/>
      </c>
      <c r="J1290" s="35" t="str">
        <f>IF(B1290="","",VLOOKUP(I1290,'TONG HOP'!$B$8:$F$19883,5,0))</f>
        <v/>
      </c>
      <c r="K1290" s="214"/>
      <c r="L1290" s="214"/>
      <c r="O1290" s="617"/>
      <c r="P1290" s="11">
        <f t="shared" si="43"/>
        <v>8</v>
      </c>
    </row>
    <row r="1291" spans="1:16" ht="15" customHeight="1">
      <c r="A1291" s="4">
        <f t="shared" si="42"/>
        <v>1287</v>
      </c>
      <c r="B1291" s="30"/>
      <c r="C1291" s="19" t="s">
        <v>742</v>
      </c>
      <c r="D1291" s="489"/>
      <c r="E1291" s="5" t="s">
        <v>743</v>
      </c>
      <c r="F1291" s="20"/>
      <c r="G1291" s="17"/>
      <c r="H1291" s="17" t="e">
        <f>VLOOKUP(G1291,'TONG HOP'!$C$8:$E$799,2,0)</f>
        <v>#N/A</v>
      </c>
      <c r="I1291" s="29" t="str">
        <f>IF(B1291="","",VLOOKUP(H1291,'TONG HOP'!$B$8:$F$19883,1,0))</f>
        <v/>
      </c>
      <c r="J1291" s="35" t="str">
        <f>IF(B1291="","",VLOOKUP(I1291,'TONG HOP'!$B$8:$F$19883,5,0))</f>
        <v/>
      </c>
      <c r="K1291" s="214"/>
      <c r="L1291" s="214"/>
      <c r="O1291" s="617"/>
      <c r="P1291" s="11">
        <f t="shared" si="43"/>
        <v>8</v>
      </c>
    </row>
    <row r="1292" spans="1:16" ht="15" customHeight="1">
      <c r="A1292" s="4">
        <f t="shared" si="42"/>
        <v>1288</v>
      </c>
      <c r="B1292" s="30"/>
      <c r="C1292" s="19" t="s">
        <v>742</v>
      </c>
      <c r="D1292" s="489"/>
      <c r="E1292" s="5" t="s">
        <v>743</v>
      </c>
      <c r="F1292" s="20"/>
      <c r="G1292" s="17"/>
      <c r="H1292" s="17" t="e">
        <f>VLOOKUP(G1292,'TONG HOP'!$C$8:$E$799,2,0)</f>
        <v>#N/A</v>
      </c>
      <c r="I1292" s="29" t="str">
        <f>IF(B1292="","",VLOOKUP(H1292,'TONG HOP'!$B$8:$F$19883,1,0))</f>
        <v/>
      </c>
      <c r="J1292" s="35" t="str">
        <f>IF(B1292="","",VLOOKUP(I1292,'TONG HOP'!$B$8:$F$19883,5,0))</f>
        <v/>
      </c>
      <c r="K1292" s="214"/>
      <c r="L1292" s="214"/>
      <c r="O1292" s="617"/>
      <c r="P1292" s="11">
        <f t="shared" si="43"/>
        <v>8</v>
      </c>
    </row>
    <row r="1293" spans="1:16" ht="15" customHeight="1">
      <c r="A1293" s="4">
        <f t="shared" si="42"/>
        <v>1289</v>
      </c>
      <c r="B1293" s="30"/>
      <c r="C1293" s="19" t="s">
        <v>742</v>
      </c>
      <c r="D1293" s="489"/>
      <c r="E1293" s="5" t="s">
        <v>743</v>
      </c>
      <c r="F1293" s="20"/>
      <c r="G1293" s="17"/>
      <c r="H1293" s="17" t="e">
        <f>VLOOKUP(G1293,'TONG HOP'!$C$8:$E$799,2,0)</f>
        <v>#N/A</v>
      </c>
      <c r="I1293" s="29" t="str">
        <f>IF(B1293="","",VLOOKUP(H1293,'TONG HOP'!$B$8:$F$19883,1,0))</f>
        <v/>
      </c>
      <c r="J1293" s="35" t="str">
        <f>IF(B1293="","",VLOOKUP(I1293,'TONG HOP'!$B$8:$F$19883,5,0))</f>
        <v/>
      </c>
      <c r="K1293" s="214"/>
      <c r="L1293" s="214"/>
      <c r="O1293" s="617"/>
      <c r="P1293" s="11">
        <f t="shared" si="43"/>
        <v>8</v>
      </c>
    </row>
    <row r="1294" spans="1:16" ht="15" customHeight="1">
      <c r="A1294" s="4">
        <f t="shared" si="42"/>
        <v>1290</v>
      </c>
      <c r="B1294" s="30"/>
      <c r="C1294" s="19" t="s">
        <v>742</v>
      </c>
      <c r="D1294" s="489"/>
      <c r="E1294" s="5" t="s">
        <v>743</v>
      </c>
      <c r="F1294" s="20"/>
      <c r="G1294" s="17"/>
      <c r="H1294" s="17" t="e">
        <f>VLOOKUP(G1294,'TONG HOP'!$C$8:$E$799,2,0)</f>
        <v>#N/A</v>
      </c>
      <c r="I1294" s="29" t="str">
        <f>IF(B1294="","",VLOOKUP(H1294,'TONG HOP'!$B$8:$F$19883,1,0))</f>
        <v/>
      </c>
      <c r="J1294" s="35" t="str">
        <f>IF(B1294="","",VLOOKUP(I1294,'TONG HOP'!$B$8:$F$19883,5,0))</f>
        <v/>
      </c>
      <c r="K1294" s="214"/>
      <c r="L1294" s="214"/>
      <c r="O1294" s="617"/>
      <c r="P1294" s="11">
        <f t="shared" si="43"/>
        <v>8</v>
      </c>
    </row>
    <row r="1295" spans="1:16" ht="15" customHeight="1">
      <c r="A1295" s="4">
        <f t="shared" si="42"/>
        <v>1291</v>
      </c>
      <c r="B1295" s="30"/>
      <c r="C1295" s="19" t="s">
        <v>742</v>
      </c>
      <c r="D1295" s="489"/>
      <c r="E1295" s="5" t="s">
        <v>743</v>
      </c>
      <c r="F1295" s="20"/>
      <c r="G1295" s="17"/>
      <c r="H1295" s="17" t="e">
        <f>VLOOKUP(G1295,'TONG HOP'!$C$8:$E$799,2,0)</f>
        <v>#N/A</v>
      </c>
      <c r="I1295" s="29" t="str">
        <f>IF(B1295="","",VLOOKUP(H1295,'TONG HOP'!$B$8:$F$19883,1,0))</f>
        <v/>
      </c>
      <c r="J1295" s="35" t="str">
        <f>IF(B1295="","",VLOOKUP(I1295,'TONG HOP'!$B$8:$F$19883,5,0))</f>
        <v/>
      </c>
      <c r="K1295" s="214"/>
      <c r="L1295" s="214"/>
      <c r="O1295" s="617"/>
      <c r="P1295" s="11">
        <f t="shared" si="43"/>
        <v>8</v>
      </c>
    </row>
    <row r="1296" spans="1:16" ht="15" customHeight="1">
      <c r="A1296" s="4">
        <f t="shared" si="42"/>
        <v>1292</v>
      </c>
      <c r="B1296" s="30"/>
      <c r="C1296" s="19" t="s">
        <v>742</v>
      </c>
      <c r="D1296" s="489"/>
      <c r="E1296" s="5" t="s">
        <v>743</v>
      </c>
      <c r="F1296" s="20"/>
      <c r="G1296" s="17"/>
      <c r="H1296" s="17" t="e">
        <f>VLOOKUP(G1296,'TONG HOP'!$C$8:$E$799,2,0)</f>
        <v>#N/A</v>
      </c>
      <c r="I1296" s="29" t="str">
        <f>IF(B1296="","",VLOOKUP(H1296,'TONG HOP'!$B$8:$F$19883,1,0))</f>
        <v/>
      </c>
      <c r="J1296" s="35" t="str">
        <f>IF(B1296="","",VLOOKUP(I1296,'TONG HOP'!$B$8:$F$19883,5,0))</f>
        <v/>
      </c>
      <c r="K1296" s="214"/>
      <c r="L1296" s="214"/>
      <c r="O1296" s="617"/>
      <c r="P1296" s="11">
        <f t="shared" si="43"/>
        <v>8</v>
      </c>
    </row>
    <row r="1297" spans="1:16" ht="15" customHeight="1">
      <c r="A1297" s="4">
        <f t="shared" si="42"/>
        <v>1293</v>
      </c>
      <c r="B1297" s="30"/>
      <c r="C1297" s="19" t="s">
        <v>742</v>
      </c>
      <c r="D1297" s="489"/>
      <c r="E1297" s="5" t="s">
        <v>743</v>
      </c>
      <c r="F1297" s="20"/>
      <c r="G1297" s="17"/>
      <c r="H1297" s="17" t="e">
        <f>VLOOKUP(G1297,'TONG HOP'!$C$8:$E$799,2,0)</f>
        <v>#N/A</v>
      </c>
      <c r="I1297" s="29" t="str">
        <f>IF(B1297="","",VLOOKUP(H1297,'TONG HOP'!$B$8:$F$19883,1,0))</f>
        <v/>
      </c>
      <c r="J1297" s="35" t="str">
        <f>IF(B1297="","",VLOOKUP(I1297,'TONG HOP'!$B$8:$F$19883,5,0))</f>
        <v/>
      </c>
      <c r="K1297" s="214"/>
      <c r="L1297" s="214"/>
      <c r="O1297" s="617"/>
      <c r="P1297" s="11">
        <f t="shared" si="43"/>
        <v>8</v>
      </c>
    </row>
    <row r="1298" spans="1:16" ht="15" customHeight="1">
      <c r="A1298" s="4">
        <f t="shared" si="42"/>
        <v>1294</v>
      </c>
      <c r="B1298" s="30"/>
      <c r="C1298" s="19" t="s">
        <v>742</v>
      </c>
      <c r="D1298" s="489"/>
      <c r="E1298" s="5" t="s">
        <v>743</v>
      </c>
      <c r="F1298" s="20"/>
      <c r="G1298" s="17"/>
      <c r="H1298" s="17" t="e">
        <f>VLOOKUP(G1298,'TONG HOP'!$C$8:$E$799,2,0)</f>
        <v>#N/A</v>
      </c>
      <c r="I1298" s="29" t="str">
        <f>IF(B1298="","",VLOOKUP(H1298,'TONG HOP'!$B$8:$F$19883,1,0))</f>
        <v/>
      </c>
      <c r="J1298" s="35" t="str">
        <f>IF(B1298="","",VLOOKUP(I1298,'TONG HOP'!$B$8:$F$19883,5,0))</f>
        <v/>
      </c>
      <c r="K1298" s="214"/>
      <c r="L1298" s="214"/>
      <c r="O1298" s="617"/>
      <c r="P1298" s="11">
        <f t="shared" si="43"/>
        <v>8</v>
      </c>
    </row>
    <row r="1299" spans="1:16" ht="15" customHeight="1">
      <c r="A1299" s="4">
        <f t="shared" si="42"/>
        <v>1295</v>
      </c>
      <c r="B1299" s="30"/>
      <c r="C1299" s="19" t="s">
        <v>742</v>
      </c>
      <c r="D1299" s="489"/>
      <c r="E1299" s="5" t="s">
        <v>743</v>
      </c>
      <c r="F1299" s="20"/>
      <c r="G1299" s="17"/>
      <c r="H1299" s="17" t="e">
        <f>VLOOKUP(G1299,'TONG HOP'!$C$8:$E$799,2,0)</f>
        <v>#N/A</v>
      </c>
      <c r="I1299" s="29" t="str">
        <f>IF(B1299="","",VLOOKUP(H1299,'TONG HOP'!$B$8:$F$19883,1,0))</f>
        <v/>
      </c>
      <c r="J1299" s="35" t="str">
        <f>IF(B1299="","",VLOOKUP(I1299,'TONG HOP'!$B$8:$F$19883,5,0))</f>
        <v/>
      </c>
      <c r="K1299" s="214"/>
      <c r="L1299" s="214"/>
      <c r="O1299" s="617"/>
      <c r="P1299" s="11">
        <f t="shared" si="43"/>
        <v>8</v>
      </c>
    </row>
    <row r="1300" spans="1:16" ht="15" customHeight="1">
      <c r="A1300" s="4">
        <f t="shared" si="42"/>
        <v>1296</v>
      </c>
      <c r="B1300" s="30"/>
      <c r="C1300" s="19" t="s">
        <v>742</v>
      </c>
      <c r="D1300" s="489"/>
      <c r="E1300" s="5" t="s">
        <v>743</v>
      </c>
      <c r="F1300" s="20"/>
      <c r="G1300" s="17"/>
      <c r="H1300" s="17" t="e">
        <f>VLOOKUP(G1300,'TONG HOP'!$C$8:$E$799,2,0)</f>
        <v>#N/A</v>
      </c>
      <c r="I1300" s="29" t="str">
        <f>IF(B1300="","",VLOOKUP(H1300,'TONG HOP'!$B$8:$F$19883,1,0))</f>
        <v/>
      </c>
      <c r="J1300" s="35" t="str">
        <f>IF(B1300="","",VLOOKUP(I1300,'TONG HOP'!$B$8:$F$19883,5,0))</f>
        <v/>
      </c>
      <c r="K1300" s="214"/>
      <c r="L1300" s="214"/>
      <c r="O1300" s="617"/>
      <c r="P1300" s="11">
        <f t="shared" si="43"/>
        <v>8</v>
      </c>
    </row>
    <row r="1301" spans="1:16" ht="15" customHeight="1">
      <c r="A1301" s="4">
        <f t="shared" si="42"/>
        <v>1297</v>
      </c>
      <c r="B1301" s="30"/>
      <c r="C1301" s="19" t="s">
        <v>742</v>
      </c>
      <c r="D1301" s="489"/>
      <c r="E1301" s="5" t="s">
        <v>743</v>
      </c>
      <c r="F1301" s="20"/>
      <c r="G1301" s="17"/>
      <c r="H1301" s="17" t="e">
        <f>VLOOKUP(G1301,'TONG HOP'!$C$8:$E$799,2,0)</f>
        <v>#N/A</v>
      </c>
      <c r="I1301" s="29" t="str">
        <f>IF(B1301="","",VLOOKUP(H1301,'TONG HOP'!$B$8:$F$19883,1,0))</f>
        <v/>
      </c>
      <c r="J1301" s="35" t="str">
        <f>IF(B1301="","",VLOOKUP(I1301,'TONG HOP'!$B$8:$F$19883,5,0))</f>
        <v/>
      </c>
      <c r="K1301" s="214"/>
      <c r="L1301" s="214"/>
      <c r="O1301" s="617"/>
      <c r="P1301" s="11">
        <f t="shared" si="43"/>
        <v>8</v>
      </c>
    </row>
    <row r="1302" spans="1:16" ht="15" customHeight="1">
      <c r="A1302" s="4">
        <f t="shared" si="42"/>
        <v>1298</v>
      </c>
      <c r="B1302" s="30"/>
      <c r="C1302" s="19" t="s">
        <v>742</v>
      </c>
      <c r="D1302" s="489"/>
      <c r="E1302" s="5" t="s">
        <v>743</v>
      </c>
      <c r="F1302" s="20"/>
      <c r="G1302" s="17"/>
      <c r="H1302" s="17" t="e">
        <f>VLOOKUP(G1302,'TONG HOP'!$C$8:$E$799,2,0)</f>
        <v>#N/A</v>
      </c>
      <c r="I1302" s="29" t="str">
        <f>IF(B1302="","",VLOOKUP(H1302,'TONG HOP'!$B$8:$F$19883,1,0))</f>
        <v/>
      </c>
      <c r="J1302" s="35" t="str">
        <f>IF(B1302="","",VLOOKUP(I1302,'TONG HOP'!$B$8:$F$19883,5,0))</f>
        <v/>
      </c>
      <c r="K1302" s="214"/>
      <c r="L1302" s="214"/>
      <c r="O1302" s="617"/>
      <c r="P1302" s="11">
        <f t="shared" si="43"/>
        <v>8</v>
      </c>
    </row>
    <row r="1303" spans="1:16" ht="15" customHeight="1">
      <c r="A1303" s="4">
        <f t="shared" si="42"/>
        <v>1299</v>
      </c>
      <c r="B1303" s="30"/>
      <c r="C1303" s="19" t="s">
        <v>742</v>
      </c>
      <c r="D1303" s="489"/>
      <c r="E1303" s="5" t="s">
        <v>743</v>
      </c>
      <c r="F1303" s="20"/>
      <c r="G1303" s="17"/>
      <c r="H1303" s="17" t="e">
        <f>VLOOKUP(G1303,'TONG HOP'!$C$8:$E$799,2,0)</f>
        <v>#N/A</v>
      </c>
      <c r="I1303" s="29" t="str">
        <f>IF(B1303="","",VLOOKUP(H1303,'TONG HOP'!$B$8:$F$19883,1,0))</f>
        <v/>
      </c>
      <c r="J1303" s="35" t="str">
        <f>IF(B1303="","",VLOOKUP(I1303,'TONG HOP'!$B$8:$F$19883,5,0))</f>
        <v/>
      </c>
      <c r="K1303" s="214"/>
      <c r="L1303" s="214"/>
      <c r="O1303" s="617"/>
      <c r="P1303" s="11">
        <f t="shared" si="43"/>
        <v>8</v>
      </c>
    </row>
    <row r="1304" spans="1:16" ht="15" customHeight="1">
      <c r="A1304" s="4">
        <f t="shared" si="42"/>
        <v>1300</v>
      </c>
      <c r="B1304" s="30"/>
      <c r="C1304" s="19" t="s">
        <v>742</v>
      </c>
      <c r="D1304" s="489"/>
      <c r="E1304" s="5" t="s">
        <v>743</v>
      </c>
      <c r="F1304" s="20"/>
      <c r="G1304" s="17"/>
      <c r="H1304" s="17" t="e">
        <f>VLOOKUP(G1304,'TONG HOP'!$C$8:$E$799,2,0)</f>
        <v>#N/A</v>
      </c>
      <c r="I1304" s="29" t="str">
        <f>IF(B1304="","",VLOOKUP(H1304,'TONG HOP'!$B$8:$F$19883,1,0))</f>
        <v/>
      </c>
      <c r="J1304" s="35" t="str">
        <f>IF(B1304="","",VLOOKUP(I1304,'TONG HOP'!$B$8:$F$19883,5,0))</f>
        <v/>
      </c>
      <c r="K1304" s="214"/>
      <c r="L1304" s="214"/>
      <c r="O1304" s="617"/>
      <c r="P1304" s="11">
        <f t="shared" si="43"/>
        <v>8</v>
      </c>
    </row>
    <row r="1305" spans="1:16" ht="15" customHeight="1">
      <c r="A1305" s="4">
        <f t="shared" si="42"/>
        <v>1301</v>
      </c>
      <c r="B1305" s="30"/>
      <c r="C1305" s="19" t="s">
        <v>742</v>
      </c>
      <c r="D1305" s="489"/>
      <c r="E1305" s="5" t="s">
        <v>743</v>
      </c>
      <c r="F1305" s="20"/>
      <c r="G1305" s="17"/>
      <c r="H1305" s="17" t="e">
        <f>VLOOKUP(G1305,'TONG HOP'!$C$8:$E$799,2,0)</f>
        <v>#N/A</v>
      </c>
      <c r="I1305" s="29" t="str">
        <f>IF(B1305="","",VLOOKUP(H1305,'TONG HOP'!$B$8:$F$19883,1,0))</f>
        <v/>
      </c>
      <c r="J1305" s="35" t="str">
        <f>IF(B1305="","",VLOOKUP(I1305,'TONG HOP'!$B$8:$F$19883,5,0))</f>
        <v/>
      </c>
      <c r="K1305" s="214"/>
      <c r="L1305" s="214"/>
      <c r="O1305" s="617"/>
      <c r="P1305" s="11">
        <f t="shared" si="43"/>
        <v>8</v>
      </c>
    </row>
    <row r="1306" spans="1:16" ht="15" customHeight="1">
      <c r="A1306" s="4">
        <f t="shared" si="42"/>
        <v>1302</v>
      </c>
      <c r="B1306" s="30"/>
      <c r="C1306" s="19" t="s">
        <v>742</v>
      </c>
      <c r="D1306" s="489"/>
      <c r="E1306" s="5" t="s">
        <v>743</v>
      </c>
      <c r="F1306" s="20"/>
      <c r="G1306" s="17"/>
      <c r="H1306" s="17" t="e">
        <f>VLOOKUP(G1306,'TONG HOP'!$C$8:$E$799,2,0)</f>
        <v>#N/A</v>
      </c>
      <c r="I1306" s="29" t="str">
        <f>IF(B1306="","",VLOOKUP(H1306,'TONG HOP'!$B$8:$F$19883,1,0))</f>
        <v/>
      </c>
      <c r="J1306" s="35" t="str">
        <f>IF(B1306="","",VLOOKUP(I1306,'TONG HOP'!$B$8:$F$19883,5,0))</f>
        <v/>
      </c>
      <c r="K1306" s="214"/>
      <c r="L1306" s="214"/>
      <c r="O1306" s="617"/>
      <c r="P1306" s="11">
        <f t="shared" si="43"/>
        <v>8</v>
      </c>
    </row>
    <row r="1307" spans="1:16" ht="15" customHeight="1">
      <c r="A1307" s="4">
        <f t="shared" si="42"/>
        <v>1303</v>
      </c>
      <c r="B1307" s="30"/>
      <c r="C1307" s="19" t="s">
        <v>742</v>
      </c>
      <c r="D1307" s="489"/>
      <c r="E1307" s="5" t="s">
        <v>743</v>
      </c>
      <c r="F1307" s="20"/>
      <c r="G1307" s="17"/>
      <c r="H1307" s="17" t="e">
        <f>VLOOKUP(G1307,'TONG HOP'!$C$8:$E$799,2,0)</f>
        <v>#N/A</v>
      </c>
      <c r="I1307" s="29" t="str">
        <f>IF(B1307="","",VLOOKUP(H1307,'TONG HOP'!$B$8:$F$19883,1,0))</f>
        <v/>
      </c>
      <c r="J1307" s="35" t="str">
        <f>IF(B1307="","",VLOOKUP(I1307,'TONG HOP'!$B$8:$F$19883,5,0))</f>
        <v/>
      </c>
      <c r="K1307" s="214"/>
      <c r="L1307" s="214"/>
      <c r="O1307" s="617"/>
      <c r="P1307" s="11">
        <f t="shared" si="43"/>
        <v>8</v>
      </c>
    </row>
    <row r="1308" spans="1:16" ht="15" customHeight="1">
      <c r="A1308" s="4">
        <f t="shared" si="42"/>
        <v>1304</v>
      </c>
      <c r="B1308" s="30"/>
      <c r="C1308" s="19" t="s">
        <v>742</v>
      </c>
      <c r="D1308" s="489"/>
      <c r="E1308" s="5" t="s">
        <v>743</v>
      </c>
      <c r="F1308" s="20"/>
      <c r="G1308" s="17"/>
      <c r="H1308" s="17" t="e">
        <f>VLOOKUP(G1308,'TONG HOP'!$C$8:$E$799,2,0)</f>
        <v>#N/A</v>
      </c>
      <c r="I1308" s="29" t="str">
        <f>IF(B1308="","",VLOOKUP(H1308,'TONG HOP'!$B$8:$F$19883,1,0))</f>
        <v/>
      </c>
      <c r="J1308" s="35" t="str">
        <f>IF(B1308="","",VLOOKUP(I1308,'TONG HOP'!$B$8:$F$19883,5,0))</f>
        <v/>
      </c>
      <c r="K1308" s="214"/>
      <c r="L1308" s="214"/>
      <c r="O1308" s="617"/>
      <c r="P1308" s="11">
        <f t="shared" si="43"/>
        <v>8</v>
      </c>
    </row>
    <row r="1309" spans="1:16" ht="15" customHeight="1">
      <c r="A1309" s="4">
        <f t="shared" si="42"/>
        <v>1305</v>
      </c>
      <c r="B1309" s="30"/>
      <c r="C1309" s="19" t="s">
        <v>742</v>
      </c>
      <c r="D1309" s="489"/>
      <c r="E1309" s="5" t="s">
        <v>743</v>
      </c>
      <c r="F1309" s="20"/>
      <c r="G1309" s="17"/>
      <c r="H1309" s="17" t="e">
        <f>VLOOKUP(G1309,'TONG HOP'!$C$8:$E$799,2,0)</f>
        <v>#N/A</v>
      </c>
      <c r="I1309" s="29" t="str">
        <f>IF(B1309="","",VLOOKUP(H1309,'TONG HOP'!$B$8:$F$19883,1,0))</f>
        <v/>
      </c>
      <c r="J1309" s="35" t="str">
        <f>IF(B1309="","",VLOOKUP(I1309,'TONG HOP'!$B$8:$F$19883,5,0))</f>
        <v/>
      </c>
      <c r="K1309" s="214"/>
      <c r="L1309" s="214"/>
      <c r="O1309" s="617"/>
      <c r="P1309" s="11">
        <f t="shared" si="43"/>
        <v>8</v>
      </c>
    </row>
    <row r="1310" spans="1:16" ht="15" customHeight="1">
      <c r="A1310" s="4">
        <f t="shared" si="42"/>
        <v>1306</v>
      </c>
      <c r="B1310" s="30"/>
      <c r="C1310" s="19" t="s">
        <v>742</v>
      </c>
      <c r="D1310" s="489"/>
      <c r="E1310" s="5" t="s">
        <v>743</v>
      </c>
      <c r="F1310" s="20"/>
      <c r="G1310" s="17"/>
      <c r="H1310" s="17" t="e">
        <f>VLOOKUP(G1310,'TONG HOP'!$C$8:$E$799,2,0)</f>
        <v>#N/A</v>
      </c>
      <c r="I1310" s="29" t="str">
        <f>IF(B1310="","",VLOOKUP(H1310,'TONG HOP'!$B$8:$F$19883,1,0))</f>
        <v/>
      </c>
      <c r="J1310" s="35" t="str">
        <f>IF(B1310="","",VLOOKUP(I1310,'TONG HOP'!$B$8:$F$19883,5,0))</f>
        <v/>
      </c>
      <c r="K1310" s="214"/>
      <c r="L1310" s="214"/>
      <c r="O1310" s="617"/>
      <c r="P1310" s="11">
        <f t="shared" si="43"/>
        <v>8</v>
      </c>
    </row>
    <row r="1311" spans="1:16" ht="15" customHeight="1">
      <c r="A1311" s="4">
        <f t="shared" si="42"/>
        <v>1307</v>
      </c>
      <c r="B1311" s="30"/>
      <c r="C1311" s="19" t="s">
        <v>742</v>
      </c>
      <c r="D1311" s="489"/>
      <c r="E1311" s="5" t="s">
        <v>743</v>
      </c>
      <c r="F1311" s="20"/>
      <c r="G1311" s="17"/>
      <c r="H1311" s="17" t="e">
        <f>VLOOKUP(G1311,'TONG HOP'!$C$8:$E$799,2,0)</f>
        <v>#N/A</v>
      </c>
      <c r="I1311" s="29" t="str">
        <f>IF(B1311="","",VLOOKUP(H1311,'TONG HOP'!$B$8:$F$19883,1,0))</f>
        <v/>
      </c>
      <c r="J1311" s="35" t="str">
        <f>IF(B1311="","",VLOOKUP(I1311,'TONG HOP'!$B$8:$F$19883,5,0))</f>
        <v/>
      </c>
      <c r="K1311" s="214"/>
      <c r="L1311" s="214"/>
      <c r="O1311" s="617"/>
      <c r="P1311" s="11">
        <f t="shared" si="43"/>
        <v>8</v>
      </c>
    </row>
    <row r="1312" spans="1:16" ht="15" customHeight="1">
      <c r="A1312" s="4">
        <f t="shared" si="42"/>
        <v>1308</v>
      </c>
      <c r="B1312" s="30"/>
      <c r="C1312" s="19" t="s">
        <v>742</v>
      </c>
      <c r="D1312" s="489"/>
      <c r="E1312" s="5" t="s">
        <v>743</v>
      </c>
      <c r="F1312" s="20"/>
      <c r="G1312" s="17"/>
      <c r="H1312" s="17" t="e">
        <f>VLOOKUP(G1312,'TONG HOP'!$C$8:$E$799,2,0)</f>
        <v>#N/A</v>
      </c>
      <c r="I1312" s="29" t="str">
        <f>IF(B1312="","",VLOOKUP(H1312,'TONG HOP'!$B$8:$F$19883,1,0))</f>
        <v/>
      </c>
      <c r="J1312" s="35" t="str">
        <f>IF(B1312="","",VLOOKUP(I1312,'TONG HOP'!$B$8:$F$19883,5,0))</f>
        <v/>
      </c>
      <c r="K1312" s="214"/>
      <c r="L1312" s="214"/>
      <c r="O1312" s="617"/>
      <c r="P1312" s="11">
        <f t="shared" si="43"/>
        <v>8</v>
      </c>
    </row>
    <row r="1313" spans="1:16" ht="15" customHeight="1">
      <c r="A1313" s="4">
        <f t="shared" si="42"/>
        <v>1309</v>
      </c>
      <c r="B1313" s="30"/>
      <c r="C1313" s="19" t="s">
        <v>742</v>
      </c>
      <c r="D1313" s="489"/>
      <c r="E1313" s="5" t="s">
        <v>743</v>
      </c>
      <c r="F1313" s="20"/>
      <c r="G1313" s="17"/>
      <c r="H1313" s="17" t="e">
        <f>VLOOKUP(G1313,'TONG HOP'!$C$8:$E$799,2,0)</f>
        <v>#N/A</v>
      </c>
      <c r="I1313" s="29" t="str">
        <f>IF(B1313="","",VLOOKUP(H1313,'TONG HOP'!$B$8:$F$19883,1,0))</f>
        <v/>
      </c>
      <c r="J1313" s="35" t="str">
        <f>IF(B1313="","",VLOOKUP(I1313,'TONG HOP'!$B$8:$F$19883,5,0))</f>
        <v/>
      </c>
      <c r="K1313" s="214"/>
      <c r="L1313" s="214"/>
      <c r="O1313" s="617"/>
      <c r="P1313" s="11">
        <f t="shared" si="43"/>
        <v>8</v>
      </c>
    </row>
    <row r="1314" spans="1:16" ht="15" customHeight="1">
      <c r="A1314" s="4">
        <f t="shared" si="42"/>
        <v>1310</v>
      </c>
      <c r="B1314" s="30"/>
      <c r="C1314" s="19" t="s">
        <v>742</v>
      </c>
      <c r="D1314" s="489"/>
      <c r="E1314" s="5" t="s">
        <v>743</v>
      </c>
      <c r="F1314" s="20"/>
      <c r="G1314" s="17"/>
      <c r="H1314" s="17" t="e">
        <f>VLOOKUP(G1314,'TONG HOP'!$C$8:$E$799,2,0)</f>
        <v>#N/A</v>
      </c>
      <c r="I1314" s="29" t="str">
        <f>IF(B1314="","",VLOOKUP(H1314,'TONG HOP'!$B$8:$F$19883,1,0))</f>
        <v/>
      </c>
      <c r="J1314" s="35" t="str">
        <f>IF(B1314="","",VLOOKUP(I1314,'TONG HOP'!$B$8:$F$19883,5,0))</f>
        <v/>
      </c>
      <c r="K1314" s="214"/>
      <c r="L1314" s="214"/>
      <c r="O1314" s="617"/>
      <c r="P1314" s="11">
        <f t="shared" si="43"/>
        <v>8</v>
      </c>
    </row>
    <row r="1315" spans="1:16" ht="15" customHeight="1">
      <c r="A1315" s="4">
        <f t="shared" si="42"/>
        <v>1311</v>
      </c>
      <c r="B1315" s="30"/>
      <c r="C1315" s="19" t="s">
        <v>742</v>
      </c>
      <c r="D1315" s="489"/>
      <c r="E1315" s="5" t="s">
        <v>743</v>
      </c>
      <c r="F1315" s="20"/>
      <c r="G1315" s="17"/>
      <c r="H1315" s="17" t="e">
        <f>VLOOKUP(G1315,'TONG HOP'!$C$8:$E$799,2,0)</f>
        <v>#N/A</v>
      </c>
      <c r="I1315" s="29" t="str">
        <f>IF(B1315="","",VLOOKUP(H1315,'TONG HOP'!$B$8:$F$19883,1,0))</f>
        <v/>
      </c>
      <c r="J1315" s="35" t="str">
        <f>IF(B1315="","",VLOOKUP(I1315,'TONG HOP'!$B$8:$F$19883,5,0))</f>
        <v/>
      </c>
      <c r="K1315" s="214"/>
      <c r="L1315" s="214"/>
      <c r="O1315" s="617"/>
      <c r="P1315" s="11">
        <f t="shared" si="43"/>
        <v>8</v>
      </c>
    </row>
    <row r="1316" spans="1:16" ht="15" customHeight="1">
      <c r="A1316" s="4">
        <f t="shared" si="42"/>
        <v>1312</v>
      </c>
      <c r="B1316" s="30"/>
      <c r="C1316" s="19" t="s">
        <v>742</v>
      </c>
      <c r="D1316" s="489"/>
      <c r="E1316" s="5" t="s">
        <v>743</v>
      </c>
      <c r="F1316" s="20"/>
      <c r="G1316" s="17"/>
      <c r="H1316" s="17" t="e">
        <f>VLOOKUP(G1316,'TONG HOP'!$C$8:$E$799,2,0)</f>
        <v>#N/A</v>
      </c>
      <c r="I1316" s="29" t="str">
        <f>IF(B1316="","",VLOOKUP(H1316,'TONG HOP'!$B$8:$F$19883,1,0))</f>
        <v/>
      </c>
      <c r="J1316" s="35" t="str">
        <f>IF(B1316="","",VLOOKUP(I1316,'TONG HOP'!$B$8:$F$19883,5,0))</f>
        <v/>
      </c>
      <c r="K1316" s="214"/>
      <c r="L1316" s="214"/>
      <c r="O1316" s="617"/>
      <c r="P1316" s="11">
        <f t="shared" si="43"/>
        <v>8</v>
      </c>
    </row>
    <row r="1317" spans="1:16" ht="15" customHeight="1">
      <c r="A1317" s="4">
        <f t="shared" si="42"/>
        <v>1313</v>
      </c>
      <c r="B1317" s="30"/>
      <c r="C1317" s="19" t="s">
        <v>742</v>
      </c>
      <c r="D1317" s="489"/>
      <c r="E1317" s="5" t="s">
        <v>743</v>
      </c>
      <c r="F1317" s="20"/>
      <c r="G1317" s="17"/>
      <c r="H1317" s="17" t="e">
        <f>VLOOKUP(G1317,'TONG HOP'!$C$8:$E$799,2,0)</f>
        <v>#N/A</v>
      </c>
      <c r="I1317" s="29" t="str">
        <f>IF(B1317="","",VLOOKUP(H1317,'TONG HOP'!$B$8:$F$19883,1,0))</f>
        <v/>
      </c>
      <c r="J1317" s="35" t="str">
        <f>IF(B1317="","",VLOOKUP(I1317,'TONG HOP'!$B$8:$F$19883,5,0))</f>
        <v/>
      </c>
      <c r="K1317" s="214"/>
      <c r="L1317" s="214"/>
      <c r="O1317" s="617"/>
      <c r="P1317" s="11">
        <f t="shared" si="43"/>
        <v>8</v>
      </c>
    </row>
    <row r="1318" spans="1:16" ht="15" customHeight="1">
      <c r="A1318" s="4">
        <f t="shared" si="42"/>
        <v>1314</v>
      </c>
      <c r="B1318" s="30"/>
      <c r="C1318" s="19" t="s">
        <v>742</v>
      </c>
      <c r="D1318" s="489"/>
      <c r="E1318" s="5" t="s">
        <v>743</v>
      </c>
      <c r="F1318" s="20"/>
      <c r="G1318" s="17"/>
      <c r="H1318" s="17" t="e">
        <f>VLOOKUP(G1318,'TONG HOP'!$C$8:$E$799,2,0)</f>
        <v>#N/A</v>
      </c>
      <c r="I1318" s="29" t="str">
        <f>IF(B1318="","",VLOOKUP(H1318,'TONG HOP'!$B$8:$F$19883,1,0))</f>
        <v/>
      </c>
      <c r="J1318" s="35" t="str">
        <f>IF(B1318="","",VLOOKUP(I1318,'TONG HOP'!$B$8:$F$19883,5,0))</f>
        <v/>
      </c>
      <c r="K1318" s="214"/>
      <c r="L1318" s="214"/>
      <c r="O1318" s="617"/>
      <c r="P1318" s="11">
        <f t="shared" si="43"/>
        <v>8</v>
      </c>
    </row>
    <row r="1319" spans="1:16" ht="15" customHeight="1">
      <c r="A1319" s="4">
        <f t="shared" si="42"/>
        <v>1315</v>
      </c>
      <c r="B1319" s="30"/>
      <c r="C1319" s="19" t="s">
        <v>742</v>
      </c>
      <c r="D1319" s="489"/>
      <c r="E1319" s="5" t="s">
        <v>743</v>
      </c>
      <c r="F1319" s="20"/>
      <c r="G1319" s="17"/>
      <c r="H1319" s="17" t="e">
        <f>VLOOKUP(G1319,'TONG HOP'!$C$8:$E$799,2,0)</f>
        <v>#N/A</v>
      </c>
      <c r="I1319" s="29" t="str">
        <f>IF(B1319="","",VLOOKUP(H1319,'TONG HOP'!$B$8:$F$19883,1,0))</f>
        <v/>
      </c>
      <c r="J1319" s="35" t="str">
        <f>IF(B1319="","",VLOOKUP(I1319,'TONG HOP'!$B$8:$F$19883,5,0))</f>
        <v/>
      </c>
      <c r="K1319" s="214"/>
      <c r="L1319" s="214"/>
      <c r="O1319" s="617"/>
      <c r="P1319" s="11">
        <f t="shared" si="43"/>
        <v>8</v>
      </c>
    </row>
    <row r="1320" spans="1:16" ht="15" customHeight="1">
      <c r="A1320" s="4">
        <f t="shared" si="42"/>
        <v>1316</v>
      </c>
      <c r="B1320" s="30"/>
      <c r="C1320" s="19" t="s">
        <v>742</v>
      </c>
      <c r="D1320" s="489"/>
      <c r="E1320" s="5" t="s">
        <v>743</v>
      </c>
      <c r="F1320" s="20"/>
      <c r="G1320" s="17"/>
      <c r="H1320" s="17" t="e">
        <f>VLOOKUP(G1320,'TONG HOP'!$C$8:$E$799,2,0)</f>
        <v>#N/A</v>
      </c>
      <c r="I1320" s="29" t="str">
        <f>IF(B1320="","",VLOOKUP(H1320,'TONG HOP'!$B$8:$F$19883,1,0))</f>
        <v/>
      </c>
      <c r="J1320" s="35" t="str">
        <f>IF(B1320="","",VLOOKUP(I1320,'TONG HOP'!$B$8:$F$19883,5,0))</f>
        <v/>
      </c>
      <c r="K1320" s="214"/>
      <c r="L1320" s="214"/>
      <c r="O1320" s="617"/>
      <c r="P1320" s="11">
        <f t="shared" si="43"/>
        <v>8</v>
      </c>
    </row>
    <row r="1321" spans="1:16" ht="15" customHeight="1">
      <c r="A1321" s="4">
        <f t="shared" si="42"/>
        <v>1317</v>
      </c>
      <c r="B1321" s="30"/>
      <c r="C1321" s="19" t="s">
        <v>742</v>
      </c>
      <c r="D1321" s="489"/>
      <c r="E1321" s="5" t="s">
        <v>743</v>
      </c>
      <c r="F1321" s="20"/>
      <c r="G1321" s="17"/>
      <c r="H1321" s="17" t="e">
        <f>VLOOKUP(G1321,'TONG HOP'!$C$8:$E$799,2,0)</f>
        <v>#N/A</v>
      </c>
      <c r="I1321" s="29" t="str">
        <f>IF(B1321="","",VLOOKUP(H1321,'TONG HOP'!$B$8:$F$19883,1,0))</f>
        <v/>
      </c>
      <c r="J1321" s="35" t="str">
        <f>IF(B1321="","",VLOOKUP(I1321,'TONG HOP'!$B$8:$F$19883,5,0))</f>
        <v/>
      </c>
      <c r="K1321" s="214"/>
      <c r="L1321" s="214"/>
      <c r="O1321" s="617"/>
      <c r="P1321" s="11">
        <f t="shared" si="43"/>
        <v>8</v>
      </c>
    </row>
    <row r="1322" spans="1:16" ht="15" customHeight="1">
      <c r="A1322" s="4">
        <f t="shared" si="42"/>
        <v>1318</v>
      </c>
      <c r="B1322" s="30"/>
      <c r="C1322" s="19" t="s">
        <v>742</v>
      </c>
      <c r="D1322" s="489"/>
      <c r="E1322" s="5" t="s">
        <v>743</v>
      </c>
      <c r="F1322" s="20"/>
      <c r="G1322" s="17"/>
      <c r="H1322" s="17" t="e">
        <f>VLOOKUP(G1322,'TONG HOP'!$C$8:$E$799,2,0)</f>
        <v>#N/A</v>
      </c>
      <c r="I1322" s="29" t="str">
        <f>IF(B1322="","",VLOOKUP(H1322,'TONG HOP'!$B$8:$F$19883,1,0))</f>
        <v/>
      </c>
      <c r="J1322" s="35" t="str">
        <f>IF(B1322="","",VLOOKUP(I1322,'TONG HOP'!$B$8:$F$19883,5,0))</f>
        <v/>
      </c>
      <c r="K1322" s="214"/>
      <c r="L1322" s="214"/>
      <c r="O1322" s="617"/>
      <c r="P1322" s="11">
        <f t="shared" si="43"/>
        <v>8</v>
      </c>
    </row>
    <row r="1323" spans="1:16" ht="15" customHeight="1">
      <c r="A1323" s="4">
        <f t="shared" si="42"/>
        <v>1319</v>
      </c>
      <c r="B1323" s="30"/>
      <c r="C1323" s="19" t="s">
        <v>742</v>
      </c>
      <c r="D1323" s="489"/>
      <c r="E1323" s="5" t="s">
        <v>743</v>
      </c>
      <c r="F1323" s="20"/>
      <c r="G1323" s="17"/>
      <c r="H1323" s="17" t="e">
        <f>VLOOKUP(G1323,'TONG HOP'!$C$8:$E$799,2,0)</f>
        <v>#N/A</v>
      </c>
      <c r="I1323" s="29" t="str">
        <f>IF(B1323="","",VLOOKUP(H1323,'TONG HOP'!$B$8:$F$19883,1,0))</f>
        <v/>
      </c>
      <c r="J1323" s="35" t="str">
        <f>IF(B1323="","",VLOOKUP(I1323,'TONG HOP'!$B$8:$F$19883,5,0))</f>
        <v/>
      </c>
      <c r="K1323" s="214"/>
      <c r="L1323" s="214"/>
      <c r="O1323" s="617"/>
      <c r="P1323" s="11">
        <f t="shared" si="43"/>
        <v>8</v>
      </c>
    </row>
    <row r="1324" spans="1:16" ht="15" customHeight="1">
      <c r="A1324" s="4">
        <f t="shared" si="42"/>
        <v>1320</v>
      </c>
      <c r="B1324" s="30"/>
      <c r="C1324" s="19" t="s">
        <v>742</v>
      </c>
      <c r="D1324" s="489"/>
      <c r="E1324" s="5" t="s">
        <v>743</v>
      </c>
      <c r="F1324" s="20"/>
      <c r="G1324" s="17"/>
      <c r="H1324" s="17" t="e">
        <f>VLOOKUP(G1324,'TONG HOP'!$C$8:$E$799,2,0)</f>
        <v>#N/A</v>
      </c>
      <c r="I1324" s="29" t="str">
        <f>IF(B1324="","",VLOOKUP(H1324,'TONG HOP'!$B$8:$F$19883,1,0))</f>
        <v/>
      </c>
      <c r="J1324" s="35" t="str">
        <f>IF(B1324="","",VLOOKUP(I1324,'TONG HOP'!$B$8:$F$19883,5,0))</f>
        <v/>
      </c>
      <c r="K1324" s="214"/>
      <c r="L1324" s="214"/>
      <c r="O1324" s="617"/>
      <c r="P1324" s="11">
        <f t="shared" si="43"/>
        <v>8</v>
      </c>
    </row>
    <row r="1325" spans="1:16" ht="15" customHeight="1">
      <c r="A1325" s="4">
        <f t="shared" si="42"/>
        <v>1321</v>
      </c>
      <c r="B1325" s="30"/>
      <c r="C1325" s="19" t="s">
        <v>742</v>
      </c>
      <c r="D1325" s="489"/>
      <c r="E1325" s="5" t="s">
        <v>743</v>
      </c>
      <c r="F1325" s="20"/>
      <c r="G1325" s="17"/>
      <c r="H1325" s="17" t="e">
        <f>VLOOKUP(G1325,'TONG HOP'!$C$8:$E$799,2,0)</f>
        <v>#N/A</v>
      </c>
      <c r="I1325" s="29" t="str">
        <f>IF(B1325="","",VLOOKUP(H1325,'TONG HOP'!$B$8:$F$19883,1,0))</f>
        <v/>
      </c>
      <c r="J1325" s="35" t="str">
        <f>IF(B1325="","",VLOOKUP(I1325,'TONG HOP'!$B$8:$F$19883,5,0))</f>
        <v/>
      </c>
      <c r="K1325" s="214"/>
      <c r="L1325" s="214"/>
      <c r="O1325" s="617"/>
      <c r="P1325" s="11">
        <f t="shared" si="43"/>
        <v>8</v>
      </c>
    </row>
    <row r="1326" spans="1:16" ht="15" customHeight="1">
      <c r="A1326" s="4">
        <f t="shared" si="42"/>
        <v>1322</v>
      </c>
      <c r="B1326" s="30"/>
      <c r="C1326" s="19" t="s">
        <v>742</v>
      </c>
      <c r="D1326" s="489"/>
      <c r="E1326" s="5" t="s">
        <v>743</v>
      </c>
      <c r="F1326" s="20"/>
      <c r="G1326" s="17"/>
      <c r="H1326" s="17" t="e">
        <f>VLOOKUP(G1326,'TONG HOP'!$C$8:$E$799,2,0)</f>
        <v>#N/A</v>
      </c>
      <c r="I1326" s="29" t="str">
        <f>IF(B1326="","",VLOOKUP(H1326,'TONG HOP'!$B$8:$F$19883,1,0))</f>
        <v/>
      </c>
      <c r="J1326" s="35" t="str">
        <f>IF(B1326="","",VLOOKUP(I1326,'TONG HOP'!$B$8:$F$19883,5,0))</f>
        <v/>
      </c>
      <c r="K1326" s="214"/>
      <c r="L1326" s="214"/>
      <c r="O1326" s="617"/>
      <c r="P1326" s="11">
        <f t="shared" si="43"/>
        <v>8</v>
      </c>
    </row>
    <row r="1327" spans="1:16" ht="15" customHeight="1">
      <c r="A1327" s="4">
        <f t="shared" si="42"/>
        <v>1323</v>
      </c>
      <c r="B1327" s="30"/>
      <c r="C1327" s="19" t="s">
        <v>742</v>
      </c>
      <c r="D1327" s="489"/>
      <c r="E1327" s="5" t="s">
        <v>743</v>
      </c>
      <c r="F1327" s="20"/>
      <c r="G1327" s="17"/>
      <c r="H1327" s="17" t="e">
        <f>VLOOKUP(G1327,'TONG HOP'!$C$8:$E$799,2,0)</f>
        <v>#N/A</v>
      </c>
      <c r="I1327" s="29" t="str">
        <f>IF(B1327="","",VLOOKUP(H1327,'TONG HOP'!$B$8:$F$19883,1,0))</f>
        <v/>
      </c>
      <c r="J1327" s="35" t="str">
        <f>IF(B1327="","",VLOOKUP(I1327,'TONG HOP'!$B$8:$F$19883,5,0))</f>
        <v/>
      </c>
      <c r="K1327" s="214"/>
      <c r="L1327" s="214"/>
      <c r="O1327" s="617"/>
      <c r="P1327" s="11">
        <f t="shared" si="43"/>
        <v>8</v>
      </c>
    </row>
    <row r="1328" spans="1:16" ht="15" customHeight="1">
      <c r="A1328" s="4">
        <f t="shared" si="42"/>
        <v>1324</v>
      </c>
      <c r="B1328" s="30"/>
      <c r="C1328" s="19" t="s">
        <v>742</v>
      </c>
      <c r="D1328" s="489"/>
      <c r="E1328" s="5" t="s">
        <v>743</v>
      </c>
      <c r="F1328" s="20"/>
      <c r="G1328" s="17"/>
      <c r="H1328" s="17" t="e">
        <f>VLOOKUP(G1328,'TONG HOP'!$C$8:$E$799,2,0)</f>
        <v>#N/A</v>
      </c>
      <c r="I1328" s="29" t="str">
        <f>IF(B1328="","",VLOOKUP(H1328,'TONG HOP'!$B$8:$F$19883,1,0))</f>
        <v/>
      </c>
      <c r="J1328" s="35" t="str">
        <f>IF(B1328="","",VLOOKUP(I1328,'TONG HOP'!$B$8:$F$19883,5,0))</f>
        <v/>
      </c>
      <c r="K1328" s="214"/>
      <c r="L1328" s="214"/>
      <c r="O1328" s="617"/>
      <c r="P1328" s="11">
        <f t="shared" si="43"/>
        <v>8</v>
      </c>
    </row>
    <row r="1329" spans="1:16" ht="15" customHeight="1">
      <c r="A1329" s="4">
        <f t="shared" si="42"/>
        <v>1325</v>
      </c>
      <c r="B1329" s="30"/>
      <c r="C1329" s="19" t="s">
        <v>742</v>
      </c>
      <c r="D1329" s="489"/>
      <c r="E1329" s="5" t="s">
        <v>743</v>
      </c>
      <c r="F1329" s="20"/>
      <c r="G1329" s="17"/>
      <c r="H1329" s="17" t="e">
        <f>VLOOKUP(G1329,'TONG HOP'!$C$8:$E$799,2,0)</f>
        <v>#N/A</v>
      </c>
      <c r="I1329" s="29" t="str">
        <f>IF(B1329="","",VLOOKUP(H1329,'TONG HOP'!$B$8:$F$19883,1,0))</f>
        <v/>
      </c>
      <c r="J1329" s="35" t="str">
        <f>IF(B1329="","",VLOOKUP(I1329,'TONG HOP'!$B$8:$F$19883,5,0))</f>
        <v/>
      </c>
      <c r="K1329" s="214"/>
      <c r="L1329" s="214"/>
      <c r="O1329" s="617"/>
      <c r="P1329" s="11">
        <f t="shared" si="43"/>
        <v>8</v>
      </c>
    </row>
    <row r="1330" spans="1:16" ht="15" customHeight="1">
      <c r="A1330" s="4">
        <f t="shared" si="42"/>
        <v>1326</v>
      </c>
      <c r="B1330" s="30"/>
      <c r="C1330" s="19" t="s">
        <v>742</v>
      </c>
      <c r="D1330" s="489"/>
      <c r="E1330" s="5" t="s">
        <v>743</v>
      </c>
      <c r="F1330" s="20"/>
      <c r="G1330" s="17"/>
      <c r="H1330" s="17" t="e">
        <f>VLOOKUP(G1330,'TONG HOP'!$C$8:$E$799,2,0)</f>
        <v>#N/A</v>
      </c>
      <c r="I1330" s="29" t="str">
        <f>IF(B1330="","",VLOOKUP(H1330,'TONG HOP'!$B$8:$F$19883,1,0))</f>
        <v/>
      </c>
      <c r="J1330" s="35" t="str">
        <f>IF(B1330="","",VLOOKUP(I1330,'TONG HOP'!$B$8:$F$19883,5,0))</f>
        <v/>
      </c>
      <c r="K1330" s="214"/>
      <c r="L1330" s="214"/>
      <c r="O1330" s="617"/>
      <c r="P1330" s="11">
        <f t="shared" si="43"/>
        <v>8</v>
      </c>
    </row>
    <row r="1331" spans="1:16" ht="15" customHeight="1">
      <c r="A1331" s="4">
        <f t="shared" si="42"/>
        <v>1327</v>
      </c>
      <c r="B1331" s="30"/>
      <c r="C1331" s="19" t="s">
        <v>742</v>
      </c>
      <c r="D1331" s="489"/>
      <c r="E1331" s="5" t="s">
        <v>743</v>
      </c>
      <c r="F1331" s="20"/>
      <c r="G1331" s="17"/>
      <c r="H1331" s="17" t="e">
        <f>VLOOKUP(G1331,'TONG HOP'!$C$8:$E$799,2,0)</f>
        <v>#N/A</v>
      </c>
      <c r="I1331" s="29" t="str">
        <f>IF(B1331="","",VLOOKUP(H1331,'TONG HOP'!$B$8:$F$19883,1,0))</f>
        <v/>
      </c>
      <c r="J1331" s="35" t="str">
        <f>IF(B1331="","",VLOOKUP(I1331,'TONG HOP'!$B$8:$F$19883,5,0))</f>
        <v/>
      </c>
      <c r="K1331" s="214"/>
      <c r="L1331" s="214"/>
      <c r="O1331" s="617"/>
      <c r="P1331" s="11">
        <f t="shared" si="43"/>
        <v>8</v>
      </c>
    </row>
    <row r="1332" spans="1:16" ht="15" customHeight="1">
      <c r="A1332" s="4">
        <f t="shared" si="42"/>
        <v>1328</v>
      </c>
      <c r="B1332" s="30"/>
      <c r="C1332" s="19" t="s">
        <v>742</v>
      </c>
      <c r="D1332" s="489"/>
      <c r="E1332" s="5" t="s">
        <v>743</v>
      </c>
      <c r="F1332" s="20"/>
      <c r="G1332" s="17"/>
      <c r="H1332" s="17" t="e">
        <f>VLOOKUP(G1332,'TONG HOP'!$C$8:$E$799,2,0)</f>
        <v>#N/A</v>
      </c>
      <c r="I1332" s="29" t="str">
        <f>IF(B1332="","",VLOOKUP(H1332,'TONG HOP'!$B$8:$F$19883,1,0))</f>
        <v/>
      </c>
      <c r="J1332" s="35" t="str">
        <f>IF(B1332="","",VLOOKUP(I1332,'TONG HOP'!$B$8:$F$19883,5,0))</f>
        <v/>
      </c>
      <c r="K1332" s="214"/>
      <c r="L1332" s="214"/>
      <c r="O1332" s="617"/>
      <c r="P1332" s="11">
        <f t="shared" si="43"/>
        <v>8</v>
      </c>
    </row>
    <row r="1333" spans="1:16" ht="15" customHeight="1">
      <c r="A1333" s="4">
        <f t="shared" si="42"/>
        <v>1329</v>
      </c>
      <c r="B1333" s="30"/>
      <c r="C1333" s="19" t="s">
        <v>742</v>
      </c>
      <c r="D1333" s="489"/>
      <c r="E1333" s="5" t="s">
        <v>743</v>
      </c>
      <c r="F1333" s="20"/>
      <c r="G1333" s="17"/>
      <c r="H1333" s="17" t="e">
        <f>VLOOKUP(G1333,'TONG HOP'!$C$8:$E$799,2,0)</f>
        <v>#N/A</v>
      </c>
      <c r="I1333" s="29" t="str">
        <f>IF(B1333="","",VLOOKUP(H1333,'TONG HOP'!$B$8:$F$19883,1,0))</f>
        <v/>
      </c>
      <c r="J1333" s="35" t="str">
        <f>IF(B1333="","",VLOOKUP(I1333,'TONG HOP'!$B$8:$F$19883,5,0))</f>
        <v/>
      </c>
      <c r="K1333" s="214"/>
      <c r="L1333" s="214"/>
      <c r="O1333" s="617"/>
      <c r="P1333" s="11">
        <f t="shared" si="43"/>
        <v>8</v>
      </c>
    </row>
    <row r="1334" spans="1:16" ht="15" customHeight="1">
      <c r="A1334" s="4">
        <f t="shared" si="42"/>
        <v>1330</v>
      </c>
      <c r="B1334" s="30"/>
      <c r="C1334" s="19" t="s">
        <v>742</v>
      </c>
      <c r="D1334" s="489"/>
      <c r="E1334" s="5" t="s">
        <v>743</v>
      </c>
      <c r="F1334" s="20"/>
      <c r="G1334" s="17"/>
      <c r="H1334" s="17" t="e">
        <f>VLOOKUP(G1334,'TONG HOP'!$C$8:$E$799,2,0)</f>
        <v>#N/A</v>
      </c>
      <c r="I1334" s="29" t="str">
        <f>IF(B1334="","",VLOOKUP(H1334,'TONG HOP'!$B$8:$F$19883,1,0))</f>
        <v/>
      </c>
      <c r="J1334" s="35" t="str">
        <f>IF(B1334="","",VLOOKUP(I1334,'TONG HOP'!$B$8:$F$19883,5,0))</f>
        <v/>
      </c>
      <c r="K1334" s="214"/>
      <c r="L1334" s="214"/>
      <c r="O1334" s="617"/>
      <c r="P1334" s="11">
        <f t="shared" si="43"/>
        <v>8</v>
      </c>
    </row>
    <row r="1335" spans="1:16" ht="15" customHeight="1">
      <c r="A1335" s="4">
        <f t="shared" si="42"/>
        <v>1331</v>
      </c>
      <c r="B1335" s="30"/>
      <c r="C1335" s="19" t="s">
        <v>742</v>
      </c>
      <c r="D1335" s="489"/>
      <c r="E1335" s="5" t="s">
        <v>743</v>
      </c>
      <c r="F1335" s="20"/>
      <c r="G1335" s="17"/>
      <c r="H1335" s="17" t="e">
        <f>VLOOKUP(G1335,'TONG HOP'!$C$8:$E$799,2,0)</f>
        <v>#N/A</v>
      </c>
      <c r="I1335" s="29" t="str">
        <f>IF(B1335="","",VLOOKUP(H1335,'TONG HOP'!$B$8:$F$19883,1,0))</f>
        <v/>
      </c>
      <c r="J1335" s="35" t="str">
        <f>IF(B1335="","",VLOOKUP(I1335,'TONG HOP'!$B$8:$F$19883,5,0))</f>
        <v/>
      </c>
      <c r="K1335" s="214"/>
      <c r="L1335" s="214"/>
      <c r="O1335" s="617"/>
      <c r="P1335" s="11">
        <f t="shared" si="43"/>
        <v>8</v>
      </c>
    </row>
    <row r="1336" spans="1:16" ht="15" customHeight="1">
      <c r="A1336" s="4">
        <f t="shared" si="42"/>
        <v>1332</v>
      </c>
      <c r="B1336" s="30"/>
      <c r="C1336" s="19" t="s">
        <v>742</v>
      </c>
      <c r="D1336" s="489"/>
      <c r="E1336" s="5" t="s">
        <v>743</v>
      </c>
      <c r="F1336" s="20"/>
      <c r="G1336" s="17"/>
      <c r="H1336" s="17" t="e">
        <f>VLOOKUP(G1336,'TONG HOP'!$C$8:$E$799,2,0)</f>
        <v>#N/A</v>
      </c>
      <c r="I1336" s="29" t="str">
        <f>IF(B1336="","",VLOOKUP(H1336,'TONG HOP'!$B$8:$F$19883,1,0))</f>
        <v/>
      </c>
      <c r="J1336" s="35" t="str">
        <f>IF(B1336="","",VLOOKUP(I1336,'TONG HOP'!$B$8:$F$19883,5,0))</f>
        <v/>
      </c>
      <c r="K1336" s="214"/>
      <c r="L1336" s="214"/>
      <c r="O1336" s="617"/>
      <c r="P1336" s="11">
        <f t="shared" si="43"/>
        <v>8</v>
      </c>
    </row>
    <row r="1337" spans="1:16" ht="15" customHeight="1">
      <c r="A1337" s="4">
        <f t="shared" si="42"/>
        <v>1333</v>
      </c>
      <c r="B1337" s="30"/>
      <c r="C1337" s="19" t="s">
        <v>742</v>
      </c>
      <c r="D1337" s="489"/>
      <c r="E1337" s="5" t="s">
        <v>743</v>
      </c>
      <c r="F1337" s="20"/>
      <c r="G1337" s="17"/>
      <c r="H1337" s="17" t="e">
        <f>VLOOKUP(G1337,'TONG HOP'!$C$8:$E$799,2,0)</f>
        <v>#N/A</v>
      </c>
      <c r="I1337" s="29" t="str">
        <f>IF(B1337="","",VLOOKUP(H1337,'TONG HOP'!$B$8:$F$19883,1,0))</f>
        <v/>
      </c>
      <c r="J1337" s="35" t="str">
        <f>IF(B1337="","",VLOOKUP(I1337,'TONG HOP'!$B$8:$F$19883,5,0))</f>
        <v/>
      </c>
      <c r="K1337" s="214"/>
      <c r="L1337" s="214"/>
      <c r="O1337" s="617"/>
      <c r="P1337" s="11">
        <f t="shared" si="43"/>
        <v>8</v>
      </c>
    </row>
    <row r="1338" spans="1:16" ht="15" customHeight="1">
      <c r="A1338" s="4">
        <f t="shared" si="42"/>
        <v>1334</v>
      </c>
      <c r="B1338" s="30"/>
      <c r="C1338" s="19" t="s">
        <v>742</v>
      </c>
      <c r="D1338" s="489"/>
      <c r="E1338" s="5" t="s">
        <v>743</v>
      </c>
      <c r="F1338" s="20"/>
      <c r="G1338" s="17"/>
      <c r="H1338" s="17" t="e">
        <f>VLOOKUP(G1338,'TONG HOP'!$C$8:$E$799,2,0)</f>
        <v>#N/A</v>
      </c>
      <c r="I1338" s="29" t="str">
        <f>IF(B1338="","",VLOOKUP(H1338,'TONG HOP'!$B$8:$F$19883,1,0))</f>
        <v/>
      </c>
      <c r="J1338" s="35" t="str">
        <f>IF(B1338="","",VLOOKUP(I1338,'TONG HOP'!$B$8:$F$19883,5,0))</f>
        <v/>
      </c>
      <c r="K1338" s="214"/>
      <c r="L1338" s="214"/>
      <c r="O1338" s="617"/>
      <c r="P1338" s="11">
        <f t="shared" si="43"/>
        <v>8</v>
      </c>
    </row>
    <row r="1339" spans="1:16" ht="15" customHeight="1">
      <c r="A1339" s="4">
        <f t="shared" si="42"/>
        <v>1335</v>
      </c>
      <c r="B1339" s="30"/>
      <c r="C1339" s="19" t="s">
        <v>742</v>
      </c>
      <c r="D1339" s="489"/>
      <c r="E1339" s="5" t="s">
        <v>743</v>
      </c>
      <c r="F1339" s="20"/>
      <c r="G1339" s="17"/>
      <c r="H1339" s="17" t="e">
        <f>VLOOKUP(G1339,'TONG HOP'!$C$8:$E$799,2,0)</f>
        <v>#N/A</v>
      </c>
      <c r="I1339" s="29" t="str">
        <f>IF(B1339="","",VLOOKUP(H1339,'TONG HOP'!$B$8:$F$19883,1,0))</f>
        <v/>
      </c>
      <c r="J1339" s="35" t="str">
        <f>IF(B1339="","",VLOOKUP(I1339,'TONG HOP'!$B$8:$F$19883,5,0))</f>
        <v/>
      </c>
      <c r="K1339" s="214"/>
      <c r="L1339" s="214"/>
      <c r="O1339" s="617"/>
      <c r="P1339" s="11">
        <f t="shared" si="43"/>
        <v>8</v>
      </c>
    </row>
    <row r="1340" spans="1:16" ht="15" customHeight="1">
      <c r="A1340" s="4">
        <f t="shared" si="42"/>
        <v>1336</v>
      </c>
      <c r="B1340" s="30"/>
      <c r="C1340" s="19" t="s">
        <v>742</v>
      </c>
      <c r="D1340" s="489"/>
      <c r="E1340" s="5" t="s">
        <v>743</v>
      </c>
      <c r="F1340" s="20"/>
      <c r="G1340" s="17"/>
      <c r="H1340" s="17" t="e">
        <f>VLOOKUP(G1340,'TONG HOP'!$C$8:$E$799,2,0)</f>
        <v>#N/A</v>
      </c>
      <c r="I1340" s="29" t="str">
        <f>IF(B1340="","",VLOOKUP(H1340,'TONG HOP'!$B$8:$F$19883,1,0))</f>
        <v/>
      </c>
      <c r="J1340" s="35" t="str">
        <f>IF(B1340="","",VLOOKUP(I1340,'TONG HOP'!$B$8:$F$19883,5,0))</f>
        <v/>
      </c>
      <c r="K1340" s="214"/>
      <c r="L1340" s="214"/>
      <c r="O1340" s="617"/>
      <c r="P1340" s="11">
        <f t="shared" si="43"/>
        <v>8</v>
      </c>
    </row>
    <row r="1341" spans="1:16" ht="15" customHeight="1">
      <c r="A1341" s="4">
        <f t="shared" si="42"/>
        <v>1337</v>
      </c>
      <c r="B1341" s="30"/>
      <c r="C1341" s="19" t="s">
        <v>742</v>
      </c>
      <c r="D1341" s="489"/>
      <c r="E1341" s="5" t="s">
        <v>743</v>
      </c>
      <c r="F1341" s="20"/>
      <c r="G1341" s="17"/>
      <c r="H1341" s="17" t="e">
        <f>VLOOKUP(G1341,'TONG HOP'!$C$8:$E$799,2,0)</f>
        <v>#N/A</v>
      </c>
      <c r="I1341" s="29" t="str">
        <f>IF(B1341="","",VLOOKUP(H1341,'TONG HOP'!$B$8:$F$19883,1,0))</f>
        <v/>
      </c>
      <c r="J1341" s="35" t="str">
        <f>IF(B1341="","",VLOOKUP(I1341,'TONG HOP'!$B$8:$F$19883,5,0))</f>
        <v/>
      </c>
      <c r="K1341" s="214"/>
      <c r="L1341" s="214"/>
      <c r="O1341" s="617"/>
      <c r="P1341" s="11">
        <f t="shared" si="43"/>
        <v>8</v>
      </c>
    </row>
    <row r="1342" spans="1:16" ht="15" customHeight="1">
      <c r="A1342" s="4">
        <f t="shared" si="42"/>
        <v>1338</v>
      </c>
      <c r="B1342" s="30"/>
      <c r="C1342" s="19" t="s">
        <v>742</v>
      </c>
      <c r="D1342" s="489"/>
      <c r="E1342" s="5" t="s">
        <v>743</v>
      </c>
      <c r="F1342" s="20"/>
      <c r="G1342" s="17"/>
      <c r="H1342" s="17" t="e">
        <f>VLOOKUP(G1342,'TONG HOP'!$C$8:$E$799,2,0)</f>
        <v>#N/A</v>
      </c>
      <c r="I1342" s="29" t="str">
        <f>IF(B1342="","",VLOOKUP(H1342,'TONG HOP'!$B$8:$F$19883,1,0))</f>
        <v/>
      </c>
      <c r="J1342" s="35" t="str">
        <f>IF(B1342="","",VLOOKUP(I1342,'TONG HOP'!$B$8:$F$19883,5,0))</f>
        <v/>
      </c>
      <c r="K1342" s="214"/>
      <c r="L1342" s="214"/>
      <c r="O1342" s="617"/>
      <c r="P1342" s="11">
        <f t="shared" si="43"/>
        <v>8</v>
      </c>
    </row>
    <row r="1343" spans="1:16" ht="15" customHeight="1">
      <c r="A1343" s="4">
        <f t="shared" si="42"/>
        <v>1339</v>
      </c>
      <c r="B1343" s="30"/>
      <c r="C1343" s="19" t="s">
        <v>742</v>
      </c>
      <c r="D1343" s="489"/>
      <c r="E1343" s="5" t="s">
        <v>743</v>
      </c>
      <c r="F1343" s="20"/>
      <c r="G1343" s="17"/>
      <c r="H1343" s="17" t="e">
        <f>VLOOKUP(G1343,'TONG HOP'!$C$8:$E$799,2,0)</f>
        <v>#N/A</v>
      </c>
      <c r="I1343" s="29" t="str">
        <f>IF(B1343="","",VLOOKUP(H1343,'TONG HOP'!$B$8:$F$19883,1,0))</f>
        <v/>
      </c>
      <c r="J1343" s="35" t="str">
        <f>IF(B1343="","",VLOOKUP(I1343,'TONG HOP'!$B$8:$F$19883,5,0))</f>
        <v/>
      </c>
      <c r="K1343" s="214"/>
      <c r="L1343" s="214"/>
      <c r="O1343" s="617"/>
      <c r="P1343" s="11">
        <f t="shared" si="43"/>
        <v>8</v>
      </c>
    </row>
    <row r="1344" spans="1:16" ht="15" customHeight="1">
      <c r="A1344" s="4">
        <f t="shared" si="42"/>
        <v>1340</v>
      </c>
      <c r="B1344" s="30"/>
      <c r="C1344" s="19" t="s">
        <v>742</v>
      </c>
      <c r="D1344" s="489"/>
      <c r="E1344" s="5" t="s">
        <v>743</v>
      </c>
      <c r="F1344" s="20"/>
      <c r="G1344" s="17"/>
      <c r="H1344" s="17" t="e">
        <f>VLOOKUP(G1344,'TONG HOP'!$C$8:$E$799,2,0)</f>
        <v>#N/A</v>
      </c>
      <c r="I1344" s="29" t="str">
        <f>IF(B1344="","",VLOOKUP(H1344,'TONG HOP'!$B$8:$F$19883,1,0))</f>
        <v/>
      </c>
      <c r="J1344" s="35" t="str">
        <f>IF(B1344="","",VLOOKUP(I1344,'TONG HOP'!$B$8:$F$19883,5,0))</f>
        <v/>
      </c>
      <c r="K1344" s="214"/>
      <c r="L1344" s="214"/>
      <c r="O1344" s="617"/>
      <c r="P1344" s="11">
        <f t="shared" si="43"/>
        <v>8</v>
      </c>
    </row>
    <row r="1345" spans="1:16" ht="15" customHeight="1">
      <c r="A1345" s="4">
        <f t="shared" si="42"/>
        <v>1341</v>
      </c>
      <c r="B1345" s="30"/>
      <c r="C1345" s="19" t="s">
        <v>742</v>
      </c>
      <c r="D1345" s="489"/>
      <c r="E1345" s="5" t="s">
        <v>743</v>
      </c>
      <c r="F1345" s="20"/>
      <c r="G1345" s="17"/>
      <c r="H1345" s="17" t="e">
        <f>VLOOKUP(G1345,'TONG HOP'!$C$8:$E$799,2,0)</f>
        <v>#N/A</v>
      </c>
      <c r="I1345" s="29" t="str">
        <f>IF(B1345="","",VLOOKUP(H1345,'TONG HOP'!$B$8:$F$19883,1,0))</f>
        <v/>
      </c>
      <c r="J1345" s="35" t="str">
        <f>IF(B1345="","",VLOOKUP(I1345,'TONG HOP'!$B$8:$F$19883,5,0))</f>
        <v/>
      </c>
      <c r="K1345" s="214"/>
      <c r="L1345" s="214"/>
      <c r="O1345" s="617"/>
      <c r="P1345" s="11">
        <f t="shared" si="43"/>
        <v>8</v>
      </c>
    </row>
    <row r="1346" spans="1:16" ht="15" customHeight="1">
      <c r="A1346" s="4">
        <f t="shared" si="42"/>
        <v>1342</v>
      </c>
      <c r="B1346" s="30"/>
      <c r="C1346" s="19" t="s">
        <v>742</v>
      </c>
      <c r="D1346" s="489"/>
      <c r="E1346" s="5" t="s">
        <v>743</v>
      </c>
      <c r="F1346" s="20"/>
      <c r="G1346" s="17"/>
      <c r="H1346" s="17" t="e">
        <f>VLOOKUP(G1346,'TONG HOP'!$C$8:$E$799,2,0)</f>
        <v>#N/A</v>
      </c>
      <c r="I1346" s="29" t="str">
        <f>IF(B1346="","",VLOOKUP(H1346,'TONG HOP'!$B$8:$F$19883,1,0))</f>
        <v/>
      </c>
      <c r="J1346" s="35" t="str">
        <f>IF(B1346="","",VLOOKUP(I1346,'TONG HOP'!$B$8:$F$19883,5,0))</f>
        <v/>
      </c>
      <c r="K1346" s="214"/>
      <c r="L1346" s="214"/>
      <c r="O1346" s="617"/>
      <c r="P1346" s="11">
        <f t="shared" si="43"/>
        <v>8</v>
      </c>
    </row>
    <row r="1347" spans="1:16" ht="15" customHeight="1">
      <c r="A1347" s="4">
        <f t="shared" si="42"/>
        <v>1343</v>
      </c>
      <c r="B1347" s="30"/>
      <c r="C1347" s="19" t="s">
        <v>742</v>
      </c>
      <c r="D1347" s="489"/>
      <c r="E1347" s="5" t="s">
        <v>743</v>
      </c>
      <c r="F1347" s="20"/>
      <c r="G1347" s="17"/>
      <c r="H1347" s="17" t="e">
        <f>VLOOKUP(G1347,'TONG HOP'!$C$8:$E$799,2,0)</f>
        <v>#N/A</v>
      </c>
      <c r="I1347" s="29" t="str">
        <f>IF(B1347="","",VLOOKUP(H1347,'TONG HOP'!$B$8:$F$19883,1,0))</f>
        <v/>
      </c>
      <c r="J1347" s="35" t="str">
        <f>IF(B1347="","",VLOOKUP(I1347,'TONG HOP'!$B$8:$F$19883,5,0))</f>
        <v/>
      </c>
      <c r="K1347" s="214"/>
      <c r="L1347" s="214"/>
      <c r="O1347" s="617"/>
      <c r="P1347" s="11">
        <f t="shared" si="43"/>
        <v>8</v>
      </c>
    </row>
    <row r="1348" spans="1:16" ht="15" customHeight="1">
      <c r="A1348" s="4">
        <f t="shared" si="42"/>
        <v>1344</v>
      </c>
      <c r="B1348" s="30"/>
      <c r="C1348" s="19" t="s">
        <v>742</v>
      </c>
      <c r="D1348" s="489"/>
      <c r="E1348" s="5" t="s">
        <v>743</v>
      </c>
      <c r="F1348" s="20"/>
      <c r="G1348" s="17"/>
      <c r="H1348" s="17" t="e">
        <f>VLOOKUP(G1348,'TONG HOP'!$C$8:$E$799,2,0)</f>
        <v>#N/A</v>
      </c>
      <c r="I1348" s="29" t="str">
        <f>IF(B1348="","",VLOOKUP(H1348,'TONG HOP'!$B$8:$F$19883,1,0))</f>
        <v/>
      </c>
      <c r="J1348" s="35" t="str">
        <f>IF(B1348="","",VLOOKUP(I1348,'TONG HOP'!$B$8:$F$19883,5,0))</f>
        <v/>
      </c>
      <c r="K1348" s="214"/>
      <c r="L1348" s="214"/>
      <c r="O1348" s="617"/>
      <c r="P1348" s="11">
        <f t="shared" si="43"/>
        <v>8</v>
      </c>
    </row>
    <row r="1349" spans="1:16" ht="15" customHeight="1">
      <c r="A1349" s="4">
        <f t="shared" ref="A1349:A1412" si="44">ROW()-4</f>
        <v>1345</v>
      </c>
      <c r="B1349" s="30"/>
      <c r="C1349" s="19" t="s">
        <v>742</v>
      </c>
      <c r="D1349" s="489"/>
      <c r="E1349" s="5" t="s">
        <v>743</v>
      </c>
      <c r="F1349" s="20"/>
      <c r="G1349" s="17"/>
      <c r="H1349" s="17" t="e">
        <f>VLOOKUP(G1349,'TONG HOP'!$C$8:$E$799,2,0)</f>
        <v>#N/A</v>
      </c>
      <c r="I1349" s="29" t="str">
        <f>IF(B1349="","",VLOOKUP(H1349,'TONG HOP'!$B$8:$F$19883,1,0))</f>
        <v/>
      </c>
      <c r="J1349" s="35" t="str">
        <f>IF(B1349="","",VLOOKUP(I1349,'TONG HOP'!$B$8:$F$19883,5,0))</f>
        <v/>
      </c>
      <c r="K1349" s="214"/>
      <c r="L1349" s="214"/>
      <c r="O1349" s="617"/>
      <c r="P1349" s="11">
        <f t="shared" si="43"/>
        <v>8</v>
      </c>
    </row>
    <row r="1350" spans="1:16" ht="15" customHeight="1">
      <c r="A1350" s="4">
        <f t="shared" si="44"/>
        <v>1346</v>
      </c>
      <c r="B1350" s="30"/>
      <c r="C1350" s="19" t="s">
        <v>742</v>
      </c>
      <c r="D1350" s="489"/>
      <c r="E1350" s="5" t="s">
        <v>743</v>
      </c>
      <c r="F1350" s="20"/>
      <c r="G1350" s="17"/>
      <c r="H1350" s="17" t="e">
        <f>VLOOKUP(G1350,'TONG HOP'!$C$8:$E$799,2,0)</f>
        <v>#N/A</v>
      </c>
      <c r="I1350" s="29" t="str">
        <f>IF(B1350="","",VLOOKUP(H1350,'TONG HOP'!$B$8:$F$19883,1,0))</f>
        <v/>
      </c>
      <c r="J1350" s="35" t="str">
        <f>IF(B1350="","",VLOOKUP(I1350,'TONG HOP'!$B$8:$F$19883,5,0))</f>
        <v/>
      </c>
      <c r="K1350" s="214"/>
      <c r="L1350" s="214"/>
      <c r="O1350" s="617"/>
      <c r="P1350" s="11">
        <f t="shared" ref="P1350:P1413" si="45">P1349</f>
        <v>8</v>
      </c>
    </row>
    <row r="1351" spans="1:16" ht="15" customHeight="1">
      <c r="A1351" s="4">
        <f t="shared" si="44"/>
        <v>1347</v>
      </c>
      <c r="B1351" s="30"/>
      <c r="C1351" s="19" t="s">
        <v>742</v>
      </c>
      <c r="D1351" s="489"/>
      <c r="E1351" s="5" t="s">
        <v>743</v>
      </c>
      <c r="F1351" s="20"/>
      <c r="G1351" s="17"/>
      <c r="H1351" s="17" t="e">
        <f>VLOOKUP(G1351,'TONG HOP'!$C$8:$E$799,2,0)</f>
        <v>#N/A</v>
      </c>
      <c r="I1351" s="29" t="str">
        <f>IF(B1351="","",VLOOKUP(H1351,'TONG HOP'!$B$8:$F$19883,1,0))</f>
        <v/>
      </c>
      <c r="J1351" s="35" t="str">
        <f>IF(B1351="","",VLOOKUP(I1351,'TONG HOP'!$B$8:$F$19883,5,0))</f>
        <v/>
      </c>
      <c r="K1351" s="214"/>
      <c r="L1351" s="214"/>
      <c r="O1351" s="617"/>
      <c r="P1351" s="11">
        <f t="shared" si="45"/>
        <v>8</v>
      </c>
    </row>
    <row r="1352" spans="1:16" ht="15" customHeight="1">
      <c r="A1352" s="4">
        <f t="shared" si="44"/>
        <v>1348</v>
      </c>
      <c r="B1352" s="30"/>
      <c r="C1352" s="19" t="s">
        <v>742</v>
      </c>
      <c r="D1352" s="489"/>
      <c r="E1352" s="5" t="s">
        <v>743</v>
      </c>
      <c r="F1352" s="20"/>
      <c r="G1352" s="17"/>
      <c r="H1352" s="17" t="e">
        <f>VLOOKUP(G1352,'TONG HOP'!$C$8:$E$799,2,0)</f>
        <v>#N/A</v>
      </c>
      <c r="I1352" s="29" t="str">
        <f>IF(B1352="","",VLOOKUP(H1352,'TONG HOP'!$B$8:$F$19883,1,0))</f>
        <v/>
      </c>
      <c r="J1352" s="35" t="str">
        <f>IF(B1352="","",VLOOKUP(I1352,'TONG HOP'!$B$8:$F$19883,5,0))</f>
        <v/>
      </c>
      <c r="K1352" s="214"/>
      <c r="L1352" s="214"/>
      <c r="O1352" s="617"/>
      <c r="P1352" s="11">
        <f t="shared" si="45"/>
        <v>8</v>
      </c>
    </row>
    <row r="1353" spans="1:16" ht="15" customHeight="1">
      <c r="A1353" s="4">
        <f t="shared" si="44"/>
        <v>1349</v>
      </c>
      <c r="B1353" s="30"/>
      <c r="C1353" s="19" t="s">
        <v>742</v>
      </c>
      <c r="D1353" s="489"/>
      <c r="E1353" s="5" t="s">
        <v>743</v>
      </c>
      <c r="F1353" s="20"/>
      <c r="G1353" s="17"/>
      <c r="H1353" s="17" t="e">
        <f>VLOOKUP(G1353,'TONG HOP'!$C$8:$E$799,2,0)</f>
        <v>#N/A</v>
      </c>
      <c r="I1353" s="29" t="str">
        <f>IF(B1353="","",VLOOKUP(H1353,'TONG HOP'!$B$8:$F$19883,1,0))</f>
        <v/>
      </c>
      <c r="J1353" s="35" t="str">
        <f>IF(B1353="","",VLOOKUP(I1353,'TONG HOP'!$B$8:$F$19883,5,0))</f>
        <v/>
      </c>
      <c r="K1353" s="214"/>
      <c r="L1353" s="214"/>
      <c r="O1353" s="617"/>
      <c r="P1353" s="11">
        <f t="shared" si="45"/>
        <v>8</v>
      </c>
    </row>
    <row r="1354" spans="1:16" ht="15" customHeight="1">
      <c r="A1354" s="4">
        <f t="shared" si="44"/>
        <v>1350</v>
      </c>
      <c r="B1354" s="30"/>
      <c r="C1354" s="19" t="s">
        <v>742</v>
      </c>
      <c r="D1354" s="489"/>
      <c r="E1354" s="5" t="s">
        <v>743</v>
      </c>
      <c r="F1354" s="20"/>
      <c r="G1354" s="17"/>
      <c r="H1354" s="17" t="e">
        <f>VLOOKUP(G1354,'TONG HOP'!$C$8:$E$799,2,0)</f>
        <v>#N/A</v>
      </c>
      <c r="I1354" s="29" t="str">
        <f>IF(B1354="","",VLOOKUP(H1354,'TONG HOP'!$B$8:$F$19883,1,0))</f>
        <v/>
      </c>
      <c r="J1354" s="35" t="str">
        <f>IF(B1354="","",VLOOKUP(I1354,'TONG HOP'!$B$8:$F$19883,5,0))</f>
        <v/>
      </c>
      <c r="K1354" s="214"/>
      <c r="L1354" s="214"/>
      <c r="O1354" s="617"/>
      <c r="P1354" s="11">
        <f t="shared" si="45"/>
        <v>8</v>
      </c>
    </row>
    <row r="1355" spans="1:16" ht="15" customHeight="1">
      <c r="A1355" s="4">
        <f t="shared" si="44"/>
        <v>1351</v>
      </c>
      <c r="B1355" s="30"/>
      <c r="C1355" s="19" t="s">
        <v>742</v>
      </c>
      <c r="D1355" s="489"/>
      <c r="E1355" s="5" t="s">
        <v>743</v>
      </c>
      <c r="F1355" s="20"/>
      <c r="G1355" s="17"/>
      <c r="H1355" s="17" t="e">
        <f>VLOOKUP(G1355,'TONG HOP'!$C$8:$E$799,2,0)</f>
        <v>#N/A</v>
      </c>
      <c r="I1355" s="29" t="str">
        <f>IF(B1355="","",VLOOKUP(H1355,'TONG HOP'!$B$8:$F$19883,1,0))</f>
        <v/>
      </c>
      <c r="J1355" s="35" t="str">
        <f>IF(B1355="","",VLOOKUP(I1355,'TONG HOP'!$B$8:$F$19883,5,0))</f>
        <v/>
      </c>
      <c r="K1355" s="214"/>
      <c r="L1355" s="214"/>
      <c r="O1355" s="617"/>
      <c r="P1355" s="11">
        <f t="shared" si="45"/>
        <v>8</v>
      </c>
    </row>
    <row r="1356" spans="1:16" ht="15" customHeight="1">
      <c r="A1356" s="4">
        <f t="shared" si="44"/>
        <v>1352</v>
      </c>
      <c r="B1356" s="30"/>
      <c r="C1356" s="19" t="s">
        <v>742</v>
      </c>
      <c r="D1356" s="489"/>
      <c r="E1356" s="5" t="s">
        <v>743</v>
      </c>
      <c r="F1356" s="20"/>
      <c r="G1356" s="17"/>
      <c r="H1356" s="17" t="e">
        <f>VLOOKUP(G1356,'TONG HOP'!$C$8:$E$799,2,0)</f>
        <v>#N/A</v>
      </c>
      <c r="I1356" s="29" t="str">
        <f>IF(B1356="","",VLOOKUP(H1356,'TONG HOP'!$B$8:$F$19883,1,0))</f>
        <v/>
      </c>
      <c r="J1356" s="35" t="str">
        <f>IF(B1356="","",VLOOKUP(I1356,'TONG HOP'!$B$8:$F$19883,5,0))</f>
        <v/>
      </c>
      <c r="K1356" s="214"/>
      <c r="L1356" s="214"/>
      <c r="O1356" s="617"/>
      <c r="P1356" s="11">
        <f t="shared" si="45"/>
        <v>8</v>
      </c>
    </row>
    <row r="1357" spans="1:16" ht="15" customHeight="1">
      <c r="A1357" s="4">
        <f t="shared" si="44"/>
        <v>1353</v>
      </c>
      <c r="B1357" s="30"/>
      <c r="C1357" s="19" t="s">
        <v>742</v>
      </c>
      <c r="D1357" s="489"/>
      <c r="E1357" s="5" t="s">
        <v>743</v>
      </c>
      <c r="F1357" s="20"/>
      <c r="G1357" s="17"/>
      <c r="H1357" s="17" t="e">
        <f>VLOOKUP(G1357,'TONG HOP'!$C$8:$E$799,2,0)</f>
        <v>#N/A</v>
      </c>
      <c r="I1357" s="29" t="str">
        <f>IF(B1357="","",VLOOKUP(H1357,'TONG HOP'!$B$8:$F$19883,1,0))</f>
        <v/>
      </c>
      <c r="J1357" s="35" t="str">
        <f>IF(B1357="","",VLOOKUP(I1357,'TONG HOP'!$B$8:$F$19883,5,0))</f>
        <v/>
      </c>
      <c r="K1357" s="214"/>
      <c r="L1357" s="214"/>
      <c r="O1357" s="617"/>
      <c r="P1357" s="11">
        <f t="shared" si="45"/>
        <v>8</v>
      </c>
    </row>
    <row r="1358" spans="1:16" ht="15" customHeight="1">
      <c r="A1358" s="4">
        <f t="shared" si="44"/>
        <v>1354</v>
      </c>
      <c r="B1358" s="30"/>
      <c r="C1358" s="19" t="s">
        <v>742</v>
      </c>
      <c r="D1358" s="489"/>
      <c r="E1358" s="5" t="s">
        <v>743</v>
      </c>
      <c r="F1358" s="20"/>
      <c r="G1358" s="17"/>
      <c r="H1358" s="17" t="e">
        <f>VLOOKUP(G1358,'TONG HOP'!$C$8:$E$799,2,0)</f>
        <v>#N/A</v>
      </c>
      <c r="I1358" s="29" t="str">
        <f>IF(B1358="","",VLOOKUP(H1358,'TONG HOP'!$B$8:$F$19883,1,0))</f>
        <v/>
      </c>
      <c r="J1358" s="35" t="str">
        <f>IF(B1358="","",VLOOKUP(I1358,'TONG HOP'!$B$8:$F$19883,5,0))</f>
        <v/>
      </c>
      <c r="K1358" s="214"/>
      <c r="L1358" s="214"/>
      <c r="O1358" s="617"/>
      <c r="P1358" s="11">
        <f t="shared" si="45"/>
        <v>8</v>
      </c>
    </row>
    <row r="1359" spans="1:16" ht="15" customHeight="1">
      <c r="A1359" s="4">
        <f t="shared" si="44"/>
        <v>1355</v>
      </c>
      <c r="B1359" s="30"/>
      <c r="C1359" s="19" t="s">
        <v>742</v>
      </c>
      <c r="D1359" s="489"/>
      <c r="E1359" s="5" t="s">
        <v>743</v>
      </c>
      <c r="F1359" s="20"/>
      <c r="G1359" s="17"/>
      <c r="H1359" s="17" t="e">
        <f>VLOOKUP(G1359,'TONG HOP'!$C$8:$E$799,2,0)</f>
        <v>#N/A</v>
      </c>
      <c r="I1359" s="29" t="str">
        <f>IF(B1359="","",VLOOKUP(H1359,'TONG HOP'!$B$8:$F$19883,1,0))</f>
        <v/>
      </c>
      <c r="J1359" s="35" t="str">
        <f>IF(B1359="","",VLOOKUP(I1359,'TONG HOP'!$B$8:$F$19883,5,0))</f>
        <v/>
      </c>
      <c r="K1359" s="214"/>
      <c r="L1359" s="214"/>
      <c r="O1359" s="617"/>
      <c r="P1359" s="11">
        <f t="shared" si="45"/>
        <v>8</v>
      </c>
    </row>
    <row r="1360" spans="1:16" ht="15" customHeight="1">
      <c r="A1360" s="4">
        <f t="shared" si="44"/>
        <v>1356</v>
      </c>
      <c r="B1360" s="30"/>
      <c r="C1360" s="19" t="s">
        <v>742</v>
      </c>
      <c r="D1360" s="489"/>
      <c r="E1360" s="5" t="s">
        <v>743</v>
      </c>
      <c r="F1360" s="20"/>
      <c r="G1360" s="17"/>
      <c r="H1360" s="17" t="e">
        <f>VLOOKUP(G1360,'TONG HOP'!$C$8:$E$799,2,0)</f>
        <v>#N/A</v>
      </c>
      <c r="I1360" s="29" t="str">
        <f>IF(B1360="","",VLOOKUP(H1360,'TONG HOP'!$B$8:$F$19883,1,0))</f>
        <v/>
      </c>
      <c r="J1360" s="35" t="str">
        <f>IF(B1360="","",VLOOKUP(I1360,'TONG HOP'!$B$8:$F$19883,5,0))</f>
        <v/>
      </c>
      <c r="K1360" s="214"/>
      <c r="L1360" s="214"/>
      <c r="O1360" s="617"/>
      <c r="P1360" s="11">
        <f t="shared" si="45"/>
        <v>8</v>
      </c>
    </row>
    <row r="1361" spans="1:16" ht="15" customHeight="1">
      <c r="A1361" s="4">
        <f t="shared" si="44"/>
        <v>1357</v>
      </c>
      <c r="B1361" s="30"/>
      <c r="C1361" s="19" t="s">
        <v>742</v>
      </c>
      <c r="D1361" s="489"/>
      <c r="E1361" s="5" t="s">
        <v>743</v>
      </c>
      <c r="F1361" s="20"/>
      <c r="G1361" s="17"/>
      <c r="H1361" s="17" t="e">
        <f>VLOOKUP(G1361,'TONG HOP'!$C$8:$E$799,2,0)</f>
        <v>#N/A</v>
      </c>
      <c r="I1361" s="29" t="str">
        <f>IF(B1361="","",VLOOKUP(H1361,'TONG HOP'!$B$8:$F$19883,1,0))</f>
        <v/>
      </c>
      <c r="J1361" s="35" t="str">
        <f>IF(B1361="","",VLOOKUP(I1361,'TONG HOP'!$B$8:$F$19883,5,0))</f>
        <v/>
      </c>
      <c r="K1361" s="214"/>
      <c r="L1361" s="214"/>
      <c r="O1361" s="617"/>
      <c r="P1361" s="11">
        <f t="shared" si="45"/>
        <v>8</v>
      </c>
    </row>
    <row r="1362" spans="1:16" ht="15" customHeight="1">
      <c r="A1362" s="4">
        <f t="shared" si="44"/>
        <v>1358</v>
      </c>
      <c r="B1362" s="30"/>
      <c r="C1362" s="19" t="s">
        <v>742</v>
      </c>
      <c r="D1362" s="489"/>
      <c r="E1362" s="5" t="s">
        <v>743</v>
      </c>
      <c r="F1362" s="20"/>
      <c r="G1362" s="17"/>
      <c r="H1362" s="17" t="e">
        <f>VLOOKUP(G1362,'TONG HOP'!$C$8:$E$799,2,0)</f>
        <v>#N/A</v>
      </c>
      <c r="I1362" s="29" t="str">
        <f>IF(B1362="","",VLOOKUP(H1362,'TONG HOP'!$B$8:$F$19883,1,0))</f>
        <v/>
      </c>
      <c r="J1362" s="35" t="str">
        <f>IF(B1362="","",VLOOKUP(I1362,'TONG HOP'!$B$8:$F$19883,5,0))</f>
        <v/>
      </c>
      <c r="K1362" s="214"/>
      <c r="L1362" s="214"/>
      <c r="O1362" s="617"/>
      <c r="P1362" s="11">
        <f t="shared" si="45"/>
        <v>8</v>
      </c>
    </row>
    <row r="1363" spans="1:16" ht="15" customHeight="1">
      <c r="A1363" s="4">
        <f t="shared" si="44"/>
        <v>1359</v>
      </c>
      <c r="B1363" s="30"/>
      <c r="C1363" s="19" t="s">
        <v>742</v>
      </c>
      <c r="D1363" s="489"/>
      <c r="E1363" s="5" t="s">
        <v>743</v>
      </c>
      <c r="F1363" s="20"/>
      <c r="G1363" s="17"/>
      <c r="H1363" s="17" t="e">
        <f>VLOOKUP(G1363,'TONG HOP'!$C$8:$E$799,2,0)</f>
        <v>#N/A</v>
      </c>
      <c r="I1363" s="29" t="str">
        <f>IF(B1363="","",VLOOKUP(H1363,'TONG HOP'!$B$8:$F$19883,1,0))</f>
        <v/>
      </c>
      <c r="J1363" s="35" t="str">
        <f>IF(B1363="","",VLOOKUP(I1363,'TONG HOP'!$B$8:$F$19883,5,0))</f>
        <v/>
      </c>
      <c r="K1363" s="214"/>
      <c r="L1363" s="214"/>
      <c r="O1363" s="617"/>
      <c r="P1363" s="11">
        <f t="shared" si="45"/>
        <v>8</v>
      </c>
    </row>
    <row r="1364" spans="1:16" ht="15" customHeight="1">
      <c r="A1364" s="4">
        <f t="shared" si="44"/>
        <v>1360</v>
      </c>
      <c r="B1364" s="30"/>
      <c r="C1364" s="19" t="s">
        <v>742</v>
      </c>
      <c r="D1364" s="489"/>
      <c r="E1364" s="5" t="s">
        <v>743</v>
      </c>
      <c r="F1364" s="20"/>
      <c r="G1364" s="17"/>
      <c r="H1364" s="17" t="e">
        <f>VLOOKUP(G1364,'TONG HOP'!$C$8:$E$799,2,0)</f>
        <v>#N/A</v>
      </c>
      <c r="I1364" s="29" t="str">
        <f>IF(B1364="","",VLOOKUP(H1364,'TONG HOP'!$B$8:$F$19883,1,0))</f>
        <v/>
      </c>
      <c r="J1364" s="35" t="str">
        <f>IF(B1364="","",VLOOKUP(I1364,'TONG HOP'!$B$8:$F$19883,5,0))</f>
        <v/>
      </c>
      <c r="K1364" s="214"/>
      <c r="L1364" s="214"/>
      <c r="O1364" s="617"/>
      <c r="P1364" s="11">
        <f t="shared" si="45"/>
        <v>8</v>
      </c>
    </row>
    <row r="1365" spans="1:16" ht="15" customHeight="1">
      <c r="A1365" s="4">
        <f t="shared" si="44"/>
        <v>1361</v>
      </c>
      <c r="B1365" s="30"/>
      <c r="C1365" s="19" t="s">
        <v>742</v>
      </c>
      <c r="D1365" s="489"/>
      <c r="E1365" s="5" t="s">
        <v>743</v>
      </c>
      <c r="F1365" s="20"/>
      <c r="G1365" s="17"/>
      <c r="H1365" s="17" t="e">
        <f>VLOOKUP(G1365,'TONG HOP'!$C$8:$E$799,2,0)</f>
        <v>#N/A</v>
      </c>
      <c r="I1365" s="29" t="str">
        <f>IF(B1365="","",VLOOKUP(H1365,'TONG HOP'!$B$8:$F$19883,1,0))</f>
        <v/>
      </c>
      <c r="J1365" s="35" t="str">
        <f>IF(B1365="","",VLOOKUP(I1365,'TONG HOP'!$B$8:$F$19883,5,0))</f>
        <v/>
      </c>
      <c r="K1365" s="214"/>
      <c r="L1365" s="214"/>
      <c r="O1365" s="617"/>
      <c r="P1365" s="11">
        <f t="shared" si="45"/>
        <v>8</v>
      </c>
    </row>
    <row r="1366" spans="1:16" ht="15" customHeight="1">
      <c r="A1366" s="4">
        <f t="shared" si="44"/>
        <v>1362</v>
      </c>
      <c r="B1366" s="30"/>
      <c r="C1366" s="19" t="s">
        <v>742</v>
      </c>
      <c r="D1366" s="489"/>
      <c r="E1366" s="5" t="s">
        <v>743</v>
      </c>
      <c r="F1366" s="20"/>
      <c r="G1366" s="17"/>
      <c r="H1366" s="17" t="e">
        <f>VLOOKUP(G1366,'TONG HOP'!$C$8:$E$799,2,0)</f>
        <v>#N/A</v>
      </c>
      <c r="I1366" s="29" t="str">
        <f>IF(B1366="","",VLOOKUP(H1366,'TONG HOP'!$B$8:$F$19883,1,0))</f>
        <v/>
      </c>
      <c r="J1366" s="35" t="str">
        <f>IF(B1366="","",VLOOKUP(I1366,'TONG HOP'!$B$8:$F$19883,5,0))</f>
        <v/>
      </c>
      <c r="K1366" s="214"/>
      <c r="L1366" s="214"/>
      <c r="O1366" s="617"/>
      <c r="P1366" s="11">
        <f t="shared" si="45"/>
        <v>8</v>
      </c>
    </row>
    <row r="1367" spans="1:16" ht="15" customHeight="1">
      <c r="A1367" s="4">
        <f t="shared" si="44"/>
        <v>1363</v>
      </c>
      <c r="B1367" s="30"/>
      <c r="C1367" s="19" t="s">
        <v>742</v>
      </c>
      <c r="D1367" s="489"/>
      <c r="E1367" s="5" t="s">
        <v>743</v>
      </c>
      <c r="F1367" s="20"/>
      <c r="G1367" s="17"/>
      <c r="H1367" s="17" t="e">
        <f>VLOOKUP(G1367,'TONG HOP'!$C$8:$E$799,2,0)</f>
        <v>#N/A</v>
      </c>
      <c r="I1367" s="29" t="str">
        <f>IF(B1367="","",VLOOKUP(H1367,'TONG HOP'!$B$8:$F$19883,1,0))</f>
        <v/>
      </c>
      <c r="J1367" s="35" t="str">
        <f>IF(B1367="","",VLOOKUP(I1367,'TONG HOP'!$B$8:$F$19883,5,0))</f>
        <v/>
      </c>
      <c r="K1367" s="214"/>
      <c r="L1367" s="214"/>
      <c r="O1367" s="617"/>
      <c r="P1367" s="11">
        <f t="shared" si="45"/>
        <v>8</v>
      </c>
    </row>
    <row r="1368" spans="1:16" ht="15" customHeight="1">
      <c r="A1368" s="4">
        <f t="shared" si="44"/>
        <v>1364</v>
      </c>
      <c r="B1368" s="30"/>
      <c r="C1368" s="19" t="s">
        <v>742</v>
      </c>
      <c r="D1368" s="489"/>
      <c r="E1368" s="5" t="s">
        <v>743</v>
      </c>
      <c r="F1368" s="20"/>
      <c r="G1368" s="17"/>
      <c r="H1368" s="17" t="e">
        <f>VLOOKUP(G1368,'TONG HOP'!$C$8:$E$799,2,0)</f>
        <v>#N/A</v>
      </c>
      <c r="I1368" s="29" t="str">
        <f>IF(B1368="","",VLOOKUP(H1368,'TONG HOP'!$B$8:$F$19883,1,0))</f>
        <v/>
      </c>
      <c r="J1368" s="35" t="str">
        <f>IF(B1368="","",VLOOKUP(I1368,'TONG HOP'!$B$8:$F$19883,5,0))</f>
        <v/>
      </c>
      <c r="K1368" s="214"/>
      <c r="L1368" s="214"/>
      <c r="O1368" s="617"/>
      <c r="P1368" s="11">
        <f t="shared" si="45"/>
        <v>8</v>
      </c>
    </row>
    <row r="1369" spans="1:16" ht="15" customHeight="1">
      <c r="A1369" s="4">
        <f t="shared" si="44"/>
        <v>1365</v>
      </c>
      <c r="B1369" s="30"/>
      <c r="C1369" s="19" t="s">
        <v>742</v>
      </c>
      <c r="D1369" s="489"/>
      <c r="E1369" s="5" t="s">
        <v>743</v>
      </c>
      <c r="F1369" s="20"/>
      <c r="G1369" s="17"/>
      <c r="H1369" s="17" t="e">
        <f>VLOOKUP(G1369,'TONG HOP'!$C$8:$E$799,2,0)</f>
        <v>#N/A</v>
      </c>
      <c r="I1369" s="29" t="str">
        <f>IF(B1369="","",VLOOKUP(H1369,'TONG HOP'!$B$8:$F$19883,1,0))</f>
        <v/>
      </c>
      <c r="J1369" s="35" t="str">
        <f>IF(B1369="","",VLOOKUP(I1369,'TONG HOP'!$B$8:$F$19883,5,0))</f>
        <v/>
      </c>
      <c r="K1369" s="214"/>
      <c r="L1369" s="214"/>
      <c r="O1369" s="617"/>
      <c r="P1369" s="11">
        <f t="shared" si="45"/>
        <v>8</v>
      </c>
    </row>
    <row r="1370" spans="1:16" ht="15" customHeight="1">
      <c r="A1370" s="4">
        <f t="shared" si="44"/>
        <v>1366</v>
      </c>
      <c r="B1370" s="30"/>
      <c r="C1370" s="19" t="s">
        <v>742</v>
      </c>
      <c r="D1370" s="489"/>
      <c r="E1370" s="5" t="s">
        <v>743</v>
      </c>
      <c r="F1370" s="20"/>
      <c r="G1370" s="17"/>
      <c r="H1370" s="17" t="e">
        <f>VLOOKUP(G1370,'TONG HOP'!$C$8:$E$799,2,0)</f>
        <v>#N/A</v>
      </c>
      <c r="I1370" s="29" t="str">
        <f>IF(B1370="","",VLOOKUP(H1370,'TONG HOP'!$B$8:$F$19883,1,0))</f>
        <v/>
      </c>
      <c r="J1370" s="35" t="str">
        <f>IF(B1370="","",VLOOKUP(I1370,'TONG HOP'!$B$8:$F$19883,5,0))</f>
        <v/>
      </c>
      <c r="K1370" s="214"/>
      <c r="L1370" s="214"/>
      <c r="O1370" s="617"/>
      <c r="P1370" s="11">
        <f t="shared" si="45"/>
        <v>8</v>
      </c>
    </row>
    <row r="1371" spans="1:16" ht="15" customHeight="1">
      <c r="A1371" s="4">
        <f t="shared" si="44"/>
        <v>1367</v>
      </c>
      <c r="B1371" s="30"/>
      <c r="C1371" s="19" t="s">
        <v>742</v>
      </c>
      <c r="D1371" s="489"/>
      <c r="E1371" s="5" t="s">
        <v>743</v>
      </c>
      <c r="F1371" s="20"/>
      <c r="G1371" s="17"/>
      <c r="H1371" s="17" t="e">
        <f>VLOOKUP(G1371,'TONG HOP'!$C$8:$E$799,2,0)</f>
        <v>#N/A</v>
      </c>
      <c r="I1371" s="29" t="str">
        <f>IF(B1371="","",VLOOKUP(H1371,'TONG HOP'!$B$8:$F$19883,1,0))</f>
        <v/>
      </c>
      <c r="J1371" s="35" t="str">
        <f>IF(B1371="","",VLOOKUP(I1371,'TONG HOP'!$B$8:$F$19883,5,0))</f>
        <v/>
      </c>
      <c r="K1371" s="214"/>
      <c r="L1371" s="214"/>
      <c r="O1371" s="617"/>
      <c r="P1371" s="11">
        <f t="shared" si="45"/>
        <v>8</v>
      </c>
    </row>
    <row r="1372" spans="1:16" ht="15" customHeight="1">
      <c r="A1372" s="4">
        <f t="shared" si="44"/>
        <v>1368</v>
      </c>
      <c r="B1372" s="30"/>
      <c r="C1372" s="19" t="s">
        <v>742</v>
      </c>
      <c r="D1372" s="489"/>
      <c r="E1372" s="5" t="s">
        <v>743</v>
      </c>
      <c r="F1372" s="20"/>
      <c r="G1372" s="17"/>
      <c r="H1372" s="17" t="e">
        <f>VLOOKUP(G1372,'TONG HOP'!$C$8:$E$799,2,0)</f>
        <v>#N/A</v>
      </c>
      <c r="I1372" s="29" t="str">
        <f>IF(B1372="","",VLOOKUP(H1372,'TONG HOP'!$B$8:$F$19883,1,0))</f>
        <v/>
      </c>
      <c r="J1372" s="35" t="str">
        <f>IF(B1372="","",VLOOKUP(I1372,'TONG HOP'!$B$8:$F$19883,5,0))</f>
        <v/>
      </c>
      <c r="K1372" s="214"/>
      <c r="L1372" s="214"/>
      <c r="O1372" s="617"/>
      <c r="P1372" s="11">
        <f t="shared" si="45"/>
        <v>8</v>
      </c>
    </row>
    <row r="1373" spans="1:16" ht="15" customHeight="1">
      <c r="A1373" s="4">
        <f t="shared" si="44"/>
        <v>1369</v>
      </c>
      <c r="B1373" s="30"/>
      <c r="C1373" s="19" t="s">
        <v>742</v>
      </c>
      <c r="D1373" s="489"/>
      <c r="E1373" s="5" t="s">
        <v>743</v>
      </c>
      <c r="F1373" s="20"/>
      <c r="G1373" s="17"/>
      <c r="H1373" s="17" t="e">
        <f>VLOOKUP(G1373,'TONG HOP'!$C$8:$E$799,2,0)</f>
        <v>#N/A</v>
      </c>
      <c r="I1373" s="29" t="str">
        <f>IF(B1373="","",VLOOKUP(H1373,'TONG HOP'!$B$8:$F$19883,1,0))</f>
        <v/>
      </c>
      <c r="J1373" s="35" t="str">
        <f>IF(B1373="","",VLOOKUP(I1373,'TONG HOP'!$B$8:$F$19883,5,0))</f>
        <v/>
      </c>
      <c r="K1373" s="214"/>
      <c r="L1373" s="214"/>
      <c r="O1373" s="617"/>
      <c r="P1373" s="11">
        <f t="shared" si="45"/>
        <v>8</v>
      </c>
    </row>
    <row r="1374" spans="1:16" ht="15" customHeight="1">
      <c r="A1374" s="4">
        <f t="shared" si="44"/>
        <v>1370</v>
      </c>
      <c r="B1374" s="30"/>
      <c r="C1374" s="19" t="s">
        <v>742</v>
      </c>
      <c r="D1374" s="489"/>
      <c r="E1374" s="5" t="s">
        <v>743</v>
      </c>
      <c r="F1374" s="20"/>
      <c r="G1374" s="17"/>
      <c r="H1374" s="17" t="e">
        <f>VLOOKUP(G1374,'TONG HOP'!$C$8:$E$799,2,0)</f>
        <v>#N/A</v>
      </c>
      <c r="I1374" s="29" t="str">
        <f>IF(B1374="","",VLOOKUP(H1374,'TONG HOP'!$B$8:$F$19883,1,0))</f>
        <v/>
      </c>
      <c r="J1374" s="35" t="str">
        <f>IF(B1374="","",VLOOKUP(I1374,'TONG HOP'!$B$8:$F$19883,5,0))</f>
        <v/>
      </c>
      <c r="K1374" s="214"/>
      <c r="L1374" s="214"/>
      <c r="O1374" s="617"/>
      <c r="P1374" s="11">
        <f t="shared" si="45"/>
        <v>8</v>
      </c>
    </row>
    <row r="1375" spans="1:16" ht="15" customHeight="1">
      <c r="A1375" s="4">
        <f t="shared" si="44"/>
        <v>1371</v>
      </c>
      <c r="B1375" s="30"/>
      <c r="C1375" s="19" t="s">
        <v>742</v>
      </c>
      <c r="D1375" s="489"/>
      <c r="E1375" s="5" t="s">
        <v>743</v>
      </c>
      <c r="F1375" s="20"/>
      <c r="G1375" s="17"/>
      <c r="H1375" s="17" t="e">
        <f>VLOOKUP(G1375,'TONG HOP'!$C$8:$E$799,2,0)</f>
        <v>#N/A</v>
      </c>
      <c r="I1375" s="29" t="str">
        <f>IF(B1375="","",VLOOKUP(H1375,'TONG HOP'!$B$8:$F$19883,1,0))</f>
        <v/>
      </c>
      <c r="J1375" s="35" t="str">
        <f>IF(B1375="","",VLOOKUP(I1375,'TONG HOP'!$B$8:$F$19883,5,0))</f>
        <v/>
      </c>
      <c r="K1375" s="214"/>
      <c r="L1375" s="214"/>
      <c r="O1375" s="617"/>
      <c r="P1375" s="11">
        <f t="shared" si="45"/>
        <v>8</v>
      </c>
    </row>
    <row r="1376" spans="1:16" ht="15" customHeight="1">
      <c r="A1376" s="4">
        <f t="shared" si="44"/>
        <v>1372</v>
      </c>
      <c r="B1376" s="30"/>
      <c r="C1376" s="19" t="s">
        <v>742</v>
      </c>
      <c r="D1376" s="489"/>
      <c r="E1376" s="5" t="s">
        <v>743</v>
      </c>
      <c r="F1376" s="20"/>
      <c r="G1376" s="17"/>
      <c r="H1376" s="17" t="e">
        <f>VLOOKUP(G1376,'TONG HOP'!$C$8:$E$799,2,0)</f>
        <v>#N/A</v>
      </c>
      <c r="I1376" s="29" t="str">
        <f>IF(B1376="","",VLOOKUP(H1376,'TONG HOP'!$B$8:$F$19883,1,0))</f>
        <v/>
      </c>
      <c r="J1376" s="35" t="str">
        <f>IF(B1376="","",VLOOKUP(I1376,'TONG HOP'!$B$8:$F$19883,5,0))</f>
        <v/>
      </c>
      <c r="K1376" s="214"/>
      <c r="L1376" s="214"/>
      <c r="O1376" s="617"/>
      <c r="P1376" s="11">
        <f t="shared" si="45"/>
        <v>8</v>
      </c>
    </row>
    <row r="1377" spans="1:16" ht="15" customHeight="1">
      <c r="A1377" s="4">
        <f t="shared" si="44"/>
        <v>1373</v>
      </c>
      <c r="B1377" s="30"/>
      <c r="C1377" s="19" t="s">
        <v>742</v>
      </c>
      <c r="D1377" s="489"/>
      <c r="E1377" s="5" t="s">
        <v>743</v>
      </c>
      <c r="F1377" s="20"/>
      <c r="G1377" s="17"/>
      <c r="H1377" s="17" t="e">
        <f>VLOOKUP(G1377,'TONG HOP'!$C$8:$E$799,2,0)</f>
        <v>#N/A</v>
      </c>
      <c r="I1377" s="29" t="str">
        <f>IF(B1377="","",VLOOKUP(H1377,'TONG HOP'!$B$8:$F$19883,1,0))</f>
        <v/>
      </c>
      <c r="J1377" s="35" t="str">
        <f>IF(B1377="","",VLOOKUP(I1377,'TONG HOP'!$B$8:$F$19883,5,0))</f>
        <v/>
      </c>
      <c r="K1377" s="214"/>
      <c r="L1377" s="214"/>
      <c r="O1377" s="617"/>
      <c r="P1377" s="11">
        <f t="shared" si="45"/>
        <v>8</v>
      </c>
    </row>
    <row r="1378" spans="1:16" ht="15" customHeight="1">
      <c r="A1378" s="4">
        <f t="shared" si="44"/>
        <v>1374</v>
      </c>
      <c r="B1378" s="30"/>
      <c r="C1378" s="19" t="s">
        <v>742</v>
      </c>
      <c r="D1378" s="489"/>
      <c r="E1378" s="5" t="s">
        <v>743</v>
      </c>
      <c r="F1378" s="20"/>
      <c r="G1378" s="17"/>
      <c r="H1378" s="17" t="e">
        <f>VLOOKUP(G1378,'TONG HOP'!$C$8:$E$799,2,0)</f>
        <v>#N/A</v>
      </c>
      <c r="I1378" s="29" t="str">
        <f>IF(B1378="","",VLOOKUP(H1378,'TONG HOP'!$B$8:$F$19883,1,0))</f>
        <v/>
      </c>
      <c r="J1378" s="35" t="str">
        <f>IF(B1378="","",VLOOKUP(I1378,'TONG HOP'!$B$8:$F$19883,5,0))</f>
        <v/>
      </c>
      <c r="K1378" s="214"/>
      <c r="L1378" s="214"/>
      <c r="O1378" s="617"/>
      <c r="P1378" s="11">
        <f t="shared" si="45"/>
        <v>8</v>
      </c>
    </row>
    <row r="1379" spans="1:16" ht="15" customHeight="1">
      <c r="A1379" s="4">
        <f t="shared" si="44"/>
        <v>1375</v>
      </c>
      <c r="B1379" s="30"/>
      <c r="C1379" s="19" t="s">
        <v>742</v>
      </c>
      <c r="D1379" s="489"/>
      <c r="E1379" s="5" t="s">
        <v>743</v>
      </c>
      <c r="F1379" s="20"/>
      <c r="G1379" s="17"/>
      <c r="H1379" s="17" t="e">
        <f>VLOOKUP(G1379,'TONG HOP'!$C$8:$E$799,2,0)</f>
        <v>#N/A</v>
      </c>
      <c r="I1379" s="29" t="str">
        <f>IF(B1379="","",VLOOKUP(H1379,'TONG HOP'!$B$8:$F$19883,1,0))</f>
        <v/>
      </c>
      <c r="J1379" s="35" t="str">
        <f>IF(B1379="","",VLOOKUP(I1379,'TONG HOP'!$B$8:$F$19883,5,0))</f>
        <v/>
      </c>
      <c r="K1379" s="214"/>
      <c r="L1379" s="214"/>
      <c r="O1379" s="617"/>
      <c r="P1379" s="11">
        <f t="shared" si="45"/>
        <v>8</v>
      </c>
    </row>
    <row r="1380" spans="1:16" ht="15" customHeight="1">
      <c r="A1380" s="4">
        <f t="shared" si="44"/>
        <v>1376</v>
      </c>
      <c r="B1380" s="30"/>
      <c r="C1380" s="19" t="s">
        <v>742</v>
      </c>
      <c r="D1380" s="489"/>
      <c r="E1380" s="5" t="s">
        <v>743</v>
      </c>
      <c r="F1380" s="20"/>
      <c r="G1380" s="17"/>
      <c r="H1380" s="17" t="e">
        <f>VLOOKUP(G1380,'TONG HOP'!$C$8:$E$799,2,0)</f>
        <v>#N/A</v>
      </c>
      <c r="I1380" s="29" t="str">
        <f>IF(B1380="","",VLOOKUP(H1380,'TONG HOP'!$B$8:$F$19883,1,0))</f>
        <v/>
      </c>
      <c r="J1380" s="35" t="str">
        <f>IF(B1380="","",VLOOKUP(I1380,'TONG HOP'!$B$8:$F$19883,5,0))</f>
        <v/>
      </c>
      <c r="K1380" s="214"/>
      <c r="L1380" s="214"/>
      <c r="O1380" s="617"/>
      <c r="P1380" s="11">
        <f t="shared" si="45"/>
        <v>8</v>
      </c>
    </row>
    <row r="1381" spans="1:16" ht="15" customHeight="1">
      <c r="A1381" s="4">
        <f t="shared" si="44"/>
        <v>1377</v>
      </c>
      <c r="B1381" s="30"/>
      <c r="C1381" s="19" t="s">
        <v>742</v>
      </c>
      <c r="D1381" s="489"/>
      <c r="E1381" s="5" t="s">
        <v>743</v>
      </c>
      <c r="F1381" s="20"/>
      <c r="G1381" s="17"/>
      <c r="H1381" s="17" t="e">
        <f>VLOOKUP(G1381,'TONG HOP'!$C$8:$E$799,2,0)</f>
        <v>#N/A</v>
      </c>
      <c r="I1381" s="29" t="str">
        <f>IF(B1381="","",VLOOKUP(H1381,'TONG HOP'!$B$8:$F$19883,1,0))</f>
        <v/>
      </c>
      <c r="J1381" s="35" t="str">
        <f>IF(B1381="","",VLOOKUP(I1381,'TONG HOP'!$B$8:$F$19883,5,0))</f>
        <v/>
      </c>
      <c r="K1381" s="214"/>
      <c r="L1381" s="214"/>
      <c r="O1381" s="617"/>
      <c r="P1381" s="11">
        <f t="shared" si="45"/>
        <v>8</v>
      </c>
    </row>
    <row r="1382" spans="1:16" ht="15" customHeight="1">
      <c r="A1382" s="4">
        <f t="shared" si="44"/>
        <v>1378</v>
      </c>
      <c r="B1382" s="30"/>
      <c r="C1382" s="19" t="s">
        <v>742</v>
      </c>
      <c r="D1382" s="489"/>
      <c r="E1382" s="5" t="s">
        <v>743</v>
      </c>
      <c r="F1382" s="20"/>
      <c r="G1382" s="17"/>
      <c r="H1382" s="17" t="e">
        <f>VLOOKUP(G1382,'TONG HOP'!$C$8:$E$799,2,0)</f>
        <v>#N/A</v>
      </c>
      <c r="I1382" s="29" t="str">
        <f>IF(B1382="","",VLOOKUP(H1382,'TONG HOP'!$B$8:$F$19883,1,0))</f>
        <v/>
      </c>
      <c r="J1382" s="35" t="str">
        <f>IF(B1382="","",VLOOKUP(I1382,'TONG HOP'!$B$8:$F$19883,5,0))</f>
        <v/>
      </c>
      <c r="K1382" s="214"/>
      <c r="L1382" s="214"/>
      <c r="O1382" s="617"/>
      <c r="P1382" s="11">
        <f t="shared" si="45"/>
        <v>8</v>
      </c>
    </row>
    <row r="1383" spans="1:16" ht="15" customHeight="1">
      <c r="A1383" s="4">
        <f t="shared" si="44"/>
        <v>1379</v>
      </c>
      <c r="B1383" s="30"/>
      <c r="C1383" s="19" t="s">
        <v>742</v>
      </c>
      <c r="D1383" s="489"/>
      <c r="E1383" s="5" t="s">
        <v>743</v>
      </c>
      <c r="F1383" s="20"/>
      <c r="G1383" s="17"/>
      <c r="H1383" s="17" t="e">
        <f>VLOOKUP(G1383,'TONG HOP'!$C$8:$E$799,2,0)</f>
        <v>#N/A</v>
      </c>
      <c r="I1383" s="29" t="str">
        <f>IF(B1383="","",VLOOKUP(H1383,'TONG HOP'!$B$8:$F$19883,1,0))</f>
        <v/>
      </c>
      <c r="J1383" s="35" t="str">
        <f>IF(B1383="","",VLOOKUP(I1383,'TONG HOP'!$B$8:$F$19883,5,0))</f>
        <v/>
      </c>
      <c r="K1383" s="214"/>
      <c r="L1383" s="214"/>
      <c r="O1383" s="617"/>
      <c r="P1383" s="11">
        <f t="shared" si="45"/>
        <v>8</v>
      </c>
    </row>
    <row r="1384" spans="1:16" ht="15" customHeight="1">
      <c r="A1384" s="4">
        <f t="shared" si="44"/>
        <v>1380</v>
      </c>
      <c r="B1384" s="30"/>
      <c r="C1384" s="19" t="s">
        <v>742</v>
      </c>
      <c r="D1384" s="489"/>
      <c r="E1384" s="5" t="s">
        <v>743</v>
      </c>
      <c r="F1384" s="20"/>
      <c r="G1384" s="17"/>
      <c r="H1384" s="17" t="e">
        <f>VLOOKUP(G1384,'TONG HOP'!$C$8:$E$799,2,0)</f>
        <v>#N/A</v>
      </c>
      <c r="I1384" s="29" t="str">
        <f>IF(B1384="","",VLOOKUP(H1384,'TONG HOP'!$B$8:$F$19883,1,0))</f>
        <v/>
      </c>
      <c r="J1384" s="35" t="str">
        <f>IF(B1384="","",VLOOKUP(I1384,'TONG HOP'!$B$8:$F$19883,5,0))</f>
        <v/>
      </c>
      <c r="K1384" s="214"/>
      <c r="L1384" s="214"/>
      <c r="O1384" s="617"/>
      <c r="P1384" s="11">
        <f t="shared" si="45"/>
        <v>8</v>
      </c>
    </row>
    <row r="1385" spans="1:16" ht="15" customHeight="1">
      <c r="A1385" s="4">
        <f t="shared" si="44"/>
        <v>1381</v>
      </c>
      <c r="B1385" s="30"/>
      <c r="C1385" s="19" t="s">
        <v>742</v>
      </c>
      <c r="D1385" s="489"/>
      <c r="E1385" s="5" t="s">
        <v>743</v>
      </c>
      <c r="F1385" s="20"/>
      <c r="G1385" s="17"/>
      <c r="H1385" s="17" t="e">
        <f>VLOOKUP(G1385,'TONG HOP'!$C$8:$E$799,2,0)</f>
        <v>#N/A</v>
      </c>
      <c r="I1385" s="29" t="str">
        <f>IF(B1385="","",VLOOKUP(H1385,'TONG HOP'!$B$8:$F$19883,1,0))</f>
        <v/>
      </c>
      <c r="J1385" s="35" t="str">
        <f>IF(B1385="","",VLOOKUP(I1385,'TONG HOP'!$B$8:$F$19883,5,0))</f>
        <v/>
      </c>
      <c r="K1385" s="214"/>
      <c r="L1385" s="214"/>
      <c r="O1385" s="617"/>
      <c r="P1385" s="11">
        <f t="shared" si="45"/>
        <v>8</v>
      </c>
    </row>
    <row r="1386" spans="1:16" ht="15" customHeight="1">
      <c r="A1386" s="4">
        <f t="shared" si="44"/>
        <v>1382</v>
      </c>
      <c r="B1386" s="30"/>
      <c r="C1386" s="19" t="s">
        <v>742</v>
      </c>
      <c r="D1386" s="489"/>
      <c r="E1386" s="5" t="s">
        <v>743</v>
      </c>
      <c r="F1386" s="20"/>
      <c r="G1386" s="17"/>
      <c r="H1386" s="17" t="e">
        <f>VLOOKUP(G1386,'TONG HOP'!$C$8:$E$799,2,0)</f>
        <v>#N/A</v>
      </c>
      <c r="I1386" s="29" t="str">
        <f>IF(B1386="","",VLOOKUP(H1386,'TONG HOP'!$B$8:$F$19883,1,0))</f>
        <v/>
      </c>
      <c r="J1386" s="35" t="str">
        <f>IF(B1386="","",VLOOKUP(I1386,'TONG HOP'!$B$8:$F$19883,5,0))</f>
        <v/>
      </c>
      <c r="K1386" s="214"/>
      <c r="L1386" s="214"/>
      <c r="O1386" s="617"/>
      <c r="P1386" s="11">
        <f t="shared" si="45"/>
        <v>8</v>
      </c>
    </row>
    <row r="1387" spans="1:16" ht="15" customHeight="1">
      <c r="A1387" s="4">
        <f t="shared" si="44"/>
        <v>1383</v>
      </c>
      <c r="B1387" s="30"/>
      <c r="C1387" s="19" t="s">
        <v>742</v>
      </c>
      <c r="D1387" s="489"/>
      <c r="E1387" s="5" t="s">
        <v>743</v>
      </c>
      <c r="F1387" s="20"/>
      <c r="G1387" s="17"/>
      <c r="H1387" s="17" t="e">
        <f>VLOOKUP(G1387,'TONG HOP'!$C$8:$E$799,2,0)</f>
        <v>#N/A</v>
      </c>
      <c r="I1387" s="29" t="str">
        <f>IF(B1387="","",VLOOKUP(H1387,'TONG HOP'!$B$8:$F$19883,1,0))</f>
        <v/>
      </c>
      <c r="J1387" s="35" t="str">
        <f>IF(B1387="","",VLOOKUP(I1387,'TONG HOP'!$B$8:$F$19883,5,0))</f>
        <v/>
      </c>
      <c r="K1387" s="214"/>
      <c r="L1387" s="214"/>
      <c r="O1387" s="617"/>
      <c r="P1387" s="11">
        <f t="shared" si="45"/>
        <v>8</v>
      </c>
    </row>
    <row r="1388" spans="1:16" ht="15" customHeight="1">
      <c r="A1388" s="4">
        <f t="shared" si="44"/>
        <v>1384</v>
      </c>
      <c r="B1388" s="30"/>
      <c r="C1388" s="19" t="s">
        <v>742</v>
      </c>
      <c r="D1388" s="489"/>
      <c r="E1388" s="5" t="s">
        <v>743</v>
      </c>
      <c r="F1388" s="20"/>
      <c r="G1388" s="17"/>
      <c r="H1388" s="17" t="e">
        <f>VLOOKUP(G1388,'TONG HOP'!$C$8:$E$799,2,0)</f>
        <v>#N/A</v>
      </c>
      <c r="I1388" s="29" t="str">
        <f>IF(B1388="","",VLOOKUP(H1388,'TONG HOP'!$B$8:$F$19883,1,0))</f>
        <v/>
      </c>
      <c r="J1388" s="35" t="str">
        <f>IF(B1388="","",VLOOKUP(I1388,'TONG HOP'!$B$8:$F$19883,5,0))</f>
        <v/>
      </c>
      <c r="K1388" s="214"/>
      <c r="L1388" s="214"/>
      <c r="O1388" s="617"/>
      <c r="P1388" s="11">
        <f t="shared" si="45"/>
        <v>8</v>
      </c>
    </row>
    <row r="1389" spans="1:16" ht="15" customHeight="1">
      <c r="A1389" s="4">
        <f t="shared" si="44"/>
        <v>1385</v>
      </c>
      <c r="B1389" s="30"/>
      <c r="C1389" s="19" t="s">
        <v>742</v>
      </c>
      <c r="D1389" s="489"/>
      <c r="E1389" s="5" t="s">
        <v>743</v>
      </c>
      <c r="F1389" s="20"/>
      <c r="G1389" s="17"/>
      <c r="H1389" s="17" t="e">
        <f>VLOOKUP(G1389,'TONG HOP'!$C$8:$E$799,2,0)</f>
        <v>#N/A</v>
      </c>
      <c r="I1389" s="29" t="str">
        <f>IF(B1389="","",VLOOKUP(H1389,'TONG HOP'!$B$8:$F$19883,1,0))</f>
        <v/>
      </c>
      <c r="J1389" s="35" t="str">
        <f>IF(B1389="","",VLOOKUP(I1389,'TONG HOP'!$B$8:$F$19883,5,0))</f>
        <v/>
      </c>
      <c r="K1389" s="214"/>
      <c r="L1389" s="214"/>
      <c r="O1389" s="617"/>
      <c r="P1389" s="11">
        <f t="shared" si="45"/>
        <v>8</v>
      </c>
    </row>
    <row r="1390" spans="1:16" ht="15" customHeight="1">
      <c r="A1390" s="4">
        <f t="shared" si="44"/>
        <v>1386</v>
      </c>
      <c r="B1390" s="30"/>
      <c r="C1390" s="19" t="s">
        <v>742</v>
      </c>
      <c r="D1390" s="489"/>
      <c r="E1390" s="5" t="s">
        <v>743</v>
      </c>
      <c r="F1390" s="20"/>
      <c r="G1390" s="17"/>
      <c r="H1390" s="17" t="e">
        <f>VLOOKUP(G1390,'TONG HOP'!$C$8:$E$799,2,0)</f>
        <v>#N/A</v>
      </c>
      <c r="I1390" s="29" t="str">
        <f>IF(B1390="","",VLOOKUP(H1390,'TONG HOP'!$B$8:$F$19883,1,0))</f>
        <v/>
      </c>
      <c r="J1390" s="35" t="str">
        <f>IF(B1390="","",VLOOKUP(I1390,'TONG HOP'!$B$8:$F$19883,5,0))</f>
        <v/>
      </c>
      <c r="K1390" s="214"/>
      <c r="L1390" s="214"/>
      <c r="O1390" s="617"/>
      <c r="P1390" s="11">
        <f t="shared" si="45"/>
        <v>8</v>
      </c>
    </row>
    <row r="1391" spans="1:16" ht="15" customHeight="1">
      <c r="A1391" s="4">
        <f t="shared" si="44"/>
        <v>1387</v>
      </c>
      <c r="B1391" s="30"/>
      <c r="C1391" s="19" t="s">
        <v>742</v>
      </c>
      <c r="D1391" s="489"/>
      <c r="E1391" s="5" t="s">
        <v>743</v>
      </c>
      <c r="F1391" s="20"/>
      <c r="G1391" s="17"/>
      <c r="H1391" s="17" t="e">
        <f>VLOOKUP(G1391,'TONG HOP'!$C$8:$E$799,2,0)</f>
        <v>#N/A</v>
      </c>
      <c r="I1391" s="29" t="str">
        <f>IF(B1391="","",VLOOKUP(H1391,'TONG HOP'!$B$8:$F$19883,1,0))</f>
        <v/>
      </c>
      <c r="J1391" s="35" t="str">
        <f>IF(B1391="","",VLOOKUP(I1391,'TONG HOP'!$B$8:$F$19883,5,0))</f>
        <v/>
      </c>
      <c r="K1391" s="214"/>
      <c r="L1391" s="214"/>
      <c r="O1391" s="617"/>
      <c r="P1391" s="11">
        <f t="shared" si="45"/>
        <v>8</v>
      </c>
    </row>
    <row r="1392" spans="1:16" ht="15" customHeight="1">
      <c r="A1392" s="4">
        <f t="shared" si="44"/>
        <v>1388</v>
      </c>
      <c r="B1392" s="30"/>
      <c r="C1392" s="19" t="s">
        <v>742</v>
      </c>
      <c r="D1392" s="489"/>
      <c r="E1392" s="5" t="s">
        <v>743</v>
      </c>
      <c r="F1392" s="20"/>
      <c r="G1392" s="17"/>
      <c r="H1392" s="17" t="e">
        <f>VLOOKUP(G1392,'TONG HOP'!$C$8:$E$799,2,0)</f>
        <v>#N/A</v>
      </c>
      <c r="I1392" s="29" t="str">
        <f>IF(B1392="","",VLOOKUP(H1392,'TONG HOP'!$B$8:$F$19883,1,0))</f>
        <v/>
      </c>
      <c r="J1392" s="35" t="str">
        <f>IF(B1392="","",VLOOKUP(I1392,'TONG HOP'!$B$8:$F$19883,5,0))</f>
        <v/>
      </c>
      <c r="K1392" s="214"/>
      <c r="L1392" s="214"/>
      <c r="O1392" s="617"/>
      <c r="P1392" s="11">
        <f t="shared" si="45"/>
        <v>8</v>
      </c>
    </row>
    <row r="1393" spans="1:16" ht="15" customHeight="1">
      <c r="A1393" s="4">
        <f t="shared" si="44"/>
        <v>1389</v>
      </c>
      <c r="B1393" s="30"/>
      <c r="C1393" s="19" t="s">
        <v>742</v>
      </c>
      <c r="D1393" s="489"/>
      <c r="E1393" s="5" t="s">
        <v>743</v>
      </c>
      <c r="F1393" s="20"/>
      <c r="G1393" s="17"/>
      <c r="H1393" s="17" t="e">
        <f>VLOOKUP(G1393,'TONG HOP'!$C$8:$E$799,2,0)</f>
        <v>#N/A</v>
      </c>
      <c r="I1393" s="29" t="str">
        <f>IF(B1393="","",VLOOKUP(H1393,'TONG HOP'!$B$8:$F$19883,1,0))</f>
        <v/>
      </c>
      <c r="J1393" s="35" t="str">
        <f>IF(B1393="","",VLOOKUP(I1393,'TONG HOP'!$B$8:$F$19883,5,0))</f>
        <v/>
      </c>
      <c r="K1393" s="214"/>
      <c r="L1393" s="214"/>
      <c r="O1393" s="617"/>
      <c r="P1393" s="11">
        <f t="shared" si="45"/>
        <v>8</v>
      </c>
    </row>
    <row r="1394" spans="1:16" ht="15" customHeight="1">
      <c r="A1394" s="4">
        <f t="shared" si="44"/>
        <v>1390</v>
      </c>
      <c r="B1394" s="30"/>
      <c r="C1394" s="19" t="s">
        <v>742</v>
      </c>
      <c r="D1394" s="489"/>
      <c r="E1394" s="5" t="s">
        <v>743</v>
      </c>
      <c r="F1394" s="20"/>
      <c r="G1394" s="17"/>
      <c r="H1394" s="17" t="e">
        <f>VLOOKUP(G1394,'TONG HOP'!$C$8:$E$799,2,0)</f>
        <v>#N/A</v>
      </c>
      <c r="I1394" s="29" t="str">
        <f>IF(B1394="","",VLOOKUP(H1394,'TONG HOP'!$B$8:$F$19883,1,0))</f>
        <v/>
      </c>
      <c r="J1394" s="35" t="str">
        <f>IF(B1394="","",VLOOKUP(I1394,'TONG HOP'!$B$8:$F$19883,5,0))</f>
        <v/>
      </c>
      <c r="K1394" s="214"/>
      <c r="L1394" s="214"/>
      <c r="O1394" s="617"/>
      <c r="P1394" s="11">
        <f t="shared" si="45"/>
        <v>8</v>
      </c>
    </row>
    <row r="1395" spans="1:16" ht="15" customHeight="1">
      <c r="A1395" s="4">
        <f t="shared" si="44"/>
        <v>1391</v>
      </c>
      <c r="B1395" s="30"/>
      <c r="C1395" s="19" t="s">
        <v>742</v>
      </c>
      <c r="D1395" s="489"/>
      <c r="E1395" s="5" t="s">
        <v>743</v>
      </c>
      <c r="F1395" s="20"/>
      <c r="G1395" s="17"/>
      <c r="H1395" s="17" t="e">
        <f>VLOOKUP(G1395,'TONG HOP'!$C$8:$E$799,2,0)</f>
        <v>#N/A</v>
      </c>
      <c r="I1395" s="29" t="str">
        <f>IF(B1395="","",VLOOKUP(H1395,'TONG HOP'!$B$8:$F$19883,1,0))</f>
        <v/>
      </c>
      <c r="J1395" s="35" t="str">
        <f>IF(B1395="","",VLOOKUP(I1395,'TONG HOP'!$B$8:$F$19883,5,0))</f>
        <v/>
      </c>
      <c r="K1395" s="214"/>
      <c r="L1395" s="214"/>
      <c r="O1395" s="617"/>
      <c r="P1395" s="11">
        <f t="shared" si="45"/>
        <v>8</v>
      </c>
    </row>
    <row r="1396" spans="1:16" ht="15" customHeight="1">
      <c r="A1396" s="4">
        <f t="shared" si="44"/>
        <v>1392</v>
      </c>
      <c r="B1396" s="30"/>
      <c r="C1396" s="19" t="s">
        <v>742</v>
      </c>
      <c r="D1396" s="489"/>
      <c r="E1396" s="5" t="s">
        <v>743</v>
      </c>
      <c r="F1396" s="20"/>
      <c r="G1396" s="17"/>
      <c r="H1396" s="17" t="e">
        <f>VLOOKUP(G1396,'TONG HOP'!$C$8:$E$799,2,0)</f>
        <v>#N/A</v>
      </c>
      <c r="I1396" s="29" t="str">
        <f>IF(B1396="","",VLOOKUP(H1396,'TONG HOP'!$B$8:$F$19883,1,0))</f>
        <v/>
      </c>
      <c r="J1396" s="35" t="str">
        <f>IF(B1396="","",VLOOKUP(I1396,'TONG HOP'!$B$8:$F$19883,5,0))</f>
        <v/>
      </c>
      <c r="K1396" s="214"/>
      <c r="L1396" s="214"/>
      <c r="O1396" s="617"/>
      <c r="P1396" s="11">
        <f t="shared" si="45"/>
        <v>8</v>
      </c>
    </row>
    <row r="1397" spans="1:16" ht="15" customHeight="1">
      <c r="A1397" s="4">
        <f t="shared" si="44"/>
        <v>1393</v>
      </c>
      <c r="B1397" s="30"/>
      <c r="C1397" s="19" t="s">
        <v>742</v>
      </c>
      <c r="D1397" s="489"/>
      <c r="E1397" s="5" t="s">
        <v>743</v>
      </c>
      <c r="F1397" s="20"/>
      <c r="G1397" s="17"/>
      <c r="H1397" s="17" t="e">
        <f>VLOOKUP(G1397,'TONG HOP'!$C$8:$E$799,2,0)</f>
        <v>#N/A</v>
      </c>
      <c r="I1397" s="29" t="str">
        <f>IF(B1397="","",VLOOKUP(H1397,'TONG HOP'!$B$8:$F$19883,1,0))</f>
        <v/>
      </c>
      <c r="J1397" s="35" t="str">
        <f>IF(B1397="","",VLOOKUP(I1397,'TONG HOP'!$B$8:$F$19883,5,0))</f>
        <v/>
      </c>
      <c r="K1397" s="214"/>
      <c r="L1397" s="214"/>
      <c r="O1397" s="617"/>
      <c r="P1397" s="11">
        <f t="shared" si="45"/>
        <v>8</v>
      </c>
    </row>
    <row r="1398" spans="1:16" ht="15" customHeight="1">
      <c r="A1398" s="4">
        <f t="shared" si="44"/>
        <v>1394</v>
      </c>
      <c r="B1398" s="30"/>
      <c r="C1398" s="19" t="s">
        <v>742</v>
      </c>
      <c r="D1398" s="489"/>
      <c r="E1398" s="5" t="s">
        <v>743</v>
      </c>
      <c r="F1398" s="20"/>
      <c r="G1398" s="17"/>
      <c r="H1398" s="17" t="e">
        <f>VLOOKUP(G1398,'TONG HOP'!$C$8:$E$799,2,0)</f>
        <v>#N/A</v>
      </c>
      <c r="I1398" s="29" t="str">
        <f>IF(B1398="","",VLOOKUP(H1398,'TONG HOP'!$B$8:$F$19883,1,0))</f>
        <v/>
      </c>
      <c r="J1398" s="35" t="str">
        <f>IF(B1398="","",VLOOKUP(I1398,'TONG HOP'!$B$8:$F$19883,5,0))</f>
        <v/>
      </c>
      <c r="K1398" s="214"/>
      <c r="L1398" s="214"/>
      <c r="O1398" s="617"/>
      <c r="P1398" s="11">
        <f t="shared" si="45"/>
        <v>8</v>
      </c>
    </row>
    <row r="1399" spans="1:16" ht="15" customHeight="1">
      <c r="A1399" s="4">
        <f t="shared" si="44"/>
        <v>1395</v>
      </c>
      <c r="B1399" s="30"/>
      <c r="C1399" s="19" t="s">
        <v>742</v>
      </c>
      <c r="D1399" s="489"/>
      <c r="E1399" s="5" t="s">
        <v>743</v>
      </c>
      <c r="F1399" s="20"/>
      <c r="G1399" s="17"/>
      <c r="H1399" s="17" t="e">
        <f>VLOOKUP(G1399,'TONG HOP'!$C$8:$E$799,2,0)</f>
        <v>#N/A</v>
      </c>
      <c r="I1399" s="29" t="str">
        <f>IF(B1399="","",VLOOKUP(H1399,'TONG HOP'!$B$8:$F$19883,1,0))</f>
        <v/>
      </c>
      <c r="J1399" s="35" t="str">
        <f>IF(B1399="","",VLOOKUP(I1399,'TONG HOP'!$B$8:$F$19883,5,0))</f>
        <v/>
      </c>
      <c r="K1399" s="214"/>
      <c r="L1399" s="214"/>
      <c r="O1399" s="617"/>
      <c r="P1399" s="11">
        <f t="shared" si="45"/>
        <v>8</v>
      </c>
    </row>
    <row r="1400" spans="1:16" ht="15" customHeight="1">
      <c r="A1400" s="4">
        <f t="shared" si="44"/>
        <v>1396</v>
      </c>
      <c r="B1400" s="30"/>
      <c r="C1400" s="19" t="s">
        <v>742</v>
      </c>
      <c r="D1400" s="489"/>
      <c r="E1400" s="5" t="s">
        <v>743</v>
      </c>
      <c r="F1400" s="20"/>
      <c r="G1400" s="17"/>
      <c r="H1400" s="17" t="e">
        <f>VLOOKUP(G1400,'TONG HOP'!$C$8:$E$799,2,0)</f>
        <v>#N/A</v>
      </c>
      <c r="I1400" s="29" t="str">
        <f>IF(B1400="","",VLOOKUP(H1400,'TONG HOP'!$B$8:$F$19883,1,0))</f>
        <v/>
      </c>
      <c r="J1400" s="35" t="str">
        <f>IF(B1400="","",VLOOKUP(I1400,'TONG HOP'!$B$8:$F$19883,5,0))</f>
        <v/>
      </c>
      <c r="K1400" s="214"/>
      <c r="L1400" s="214"/>
      <c r="O1400" s="617"/>
      <c r="P1400" s="11">
        <f t="shared" si="45"/>
        <v>8</v>
      </c>
    </row>
    <row r="1401" spans="1:16" ht="15" customHeight="1">
      <c r="A1401" s="4">
        <f t="shared" si="44"/>
        <v>1397</v>
      </c>
      <c r="B1401" s="30"/>
      <c r="C1401" s="19" t="s">
        <v>742</v>
      </c>
      <c r="D1401" s="489"/>
      <c r="E1401" s="5" t="s">
        <v>743</v>
      </c>
      <c r="F1401" s="20"/>
      <c r="G1401" s="17"/>
      <c r="H1401" s="17" t="e">
        <f>VLOOKUP(G1401,'TONG HOP'!$C$8:$E$799,2,0)</f>
        <v>#N/A</v>
      </c>
      <c r="I1401" s="29" t="str">
        <f>IF(B1401="","",VLOOKUP(H1401,'TONG HOP'!$B$8:$F$19883,1,0))</f>
        <v/>
      </c>
      <c r="J1401" s="35" t="str">
        <f>IF(B1401="","",VLOOKUP(I1401,'TONG HOP'!$B$8:$F$19883,5,0))</f>
        <v/>
      </c>
      <c r="K1401" s="214"/>
      <c r="L1401" s="214"/>
      <c r="O1401" s="617"/>
      <c r="P1401" s="11">
        <f t="shared" si="45"/>
        <v>8</v>
      </c>
    </row>
    <row r="1402" spans="1:16" ht="15" customHeight="1">
      <c r="A1402" s="4">
        <f t="shared" si="44"/>
        <v>1398</v>
      </c>
      <c r="B1402" s="30"/>
      <c r="C1402" s="19" t="s">
        <v>742</v>
      </c>
      <c r="D1402" s="489"/>
      <c r="E1402" s="5" t="s">
        <v>743</v>
      </c>
      <c r="F1402" s="20"/>
      <c r="G1402" s="17"/>
      <c r="H1402" s="17" t="e">
        <f>VLOOKUP(G1402,'TONG HOP'!$C$8:$E$799,2,0)</f>
        <v>#N/A</v>
      </c>
      <c r="I1402" s="29" t="str">
        <f>IF(B1402="","",VLOOKUP(H1402,'TONG HOP'!$B$8:$F$19883,1,0))</f>
        <v/>
      </c>
      <c r="J1402" s="35" t="str">
        <f>IF(B1402="","",VLOOKUP(I1402,'TONG HOP'!$B$8:$F$19883,5,0))</f>
        <v/>
      </c>
      <c r="K1402" s="214"/>
      <c r="L1402" s="214"/>
      <c r="O1402" s="617"/>
      <c r="P1402" s="11">
        <f t="shared" si="45"/>
        <v>8</v>
      </c>
    </row>
    <row r="1403" spans="1:16" ht="15" customHeight="1">
      <c r="A1403" s="4">
        <f t="shared" si="44"/>
        <v>1399</v>
      </c>
      <c r="B1403" s="30"/>
      <c r="C1403" s="19" t="s">
        <v>742</v>
      </c>
      <c r="D1403" s="489"/>
      <c r="E1403" s="5" t="s">
        <v>743</v>
      </c>
      <c r="F1403" s="20"/>
      <c r="G1403" s="17"/>
      <c r="H1403" s="17" t="e">
        <f>VLOOKUP(G1403,'TONG HOP'!$C$8:$E$799,2,0)</f>
        <v>#N/A</v>
      </c>
      <c r="I1403" s="29" t="str">
        <f>IF(B1403="","",VLOOKUP(H1403,'TONG HOP'!$B$8:$F$19883,1,0))</f>
        <v/>
      </c>
      <c r="J1403" s="35" t="str">
        <f>IF(B1403="","",VLOOKUP(I1403,'TONG HOP'!$B$8:$F$19883,5,0))</f>
        <v/>
      </c>
      <c r="K1403" s="214"/>
      <c r="L1403" s="214"/>
      <c r="O1403" s="617"/>
      <c r="P1403" s="11">
        <f t="shared" si="45"/>
        <v>8</v>
      </c>
    </row>
    <row r="1404" spans="1:16" ht="15" customHeight="1">
      <c r="A1404" s="4">
        <f t="shared" si="44"/>
        <v>1400</v>
      </c>
      <c r="B1404" s="30"/>
      <c r="C1404" s="19" t="s">
        <v>742</v>
      </c>
      <c r="D1404" s="489"/>
      <c r="E1404" s="5" t="s">
        <v>743</v>
      </c>
      <c r="F1404" s="20"/>
      <c r="G1404" s="17"/>
      <c r="H1404" s="17" t="e">
        <f>VLOOKUP(G1404,'TONG HOP'!$C$8:$E$799,2,0)</f>
        <v>#N/A</v>
      </c>
      <c r="I1404" s="29" t="str">
        <f>IF(B1404="","",VLOOKUP(H1404,'TONG HOP'!$B$8:$F$19883,1,0))</f>
        <v/>
      </c>
      <c r="J1404" s="35" t="str">
        <f>IF(B1404="","",VLOOKUP(I1404,'TONG HOP'!$B$8:$F$19883,5,0))</f>
        <v/>
      </c>
      <c r="K1404" s="214"/>
      <c r="L1404" s="214"/>
      <c r="O1404" s="617"/>
      <c r="P1404" s="11">
        <f t="shared" si="45"/>
        <v>8</v>
      </c>
    </row>
    <row r="1405" spans="1:16" ht="15" customHeight="1">
      <c r="A1405" s="4">
        <f t="shared" si="44"/>
        <v>1401</v>
      </c>
      <c r="B1405" s="30"/>
      <c r="C1405" s="19" t="s">
        <v>742</v>
      </c>
      <c r="D1405" s="489"/>
      <c r="E1405" s="5" t="s">
        <v>743</v>
      </c>
      <c r="F1405" s="20"/>
      <c r="G1405" s="17"/>
      <c r="H1405" s="17" t="e">
        <f>VLOOKUP(G1405,'TONG HOP'!$C$8:$E$799,2,0)</f>
        <v>#N/A</v>
      </c>
      <c r="I1405" s="29" t="str">
        <f>IF(B1405="","",VLOOKUP(H1405,'TONG HOP'!$B$8:$F$19883,1,0))</f>
        <v/>
      </c>
      <c r="J1405" s="35" t="str">
        <f>IF(B1405="","",VLOOKUP(I1405,'TONG HOP'!$B$8:$F$19883,5,0))</f>
        <v/>
      </c>
      <c r="K1405" s="214"/>
      <c r="L1405" s="214"/>
      <c r="O1405" s="617"/>
      <c r="P1405" s="11">
        <f t="shared" si="45"/>
        <v>8</v>
      </c>
    </row>
    <row r="1406" spans="1:16" ht="15" customHeight="1">
      <c r="A1406" s="4">
        <f t="shared" si="44"/>
        <v>1402</v>
      </c>
      <c r="B1406" s="30"/>
      <c r="C1406" s="19" t="s">
        <v>742</v>
      </c>
      <c r="D1406" s="489"/>
      <c r="E1406" s="5" t="s">
        <v>743</v>
      </c>
      <c r="F1406" s="20"/>
      <c r="G1406" s="17"/>
      <c r="H1406" s="17" t="e">
        <f>VLOOKUP(G1406,'TONG HOP'!$C$8:$E$799,2,0)</f>
        <v>#N/A</v>
      </c>
      <c r="I1406" s="29" t="str">
        <f>IF(B1406="","",VLOOKUP(H1406,'TONG HOP'!$B$8:$F$19883,1,0))</f>
        <v/>
      </c>
      <c r="J1406" s="35" t="str">
        <f>IF(B1406="","",VLOOKUP(I1406,'TONG HOP'!$B$8:$F$19883,5,0))</f>
        <v/>
      </c>
      <c r="K1406" s="214"/>
      <c r="L1406" s="214"/>
      <c r="O1406" s="617"/>
      <c r="P1406" s="11">
        <f t="shared" si="45"/>
        <v>8</v>
      </c>
    </row>
    <row r="1407" spans="1:16" ht="15" customHeight="1">
      <c r="A1407" s="4">
        <f t="shared" si="44"/>
        <v>1403</v>
      </c>
      <c r="B1407" s="30"/>
      <c r="C1407" s="19" t="s">
        <v>742</v>
      </c>
      <c r="D1407" s="489"/>
      <c r="E1407" s="5" t="s">
        <v>743</v>
      </c>
      <c r="F1407" s="20"/>
      <c r="G1407" s="17"/>
      <c r="H1407" s="17" t="e">
        <f>VLOOKUP(G1407,'TONG HOP'!$C$8:$E$799,2,0)</f>
        <v>#N/A</v>
      </c>
      <c r="I1407" s="29" t="str">
        <f>IF(B1407="","",VLOOKUP(H1407,'TONG HOP'!$B$8:$F$19883,1,0))</f>
        <v/>
      </c>
      <c r="J1407" s="35" t="str">
        <f>IF(B1407="","",VLOOKUP(I1407,'TONG HOP'!$B$8:$F$19883,5,0))</f>
        <v/>
      </c>
      <c r="K1407" s="214"/>
      <c r="L1407" s="214"/>
      <c r="O1407" s="617"/>
      <c r="P1407" s="11">
        <f t="shared" si="45"/>
        <v>8</v>
      </c>
    </row>
    <row r="1408" spans="1:16" ht="15" customHeight="1">
      <c r="A1408" s="4">
        <f t="shared" si="44"/>
        <v>1404</v>
      </c>
      <c r="B1408" s="30"/>
      <c r="C1408" s="19" t="s">
        <v>742</v>
      </c>
      <c r="D1408" s="489"/>
      <c r="E1408" s="5" t="s">
        <v>743</v>
      </c>
      <c r="F1408" s="20"/>
      <c r="G1408" s="17"/>
      <c r="H1408" s="17" t="e">
        <f>VLOOKUP(G1408,'TONG HOP'!$C$8:$E$799,2,0)</f>
        <v>#N/A</v>
      </c>
      <c r="I1408" s="29" t="str">
        <f>IF(B1408="","",VLOOKUP(H1408,'TONG HOP'!$B$8:$F$19883,1,0))</f>
        <v/>
      </c>
      <c r="J1408" s="35" t="str">
        <f>IF(B1408="","",VLOOKUP(I1408,'TONG HOP'!$B$8:$F$19883,5,0))</f>
        <v/>
      </c>
      <c r="K1408" s="214"/>
      <c r="L1408" s="214"/>
      <c r="O1408" s="617"/>
      <c r="P1408" s="11">
        <f t="shared" si="45"/>
        <v>8</v>
      </c>
    </row>
    <row r="1409" spans="1:16" ht="15" customHeight="1">
      <c r="A1409" s="4">
        <f t="shared" si="44"/>
        <v>1405</v>
      </c>
      <c r="B1409" s="30"/>
      <c r="C1409" s="19" t="s">
        <v>742</v>
      </c>
      <c r="D1409" s="489"/>
      <c r="E1409" s="5" t="s">
        <v>743</v>
      </c>
      <c r="F1409" s="20"/>
      <c r="G1409" s="17"/>
      <c r="H1409" s="17" t="e">
        <f>VLOOKUP(G1409,'TONG HOP'!$C$8:$E$799,2,0)</f>
        <v>#N/A</v>
      </c>
      <c r="I1409" s="29" t="str">
        <f>IF(B1409="","",VLOOKUP(H1409,'TONG HOP'!$B$8:$F$19883,1,0))</f>
        <v/>
      </c>
      <c r="J1409" s="35" t="str">
        <f>IF(B1409="","",VLOOKUP(I1409,'TONG HOP'!$B$8:$F$19883,5,0))</f>
        <v/>
      </c>
      <c r="K1409" s="214"/>
      <c r="L1409" s="214"/>
      <c r="O1409" s="617"/>
      <c r="P1409" s="11">
        <f t="shared" si="45"/>
        <v>8</v>
      </c>
    </row>
    <row r="1410" spans="1:16" ht="15" customHeight="1">
      <c r="A1410" s="4">
        <f t="shared" si="44"/>
        <v>1406</v>
      </c>
      <c r="B1410" s="30"/>
      <c r="C1410" s="19" t="s">
        <v>742</v>
      </c>
      <c r="D1410" s="489"/>
      <c r="E1410" s="5" t="s">
        <v>743</v>
      </c>
      <c r="F1410" s="20"/>
      <c r="G1410" s="17"/>
      <c r="H1410" s="17" t="e">
        <f>VLOOKUP(G1410,'TONG HOP'!$C$8:$E$799,2,0)</f>
        <v>#N/A</v>
      </c>
      <c r="I1410" s="29" t="str">
        <f>IF(B1410="","",VLOOKUP(H1410,'TONG HOP'!$B$8:$F$19883,1,0))</f>
        <v/>
      </c>
      <c r="J1410" s="35" t="str">
        <f>IF(B1410="","",VLOOKUP(I1410,'TONG HOP'!$B$8:$F$19883,5,0))</f>
        <v/>
      </c>
      <c r="K1410" s="214"/>
      <c r="L1410" s="214"/>
      <c r="O1410" s="617"/>
      <c r="P1410" s="11">
        <f t="shared" si="45"/>
        <v>8</v>
      </c>
    </row>
    <row r="1411" spans="1:16" ht="15" customHeight="1">
      <c r="A1411" s="4">
        <f t="shared" si="44"/>
        <v>1407</v>
      </c>
      <c r="B1411" s="30"/>
      <c r="C1411" s="19" t="s">
        <v>742</v>
      </c>
      <c r="D1411" s="489"/>
      <c r="E1411" s="5" t="s">
        <v>743</v>
      </c>
      <c r="F1411" s="20"/>
      <c r="G1411" s="17"/>
      <c r="H1411" s="17" t="e">
        <f>VLOOKUP(G1411,'TONG HOP'!$C$8:$E$799,2,0)</f>
        <v>#N/A</v>
      </c>
      <c r="I1411" s="29" t="str">
        <f>IF(B1411="","",VLOOKUP(H1411,'TONG HOP'!$B$8:$F$19883,1,0))</f>
        <v/>
      </c>
      <c r="J1411" s="35" t="str">
        <f>IF(B1411="","",VLOOKUP(I1411,'TONG HOP'!$B$8:$F$19883,5,0))</f>
        <v/>
      </c>
      <c r="K1411" s="214"/>
      <c r="L1411" s="214"/>
      <c r="O1411" s="617"/>
      <c r="P1411" s="11">
        <f t="shared" si="45"/>
        <v>8</v>
      </c>
    </row>
    <row r="1412" spans="1:16" ht="15" customHeight="1">
      <c r="A1412" s="4">
        <f t="shared" si="44"/>
        <v>1408</v>
      </c>
      <c r="B1412" s="30"/>
      <c r="C1412" s="19" t="s">
        <v>742</v>
      </c>
      <c r="D1412" s="489"/>
      <c r="E1412" s="5" t="s">
        <v>743</v>
      </c>
      <c r="F1412" s="20"/>
      <c r="G1412" s="17"/>
      <c r="H1412" s="17" t="e">
        <f>VLOOKUP(G1412,'TONG HOP'!$C$8:$E$799,2,0)</f>
        <v>#N/A</v>
      </c>
      <c r="I1412" s="29" t="str">
        <f>IF(B1412="","",VLOOKUP(H1412,'TONG HOP'!$B$8:$F$19883,1,0))</f>
        <v/>
      </c>
      <c r="J1412" s="35" t="str">
        <f>IF(B1412="","",VLOOKUP(I1412,'TONG HOP'!$B$8:$F$19883,5,0))</f>
        <v/>
      </c>
      <c r="K1412" s="214"/>
      <c r="L1412" s="214"/>
      <c r="O1412" s="617"/>
      <c r="P1412" s="11">
        <f t="shared" si="45"/>
        <v>8</v>
      </c>
    </row>
    <row r="1413" spans="1:16" ht="15" customHeight="1">
      <c r="A1413" s="4">
        <f t="shared" ref="A1413" si="46">ROW()-4</f>
        <v>1409</v>
      </c>
      <c r="B1413" s="30"/>
      <c r="C1413" s="19" t="s">
        <v>742</v>
      </c>
      <c r="D1413" s="489"/>
      <c r="E1413" s="5" t="s">
        <v>743</v>
      </c>
      <c r="F1413" s="20"/>
      <c r="G1413" s="17"/>
      <c r="H1413" s="17" t="e">
        <f>VLOOKUP(G1413,'TONG HOP'!$C$8:$E$799,2,0)</f>
        <v>#N/A</v>
      </c>
      <c r="I1413" s="29" t="str">
        <f>IF(B1413="","",VLOOKUP(H1413,'TONG HOP'!$B$8:$F$19883,1,0))</f>
        <v/>
      </c>
      <c r="J1413" s="35" t="str">
        <f>IF(B1413="","",VLOOKUP(I1413,'TONG HOP'!$B$8:$F$19883,5,0))</f>
        <v/>
      </c>
      <c r="K1413" s="214"/>
      <c r="L1413" s="214"/>
      <c r="O1413" s="617"/>
      <c r="P1413" s="11">
        <f t="shared" si="45"/>
        <v>8</v>
      </c>
    </row>
    <row r="1414" spans="1:16">
      <c r="G1414" s="13"/>
      <c r="H1414" s="13"/>
      <c r="I1414" s="13"/>
      <c r="J1414" s="13"/>
    </row>
    <row r="1415" spans="1:16">
      <c r="G1415" s="13"/>
      <c r="H1415" s="13"/>
      <c r="I1415" s="13"/>
      <c r="J1415" s="13"/>
    </row>
    <row r="1416" spans="1:16">
      <c r="G1416" s="13"/>
      <c r="H1416" s="13"/>
      <c r="I1416" s="13"/>
      <c r="J1416" s="13"/>
    </row>
    <row r="1417" spans="1:16">
      <c r="G1417" s="13"/>
      <c r="H1417" s="13"/>
      <c r="I1417" s="13"/>
      <c r="J1417" s="13"/>
    </row>
    <row r="1418" spans="1:16">
      <c r="G1418" s="13"/>
      <c r="H1418" s="13"/>
      <c r="I1418" s="13"/>
      <c r="J1418" s="13"/>
    </row>
    <row r="1419" spans="1:16">
      <c r="G1419" s="13"/>
      <c r="H1419" s="13"/>
      <c r="I1419" s="13"/>
      <c r="J1419" s="13"/>
    </row>
    <row r="1420" spans="1:16">
      <c r="G1420" s="13"/>
      <c r="H1420" s="13"/>
      <c r="I1420" s="13"/>
      <c r="J1420" s="13"/>
    </row>
    <row r="1421" spans="1:16">
      <c r="G1421" s="13"/>
      <c r="H1421" s="13"/>
      <c r="I1421" s="13"/>
      <c r="J1421" s="13"/>
    </row>
    <row r="1422" spans="1:16">
      <c r="G1422" s="13"/>
      <c r="H1422" s="13"/>
      <c r="I1422" s="13"/>
      <c r="J1422" s="13"/>
    </row>
    <row r="1423" spans="1:16">
      <c r="G1423" s="13"/>
      <c r="H1423" s="13"/>
      <c r="I1423" s="13"/>
      <c r="J1423" s="13"/>
    </row>
    <row r="1424" spans="1:16">
      <c r="G1424" s="13"/>
      <c r="H1424" s="13"/>
      <c r="I1424" s="13"/>
      <c r="J1424" s="13"/>
    </row>
    <row r="1425" spans="7:10">
      <c r="G1425" s="13"/>
      <c r="H1425" s="13"/>
      <c r="I1425" s="13"/>
      <c r="J1425" s="13"/>
    </row>
    <row r="1426" spans="7:10">
      <c r="G1426" s="13"/>
      <c r="H1426" s="13"/>
      <c r="I1426" s="13"/>
      <c r="J1426" s="13"/>
    </row>
    <row r="1427" spans="7:10">
      <c r="G1427" s="13"/>
      <c r="H1427" s="13"/>
      <c r="I1427" s="13"/>
      <c r="J1427" s="13"/>
    </row>
    <row r="1428" spans="7:10">
      <c r="G1428" s="13"/>
      <c r="H1428" s="13"/>
      <c r="I1428" s="13"/>
      <c r="J1428" s="13"/>
    </row>
    <row r="1429" spans="7:10">
      <c r="G1429" s="13"/>
      <c r="H1429" s="13"/>
      <c r="I1429" s="13"/>
      <c r="J1429" s="13"/>
    </row>
    <row r="1430" spans="7:10">
      <c r="G1430" s="13"/>
      <c r="H1430" s="13"/>
      <c r="I1430" s="13"/>
      <c r="J1430" s="13"/>
    </row>
    <row r="1431" spans="7:10">
      <c r="G1431" s="13"/>
      <c r="H1431" s="13"/>
      <c r="I1431" s="13"/>
      <c r="J1431" s="13"/>
    </row>
    <row r="1432" spans="7:10">
      <c r="G1432" s="13"/>
      <c r="H1432" s="13"/>
      <c r="I1432" s="13"/>
      <c r="J1432" s="13"/>
    </row>
    <row r="1433" spans="7:10">
      <c r="G1433" s="13"/>
      <c r="H1433" s="13"/>
      <c r="I1433" s="13"/>
      <c r="J1433" s="13"/>
    </row>
    <row r="1434" spans="7:10">
      <c r="G1434" s="13"/>
      <c r="H1434" s="13"/>
      <c r="I1434" s="13"/>
      <c r="J1434" s="13"/>
    </row>
    <row r="1435" spans="7:10">
      <c r="G1435" s="13"/>
      <c r="H1435" s="13"/>
      <c r="I1435" s="13"/>
      <c r="J1435" s="13"/>
    </row>
    <row r="1436" spans="7:10">
      <c r="G1436" s="13"/>
      <c r="H1436" s="13"/>
      <c r="I1436" s="13"/>
      <c r="J1436" s="13"/>
    </row>
    <row r="1437" spans="7:10">
      <c r="G1437" s="13"/>
      <c r="H1437" s="13"/>
      <c r="I1437" s="13"/>
      <c r="J1437" s="13"/>
    </row>
    <row r="1438" spans="7:10">
      <c r="G1438" s="13"/>
      <c r="H1438" s="13"/>
      <c r="I1438" s="13"/>
      <c r="J1438" s="13"/>
    </row>
    <row r="1439" spans="7:10">
      <c r="G1439" s="13"/>
      <c r="H1439" s="13"/>
      <c r="I1439" s="13"/>
      <c r="J1439" s="13"/>
    </row>
    <row r="1440" spans="7:10">
      <c r="G1440" s="13"/>
      <c r="H1440" s="13"/>
      <c r="I1440" s="13"/>
      <c r="J1440" s="13"/>
    </row>
    <row r="1441" spans="7:10">
      <c r="G1441" s="13"/>
      <c r="H1441" s="13"/>
      <c r="I1441" s="13"/>
      <c r="J1441" s="13"/>
    </row>
    <row r="1442" spans="7:10">
      <c r="G1442" s="13"/>
      <c r="H1442" s="13"/>
      <c r="I1442" s="13"/>
      <c r="J1442" s="13"/>
    </row>
    <row r="1443" spans="7:10">
      <c r="G1443" s="13"/>
      <c r="H1443" s="13"/>
      <c r="I1443" s="13"/>
      <c r="J1443" s="13"/>
    </row>
    <row r="1444" spans="7:10">
      <c r="G1444" s="13"/>
      <c r="H1444" s="13"/>
      <c r="I1444" s="13"/>
      <c r="J1444" s="13"/>
    </row>
    <row r="1445" spans="7:10">
      <c r="G1445" s="13"/>
      <c r="H1445" s="13"/>
      <c r="I1445" s="13"/>
      <c r="J1445" s="13"/>
    </row>
    <row r="1446" spans="7:10">
      <c r="G1446" s="13"/>
      <c r="H1446" s="13"/>
      <c r="I1446" s="13"/>
      <c r="J1446" s="13"/>
    </row>
    <row r="1447" spans="7:10">
      <c r="G1447" s="13"/>
      <c r="H1447" s="13"/>
      <c r="I1447" s="13"/>
      <c r="J1447" s="13"/>
    </row>
    <row r="1448" spans="7:10">
      <c r="G1448" s="13"/>
      <c r="H1448" s="13"/>
      <c r="I1448" s="13"/>
      <c r="J1448" s="13"/>
    </row>
    <row r="1449" spans="7:10">
      <c r="G1449" s="13"/>
      <c r="H1449" s="13"/>
      <c r="I1449" s="13"/>
      <c r="J1449" s="13"/>
    </row>
    <row r="1450" spans="7:10">
      <c r="G1450" s="13"/>
      <c r="H1450" s="13"/>
      <c r="I1450" s="13"/>
      <c r="J1450" s="13"/>
    </row>
    <row r="1451" spans="7:10">
      <c r="G1451" s="13"/>
      <c r="H1451" s="13"/>
      <c r="I1451" s="13"/>
      <c r="J1451" s="13"/>
    </row>
    <row r="1452" spans="7:10">
      <c r="G1452" s="13"/>
      <c r="H1452" s="13"/>
      <c r="I1452" s="13"/>
      <c r="J1452" s="13"/>
    </row>
    <row r="1453" spans="7:10">
      <c r="G1453" s="13"/>
      <c r="H1453" s="13"/>
      <c r="I1453" s="13"/>
      <c r="J1453" s="13"/>
    </row>
    <row r="1454" spans="7:10">
      <c r="G1454" s="13"/>
      <c r="H1454" s="13"/>
      <c r="I1454" s="13"/>
      <c r="J1454" s="13"/>
    </row>
    <row r="1455" spans="7:10">
      <c r="G1455" s="13"/>
      <c r="H1455" s="13"/>
      <c r="I1455" s="13"/>
      <c r="J1455" s="13"/>
    </row>
    <row r="1456" spans="7:10">
      <c r="G1456" s="13"/>
      <c r="H1456" s="13"/>
      <c r="I1456" s="13"/>
      <c r="J1456" s="13"/>
    </row>
    <row r="1457" spans="7:10">
      <c r="G1457" s="13"/>
      <c r="H1457" s="13"/>
      <c r="I1457" s="13"/>
      <c r="J1457" s="13"/>
    </row>
    <row r="1458" spans="7:10">
      <c r="G1458" s="13"/>
      <c r="H1458" s="13"/>
      <c r="I1458" s="13"/>
      <c r="J1458" s="13"/>
    </row>
    <row r="1459" spans="7:10">
      <c r="G1459" s="13"/>
      <c r="H1459" s="13"/>
      <c r="I1459" s="13"/>
      <c r="J1459" s="13"/>
    </row>
    <row r="1460" spans="7:10">
      <c r="G1460" s="13"/>
      <c r="H1460" s="13"/>
      <c r="I1460" s="13"/>
      <c r="J1460" s="13"/>
    </row>
    <row r="1461" spans="7:10">
      <c r="G1461" s="13"/>
      <c r="H1461" s="13"/>
      <c r="I1461" s="13"/>
      <c r="J1461" s="13"/>
    </row>
    <row r="1462" spans="7:10">
      <c r="G1462" s="13"/>
      <c r="H1462" s="13"/>
      <c r="I1462" s="13"/>
      <c r="J1462" s="13"/>
    </row>
    <row r="1463" spans="7:10">
      <c r="G1463" s="13"/>
      <c r="H1463" s="13"/>
      <c r="I1463" s="13"/>
      <c r="J1463" s="13"/>
    </row>
    <row r="1464" spans="7:10">
      <c r="G1464" s="13"/>
      <c r="H1464" s="13"/>
      <c r="I1464" s="13"/>
      <c r="J1464" s="13"/>
    </row>
    <row r="1465" spans="7:10">
      <c r="G1465" s="13"/>
      <c r="H1465" s="13"/>
      <c r="I1465" s="13"/>
      <c r="J1465" s="13"/>
    </row>
    <row r="1466" spans="7:10">
      <c r="G1466" s="13"/>
      <c r="H1466" s="13"/>
      <c r="I1466" s="13"/>
      <c r="J1466" s="13"/>
    </row>
    <row r="1467" spans="7:10">
      <c r="G1467" s="13"/>
      <c r="H1467" s="13"/>
      <c r="I1467" s="13"/>
      <c r="J1467" s="13"/>
    </row>
    <row r="1468" spans="7:10">
      <c r="G1468" s="13"/>
      <c r="H1468" s="13"/>
      <c r="I1468" s="13"/>
      <c r="J1468" s="13"/>
    </row>
    <row r="1469" spans="7:10">
      <c r="G1469" s="13"/>
      <c r="H1469" s="13"/>
      <c r="I1469" s="13"/>
      <c r="J1469" s="13"/>
    </row>
    <row r="1470" spans="7:10">
      <c r="G1470" s="13"/>
      <c r="H1470" s="13"/>
      <c r="I1470" s="13"/>
      <c r="J1470" s="13"/>
    </row>
    <row r="1471" spans="7:10">
      <c r="G1471" s="13"/>
      <c r="H1471" s="13"/>
      <c r="I1471" s="13"/>
      <c r="J1471" s="13"/>
    </row>
    <row r="1472" spans="7:10">
      <c r="G1472" s="13"/>
      <c r="H1472" s="13"/>
      <c r="I1472" s="13"/>
      <c r="J1472" s="13"/>
    </row>
    <row r="1473" spans="7:10">
      <c r="G1473" s="13"/>
      <c r="H1473" s="13"/>
      <c r="I1473" s="13"/>
      <c r="J1473" s="13"/>
    </row>
    <row r="1474" spans="7:10">
      <c r="G1474" s="13"/>
      <c r="H1474" s="13"/>
      <c r="I1474" s="13"/>
      <c r="J1474" s="13"/>
    </row>
    <row r="1475" spans="7:10">
      <c r="G1475" s="13"/>
      <c r="H1475" s="13"/>
      <c r="I1475" s="13"/>
      <c r="J1475" s="13"/>
    </row>
    <row r="1476" spans="7:10">
      <c r="G1476" s="13"/>
      <c r="H1476" s="13"/>
      <c r="I1476" s="13"/>
      <c r="J1476" s="13"/>
    </row>
    <row r="1477" spans="7:10">
      <c r="G1477" s="13"/>
      <c r="H1477" s="13"/>
      <c r="I1477" s="13"/>
      <c r="J1477" s="13"/>
    </row>
    <row r="1478" spans="7:10">
      <c r="G1478" s="13"/>
      <c r="H1478" s="13"/>
      <c r="I1478" s="13"/>
      <c r="J1478" s="13"/>
    </row>
    <row r="1479" spans="7:10">
      <c r="G1479" s="13"/>
      <c r="H1479" s="13"/>
      <c r="I1479" s="13"/>
      <c r="J1479" s="13"/>
    </row>
    <row r="1480" spans="7:10">
      <c r="G1480" s="13"/>
      <c r="H1480" s="13"/>
      <c r="I1480" s="13"/>
      <c r="J1480" s="13"/>
    </row>
    <row r="1481" spans="7:10">
      <c r="G1481" s="13"/>
      <c r="H1481" s="13"/>
      <c r="I1481" s="13"/>
      <c r="J1481" s="13"/>
    </row>
    <row r="1482" spans="7:10">
      <c r="G1482" s="13"/>
      <c r="H1482" s="13"/>
      <c r="I1482" s="13"/>
      <c r="J1482" s="13"/>
    </row>
    <row r="1483" spans="7:10">
      <c r="G1483" s="13"/>
      <c r="H1483" s="13"/>
      <c r="I1483" s="13"/>
      <c r="J1483" s="13"/>
    </row>
    <row r="1484" spans="7:10">
      <c r="G1484" s="13"/>
      <c r="H1484" s="13"/>
      <c r="I1484" s="13"/>
      <c r="J1484" s="13"/>
    </row>
    <row r="1485" spans="7:10">
      <c r="G1485" s="13"/>
      <c r="H1485" s="13"/>
      <c r="I1485" s="13"/>
      <c r="J1485" s="13"/>
    </row>
    <row r="1486" spans="7:10">
      <c r="G1486" s="13"/>
      <c r="H1486" s="13"/>
      <c r="I1486" s="13"/>
      <c r="J1486" s="13"/>
    </row>
    <row r="1487" spans="7:10">
      <c r="G1487" s="13"/>
      <c r="H1487" s="13"/>
      <c r="I1487" s="13"/>
      <c r="J1487" s="13"/>
    </row>
    <row r="1488" spans="7:10">
      <c r="G1488" s="13"/>
      <c r="H1488" s="13"/>
      <c r="I1488" s="13"/>
      <c r="J1488" s="13"/>
    </row>
    <row r="1489" spans="7:10">
      <c r="G1489" s="13"/>
      <c r="H1489" s="13"/>
      <c r="I1489" s="13"/>
      <c r="J1489" s="13"/>
    </row>
    <row r="1490" spans="7:10">
      <c r="G1490" s="13"/>
      <c r="H1490" s="13"/>
      <c r="I1490" s="13"/>
      <c r="J1490" s="13"/>
    </row>
    <row r="1491" spans="7:10">
      <c r="G1491" s="13"/>
      <c r="H1491" s="13"/>
      <c r="I1491" s="13"/>
      <c r="J1491" s="13"/>
    </row>
    <row r="1492" spans="7:10">
      <c r="G1492" s="13"/>
      <c r="H1492" s="13"/>
      <c r="I1492" s="13"/>
      <c r="J1492" s="13"/>
    </row>
    <row r="1493" spans="7:10">
      <c r="G1493" s="13"/>
      <c r="H1493" s="13"/>
      <c r="I1493" s="13"/>
      <c r="J1493" s="13"/>
    </row>
    <row r="1494" spans="7:10">
      <c r="G1494" s="13"/>
      <c r="H1494" s="13"/>
      <c r="I1494" s="13"/>
      <c r="J1494" s="13"/>
    </row>
    <row r="1495" spans="7:10">
      <c r="G1495" s="13"/>
      <c r="H1495" s="13"/>
      <c r="I1495" s="13"/>
      <c r="J1495" s="13"/>
    </row>
    <row r="1496" spans="7:10">
      <c r="G1496" s="13"/>
      <c r="H1496" s="13"/>
      <c r="I1496" s="13"/>
      <c r="J1496" s="13"/>
    </row>
    <row r="1497" spans="7:10">
      <c r="G1497" s="13"/>
      <c r="H1497" s="13"/>
      <c r="I1497" s="13"/>
      <c r="J1497" s="13"/>
    </row>
    <row r="1498" spans="7:10">
      <c r="G1498" s="13"/>
      <c r="H1498" s="13"/>
      <c r="I1498" s="13"/>
      <c r="J1498" s="13"/>
    </row>
    <row r="1499" spans="7:10">
      <c r="G1499" s="13"/>
      <c r="H1499" s="13"/>
      <c r="I1499" s="13"/>
      <c r="J1499" s="13"/>
    </row>
    <row r="1500" spans="7:10">
      <c r="G1500" s="13"/>
      <c r="H1500" s="13"/>
      <c r="I1500" s="13"/>
      <c r="J1500" s="13"/>
    </row>
    <row r="1501" spans="7:10">
      <c r="G1501" s="13"/>
      <c r="H1501" s="13"/>
      <c r="I1501" s="13"/>
      <c r="J1501" s="13"/>
    </row>
    <row r="1502" spans="7:10">
      <c r="G1502" s="13"/>
      <c r="H1502" s="13"/>
      <c r="I1502" s="13"/>
      <c r="J1502" s="13"/>
    </row>
    <row r="1503" spans="7:10">
      <c r="G1503" s="13"/>
      <c r="H1503" s="13"/>
      <c r="I1503" s="13"/>
      <c r="J1503" s="13"/>
    </row>
    <row r="1504" spans="7:10">
      <c r="G1504" s="13"/>
      <c r="H1504" s="13"/>
      <c r="I1504" s="13"/>
      <c r="J1504" s="13"/>
    </row>
    <row r="1505" spans="7:10">
      <c r="G1505" s="13"/>
      <c r="H1505" s="13"/>
      <c r="I1505" s="13"/>
      <c r="J1505" s="13"/>
    </row>
    <row r="1506" spans="7:10">
      <c r="G1506" s="13"/>
      <c r="H1506" s="13"/>
      <c r="I1506" s="13"/>
      <c r="J1506" s="13"/>
    </row>
    <row r="1507" spans="7:10">
      <c r="G1507" s="13"/>
      <c r="H1507" s="13"/>
      <c r="I1507" s="13"/>
      <c r="J1507" s="13"/>
    </row>
    <row r="1508" spans="7:10">
      <c r="G1508" s="13"/>
      <c r="H1508" s="13"/>
      <c r="I1508" s="13"/>
      <c r="J1508" s="13"/>
    </row>
    <row r="1509" spans="7:10">
      <c r="G1509" s="13"/>
      <c r="H1509" s="13"/>
      <c r="I1509" s="13"/>
      <c r="J1509" s="13"/>
    </row>
    <row r="1510" spans="7:10">
      <c r="G1510" s="13"/>
      <c r="H1510" s="13"/>
      <c r="I1510" s="13"/>
      <c r="J1510" s="13"/>
    </row>
    <row r="1511" spans="7:10">
      <c r="G1511" s="13"/>
      <c r="H1511" s="13"/>
      <c r="I1511" s="13"/>
      <c r="J1511" s="13"/>
    </row>
    <row r="1512" spans="7:10">
      <c r="G1512" s="13"/>
      <c r="H1512" s="13"/>
      <c r="I1512" s="13"/>
      <c r="J1512" s="13"/>
    </row>
    <row r="1513" spans="7:10">
      <c r="G1513" s="13"/>
      <c r="H1513" s="13"/>
      <c r="I1513" s="13"/>
      <c r="J1513" s="13"/>
    </row>
    <row r="1514" spans="7:10">
      <c r="G1514" s="13"/>
      <c r="H1514" s="13"/>
      <c r="I1514" s="13"/>
      <c r="J1514" s="13"/>
    </row>
    <row r="1515" spans="7:10">
      <c r="G1515" s="13"/>
      <c r="H1515" s="13"/>
      <c r="I1515" s="13"/>
      <c r="J1515" s="13"/>
    </row>
    <row r="1516" spans="7:10">
      <c r="G1516" s="13"/>
      <c r="H1516" s="13"/>
      <c r="I1516" s="13"/>
      <c r="J1516" s="13"/>
    </row>
    <row r="1517" spans="7:10">
      <c r="G1517" s="13"/>
      <c r="H1517" s="13"/>
      <c r="I1517" s="13"/>
      <c r="J1517" s="13"/>
    </row>
    <row r="1518" spans="7:10">
      <c r="G1518" s="13"/>
      <c r="H1518" s="13"/>
      <c r="I1518" s="13"/>
      <c r="J1518" s="13"/>
    </row>
    <row r="1519" spans="7:10">
      <c r="G1519" s="13"/>
      <c r="H1519" s="13"/>
      <c r="I1519" s="13"/>
      <c r="J1519" s="13"/>
    </row>
    <row r="1520" spans="7:10">
      <c r="G1520" s="13"/>
      <c r="H1520" s="13"/>
      <c r="I1520" s="13"/>
      <c r="J1520" s="13"/>
    </row>
    <row r="1521" spans="7:10">
      <c r="G1521" s="13"/>
      <c r="H1521" s="13"/>
      <c r="I1521" s="13"/>
      <c r="J1521" s="13"/>
    </row>
    <row r="1522" spans="7:10">
      <c r="G1522" s="13"/>
      <c r="H1522" s="13"/>
      <c r="I1522" s="13"/>
      <c r="J1522" s="13"/>
    </row>
    <row r="1523" spans="7:10">
      <c r="G1523" s="13"/>
      <c r="H1523" s="13"/>
      <c r="I1523" s="13"/>
      <c r="J1523" s="13"/>
    </row>
    <row r="1524" spans="7:10">
      <c r="G1524" s="13"/>
      <c r="H1524" s="13"/>
      <c r="I1524" s="13"/>
      <c r="J1524" s="13"/>
    </row>
    <row r="1525" spans="7:10">
      <c r="G1525" s="13"/>
      <c r="H1525" s="13"/>
      <c r="I1525" s="13"/>
      <c r="J1525" s="13"/>
    </row>
    <row r="1526" spans="7:10">
      <c r="G1526" s="13"/>
      <c r="H1526" s="13"/>
      <c r="I1526" s="13"/>
      <c r="J1526" s="13"/>
    </row>
    <row r="1527" spans="7:10">
      <c r="G1527" s="13"/>
      <c r="H1527" s="13"/>
      <c r="I1527" s="13"/>
      <c r="J1527" s="13"/>
    </row>
    <row r="1528" spans="7:10">
      <c r="G1528" s="13"/>
      <c r="H1528" s="13"/>
      <c r="I1528" s="13"/>
      <c r="J1528" s="13"/>
    </row>
    <row r="1529" spans="7:10">
      <c r="G1529" s="13"/>
      <c r="H1529" s="13"/>
      <c r="I1529" s="13"/>
      <c r="J1529" s="13"/>
    </row>
    <row r="1530" spans="7:10">
      <c r="G1530" s="13"/>
      <c r="H1530" s="13"/>
      <c r="I1530" s="13"/>
      <c r="J1530" s="13"/>
    </row>
    <row r="1531" spans="7:10">
      <c r="G1531" s="13"/>
      <c r="H1531" s="13"/>
      <c r="I1531" s="13"/>
      <c r="J1531" s="13"/>
    </row>
    <row r="1532" spans="7:10">
      <c r="G1532" s="13"/>
      <c r="H1532" s="13"/>
      <c r="I1532" s="13"/>
      <c r="J1532" s="13"/>
    </row>
    <row r="1533" spans="7:10">
      <c r="G1533" s="13"/>
      <c r="H1533" s="13"/>
      <c r="I1533" s="13"/>
      <c r="J1533" s="13"/>
    </row>
    <row r="1534" spans="7:10">
      <c r="G1534" s="13"/>
      <c r="H1534" s="13"/>
      <c r="I1534" s="13"/>
      <c r="J1534" s="13"/>
    </row>
    <row r="1535" spans="7:10">
      <c r="G1535" s="13"/>
      <c r="H1535" s="13"/>
      <c r="I1535" s="13"/>
      <c r="J1535" s="13"/>
    </row>
    <row r="1536" spans="7:10">
      <c r="G1536" s="13"/>
      <c r="H1536" s="13"/>
      <c r="I1536" s="13"/>
      <c r="J1536" s="13"/>
    </row>
    <row r="1537" spans="7:10">
      <c r="G1537" s="13"/>
      <c r="H1537" s="13"/>
      <c r="I1537" s="13"/>
      <c r="J1537" s="13"/>
    </row>
    <row r="1538" spans="7:10">
      <c r="G1538" s="13"/>
      <c r="H1538" s="13"/>
      <c r="I1538" s="13"/>
      <c r="J1538" s="13"/>
    </row>
    <row r="1539" spans="7:10">
      <c r="G1539" s="13"/>
      <c r="H1539" s="13"/>
      <c r="I1539" s="13"/>
      <c r="J1539" s="13"/>
    </row>
    <row r="1540" spans="7:10">
      <c r="G1540" s="13"/>
      <c r="H1540" s="13"/>
      <c r="I1540" s="13"/>
      <c r="J1540" s="13"/>
    </row>
    <row r="1541" spans="7:10">
      <c r="G1541" s="13"/>
      <c r="H1541" s="13"/>
      <c r="I1541" s="13"/>
      <c r="J1541" s="13"/>
    </row>
    <row r="1542" spans="7:10">
      <c r="G1542" s="13"/>
      <c r="H1542" s="13"/>
      <c r="I1542" s="13"/>
      <c r="J1542" s="13"/>
    </row>
    <row r="1543" spans="7:10">
      <c r="G1543" s="13"/>
      <c r="H1543" s="13"/>
      <c r="I1543" s="13"/>
      <c r="J1543" s="13"/>
    </row>
    <row r="1544" spans="7:10">
      <c r="G1544" s="13"/>
      <c r="H1544" s="13"/>
      <c r="I1544" s="13"/>
      <c r="J1544" s="13"/>
    </row>
    <row r="1545" spans="7:10">
      <c r="G1545" s="13"/>
      <c r="H1545" s="13"/>
      <c r="I1545" s="13"/>
      <c r="J1545" s="13"/>
    </row>
    <row r="1546" spans="7:10">
      <c r="G1546" s="13"/>
      <c r="H1546" s="13"/>
      <c r="I1546" s="13"/>
      <c r="J1546" s="13"/>
    </row>
    <row r="1547" spans="7:10">
      <c r="G1547" s="13"/>
      <c r="H1547" s="13"/>
      <c r="I1547" s="13"/>
      <c r="J1547" s="13"/>
    </row>
    <row r="1548" spans="7:10">
      <c r="G1548" s="13"/>
      <c r="H1548" s="13"/>
      <c r="I1548" s="13"/>
      <c r="J1548" s="13"/>
    </row>
    <row r="1549" spans="7:10">
      <c r="G1549" s="13"/>
      <c r="H1549" s="13"/>
      <c r="I1549" s="13"/>
      <c r="J1549" s="13"/>
    </row>
    <row r="1550" spans="7:10">
      <c r="G1550" s="13"/>
      <c r="H1550" s="13"/>
      <c r="I1550" s="13"/>
      <c r="J1550" s="13"/>
    </row>
    <row r="1551" spans="7:10">
      <c r="G1551" s="13"/>
      <c r="H1551" s="13"/>
      <c r="I1551" s="13"/>
      <c r="J1551" s="13"/>
    </row>
    <row r="1552" spans="7:10">
      <c r="G1552" s="13"/>
      <c r="H1552" s="13"/>
      <c r="I1552" s="13"/>
      <c r="J1552" s="13"/>
    </row>
    <row r="1553" spans="7:10">
      <c r="G1553" s="13"/>
      <c r="H1553" s="13"/>
      <c r="I1553" s="13"/>
      <c r="J1553" s="13"/>
    </row>
    <row r="1554" spans="7:10">
      <c r="G1554" s="13"/>
      <c r="H1554" s="13"/>
      <c r="I1554" s="13"/>
      <c r="J1554" s="13"/>
    </row>
    <row r="1555" spans="7:10">
      <c r="G1555" s="13"/>
      <c r="H1555" s="13"/>
      <c r="I1555" s="13"/>
      <c r="J1555" s="13"/>
    </row>
    <row r="1556" spans="7:10">
      <c r="G1556" s="13"/>
      <c r="H1556" s="13"/>
      <c r="I1556" s="13"/>
      <c r="J1556" s="13"/>
    </row>
    <row r="1557" spans="7:10">
      <c r="G1557" s="13"/>
      <c r="H1557" s="13"/>
      <c r="I1557" s="13"/>
      <c r="J1557" s="13"/>
    </row>
    <row r="1558" spans="7:10">
      <c r="G1558" s="13"/>
      <c r="H1558" s="13"/>
      <c r="I1558" s="13"/>
      <c r="J1558" s="13"/>
    </row>
    <row r="1559" spans="7:10">
      <c r="G1559" s="13"/>
      <c r="H1559" s="13"/>
      <c r="I1559" s="13"/>
      <c r="J1559" s="13"/>
    </row>
    <row r="1560" spans="7:10">
      <c r="G1560" s="13"/>
      <c r="H1560" s="13"/>
      <c r="I1560" s="13"/>
      <c r="J1560" s="13"/>
    </row>
    <row r="1561" spans="7:10">
      <c r="G1561" s="13"/>
      <c r="H1561" s="13"/>
      <c r="I1561" s="13"/>
      <c r="J1561" s="13"/>
    </row>
    <row r="1562" spans="7:10">
      <c r="G1562" s="13"/>
      <c r="H1562" s="13"/>
      <c r="I1562" s="13"/>
      <c r="J1562" s="13"/>
    </row>
    <row r="1563" spans="7:10">
      <c r="G1563" s="13"/>
      <c r="H1563" s="13"/>
      <c r="I1563" s="13"/>
      <c r="J1563" s="13"/>
    </row>
    <row r="1564" spans="7:10">
      <c r="G1564" s="13"/>
      <c r="H1564" s="13"/>
      <c r="I1564" s="13"/>
      <c r="J1564" s="13"/>
    </row>
    <row r="1565" spans="7:10">
      <c r="G1565" s="13"/>
      <c r="H1565" s="13"/>
      <c r="I1565" s="13"/>
      <c r="J1565" s="13"/>
    </row>
    <row r="1566" spans="7:10">
      <c r="G1566" s="13"/>
      <c r="H1566" s="13"/>
      <c r="I1566" s="13"/>
      <c r="J1566" s="13"/>
    </row>
    <row r="1567" spans="7:10">
      <c r="G1567" s="13"/>
      <c r="H1567" s="13"/>
      <c r="I1567" s="13"/>
      <c r="J1567" s="13"/>
    </row>
    <row r="1568" spans="7:10">
      <c r="G1568" s="13"/>
      <c r="H1568" s="13"/>
      <c r="I1568" s="13"/>
      <c r="J1568" s="13"/>
    </row>
    <row r="1569" spans="7:10">
      <c r="G1569" s="13"/>
      <c r="H1569" s="13"/>
      <c r="I1569" s="13"/>
      <c r="J1569" s="13"/>
    </row>
    <row r="1570" spans="7:10">
      <c r="G1570" s="13"/>
      <c r="H1570" s="13"/>
      <c r="I1570" s="13"/>
      <c r="J1570" s="13"/>
    </row>
    <row r="1571" spans="7:10">
      <c r="G1571" s="13"/>
      <c r="H1571" s="13"/>
      <c r="I1571" s="13"/>
      <c r="J1571" s="13"/>
    </row>
    <row r="1572" spans="7:10">
      <c r="G1572" s="13"/>
      <c r="H1572" s="13"/>
      <c r="I1572" s="13"/>
      <c r="J1572" s="13"/>
    </row>
    <row r="1573" spans="7:10">
      <c r="G1573" s="13"/>
      <c r="H1573" s="13"/>
      <c r="I1573" s="13"/>
      <c r="J1573" s="13"/>
    </row>
    <row r="1574" spans="7:10">
      <c r="G1574" s="13"/>
      <c r="H1574" s="13"/>
      <c r="I1574" s="13"/>
      <c r="J1574" s="13"/>
    </row>
    <row r="1575" spans="7:10">
      <c r="G1575" s="13"/>
      <c r="H1575" s="13"/>
      <c r="I1575" s="13"/>
      <c r="J1575" s="13"/>
    </row>
    <row r="1576" spans="7:10">
      <c r="G1576" s="13"/>
      <c r="H1576" s="13"/>
      <c r="I1576" s="13"/>
      <c r="J1576" s="13"/>
    </row>
    <row r="1577" spans="7:10">
      <c r="G1577" s="13"/>
      <c r="H1577" s="13"/>
      <c r="I1577" s="13"/>
      <c r="J1577" s="13"/>
    </row>
    <row r="1578" spans="7:10">
      <c r="G1578" s="13"/>
      <c r="H1578" s="13"/>
      <c r="I1578" s="13"/>
      <c r="J1578" s="13"/>
    </row>
    <row r="1579" spans="7:10">
      <c r="G1579" s="13"/>
      <c r="H1579" s="13"/>
      <c r="I1579" s="13"/>
      <c r="J1579" s="13"/>
    </row>
    <row r="1580" spans="7:10">
      <c r="G1580" s="13"/>
      <c r="H1580" s="13"/>
      <c r="I1580" s="13"/>
      <c r="J1580" s="13"/>
    </row>
    <row r="1581" spans="7:10">
      <c r="G1581" s="13"/>
      <c r="H1581" s="13"/>
      <c r="I1581" s="13"/>
      <c r="J1581" s="13"/>
    </row>
    <row r="1582" spans="7:10">
      <c r="G1582" s="13"/>
      <c r="H1582" s="13"/>
      <c r="I1582" s="13"/>
      <c r="J1582" s="13"/>
    </row>
    <row r="1583" spans="7:10">
      <c r="G1583" s="13"/>
      <c r="H1583" s="13"/>
      <c r="I1583" s="13"/>
      <c r="J1583" s="13"/>
    </row>
    <row r="1584" spans="7:10">
      <c r="G1584" s="13"/>
      <c r="H1584" s="13"/>
      <c r="I1584" s="13"/>
      <c r="J1584" s="13"/>
    </row>
    <row r="1585" spans="7:10">
      <c r="G1585" s="13"/>
      <c r="H1585" s="13"/>
      <c r="I1585" s="13"/>
      <c r="J1585" s="13"/>
    </row>
    <row r="1586" spans="7:10">
      <c r="G1586" s="13"/>
      <c r="H1586" s="13"/>
      <c r="I1586" s="13"/>
      <c r="J1586" s="13"/>
    </row>
    <row r="1587" spans="7:10">
      <c r="G1587" s="13"/>
      <c r="H1587" s="13"/>
      <c r="I1587" s="13"/>
      <c r="J1587" s="13"/>
    </row>
    <row r="1588" spans="7:10">
      <c r="G1588" s="13"/>
      <c r="H1588" s="13"/>
      <c r="I1588" s="13"/>
      <c r="J1588" s="13"/>
    </row>
    <row r="1589" spans="7:10">
      <c r="G1589" s="13"/>
      <c r="H1589" s="13"/>
      <c r="I1589" s="13"/>
      <c r="J1589" s="13"/>
    </row>
    <row r="1590" spans="7:10">
      <c r="G1590" s="13"/>
      <c r="H1590" s="13"/>
      <c r="I1590" s="13"/>
      <c r="J1590" s="13"/>
    </row>
    <row r="1591" spans="7:10">
      <c r="G1591" s="13"/>
      <c r="H1591" s="13"/>
      <c r="I1591" s="13"/>
      <c r="J1591" s="13"/>
    </row>
    <row r="1592" spans="7:10">
      <c r="G1592" s="13"/>
      <c r="H1592" s="13"/>
      <c r="I1592" s="13"/>
      <c r="J1592" s="13"/>
    </row>
    <row r="1593" spans="7:10">
      <c r="G1593" s="13"/>
      <c r="H1593" s="13"/>
      <c r="I1593" s="13"/>
      <c r="J1593" s="13"/>
    </row>
    <row r="1594" spans="7:10">
      <c r="G1594" s="13"/>
      <c r="H1594" s="13"/>
      <c r="I1594" s="13"/>
      <c r="J1594" s="13"/>
    </row>
    <row r="1595" spans="7:10">
      <c r="G1595" s="13"/>
      <c r="H1595" s="13"/>
      <c r="I1595" s="13"/>
      <c r="J1595" s="13"/>
    </row>
    <row r="1596" spans="7:10">
      <c r="G1596" s="13"/>
      <c r="H1596" s="13"/>
      <c r="I1596" s="13"/>
      <c r="J1596" s="13"/>
    </row>
    <row r="1597" spans="7:10">
      <c r="G1597" s="13"/>
      <c r="H1597" s="13"/>
      <c r="I1597" s="13"/>
      <c r="J1597" s="13"/>
    </row>
    <row r="1598" spans="7:10">
      <c r="G1598" s="13"/>
      <c r="H1598" s="13"/>
      <c r="I1598" s="13"/>
      <c r="J1598" s="13"/>
    </row>
    <row r="1599" spans="7:10">
      <c r="G1599" s="13"/>
      <c r="H1599" s="13"/>
      <c r="I1599" s="13"/>
      <c r="J1599" s="13"/>
    </row>
    <row r="1600" spans="7:10">
      <c r="G1600" s="13"/>
      <c r="H1600" s="13"/>
      <c r="I1600" s="13"/>
      <c r="J1600" s="13"/>
    </row>
    <row r="1601" spans="7:10">
      <c r="G1601" s="13"/>
      <c r="H1601" s="13"/>
      <c r="I1601" s="13"/>
      <c r="J1601" s="13"/>
    </row>
    <row r="1602" spans="7:10">
      <c r="G1602" s="13"/>
      <c r="H1602" s="13"/>
      <c r="I1602" s="13"/>
      <c r="J1602" s="13"/>
    </row>
    <row r="1603" spans="7:10">
      <c r="G1603" s="13"/>
      <c r="H1603" s="13"/>
      <c r="I1603" s="13"/>
      <c r="J1603" s="13"/>
    </row>
    <row r="1604" spans="7:10">
      <c r="G1604" s="13"/>
      <c r="H1604" s="13"/>
      <c r="I1604" s="13"/>
      <c r="J1604" s="13"/>
    </row>
    <row r="1605" spans="7:10">
      <c r="G1605" s="13"/>
      <c r="H1605" s="13"/>
      <c r="I1605" s="13"/>
      <c r="J1605" s="13"/>
    </row>
    <row r="1606" spans="7:10">
      <c r="G1606" s="13"/>
      <c r="H1606" s="13"/>
      <c r="I1606" s="13"/>
      <c r="J1606" s="13"/>
    </row>
    <row r="1607" spans="7:10">
      <c r="G1607" s="13"/>
      <c r="H1607" s="13"/>
      <c r="I1607" s="13"/>
      <c r="J1607" s="13"/>
    </row>
    <row r="1608" spans="7:10">
      <c r="G1608" s="13"/>
      <c r="H1608" s="13"/>
      <c r="I1608" s="13"/>
      <c r="J1608" s="13"/>
    </row>
    <row r="1609" spans="7:10">
      <c r="G1609" s="13"/>
      <c r="H1609" s="13"/>
      <c r="I1609" s="13"/>
      <c r="J1609" s="13"/>
    </row>
    <row r="1610" spans="7:10">
      <c r="G1610" s="13"/>
      <c r="H1610" s="13"/>
      <c r="I1610" s="13"/>
      <c r="J1610" s="13"/>
    </row>
    <row r="1611" spans="7:10">
      <c r="G1611" s="13"/>
      <c r="H1611" s="13"/>
      <c r="I1611" s="13"/>
      <c r="J1611" s="13"/>
    </row>
    <row r="1612" spans="7:10">
      <c r="G1612" s="13"/>
      <c r="H1612" s="13"/>
      <c r="I1612" s="13"/>
      <c r="J1612" s="13"/>
    </row>
    <row r="1613" spans="7:10">
      <c r="G1613" s="13"/>
      <c r="H1613" s="13"/>
      <c r="I1613" s="13"/>
      <c r="J1613" s="13"/>
    </row>
    <row r="1614" spans="7:10">
      <c r="G1614" s="13"/>
      <c r="H1614" s="13"/>
      <c r="I1614" s="13"/>
      <c r="J1614" s="13"/>
    </row>
    <row r="1615" spans="7:10">
      <c r="G1615" s="13"/>
      <c r="H1615" s="13"/>
      <c r="I1615" s="13"/>
      <c r="J1615" s="13"/>
    </row>
    <row r="1616" spans="7:10">
      <c r="G1616" s="13"/>
      <c r="H1616" s="13"/>
      <c r="I1616" s="13"/>
      <c r="J1616" s="13"/>
    </row>
    <row r="1617" spans="7:10">
      <c r="G1617" s="13"/>
      <c r="H1617" s="13"/>
      <c r="I1617" s="13"/>
      <c r="J1617" s="13"/>
    </row>
    <row r="1618" spans="7:10">
      <c r="G1618" s="13"/>
      <c r="H1618" s="13"/>
      <c r="I1618" s="13"/>
      <c r="J1618" s="13"/>
    </row>
    <row r="1619" spans="7:10">
      <c r="G1619" s="13"/>
      <c r="H1619" s="13"/>
      <c r="I1619" s="13"/>
      <c r="J1619" s="13"/>
    </row>
    <row r="1620" spans="7:10">
      <c r="G1620" s="13"/>
      <c r="H1620" s="13"/>
      <c r="I1620" s="13"/>
      <c r="J1620" s="13"/>
    </row>
    <row r="1621" spans="7:10">
      <c r="G1621" s="13"/>
      <c r="H1621" s="13"/>
      <c r="I1621" s="13"/>
      <c r="J1621" s="13"/>
    </row>
    <row r="1622" spans="7:10">
      <c r="G1622" s="13"/>
      <c r="H1622" s="13"/>
      <c r="I1622" s="13"/>
      <c r="J1622" s="13"/>
    </row>
    <row r="1623" spans="7:10">
      <c r="G1623" s="13"/>
      <c r="H1623" s="13"/>
      <c r="I1623" s="13"/>
      <c r="J1623" s="13"/>
    </row>
    <row r="1624" spans="7:10">
      <c r="G1624" s="13"/>
      <c r="H1624" s="13"/>
      <c r="I1624" s="13"/>
      <c r="J1624" s="13"/>
    </row>
    <row r="1625" spans="7:10">
      <c r="G1625" s="13"/>
      <c r="H1625" s="13"/>
      <c r="I1625" s="13"/>
      <c r="J1625" s="13"/>
    </row>
    <row r="1626" spans="7:10">
      <c r="G1626" s="13"/>
      <c r="H1626" s="13"/>
      <c r="I1626" s="13"/>
      <c r="J1626" s="13"/>
    </row>
    <row r="1627" spans="7:10">
      <c r="G1627" s="13"/>
      <c r="H1627" s="13"/>
      <c r="I1627" s="13"/>
      <c r="J1627" s="13"/>
    </row>
    <row r="1628" spans="7:10">
      <c r="G1628" s="13"/>
      <c r="H1628" s="13"/>
      <c r="I1628" s="13"/>
      <c r="J1628" s="13"/>
    </row>
    <row r="1629" spans="7:10">
      <c r="G1629" s="13"/>
      <c r="H1629" s="13"/>
      <c r="I1629" s="13"/>
      <c r="J1629" s="13"/>
    </row>
    <row r="1630" spans="7:10">
      <c r="G1630" s="13"/>
      <c r="H1630" s="13"/>
      <c r="I1630" s="13"/>
      <c r="J1630" s="13"/>
    </row>
    <row r="1631" spans="7:10">
      <c r="G1631" s="13"/>
      <c r="H1631" s="13"/>
      <c r="I1631" s="13"/>
      <c r="J1631" s="13"/>
    </row>
    <row r="1632" spans="7:10">
      <c r="G1632" s="13"/>
      <c r="H1632" s="13"/>
      <c r="I1632" s="13"/>
      <c r="J1632" s="13"/>
    </row>
    <row r="1633" spans="7:10">
      <c r="G1633" s="13"/>
      <c r="H1633" s="13"/>
      <c r="I1633" s="13"/>
      <c r="J1633" s="13"/>
    </row>
    <row r="1634" spans="7:10">
      <c r="G1634" s="13"/>
      <c r="H1634" s="13"/>
      <c r="I1634" s="13"/>
      <c r="J1634" s="13"/>
    </row>
    <row r="1635" spans="7:10">
      <c r="G1635" s="13"/>
      <c r="H1635" s="13"/>
      <c r="I1635" s="13"/>
      <c r="J1635" s="13"/>
    </row>
    <row r="1636" spans="7:10">
      <c r="G1636" s="13"/>
      <c r="H1636" s="13"/>
      <c r="I1636" s="13"/>
      <c r="J1636" s="13"/>
    </row>
    <row r="1637" spans="7:10">
      <c r="G1637" s="13"/>
      <c r="H1637" s="13"/>
      <c r="I1637" s="13"/>
      <c r="J1637" s="13"/>
    </row>
    <row r="1638" spans="7:10">
      <c r="G1638" s="13"/>
      <c r="H1638" s="13"/>
      <c r="I1638" s="13"/>
      <c r="J1638" s="13"/>
    </row>
    <row r="1639" spans="7:10">
      <c r="G1639" s="13"/>
      <c r="H1639" s="13"/>
      <c r="I1639" s="13"/>
      <c r="J1639" s="13"/>
    </row>
    <row r="1640" spans="7:10">
      <c r="G1640" s="13"/>
      <c r="H1640" s="13"/>
      <c r="I1640" s="13"/>
      <c r="J1640" s="13"/>
    </row>
    <row r="1641" spans="7:10">
      <c r="G1641" s="13"/>
      <c r="H1641" s="13"/>
      <c r="I1641" s="13"/>
      <c r="J1641" s="13"/>
    </row>
    <row r="1642" spans="7:10">
      <c r="G1642" s="13"/>
      <c r="H1642" s="13"/>
      <c r="I1642" s="13"/>
      <c r="J1642" s="13"/>
    </row>
    <row r="1643" spans="7:10">
      <c r="G1643" s="13"/>
      <c r="H1643" s="13"/>
      <c r="I1643" s="13"/>
      <c r="J1643" s="13"/>
    </row>
    <row r="1644" spans="7:10">
      <c r="G1644" s="13"/>
      <c r="H1644" s="13"/>
      <c r="I1644" s="13"/>
      <c r="J1644" s="13"/>
    </row>
    <row r="1645" spans="7:10">
      <c r="G1645" s="13"/>
      <c r="H1645" s="13"/>
      <c r="I1645" s="13"/>
      <c r="J1645" s="13"/>
    </row>
    <row r="1646" spans="7:10">
      <c r="G1646" s="13"/>
      <c r="H1646" s="13"/>
      <c r="I1646" s="13"/>
      <c r="J1646" s="13"/>
    </row>
    <row r="1647" spans="7:10">
      <c r="G1647" s="13"/>
      <c r="H1647" s="13"/>
      <c r="I1647" s="13"/>
      <c r="J1647" s="13"/>
    </row>
    <row r="1648" spans="7:10">
      <c r="G1648" s="13"/>
      <c r="H1648" s="13"/>
      <c r="I1648" s="13"/>
      <c r="J1648" s="13"/>
    </row>
    <row r="1649" spans="7:10">
      <c r="G1649" s="13"/>
      <c r="H1649" s="13"/>
      <c r="I1649" s="13"/>
      <c r="J1649" s="13"/>
    </row>
    <row r="1650" spans="7:10">
      <c r="G1650" s="13"/>
      <c r="H1650" s="13"/>
      <c r="I1650" s="13"/>
      <c r="J1650" s="13"/>
    </row>
    <row r="1651" spans="7:10">
      <c r="G1651" s="13"/>
      <c r="H1651" s="13"/>
      <c r="I1651" s="13"/>
      <c r="J1651" s="13"/>
    </row>
    <row r="1652" spans="7:10">
      <c r="G1652" s="13"/>
      <c r="H1652" s="13"/>
      <c r="I1652" s="13"/>
      <c r="J1652" s="13"/>
    </row>
    <row r="1653" spans="7:10">
      <c r="G1653" s="13"/>
      <c r="H1653" s="13"/>
      <c r="I1653" s="13"/>
      <c r="J1653" s="13"/>
    </row>
    <row r="1654" spans="7:10">
      <c r="G1654" s="13"/>
      <c r="H1654" s="13"/>
      <c r="I1654" s="13"/>
      <c r="J1654" s="13"/>
    </row>
    <row r="1655" spans="7:10">
      <c r="G1655" s="13"/>
      <c r="H1655" s="13"/>
      <c r="I1655" s="13"/>
      <c r="J1655" s="13"/>
    </row>
    <row r="1656" spans="7:10">
      <c r="G1656" s="13"/>
      <c r="H1656" s="13"/>
      <c r="I1656" s="13"/>
      <c r="J1656" s="13"/>
    </row>
    <row r="1657" spans="7:10">
      <c r="G1657" s="13"/>
      <c r="H1657" s="13"/>
      <c r="I1657" s="13"/>
      <c r="J1657" s="13"/>
    </row>
    <row r="1658" spans="7:10">
      <c r="G1658" s="13"/>
      <c r="H1658" s="13"/>
      <c r="I1658" s="13"/>
      <c r="J1658" s="13"/>
    </row>
    <row r="1659" spans="7:10">
      <c r="G1659" s="13"/>
      <c r="H1659" s="13"/>
      <c r="I1659" s="13"/>
      <c r="J1659" s="13"/>
    </row>
    <row r="1660" spans="7:10">
      <c r="G1660" s="13"/>
      <c r="H1660" s="13"/>
      <c r="I1660" s="13"/>
      <c r="J1660" s="13"/>
    </row>
    <row r="1661" spans="7:10">
      <c r="G1661" s="13"/>
      <c r="H1661" s="13"/>
      <c r="I1661" s="13"/>
      <c r="J1661" s="13"/>
    </row>
    <row r="1662" spans="7:10">
      <c r="G1662" s="13"/>
      <c r="H1662" s="13"/>
      <c r="I1662" s="13"/>
      <c r="J1662" s="13"/>
    </row>
    <row r="1663" spans="7:10">
      <c r="G1663" s="13"/>
      <c r="H1663" s="13"/>
      <c r="I1663" s="13"/>
      <c r="J1663" s="13"/>
    </row>
    <row r="1664" spans="7:10">
      <c r="G1664" s="13"/>
      <c r="H1664" s="13"/>
      <c r="I1664" s="13"/>
      <c r="J1664" s="13"/>
    </row>
    <row r="1665" spans="7:10">
      <c r="G1665" s="13"/>
      <c r="H1665" s="13"/>
      <c r="I1665" s="13"/>
      <c r="J1665" s="13"/>
    </row>
    <row r="1666" spans="7:10">
      <c r="G1666" s="13"/>
      <c r="H1666" s="13"/>
      <c r="I1666" s="13"/>
      <c r="J1666" s="13"/>
    </row>
    <row r="1667" spans="7:10">
      <c r="G1667" s="13"/>
      <c r="H1667" s="13"/>
      <c r="I1667" s="13"/>
      <c r="J1667" s="13"/>
    </row>
    <row r="1668" spans="7:10">
      <c r="G1668" s="13"/>
      <c r="H1668" s="13"/>
      <c r="I1668" s="13"/>
      <c r="J1668" s="13"/>
    </row>
    <row r="1669" spans="7:10">
      <c r="G1669" s="13"/>
      <c r="H1669" s="13"/>
      <c r="I1669" s="13"/>
      <c r="J1669" s="13"/>
    </row>
    <row r="1670" spans="7:10">
      <c r="G1670" s="13"/>
      <c r="H1670" s="13"/>
      <c r="I1670" s="13"/>
      <c r="J1670" s="13"/>
    </row>
    <row r="1671" spans="7:10">
      <c r="G1671" s="13"/>
      <c r="H1671" s="13"/>
      <c r="I1671" s="13"/>
      <c r="J1671" s="13"/>
    </row>
    <row r="1672" spans="7:10">
      <c r="G1672" s="13"/>
      <c r="H1672" s="13"/>
      <c r="I1672" s="13"/>
      <c r="J1672" s="13"/>
    </row>
    <row r="1673" spans="7:10">
      <c r="G1673" s="13"/>
      <c r="H1673" s="13"/>
      <c r="I1673" s="13"/>
      <c r="J1673" s="13"/>
    </row>
    <row r="1674" spans="7:10">
      <c r="G1674" s="13"/>
      <c r="H1674" s="13"/>
      <c r="I1674" s="13"/>
      <c r="J1674" s="13"/>
    </row>
    <row r="1675" spans="7:10">
      <c r="G1675" s="13"/>
      <c r="H1675" s="13"/>
      <c r="I1675" s="13"/>
      <c r="J1675" s="13"/>
    </row>
    <row r="1676" spans="7:10">
      <c r="G1676" s="13"/>
      <c r="H1676" s="13"/>
      <c r="I1676" s="13"/>
      <c r="J1676" s="13"/>
    </row>
    <row r="1677" spans="7:10">
      <c r="G1677" s="13"/>
      <c r="H1677" s="13"/>
      <c r="I1677" s="13"/>
      <c r="J1677" s="13"/>
    </row>
    <row r="1678" spans="7:10">
      <c r="G1678" s="13"/>
      <c r="H1678" s="13"/>
      <c r="I1678" s="13"/>
      <c r="J1678" s="13"/>
    </row>
    <row r="1679" spans="7:10">
      <c r="G1679" s="13"/>
      <c r="H1679" s="13"/>
      <c r="I1679" s="13"/>
      <c r="J1679" s="13"/>
    </row>
    <row r="1680" spans="7:10">
      <c r="G1680" s="13"/>
      <c r="H1680" s="13"/>
      <c r="I1680" s="13"/>
      <c r="J1680" s="13"/>
    </row>
    <row r="1681" spans="7:10">
      <c r="G1681" s="13"/>
      <c r="H1681" s="13"/>
      <c r="I1681" s="13"/>
      <c r="J1681" s="13"/>
    </row>
    <row r="1682" spans="7:10">
      <c r="G1682" s="13"/>
      <c r="H1682" s="13"/>
      <c r="I1682" s="13"/>
      <c r="J1682" s="13"/>
    </row>
    <row r="1683" spans="7:10">
      <c r="G1683" s="13"/>
      <c r="H1683" s="13"/>
      <c r="I1683" s="13"/>
      <c r="J1683" s="13"/>
    </row>
    <row r="1684" spans="7:10">
      <c r="G1684" s="13"/>
      <c r="H1684" s="13"/>
      <c r="I1684" s="13"/>
      <c r="J1684" s="13"/>
    </row>
    <row r="1685" spans="7:10">
      <c r="G1685" s="13"/>
      <c r="H1685" s="13"/>
      <c r="I1685" s="13"/>
      <c r="J1685" s="13"/>
    </row>
    <row r="1686" spans="7:10">
      <c r="G1686" s="13"/>
      <c r="H1686" s="13"/>
      <c r="I1686" s="13"/>
      <c r="J1686" s="13"/>
    </row>
    <row r="1687" spans="7:10">
      <c r="G1687" s="13"/>
      <c r="H1687" s="13"/>
      <c r="I1687" s="13"/>
      <c r="J1687" s="13"/>
    </row>
    <row r="1688" spans="7:10">
      <c r="G1688" s="13"/>
      <c r="H1688" s="13"/>
      <c r="I1688" s="13"/>
      <c r="J1688" s="13"/>
    </row>
    <row r="1689" spans="7:10">
      <c r="G1689" s="13"/>
      <c r="H1689" s="13"/>
      <c r="I1689" s="13"/>
      <c r="J1689" s="13"/>
    </row>
    <row r="1690" spans="7:10">
      <c r="G1690" s="13"/>
      <c r="H1690" s="13"/>
      <c r="I1690" s="13"/>
      <c r="J1690" s="13"/>
    </row>
    <row r="1691" spans="7:10">
      <c r="G1691" s="13"/>
      <c r="H1691" s="13"/>
      <c r="I1691" s="13"/>
      <c r="J1691" s="13"/>
    </row>
    <row r="1692" spans="7:10">
      <c r="G1692" s="13"/>
      <c r="H1692" s="13"/>
      <c r="I1692" s="13"/>
      <c r="J1692" s="13"/>
    </row>
    <row r="1693" spans="7:10">
      <c r="G1693" s="13"/>
      <c r="H1693" s="13"/>
      <c r="I1693" s="13"/>
      <c r="J1693" s="13"/>
    </row>
    <row r="1694" spans="7:10">
      <c r="G1694" s="13"/>
      <c r="H1694" s="13"/>
      <c r="I1694" s="13"/>
      <c r="J1694" s="13"/>
    </row>
    <row r="1695" spans="7:10">
      <c r="G1695" s="13"/>
      <c r="H1695" s="13"/>
      <c r="I1695" s="13"/>
      <c r="J1695" s="13"/>
    </row>
    <row r="1696" spans="7:10">
      <c r="G1696" s="13"/>
      <c r="H1696" s="13"/>
      <c r="I1696" s="13"/>
      <c r="J1696" s="13"/>
    </row>
    <row r="1697" spans="7:10">
      <c r="G1697" s="13"/>
      <c r="H1697" s="13"/>
      <c r="I1697" s="13"/>
      <c r="J1697" s="13"/>
    </row>
    <row r="1698" spans="7:10">
      <c r="G1698" s="13"/>
      <c r="H1698" s="13"/>
      <c r="I1698" s="13"/>
      <c r="J1698" s="13"/>
    </row>
    <row r="1699" spans="7:10">
      <c r="G1699" s="13"/>
      <c r="H1699" s="13"/>
      <c r="I1699" s="13"/>
      <c r="J1699" s="13"/>
    </row>
    <row r="1700" spans="7:10">
      <c r="G1700" s="13"/>
      <c r="H1700" s="13"/>
      <c r="I1700" s="13"/>
      <c r="J1700" s="13"/>
    </row>
    <row r="1701" spans="7:10">
      <c r="G1701" s="13"/>
      <c r="H1701" s="13"/>
      <c r="I1701" s="13"/>
      <c r="J1701" s="13"/>
    </row>
    <row r="1702" spans="7:10">
      <c r="G1702" s="13"/>
      <c r="H1702" s="13"/>
      <c r="I1702" s="13"/>
      <c r="J1702" s="13"/>
    </row>
    <row r="1703" spans="7:10">
      <c r="G1703" s="13"/>
      <c r="H1703" s="13"/>
      <c r="I1703" s="13"/>
      <c r="J1703" s="13"/>
    </row>
    <row r="1704" spans="7:10">
      <c r="G1704" s="13"/>
      <c r="H1704" s="13"/>
      <c r="I1704" s="13"/>
      <c r="J1704" s="13"/>
    </row>
    <row r="1705" spans="7:10">
      <c r="G1705" s="13"/>
      <c r="H1705" s="13"/>
      <c r="I1705" s="13"/>
      <c r="J1705" s="13"/>
    </row>
    <row r="1706" spans="7:10">
      <c r="G1706" s="13"/>
      <c r="H1706" s="13"/>
      <c r="I1706" s="13"/>
      <c r="J1706" s="13"/>
    </row>
    <row r="1707" spans="7:10">
      <c r="G1707" s="13"/>
      <c r="H1707" s="13"/>
      <c r="I1707" s="13"/>
      <c r="J1707" s="13"/>
    </row>
    <row r="1708" spans="7:10">
      <c r="G1708" s="13"/>
      <c r="H1708" s="13"/>
      <c r="I1708" s="13"/>
      <c r="J1708" s="13"/>
    </row>
    <row r="1709" spans="7:10">
      <c r="G1709" s="13"/>
      <c r="H1709" s="13"/>
      <c r="I1709" s="13"/>
      <c r="J1709" s="13"/>
    </row>
    <row r="1710" spans="7:10">
      <c r="G1710" s="13"/>
      <c r="H1710" s="13"/>
      <c r="I1710" s="13"/>
      <c r="J1710" s="13"/>
    </row>
    <row r="1711" spans="7:10">
      <c r="G1711" s="13"/>
      <c r="H1711" s="13"/>
      <c r="I1711" s="13"/>
      <c r="J1711" s="13"/>
    </row>
    <row r="1712" spans="7:10">
      <c r="G1712" s="13"/>
      <c r="H1712" s="13"/>
      <c r="I1712" s="13"/>
      <c r="J1712" s="13"/>
    </row>
    <row r="1713" spans="7:10">
      <c r="G1713" s="13"/>
      <c r="H1713" s="13"/>
      <c r="I1713" s="13"/>
      <c r="J1713" s="13"/>
    </row>
    <row r="1714" spans="7:10">
      <c r="G1714" s="13"/>
      <c r="H1714" s="13"/>
      <c r="I1714" s="13"/>
      <c r="J1714" s="13"/>
    </row>
    <row r="1715" spans="7:10">
      <c r="G1715" s="13"/>
      <c r="H1715" s="13"/>
      <c r="I1715" s="13"/>
      <c r="J1715" s="13"/>
    </row>
    <row r="1716" spans="7:10">
      <c r="G1716" s="13"/>
      <c r="H1716" s="13"/>
      <c r="I1716" s="13"/>
      <c r="J1716" s="13"/>
    </row>
    <row r="1717" spans="7:10">
      <c r="G1717" s="13"/>
      <c r="H1717" s="13"/>
      <c r="I1717" s="13"/>
      <c r="J1717" s="13"/>
    </row>
    <row r="1718" spans="7:10">
      <c r="G1718" s="13"/>
      <c r="H1718" s="13"/>
      <c r="I1718" s="13"/>
      <c r="J1718" s="13"/>
    </row>
    <row r="1719" spans="7:10">
      <c r="G1719" s="13"/>
      <c r="H1719" s="13"/>
      <c r="I1719" s="13"/>
      <c r="J1719" s="13"/>
    </row>
    <row r="1720" spans="7:10">
      <c r="G1720" s="13"/>
      <c r="H1720" s="13"/>
      <c r="I1720" s="13"/>
      <c r="J1720" s="13"/>
    </row>
    <row r="1721" spans="7:10">
      <c r="G1721" s="13"/>
      <c r="H1721" s="13"/>
      <c r="I1721" s="13"/>
      <c r="J1721" s="13"/>
    </row>
    <row r="1722" spans="7:10">
      <c r="G1722" s="13"/>
      <c r="H1722" s="13"/>
      <c r="I1722" s="13"/>
      <c r="J1722" s="13"/>
    </row>
    <row r="1723" spans="7:10">
      <c r="G1723" s="13"/>
      <c r="H1723" s="13"/>
      <c r="I1723" s="13"/>
      <c r="J1723" s="13"/>
    </row>
    <row r="1724" spans="7:10">
      <c r="G1724" s="13"/>
      <c r="H1724" s="13"/>
      <c r="I1724" s="13"/>
      <c r="J1724" s="13"/>
    </row>
    <row r="1725" spans="7:10">
      <c r="G1725" s="13"/>
      <c r="H1725" s="13"/>
      <c r="I1725" s="13"/>
      <c r="J1725" s="13"/>
    </row>
    <row r="1726" spans="7:10">
      <c r="G1726" s="13"/>
      <c r="H1726" s="13"/>
      <c r="I1726" s="13"/>
      <c r="J1726" s="13"/>
    </row>
    <row r="1727" spans="7:10">
      <c r="G1727" s="13"/>
      <c r="H1727" s="13"/>
      <c r="I1727" s="13"/>
      <c r="J1727" s="13"/>
    </row>
    <row r="1728" spans="7:10">
      <c r="G1728" s="13"/>
      <c r="H1728" s="13"/>
      <c r="I1728" s="13"/>
      <c r="J1728" s="13"/>
    </row>
    <row r="1729" spans="7:10">
      <c r="G1729" s="13"/>
      <c r="H1729" s="13"/>
      <c r="I1729" s="13"/>
      <c r="J1729" s="13"/>
    </row>
    <row r="1730" spans="7:10">
      <c r="G1730" s="13"/>
      <c r="H1730" s="13"/>
      <c r="I1730" s="13"/>
      <c r="J1730" s="13"/>
    </row>
    <row r="1731" spans="7:10">
      <c r="G1731" s="13"/>
      <c r="H1731" s="13"/>
      <c r="I1731" s="13"/>
      <c r="J1731" s="13"/>
    </row>
    <row r="1732" spans="7:10">
      <c r="G1732" s="13"/>
      <c r="H1732" s="13"/>
      <c r="I1732" s="13"/>
      <c r="J1732" s="13"/>
    </row>
    <row r="1733" spans="7:10">
      <c r="G1733" s="13"/>
      <c r="H1733" s="13"/>
      <c r="I1733" s="13"/>
      <c r="J1733" s="13"/>
    </row>
    <row r="1734" spans="7:10">
      <c r="G1734" s="13"/>
      <c r="H1734" s="13"/>
      <c r="I1734" s="13"/>
      <c r="J1734" s="13"/>
    </row>
    <row r="1735" spans="7:10">
      <c r="G1735" s="13"/>
      <c r="H1735" s="13"/>
      <c r="I1735" s="13"/>
      <c r="J1735" s="13"/>
    </row>
    <row r="1736" spans="7:10">
      <c r="G1736" s="13"/>
      <c r="H1736" s="13"/>
      <c r="I1736" s="13"/>
      <c r="J1736" s="13"/>
    </row>
    <row r="1737" spans="7:10">
      <c r="G1737" s="13"/>
      <c r="H1737" s="13"/>
      <c r="I1737" s="13"/>
      <c r="J1737" s="13"/>
    </row>
    <row r="1738" spans="7:10">
      <c r="G1738" s="13"/>
      <c r="H1738" s="13"/>
      <c r="I1738" s="13"/>
      <c r="J1738" s="13"/>
    </row>
    <row r="1739" spans="7:10">
      <c r="G1739" s="13"/>
      <c r="H1739" s="13"/>
      <c r="I1739" s="13"/>
      <c r="J1739" s="13"/>
    </row>
    <row r="1740" spans="7:10">
      <c r="G1740" s="13"/>
      <c r="H1740" s="13"/>
      <c r="I1740" s="13"/>
      <c r="J1740" s="13"/>
    </row>
    <row r="1741" spans="7:10">
      <c r="G1741" s="13"/>
      <c r="H1741" s="13"/>
      <c r="I1741" s="13"/>
      <c r="J1741" s="13"/>
    </row>
    <row r="1742" spans="7:10">
      <c r="G1742" s="13"/>
      <c r="H1742" s="13"/>
      <c r="I1742" s="13"/>
      <c r="J1742" s="13"/>
    </row>
    <row r="1743" spans="7:10">
      <c r="G1743" s="13"/>
      <c r="H1743" s="13"/>
      <c r="I1743" s="13"/>
      <c r="J1743" s="13"/>
    </row>
    <row r="1744" spans="7:10">
      <c r="G1744" s="13"/>
      <c r="H1744" s="13"/>
      <c r="I1744" s="13"/>
      <c r="J1744" s="13"/>
    </row>
    <row r="1745" spans="7:10">
      <c r="G1745" s="13"/>
      <c r="H1745" s="13"/>
      <c r="I1745" s="13"/>
      <c r="J1745" s="13"/>
    </row>
    <row r="1746" spans="7:10">
      <c r="G1746" s="13"/>
      <c r="H1746" s="13"/>
      <c r="I1746" s="13"/>
      <c r="J1746" s="13"/>
    </row>
    <row r="1747" spans="7:10">
      <c r="G1747" s="13"/>
      <c r="H1747" s="13"/>
      <c r="I1747" s="13"/>
      <c r="J1747" s="13"/>
    </row>
    <row r="1748" spans="7:10">
      <c r="G1748" s="13"/>
      <c r="H1748" s="13"/>
      <c r="I1748" s="13"/>
      <c r="J1748" s="13"/>
    </row>
    <row r="1749" spans="7:10">
      <c r="G1749" s="13"/>
      <c r="H1749" s="13"/>
      <c r="I1749" s="13"/>
      <c r="J1749" s="13"/>
    </row>
    <row r="1750" spans="7:10">
      <c r="G1750" s="13"/>
      <c r="H1750" s="13"/>
      <c r="I1750" s="13"/>
      <c r="J1750" s="13"/>
    </row>
    <row r="1751" spans="7:10">
      <c r="G1751" s="13"/>
      <c r="H1751" s="13"/>
      <c r="I1751" s="13"/>
      <c r="J1751" s="13"/>
    </row>
  </sheetData>
  <autoFilter ref="A4:V1413">
    <sortState ref="A5:V868">
      <sortCondition ref="B4:B868"/>
    </sortState>
  </autoFilter>
  <mergeCells count="2">
    <mergeCell ref="R4:S4"/>
    <mergeCell ref="G1:I1"/>
  </mergeCells>
  <conditionalFormatting sqref="G883">
    <cfRule type="duplicateValues" dxfId="23892" priority="124750"/>
  </conditionalFormatting>
  <conditionalFormatting sqref="G875">
    <cfRule type="duplicateValues" dxfId="23891" priority="124747"/>
  </conditionalFormatting>
  <conditionalFormatting sqref="G884">
    <cfRule type="duplicateValues" dxfId="23890" priority="124746"/>
  </conditionalFormatting>
  <conditionalFormatting sqref="G886">
    <cfRule type="duplicateValues" dxfId="23889" priority="124745"/>
  </conditionalFormatting>
  <conditionalFormatting sqref="G890">
    <cfRule type="duplicateValues" dxfId="23888" priority="124744"/>
  </conditionalFormatting>
  <conditionalFormatting sqref="G899">
    <cfRule type="duplicateValues" dxfId="23887" priority="124743"/>
  </conditionalFormatting>
  <conditionalFormatting sqref="G890">
    <cfRule type="duplicateValues" dxfId="23886" priority="124742"/>
  </conditionalFormatting>
  <conditionalFormatting sqref="G890">
    <cfRule type="duplicateValues" dxfId="23885" priority="124741"/>
  </conditionalFormatting>
  <conditionalFormatting sqref="G891">
    <cfRule type="duplicateValues" dxfId="23884" priority="124740"/>
  </conditionalFormatting>
  <conditionalFormatting sqref="G900">
    <cfRule type="duplicateValues" dxfId="23883" priority="124739"/>
  </conditionalFormatting>
  <conditionalFormatting sqref="G902">
    <cfRule type="duplicateValues" dxfId="23882" priority="124738"/>
  </conditionalFormatting>
  <conditionalFormatting sqref="G911">
    <cfRule type="duplicateValues" dxfId="23881" priority="124737"/>
  </conditionalFormatting>
  <conditionalFormatting sqref="G902">
    <cfRule type="duplicateValues" dxfId="23880" priority="124736"/>
  </conditionalFormatting>
  <conditionalFormatting sqref="G902">
    <cfRule type="duplicateValues" dxfId="23879" priority="124735"/>
  </conditionalFormatting>
  <conditionalFormatting sqref="G903">
    <cfRule type="duplicateValues" dxfId="23878" priority="124734"/>
  </conditionalFormatting>
  <conditionalFormatting sqref="G912">
    <cfRule type="duplicateValues" dxfId="23877" priority="124732"/>
  </conditionalFormatting>
  <conditionalFormatting sqref="G858">
    <cfRule type="duplicateValues" dxfId="23876" priority="122693"/>
  </conditionalFormatting>
  <conditionalFormatting sqref="G858">
    <cfRule type="duplicateValues" dxfId="23875" priority="122692"/>
  </conditionalFormatting>
  <conditionalFormatting sqref="G858">
    <cfRule type="duplicateValues" dxfId="23874" priority="122691"/>
  </conditionalFormatting>
  <conditionalFormatting sqref="G859">
    <cfRule type="duplicateValues" dxfId="23873" priority="122690"/>
  </conditionalFormatting>
  <conditionalFormatting sqref="G856">
    <cfRule type="duplicateValues" dxfId="23872" priority="122689"/>
  </conditionalFormatting>
  <conditionalFormatting sqref="G856">
    <cfRule type="duplicateValues" dxfId="23871" priority="122688"/>
  </conditionalFormatting>
  <conditionalFormatting sqref="G856">
    <cfRule type="duplicateValues" dxfId="23870" priority="122687"/>
  </conditionalFormatting>
  <conditionalFormatting sqref="G857">
    <cfRule type="duplicateValues" dxfId="23869" priority="122686"/>
  </conditionalFormatting>
  <conditionalFormatting sqref="G866">
    <cfRule type="duplicateValues" dxfId="23868" priority="122685"/>
  </conditionalFormatting>
  <conditionalFormatting sqref="G865">
    <cfRule type="duplicateValues" dxfId="23867" priority="122684"/>
  </conditionalFormatting>
  <conditionalFormatting sqref="G867">
    <cfRule type="duplicateValues" dxfId="23866" priority="122683"/>
  </conditionalFormatting>
  <conditionalFormatting sqref="G870">
    <cfRule type="duplicateValues" dxfId="23865" priority="122682"/>
  </conditionalFormatting>
  <conditionalFormatting sqref="G873">
    <cfRule type="duplicateValues" dxfId="23864" priority="122681"/>
  </conditionalFormatting>
  <conditionalFormatting sqref="G874">
    <cfRule type="duplicateValues" dxfId="23863" priority="122680"/>
  </conditionalFormatting>
  <conditionalFormatting sqref="G833">
    <cfRule type="duplicateValues" dxfId="23862" priority="44124"/>
  </conditionalFormatting>
  <conditionalFormatting sqref="G833">
    <cfRule type="duplicateValues" dxfId="23861" priority="44123"/>
  </conditionalFormatting>
  <conditionalFormatting sqref="G833">
    <cfRule type="duplicateValues" dxfId="23860" priority="44122"/>
  </conditionalFormatting>
  <conditionalFormatting sqref="G833">
    <cfRule type="duplicateValues" dxfId="23859" priority="44121"/>
  </conditionalFormatting>
  <conditionalFormatting sqref="G833">
    <cfRule type="duplicateValues" dxfId="23858" priority="44120"/>
  </conditionalFormatting>
  <conditionalFormatting sqref="G833">
    <cfRule type="duplicateValues" dxfId="23857" priority="44119"/>
  </conditionalFormatting>
  <conditionalFormatting sqref="G833">
    <cfRule type="duplicateValues" dxfId="23856" priority="44118"/>
  </conditionalFormatting>
  <conditionalFormatting sqref="G833">
    <cfRule type="duplicateValues" dxfId="23855" priority="44117"/>
  </conditionalFormatting>
  <conditionalFormatting sqref="G833">
    <cfRule type="duplicateValues" dxfId="23854" priority="44116"/>
  </conditionalFormatting>
  <conditionalFormatting sqref="G833">
    <cfRule type="duplicateValues" dxfId="23853" priority="44115"/>
  </conditionalFormatting>
  <conditionalFormatting sqref="G833">
    <cfRule type="duplicateValues" dxfId="23852" priority="44114"/>
  </conditionalFormatting>
  <conditionalFormatting sqref="G833">
    <cfRule type="duplicateValues" dxfId="23851" priority="44113"/>
  </conditionalFormatting>
  <conditionalFormatting sqref="G833">
    <cfRule type="duplicateValues" dxfId="23850" priority="44112"/>
  </conditionalFormatting>
  <conditionalFormatting sqref="G833">
    <cfRule type="duplicateValues" dxfId="23849" priority="44111"/>
  </conditionalFormatting>
  <conditionalFormatting sqref="G833">
    <cfRule type="duplicateValues" dxfId="23848" priority="44110"/>
  </conditionalFormatting>
  <conditionalFormatting sqref="G833">
    <cfRule type="duplicateValues" dxfId="23847" priority="44109"/>
  </conditionalFormatting>
  <conditionalFormatting sqref="G833">
    <cfRule type="duplicateValues" dxfId="23846" priority="44108"/>
  </conditionalFormatting>
  <conditionalFormatting sqref="G833">
    <cfRule type="duplicateValues" dxfId="23845" priority="44107"/>
  </conditionalFormatting>
  <conditionalFormatting sqref="G833">
    <cfRule type="duplicateValues" dxfId="23844" priority="44106"/>
  </conditionalFormatting>
  <conditionalFormatting sqref="G833">
    <cfRule type="duplicateValues" dxfId="23843" priority="44105"/>
  </conditionalFormatting>
  <conditionalFormatting sqref="G833">
    <cfRule type="duplicateValues" dxfId="23842" priority="44104"/>
  </conditionalFormatting>
  <conditionalFormatting sqref="G833">
    <cfRule type="duplicateValues" dxfId="23841" priority="44103"/>
  </conditionalFormatting>
  <conditionalFormatting sqref="G833">
    <cfRule type="duplicateValues" dxfId="23840" priority="44102"/>
  </conditionalFormatting>
  <conditionalFormatting sqref="G833">
    <cfRule type="duplicateValues" dxfId="23839" priority="44101"/>
  </conditionalFormatting>
  <conditionalFormatting sqref="G833">
    <cfRule type="duplicateValues" dxfId="23838" priority="44100"/>
  </conditionalFormatting>
  <conditionalFormatting sqref="G833">
    <cfRule type="duplicateValues" dxfId="23837" priority="44099"/>
  </conditionalFormatting>
  <conditionalFormatting sqref="G833">
    <cfRule type="duplicateValues" dxfId="23836" priority="44098"/>
  </conditionalFormatting>
  <conditionalFormatting sqref="G833">
    <cfRule type="duplicateValues" dxfId="23835" priority="44097"/>
  </conditionalFormatting>
  <conditionalFormatting sqref="G833">
    <cfRule type="duplicateValues" dxfId="23834" priority="44096"/>
  </conditionalFormatting>
  <conditionalFormatting sqref="G833">
    <cfRule type="duplicateValues" dxfId="23833" priority="44095"/>
  </conditionalFormatting>
  <conditionalFormatting sqref="G833">
    <cfRule type="duplicateValues" dxfId="23832" priority="44094"/>
  </conditionalFormatting>
  <conditionalFormatting sqref="G833">
    <cfRule type="duplicateValues" dxfId="23831" priority="44093"/>
  </conditionalFormatting>
  <conditionalFormatting sqref="G833">
    <cfRule type="duplicateValues" dxfId="23830" priority="44092"/>
  </conditionalFormatting>
  <conditionalFormatting sqref="G833">
    <cfRule type="duplicateValues" dxfId="23829" priority="44091"/>
  </conditionalFormatting>
  <conditionalFormatting sqref="G833">
    <cfRule type="duplicateValues" dxfId="23828" priority="44090"/>
  </conditionalFormatting>
  <conditionalFormatting sqref="G833">
    <cfRule type="duplicateValues" dxfId="23827" priority="44089"/>
  </conditionalFormatting>
  <conditionalFormatting sqref="G833">
    <cfRule type="duplicateValues" dxfId="23826" priority="44088"/>
  </conditionalFormatting>
  <conditionalFormatting sqref="G833">
    <cfRule type="duplicateValues" dxfId="23825" priority="44087"/>
  </conditionalFormatting>
  <conditionalFormatting sqref="G833">
    <cfRule type="duplicateValues" dxfId="23824" priority="44086"/>
  </conditionalFormatting>
  <conditionalFormatting sqref="G833">
    <cfRule type="duplicateValues" dxfId="23823" priority="44085"/>
  </conditionalFormatting>
  <conditionalFormatting sqref="G833">
    <cfRule type="duplicateValues" dxfId="23822" priority="44084"/>
  </conditionalFormatting>
  <conditionalFormatting sqref="G833">
    <cfRule type="duplicateValues" dxfId="23821" priority="44083"/>
  </conditionalFormatting>
  <conditionalFormatting sqref="G833">
    <cfRule type="duplicateValues" dxfId="23820" priority="44082"/>
  </conditionalFormatting>
  <conditionalFormatting sqref="G833">
    <cfRule type="duplicateValues" dxfId="23819" priority="44081"/>
  </conditionalFormatting>
  <conditionalFormatting sqref="G833">
    <cfRule type="duplicateValues" dxfId="23818" priority="44080"/>
  </conditionalFormatting>
  <conditionalFormatting sqref="G833">
    <cfRule type="duplicateValues" dxfId="23817" priority="44079"/>
  </conditionalFormatting>
  <conditionalFormatting sqref="G833">
    <cfRule type="duplicateValues" dxfId="23816" priority="44078"/>
  </conditionalFormatting>
  <conditionalFormatting sqref="G833">
    <cfRule type="duplicateValues" dxfId="23815" priority="44077"/>
  </conditionalFormatting>
  <conditionalFormatting sqref="G833">
    <cfRule type="duplicateValues" dxfId="23814" priority="44076"/>
  </conditionalFormatting>
  <conditionalFormatting sqref="G833">
    <cfRule type="duplicateValues" dxfId="23813" priority="44075"/>
  </conditionalFormatting>
  <conditionalFormatting sqref="G833">
    <cfRule type="duplicateValues" dxfId="23812" priority="44074"/>
  </conditionalFormatting>
  <conditionalFormatting sqref="G833">
    <cfRule type="duplicateValues" dxfId="23811" priority="44073"/>
  </conditionalFormatting>
  <conditionalFormatting sqref="G833">
    <cfRule type="duplicateValues" dxfId="23810" priority="44072"/>
  </conditionalFormatting>
  <conditionalFormatting sqref="G833">
    <cfRule type="duplicateValues" dxfId="23809" priority="44071"/>
  </conditionalFormatting>
  <conditionalFormatting sqref="G833">
    <cfRule type="duplicateValues" dxfId="23808" priority="44070"/>
  </conditionalFormatting>
  <conditionalFormatting sqref="G833">
    <cfRule type="duplicateValues" dxfId="23807" priority="44069"/>
  </conditionalFormatting>
  <conditionalFormatting sqref="G833">
    <cfRule type="duplicateValues" dxfId="23806" priority="44068"/>
  </conditionalFormatting>
  <conditionalFormatting sqref="G833">
    <cfRule type="duplicateValues" dxfId="23805" priority="44067"/>
  </conditionalFormatting>
  <conditionalFormatting sqref="G833">
    <cfRule type="duplicateValues" dxfId="23804" priority="44066"/>
  </conditionalFormatting>
  <conditionalFormatting sqref="G833">
    <cfRule type="duplicateValues" dxfId="23803" priority="44065"/>
  </conditionalFormatting>
  <conditionalFormatting sqref="G833">
    <cfRule type="duplicateValues" dxfId="23802" priority="44064"/>
  </conditionalFormatting>
  <conditionalFormatting sqref="G833">
    <cfRule type="duplicateValues" dxfId="23801" priority="44063"/>
  </conditionalFormatting>
  <conditionalFormatting sqref="G833">
    <cfRule type="duplicateValues" dxfId="23800" priority="44062"/>
  </conditionalFormatting>
  <conditionalFormatting sqref="G833">
    <cfRule type="duplicateValues" dxfId="23799" priority="44061"/>
  </conditionalFormatting>
  <conditionalFormatting sqref="G833">
    <cfRule type="duplicateValues" dxfId="23798" priority="44060"/>
  </conditionalFormatting>
  <conditionalFormatting sqref="G833">
    <cfRule type="duplicateValues" dxfId="23797" priority="44059"/>
  </conditionalFormatting>
  <conditionalFormatting sqref="G833">
    <cfRule type="duplicateValues" dxfId="23796" priority="44058"/>
  </conditionalFormatting>
  <conditionalFormatting sqref="G833">
    <cfRule type="duplicateValues" dxfId="23795" priority="44057"/>
  </conditionalFormatting>
  <conditionalFormatting sqref="G833">
    <cfRule type="duplicateValues" dxfId="23794" priority="44056"/>
  </conditionalFormatting>
  <conditionalFormatting sqref="G834">
    <cfRule type="duplicateValues" dxfId="23793" priority="44055"/>
  </conditionalFormatting>
  <conditionalFormatting sqref="G843">
    <cfRule type="duplicateValues" dxfId="23792" priority="44054"/>
  </conditionalFormatting>
  <conditionalFormatting sqref="G843">
    <cfRule type="duplicateValues" dxfId="23791" priority="44053"/>
  </conditionalFormatting>
  <conditionalFormatting sqref="G843">
    <cfRule type="duplicateValues" dxfId="23790" priority="44052"/>
  </conditionalFormatting>
  <conditionalFormatting sqref="G843">
    <cfRule type="duplicateValues" dxfId="23789" priority="44051"/>
  </conditionalFormatting>
  <conditionalFormatting sqref="G843">
    <cfRule type="duplicateValues" dxfId="23788" priority="44050"/>
  </conditionalFormatting>
  <conditionalFormatting sqref="G843">
    <cfRule type="duplicateValues" dxfId="23787" priority="44049"/>
  </conditionalFormatting>
  <conditionalFormatting sqref="G843">
    <cfRule type="duplicateValues" dxfId="23786" priority="44048"/>
  </conditionalFormatting>
  <conditionalFormatting sqref="G843">
    <cfRule type="duplicateValues" dxfId="23785" priority="44047"/>
  </conditionalFormatting>
  <conditionalFormatting sqref="G843">
    <cfRule type="duplicateValues" dxfId="23784" priority="44046"/>
  </conditionalFormatting>
  <conditionalFormatting sqref="G843">
    <cfRule type="duplicateValues" dxfId="23783" priority="44045"/>
  </conditionalFormatting>
  <conditionalFormatting sqref="G843">
    <cfRule type="duplicateValues" dxfId="23782" priority="44044"/>
  </conditionalFormatting>
  <conditionalFormatting sqref="G843">
    <cfRule type="duplicateValues" dxfId="23781" priority="44043"/>
  </conditionalFormatting>
  <conditionalFormatting sqref="G843">
    <cfRule type="duplicateValues" dxfId="23780" priority="44042"/>
  </conditionalFormatting>
  <conditionalFormatting sqref="G843">
    <cfRule type="duplicateValues" dxfId="23779" priority="44041"/>
  </conditionalFormatting>
  <conditionalFormatting sqref="G843">
    <cfRule type="duplicateValues" dxfId="23778" priority="44040"/>
  </conditionalFormatting>
  <conditionalFormatting sqref="G843">
    <cfRule type="duplicateValues" dxfId="23777" priority="44039"/>
  </conditionalFormatting>
  <conditionalFormatting sqref="G843">
    <cfRule type="duplicateValues" dxfId="23776" priority="44038"/>
  </conditionalFormatting>
  <conditionalFormatting sqref="G843">
    <cfRule type="duplicateValues" dxfId="23775" priority="44037"/>
  </conditionalFormatting>
  <conditionalFormatting sqref="G843">
    <cfRule type="duplicateValues" dxfId="23774" priority="44036"/>
  </conditionalFormatting>
  <conditionalFormatting sqref="G843">
    <cfRule type="duplicateValues" dxfId="23773" priority="44035"/>
  </conditionalFormatting>
  <conditionalFormatting sqref="G843">
    <cfRule type="duplicateValues" dxfId="23772" priority="44034"/>
  </conditionalFormatting>
  <conditionalFormatting sqref="G843">
    <cfRule type="duplicateValues" dxfId="23771" priority="44033"/>
  </conditionalFormatting>
  <conditionalFormatting sqref="G843">
    <cfRule type="duplicateValues" dxfId="23770" priority="44032"/>
  </conditionalFormatting>
  <conditionalFormatting sqref="G843">
    <cfRule type="duplicateValues" dxfId="23769" priority="44031"/>
  </conditionalFormatting>
  <conditionalFormatting sqref="G843">
    <cfRule type="duplicateValues" dxfId="23768" priority="44030"/>
  </conditionalFormatting>
  <conditionalFormatting sqref="G843">
    <cfRule type="duplicateValues" dxfId="23767" priority="44029"/>
  </conditionalFormatting>
  <conditionalFormatting sqref="G843">
    <cfRule type="duplicateValues" dxfId="23766" priority="44028"/>
  </conditionalFormatting>
  <conditionalFormatting sqref="G843">
    <cfRule type="duplicateValues" dxfId="23765" priority="44027"/>
  </conditionalFormatting>
  <conditionalFormatting sqref="G843">
    <cfRule type="duplicateValues" dxfId="23764" priority="44026"/>
  </conditionalFormatting>
  <conditionalFormatting sqref="G843">
    <cfRule type="duplicateValues" dxfId="23763" priority="44025"/>
  </conditionalFormatting>
  <conditionalFormatting sqref="G843">
    <cfRule type="duplicateValues" dxfId="23762" priority="44024"/>
  </conditionalFormatting>
  <conditionalFormatting sqref="G843">
    <cfRule type="duplicateValues" dxfId="23761" priority="44023"/>
  </conditionalFormatting>
  <conditionalFormatting sqref="G843">
    <cfRule type="duplicateValues" dxfId="23760" priority="44022"/>
  </conditionalFormatting>
  <conditionalFormatting sqref="G843">
    <cfRule type="duplicateValues" dxfId="23759" priority="44021"/>
  </conditionalFormatting>
  <conditionalFormatting sqref="G843">
    <cfRule type="duplicateValues" dxfId="23758" priority="44020"/>
  </conditionalFormatting>
  <conditionalFormatting sqref="G843">
    <cfRule type="duplicateValues" dxfId="23757" priority="44019"/>
  </conditionalFormatting>
  <conditionalFormatting sqref="G843">
    <cfRule type="duplicateValues" dxfId="23756" priority="44018"/>
  </conditionalFormatting>
  <conditionalFormatting sqref="G843">
    <cfRule type="duplicateValues" dxfId="23755" priority="44017"/>
  </conditionalFormatting>
  <conditionalFormatting sqref="G843">
    <cfRule type="duplicateValues" dxfId="23754" priority="44016"/>
  </conditionalFormatting>
  <conditionalFormatting sqref="G843">
    <cfRule type="duplicateValues" dxfId="23753" priority="44015"/>
  </conditionalFormatting>
  <conditionalFormatting sqref="G843">
    <cfRule type="duplicateValues" dxfId="23752" priority="44014"/>
  </conditionalFormatting>
  <conditionalFormatting sqref="G843">
    <cfRule type="duplicateValues" dxfId="23751" priority="44013"/>
  </conditionalFormatting>
  <conditionalFormatting sqref="G843">
    <cfRule type="duplicateValues" dxfId="23750" priority="44012"/>
  </conditionalFormatting>
  <conditionalFormatting sqref="G843">
    <cfRule type="duplicateValues" dxfId="23749" priority="44011"/>
  </conditionalFormatting>
  <conditionalFormatting sqref="G843">
    <cfRule type="duplicateValues" dxfId="23748" priority="44010"/>
  </conditionalFormatting>
  <conditionalFormatting sqref="G843">
    <cfRule type="duplicateValues" dxfId="23747" priority="44009"/>
  </conditionalFormatting>
  <conditionalFormatting sqref="G843">
    <cfRule type="duplicateValues" dxfId="23746" priority="44008"/>
  </conditionalFormatting>
  <conditionalFormatting sqref="G843">
    <cfRule type="duplicateValues" dxfId="23745" priority="44007"/>
  </conditionalFormatting>
  <conditionalFormatting sqref="G843">
    <cfRule type="duplicateValues" dxfId="23744" priority="44006"/>
  </conditionalFormatting>
  <conditionalFormatting sqref="G843">
    <cfRule type="duplicateValues" dxfId="23743" priority="44005"/>
  </conditionalFormatting>
  <conditionalFormatting sqref="G843">
    <cfRule type="duplicateValues" dxfId="23742" priority="44004"/>
  </conditionalFormatting>
  <conditionalFormatting sqref="G843">
    <cfRule type="duplicateValues" dxfId="23741" priority="44003"/>
  </conditionalFormatting>
  <conditionalFormatting sqref="G843">
    <cfRule type="duplicateValues" dxfId="23740" priority="44002"/>
  </conditionalFormatting>
  <conditionalFormatting sqref="G843">
    <cfRule type="duplicateValues" dxfId="23739" priority="44001"/>
  </conditionalFormatting>
  <conditionalFormatting sqref="G843">
    <cfRule type="duplicateValues" dxfId="23738" priority="44000"/>
  </conditionalFormatting>
  <conditionalFormatting sqref="G843">
    <cfRule type="duplicateValues" dxfId="23737" priority="43999"/>
  </conditionalFormatting>
  <conditionalFormatting sqref="G843">
    <cfRule type="duplicateValues" dxfId="23736" priority="43998"/>
  </conditionalFormatting>
  <conditionalFormatting sqref="G843">
    <cfRule type="duplicateValues" dxfId="23735" priority="43997"/>
  </conditionalFormatting>
  <conditionalFormatting sqref="G843">
    <cfRule type="duplicateValues" dxfId="23734" priority="43996"/>
  </conditionalFormatting>
  <conditionalFormatting sqref="G843">
    <cfRule type="duplicateValues" dxfId="23733" priority="43995"/>
  </conditionalFormatting>
  <conditionalFormatting sqref="G843">
    <cfRule type="duplicateValues" dxfId="23732" priority="43994"/>
  </conditionalFormatting>
  <conditionalFormatting sqref="G843">
    <cfRule type="duplicateValues" dxfId="23731" priority="43993"/>
  </conditionalFormatting>
  <conditionalFormatting sqref="G843">
    <cfRule type="duplicateValues" dxfId="23730" priority="43992"/>
  </conditionalFormatting>
  <conditionalFormatting sqref="G843">
    <cfRule type="duplicateValues" dxfId="23729" priority="43991"/>
  </conditionalFormatting>
  <conditionalFormatting sqref="G843">
    <cfRule type="duplicateValues" dxfId="23728" priority="43990"/>
  </conditionalFormatting>
  <conditionalFormatting sqref="G843">
    <cfRule type="duplicateValues" dxfId="23727" priority="43989"/>
  </conditionalFormatting>
  <conditionalFormatting sqref="G843">
    <cfRule type="duplicateValues" dxfId="23726" priority="43988"/>
  </conditionalFormatting>
  <conditionalFormatting sqref="G843">
    <cfRule type="duplicateValues" dxfId="23725" priority="43987"/>
  </conditionalFormatting>
  <conditionalFormatting sqref="G843">
    <cfRule type="duplicateValues" dxfId="23724" priority="43986"/>
  </conditionalFormatting>
  <conditionalFormatting sqref="G844">
    <cfRule type="duplicateValues" dxfId="23723" priority="43985"/>
  </conditionalFormatting>
  <conditionalFormatting sqref="G442">
    <cfRule type="duplicateValues" dxfId="23722" priority="20697"/>
  </conditionalFormatting>
  <conditionalFormatting sqref="G453">
    <cfRule type="duplicateValues" dxfId="23721" priority="20696"/>
  </conditionalFormatting>
  <conditionalFormatting sqref="G453">
    <cfRule type="duplicateValues" dxfId="23720" priority="20695"/>
  </conditionalFormatting>
  <conditionalFormatting sqref="G453">
    <cfRule type="duplicateValues" dxfId="23719" priority="20694"/>
  </conditionalFormatting>
  <conditionalFormatting sqref="G453">
    <cfRule type="duplicateValues" dxfId="23718" priority="20693"/>
  </conditionalFormatting>
  <conditionalFormatting sqref="G453">
    <cfRule type="duplicateValues" dxfId="23717" priority="20692"/>
  </conditionalFormatting>
  <conditionalFormatting sqref="G453">
    <cfRule type="duplicateValues" dxfId="23716" priority="20691"/>
  </conditionalFormatting>
  <conditionalFormatting sqref="G453">
    <cfRule type="duplicateValues" dxfId="23715" priority="20690"/>
  </conditionalFormatting>
  <conditionalFormatting sqref="G453">
    <cfRule type="duplicateValues" dxfId="23714" priority="20689"/>
  </conditionalFormatting>
  <conditionalFormatting sqref="G453">
    <cfRule type="duplicateValues" dxfId="23713" priority="20688"/>
  </conditionalFormatting>
  <conditionalFormatting sqref="G453">
    <cfRule type="duplicateValues" dxfId="23712" priority="20687"/>
  </conditionalFormatting>
  <conditionalFormatting sqref="G453">
    <cfRule type="duplicateValues" dxfId="23711" priority="20686"/>
  </conditionalFormatting>
  <conditionalFormatting sqref="G453">
    <cfRule type="duplicateValues" dxfId="23710" priority="20685"/>
  </conditionalFormatting>
  <conditionalFormatting sqref="G453">
    <cfRule type="duplicateValues" dxfId="23709" priority="20684"/>
  </conditionalFormatting>
  <conditionalFormatting sqref="G453">
    <cfRule type="duplicateValues" dxfId="23708" priority="20683"/>
  </conditionalFormatting>
  <conditionalFormatting sqref="G453">
    <cfRule type="duplicateValues" dxfId="23707" priority="20682"/>
  </conditionalFormatting>
  <conditionalFormatting sqref="G453">
    <cfRule type="duplicateValues" dxfId="23706" priority="20681"/>
  </conditionalFormatting>
  <conditionalFormatting sqref="G453">
    <cfRule type="duplicateValues" dxfId="23705" priority="20680"/>
  </conditionalFormatting>
  <conditionalFormatting sqref="G453">
    <cfRule type="duplicateValues" dxfId="23704" priority="20679"/>
  </conditionalFormatting>
  <conditionalFormatting sqref="G453">
    <cfRule type="duplicateValues" dxfId="23703" priority="20678"/>
  </conditionalFormatting>
  <conditionalFormatting sqref="G453">
    <cfRule type="duplicateValues" dxfId="23702" priority="20677"/>
  </conditionalFormatting>
  <conditionalFormatting sqref="G453">
    <cfRule type="duplicateValues" dxfId="23701" priority="20676"/>
  </conditionalFormatting>
  <conditionalFormatting sqref="G453">
    <cfRule type="duplicateValues" dxfId="23700" priority="20675"/>
  </conditionalFormatting>
  <conditionalFormatting sqref="G453">
    <cfRule type="duplicateValues" dxfId="23699" priority="20674"/>
  </conditionalFormatting>
  <conditionalFormatting sqref="G453">
    <cfRule type="duplicateValues" dxfId="23698" priority="20673"/>
  </conditionalFormatting>
  <conditionalFormatting sqref="G453">
    <cfRule type="duplicateValues" dxfId="23697" priority="20672"/>
  </conditionalFormatting>
  <conditionalFormatting sqref="G453">
    <cfRule type="duplicateValues" dxfId="23696" priority="20671"/>
  </conditionalFormatting>
  <conditionalFormatting sqref="G453">
    <cfRule type="duplicateValues" dxfId="23695" priority="20670"/>
  </conditionalFormatting>
  <conditionalFormatting sqref="G453">
    <cfRule type="duplicateValues" dxfId="23694" priority="20669"/>
  </conditionalFormatting>
  <conditionalFormatting sqref="G453">
    <cfRule type="duplicateValues" dxfId="23693" priority="20668"/>
  </conditionalFormatting>
  <conditionalFormatting sqref="G453">
    <cfRule type="duplicateValues" dxfId="23692" priority="20667"/>
  </conditionalFormatting>
  <conditionalFormatting sqref="G453">
    <cfRule type="duplicateValues" dxfId="23691" priority="20666"/>
  </conditionalFormatting>
  <conditionalFormatting sqref="G453">
    <cfRule type="duplicateValues" dxfId="23690" priority="20665"/>
  </conditionalFormatting>
  <conditionalFormatting sqref="G453">
    <cfRule type="duplicateValues" dxfId="23689" priority="20664"/>
  </conditionalFormatting>
  <conditionalFormatting sqref="G453">
    <cfRule type="duplicateValues" dxfId="23688" priority="20663"/>
  </conditionalFormatting>
  <conditionalFormatting sqref="G453">
    <cfRule type="duplicateValues" dxfId="23687" priority="20662"/>
  </conditionalFormatting>
  <conditionalFormatting sqref="G453">
    <cfRule type="duplicateValues" dxfId="23686" priority="20661"/>
  </conditionalFormatting>
  <conditionalFormatting sqref="G453">
    <cfRule type="duplicateValues" dxfId="23685" priority="20660"/>
  </conditionalFormatting>
  <conditionalFormatting sqref="G453">
    <cfRule type="duplicateValues" dxfId="23684" priority="20659"/>
  </conditionalFormatting>
  <conditionalFormatting sqref="G453">
    <cfRule type="duplicateValues" dxfId="23683" priority="20658"/>
  </conditionalFormatting>
  <conditionalFormatting sqref="G453">
    <cfRule type="duplicateValues" dxfId="23682" priority="20657"/>
  </conditionalFormatting>
  <conditionalFormatting sqref="G453">
    <cfRule type="duplicateValues" dxfId="23681" priority="20656"/>
  </conditionalFormatting>
  <conditionalFormatting sqref="G453">
    <cfRule type="duplicateValues" dxfId="23680" priority="20655"/>
  </conditionalFormatting>
  <conditionalFormatting sqref="G453">
    <cfRule type="duplicateValues" dxfId="23679" priority="20654"/>
  </conditionalFormatting>
  <conditionalFormatting sqref="G453">
    <cfRule type="duplicateValues" dxfId="23678" priority="20653"/>
  </conditionalFormatting>
  <conditionalFormatting sqref="G453">
    <cfRule type="duplicateValues" dxfId="23677" priority="20652"/>
  </conditionalFormatting>
  <conditionalFormatting sqref="G453">
    <cfRule type="duplicateValues" dxfId="23676" priority="20651"/>
  </conditionalFormatting>
  <conditionalFormatting sqref="G453">
    <cfRule type="duplicateValues" dxfId="23675" priority="20650"/>
  </conditionalFormatting>
  <conditionalFormatting sqref="G453">
    <cfRule type="duplicateValues" dxfId="23674" priority="20649"/>
  </conditionalFormatting>
  <conditionalFormatting sqref="G453">
    <cfRule type="duplicateValues" dxfId="23673" priority="20648"/>
  </conditionalFormatting>
  <conditionalFormatting sqref="G453">
    <cfRule type="duplicateValues" dxfId="23672" priority="20647"/>
  </conditionalFormatting>
  <conditionalFormatting sqref="G453">
    <cfRule type="duplicateValues" dxfId="23671" priority="20646"/>
  </conditionalFormatting>
  <conditionalFormatting sqref="G453">
    <cfRule type="duplicateValues" dxfId="23670" priority="20645"/>
  </conditionalFormatting>
  <conditionalFormatting sqref="G453">
    <cfRule type="duplicateValues" dxfId="23669" priority="20644"/>
  </conditionalFormatting>
  <conditionalFormatting sqref="G453">
    <cfRule type="duplicateValues" dxfId="23668" priority="20643"/>
  </conditionalFormatting>
  <conditionalFormatting sqref="G453">
    <cfRule type="duplicateValues" dxfId="23667" priority="20642"/>
  </conditionalFormatting>
  <conditionalFormatting sqref="G453">
    <cfRule type="duplicateValues" dxfId="23666" priority="20641"/>
  </conditionalFormatting>
  <conditionalFormatting sqref="G453">
    <cfRule type="duplicateValues" dxfId="23665" priority="20640"/>
  </conditionalFormatting>
  <conditionalFormatting sqref="G453">
    <cfRule type="duplicateValues" dxfId="23664" priority="20639"/>
  </conditionalFormatting>
  <conditionalFormatting sqref="G453">
    <cfRule type="duplicateValues" dxfId="23663" priority="20638"/>
  </conditionalFormatting>
  <conditionalFormatting sqref="G453">
    <cfRule type="duplicateValues" dxfId="23662" priority="20637"/>
  </conditionalFormatting>
  <conditionalFormatting sqref="G453">
    <cfRule type="duplicateValues" dxfId="23661" priority="20636"/>
  </conditionalFormatting>
  <conditionalFormatting sqref="G453">
    <cfRule type="duplicateValues" dxfId="23660" priority="20635"/>
  </conditionalFormatting>
  <conditionalFormatting sqref="G453">
    <cfRule type="duplicateValues" dxfId="23659" priority="20634"/>
  </conditionalFormatting>
  <conditionalFormatting sqref="G453">
    <cfRule type="duplicateValues" dxfId="23658" priority="20633"/>
  </conditionalFormatting>
  <conditionalFormatting sqref="G453">
    <cfRule type="duplicateValues" dxfId="23657" priority="20632"/>
  </conditionalFormatting>
  <conditionalFormatting sqref="G453">
    <cfRule type="duplicateValues" dxfId="23656" priority="20631"/>
  </conditionalFormatting>
  <conditionalFormatting sqref="G453">
    <cfRule type="duplicateValues" dxfId="23655" priority="20630"/>
  </conditionalFormatting>
  <conditionalFormatting sqref="G453">
    <cfRule type="duplicateValues" dxfId="23654" priority="20629"/>
  </conditionalFormatting>
  <conditionalFormatting sqref="G453">
    <cfRule type="duplicateValues" dxfId="23653" priority="20628"/>
  </conditionalFormatting>
  <conditionalFormatting sqref="G454">
    <cfRule type="duplicateValues" dxfId="23652" priority="20627"/>
  </conditionalFormatting>
  <conditionalFormatting sqref="G455">
    <cfRule type="duplicateValues" dxfId="23651" priority="20626"/>
  </conditionalFormatting>
  <conditionalFormatting sqref="G455">
    <cfRule type="duplicateValues" dxfId="23650" priority="20625"/>
  </conditionalFormatting>
  <conditionalFormatting sqref="G455">
    <cfRule type="duplicateValues" dxfId="23649" priority="20624"/>
  </conditionalFormatting>
  <conditionalFormatting sqref="G455">
    <cfRule type="duplicateValues" dxfId="23648" priority="20623"/>
  </conditionalFormatting>
  <conditionalFormatting sqref="G455">
    <cfRule type="duplicateValues" dxfId="23647" priority="20622"/>
  </conditionalFormatting>
  <conditionalFormatting sqref="G455">
    <cfRule type="duplicateValues" dxfId="23646" priority="20621"/>
  </conditionalFormatting>
  <conditionalFormatting sqref="G455">
    <cfRule type="duplicateValues" dxfId="23645" priority="20620"/>
  </conditionalFormatting>
  <conditionalFormatting sqref="G455">
    <cfRule type="duplicateValues" dxfId="23644" priority="20619"/>
  </conditionalFormatting>
  <conditionalFormatting sqref="G455">
    <cfRule type="duplicateValues" dxfId="23643" priority="20618"/>
  </conditionalFormatting>
  <conditionalFormatting sqref="G455">
    <cfRule type="duplicateValues" dxfId="23642" priority="20617"/>
  </conditionalFormatting>
  <conditionalFormatting sqref="G455">
    <cfRule type="duplicateValues" dxfId="23641" priority="20616"/>
  </conditionalFormatting>
  <conditionalFormatting sqref="G455">
    <cfRule type="duplicateValues" dxfId="23640" priority="20615"/>
  </conditionalFormatting>
  <conditionalFormatting sqref="G455">
    <cfRule type="duplicateValues" dxfId="23639" priority="20614"/>
  </conditionalFormatting>
  <conditionalFormatting sqref="G455">
    <cfRule type="duplicateValues" dxfId="23638" priority="20613"/>
  </conditionalFormatting>
  <conditionalFormatting sqref="G455">
    <cfRule type="duplicateValues" dxfId="23637" priority="20612"/>
  </conditionalFormatting>
  <conditionalFormatting sqref="G455">
    <cfRule type="duplicateValues" dxfId="23636" priority="20611"/>
  </conditionalFormatting>
  <conditionalFormatting sqref="G455">
    <cfRule type="duplicateValues" dxfId="23635" priority="20610"/>
  </conditionalFormatting>
  <conditionalFormatting sqref="G455">
    <cfRule type="duplicateValues" dxfId="23634" priority="20609"/>
  </conditionalFormatting>
  <conditionalFormatting sqref="G455">
    <cfRule type="duplicateValues" dxfId="23633" priority="20608"/>
  </conditionalFormatting>
  <conditionalFormatting sqref="G455">
    <cfRule type="duplicateValues" dxfId="23632" priority="20607"/>
  </conditionalFormatting>
  <conditionalFormatting sqref="G455">
    <cfRule type="duplicateValues" dxfId="23631" priority="20606"/>
  </conditionalFormatting>
  <conditionalFormatting sqref="G455">
    <cfRule type="duplicateValues" dxfId="23630" priority="20605"/>
  </conditionalFormatting>
  <conditionalFormatting sqref="G455">
    <cfRule type="duplicateValues" dxfId="23629" priority="20604"/>
  </conditionalFormatting>
  <conditionalFormatting sqref="G455">
    <cfRule type="duplicateValues" dxfId="23628" priority="20603"/>
  </conditionalFormatting>
  <conditionalFormatting sqref="G455">
    <cfRule type="duplicateValues" dxfId="23627" priority="20602"/>
  </conditionalFormatting>
  <conditionalFormatting sqref="G455">
    <cfRule type="duplicateValues" dxfId="23626" priority="20601"/>
  </conditionalFormatting>
  <conditionalFormatting sqref="G455">
    <cfRule type="duplicateValues" dxfId="23625" priority="20600"/>
  </conditionalFormatting>
  <conditionalFormatting sqref="G455">
    <cfRule type="duplicateValues" dxfId="23624" priority="20599"/>
  </conditionalFormatting>
  <conditionalFormatting sqref="G455">
    <cfRule type="duplicateValues" dxfId="23623" priority="20598"/>
  </conditionalFormatting>
  <conditionalFormatting sqref="G455">
    <cfRule type="duplicateValues" dxfId="23622" priority="20597"/>
  </conditionalFormatting>
  <conditionalFormatting sqref="G455">
    <cfRule type="duplicateValues" dxfId="23621" priority="20596"/>
  </conditionalFormatting>
  <conditionalFormatting sqref="G455">
    <cfRule type="duplicateValues" dxfId="23620" priority="20595"/>
  </conditionalFormatting>
  <conditionalFormatting sqref="G455">
    <cfRule type="duplicateValues" dxfId="23619" priority="20594"/>
  </conditionalFormatting>
  <conditionalFormatting sqref="G455">
    <cfRule type="duplicateValues" dxfId="23618" priority="20593"/>
  </conditionalFormatting>
  <conditionalFormatting sqref="G455">
    <cfRule type="duplicateValues" dxfId="23617" priority="20592"/>
  </conditionalFormatting>
  <conditionalFormatting sqref="G455">
    <cfRule type="duplicateValues" dxfId="23616" priority="20591"/>
  </conditionalFormatting>
  <conditionalFormatting sqref="G455">
    <cfRule type="duplicateValues" dxfId="23615" priority="20590"/>
  </conditionalFormatting>
  <conditionalFormatting sqref="G455">
    <cfRule type="duplicateValues" dxfId="23614" priority="20589"/>
  </conditionalFormatting>
  <conditionalFormatting sqref="G455">
    <cfRule type="duplicateValues" dxfId="23613" priority="20588"/>
  </conditionalFormatting>
  <conditionalFormatting sqref="G455">
    <cfRule type="duplicateValues" dxfId="23612" priority="20587"/>
  </conditionalFormatting>
  <conditionalFormatting sqref="G455">
    <cfRule type="duplicateValues" dxfId="23611" priority="20586"/>
  </conditionalFormatting>
  <conditionalFormatting sqref="G455">
    <cfRule type="duplicateValues" dxfId="23610" priority="20585"/>
  </conditionalFormatting>
  <conditionalFormatting sqref="G455">
    <cfRule type="duplicateValues" dxfId="23609" priority="20584"/>
  </conditionalFormatting>
  <conditionalFormatting sqref="G455">
    <cfRule type="duplicateValues" dxfId="23608" priority="20583"/>
  </conditionalFormatting>
  <conditionalFormatting sqref="G455">
    <cfRule type="duplicateValues" dxfId="23607" priority="20582"/>
  </conditionalFormatting>
  <conditionalFormatting sqref="G455">
    <cfRule type="duplicateValues" dxfId="23606" priority="20581"/>
  </conditionalFormatting>
  <conditionalFormatting sqref="G455">
    <cfRule type="duplicateValues" dxfId="23605" priority="20580"/>
  </conditionalFormatting>
  <conditionalFormatting sqref="G455">
    <cfRule type="duplicateValues" dxfId="23604" priority="20579"/>
  </conditionalFormatting>
  <conditionalFormatting sqref="G455">
    <cfRule type="duplicateValues" dxfId="23603" priority="20578"/>
  </conditionalFormatting>
  <conditionalFormatting sqref="G455">
    <cfRule type="duplicateValues" dxfId="23602" priority="20577"/>
  </conditionalFormatting>
  <conditionalFormatting sqref="G455">
    <cfRule type="duplicateValues" dxfId="23601" priority="20576"/>
  </conditionalFormatting>
  <conditionalFormatting sqref="G455">
    <cfRule type="duplicateValues" dxfId="23600" priority="20575"/>
  </conditionalFormatting>
  <conditionalFormatting sqref="G455">
    <cfRule type="duplicateValues" dxfId="23599" priority="20574"/>
  </conditionalFormatting>
  <conditionalFormatting sqref="G455">
    <cfRule type="duplicateValues" dxfId="23598" priority="20573"/>
  </conditionalFormatting>
  <conditionalFormatting sqref="G455">
    <cfRule type="duplicateValues" dxfId="23597" priority="20572"/>
  </conditionalFormatting>
  <conditionalFormatting sqref="G455">
    <cfRule type="duplicateValues" dxfId="23596" priority="20571"/>
  </conditionalFormatting>
  <conditionalFormatting sqref="G455">
    <cfRule type="duplicateValues" dxfId="23595" priority="20570"/>
  </conditionalFormatting>
  <conditionalFormatting sqref="G455">
    <cfRule type="duplicateValues" dxfId="23594" priority="20569"/>
  </conditionalFormatting>
  <conditionalFormatting sqref="G455">
    <cfRule type="duplicateValues" dxfId="23593" priority="20568"/>
  </conditionalFormatting>
  <conditionalFormatting sqref="G455">
    <cfRule type="duplicateValues" dxfId="23592" priority="20567"/>
  </conditionalFormatting>
  <conditionalFormatting sqref="G455">
    <cfRule type="duplicateValues" dxfId="23591" priority="20566"/>
  </conditionalFormatting>
  <conditionalFormatting sqref="G455">
    <cfRule type="duplicateValues" dxfId="23590" priority="20565"/>
  </conditionalFormatting>
  <conditionalFormatting sqref="G455">
    <cfRule type="duplicateValues" dxfId="23589" priority="20564"/>
  </conditionalFormatting>
  <conditionalFormatting sqref="G455">
    <cfRule type="duplicateValues" dxfId="23588" priority="20563"/>
  </conditionalFormatting>
  <conditionalFormatting sqref="G455">
    <cfRule type="duplicateValues" dxfId="23587" priority="20562"/>
  </conditionalFormatting>
  <conditionalFormatting sqref="G455">
    <cfRule type="duplicateValues" dxfId="23586" priority="20561"/>
  </conditionalFormatting>
  <conditionalFormatting sqref="G455">
    <cfRule type="duplicateValues" dxfId="23585" priority="20560"/>
  </conditionalFormatting>
  <conditionalFormatting sqref="G455">
    <cfRule type="duplicateValues" dxfId="23584" priority="20559"/>
  </conditionalFormatting>
  <conditionalFormatting sqref="G455">
    <cfRule type="duplicateValues" dxfId="23583" priority="20558"/>
  </conditionalFormatting>
  <conditionalFormatting sqref="G456">
    <cfRule type="duplicateValues" dxfId="23582" priority="20557"/>
  </conditionalFormatting>
  <conditionalFormatting sqref="G454">
    <cfRule type="duplicateValues" dxfId="23581" priority="20556"/>
  </conditionalFormatting>
  <conditionalFormatting sqref="G454">
    <cfRule type="duplicateValues" dxfId="23580" priority="20555"/>
  </conditionalFormatting>
  <conditionalFormatting sqref="G454">
    <cfRule type="duplicateValues" dxfId="23579" priority="20554"/>
  </conditionalFormatting>
  <conditionalFormatting sqref="G454">
    <cfRule type="duplicateValues" dxfId="23578" priority="20553"/>
  </conditionalFormatting>
  <conditionalFormatting sqref="G454">
    <cfRule type="duplicateValues" dxfId="23577" priority="20552"/>
  </conditionalFormatting>
  <conditionalFormatting sqref="G454">
    <cfRule type="duplicateValues" dxfId="23576" priority="20551"/>
  </conditionalFormatting>
  <conditionalFormatting sqref="G454">
    <cfRule type="duplicateValues" dxfId="23575" priority="20550"/>
  </conditionalFormatting>
  <conditionalFormatting sqref="G454">
    <cfRule type="duplicateValues" dxfId="23574" priority="20549"/>
  </conditionalFormatting>
  <conditionalFormatting sqref="G454">
    <cfRule type="duplicateValues" dxfId="23573" priority="20548"/>
  </conditionalFormatting>
  <conditionalFormatting sqref="G454">
    <cfRule type="duplicateValues" dxfId="23572" priority="20547"/>
  </conditionalFormatting>
  <conditionalFormatting sqref="G454">
    <cfRule type="duplicateValues" dxfId="23571" priority="20546"/>
  </conditionalFormatting>
  <conditionalFormatting sqref="G454">
    <cfRule type="duplicateValues" dxfId="23570" priority="20545"/>
  </conditionalFormatting>
  <conditionalFormatting sqref="G454">
    <cfRule type="duplicateValues" dxfId="23569" priority="20544"/>
  </conditionalFormatting>
  <conditionalFormatting sqref="G454">
    <cfRule type="duplicateValues" dxfId="23568" priority="20543"/>
  </conditionalFormatting>
  <conditionalFormatting sqref="G454">
    <cfRule type="duplicateValues" dxfId="23567" priority="20542"/>
  </conditionalFormatting>
  <conditionalFormatting sqref="G454">
    <cfRule type="duplicateValues" dxfId="23566" priority="20541"/>
  </conditionalFormatting>
  <conditionalFormatting sqref="G454">
    <cfRule type="duplicateValues" dxfId="23565" priority="20540"/>
  </conditionalFormatting>
  <conditionalFormatting sqref="G454">
    <cfRule type="duplicateValues" dxfId="23564" priority="20539"/>
  </conditionalFormatting>
  <conditionalFormatting sqref="G454">
    <cfRule type="duplicateValues" dxfId="23563" priority="20538"/>
  </conditionalFormatting>
  <conditionalFormatting sqref="G454">
    <cfRule type="duplicateValues" dxfId="23562" priority="20537"/>
  </conditionalFormatting>
  <conditionalFormatting sqref="G454">
    <cfRule type="duplicateValues" dxfId="23561" priority="20536"/>
  </conditionalFormatting>
  <conditionalFormatting sqref="G454">
    <cfRule type="duplicateValues" dxfId="23560" priority="20535"/>
  </conditionalFormatting>
  <conditionalFormatting sqref="G454">
    <cfRule type="duplicateValues" dxfId="23559" priority="20534"/>
  </conditionalFormatting>
  <conditionalFormatting sqref="G454">
    <cfRule type="duplicateValues" dxfId="23558" priority="20533"/>
  </conditionalFormatting>
  <conditionalFormatting sqref="G454">
    <cfRule type="duplicateValues" dxfId="23557" priority="20532"/>
  </conditionalFormatting>
  <conditionalFormatting sqref="G454">
    <cfRule type="duplicateValues" dxfId="23556" priority="20531"/>
  </conditionalFormatting>
  <conditionalFormatting sqref="G454">
    <cfRule type="duplicateValues" dxfId="23555" priority="20530"/>
  </conditionalFormatting>
  <conditionalFormatting sqref="G454">
    <cfRule type="duplicateValues" dxfId="23554" priority="20529"/>
  </conditionalFormatting>
  <conditionalFormatting sqref="G454">
    <cfRule type="duplicateValues" dxfId="23553" priority="20528"/>
  </conditionalFormatting>
  <conditionalFormatting sqref="G454">
    <cfRule type="duplicateValues" dxfId="23552" priority="20527"/>
  </conditionalFormatting>
  <conditionalFormatting sqref="G454">
    <cfRule type="duplicateValues" dxfId="23551" priority="20526"/>
  </conditionalFormatting>
  <conditionalFormatting sqref="G454">
    <cfRule type="duplicateValues" dxfId="23550" priority="20525"/>
  </conditionalFormatting>
  <conditionalFormatting sqref="G454">
    <cfRule type="duplicateValues" dxfId="23549" priority="20524"/>
  </conditionalFormatting>
  <conditionalFormatting sqref="G454">
    <cfRule type="duplicateValues" dxfId="23548" priority="20523"/>
  </conditionalFormatting>
  <conditionalFormatting sqref="G454">
    <cfRule type="duplicateValues" dxfId="23547" priority="20522"/>
  </conditionalFormatting>
  <conditionalFormatting sqref="G454">
    <cfRule type="duplicateValues" dxfId="23546" priority="20521"/>
  </conditionalFormatting>
  <conditionalFormatting sqref="G454">
    <cfRule type="duplicateValues" dxfId="23545" priority="20520"/>
  </conditionalFormatting>
  <conditionalFormatting sqref="G454">
    <cfRule type="duplicateValues" dxfId="23544" priority="20519"/>
  </conditionalFormatting>
  <conditionalFormatting sqref="G454">
    <cfRule type="duplicateValues" dxfId="23543" priority="20518"/>
  </conditionalFormatting>
  <conditionalFormatting sqref="G454">
    <cfRule type="duplicateValues" dxfId="23542" priority="20517"/>
  </conditionalFormatting>
  <conditionalFormatting sqref="G454">
    <cfRule type="duplicateValues" dxfId="23541" priority="20516"/>
  </conditionalFormatting>
  <conditionalFormatting sqref="G454">
    <cfRule type="duplicateValues" dxfId="23540" priority="20515"/>
  </conditionalFormatting>
  <conditionalFormatting sqref="G454">
    <cfRule type="duplicateValues" dxfId="23539" priority="20514"/>
  </conditionalFormatting>
  <conditionalFormatting sqref="G454">
    <cfRule type="duplicateValues" dxfId="23538" priority="20513"/>
  </conditionalFormatting>
  <conditionalFormatting sqref="G454">
    <cfRule type="duplicateValues" dxfId="23537" priority="20512"/>
  </conditionalFormatting>
  <conditionalFormatting sqref="G454">
    <cfRule type="duplicateValues" dxfId="23536" priority="20511"/>
  </conditionalFormatting>
  <conditionalFormatting sqref="G454">
    <cfRule type="duplicateValues" dxfId="23535" priority="20510"/>
  </conditionalFormatting>
  <conditionalFormatting sqref="G454">
    <cfRule type="duplicateValues" dxfId="23534" priority="20509"/>
  </conditionalFormatting>
  <conditionalFormatting sqref="G454">
    <cfRule type="duplicateValues" dxfId="23533" priority="20508"/>
  </conditionalFormatting>
  <conditionalFormatting sqref="G454">
    <cfRule type="duplicateValues" dxfId="23532" priority="20507"/>
  </conditionalFormatting>
  <conditionalFormatting sqref="G454">
    <cfRule type="duplicateValues" dxfId="23531" priority="20506"/>
  </conditionalFormatting>
  <conditionalFormatting sqref="G454">
    <cfRule type="duplicateValues" dxfId="23530" priority="20505"/>
  </conditionalFormatting>
  <conditionalFormatting sqref="G454">
    <cfRule type="duplicateValues" dxfId="23529" priority="20504"/>
  </conditionalFormatting>
  <conditionalFormatting sqref="G454">
    <cfRule type="duplicateValues" dxfId="23528" priority="20503"/>
  </conditionalFormatting>
  <conditionalFormatting sqref="G454">
    <cfRule type="duplicateValues" dxfId="23527" priority="20502"/>
  </conditionalFormatting>
  <conditionalFormatting sqref="G454">
    <cfRule type="duplicateValues" dxfId="23526" priority="20501"/>
  </conditionalFormatting>
  <conditionalFormatting sqref="G454">
    <cfRule type="duplicateValues" dxfId="23525" priority="20500"/>
  </conditionalFormatting>
  <conditionalFormatting sqref="G454">
    <cfRule type="duplicateValues" dxfId="23524" priority="20499"/>
  </conditionalFormatting>
  <conditionalFormatting sqref="G454">
    <cfRule type="duplicateValues" dxfId="23523" priority="20498"/>
  </conditionalFormatting>
  <conditionalFormatting sqref="G454">
    <cfRule type="duplicateValues" dxfId="23522" priority="20497"/>
  </conditionalFormatting>
  <conditionalFormatting sqref="G454">
    <cfRule type="duplicateValues" dxfId="23521" priority="20496"/>
  </conditionalFormatting>
  <conditionalFormatting sqref="G454">
    <cfRule type="duplicateValues" dxfId="23520" priority="20495"/>
  </conditionalFormatting>
  <conditionalFormatting sqref="G454">
    <cfRule type="duplicateValues" dxfId="23519" priority="20494"/>
  </conditionalFormatting>
  <conditionalFormatting sqref="G454">
    <cfRule type="duplicateValues" dxfId="23518" priority="20493"/>
  </conditionalFormatting>
  <conditionalFormatting sqref="G454">
    <cfRule type="duplicateValues" dxfId="23517" priority="20492"/>
  </conditionalFormatting>
  <conditionalFormatting sqref="G454">
    <cfRule type="duplicateValues" dxfId="23516" priority="20491"/>
  </conditionalFormatting>
  <conditionalFormatting sqref="G454">
    <cfRule type="duplicateValues" dxfId="23515" priority="20490"/>
  </conditionalFormatting>
  <conditionalFormatting sqref="G454">
    <cfRule type="duplicateValues" dxfId="23514" priority="20489"/>
  </conditionalFormatting>
  <conditionalFormatting sqref="G454">
    <cfRule type="duplicateValues" dxfId="23513" priority="20488"/>
  </conditionalFormatting>
  <conditionalFormatting sqref="G455">
    <cfRule type="duplicateValues" dxfId="23512" priority="20487"/>
  </conditionalFormatting>
  <conditionalFormatting sqref="G454">
    <cfRule type="duplicateValues" dxfId="23511" priority="20486"/>
  </conditionalFormatting>
  <conditionalFormatting sqref="G454">
    <cfRule type="duplicateValues" dxfId="23510" priority="20485"/>
  </conditionalFormatting>
  <conditionalFormatting sqref="G454">
    <cfRule type="duplicateValues" dxfId="23509" priority="20484"/>
  </conditionalFormatting>
  <conditionalFormatting sqref="G454">
    <cfRule type="duplicateValues" dxfId="23508" priority="20483"/>
  </conditionalFormatting>
  <conditionalFormatting sqref="G454">
    <cfRule type="duplicateValues" dxfId="23507" priority="20482"/>
  </conditionalFormatting>
  <conditionalFormatting sqref="G454">
    <cfRule type="duplicateValues" dxfId="23506" priority="20481"/>
  </conditionalFormatting>
  <conditionalFormatting sqref="G454">
    <cfRule type="duplicateValues" dxfId="23505" priority="20480"/>
  </conditionalFormatting>
  <conditionalFormatting sqref="G454">
    <cfRule type="duplicateValues" dxfId="23504" priority="20479"/>
  </conditionalFormatting>
  <conditionalFormatting sqref="G454">
    <cfRule type="duplicateValues" dxfId="23503" priority="20478"/>
  </conditionalFormatting>
  <conditionalFormatting sqref="G454">
    <cfRule type="duplicateValues" dxfId="23502" priority="20477"/>
  </conditionalFormatting>
  <conditionalFormatting sqref="G454">
    <cfRule type="duplicateValues" dxfId="23501" priority="20476"/>
  </conditionalFormatting>
  <conditionalFormatting sqref="G454">
    <cfRule type="duplicateValues" dxfId="23500" priority="20475"/>
  </conditionalFormatting>
  <conditionalFormatting sqref="G454">
    <cfRule type="duplicateValues" dxfId="23499" priority="20474"/>
  </conditionalFormatting>
  <conditionalFormatting sqref="G454">
    <cfRule type="duplicateValues" dxfId="23498" priority="20473"/>
  </conditionalFormatting>
  <conditionalFormatting sqref="G454">
    <cfRule type="duplicateValues" dxfId="23497" priority="20472"/>
  </conditionalFormatting>
  <conditionalFormatting sqref="G454">
    <cfRule type="duplicateValues" dxfId="23496" priority="20471"/>
  </conditionalFormatting>
  <conditionalFormatting sqref="G454">
    <cfRule type="duplicateValues" dxfId="23495" priority="20470"/>
  </conditionalFormatting>
  <conditionalFormatting sqref="G454">
    <cfRule type="duplicateValues" dxfId="23494" priority="20469"/>
  </conditionalFormatting>
  <conditionalFormatting sqref="G454">
    <cfRule type="duplicateValues" dxfId="23493" priority="20468"/>
  </conditionalFormatting>
  <conditionalFormatting sqref="G454">
    <cfRule type="duplicateValues" dxfId="23492" priority="20467"/>
  </conditionalFormatting>
  <conditionalFormatting sqref="G454">
    <cfRule type="duplicateValues" dxfId="23491" priority="20466"/>
  </conditionalFormatting>
  <conditionalFormatting sqref="G454">
    <cfRule type="duplicateValues" dxfId="23490" priority="20465"/>
  </conditionalFormatting>
  <conditionalFormatting sqref="G454">
    <cfRule type="duplicateValues" dxfId="23489" priority="20464"/>
  </conditionalFormatting>
  <conditionalFormatting sqref="G454">
    <cfRule type="duplicateValues" dxfId="23488" priority="20463"/>
  </conditionalFormatting>
  <conditionalFormatting sqref="G454">
    <cfRule type="duplicateValues" dxfId="23487" priority="20462"/>
  </conditionalFormatting>
  <conditionalFormatting sqref="G454">
    <cfRule type="duplicateValues" dxfId="23486" priority="20461"/>
  </conditionalFormatting>
  <conditionalFormatting sqref="G454">
    <cfRule type="duplicateValues" dxfId="23485" priority="20460"/>
  </conditionalFormatting>
  <conditionalFormatting sqref="G454">
    <cfRule type="duplicateValues" dxfId="23484" priority="20459"/>
  </conditionalFormatting>
  <conditionalFormatting sqref="G454">
    <cfRule type="duplicateValues" dxfId="23483" priority="20458"/>
  </conditionalFormatting>
  <conditionalFormatting sqref="G454">
    <cfRule type="duplicateValues" dxfId="23482" priority="20457"/>
  </conditionalFormatting>
  <conditionalFormatting sqref="G454">
    <cfRule type="duplicateValues" dxfId="23481" priority="20456"/>
  </conditionalFormatting>
  <conditionalFormatting sqref="G454">
    <cfRule type="duplicateValues" dxfId="23480" priority="20455"/>
  </conditionalFormatting>
  <conditionalFormatting sqref="G454">
    <cfRule type="duplicateValues" dxfId="23479" priority="20454"/>
  </conditionalFormatting>
  <conditionalFormatting sqref="G454">
    <cfRule type="duplicateValues" dxfId="23478" priority="20453"/>
  </conditionalFormatting>
  <conditionalFormatting sqref="G454">
    <cfRule type="duplicateValues" dxfId="23477" priority="20452"/>
  </conditionalFormatting>
  <conditionalFormatting sqref="G454">
    <cfRule type="duplicateValues" dxfId="23476" priority="20451"/>
  </conditionalFormatting>
  <conditionalFormatting sqref="G454">
    <cfRule type="duplicateValues" dxfId="23475" priority="20450"/>
  </conditionalFormatting>
  <conditionalFormatting sqref="G454">
    <cfRule type="duplicateValues" dxfId="23474" priority="20449"/>
  </conditionalFormatting>
  <conditionalFormatting sqref="G454">
    <cfRule type="duplicateValues" dxfId="23473" priority="20448"/>
  </conditionalFormatting>
  <conditionalFormatting sqref="G454">
    <cfRule type="duplicateValues" dxfId="23472" priority="20447"/>
  </conditionalFormatting>
  <conditionalFormatting sqref="G454">
    <cfRule type="duplicateValues" dxfId="23471" priority="20446"/>
  </conditionalFormatting>
  <conditionalFormatting sqref="G454">
    <cfRule type="duplicateValues" dxfId="23470" priority="20445"/>
  </conditionalFormatting>
  <conditionalFormatting sqref="G454">
    <cfRule type="duplicateValues" dxfId="23469" priority="20444"/>
  </conditionalFormatting>
  <conditionalFormatting sqref="G454">
    <cfRule type="duplicateValues" dxfId="23468" priority="20443"/>
  </conditionalFormatting>
  <conditionalFormatting sqref="G454">
    <cfRule type="duplicateValues" dxfId="23467" priority="20442"/>
  </conditionalFormatting>
  <conditionalFormatting sqref="G454">
    <cfRule type="duplicateValues" dxfId="23466" priority="20441"/>
  </conditionalFormatting>
  <conditionalFormatting sqref="G454">
    <cfRule type="duplicateValues" dxfId="23465" priority="20440"/>
  </conditionalFormatting>
  <conditionalFormatting sqref="G454">
    <cfRule type="duplicateValues" dxfId="23464" priority="20439"/>
  </conditionalFormatting>
  <conditionalFormatting sqref="G454">
    <cfRule type="duplicateValues" dxfId="23463" priority="20438"/>
  </conditionalFormatting>
  <conditionalFormatting sqref="G454">
    <cfRule type="duplicateValues" dxfId="23462" priority="20437"/>
  </conditionalFormatting>
  <conditionalFormatting sqref="G454">
    <cfRule type="duplicateValues" dxfId="23461" priority="20436"/>
  </conditionalFormatting>
  <conditionalFormatting sqref="G454">
    <cfRule type="duplicateValues" dxfId="23460" priority="20435"/>
  </conditionalFormatting>
  <conditionalFormatting sqref="G454">
    <cfRule type="duplicateValues" dxfId="23459" priority="20434"/>
  </conditionalFormatting>
  <conditionalFormatting sqref="G454">
    <cfRule type="duplicateValues" dxfId="23458" priority="20433"/>
  </conditionalFormatting>
  <conditionalFormatting sqref="G454">
    <cfRule type="duplicateValues" dxfId="23457" priority="20432"/>
  </conditionalFormatting>
  <conditionalFormatting sqref="G454">
    <cfRule type="duplicateValues" dxfId="23456" priority="20431"/>
  </conditionalFormatting>
  <conditionalFormatting sqref="G454">
    <cfRule type="duplicateValues" dxfId="23455" priority="20430"/>
  </conditionalFormatting>
  <conditionalFormatting sqref="G454">
    <cfRule type="duplicateValues" dxfId="23454" priority="20429"/>
  </conditionalFormatting>
  <conditionalFormatting sqref="G454">
    <cfRule type="duplicateValues" dxfId="23453" priority="20428"/>
  </conditionalFormatting>
  <conditionalFormatting sqref="G454">
    <cfRule type="duplicateValues" dxfId="23452" priority="20427"/>
  </conditionalFormatting>
  <conditionalFormatting sqref="G454">
    <cfRule type="duplicateValues" dxfId="23451" priority="20426"/>
  </conditionalFormatting>
  <conditionalFormatting sqref="G454">
    <cfRule type="duplicateValues" dxfId="23450" priority="20425"/>
  </conditionalFormatting>
  <conditionalFormatting sqref="G454">
    <cfRule type="duplicateValues" dxfId="23449" priority="20424"/>
  </conditionalFormatting>
  <conditionalFormatting sqref="G454">
    <cfRule type="duplicateValues" dxfId="23448" priority="20423"/>
  </conditionalFormatting>
  <conditionalFormatting sqref="G454">
    <cfRule type="duplicateValues" dxfId="23447" priority="20422"/>
  </conditionalFormatting>
  <conditionalFormatting sqref="G454">
    <cfRule type="duplicateValues" dxfId="23446" priority="20421"/>
  </conditionalFormatting>
  <conditionalFormatting sqref="G454">
    <cfRule type="duplicateValues" dxfId="23445" priority="20420"/>
  </conditionalFormatting>
  <conditionalFormatting sqref="G454">
    <cfRule type="duplicateValues" dxfId="23444" priority="20419"/>
  </conditionalFormatting>
  <conditionalFormatting sqref="G454">
    <cfRule type="duplicateValues" dxfId="23443" priority="20418"/>
  </conditionalFormatting>
  <conditionalFormatting sqref="G455">
    <cfRule type="duplicateValues" dxfId="23442" priority="20417"/>
  </conditionalFormatting>
  <conditionalFormatting sqref="G453">
    <cfRule type="duplicateValues" dxfId="23441" priority="20416"/>
  </conditionalFormatting>
  <conditionalFormatting sqref="G453">
    <cfRule type="duplicateValues" dxfId="23440" priority="20415"/>
  </conditionalFormatting>
  <conditionalFormatting sqref="G453">
    <cfRule type="duplicateValues" dxfId="23439" priority="20414"/>
  </conditionalFormatting>
  <conditionalFormatting sqref="G453">
    <cfRule type="duplicateValues" dxfId="23438" priority="20413"/>
  </conditionalFormatting>
  <conditionalFormatting sqref="G453">
    <cfRule type="duplicateValues" dxfId="23437" priority="20412"/>
  </conditionalFormatting>
  <conditionalFormatting sqref="G453">
    <cfRule type="duplicateValues" dxfId="23436" priority="20411"/>
  </conditionalFormatting>
  <conditionalFormatting sqref="G453">
    <cfRule type="duplicateValues" dxfId="23435" priority="20410"/>
  </conditionalFormatting>
  <conditionalFormatting sqref="G453">
    <cfRule type="duplicateValues" dxfId="23434" priority="20409"/>
  </conditionalFormatting>
  <conditionalFormatting sqref="G453">
    <cfRule type="duplicateValues" dxfId="23433" priority="20408"/>
  </conditionalFormatting>
  <conditionalFormatting sqref="G453">
    <cfRule type="duplicateValues" dxfId="23432" priority="20407"/>
  </conditionalFormatting>
  <conditionalFormatting sqref="G453">
    <cfRule type="duplicateValues" dxfId="23431" priority="20406"/>
  </conditionalFormatting>
  <conditionalFormatting sqref="G453">
    <cfRule type="duplicateValues" dxfId="23430" priority="20405"/>
  </conditionalFormatting>
  <conditionalFormatting sqref="G453">
    <cfRule type="duplicateValues" dxfId="23429" priority="20404"/>
  </conditionalFormatting>
  <conditionalFormatting sqref="G453">
    <cfRule type="duplicateValues" dxfId="23428" priority="20403"/>
  </conditionalFormatting>
  <conditionalFormatting sqref="G453">
    <cfRule type="duplicateValues" dxfId="23427" priority="20402"/>
  </conditionalFormatting>
  <conditionalFormatting sqref="G453">
    <cfRule type="duplicateValues" dxfId="23426" priority="20401"/>
  </conditionalFormatting>
  <conditionalFormatting sqref="G453">
    <cfRule type="duplicateValues" dxfId="23425" priority="20400"/>
  </conditionalFormatting>
  <conditionalFormatting sqref="G453">
    <cfRule type="duplicateValues" dxfId="23424" priority="20399"/>
  </conditionalFormatting>
  <conditionalFormatting sqref="G453">
    <cfRule type="duplicateValues" dxfId="23423" priority="20398"/>
  </conditionalFormatting>
  <conditionalFormatting sqref="G453">
    <cfRule type="duplicateValues" dxfId="23422" priority="20397"/>
  </conditionalFormatting>
  <conditionalFormatting sqref="G453">
    <cfRule type="duplicateValues" dxfId="23421" priority="20396"/>
  </conditionalFormatting>
  <conditionalFormatting sqref="G453">
    <cfRule type="duplicateValues" dxfId="23420" priority="20395"/>
  </conditionalFormatting>
  <conditionalFormatting sqref="G453">
    <cfRule type="duplicateValues" dxfId="23419" priority="20394"/>
  </conditionalFormatting>
  <conditionalFormatting sqref="G453">
    <cfRule type="duplicateValues" dxfId="23418" priority="20393"/>
  </conditionalFormatting>
  <conditionalFormatting sqref="G453">
    <cfRule type="duplicateValues" dxfId="23417" priority="20392"/>
  </conditionalFormatting>
  <conditionalFormatting sqref="G453">
    <cfRule type="duplicateValues" dxfId="23416" priority="20391"/>
  </conditionalFormatting>
  <conditionalFormatting sqref="G453">
    <cfRule type="duplicateValues" dxfId="23415" priority="20390"/>
  </conditionalFormatting>
  <conditionalFormatting sqref="G453">
    <cfRule type="duplicateValues" dxfId="23414" priority="20389"/>
  </conditionalFormatting>
  <conditionalFormatting sqref="G453">
    <cfRule type="duplicateValues" dxfId="23413" priority="20388"/>
  </conditionalFormatting>
  <conditionalFormatting sqref="G453">
    <cfRule type="duplicateValues" dxfId="23412" priority="20387"/>
  </conditionalFormatting>
  <conditionalFormatting sqref="G453">
    <cfRule type="duplicateValues" dxfId="23411" priority="20386"/>
  </conditionalFormatting>
  <conditionalFormatting sqref="G453">
    <cfRule type="duplicateValues" dxfId="23410" priority="20385"/>
  </conditionalFormatting>
  <conditionalFormatting sqref="G453">
    <cfRule type="duplicateValues" dxfId="23409" priority="20384"/>
  </conditionalFormatting>
  <conditionalFormatting sqref="G453">
    <cfRule type="duplicateValues" dxfId="23408" priority="20383"/>
  </conditionalFormatting>
  <conditionalFormatting sqref="G453">
    <cfRule type="duplicateValues" dxfId="23407" priority="20382"/>
  </conditionalFormatting>
  <conditionalFormatting sqref="G453">
    <cfRule type="duplicateValues" dxfId="23406" priority="20381"/>
  </conditionalFormatting>
  <conditionalFormatting sqref="G453">
    <cfRule type="duplicateValues" dxfId="23405" priority="20380"/>
  </conditionalFormatting>
  <conditionalFormatting sqref="G453">
    <cfRule type="duplicateValues" dxfId="23404" priority="20379"/>
  </conditionalFormatting>
  <conditionalFormatting sqref="G453">
    <cfRule type="duplicateValues" dxfId="23403" priority="20378"/>
  </conditionalFormatting>
  <conditionalFormatting sqref="G453">
    <cfRule type="duplicateValues" dxfId="23402" priority="20377"/>
  </conditionalFormatting>
  <conditionalFormatting sqref="G453">
    <cfRule type="duplicateValues" dxfId="23401" priority="20376"/>
  </conditionalFormatting>
  <conditionalFormatting sqref="G453">
    <cfRule type="duplicateValues" dxfId="23400" priority="20375"/>
  </conditionalFormatting>
  <conditionalFormatting sqref="G453">
    <cfRule type="duplicateValues" dxfId="23399" priority="20374"/>
  </conditionalFormatting>
  <conditionalFormatting sqref="G453">
    <cfRule type="duplicateValues" dxfId="23398" priority="20373"/>
  </conditionalFormatting>
  <conditionalFormatting sqref="G453">
    <cfRule type="duplicateValues" dxfId="23397" priority="20372"/>
  </conditionalFormatting>
  <conditionalFormatting sqref="G453">
    <cfRule type="duplicateValues" dxfId="23396" priority="20371"/>
  </conditionalFormatting>
  <conditionalFormatting sqref="G453">
    <cfRule type="duplicateValues" dxfId="23395" priority="20370"/>
  </conditionalFormatting>
  <conditionalFormatting sqref="G453">
    <cfRule type="duplicateValues" dxfId="23394" priority="20369"/>
  </conditionalFormatting>
  <conditionalFormatting sqref="G453">
    <cfRule type="duplicateValues" dxfId="23393" priority="20368"/>
  </conditionalFormatting>
  <conditionalFormatting sqref="G453">
    <cfRule type="duplicateValues" dxfId="23392" priority="20367"/>
  </conditionalFormatting>
  <conditionalFormatting sqref="G453">
    <cfRule type="duplicateValues" dxfId="23391" priority="20366"/>
  </conditionalFormatting>
  <conditionalFormatting sqref="G453">
    <cfRule type="duplicateValues" dxfId="23390" priority="20365"/>
  </conditionalFormatting>
  <conditionalFormatting sqref="G453">
    <cfRule type="duplicateValues" dxfId="23389" priority="20364"/>
  </conditionalFormatting>
  <conditionalFormatting sqref="G453">
    <cfRule type="duplicateValues" dxfId="23388" priority="20363"/>
  </conditionalFormatting>
  <conditionalFormatting sqref="G453">
    <cfRule type="duplicateValues" dxfId="23387" priority="20362"/>
  </conditionalFormatting>
  <conditionalFormatting sqref="G453">
    <cfRule type="duplicateValues" dxfId="23386" priority="20361"/>
  </conditionalFormatting>
  <conditionalFormatting sqref="G453">
    <cfRule type="duplicateValues" dxfId="23385" priority="20360"/>
  </conditionalFormatting>
  <conditionalFormatting sqref="G453">
    <cfRule type="duplicateValues" dxfId="23384" priority="20359"/>
  </conditionalFormatting>
  <conditionalFormatting sqref="G453">
    <cfRule type="duplicateValues" dxfId="23383" priority="20358"/>
  </conditionalFormatting>
  <conditionalFormatting sqref="G453">
    <cfRule type="duplicateValues" dxfId="23382" priority="20357"/>
  </conditionalFormatting>
  <conditionalFormatting sqref="G453">
    <cfRule type="duplicateValues" dxfId="23381" priority="20356"/>
  </conditionalFormatting>
  <conditionalFormatting sqref="G453">
    <cfRule type="duplicateValues" dxfId="23380" priority="20355"/>
  </conditionalFormatting>
  <conditionalFormatting sqref="G453">
    <cfRule type="duplicateValues" dxfId="23379" priority="20354"/>
  </conditionalFormatting>
  <conditionalFormatting sqref="G453">
    <cfRule type="duplicateValues" dxfId="23378" priority="20353"/>
  </conditionalFormatting>
  <conditionalFormatting sqref="G453">
    <cfRule type="duplicateValues" dxfId="23377" priority="20352"/>
  </conditionalFormatting>
  <conditionalFormatting sqref="G453">
    <cfRule type="duplicateValues" dxfId="23376" priority="20351"/>
  </conditionalFormatting>
  <conditionalFormatting sqref="G453">
    <cfRule type="duplicateValues" dxfId="23375" priority="20350"/>
  </conditionalFormatting>
  <conditionalFormatting sqref="G453">
    <cfRule type="duplicateValues" dxfId="23374" priority="20349"/>
  </conditionalFormatting>
  <conditionalFormatting sqref="G453">
    <cfRule type="duplicateValues" dxfId="23373" priority="20348"/>
  </conditionalFormatting>
  <conditionalFormatting sqref="G454">
    <cfRule type="duplicateValues" dxfId="23372" priority="20347"/>
  </conditionalFormatting>
  <conditionalFormatting sqref="G463">
    <cfRule type="duplicateValues" dxfId="23371" priority="20346"/>
  </conditionalFormatting>
  <conditionalFormatting sqref="G463">
    <cfRule type="duplicateValues" dxfId="23370" priority="20345"/>
  </conditionalFormatting>
  <conditionalFormatting sqref="G463">
    <cfRule type="duplicateValues" dxfId="23369" priority="20344"/>
  </conditionalFormatting>
  <conditionalFormatting sqref="G463">
    <cfRule type="duplicateValues" dxfId="23368" priority="20343"/>
  </conditionalFormatting>
  <conditionalFormatting sqref="G463">
    <cfRule type="duplicateValues" dxfId="23367" priority="20342"/>
  </conditionalFormatting>
  <conditionalFormatting sqref="G463">
    <cfRule type="duplicateValues" dxfId="23366" priority="20341"/>
  </conditionalFormatting>
  <conditionalFormatting sqref="G463">
    <cfRule type="duplicateValues" dxfId="23365" priority="20340"/>
  </conditionalFormatting>
  <conditionalFormatting sqref="G463">
    <cfRule type="duplicateValues" dxfId="23364" priority="20339"/>
  </conditionalFormatting>
  <conditionalFormatting sqref="G463">
    <cfRule type="duplicateValues" dxfId="23363" priority="20338"/>
  </conditionalFormatting>
  <conditionalFormatting sqref="G463">
    <cfRule type="duplicateValues" dxfId="23362" priority="20337"/>
  </conditionalFormatting>
  <conditionalFormatting sqref="G463">
    <cfRule type="duplicateValues" dxfId="23361" priority="20336"/>
  </conditionalFormatting>
  <conditionalFormatting sqref="G463">
    <cfRule type="duplicateValues" dxfId="23360" priority="20335"/>
  </conditionalFormatting>
  <conditionalFormatting sqref="G463">
    <cfRule type="duplicateValues" dxfId="23359" priority="20334"/>
  </conditionalFormatting>
  <conditionalFormatting sqref="G463">
    <cfRule type="duplicateValues" dxfId="23358" priority="20333"/>
  </conditionalFormatting>
  <conditionalFormatting sqref="G463">
    <cfRule type="duplicateValues" dxfId="23357" priority="20332"/>
  </conditionalFormatting>
  <conditionalFormatting sqref="G463">
    <cfRule type="duplicateValues" dxfId="23356" priority="20331"/>
  </conditionalFormatting>
  <conditionalFormatting sqref="G463">
    <cfRule type="duplicateValues" dxfId="23355" priority="20330"/>
  </conditionalFormatting>
  <conditionalFormatting sqref="G463">
    <cfRule type="duplicateValues" dxfId="23354" priority="20329"/>
  </conditionalFormatting>
  <conditionalFormatting sqref="G463">
    <cfRule type="duplicateValues" dxfId="23353" priority="20328"/>
  </conditionalFormatting>
  <conditionalFormatting sqref="G463">
    <cfRule type="duplicateValues" dxfId="23352" priority="20327"/>
  </conditionalFormatting>
  <conditionalFormatting sqref="G463">
    <cfRule type="duplicateValues" dxfId="23351" priority="20326"/>
  </conditionalFormatting>
  <conditionalFormatting sqref="G463">
    <cfRule type="duplicateValues" dxfId="23350" priority="20325"/>
  </conditionalFormatting>
  <conditionalFormatting sqref="G463">
    <cfRule type="duplicateValues" dxfId="23349" priority="20324"/>
  </conditionalFormatting>
  <conditionalFormatting sqref="G463">
    <cfRule type="duplicateValues" dxfId="23348" priority="20323"/>
  </conditionalFormatting>
  <conditionalFormatting sqref="G463">
    <cfRule type="duplicateValues" dxfId="23347" priority="20322"/>
  </conditionalFormatting>
  <conditionalFormatting sqref="G463">
    <cfRule type="duplicateValues" dxfId="23346" priority="20321"/>
  </conditionalFormatting>
  <conditionalFormatting sqref="G463">
    <cfRule type="duplicateValues" dxfId="23345" priority="20320"/>
  </conditionalFormatting>
  <conditionalFormatting sqref="G463">
    <cfRule type="duplicateValues" dxfId="23344" priority="20319"/>
  </conditionalFormatting>
  <conditionalFormatting sqref="G463">
    <cfRule type="duplicateValues" dxfId="23343" priority="20318"/>
  </conditionalFormatting>
  <conditionalFormatting sqref="G463">
    <cfRule type="duplicateValues" dxfId="23342" priority="20317"/>
  </conditionalFormatting>
  <conditionalFormatting sqref="G463">
    <cfRule type="duplicateValues" dxfId="23341" priority="20316"/>
  </conditionalFormatting>
  <conditionalFormatting sqref="G463">
    <cfRule type="duplicateValues" dxfId="23340" priority="20315"/>
  </conditionalFormatting>
  <conditionalFormatting sqref="G463">
    <cfRule type="duplicateValues" dxfId="23339" priority="20314"/>
  </conditionalFormatting>
  <conditionalFormatting sqref="G463">
    <cfRule type="duplicateValues" dxfId="23338" priority="20313"/>
  </conditionalFormatting>
  <conditionalFormatting sqref="G463">
    <cfRule type="duplicateValues" dxfId="23337" priority="20312"/>
  </conditionalFormatting>
  <conditionalFormatting sqref="G463">
    <cfRule type="duplicateValues" dxfId="23336" priority="20311"/>
  </conditionalFormatting>
  <conditionalFormatting sqref="G463">
    <cfRule type="duplicateValues" dxfId="23335" priority="20310"/>
  </conditionalFormatting>
  <conditionalFormatting sqref="G463">
    <cfRule type="duplicateValues" dxfId="23334" priority="20309"/>
  </conditionalFormatting>
  <conditionalFormatting sqref="G463">
    <cfRule type="duplicateValues" dxfId="23333" priority="20308"/>
  </conditionalFormatting>
  <conditionalFormatting sqref="G463">
    <cfRule type="duplicateValues" dxfId="23332" priority="20307"/>
  </conditionalFormatting>
  <conditionalFormatting sqref="G463">
    <cfRule type="duplicateValues" dxfId="23331" priority="20306"/>
  </conditionalFormatting>
  <conditionalFormatting sqref="G463">
    <cfRule type="duplicateValues" dxfId="23330" priority="20305"/>
  </conditionalFormatting>
  <conditionalFormatting sqref="G463">
    <cfRule type="duplicateValues" dxfId="23329" priority="20304"/>
  </conditionalFormatting>
  <conditionalFormatting sqref="G463">
    <cfRule type="duplicateValues" dxfId="23328" priority="20303"/>
  </conditionalFormatting>
  <conditionalFormatting sqref="G463">
    <cfRule type="duplicateValues" dxfId="23327" priority="20302"/>
  </conditionalFormatting>
  <conditionalFormatting sqref="G463">
    <cfRule type="duplicateValues" dxfId="23326" priority="20301"/>
  </conditionalFormatting>
  <conditionalFormatting sqref="G463">
    <cfRule type="duplicateValues" dxfId="23325" priority="20300"/>
  </conditionalFormatting>
  <conditionalFormatting sqref="G463">
    <cfRule type="duplicateValues" dxfId="23324" priority="20299"/>
  </conditionalFormatting>
  <conditionalFormatting sqref="G463">
    <cfRule type="duplicateValues" dxfId="23323" priority="20298"/>
  </conditionalFormatting>
  <conditionalFormatting sqref="G463">
    <cfRule type="duplicateValues" dxfId="23322" priority="20297"/>
  </conditionalFormatting>
  <conditionalFormatting sqref="G463">
    <cfRule type="duplicateValues" dxfId="23321" priority="20296"/>
  </conditionalFormatting>
  <conditionalFormatting sqref="G463">
    <cfRule type="duplicateValues" dxfId="23320" priority="20295"/>
  </conditionalFormatting>
  <conditionalFormatting sqref="G463">
    <cfRule type="duplicateValues" dxfId="23319" priority="20294"/>
  </conditionalFormatting>
  <conditionalFormatting sqref="G463">
    <cfRule type="duplicateValues" dxfId="23318" priority="20293"/>
  </conditionalFormatting>
  <conditionalFormatting sqref="G463">
    <cfRule type="duplicateValues" dxfId="23317" priority="20292"/>
  </conditionalFormatting>
  <conditionalFormatting sqref="G463">
    <cfRule type="duplicateValues" dxfId="23316" priority="20291"/>
  </conditionalFormatting>
  <conditionalFormatting sqref="G463">
    <cfRule type="duplicateValues" dxfId="23315" priority="20290"/>
  </conditionalFormatting>
  <conditionalFormatting sqref="G463">
    <cfRule type="duplicateValues" dxfId="23314" priority="20289"/>
  </conditionalFormatting>
  <conditionalFormatting sqref="G463">
    <cfRule type="duplicateValues" dxfId="23313" priority="20288"/>
  </conditionalFormatting>
  <conditionalFormatting sqref="G463">
    <cfRule type="duplicateValues" dxfId="23312" priority="20287"/>
  </conditionalFormatting>
  <conditionalFormatting sqref="G463">
    <cfRule type="duplicateValues" dxfId="23311" priority="20286"/>
  </conditionalFormatting>
  <conditionalFormatting sqref="G463">
    <cfRule type="duplicateValues" dxfId="23310" priority="20285"/>
  </conditionalFormatting>
  <conditionalFormatting sqref="G463">
    <cfRule type="duplicateValues" dxfId="23309" priority="20284"/>
  </conditionalFormatting>
  <conditionalFormatting sqref="G463">
    <cfRule type="duplicateValues" dxfId="23308" priority="20283"/>
  </conditionalFormatting>
  <conditionalFormatting sqref="G463">
    <cfRule type="duplicateValues" dxfId="23307" priority="20282"/>
  </conditionalFormatting>
  <conditionalFormatting sqref="G463">
    <cfRule type="duplicateValues" dxfId="23306" priority="20281"/>
  </conditionalFormatting>
  <conditionalFormatting sqref="G463">
    <cfRule type="duplicateValues" dxfId="23305" priority="20280"/>
  </conditionalFormatting>
  <conditionalFormatting sqref="G463">
    <cfRule type="duplicateValues" dxfId="23304" priority="20279"/>
  </conditionalFormatting>
  <conditionalFormatting sqref="G463">
    <cfRule type="duplicateValues" dxfId="23303" priority="20278"/>
  </conditionalFormatting>
  <conditionalFormatting sqref="G463">
    <cfRule type="duplicateValues" dxfId="23302" priority="20277"/>
  </conditionalFormatting>
  <conditionalFormatting sqref="G463">
    <cfRule type="duplicateValues" dxfId="23301" priority="20276"/>
  </conditionalFormatting>
  <conditionalFormatting sqref="G463">
    <cfRule type="duplicateValues" dxfId="23300" priority="20275"/>
  </conditionalFormatting>
  <conditionalFormatting sqref="G463">
    <cfRule type="duplicateValues" dxfId="23299" priority="20274"/>
  </conditionalFormatting>
  <conditionalFormatting sqref="G463">
    <cfRule type="duplicateValues" dxfId="23298" priority="20273"/>
  </conditionalFormatting>
  <conditionalFormatting sqref="G463">
    <cfRule type="duplicateValues" dxfId="23297" priority="20272"/>
  </conditionalFormatting>
  <conditionalFormatting sqref="G463">
    <cfRule type="duplicateValues" dxfId="23296" priority="20271"/>
  </conditionalFormatting>
  <conditionalFormatting sqref="G463">
    <cfRule type="duplicateValues" dxfId="23295" priority="20270"/>
  </conditionalFormatting>
  <conditionalFormatting sqref="G463">
    <cfRule type="duplicateValues" dxfId="23294" priority="20269"/>
  </conditionalFormatting>
  <conditionalFormatting sqref="G463">
    <cfRule type="duplicateValues" dxfId="23293" priority="20268"/>
  </conditionalFormatting>
  <conditionalFormatting sqref="G463">
    <cfRule type="duplicateValues" dxfId="23292" priority="20267"/>
  </conditionalFormatting>
  <conditionalFormatting sqref="G463">
    <cfRule type="duplicateValues" dxfId="23291" priority="20266"/>
  </conditionalFormatting>
  <conditionalFormatting sqref="G463">
    <cfRule type="duplicateValues" dxfId="23290" priority="20265"/>
  </conditionalFormatting>
  <conditionalFormatting sqref="G463">
    <cfRule type="duplicateValues" dxfId="23289" priority="20264"/>
  </conditionalFormatting>
  <conditionalFormatting sqref="G463">
    <cfRule type="duplicateValues" dxfId="23288" priority="20263"/>
  </conditionalFormatting>
  <conditionalFormatting sqref="G463">
    <cfRule type="duplicateValues" dxfId="23287" priority="20262"/>
  </conditionalFormatting>
  <conditionalFormatting sqref="G463">
    <cfRule type="duplicateValues" dxfId="23286" priority="20261"/>
  </conditionalFormatting>
  <conditionalFormatting sqref="G463">
    <cfRule type="duplicateValues" dxfId="23285" priority="20260"/>
  </conditionalFormatting>
  <conditionalFormatting sqref="G463">
    <cfRule type="duplicateValues" dxfId="23284" priority="20259"/>
  </conditionalFormatting>
  <conditionalFormatting sqref="G463">
    <cfRule type="duplicateValues" dxfId="23283" priority="20258"/>
  </conditionalFormatting>
  <conditionalFormatting sqref="G463">
    <cfRule type="duplicateValues" dxfId="23282" priority="20257"/>
  </conditionalFormatting>
  <conditionalFormatting sqref="G463">
    <cfRule type="duplicateValues" dxfId="23281" priority="20256"/>
  </conditionalFormatting>
  <conditionalFormatting sqref="G463">
    <cfRule type="duplicateValues" dxfId="23280" priority="20255"/>
  </conditionalFormatting>
  <conditionalFormatting sqref="G463">
    <cfRule type="duplicateValues" dxfId="23279" priority="20254"/>
  </conditionalFormatting>
  <conditionalFormatting sqref="G463">
    <cfRule type="duplicateValues" dxfId="23278" priority="20253"/>
  </conditionalFormatting>
  <conditionalFormatting sqref="G463">
    <cfRule type="duplicateValues" dxfId="23277" priority="20252"/>
  </conditionalFormatting>
  <conditionalFormatting sqref="G463">
    <cfRule type="duplicateValues" dxfId="23276" priority="20251"/>
  </conditionalFormatting>
  <conditionalFormatting sqref="G463">
    <cfRule type="duplicateValues" dxfId="23275" priority="20250"/>
  </conditionalFormatting>
  <conditionalFormatting sqref="G463">
    <cfRule type="duplicateValues" dxfId="23274" priority="20249"/>
  </conditionalFormatting>
  <conditionalFormatting sqref="G463">
    <cfRule type="duplicateValues" dxfId="23273" priority="20248"/>
  </conditionalFormatting>
  <conditionalFormatting sqref="G463">
    <cfRule type="duplicateValues" dxfId="23272" priority="20247"/>
  </conditionalFormatting>
  <conditionalFormatting sqref="G463">
    <cfRule type="duplicateValues" dxfId="23271" priority="20246"/>
  </conditionalFormatting>
  <conditionalFormatting sqref="G463">
    <cfRule type="duplicateValues" dxfId="23270" priority="20245"/>
  </conditionalFormatting>
  <conditionalFormatting sqref="G463">
    <cfRule type="duplicateValues" dxfId="23269" priority="20244"/>
  </conditionalFormatting>
  <conditionalFormatting sqref="G463">
    <cfRule type="duplicateValues" dxfId="23268" priority="20243"/>
  </conditionalFormatting>
  <conditionalFormatting sqref="G463">
    <cfRule type="duplicateValues" dxfId="23267" priority="20242"/>
  </conditionalFormatting>
  <conditionalFormatting sqref="G463">
    <cfRule type="duplicateValues" dxfId="23266" priority="20241"/>
  </conditionalFormatting>
  <conditionalFormatting sqref="G463">
    <cfRule type="duplicateValues" dxfId="23265" priority="20240"/>
  </conditionalFormatting>
  <conditionalFormatting sqref="G463">
    <cfRule type="duplicateValues" dxfId="23264" priority="20239"/>
  </conditionalFormatting>
  <conditionalFormatting sqref="G463">
    <cfRule type="duplicateValues" dxfId="23263" priority="20238"/>
  </conditionalFormatting>
  <conditionalFormatting sqref="G463">
    <cfRule type="duplicateValues" dxfId="23262" priority="20237"/>
  </conditionalFormatting>
  <conditionalFormatting sqref="G463">
    <cfRule type="duplicateValues" dxfId="23261" priority="20236"/>
  </conditionalFormatting>
  <conditionalFormatting sqref="G463">
    <cfRule type="duplicateValues" dxfId="23260" priority="20235"/>
  </conditionalFormatting>
  <conditionalFormatting sqref="G463">
    <cfRule type="duplicateValues" dxfId="23259" priority="20234"/>
  </conditionalFormatting>
  <conditionalFormatting sqref="G463">
    <cfRule type="duplicateValues" dxfId="23258" priority="20233"/>
  </conditionalFormatting>
  <conditionalFormatting sqref="G463">
    <cfRule type="duplicateValues" dxfId="23257" priority="20232"/>
  </conditionalFormatting>
  <conditionalFormatting sqref="G463">
    <cfRule type="duplicateValues" dxfId="23256" priority="20231"/>
  </conditionalFormatting>
  <conditionalFormatting sqref="G463">
    <cfRule type="duplicateValues" dxfId="23255" priority="20230"/>
  </conditionalFormatting>
  <conditionalFormatting sqref="G463">
    <cfRule type="duplicateValues" dxfId="23254" priority="20229"/>
  </conditionalFormatting>
  <conditionalFormatting sqref="G463">
    <cfRule type="duplicateValues" dxfId="23253" priority="20228"/>
  </conditionalFormatting>
  <conditionalFormatting sqref="G463">
    <cfRule type="duplicateValues" dxfId="23252" priority="20227"/>
  </conditionalFormatting>
  <conditionalFormatting sqref="G463">
    <cfRule type="duplicateValues" dxfId="23251" priority="20226"/>
  </conditionalFormatting>
  <conditionalFormatting sqref="G463">
    <cfRule type="duplicateValues" dxfId="23250" priority="20225"/>
  </conditionalFormatting>
  <conditionalFormatting sqref="G463">
    <cfRule type="duplicateValues" dxfId="23249" priority="20224"/>
  </conditionalFormatting>
  <conditionalFormatting sqref="G463">
    <cfRule type="duplicateValues" dxfId="23248" priority="20223"/>
  </conditionalFormatting>
  <conditionalFormatting sqref="G463">
    <cfRule type="duplicateValues" dxfId="23247" priority="20222"/>
  </conditionalFormatting>
  <conditionalFormatting sqref="G463">
    <cfRule type="duplicateValues" dxfId="23246" priority="20221"/>
  </conditionalFormatting>
  <conditionalFormatting sqref="G463">
    <cfRule type="duplicateValues" dxfId="23245" priority="20220"/>
  </conditionalFormatting>
  <conditionalFormatting sqref="G463">
    <cfRule type="duplicateValues" dxfId="23244" priority="20219"/>
  </conditionalFormatting>
  <conditionalFormatting sqref="G463">
    <cfRule type="duplicateValues" dxfId="23243" priority="20218"/>
  </conditionalFormatting>
  <conditionalFormatting sqref="G463">
    <cfRule type="duplicateValues" dxfId="23242" priority="20217"/>
  </conditionalFormatting>
  <conditionalFormatting sqref="G463">
    <cfRule type="duplicateValues" dxfId="23241" priority="20216"/>
  </conditionalFormatting>
  <conditionalFormatting sqref="G463">
    <cfRule type="duplicateValues" dxfId="23240" priority="20215"/>
  </conditionalFormatting>
  <conditionalFormatting sqref="G463">
    <cfRule type="duplicateValues" dxfId="23239" priority="20214"/>
  </conditionalFormatting>
  <conditionalFormatting sqref="G463">
    <cfRule type="duplicateValues" dxfId="23238" priority="20213"/>
  </conditionalFormatting>
  <conditionalFormatting sqref="G463">
    <cfRule type="duplicateValues" dxfId="23237" priority="20212"/>
  </conditionalFormatting>
  <conditionalFormatting sqref="G463">
    <cfRule type="duplicateValues" dxfId="23236" priority="20211"/>
  </conditionalFormatting>
  <conditionalFormatting sqref="G463">
    <cfRule type="duplicateValues" dxfId="23235" priority="20210"/>
  </conditionalFormatting>
  <conditionalFormatting sqref="G463">
    <cfRule type="duplicateValues" dxfId="23234" priority="20209"/>
  </conditionalFormatting>
  <conditionalFormatting sqref="G463">
    <cfRule type="duplicateValues" dxfId="23233" priority="20208"/>
  </conditionalFormatting>
  <conditionalFormatting sqref="G463">
    <cfRule type="duplicateValues" dxfId="23232" priority="20207"/>
  </conditionalFormatting>
  <conditionalFormatting sqref="G464">
    <cfRule type="duplicateValues" dxfId="23231" priority="20206"/>
  </conditionalFormatting>
  <conditionalFormatting sqref="G464">
    <cfRule type="duplicateValues" dxfId="23230" priority="20205"/>
  </conditionalFormatting>
  <conditionalFormatting sqref="G464">
    <cfRule type="duplicateValues" dxfId="23229" priority="20204"/>
  </conditionalFormatting>
  <conditionalFormatting sqref="G464">
    <cfRule type="duplicateValues" dxfId="23228" priority="20203"/>
  </conditionalFormatting>
  <conditionalFormatting sqref="G464">
    <cfRule type="duplicateValues" dxfId="23227" priority="20202"/>
  </conditionalFormatting>
  <conditionalFormatting sqref="G464">
    <cfRule type="duplicateValues" dxfId="23226" priority="20201"/>
  </conditionalFormatting>
  <conditionalFormatting sqref="G464">
    <cfRule type="duplicateValues" dxfId="23225" priority="20200"/>
  </conditionalFormatting>
  <conditionalFormatting sqref="G464">
    <cfRule type="duplicateValues" dxfId="23224" priority="20199"/>
  </conditionalFormatting>
  <conditionalFormatting sqref="G464">
    <cfRule type="duplicateValues" dxfId="23223" priority="20198"/>
  </conditionalFormatting>
  <conditionalFormatting sqref="G464">
    <cfRule type="duplicateValues" dxfId="23222" priority="20197"/>
  </conditionalFormatting>
  <conditionalFormatting sqref="G464">
    <cfRule type="duplicateValues" dxfId="23221" priority="20196"/>
  </conditionalFormatting>
  <conditionalFormatting sqref="G464">
    <cfRule type="duplicateValues" dxfId="23220" priority="20195"/>
  </conditionalFormatting>
  <conditionalFormatting sqref="G464">
    <cfRule type="duplicateValues" dxfId="23219" priority="20194"/>
  </conditionalFormatting>
  <conditionalFormatting sqref="G464">
    <cfRule type="duplicateValues" dxfId="23218" priority="20193"/>
  </conditionalFormatting>
  <conditionalFormatting sqref="G464">
    <cfRule type="duplicateValues" dxfId="23217" priority="20192"/>
  </conditionalFormatting>
  <conditionalFormatting sqref="G464">
    <cfRule type="duplicateValues" dxfId="23216" priority="20191"/>
  </conditionalFormatting>
  <conditionalFormatting sqref="G464">
    <cfRule type="duplicateValues" dxfId="23215" priority="20190"/>
  </conditionalFormatting>
  <conditionalFormatting sqref="G464">
    <cfRule type="duplicateValues" dxfId="23214" priority="20189"/>
  </conditionalFormatting>
  <conditionalFormatting sqref="G464">
    <cfRule type="duplicateValues" dxfId="23213" priority="20188"/>
  </conditionalFormatting>
  <conditionalFormatting sqref="G464">
    <cfRule type="duplicateValues" dxfId="23212" priority="20187"/>
  </conditionalFormatting>
  <conditionalFormatting sqref="G464">
    <cfRule type="duplicateValues" dxfId="23211" priority="20186"/>
  </conditionalFormatting>
  <conditionalFormatting sqref="G464">
    <cfRule type="duplicateValues" dxfId="23210" priority="20185"/>
  </conditionalFormatting>
  <conditionalFormatting sqref="G464">
    <cfRule type="duplicateValues" dxfId="23209" priority="20184"/>
  </conditionalFormatting>
  <conditionalFormatting sqref="G464">
    <cfRule type="duplicateValues" dxfId="23208" priority="20183"/>
  </conditionalFormatting>
  <conditionalFormatting sqref="G464">
    <cfRule type="duplicateValues" dxfId="23207" priority="20182"/>
  </conditionalFormatting>
  <conditionalFormatting sqref="G464">
    <cfRule type="duplicateValues" dxfId="23206" priority="20181"/>
  </conditionalFormatting>
  <conditionalFormatting sqref="G464">
    <cfRule type="duplicateValues" dxfId="23205" priority="20180"/>
  </conditionalFormatting>
  <conditionalFormatting sqref="G464">
    <cfRule type="duplicateValues" dxfId="23204" priority="20179"/>
  </conditionalFormatting>
  <conditionalFormatting sqref="G464">
    <cfRule type="duplicateValues" dxfId="23203" priority="20178"/>
  </conditionalFormatting>
  <conditionalFormatting sqref="G464">
    <cfRule type="duplicateValues" dxfId="23202" priority="20177"/>
  </conditionalFormatting>
  <conditionalFormatting sqref="G464">
    <cfRule type="duplicateValues" dxfId="23201" priority="20176"/>
  </conditionalFormatting>
  <conditionalFormatting sqref="G464">
    <cfRule type="duplicateValues" dxfId="23200" priority="20175"/>
  </conditionalFormatting>
  <conditionalFormatting sqref="G464">
    <cfRule type="duplicateValues" dxfId="23199" priority="20174"/>
  </conditionalFormatting>
  <conditionalFormatting sqref="G464">
    <cfRule type="duplicateValues" dxfId="23198" priority="20173"/>
  </conditionalFormatting>
  <conditionalFormatting sqref="G464">
    <cfRule type="duplicateValues" dxfId="23197" priority="20172"/>
  </conditionalFormatting>
  <conditionalFormatting sqref="G464">
    <cfRule type="duplicateValues" dxfId="23196" priority="20171"/>
  </conditionalFormatting>
  <conditionalFormatting sqref="G464">
    <cfRule type="duplicateValues" dxfId="23195" priority="20170"/>
  </conditionalFormatting>
  <conditionalFormatting sqref="G464">
    <cfRule type="duplicateValues" dxfId="23194" priority="20169"/>
  </conditionalFormatting>
  <conditionalFormatting sqref="G464">
    <cfRule type="duplicateValues" dxfId="23193" priority="20168"/>
  </conditionalFormatting>
  <conditionalFormatting sqref="G464">
    <cfRule type="duplicateValues" dxfId="23192" priority="20167"/>
  </conditionalFormatting>
  <conditionalFormatting sqref="G464">
    <cfRule type="duplicateValues" dxfId="23191" priority="20166"/>
  </conditionalFormatting>
  <conditionalFormatting sqref="G464">
    <cfRule type="duplicateValues" dxfId="23190" priority="20165"/>
  </conditionalFormatting>
  <conditionalFormatting sqref="G464">
    <cfRule type="duplicateValues" dxfId="23189" priority="20164"/>
  </conditionalFormatting>
  <conditionalFormatting sqref="G464">
    <cfRule type="duplicateValues" dxfId="23188" priority="20163"/>
  </conditionalFormatting>
  <conditionalFormatting sqref="G464">
    <cfRule type="duplicateValues" dxfId="23187" priority="20162"/>
  </conditionalFormatting>
  <conditionalFormatting sqref="G464">
    <cfRule type="duplicateValues" dxfId="23186" priority="20161"/>
  </conditionalFormatting>
  <conditionalFormatting sqref="G464">
    <cfRule type="duplicateValues" dxfId="23185" priority="20160"/>
  </conditionalFormatting>
  <conditionalFormatting sqref="G464">
    <cfRule type="duplicateValues" dxfId="23184" priority="20159"/>
  </conditionalFormatting>
  <conditionalFormatting sqref="G464">
    <cfRule type="duplicateValues" dxfId="23183" priority="20158"/>
  </conditionalFormatting>
  <conditionalFormatting sqref="G464">
    <cfRule type="duplicateValues" dxfId="23182" priority="20157"/>
  </conditionalFormatting>
  <conditionalFormatting sqref="G464">
    <cfRule type="duplicateValues" dxfId="23181" priority="20156"/>
  </conditionalFormatting>
  <conditionalFormatting sqref="G464">
    <cfRule type="duplicateValues" dxfId="23180" priority="20155"/>
  </conditionalFormatting>
  <conditionalFormatting sqref="G464">
    <cfRule type="duplicateValues" dxfId="23179" priority="20154"/>
  </conditionalFormatting>
  <conditionalFormatting sqref="G464">
    <cfRule type="duplicateValues" dxfId="23178" priority="20153"/>
  </conditionalFormatting>
  <conditionalFormatting sqref="G464">
    <cfRule type="duplicateValues" dxfId="23177" priority="20152"/>
  </conditionalFormatting>
  <conditionalFormatting sqref="G464">
    <cfRule type="duplicateValues" dxfId="23176" priority="20151"/>
  </conditionalFormatting>
  <conditionalFormatting sqref="G464">
    <cfRule type="duplicateValues" dxfId="23175" priority="20150"/>
  </conditionalFormatting>
  <conditionalFormatting sqref="G464">
    <cfRule type="duplicateValues" dxfId="23174" priority="20149"/>
  </conditionalFormatting>
  <conditionalFormatting sqref="G464">
    <cfRule type="duplicateValues" dxfId="23173" priority="20148"/>
  </conditionalFormatting>
  <conditionalFormatting sqref="G464">
    <cfRule type="duplicateValues" dxfId="23172" priority="20147"/>
  </conditionalFormatting>
  <conditionalFormatting sqref="G464">
    <cfRule type="duplicateValues" dxfId="23171" priority="20146"/>
  </conditionalFormatting>
  <conditionalFormatting sqref="G464">
    <cfRule type="duplicateValues" dxfId="23170" priority="20145"/>
  </conditionalFormatting>
  <conditionalFormatting sqref="G464">
    <cfRule type="duplicateValues" dxfId="23169" priority="20144"/>
  </conditionalFormatting>
  <conditionalFormatting sqref="G464">
    <cfRule type="duplicateValues" dxfId="23168" priority="20143"/>
  </conditionalFormatting>
  <conditionalFormatting sqref="G464">
    <cfRule type="duplicateValues" dxfId="23167" priority="20142"/>
  </conditionalFormatting>
  <conditionalFormatting sqref="G464">
    <cfRule type="duplicateValues" dxfId="23166" priority="20141"/>
  </conditionalFormatting>
  <conditionalFormatting sqref="G464">
    <cfRule type="duplicateValues" dxfId="23165" priority="20140"/>
  </conditionalFormatting>
  <conditionalFormatting sqref="G464">
    <cfRule type="duplicateValues" dxfId="23164" priority="20139"/>
  </conditionalFormatting>
  <conditionalFormatting sqref="G464">
    <cfRule type="duplicateValues" dxfId="23163" priority="20138"/>
  </conditionalFormatting>
  <conditionalFormatting sqref="G464">
    <cfRule type="duplicateValues" dxfId="23162" priority="20137"/>
  </conditionalFormatting>
  <conditionalFormatting sqref="G464">
    <cfRule type="duplicateValues" dxfId="23161" priority="20136"/>
  </conditionalFormatting>
  <conditionalFormatting sqref="G464">
    <cfRule type="duplicateValues" dxfId="23160" priority="20135"/>
  </conditionalFormatting>
  <conditionalFormatting sqref="G464">
    <cfRule type="duplicateValues" dxfId="23159" priority="20134"/>
  </conditionalFormatting>
  <conditionalFormatting sqref="G464">
    <cfRule type="duplicateValues" dxfId="23158" priority="20133"/>
  </conditionalFormatting>
  <conditionalFormatting sqref="G464">
    <cfRule type="duplicateValues" dxfId="23157" priority="20132"/>
  </conditionalFormatting>
  <conditionalFormatting sqref="G464">
    <cfRule type="duplicateValues" dxfId="23156" priority="20131"/>
  </conditionalFormatting>
  <conditionalFormatting sqref="G464">
    <cfRule type="duplicateValues" dxfId="23155" priority="20130"/>
  </conditionalFormatting>
  <conditionalFormatting sqref="G464">
    <cfRule type="duplicateValues" dxfId="23154" priority="20129"/>
  </conditionalFormatting>
  <conditionalFormatting sqref="G464">
    <cfRule type="duplicateValues" dxfId="23153" priority="20128"/>
  </conditionalFormatting>
  <conditionalFormatting sqref="G464">
    <cfRule type="duplicateValues" dxfId="23152" priority="20127"/>
  </conditionalFormatting>
  <conditionalFormatting sqref="G464">
    <cfRule type="duplicateValues" dxfId="23151" priority="20126"/>
  </conditionalFormatting>
  <conditionalFormatting sqref="G464">
    <cfRule type="duplicateValues" dxfId="23150" priority="20125"/>
  </conditionalFormatting>
  <conditionalFormatting sqref="G464">
    <cfRule type="duplicateValues" dxfId="23149" priority="20124"/>
  </conditionalFormatting>
  <conditionalFormatting sqref="G464">
    <cfRule type="duplicateValues" dxfId="23148" priority="20123"/>
  </conditionalFormatting>
  <conditionalFormatting sqref="G464">
    <cfRule type="duplicateValues" dxfId="23147" priority="20122"/>
  </conditionalFormatting>
  <conditionalFormatting sqref="G464">
    <cfRule type="duplicateValues" dxfId="23146" priority="20121"/>
  </conditionalFormatting>
  <conditionalFormatting sqref="G464">
    <cfRule type="duplicateValues" dxfId="23145" priority="20120"/>
  </conditionalFormatting>
  <conditionalFormatting sqref="G464">
    <cfRule type="duplicateValues" dxfId="23144" priority="20119"/>
  </conditionalFormatting>
  <conditionalFormatting sqref="G464">
    <cfRule type="duplicateValues" dxfId="23143" priority="20118"/>
  </conditionalFormatting>
  <conditionalFormatting sqref="G464">
    <cfRule type="duplicateValues" dxfId="23142" priority="20117"/>
  </conditionalFormatting>
  <conditionalFormatting sqref="G464">
    <cfRule type="duplicateValues" dxfId="23141" priority="20116"/>
  </conditionalFormatting>
  <conditionalFormatting sqref="G464">
    <cfRule type="duplicateValues" dxfId="23140" priority="20115"/>
  </conditionalFormatting>
  <conditionalFormatting sqref="G464">
    <cfRule type="duplicateValues" dxfId="23139" priority="20114"/>
  </conditionalFormatting>
  <conditionalFormatting sqref="G464">
    <cfRule type="duplicateValues" dxfId="23138" priority="20113"/>
  </conditionalFormatting>
  <conditionalFormatting sqref="G464">
    <cfRule type="duplicateValues" dxfId="23137" priority="20112"/>
  </conditionalFormatting>
  <conditionalFormatting sqref="G464">
    <cfRule type="duplicateValues" dxfId="23136" priority="20111"/>
  </conditionalFormatting>
  <conditionalFormatting sqref="G464">
    <cfRule type="duplicateValues" dxfId="23135" priority="20110"/>
  </conditionalFormatting>
  <conditionalFormatting sqref="G464">
    <cfRule type="duplicateValues" dxfId="23134" priority="20109"/>
  </conditionalFormatting>
  <conditionalFormatting sqref="G464">
    <cfRule type="duplicateValues" dxfId="23133" priority="20108"/>
  </conditionalFormatting>
  <conditionalFormatting sqref="G464">
    <cfRule type="duplicateValues" dxfId="23132" priority="20107"/>
  </conditionalFormatting>
  <conditionalFormatting sqref="G464">
    <cfRule type="duplicateValues" dxfId="23131" priority="20106"/>
  </conditionalFormatting>
  <conditionalFormatting sqref="G464">
    <cfRule type="duplicateValues" dxfId="23130" priority="20105"/>
  </conditionalFormatting>
  <conditionalFormatting sqref="G464">
    <cfRule type="duplicateValues" dxfId="23129" priority="20104"/>
  </conditionalFormatting>
  <conditionalFormatting sqref="G464">
    <cfRule type="duplicateValues" dxfId="23128" priority="20103"/>
  </conditionalFormatting>
  <conditionalFormatting sqref="G464">
    <cfRule type="duplicateValues" dxfId="23127" priority="20102"/>
  </conditionalFormatting>
  <conditionalFormatting sqref="G464">
    <cfRule type="duplicateValues" dxfId="23126" priority="20101"/>
  </conditionalFormatting>
  <conditionalFormatting sqref="G464">
    <cfRule type="duplicateValues" dxfId="23125" priority="20100"/>
  </conditionalFormatting>
  <conditionalFormatting sqref="G464">
    <cfRule type="duplicateValues" dxfId="23124" priority="20099"/>
  </conditionalFormatting>
  <conditionalFormatting sqref="G464">
    <cfRule type="duplicateValues" dxfId="23123" priority="20098"/>
  </conditionalFormatting>
  <conditionalFormatting sqref="G464">
    <cfRule type="duplicateValues" dxfId="23122" priority="20097"/>
  </conditionalFormatting>
  <conditionalFormatting sqref="G464">
    <cfRule type="duplicateValues" dxfId="23121" priority="20096"/>
  </conditionalFormatting>
  <conditionalFormatting sqref="G464">
    <cfRule type="duplicateValues" dxfId="23120" priority="20095"/>
  </conditionalFormatting>
  <conditionalFormatting sqref="G464">
    <cfRule type="duplicateValues" dxfId="23119" priority="20094"/>
  </conditionalFormatting>
  <conditionalFormatting sqref="G464">
    <cfRule type="duplicateValues" dxfId="23118" priority="20093"/>
  </conditionalFormatting>
  <conditionalFormatting sqref="G464">
    <cfRule type="duplicateValues" dxfId="23117" priority="20092"/>
  </conditionalFormatting>
  <conditionalFormatting sqref="G464">
    <cfRule type="duplicateValues" dxfId="23116" priority="20091"/>
  </conditionalFormatting>
  <conditionalFormatting sqref="G464">
    <cfRule type="duplicateValues" dxfId="23115" priority="20090"/>
  </conditionalFormatting>
  <conditionalFormatting sqref="G464">
    <cfRule type="duplicateValues" dxfId="23114" priority="20089"/>
  </conditionalFormatting>
  <conditionalFormatting sqref="G464">
    <cfRule type="duplicateValues" dxfId="23113" priority="20088"/>
  </conditionalFormatting>
  <conditionalFormatting sqref="G464">
    <cfRule type="duplicateValues" dxfId="23112" priority="20087"/>
  </conditionalFormatting>
  <conditionalFormatting sqref="G464">
    <cfRule type="duplicateValues" dxfId="23111" priority="20086"/>
  </conditionalFormatting>
  <conditionalFormatting sqref="G464">
    <cfRule type="duplicateValues" dxfId="23110" priority="20085"/>
  </conditionalFormatting>
  <conditionalFormatting sqref="G464">
    <cfRule type="duplicateValues" dxfId="23109" priority="20084"/>
  </conditionalFormatting>
  <conditionalFormatting sqref="G464">
    <cfRule type="duplicateValues" dxfId="23108" priority="20083"/>
  </conditionalFormatting>
  <conditionalFormatting sqref="G464">
    <cfRule type="duplicateValues" dxfId="23107" priority="20082"/>
  </conditionalFormatting>
  <conditionalFormatting sqref="G464">
    <cfRule type="duplicateValues" dxfId="23106" priority="20081"/>
  </conditionalFormatting>
  <conditionalFormatting sqref="G464">
    <cfRule type="duplicateValues" dxfId="23105" priority="20080"/>
  </conditionalFormatting>
  <conditionalFormatting sqref="G464">
    <cfRule type="duplicateValues" dxfId="23104" priority="20079"/>
  </conditionalFormatting>
  <conditionalFormatting sqref="G464">
    <cfRule type="duplicateValues" dxfId="23103" priority="20078"/>
  </conditionalFormatting>
  <conditionalFormatting sqref="G464">
    <cfRule type="duplicateValues" dxfId="23102" priority="20077"/>
  </conditionalFormatting>
  <conditionalFormatting sqref="G464">
    <cfRule type="duplicateValues" dxfId="23101" priority="20076"/>
  </conditionalFormatting>
  <conditionalFormatting sqref="G464">
    <cfRule type="duplicateValues" dxfId="23100" priority="20075"/>
  </conditionalFormatting>
  <conditionalFormatting sqref="G464">
    <cfRule type="duplicateValues" dxfId="23099" priority="20074"/>
  </conditionalFormatting>
  <conditionalFormatting sqref="G464">
    <cfRule type="duplicateValues" dxfId="23098" priority="20073"/>
  </conditionalFormatting>
  <conditionalFormatting sqref="G464">
    <cfRule type="duplicateValues" dxfId="23097" priority="20072"/>
  </conditionalFormatting>
  <conditionalFormatting sqref="G464">
    <cfRule type="duplicateValues" dxfId="23096" priority="20071"/>
  </conditionalFormatting>
  <conditionalFormatting sqref="G464">
    <cfRule type="duplicateValues" dxfId="23095" priority="20070"/>
  </conditionalFormatting>
  <conditionalFormatting sqref="G464">
    <cfRule type="duplicateValues" dxfId="23094" priority="20069"/>
  </conditionalFormatting>
  <conditionalFormatting sqref="G467">
    <cfRule type="duplicateValues" dxfId="23093" priority="20068"/>
  </conditionalFormatting>
  <conditionalFormatting sqref="G478">
    <cfRule type="duplicateValues" dxfId="23092" priority="20067"/>
  </conditionalFormatting>
  <conditionalFormatting sqref="G478">
    <cfRule type="duplicateValues" dxfId="23091" priority="20066"/>
  </conditionalFormatting>
  <conditionalFormatting sqref="G478">
    <cfRule type="duplicateValues" dxfId="23090" priority="20065"/>
  </conditionalFormatting>
  <conditionalFormatting sqref="G478">
    <cfRule type="duplicateValues" dxfId="23089" priority="20064"/>
  </conditionalFormatting>
  <conditionalFormatting sqref="G478">
    <cfRule type="duplicateValues" dxfId="23088" priority="20063"/>
  </conditionalFormatting>
  <conditionalFormatting sqref="G478">
    <cfRule type="duplicateValues" dxfId="23087" priority="20062"/>
  </conditionalFormatting>
  <conditionalFormatting sqref="G478">
    <cfRule type="duplicateValues" dxfId="23086" priority="20061"/>
  </conditionalFormatting>
  <conditionalFormatting sqref="G478">
    <cfRule type="duplicateValues" dxfId="23085" priority="20060"/>
  </conditionalFormatting>
  <conditionalFormatting sqref="G478">
    <cfRule type="duplicateValues" dxfId="23084" priority="20059"/>
  </conditionalFormatting>
  <conditionalFormatting sqref="G478">
    <cfRule type="duplicateValues" dxfId="23083" priority="20058"/>
  </conditionalFormatting>
  <conditionalFormatting sqref="G478">
    <cfRule type="duplicateValues" dxfId="23082" priority="20057"/>
  </conditionalFormatting>
  <conditionalFormatting sqref="G478">
    <cfRule type="duplicateValues" dxfId="23081" priority="20056"/>
  </conditionalFormatting>
  <conditionalFormatting sqref="G478">
    <cfRule type="duplicateValues" dxfId="23080" priority="20055"/>
  </conditionalFormatting>
  <conditionalFormatting sqref="G478">
    <cfRule type="duplicateValues" dxfId="23079" priority="20054"/>
  </conditionalFormatting>
  <conditionalFormatting sqref="G478">
    <cfRule type="duplicateValues" dxfId="23078" priority="20053"/>
  </conditionalFormatting>
  <conditionalFormatting sqref="G478">
    <cfRule type="duplicateValues" dxfId="23077" priority="20052"/>
  </conditionalFormatting>
  <conditionalFormatting sqref="G478">
    <cfRule type="duplicateValues" dxfId="23076" priority="20051"/>
  </conditionalFormatting>
  <conditionalFormatting sqref="G478">
    <cfRule type="duplicateValues" dxfId="23075" priority="20050"/>
  </conditionalFormatting>
  <conditionalFormatting sqref="G478">
    <cfRule type="duplicateValues" dxfId="23074" priority="20049"/>
  </conditionalFormatting>
  <conditionalFormatting sqref="G478">
    <cfRule type="duplicateValues" dxfId="23073" priority="20048"/>
  </conditionalFormatting>
  <conditionalFormatting sqref="G478">
    <cfRule type="duplicateValues" dxfId="23072" priority="20047"/>
  </conditionalFormatting>
  <conditionalFormatting sqref="G478">
    <cfRule type="duplicateValues" dxfId="23071" priority="20046"/>
  </conditionalFormatting>
  <conditionalFormatting sqref="G478">
    <cfRule type="duplicateValues" dxfId="23070" priority="20045"/>
  </conditionalFormatting>
  <conditionalFormatting sqref="G478">
    <cfRule type="duplicateValues" dxfId="23069" priority="20044"/>
  </conditionalFormatting>
  <conditionalFormatting sqref="G478">
    <cfRule type="duplicateValues" dxfId="23068" priority="20043"/>
  </conditionalFormatting>
  <conditionalFormatting sqref="G478">
    <cfRule type="duplicateValues" dxfId="23067" priority="20042"/>
  </conditionalFormatting>
  <conditionalFormatting sqref="G478">
    <cfRule type="duplicateValues" dxfId="23066" priority="20041"/>
  </conditionalFormatting>
  <conditionalFormatting sqref="G478">
    <cfRule type="duplicateValues" dxfId="23065" priority="20040"/>
  </conditionalFormatting>
  <conditionalFormatting sqref="G478">
    <cfRule type="duplicateValues" dxfId="23064" priority="20039"/>
  </conditionalFormatting>
  <conditionalFormatting sqref="G478">
    <cfRule type="duplicateValues" dxfId="23063" priority="20038"/>
  </conditionalFormatting>
  <conditionalFormatting sqref="G478">
    <cfRule type="duplicateValues" dxfId="23062" priority="20037"/>
  </conditionalFormatting>
  <conditionalFormatting sqref="G478">
    <cfRule type="duplicateValues" dxfId="23061" priority="20036"/>
  </conditionalFormatting>
  <conditionalFormatting sqref="G478">
    <cfRule type="duplicateValues" dxfId="23060" priority="20035"/>
  </conditionalFormatting>
  <conditionalFormatting sqref="G478">
    <cfRule type="duplicateValues" dxfId="23059" priority="20034"/>
  </conditionalFormatting>
  <conditionalFormatting sqref="G478">
    <cfRule type="duplicateValues" dxfId="23058" priority="20033"/>
  </conditionalFormatting>
  <conditionalFormatting sqref="G478">
    <cfRule type="duplicateValues" dxfId="23057" priority="20032"/>
  </conditionalFormatting>
  <conditionalFormatting sqref="G478">
    <cfRule type="duplicateValues" dxfId="23056" priority="20031"/>
  </conditionalFormatting>
  <conditionalFormatting sqref="G478">
    <cfRule type="duplicateValues" dxfId="23055" priority="20030"/>
  </conditionalFormatting>
  <conditionalFormatting sqref="G478">
    <cfRule type="duplicateValues" dxfId="23054" priority="20029"/>
  </conditionalFormatting>
  <conditionalFormatting sqref="G478">
    <cfRule type="duplicateValues" dxfId="23053" priority="20028"/>
  </conditionalFormatting>
  <conditionalFormatting sqref="G478">
    <cfRule type="duplicateValues" dxfId="23052" priority="20027"/>
  </conditionalFormatting>
  <conditionalFormatting sqref="G478">
    <cfRule type="duplicateValues" dxfId="23051" priority="20026"/>
  </conditionalFormatting>
  <conditionalFormatting sqref="G478">
    <cfRule type="duplicateValues" dxfId="23050" priority="20025"/>
  </conditionalFormatting>
  <conditionalFormatting sqref="G478">
    <cfRule type="duplicateValues" dxfId="23049" priority="20024"/>
  </conditionalFormatting>
  <conditionalFormatting sqref="G478">
    <cfRule type="duplicateValues" dxfId="23048" priority="20023"/>
  </conditionalFormatting>
  <conditionalFormatting sqref="G478">
    <cfRule type="duplicateValues" dxfId="23047" priority="20022"/>
  </conditionalFormatting>
  <conditionalFormatting sqref="G478">
    <cfRule type="duplicateValues" dxfId="23046" priority="20021"/>
  </conditionalFormatting>
  <conditionalFormatting sqref="G478">
    <cfRule type="duplicateValues" dxfId="23045" priority="20020"/>
  </conditionalFormatting>
  <conditionalFormatting sqref="G478">
    <cfRule type="duplicateValues" dxfId="23044" priority="20019"/>
  </conditionalFormatting>
  <conditionalFormatting sqref="G478">
    <cfRule type="duplicateValues" dxfId="23043" priority="20018"/>
  </conditionalFormatting>
  <conditionalFormatting sqref="G478">
    <cfRule type="duplicateValues" dxfId="23042" priority="20017"/>
  </conditionalFormatting>
  <conditionalFormatting sqref="G478">
    <cfRule type="duplicateValues" dxfId="23041" priority="20016"/>
  </conditionalFormatting>
  <conditionalFormatting sqref="G478">
    <cfRule type="duplicateValues" dxfId="23040" priority="20015"/>
  </conditionalFormatting>
  <conditionalFormatting sqref="G478">
    <cfRule type="duplicateValues" dxfId="23039" priority="20014"/>
  </conditionalFormatting>
  <conditionalFormatting sqref="G478">
    <cfRule type="duplicateValues" dxfId="23038" priority="20013"/>
  </conditionalFormatting>
  <conditionalFormatting sqref="G478">
    <cfRule type="duplicateValues" dxfId="23037" priority="20012"/>
  </conditionalFormatting>
  <conditionalFormatting sqref="G478">
    <cfRule type="duplicateValues" dxfId="23036" priority="20011"/>
  </conditionalFormatting>
  <conditionalFormatting sqref="G478">
    <cfRule type="duplicateValues" dxfId="23035" priority="20010"/>
  </conditionalFormatting>
  <conditionalFormatting sqref="G478">
    <cfRule type="duplicateValues" dxfId="23034" priority="20009"/>
  </conditionalFormatting>
  <conditionalFormatting sqref="G478">
    <cfRule type="duplicateValues" dxfId="23033" priority="20008"/>
  </conditionalFormatting>
  <conditionalFormatting sqref="G478">
    <cfRule type="duplicateValues" dxfId="23032" priority="20007"/>
  </conditionalFormatting>
  <conditionalFormatting sqref="G478">
    <cfRule type="duplicateValues" dxfId="23031" priority="20006"/>
  </conditionalFormatting>
  <conditionalFormatting sqref="G478">
    <cfRule type="duplicateValues" dxfId="23030" priority="20005"/>
  </conditionalFormatting>
  <conditionalFormatting sqref="G478">
    <cfRule type="duplicateValues" dxfId="23029" priority="20004"/>
  </conditionalFormatting>
  <conditionalFormatting sqref="G478">
    <cfRule type="duplicateValues" dxfId="23028" priority="20003"/>
  </conditionalFormatting>
  <conditionalFormatting sqref="G478">
    <cfRule type="duplicateValues" dxfId="23027" priority="20002"/>
  </conditionalFormatting>
  <conditionalFormatting sqref="G478">
    <cfRule type="duplicateValues" dxfId="23026" priority="20001"/>
  </conditionalFormatting>
  <conditionalFormatting sqref="G478">
    <cfRule type="duplicateValues" dxfId="23025" priority="20000"/>
  </conditionalFormatting>
  <conditionalFormatting sqref="G478">
    <cfRule type="duplicateValues" dxfId="23024" priority="19999"/>
  </conditionalFormatting>
  <conditionalFormatting sqref="G479">
    <cfRule type="duplicateValues" dxfId="23023" priority="19998"/>
  </conditionalFormatting>
  <conditionalFormatting sqref="G480">
    <cfRule type="duplicateValues" dxfId="23022" priority="19997"/>
  </conditionalFormatting>
  <conditionalFormatting sqref="G480">
    <cfRule type="duplicateValues" dxfId="23021" priority="19996"/>
  </conditionalFormatting>
  <conditionalFormatting sqref="G480">
    <cfRule type="duplicateValues" dxfId="23020" priority="19995"/>
  </conditionalFormatting>
  <conditionalFormatting sqref="G480">
    <cfRule type="duplicateValues" dxfId="23019" priority="19994"/>
  </conditionalFormatting>
  <conditionalFormatting sqref="G480">
    <cfRule type="duplicateValues" dxfId="23018" priority="19993"/>
  </conditionalFormatting>
  <conditionalFormatting sqref="G480">
    <cfRule type="duplicateValues" dxfId="23017" priority="19992"/>
  </conditionalFormatting>
  <conditionalFormatting sqref="G480">
    <cfRule type="duplicateValues" dxfId="23016" priority="19991"/>
  </conditionalFormatting>
  <conditionalFormatting sqref="G480">
    <cfRule type="duplicateValues" dxfId="23015" priority="19990"/>
  </conditionalFormatting>
  <conditionalFormatting sqref="G480">
    <cfRule type="duplicateValues" dxfId="23014" priority="19989"/>
  </conditionalFormatting>
  <conditionalFormatting sqref="G480">
    <cfRule type="duplicateValues" dxfId="23013" priority="19988"/>
  </conditionalFormatting>
  <conditionalFormatting sqref="G480">
    <cfRule type="duplicateValues" dxfId="23012" priority="19987"/>
  </conditionalFormatting>
  <conditionalFormatting sqref="G480">
    <cfRule type="duplicateValues" dxfId="23011" priority="19986"/>
  </conditionalFormatting>
  <conditionalFormatting sqref="G480">
    <cfRule type="duplicateValues" dxfId="23010" priority="19985"/>
  </conditionalFormatting>
  <conditionalFormatting sqref="G480">
    <cfRule type="duplicateValues" dxfId="23009" priority="19984"/>
  </conditionalFormatting>
  <conditionalFormatting sqref="G480">
    <cfRule type="duplicateValues" dxfId="23008" priority="19983"/>
  </conditionalFormatting>
  <conditionalFormatting sqref="G480">
    <cfRule type="duplicateValues" dxfId="23007" priority="19982"/>
  </conditionalFormatting>
  <conditionalFormatting sqref="G480">
    <cfRule type="duplicateValues" dxfId="23006" priority="19981"/>
  </conditionalFormatting>
  <conditionalFormatting sqref="G480">
    <cfRule type="duplicateValues" dxfId="23005" priority="19980"/>
  </conditionalFormatting>
  <conditionalFormatting sqref="G480">
    <cfRule type="duplicateValues" dxfId="23004" priority="19979"/>
  </conditionalFormatting>
  <conditionalFormatting sqref="G480">
    <cfRule type="duplicateValues" dxfId="23003" priority="19978"/>
  </conditionalFormatting>
  <conditionalFormatting sqref="G480">
    <cfRule type="duplicateValues" dxfId="23002" priority="19977"/>
  </conditionalFormatting>
  <conditionalFormatting sqref="G480">
    <cfRule type="duplicateValues" dxfId="23001" priority="19976"/>
  </conditionalFormatting>
  <conditionalFormatting sqref="G480">
    <cfRule type="duplicateValues" dxfId="23000" priority="19975"/>
  </conditionalFormatting>
  <conditionalFormatting sqref="G480">
    <cfRule type="duplicateValues" dxfId="22999" priority="19974"/>
  </conditionalFormatting>
  <conditionalFormatting sqref="G480">
    <cfRule type="duplicateValues" dxfId="22998" priority="19973"/>
  </conditionalFormatting>
  <conditionalFormatting sqref="G480">
    <cfRule type="duplicateValues" dxfId="22997" priority="19972"/>
  </conditionalFormatting>
  <conditionalFormatting sqref="G480">
    <cfRule type="duplicateValues" dxfId="22996" priority="19971"/>
  </conditionalFormatting>
  <conditionalFormatting sqref="G480">
    <cfRule type="duplicateValues" dxfId="22995" priority="19970"/>
  </conditionalFormatting>
  <conditionalFormatting sqref="G480">
    <cfRule type="duplicateValues" dxfId="22994" priority="19969"/>
  </conditionalFormatting>
  <conditionalFormatting sqref="G480">
    <cfRule type="duplicateValues" dxfId="22993" priority="19968"/>
  </conditionalFormatting>
  <conditionalFormatting sqref="G480">
    <cfRule type="duplicateValues" dxfId="22992" priority="19967"/>
  </conditionalFormatting>
  <conditionalFormatting sqref="G480">
    <cfRule type="duplicateValues" dxfId="22991" priority="19966"/>
  </conditionalFormatting>
  <conditionalFormatting sqref="G480">
    <cfRule type="duplicateValues" dxfId="22990" priority="19965"/>
  </conditionalFormatting>
  <conditionalFormatting sqref="G480">
    <cfRule type="duplicateValues" dxfId="22989" priority="19964"/>
  </conditionalFormatting>
  <conditionalFormatting sqref="G480">
    <cfRule type="duplicateValues" dxfId="22988" priority="19963"/>
  </conditionalFormatting>
  <conditionalFormatting sqref="G480">
    <cfRule type="duplicateValues" dxfId="22987" priority="19962"/>
  </conditionalFormatting>
  <conditionalFormatting sqref="G480">
    <cfRule type="duplicateValues" dxfId="22986" priority="19961"/>
  </conditionalFormatting>
  <conditionalFormatting sqref="G480">
    <cfRule type="duplicateValues" dxfId="22985" priority="19960"/>
  </conditionalFormatting>
  <conditionalFormatting sqref="G480">
    <cfRule type="duplicateValues" dxfId="22984" priority="19959"/>
  </conditionalFormatting>
  <conditionalFormatting sqref="G480">
    <cfRule type="duplicateValues" dxfId="22983" priority="19958"/>
  </conditionalFormatting>
  <conditionalFormatting sqref="G480">
    <cfRule type="duplicateValues" dxfId="22982" priority="19957"/>
  </conditionalFormatting>
  <conditionalFormatting sqref="G480">
    <cfRule type="duplicateValues" dxfId="22981" priority="19956"/>
  </conditionalFormatting>
  <conditionalFormatting sqref="G480">
    <cfRule type="duplicateValues" dxfId="22980" priority="19955"/>
  </conditionalFormatting>
  <conditionalFormatting sqref="G480">
    <cfRule type="duplicateValues" dxfId="22979" priority="19954"/>
  </conditionalFormatting>
  <conditionalFormatting sqref="G480">
    <cfRule type="duplicateValues" dxfId="22978" priority="19953"/>
  </conditionalFormatting>
  <conditionalFormatting sqref="G480">
    <cfRule type="duplicateValues" dxfId="22977" priority="19952"/>
  </conditionalFormatting>
  <conditionalFormatting sqref="G480">
    <cfRule type="duplicateValues" dxfId="22976" priority="19951"/>
  </conditionalFormatting>
  <conditionalFormatting sqref="G480">
    <cfRule type="duplicateValues" dxfId="22975" priority="19950"/>
  </conditionalFormatting>
  <conditionalFormatting sqref="G480">
    <cfRule type="duplicateValues" dxfId="22974" priority="19949"/>
  </conditionalFormatting>
  <conditionalFormatting sqref="G480">
    <cfRule type="duplicateValues" dxfId="22973" priority="19948"/>
  </conditionalFormatting>
  <conditionalFormatting sqref="G480">
    <cfRule type="duplicateValues" dxfId="22972" priority="19947"/>
  </conditionalFormatting>
  <conditionalFormatting sqref="G480">
    <cfRule type="duplicateValues" dxfId="22971" priority="19946"/>
  </conditionalFormatting>
  <conditionalFormatting sqref="G480">
    <cfRule type="duplicateValues" dxfId="22970" priority="19945"/>
  </conditionalFormatting>
  <conditionalFormatting sqref="G480">
    <cfRule type="duplicateValues" dxfId="22969" priority="19944"/>
  </conditionalFormatting>
  <conditionalFormatting sqref="G480">
    <cfRule type="duplicateValues" dxfId="22968" priority="19943"/>
  </conditionalFormatting>
  <conditionalFormatting sqref="G480">
    <cfRule type="duplicateValues" dxfId="22967" priority="19942"/>
  </conditionalFormatting>
  <conditionalFormatting sqref="G480">
    <cfRule type="duplicateValues" dxfId="22966" priority="19941"/>
  </conditionalFormatting>
  <conditionalFormatting sqref="G480">
    <cfRule type="duplicateValues" dxfId="22965" priority="19940"/>
  </conditionalFormatting>
  <conditionalFormatting sqref="G480">
    <cfRule type="duplicateValues" dxfId="22964" priority="19939"/>
  </conditionalFormatting>
  <conditionalFormatting sqref="G480">
    <cfRule type="duplicateValues" dxfId="22963" priority="19938"/>
  </conditionalFormatting>
  <conditionalFormatting sqref="G480">
    <cfRule type="duplicateValues" dxfId="22962" priority="19937"/>
  </conditionalFormatting>
  <conditionalFormatting sqref="G480">
    <cfRule type="duplicateValues" dxfId="22961" priority="19936"/>
  </conditionalFormatting>
  <conditionalFormatting sqref="G480">
    <cfRule type="duplicateValues" dxfId="22960" priority="19935"/>
  </conditionalFormatting>
  <conditionalFormatting sqref="G480">
    <cfRule type="duplicateValues" dxfId="22959" priority="19934"/>
  </conditionalFormatting>
  <conditionalFormatting sqref="G480">
    <cfRule type="duplicateValues" dxfId="22958" priority="19933"/>
  </conditionalFormatting>
  <conditionalFormatting sqref="G480">
    <cfRule type="duplicateValues" dxfId="22957" priority="19932"/>
  </conditionalFormatting>
  <conditionalFormatting sqref="G480">
    <cfRule type="duplicateValues" dxfId="22956" priority="19931"/>
  </conditionalFormatting>
  <conditionalFormatting sqref="G480">
    <cfRule type="duplicateValues" dxfId="22955" priority="19930"/>
  </conditionalFormatting>
  <conditionalFormatting sqref="G480">
    <cfRule type="duplicateValues" dxfId="22954" priority="19929"/>
  </conditionalFormatting>
  <conditionalFormatting sqref="G481">
    <cfRule type="duplicateValues" dxfId="22953" priority="19928"/>
  </conditionalFormatting>
  <conditionalFormatting sqref="G479">
    <cfRule type="duplicateValues" dxfId="22952" priority="19927"/>
  </conditionalFormatting>
  <conditionalFormatting sqref="G479">
    <cfRule type="duplicateValues" dxfId="22951" priority="19926"/>
  </conditionalFormatting>
  <conditionalFormatting sqref="G479">
    <cfRule type="duplicateValues" dxfId="22950" priority="19925"/>
  </conditionalFormatting>
  <conditionalFormatting sqref="G479">
    <cfRule type="duplicateValues" dxfId="22949" priority="19924"/>
  </conditionalFormatting>
  <conditionalFormatting sqref="G479">
    <cfRule type="duplicateValues" dxfId="22948" priority="19923"/>
  </conditionalFormatting>
  <conditionalFormatting sqref="G479">
    <cfRule type="duplicateValues" dxfId="22947" priority="19922"/>
  </conditionalFormatting>
  <conditionalFormatting sqref="G479">
    <cfRule type="duplicateValues" dxfId="22946" priority="19921"/>
  </conditionalFormatting>
  <conditionalFormatting sqref="G479">
    <cfRule type="duplicateValues" dxfId="22945" priority="19920"/>
  </conditionalFormatting>
  <conditionalFormatting sqref="G479">
    <cfRule type="duplicateValues" dxfId="22944" priority="19919"/>
  </conditionalFormatting>
  <conditionalFormatting sqref="G479">
    <cfRule type="duplicateValues" dxfId="22943" priority="19918"/>
  </conditionalFormatting>
  <conditionalFormatting sqref="G479">
    <cfRule type="duplicateValues" dxfId="22942" priority="19917"/>
  </conditionalFormatting>
  <conditionalFormatting sqref="G479">
    <cfRule type="duplicateValues" dxfId="22941" priority="19916"/>
  </conditionalFormatting>
  <conditionalFormatting sqref="G479">
    <cfRule type="duplicateValues" dxfId="22940" priority="19915"/>
  </conditionalFormatting>
  <conditionalFormatting sqref="G479">
    <cfRule type="duplicateValues" dxfId="22939" priority="19914"/>
  </conditionalFormatting>
  <conditionalFormatting sqref="G479">
    <cfRule type="duplicateValues" dxfId="22938" priority="19913"/>
  </conditionalFormatting>
  <conditionalFormatting sqref="G479">
    <cfRule type="duplicateValues" dxfId="22937" priority="19912"/>
  </conditionalFormatting>
  <conditionalFormatting sqref="G479">
    <cfRule type="duplicateValues" dxfId="22936" priority="19911"/>
  </conditionalFormatting>
  <conditionalFormatting sqref="G479">
    <cfRule type="duplicateValues" dxfId="22935" priority="19910"/>
  </conditionalFormatting>
  <conditionalFormatting sqref="G479">
    <cfRule type="duplicateValues" dxfId="22934" priority="19909"/>
  </conditionalFormatting>
  <conditionalFormatting sqref="G479">
    <cfRule type="duplicateValues" dxfId="22933" priority="19908"/>
  </conditionalFormatting>
  <conditionalFormatting sqref="G479">
    <cfRule type="duplicateValues" dxfId="22932" priority="19907"/>
  </conditionalFormatting>
  <conditionalFormatting sqref="G479">
    <cfRule type="duplicateValues" dxfId="22931" priority="19906"/>
  </conditionalFormatting>
  <conditionalFormatting sqref="G479">
    <cfRule type="duplicateValues" dxfId="22930" priority="19905"/>
  </conditionalFormatting>
  <conditionalFormatting sqref="G479">
    <cfRule type="duplicateValues" dxfId="22929" priority="19904"/>
  </conditionalFormatting>
  <conditionalFormatting sqref="G479">
    <cfRule type="duplicateValues" dxfId="22928" priority="19903"/>
  </conditionalFormatting>
  <conditionalFormatting sqref="G479">
    <cfRule type="duplicateValues" dxfId="22927" priority="19902"/>
  </conditionalFormatting>
  <conditionalFormatting sqref="G479">
    <cfRule type="duplicateValues" dxfId="22926" priority="19901"/>
  </conditionalFormatting>
  <conditionalFormatting sqref="G479">
    <cfRule type="duplicateValues" dxfId="22925" priority="19900"/>
  </conditionalFormatting>
  <conditionalFormatting sqref="G479">
    <cfRule type="duplicateValues" dxfId="22924" priority="19899"/>
  </conditionalFormatting>
  <conditionalFormatting sqref="G479">
    <cfRule type="duplicateValues" dxfId="22923" priority="19898"/>
  </conditionalFormatting>
  <conditionalFormatting sqref="G479">
    <cfRule type="duplicateValues" dxfId="22922" priority="19897"/>
  </conditionalFormatting>
  <conditionalFormatting sqref="G479">
    <cfRule type="duplicateValues" dxfId="22921" priority="19896"/>
  </conditionalFormatting>
  <conditionalFormatting sqref="G479">
    <cfRule type="duplicateValues" dxfId="22920" priority="19895"/>
  </conditionalFormatting>
  <conditionalFormatting sqref="G479">
    <cfRule type="duplicateValues" dxfId="22919" priority="19894"/>
  </conditionalFormatting>
  <conditionalFormatting sqref="G479">
    <cfRule type="duplicateValues" dxfId="22918" priority="19893"/>
  </conditionalFormatting>
  <conditionalFormatting sqref="G479">
    <cfRule type="duplicateValues" dxfId="22917" priority="19892"/>
  </conditionalFormatting>
  <conditionalFormatting sqref="G479">
    <cfRule type="duplicateValues" dxfId="22916" priority="19891"/>
  </conditionalFormatting>
  <conditionalFormatting sqref="G479">
    <cfRule type="duplicateValues" dxfId="22915" priority="19890"/>
  </conditionalFormatting>
  <conditionalFormatting sqref="G479">
    <cfRule type="duplicateValues" dxfId="22914" priority="19889"/>
  </conditionalFormatting>
  <conditionalFormatting sqref="G479">
    <cfRule type="duplicateValues" dxfId="22913" priority="19888"/>
  </conditionalFormatting>
  <conditionalFormatting sqref="G479">
    <cfRule type="duplicateValues" dxfId="22912" priority="19887"/>
  </conditionalFormatting>
  <conditionalFormatting sqref="G479">
    <cfRule type="duplicateValues" dxfId="22911" priority="19886"/>
  </conditionalFormatting>
  <conditionalFormatting sqref="G479">
    <cfRule type="duplicateValues" dxfId="22910" priority="19885"/>
  </conditionalFormatting>
  <conditionalFormatting sqref="G479">
    <cfRule type="duplicateValues" dxfId="22909" priority="19884"/>
  </conditionalFormatting>
  <conditionalFormatting sqref="G479">
    <cfRule type="duplicateValues" dxfId="22908" priority="19883"/>
  </conditionalFormatting>
  <conditionalFormatting sqref="G479">
    <cfRule type="duplicateValues" dxfId="22907" priority="19882"/>
  </conditionalFormatting>
  <conditionalFormatting sqref="G479">
    <cfRule type="duplicateValues" dxfId="22906" priority="19881"/>
  </conditionalFormatting>
  <conditionalFormatting sqref="G479">
    <cfRule type="duplicateValues" dxfId="22905" priority="19880"/>
  </conditionalFormatting>
  <conditionalFormatting sqref="G479">
    <cfRule type="duplicateValues" dxfId="22904" priority="19879"/>
  </conditionalFormatting>
  <conditionalFormatting sqref="G479">
    <cfRule type="duplicateValues" dxfId="22903" priority="19878"/>
  </conditionalFormatting>
  <conditionalFormatting sqref="G479">
    <cfRule type="duplicateValues" dxfId="22902" priority="19877"/>
  </conditionalFormatting>
  <conditionalFormatting sqref="G479">
    <cfRule type="duplicateValues" dxfId="22901" priority="19876"/>
  </conditionalFormatting>
  <conditionalFormatting sqref="G479">
    <cfRule type="duplicateValues" dxfId="22900" priority="19875"/>
  </conditionalFormatting>
  <conditionalFormatting sqref="G479">
    <cfRule type="duplicateValues" dxfId="22899" priority="19874"/>
  </conditionalFormatting>
  <conditionalFormatting sqref="G479">
    <cfRule type="duplicateValues" dxfId="22898" priority="19873"/>
  </conditionalFormatting>
  <conditionalFormatting sqref="G479">
    <cfRule type="duplicateValues" dxfId="22897" priority="19872"/>
  </conditionalFormatting>
  <conditionalFormatting sqref="G479">
    <cfRule type="duplicateValues" dxfId="22896" priority="19871"/>
  </conditionalFormatting>
  <conditionalFormatting sqref="G479">
    <cfRule type="duplicateValues" dxfId="22895" priority="19870"/>
  </conditionalFormatting>
  <conditionalFormatting sqref="G479">
    <cfRule type="duplicateValues" dxfId="22894" priority="19869"/>
  </conditionalFormatting>
  <conditionalFormatting sqref="G479">
    <cfRule type="duplicateValues" dxfId="22893" priority="19868"/>
  </conditionalFormatting>
  <conditionalFormatting sqref="G479">
    <cfRule type="duplicateValues" dxfId="22892" priority="19867"/>
  </conditionalFormatting>
  <conditionalFormatting sqref="G479">
    <cfRule type="duplicateValues" dxfId="22891" priority="19866"/>
  </conditionalFormatting>
  <conditionalFormatting sqref="G479">
    <cfRule type="duplicateValues" dxfId="22890" priority="19865"/>
  </conditionalFormatting>
  <conditionalFormatting sqref="G479">
    <cfRule type="duplicateValues" dxfId="22889" priority="19864"/>
  </conditionalFormatting>
  <conditionalFormatting sqref="G479">
    <cfRule type="duplicateValues" dxfId="22888" priority="19863"/>
  </conditionalFormatting>
  <conditionalFormatting sqref="G479">
    <cfRule type="duplicateValues" dxfId="22887" priority="19862"/>
  </conditionalFormatting>
  <conditionalFormatting sqref="G479">
    <cfRule type="duplicateValues" dxfId="22886" priority="19861"/>
  </conditionalFormatting>
  <conditionalFormatting sqref="G479">
    <cfRule type="duplicateValues" dxfId="22885" priority="19860"/>
  </conditionalFormatting>
  <conditionalFormatting sqref="G479">
    <cfRule type="duplicateValues" dxfId="22884" priority="19859"/>
  </conditionalFormatting>
  <conditionalFormatting sqref="G480">
    <cfRule type="duplicateValues" dxfId="22883" priority="19858"/>
  </conditionalFormatting>
  <conditionalFormatting sqref="G479">
    <cfRule type="duplicateValues" dxfId="22882" priority="19857"/>
  </conditionalFormatting>
  <conditionalFormatting sqref="G479">
    <cfRule type="duplicateValues" dxfId="22881" priority="19856"/>
  </conditionalFormatting>
  <conditionalFormatting sqref="G479">
    <cfRule type="duplicateValues" dxfId="22880" priority="19855"/>
  </conditionalFormatting>
  <conditionalFormatting sqref="G479">
    <cfRule type="duplicateValues" dxfId="22879" priority="19854"/>
  </conditionalFormatting>
  <conditionalFormatting sqref="G479">
    <cfRule type="duplicateValues" dxfId="22878" priority="19853"/>
  </conditionalFormatting>
  <conditionalFormatting sqref="G479">
    <cfRule type="duplicateValues" dxfId="22877" priority="19852"/>
  </conditionalFormatting>
  <conditionalFormatting sqref="G479">
    <cfRule type="duplicateValues" dxfId="22876" priority="19851"/>
  </conditionalFormatting>
  <conditionalFormatting sqref="G479">
    <cfRule type="duplicateValues" dxfId="22875" priority="19850"/>
  </conditionalFormatting>
  <conditionalFormatting sqref="G479">
    <cfRule type="duplicateValues" dxfId="22874" priority="19849"/>
  </conditionalFormatting>
  <conditionalFormatting sqref="G479">
    <cfRule type="duplicateValues" dxfId="22873" priority="19848"/>
  </conditionalFormatting>
  <conditionalFormatting sqref="G479">
    <cfRule type="duplicateValues" dxfId="22872" priority="19847"/>
  </conditionalFormatting>
  <conditionalFormatting sqref="G479">
    <cfRule type="duplicateValues" dxfId="22871" priority="19846"/>
  </conditionalFormatting>
  <conditionalFormatting sqref="G479">
    <cfRule type="duplicateValues" dxfId="22870" priority="19845"/>
  </conditionalFormatting>
  <conditionalFormatting sqref="G479">
    <cfRule type="duplicateValues" dxfId="22869" priority="19844"/>
  </conditionalFormatting>
  <conditionalFormatting sqref="G479">
    <cfRule type="duplicateValues" dxfId="22868" priority="19843"/>
  </conditionalFormatting>
  <conditionalFormatting sqref="G479">
    <cfRule type="duplicateValues" dxfId="22867" priority="19842"/>
  </conditionalFormatting>
  <conditionalFormatting sqref="G479">
    <cfRule type="duplicateValues" dxfId="22866" priority="19841"/>
  </conditionalFormatting>
  <conditionalFormatting sqref="G479">
    <cfRule type="duplicateValues" dxfId="22865" priority="19840"/>
  </conditionalFormatting>
  <conditionalFormatting sqref="G479">
    <cfRule type="duplicateValues" dxfId="22864" priority="19839"/>
  </conditionalFormatting>
  <conditionalFormatting sqref="G479">
    <cfRule type="duplicateValues" dxfId="22863" priority="19838"/>
  </conditionalFormatting>
  <conditionalFormatting sqref="G479">
    <cfRule type="duplicateValues" dxfId="22862" priority="19837"/>
  </conditionalFormatting>
  <conditionalFormatting sqref="G479">
    <cfRule type="duplicateValues" dxfId="22861" priority="19836"/>
  </conditionalFormatting>
  <conditionalFormatting sqref="G479">
    <cfRule type="duplicateValues" dxfId="22860" priority="19835"/>
  </conditionalFormatting>
  <conditionalFormatting sqref="G479">
    <cfRule type="duplicateValues" dxfId="22859" priority="19834"/>
  </conditionalFormatting>
  <conditionalFormatting sqref="G479">
    <cfRule type="duplicateValues" dxfId="22858" priority="19833"/>
  </conditionalFormatting>
  <conditionalFormatting sqref="G479">
    <cfRule type="duplicateValues" dxfId="22857" priority="19832"/>
  </conditionalFormatting>
  <conditionalFormatting sqref="G479">
    <cfRule type="duplicateValues" dxfId="22856" priority="19831"/>
  </conditionalFormatting>
  <conditionalFormatting sqref="G479">
    <cfRule type="duplicateValues" dxfId="22855" priority="19830"/>
  </conditionalFormatting>
  <conditionalFormatting sqref="G479">
    <cfRule type="duplicateValues" dxfId="22854" priority="19829"/>
  </conditionalFormatting>
  <conditionalFormatting sqref="G479">
    <cfRule type="duplicateValues" dxfId="22853" priority="19828"/>
  </conditionalFormatting>
  <conditionalFormatting sqref="G479">
    <cfRule type="duplicateValues" dxfId="22852" priority="19827"/>
  </conditionalFormatting>
  <conditionalFormatting sqref="G479">
    <cfRule type="duplicateValues" dxfId="22851" priority="19826"/>
  </conditionalFormatting>
  <conditionalFormatting sqref="G479">
    <cfRule type="duplicateValues" dxfId="22850" priority="19825"/>
  </conditionalFormatting>
  <conditionalFormatting sqref="G479">
    <cfRule type="duplicateValues" dxfId="22849" priority="19824"/>
  </conditionalFormatting>
  <conditionalFormatting sqref="G479">
    <cfRule type="duplicateValues" dxfId="22848" priority="19823"/>
  </conditionalFormatting>
  <conditionalFormatting sqref="G479">
    <cfRule type="duplicateValues" dxfId="22847" priority="19822"/>
  </conditionalFormatting>
  <conditionalFormatting sqref="G479">
    <cfRule type="duplicateValues" dxfId="22846" priority="19821"/>
  </conditionalFormatting>
  <conditionalFormatting sqref="G479">
    <cfRule type="duplicateValues" dxfId="22845" priority="19820"/>
  </conditionalFormatting>
  <conditionalFormatting sqref="G479">
    <cfRule type="duplicateValues" dxfId="22844" priority="19819"/>
  </conditionalFormatting>
  <conditionalFormatting sqref="G479">
    <cfRule type="duplicateValues" dxfId="22843" priority="19818"/>
  </conditionalFormatting>
  <conditionalFormatting sqref="G479">
    <cfRule type="duplicateValues" dxfId="22842" priority="19817"/>
  </conditionalFormatting>
  <conditionalFormatting sqref="G479">
    <cfRule type="duplicateValues" dxfId="22841" priority="19816"/>
  </conditionalFormatting>
  <conditionalFormatting sqref="G479">
    <cfRule type="duplicateValues" dxfId="22840" priority="19815"/>
  </conditionalFormatting>
  <conditionalFormatting sqref="G479">
    <cfRule type="duplicateValues" dxfId="22839" priority="19814"/>
  </conditionalFormatting>
  <conditionalFormatting sqref="G479">
    <cfRule type="duplicateValues" dxfId="22838" priority="19813"/>
  </conditionalFormatting>
  <conditionalFormatting sqref="G479">
    <cfRule type="duplicateValues" dxfId="22837" priority="19812"/>
  </conditionalFormatting>
  <conditionalFormatting sqref="G479">
    <cfRule type="duplicateValues" dxfId="22836" priority="19811"/>
  </conditionalFormatting>
  <conditionalFormatting sqref="G479">
    <cfRule type="duplicateValues" dxfId="22835" priority="19810"/>
  </conditionalFormatting>
  <conditionalFormatting sqref="G479">
    <cfRule type="duplicateValues" dxfId="22834" priority="19809"/>
  </conditionalFormatting>
  <conditionalFormatting sqref="G479">
    <cfRule type="duplicateValues" dxfId="22833" priority="19808"/>
  </conditionalFormatting>
  <conditionalFormatting sqref="G479">
    <cfRule type="duplicateValues" dxfId="22832" priority="19807"/>
  </conditionalFormatting>
  <conditionalFormatting sqref="G479">
    <cfRule type="duplicateValues" dxfId="22831" priority="19806"/>
  </conditionalFormatting>
  <conditionalFormatting sqref="G479">
    <cfRule type="duplicateValues" dxfId="22830" priority="19805"/>
  </conditionalFormatting>
  <conditionalFormatting sqref="G479">
    <cfRule type="duplicateValues" dxfId="22829" priority="19804"/>
  </conditionalFormatting>
  <conditionalFormatting sqref="G479">
    <cfRule type="duplicateValues" dxfId="22828" priority="19803"/>
  </conditionalFormatting>
  <conditionalFormatting sqref="G479">
    <cfRule type="duplicateValues" dxfId="22827" priority="19802"/>
  </conditionalFormatting>
  <conditionalFormatting sqref="G479">
    <cfRule type="duplicateValues" dxfId="22826" priority="19801"/>
  </conditionalFormatting>
  <conditionalFormatting sqref="G479">
    <cfRule type="duplicateValues" dxfId="22825" priority="19800"/>
  </conditionalFormatting>
  <conditionalFormatting sqref="G479">
    <cfRule type="duplicateValues" dxfId="22824" priority="19799"/>
  </conditionalFormatting>
  <conditionalFormatting sqref="G479">
    <cfRule type="duplicateValues" dxfId="22823" priority="19798"/>
  </conditionalFormatting>
  <conditionalFormatting sqref="G479">
    <cfRule type="duplicateValues" dxfId="22822" priority="19797"/>
  </conditionalFormatting>
  <conditionalFormatting sqref="G479">
    <cfRule type="duplicateValues" dxfId="22821" priority="19796"/>
  </conditionalFormatting>
  <conditionalFormatting sqref="G479">
    <cfRule type="duplicateValues" dxfId="22820" priority="19795"/>
  </conditionalFormatting>
  <conditionalFormatting sqref="G479">
    <cfRule type="duplicateValues" dxfId="22819" priority="19794"/>
  </conditionalFormatting>
  <conditionalFormatting sqref="G479">
    <cfRule type="duplicateValues" dxfId="22818" priority="19793"/>
  </conditionalFormatting>
  <conditionalFormatting sqref="G479">
    <cfRule type="duplicateValues" dxfId="22817" priority="19792"/>
  </conditionalFormatting>
  <conditionalFormatting sqref="G479">
    <cfRule type="duplicateValues" dxfId="22816" priority="19791"/>
  </conditionalFormatting>
  <conditionalFormatting sqref="G479">
    <cfRule type="duplicateValues" dxfId="22815" priority="19790"/>
  </conditionalFormatting>
  <conditionalFormatting sqref="G479">
    <cfRule type="duplicateValues" dxfId="22814" priority="19789"/>
  </conditionalFormatting>
  <conditionalFormatting sqref="G480">
    <cfRule type="duplicateValues" dxfId="22813" priority="19788"/>
  </conditionalFormatting>
  <conditionalFormatting sqref="G478">
    <cfRule type="duplicateValues" dxfId="22812" priority="19787"/>
  </conditionalFormatting>
  <conditionalFormatting sqref="G478">
    <cfRule type="duplicateValues" dxfId="22811" priority="19786"/>
  </conditionalFormatting>
  <conditionalFormatting sqref="G478">
    <cfRule type="duplicateValues" dxfId="22810" priority="19785"/>
  </conditionalFormatting>
  <conditionalFormatting sqref="G478">
    <cfRule type="duplicateValues" dxfId="22809" priority="19784"/>
  </conditionalFormatting>
  <conditionalFormatting sqref="G478">
    <cfRule type="duplicateValues" dxfId="22808" priority="19783"/>
  </conditionalFormatting>
  <conditionalFormatting sqref="G478">
    <cfRule type="duplicateValues" dxfId="22807" priority="19782"/>
  </conditionalFormatting>
  <conditionalFormatting sqref="G478">
    <cfRule type="duplicateValues" dxfId="22806" priority="19781"/>
  </conditionalFormatting>
  <conditionalFormatting sqref="G478">
    <cfRule type="duplicateValues" dxfId="22805" priority="19780"/>
  </conditionalFormatting>
  <conditionalFormatting sqref="G478">
    <cfRule type="duplicateValues" dxfId="22804" priority="19779"/>
  </conditionalFormatting>
  <conditionalFormatting sqref="G478">
    <cfRule type="duplicateValues" dxfId="22803" priority="19778"/>
  </conditionalFormatting>
  <conditionalFormatting sqref="G478">
    <cfRule type="duplicateValues" dxfId="22802" priority="19777"/>
  </conditionalFormatting>
  <conditionalFormatting sqref="G478">
    <cfRule type="duplicateValues" dxfId="22801" priority="19776"/>
  </conditionalFormatting>
  <conditionalFormatting sqref="G478">
    <cfRule type="duplicateValues" dxfId="22800" priority="19775"/>
  </conditionalFormatting>
  <conditionalFormatting sqref="G478">
    <cfRule type="duplicateValues" dxfId="22799" priority="19774"/>
  </conditionalFormatting>
  <conditionalFormatting sqref="G478">
    <cfRule type="duplicateValues" dxfId="22798" priority="19773"/>
  </conditionalFormatting>
  <conditionalFormatting sqref="G478">
    <cfRule type="duplicateValues" dxfId="22797" priority="19772"/>
  </conditionalFormatting>
  <conditionalFormatting sqref="G478">
    <cfRule type="duplicateValues" dxfId="22796" priority="19771"/>
  </conditionalFormatting>
  <conditionalFormatting sqref="G478">
    <cfRule type="duplicateValues" dxfId="22795" priority="19770"/>
  </conditionalFormatting>
  <conditionalFormatting sqref="G478">
    <cfRule type="duplicateValues" dxfId="22794" priority="19769"/>
  </conditionalFormatting>
  <conditionalFormatting sqref="G478">
    <cfRule type="duplicateValues" dxfId="22793" priority="19768"/>
  </conditionalFormatting>
  <conditionalFormatting sqref="G478">
    <cfRule type="duplicateValues" dxfId="22792" priority="19767"/>
  </conditionalFormatting>
  <conditionalFormatting sqref="G478">
    <cfRule type="duplicateValues" dxfId="22791" priority="19766"/>
  </conditionalFormatting>
  <conditionalFormatting sqref="G478">
    <cfRule type="duplicateValues" dxfId="22790" priority="19765"/>
  </conditionalFormatting>
  <conditionalFormatting sqref="G478">
    <cfRule type="duplicateValues" dxfId="22789" priority="19764"/>
  </conditionalFormatting>
  <conditionalFormatting sqref="G478">
    <cfRule type="duplicateValues" dxfId="22788" priority="19763"/>
  </conditionalFormatting>
  <conditionalFormatting sqref="G478">
    <cfRule type="duplicateValues" dxfId="22787" priority="19762"/>
  </conditionalFormatting>
  <conditionalFormatting sqref="G478">
    <cfRule type="duplicateValues" dxfId="22786" priority="19761"/>
  </conditionalFormatting>
  <conditionalFormatting sqref="G478">
    <cfRule type="duplicateValues" dxfId="22785" priority="19760"/>
  </conditionalFormatting>
  <conditionalFormatting sqref="G478">
    <cfRule type="duplicateValues" dxfId="22784" priority="19759"/>
  </conditionalFormatting>
  <conditionalFormatting sqref="G478">
    <cfRule type="duplicateValues" dxfId="22783" priority="19758"/>
  </conditionalFormatting>
  <conditionalFormatting sqref="G478">
    <cfRule type="duplicateValues" dxfId="22782" priority="19757"/>
  </conditionalFormatting>
  <conditionalFormatting sqref="G478">
    <cfRule type="duplicateValues" dxfId="22781" priority="19756"/>
  </conditionalFormatting>
  <conditionalFormatting sqref="G478">
    <cfRule type="duplicateValues" dxfId="22780" priority="19755"/>
  </conditionalFormatting>
  <conditionalFormatting sqref="G478">
    <cfRule type="duplicateValues" dxfId="22779" priority="19754"/>
  </conditionalFormatting>
  <conditionalFormatting sqref="G478">
    <cfRule type="duplicateValues" dxfId="22778" priority="19753"/>
  </conditionalFormatting>
  <conditionalFormatting sqref="G478">
    <cfRule type="duplicateValues" dxfId="22777" priority="19752"/>
  </conditionalFormatting>
  <conditionalFormatting sqref="G478">
    <cfRule type="duplicateValues" dxfId="22776" priority="19751"/>
  </conditionalFormatting>
  <conditionalFormatting sqref="G478">
    <cfRule type="duplicateValues" dxfId="22775" priority="19750"/>
  </conditionalFormatting>
  <conditionalFormatting sqref="G478">
    <cfRule type="duplicateValues" dxfId="22774" priority="19749"/>
  </conditionalFormatting>
  <conditionalFormatting sqref="G478">
    <cfRule type="duplicateValues" dxfId="22773" priority="19748"/>
  </conditionalFormatting>
  <conditionalFormatting sqref="G478">
    <cfRule type="duplicateValues" dxfId="22772" priority="19747"/>
  </conditionalFormatting>
  <conditionalFormatting sqref="G478">
    <cfRule type="duplicateValues" dxfId="22771" priority="19746"/>
  </conditionalFormatting>
  <conditionalFormatting sqref="G478">
    <cfRule type="duplicateValues" dxfId="22770" priority="19745"/>
  </conditionalFormatting>
  <conditionalFormatting sqref="G478">
    <cfRule type="duplicateValues" dxfId="22769" priority="19744"/>
  </conditionalFormatting>
  <conditionalFormatting sqref="G478">
    <cfRule type="duplicateValues" dxfId="22768" priority="19743"/>
  </conditionalFormatting>
  <conditionalFormatting sqref="G478">
    <cfRule type="duplicateValues" dxfId="22767" priority="19742"/>
  </conditionalFormatting>
  <conditionalFormatting sqref="G478">
    <cfRule type="duplicateValues" dxfId="22766" priority="19741"/>
  </conditionalFormatting>
  <conditionalFormatting sqref="G478">
    <cfRule type="duplicateValues" dxfId="22765" priority="19740"/>
  </conditionalFormatting>
  <conditionalFormatting sqref="G478">
    <cfRule type="duplicateValues" dxfId="22764" priority="19739"/>
  </conditionalFormatting>
  <conditionalFormatting sqref="G478">
    <cfRule type="duplicateValues" dxfId="22763" priority="19738"/>
  </conditionalFormatting>
  <conditionalFormatting sqref="G478">
    <cfRule type="duplicateValues" dxfId="22762" priority="19737"/>
  </conditionalFormatting>
  <conditionalFormatting sqref="G478">
    <cfRule type="duplicateValues" dxfId="22761" priority="19736"/>
  </conditionalFormatting>
  <conditionalFormatting sqref="G478">
    <cfRule type="duplicateValues" dxfId="22760" priority="19735"/>
  </conditionalFormatting>
  <conditionalFormatting sqref="G478">
    <cfRule type="duplicateValues" dxfId="22759" priority="19734"/>
  </conditionalFormatting>
  <conditionalFormatting sqref="G478">
    <cfRule type="duplicateValues" dxfId="22758" priority="19733"/>
  </conditionalFormatting>
  <conditionalFormatting sqref="G478">
    <cfRule type="duplicateValues" dxfId="22757" priority="19732"/>
  </conditionalFormatting>
  <conditionalFormatting sqref="G478">
    <cfRule type="duplicateValues" dxfId="22756" priority="19731"/>
  </conditionalFormatting>
  <conditionalFormatting sqref="G478">
    <cfRule type="duplicateValues" dxfId="22755" priority="19730"/>
  </conditionalFormatting>
  <conditionalFormatting sqref="G478">
    <cfRule type="duplicateValues" dxfId="22754" priority="19729"/>
  </conditionalFormatting>
  <conditionalFormatting sqref="G478">
    <cfRule type="duplicateValues" dxfId="22753" priority="19728"/>
  </conditionalFormatting>
  <conditionalFormatting sqref="G478">
    <cfRule type="duplicateValues" dxfId="22752" priority="19727"/>
  </conditionalFormatting>
  <conditionalFormatting sqref="G478">
    <cfRule type="duplicateValues" dxfId="22751" priority="19726"/>
  </conditionalFormatting>
  <conditionalFormatting sqref="G478">
    <cfRule type="duplicateValues" dxfId="22750" priority="19725"/>
  </conditionalFormatting>
  <conditionalFormatting sqref="G478">
    <cfRule type="duplicateValues" dxfId="22749" priority="19724"/>
  </conditionalFormatting>
  <conditionalFormatting sqref="G478">
    <cfRule type="duplicateValues" dxfId="22748" priority="19723"/>
  </conditionalFormatting>
  <conditionalFormatting sqref="G478">
    <cfRule type="duplicateValues" dxfId="22747" priority="19722"/>
  </conditionalFormatting>
  <conditionalFormatting sqref="G478">
    <cfRule type="duplicateValues" dxfId="22746" priority="19721"/>
  </conditionalFormatting>
  <conditionalFormatting sqref="G478">
    <cfRule type="duplicateValues" dxfId="22745" priority="19720"/>
  </conditionalFormatting>
  <conditionalFormatting sqref="G478">
    <cfRule type="duplicateValues" dxfId="22744" priority="19719"/>
  </conditionalFormatting>
  <conditionalFormatting sqref="G479">
    <cfRule type="duplicateValues" dxfId="22743" priority="19718"/>
  </conditionalFormatting>
  <conditionalFormatting sqref="G488">
    <cfRule type="duplicateValues" dxfId="22742" priority="19717"/>
  </conditionalFormatting>
  <conditionalFormatting sqref="G488">
    <cfRule type="duplicateValues" dxfId="22741" priority="19716"/>
  </conditionalFormatting>
  <conditionalFormatting sqref="G488">
    <cfRule type="duplicateValues" dxfId="22740" priority="19715"/>
  </conditionalFormatting>
  <conditionalFormatting sqref="G488">
    <cfRule type="duplicateValues" dxfId="22739" priority="19714"/>
  </conditionalFormatting>
  <conditionalFormatting sqref="G488">
    <cfRule type="duplicateValues" dxfId="22738" priority="19713"/>
  </conditionalFormatting>
  <conditionalFormatting sqref="G488">
    <cfRule type="duplicateValues" dxfId="22737" priority="19712"/>
  </conditionalFormatting>
  <conditionalFormatting sqref="G488">
    <cfRule type="duplicateValues" dxfId="22736" priority="19711"/>
  </conditionalFormatting>
  <conditionalFormatting sqref="G488">
    <cfRule type="duplicateValues" dxfId="22735" priority="19710"/>
  </conditionalFormatting>
  <conditionalFormatting sqref="G488">
    <cfRule type="duplicateValues" dxfId="22734" priority="19709"/>
  </conditionalFormatting>
  <conditionalFormatting sqref="G488">
    <cfRule type="duplicateValues" dxfId="22733" priority="19708"/>
  </conditionalFormatting>
  <conditionalFormatting sqref="G488">
    <cfRule type="duplicateValues" dxfId="22732" priority="19707"/>
  </conditionalFormatting>
  <conditionalFormatting sqref="G488">
    <cfRule type="duplicateValues" dxfId="22731" priority="19706"/>
  </conditionalFormatting>
  <conditionalFormatting sqref="G488">
    <cfRule type="duplicateValues" dxfId="22730" priority="19705"/>
  </conditionalFormatting>
  <conditionalFormatting sqref="G488">
    <cfRule type="duplicateValues" dxfId="22729" priority="19704"/>
  </conditionalFormatting>
  <conditionalFormatting sqref="G488">
    <cfRule type="duplicateValues" dxfId="22728" priority="19703"/>
  </conditionalFormatting>
  <conditionalFormatting sqref="G488">
    <cfRule type="duplicateValues" dxfId="22727" priority="19702"/>
  </conditionalFormatting>
  <conditionalFormatting sqref="G488">
    <cfRule type="duplicateValues" dxfId="22726" priority="19701"/>
  </conditionalFormatting>
  <conditionalFormatting sqref="G488">
    <cfRule type="duplicateValues" dxfId="22725" priority="19700"/>
  </conditionalFormatting>
  <conditionalFormatting sqref="G488">
    <cfRule type="duplicateValues" dxfId="22724" priority="19699"/>
  </conditionalFormatting>
  <conditionalFormatting sqref="G488">
    <cfRule type="duplicateValues" dxfId="22723" priority="19698"/>
  </conditionalFormatting>
  <conditionalFormatting sqref="G488">
    <cfRule type="duplicateValues" dxfId="22722" priority="19697"/>
  </conditionalFormatting>
  <conditionalFormatting sqref="G488">
    <cfRule type="duplicateValues" dxfId="22721" priority="19696"/>
  </conditionalFormatting>
  <conditionalFormatting sqref="G488">
    <cfRule type="duplicateValues" dxfId="22720" priority="19695"/>
  </conditionalFormatting>
  <conditionalFormatting sqref="G488">
    <cfRule type="duplicateValues" dxfId="22719" priority="19694"/>
  </conditionalFormatting>
  <conditionalFormatting sqref="G488">
    <cfRule type="duplicateValues" dxfId="22718" priority="19693"/>
  </conditionalFormatting>
  <conditionalFormatting sqref="G488">
    <cfRule type="duplicateValues" dxfId="22717" priority="19692"/>
  </conditionalFormatting>
  <conditionalFormatting sqref="G488">
    <cfRule type="duplicateValues" dxfId="22716" priority="19691"/>
  </conditionalFormatting>
  <conditionalFormatting sqref="G488">
    <cfRule type="duplicateValues" dxfId="22715" priority="19690"/>
  </conditionalFormatting>
  <conditionalFormatting sqref="G488">
    <cfRule type="duplicateValues" dxfId="22714" priority="19689"/>
  </conditionalFormatting>
  <conditionalFormatting sqref="G488">
    <cfRule type="duplicateValues" dxfId="22713" priority="19688"/>
  </conditionalFormatting>
  <conditionalFormatting sqref="G488">
    <cfRule type="duplicateValues" dxfId="22712" priority="19687"/>
  </conditionalFormatting>
  <conditionalFormatting sqref="G488">
    <cfRule type="duplicateValues" dxfId="22711" priority="19686"/>
  </conditionalFormatting>
  <conditionalFormatting sqref="G488">
    <cfRule type="duplicateValues" dxfId="22710" priority="19685"/>
  </conditionalFormatting>
  <conditionalFormatting sqref="G488">
    <cfRule type="duplicateValues" dxfId="22709" priority="19684"/>
  </conditionalFormatting>
  <conditionalFormatting sqref="G488">
    <cfRule type="duplicateValues" dxfId="22708" priority="19683"/>
  </conditionalFormatting>
  <conditionalFormatting sqref="G488">
    <cfRule type="duplicateValues" dxfId="22707" priority="19682"/>
  </conditionalFormatting>
  <conditionalFormatting sqref="G488">
    <cfRule type="duplicateValues" dxfId="22706" priority="19681"/>
  </conditionalFormatting>
  <conditionalFormatting sqref="G488">
    <cfRule type="duplicateValues" dxfId="22705" priority="19680"/>
  </conditionalFormatting>
  <conditionalFormatting sqref="G488">
    <cfRule type="duplicateValues" dxfId="22704" priority="19679"/>
  </conditionalFormatting>
  <conditionalFormatting sqref="G488">
    <cfRule type="duplicateValues" dxfId="22703" priority="19678"/>
  </conditionalFormatting>
  <conditionalFormatting sqref="G488">
    <cfRule type="duplicateValues" dxfId="22702" priority="19677"/>
  </conditionalFormatting>
  <conditionalFormatting sqref="G488">
    <cfRule type="duplicateValues" dxfId="22701" priority="19676"/>
  </conditionalFormatting>
  <conditionalFormatting sqref="G488">
    <cfRule type="duplicateValues" dxfId="22700" priority="19675"/>
  </conditionalFormatting>
  <conditionalFormatting sqref="G488">
    <cfRule type="duplicateValues" dxfId="22699" priority="19674"/>
  </conditionalFormatting>
  <conditionalFormatting sqref="G488">
    <cfRule type="duplicateValues" dxfId="22698" priority="19673"/>
  </conditionalFormatting>
  <conditionalFormatting sqref="G488">
    <cfRule type="duplicateValues" dxfId="22697" priority="19672"/>
  </conditionalFormatting>
  <conditionalFormatting sqref="G488">
    <cfRule type="duplicateValues" dxfId="22696" priority="19671"/>
  </conditionalFormatting>
  <conditionalFormatting sqref="G488">
    <cfRule type="duplicateValues" dxfId="22695" priority="19670"/>
  </conditionalFormatting>
  <conditionalFormatting sqref="G488">
    <cfRule type="duplicateValues" dxfId="22694" priority="19669"/>
  </conditionalFormatting>
  <conditionalFormatting sqref="G488">
    <cfRule type="duplicateValues" dxfId="22693" priority="19668"/>
  </conditionalFormatting>
  <conditionalFormatting sqref="G488">
    <cfRule type="duplicateValues" dxfId="22692" priority="19667"/>
  </conditionalFormatting>
  <conditionalFormatting sqref="G488">
    <cfRule type="duplicateValues" dxfId="22691" priority="19666"/>
  </conditionalFormatting>
  <conditionalFormatting sqref="G488">
    <cfRule type="duplicateValues" dxfId="22690" priority="19665"/>
  </conditionalFormatting>
  <conditionalFormatting sqref="G488">
    <cfRule type="duplicateValues" dxfId="22689" priority="19664"/>
  </conditionalFormatting>
  <conditionalFormatting sqref="G488">
    <cfRule type="duplicateValues" dxfId="22688" priority="19663"/>
  </conditionalFormatting>
  <conditionalFormatting sqref="G488">
    <cfRule type="duplicateValues" dxfId="22687" priority="19662"/>
  </conditionalFormatting>
  <conditionalFormatting sqref="G488">
    <cfRule type="duplicateValues" dxfId="22686" priority="19661"/>
  </conditionalFormatting>
  <conditionalFormatting sqref="G488">
    <cfRule type="duplicateValues" dxfId="22685" priority="19660"/>
  </conditionalFormatting>
  <conditionalFormatting sqref="G488">
    <cfRule type="duplicateValues" dxfId="22684" priority="19659"/>
  </conditionalFormatting>
  <conditionalFormatting sqref="G488">
    <cfRule type="duplicateValues" dxfId="22683" priority="19658"/>
  </conditionalFormatting>
  <conditionalFormatting sqref="G488">
    <cfRule type="duplicateValues" dxfId="22682" priority="19657"/>
  </conditionalFormatting>
  <conditionalFormatting sqref="G488">
    <cfRule type="duplicateValues" dxfId="22681" priority="19656"/>
  </conditionalFormatting>
  <conditionalFormatting sqref="G488">
    <cfRule type="duplicateValues" dxfId="22680" priority="19655"/>
  </conditionalFormatting>
  <conditionalFormatting sqref="G488">
    <cfRule type="duplicateValues" dxfId="22679" priority="19654"/>
  </conditionalFormatting>
  <conditionalFormatting sqref="G488">
    <cfRule type="duplicateValues" dxfId="22678" priority="19653"/>
  </conditionalFormatting>
  <conditionalFormatting sqref="G488">
    <cfRule type="duplicateValues" dxfId="22677" priority="19652"/>
  </conditionalFormatting>
  <conditionalFormatting sqref="G488">
    <cfRule type="duplicateValues" dxfId="22676" priority="19651"/>
  </conditionalFormatting>
  <conditionalFormatting sqref="G488">
    <cfRule type="duplicateValues" dxfId="22675" priority="19650"/>
  </conditionalFormatting>
  <conditionalFormatting sqref="G488">
    <cfRule type="duplicateValues" dxfId="22674" priority="19649"/>
  </conditionalFormatting>
  <conditionalFormatting sqref="G488">
    <cfRule type="duplicateValues" dxfId="22673" priority="19648"/>
  </conditionalFormatting>
  <conditionalFormatting sqref="G488">
    <cfRule type="duplicateValues" dxfId="22672" priority="19647"/>
  </conditionalFormatting>
  <conditionalFormatting sqref="G488">
    <cfRule type="duplicateValues" dxfId="22671" priority="19646"/>
  </conditionalFormatting>
  <conditionalFormatting sqref="G488">
    <cfRule type="duplicateValues" dxfId="22670" priority="19645"/>
  </conditionalFormatting>
  <conditionalFormatting sqref="G488">
    <cfRule type="duplicateValues" dxfId="22669" priority="19644"/>
  </conditionalFormatting>
  <conditionalFormatting sqref="G488">
    <cfRule type="duplicateValues" dxfId="22668" priority="19643"/>
  </conditionalFormatting>
  <conditionalFormatting sqref="G488">
    <cfRule type="duplicateValues" dxfId="22667" priority="19642"/>
  </conditionalFormatting>
  <conditionalFormatting sqref="G488">
    <cfRule type="duplicateValues" dxfId="22666" priority="19641"/>
  </conditionalFormatting>
  <conditionalFormatting sqref="G488">
    <cfRule type="duplicateValues" dxfId="22665" priority="19640"/>
  </conditionalFormatting>
  <conditionalFormatting sqref="G488">
    <cfRule type="duplicateValues" dxfId="22664" priority="19639"/>
  </conditionalFormatting>
  <conditionalFormatting sqref="G488">
    <cfRule type="duplicateValues" dxfId="22663" priority="19638"/>
  </conditionalFormatting>
  <conditionalFormatting sqref="G488">
    <cfRule type="duplicateValues" dxfId="22662" priority="19637"/>
  </conditionalFormatting>
  <conditionalFormatting sqref="G488">
    <cfRule type="duplicateValues" dxfId="22661" priority="19636"/>
  </conditionalFormatting>
  <conditionalFormatting sqref="G488">
    <cfRule type="duplicateValues" dxfId="22660" priority="19635"/>
  </conditionalFormatting>
  <conditionalFormatting sqref="G488">
    <cfRule type="duplicateValues" dxfId="22659" priority="19634"/>
  </conditionalFormatting>
  <conditionalFormatting sqref="G488">
    <cfRule type="duplicateValues" dxfId="22658" priority="19633"/>
  </conditionalFormatting>
  <conditionalFormatting sqref="G488">
    <cfRule type="duplicateValues" dxfId="22657" priority="19632"/>
  </conditionalFormatting>
  <conditionalFormatting sqref="G488">
    <cfRule type="duplicateValues" dxfId="22656" priority="19631"/>
  </conditionalFormatting>
  <conditionalFormatting sqref="G488">
    <cfRule type="duplicateValues" dxfId="22655" priority="19630"/>
  </conditionalFormatting>
  <conditionalFormatting sqref="G488">
    <cfRule type="duplicateValues" dxfId="22654" priority="19629"/>
  </conditionalFormatting>
  <conditionalFormatting sqref="G488">
    <cfRule type="duplicateValues" dxfId="22653" priority="19628"/>
  </conditionalFormatting>
  <conditionalFormatting sqref="G488">
    <cfRule type="duplicateValues" dxfId="22652" priority="19627"/>
  </conditionalFormatting>
  <conditionalFormatting sqref="G488">
    <cfRule type="duplicateValues" dxfId="22651" priority="19626"/>
  </conditionalFormatting>
  <conditionalFormatting sqref="G488">
    <cfRule type="duplicateValues" dxfId="22650" priority="19625"/>
  </conditionalFormatting>
  <conditionalFormatting sqref="G488">
    <cfRule type="duplicateValues" dxfId="22649" priority="19624"/>
  </conditionalFormatting>
  <conditionalFormatting sqref="G488">
    <cfRule type="duplicateValues" dxfId="22648" priority="19623"/>
  </conditionalFormatting>
  <conditionalFormatting sqref="G488">
    <cfRule type="duplicateValues" dxfId="22647" priority="19622"/>
  </conditionalFormatting>
  <conditionalFormatting sqref="G488">
    <cfRule type="duplicateValues" dxfId="22646" priority="19621"/>
  </conditionalFormatting>
  <conditionalFormatting sqref="G488">
    <cfRule type="duplicateValues" dxfId="22645" priority="19620"/>
  </conditionalFormatting>
  <conditionalFormatting sqref="G488">
    <cfRule type="duplicateValues" dxfId="22644" priority="19619"/>
  </conditionalFormatting>
  <conditionalFormatting sqref="G488">
    <cfRule type="duplicateValues" dxfId="22643" priority="19618"/>
  </conditionalFormatting>
  <conditionalFormatting sqref="G488">
    <cfRule type="duplicateValues" dxfId="22642" priority="19617"/>
  </conditionalFormatting>
  <conditionalFormatting sqref="G488">
    <cfRule type="duplicateValues" dxfId="22641" priority="19616"/>
  </conditionalFormatting>
  <conditionalFormatting sqref="G488">
    <cfRule type="duplicateValues" dxfId="22640" priority="19615"/>
  </conditionalFormatting>
  <conditionalFormatting sqref="G488">
    <cfRule type="duplicateValues" dxfId="22639" priority="19614"/>
  </conditionalFormatting>
  <conditionalFormatting sqref="G488">
    <cfRule type="duplicateValues" dxfId="22638" priority="19613"/>
  </conditionalFormatting>
  <conditionalFormatting sqref="G488">
    <cfRule type="duplicateValues" dxfId="22637" priority="19612"/>
  </conditionalFormatting>
  <conditionalFormatting sqref="G488">
    <cfRule type="duplicateValues" dxfId="22636" priority="19611"/>
  </conditionalFormatting>
  <conditionalFormatting sqref="G488">
    <cfRule type="duplicateValues" dxfId="22635" priority="19610"/>
  </conditionalFormatting>
  <conditionalFormatting sqref="G488">
    <cfRule type="duplicateValues" dxfId="22634" priority="19609"/>
  </conditionalFormatting>
  <conditionalFormatting sqref="G488">
    <cfRule type="duplicateValues" dxfId="22633" priority="19608"/>
  </conditionalFormatting>
  <conditionalFormatting sqref="G488">
    <cfRule type="duplicateValues" dxfId="22632" priority="19607"/>
  </conditionalFormatting>
  <conditionalFormatting sqref="G488">
    <cfRule type="duplicateValues" dxfId="22631" priority="19606"/>
  </conditionalFormatting>
  <conditionalFormatting sqref="G488">
    <cfRule type="duplicateValues" dxfId="22630" priority="19605"/>
  </conditionalFormatting>
  <conditionalFormatting sqref="G488">
    <cfRule type="duplicateValues" dxfId="22629" priority="19604"/>
  </conditionalFormatting>
  <conditionalFormatting sqref="G488">
    <cfRule type="duplicateValues" dxfId="22628" priority="19603"/>
  </conditionalFormatting>
  <conditionalFormatting sqref="G488">
    <cfRule type="duplicateValues" dxfId="22627" priority="19602"/>
  </conditionalFormatting>
  <conditionalFormatting sqref="G488">
    <cfRule type="duplicateValues" dxfId="22626" priority="19601"/>
  </conditionalFormatting>
  <conditionalFormatting sqref="G488">
    <cfRule type="duplicateValues" dxfId="22625" priority="19600"/>
  </conditionalFormatting>
  <conditionalFormatting sqref="G488">
    <cfRule type="duplicateValues" dxfId="22624" priority="19599"/>
  </conditionalFormatting>
  <conditionalFormatting sqref="G488">
    <cfRule type="duplicateValues" dxfId="22623" priority="19598"/>
  </conditionalFormatting>
  <conditionalFormatting sqref="G488">
    <cfRule type="duplicateValues" dxfId="22622" priority="19597"/>
  </conditionalFormatting>
  <conditionalFormatting sqref="G488">
    <cfRule type="duplicateValues" dxfId="22621" priority="19596"/>
  </conditionalFormatting>
  <conditionalFormatting sqref="G488">
    <cfRule type="duplicateValues" dxfId="22620" priority="19595"/>
  </conditionalFormatting>
  <conditionalFormatting sqref="G488">
    <cfRule type="duplicateValues" dxfId="22619" priority="19594"/>
  </conditionalFormatting>
  <conditionalFormatting sqref="G488">
    <cfRule type="duplicateValues" dxfId="22618" priority="19593"/>
  </conditionalFormatting>
  <conditionalFormatting sqref="G488">
    <cfRule type="duplicateValues" dxfId="22617" priority="19592"/>
  </conditionalFormatting>
  <conditionalFormatting sqref="G488">
    <cfRule type="duplicateValues" dxfId="22616" priority="19591"/>
  </conditionalFormatting>
  <conditionalFormatting sqref="G488">
    <cfRule type="duplicateValues" dxfId="22615" priority="19590"/>
  </conditionalFormatting>
  <conditionalFormatting sqref="G488">
    <cfRule type="duplicateValues" dxfId="22614" priority="19589"/>
  </conditionalFormatting>
  <conditionalFormatting sqref="G488">
    <cfRule type="duplicateValues" dxfId="22613" priority="19588"/>
  </conditionalFormatting>
  <conditionalFormatting sqref="G488">
    <cfRule type="duplicateValues" dxfId="22612" priority="19587"/>
  </conditionalFormatting>
  <conditionalFormatting sqref="G488">
    <cfRule type="duplicateValues" dxfId="22611" priority="19586"/>
  </conditionalFormatting>
  <conditionalFormatting sqref="G488">
    <cfRule type="duplicateValues" dxfId="22610" priority="19585"/>
  </conditionalFormatting>
  <conditionalFormatting sqref="G488">
    <cfRule type="duplicateValues" dxfId="22609" priority="19584"/>
  </conditionalFormatting>
  <conditionalFormatting sqref="G488">
    <cfRule type="duplicateValues" dxfId="22608" priority="19583"/>
  </conditionalFormatting>
  <conditionalFormatting sqref="G488">
    <cfRule type="duplicateValues" dxfId="22607" priority="19582"/>
  </conditionalFormatting>
  <conditionalFormatting sqref="G488">
    <cfRule type="duplicateValues" dxfId="22606" priority="19581"/>
  </conditionalFormatting>
  <conditionalFormatting sqref="G488">
    <cfRule type="duplicateValues" dxfId="22605" priority="19580"/>
  </conditionalFormatting>
  <conditionalFormatting sqref="G488">
    <cfRule type="duplicateValues" dxfId="22604" priority="19579"/>
  </conditionalFormatting>
  <conditionalFormatting sqref="G488">
    <cfRule type="duplicateValues" dxfId="22603" priority="19578"/>
  </conditionalFormatting>
  <conditionalFormatting sqref="G489">
    <cfRule type="duplicateValues" dxfId="22602" priority="19577"/>
  </conditionalFormatting>
  <conditionalFormatting sqref="G489">
    <cfRule type="duplicateValues" dxfId="22601" priority="19576"/>
  </conditionalFormatting>
  <conditionalFormatting sqref="G489">
    <cfRule type="duplicateValues" dxfId="22600" priority="19575"/>
  </conditionalFormatting>
  <conditionalFormatting sqref="G489">
    <cfRule type="duplicateValues" dxfId="22599" priority="19574"/>
  </conditionalFormatting>
  <conditionalFormatting sqref="G489">
    <cfRule type="duplicateValues" dxfId="22598" priority="19573"/>
  </conditionalFormatting>
  <conditionalFormatting sqref="G489">
    <cfRule type="duplicateValues" dxfId="22597" priority="19572"/>
  </conditionalFormatting>
  <conditionalFormatting sqref="G489">
    <cfRule type="duplicateValues" dxfId="22596" priority="19571"/>
  </conditionalFormatting>
  <conditionalFormatting sqref="G489">
    <cfRule type="duplicateValues" dxfId="22595" priority="19570"/>
  </conditionalFormatting>
  <conditionalFormatting sqref="G489">
    <cfRule type="duplicateValues" dxfId="22594" priority="19569"/>
  </conditionalFormatting>
  <conditionalFormatting sqref="G489">
    <cfRule type="duplicateValues" dxfId="22593" priority="19568"/>
  </conditionalFormatting>
  <conditionalFormatting sqref="G489">
    <cfRule type="duplicateValues" dxfId="22592" priority="19567"/>
  </conditionalFormatting>
  <conditionalFormatting sqref="G489">
    <cfRule type="duplicateValues" dxfId="22591" priority="19566"/>
  </conditionalFormatting>
  <conditionalFormatting sqref="G489">
    <cfRule type="duplicateValues" dxfId="22590" priority="19565"/>
  </conditionalFormatting>
  <conditionalFormatting sqref="G489">
    <cfRule type="duplicateValues" dxfId="22589" priority="19564"/>
  </conditionalFormatting>
  <conditionalFormatting sqref="G489">
    <cfRule type="duplicateValues" dxfId="22588" priority="19563"/>
  </conditionalFormatting>
  <conditionalFormatting sqref="G489">
    <cfRule type="duplicateValues" dxfId="22587" priority="19562"/>
  </conditionalFormatting>
  <conditionalFormatting sqref="G489">
    <cfRule type="duplicateValues" dxfId="22586" priority="19561"/>
  </conditionalFormatting>
  <conditionalFormatting sqref="G489">
    <cfRule type="duplicateValues" dxfId="22585" priority="19560"/>
  </conditionalFormatting>
  <conditionalFormatting sqref="G489">
    <cfRule type="duplicateValues" dxfId="22584" priority="19559"/>
  </conditionalFormatting>
  <conditionalFormatting sqref="G489">
    <cfRule type="duplicateValues" dxfId="22583" priority="19558"/>
  </conditionalFormatting>
  <conditionalFormatting sqref="G489">
    <cfRule type="duplicateValues" dxfId="22582" priority="19557"/>
  </conditionalFormatting>
  <conditionalFormatting sqref="G489">
    <cfRule type="duplicateValues" dxfId="22581" priority="19556"/>
  </conditionalFormatting>
  <conditionalFormatting sqref="G489">
    <cfRule type="duplicateValues" dxfId="22580" priority="19555"/>
  </conditionalFormatting>
  <conditionalFormatting sqref="G489">
    <cfRule type="duplicateValues" dxfId="22579" priority="19554"/>
  </conditionalFormatting>
  <conditionalFormatting sqref="G489">
    <cfRule type="duplicateValues" dxfId="22578" priority="19553"/>
  </conditionalFormatting>
  <conditionalFormatting sqref="G489">
    <cfRule type="duplicateValues" dxfId="22577" priority="19552"/>
  </conditionalFormatting>
  <conditionalFormatting sqref="G489">
    <cfRule type="duplicateValues" dxfId="22576" priority="19551"/>
  </conditionalFormatting>
  <conditionalFormatting sqref="G489">
    <cfRule type="duplicateValues" dxfId="22575" priority="19550"/>
  </conditionalFormatting>
  <conditionalFormatting sqref="G489">
    <cfRule type="duplicateValues" dxfId="22574" priority="19549"/>
  </conditionalFormatting>
  <conditionalFormatting sqref="G489">
    <cfRule type="duplicateValues" dxfId="22573" priority="19548"/>
  </conditionalFormatting>
  <conditionalFormatting sqref="G489">
    <cfRule type="duplicateValues" dxfId="22572" priority="19547"/>
  </conditionalFormatting>
  <conditionalFormatting sqref="G489">
    <cfRule type="duplicateValues" dxfId="22571" priority="19546"/>
  </conditionalFormatting>
  <conditionalFormatting sqref="G489">
    <cfRule type="duplicateValues" dxfId="22570" priority="19545"/>
  </conditionalFormatting>
  <conditionalFormatting sqref="G489">
    <cfRule type="duplicateValues" dxfId="22569" priority="19544"/>
  </conditionalFormatting>
  <conditionalFormatting sqref="G489">
    <cfRule type="duplicateValues" dxfId="22568" priority="19543"/>
  </conditionalFormatting>
  <conditionalFormatting sqref="G489">
    <cfRule type="duplicateValues" dxfId="22567" priority="19542"/>
  </conditionalFormatting>
  <conditionalFormatting sqref="G489">
    <cfRule type="duplicateValues" dxfId="22566" priority="19541"/>
  </conditionalFormatting>
  <conditionalFormatting sqref="G489">
    <cfRule type="duplicateValues" dxfId="22565" priority="19540"/>
  </conditionalFormatting>
  <conditionalFormatting sqref="G489">
    <cfRule type="duplicateValues" dxfId="22564" priority="19539"/>
  </conditionalFormatting>
  <conditionalFormatting sqref="G489">
    <cfRule type="duplicateValues" dxfId="22563" priority="19538"/>
  </conditionalFormatting>
  <conditionalFormatting sqref="G489">
    <cfRule type="duplicateValues" dxfId="22562" priority="19537"/>
  </conditionalFormatting>
  <conditionalFormatting sqref="G489">
    <cfRule type="duplicateValues" dxfId="22561" priority="19536"/>
  </conditionalFormatting>
  <conditionalFormatting sqref="G489">
    <cfRule type="duplicateValues" dxfId="22560" priority="19535"/>
  </conditionalFormatting>
  <conditionalFormatting sqref="G489">
    <cfRule type="duplicateValues" dxfId="22559" priority="19534"/>
  </conditionalFormatting>
  <conditionalFormatting sqref="G489">
    <cfRule type="duplicateValues" dxfId="22558" priority="19533"/>
  </conditionalFormatting>
  <conditionalFormatting sqref="G489">
    <cfRule type="duplicateValues" dxfId="22557" priority="19532"/>
  </conditionalFormatting>
  <conditionalFormatting sqref="G489">
    <cfRule type="duplicateValues" dxfId="22556" priority="19531"/>
  </conditionalFormatting>
  <conditionalFormatting sqref="G489">
    <cfRule type="duplicateValues" dxfId="22555" priority="19530"/>
  </conditionalFormatting>
  <conditionalFormatting sqref="G489">
    <cfRule type="duplicateValues" dxfId="22554" priority="19529"/>
  </conditionalFormatting>
  <conditionalFormatting sqref="G489">
    <cfRule type="duplicateValues" dxfId="22553" priority="19528"/>
  </conditionalFormatting>
  <conditionalFormatting sqref="G489">
    <cfRule type="duplicateValues" dxfId="22552" priority="19527"/>
  </conditionalFormatting>
  <conditionalFormatting sqref="G489">
    <cfRule type="duplicateValues" dxfId="22551" priority="19526"/>
  </conditionalFormatting>
  <conditionalFormatting sqref="G489">
    <cfRule type="duplicateValues" dxfId="22550" priority="19525"/>
  </conditionalFormatting>
  <conditionalFormatting sqref="G489">
    <cfRule type="duplicateValues" dxfId="22549" priority="19524"/>
  </conditionalFormatting>
  <conditionalFormatting sqref="G489">
    <cfRule type="duplicateValues" dxfId="22548" priority="19523"/>
  </conditionalFormatting>
  <conditionalFormatting sqref="G489">
    <cfRule type="duplicateValues" dxfId="22547" priority="19522"/>
  </conditionalFormatting>
  <conditionalFormatting sqref="G489">
    <cfRule type="duplicateValues" dxfId="22546" priority="19521"/>
  </conditionalFormatting>
  <conditionalFormatting sqref="G489">
    <cfRule type="duplicateValues" dxfId="22545" priority="19520"/>
  </conditionalFormatting>
  <conditionalFormatting sqref="G489">
    <cfRule type="duplicateValues" dxfId="22544" priority="19519"/>
  </conditionalFormatting>
  <conditionalFormatting sqref="G489">
    <cfRule type="duplicateValues" dxfId="22543" priority="19518"/>
  </conditionalFormatting>
  <conditionalFormatting sqref="G489">
    <cfRule type="duplicateValues" dxfId="22542" priority="19517"/>
  </conditionalFormatting>
  <conditionalFormatting sqref="G489">
    <cfRule type="duplicateValues" dxfId="22541" priority="19516"/>
  </conditionalFormatting>
  <conditionalFormatting sqref="G489">
    <cfRule type="duplicateValues" dxfId="22540" priority="19515"/>
  </conditionalFormatting>
  <conditionalFormatting sqref="G489">
    <cfRule type="duplicateValues" dxfId="22539" priority="19514"/>
  </conditionalFormatting>
  <conditionalFormatting sqref="G489">
    <cfRule type="duplicateValues" dxfId="22538" priority="19513"/>
  </conditionalFormatting>
  <conditionalFormatting sqref="G489">
    <cfRule type="duplicateValues" dxfId="22537" priority="19512"/>
  </conditionalFormatting>
  <conditionalFormatting sqref="G489">
    <cfRule type="duplicateValues" dxfId="22536" priority="19511"/>
  </conditionalFormatting>
  <conditionalFormatting sqref="G489">
    <cfRule type="duplicateValues" dxfId="22535" priority="19510"/>
  </conditionalFormatting>
  <conditionalFormatting sqref="G489">
    <cfRule type="duplicateValues" dxfId="22534" priority="19509"/>
  </conditionalFormatting>
  <conditionalFormatting sqref="G489">
    <cfRule type="duplicateValues" dxfId="22533" priority="19508"/>
  </conditionalFormatting>
  <conditionalFormatting sqref="G489">
    <cfRule type="duplicateValues" dxfId="22532" priority="19507"/>
  </conditionalFormatting>
  <conditionalFormatting sqref="G489">
    <cfRule type="duplicateValues" dxfId="22531" priority="19506"/>
  </conditionalFormatting>
  <conditionalFormatting sqref="G489">
    <cfRule type="duplicateValues" dxfId="22530" priority="19505"/>
  </conditionalFormatting>
  <conditionalFormatting sqref="G489">
    <cfRule type="duplicateValues" dxfId="22529" priority="19504"/>
  </conditionalFormatting>
  <conditionalFormatting sqref="G489">
    <cfRule type="duplicateValues" dxfId="22528" priority="19503"/>
  </conditionalFormatting>
  <conditionalFormatting sqref="G489">
    <cfRule type="duplicateValues" dxfId="22527" priority="19502"/>
  </conditionalFormatting>
  <conditionalFormatting sqref="G489">
    <cfRule type="duplicateValues" dxfId="22526" priority="19501"/>
  </conditionalFormatting>
  <conditionalFormatting sqref="G489">
    <cfRule type="duplicateValues" dxfId="22525" priority="19500"/>
  </conditionalFormatting>
  <conditionalFormatting sqref="G489">
    <cfRule type="duplicateValues" dxfId="22524" priority="19499"/>
  </conditionalFormatting>
  <conditionalFormatting sqref="G489">
    <cfRule type="duplicateValues" dxfId="22523" priority="19498"/>
  </conditionalFormatting>
  <conditionalFormatting sqref="G489">
    <cfRule type="duplicateValues" dxfId="22522" priority="19497"/>
  </conditionalFormatting>
  <conditionalFormatting sqref="G489">
    <cfRule type="duplicateValues" dxfId="22521" priority="19496"/>
  </conditionalFormatting>
  <conditionalFormatting sqref="G489">
    <cfRule type="duplicateValues" dxfId="22520" priority="19495"/>
  </conditionalFormatting>
  <conditionalFormatting sqref="G489">
    <cfRule type="duplicateValues" dxfId="22519" priority="19494"/>
  </conditionalFormatting>
  <conditionalFormatting sqref="G489">
    <cfRule type="duplicateValues" dxfId="22518" priority="19493"/>
  </conditionalFormatting>
  <conditionalFormatting sqref="G489">
    <cfRule type="duplicateValues" dxfId="22517" priority="19492"/>
  </conditionalFormatting>
  <conditionalFormatting sqref="G489">
    <cfRule type="duplicateValues" dxfId="22516" priority="19491"/>
  </conditionalFormatting>
  <conditionalFormatting sqref="G489">
    <cfRule type="duplicateValues" dxfId="22515" priority="19490"/>
  </conditionalFormatting>
  <conditionalFormatting sqref="G489">
    <cfRule type="duplicateValues" dxfId="22514" priority="19489"/>
  </conditionalFormatting>
  <conditionalFormatting sqref="G489">
    <cfRule type="duplicateValues" dxfId="22513" priority="19488"/>
  </conditionalFormatting>
  <conditionalFormatting sqref="G489">
    <cfRule type="duplicateValues" dxfId="22512" priority="19487"/>
  </conditionalFormatting>
  <conditionalFormatting sqref="G489">
    <cfRule type="duplicateValues" dxfId="22511" priority="19486"/>
  </conditionalFormatting>
  <conditionalFormatting sqref="G489">
    <cfRule type="duplicateValues" dxfId="22510" priority="19485"/>
  </conditionalFormatting>
  <conditionalFormatting sqref="G489">
    <cfRule type="duplicateValues" dxfId="22509" priority="19484"/>
  </conditionalFormatting>
  <conditionalFormatting sqref="G489">
    <cfRule type="duplicateValues" dxfId="22508" priority="19483"/>
  </conditionalFormatting>
  <conditionalFormatting sqref="G489">
    <cfRule type="duplicateValues" dxfId="22507" priority="19482"/>
  </conditionalFormatting>
  <conditionalFormatting sqref="G489">
    <cfRule type="duplicateValues" dxfId="22506" priority="19481"/>
  </conditionalFormatting>
  <conditionalFormatting sqref="G489">
    <cfRule type="duplicateValues" dxfId="22505" priority="19480"/>
  </conditionalFormatting>
  <conditionalFormatting sqref="G489">
    <cfRule type="duplicateValues" dxfId="22504" priority="19479"/>
  </conditionalFormatting>
  <conditionalFormatting sqref="G489">
    <cfRule type="duplicateValues" dxfId="22503" priority="19478"/>
  </conditionalFormatting>
  <conditionalFormatting sqref="G489">
    <cfRule type="duplicateValues" dxfId="22502" priority="19477"/>
  </conditionalFormatting>
  <conditionalFormatting sqref="G489">
    <cfRule type="duplicateValues" dxfId="22501" priority="19476"/>
  </conditionalFormatting>
  <conditionalFormatting sqref="G489">
    <cfRule type="duplicateValues" dxfId="22500" priority="19475"/>
  </conditionalFormatting>
  <conditionalFormatting sqref="G489">
    <cfRule type="duplicateValues" dxfId="22499" priority="19474"/>
  </conditionalFormatting>
  <conditionalFormatting sqref="G489">
    <cfRule type="duplicateValues" dxfId="22498" priority="19473"/>
  </conditionalFormatting>
  <conditionalFormatting sqref="G489">
    <cfRule type="duplicateValues" dxfId="22497" priority="19472"/>
  </conditionalFormatting>
  <conditionalFormatting sqref="G489">
    <cfRule type="duplicateValues" dxfId="22496" priority="19471"/>
  </conditionalFormatting>
  <conditionalFormatting sqref="G489">
    <cfRule type="duplicateValues" dxfId="22495" priority="19470"/>
  </conditionalFormatting>
  <conditionalFormatting sqref="G489">
    <cfRule type="duplicateValues" dxfId="22494" priority="19469"/>
  </conditionalFormatting>
  <conditionalFormatting sqref="G489">
    <cfRule type="duplicateValues" dxfId="22493" priority="19468"/>
  </conditionalFormatting>
  <conditionalFormatting sqref="G489">
    <cfRule type="duplicateValues" dxfId="22492" priority="19467"/>
  </conditionalFormatting>
  <conditionalFormatting sqref="G489">
    <cfRule type="duplicateValues" dxfId="22491" priority="19466"/>
  </conditionalFormatting>
  <conditionalFormatting sqref="G489">
    <cfRule type="duplicateValues" dxfId="22490" priority="19465"/>
  </conditionalFormatting>
  <conditionalFormatting sqref="G489">
    <cfRule type="duplicateValues" dxfId="22489" priority="19464"/>
  </conditionalFormatting>
  <conditionalFormatting sqref="G489">
    <cfRule type="duplicateValues" dxfId="22488" priority="19463"/>
  </conditionalFormatting>
  <conditionalFormatting sqref="G489">
    <cfRule type="duplicateValues" dxfId="22487" priority="19462"/>
  </conditionalFormatting>
  <conditionalFormatting sqref="G489">
    <cfRule type="duplicateValues" dxfId="22486" priority="19461"/>
  </conditionalFormatting>
  <conditionalFormatting sqref="G489">
    <cfRule type="duplicateValues" dxfId="22485" priority="19460"/>
  </conditionalFormatting>
  <conditionalFormatting sqref="G489">
    <cfRule type="duplicateValues" dxfId="22484" priority="19459"/>
  </conditionalFormatting>
  <conditionalFormatting sqref="G489">
    <cfRule type="duplicateValues" dxfId="22483" priority="19458"/>
  </conditionalFormatting>
  <conditionalFormatting sqref="G489">
    <cfRule type="duplicateValues" dxfId="22482" priority="19457"/>
  </conditionalFormatting>
  <conditionalFormatting sqref="G489">
    <cfRule type="duplicateValues" dxfId="22481" priority="19456"/>
  </conditionalFormatting>
  <conditionalFormatting sqref="G489">
    <cfRule type="duplicateValues" dxfId="22480" priority="19455"/>
  </conditionalFormatting>
  <conditionalFormatting sqref="G489">
    <cfRule type="duplicateValues" dxfId="22479" priority="19454"/>
  </conditionalFormatting>
  <conditionalFormatting sqref="G489">
    <cfRule type="duplicateValues" dxfId="22478" priority="19453"/>
  </conditionalFormatting>
  <conditionalFormatting sqref="G489">
    <cfRule type="duplicateValues" dxfId="22477" priority="19452"/>
  </conditionalFormatting>
  <conditionalFormatting sqref="G489">
    <cfRule type="duplicateValues" dxfId="22476" priority="19451"/>
  </conditionalFormatting>
  <conditionalFormatting sqref="G489">
    <cfRule type="duplicateValues" dxfId="22475" priority="19450"/>
  </conditionalFormatting>
  <conditionalFormatting sqref="G489">
    <cfRule type="duplicateValues" dxfId="22474" priority="19449"/>
  </conditionalFormatting>
  <conditionalFormatting sqref="G489">
    <cfRule type="duplicateValues" dxfId="22473" priority="19448"/>
  </conditionalFormatting>
  <conditionalFormatting sqref="G489">
    <cfRule type="duplicateValues" dxfId="22472" priority="19447"/>
  </conditionalFormatting>
  <conditionalFormatting sqref="G489">
    <cfRule type="duplicateValues" dxfId="22471" priority="19446"/>
  </conditionalFormatting>
  <conditionalFormatting sqref="G489">
    <cfRule type="duplicateValues" dxfId="22470" priority="19445"/>
  </conditionalFormatting>
  <conditionalFormatting sqref="G489">
    <cfRule type="duplicateValues" dxfId="22469" priority="19444"/>
  </conditionalFormatting>
  <conditionalFormatting sqref="G489">
    <cfRule type="duplicateValues" dxfId="22468" priority="19443"/>
  </conditionalFormatting>
  <conditionalFormatting sqref="G489">
    <cfRule type="duplicateValues" dxfId="22467" priority="19442"/>
  </conditionalFormatting>
  <conditionalFormatting sqref="G489">
    <cfRule type="duplicateValues" dxfId="22466" priority="19441"/>
  </conditionalFormatting>
  <conditionalFormatting sqref="G489">
    <cfRule type="duplicateValues" dxfId="22465" priority="19440"/>
  </conditionalFormatting>
  <conditionalFormatting sqref="G492">
    <cfRule type="duplicateValues" dxfId="22464" priority="19439"/>
  </conditionalFormatting>
  <conditionalFormatting sqref="G505">
    <cfRule type="duplicateValues" dxfId="22463" priority="19438"/>
  </conditionalFormatting>
  <conditionalFormatting sqref="G505">
    <cfRule type="duplicateValues" dxfId="22462" priority="19437"/>
  </conditionalFormatting>
  <conditionalFormatting sqref="G505">
    <cfRule type="duplicateValues" dxfId="22461" priority="19436"/>
  </conditionalFormatting>
  <conditionalFormatting sqref="G505">
    <cfRule type="duplicateValues" dxfId="22460" priority="19435"/>
  </conditionalFormatting>
  <conditionalFormatting sqref="G505">
    <cfRule type="duplicateValues" dxfId="22459" priority="19434"/>
  </conditionalFormatting>
  <conditionalFormatting sqref="G505">
    <cfRule type="duplicateValues" dxfId="22458" priority="19433"/>
  </conditionalFormatting>
  <conditionalFormatting sqref="G505">
    <cfRule type="duplicateValues" dxfId="22457" priority="19432"/>
  </conditionalFormatting>
  <conditionalFormatting sqref="G505">
    <cfRule type="duplicateValues" dxfId="22456" priority="19431"/>
  </conditionalFormatting>
  <conditionalFormatting sqref="G505">
    <cfRule type="duplicateValues" dxfId="22455" priority="19430"/>
  </conditionalFormatting>
  <conditionalFormatting sqref="G505">
    <cfRule type="duplicateValues" dxfId="22454" priority="19429"/>
  </conditionalFormatting>
  <conditionalFormatting sqref="G505">
    <cfRule type="duplicateValues" dxfId="22453" priority="19428"/>
  </conditionalFormatting>
  <conditionalFormatting sqref="G505">
    <cfRule type="duplicateValues" dxfId="22452" priority="19427"/>
  </conditionalFormatting>
  <conditionalFormatting sqref="G505">
    <cfRule type="duplicateValues" dxfId="22451" priority="19426"/>
  </conditionalFormatting>
  <conditionalFormatting sqref="G505">
    <cfRule type="duplicateValues" dxfId="22450" priority="19425"/>
  </conditionalFormatting>
  <conditionalFormatting sqref="G505">
    <cfRule type="duplicateValues" dxfId="22449" priority="19424"/>
  </conditionalFormatting>
  <conditionalFormatting sqref="G505">
    <cfRule type="duplicateValues" dxfId="22448" priority="19423"/>
  </conditionalFormatting>
  <conditionalFormatting sqref="G505">
    <cfRule type="duplicateValues" dxfId="22447" priority="19422"/>
  </conditionalFormatting>
  <conditionalFormatting sqref="G505">
    <cfRule type="duplicateValues" dxfId="22446" priority="19421"/>
  </conditionalFormatting>
  <conditionalFormatting sqref="G505">
    <cfRule type="duplicateValues" dxfId="22445" priority="19420"/>
  </conditionalFormatting>
  <conditionalFormatting sqref="G505">
    <cfRule type="duplicateValues" dxfId="22444" priority="19419"/>
  </conditionalFormatting>
  <conditionalFormatting sqref="G505">
    <cfRule type="duplicateValues" dxfId="22443" priority="19418"/>
  </conditionalFormatting>
  <conditionalFormatting sqref="G505">
    <cfRule type="duplicateValues" dxfId="22442" priority="19417"/>
  </conditionalFormatting>
  <conditionalFormatting sqref="G505">
    <cfRule type="duplicateValues" dxfId="22441" priority="19416"/>
  </conditionalFormatting>
  <conditionalFormatting sqref="G505">
    <cfRule type="duplicateValues" dxfId="22440" priority="19415"/>
  </conditionalFormatting>
  <conditionalFormatting sqref="G505">
    <cfRule type="duplicateValues" dxfId="22439" priority="19414"/>
  </conditionalFormatting>
  <conditionalFormatting sqref="G505">
    <cfRule type="duplicateValues" dxfId="22438" priority="19413"/>
  </conditionalFormatting>
  <conditionalFormatting sqref="G505">
    <cfRule type="duplicateValues" dxfId="22437" priority="19412"/>
  </conditionalFormatting>
  <conditionalFormatting sqref="G505">
    <cfRule type="duplicateValues" dxfId="22436" priority="19411"/>
  </conditionalFormatting>
  <conditionalFormatting sqref="G505">
    <cfRule type="duplicateValues" dxfId="22435" priority="19410"/>
  </conditionalFormatting>
  <conditionalFormatting sqref="G505">
    <cfRule type="duplicateValues" dxfId="22434" priority="19409"/>
  </conditionalFormatting>
  <conditionalFormatting sqref="G505">
    <cfRule type="duplicateValues" dxfId="22433" priority="19408"/>
  </conditionalFormatting>
  <conditionalFormatting sqref="G505">
    <cfRule type="duplicateValues" dxfId="22432" priority="19407"/>
  </conditionalFormatting>
  <conditionalFormatting sqref="G505">
    <cfRule type="duplicateValues" dxfId="22431" priority="19406"/>
  </conditionalFormatting>
  <conditionalFormatting sqref="G505">
    <cfRule type="duplicateValues" dxfId="22430" priority="19405"/>
  </conditionalFormatting>
  <conditionalFormatting sqref="G505">
    <cfRule type="duplicateValues" dxfId="22429" priority="19404"/>
  </conditionalFormatting>
  <conditionalFormatting sqref="G505">
    <cfRule type="duplicateValues" dxfId="22428" priority="19403"/>
  </conditionalFormatting>
  <conditionalFormatting sqref="G505">
    <cfRule type="duplicateValues" dxfId="22427" priority="19402"/>
  </conditionalFormatting>
  <conditionalFormatting sqref="G505">
    <cfRule type="duplicateValues" dxfId="22426" priority="19401"/>
  </conditionalFormatting>
  <conditionalFormatting sqref="G505">
    <cfRule type="duplicateValues" dxfId="22425" priority="19400"/>
  </conditionalFormatting>
  <conditionalFormatting sqref="G505">
    <cfRule type="duplicateValues" dxfId="22424" priority="19399"/>
  </conditionalFormatting>
  <conditionalFormatting sqref="G505">
    <cfRule type="duplicateValues" dxfId="22423" priority="19398"/>
  </conditionalFormatting>
  <conditionalFormatting sqref="G505">
    <cfRule type="duplicateValues" dxfId="22422" priority="19397"/>
  </conditionalFormatting>
  <conditionalFormatting sqref="G505">
    <cfRule type="duplicateValues" dxfId="22421" priority="19396"/>
  </conditionalFormatting>
  <conditionalFormatting sqref="G505">
    <cfRule type="duplicateValues" dxfId="22420" priority="19395"/>
  </conditionalFormatting>
  <conditionalFormatting sqref="G505">
    <cfRule type="duplicateValues" dxfId="22419" priority="19394"/>
  </conditionalFormatting>
  <conditionalFormatting sqref="G505">
    <cfRule type="duplicateValues" dxfId="22418" priority="19393"/>
  </conditionalFormatting>
  <conditionalFormatting sqref="G505">
    <cfRule type="duplicateValues" dxfId="22417" priority="19392"/>
  </conditionalFormatting>
  <conditionalFormatting sqref="G505">
    <cfRule type="duplicateValues" dxfId="22416" priority="19391"/>
  </conditionalFormatting>
  <conditionalFormatting sqref="G505">
    <cfRule type="duplicateValues" dxfId="22415" priority="19390"/>
  </conditionalFormatting>
  <conditionalFormatting sqref="G505">
    <cfRule type="duplicateValues" dxfId="22414" priority="19389"/>
  </conditionalFormatting>
  <conditionalFormatting sqref="G505">
    <cfRule type="duplicateValues" dxfId="22413" priority="19388"/>
  </conditionalFormatting>
  <conditionalFormatting sqref="G505">
    <cfRule type="duplicateValues" dxfId="22412" priority="19387"/>
  </conditionalFormatting>
  <conditionalFormatting sqref="G505">
    <cfRule type="duplicateValues" dxfId="22411" priority="19386"/>
  </conditionalFormatting>
  <conditionalFormatting sqref="G505">
    <cfRule type="duplicateValues" dxfId="22410" priority="19385"/>
  </conditionalFormatting>
  <conditionalFormatting sqref="G505">
    <cfRule type="duplicateValues" dxfId="22409" priority="19384"/>
  </conditionalFormatting>
  <conditionalFormatting sqref="G505">
    <cfRule type="duplicateValues" dxfId="22408" priority="19383"/>
  </conditionalFormatting>
  <conditionalFormatting sqref="G505">
    <cfRule type="duplicateValues" dxfId="22407" priority="19382"/>
  </conditionalFormatting>
  <conditionalFormatting sqref="G505">
    <cfRule type="duplicateValues" dxfId="22406" priority="19381"/>
  </conditionalFormatting>
  <conditionalFormatting sqref="G505">
    <cfRule type="duplicateValues" dxfId="22405" priority="19380"/>
  </conditionalFormatting>
  <conditionalFormatting sqref="G505">
    <cfRule type="duplicateValues" dxfId="22404" priority="19379"/>
  </conditionalFormatting>
  <conditionalFormatting sqref="G505">
    <cfRule type="duplicateValues" dxfId="22403" priority="19378"/>
  </conditionalFormatting>
  <conditionalFormatting sqref="G505">
    <cfRule type="duplicateValues" dxfId="22402" priority="19377"/>
  </conditionalFormatting>
  <conditionalFormatting sqref="G505">
    <cfRule type="duplicateValues" dxfId="22401" priority="19376"/>
  </conditionalFormatting>
  <conditionalFormatting sqref="G505">
    <cfRule type="duplicateValues" dxfId="22400" priority="19375"/>
  </conditionalFormatting>
  <conditionalFormatting sqref="G505">
    <cfRule type="duplicateValues" dxfId="22399" priority="19374"/>
  </conditionalFormatting>
  <conditionalFormatting sqref="G505">
    <cfRule type="duplicateValues" dxfId="22398" priority="19373"/>
  </conditionalFormatting>
  <conditionalFormatting sqref="G505">
    <cfRule type="duplicateValues" dxfId="22397" priority="19372"/>
  </conditionalFormatting>
  <conditionalFormatting sqref="G505">
    <cfRule type="duplicateValues" dxfId="22396" priority="19371"/>
  </conditionalFormatting>
  <conditionalFormatting sqref="G505">
    <cfRule type="duplicateValues" dxfId="22395" priority="19370"/>
  </conditionalFormatting>
  <conditionalFormatting sqref="G506">
    <cfRule type="duplicateValues" dxfId="22394" priority="19369"/>
  </conditionalFormatting>
  <conditionalFormatting sqref="G507">
    <cfRule type="duplicateValues" dxfId="22393" priority="19368"/>
  </conditionalFormatting>
  <conditionalFormatting sqref="G507">
    <cfRule type="duplicateValues" dxfId="22392" priority="19367"/>
  </conditionalFormatting>
  <conditionalFormatting sqref="G507">
    <cfRule type="duplicateValues" dxfId="22391" priority="19366"/>
  </conditionalFormatting>
  <conditionalFormatting sqref="G507">
    <cfRule type="duplicateValues" dxfId="22390" priority="19365"/>
  </conditionalFormatting>
  <conditionalFormatting sqref="G507">
    <cfRule type="duplicateValues" dxfId="22389" priority="19364"/>
  </conditionalFormatting>
  <conditionalFormatting sqref="G507">
    <cfRule type="duplicateValues" dxfId="22388" priority="19363"/>
  </conditionalFormatting>
  <conditionalFormatting sqref="G507">
    <cfRule type="duplicateValues" dxfId="22387" priority="19362"/>
  </conditionalFormatting>
  <conditionalFormatting sqref="G507">
    <cfRule type="duplicateValues" dxfId="22386" priority="19361"/>
  </conditionalFormatting>
  <conditionalFormatting sqref="G507">
    <cfRule type="duplicateValues" dxfId="22385" priority="19360"/>
  </conditionalFormatting>
  <conditionalFormatting sqref="G507">
    <cfRule type="duplicateValues" dxfId="22384" priority="19359"/>
  </conditionalFormatting>
  <conditionalFormatting sqref="G507">
    <cfRule type="duplicateValues" dxfId="22383" priority="19358"/>
  </conditionalFormatting>
  <conditionalFormatting sqref="G507">
    <cfRule type="duplicateValues" dxfId="22382" priority="19357"/>
  </conditionalFormatting>
  <conditionalFormatting sqref="G507">
    <cfRule type="duplicateValues" dxfId="22381" priority="19356"/>
  </conditionalFormatting>
  <conditionalFormatting sqref="G507">
    <cfRule type="duplicateValues" dxfId="22380" priority="19355"/>
  </conditionalFormatting>
  <conditionalFormatting sqref="G507">
    <cfRule type="duplicateValues" dxfId="22379" priority="19354"/>
  </conditionalFormatting>
  <conditionalFormatting sqref="G507">
    <cfRule type="duplicateValues" dxfId="22378" priority="19353"/>
  </conditionalFormatting>
  <conditionalFormatting sqref="G507">
    <cfRule type="duplicateValues" dxfId="22377" priority="19352"/>
  </conditionalFormatting>
  <conditionalFormatting sqref="G507">
    <cfRule type="duplicateValues" dxfId="22376" priority="19351"/>
  </conditionalFormatting>
  <conditionalFormatting sqref="G507">
    <cfRule type="duplicateValues" dxfId="22375" priority="19350"/>
  </conditionalFormatting>
  <conditionalFormatting sqref="G507">
    <cfRule type="duplicateValues" dxfId="22374" priority="19349"/>
  </conditionalFormatting>
  <conditionalFormatting sqref="G507">
    <cfRule type="duplicateValues" dxfId="22373" priority="19348"/>
  </conditionalFormatting>
  <conditionalFormatting sqref="G507">
    <cfRule type="duplicateValues" dxfId="22372" priority="19347"/>
  </conditionalFormatting>
  <conditionalFormatting sqref="G507">
    <cfRule type="duplicateValues" dxfId="22371" priority="19346"/>
  </conditionalFormatting>
  <conditionalFormatting sqref="G507">
    <cfRule type="duplicateValues" dxfId="22370" priority="19345"/>
  </conditionalFormatting>
  <conditionalFormatting sqref="G507">
    <cfRule type="duplicateValues" dxfId="22369" priority="19344"/>
  </conditionalFormatting>
  <conditionalFormatting sqref="G507">
    <cfRule type="duplicateValues" dxfId="22368" priority="19343"/>
  </conditionalFormatting>
  <conditionalFormatting sqref="G507">
    <cfRule type="duplicateValues" dxfId="22367" priority="19342"/>
  </conditionalFormatting>
  <conditionalFormatting sqref="G507">
    <cfRule type="duplicateValues" dxfId="22366" priority="19341"/>
  </conditionalFormatting>
  <conditionalFormatting sqref="G507">
    <cfRule type="duplicateValues" dxfId="22365" priority="19340"/>
  </conditionalFormatting>
  <conditionalFormatting sqref="G507">
    <cfRule type="duplicateValues" dxfId="22364" priority="19339"/>
  </conditionalFormatting>
  <conditionalFormatting sqref="G507">
    <cfRule type="duplicateValues" dxfId="22363" priority="19338"/>
  </conditionalFormatting>
  <conditionalFormatting sqref="G507">
    <cfRule type="duplicateValues" dxfId="22362" priority="19337"/>
  </conditionalFormatting>
  <conditionalFormatting sqref="G507">
    <cfRule type="duplicateValues" dxfId="22361" priority="19336"/>
  </conditionalFormatting>
  <conditionalFormatting sqref="G507">
    <cfRule type="duplicateValues" dxfId="22360" priority="19335"/>
  </conditionalFormatting>
  <conditionalFormatting sqref="G507">
    <cfRule type="duplicateValues" dxfId="22359" priority="19334"/>
  </conditionalFormatting>
  <conditionalFormatting sqref="G507">
    <cfRule type="duplicateValues" dxfId="22358" priority="19333"/>
  </conditionalFormatting>
  <conditionalFormatting sqref="G507">
    <cfRule type="duplicateValues" dxfId="22357" priority="19332"/>
  </conditionalFormatting>
  <conditionalFormatting sqref="G507">
    <cfRule type="duplicateValues" dxfId="22356" priority="19331"/>
  </conditionalFormatting>
  <conditionalFormatting sqref="G507">
    <cfRule type="duplicateValues" dxfId="22355" priority="19330"/>
  </conditionalFormatting>
  <conditionalFormatting sqref="G507">
    <cfRule type="duplicateValues" dxfId="22354" priority="19329"/>
  </conditionalFormatting>
  <conditionalFormatting sqref="G507">
    <cfRule type="duplicateValues" dxfId="22353" priority="19328"/>
  </conditionalFormatting>
  <conditionalFormatting sqref="G507">
    <cfRule type="duplicateValues" dxfId="22352" priority="19327"/>
  </conditionalFormatting>
  <conditionalFormatting sqref="G507">
    <cfRule type="duplicateValues" dxfId="22351" priority="19326"/>
  </conditionalFormatting>
  <conditionalFormatting sqref="G507">
    <cfRule type="duplicateValues" dxfId="22350" priority="19325"/>
  </conditionalFormatting>
  <conditionalFormatting sqref="G507">
    <cfRule type="duplicateValues" dxfId="22349" priority="19324"/>
  </conditionalFormatting>
  <conditionalFormatting sqref="G507">
    <cfRule type="duplicateValues" dxfId="22348" priority="19323"/>
  </conditionalFormatting>
  <conditionalFormatting sqref="G507">
    <cfRule type="duplicateValues" dxfId="22347" priority="19322"/>
  </conditionalFormatting>
  <conditionalFormatting sqref="G507">
    <cfRule type="duplicateValues" dxfId="22346" priority="19321"/>
  </conditionalFormatting>
  <conditionalFormatting sqref="G507">
    <cfRule type="duplicateValues" dxfId="22345" priority="19320"/>
  </conditionalFormatting>
  <conditionalFormatting sqref="G507">
    <cfRule type="duplicateValues" dxfId="22344" priority="19319"/>
  </conditionalFormatting>
  <conditionalFormatting sqref="G507">
    <cfRule type="duplicateValues" dxfId="22343" priority="19318"/>
  </conditionalFormatting>
  <conditionalFormatting sqref="G507">
    <cfRule type="duplicateValues" dxfId="22342" priority="19317"/>
  </conditionalFormatting>
  <conditionalFormatting sqref="G507">
    <cfRule type="duplicateValues" dxfId="22341" priority="19316"/>
  </conditionalFormatting>
  <conditionalFormatting sqref="G507">
    <cfRule type="duplicateValues" dxfId="22340" priority="19315"/>
  </conditionalFormatting>
  <conditionalFormatting sqref="G507">
    <cfRule type="duplicateValues" dxfId="22339" priority="19314"/>
  </conditionalFormatting>
  <conditionalFormatting sqref="G507">
    <cfRule type="duplicateValues" dxfId="22338" priority="19313"/>
  </conditionalFormatting>
  <conditionalFormatting sqref="G507">
    <cfRule type="duplicateValues" dxfId="22337" priority="19312"/>
  </conditionalFormatting>
  <conditionalFormatting sqref="G507">
    <cfRule type="duplicateValues" dxfId="22336" priority="19311"/>
  </conditionalFormatting>
  <conditionalFormatting sqref="G507">
    <cfRule type="duplicateValues" dxfId="22335" priority="19310"/>
  </conditionalFormatting>
  <conditionalFormatting sqref="G507">
    <cfRule type="duplicateValues" dxfId="22334" priority="19309"/>
  </conditionalFormatting>
  <conditionalFormatting sqref="G507">
    <cfRule type="duplicateValues" dxfId="22333" priority="19308"/>
  </conditionalFormatting>
  <conditionalFormatting sqref="G507">
    <cfRule type="duplicateValues" dxfId="22332" priority="19307"/>
  </conditionalFormatting>
  <conditionalFormatting sqref="G507">
    <cfRule type="duplicateValues" dxfId="22331" priority="19306"/>
  </conditionalFormatting>
  <conditionalFormatting sqref="G507">
    <cfRule type="duplicateValues" dxfId="22330" priority="19305"/>
  </conditionalFormatting>
  <conditionalFormatting sqref="G507">
    <cfRule type="duplicateValues" dxfId="22329" priority="19304"/>
  </conditionalFormatting>
  <conditionalFormatting sqref="G507">
    <cfRule type="duplicateValues" dxfId="22328" priority="19303"/>
  </conditionalFormatting>
  <conditionalFormatting sqref="G507">
    <cfRule type="duplicateValues" dxfId="22327" priority="19302"/>
  </conditionalFormatting>
  <conditionalFormatting sqref="G507">
    <cfRule type="duplicateValues" dxfId="22326" priority="19301"/>
  </conditionalFormatting>
  <conditionalFormatting sqref="G507">
    <cfRule type="duplicateValues" dxfId="22325" priority="19300"/>
  </conditionalFormatting>
  <conditionalFormatting sqref="G508">
    <cfRule type="duplicateValues" dxfId="22324" priority="19299"/>
  </conditionalFormatting>
  <conditionalFormatting sqref="G506">
    <cfRule type="duplicateValues" dxfId="22323" priority="19298"/>
  </conditionalFormatting>
  <conditionalFormatting sqref="G506">
    <cfRule type="duplicateValues" dxfId="22322" priority="19297"/>
  </conditionalFormatting>
  <conditionalFormatting sqref="G506">
    <cfRule type="duplicateValues" dxfId="22321" priority="19296"/>
  </conditionalFormatting>
  <conditionalFormatting sqref="G506">
    <cfRule type="duplicateValues" dxfId="22320" priority="19295"/>
  </conditionalFormatting>
  <conditionalFormatting sqref="G506">
    <cfRule type="duplicateValues" dxfId="22319" priority="19294"/>
  </conditionalFormatting>
  <conditionalFormatting sqref="G506">
    <cfRule type="duplicateValues" dxfId="22318" priority="19293"/>
  </conditionalFormatting>
  <conditionalFormatting sqref="G506">
    <cfRule type="duplicateValues" dxfId="22317" priority="19292"/>
  </conditionalFormatting>
  <conditionalFormatting sqref="G506">
    <cfRule type="duplicateValues" dxfId="22316" priority="19291"/>
  </conditionalFormatting>
  <conditionalFormatting sqref="G506">
    <cfRule type="duplicateValues" dxfId="22315" priority="19290"/>
  </conditionalFormatting>
  <conditionalFormatting sqref="G506">
    <cfRule type="duplicateValues" dxfId="22314" priority="19289"/>
  </conditionalFormatting>
  <conditionalFormatting sqref="G506">
    <cfRule type="duplicateValues" dxfId="22313" priority="19288"/>
  </conditionalFormatting>
  <conditionalFormatting sqref="G506">
    <cfRule type="duplicateValues" dxfId="22312" priority="19287"/>
  </conditionalFormatting>
  <conditionalFormatting sqref="G506">
    <cfRule type="duplicateValues" dxfId="22311" priority="19286"/>
  </conditionalFormatting>
  <conditionalFormatting sqref="G506">
    <cfRule type="duplicateValues" dxfId="22310" priority="19285"/>
  </conditionalFormatting>
  <conditionalFormatting sqref="G506">
    <cfRule type="duplicateValues" dxfId="22309" priority="19284"/>
  </conditionalFormatting>
  <conditionalFormatting sqref="G506">
    <cfRule type="duplicateValues" dxfId="22308" priority="19283"/>
  </conditionalFormatting>
  <conditionalFormatting sqref="G506">
    <cfRule type="duplicateValues" dxfId="22307" priority="19282"/>
  </conditionalFormatting>
  <conditionalFormatting sqref="G506">
    <cfRule type="duplicateValues" dxfId="22306" priority="19281"/>
  </conditionalFormatting>
  <conditionalFormatting sqref="G506">
    <cfRule type="duplicateValues" dxfId="22305" priority="19280"/>
  </conditionalFormatting>
  <conditionalFormatting sqref="G506">
    <cfRule type="duplicateValues" dxfId="22304" priority="19279"/>
  </conditionalFormatting>
  <conditionalFormatting sqref="G506">
    <cfRule type="duplicateValues" dxfId="22303" priority="19278"/>
  </conditionalFormatting>
  <conditionalFormatting sqref="G506">
    <cfRule type="duplicateValues" dxfId="22302" priority="19277"/>
  </conditionalFormatting>
  <conditionalFormatting sqref="G506">
    <cfRule type="duplicateValues" dxfId="22301" priority="19276"/>
  </conditionalFormatting>
  <conditionalFormatting sqref="G506">
    <cfRule type="duplicateValues" dxfId="22300" priority="19275"/>
  </conditionalFormatting>
  <conditionalFormatting sqref="G506">
    <cfRule type="duplicateValues" dxfId="22299" priority="19274"/>
  </conditionalFormatting>
  <conditionalFormatting sqref="G506">
    <cfRule type="duplicateValues" dxfId="22298" priority="19273"/>
  </conditionalFormatting>
  <conditionalFormatting sqref="G506">
    <cfRule type="duplicateValues" dxfId="22297" priority="19272"/>
  </conditionalFormatting>
  <conditionalFormatting sqref="G506">
    <cfRule type="duplicateValues" dxfId="22296" priority="19271"/>
  </conditionalFormatting>
  <conditionalFormatting sqref="G506">
    <cfRule type="duplicateValues" dxfId="22295" priority="19270"/>
  </conditionalFormatting>
  <conditionalFormatting sqref="G506">
    <cfRule type="duplicateValues" dxfId="22294" priority="19269"/>
  </conditionalFormatting>
  <conditionalFormatting sqref="G506">
    <cfRule type="duplicateValues" dxfId="22293" priority="19268"/>
  </conditionalFormatting>
  <conditionalFormatting sqref="G506">
    <cfRule type="duplicateValues" dxfId="22292" priority="19267"/>
  </conditionalFormatting>
  <conditionalFormatting sqref="G506">
    <cfRule type="duplicateValues" dxfId="22291" priority="19266"/>
  </conditionalFormatting>
  <conditionalFormatting sqref="G506">
    <cfRule type="duplicateValues" dxfId="22290" priority="19265"/>
  </conditionalFormatting>
  <conditionalFormatting sqref="G506">
    <cfRule type="duplicateValues" dxfId="22289" priority="19264"/>
  </conditionalFormatting>
  <conditionalFormatting sqref="G506">
    <cfRule type="duplicateValues" dxfId="22288" priority="19263"/>
  </conditionalFormatting>
  <conditionalFormatting sqref="G506">
    <cfRule type="duplicateValues" dxfId="22287" priority="19262"/>
  </conditionalFormatting>
  <conditionalFormatting sqref="G506">
    <cfRule type="duplicateValues" dxfId="22286" priority="19261"/>
  </conditionalFormatting>
  <conditionalFormatting sqref="G506">
    <cfRule type="duplicateValues" dxfId="22285" priority="19260"/>
  </conditionalFormatting>
  <conditionalFormatting sqref="G506">
    <cfRule type="duplicateValues" dxfId="22284" priority="19259"/>
  </conditionalFormatting>
  <conditionalFormatting sqref="G506">
    <cfRule type="duplicateValues" dxfId="22283" priority="19258"/>
  </conditionalFormatting>
  <conditionalFormatting sqref="G506">
    <cfRule type="duplicateValues" dxfId="22282" priority="19257"/>
  </conditionalFormatting>
  <conditionalFormatting sqref="G506">
    <cfRule type="duplicateValues" dxfId="22281" priority="19256"/>
  </conditionalFormatting>
  <conditionalFormatting sqref="G506">
    <cfRule type="duplicateValues" dxfId="22280" priority="19255"/>
  </conditionalFormatting>
  <conditionalFormatting sqref="G506">
    <cfRule type="duplicateValues" dxfId="22279" priority="19254"/>
  </conditionalFormatting>
  <conditionalFormatting sqref="G506">
    <cfRule type="duplicateValues" dxfId="22278" priority="19253"/>
  </conditionalFormatting>
  <conditionalFormatting sqref="G506">
    <cfRule type="duplicateValues" dxfId="22277" priority="19252"/>
  </conditionalFormatting>
  <conditionalFormatting sqref="G506">
    <cfRule type="duplicateValues" dxfId="22276" priority="19251"/>
  </conditionalFormatting>
  <conditionalFormatting sqref="G506">
    <cfRule type="duplicateValues" dxfId="22275" priority="19250"/>
  </conditionalFormatting>
  <conditionalFormatting sqref="G506">
    <cfRule type="duplicateValues" dxfId="22274" priority="19249"/>
  </conditionalFormatting>
  <conditionalFormatting sqref="G506">
    <cfRule type="duplicateValues" dxfId="22273" priority="19248"/>
  </conditionalFormatting>
  <conditionalFormatting sqref="G506">
    <cfRule type="duplicateValues" dxfId="22272" priority="19247"/>
  </conditionalFormatting>
  <conditionalFormatting sqref="G506">
    <cfRule type="duplicateValues" dxfId="22271" priority="19246"/>
  </conditionalFormatting>
  <conditionalFormatting sqref="G506">
    <cfRule type="duplicateValues" dxfId="22270" priority="19245"/>
  </conditionalFormatting>
  <conditionalFormatting sqref="G506">
    <cfRule type="duplicateValues" dxfId="22269" priority="19244"/>
  </conditionalFormatting>
  <conditionalFormatting sqref="G506">
    <cfRule type="duplicateValues" dxfId="22268" priority="19243"/>
  </conditionalFormatting>
  <conditionalFormatting sqref="G506">
    <cfRule type="duplicateValues" dxfId="22267" priority="19242"/>
  </conditionalFormatting>
  <conditionalFormatting sqref="G506">
    <cfRule type="duplicateValues" dxfId="22266" priority="19241"/>
  </conditionalFormatting>
  <conditionalFormatting sqref="G506">
    <cfRule type="duplicateValues" dxfId="22265" priority="19240"/>
  </conditionalFormatting>
  <conditionalFormatting sqref="G506">
    <cfRule type="duplicateValues" dxfId="22264" priority="19239"/>
  </conditionalFormatting>
  <conditionalFormatting sqref="G506">
    <cfRule type="duplicateValues" dxfId="22263" priority="19238"/>
  </conditionalFormatting>
  <conditionalFormatting sqref="G506">
    <cfRule type="duplicateValues" dxfId="22262" priority="19237"/>
  </conditionalFormatting>
  <conditionalFormatting sqref="G506">
    <cfRule type="duplicateValues" dxfId="22261" priority="19236"/>
  </conditionalFormatting>
  <conditionalFormatting sqref="G506">
    <cfRule type="duplicateValues" dxfId="22260" priority="19235"/>
  </conditionalFormatting>
  <conditionalFormatting sqref="G506">
    <cfRule type="duplicateValues" dxfId="22259" priority="19234"/>
  </conditionalFormatting>
  <conditionalFormatting sqref="G506">
    <cfRule type="duplicateValues" dxfId="22258" priority="19233"/>
  </conditionalFormatting>
  <conditionalFormatting sqref="G506">
    <cfRule type="duplicateValues" dxfId="22257" priority="19232"/>
  </conditionalFormatting>
  <conditionalFormatting sqref="G506">
    <cfRule type="duplicateValues" dxfId="22256" priority="19231"/>
  </conditionalFormatting>
  <conditionalFormatting sqref="G506">
    <cfRule type="duplicateValues" dxfId="22255" priority="19230"/>
  </conditionalFormatting>
  <conditionalFormatting sqref="G507">
    <cfRule type="duplicateValues" dxfId="22254" priority="19229"/>
  </conditionalFormatting>
  <conditionalFormatting sqref="G506">
    <cfRule type="duplicateValues" dxfId="22253" priority="19228"/>
  </conditionalFormatting>
  <conditionalFormatting sqref="G506">
    <cfRule type="duplicateValues" dxfId="22252" priority="19227"/>
  </conditionalFormatting>
  <conditionalFormatting sqref="G506">
    <cfRule type="duplicateValues" dxfId="22251" priority="19226"/>
  </conditionalFormatting>
  <conditionalFormatting sqref="G506">
    <cfRule type="duplicateValues" dxfId="22250" priority="19225"/>
  </conditionalFormatting>
  <conditionalFormatting sqref="G506">
    <cfRule type="duplicateValues" dxfId="22249" priority="19224"/>
  </conditionalFormatting>
  <conditionalFormatting sqref="G506">
    <cfRule type="duplicateValues" dxfId="22248" priority="19223"/>
  </conditionalFormatting>
  <conditionalFormatting sqref="G506">
    <cfRule type="duplicateValues" dxfId="22247" priority="19222"/>
  </conditionalFormatting>
  <conditionalFormatting sqref="G506">
    <cfRule type="duplicateValues" dxfId="22246" priority="19221"/>
  </conditionalFormatting>
  <conditionalFormatting sqref="G506">
    <cfRule type="duplicateValues" dxfId="22245" priority="19220"/>
  </conditionalFormatting>
  <conditionalFormatting sqref="G506">
    <cfRule type="duplicateValues" dxfId="22244" priority="19219"/>
  </conditionalFormatting>
  <conditionalFormatting sqref="G506">
    <cfRule type="duplicateValues" dxfId="22243" priority="19218"/>
  </conditionalFormatting>
  <conditionalFormatting sqref="G506">
    <cfRule type="duplicateValues" dxfId="22242" priority="19217"/>
  </conditionalFormatting>
  <conditionalFormatting sqref="G506">
    <cfRule type="duplicateValues" dxfId="22241" priority="19216"/>
  </conditionalFormatting>
  <conditionalFormatting sqref="G506">
    <cfRule type="duplicateValues" dxfId="22240" priority="19215"/>
  </conditionalFormatting>
  <conditionalFormatting sqref="G506">
    <cfRule type="duplicateValues" dxfId="22239" priority="19214"/>
  </conditionalFormatting>
  <conditionalFormatting sqref="G506">
    <cfRule type="duplicateValues" dxfId="22238" priority="19213"/>
  </conditionalFormatting>
  <conditionalFormatting sqref="G506">
    <cfRule type="duplicateValues" dxfId="22237" priority="19212"/>
  </conditionalFormatting>
  <conditionalFormatting sqref="G506">
    <cfRule type="duplicateValues" dxfId="22236" priority="19211"/>
  </conditionalFormatting>
  <conditionalFormatting sqref="G506">
    <cfRule type="duplicateValues" dxfId="22235" priority="19210"/>
  </conditionalFormatting>
  <conditionalFormatting sqref="G506">
    <cfRule type="duplicateValues" dxfId="22234" priority="19209"/>
  </conditionalFormatting>
  <conditionalFormatting sqref="G506">
    <cfRule type="duplicateValues" dxfId="22233" priority="19208"/>
  </conditionalFormatting>
  <conditionalFormatting sqref="G506">
    <cfRule type="duplicateValues" dxfId="22232" priority="19207"/>
  </conditionalFormatting>
  <conditionalFormatting sqref="G506">
    <cfRule type="duplicateValues" dxfId="22231" priority="19206"/>
  </conditionalFormatting>
  <conditionalFormatting sqref="G506">
    <cfRule type="duplicateValues" dxfId="22230" priority="19205"/>
  </conditionalFormatting>
  <conditionalFormatting sqref="G506">
    <cfRule type="duplicateValues" dxfId="22229" priority="19204"/>
  </conditionalFormatting>
  <conditionalFormatting sqref="G506">
    <cfRule type="duplicateValues" dxfId="22228" priority="19203"/>
  </conditionalFormatting>
  <conditionalFormatting sqref="G506">
    <cfRule type="duplicateValues" dxfId="22227" priority="19202"/>
  </conditionalFormatting>
  <conditionalFormatting sqref="G506">
    <cfRule type="duplicateValues" dxfId="22226" priority="19201"/>
  </conditionalFormatting>
  <conditionalFormatting sqref="G506">
    <cfRule type="duplicateValues" dxfId="22225" priority="19200"/>
  </conditionalFormatting>
  <conditionalFormatting sqref="G506">
    <cfRule type="duplicateValues" dxfId="22224" priority="19199"/>
  </conditionalFormatting>
  <conditionalFormatting sqref="G506">
    <cfRule type="duplicateValues" dxfId="22223" priority="19198"/>
  </conditionalFormatting>
  <conditionalFormatting sqref="G506">
    <cfRule type="duplicateValues" dxfId="22222" priority="19197"/>
  </conditionalFormatting>
  <conditionalFormatting sqref="G506">
    <cfRule type="duplicateValues" dxfId="22221" priority="19196"/>
  </conditionalFormatting>
  <conditionalFormatting sqref="G506">
    <cfRule type="duplicateValues" dxfId="22220" priority="19195"/>
  </conditionalFormatting>
  <conditionalFormatting sqref="G506">
    <cfRule type="duplicateValues" dxfId="22219" priority="19194"/>
  </conditionalFormatting>
  <conditionalFormatting sqref="G506">
    <cfRule type="duplicateValues" dxfId="22218" priority="19193"/>
  </conditionalFormatting>
  <conditionalFormatting sqref="G506">
    <cfRule type="duplicateValues" dxfId="22217" priority="19192"/>
  </conditionalFormatting>
  <conditionalFormatting sqref="G506">
    <cfRule type="duplicateValues" dxfId="22216" priority="19191"/>
  </conditionalFormatting>
  <conditionalFormatting sqref="G506">
    <cfRule type="duplicateValues" dxfId="22215" priority="19190"/>
  </conditionalFormatting>
  <conditionalFormatting sqref="G506">
    <cfRule type="duplicateValues" dxfId="22214" priority="19189"/>
  </conditionalFormatting>
  <conditionalFormatting sqref="G506">
    <cfRule type="duplicateValues" dxfId="22213" priority="19188"/>
  </conditionalFormatting>
  <conditionalFormatting sqref="G506">
    <cfRule type="duplicateValues" dxfId="22212" priority="19187"/>
  </conditionalFormatting>
  <conditionalFormatting sqref="G506">
    <cfRule type="duplicateValues" dxfId="22211" priority="19186"/>
  </conditionalFormatting>
  <conditionalFormatting sqref="G506">
    <cfRule type="duplicateValues" dxfId="22210" priority="19185"/>
  </conditionalFormatting>
  <conditionalFormatting sqref="G506">
    <cfRule type="duplicateValues" dxfId="22209" priority="19184"/>
  </conditionalFormatting>
  <conditionalFormatting sqref="G506">
    <cfRule type="duplicateValues" dxfId="22208" priority="19183"/>
  </conditionalFormatting>
  <conditionalFormatting sqref="G506">
    <cfRule type="duplicateValues" dxfId="22207" priority="19182"/>
  </conditionalFormatting>
  <conditionalFormatting sqref="G506">
    <cfRule type="duplicateValues" dxfId="22206" priority="19181"/>
  </conditionalFormatting>
  <conditionalFormatting sqref="G506">
    <cfRule type="duplicateValues" dxfId="22205" priority="19180"/>
  </conditionalFormatting>
  <conditionalFormatting sqref="G506">
    <cfRule type="duplicateValues" dxfId="22204" priority="19179"/>
  </conditionalFormatting>
  <conditionalFormatting sqref="G506">
    <cfRule type="duplicateValues" dxfId="22203" priority="19178"/>
  </conditionalFormatting>
  <conditionalFormatting sqref="G506">
    <cfRule type="duplicateValues" dxfId="22202" priority="19177"/>
  </conditionalFormatting>
  <conditionalFormatting sqref="G506">
    <cfRule type="duplicateValues" dxfId="22201" priority="19176"/>
  </conditionalFormatting>
  <conditionalFormatting sqref="G506">
    <cfRule type="duplicateValues" dxfId="22200" priority="19175"/>
  </conditionalFormatting>
  <conditionalFormatting sqref="G506">
    <cfRule type="duplicateValues" dxfId="22199" priority="19174"/>
  </conditionalFormatting>
  <conditionalFormatting sqref="G506">
    <cfRule type="duplicateValues" dxfId="22198" priority="19173"/>
  </conditionalFormatting>
  <conditionalFormatting sqref="G506">
    <cfRule type="duplicateValues" dxfId="22197" priority="19172"/>
  </conditionalFormatting>
  <conditionalFormatting sqref="G506">
    <cfRule type="duplicateValues" dxfId="22196" priority="19171"/>
  </conditionalFormatting>
  <conditionalFormatting sqref="G506">
    <cfRule type="duplicateValues" dxfId="22195" priority="19170"/>
  </conditionalFormatting>
  <conditionalFormatting sqref="G506">
    <cfRule type="duplicateValues" dxfId="22194" priority="19169"/>
  </conditionalFormatting>
  <conditionalFormatting sqref="G506">
    <cfRule type="duplicateValues" dxfId="22193" priority="19168"/>
  </conditionalFormatting>
  <conditionalFormatting sqref="G506">
    <cfRule type="duplicateValues" dxfId="22192" priority="19167"/>
  </conditionalFormatting>
  <conditionalFormatting sqref="G506">
    <cfRule type="duplicateValues" dxfId="22191" priority="19166"/>
  </conditionalFormatting>
  <conditionalFormatting sqref="G506">
    <cfRule type="duplicateValues" dxfId="22190" priority="19165"/>
  </conditionalFormatting>
  <conditionalFormatting sqref="G506">
    <cfRule type="duplicateValues" dxfId="22189" priority="19164"/>
  </conditionalFormatting>
  <conditionalFormatting sqref="G506">
    <cfRule type="duplicateValues" dxfId="22188" priority="19163"/>
  </conditionalFormatting>
  <conditionalFormatting sqref="G506">
    <cfRule type="duplicateValues" dxfId="22187" priority="19162"/>
  </conditionalFormatting>
  <conditionalFormatting sqref="G506">
    <cfRule type="duplicateValues" dxfId="22186" priority="19161"/>
  </conditionalFormatting>
  <conditionalFormatting sqref="G506">
    <cfRule type="duplicateValues" dxfId="22185" priority="19160"/>
  </conditionalFormatting>
  <conditionalFormatting sqref="G507">
    <cfRule type="duplicateValues" dxfId="22184" priority="19159"/>
  </conditionalFormatting>
  <conditionalFormatting sqref="G505">
    <cfRule type="duplicateValues" dxfId="22183" priority="19158"/>
  </conditionalFormatting>
  <conditionalFormatting sqref="G505">
    <cfRule type="duplicateValues" dxfId="22182" priority="19157"/>
  </conditionalFormatting>
  <conditionalFormatting sqref="G505">
    <cfRule type="duplicateValues" dxfId="22181" priority="19156"/>
  </conditionalFormatting>
  <conditionalFormatting sqref="G505">
    <cfRule type="duplicateValues" dxfId="22180" priority="19155"/>
  </conditionalFormatting>
  <conditionalFormatting sqref="G505">
    <cfRule type="duplicateValues" dxfId="22179" priority="19154"/>
  </conditionalFormatting>
  <conditionalFormatting sqref="G505">
    <cfRule type="duplicateValues" dxfId="22178" priority="19153"/>
  </conditionalFormatting>
  <conditionalFormatting sqref="G505">
    <cfRule type="duplicateValues" dxfId="22177" priority="19152"/>
  </conditionalFormatting>
  <conditionalFormatting sqref="G505">
    <cfRule type="duplicateValues" dxfId="22176" priority="19151"/>
  </conditionalFormatting>
  <conditionalFormatting sqref="G505">
    <cfRule type="duplicateValues" dxfId="22175" priority="19150"/>
  </conditionalFormatting>
  <conditionalFormatting sqref="G505">
    <cfRule type="duplicateValues" dxfId="22174" priority="19149"/>
  </conditionalFormatting>
  <conditionalFormatting sqref="G505">
    <cfRule type="duplicateValues" dxfId="22173" priority="19148"/>
  </conditionalFormatting>
  <conditionalFormatting sqref="G505">
    <cfRule type="duplicateValues" dxfId="22172" priority="19147"/>
  </conditionalFormatting>
  <conditionalFormatting sqref="G505">
    <cfRule type="duplicateValues" dxfId="22171" priority="19146"/>
  </conditionalFormatting>
  <conditionalFormatting sqref="G505">
    <cfRule type="duplicateValues" dxfId="22170" priority="19145"/>
  </conditionalFormatting>
  <conditionalFormatting sqref="G505">
    <cfRule type="duplicateValues" dxfId="22169" priority="19144"/>
  </conditionalFormatting>
  <conditionalFormatting sqref="G505">
    <cfRule type="duplicateValues" dxfId="22168" priority="19143"/>
  </conditionalFormatting>
  <conditionalFormatting sqref="G505">
    <cfRule type="duplicateValues" dxfId="22167" priority="19142"/>
  </conditionalFormatting>
  <conditionalFormatting sqref="G505">
    <cfRule type="duplicateValues" dxfId="22166" priority="19141"/>
  </conditionalFormatting>
  <conditionalFormatting sqref="G505">
    <cfRule type="duplicateValues" dxfId="22165" priority="19140"/>
  </conditionalFormatting>
  <conditionalFormatting sqref="G505">
    <cfRule type="duplicateValues" dxfId="22164" priority="19139"/>
  </conditionalFormatting>
  <conditionalFormatting sqref="G505">
    <cfRule type="duplicateValues" dxfId="22163" priority="19138"/>
  </conditionalFormatting>
  <conditionalFormatting sqref="G505">
    <cfRule type="duplicateValues" dxfId="22162" priority="19137"/>
  </conditionalFormatting>
  <conditionalFormatting sqref="G505">
    <cfRule type="duplicateValues" dxfId="22161" priority="19136"/>
  </conditionalFormatting>
  <conditionalFormatting sqref="G505">
    <cfRule type="duplicateValues" dxfId="22160" priority="19135"/>
  </conditionalFormatting>
  <conditionalFormatting sqref="G505">
    <cfRule type="duplicateValues" dxfId="22159" priority="19134"/>
  </conditionalFormatting>
  <conditionalFormatting sqref="G505">
    <cfRule type="duplicateValues" dxfId="22158" priority="19133"/>
  </conditionalFormatting>
  <conditionalFormatting sqref="G505">
    <cfRule type="duplicateValues" dxfId="22157" priority="19132"/>
  </conditionalFormatting>
  <conditionalFormatting sqref="G505">
    <cfRule type="duplicateValues" dxfId="22156" priority="19131"/>
  </conditionalFormatting>
  <conditionalFormatting sqref="G505">
    <cfRule type="duplicateValues" dxfId="22155" priority="19130"/>
  </conditionalFormatting>
  <conditionalFormatting sqref="G505">
    <cfRule type="duplicateValues" dxfId="22154" priority="19129"/>
  </conditionalFormatting>
  <conditionalFormatting sqref="G505">
    <cfRule type="duplicateValues" dxfId="22153" priority="19128"/>
  </conditionalFormatting>
  <conditionalFormatting sqref="G505">
    <cfRule type="duplicateValues" dxfId="22152" priority="19127"/>
  </conditionalFormatting>
  <conditionalFormatting sqref="G505">
    <cfRule type="duplicateValues" dxfId="22151" priority="19126"/>
  </conditionalFormatting>
  <conditionalFormatting sqref="G505">
    <cfRule type="duplicateValues" dxfId="22150" priority="19125"/>
  </conditionalFormatting>
  <conditionalFormatting sqref="G505">
    <cfRule type="duplicateValues" dxfId="22149" priority="19124"/>
  </conditionalFormatting>
  <conditionalFormatting sqref="G505">
    <cfRule type="duplicateValues" dxfId="22148" priority="19123"/>
  </conditionalFormatting>
  <conditionalFormatting sqref="G505">
    <cfRule type="duplicateValues" dxfId="22147" priority="19122"/>
  </conditionalFormatting>
  <conditionalFormatting sqref="G505">
    <cfRule type="duplicateValues" dxfId="22146" priority="19121"/>
  </conditionalFormatting>
  <conditionalFormatting sqref="G505">
    <cfRule type="duplicateValues" dxfId="22145" priority="19120"/>
  </conditionalFormatting>
  <conditionalFormatting sqref="G505">
    <cfRule type="duplicateValues" dxfId="22144" priority="19119"/>
  </conditionalFormatting>
  <conditionalFormatting sqref="G505">
    <cfRule type="duplicateValues" dxfId="22143" priority="19118"/>
  </conditionalFormatting>
  <conditionalFormatting sqref="G505">
    <cfRule type="duplicateValues" dxfId="22142" priority="19117"/>
  </conditionalFormatting>
  <conditionalFormatting sqref="G505">
    <cfRule type="duplicateValues" dxfId="22141" priority="19116"/>
  </conditionalFormatting>
  <conditionalFormatting sqref="G505">
    <cfRule type="duplicateValues" dxfId="22140" priority="19115"/>
  </conditionalFormatting>
  <conditionalFormatting sqref="G505">
    <cfRule type="duplicateValues" dxfId="22139" priority="19114"/>
  </conditionalFormatting>
  <conditionalFormatting sqref="G505">
    <cfRule type="duplicateValues" dxfId="22138" priority="19113"/>
  </conditionalFormatting>
  <conditionalFormatting sqref="G505">
    <cfRule type="duplicateValues" dxfId="22137" priority="19112"/>
  </conditionalFormatting>
  <conditionalFormatting sqref="G505">
    <cfRule type="duplicateValues" dxfId="22136" priority="19111"/>
  </conditionalFormatting>
  <conditionalFormatting sqref="G505">
    <cfRule type="duplicateValues" dxfId="22135" priority="19110"/>
  </conditionalFormatting>
  <conditionalFormatting sqref="G505">
    <cfRule type="duplicateValues" dxfId="22134" priority="19109"/>
  </conditionalFormatting>
  <conditionalFormatting sqref="G505">
    <cfRule type="duplicateValues" dxfId="22133" priority="19108"/>
  </conditionalFormatting>
  <conditionalFormatting sqref="G505">
    <cfRule type="duplicateValues" dxfId="22132" priority="19107"/>
  </conditionalFormatting>
  <conditionalFormatting sqref="G505">
    <cfRule type="duplicateValues" dxfId="22131" priority="19106"/>
  </conditionalFormatting>
  <conditionalFormatting sqref="G505">
    <cfRule type="duplicateValues" dxfId="22130" priority="19105"/>
  </conditionalFormatting>
  <conditionalFormatting sqref="G505">
    <cfRule type="duplicateValues" dxfId="22129" priority="19104"/>
  </conditionalFormatting>
  <conditionalFormatting sqref="G505">
    <cfRule type="duplicateValues" dxfId="22128" priority="19103"/>
  </conditionalFormatting>
  <conditionalFormatting sqref="G505">
    <cfRule type="duplicateValues" dxfId="22127" priority="19102"/>
  </conditionalFormatting>
  <conditionalFormatting sqref="G505">
    <cfRule type="duplicateValues" dxfId="22126" priority="19101"/>
  </conditionalFormatting>
  <conditionalFormatting sqref="G505">
    <cfRule type="duplicateValues" dxfId="22125" priority="19100"/>
  </conditionalFormatting>
  <conditionalFormatting sqref="G505">
    <cfRule type="duplicateValues" dxfId="22124" priority="19099"/>
  </conditionalFormatting>
  <conditionalFormatting sqref="G505">
    <cfRule type="duplicateValues" dxfId="22123" priority="19098"/>
  </conditionalFormatting>
  <conditionalFormatting sqref="G505">
    <cfRule type="duplicateValues" dxfId="22122" priority="19097"/>
  </conditionalFormatting>
  <conditionalFormatting sqref="G505">
    <cfRule type="duplicateValues" dxfId="22121" priority="19096"/>
  </conditionalFormatting>
  <conditionalFormatting sqref="G505">
    <cfRule type="duplicateValues" dxfId="22120" priority="19095"/>
  </conditionalFormatting>
  <conditionalFormatting sqref="G505">
    <cfRule type="duplicateValues" dxfId="22119" priority="19094"/>
  </conditionalFormatting>
  <conditionalFormatting sqref="G505">
    <cfRule type="duplicateValues" dxfId="22118" priority="19093"/>
  </conditionalFormatting>
  <conditionalFormatting sqref="G505">
    <cfRule type="duplicateValues" dxfId="22117" priority="19092"/>
  </conditionalFormatting>
  <conditionalFormatting sqref="G505">
    <cfRule type="duplicateValues" dxfId="22116" priority="19091"/>
  </conditionalFormatting>
  <conditionalFormatting sqref="G505">
    <cfRule type="duplicateValues" dxfId="22115" priority="19090"/>
  </conditionalFormatting>
  <conditionalFormatting sqref="G506">
    <cfRule type="duplicateValues" dxfId="22114" priority="19089"/>
  </conditionalFormatting>
  <conditionalFormatting sqref="G515">
    <cfRule type="duplicateValues" dxfId="22113" priority="19088"/>
  </conditionalFormatting>
  <conditionalFormatting sqref="G515">
    <cfRule type="duplicateValues" dxfId="22112" priority="19087"/>
  </conditionalFormatting>
  <conditionalFormatting sqref="G515">
    <cfRule type="duplicateValues" dxfId="22111" priority="19086"/>
  </conditionalFormatting>
  <conditionalFormatting sqref="G515">
    <cfRule type="duplicateValues" dxfId="22110" priority="19085"/>
  </conditionalFormatting>
  <conditionalFormatting sqref="G515">
    <cfRule type="duplicateValues" dxfId="22109" priority="19084"/>
  </conditionalFormatting>
  <conditionalFormatting sqref="G515">
    <cfRule type="duplicateValues" dxfId="22108" priority="19083"/>
  </conditionalFormatting>
  <conditionalFormatting sqref="G515">
    <cfRule type="duplicateValues" dxfId="22107" priority="19082"/>
  </conditionalFormatting>
  <conditionalFormatting sqref="G515">
    <cfRule type="duplicateValues" dxfId="22106" priority="19081"/>
  </conditionalFormatting>
  <conditionalFormatting sqref="G515">
    <cfRule type="duplicateValues" dxfId="22105" priority="19080"/>
  </conditionalFormatting>
  <conditionalFormatting sqref="G515">
    <cfRule type="duplicateValues" dxfId="22104" priority="19079"/>
  </conditionalFormatting>
  <conditionalFormatting sqref="G515">
    <cfRule type="duplicateValues" dxfId="22103" priority="19078"/>
  </conditionalFormatting>
  <conditionalFormatting sqref="G515">
    <cfRule type="duplicateValues" dxfId="22102" priority="19077"/>
  </conditionalFormatting>
  <conditionalFormatting sqref="G515">
    <cfRule type="duplicateValues" dxfId="22101" priority="19076"/>
  </conditionalFormatting>
  <conditionalFormatting sqref="G515">
    <cfRule type="duplicateValues" dxfId="22100" priority="19075"/>
  </conditionalFormatting>
  <conditionalFormatting sqref="G515">
    <cfRule type="duplicateValues" dxfId="22099" priority="19074"/>
  </conditionalFormatting>
  <conditionalFormatting sqref="G515">
    <cfRule type="duplicateValues" dxfId="22098" priority="19073"/>
  </conditionalFormatting>
  <conditionalFormatting sqref="G515">
    <cfRule type="duplicateValues" dxfId="22097" priority="19072"/>
  </conditionalFormatting>
  <conditionalFormatting sqref="G515">
    <cfRule type="duplicateValues" dxfId="22096" priority="19071"/>
  </conditionalFormatting>
  <conditionalFormatting sqref="G515">
    <cfRule type="duplicateValues" dxfId="22095" priority="19070"/>
  </conditionalFormatting>
  <conditionalFormatting sqref="G515">
    <cfRule type="duplicateValues" dxfId="22094" priority="19069"/>
  </conditionalFormatting>
  <conditionalFormatting sqref="G515">
    <cfRule type="duplicateValues" dxfId="22093" priority="19068"/>
  </conditionalFormatting>
  <conditionalFormatting sqref="G515">
    <cfRule type="duplicateValues" dxfId="22092" priority="19067"/>
  </conditionalFormatting>
  <conditionalFormatting sqref="G515">
    <cfRule type="duplicateValues" dxfId="22091" priority="19066"/>
  </conditionalFormatting>
  <conditionalFormatting sqref="G515">
    <cfRule type="duplicateValues" dxfId="22090" priority="19065"/>
  </conditionalFormatting>
  <conditionalFormatting sqref="G515">
    <cfRule type="duplicateValues" dxfId="22089" priority="19064"/>
  </conditionalFormatting>
  <conditionalFormatting sqref="G515">
    <cfRule type="duplicateValues" dxfId="22088" priority="19063"/>
  </conditionalFormatting>
  <conditionalFormatting sqref="G515">
    <cfRule type="duplicateValues" dxfId="22087" priority="19062"/>
  </conditionalFormatting>
  <conditionalFormatting sqref="G515">
    <cfRule type="duplicateValues" dxfId="22086" priority="19061"/>
  </conditionalFormatting>
  <conditionalFormatting sqref="G515">
    <cfRule type="duplicateValues" dxfId="22085" priority="19060"/>
  </conditionalFormatting>
  <conditionalFormatting sqref="G515">
    <cfRule type="duplicateValues" dxfId="22084" priority="19059"/>
  </conditionalFormatting>
  <conditionalFormatting sqref="G515">
    <cfRule type="duplicateValues" dxfId="22083" priority="19058"/>
  </conditionalFormatting>
  <conditionalFormatting sqref="G515">
    <cfRule type="duplicateValues" dxfId="22082" priority="19057"/>
  </conditionalFormatting>
  <conditionalFormatting sqref="G515">
    <cfRule type="duplicateValues" dxfId="22081" priority="19056"/>
  </conditionalFormatting>
  <conditionalFormatting sqref="G515">
    <cfRule type="duplicateValues" dxfId="22080" priority="19055"/>
  </conditionalFormatting>
  <conditionalFormatting sqref="G515">
    <cfRule type="duplicateValues" dxfId="22079" priority="19054"/>
  </conditionalFormatting>
  <conditionalFormatting sqref="G515">
    <cfRule type="duplicateValues" dxfId="22078" priority="19053"/>
  </conditionalFormatting>
  <conditionalFormatting sqref="G515">
    <cfRule type="duplicateValues" dxfId="22077" priority="19052"/>
  </conditionalFormatting>
  <conditionalFormatting sqref="G515">
    <cfRule type="duplicateValues" dxfId="22076" priority="19051"/>
  </conditionalFormatting>
  <conditionalFormatting sqref="G515">
    <cfRule type="duplicateValues" dxfId="22075" priority="19050"/>
  </conditionalFormatting>
  <conditionalFormatting sqref="G515">
    <cfRule type="duplicateValues" dxfId="22074" priority="19049"/>
  </conditionalFormatting>
  <conditionalFormatting sqref="G515">
    <cfRule type="duplicateValues" dxfId="22073" priority="19048"/>
  </conditionalFormatting>
  <conditionalFormatting sqref="G515">
    <cfRule type="duplicateValues" dxfId="22072" priority="19047"/>
  </conditionalFormatting>
  <conditionalFormatting sqref="G515">
    <cfRule type="duplicateValues" dxfId="22071" priority="19046"/>
  </conditionalFormatting>
  <conditionalFormatting sqref="G515">
    <cfRule type="duplicateValues" dxfId="22070" priority="19045"/>
  </conditionalFormatting>
  <conditionalFormatting sqref="G515">
    <cfRule type="duplicateValues" dxfId="22069" priority="19044"/>
  </conditionalFormatting>
  <conditionalFormatting sqref="G515">
    <cfRule type="duplicateValues" dxfId="22068" priority="19043"/>
  </conditionalFormatting>
  <conditionalFormatting sqref="G515">
    <cfRule type="duplicateValues" dxfId="22067" priority="19042"/>
  </conditionalFormatting>
  <conditionalFormatting sqref="G515">
    <cfRule type="duplicateValues" dxfId="22066" priority="19041"/>
  </conditionalFormatting>
  <conditionalFormatting sqref="G515">
    <cfRule type="duplicateValues" dxfId="22065" priority="19040"/>
  </conditionalFormatting>
  <conditionalFormatting sqref="G515">
    <cfRule type="duplicateValues" dxfId="22064" priority="19039"/>
  </conditionalFormatting>
  <conditionalFormatting sqref="G515">
    <cfRule type="duplicateValues" dxfId="22063" priority="19038"/>
  </conditionalFormatting>
  <conditionalFormatting sqref="G515">
    <cfRule type="duplicateValues" dxfId="22062" priority="19037"/>
  </conditionalFormatting>
  <conditionalFormatting sqref="G515">
    <cfRule type="duplicateValues" dxfId="22061" priority="19036"/>
  </conditionalFormatting>
  <conditionalFormatting sqref="G515">
    <cfRule type="duplicateValues" dxfId="22060" priority="19035"/>
  </conditionalFormatting>
  <conditionalFormatting sqref="G515">
    <cfRule type="duplicateValues" dxfId="22059" priority="19034"/>
  </conditionalFormatting>
  <conditionalFormatting sqref="G515">
    <cfRule type="duplicateValues" dxfId="22058" priority="19033"/>
  </conditionalFormatting>
  <conditionalFormatting sqref="G515">
    <cfRule type="duplicateValues" dxfId="22057" priority="19032"/>
  </conditionalFormatting>
  <conditionalFormatting sqref="G515">
    <cfRule type="duplicateValues" dxfId="22056" priority="19031"/>
  </conditionalFormatting>
  <conditionalFormatting sqref="G515">
    <cfRule type="duplicateValues" dxfId="22055" priority="19030"/>
  </conditionalFormatting>
  <conditionalFormatting sqref="G515">
    <cfRule type="duplicateValues" dxfId="22054" priority="19029"/>
  </conditionalFormatting>
  <conditionalFormatting sqref="G515">
    <cfRule type="duplicateValues" dxfId="22053" priority="19028"/>
  </conditionalFormatting>
  <conditionalFormatting sqref="G515">
    <cfRule type="duplicateValues" dxfId="22052" priority="19027"/>
  </conditionalFormatting>
  <conditionalFormatting sqref="G515">
    <cfRule type="duplicateValues" dxfId="22051" priority="19026"/>
  </conditionalFormatting>
  <conditionalFormatting sqref="G515">
    <cfRule type="duplicateValues" dxfId="22050" priority="19025"/>
  </conditionalFormatting>
  <conditionalFormatting sqref="G515">
    <cfRule type="duplicateValues" dxfId="22049" priority="19024"/>
  </conditionalFormatting>
  <conditionalFormatting sqref="G515">
    <cfRule type="duplicateValues" dxfId="22048" priority="19023"/>
  </conditionalFormatting>
  <conditionalFormatting sqref="G515">
    <cfRule type="duplicateValues" dxfId="22047" priority="19022"/>
  </conditionalFormatting>
  <conditionalFormatting sqref="G515">
    <cfRule type="duplicateValues" dxfId="22046" priority="19021"/>
  </conditionalFormatting>
  <conditionalFormatting sqref="G515">
    <cfRule type="duplicateValues" dxfId="22045" priority="19020"/>
  </conditionalFormatting>
  <conditionalFormatting sqref="G515">
    <cfRule type="duplicateValues" dxfId="22044" priority="19019"/>
  </conditionalFormatting>
  <conditionalFormatting sqref="G515">
    <cfRule type="duplicateValues" dxfId="22043" priority="19018"/>
  </conditionalFormatting>
  <conditionalFormatting sqref="G515">
    <cfRule type="duplicateValues" dxfId="22042" priority="19017"/>
  </conditionalFormatting>
  <conditionalFormatting sqref="G515">
    <cfRule type="duplicateValues" dxfId="22041" priority="19016"/>
  </conditionalFormatting>
  <conditionalFormatting sqref="G515">
    <cfRule type="duplicateValues" dxfId="22040" priority="19015"/>
  </conditionalFormatting>
  <conditionalFormatting sqref="G515">
    <cfRule type="duplicateValues" dxfId="22039" priority="19014"/>
  </conditionalFormatting>
  <conditionalFormatting sqref="G515">
    <cfRule type="duplicateValues" dxfId="22038" priority="19013"/>
  </conditionalFormatting>
  <conditionalFormatting sqref="G515">
    <cfRule type="duplicateValues" dxfId="22037" priority="19012"/>
  </conditionalFormatting>
  <conditionalFormatting sqref="G515">
    <cfRule type="duplicateValues" dxfId="22036" priority="19011"/>
  </conditionalFormatting>
  <conditionalFormatting sqref="G515">
    <cfRule type="duplicateValues" dxfId="22035" priority="19010"/>
  </conditionalFormatting>
  <conditionalFormatting sqref="G515">
    <cfRule type="duplicateValues" dxfId="22034" priority="19009"/>
  </conditionalFormatting>
  <conditionalFormatting sqref="G515">
    <cfRule type="duplicateValues" dxfId="22033" priority="19008"/>
  </conditionalFormatting>
  <conditionalFormatting sqref="G515">
    <cfRule type="duplicateValues" dxfId="22032" priority="19007"/>
  </conditionalFormatting>
  <conditionalFormatting sqref="G515">
    <cfRule type="duplicateValues" dxfId="22031" priority="19006"/>
  </conditionalFormatting>
  <conditionalFormatting sqref="G515">
    <cfRule type="duplicateValues" dxfId="22030" priority="19005"/>
  </conditionalFormatting>
  <conditionalFormatting sqref="G515">
    <cfRule type="duplicateValues" dxfId="22029" priority="19004"/>
  </conditionalFormatting>
  <conditionalFormatting sqref="G515">
    <cfRule type="duplicateValues" dxfId="22028" priority="19003"/>
  </conditionalFormatting>
  <conditionalFormatting sqref="G515">
    <cfRule type="duplicateValues" dxfId="22027" priority="19002"/>
  </conditionalFormatting>
  <conditionalFormatting sqref="G515">
    <cfRule type="duplicateValues" dxfId="22026" priority="19001"/>
  </conditionalFormatting>
  <conditionalFormatting sqref="G515">
    <cfRule type="duplicateValues" dxfId="22025" priority="19000"/>
  </conditionalFormatting>
  <conditionalFormatting sqref="G515">
    <cfRule type="duplicateValues" dxfId="22024" priority="18999"/>
  </conditionalFormatting>
  <conditionalFormatting sqref="G515">
    <cfRule type="duplicateValues" dxfId="22023" priority="18998"/>
  </conditionalFormatting>
  <conditionalFormatting sqref="G515">
    <cfRule type="duplicateValues" dxfId="22022" priority="18997"/>
  </conditionalFormatting>
  <conditionalFormatting sqref="G515">
    <cfRule type="duplicateValues" dxfId="22021" priority="18996"/>
  </conditionalFormatting>
  <conditionalFormatting sqref="G515">
    <cfRule type="duplicateValues" dxfId="22020" priority="18995"/>
  </conditionalFormatting>
  <conditionalFormatting sqref="G515">
    <cfRule type="duplicateValues" dxfId="22019" priority="18994"/>
  </conditionalFormatting>
  <conditionalFormatting sqref="G515">
    <cfRule type="duplicateValues" dxfId="22018" priority="18993"/>
  </conditionalFormatting>
  <conditionalFormatting sqref="G515">
    <cfRule type="duplicateValues" dxfId="22017" priority="18992"/>
  </conditionalFormatting>
  <conditionalFormatting sqref="G515">
    <cfRule type="duplicateValues" dxfId="22016" priority="18991"/>
  </conditionalFormatting>
  <conditionalFormatting sqref="G515">
    <cfRule type="duplicateValues" dxfId="22015" priority="18990"/>
  </conditionalFormatting>
  <conditionalFormatting sqref="G515">
    <cfRule type="duplicateValues" dxfId="22014" priority="18989"/>
  </conditionalFormatting>
  <conditionalFormatting sqref="G515">
    <cfRule type="duplicateValues" dxfId="22013" priority="18988"/>
  </conditionalFormatting>
  <conditionalFormatting sqref="G515">
    <cfRule type="duplicateValues" dxfId="22012" priority="18987"/>
  </conditionalFormatting>
  <conditionalFormatting sqref="G515">
    <cfRule type="duplicateValues" dxfId="22011" priority="18986"/>
  </conditionalFormatting>
  <conditionalFormatting sqref="G515">
    <cfRule type="duplicateValues" dxfId="22010" priority="18985"/>
  </conditionalFormatting>
  <conditionalFormatting sqref="G515">
    <cfRule type="duplicateValues" dxfId="22009" priority="18984"/>
  </conditionalFormatting>
  <conditionalFormatting sqref="G515">
    <cfRule type="duplicateValues" dxfId="22008" priority="18983"/>
  </conditionalFormatting>
  <conditionalFormatting sqref="G515">
    <cfRule type="duplicateValues" dxfId="22007" priority="18982"/>
  </conditionalFormatting>
  <conditionalFormatting sqref="G515">
    <cfRule type="duplicateValues" dxfId="22006" priority="18981"/>
  </conditionalFormatting>
  <conditionalFormatting sqref="G515">
    <cfRule type="duplicateValues" dxfId="22005" priority="18980"/>
  </conditionalFormatting>
  <conditionalFormatting sqref="G515">
    <cfRule type="duplicateValues" dxfId="22004" priority="18979"/>
  </conditionalFormatting>
  <conditionalFormatting sqref="G515">
    <cfRule type="duplicateValues" dxfId="22003" priority="18978"/>
  </conditionalFormatting>
  <conditionalFormatting sqref="G515">
    <cfRule type="duplicateValues" dxfId="22002" priority="18977"/>
  </conditionalFormatting>
  <conditionalFormatting sqref="G515">
    <cfRule type="duplicateValues" dxfId="22001" priority="18976"/>
  </conditionalFormatting>
  <conditionalFormatting sqref="G515">
    <cfRule type="duplicateValues" dxfId="22000" priority="18975"/>
  </conditionalFormatting>
  <conditionalFormatting sqref="G515">
    <cfRule type="duplicateValues" dxfId="21999" priority="18974"/>
  </conditionalFormatting>
  <conditionalFormatting sqref="G515">
    <cfRule type="duplicateValues" dxfId="21998" priority="18973"/>
  </conditionalFormatting>
  <conditionalFormatting sqref="G515">
    <cfRule type="duplicateValues" dxfId="21997" priority="18972"/>
  </conditionalFormatting>
  <conditionalFormatting sqref="G515">
    <cfRule type="duplicateValues" dxfId="21996" priority="18971"/>
  </conditionalFormatting>
  <conditionalFormatting sqref="G515">
    <cfRule type="duplicateValues" dxfId="21995" priority="18970"/>
  </conditionalFormatting>
  <conditionalFormatting sqref="G515">
    <cfRule type="duplicateValues" dxfId="21994" priority="18969"/>
  </conditionalFormatting>
  <conditionalFormatting sqref="G515">
    <cfRule type="duplicateValues" dxfId="21993" priority="18968"/>
  </conditionalFormatting>
  <conditionalFormatting sqref="G515">
    <cfRule type="duplicateValues" dxfId="21992" priority="18967"/>
  </conditionalFormatting>
  <conditionalFormatting sqref="G515">
    <cfRule type="duplicateValues" dxfId="21991" priority="18966"/>
  </conditionalFormatting>
  <conditionalFormatting sqref="G515">
    <cfRule type="duplicateValues" dxfId="21990" priority="18965"/>
  </conditionalFormatting>
  <conditionalFormatting sqref="G515">
    <cfRule type="duplicateValues" dxfId="21989" priority="18964"/>
  </conditionalFormatting>
  <conditionalFormatting sqref="G515">
    <cfRule type="duplicateValues" dxfId="21988" priority="18963"/>
  </conditionalFormatting>
  <conditionalFormatting sqref="G515">
    <cfRule type="duplicateValues" dxfId="21987" priority="18962"/>
  </conditionalFormatting>
  <conditionalFormatting sqref="G515">
    <cfRule type="duplicateValues" dxfId="21986" priority="18961"/>
  </conditionalFormatting>
  <conditionalFormatting sqref="G515">
    <cfRule type="duplicateValues" dxfId="21985" priority="18960"/>
  </conditionalFormatting>
  <conditionalFormatting sqref="G515">
    <cfRule type="duplicateValues" dxfId="21984" priority="18959"/>
  </conditionalFormatting>
  <conditionalFormatting sqref="G515">
    <cfRule type="duplicateValues" dxfId="21983" priority="18958"/>
  </conditionalFormatting>
  <conditionalFormatting sqref="G515">
    <cfRule type="duplicateValues" dxfId="21982" priority="18957"/>
  </conditionalFormatting>
  <conditionalFormatting sqref="G515">
    <cfRule type="duplicateValues" dxfId="21981" priority="18956"/>
  </conditionalFormatting>
  <conditionalFormatting sqref="G515">
    <cfRule type="duplicateValues" dxfId="21980" priority="18955"/>
  </conditionalFormatting>
  <conditionalFormatting sqref="G515">
    <cfRule type="duplicateValues" dxfId="21979" priority="18954"/>
  </conditionalFormatting>
  <conditionalFormatting sqref="G515">
    <cfRule type="duplicateValues" dxfId="21978" priority="18953"/>
  </conditionalFormatting>
  <conditionalFormatting sqref="G515">
    <cfRule type="duplicateValues" dxfId="21977" priority="18952"/>
  </conditionalFormatting>
  <conditionalFormatting sqref="G515">
    <cfRule type="duplicateValues" dxfId="21976" priority="18951"/>
  </conditionalFormatting>
  <conditionalFormatting sqref="G515">
    <cfRule type="duplicateValues" dxfId="21975" priority="18950"/>
  </conditionalFormatting>
  <conditionalFormatting sqref="G515">
    <cfRule type="duplicateValues" dxfId="21974" priority="18949"/>
  </conditionalFormatting>
  <conditionalFormatting sqref="G516">
    <cfRule type="duplicateValues" dxfId="21973" priority="18948"/>
  </conditionalFormatting>
  <conditionalFormatting sqref="G516">
    <cfRule type="duplicateValues" dxfId="21972" priority="18947"/>
  </conditionalFormatting>
  <conditionalFormatting sqref="G516">
    <cfRule type="duplicateValues" dxfId="21971" priority="18946"/>
  </conditionalFormatting>
  <conditionalFormatting sqref="G516">
    <cfRule type="duplicateValues" dxfId="21970" priority="18945"/>
  </conditionalFormatting>
  <conditionalFormatting sqref="G516">
    <cfRule type="duplicateValues" dxfId="21969" priority="18944"/>
  </conditionalFormatting>
  <conditionalFormatting sqref="G516">
    <cfRule type="duplicateValues" dxfId="21968" priority="18943"/>
  </conditionalFormatting>
  <conditionalFormatting sqref="G516">
    <cfRule type="duplicateValues" dxfId="21967" priority="18942"/>
  </conditionalFormatting>
  <conditionalFormatting sqref="G516">
    <cfRule type="duplicateValues" dxfId="21966" priority="18941"/>
  </conditionalFormatting>
  <conditionalFormatting sqref="G516">
    <cfRule type="duplicateValues" dxfId="21965" priority="18940"/>
  </conditionalFormatting>
  <conditionalFormatting sqref="G516">
    <cfRule type="duplicateValues" dxfId="21964" priority="18939"/>
  </conditionalFormatting>
  <conditionalFormatting sqref="G516">
    <cfRule type="duplicateValues" dxfId="21963" priority="18938"/>
  </conditionalFormatting>
  <conditionalFormatting sqref="G516">
    <cfRule type="duplicateValues" dxfId="21962" priority="18937"/>
  </conditionalFormatting>
  <conditionalFormatting sqref="G516">
    <cfRule type="duplicateValues" dxfId="21961" priority="18936"/>
  </conditionalFormatting>
  <conditionalFormatting sqref="G516">
    <cfRule type="duplicateValues" dxfId="21960" priority="18935"/>
  </conditionalFormatting>
  <conditionalFormatting sqref="G516">
    <cfRule type="duplicateValues" dxfId="21959" priority="18934"/>
  </conditionalFormatting>
  <conditionalFormatting sqref="G516">
    <cfRule type="duplicateValues" dxfId="21958" priority="18933"/>
  </conditionalFormatting>
  <conditionalFormatting sqref="G516">
    <cfRule type="duplicateValues" dxfId="21957" priority="18932"/>
  </conditionalFormatting>
  <conditionalFormatting sqref="G516">
    <cfRule type="duplicateValues" dxfId="21956" priority="18931"/>
  </conditionalFormatting>
  <conditionalFormatting sqref="G516">
    <cfRule type="duplicateValues" dxfId="21955" priority="18930"/>
  </conditionalFormatting>
  <conditionalFormatting sqref="G516">
    <cfRule type="duplicateValues" dxfId="21954" priority="18929"/>
  </conditionalFormatting>
  <conditionalFormatting sqref="G516">
    <cfRule type="duplicateValues" dxfId="21953" priority="18928"/>
  </conditionalFormatting>
  <conditionalFormatting sqref="G516">
    <cfRule type="duplicateValues" dxfId="21952" priority="18927"/>
  </conditionalFormatting>
  <conditionalFormatting sqref="G516">
    <cfRule type="duplicateValues" dxfId="21951" priority="18926"/>
  </conditionalFormatting>
  <conditionalFormatting sqref="G516">
    <cfRule type="duplicateValues" dxfId="21950" priority="18925"/>
  </conditionalFormatting>
  <conditionalFormatting sqref="G516">
    <cfRule type="duplicateValues" dxfId="21949" priority="18924"/>
  </conditionalFormatting>
  <conditionalFormatting sqref="G516">
    <cfRule type="duplicateValues" dxfId="21948" priority="18923"/>
  </conditionalFormatting>
  <conditionalFormatting sqref="G516">
    <cfRule type="duplicateValues" dxfId="21947" priority="18922"/>
  </conditionalFormatting>
  <conditionalFormatting sqref="G516">
    <cfRule type="duplicateValues" dxfId="21946" priority="18921"/>
  </conditionalFormatting>
  <conditionalFormatting sqref="G516">
    <cfRule type="duplicateValues" dxfId="21945" priority="18920"/>
  </conditionalFormatting>
  <conditionalFormatting sqref="G516">
    <cfRule type="duplicateValues" dxfId="21944" priority="18919"/>
  </conditionalFormatting>
  <conditionalFormatting sqref="G516">
    <cfRule type="duplicateValues" dxfId="21943" priority="18918"/>
  </conditionalFormatting>
  <conditionalFormatting sqref="G516">
    <cfRule type="duplicateValues" dxfId="21942" priority="18917"/>
  </conditionalFormatting>
  <conditionalFormatting sqref="G516">
    <cfRule type="duplicateValues" dxfId="21941" priority="18916"/>
  </conditionalFormatting>
  <conditionalFormatting sqref="G516">
    <cfRule type="duplicateValues" dxfId="21940" priority="18915"/>
  </conditionalFormatting>
  <conditionalFormatting sqref="G516">
    <cfRule type="duplicateValues" dxfId="21939" priority="18914"/>
  </conditionalFormatting>
  <conditionalFormatting sqref="G516">
    <cfRule type="duplicateValues" dxfId="21938" priority="18913"/>
  </conditionalFormatting>
  <conditionalFormatting sqref="G516">
    <cfRule type="duplicateValues" dxfId="21937" priority="18912"/>
  </conditionalFormatting>
  <conditionalFormatting sqref="G516">
    <cfRule type="duplicateValues" dxfId="21936" priority="18911"/>
  </conditionalFormatting>
  <conditionalFormatting sqref="G516">
    <cfRule type="duplicateValues" dxfId="21935" priority="18910"/>
  </conditionalFormatting>
  <conditionalFormatting sqref="G516">
    <cfRule type="duplicateValues" dxfId="21934" priority="18909"/>
  </conditionalFormatting>
  <conditionalFormatting sqref="G516">
    <cfRule type="duplicateValues" dxfId="21933" priority="18908"/>
  </conditionalFormatting>
  <conditionalFormatting sqref="G516">
    <cfRule type="duplicateValues" dxfId="21932" priority="18907"/>
  </conditionalFormatting>
  <conditionalFormatting sqref="G516">
    <cfRule type="duplicateValues" dxfId="21931" priority="18906"/>
  </conditionalFormatting>
  <conditionalFormatting sqref="G516">
    <cfRule type="duplicateValues" dxfId="21930" priority="18905"/>
  </conditionalFormatting>
  <conditionalFormatting sqref="G516">
    <cfRule type="duplicateValues" dxfId="21929" priority="18904"/>
  </conditionalFormatting>
  <conditionalFormatting sqref="G516">
    <cfRule type="duplicateValues" dxfId="21928" priority="18903"/>
  </conditionalFormatting>
  <conditionalFormatting sqref="G516">
    <cfRule type="duplicateValues" dxfId="21927" priority="18902"/>
  </conditionalFormatting>
  <conditionalFormatting sqref="G516">
    <cfRule type="duplicateValues" dxfId="21926" priority="18901"/>
  </conditionalFormatting>
  <conditionalFormatting sqref="G516">
    <cfRule type="duplicateValues" dxfId="21925" priority="18900"/>
  </conditionalFormatting>
  <conditionalFormatting sqref="G516">
    <cfRule type="duplicateValues" dxfId="21924" priority="18899"/>
  </conditionalFormatting>
  <conditionalFormatting sqref="G516">
    <cfRule type="duplicateValues" dxfId="21923" priority="18898"/>
  </conditionalFormatting>
  <conditionalFormatting sqref="G516">
    <cfRule type="duplicateValues" dxfId="21922" priority="18897"/>
  </conditionalFormatting>
  <conditionalFormatting sqref="G516">
    <cfRule type="duplicateValues" dxfId="21921" priority="18896"/>
  </conditionalFormatting>
  <conditionalFormatting sqref="G516">
    <cfRule type="duplicateValues" dxfId="21920" priority="18895"/>
  </conditionalFormatting>
  <conditionalFormatting sqref="G516">
    <cfRule type="duplicateValues" dxfId="21919" priority="18894"/>
  </conditionalFormatting>
  <conditionalFormatting sqref="G516">
    <cfRule type="duplicateValues" dxfId="21918" priority="18893"/>
  </conditionalFormatting>
  <conditionalFormatting sqref="G516">
    <cfRule type="duplicateValues" dxfId="21917" priority="18892"/>
  </conditionalFormatting>
  <conditionalFormatting sqref="G516">
    <cfRule type="duplicateValues" dxfId="21916" priority="18891"/>
  </conditionalFormatting>
  <conditionalFormatting sqref="G516">
    <cfRule type="duplicateValues" dxfId="21915" priority="18890"/>
  </conditionalFormatting>
  <conditionalFormatting sqref="G516">
    <cfRule type="duplicateValues" dxfId="21914" priority="18889"/>
  </conditionalFormatting>
  <conditionalFormatting sqref="G516">
    <cfRule type="duplicateValues" dxfId="21913" priority="18888"/>
  </conditionalFormatting>
  <conditionalFormatting sqref="G516">
    <cfRule type="duplicateValues" dxfId="21912" priority="18887"/>
  </conditionalFormatting>
  <conditionalFormatting sqref="G516">
    <cfRule type="duplicateValues" dxfId="21911" priority="18886"/>
  </conditionalFormatting>
  <conditionalFormatting sqref="G516">
    <cfRule type="duplicateValues" dxfId="21910" priority="18885"/>
  </conditionalFormatting>
  <conditionalFormatting sqref="G516">
    <cfRule type="duplicateValues" dxfId="21909" priority="18884"/>
  </conditionalFormatting>
  <conditionalFormatting sqref="G516">
    <cfRule type="duplicateValues" dxfId="21908" priority="18883"/>
  </conditionalFormatting>
  <conditionalFormatting sqref="G516">
    <cfRule type="duplicateValues" dxfId="21907" priority="18882"/>
  </conditionalFormatting>
  <conditionalFormatting sqref="G516">
    <cfRule type="duplicateValues" dxfId="21906" priority="18881"/>
  </conditionalFormatting>
  <conditionalFormatting sqref="G516">
    <cfRule type="duplicateValues" dxfId="21905" priority="18880"/>
  </conditionalFormatting>
  <conditionalFormatting sqref="G516">
    <cfRule type="duplicateValues" dxfId="21904" priority="18879"/>
  </conditionalFormatting>
  <conditionalFormatting sqref="G516">
    <cfRule type="duplicateValues" dxfId="21903" priority="18878"/>
  </conditionalFormatting>
  <conditionalFormatting sqref="G516">
    <cfRule type="duplicateValues" dxfId="21902" priority="18877"/>
  </conditionalFormatting>
  <conditionalFormatting sqref="G516">
    <cfRule type="duplicateValues" dxfId="21901" priority="18876"/>
  </conditionalFormatting>
  <conditionalFormatting sqref="G516">
    <cfRule type="duplicateValues" dxfId="21900" priority="18875"/>
  </conditionalFormatting>
  <conditionalFormatting sqref="G516">
    <cfRule type="duplicateValues" dxfId="21899" priority="18874"/>
  </conditionalFormatting>
  <conditionalFormatting sqref="G516">
    <cfRule type="duplicateValues" dxfId="21898" priority="18873"/>
  </conditionalFormatting>
  <conditionalFormatting sqref="G516">
    <cfRule type="duplicateValues" dxfId="21897" priority="18872"/>
  </conditionalFormatting>
  <conditionalFormatting sqref="G516">
    <cfRule type="duplicateValues" dxfId="21896" priority="18871"/>
  </conditionalFormatting>
  <conditionalFormatting sqref="G516">
    <cfRule type="duplicateValues" dxfId="21895" priority="18870"/>
  </conditionalFormatting>
  <conditionalFormatting sqref="G516">
    <cfRule type="duplicateValues" dxfId="21894" priority="18869"/>
  </conditionalFormatting>
  <conditionalFormatting sqref="G516">
    <cfRule type="duplicateValues" dxfId="21893" priority="18868"/>
  </conditionalFormatting>
  <conditionalFormatting sqref="G516">
    <cfRule type="duplicateValues" dxfId="21892" priority="18867"/>
  </conditionalFormatting>
  <conditionalFormatting sqref="G516">
    <cfRule type="duplicateValues" dxfId="21891" priority="18866"/>
  </conditionalFormatting>
  <conditionalFormatting sqref="G516">
    <cfRule type="duplicateValues" dxfId="21890" priority="18865"/>
  </conditionalFormatting>
  <conditionalFormatting sqref="G516">
    <cfRule type="duplicateValues" dxfId="21889" priority="18864"/>
  </conditionalFormatting>
  <conditionalFormatting sqref="G516">
    <cfRule type="duplicateValues" dxfId="21888" priority="18863"/>
  </conditionalFormatting>
  <conditionalFormatting sqref="G516">
    <cfRule type="duplicateValues" dxfId="21887" priority="18862"/>
  </conditionalFormatting>
  <conditionalFormatting sqref="G516">
    <cfRule type="duplicateValues" dxfId="21886" priority="18861"/>
  </conditionalFormatting>
  <conditionalFormatting sqref="G516">
    <cfRule type="duplicateValues" dxfId="21885" priority="18860"/>
  </conditionalFormatting>
  <conditionalFormatting sqref="G516">
    <cfRule type="duplicateValues" dxfId="21884" priority="18859"/>
  </conditionalFormatting>
  <conditionalFormatting sqref="G516">
    <cfRule type="duplicateValues" dxfId="21883" priority="18858"/>
  </conditionalFormatting>
  <conditionalFormatting sqref="G516">
    <cfRule type="duplicateValues" dxfId="21882" priority="18857"/>
  </conditionalFormatting>
  <conditionalFormatting sqref="G516">
    <cfRule type="duplicateValues" dxfId="21881" priority="18856"/>
  </conditionalFormatting>
  <conditionalFormatting sqref="G516">
    <cfRule type="duplicateValues" dxfId="21880" priority="18855"/>
  </conditionalFormatting>
  <conditionalFormatting sqref="G516">
    <cfRule type="duplicateValues" dxfId="21879" priority="18854"/>
  </conditionalFormatting>
  <conditionalFormatting sqref="G516">
    <cfRule type="duplicateValues" dxfId="21878" priority="18853"/>
  </conditionalFormatting>
  <conditionalFormatting sqref="G516">
    <cfRule type="duplicateValues" dxfId="21877" priority="18852"/>
  </conditionalFormatting>
  <conditionalFormatting sqref="G516">
    <cfRule type="duplicateValues" dxfId="21876" priority="18851"/>
  </conditionalFormatting>
  <conditionalFormatting sqref="G516">
    <cfRule type="duplicateValues" dxfId="21875" priority="18850"/>
  </conditionalFormatting>
  <conditionalFormatting sqref="G516">
    <cfRule type="duplicateValues" dxfId="21874" priority="18849"/>
  </conditionalFormatting>
  <conditionalFormatting sqref="G516">
    <cfRule type="duplicateValues" dxfId="21873" priority="18848"/>
  </conditionalFormatting>
  <conditionalFormatting sqref="G516">
    <cfRule type="duplicateValues" dxfId="21872" priority="18847"/>
  </conditionalFormatting>
  <conditionalFormatting sqref="G516">
    <cfRule type="duplicateValues" dxfId="21871" priority="18846"/>
  </conditionalFormatting>
  <conditionalFormatting sqref="G516">
    <cfRule type="duplicateValues" dxfId="21870" priority="18845"/>
  </conditionalFormatting>
  <conditionalFormatting sqref="G516">
    <cfRule type="duplicateValues" dxfId="21869" priority="18844"/>
  </conditionalFormatting>
  <conditionalFormatting sqref="G516">
    <cfRule type="duplicateValues" dxfId="21868" priority="18843"/>
  </conditionalFormatting>
  <conditionalFormatting sqref="G516">
    <cfRule type="duplicateValues" dxfId="21867" priority="18842"/>
  </conditionalFormatting>
  <conditionalFormatting sqref="G516">
    <cfRule type="duplicateValues" dxfId="21866" priority="18841"/>
  </conditionalFormatting>
  <conditionalFormatting sqref="G516">
    <cfRule type="duplicateValues" dxfId="21865" priority="18840"/>
  </conditionalFormatting>
  <conditionalFormatting sqref="G516">
    <cfRule type="duplicateValues" dxfId="21864" priority="18839"/>
  </conditionalFormatting>
  <conditionalFormatting sqref="G516">
    <cfRule type="duplicateValues" dxfId="21863" priority="18838"/>
  </conditionalFormatting>
  <conditionalFormatting sqref="G516">
    <cfRule type="duplicateValues" dxfId="21862" priority="18837"/>
  </conditionalFormatting>
  <conditionalFormatting sqref="G516">
    <cfRule type="duplicateValues" dxfId="21861" priority="18836"/>
  </conditionalFormatting>
  <conditionalFormatting sqref="G516">
    <cfRule type="duplicateValues" dxfId="21860" priority="18835"/>
  </conditionalFormatting>
  <conditionalFormatting sqref="G516">
    <cfRule type="duplicateValues" dxfId="21859" priority="18834"/>
  </conditionalFormatting>
  <conditionalFormatting sqref="G516">
    <cfRule type="duplicateValues" dxfId="21858" priority="18833"/>
  </conditionalFormatting>
  <conditionalFormatting sqref="G516">
    <cfRule type="duplicateValues" dxfId="21857" priority="18832"/>
  </conditionalFormatting>
  <conditionalFormatting sqref="G516">
    <cfRule type="duplicateValues" dxfId="21856" priority="18831"/>
  </conditionalFormatting>
  <conditionalFormatting sqref="G516">
    <cfRule type="duplicateValues" dxfId="21855" priority="18830"/>
  </conditionalFormatting>
  <conditionalFormatting sqref="G516">
    <cfRule type="duplicateValues" dxfId="21854" priority="18829"/>
  </conditionalFormatting>
  <conditionalFormatting sqref="G516">
    <cfRule type="duplicateValues" dxfId="21853" priority="18828"/>
  </conditionalFormatting>
  <conditionalFormatting sqref="G516">
    <cfRule type="duplicateValues" dxfId="21852" priority="18827"/>
  </conditionalFormatting>
  <conditionalFormatting sqref="G516">
    <cfRule type="duplicateValues" dxfId="21851" priority="18826"/>
  </conditionalFormatting>
  <conditionalFormatting sqref="G516">
    <cfRule type="duplicateValues" dxfId="21850" priority="18825"/>
  </conditionalFormatting>
  <conditionalFormatting sqref="G516">
    <cfRule type="duplicateValues" dxfId="21849" priority="18824"/>
  </conditionalFormatting>
  <conditionalFormatting sqref="G516">
    <cfRule type="duplicateValues" dxfId="21848" priority="18823"/>
  </conditionalFormatting>
  <conditionalFormatting sqref="G516">
    <cfRule type="duplicateValues" dxfId="21847" priority="18822"/>
  </conditionalFormatting>
  <conditionalFormatting sqref="G516">
    <cfRule type="duplicateValues" dxfId="21846" priority="18821"/>
  </conditionalFormatting>
  <conditionalFormatting sqref="G516">
    <cfRule type="duplicateValues" dxfId="21845" priority="18820"/>
  </conditionalFormatting>
  <conditionalFormatting sqref="G516">
    <cfRule type="duplicateValues" dxfId="21844" priority="18819"/>
  </conditionalFormatting>
  <conditionalFormatting sqref="G516">
    <cfRule type="duplicateValues" dxfId="21843" priority="18818"/>
  </conditionalFormatting>
  <conditionalFormatting sqref="G516">
    <cfRule type="duplicateValues" dxfId="21842" priority="18817"/>
  </conditionalFormatting>
  <conditionalFormatting sqref="G516">
    <cfRule type="duplicateValues" dxfId="21841" priority="18816"/>
  </conditionalFormatting>
  <conditionalFormatting sqref="G516">
    <cfRule type="duplicateValues" dxfId="21840" priority="18815"/>
  </conditionalFormatting>
  <conditionalFormatting sqref="G516">
    <cfRule type="duplicateValues" dxfId="21839" priority="18814"/>
  </conditionalFormatting>
  <conditionalFormatting sqref="G516">
    <cfRule type="duplicateValues" dxfId="21838" priority="18813"/>
  </conditionalFormatting>
  <conditionalFormatting sqref="G516">
    <cfRule type="duplicateValues" dxfId="21837" priority="18812"/>
  </conditionalFormatting>
  <conditionalFormatting sqref="G516">
    <cfRule type="duplicateValues" dxfId="21836" priority="18811"/>
  </conditionalFormatting>
  <conditionalFormatting sqref="G519">
    <cfRule type="duplicateValues" dxfId="21835" priority="18810"/>
  </conditionalFormatting>
  <conditionalFormatting sqref="G535">
    <cfRule type="duplicateValues" dxfId="21834" priority="18809"/>
  </conditionalFormatting>
  <conditionalFormatting sqref="G535">
    <cfRule type="duplicateValues" dxfId="21833" priority="18808"/>
  </conditionalFormatting>
  <conditionalFormatting sqref="G535">
    <cfRule type="duplicateValues" dxfId="21832" priority="18807"/>
  </conditionalFormatting>
  <conditionalFormatting sqref="G535">
    <cfRule type="duplicateValues" dxfId="21831" priority="18806"/>
  </conditionalFormatting>
  <conditionalFormatting sqref="G535">
    <cfRule type="duplicateValues" dxfId="21830" priority="18805"/>
  </conditionalFormatting>
  <conditionalFormatting sqref="G535">
    <cfRule type="duplicateValues" dxfId="21829" priority="18804"/>
  </conditionalFormatting>
  <conditionalFormatting sqref="G535">
    <cfRule type="duplicateValues" dxfId="21828" priority="18803"/>
  </conditionalFormatting>
  <conditionalFormatting sqref="G535">
    <cfRule type="duplicateValues" dxfId="21827" priority="18802"/>
  </conditionalFormatting>
  <conditionalFormatting sqref="G535">
    <cfRule type="duplicateValues" dxfId="21826" priority="18801"/>
  </conditionalFormatting>
  <conditionalFormatting sqref="G535">
    <cfRule type="duplicateValues" dxfId="21825" priority="18800"/>
  </conditionalFormatting>
  <conditionalFormatting sqref="G535">
    <cfRule type="duplicateValues" dxfId="21824" priority="18799"/>
  </conditionalFormatting>
  <conditionalFormatting sqref="G535">
    <cfRule type="duplicateValues" dxfId="21823" priority="18798"/>
  </conditionalFormatting>
  <conditionalFormatting sqref="G535">
    <cfRule type="duplicateValues" dxfId="21822" priority="18797"/>
  </conditionalFormatting>
  <conditionalFormatting sqref="G535">
    <cfRule type="duplicateValues" dxfId="21821" priority="18796"/>
  </conditionalFormatting>
  <conditionalFormatting sqref="G535">
    <cfRule type="duplicateValues" dxfId="21820" priority="18795"/>
  </conditionalFormatting>
  <conditionalFormatting sqref="G535">
    <cfRule type="duplicateValues" dxfId="21819" priority="18794"/>
  </conditionalFormatting>
  <conditionalFormatting sqref="G535">
    <cfRule type="duplicateValues" dxfId="21818" priority="18793"/>
  </conditionalFormatting>
  <conditionalFormatting sqref="G535">
    <cfRule type="duplicateValues" dxfId="21817" priority="18792"/>
  </conditionalFormatting>
  <conditionalFormatting sqref="G535">
    <cfRule type="duplicateValues" dxfId="21816" priority="18791"/>
  </conditionalFormatting>
  <conditionalFormatting sqref="G535">
    <cfRule type="duplicateValues" dxfId="21815" priority="18790"/>
  </conditionalFormatting>
  <conditionalFormatting sqref="G535">
    <cfRule type="duplicateValues" dxfId="21814" priority="18789"/>
  </conditionalFormatting>
  <conditionalFormatting sqref="G535">
    <cfRule type="duplicateValues" dxfId="21813" priority="18788"/>
  </conditionalFormatting>
  <conditionalFormatting sqref="G535">
    <cfRule type="duplicateValues" dxfId="21812" priority="18787"/>
  </conditionalFormatting>
  <conditionalFormatting sqref="G535">
    <cfRule type="duplicateValues" dxfId="21811" priority="18786"/>
  </conditionalFormatting>
  <conditionalFormatting sqref="G535">
    <cfRule type="duplicateValues" dxfId="21810" priority="18785"/>
  </conditionalFormatting>
  <conditionalFormatting sqref="G535">
    <cfRule type="duplicateValues" dxfId="21809" priority="18784"/>
  </conditionalFormatting>
  <conditionalFormatting sqref="G535">
    <cfRule type="duplicateValues" dxfId="21808" priority="18783"/>
  </conditionalFormatting>
  <conditionalFormatting sqref="G535">
    <cfRule type="duplicateValues" dxfId="21807" priority="18782"/>
  </conditionalFormatting>
  <conditionalFormatting sqref="G535">
    <cfRule type="duplicateValues" dxfId="21806" priority="18781"/>
  </conditionalFormatting>
  <conditionalFormatting sqref="G535">
    <cfRule type="duplicateValues" dxfId="21805" priority="18780"/>
  </conditionalFormatting>
  <conditionalFormatting sqref="G535">
    <cfRule type="duplicateValues" dxfId="21804" priority="18779"/>
  </conditionalFormatting>
  <conditionalFormatting sqref="G535">
    <cfRule type="duplicateValues" dxfId="21803" priority="18778"/>
  </conditionalFormatting>
  <conditionalFormatting sqref="G535">
    <cfRule type="duplicateValues" dxfId="21802" priority="18777"/>
  </conditionalFormatting>
  <conditionalFormatting sqref="G535">
    <cfRule type="duplicateValues" dxfId="21801" priority="18776"/>
  </conditionalFormatting>
  <conditionalFormatting sqref="G535">
    <cfRule type="duplicateValues" dxfId="21800" priority="18775"/>
  </conditionalFormatting>
  <conditionalFormatting sqref="G535">
    <cfRule type="duplicateValues" dxfId="21799" priority="18774"/>
  </conditionalFormatting>
  <conditionalFormatting sqref="G535">
    <cfRule type="duplicateValues" dxfId="21798" priority="18773"/>
  </conditionalFormatting>
  <conditionalFormatting sqref="G535">
    <cfRule type="duplicateValues" dxfId="21797" priority="18772"/>
  </conditionalFormatting>
  <conditionalFormatting sqref="G535">
    <cfRule type="duplicateValues" dxfId="21796" priority="18771"/>
  </conditionalFormatting>
  <conditionalFormatting sqref="G535">
    <cfRule type="duplicateValues" dxfId="21795" priority="18770"/>
  </conditionalFormatting>
  <conditionalFormatting sqref="G535">
    <cfRule type="duplicateValues" dxfId="21794" priority="18769"/>
  </conditionalFormatting>
  <conditionalFormatting sqref="G535">
    <cfRule type="duplicateValues" dxfId="21793" priority="18768"/>
  </conditionalFormatting>
  <conditionalFormatting sqref="G535">
    <cfRule type="duplicateValues" dxfId="21792" priority="18767"/>
  </conditionalFormatting>
  <conditionalFormatting sqref="G535">
    <cfRule type="duplicateValues" dxfId="21791" priority="18766"/>
  </conditionalFormatting>
  <conditionalFormatting sqref="G535">
    <cfRule type="duplicateValues" dxfId="21790" priority="18765"/>
  </conditionalFormatting>
  <conditionalFormatting sqref="G535">
    <cfRule type="duplicateValues" dxfId="21789" priority="18764"/>
  </conditionalFormatting>
  <conditionalFormatting sqref="G535">
    <cfRule type="duplicateValues" dxfId="21788" priority="18763"/>
  </conditionalFormatting>
  <conditionalFormatting sqref="G535">
    <cfRule type="duplicateValues" dxfId="21787" priority="18762"/>
  </conditionalFormatting>
  <conditionalFormatting sqref="G535">
    <cfRule type="duplicateValues" dxfId="21786" priority="18761"/>
  </conditionalFormatting>
  <conditionalFormatting sqref="G535">
    <cfRule type="duplicateValues" dxfId="21785" priority="18760"/>
  </conditionalFormatting>
  <conditionalFormatting sqref="G535">
    <cfRule type="duplicateValues" dxfId="21784" priority="18759"/>
  </conditionalFormatting>
  <conditionalFormatting sqref="G535">
    <cfRule type="duplicateValues" dxfId="21783" priority="18758"/>
  </conditionalFormatting>
  <conditionalFormatting sqref="G535">
    <cfRule type="duplicateValues" dxfId="21782" priority="18757"/>
  </conditionalFormatting>
  <conditionalFormatting sqref="G535">
    <cfRule type="duplicateValues" dxfId="21781" priority="18756"/>
  </conditionalFormatting>
  <conditionalFormatting sqref="G535">
    <cfRule type="duplicateValues" dxfId="21780" priority="18755"/>
  </conditionalFormatting>
  <conditionalFormatting sqref="G535">
    <cfRule type="duplicateValues" dxfId="21779" priority="18754"/>
  </conditionalFormatting>
  <conditionalFormatting sqref="G535">
    <cfRule type="duplicateValues" dxfId="21778" priority="18753"/>
  </conditionalFormatting>
  <conditionalFormatting sqref="G535">
    <cfRule type="duplicateValues" dxfId="21777" priority="18752"/>
  </conditionalFormatting>
  <conditionalFormatting sqref="G535">
    <cfRule type="duplicateValues" dxfId="21776" priority="18751"/>
  </conditionalFormatting>
  <conditionalFormatting sqref="G535">
    <cfRule type="duplicateValues" dxfId="21775" priority="18750"/>
  </conditionalFormatting>
  <conditionalFormatting sqref="G535">
    <cfRule type="duplicateValues" dxfId="21774" priority="18749"/>
  </conditionalFormatting>
  <conditionalFormatting sqref="G535">
    <cfRule type="duplicateValues" dxfId="21773" priority="18748"/>
  </conditionalFormatting>
  <conditionalFormatting sqref="G535">
    <cfRule type="duplicateValues" dxfId="21772" priority="18747"/>
  </conditionalFormatting>
  <conditionalFormatting sqref="G535">
    <cfRule type="duplicateValues" dxfId="21771" priority="18746"/>
  </conditionalFormatting>
  <conditionalFormatting sqref="G535">
    <cfRule type="duplicateValues" dxfId="21770" priority="18745"/>
  </conditionalFormatting>
  <conditionalFormatting sqref="G535">
    <cfRule type="duplicateValues" dxfId="21769" priority="18744"/>
  </conditionalFormatting>
  <conditionalFormatting sqref="G535">
    <cfRule type="duplicateValues" dxfId="21768" priority="18743"/>
  </conditionalFormatting>
  <conditionalFormatting sqref="G535">
    <cfRule type="duplicateValues" dxfId="21767" priority="18742"/>
  </conditionalFormatting>
  <conditionalFormatting sqref="G535">
    <cfRule type="duplicateValues" dxfId="21766" priority="18741"/>
  </conditionalFormatting>
  <conditionalFormatting sqref="G536">
    <cfRule type="duplicateValues" dxfId="21765" priority="18740"/>
  </conditionalFormatting>
  <conditionalFormatting sqref="G537">
    <cfRule type="duplicateValues" dxfId="21764" priority="18739"/>
  </conditionalFormatting>
  <conditionalFormatting sqref="G537">
    <cfRule type="duplicateValues" dxfId="21763" priority="18738"/>
  </conditionalFormatting>
  <conditionalFormatting sqref="G537">
    <cfRule type="duplicateValues" dxfId="21762" priority="18737"/>
  </conditionalFormatting>
  <conditionalFormatting sqref="G537">
    <cfRule type="duplicateValues" dxfId="21761" priority="18736"/>
  </conditionalFormatting>
  <conditionalFormatting sqref="G537">
    <cfRule type="duplicateValues" dxfId="21760" priority="18735"/>
  </conditionalFormatting>
  <conditionalFormatting sqref="G537">
    <cfRule type="duplicateValues" dxfId="21759" priority="18734"/>
  </conditionalFormatting>
  <conditionalFormatting sqref="G537">
    <cfRule type="duplicateValues" dxfId="21758" priority="18733"/>
  </conditionalFormatting>
  <conditionalFormatting sqref="G537">
    <cfRule type="duplicateValues" dxfId="21757" priority="18732"/>
  </conditionalFormatting>
  <conditionalFormatting sqref="G537">
    <cfRule type="duplicateValues" dxfId="21756" priority="18731"/>
  </conditionalFormatting>
  <conditionalFormatting sqref="G537">
    <cfRule type="duplicateValues" dxfId="21755" priority="18730"/>
  </conditionalFormatting>
  <conditionalFormatting sqref="G537">
    <cfRule type="duplicateValues" dxfId="21754" priority="18729"/>
  </conditionalFormatting>
  <conditionalFormatting sqref="G537">
    <cfRule type="duplicateValues" dxfId="21753" priority="18728"/>
  </conditionalFormatting>
  <conditionalFormatting sqref="G537">
    <cfRule type="duplicateValues" dxfId="21752" priority="18727"/>
  </conditionalFormatting>
  <conditionalFormatting sqref="G537">
    <cfRule type="duplicateValues" dxfId="21751" priority="18726"/>
  </conditionalFormatting>
  <conditionalFormatting sqref="G537">
    <cfRule type="duplicateValues" dxfId="21750" priority="18725"/>
  </conditionalFormatting>
  <conditionalFormatting sqref="G537">
    <cfRule type="duplicateValues" dxfId="21749" priority="18724"/>
  </conditionalFormatting>
  <conditionalFormatting sqref="G537">
    <cfRule type="duplicateValues" dxfId="21748" priority="18723"/>
  </conditionalFormatting>
  <conditionalFormatting sqref="G537">
    <cfRule type="duplicateValues" dxfId="21747" priority="18722"/>
  </conditionalFormatting>
  <conditionalFormatting sqref="G537">
    <cfRule type="duplicateValues" dxfId="21746" priority="18721"/>
  </conditionalFormatting>
  <conditionalFormatting sqref="G537">
    <cfRule type="duplicateValues" dxfId="21745" priority="18720"/>
  </conditionalFormatting>
  <conditionalFormatting sqref="G537">
    <cfRule type="duplicateValues" dxfId="21744" priority="18719"/>
  </conditionalFormatting>
  <conditionalFormatting sqref="G537">
    <cfRule type="duplicateValues" dxfId="21743" priority="18718"/>
  </conditionalFormatting>
  <conditionalFormatting sqref="G537">
    <cfRule type="duplicateValues" dxfId="21742" priority="18717"/>
  </conditionalFormatting>
  <conditionalFormatting sqref="G537">
    <cfRule type="duplicateValues" dxfId="21741" priority="18716"/>
  </conditionalFormatting>
  <conditionalFormatting sqref="G537">
    <cfRule type="duplicateValues" dxfId="21740" priority="18715"/>
  </conditionalFormatting>
  <conditionalFormatting sqref="G537">
    <cfRule type="duplicateValues" dxfId="21739" priority="18714"/>
  </conditionalFormatting>
  <conditionalFormatting sqref="G537">
    <cfRule type="duplicateValues" dxfId="21738" priority="18713"/>
  </conditionalFormatting>
  <conditionalFormatting sqref="G537">
    <cfRule type="duplicateValues" dxfId="21737" priority="18712"/>
  </conditionalFormatting>
  <conditionalFormatting sqref="G537">
    <cfRule type="duplicateValues" dxfId="21736" priority="18711"/>
  </conditionalFormatting>
  <conditionalFormatting sqref="G537">
    <cfRule type="duplicateValues" dxfId="21735" priority="18710"/>
  </conditionalFormatting>
  <conditionalFormatting sqref="G537">
    <cfRule type="duplicateValues" dxfId="21734" priority="18709"/>
  </conditionalFormatting>
  <conditionalFormatting sqref="G537">
    <cfRule type="duplicateValues" dxfId="21733" priority="18708"/>
  </conditionalFormatting>
  <conditionalFormatting sqref="G537">
    <cfRule type="duplicateValues" dxfId="21732" priority="18707"/>
  </conditionalFormatting>
  <conditionalFormatting sqref="G537">
    <cfRule type="duplicateValues" dxfId="21731" priority="18706"/>
  </conditionalFormatting>
  <conditionalFormatting sqref="G537">
    <cfRule type="duplicateValues" dxfId="21730" priority="18705"/>
  </conditionalFormatting>
  <conditionalFormatting sqref="G537">
    <cfRule type="duplicateValues" dxfId="21729" priority="18704"/>
  </conditionalFormatting>
  <conditionalFormatting sqref="G537">
    <cfRule type="duplicateValues" dxfId="21728" priority="18703"/>
  </conditionalFormatting>
  <conditionalFormatting sqref="G537">
    <cfRule type="duplicateValues" dxfId="21727" priority="18702"/>
  </conditionalFormatting>
  <conditionalFormatting sqref="G537">
    <cfRule type="duplicateValues" dxfId="21726" priority="18701"/>
  </conditionalFormatting>
  <conditionalFormatting sqref="G537">
    <cfRule type="duplicateValues" dxfId="21725" priority="18700"/>
  </conditionalFormatting>
  <conditionalFormatting sqref="G537">
    <cfRule type="duplicateValues" dxfId="21724" priority="18699"/>
  </conditionalFormatting>
  <conditionalFormatting sqref="G537">
    <cfRule type="duplicateValues" dxfId="21723" priority="18698"/>
  </conditionalFormatting>
  <conditionalFormatting sqref="G537">
    <cfRule type="duplicateValues" dxfId="21722" priority="18697"/>
  </conditionalFormatting>
  <conditionalFormatting sqref="G537">
    <cfRule type="duplicateValues" dxfId="21721" priority="18696"/>
  </conditionalFormatting>
  <conditionalFormatting sqref="G537">
    <cfRule type="duplicateValues" dxfId="21720" priority="18695"/>
  </conditionalFormatting>
  <conditionalFormatting sqref="G537">
    <cfRule type="duplicateValues" dxfId="21719" priority="18694"/>
  </conditionalFormatting>
  <conditionalFormatting sqref="G537">
    <cfRule type="duplicateValues" dxfId="21718" priority="18693"/>
  </conditionalFormatting>
  <conditionalFormatting sqref="G537">
    <cfRule type="duplicateValues" dxfId="21717" priority="18692"/>
  </conditionalFormatting>
  <conditionalFormatting sqref="G537">
    <cfRule type="duplicateValues" dxfId="21716" priority="18691"/>
  </conditionalFormatting>
  <conditionalFormatting sqref="G537">
    <cfRule type="duplicateValues" dxfId="21715" priority="18690"/>
  </conditionalFormatting>
  <conditionalFormatting sqref="G537">
    <cfRule type="duplicateValues" dxfId="21714" priority="18689"/>
  </conditionalFormatting>
  <conditionalFormatting sqref="G537">
    <cfRule type="duplicateValues" dxfId="21713" priority="18688"/>
  </conditionalFormatting>
  <conditionalFormatting sqref="G537">
    <cfRule type="duplicateValues" dxfId="21712" priority="18687"/>
  </conditionalFormatting>
  <conditionalFormatting sqref="G537">
    <cfRule type="duplicateValues" dxfId="21711" priority="18686"/>
  </conditionalFormatting>
  <conditionalFormatting sqref="G537">
    <cfRule type="duplicateValues" dxfId="21710" priority="18685"/>
  </conditionalFormatting>
  <conditionalFormatting sqref="G537">
    <cfRule type="duplicateValues" dxfId="21709" priority="18684"/>
  </conditionalFormatting>
  <conditionalFormatting sqref="G537">
    <cfRule type="duplicateValues" dxfId="21708" priority="18683"/>
  </conditionalFormatting>
  <conditionalFormatting sqref="G537">
    <cfRule type="duplicateValues" dxfId="21707" priority="18682"/>
  </conditionalFormatting>
  <conditionalFormatting sqref="G537">
    <cfRule type="duplicateValues" dxfId="21706" priority="18681"/>
  </conditionalFormatting>
  <conditionalFormatting sqref="G537">
    <cfRule type="duplicateValues" dxfId="21705" priority="18680"/>
  </conditionalFormatting>
  <conditionalFormatting sqref="G537">
    <cfRule type="duplicateValues" dxfId="21704" priority="18679"/>
  </conditionalFormatting>
  <conditionalFormatting sqref="G537">
    <cfRule type="duplicateValues" dxfId="21703" priority="18678"/>
  </conditionalFormatting>
  <conditionalFormatting sqref="G537">
    <cfRule type="duplicateValues" dxfId="21702" priority="18677"/>
  </conditionalFormatting>
  <conditionalFormatting sqref="G537">
    <cfRule type="duplicateValues" dxfId="21701" priority="18676"/>
  </conditionalFormatting>
  <conditionalFormatting sqref="G537">
    <cfRule type="duplicateValues" dxfId="21700" priority="18675"/>
  </conditionalFormatting>
  <conditionalFormatting sqref="G537">
    <cfRule type="duplicateValues" dxfId="21699" priority="18674"/>
  </conditionalFormatting>
  <conditionalFormatting sqref="G537">
    <cfRule type="duplicateValues" dxfId="21698" priority="18673"/>
  </conditionalFormatting>
  <conditionalFormatting sqref="G537">
    <cfRule type="duplicateValues" dxfId="21697" priority="18672"/>
  </conditionalFormatting>
  <conditionalFormatting sqref="G537">
    <cfRule type="duplicateValues" dxfId="21696" priority="18671"/>
  </conditionalFormatting>
  <conditionalFormatting sqref="G538">
    <cfRule type="duplicateValues" dxfId="21695" priority="18670"/>
  </conditionalFormatting>
  <conditionalFormatting sqref="G536">
    <cfRule type="duplicateValues" dxfId="21694" priority="18669"/>
  </conditionalFormatting>
  <conditionalFormatting sqref="G536">
    <cfRule type="duplicateValues" dxfId="21693" priority="18668"/>
  </conditionalFormatting>
  <conditionalFormatting sqref="G536">
    <cfRule type="duplicateValues" dxfId="21692" priority="18667"/>
  </conditionalFormatting>
  <conditionalFormatting sqref="G536">
    <cfRule type="duplicateValues" dxfId="21691" priority="18666"/>
  </conditionalFormatting>
  <conditionalFormatting sqref="G536">
    <cfRule type="duplicateValues" dxfId="21690" priority="18665"/>
  </conditionalFormatting>
  <conditionalFormatting sqref="G536">
    <cfRule type="duplicateValues" dxfId="21689" priority="18664"/>
  </conditionalFormatting>
  <conditionalFormatting sqref="G536">
    <cfRule type="duplicateValues" dxfId="21688" priority="18663"/>
  </conditionalFormatting>
  <conditionalFormatting sqref="G536">
    <cfRule type="duplicateValues" dxfId="21687" priority="18662"/>
  </conditionalFormatting>
  <conditionalFormatting sqref="G536">
    <cfRule type="duplicateValues" dxfId="21686" priority="18661"/>
  </conditionalFormatting>
  <conditionalFormatting sqref="G536">
    <cfRule type="duplicateValues" dxfId="21685" priority="18660"/>
  </conditionalFormatting>
  <conditionalFormatting sqref="G536">
    <cfRule type="duplicateValues" dxfId="21684" priority="18659"/>
  </conditionalFormatting>
  <conditionalFormatting sqref="G536">
    <cfRule type="duplicateValues" dxfId="21683" priority="18658"/>
  </conditionalFormatting>
  <conditionalFormatting sqref="G536">
    <cfRule type="duplicateValues" dxfId="21682" priority="18657"/>
  </conditionalFormatting>
  <conditionalFormatting sqref="G536">
    <cfRule type="duplicateValues" dxfId="21681" priority="18656"/>
  </conditionalFormatting>
  <conditionalFormatting sqref="G536">
    <cfRule type="duplicateValues" dxfId="21680" priority="18655"/>
  </conditionalFormatting>
  <conditionalFormatting sqref="G536">
    <cfRule type="duplicateValues" dxfId="21679" priority="18654"/>
  </conditionalFormatting>
  <conditionalFormatting sqref="G536">
    <cfRule type="duplicateValues" dxfId="21678" priority="18653"/>
  </conditionalFormatting>
  <conditionalFormatting sqref="G536">
    <cfRule type="duplicateValues" dxfId="21677" priority="18652"/>
  </conditionalFormatting>
  <conditionalFormatting sqref="G536">
    <cfRule type="duplicateValues" dxfId="21676" priority="18651"/>
  </conditionalFormatting>
  <conditionalFormatting sqref="G536">
    <cfRule type="duplicateValues" dxfId="21675" priority="18650"/>
  </conditionalFormatting>
  <conditionalFormatting sqref="G536">
    <cfRule type="duplicateValues" dxfId="21674" priority="18649"/>
  </conditionalFormatting>
  <conditionalFormatting sqref="G536">
    <cfRule type="duplicateValues" dxfId="21673" priority="18648"/>
  </conditionalFormatting>
  <conditionalFormatting sqref="G536">
    <cfRule type="duplicateValues" dxfId="21672" priority="18647"/>
  </conditionalFormatting>
  <conditionalFormatting sqref="G536">
    <cfRule type="duplicateValues" dxfId="21671" priority="18646"/>
  </conditionalFormatting>
  <conditionalFormatting sqref="G536">
    <cfRule type="duplicateValues" dxfId="21670" priority="18645"/>
  </conditionalFormatting>
  <conditionalFormatting sqref="G536">
    <cfRule type="duplicateValues" dxfId="21669" priority="18644"/>
  </conditionalFormatting>
  <conditionalFormatting sqref="G536">
    <cfRule type="duplicateValues" dxfId="21668" priority="18643"/>
  </conditionalFormatting>
  <conditionalFormatting sqref="G536">
    <cfRule type="duplicateValues" dxfId="21667" priority="18642"/>
  </conditionalFormatting>
  <conditionalFormatting sqref="G536">
    <cfRule type="duplicateValues" dxfId="21666" priority="18641"/>
  </conditionalFormatting>
  <conditionalFormatting sqref="G536">
    <cfRule type="duplicateValues" dxfId="21665" priority="18640"/>
  </conditionalFormatting>
  <conditionalFormatting sqref="G536">
    <cfRule type="duplicateValues" dxfId="21664" priority="18639"/>
  </conditionalFormatting>
  <conditionalFormatting sqref="G536">
    <cfRule type="duplicateValues" dxfId="21663" priority="18638"/>
  </conditionalFormatting>
  <conditionalFormatting sqref="G536">
    <cfRule type="duplicateValues" dxfId="21662" priority="18637"/>
  </conditionalFormatting>
  <conditionalFormatting sqref="G536">
    <cfRule type="duplicateValues" dxfId="21661" priority="18636"/>
  </conditionalFormatting>
  <conditionalFormatting sqref="G536">
    <cfRule type="duplicateValues" dxfId="21660" priority="18635"/>
  </conditionalFormatting>
  <conditionalFormatting sqref="G536">
    <cfRule type="duplicateValues" dxfId="21659" priority="18634"/>
  </conditionalFormatting>
  <conditionalFormatting sqref="G536">
    <cfRule type="duplicateValues" dxfId="21658" priority="18633"/>
  </conditionalFormatting>
  <conditionalFormatting sqref="G536">
    <cfRule type="duplicateValues" dxfId="21657" priority="18632"/>
  </conditionalFormatting>
  <conditionalFormatting sqref="G536">
    <cfRule type="duplicateValues" dxfId="21656" priority="18631"/>
  </conditionalFormatting>
  <conditionalFormatting sqref="G536">
    <cfRule type="duplicateValues" dxfId="21655" priority="18630"/>
  </conditionalFormatting>
  <conditionalFormatting sqref="G536">
    <cfRule type="duplicateValues" dxfId="21654" priority="18629"/>
  </conditionalFormatting>
  <conditionalFormatting sqref="G536">
    <cfRule type="duplicateValues" dxfId="21653" priority="18628"/>
  </conditionalFormatting>
  <conditionalFormatting sqref="G536">
    <cfRule type="duplicateValues" dxfId="21652" priority="18627"/>
  </conditionalFormatting>
  <conditionalFormatting sqref="G536">
    <cfRule type="duplicateValues" dxfId="21651" priority="18626"/>
  </conditionalFormatting>
  <conditionalFormatting sqref="G536">
    <cfRule type="duplicateValues" dxfId="21650" priority="18625"/>
  </conditionalFormatting>
  <conditionalFormatting sqref="G536">
    <cfRule type="duplicateValues" dxfId="21649" priority="18624"/>
  </conditionalFormatting>
  <conditionalFormatting sqref="G536">
    <cfRule type="duplicateValues" dxfId="21648" priority="18623"/>
  </conditionalFormatting>
  <conditionalFormatting sqref="G536">
    <cfRule type="duplicateValues" dxfId="21647" priority="18622"/>
  </conditionalFormatting>
  <conditionalFormatting sqref="G536">
    <cfRule type="duplicateValues" dxfId="21646" priority="18621"/>
  </conditionalFormatting>
  <conditionalFormatting sqref="G536">
    <cfRule type="duplicateValues" dxfId="21645" priority="18620"/>
  </conditionalFormatting>
  <conditionalFormatting sqref="G536">
    <cfRule type="duplicateValues" dxfId="21644" priority="18619"/>
  </conditionalFormatting>
  <conditionalFormatting sqref="G536">
    <cfRule type="duplicateValues" dxfId="21643" priority="18618"/>
  </conditionalFormatting>
  <conditionalFormatting sqref="G536">
    <cfRule type="duplicateValues" dxfId="21642" priority="18617"/>
  </conditionalFormatting>
  <conditionalFormatting sqref="G536">
    <cfRule type="duplicateValues" dxfId="21641" priority="18616"/>
  </conditionalFormatting>
  <conditionalFormatting sqref="G536">
    <cfRule type="duplicateValues" dxfId="21640" priority="18615"/>
  </conditionalFormatting>
  <conditionalFormatting sqref="G536">
    <cfRule type="duplicateValues" dxfId="21639" priority="18614"/>
  </conditionalFormatting>
  <conditionalFormatting sqref="G536">
    <cfRule type="duplicateValues" dxfId="21638" priority="18613"/>
  </conditionalFormatting>
  <conditionalFormatting sqref="G536">
    <cfRule type="duplicateValues" dxfId="21637" priority="18612"/>
  </conditionalFormatting>
  <conditionalFormatting sqref="G536">
    <cfRule type="duplicateValues" dxfId="21636" priority="18611"/>
  </conditionalFormatting>
  <conditionalFormatting sqref="G536">
    <cfRule type="duplicateValues" dxfId="21635" priority="18610"/>
  </conditionalFormatting>
  <conditionalFormatting sqref="G536">
    <cfRule type="duplicateValues" dxfId="21634" priority="18609"/>
  </conditionalFormatting>
  <conditionalFormatting sqref="G536">
    <cfRule type="duplicateValues" dxfId="21633" priority="18608"/>
  </conditionalFormatting>
  <conditionalFormatting sqref="G536">
    <cfRule type="duplicateValues" dxfId="21632" priority="18607"/>
  </conditionalFormatting>
  <conditionalFormatting sqref="G536">
    <cfRule type="duplicateValues" dxfId="21631" priority="18606"/>
  </conditionalFormatting>
  <conditionalFormatting sqref="G536">
    <cfRule type="duplicateValues" dxfId="21630" priority="18605"/>
  </conditionalFormatting>
  <conditionalFormatting sqref="G536">
    <cfRule type="duplicateValues" dxfId="21629" priority="18604"/>
  </conditionalFormatting>
  <conditionalFormatting sqref="G536">
    <cfRule type="duplicateValues" dxfId="21628" priority="18603"/>
  </conditionalFormatting>
  <conditionalFormatting sqref="G536">
    <cfRule type="duplicateValues" dxfId="21627" priority="18602"/>
  </conditionalFormatting>
  <conditionalFormatting sqref="G536">
    <cfRule type="duplicateValues" dxfId="21626" priority="18601"/>
  </conditionalFormatting>
  <conditionalFormatting sqref="G537">
    <cfRule type="duplicateValues" dxfId="21625" priority="18600"/>
  </conditionalFormatting>
  <conditionalFormatting sqref="G536">
    <cfRule type="duplicateValues" dxfId="21624" priority="18599"/>
  </conditionalFormatting>
  <conditionalFormatting sqref="G536">
    <cfRule type="duplicateValues" dxfId="21623" priority="18598"/>
  </conditionalFormatting>
  <conditionalFormatting sqref="G536">
    <cfRule type="duplicateValues" dxfId="21622" priority="18597"/>
  </conditionalFormatting>
  <conditionalFormatting sqref="G536">
    <cfRule type="duplicateValues" dxfId="21621" priority="18596"/>
  </conditionalFormatting>
  <conditionalFormatting sqref="G536">
    <cfRule type="duplicateValues" dxfId="21620" priority="18595"/>
  </conditionalFormatting>
  <conditionalFormatting sqref="G536">
    <cfRule type="duplicateValues" dxfId="21619" priority="18594"/>
  </conditionalFormatting>
  <conditionalFormatting sqref="G536">
    <cfRule type="duplicateValues" dxfId="21618" priority="18593"/>
  </conditionalFormatting>
  <conditionalFormatting sqref="G536">
    <cfRule type="duplicateValues" dxfId="21617" priority="18592"/>
  </conditionalFormatting>
  <conditionalFormatting sqref="G536">
    <cfRule type="duplicateValues" dxfId="21616" priority="18591"/>
  </conditionalFormatting>
  <conditionalFormatting sqref="G536">
    <cfRule type="duplicateValues" dxfId="21615" priority="18590"/>
  </conditionalFormatting>
  <conditionalFormatting sqref="G536">
    <cfRule type="duplicateValues" dxfId="21614" priority="18589"/>
  </conditionalFormatting>
  <conditionalFormatting sqref="G536">
    <cfRule type="duplicateValues" dxfId="21613" priority="18588"/>
  </conditionalFormatting>
  <conditionalFormatting sqref="G536">
    <cfRule type="duplicateValues" dxfId="21612" priority="18587"/>
  </conditionalFormatting>
  <conditionalFormatting sqref="G536">
    <cfRule type="duplicateValues" dxfId="21611" priority="18586"/>
  </conditionalFormatting>
  <conditionalFormatting sqref="G536">
    <cfRule type="duplicateValues" dxfId="21610" priority="18585"/>
  </conditionalFormatting>
  <conditionalFormatting sqref="G536">
    <cfRule type="duplicateValues" dxfId="21609" priority="18584"/>
  </conditionalFormatting>
  <conditionalFormatting sqref="G536">
    <cfRule type="duplicateValues" dxfId="21608" priority="18583"/>
  </conditionalFormatting>
  <conditionalFormatting sqref="G536">
    <cfRule type="duplicateValues" dxfId="21607" priority="18582"/>
  </conditionalFormatting>
  <conditionalFormatting sqref="G536">
    <cfRule type="duplicateValues" dxfId="21606" priority="18581"/>
  </conditionalFormatting>
  <conditionalFormatting sqref="G536">
    <cfRule type="duplicateValues" dxfId="21605" priority="18580"/>
  </conditionalFormatting>
  <conditionalFormatting sqref="G536">
    <cfRule type="duplicateValues" dxfId="21604" priority="18579"/>
  </conditionalFormatting>
  <conditionalFormatting sqref="G536">
    <cfRule type="duplicateValues" dxfId="21603" priority="18578"/>
  </conditionalFormatting>
  <conditionalFormatting sqref="G536">
    <cfRule type="duplicateValues" dxfId="21602" priority="18577"/>
  </conditionalFormatting>
  <conditionalFormatting sqref="G536">
    <cfRule type="duplicateValues" dxfId="21601" priority="18576"/>
  </conditionalFormatting>
  <conditionalFormatting sqref="G536">
    <cfRule type="duplicateValues" dxfId="21600" priority="18575"/>
  </conditionalFormatting>
  <conditionalFormatting sqref="G536">
    <cfRule type="duplicateValues" dxfId="21599" priority="18574"/>
  </conditionalFormatting>
  <conditionalFormatting sqref="G536">
    <cfRule type="duplicateValues" dxfId="21598" priority="18573"/>
  </conditionalFormatting>
  <conditionalFormatting sqref="G536">
    <cfRule type="duplicateValues" dxfId="21597" priority="18572"/>
  </conditionalFormatting>
  <conditionalFormatting sqref="G536">
    <cfRule type="duplicateValues" dxfId="21596" priority="18571"/>
  </conditionalFormatting>
  <conditionalFormatting sqref="G536">
    <cfRule type="duplicateValues" dxfId="21595" priority="18570"/>
  </conditionalFormatting>
  <conditionalFormatting sqref="G536">
    <cfRule type="duplicateValues" dxfId="21594" priority="18569"/>
  </conditionalFormatting>
  <conditionalFormatting sqref="G536">
    <cfRule type="duplicateValues" dxfId="21593" priority="18568"/>
  </conditionalFormatting>
  <conditionalFormatting sqref="G536">
    <cfRule type="duplicateValues" dxfId="21592" priority="18567"/>
  </conditionalFormatting>
  <conditionalFormatting sqref="G536">
    <cfRule type="duplicateValues" dxfId="21591" priority="18566"/>
  </conditionalFormatting>
  <conditionalFormatting sqref="G536">
    <cfRule type="duplicateValues" dxfId="21590" priority="18565"/>
  </conditionalFormatting>
  <conditionalFormatting sqref="G536">
    <cfRule type="duplicateValues" dxfId="21589" priority="18564"/>
  </conditionalFormatting>
  <conditionalFormatting sqref="G536">
    <cfRule type="duplicateValues" dxfId="21588" priority="18563"/>
  </conditionalFormatting>
  <conditionalFormatting sqref="G536">
    <cfRule type="duplicateValues" dxfId="21587" priority="18562"/>
  </conditionalFormatting>
  <conditionalFormatting sqref="G536">
    <cfRule type="duplicateValues" dxfId="21586" priority="18561"/>
  </conditionalFormatting>
  <conditionalFormatting sqref="G536">
    <cfRule type="duplicateValues" dxfId="21585" priority="18560"/>
  </conditionalFormatting>
  <conditionalFormatting sqref="G536">
    <cfRule type="duplicateValues" dxfId="21584" priority="18559"/>
  </conditionalFormatting>
  <conditionalFormatting sqref="G536">
    <cfRule type="duplicateValues" dxfId="21583" priority="18558"/>
  </conditionalFormatting>
  <conditionalFormatting sqref="G536">
    <cfRule type="duplicateValues" dxfId="21582" priority="18557"/>
  </conditionalFormatting>
  <conditionalFormatting sqref="G536">
    <cfRule type="duplicateValues" dxfId="21581" priority="18556"/>
  </conditionalFormatting>
  <conditionalFormatting sqref="G536">
    <cfRule type="duplicateValues" dxfId="21580" priority="18555"/>
  </conditionalFormatting>
  <conditionalFormatting sqref="G536">
    <cfRule type="duplicateValues" dxfId="21579" priority="18554"/>
  </conditionalFormatting>
  <conditionalFormatting sqref="G536">
    <cfRule type="duplicateValues" dxfId="21578" priority="18553"/>
  </conditionalFormatting>
  <conditionalFormatting sqref="G536">
    <cfRule type="duplicateValues" dxfId="21577" priority="18552"/>
  </conditionalFormatting>
  <conditionalFormatting sqref="G536">
    <cfRule type="duplicateValues" dxfId="21576" priority="18551"/>
  </conditionalFormatting>
  <conditionalFormatting sqref="G536">
    <cfRule type="duplicateValues" dxfId="21575" priority="18550"/>
  </conditionalFormatting>
  <conditionalFormatting sqref="G536">
    <cfRule type="duplicateValues" dxfId="21574" priority="18549"/>
  </conditionalFormatting>
  <conditionalFormatting sqref="G536">
    <cfRule type="duplicateValues" dxfId="21573" priority="18548"/>
  </conditionalFormatting>
  <conditionalFormatting sqref="G536">
    <cfRule type="duplicateValues" dxfId="21572" priority="18547"/>
  </conditionalFormatting>
  <conditionalFormatting sqref="G536">
    <cfRule type="duplicateValues" dxfId="21571" priority="18546"/>
  </conditionalFormatting>
  <conditionalFormatting sqref="G536">
    <cfRule type="duplicateValues" dxfId="21570" priority="18545"/>
  </conditionalFormatting>
  <conditionalFormatting sqref="G536">
    <cfRule type="duplicateValues" dxfId="21569" priority="18544"/>
  </conditionalFormatting>
  <conditionalFormatting sqref="G536">
    <cfRule type="duplicateValues" dxfId="21568" priority="18543"/>
  </conditionalFormatting>
  <conditionalFormatting sqref="G536">
    <cfRule type="duplicateValues" dxfId="21567" priority="18542"/>
  </conditionalFormatting>
  <conditionalFormatting sqref="G536">
    <cfRule type="duplicateValues" dxfId="21566" priority="18541"/>
  </conditionalFormatting>
  <conditionalFormatting sqref="G536">
    <cfRule type="duplicateValues" dxfId="21565" priority="18540"/>
  </conditionalFormatting>
  <conditionalFormatting sqref="G536">
    <cfRule type="duplicateValues" dxfId="21564" priority="18539"/>
  </conditionalFormatting>
  <conditionalFormatting sqref="G536">
    <cfRule type="duplicateValues" dxfId="21563" priority="18538"/>
  </conditionalFormatting>
  <conditionalFormatting sqref="G536">
    <cfRule type="duplicateValues" dxfId="21562" priority="18537"/>
  </conditionalFormatting>
  <conditionalFormatting sqref="G536">
    <cfRule type="duplicateValues" dxfId="21561" priority="18536"/>
  </conditionalFormatting>
  <conditionalFormatting sqref="G536">
    <cfRule type="duplicateValues" dxfId="21560" priority="18535"/>
  </conditionalFormatting>
  <conditionalFormatting sqref="G536">
    <cfRule type="duplicateValues" dxfId="21559" priority="18534"/>
  </conditionalFormatting>
  <conditionalFormatting sqref="G536">
    <cfRule type="duplicateValues" dxfId="21558" priority="18533"/>
  </conditionalFormatting>
  <conditionalFormatting sqref="G536">
    <cfRule type="duplicateValues" dxfId="21557" priority="18532"/>
  </conditionalFormatting>
  <conditionalFormatting sqref="G536">
    <cfRule type="duplicateValues" dxfId="21556" priority="18531"/>
  </conditionalFormatting>
  <conditionalFormatting sqref="G537">
    <cfRule type="duplicateValues" dxfId="21555" priority="18530"/>
  </conditionalFormatting>
  <conditionalFormatting sqref="G535">
    <cfRule type="duplicateValues" dxfId="21554" priority="18529"/>
  </conditionalFormatting>
  <conditionalFormatting sqref="G535">
    <cfRule type="duplicateValues" dxfId="21553" priority="18528"/>
  </conditionalFormatting>
  <conditionalFormatting sqref="G535">
    <cfRule type="duplicateValues" dxfId="21552" priority="18527"/>
  </conditionalFormatting>
  <conditionalFormatting sqref="G535">
    <cfRule type="duplicateValues" dxfId="21551" priority="18526"/>
  </conditionalFormatting>
  <conditionalFormatting sqref="G535">
    <cfRule type="duplicateValues" dxfId="21550" priority="18525"/>
  </conditionalFormatting>
  <conditionalFormatting sqref="G535">
    <cfRule type="duplicateValues" dxfId="21549" priority="18524"/>
  </conditionalFormatting>
  <conditionalFormatting sqref="G535">
    <cfRule type="duplicateValues" dxfId="21548" priority="18523"/>
  </conditionalFormatting>
  <conditionalFormatting sqref="G535">
    <cfRule type="duplicateValues" dxfId="21547" priority="18522"/>
  </conditionalFormatting>
  <conditionalFormatting sqref="G535">
    <cfRule type="duplicateValues" dxfId="21546" priority="18521"/>
  </conditionalFormatting>
  <conditionalFormatting sqref="G535">
    <cfRule type="duplicateValues" dxfId="21545" priority="18520"/>
  </conditionalFormatting>
  <conditionalFormatting sqref="G535">
    <cfRule type="duplicateValues" dxfId="21544" priority="18519"/>
  </conditionalFormatting>
  <conditionalFormatting sqref="G535">
    <cfRule type="duplicateValues" dxfId="21543" priority="18518"/>
  </conditionalFormatting>
  <conditionalFormatting sqref="G535">
    <cfRule type="duplicateValues" dxfId="21542" priority="18517"/>
  </conditionalFormatting>
  <conditionalFormatting sqref="G535">
    <cfRule type="duplicateValues" dxfId="21541" priority="18516"/>
  </conditionalFormatting>
  <conditionalFormatting sqref="G535">
    <cfRule type="duplicateValues" dxfId="21540" priority="18515"/>
  </conditionalFormatting>
  <conditionalFormatting sqref="G535">
    <cfRule type="duplicateValues" dxfId="21539" priority="18514"/>
  </conditionalFormatting>
  <conditionalFormatting sqref="G535">
    <cfRule type="duplicateValues" dxfId="21538" priority="18513"/>
  </conditionalFormatting>
  <conditionalFormatting sqref="G535">
    <cfRule type="duplicateValues" dxfId="21537" priority="18512"/>
  </conditionalFormatting>
  <conditionalFormatting sqref="G535">
    <cfRule type="duplicateValues" dxfId="21536" priority="18511"/>
  </conditionalFormatting>
  <conditionalFormatting sqref="G535">
    <cfRule type="duplicateValues" dxfId="21535" priority="18510"/>
  </conditionalFormatting>
  <conditionalFormatting sqref="G535">
    <cfRule type="duplicateValues" dxfId="21534" priority="18509"/>
  </conditionalFormatting>
  <conditionalFormatting sqref="G535">
    <cfRule type="duplicateValues" dxfId="21533" priority="18508"/>
  </conditionalFormatting>
  <conditionalFormatting sqref="G535">
    <cfRule type="duplicateValues" dxfId="21532" priority="18507"/>
  </conditionalFormatting>
  <conditionalFormatting sqref="G535">
    <cfRule type="duplicateValues" dxfId="21531" priority="18506"/>
  </conditionalFormatting>
  <conditionalFormatting sqref="G535">
    <cfRule type="duplicateValues" dxfId="21530" priority="18505"/>
  </conditionalFormatting>
  <conditionalFormatting sqref="G535">
    <cfRule type="duplicateValues" dxfId="21529" priority="18504"/>
  </conditionalFormatting>
  <conditionalFormatting sqref="G535">
    <cfRule type="duplicateValues" dxfId="21528" priority="18503"/>
  </conditionalFormatting>
  <conditionalFormatting sqref="G535">
    <cfRule type="duplicateValues" dxfId="21527" priority="18502"/>
  </conditionalFormatting>
  <conditionalFormatting sqref="G535">
    <cfRule type="duplicateValues" dxfId="21526" priority="18501"/>
  </conditionalFormatting>
  <conditionalFormatting sqref="G535">
    <cfRule type="duplicateValues" dxfId="21525" priority="18500"/>
  </conditionalFormatting>
  <conditionalFormatting sqref="G535">
    <cfRule type="duplicateValues" dxfId="21524" priority="18499"/>
  </conditionalFormatting>
  <conditionalFormatting sqref="G535">
    <cfRule type="duplicateValues" dxfId="21523" priority="18498"/>
  </conditionalFormatting>
  <conditionalFormatting sqref="G535">
    <cfRule type="duplicateValues" dxfId="21522" priority="18497"/>
  </conditionalFormatting>
  <conditionalFormatting sqref="G535">
    <cfRule type="duplicateValues" dxfId="21521" priority="18496"/>
  </conditionalFormatting>
  <conditionalFormatting sqref="G535">
    <cfRule type="duplicateValues" dxfId="21520" priority="18495"/>
  </conditionalFormatting>
  <conditionalFormatting sqref="G535">
    <cfRule type="duplicateValues" dxfId="21519" priority="18494"/>
  </conditionalFormatting>
  <conditionalFormatting sqref="G535">
    <cfRule type="duplicateValues" dxfId="21518" priority="18493"/>
  </conditionalFormatting>
  <conditionalFormatting sqref="G535">
    <cfRule type="duplicateValues" dxfId="21517" priority="18492"/>
  </conditionalFormatting>
  <conditionalFormatting sqref="G535">
    <cfRule type="duplicateValues" dxfId="21516" priority="18491"/>
  </conditionalFormatting>
  <conditionalFormatting sqref="G535">
    <cfRule type="duplicateValues" dxfId="21515" priority="18490"/>
  </conditionalFormatting>
  <conditionalFormatting sqref="G535">
    <cfRule type="duplicateValues" dxfId="21514" priority="18489"/>
  </conditionalFormatting>
  <conditionalFormatting sqref="G535">
    <cfRule type="duplicateValues" dxfId="21513" priority="18488"/>
  </conditionalFormatting>
  <conditionalFormatting sqref="G535">
    <cfRule type="duplicateValues" dxfId="21512" priority="18487"/>
  </conditionalFormatting>
  <conditionalFormatting sqref="G535">
    <cfRule type="duplicateValues" dxfId="21511" priority="18486"/>
  </conditionalFormatting>
  <conditionalFormatting sqref="G535">
    <cfRule type="duplicateValues" dxfId="21510" priority="18485"/>
  </conditionalFormatting>
  <conditionalFormatting sqref="G535">
    <cfRule type="duplicateValues" dxfId="21509" priority="18484"/>
  </conditionalFormatting>
  <conditionalFormatting sqref="G535">
    <cfRule type="duplicateValues" dxfId="21508" priority="18483"/>
  </conditionalFormatting>
  <conditionalFormatting sqref="G535">
    <cfRule type="duplicateValues" dxfId="21507" priority="18482"/>
  </conditionalFormatting>
  <conditionalFormatting sqref="G535">
    <cfRule type="duplicateValues" dxfId="21506" priority="18481"/>
  </conditionalFormatting>
  <conditionalFormatting sqref="G535">
    <cfRule type="duplicateValues" dxfId="21505" priority="18480"/>
  </conditionalFormatting>
  <conditionalFormatting sqref="G535">
    <cfRule type="duplicateValues" dxfId="21504" priority="18479"/>
  </conditionalFormatting>
  <conditionalFormatting sqref="G535">
    <cfRule type="duplicateValues" dxfId="21503" priority="18478"/>
  </conditionalFormatting>
  <conditionalFormatting sqref="G535">
    <cfRule type="duplicateValues" dxfId="21502" priority="18477"/>
  </conditionalFormatting>
  <conditionalFormatting sqref="G535">
    <cfRule type="duplicateValues" dxfId="21501" priority="18476"/>
  </conditionalFormatting>
  <conditionalFormatting sqref="G535">
    <cfRule type="duplicateValues" dxfId="21500" priority="18475"/>
  </conditionalFormatting>
  <conditionalFormatting sqref="G535">
    <cfRule type="duplicateValues" dxfId="21499" priority="18474"/>
  </conditionalFormatting>
  <conditionalFormatting sqref="G535">
    <cfRule type="duplicateValues" dxfId="21498" priority="18473"/>
  </conditionalFormatting>
  <conditionalFormatting sqref="G535">
    <cfRule type="duplicateValues" dxfId="21497" priority="18472"/>
  </conditionalFormatting>
  <conditionalFormatting sqref="G535">
    <cfRule type="duplicateValues" dxfId="21496" priority="18471"/>
  </conditionalFormatting>
  <conditionalFormatting sqref="G535">
    <cfRule type="duplicateValues" dxfId="21495" priority="18470"/>
  </conditionalFormatting>
  <conditionalFormatting sqref="G535">
    <cfRule type="duplicateValues" dxfId="21494" priority="18469"/>
  </conditionalFormatting>
  <conditionalFormatting sqref="G535">
    <cfRule type="duplicateValues" dxfId="21493" priority="18468"/>
  </conditionalFormatting>
  <conditionalFormatting sqref="G535">
    <cfRule type="duplicateValues" dxfId="21492" priority="18467"/>
  </conditionalFormatting>
  <conditionalFormatting sqref="G535">
    <cfRule type="duplicateValues" dxfId="21491" priority="18466"/>
  </conditionalFormatting>
  <conditionalFormatting sqref="G535">
    <cfRule type="duplicateValues" dxfId="21490" priority="18465"/>
  </conditionalFormatting>
  <conditionalFormatting sqref="G535">
    <cfRule type="duplicateValues" dxfId="21489" priority="18464"/>
  </conditionalFormatting>
  <conditionalFormatting sqref="G535">
    <cfRule type="duplicateValues" dxfId="21488" priority="18463"/>
  </conditionalFormatting>
  <conditionalFormatting sqref="G535">
    <cfRule type="duplicateValues" dxfId="21487" priority="18462"/>
  </conditionalFormatting>
  <conditionalFormatting sqref="G535">
    <cfRule type="duplicateValues" dxfId="21486" priority="18461"/>
  </conditionalFormatting>
  <conditionalFormatting sqref="G536">
    <cfRule type="duplicateValues" dxfId="21485" priority="18460"/>
  </conditionalFormatting>
  <conditionalFormatting sqref="G545">
    <cfRule type="duplicateValues" dxfId="21484" priority="18459"/>
  </conditionalFormatting>
  <conditionalFormatting sqref="G545">
    <cfRule type="duplicateValues" dxfId="21483" priority="18458"/>
  </conditionalFormatting>
  <conditionalFormatting sqref="G545">
    <cfRule type="duplicateValues" dxfId="21482" priority="18457"/>
  </conditionalFormatting>
  <conditionalFormatting sqref="G545">
    <cfRule type="duplicateValues" dxfId="21481" priority="18456"/>
  </conditionalFormatting>
  <conditionalFormatting sqref="G545">
    <cfRule type="duplicateValues" dxfId="21480" priority="18455"/>
  </conditionalFormatting>
  <conditionalFormatting sqref="G545">
    <cfRule type="duplicateValues" dxfId="21479" priority="18454"/>
  </conditionalFormatting>
  <conditionalFormatting sqref="G545">
    <cfRule type="duplicateValues" dxfId="21478" priority="18453"/>
  </conditionalFormatting>
  <conditionalFormatting sqref="G545">
    <cfRule type="duplicateValues" dxfId="21477" priority="18452"/>
  </conditionalFormatting>
  <conditionalFormatting sqref="G545">
    <cfRule type="duplicateValues" dxfId="21476" priority="18451"/>
  </conditionalFormatting>
  <conditionalFormatting sqref="G545">
    <cfRule type="duplicateValues" dxfId="21475" priority="18450"/>
  </conditionalFormatting>
  <conditionalFormatting sqref="G545">
    <cfRule type="duplicateValues" dxfId="21474" priority="18449"/>
  </conditionalFormatting>
  <conditionalFormatting sqref="G545">
    <cfRule type="duplicateValues" dxfId="21473" priority="18448"/>
  </conditionalFormatting>
  <conditionalFormatting sqref="G545">
    <cfRule type="duplicateValues" dxfId="21472" priority="18447"/>
  </conditionalFormatting>
  <conditionalFormatting sqref="G545">
    <cfRule type="duplicateValues" dxfId="21471" priority="18446"/>
  </conditionalFormatting>
  <conditionalFormatting sqref="G545">
    <cfRule type="duplicateValues" dxfId="21470" priority="18445"/>
  </conditionalFormatting>
  <conditionalFormatting sqref="G545">
    <cfRule type="duplicateValues" dxfId="21469" priority="18444"/>
  </conditionalFormatting>
  <conditionalFormatting sqref="G545">
    <cfRule type="duplicateValues" dxfId="21468" priority="18443"/>
  </conditionalFormatting>
  <conditionalFormatting sqref="G545">
    <cfRule type="duplicateValues" dxfId="21467" priority="18442"/>
  </conditionalFormatting>
  <conditionalFormatting sqref="G545">
    <cfRule type="duplicateValues" dxfId="21466" priority="18441"/>
  </conditionalFormatting>
  <conditionalFormatting sqref="G545">
    <cfRule type="duplicateValues" dxfId="21465" priority="18440"/>
  </conditionalFormatting>
  <conditionalFormatting sqref="G545">
    <cfRule type="duplicateValues" dxfId="21464" priority="18439"/>
  </conditionalFormatting>
  <conditionalFormatting sqref="G545">
    <cfRule type="duplicateValues" dxfId="21463" priority="18438"/>
  </conditionalFormatting>
  <conditionalFormatting sqref="G545">
    <cfRule type="duplicateValues" dxfId="21462" priority="18437"/>
  </conditionalFormatting>
  <conditionalFormatting sqref="G545">
    <cfRule type="duplicateValues" dxfId="21461" priority="18436"/>
  </conditionalFormatting>
  <conditionalFormatting sqref="G545">
    <cfRule type="duplicateValues" dxfId="21460" priority="18435"/>
  </conditionalFormatting>
  <conditionalFormatting sqref="G545">
    <cfRule type="duplicateValues" dxfId="21459" priority="18434"/>
  </conditionalFormatting>
  <conditionalFormatting sqref="G545">
    <cfRule type="duplicateValues" dxfId="21458" priority="18433"/>
  </conditionalFormatting>
  <conditionalFormatting sqref="G545">
    <cfRule type="duplicateValues" dxfId="21457" priority="18432"/>
  </conditionalFormatting>
  <conditionalFormatting sqref="G545">
    <cfRule type="duplicateValues" dxfId="21456" priority="18431"/>
  </conditionalFormatting>
  <conditionalFormatting sqref="G545">
    <cfRule type="duplicateValues" dxfId="21455" priority="18430"/>
  </conditionalFormatting>
  <conditionalFormatting sqref="G545">
    <cfRule type="duplicateValues" dxfId="21454" priority="18429"/>
  </conditionalFormatting>
  <conditionalFormatting sqref="G545">
    <cfRule type="duplicateValues" dxfId="21453" priority="18428"/>
  </conditionalFormatting>
  <conditionalFormatting sqref="G545">
    <cfRule type="duplicateValues" dxfId="21452" priority="18427"/>
  </conditionalFormatting>
  <conditionalFormatting sqref="G545">
    <cfRule type="duplicateValues" dxfId="21451" priority="18426"/>
  </conditionalFormatting>
  <conditionalFormatting sqref="G545">
    <cfRule type="duplicateValues" dxfId="21450" priority="18425"/>
  </conditionalFormatting>
  <conditionalFormatting sqref="G545">
    <cfRule type="duplicateValues" dxfId="21449" priority="18424"/>
  </conditionalFormatting>
  <conditionalFormatting sqref="G545">
    <cfRule type="duplicateValues" dxfId="21448" priority="18423"/>
  </conditionalFormatting>
  <conditionalFormatting sqref="G545">
    <cfRule type="duplicateValues" dxfId="21447" priority="18422"/>
  </conditionalFormatting>
  <conditionalFormatting sqref="G545">
    <cfRule type="duplicateValues" dxfId="21446" priority="18421"/>
  </conditionalFormatting>
  <conditionalFormatting sqref="G545">
    <cfRule type="duplicateValues" dxfId="21445" priority="18420"/>
  </conditionalFormatting>
  <conditionalFormatting sqref="G545">
    <cfRule type="duplicateValues" dxfId="21444" priority="18419"/>
  </conditionalFormatting>
  <conditionalFormatting sqref="G545">
    <cfRule type="duplicateValues" dxfId="21443" priority="18418"/>
  </conditionalFormatting>
  <conditionalFormatting sqref="G545">
    <cfRule type="duplicateValues" dxfId="21442" priority="18417"/>
  </conditionalFormatting>
  <conditionalFormatting sqref="G545">
    <cfRule type="duplicateValues" dxfId="21441" priority="18416"/>
  </conditionalFormatting>
  <conditionalFormatting sqref="G545">
    <cfRule type="duplicateValues" dxfId="21440" priority="18415"/>
  </conditionalFormatting>
  <conditionalFormatting sqref="G545">
    <cfRule type="duplicateValues" dxfId="21439" priority="18414"/>
  </conditionalFormatting>
  <conditionalFormatting sqref="G545">
    <cfRule type="duplicateValues" dxfId="21438" priority="18413"/>
  </conditionalFormatting>
  <conditionalFormatting sqref="G545">
    <cfRule type="duplicateValues" dxfId="21437" priority="18412"/>
  </conditionalFormatting>
  <conditionalFormatting sqref="G545">
    <cfRule type="duplicateValues" dxfId="21436" priority="18411"/>
  </conditionalFormatting>
  <conditionalFormatting sqref="G545">
    <cfRule type="duplicateValues" dxfId="21435" priority="18410"/>
  </conditionalFormatting>
  <conditionalFormatting sqref="G545">
    <cfRule type="duplicateValues" dxfId="21434" priority="18409"/>
  </conditionalFormatting>
  <conditionalFormatting sqref="G545">
    <cfRule type="duplicateValues" dxfId="21433" priority="18408"/>
  </conditionalFormatting>
  <conditionalFormatting sqref="G545">
    <cfRule type="duplicateValues" dxfId="21432" priority="18407"/>
  </conditionalFormatting>
  <conditionalFormatting sqref="G545">
    <cfRule type="duplicateValues" dxfId="21431" priority="18406"/>
  </conditionalFormatting>
  <conditionalFormatting sqref="G545">
    <cfRule type="duplicateValues" dxfId="21430" priority="18405"/>
  </conditionalFormatting>
  <conditionalFormatting sqref="G545">
    <cfRule type="duplicateValues" dxfId="21429" priority="18404"/>
  </conditionalFormatting>
  <conditionalFormatting sqref="G545">
    <cfRule type="duplicateValues" dxfId="21428" priority="18403"/>
  </conditionalFormatting>
  <conditionalFormatting sqref="G545">
    <cfRule type="duplicateValues" dxfId="21427" priority="18402"/>
  </conditionalFormatting>
  <conditionalFormatting sqref="G545">
    <cfRule type="duplicateValues" dxfId="21426" priority="18401"/>
  </conditionalFormatting>
  <conditionalFormatting sqref="G545">
    <cfRule type="duplicateValues" dxfId="21425" priority="18400"/>
  </conditionalFormatting>
  <conditionalFormatting sqref="G545">
    <cfRule type="duplicateValues" dxfId="21424" priority="18399"/>
  </conditionalFormatting>
  <conditionalFormatting sqref="G545">
    <cfRule type="duplicateValues" dxfId="21423" priority="18398"/>
  </conditionalFormatting>
  <conditionalFormatting sqref="G545">
    <cfRule type="duplicateValues" dxfId="21422" priority="18397"/>
  </conditionalFormatting>
  <conditionalFormatting sqref="G545">
    <cfRule type="duplicateValues" dxfId="21421" priority="18396"/>
  </conditionalFormatting>
  <conditionalFormatting sqref="G545">
    <cfRule type="duplicateValues" dxfId="21420" priority="18395"/>
  </conditionalFormatting>
  <conditionalFormatting sqref="G545">
    <cfRule type="duplicateValues" dxfId="21419" priority="18394"/>
  </conditionalFormatting>
  <conditionalFormatting sqref="G545">
    <cfRule type="duplicateValues" dxfId="21418" priority="18393"/>
  </conditionalFormatting>
  <conditionalFormatting sqref="G545">
    <cfRule type="duplicateValues" dxfId="21417" priority="18392"/>
  </conditionalFormatting>
  <conditionalFormatting sqref="G545">
    <cfRule type="duplicateValues" dxfId="21416" priority="18391"/>
  </conditionalFormatting>
  <conditionalFormatting sqref="G545">
    <cfRule type="duplicateValues" dxfId="21415" priority="18390"/>
  </conditionalFormatting>
  <conditionalFormatting sqref="G545">
    <cfRule type="duplicateValues" dxfId="21414" priority="18389"/>
  </conditionalFormatting>
  <conditionalFormatting sqref="G545">
    <cfRule type="duplicateValues" dxfId="21413" priority="18388"/>
  </conditionalFormatting>
  <conditionalFormatting sqref="G545">
    <cfRule type="duplicateValues" dxfId="21412" priority="18387"/>
  </conditionalFormatting>
  <conditionalFormatting sqref="G545">
    <cfRule type="duplicateValues" dxfId="21411" priority="18386"/>
  </conditionalFormatting>
  <conditionalFormatting sqref="G545">
    <cfRule type="duplicateValues" dxfId="21410" priority="18385"/>
  </conditionalFormatting>
  <conditionalFormatting sqref="G545">
    <cfRule type="duplicateValues" dxfId="21409" priority="18384"/>
  </conditionalFormatting>
  <conditionalFormatting sqref="G545">
    <cfRule type="duplicateValues" dxfId="21408" priority="18383"/>
  </conditionalFormatting>
  <conditionalFormatting sqref="G545">
    <cfRule type="duplicateValues" dxfId="21407" priority="18382"/>
  </conditionalFormatting>
  <conditionalFormatting sqref="G545">
    <cfRule type="duplicateValues" dxfId="21406" priority="18381"/>
  </conditionalFormatting>
  <conditionalFormatting sqref="G545">
    <cfRule type="duplicateValues" dxfId="21405" priority="18380"/>
  </conditionalFormatting>
  <conditionalFormatting sqref="G545">
    <cfRule type="duplicateValues" dxfId="21404" priority="18379"/>
  </conditionalFormatting>
  <conditionalFormatting sqref="G545">
    <cfRule type="duplicateValues" dxfId="21403" priority="18378"/>
  </conditionalFormatting>
  <conditionalFormatting sqref="G545">
    <cfRule type="duplicateValues" dxfId="21402" priority="18377"/>
  </conditionalFormatting>
  <conditionalFormatting sqref="G545">
    <cfRule type="duplicateValues" dxfId="21401" priority="18376"/>
  </conditionalFormatting>
  <conditionalFormatting sqref="G545">
    <cfRule type="duplicateValues" dxfId="21400" priority="18375"/>
  </conditionalFormatting>
  <conditionalFormatting sqref="G545">
    <cfRule type="duplicateValues" dxfId="21399" priority="18374"/>
  </conditionalFormatting>
  <conditionalFormatting sqref="G545">
    <cfRule type="duplicateValues" dxfId="21398" priority="18373"/>
  </conditionalFormatting>
  <conditionalFormatting sqref="G545">
    <cfRule type="duplicateValues" dxfId="21397" priority="18372"/>
  </conditionalFormatting>
  <conditionalFormatting sqref="G545">
    <cfRule type="duplicateValues" dxfId="21396" priority="18371"/>
  </conditionalFormatting>
  <conditionalFormatting sqref="G545">
    <cfRule type="duplicateValues" dxfId="21395" priority="18370"/>
  </conditionalFormatting>
  <conditionalFormatting sqref="G545">
    <cfRule type="duplicateValues" dxfId="21394" priority="18369"/>
  </conditionalFormatting>
  <conditionalFormatting sqref="G545">
    <cfRule type="duplicateValues" dxfId="21393" priority="18368"/>
  </conditionalFormatting>
  <conditionalFormatting sqref="G545">
    <cfRule type="duplicateValues" dxfId="21392" priority="18367"/>
  </conditionalFormatting>
  <conditionalFormatting sqref="G545">
    <cfRule type="duplicateValues" dxfId="21391" priority="18366"/>
  </conditionalFormatting>
  <conditionalFormatting sqref="G545">
    <cfRule type="duplicateValues" dxfId="21390" priority="18365"/>
  </conditionalFormatting>
  <conditionalFormatting sqref="G545">
    <cfRule type="duplicateValues" dxfId="21389" priority="18364"/>
  </conditionalFormatting>
  <conditionalFormatting sqref="G545">
    <cfRule type="duplicateValues" dxfId="21388" priority="18363"/>
  </conditionalFormatting>
  <conditionalFormatting sqref="G545">
    <cfRule type="duplicateValues" dxfId="21387" priority="18362"/>
  </conditionalFormatting>
  <conditionalFormatting sqref="G545">
    <cfRule type="duplicateValues" dxfId="21386" priority="18361"/>
  </conditionalFormatting>
  <conditionalFormatting sqref="G545">
    <cfRule type="duplicateValues" dxfId="21385" priority="18360"/>
  </conditionalFormatting>
  <conditionalFormatting sqref="G545">
    <cfRule type="duplicateValues" dxfId="21384" priority="18359"/>
  </conditionalFormatting>
  <conditionalFormatting sqref="G545">
    <cfRule type="duplicateValues" dxfId="21383" priority="18358"/>
  </conditionalFormatting>
  <conditionalFormatting sqref="G545">
    <cfRule type="duplicateValues" dxfId="21382" priority="18357"/>
  </conditionalFormatting>
  <conditionalFormatting sqref="G545">
    <cfRule type="duplicateValues" dxfId="21381" priority="18356"/>
  </conditionalFormatting>
  <conditionalFormatting sqref="G545">
    <cfRule type="duplicateValues" dxfId="21380" priority="18355"/>
  </conditionalFormatting>
  <conditionalFormatting sqref="G545">
    <cfRule type="duplicateValues" dxfId="21379" priority="18354"/>
  </conditionalFormatting>
  <conditionalFormatting sqref="G545">
    <cfRule type="duplicateValues" dxfId="21378" priority="18353"/>
  </conditionalFormatting>
  <conditionalFormatting sqref="G545">
    <cfRule type="duplicateValues" dxfId="21377" priority="18352"/>
  </conditionalFormatting>
  <conditionalFormatting sqref="G545">
    <cfRule type="duplicateValues" dxfId="21376" priority="18351"/>
  </conditionalFormatting>
  <conditionalFormatting sqref="G545">
    <cfRule type="duplicateValues" dxfId="21375" priority="18350"/>
  </conditionalFormatting>
  <conditionalFormatting sqref="G545">
    <cfRule type="duplicateValues" dxfId="21374" priority="18349"/>
  </conditionalFormatting>
  <conditionalFormatting sqref="G545">
    <cfRule type="duplicateValues" dxfId="21373" priority="18348"/>
  </conditionalFormatting>
  <conditionalFormatting sqref="G545">
    <cfRule type="duplicateValues" dxfId="21372" priority="18347"/>
  </conditionalFormatting>
  <conditionalFormatting sqref="G545">
    <cfRule type="duplicateValues" dxfId="21371" priority="18346"/>
  </conditionalFormatting>
  <conditionalFormatting sqref="G545">
    <cfRule type="duplicateValues" dxfId="21370" priority="18345"/>
  </conditionalFormatting>
  <conditionalFormatting sqref="G545">
    <cfRule type="duplicateValues" dxfId="21369" priority="18344"/>
  </conditionalFormatting>
  <conditionalFormatting sqref="G545">
    <cfRule type="duplicateValues" dxfId="21368" priority="18343"/>
  </conditionalFormatting>
  <conditionalFormatting sqref="G545">
    <cfRule type="duplicateValues" dxfId="21367" priority="18342"/>
  </conditionalFormatting>
  <conditionalFormatting sqref="G545">
    <cfRule type="duplicateValues" dxfId="21366" priority="18341"/>
  </conditionalFormatting>
  <conditionalFormatting sqref="G545">
    <cfRule type="duplicateValues" dxfId="21365" priority="18340"/>
  </conditionalFormatting>
  <conditionalFormatting sqref="G545">
    <cfRule type="duplicateValues" dxfId="21364" priority="18339"/>
  </conditionalFormatting>
  <conditionalFormatting sqref="G545">
    <cfRule type="duplicateValues" dxfId="21363" priority="18338"/>
  </conditionalFormatting>
  <conditionalFormatting sqref="G545">
    <cfRule type="duplicateValues" dxfId="21362" priority="18337"/>
  </conditionalFormatting>
  <conditionalFormatting sqref="G545">
    <cfRule type="duplicateValues" dxfId="21361" priority="18336"/>
  </conditionalFormatting>
  <conditionalFormatting sqref="G545">
    <cfRule type="duplicateValues" dxfId="21360" priority="18335"/>
  </conditionalFormatting>
  <conditionalFormatting sqref="G545">
    <cfRule type="duplicateValues" dxfId="21359" priority="18334"/>
  </conditionalFormatting>
  <conditionalFormatting sqref="G545">
    <cfRule type="duplicateValues" dxfId="21358" priority="18333"/>
  </conditionalFormatting>
  <conditionalFormatting sqref="G545">
    <cfRule type="duplicateValues" dxfId="21357" priority="18332"/>
  </conditionalFormatting>
  <conditionalFormatting sqref="G545">
    <cfRule type="duplicateValues" dxfId="21356" priority="18331"/>
  </conditionalFormatting>
  <conditionalFormatting sqref="G545">
    <cfRule type="duplicateValues" dxfId="21355" priority="18330"/>
  </conditionalFormatting>
  <conditionalFormatting sqref="G545">
    <cfRule type="duplicateValues" dxfId="21354" priority="18329"/>
  </conditionalFormatting>
  <conditionalFormatting sqref="G545">
    <cfRule type="duplicateValues" dxfId="21353" priority="18328"/>
  </conditionalFormatting>
  <conditionalFormatting sqref="G545">
    <cfRule type="duplicateValues" dxfId="21352" priority="18327"/>
  </conditionalFormatting>
  <conditionalFormatting sqref="G545">
    <cfRule type="duplicateValues" dxfId="21351" priority="18326"/>
  </conditionalFormatting>
  <conditionalFormatting sqref="G545">
    <cfRule type="duplicateValues" dxfId="21350" priority="18325"/>
  </conditionalFormatting>
  <conditionalFormatting sqref="G545">
    <cfRule type="duplicateValues" dxfId="21349" priority="18324"/>
  </conditionalFormatting>
  <conditionalFormatting sqref="G545">
    <cfRule type="duplicateValues" dxfId="21348" priority="18323"/>
  </conditionalFormatting>
  <conditionalFormatting sqref="G545">
    <cfRule type="duplicateValues" dxfId="21347" priority="18322"/>
  </conditionalFormatting>
  <conditionalFormatting sqref="G545">
    <cfRule type="duplicateValues" dxfId="21346" priority="18321"/>
  </conditionalFormatting>
  <conditionalFormatting sqref="G545">
    <cfRule type="duplicateValues" dxfId="21345" priority="18320"/>
  </conditionalFormatting>
  <conditionalFormatting sqref="G546">
    <cfRule type="duplicateValues" dxfId="21344" priority="18319"/>
  </conditionalFormatting>
  <conditionalFormatting sqref="G546">
    <cfRule type="duplicateValues" dxfId="21343" priority="18318"/>
  </conditionalFormatting>
  <conditionalFormatting sqref="G546">
    <cfRule type="duplicateValues" dxfId="21342" priority="18317"/>
  </conditionalFormatting>
  <conditionalFormatting sqref="G546">
    <cfRule type="duplicateValues" dxfId="21341" priority="18316"/>
  </conditionalFormatting>
  <conditionalFormatting sqref="G546">
    <cfRule type="duplicateValues" dxfId="21340" priority="18315"/>
  </conditionalFormatting>
  <conditionalFormatting sqref="G546">
    <cfRule type="duplicateValues" dxfId="21339" priority="18314"/>
  </conditionalFormatting>
  <conditionalFormatting sqref="G546">
    <cfRule type="duplicateValues" dxfId="21338" priority="18313"/>
  </conditionalFormatting>
  <conditionalFormatting sqref="G546">
    <cfRule type="duplicateValues" dxfId="21337" priority="18312"/>
  </conditionalFormatting>
  <conditionalFormatting sqref="G546">
    <cfRule type="duplicateValues" dxfId="21336" priority="18311"/>
  </conditionalFormatting>
  <conditionalFormatting sqref="G546">
    <cfRule type="duplicateValues" dxfId="21335" priority="18310"/>
  </conditionalFormatting>
  <conditionalFormatting sqref="G546">
    <cfRule type="duplicateValues" dxfId="21334" priority="18309"/>
  </conditionalFormatting>
  <conditionalFormatting sqref="G546">
    <cfRule type="duplicateValues" dxfId="21333" priority="18308"/>
  </conditionalFormatting>
  <conditionalFormatting sqref="G546">
    <cfRule type="duplicateValues" dxfId="21332" priority="18307"/>
  </conditionalFormatting>
  <conditionalFormatting sqref="G546">
    <cfRule type="duplicateValues" dxfId="21331" priority="18306"/>
  </conditionalFormatting>
  <conditionalFormatting sqref="G546">
    <cfRule type="duplicateValues" dxfId="21330" priority="18305"/>
  </conditionalFormatting>
  <conditionalFormatting sqref="G546">
    <cfRule type="duplicateValues" dxfId="21329" priority="18304"/>
  </conditionalFormatting>
  <conditionalFormatting sqref="G546">
    <cfRule type="duplicateValues" dxfId="21328" priority="18303"/>
  </conditionalFormatting>
  <conditionalFormatting sqref="G546">
    <cfRule type="duplicateValues" dxfId="21327" priority="18302"/>
  </conditionalFormatting>
  <conditionalFormatting sqref="G546">
    <cfRule type="duplicateValues" dxfId="21326" priority="18301"/>
  </conditionalFormatting>
  <conditionalFormatting sqref="G546">
    <cfRule type="duplicateValues" dxfId="21325" priority="18300"/>
  </conditionalFormatting>
  <conditionalFormatting sqref="G546">
    <cfRule type="duplicateValues" dxfId="21324" priority="18299"/>
  </conditionalFormatting>
  <conditionalFormatting sqref="G546">
    <cfRule type="duplicateValues" dxfId="21323" priority="18298"/>
  </conditionalFormatting>
  <conditionalFormatting sqref="G546">
    <cfRule type="duplicateValues" dxfId="21322" priority="18297"/>
  </conditionalFormatting>
  <conditionalFormatting sqref="G546">
    <cfRule type="duplicateValues" dxfId="21321" priority="18296"/>
  </conditionalFormatting>
  <conditionalFormatting sqref="G546">
    <cfRule type="duplicateValues" dxfId="21320" priority="18295"/>
  </conditionalFormatting>
  <conditionalFormatting sqref="G546">
    <cfRule type="duplicateValues" dxfId="21319" priority="18294"/>
  </conditionalFormatting>
  <conditionalFormatting sqref="G546">
    <cfRule type="duplicateValues" dxfId="21318" priority="18293"/>
  </conditionalFormatting>
  <conditionalFormatting sqref="G546">
    <cfRule type="duplicateValues" dxfId="21317" priority="18292"/>
  </conditionalFormatting>
  <conditionalFormatting sqref="G546">
    <cfRule type="duplicateValues" dxfId="21316" priority="18291"/>
  </conditionalFormatting>
  <conditionalFormatting sqref="G546">
    <cfRule type="duplicateValues" dxfId="21315" priority="18290"/>
  </conditionalFormatting>
  <conditionalFormatting sqref="G546">
    <cfRule type="duplicateValues" dxfId="21314" priority="18289"/>
  </conditionalFormatting>
  <conditionalFormatting sqref="G546">
    <cfRule type="duplicateValues" dxfId="21313" priority="18288"/>
  </conditionalFormatting>
  <conditionalFormatting sqref="G546">
    <cfRule type="duplicateValues" dxfId="21312" priority="18287"/>
  </conditionalFormatting>
  <conditionalFormatting sqref="G546">
    <cfRule type="duplicateValues" dxfId="21311" priority="18286"/>
  </conditionalFormatting>
  <conditionalFormatting sqref="G546">
    <cfRule type="duplicateValues" dxfId="21310" priority="18285"/>
  </conditionalFormatting>
  <conditionalFormatting sqref="G546">
    <cfRule type="duplicateValues" dxfId="21309" priority="18284"/>
  </conditionalFormatting>
  <conditionalFormatting sqref="G546">
    <cfRule type="duplicateValues" dxfId="21308" priority="18283"/>
  </conditionalFormatting>
  <conditionalFormatting sqref="G546">
    <cfRule type="duplicateValues" dxfId="21307" priority="18282"/>
  </conditionalFormatting>
  <conditionalFormatting sqref="G546">
    <cfRule type="duplicateValues" dxfId="21306" priority="18281"/>
  </conditionalFormatting>
  <conditionalFormatting sqref="G546">
    <cfRule type="duplicateValues" dxfId="21305" priority="18280"/>
  </conditionalFormatting>
  <conditionalFormatting sqref="G546">
    <cfRule type="duplicateValues" dxfId="21304" priority="18279"/>
  </conditionalFormatting>
  <conditionalFormatting sqref="G546">
    <cfRule type="duplicateValues" dxfId="21303" priority="18278"/>
  </conditionalFormatting>
  <conditionalFormatting sqref="G546">
    <cfRule type="duplicateValues" dxfId="21302" priority="18277"/>
  </conditionalFormatting>
  <conditionalFormatting sqref="G546">
    <cfRule type="duplicateValues" dxfId="21301" priority="18276"/>
  </conditionalFormatting>
  <conditionalFormatting sqref="G546">
    <cfRule type="duplicateValues" dxfId="21300" priority="18275"/>
  </conditionalFormatting>
  <conditionalFormatting sqref="G546">
    <cfRule type="duplicateValues" dxfId="21299" priority="18274"/>
  </conditionalFormatting>
  <conditionalFormatting sqref="G546">
    <cfRule type="duplicateValues" dxfId="21298" priority="18273"/>
  </conditionalFormatting>
  <conditionalFormatting sqref="G546">
    <cfRule type="duplicateValues" dxfId="21297" priority="18272"/>
  </conditionalFormatting>
  <conditionalFormatting sqref="G546">
    <cfRule type="duplicateValues" dxfId="21296" priority="18271"/>
  </conditionalFormatting>
  <conditionalFormatting sqref="G546">
    <cfRule type="duplicateValues" dxfId="21295" priority="18270"/>
  </conditionalFormatting>
  <conditionalFormatting sqref="G546">
    <cfRule type="duplicateValues" dxfId="21294" priority="18269"/>
  </conditionalFormatting>
  <conditionalFormatting sqref="G546">
    <cfRule type="duplicateValues" dxfId="21293" priority="18268"/>
  </conditionalFormatting>
  <conditionalFormatting sqref="G546">
    <cfRule type="duplicateValues" dxfId="21292" priority="18267"/>
  </conditionalFormatting>
  <conditionalFormatting sqref="G546">
    <cfRule type="duplicateValues" dxfId="21291" priority="18266"/>
  </conditionalFormatting>
  <conditionalFormatting sqref="G546">
    <cfRule type="duplicateValues" dxfId="21290" priority="18265"/>
  </conditionalFormatting>
  <conditionalFormatting sqref="G546">
    <cfRule type="duplicateValues" dxfId="21289" priority="18264"/>
  </conditionalFormatting>
  <conditionalFormatting sqref="G546">
    <cfRule type="duplicateValues" dxfId="21288" priority="18263"/>
  </conditionalFormatting>
  <conditionalFormatting sqref="G546">
    <cfRule type="duplicateValues" dxfId="21287" priority="18262"/>
  </conditionalFormatting>
  <conditionalFormatting sqref="G546">
    <cfRule type="duplicateValues" dxfId="21286" priority="18261"/>
  </conditionalFormatting>
  <conditionalFormatting sqref="G546">
    <cfRule type="duplicateValues" dxfId="21285" priority="18260"/>
  </conditionalFormatting>
  <conditionalFormatting sqref="G546">
    <cfRule type="duplicateValues" dxfId="21284" priority="18259"/>
  </conditionalFormatting>
  <conditionalFormatting sqref="G546">
    <cfRule type="duplicateValues" dxfId="21283" priority="18258"/>
  </conditionalFormatting>
  <conditionalFormatting sqref="G546">
    <cfRule type="duplicateValues" dxfId="21282" priority="18257"/>
  </conditionalFormatting>
  <conditionalFormatting sqref="G546">
    <cfRule type="duplicateValues" dxfId="21281" priority="18256"/>
  </conditionalFormatting>
  <conditionalFormatting sqref="G546">
    <cfRule type="duplicateValues" dxfId="21280" priority="18255"/>
  </conditionalFormatting>
  <conditionalFormatting sqref="G546">
    <cfRule type="duplicateValues" dxfId="21279" priority="18254"/>
  </conditionalFormatting>
  <conditionalFormatting sqref="G546">
    <cfRule type="duplicateValues" dxfId="21278" priority="18253"/>
  </conditionalFormatting>
  <conditionalFormatting sqref="G546">
    <cfRule type="duplicateValues" dxfId="21277" priority="18252"/>
  </conditionalFormatting>
  <conditionalFormatting sqref="G546">
    <cfRule type="duplicateValues" dxfId="21276" priority="18251"/>
  </conditionalFormatting>
  <conditionalFormatting sqref="G546">
    <cfRule type="duplicateValues" dxfId="21275" priority="18250"/>
  </conditionalFormatting>
  <conditionalFormatting sqref="G546">
    <cfRule type="duplicateValues" dxfId="21274" priority="18249"/>
  </conditionalFormatting>
  <conditionalFormatting sqref="G546">
    <cfRule type="duplicateValues" dxfId="21273" priority="18248"/>
  </conditionalFormatting>
  <conditionalFormatting sqref="G546">
    <cfRule type="duplicateValues" dxfId="21272" priority="18247"/>
  </conditionalFormatting>
  <conditionalFormatting sqref="G546">
    <cfRule type="duplicateValues" dxfId="21271" priority="18246"/>
  </conditionalFormatting>
  <conditionalFormatting sqref="G546">
    <cfRule type="duplicateValues" dxfId="21270" priority="18245"/>
  </conditionalFormatting>
  <conditionalFormatting sqref="G546">
    <cfRule type="duplicateValues" dxfId="21269" priority="18244"/>
  </conditionalFormatting>
  <conditionalFormatting sqref="G546">
    <cfRule type="duplicateValues" dxfId="21268" priority="18243"/>
  </conditionalFormatting>
  <conditionalFormatting sqref="G546">
    <cfRule type="duplicateValues" dxfId="21267" priority="18242"/>
  </conditionalFormatting>
  <conditionalFormatting sqref="G546">
    <cfRule type="duplicateValues" dxfId="21266" priority="18241"/>
  </conditionalFormatting>
  <conditionalFormatting sqref="G546">
    <cfRule type="duplicateValues" dxfId="21265" priority="18240"/>
  </conditionalFormatting>
  <conditionalFormatting sqref="G546">
    <cfRule type="duplicateValues" dxfId="21264" priority="18239"/>
  </conditionalFormatting>
  <conditionalFormatting sqref="G546">
    <cfRule type="duplicateValues" dxfId="21263" priority="18238"/>
  </conditionalFormatting>
  <conditionalFormatting sqref="G546">
    <cfRule type="duplicateValues" dxfId="21262" priority="18237"/>
  </conditionalFormatting>
  <conditionalFormatting sqref="G546">
    <cfRule type="duplicateValues" dxfId="21261" priority="18236"/>
  </conditionalFormatting>
  <conditionalFormatting sqref="G546">
    <cfRule type="duplicateValues" dxfId="21260" priority="18235"/>
  </conditionalFormatting>
  <conditionalFormatting sqref="G546">
    <cfRule type="duplicateValues" dxfId="21259" priority="18234"/>
  </conditionalFormatting>
  <conditionalFormatting sqref="G546">
    <cfRule type="duplicateValues" dxfId="21258" priority="18233"/>
  </conditionalFormatting>
  <conditionalFormatting sqref="G546">
    <cfRule type="duplicateValues" dxfId="21257" priority="18232"/>
  </conditionalFormatting>
  <conditionalFormatting sqref="G546">
    <cfRule type="duplicateValues" dxfId="21256" priority="18231"/>
  </conditionalFormatting>
  <conditionalFormatting sqref="G546">
    <cfRule type="duplicateValues" dxfId="21255" priority="18230"/>
  </conditionalFormatting>
  <conditionalFormatting sqref="G546">
    <cfRule type="duplicateValues" dxfId="21254" priority="18229"/>
  </conditionalFormatting>
  <conditionalFormatting sqref="G546">
    <cfRule type="duplicateValues" dxfId="21253" priority="18228"/>
  </conditionalFormatting>
  <conditionalFormatting sqref="G546">
    <cfRule type="duplicateValues" dxfId="21252" priority="18227"/>
  </conditionalFormatting>
  <conditionalFormatting sqref="G546">
    <cfRule type="duplicateValues" dxfId="21251" priority="18226"/>
  </conditionalFormatting>
  <conditionalFormatting sqref="G546">
    <cfRule type="duplicateValues" dxfId="21250" priority="18225"/>
  </conditionalFormatting>
  <conditionalFormatting sqref="G546">
    <cfRule type="duplicateValues" dxfId="21249" priority="18224"/>
  </conditionalFormatting>
  <conditionalFormatting sqref="G546">
    <cfRule type="duplicateValues" dxfId="21248" priority="18223"/>
  </conditionalFormatting>
  <conditionalFormatting sqref="G546">
    <cfRule type="duplicateValues" dxfId="21247" priority="18222"/>
  </conditionalFormatting>
  <conditionalFormatting sqref="G546">
    <cfRule type="duplicateValues" dxfId="21246" priority="18221"/>
  </conditionalFormatting>
  <conditionalFormatting sqref="G546">
    <cfRule type="duplicateValues" dxfId="21245" priority="18220"/>
  </conditionalFormatting>
  <conditionalFormatting sqref="G546">
    <cfRule type="duplicateValues" dxfId="21244" priority="18219"/>
  </conditionalFormatting>
  <conditionalFormatting sqref="G546">
    <cfRule type="duplicateValues" dxfId="21243" priority="18218"/>
  </conditionalFormatting>
  <conditionalFormatting sqref="G546">
    <cfRule type="duplicateValues" dxfId="21242" priority="18217"/>
  </conditionalFormatting>
  <conditionalFormatting sqref="G546">
    <cfRule type="duplicateValues" dxfId="21241" priority="18216"/>
  </conditionalFormatting>
  <conditionalFormatting sqref="G546">
    <cfRule type="duplicateValues" dxfId="21240" priority="18215"/>
  </conditionalFormatting>
  <conditionalFormatting sqref="G546">
    <cfRule type="duplicateValues" dxfId="21239" priority="18214"/>
  </conditionalFormatting>
  <conditionalFormatting sqref="G546">
    <cfRule type="duplicateValues" dxfId="21238" priority="18213"/>
  </conditionalFormatting>
  <conditionalFormatting sqref="G546">
    <cfRule type="duplicateValues" dxfId="21237" priority="18212"/>
  </conditionalFormatting>
  <conditionalFormatting sqref="G546">
    <cfRule type="duplicateValues" dxfId="21236" priority="18211"/>
  </conditionalFormatting>
  <conditionalFormatting sqref="G546">
    <cfRule type="duplicateValues" dxfId="21235" priority="18210"/>
  </conditionalFormatting>
  <conditionalFormatting sqref="G546">
    <cfRule type="duplicateValues" dxfId="21234" priority="18209"/>
  </conditionalFormatting>
  <conditionalFormatting sqref="G546">
    <cfRule type="duplicateValues" dxfId="21233" priority="18208"/>
  </conditionalFormatting>
  <conditionalFormatting sqref="G546">
    <cfRule type="duplicateValues" dxfId="21232" priority="18207"/>
  </conditionalFormatting>
  <conditionalFormatting sqref="G546">
    <cfRule type="duplicateValues" dxfId="21231" priority="18206"/>
  </conditionalFormatting>
  <conditionalFormatting sqref="G546">
    <cfRule type="duplicateValues" dxfId="21230" priority="18205"/>
  </conditionalFormatting>
  <conditionalFormatting sqref="G546">
    <cfRule type="duplicateValues" dxfId="21229" priority="18204"/>
  </conditionalFormatting>
  <conditionalFormatting sqref="G546">
    <cfRule type="duplicateValues" dxfId="21228" priority="18203"/>
  </conditionalFormatting>
  <conditionalFormatting sqref="G546">
    <cfRule type="duplicateValues" dxfId="21227" priority="18202"/>
  </conditionalFormatting>
  <conditionalFormatting sqref="G546">
    <cfRule type="duplicateValues" dxfId="21226" priority="18201"/>
  </conditionalFormatting>
  <conditionalFormatting sqref="G546">
    <cfRule type="duplicateValues" dxfId="21225" priority="18200"/>
  </conditionalFormatting>
  <conditionalFormatting sqref="G546">
    <cfRule type="duplicateValues" dxfId="21224" priority="18199"/>
  </conditionalFormatting>
  <conditionalFormatting sqref="G546">
    <cfRule type="duplicateValues" dxfId="21223" priority="18198"/>
  </conditionalFormatting>
  <conditionalFormatting sqref="G546">
    <cfRule type="duplicateValues" dxfId="21222" priority="18197"/>
  </conditionalFormatting>
  <conditionalFormatting sqref="G546">
    <cfRule type="duplicateValues" dxfId="21221" priority="18196"/>
  </conditionalFormatting>
  <conditionalFormatting sqref="G546">
    <cfRule type="duplicateValues" dxfId="21220" priority="18195"/>
  </conditionalFormatting>
  <conditionalFormatting sqref="G546">
    <cfRule type="duplicateValues" dxfId="21219" priority="18194"/>
  </conditionalFormatting>
  <conditionalFormatting sqref="G546">
    <cfRule type="duplicateValues" dxfId="21218" priority="18193"/>
  </conditionalFormatting>
  <conditionalFormatting sqref="G546">
    <cfRule type="duplicateValues" dxfId="21217" priority="18192"/>
  </conditionalFormatting>
  <conditionalFormatting sqref="G546">
    <cfRule type="duplicateValues" dxfId="21216" priority="18191"/>
  </conditionalFormatting>
  <conditionalFormatting sqref="G546">
    <cfRule type="duplicateValues" dxfId="21215" priority="18190"/>
  </conditionalFormatting>
  <conditionalFormatting sqref="G546">
    <cfRule type="duplicateValues" dxfId="21214" priority="18189"/>
  </conditionalFormatting>
  <conditionalFormatting sqref="G546">
    <cfRule type="duplicateValues" dxfId="21213" priority="18188"/>
  </conditionalFormatting>
  <conditionalFormatting sqref="G546">
    <cfRule type="duplicateValues" dxfId="21212" priority="18187"/>
  </conditionalFormatting>
  <conditionalFormatting sqref="G546">
    <cfRule type="duplicateValues" dxfId="21211" priority="18186"/>
  </conditionalFormatting>
  <conditionalFormatting sqref="G546">
    <cfRule type="duplicateValues" dxfId="21210" priority="18185"/>
  </conditionalFormatting>
  <conditionalFormatting sqref="G546">
    <cfRule type="duplicateValues" dxfId="21209" priority="18184"/>
  </conditionalFormatting>
  <conditionalFormatting sqref="G546">
    <cfRule type="duplicateValues" dxfId="21208" priority="18183"/>
  </conditionalFormatting>
  <conditionalFormatting sqref="G546">
    <cfRule type="duplicateValues" dxfId="21207" priority="18182"/>
  </conditionalFormatting>
  <conditionalFormatting sqref="G549">
    <cfRule type="duplicateValues" dxfId="21206" priority="18181"/>
  </conditionalFormatting>
  <conditionalFormatting sqref="G565">
    <cfRule type="duplicateValues" dxfId="21205" priority="18180"/>
  </conditionalFormatting>
  <conditionalFormatting sqref="G565">
    <cfRule type="duplicateValues" dxfId="21204" priority="18179"/>
  </conditionalFormatting>
  <conditionalFormatting sqref="G565">
    <cfRule type="duplicateValues" dxfId="21203" priority="18178"/>
  </conditionalFormatting>
  <conditionalFormatting sqref="G565">
    <cfRule type="duplicateValues" dxfId="21202" priority="18177"/>
  </conditionalFormatting>
  <conditionalFormatting sqref="G565">
    <cfRule type="duplicateValues" dxfId="21201" priority="18176"/>
  </conditionalFormatting>
  <conditionalFormatting sqref="G565">
    <cfRule type="duplicateValues" dxfId="21200" priority="18175"/>
  </conditionalFormatting>
  <conditionalFormatting sqref="G565">
    <cfRule type="duplicateValues" dxfId="21199" priority="18174"/>
  </conditionalFormatting>
  <conditionalFormatting sqref="G565">
    <cfRule type="duplicateValues" dxfId="21198" priority="18173"/>
  </conditionalFormatting>
  <conditionalFormatting sqref="G565">
    <cfRule type="duplicateValues" dxfId="21197" priority="18172"/>
  </conditionalFormatting>
  <conditionalFormatting sqref="G565">
    <cfRule type="duplicateValues" dxfId="21196" priority="18171"/>
  </conditionalFormatting>
  <conditionalFormatting sqref="G565">
    <cfRule type="duplicateValues" dxfId="21195" priority="18170"/>
  </conditionalFormatting>
  <conditionalFormatting sqref="G565">
    <cfRule type="duplicateValues" dxfId="21194" priority="18169"/>
  </conditionalFormatting>
  <conditionalFormatting sqref="G565">
    <cfRule type="duplicateValues" dxfId="21193" priority="18168"/>
  </conditionalFormatting>
  <conditionalFormatting sqref="G565">
    <cfRule type="duplicateValues" dxfId="21192" priority="18167"/>
  </conditionalFormatting>
  <conditionalFormatting sqref="G565">
    <cfRule type="duplicateValues" dxfId="21191" priority="18166"/>
  </conditionalFormatting>
  <conditionalFormatting sqref="G565">
    <cfRule type="duplicateValues" dxfId="21190" priority="18165"/>
  </conditionalFormatting>
  <conditionalFormatting sqref="G565">
    <cfRule type="duplicateValues" dxfId="21189" priority="18164"/>
  </conditionalFormatting>
  <conditionalFormatting sqref="G565">
    <cfRule type="duplicateValues" dxfId="21188" priority="18163"/>
  </conditionalFormatting>
  <conditionalFormatting sqref="G565">
    <cfRule type="duplicateValues" dxfId="21187" priority="18162"/>
  </conditionalFormatting>
  <conditionalFormatting sqref="G565">
    <cfRule type="duplicateValues" dxfId="21186" priority="18161"/>
  </conditionalFormatting>
  <conditionalFormatting sqref="G565">
    <cfRule type="duplicateValues" dxfId="21185" priority="18160"/>
  </conditionalFormatting>
  <conditionalFormatting sqref="G565">
    <cfRule type="duplicateValues" dxfId="21184" priority="18159"/>
  </conditionalFormatting>
  <conditionalFormatting sqref="G565">
    <cfRule type="duplicateValues" dxfId="21183" priority="18158"/>
  </conditionalFormatting>
  <conditionalFormatting sqref="G565">
    <cfRule type="duplicateValues" dxfId="21182" priority="18157"/>
  </conditionalFormatting>
  <conditionalFormatting sqref="G565">
    <cfRule type="duplicateValues" dxfId="21181" priority="18156"/>
  </conditionalFormatting>
  <conditionalFormatting sqref="G565">
    <cfRule type="duplicateValues" dxfId="21180" priority="18155"/>
  </conditionalFormatting>
  <conditionalFormatting sqref="G565">
    <cfRule type="duplicateValues" dxfId="21179" priority="18154"/>
  </conditionalFormatting>
  <conditionalFormatting sqref="G565">
    <cfRule type="duplicateValues" dxfId="21178" priority="18153"/>
  </conditionalFormatting>
  <conditionalFormatting sqref="G565">
    <cfRule type="duplicateValues" dxfId="21177" priority="18152"/>
  </conditionalFormatting>
  <conditionalFormatting sqref="G565">
    <cfRule type="duplicateValues" dxfId="21176" priority="18151"/>
  </conditionalFormatting>
  <conditionalFormatting sqref="G565">
    <cfRule type="duplicateValues" dxfId="21175" priority="18150"/>
  </conditionalFormatting>
  <conditionalFormatting sqref="G565">
    <cfRule type="duplicateValues" dxfId="21174" priority="18149"/>
  </conditionalFormatting>
  <conditionalFormatting sqref="G565">
    <cfRule type="duplicateValues" dxfId="21173" priority="18148"/>
  </conditionalFormatting>
  <conditionalFormatting sqref="G565">
    <cfRule type="duplicateValues" dxfId="21172" priority="18147"/>
  </conditionalFormatting>
  <conditionalFormatting sqref="G565">
    <cfRule type="duplicateValues" dxfId="21171" priority="18146"/>
  </conditionalFormatting>
  <conditionalFormatting sqref="G565">
    <cfRule type="duplicateValues" dxfId="21170" priority="18145"/>
  </conditionalFormatting>
  <conditionalFormatting sqref="G565">
    <cfRule type="duplicateValues" dxfId="21169" priority="18144"/>
  </conditionalFormatting>
  <conditionalFormatting sqref="G565">
    <cfRule type="duplicateValues" dxfId="21168" priority="18143"/>
  </conditionalFormatting>
  <conditionalFormatting sqref="G565">
    <cfRule type="duplicateValues" dxfId="21167" priority="18142"/>
  </conditionalFormatting>
  <conditionalFormatting sqref="G565">
    <cfRule type="duplicateValues" dxfId="21166" priority="18141"/>
  </conditionalFormatting>
  <conditionalFormatting sqref="G565">
    <cfRule type="duplicateValues" dxfId="21165" priority="18140"/>
  </conditionalFormatting>
  <conditionalFormatting sqref="G565">
    <cfRule type="duplicateValues" dxfId="21164" priority="18139"/>
  </conditionalFormatting>
  <conditionalFormatting sqref="G565">
    <cfRule type="duplicateValues" dxfId="21163" priority="18138"/>
  </conditionalFormatting>
  <conditionalFormatting sqref="G565">
    <cfRule type="duplicateValues" dxfId="21162" priority="18137"/>
  </conditionalFormatting>
  <conditionalFormatting sqref="G565">
    <cfRule type="duplicateValues" dxfId="21161" priority="18136"/>
  </conditionalFormatting>
  <conditionalFormatting sqref="G565">
    <cfRule type="duplicateValues" dxfId="21160" priority="18135"/>
  </conditionalFormatting>
  <conditionalFormatting sqref="G565">
    <cfRule type="duplicateValues" dxfId="21159" priority="18134"/>
  </conditionalFormatting>
  <conditionalFormatting sqref="G565">
    <cfRule type="duplicateValues" dxfId="21158" priority="18133"/>
  </conditionalFormatting>
  <conditionalFormatting sqref="G565">
    <cfRule type="duplicateValues" dxfId="21157" priority="18132"/>
  </conditionalFormatting>
  <conditionalFormatting sqref="G565">
    <cfRule type="duplicateValues" dxfId="21156" priority="18131"/>
  </conditionalFormatting>
  <conditionalFormatting sqref="G565">
    <cfRule type="duplicateValues" dxfId="21155" priority="18130"/>
  </conditionalFormatting>
  <conditionalFormatting sqref="G565">
    <cfRule type="duplicateValues" dxfId="21154" priority="18129"/>
  </conditionalFormatting>
  <conditionalFormatting sqref="G565">
    <cfRule type="duplicateValues" dxfId="21153" priority="18128"/>
  </conditionalFormatting>
  <conditionalFormatting sqref="G565">
    <cfRule type="duplicateValues" dxfId="21152" priority="18127"/>
  </conditionalFormatting>
  <conditionalFormatting sqref="G565">
    <cfRule type="duplicateValues" dxfId="21151" priority="18126"/>
  </conditionalFormatting>
  <conditionalFormatting sqref="G565">
    <cfRule type="duplicateValues" dxfId="21150" priority="18125"/>
  </conditionalFormatting>
  <conditionalFormatting sqref="G565">
    <cfRule type="duplicateValues" dxfId="21149" priority="18124"/>
  </conditionalFormatting>
  <conditionalFormatting sqref="G565">
    <cfRule type="duplicateValues" dxfId="21148" priority="18123"/>
  </conditionalFormatting>
  <conditionalFormatting sqref="G565">
    <cfRule type="duplicateValues" dxfId="21147" priority="18122"/>
  </conditionalFormatting>
  <conditionalFormatting sqref="G565">
    <cfRule type="duplicateValues" dxfId="21146" priority="18121"/>
  </conditionalFormatting>
  <conditionalFormatting sqref="G565">
    <cfRule type="duplicateValues" dxfId="21145" priority="18120"/>
  </conditionalFormatting>
  <conditionalFormatting sqref="G565">
    <cfRule type="duplicateValues" dxfId="21144" priority="18119"/>
  </conditionalFormatting>
  <conditionalFormatting sqref="G565">
    <cfRule type="duplicateValues" dxfId="21143" priority="18118"/>
  </conditionalFormatting>
  <conditionalFormatting sqref="G565">
    <cfRule type="duplicateValues" dxfId="21142" priority="18117"/>
  </conditionalFormatting>
  <conditionalFormatting sqref="G565">
    <cfRule type="duplicateValues" dxfId="21141" priority="18116"/>
  </conditionalFormatting>
  <conditionalFormatting sqref="G565">
    <cfRule type="duplicateValues" dxfId="21140" priority="18115"/>
  </conditionalFormatting>
  <conditionalFormatting sqref="G565">
    <cfRule type="duplicateValues" dxfId="21139" priority="18114"/>
  </conditionalFormatting>
  <conditionalFormatting sqref="G565">
    <cfRule type="duplicateValues" dxfId="21138" priority="18113"/>
  </conditionalFormatting>
  <conditionalFormatting sqref="G565">
    <cfRule type="duplicateValues" dxfId="21137" priority="18112"/>
  </conditionalFormatting>
  <conditionalFormatting sqref="G566">
    <cfRule type="duplicateValues" dxfId="21136" priority="18111"/>
  </conditionalFormatting>
  <conditionalFormatting sqref="G567">
    <cfRule type="duplicateValues" dxfId="21135" priority="18110"/>
  </conditionalFormatting>
  <conditionalFormatting sqref="G567">
    <cfRule type="duplicateValues" dxfId="21134" priority="18109"/>
  </conditionalFormatting>
  <conditionalFormatting sqref="G567">
    <cfRule type="duplicateValues" dxfId="21133" priority="18108"/>
  </conditionalFormatting>
  <conditionalFormatting sqref="G567">
    <cfRule type="duplicateValues" dxfId="21132" priority="18107"/>
  </conditionalFormatting>
  <conditionalFormatting sqref="G567">
    <cfRule type="duplicateValues" dxfId="21131" priority="18106"/>
  </conditionalFormatting>
  <conditionalFormatting sqref="G567">
    <cfRule type="duplicateValues" dxfId="21130" priority="18105"/>
  </conditionalFormatting>
  <conditionalFormatting sqref="G567">
    <cfRule type="duplicateValues" dxfId="21129" priority="18104"/>
  </conditionalFormatting>
  <conditionalFormatting sqref="G567">
    <cfRule type="duplicateValues" dxfId="21128" priority="18103"/>
  </conditionalFormatting>
  <conditionalFormatting sqref="G567">
    <cfRule type="duplicateValues" dxfId="21127" priority="18102"/>
  </conditionalFormatting>
  <conditionalFormatting sqref="G567">
    <cfRule type="duplicateValues" dxfId="21126" priority="18101"/>
  </conditionalFormatting>
  <conditionalFormatting sqref="G567">
    <cfRule type="duplicateValues" dxfId="21125" priority="18100"/>
  </conditionalFormatting>
  <conditionalFormatting sqref="G567">
    <cfRule type="duplicateValues" dxfId="21124" priority="18099"/>
  </conditionalFormatting>
  <conditionalFormatting sqref="G567">
    <cfRule type="duplicateValues" dxfId="21123" priority="18098"/>
  </conditionalFormatting>
  <conditionalFormatting sqref="G567">
    <cfRule type="duplicateValues" dxfId="21122" priority="18097"/>
  </conditionalFormatting>
  <conditionalFormatting sqref="G567">
    <cfRule type="duplicateValues" dxfId="21121" priority="18096"/>
  </conditionalFormatting>
  <conditionalFormatting sqref="G567">
    <cfRule type="duplicateValues" dxfId="21120" priority="18095"/>
  </conditionalFormatting>
  <conditionalFormatting sqref="G567">
    <cfRule type="duplicateValues" dxfId="21119" priority="18094"/>
  </conditionalFormatting>
  <conditionalFormatting sqref="G567">
    <cfRule type="duplicateValues" dxfId="21118" priority="18093"/>
  </conditionalFormatting>
  <conditionalFormatting sqref="G567">
    <cfRule type="duplicateValues" dxfId="21117" priority="18092"/>
  </conditionalFormatting>
  <conditionalFormatting sqref="G567">
    <cfRule type="duplicateValues" dxfId="21116" priority="18091"/>
  </conditionalFormatting>
  <conditionalFormatting sqref="G567">
    <cfRule type="duplicateValues" dxfId="21115" priority="18090"/>
  </conditionalFormatting>
  <conditionalFormatting sqref="G567">
    <cfRule type="duplicateValues" dxfId="21114" priority="18089"/>
  </conditionalFormatting>
  <conditionalFormatting sqref="G567">
    <cfRule type="duplicateValues" dxfId="21113" priority="18088"/>
  </conditionalFormatting>
  <conditionalFormatting sqref="G567">
    <cfRule type="duplicateValues" dxfId="21112" priority="18087"/>
  </conditionalFormatting>
  <conditionalFormatting sqref="G567">
    <cfRule type="duplicateValues" dxfId="21111" priority="18086"/>
  </conditionalFormatting>
  <conditionalFormatting sqref="G567">
    <cfRule type="duplicateValues" dxfId="21110" priority="18085"/>
  </conditionalFormatting>
  <conditionalFormatting sqref="G567">
    <cfRule type="duplicateValues" dxfId="21109" priority="18084"/>
  </conditionalFormatting>
  <conditionalFormatting sqref="G567">
    <cfRule type="duplicateValues" dxfId="21108" priority="18083"/>
  </conditionalFormatting>
  <conditionalFormatting sqref="G567">
    <cfRule type="duplicateValues" dxfId="21107" priority="18082"/>
  </conditionalFormatting>
  <conditionalFormatting sqref="G567">
    <cfRule type="duplicateValues" dxfId="21106" priority="18081"/>
  </conditionalFormatting>
  <conditionalFormatting sqref="G567">
    <cfRule type="duplicateValues" dxfId="21105" priority="18080"/>
  </conditionalFormatting>
  <conditionalFormatting sqref="G567">
    <cfRule type="duplicateValues" dxfId="21104" priority="18079"/>
  </conditionalFormatting>
  <conditionalFormatting sqref="G567">
    <cfRule type="duplicateValues" dxfId="21103" priority="18078"/>
  </conditionalFormatting>
  <conditionalFormatting sqref="G567">
    <cfRule type="duplicateValues" dxfId="21102" priority="18077"/>
  </conditionalFormatting>
  <conditionalFormatting sqref="G567">
    <cfRule type="duplicateValues" dxfId="21101" priority="18076"/>
  </conditionalFormatting>
  <conditionalFormatting sqref="G567">
    <cfRule type="duplicateValues" dxfId="21100" priority="18075"/>
  </conditionalFormatting>
  <conditionalFormatting sqref="G567">
    <cfRule type="duplicateValues" dxfId="21099" priority="18074"/>
  </conditionalFormatting>
  <conditionalFormatting sqref="G567">
    <cfRule type="duplicateValues" dxfId="21098" priority="18073"/>
  </conditionalFormatting>
  <conditionalFormatting sqref="G567">
    <cfRule type="duplicateValues" dxfId="21097" priority="18072"/>
  </conditionalFormatting>
  <conditionalFormatting sqref="G567">
    <cfRule type="duplicateValues" dxfId="21096" priority="18071"/>
  </conditionalFormatting>
  <conditionalFormatting sqref="G567">
    <cfRule type="duplicateValues" dxfId="21095" priority="18070"/>
  </conditionalFormatting>
  <conditionalFormatting sqref="G567">
    <cfRule type="duplicateValues" dxfId="21094" priority="18069"/>
  </conditionalFormatting>
  <conditionalFormatting sqref="G567">
    <cfRule type="duplicateValues" dxfId="21093" priority="18068"/>
  </conditionalFormatting>
  <conditionalFormatting sqref="G567">
    <cfRule type="duplicateValues" dxfId="21092" priority="18067"/>
  </conditionalFormatting>
  <conditionalFormatting sqref="G567">
    <cfRule type="duplicateValues" dxfId="21091" priority="18066"/>
  </conditionalFormatting>
  <conditionalFormatting sqref="G567">
    <cfRule type="duplicateValues" dxfId="21090" priority="18065"/>
  </conditionalFormatting>
  <conditionalFormatting sqref="G567">
    <cfRule type="duplicateValues" dxfId="21089" priority="18064"/>
  </conditionalFormatting>
  <conditionalFormatting sqref="G567">
    <cfRule type="duplicateValues" dxfId="21088" priority="18063"/>
  </conditionalFormatting>
  <conditionalFormatting sqref="G567">
    <cfRule type="duplicateValues" dxfId="21087" priority="18062"/>
  </conditionalFormatting>
  <conditionalFormatting sqref="G567">
    <cfRule type="duplicateValues" dxfId="21086" priority="18061"/>
  </conditionalFormatting>
  <conditionalFormatting sqref="G567">
    <cfRule type="duplicateValues" dxfId="21085" priority="18060"/>
  </conditionalFormatting>
  <conditionalFormatting sqref="G567">
    <cfRule type="duplicateValues" dxfId="21084" priority="18059"/>
  </conditionalFormatting>
  <conditionalFormatting sqref="G567">
    <cfRule type="duplicateValues" dxfId="21083" priority="18058"/>
  </conditionalFormatting>
  <conditionalFormatting sqref="G567">
    <cfRule type="duplicateValues" dxfId="21082" priority="18057"/>
  </conditionalFormatting>
  <conditionalFormatting sqref="G567">
    <cfRule type="duplicateValues" dxfId="21081" priority="18056"/>
  </conditionalFormatting>
  <conditionalFormatting sqref="G567">
    <cfRule type="duplicateValues" dxfId="21080" priority="18055"/>
  </conditionalFormatting>
  <conditionalFormatting sqref="G567">
    <cfRule type="duplicateValues" dxfId="21079" priority="18054"/>
  </conditionalFormatting>
  <conditionalFormatting sqref="G567">
    <cfRule type="duplicateValues" dxfId="21078" priority="18053"/>
  </conditionalFormatting>
  <conditionalFormatting sqref="G567">
    <cfRule type="duplicateValues" dxfId="21077" priority="18052"/>
  </conditionalFormatting>
  <conditionalFormatting sqref="G567">
    <cfRule type="duplicateValues" dxfId="21076" priority="18051"/>
  </conditionalFormatting>
  <conditionalFormatting sqref="G567">
    <cfRule type="duplicateValues" dxfId="21075" priority="18050"/>
  </conditionalFormatting>
  <conditionalFormatting sqref="G567">
    <cfRule type="duplicateValues" dxfId="21074" priority="18049"/>
  </conditionalFormatting>
  <conditionalFormatting sqref="G567">
    <cfRule type="duplicateValues" dxfId="21073" priority="18048"/>
  </conditionalFormatting>
  <conditionalFormatting sqref="G567">
    <cfRule type="duplicateValues" dxfId="21072" priority="18047"/>
  </conditionalFormatting>
  <conditionalFormatting sqref="G567">
    <cfRule type="duplicateValues" dxfId="21071" priority="18046"/>
  </conditionalFormatting>
  <conditionalFormatting sqref="G567">
    <cfRule type="duplicateValues" dxfId="21070" priority="18045"/>
  </conditionalFormatting>
  <conditionalFormatting sqref="G567">
    <cfRule type="duplicateValues" dxfId="21069" priority="18044"/>
  </conditionalFormatting>
  <conditionalFormatting sqref="G567">
    <cfRule type="duplicateValues" dxfId="21068" priority="18043"/>
  </conditionalFormatting>
  <conditionalFormatting sqref="G567">
    <cfRule type="duplicateValues" dxfId="21067" priority="18042"/>
  </conditionalFormatting>
  <conditionalFormatting sqref="G568">
    <cfRule type="duplicateValues" dxfId="21066" priority="18041"/>
  </conditionalFormatting>
  <conditionalFormatting sqref="G566">
    <cfRule type="duplicateValues" dxfId="21065" priority="18040"/>
  </conditionalFormatting>
  <conditionalFormatting sqref="G566">
    <cfRule type="duplicateValues" dxfId="21064" priority="18039"/>
  </conditionalFormatting>
  <conditionalFormatting sqref="G566">
    <cfRule type="duplicateValues" dxfId="21063" priority="18038"/>
  </conditionalFormatting>
  <conditionalFormatting sqref="G566">
    <cfRule type="duplicateValues" dxfId="21062" priority="18037"/>
  </conditionalFormatting>
  <conditionalFormatting sqref="G566">
    <cfRule type="duplicateValues" dxfId="21061" priority="18036"/>
  </conditionalFormatting>
  <conditionalFormatting sqref="G566">
    <cfRule type="duplicateValues" dxfId="21060" priority="18035"/>
  </conditionalFormatting>
  <conditionalFormatting sqref="G566">
    <cfRule type="duplicateValues" dxfId="21059" priority="18034"/>
  </conditionalFormatting>
  <conditionalFormatting sqref="G566">
    <cfRule type="duplicateValues" dxfId="21058" priority="18033"/>
  </conditionalFormatting>
  <conditionalFormatting sqref="G566">
    <cfRule type="duplicateValues" dxfId="21057" priority="18032"/>
  </conditionalFormatting>
  <conditionalFormatting sqref="G566">
    <cfRule type="duplicateValues" dxfId="21056" priority="18031"/>
  </conditionalFormatting>
  <conditionalFormatting sqref="G566">
    <cfRule type="duplicateValues" dxfId="21055" priority="18030"/>
  </conditionalFormatting>
  <conditionalFormatting sqref="G566">
    <cfRule type="duplicateValues" dxfId="21054" priority="18029"/>
  </conditionalFormatting>
  <conditionalFormatting sqref="G566">
    <cfRule type="duplicateValues" dxfId="21053" priority="18028"/>
  </conditionalFormatting>
  <conditionalFormatting sqref="G566">
    <cfRule type="duplicateValues" dxfId="21052" priority="18027"/>
  </conditionalFormatting>
  <conditionalFormatting sqref="G566">
    <cfRule type="duplicateValues" dxfId="21051" priority="18026"/>
  </conditionalFormatting>
  <conditionalFormatting sqref="G566">
    <cfRule type="duplicateValues" dxfId="21050" priority="18025"/>
  </conditionalFormatting>
  <conditionalFormatting sqref="G566">
    <cfRule type="duplicateValues" dxfId="21049" priority="18024"/>
  </conditionalFormatting>
  <conditionalFormatting sqref="G566">
    <cfRule type="duplicateValues" dxfId="21048" priority="18023"/>
  </conditionalFormatting>
  <conditionalFormatting sqref="G566">
    <cfRule type="duplicateValues" dxfId="21047" priority="18022"/>
  </conditionalFormatting>
  <conditionalFormatting sqref="G566">
    <cfRule type="duplicateValues" dxfId="21046" priority="18021"/>
  </conditionalFormatting>
  <conditionalFormatting sqref="G566">
    <cfRule type="duplicateValues" dxfId="21045" priority="18020"/>
  </conditionalFormatting>
  <conditionalFormatting sqref="G566">
    <cfRule type="duplicateValues" dxfId="21044" priority="18019"/>
  </conditionalFormatting>
  <conditionalFormatting sqref="G566">
    <cfRule type="duplicateValues" dxfId="21043" priority="18018"/>
  </conditionalFormatting>
  <conditionalFormatting sqref="G566">
    <cfRule type="duplicateValues" dxfId="21042" priority="18017"/>
  </conditionalFormatting>
  <conditionalFormatting sqref="G566">
    <cfRule type="duplicateValues" dxfId="21041" priority="18016"/>
  </conditionalFormatting>
  <conditionalFormatting sqref="G566">
    <cfRule type="duplicateValues" dxfId="21040" priority="18015"/>
  </conditionalFormatting>
  <conditionalFormatting sqref="G566">
    <cfRule type="duplicateValues" dxfId="21039" priority="18014"/>
  </conditionalFormatting>
  <conditionalFormatting sqref="G566">
    <cfRule type="duplicateValues" dxfId="21038" priority="18013"/>
  </conditionalFormatting>
  <conditionalFormatting sqref="G566">
    <cfRule type="duplicateValues" dxfId="21037" priority="18012"/>
  </conditionalFormatting>
  <conditionalFormatting sqref="G566">
    <cfRule type="duplicateValues" dxfId="21036" priority="18011"/>
  </conditionalFormatting>
  <conditionalFormatting sqref="G566">
    <cfRule type="duplicateValues" dxfId="21035" priority="18010"/>
  </conditionalFormatting>
  <conditionalFormatting sqref="G566">
    <cfRule type="duplicateValues" dxfId="21034" priority="18009"/>
  </conditionalFormatting>
  <conditionalFormatting sqref="G566">
    <cfRule type="duplicateValues" dxfId="21033" priority="18008"/>
  </conditionalFormatting>
  <conditionalFormatting sqref="G566">
    <cfRule type="duplicateValues" dxfId="21032" priority="18007"/>
  </conditionalFormatting>
  <conditionalFormatting sqref="G566">
    <cfRule type="duplicateValues" dxfId="21031" priority="18006"/>
  </conditionalFormatting>
  <conditionalFormatting sqref="G566">
    <cfRule type="duplicateValues" dxfId="21030" priority="18005"/>
  </conditionalFormatting>
  <conditionalFormatting sqref="G566">
    <cfRule type="duplicateValues" dxfId="21029" priority="18004"/>
  </conditionalFormatting>
  <conditionalFormatting sqref="G566">
    <cfRule type="duplicateValues" dxfId="21028" priority="18003"/>
  </conditionalFormatting>
  <conditionalFormatting sqref="G566">
    <cfRule type="duplicateValues" dxfId="21027" priority="18002"/>
  </conditionalFormatting>
  <conditionalFormatting sqref="G566">
    <cfRule type="duplicateValues" dxfId="21026" priority="18001"/>
  </conditionalFormatting>
  <conditionalFormatting sqref="G566">
    <cfRule type="duplicateValues" dxfId="21025" priority="18000"/>
  </conditionalFormatting>
  <conditionalFormatting sqref="G566">
    <cfRule type="duplicateValues" dxfId="21024" priority="17999"/>
  </conditionalFormatting>
  <conditionalFormatting sqref="G566">
    <cfRule type="duplicateValues" dxfId="21023" priority="17998"/>
  </conditionalFormatting>
  <conditionalFormatting sqref="G566">
    <cfRule type="duplicateValues" dxfId="21022" priority="17997"/>
  </conditionalFormatting>
  <conditionalFormatting sqref="G566">
    <cfRule type="duplicateValues" dxfId="21021" priority="17996"/>
  </conditionalFormatting>
  <conditionalFormatting sqref="G566">
    <cfRule type="duplicateValues" dxfId="21020" priority="17995"/>
  </conditionalFormatting>
  <conditionalFormatting sqref="G566">
    <cfRule type="duplicateValues" dxfId="21019" priority="17994"/>
  </conditionalFormatting>
  <conditionalFormatting sqref="G566">
    <cfRule type="duplicateValues" dxfId="21018" priority="17993"/>
  </conditionalFormatting>
  <conditionalFormatting sqref="G566">
    <cfRule type="duplicateValues" dxfId="21017" priority="17992"/>
  </conditionalFormatting>
  <conditionalFormatting sqref="G566">
    <cfRule type="duplicateValues" dxfId="21016" priority="17991"/>
  </conditionalFormatting>
  <conditionalFormatting sqref="G566">
    <cfRule type="duplicateValues" dxfId="21015" priority="17990"/>
  </conditionalFormatting>
  <conditionalFormatting sqref="G566">
    <cfRule type="duplicateValues" dxfId="21014" priority="17989"/>
  </conditionalFormatting>
  <conditionalFormatting sqref="G566">
    <cfRule type="duplicateValues" dxfId="21013" priority="17988"/>
  </conditionalFormatting>
  <conditionalFormatting sqref="G566">
    <cfRule type="duplicateValues" dxfId="21012" priority="17987"/>
  </conditionalFormatting>
  <conditionalFormatting sqref="G566">
    <cfRule type="duplicateValues" dxfId="21011" priority="17986"/>
  </conditionalFormatting>
  <conditionalFormatting sqref="G566">
    <cfRule type="duplicateValues" dxfId="21010" priority="17985"/>
  </conditionalFormatting>
  <conditionalFormatting sqref="G566">
    <cfRule type="duplicateValues" dxfId="21009" priority="17984"/>
  </conditionalFormatting>
  <conditionalFormatting sqref="G566">
    <cfRule type="duplicateValues" dxfId="21008" priority="17983"/>
  </conditionalFormatting>
  <conditionalFormatting sqref="G566">
    <cfRule type="duplicateValues" dxfId="21007" priority="17982"/>
  </conditionalFormatting>
  <conditionalFormatting sqref="G566">
    <cfRule type="duplicateValues" dxfId="21006" priority="17981"/>
  </conditionalFormatting>
  <conditionalFormatting sqref="G566">
    <cfRule type="duplicateValues" dxfId="21005" priority="17980"/>
  </conditionalFormatting>
  <conditionalFormatting sqref="G566">
    <cfRule type="duplicateValues" dxfId="21004" priority="17979"/>
  </conditionalFormatting>
  <conditionalFormatting sqref="G566">
    <cfRule type="duplicateValues" dxfId="21003" priority="17978"/>
  </conditionalFormatting>
  <conditionalFormatting sqref="G566">
    <cfRule type="duplicateValues" dxfId="21002" priority="17977"/>
  </conditionalFormatting>
  <conditionalFormatting sqref="G566">
    <cfRule type="duplicateValues" dxfId="21001" priority="17976"/>
  </conditionalFormatting>
  <conditionalFormatting sqref="G566">
    <cfRule type="duplicateValues" dxfId="21000" priority="17975"/>
  </conditionalFormatting>
  <conditionalFormatting sqref="G566">
    <cfRule type="duplicateValues" dxfId="20999" priority="17974"/>
  </conditionalFormatting>
  <conditionalFormatting sqref="G566">
    <cfRule type="duplicateValues" dxfId="20998" priority="17973"/>
  </conditionalFormatting>
  <conditionalFormatting sqref="G566">
    <cfRule type="duplicateValues" dxfId="20997" priority="17972"/>
  </conditionalFormatting>
  <conditionalFormatting sqref="G567">
    <cfRule type="duplicateValues" dxfId="20996" priority="17971"/>
  </conditionalFormatting>
  <conditionalFormatting sqref="G566">
    <cfRule type="duplicateValues" dxfId="20995" priority="17970"/>
  </conditionalFormatting>
  <conditionalFormatting sqref="G566">
    <cfRule type="duplicateValues" dxfId="20994" priority="17969"/>
  </conditionalFormatting>
  <conditionalFormatting sqref="G566">
    <cfRule type="duplicateValues" dxfId="20993" priority="17968"/>
  </conditionalFormatting>
  <conditionalFormatting sqref="G566">
    <cfRule type="duplicateValues" dxfId="20992" priority="17967"/>
  </conditionalFormatting>
  <conditionalFormatting sqref="G566">
    <cfRule type="duplicateValues" dxfId="20991" priority="17966"/>
  </conditionalFormatting>
  <conditionalFormatting sqref="G566">
    <cfRule type="duplicateValues" dxfId="20990" priority="17965"/>
  </conditionalFormatting>
  <conditionalFormatting sqref="G566">
    <cfRule type="duplicateValues" dxfId="20989" priority="17964"/>
  </conditionalFormatting>
  <conditionalFormatting sqref="G566">
    <cfRule type="duplicateValues" dxfId="20988" priority="17963"/>
  </conditionalFormatting>
  <conditionalFormatting sqref="G566">
    <cfRule type="duplicateValues" dxfId="20987" priority="17962"/>
  </conditionalFormatting>
  <conditionalFormatting sqref="G566">
    <cfRule type="duplicateValues" dxfId="20986" priority="17961"/>
  </conditionalFormatting>
  <conditionalFormatting sqref="G566">
    <cfRule type="duplicateValues" dxfId="20985" priority="17960"/>
  </conditionalFormatting>
  <conditionalFormatting sqref="G566">
    <cfRule type="duplicateValues" dxfId="20984" priority="17959"/>
  </conditionalFormatting>
  <conditionalFormatting sqref="G566">
    <cfRule type="duplicateValues" dxfId="20983" priority="17958"/>
  </conditionalFormatting>
  <conditionalFormatting sqref="G566">
    <cfRule type="duplicateValues" dxfId="20982" priority="17957"/>
  </conditionalFormatting>
  <conditionalFormatting sqref="G566">
    <cfRule type="duplicateValues" dxfId="20981" priority="17956"/>
  </conditionalFormatting>
  <conditionalFormatting sqref="G566">
    <cfRule type="duplicateValues" dxfId="20980" priority="17955"/>
  </conditionalFormatting>
  <conditionalFormatting sqref="G566">
    <cfRule type="duplicateValues" dxfId="20979" priority="17954"/>
  </conditionalFormatting>
  <conditionalFormatting sqref="G566">
    <cfRule type="duplicateValues" dxfId="20978" priority="17953"/>
  </conditionalFormatting>
  <conditionalFormatting sqref="G566">
    <cfRule type="duplicateValues" dxfId="20977" priority="17952"/>
  </conditionalFormatting>
  <conditionalFormatting sqref="G566">
    <cfRule type="duplicateValues" dxfId="20976" priority="17951"/>
  </conditionalFormatting>
  <conditionalFormatting sqref="G566">
    <cfRule type="duplicateValues" dxfId="20975" priority="17950"/>
  </conditionalFormatting>
  <conditionalFormatting sqref="G566">
    <cfRule type="duplicateValues" dxfId="20974" priority="17949"/>
  </conditionalFormatting>
  <conditionalFormatting sqref="G566">
    <cfRule type="duplicateValues" dxfId="20973" priority="17948"/>
  </conditionalFormatting>
  <conditionalFormatting sqref="G566">
    <cfRule type="duplicateValues" dxfId="20972" priority="17947"/>
  </conditionalFormatting>
  <conditionalFormatting sqref="G566">
    <cfRule type="duplicateValues" dxfId="20971" priority="17946"/>
  </conditionalFormatting>
  <conditionalFormatting sqref="G566">
    <cfRule type="duplicateValues" dxfId="20970" priority="17945"/>
  </conditionalFormatting>
  <conditionalFormatting sqref="G566">
    <cfRule type="duplicateValues" dxfId="20969" priority="17944"/>
  </conditionalFormatting>
  <conditionalFormatting sqref="G566">
    <cfRule type="duplicateValues" dxfId="20968" priority="17943"/>
  </conditionalFormatting>
  <conditionalFormatting sqref="G566">
    <cfRule type="duplicateValues" dxfId="20967" priority="17942"/>
  </conditionalFormatting>
  <conditionalFormatting sqref="G566">
    <cfRule type="duplicateValues" dxfId="20966" priority="17941"/>
  </conditionalFormatting>
  <conditionalFormatting sqref="G566">
    <cfRule type="duplicateValues" dxfId="20965" priority="17940"/>
  </conditionalFormatting>
  <conditionalFormatting sqref="G566">
    <cfRule type="duplicateValues" dxfId="20964" priority="17939"/>
  </conditionalFormatting>
  <conditionalFormatting sqref="G566">
    <cfRule type="duplicateValues" dxfId="20963" priority="17938"/>
  </conditionalFormatting>
  <conditionalFormatting sqref="G566">
    <cfRule type="duplicateValues" dxfId="20962" priority="17937"/>
  </conditionalFormatting>
  <conditionalFormatting sqref="G566">
    <cfRule type="duplicateValues" dxfId="20961" priority="17936"/>
  </conditionalFormatting>
  <conditionalFormatting sqref="G566">
    <cfRule type="duplicateValues" dxfId="20960" priority="17935"/>
  </conditionalFormatting>
  <conditionalFormatting sqref="G566">
    <cfRule type="duplicateValues" dxfId="20959" priority="17934"/>
  </conditionalFormatting>
  <conditionalFormatting sqref="G566">
    <cfRule type="duplicateValues" dxfId="20958" priority="17933"/>
  </conditionalFormatting>
  <conditionalFormatting sqref="G566">
    <cfRule type="duplicateValues" dxfId="20957" priority="17932"/>
  </conditionalFormatting>
  <conditionalFormatting sqref="G566">
    <cfRule type="duplicateValues" dxfId="20956" priority="17931"/>
  </conditionalFormatting>
  <conditionalFormatting sqref="G566">
    <cfRule type="duplicateValues" dxfId="20955" priority="17930"/>
  </conditionalFormatting>
  <conditionalFormatting sqref="G566">
    <cfRule type="duplicateValues" dxfId="20954" priority="17929"/>
  </conditionalFormatting>
  <conditionalFormatting sqref="G566">
    <cfRule type="duplicateValues" dxfId="20953" priority="17928"/>
  </conditionalFormatting>
  <conditionalFormatting sqref="G566">
    <cfRule type="duplicateValues" dxfId="20952" priority="17927"/>
  </conditionalFormatting>
  <conditionalFormatting sqref="G566">
    <cfRule type="duplicateValues" dxfId="20951" priority="17926"/>
  </conditionalFormatting>
  <conditionalFormatting sqref="G566">
    <cfRule type="duplicateValues" dxfId="20950" priority="17925"/>
  </conditionalFormatting>
  <conditionalFormatting sqref="G566">
    <cfRule type="duplicateValues" dxfId="20949" priority="17924"/>
  </conditionalFormatting>
  <conditionalFormatting sqref="G566">
    <cfRule type="duplicateValues" dxfId="20948" priority="17923"/>
  </conditionalFormatting>
  <conditionalFormatting sqref="G566">
    <cfRule type="duplicateValues" dxfId="20947" priority="17922"/>
  </conditionalFormatting>
  <conditionalFormatting sqref="G566">
    <cfRule type="duplicateValues" dxfId="20946" priority="17921"/>
  </conditionalFormatting>
  <conditionalFormatting sqref="G566">
    <cfRule type="duplicateValues" dxfId="20945" priority="17920"/>
  </conditionalFormatting>
  <conditionalFormatting sqref="G566">
    <cfRule type="duplicateValues" dxfId="20944" priority="17919"/>
  </conditionalFormatting>
  <conditionalFormatting sqref="G566">
    <cfRule type="duplicateValues" dxfId="20943" priority="17918"/>
  </conditionalFormatting>
  <conditionalFormatting sqref="G566">
    <cfRule type="duplicateValues" dxfId="20942" priority="17917"/>
  </conditionalFormatting>
  <conditionalFormatting sqref="G566">
    <cfRule type="duplicateValues" dxfId="20941" priority="17916"/>
  </conditionalFormatting>
  <conditionalFormatting sqref="G566">
    <cfRule type="duplicateValues" dxfId="20940" priority="17915"/>
  </conditionalFormatting>
  <conditionalFormatting sqref="G566">
    <cfRule type="duplicateValues" dxfId="20939" priority="17914"/>
  </conditionalFormatting>
  <conditionalFormatting sqref="G566">
    <cfRule type="duplicateValues" dxfId="20938" priority="17913"/>
  </conditionalFormatting>
  <conditionalFormatting sqref="G566">
    <cfRule type="duplicateValues" dxfId="20937" priority="17912"/>
  </conditionalFormatting>
  <conditionalFormatting sqref="G566">
    <cfRule type="duplicateValues" dxfId="20936" priority="17911"/>
  </conditionalFormatting>
  <conditionalFormatting sqref="G566">
    <cfRule type="duplicateValues" dxfId="20935" priority="17910"/>
  </conditionalFormatting>
  <conditionalFormatting sqref="G566">
    <cfRule type="duplicateValues" dxfId="20934" priority="17909"/>
  </conditionalFormatting>
  <conditionalFormatting sqref="G566">
    <cfRule type="duplicateValues" dxfId="20933" priority="17908"/>
  </conditionalFormatting>
  <conditionalFormatting sqref="G566">
    <cfRule type="duplicateValues" dxfId="20932" priority="17907"/>
  </conditionalFormatting>
  <conditionalFormatting sqref="G566">
    <cfRule type="duplicateValues" dxfId="20931" priority="17906"/>
  </conditionalFormatting>
  <conditionalFormatting sqref="G566">
    <cfRule type="duplicateValues" dxfId="20930" priority="17905"/>
  </conditionalFormatting>
  <conditionalFormatting sqref="G566">
    <cfRule type="duplicateValues" dxfId="20929" priority="17904"/>
  </conditionalFormatting>
  <conditionalFormatting sqref="G566">
    <cfRule type="duplicateValues" dxfId="20928" priority="17903"/>
  </conditionalFormatting>
  <conditionalFormatting sqref="G566">
    <cfRule type="duplicateValues" dxfId="20927" priority="17902"/>
  </conditionalFormatting>
  <conditionalFormatting sqref="G567">
    <cfRule type="duplicateValues" dxfId="20926" priority="17901"/>
  </conditionalFormatting>
  <conditionalFormatting sqref="G565">
    <cfRule type="duplicateValues" dxfId="20925" priority="17900"/>
  </conditionalFormatting>
  <conditionalFormatting sqref="G565">
    <cfRule type="duplicateValues" dxfId="20924" priority="17899"/>
  </conditionalFormatting>
  <conditionalFormatting sqref="G565">
    <cfRule type="duplicateValues" dxfId="20923" priority="17898"/>
  </conditionalFormatting>
  <conditionalFormatting sqref="G565">
    <cfRule type="duplicateValues" dxfId="20922" priority="17897"/>
  </conditionalFormatting>
  <conditionalFormatting sqref="G565">
    <cfRule type="duplicateValues" dxfId="20921" priority="17896"/>
  </conditionalFormatting>
  <conditionalFormatting sqref="G565">
    <cfRule type="duplicateValues" dxfId="20920" priority="17895"/>
  </conditionalFormatting>
  <conditionalFormatting sqref="G565">
    <cfRule type="duplicateValues" dxfId="20919" priority="17894"/>
  </conditionalFormatting>
  <conditionalFormatting sqref="G565">
    <cfRule type="duplicateValues" dxfId="20918" priority="17893"/>
  </conditionalFormatting>
  <conditionalFormatting sqref="G565">
    <cfRule type="duplicateValues" dxfId="20917" priority="17892"/>
  </conditionalFormatting>
  <conditionalFormatting sqref="G565">
    <cfRule type="duplicateValues" dxfId="20916" priority="17891"/>
  </conditionalFormatting>
  <conditionalFormatting sqref="G565">
    <cfRule type="duplicateValues" dxfId="20915" priority="17890"/>
  </conditionalFormatting>
  <conditionalFormatting sqref="G565">
    <cfRule type="duplicateValues" dxfId="20914" priority="17889"/>
  </conditionalFormatting>
  <conditionalFormatting sqref="G565">
    <cfRule type="duplicateValues" dxfId="20913" priority="17888"/>
  </conditionalFormatting>
  <conditionalFormatting sqref="G565">
    <cfRule type="duplicateValues" dxfId="20912" priority="17887"/>
  </conditionalFormatting>
  <conditionalFormatting sqref="G565">
    <cfRule type="duplicateValues" dxfId="20911" priority="17886"/>
  </conditionalFormatting>
  <conditionalFormatting sqref="G565">
    <cfRule type="duplicateValues" dxfId="20910" priority="17885"/>
  </conditionalFormatting>
  <conditionalFormatting sqref="G565">
    <cfRule type="duplicateValues" dxfId="20909" priority="17884"/>
  </conditionalFormatting>
  <conditionalFormatting sqref="G565">
    <cfRule type="duplicateValues" dxfId="20908" priority="17883"/>
  </conditionalFormatting>
  <conditionalFormatting sqref="G565">
    <cfRule type="duplicateValues" dxfId="20907" priority="17882"/>
  </conditionalFormatting>
  <conditionalFormatting sqref="G565">
    <cfRule type="duplicateValues" dxfId="20906" priority="17881"/>
  </conditionalFormatting>
  <conditionalFormatting sqref="G565">
    <cfRule type="duplicateValues" dxfId="20905" priority="17880"/>
  </conditionalFormatting>
  <conditionalFormatting sqref="G565">
    <cfRule type="duplicateValues" dxfId="20904" priority="17879"/>
  </conditionalFormatting>
  <conditionalFormatting sqref="G565">
    <cfRule type="duplicateValues" dxfId="20903" priority="17878"/>
  </conditionalFormatting>
  <conditionalFormatting sqref="G565">
    <cfRule type="duplicateValues" dxfId="20902" priority="17877"/>
  </conditionalFormatting>
  <conditionalFormatting sqref="G565">
    <cfRule type="duplicateValues" dxfId="20901" priority="17876"/>
  </conditionalFormatting>
  <conditionalFormatting sqref="G565">
    <cfRule type="duplicateValues" dxfId="20900" priority="17875"/>
  </conditionalFormatting>
  <conditionalFormatting sqref="G565">
    <cfRule type="duplicateValues" dxfId="20899" priority="17874"/>
  </conditionalFormatting>
  <conditionalFormatting sqref="G565">
    <cfRule type="duplicateValues" dxfId="20898" priority="17873"/>
  </conditionalFormatting>
  <conditionalFormatting sqref="G565">
    <cfRule type="duplicateValues" dxfId="20897" priority="17872"/>
  </conditionalFormatting>
  <conditionalFormatting sqref="G565">
    <cfRule type="duplicateValues" dxfId="20896" priority="17871"/>
  </conditionalFormatting>
  <conditionalFormatting sqref="G565">
    <cfRule type="duplicateValues" dxfId="20895" priority="17870"/>
  </conditionalFormatting>
  <conditionalFormatting sqref="G565">
    <cfRule type="duplicateValues" dxfId="20894" priority="17869"/>
  </conditionalFormatting>
  <conditionalFormatting sqref="G565">
    <cfRule type="duplicateValues" dxfId="20893" priority="17868"/>
  </conditionalFormatting>
  <conditionalFormatting sqref="G565">
    <cfRule type="duplicateValues" dxfId="20892" priority="17867"/>
  </conditionalFormatting>
  <conditionalFormatting sqref="G565">
    <cfRule type="duplicateValues" dxfId="20891" priority="17866"/>
  </conditionalFormatting>
  <conditionalFormatting sqref="G565">
    <cfRule type="duplicateValues" dxfId="20890" priority="17865"/>
  </conditionalFormatting>
  <conditionalFormatting sqref="G565">
    <cfRule type="duplicateValues" dxfId="20889" priority="17864"/>
  </conditionalFormatting>
  <conditionalFormatting sqref="G565">
    <cfRule type="duplicateValues" dxfId="20888" priority="17863"/>
  </conditionalFormatting>
  <conditionalFormatting sqref="G565">
    <cfRule type="duplicateValues" dxfId="20887" priority="17862"/>
  </conditionalFormatting>
  <conditionalFormatting sqref="G565">
    <cfRule type="duplicateValues" dxfId="20886" priority="17861"/>
  </conditionalFormatting>
  <conditionalFormatting sqref="G565">
    <cfRule type="duplicateValues" dxfId="20885" priority="17860"/>
  </conditionalFormatting>
  <conditionalFormatting sqref="G565">
    <cfRule type="duplicateValues" dxfId="20884" priority="17859"/>
  </conditionalFormatting>
  <conditionalFormatting sqref="G565">
    <cfRule type="duplicateValues" dxfId="20883" priority="17858"/>
  </conditionalFormatting>
  <conditionalFormatting sqref="G565">
    <cfRule type="duplicateValues" dxfId="20882" priority="17857"/>
  </conditionalFormatting>
  <conditionalFormatting sqref="G565">
    <cfRule type="duplicateValues" dxfId="20881" priority="17856"/>
  </conditionalFormatting>
  <conditionalFormatting sqref="G565">
    <cfRule type="duplicateValues" dxfId="20880" priority="17855"/>
  </conditionalFormatting>
  <conditionalFormatting sqref="G565">
    <cfRule type="duplicateValues" dxfId="20879" priority="17854"/>
  </conditionalFormatting>
  <conditionalFormatting sqref="G565">
    <cfRule type="duplicateValues" dxfId="20878" priority="17853"/>
  </conditionalFormatting>
  <conditionalFormatting sqref="G565">
    <cfRule type="duplicateValues" dxfId="20877" priority="17852"/>
  </conditionalFormatting>
  <conditionalFormatting sqref="G565">
    <cfRule type="duplicateValues" dxfId="20876" priority="17851"/>
  </conditionalFormatting>
  <conditionalFormatting sqref="G565">
    <cfRule type="duplicateValues" dxfId="20875" priority="17850"/>
  </conditionalFormatting>
  <conditionalFormatting sqref="G565">
    <cfRule type="duplicateValues" dxfId="20874" priority="17849"/>
  </conditionalFormatting>
  <conditionalFormatting sqref="G565">
    <cfRule type="duplicateValues" dxfId="20873" priority="17848"/>
  </conditionalFormatting>
  <conditionalFormatting sqref="G565">
    <cfRule type="duplicateValues" dxfId="20872" priority="17847"/>
  </conditionalFormatting>
  <conditionalFormatting sqref="G565">
    <cfRule type="duplicateValues" dxfId="20871" priority="17846"/>
  </conditionalFormatting>
  <conditionalFormatting sqref="G565">
    <cfRule type="duplicateValues" dxfId="20870" priority="17845"/>
  </conditionalFormatting>
  <conditionalFormatting sqref="G565">
    <cfRule type="duplicateValues" dxfId="20869" priority="17844"/>
  </conditionalFormatting>
  <conditionalFormatting sqref="G565">
    <cfRule type="duplicateValues" dxfId="20868" priority="17843"/>
  </conditionalFormatting>
  <conditionalFormatting sqref="G565">
    <cfRule type="duplicateValues" dxfId="20867" priority="17842"/>
  </conditionalFormatting>
  <conditionalFormatting sqref="G565">
    <cfRule type="duplicateValues" dxfId="20866" priority="17841"/>
  </conditionalFormatting>
  <conditionalFormatting sqref="G565">
    <cfRule type="duplicateValues" dxfId="20865" priority="17840"/>
  </conditionalFormatting>
  <conditionalFormatting sqref="G565">
    <cfRule type="duplicateValues" dxfId="20864" priority="17839"/>
  </conditionalFormatting>
  <conditionalFormatting sqref="G565">
    <cfRule type="duplicateValues" dxfId="20863" priority="17838"/>
  </conditionalFormatting>
  <conditionalFormatting sqref="G565">
    <cfRule type="duplicateValues" dxfId="20862" priority="17837"/>
  </conditionalFormatting>
  <conditionalFormatting sqref="G565">
    <cfRule type="duplicateValues" dxfId="20861" priority="17836"/>
  </conditionalFormatting>
  <conditionalFormatting sqref="G565">
    <cfRule type="duplicateValues" dxfId="20860" priority="17835"/>
  </conditionalFormatting>
  <conditionalFormatting sqref="G565">
    <cfRule type="duplicateValues" dxfId="20859" priority="17834"/>
  </conditionalFormatting>
  <conditionalFormatting sqref="G565">
    <cfRule type="duplicateValues" dxfId="20858" priority="17833"/>
  </conditionalFormatting>
  <conditionalFormatting sqref="G565">
    <cfRule type="duplicateValues" dxfId="20857" priority="17832"/>
  </conditionalFormatting>
  <conditionalFormatting sqref="G566">
    <cfRule type="duplicateValues" dxfId="20856" priority="17831"/>
  </conditionalFormatting>
  <conditionalFormatting sqref="G575">
    <cfRule type="duplicateValues" dxfId="20855" priority="17830"/>
  </conditionalFormatting>
  <conditionalFormatting sqref="G575">
    <cfRule type="duplicateValues" dxfId="20854" priority="17829"/>
  </conditionalFormatting>
  <conditionalFormatting sqref="G575">
    <cfRule type="duplicateValues" dxfId="20853" priority="17828"/>
  </conditionalFormatting>
  <conditionalFormatting sqref="G575">
    <cfRule type="duplicateValues" dxfId="20852" priority="17827"/>
  </conditionalFormatting>
  <conditionalFormatting sqref="G575">
    <cfRule type="duplicateValues" dxfId="20851" priority="17826"/>
  </conditionalFormatting>
  <conditionalFormatting sqref="G575">
    <cfRule type="duplicateValues" dxfId="20850" priority="17825"/>
  </conditionalFormatting>
  <conditionalFormatting sqref="G575">
    <cfRule type="duplicateValues" dxfId="20849" priority="17824"/>
  </conditionalFormatting>
  <conditionalFormatting sqref="G575">
    <cfRule type="duplicateValues" dxfId="20848" priority="17823"/>
  </conditionalFormatting>
  <conditionalFormatting sqref="G575">
    <cfRule type="duplicateValues" dxfId="20847" priority="17822"/>
  </conditionalFormatting>
  <conditionalFormatting sqref="G575">
    <cfRule type="duplicateValues" dxfId="20846" priority="17821"/>
  </conditionalFormatting>
  <conditionalFormatting sqref="G575">
    <cfRule type="duplicateValues" dxfId="20845" priority="17820"/>
  </conditionalFormatting>
  <conditionalFormatting sqref="G575">
    <cfRule type="duplicateValues" dxfId="20844" priority="17819"/>
  </conditionalFormatting>
  <conditionalFormatting sqref="G575">
    <cfRule type="duplicateValues" dxfId="20843" priority="17818"/>
  </conditionalFormatting>
  <conditionalFormatting sqref="G575">
    <cfRule type="duplicateValues" dxfId="20842" priority="17817"/>
  </conditionalFormatting>
  <conditionalFormatting sqref="G575">
    <cfRule type="duplicateValues" dxfId="20841" priority="17816"/>
  </conditionalFormatting>
  <conditionalFormatting sqref="G575">
    <cfRule type="duplicateValues" dxfId="20840" priority="17815"/>
  </conditionalFormatting>
  <conditionalFormatting sqref="G575">
    <cfRule type="duplicateValues" dxfId="20839" priority="17814"/>
  </conditionalFormatting>
  <conditionalFormatting sqref="G575">
    <cfRule type="duplicateValues" dxfId="20838" priority="17813"/>
  </conditionalFormatting>
  <conditionalFormatting sqref="G575">
    <cfRule type="duplicateValues" dxfId="20837" priority="17812"/>
  </conditionalFormatting>
  <conditionalFormatting sqref="G575">
    <cfRule type="duplicateValues" dxfId="20836" priority="17811"/>
  </conditionalFormatting>
  <conditionalFormatting sqref="G575">
    <cfRule type="duplicateValues" dxfId="20835" priority="17810"/>
  </conditionalFormatting>
  <conditionalFormatting sqref="G575">
    <cfRule type="duplicateValues" dxfId="20834" priority="17809"/>
  </conditionalFormatting>
  <conditionalFormatting sqref="G575">
    <cfRule type="duplicateValues" dxfId="20833" priority="17808"/>
  </conditionalFormatting>
  <conditionalFormatting sqref="G575">
    <cfRule type="duplicateValues" dxfId="20832" priority="17807"/>
  </conditionalFormatting>
  <conditionalFormatting sqref="G575">
    <cfRule type="duplicateValues" dxfId="20831" priority="17806"/>
  </conditionalFormatting>
  <conditionalFormatting sqref="G575">
    <cfRule type="duplicateValues" dxfId="20830" priority="17805"/>
  </conditionalFormatting>
  <conditionalFormatting sqref="G575">
    <cfRule type="duplicateValues" dxfId="20829" priority="17804"/>
  </conditionalFormatting>
  <conditionalFormatting sqref="G575">
    <cfRule type="duplicateValues" dxfId="20828" priority="17803"/>
  </conditionalFormatting>
  <conditionalFormatting sqref="G575">
    <cfRule type="duplicateValues" dxfId="20827" priority="17802"/>
  </conditionalFormatting>
  <conditionalFormatting sqref="G575">
    <cfRule type="duplicateValues" dxfId="20826" priority="17801"/>
  </conditionalFormatting>
  <conditionalFormatting sqref="G575">
    <cfRule type="duplicateValues" dxfId="20825" priority="17800"/>
  </conditionalFormatting>
  <conditionalFormatting sqref="G575">
    <cfRule type="duplicateValues" dxfId="20824" priority="17799"/>
  </conditionalFormatting>
  <conditionalFormatting sqref="G575">
    <cfRule type="duplicateValues" dxfId="20823" priority="17798"/>
  </conditionalFormatting>
  <conditionalFormatting sqref="G575">
    <cfRule type="duplicateValues" dxfId="20822" priority="17797"/>
  </conditionalFormatting>
  <conditionalFormatting sqref="G575">
    <cfRule type="duplicateValues" dxfId="20821" priority="17796"/>
  </conditionalFormatting>
  <conditionalFormatting sqref="G575">
    <cfRule type="duplicateValues" dxfId="20820" priority="17795"/>
  </conditionalFormatting>
  <conditionalFormatting sqref="G575">
    <cfRule type="duplicateValues" dxfId="20819" priority="17794"/>
  </conditionalFormatting>
  <conditionalFormatting sqref="G575">
    <cfRule type="duplicateValues" dxfId="20818" priority="17793"/>
  </conditionalFormatting>
  <conditionalFormatting sqref="G575">
    <cfRule type="duplicateValues" dxfId="20817" priority="17792"/>
  </conditionalFormatting>
  <conditionalFormatting sqref="G575">
    <cfRule type="duplicateValues" dxfId="20816" priority="17791"/>
  </conditionalFormatting>
  <conditionalFormatting sqref="G575">
    <cfRule type="duplicateValues" dxfId="20815" priority="17790"/>
  </conditionalFormatting>
  <conditionalFormatting sqref="G575">
    <cfRule type="duplicateValues" dxfId="20814" priority="17789"/>
  </conditionalFormatting>
  <conditionalFormatting sqref="G575">
    <cfRule type="duplicateValues" dxfId="20813" priority="17788"/>
  </conditionalFormatting>
  <conditionalFormatting sqref="G575">
    <cfRule type="duplicateValues" dxfId="20812" priority="17787"/>
  </conditionalFormatting>
  <conditionalFormatting sqref="G575">
    <cfRule type="duplicateValues" dxfId="20811" priority="17786"/>
  </conditionalFormatting>
  <conditionalFormatting sqref="G575">
    <cfRule type="duplicateValues" dxfId="20810" priority="17785"/>
  </conditionalFormatting>
  <conditionalFormatting sqref="G575">
    <cfRule type="duplicateValues" dxfId="20809" priority="17784"/>
  </conditionalFormatting>
  <conditionalFormatting sqref="G575">
    <cfRule type="duplicateValues" dxfId="20808" priority="17783"/>
  </conditionalFormatting>
  <conditionalFormatting sqref="G575">
    <cfRule type="duplicateValues" dxfId="20807" priority="17782"/>
  </conditionalFormatting>
  <conditionalFormatting sqref="G575">
    <cfRule type="duplicateValues" dxfId="20806" priority="17781"/>
  </conditionalFormatting>
  <conditionalFormatting sqref="G575">
    <cfRule type="duplicateValues" dxfId="20805" priority="17780"/>
  </conditionalFormatting>
  <conditionalFormatting sqref="G575">
    <cfRule type="duplicateValues" dxfId="20804" priority="17779"/>
  </conditionalFormatting>
  <conditionalFormatting sqref="G575">
    <cfRule type="duplicateValues" dxfId="20803" priority="17778"/>
  </conditionalFormatting>
  <conditionalFormatting sqref="G575">
    <cfRule type="duplicateValues" dxfId="20802" priority="17777"/>
  </conditionalFormatting>
  <conditionalFormatting sqref="G575">
    <cfRule type="duplicateValues" dxfId="20801" priority="17776"/>
  </conditionalFormatting>
  <conditionalFormatting sqref="G575">
    <cfRule type="duplicateValues" dxfId="20800" priority="17775"/>
  </conditionalFormatting>
  <conditionalFormatting sqref="G575">
    <cfRule type="duplicateValues" dxfId="20799" priority="17774"/>
  </conditionalFormatting>
  <conditionalFormatting sqref="G575">
    <cfRule type="duplicateValues" dxfId="20798" priority="17773"/>
  </conditionalFormatting>
  <conditionalFormatting sqref="G575">
    <cfRule type="duplicateValues" dxfId="20797" priority="17772"/>
  </conditionalFormatting>
  <conditionalFormatting sqref="G575">
    <cfRule type="duplicateValues" dxfId="20796" priority="17771"/>
  </conditionalFormatting>
  <conditionalFormatting sqref="G575">
    <cfRule type="duplicateValues" dxfId="20795" priority="17770"/>
  </conditionalFormatting>
  <conditionalFormatting sqref="G575">
    <cfRule type="duplicateValues" dxfId="20794" priority="17769"/>
  </conditionalFormatting>
  <conditionalFormatting sqref="G575">
    <cfRule type="duplicateValues" dxfId="20793" priority="17768"/>
  </conditionalFormatting>
  <conditionalFormatting sqref="G575">
    <cfRule type="duplicateValues" dxfId="20792" priority="17767"/>
  </conditionalFormatting>
  <conditionalFormatting sqref="G575">
    <cfRule type="duplicateValues" dxfId="20791" priority="17766"/>
  </conditionalFormatting>
  <conditionalFormatting sqref="G575">
    <cfRule type="duplicateValues" dxfId="20790" priority="17765"/>
  </conditionalFormatting>
  <conditionalFormatting sqref="G575">
    <cfRule type="duplicateValues" dxfId="20789" priority="17764"/>
  </conditionalFormatting>
  <conditionalFormatting sqref="G575">
    <cfRule type="duplicateValues" dxfId="20788" priority="17763"/>
  </conditionalFormatting>
  <conditionalFormatting sqref="G575">
    <cfRule type="duplicateValues" dxfId="20787" priority="17762"/>
  </conditionalFormatting>
  <conditionalFormatting sqref="G575">
    <cfRule type="duplicateValues" dxfId="20786" priority="17761"/>
  </conditionalFormatting>
  <conditionalFormatting sqref="G575">
    <cfRule type="duplicateValues" dxfId="20785" priority="17760"/>
  </conditionalFormatting>
  <conditionalFormatting sqref="G575">
    <cfRule type="duplicateValues" dxfId="20784" priority="17759"/>
  </conditionalFormatting>
  <conditionalFormatting sqref="G575">
    <cfRule type="duplicateValues" dxfId="20783" priority="17758"/>
  </conditionalFormatting>
  <conditionalFormatting sqref="G575">
    <cfRule type="duplicateValues" dxfId="20782" priority="17757"/>
  </conditionalFormatting>
  <conditionalFormatting sqref="G575">
    <cfRule type="duplicateValues" dxfId="20781" priority="17756"/>
  </conditionalFormatting>
  <conditionalFormatting sqref="G575">
    <cfRule type="duplicateValues" dxfId="20780" priority="17755"/>
  </conditionalFormatting>
  <conditionalFormatting sqref="G575">
    <cfRule type="duplicateValues" dxfId="20779" priority="17754"/>
  </conditionalFormatting>
  <conditionalFormatting sqref="G575">
    <cfRule type="duplicateValues" dxfId="20778" priority="17753"/>
  </conditionalFormatting>
  <conditionalFormatting sqref="G575">
    <cfRule type="duplicateValues" dxfId="20777" priority="17752"/>
  </conditionalFormatting>
  <conditionalFormatting sqref="G575">
    <cfRule type="duplicateValues" dxfId="20776" priority="17751"/>
  </conditionalFormatting>
  <conditionalFormatting sqref="G575">
    <cfRule type="duplicateValues" dxfId="20775" priority="17750"/>
  </conditionalFormatting>
  <conditionalFormatting sqref="G575">
    <cfRule type="duplicateValues" dxfId="20774" priority="17749"/>
  </conditionalFormatting>
  <conditionalFormatting sqref="G575">
    <cfRule type="duplicateValues" dxfId="20773" priority="17748"/>
  </conditionalFormatting>
  <conditionalFormatting sqref="G575">
    <cfRule type="duplicateValues" dxfId="20772" priority="17747"/>
  </conditionalFormatting>
  <conditionalFormatting sqref="G575">
    <cfRule type="duplicateValues" dxfId="20771" priority="17746"/>
  </conditionalFormatting>
  <conditionalFormatting sqref="G575">
    <cfRule type="duplicateValues" dxfId="20770" priority="17745"/>
  </conditionalFormatting>
  <conditionalFormatting sqref="G575">
    <cfRule type="duplicateValues" dxfId="20769" priority="17744"/>
  </conditionalFormatting>
  <conditionalFormatting sqref="G575">
    <cfRule type="duplicateValues" dxfId="20768" priority="17743"/>
  </conditionalFormatting>
  <conditionalFormatting sqref="G575">
    <cfRule type="duplicateValues" dxfId="20767" priority="17742"/>
  </conditionalFormatting>
  <conditionalFormatting sqref="G575">
    <cfRule type="duplicateValues" dxfId="20766" priority="17741"/>
  </conditionalFormatting>
  <conditionalFormatting sqref="G575">
    <cfRule type="duplicateValues" dxfId="20765" priority="17740"/>
  </conditionalFormatting>
  <conditionalFormatting sqref="G575">
    <cfRule type="duplicateValues" dxfId="20764" priority="17739"/>
  </conditionalFormatting>
  <conditionalFormatting sqref="G575">
    <cfRule type="duplicateValues" dxfId="20763" priority="17738"/>
  </conditionalFormatting>
  <conditionalFormatting sqref="G575">
    <cfRule type="duplicateValues" dxfId="20762" priority="17737"/>
  </conditionalFormatting>
  <conditionalFormatting sqref="G575">
    <cfRule type="duplicateValues" dxfId="20761" priority="17736"/>
  </conditionalFormatting>
  <conditionalFormatting sqref="G575">
    <cfRule type="duplicateValues" dxfId="20760" priority="17735"/>
  </conditionalFormatting>
  <conditionalFormatting sqref="G575">
    <cfRule type="duplicateValues" dxfId="20759" priority="17734"/>
  </conditionalFormatting>
  <conditionalFormatting sqref="G575">
    <cfRule type="duplicateValues" dxfId="20758" priority="17733"/>
  </conditionalFormatting>
  <conditionalFormatting sqref="G575">
    <cfRule type="duplicateValues" dxfId="20757" priority="17732"/>
  </conditionalFormatting>
  <conditionalFormatting sqref="G575">
    <cfRule type="duplicateValues" dxfId="20756" priority="17731"/>
  </conditionalFormatting>
  <conditionalFormatting sqref="G575">
    <cfRule type="duplicateValues" dxfId="20755" priority="17730"/>
  </conditionalFormatting>
  <conditionalFormatting sqref="G575">
    <cfRule type="duplicateValues" dxfId="20754" priority="17729"/>
  </conditionalFormatting>
  <conditionalFormatting sqref="G575">
    <cfRule type="duplicateValues" dxfId="20753" priority="17728"/>
  </conditionalFormatting>
  <conditionalFormatting sqref="G575">
    <cfRule type="duplicateValues" dxfId="20752" priority="17727"/>
  </conditionalFormatting>
  <conditionalFormatting sqref="G575">
    <cfRule type="duplicateValues" dxfId="20751" priority="17726"/>
  </conditionalFormatting>
  <conditionalFormatting sqref="G575">
    <cfRule type="duplicateValues" dxfId="20750" priority="17725"/>
  </conditionalFormatting>
  <conditionalFormatting sqref="G575">
    <cfRule type="duplicateValues" dxfId="20749" priority="17724"/>
  </conditionalFormatting>
  <conditionalFormatting sqref="G575">
    <cfRule type="duplicateValues" dxfId="20748" priority="17723"/>
  </conditionalFormatting>
  <conditionalFormatting sqref="G575">
    <cfRule type="duplicateValues" dxfId="20747" priority="17722"/>
  </conditionalFormatting>
  <conditionalFormatting sqref="G575">
    <cfRule type="duplicateValues" dxfId="20746" priority="17721"/>
  </conditionalFormatting>
  <conditionalFormatting sqref="G575">
    <cfRule type="duplicateValues" dxfId="20745" priority="17720"/>
  </conditionalFormatting>
  <conditionalFormatting sqref="G575">
    <cfRule type="duplicateValues" dxfId="20744" priority="17719"/>
  </conditionalFormatting>
  <conditionalFormatting sqref="G575">
    <cfRule type="duplicateValues" dxfId="20743" priority="17718"/>
  </conditionalFormatting>
  <conditionalFormatting sqref="G575">
    <cfRule type="duplicateValues" dxfId="20742" priority="17717"/>
  </conditionalFormatting>
  <conditionalFormatting sqref="G575">
    <cfRule type="duplicateValues" dxfId="20741" priority="17716"/>
  </conditionalFormatting>
  <conditionalFormatting sqref="G575">
    <cfRule type="duplicateValues" dxfId="20740" priority="17715"/>
  </conditionalFormatting>
  <conditionalFormatting sqref="G575">
    <cfRule type="duplicateValues" dxfId="20739" priority="17714"/>
  </conditionalFormatting>
  <conditionalFormatting sqref="G575">
    <cfRule type="duplicateValues" dxfId="20738" priority="17713"/>
  </conditionalFormatting>
  <conditionalFormatting sqref="G575">
    <cfRule type="duplicateValues" dxfId="20737" priority="17712"/>
  </conditionalFormatting>
  <conditionalFormatting sqref="G575">
    <cfRule type="duplicateValues" dxfId="20736" priority="17711"/>
  </conditionalFormatting>
  <conditionalFormatting sqref="G575">
    <cfRule type="duplicateValues" dxfId="20735" priority="17710"/>
  </conditionalFormatting>
  <conditionalFormatting sqref="G575">
    <cfRule type="duplicateValues" dxfId="20734" priority="17709"/>
  </conditionalFormatting>
  <conditionalFormatting sqref="G575">
    <cfRule type="duplicateValues" dxfId="20733" priority="17708"/>
  </conditionalFormatting>
  <conditionalFormatting sqref="G575">
    <cfRule type="duplicateValues" dxfId="20732" priority="17707"/>
  </conditionalFormatting>
  <conditionalFormatting sqref="G575">
    <cfRule type="duplicateValues" dxfId="20731" priority="17706"/>
  </conditionalFormatting>
  <conditionalFormatting sqref="G575">
    <cfRule type="duplicateValues" dxfId="20730" priority="17705"/>
  </conditionalFormatting>
  <conditionalFormatting sqref="G575">
    <cfRule type="duplicateValues" dxfId="20729" priority="17704"/>
  </conditionalFormatting>
  <conditionalFormatting sqref="G575">
    <cfRule type="duplicateValues" dxfId="20728" priority="17703"/>
  </conditionalFormatting>
  <conditionalFormatting sqref="G575">
    <cfRule type="duplicateValues" dxfId="20727" priority="17702"/>
  </conditionalFormatting>
  <conditionalFormatting sqref="G575">
    <cfRule type="duplicateValues" dxfId="20726" priority="17701"/>
  </conditionalFormatting>
  <conditionalFormatting sqref="G575">
    <cfRule type="duplicateValues" dxfId="20725" priority="17700"/>
  </conditionalFormatting>
  <conditionalFormatting sqref="G575">
    <cfRule type="duplicateValues" dxfId="20724" priority="17699"/>
  </conditionalFormatting>
  <conditionalFormatting sqref="G575">
    <cfRule type="duplicateValues" dxfId="20723" priority="17698"/>
  </conditionalFormatting>
  <conditionalFormatting sqref="G575">
    <cfRule type="duplicateValues" dxfId="20722" priority="17697"/>
  </conditionalFormatting>
  <conditionalFormatting sqref="G575">
    <cfRule type="duplicateValues" dxfId="20721" priority="17696"/>
  </conditionalFormatting>
  <conditionalFormatting sqref="G575">
    <cfRule type="duplicateValues" dxfId="20720" priority="17695"/>
  </conditionalFormatting>
  <conditionalFormatting sqref="G575">
    <cfRule type="duplicateValues" dxfId="20719" priority="17694"/>
  </conditionalFormatting>
  <conditionalFormatting sqref="G575">
    <cfRule type="duplicateValues" dxfId="20718" priority="17693"/>
  </conditionalFormatting>
  <conditionalFormatting sqref="G575">
    <cfRule type="duplicateValues" dxfId="20717" priority="17692"/>
  </conditionalFormatting>
  <conditionalFormatting sqref="G575">
    <cfRule type="duplicateValues" dxfId="20716" priority="17691"/>
  </conditionalFormatting>
  <conditionalFormatting sqref="G576">
    <cfRule type="duplicateValues" dxfId="20715" priority="17690"/>
  </conditionalFormatting>
  <conditionalFormatting sqref="G576">
    <cfRule type="duplicateValues" dxfId="20714" priority="17689"/>
  </conditionalFormatting>
  <conditionalFormatting sqref="G576">
    <cfRule type="duplicateValues" dxfId="20713" priority="17688"/>
  </conditionalFormatting>
  <conditionalFormatting sqref="G576">
    <cfRule type="duplicateValues" dxfId="20712" priority="17687"/>
  </conditionalFormatting>
  <conditionalFormatting sqref="G576">
    <cfRule type="duplicateValues" dxfId="20711" priority="17686"/>
  </conditionalFormatting>
  <conditionalFormatting sqref="G576">
    <cfRule type="duplicateValues" dxfId="20710" priority="17685"/>
  </conditionalFormatting>
  <conditionalFormatting sqref="G576">
    <cfRule type="duplicateValues" dxfId="20709" priority="17684"/>
  </conditionalFormatting>
  <conditionalFormatting sqref="G576">
    <cfRule type="duplicateValues" dxfId="20708" priority="17683"/>
  </conditionalFormatting>
  <conditionalFormatting sqref="G576">
    <cfRule type="duplicateValues" dxfId="20707" priority="17682"/>
  </conditionalFormatting>
  <conditionalFormatting sqref="G576">
    <cfRule type="duplicateValues" dxfId="20706" priority="17681"/>
  </conditionalFormatting>
  <conditionalFormatting sqref="G576">
    <cfRule type="duplicateValues" dxfId="20705" priority="17680"/>
  </conditionalFormatting>
  <conditionalFormatting sqref="G576">
    <cfRule type="duplicateValues" dxfId="20704" priority="17679"/>
  </conditionalFormatting>
  <conditionalFormatting sqref="G576">
    <cfRule type="duplicateValues" dxfId="20703" priority="17678"/>
  </conditionalFormatting>
  <conditionalFormatting sqref="G576">
    <cfRule type="duplicateValues" dxfId="20702" priority="17677"/>
  </conditionalFormatting>
  <conditionalFormatting sqref="G576">
    <cfRule type="duplicateValues" dxfId="20701" priority="17676"/>
  </conditionalFormatting>
  <conditionalFormatting sqref="G576">
    <cfRule type="duplicateValues" dxfId="20700" priority="17675"/>
  </conditionalFormatting>
  <conditionalFormatting sqref="G576">
    <cfRule type="duplicateValues" dxfId="20699" priority="17674"/>
  </conditionalFormatting>
  <conditionalFormatting sqref="G576">
    <cfRule type="duplicateValues" dxfId="20698" priority="17673"/>
  </conditionalFormatting>
  <conditionalFormatting sqref="G576">
    <cfRule type="duplicateValues" dxfId="20697" priority="17672"/>
  </conditionalFormatting>
  <conditionalFormatting sqref="G576">
    <cfRule type="duplicateValues" dxfId="20696" priority="17671"/>
  </conditionalFormatting>
  <conditionalFormatting sqref="G576">
    <cfRule type="duplicateValues" dxfId="20695" priority="17670"/>
  </conditionalFormatting>
  <conditionalFormatting sqref="G576">
    <cfRule type="duplicateValues" dxfId="20694" priority="17669"/>
  </conditionalFormatting>
  <conditionalFormatting sqref="G576">
    <cfRule type="duplicateValues" dxfId="20693" priority="17668"/>
  </conditionalFormatting>
  <conditionalFormatting sqref="G576">
    <cfRule type="duplicateValues" dxfId="20692" priority="17667"/>
  </conditionalFormatting>
  <conditionalFormatting sqref="G576">
    <cfRule type="duplicateValues" dxfId="20691" priority="17666"/>
  </conditionalFormatting>
  <conditionalFormatting sqref="G576">
    <cfRule type="duplicateValues" dxfId="20690" priority="17665"/>
  </conditionalFormatting>
  <conditionalFormatting sqref="G576">
    <cfRule type="duplicateValues" dxfId="20689" priority="17664"/>
  </conditionalFormatting>
  <conditionalFormatting sqref="G576">
    <cfRule type="duplicateValues" dxfId="20688" priority="17663"/>
  </conditionalFormatting>
  <conditionalFormatting sqref="G576">
    <cfRule type="duplicateValues" dxfId="20687" priority="17662"/>
  </conditionalFormatting>
  <conditionalFormatting sqref="G576">
    <cfRule type="duplicateValues" dxfId="20686" priority="17661"/>
  </conditionalFormatting>
  <conditionalFormatting sqref="G576">
    <cfRule type="duplicateValues" dxfId="20685" priority="17660"/>
  </conditionalFormatting>
  <conditionalFormatting sqref="G576">
    <cfRule type="duplicateValues" dxfId="20684" priority="17659"/>
  </conditionalFormatting>
  <conditionalFormatting sqref="G576">
    <cfRule type="duplicateValues" dxfId="20683" priority="17658"/>
  </conditionalFormatting>
  <conditionalFormatting sqref="G576">
    <cfRule type="duplicateValues" dxfId="20682" priority="17657"/>
  </conditionalFormatting>
  <conditionalFormatting sqref="G576">
    <cfRule type="duplicateValues" dxfId="20681" priority="17656"/>
  </conditionalFormatting>
  <conditionalFormatting sqref="G576">
    <cfRule type="duplicateValues" dxfId="20680" priority="17655"/>
  </conditionalFormatting>
  <conditionalFormatting sqref="G576">
    <cfRule type="duplicateValues" dxfId="20679" priority="17654"/>
  </conditionalFormatting>
  <conditionalFormatting sqref="G576">
    <cfRule type="duplicateValues" dxfId="20678" priority="17653"/>
  </conditionalFormatting>
  <conditionalFormatting sqref="G576">
    <cfRule type="duplicateValues" dxfId="20677" priority="17652"/>
  </conditionalFormatting>
  <conditionalFormatting sqref="G576">
    <cfRule type="duplicateValues" dxfId="20676" priority="17651"/>
  </conditionalFormatting>
  <conditionalFormatting sqref="G576">
    <cfRule type="duplicateValues" dxfId="20675" priority="17650"/>
  </conditionalFormatting>
  <conditionalFormatting sqref="G576">
    <cfRule type="duplicateValues" dxfId="20674" priority="17649"/>
  </conditionalFormatting>
  <conditionalFormatting sqref="G576">
    <cfRule type="duplicateValues" dxfId="20673" priority="17648"/>
  </conditionalFormatting>
  <conditionalFormatting sqref="G576">
    <cfRule type="duplicateValues" dxfId="20672" priority="17647"/>
  </conditionalFormatting>
  <conditionalFormatting sqref="G576">
    <cfRule type="duplicateValues" dxfId="20671" priority="17646"/>
  </conditionalFormatting>
  <conditionalFormatting sqref="G576">
    <cfRule type="duplicateValues" dxfId="20670" priority="17645"/>
  </conditionalFormatting>
  <conditionalFormatting sqref="G576">
    <cfRule type="duplicateValues" dxfId="20669" priority="17644"/>
  </conditionalFormatting>
  <conditionalFormatting sqref="G576">
    <cfRule type="duplicateValues" dxfId="20668" priority="17643"/>
  </conditionalFormatting>
  <conditionalFormatting sqref="G576">
    <cfRule type="duplicateValues" dxfId="20667" priority="17642"/>
  </conditionalFormatting>
  <conditionalFormatting sqref="G576">
    <cfRule type="duplicateValues" dxfId="20666" priority="17641"/>
  </conditionalFormatting>
  <conditionalFormatting sqref="G576">
    <cfRule type="duplicateValues" dxfId="20665" priority="17640"/>
  </conditionalFormatting>
  <conditionalFormatting sqref="G576">
    <cfRule type="duplicateValues" dxfId="20664" priority="17639"/>
  </conditionalFormatting>
  <conditionalFormatting sqref="G576">
    <cfRule type="duplicateValues" dxfId="20663" priority="17638"/>
  </conditionalFormatting>
  <conditionalFormatting sqref="G576">
    <cfRule type="duplicateValues" dxfId="20662" priority="17637"/>
  </conditionalFormatting>
  <conditionalFormatting sqref="G576">
    <cfRule type="duplicateValues" dxfId="20661" priority="17636"/>
  </conditionalFormatting>
  <conditionalFormatting sqref="G576">
    <cfRule type="duplicateValues" dxfId="20660" priority="17635"/>
  </conditionalFormatting>
  <conditionalFormatting sqref="G576">
    <cfRule type="duplicateValues" dxfId="20659" priority="17634"/>
  </conditionalFormatting>
  <conditionalFormatting sqref="G576">
    <cfRule type="duplicateValues" dxfId="20658" priority="17633"/>
  </conditionalFormatting>
  <conditionalFormatting sqref="G576">
    <cfRule type="duplicateValues" dxfId="20657" priority="17632"/>
  </conditionalFormatting>
  <conditionalFormatting sqref="G576">
    <cfRule type="duplicateValues" dxfId="20656" priority="17631"/>
  </conditionalFormatting>
  <conditionalFormatting sqref="G576">
    <cfRule type="duplicateValues" dxfId="20655" priority="17630"/>
  </conditionalFormatting>
  <conditionalFormatting sqref="G576">
    <cfRule type="duplicateValues" dxfId="20654" priority="17629"/>
  </conditionalFormatting>
  <conditionalFormatting sqref="G576">
    <cfRule type="duplicateValues" dxfId="20653" priority="17628"/>
  </conditionalFormatting>
  <conditionalFormatting sqref="G576">
    <cfRule type="duplicateValues" dxfId="20652" priority="17627"/>
  </conditionalFormatting>
  <conditionalFormatting sqref="G576">
    <cfRule type="duplicateValues" dxfId="20651" priority="17626"/>
  </conditionalFormatting>
  <conditionalFormatting sqref="G576">
    <cfRule type="duplicateValues" dxfId="20650" priority="17625"/>
  </conditionalFormatting>
  <conditionalFormatting sqref="G576">
    <cfRule type="duplicateValues" dxfId="20649" priority="17624"/>
  </conditionalFormatting>
  <conditionalFormatting sqref="G576">
    <cfRule type="duplicateValues" dxfId="20648" priority="17623"/>
  </conditionalFormatting>
  <conditionalFormatting sqref="G576">
    <cfRule type="duplicateValues" dxfId="20647" priority="17622"/>
  </conditionalFormatting>
  <conditionalFormatting sqref="G576">
    <cfRule type="duplicateValues" dxfId="20646" priority="17621"/>
  </conditionalFormatting>
  <conditionalFormatting sqref="G576">
    <cfRule type="duplicateValues" dxfId="20645" priority="17620"/>
  </conditionalFormatting>
  <conditionalFormatting sqref="G576">
    <cfRule type="duplicateValues" dxfId="20644" priority="17619"/>
  </conditionalFormatting>
  <conditionalFormatting sqref="G576">
    <cfRule type="duplicateValues" dxfId="20643" priority="17618"/>
  </conditionalFormatting>
  <conditionalFormatting sqref="G576">
    <cfRule type="duplicateValues" dxfId="20642" priority="17617"/>
  </conditionalFormatting>
  <conditionalFormatting sqref="G576">
    <cfRule type="duplicateValues" dxfId="20641" priority="17616"/>
  </conditionalFormatting>
  <conditionalFormatting sqref="G576">
    <cfRule type="duplicateValues" dxfId="20640" priority="17615"/>
  </conditionalFormatting>
  <conditionalFormatting sqref="G576">
    <cfRule type="duplicateValues" dxfId="20639" priority="17614"/>
  </conditionalFormatting>
  <conditionalFormatting sqref="G576">
    <cfRule type="duplicateValues" dxfId="20638" priority="17613"/>
  </conditionalFormatting>
  <conditionalFormatting sqref="G576">
    <cfRule type="duplicateValues" dxfId="20637" priority="17612"/>
  </conditionalFormatting>
  <conditionalFormatting sqref="G576">
    <cfRule type="duplicateValues" dxfId="20636" priority="17611"/>
  </conditionalFormatting>
  <conditionalFormatting sqref="G576">
    <cfRule type="duplicateValues" dxfId="20635" priority="17610"/>
  </conditionalFormatting>
  <conditionalFormatting sqref="G576">
    <cfRule type="duplicateValues" dxfId="20634" priority="17609"/>
  </conditionalFormatting>
  <conditionalFormatting sqref="G576">
    <cfRule type="duplicateValues" dxfId="20633" priority="17608"/>
  </conditionalFormatting>
  <conditionalFormatting sqref="G576">
    <cfRule type="duplicateValues" dxfId="20632" priority="17607"/>
  </conditionalFormatting>
  <conditionalFormatting sqref="G576">
    <cfRule type="duplicateValues" dxfId="20631" priority="17606"/>
  </conditionalFormatting>
  <conditionalFormatting sqref="G576">
    <cfRule type="duplicateValues" dxfId="20630" priority="17605"/>
  </conditionalFormatting>
  <conditionalFormatting sqref="G576">
    <cfRule type="duplicateValues" dxfId="20629" priority="17604"/>
  </conditionalFormatting>
  <conditionalFormatting sqref="G576">
    <cfRule type="duplicateValues" dxfId="20628" priority="17603"/>
  </conditionalFormatting>
  <conditionalFormatting sqref="G576">
    <cfRule type="duplicateValues" dxfId="20627" priority="17602"/>
  </conditionalFormatting>
  <conditionalFormatting sqref="G576">
    <cfRule type="duplicateValues" dxfId="20626" priority="17601"/>
  </conditionalFormatting>
  <conditionalFormatting sqref="G576">
    <cfRule type="duplicateValues" dxfId="20625" priority="17600"/>
  </conditionalFormatting>
  <conditionalFormatting sqref="G576">
    <cfRule type="duplicateValues" dxfId="20624" priority="17599"/>
  </conditionalFormatting>
  <conditionalFormatting sqref="G576">
    <cfRule type="duplicateValues" dxfId="20623" priority="17598"/>
  </conditionalFormatting>
  <conditionalFormatting sqref="G576">
    <cfRule type="duplicateValues" dxfId="20622" priority="17597"/>
  </conditionalFormatting>
  <conditionalFormatting sqref="G576">
    <cfRule type="duplicateValues" dxfId="20621" priority="17596"/>
  </conditionalFormatting>
  <conditionalFormatting sqref="G576">
    <cfRule type="duplicateValues" dxfId="20620" priority="17595"/>
  </conditionalFormatting>
  <conditionalFormatting sqref="G576">
    <cfRule type="duplicateValues" dxfId="20619" priority="17594"/>
  </conditionalFormatting>
  <conditionalFormatting sqref="G576">
    <cfRule type="duplicateValues" dxfId="20618" priority="17593"/>
  </conditionalFormatting>
  <conditionalFormatting sqref="G576">
    <cfRule type="duplicateValues" dxfId="20617" priority="17592"/>
  </conditionalFormatting>
  <conditionalFormatting sqref="G576">
    <cfRule type="duplicateValues" dxfId="20616" priority="17591"/>
  </conditionalFormatting>
  <conditionalFormatting sqref="G576">
    <cfRule type="duplicateValues" dxfId="20615" priority="17590"/>
  </conditionalFormatting>
  <conditionalFormatting sqref="G576">
    <cfRule type="duplicateValues" dxfId="20614" priority="17589"/>
  </conditionalFormatting>
  <conditionalFormatting sqref="G576">
    <cfRule type="duplicateValues" dxfId="20613" priority="17588"/>
  </conditionalFormatting>
  <conditionalFormatting sqref="G576">
    <cfRule type="duplicateValues" dxfId="20612" priority="17587"/>
  </conditionalFormatting>
  <conditionalFormatting sqref="G576">
    <cfRule type="duplicateValues" dxfId="20611" priority="17586"/>
  </conditionalFormatting>
  <conditionalFormatting sqref="G576">
    <cfRule type="duplicateValues" dxfId="20610" priority="17585"/>
  </conditionalFormatting>
  <conditionalFormatting sqref="G576">
    <cfRule type="duplicateValues" dxfId="20609" priority="17584"/>
  </conditionalFormatting>
  <conditionalFormatting sqref="G576">
    <cfRule type="duplicateValues" dxfId="20608" priority="17583"/>
  </conditionalFormatting>
  <conditionalFormatting sqref="G576">
    <cfRule type="duplicateValues" dxfId="20607" priority="17582"/>
  </conditionalFormatting>
  <conditionalFormatting sqref="G576">
    <cfRule type="duplicateValues" dxfId="20606" priority="17581"/>
  </conditionalFormatting>
  <conditionalFormatting sqref="G576">
    <cfRule type="duplicateValues" dxfId="20605" priority="17580"/>
  </conditionalFormatting>
  <conditionalFormatting sqref="G576">
    <cfRule type="duplicateValues" dxfId="20604" priority="17579"/>
  </conditionalFormatting>
  <conditionalFormatting sqref="G576">
    <cfRule type="duplicateValues" dxfId="20603" priority="17578"/>
  </conditionalFormatting>
  <conditionalFormatting sqref="G576">
    <cfRule type="duplicateValues" dxfId="20602" priority="17577"/>
  </conditionalFormatting>
  <conditionalFormatting sqref="G576">
    <cfRule type="duplicateValues" dxfId="20601" priority="17576"/>
  </conditionalFormatting>
  <conditionalFormatting sqref="G576">
    <cfRule type="duplicateValues" dxfId="20600" priority="17575"/>
  </conditionalFormatting>
  <conditionalFormatting sqref="G576">
    <cfRule type="duplicateValues" dxfId="20599" priority="17574"/>
  </conditionalFormatting>
  <conditionalFormatting sqref="G576">
    <cfRule type="duplicateValues" dxfId="20598" priority="17573"/>
  </conditionalFormatting>
  <conditionalFormatting sqref="G576">
    <cfRule type="duplicateValues" dxfId="20597" priority="17572"/>
  </conditionalFormatting>
  <conditionalFormatting sqref="G576">
    <cfRule type="duplicateValues" dxfId="20596" priority="17571"/>
  </conditionalFormatting>
  <conditionalFormatting sqref="G576">
    <cfRule type="duplicateValues" dxfId="20595" priority="17570"/>
  </conditionalFormatting>
  <conditionalFormatting sqref="G576">
    <cfRule type="duplicateValues" dxfId="20594" priority="17569"/>
  </conditionalFormatting>
  <conditionalFormatting sqref="G576">
    <cfRule type="duplicateValues" dxfId="20593" priority="17568"/>
  </conditionalFormatting>
  <conditionalFormatting sqref="G576">
    <cfRule type="duplicateValues" dxfId="20592" priority="17567"/>
  </conditionalFormatting>
  <conditionalFormatting sqref="G576">
    <cfRule type="duplicateValues" dxfId="20591" priority="17566"/>
  </conditionalFormatting>
  <conditionalFormatting sqref="G576">
    <cfRule type="duplicateValues" dxfId="20590" priority="17565"/>
  </conditionalFormatting>
  <conditionalFormatting sqref="G576">
    <cfRule type="duplicateValues" dxfId="20589" priority="17564"/>
  </conditionalFormatting>
  <conditionalFormatting sqref="G576">
    <cfRule type="duplicateValues" dxfId="20588" priority="17563"/>
  </conditionalFormatting>
  <conditionalFormatting sqref="G576">
    <cfRule type="duplicateValues" dxfId="20587" priority="17562"/>
  </conditionalFormatting>
  <conditionalFormatting sqref="G576">
    <cfRule type="duplicateValues" dxfId="20586" priority="17561"/>
  </conditionalFormatting>
  <conditionalFormatting sqref="G576">
    <cfRule type="duplicateValues" dxfId="20585" priority="17560"/>
  </conditionalFormatting>
  <conditionalFormatting sqref="G576">
    <cfRule type="duplicateValues" dxfId="20584" priority="17559"/>
  </conditionalFormatting>
  <conditionalFormatting sqref="G576">
    <cfRule type="duplicateValues" dxfId="20583" priority="17558"/>
  </conditionalFormatting>
  <conditionalFormatting sqref="G576">
    <cfRule type="duplicateValues" dxfId="20582" priority="17557"/>
  </conditionalFormatting>
  <conditionalFormatting sqref="G576">
    <cfRule type="duplicateValues" dxfId="20581" priority="17556"/>
  </conditionalFormatting>
  <conditionalFormatting sqref="G576">
    <cfRule type="duplicateValues" dxfId="20580" priority="17555"/>
  </conditionalFormatting>
  <conditionalFormatting sqref="G576">
    <cfRule type="duplicateValues" dxfId="20579" priority="17554"/>
  </conditionalFormatting>
  <conditionalFormatting sqref="G576">
    <cfRule type="duplicateValues" dxfId="20578" priority="17553"/>
  </conditionalFormatting>
  <conditionalFormatting sqref="G579">
    <cfRule type="duplicateValues" dxfId="20577" priority="17552"/>
  </conditionalFormatting>
  <conditionalFormatting sqref="G590">
    <cfRule type="duplicateValues" dxfId="20576" priority="17551"/>
  </conditionalFormatting>
  <conditionalFormatting sqref="G590">
    <cfRule type="duplicateValues" dxfId="20575" priority="17550"/>
  </conditionalFormatting>
  <conditionalFormatting sqref="G590">
    <cfRule type="duplicateValues" dxfId="20574" priority="17549"/>
  </conditionalFormatting>
  <conditionalFormatting sqref="G590">
    <cfRule type="duplicateValues" dxfId="20573" priority="17548"/>
  </conditionalFormatting>
  <conditionalFormatting sqref="G590">
    <cfRule type="duplicateValues" dxfId="20572" priority="17547"/>
  </conditionalFormatting>
  <conditionalFormatting sqref="G590">
    <cfRule type="duplicateValues" dxfId="20571" priority="17546"/>
  </conditionalFormatting>
  <conditionalFormatting sqref="G590">
    <cfRule type="duplicateValues" dxfId="20570" priority="17545"/>
  </conditionalFormatting>
  <conditionalFormatting sqref="G590">
    <cfRule type="duplicateValues" dxfId="20569" priority="17544"/>
  </conditionalFormatting>
  <conditionalFormatting sqref="G590">
    <cfRule type="duplicateValues" dxfId="20568" priority="17543"/>
  </conditionalFormatting>
  <conditionalFormatting sqref="G590">
    <cfRule type="duplicateValues" dxfId="20567" priority="17542"/>
  </conditionalFormatting>
  <conditionalFormatting sqref="G590">
    <cfRule type="duplicateValues" dxfId="20566" priority="17541"/>
  </conditionalFormatting>
  <conditionalFormatting sqref="G590">
    <cfRule type="duplicateValues" dxfId="20565" priority="17540"/>
  </conditionalFormatting>
  <conditionalFormatting sqref="G590">
    <cfRule type="duplicateValues" dxfId="20564" priority="17539"/>
  </conditionalFormatting>
  <conditionalFormatting sqref="G590">
    <cfRule type="duplicateValues" dxfId="20563" priority="17538"/>
  </conditionalFormatting>
  <conditionalFormatting sqref="G590">
    <cfRule type="duplicateValues" dxfId="20562" priority="17537"/>
  </conditionalFormatting>
  <conditionalFormatting sqref="G590">
    <cfRule type="duplicateValues" dxfId="20561" priority="17536"/>
  </conditionalFormatting>
  <conditionalFormatting sqref="G590">
    <cfRule type="duplicateValues" dxfId="20560" priority="17535"/>
  </conditionalFormatting>
  <conditionalFormatting sqref="G590">
    <cfRule type="duplicateValues" dxfId="20559" priority="17534"/>
  </conditionalFormatting>
  <conditionalFormatting sqref="G590">
    <cfRule type="duplicateValues" dxfId="20558" priority="17533"/>
  </conditionalFormatting>
  <conditionalFormatting sqref="G590">
    <cfRule type="duplicateValues" dxfId="20557" priority="17532"/>
  </conditionalFormatting>
  <conditionalFormatting sqref="G590">
    <cfRule type="duplicateValues" dxfId="20556" priority="17531"/>
  </conditionalFormatting>
  <conditionalFormatting sqref="G590">
    <cfRule type="duplicateValues" dxfId="20555" priority="17530"/>
  </conditionalFormatting>
  <conditionalFormatting sqref="G590">
    <cfRule type="duplicateValues" dxfId="20554" priority="17529"/>
  </conditionalFormatting>
  <conditionalFormatting sqref="G590">
    <cfRule type="duplicateValues" dxfId="20553" priority="17528"/>
  </conditionalFormatting>
  <conditionalFormatting sqref="G590">
    <cfRule type="duplicateValues" dxfId="20552" priority="17527"/>
  </conditionalFormatting>
  <conditionalFormatting sqref="G590">
    <cfRule type="duplicateValues" dxfId="20551" priority="17526"/>
  </conditionalFormatting>
  <conditionalFormatting sqref="G590">
    <cfRule type="duplicateValues" dxfId="20550" priority="17525"/>
  </conditionalFormatting>
  <conditionalFormatting sqref="G590">
    <cfRule type="duplicateValues" dxfId="20549" priority="17524"/>
  </conditionalFormatting>
  <conditionalFormatting sqref="G590">
    <cfRule type="duplicateValues" dxfId="20548" priority="17523"/>
  </conditionalFormatting>
  <conditionalFormatting sqref="G590">
    <cfRule type="duplicateValues" dxfId="20547" priority="17522"/>
  </conditionalFormatting>
  <conditionalFormatting sqref="G590">
    <cfRule type="duplicateValues" dxfId="20546" priority="17521"/>
  </conditionalFormatting>
  <conditionalFormatting sqref="G590">
    <cfRule type="duplicateValues" dxfId="20545" priority="17520"/>
  </conditionalFormatting>
  <conditionalFormatting sqref="G590">
    <cfRule type="duplicateValues" dxfId="20544" priority="17519"/>
  </conditionalFormatting>
  <conditionalFormatting sqref="G590">
    <cfRule type="duplicateValues" dxfId="20543" priority="17518"/>
  </conditionalFormatting>
  <conditionalFormatting sqref="G590">
    <cfRule type="duplicateValues" dxfId="20542" priority="17517"/>
  </conditionalFormatting>
  <conditionalFormatting sqref="G590">
    <cfRule type="duplicateValues" dxfId="20541" priority="17516"/>
  </conditionalFormatting>
  <conditionalFormatting sqref="G590">
    <cfRule type="duplicateValues" dxfId="20540" priority="17515"/>
  </conditionalFormatting>
  <conditionalFormatting sqref="G590">
    <cfRule type="duplicateValues" dxfId="20539" priority="17514"/>
  </conditionalFormatting>
  <conditionalFormatting sqref="G590">
    <cfRule type="duplicateValues" dxfId="20538" priority="17513"/>
  </conditionalFormatting>
  <conditionalFormatting sqref="G590">
    <cfRule type="duplicateValues" dxfId="20537" priority="17512"/>
  </conditionalFormatting>
  <conditionalFormatting sqref="G590">
    <cfRule type="duplicateValues" dxfId="20536" priority="17511"/>
  </conditionalFormatting>
  <conditionalFormatting sqref="G590">
    <cfRule type="duplicateValues" dxfId="20535" priority="17510"/>
  </conditionalFormatting>
  <conditionalFormatting sqref="G590">
    <cfRule type="duplicateValues" dxfId="20534" priority="17509"/>
  </conditionalFormatting>
  <conditionalFormatting sqref="G590">
    <cfRule type="duplicateValues" dxfId="20533" priority="17508"/>
  </conditionalFormatting>
  <conditionalFormatting sqref="G590">
    <cfRule type="duplicateValues" dxfId="20532" priority="17507"/>
  </conditionalFormatting>
  <conditionalFormatting sqref="G590">
    <cfRule type="duplicateValues" dxfId="20531" priority="17506"/>
  </conditionalFormatting>
  <conditionalFormatting sqref="G590">
    <cfRule type="duplicateValues" dxfId="20530" priority="17505"/>
  </conditionalFormatting>
  <conditionalFormatting sqref="G590">
    <cfRule type="duplicateValues" dxfId="20529" priority="17504"/>
  </conditionalFormatting>
  <conditionalFormatting sqref="G590">
    <cfRule type="duplicateValues" dxfId="20528" priority="17503"/>
  </conditionalFormatting>
  <conditionalFormatting sqref="G590">
    <cfRule type="duplicateValues" dxfId="20527" priority="17502"/>
  </conditionalFormatting>
  <conditionalFormatting sqref="G590">
    <cfRule type="duplicateValues" dxfId="20526" priority="17501"/>
  </conditionalFormatting>
  <conditionalFormatting sqref="G590">
    <cfRule type="duplicateValues" dxfId="20525" priority="17500"/>
  </conditionalFormatting>
  <conditionalFormatting sqref="G590">
    <cfRule type="duplicateValues" dxfId="20524" priority="17499"/>
  </conditionalFormatting>
  <conditionalFormatting sqref="G590">
    <cfRule type="duplicateValues" dxfId="20523" priority="17498"/>
  </conditionalFormatting>
  <conditionalFormatting sqref="G590">
    <cfRule type="duplicateValues" dxfId="20522" priority="17497"/>
  </conditionalFormatting>
  <conditionalFormatting sqref="G590">
    <cfRule type="duplicateValues" dxfId="20521" priority="17496"/>
  </conditionalFormatting>
  <conditionalFormatting sqref="G590">
    <cfRule type="duplicateValues" dxfId="20520" priority="17495"/>
  </conditionalFormatting>
  <conditionalFormatting sqref="G590">
    <cfRule type="duplicateValues" dxfId="20519" priority="17494"/>
  </conditionalFormatting>
  <conditionalFormatting sqref="G590">
    <cfRule type="duplicateValues" dxfId="20518" priority="17493"/>
  </conditionalFormatting>
  <conditionalFormatting sqref="G590">
    <cfRule type="duplicateValues" dxfId="20517" priority="17492"/>
  </conditionalFormatting>
  <conditionalFormatting sqref="G590">
    <cfRule type="duplicateValues" dxfId="20516" priority="17491"/>
  </conditionalFormatting>
  <conditionalFormatting sqref="G590">
    <cfRule type="duplicateValues" dxfId="20515" priority="17490"/>
  </conditionalFormatting>
  <conditionalFormatting sqref="G590">
    <cfRule type="duplicateValues" dxfId="20514" priority="17489"/>
  </conditionalFormatting>
  <conditionalFormatting sqref="G590">
    <cfRule type="duplicateValues" dxfId="20513" priority="17488"/>
  </conditionalFormatting>
  <conditionalFormatting sqref="G590">
    <cfRule type="duplicateValues" dxfId="20512" priority="17487"/>
  </conditionalFormatting>
  <conditionalFormatting sqref="G590">
    <cfRule type="duplicateValues" dxfId="20511" priority="17486"/>
  </conditionalFormatting>
  <conditionalFormatting sqref="G590">
    <cfRule type="duplicateValues" dxfId="20510" priority="17485"/>
  </conditionalFormatting>
  <conditionalFormatting sqref="G590">
    <cfRule type="duplicateValues" dxfId="20509" priority="17484"/>
  </conditionalFormatting>
  <conditionalFormatting sqref="G590">
    <cfRule type="duplicateValues" dxfId="20508" priority="17483"/>
  </conditionalFormatting>
  <conditionalFormatting sqref="G591">
    <cfRule type="duplicateValues" dxfId="20507" priority="17482"/>
  </conditionalFormatting>
  <conditionalFormatting sqref="G592">
    <cfRule type="duplicateValues" dxfId="20506" priority="17481"/>
  </conditionalFormatting>
  <conditionalFormatting sqref="G592">
    <cfRule type="duplicateValues" dxfId="20505" priority="17480"/>
  </conditionalFormatting>
  <conditionalFormatting sqref="G592">
    <cfRule type="duplicateValues" dxfId="20504" priority="17479"/>
  </conditionalFormatting>
  <conditionalFormatting sqref="G592">
    <cfRule type="duplicateValues" dxfId="20503" priority="17478"/>
  </conditionalFormatting>
  <conditionalFormatting sqref="G592">
    <cfRule type="duplicateValues" dxfId="20502" priority="17477"/>
  </conditionalFormatting>
  <conditionalFormatting sqref="G592">
    <cfRule type="duplicateValues" dxfId="20501" priority="17476"/>
  </conditionalFormatting>
  <conditionalFormatting sqref="G592">
    <cfRule type="duplicateValues" dxfId="20500" priority="17475"/>
  </conditionalFormatting>
  <conditionalFormatting sqref="G592">
    <cfRule type="duplicateValues" dxfId="20499" priority="17474"/>
  </conditionalFormatting>
  <conditionalFormatting sqref="G592">
    <cfRule type="duplicateValues" dxfId="20498" priority="17473"/>
  </conditionalFormatting>
  <conditionalFormatting sqref="G592">
    <cfRule type="duplicateValues" dxfId="20497" priority="17472"/>
  </conditionalFormatting>
  <conditionalFormatting sqref="G592">
    <cfRule type="duplicateValues" dxfId="20496" priority="17471"/>
  </conditionalFormatting>
  <conditionalFormatting sqref="G592">
    <cfRule type="duplicateValues" dxfId="20495" priority="17470"/>
  </conditionalFormatting>
  <conditionalFormatting sqref="G592">
    <cfRule type="duplicateValues" dxfId="20494" priority="17469"/>
  </conditionalFormatting>
  <conditionalFormatting sqref="G592">
    <cfRule type="duplicateValues" dxfId="20493" priority="17468"/>
  </conditionalFormatting>
  <conditionalFormatting sqref="G592">
    <cfRule type="duplicateValues" dxfId="20492" priority="17467"/>
  </conditionalFormatting>
  <conditionalFormatting sqref="G592">
    <cfRule type="duplicateValues" dxfId="20491" priority="17466"/>
  </conditionalFormatting>
  <conditionalFormatting sqref="G592">
    <cfRule type="duplicateValues" dxfId="20490" priority="17465"/>
  </conditionalFormatting>
  <conditionalFormatting sqref="G592">
    <cfRule type="duplicateValues" dxfId="20489" priority="17464"/>
  </conditionalFormatting>
  <conditionalFormatting sqref="G592">
    <cfRule type="duplicateValues" dxfId="20488" priority="17463"/>
  </conditionalFormatting>
  <conditionalFormatting sqref="G592">
    <cfRule type="duplicateValues" dxfId="20487" priority="17462"/>
  </conditionalFormatting>
  <conditionalFormatting sqref="G592">
    <cfRule type="duplicateValues" dxfId="20486" priority="17461"/>
  </conditionalFormatting>
  <conditionalFormatting sqref="G592">
    <cfRule type="duplicateValues" dxfId="20485" priority="17460"/>
  </conditionalFormatting>
  <conditionalFormatting sqref="G592">
    <cfRule type="duplicateValues" dxfId="20484" priority="17459"/>
  </conditionalFormatting>
  <conditionalFormatting sqref="G592">
    <cfRule type="duplicateValues" dxfId="20483" priority="17458"/>
  </conditionalFormatting>
  <conditionalFormatting sqref="G592">
    <cfRule type="duplicateValues" dxfId="20482" priority="17457"/>
  </conditionalFormatting>
  <conditionalFormatting sqref="G592">
    <cfRule type="duplicateValues" dxfId="20481" priority="17456"/>
  </conditionalFormatting>
  <conditionalFormatting sqref="G592">
    <cfRule type="duplicateValues" dxfId="20480" priority="17455"/>
  </conditionalFormatting>
  <conditionalFormatting sqref="G592">
    <cfRule type="duplicateValues" dxfId="20479" priority="17454"/>
  </conditionalFormatting>
  <conditionalFormatting sqref="G592">
    <cfRule type="duplicateValues" dxfId="20478" priority="17453"/>
  </conditionalFormatting>
  <conditionalFormatting sqref="G592">
    <cfRule type="duplicateValues" dxfId="20477" priority="17452"/>
  </conditionalFormatting>
  <conditionalFormatting sqref="G592">
    <cfRule type="duplicateValues" dxfId="20476" priority="17451"/>
  </conditionalFormatting>
  <conditionalFormatting sqref="G592">
    <cfRule type="duplicateValues" dxfId="20475" priority="17450"/>
  </conditionalFormatting>
  <conditionalFormatting sqref="G592">
    <cfRule type="duplicateValues" dxfId="20474" priority="17449"/>
  </conditionalFormatting>
  <conditionalFormatting sqref="G592">
    <cfRule type="duplicateValues" dxfId="20473" priority="17448"/>
  </conditionalFormatting>
  <conditionalFormatting sqref="G592">
    <cfRule type="duplicateValues" dxfId="20472" priority="17447"/>
  </conditionalFormatting>
  <conditionalFormatting sqref="G592">
    <cfRule type="duplicateValues" dxfId="20471" priority="17446"/>
  </conditionalFormatting>
  <conditionalFormatting sqref="G592">
    <cfRule type="duplicateValues" dxfId="20470" priority="17445"/>
  </conditionalFormatting>
  <conditionalFormatting sqref="G592">
    <cfRule type="duplicateValues" dxfId="20469" priority="17444"/>
  </conditionalFormatting>
  <conditionalFormatting sqref="G592">
    <cfRule type="duplicateValues" dxfId="20468" priority="17443"/>
  </conditionalFormatting>
  <conditionalFormatting sqref="G592">
    <cfRule type="duplicateValues" dxfId="20467" priority="17442"/>
  </conditionalFormatting>
  <conditionalFormatting sqref="G592">
    <cfRule type="duplicateValues" dxfId="20466" priority="17441"/>
  </conditionalFormatting>
  <conditionalFormatting sqref="G592">
    <cfRule type="duplicateValues" dxfId="20465" priority="17440"/>
  </conditionalFormatting>
  <conditionalFormatting sqref="G592">
    <cfRule type="duplicateValues" dxfId="20464" priority="17439"/>
  </conditionalFormatting>
  <conditionalFormatting sqref="G592">
    <cfRule type="duplicateValues" dxfId="20463" priority="17438"/>
  </conditionalFormatting>
  <conditionalFormatting sqref="G592">
    <cfRule type="duplicateValues" dxfId="20462" priority="17437"/>
  </conditionalFormatting>
  <conditionalFormatting sqref="G592">
    <cfRule type="duplicateValues" dxfId="20461" priority="17436"/>
  </conditionalFormatting>
  <conditionalFormatting sqref="G592">
    <cfRule type="duplicateValues" dxfId="20460" priority="17435"/>
  </conditionalFormatting>
  <conditionalFormatting sqref="G592">
    <cfRule type="duplicateValues" dxfId="20459" priority="17434"/>
  </conditionalFormatting>
  <conditionalFormatting sqref="G592">
    <cfRule type="duplicateValues" dxfId="20458" priority="17433"/>
  </conditionalFormatting>
  <conditionalFormatting sqref="G592">
    <cfRule type="duplicateValues" dxfId="20457" priority="17432"/>
  </conditionalFormatting>
  <conditionalFormatting sqref="G592">
    <cfRule type="duplicateValues" dxfId="20456" priority="17431"/>
  </conditionalFormatting>
  <conditionalFormatting sqref="G592">
    <cfRule type="duplicateValues" dxfId="20455" priority="17430"/>
  </conditionalFormatting>
  <conditionalFormatting sqref="G592">
    <cfRule type="duplicateValues" dxfId="20454" priority="17429"/>
  </conditionalFormatting>
  <conditionalFormatting sqref="G592">
    <cfRule type="duplicateValues" dxfId="20453" priority="17428"/>
  </conditionalFormatting>
  <conditionalFormatting sqref="G592">
    <cfRule type="duplicateValues" dxfId="20452" priority="17427"/>
  </conditionalFormatting>
  <conditionalFormatting sqref="G592">
    <cfRule type="duplicateValues" dxfId="20451" priority="17426"/>
  </conditionalFormatting>
  <conditionalFormatting sqref="G592">
    <cfRule type="duplicateValues" dxfId="20450" priority="17425"/>
  </conditionalFormatting>
  <conditionalFormatting sqref="G592">
    <cfRule type="duplicateValues" dxfId="20449" priority="17424"/>
  </conditionalFormatting>
  <conditionalFormatting sqref="G592">
    <cfRule type="duplicateValues" dxfId="20448" priority="17423"/>
  </conditionalFormatting>
  <conditionalFormatting sqref="G592">
    <cfRule type="duplicateValues" dxfId="20447" priority="17422"/>
  </conditionalFormatting>
  <conditionalFormatting sqref="G592">
    <cfRule type="duplicateValues" dxfId="20446" priority="17421"/>
  </conditionalFormatting>
  <conditionalFormatting sqref="G592">
    <cfRule type="duplicateValues" dxfId="20445" priority="17420"/>
  </conditionalFormatting>
  <conditionalFormatting sqref="G592">
    <cfRule type="duplicateValues" dxfId="20444" priority="17419"/>
  </conditionalFormatting>
  <conditionalFormatting sqref="G592">
    <cfRule type="duplicateValues" dxfId="20443" priority="17418"/>
  </conditionalFormatting>
  <conditionalFormatting sqref="G592">
    <cfRule type="duplicateValues" dxfId="20442" priority="17417"/>
  </conditionalFormatting>
  <conditionalFormatting sqref="G592">
    <cfRule type="duplicateValues" dxfId="20441" priority="17416"/>
  </conditionalFormatting>
  <conditionalFormatting sqref="G592">
    <cfRule type="duplicateValues" dxfId="20440" priority="17415"/>
  </conditionalFormatting>
  <conditionalFormatting sqref="G592">
    <cfRule type="duplicateValues" dxfId="20439" priority="17414"/>
  </conditionalFormatting>
  <conditionalFormatting sqref="G592">
    <cfRule type="duplicateValues" dxfId="20438" priority="17413"/>
  </conditionalFormatting>
  <conditionalFormatting sqref="G593">
    <cfRule type="duplicateValues" dxfId="20437" priority="17412"/>
  </conditionalFormatting>
  <conditionalFormatting sqref="G591">
    <cfRule type="duplicateValues" dxfId="20436" priority="17411"/>
  </conditionalFormatting>
  <conditionalFormatting sqref="G591">
    <cfRule type="duplicateValues" dxfId="20435" priority="17410"/>
  </conditionalFormatting>
  <conditionalFormatting sqref="G591">
    <cfRule type="duplicateValues" dxfId="20434" priority="17409"/>
  </conditionalFormatting>
  <conditionalFormatting sqref="G591">
    <cfRule type="duplicateValues" dxfId="20433" priority="17408"/>
  </conditionalFormatting>
  <conditionalFormatting sqref="G591">
    <cfRule type="duplicateValues" dxfId="20432" priority="17407"/>
  </conditionalFormatting>
  <conditionalFormatting sqref="G591">
    <cfRule type="duplicateValues" dxfId="20431" priority="17406"/>
  </conditionalFormatting>
  <conditionalFormatting sqref="G591">
    <cfRule type="duplicateValues" dxfId="20430" priority="17405"/>
  </conditionalFormatting>
  <conditionalFormatting sqref="G591">
    <cfRule type="duplicateValues" dxfId="20429" priority="17404"/>
  </conditionalFormatting>
  <conditionalFormatting sqref="G591">
    <cfRule type="duplicateValues" dxfId="20428" priority="17403"/>
  </conditionalFormatting>
  <conditionalFormatting sqref="G591">
    <cfRule type="duplicateValues" dxfId="20427" priority="17402"/>
  </conditionalFormatting>
  <conditionalFormatting sqref="G591">
    <cfRule type="duplicateValues" dxfId="20426" priority="17401"/>
  </conditionalFormatting>
  <conditionalFormatting sqref="G591">
    <cfRule type="duplicateValues" dxfId="20425" priority="17400"/>
  </conditionalFormatting>
  <conditionalFormatting sqref="G591">
    <cfRule type="duplicateValues" dxfId="20424" priority="17399"/>
  </conditionalFormatting>
  <conditionalFormatting sqref="G591">
    <cfRule type="duplicateValues" dxfId="20423" priority="17398"/>
  </conditionalFormatting>
  <conditionalFormatting sqref="G591">
    <cfRule type="duplicateValues" dxfId="20422" priority="17397"/>
  </conditionalFormatting>
  <conditionalFormatting sqref="G591">
    <cfRule type="duplicateValues" dxfId="20421" priority="17396"/>
  </conditionalFormatting>
  <conditionalFormatting sqref="G591">
    <cfRule type="duplicateValues" dxfId="20420" priority="17395"/>
  </conditionalFormatting>
  <conditionalFormatting sqref="G591">
    <cfRule type="duplicateValues" dxfId="20419" priority="17394"/>
  </conditionalFormatting>
  <conditionalFormatting sqref="G591">
    <cfRule type="duplicateValues" dxfId="20418" priority="17393"/>
  </conditionalFormatting>
  <conditionalFormatting sqref="G591">
    <cfRule type="duplicateValues" dxfId="20417" priority="17392"/>
  </conditionalFormatting>
  <conditionalFormatting sqref="G591">
    <cfRule type="duplicateValues" dxfId="20416" priority="17391"/>
  </conditionalFormatting>
  <conditionalFormatting sqref="G591">
    <cfRule type="duplicateValues" dxfId="20415" priority="17390"/>
  </conditionalFormatting>
  <conditionalFormatting sqref="G591">
    <cfRule type="duplicateValues" dxfId="20414" priority="17389"/>
  </conditionalFormatting>
  <conditionalFormatting sqref="G591">
    <cfRule type="duplicateValues" dxfId="20413" priority="17388"/>
  </conditionalFormatting>
  <conditionalFormatting sqref="G591">
    <cfRule type="duplicateValues" dxfId="20412" priority="17387"/>
  </conditionalFormatting>
  <conditionalFormatting sqref="G591">
    <cfRule type="duplicateValues" dxfId="20411" priority="17386"/>
  </conditionalFormatting>
  <conditionalFormatting sqref="G591">
    <cfRule type="duplicateValues" dxfId="20410" priority="17385"/>
  </conditionalFormatting>
  <conditionalFormatting sqref="G591">
    <cfRule type="duplicateValues" dxfId="20409" priority="17384"/>
  </conditionalFormatting>
  <conditionalFormatting sqref="G591">
    <cfRule type="duplicateValues" dxfId="20408" priority="17383"/>
  </conditionalFormatting>
  <conditionalFormatting sqref="G591">
    <cfRule type="duplicateValues" dxfId="20407" priority="17382"/>
  </conditionalFormatting>
  <conditionalFormatting sqref="G591">
    <cfRule type="duplicateValues" dxfId="20406" priority="17381"/>
  </conditionalFormatting>
  <conditionalFormatting sqref="G591">
    <cfRule type="duplicateValues" dxfId="20405" priority="17380"/>
  </conditionalFormatting>
  <conditionalFormatting sqref="G591">
    <cfRule type="duplicateValues" dxfId="20404" priority="17379"/>
  </conditionalFormatting>
  <conditionalFormatting sqref="G591">
    <cfRule type="duplicateValues" dxfId="20403" priority="17378"/>
  </conditionalFormatting>
  <conditionalFormatting sqref="G591">
    <cfRule type="duplicateValues" dxfId="20402" priority="17377"/>
  </conditionalFormatting>
  <conditionalFormatting sqref="G591">
    <cfRule type="duplicateValues" dxfId="20401" priority="17376"/>
  </conditionalFormatting>
  <conditionalFormatting sqref="G591">
    <cfRule type="duplicateValues" dxfId="20400" priority="17375"/>
  </conditionalFormatting>
  <conditionalFormatting sqref="G591">
    <cfRule type="duplicateValues" dxfId="20399" priority="17374"/>
  </conditionalFormatting>
  <conditionalFormatting sqref="G591">
    <cfRule type="duplicateValues" dxfId="20398" priority="17373"/>
  </conditionalFormatting>
  <conditionalFormatting sqref="G591">
    <cfRule type="duplicateValues" dxfId="20397" priority="17372"/>
  </conditionalFormatting>
  <conditionalFormatting sqref="G591">
    <cfRule type="duplicateValues" dxfId="20396" priority="17371"/>
  </conditionalFormatting>
  <conditionalFormatting sqref="G591">
    <cfRule type="duplicateValues" dxfId="20395" priority="17370"/>
  </conditionalFormatting>
  <conditionalFormatting sqref="G591">
    <cfRule type="duplicateValues" dxfId="20394" priority="17369"/>
  </conditionalFormatting>
  <conditionalFormatting sqref="G591">
    <cfRule type="duplicateValues" dxfId="20393" priority="17368"/>
  </conditionalFormatting>
  <conditionalFormatting sqref="G591">
    <cfRule type="duplicateValues" dxfId="20392" priority="17367"/>
  </conditionalFormatting>
  <conditionalFormatting sqref="G591">
    <cfRule type="duplicateValues" dxfId="20391" priority="17366"/>
  </conditionalFormatting>
  <conditionalFormatting sqref="G591">
    <cfRule type="duplicateValues" dxfId="20390" priority="17365"/>
  </conditionalFormatting>
  <conditionalFormatting sqref="G591">
    <cfRule type="duplicateValues" dxfId="20389" priority="17364"/>
  </conditionalFormatting>
  <conditionalFormatting sqref="G591">
    <cfRule type="duplicateValues" dxfId="20388" priority="17363"/>
  </conditionalFormatting>
  <conditionalFormatting sqref="G591">
    <cfRule type="duplicateValues" dxfId="20387" priority="17362"/>
  </conditionalFormatting>
  <conditionalFormatting sqref="G591">
    <cfRule type="duplicateValues" dxfId="20386" priority="17361"/>
  </conditionalFormatting>
  <conditionalFormatting sqref="G591">
    <cfRule type="duplicateValues" dxfId="20385" priority="17360"/>
  </conditionalFormatting>
  <conditionalFormatting sqref="G591">
    <cfRule type="duplicateValues" dxfId="20384" priority="17359"/>
  </conditionalFormatting>
  <conditionalFormatting sqref="G591">
    <cfRule type="duplicateValues" dxfId="20383" priority="17358"/>
  </conditionalFormatting>
  <conditionalFormatting sqref="G591">
    <cfRule type="duplicateValues" dxfId="20382" priority="17357"/>
  </conditionalFormatting>
  <conditionalFormatting sqref="G591">
    <cfRule type="duplicateValues" dxfId="20381" priority="17356"/>
  </conditionalFormatting>
  <conditionalFormatting sqref="G591">
    <cfRule type="duplicateValues" dxfId="20380" priority="17355"/>
  </conditionalFormatting>
  <conditionalFormatting sqref="G591">
    <cfRule type="duplicateValues" dxfId="20379" priority="17354"/>
  </conditionalFormatting>
  <conditionalFormatting sqref="G591">
    <cfRule type="duplicateValues" dxfId="20378" priority="17353"/>
  </conditionalFormatting>
  <conditionalFormatting sqref="G591">
    <cfRule type="duplicateValues" dxfId="20377" priority="17352"/>
  </conditionalFormatting>
  <conditionalFormatting sqref="G591">
    <cfRule type="duplicateValues" dxfId="20376" priority="17351"/>
  </conditionalFormatting>
  <conditionalFormatting sqref="G591">
    <cfRule type="duplicateValues" dxfId="20375" priority="17350"/>
  </conditionalFormatting>
  <conditionalFormatting sqref="G591">
    <cfRule type="duplicateValues" dxfId="20374" priority="17349"/>
  </conditionalFormatting>
  <conditionalFormatting sqref="G591">
    <cfRule type="duplicateValues" dxfId="20373" priority="17348"/>
  </conditionalFormatting>
  <conditionalFormatting sqref="G591">
    <cfRule type="duplicateValues" dxfId="20372" priority="17347"/>
  </conditionalFormatting>
  <conditionalFormatting sqref="G591">
    <cfRule type="duplicateValues" dxfId="20371" priority="17346"/>
  </conditionalFormatting>
  <conditionalFormatting sqref="G591">
    <cfRule type="duplicateValues" dxfId="20370" priority="17345"/>
  </conditionalFormatting>
  <conditionalFormatting sqref="G591">
    <cfRule type="duplicateValues" dxfId="20369" priority="17344"/>
  </conditionalFormatting>
  <conditionalFormatting sqref="G591">
    <cfRule type="duplicateValues" dxfId="20368" priority="17343"/>
  </conditionalFormatting>
  <conditionalFormatting sqref="G592">
    <cfRule type="duplicateValues" dxfId="20367" priority="17342"/>
  </conditionalFormatting>
  <conditionalFormatting sqref="G591">
    <cfRule type="duplicateValues" dxfId="20366" priority="17341"/>
  </conditionalFormatting>
  <conditionalFormatting sqref="G591">
    <cfRule type="duplicateValues" dxfId="20365" priority="17340"/>
  </conditionalFormatting>
  <conditionalFormatting sqref="G591">
    <cfRule type="duplicateValues" dxfId="20364" priority="17339"/>
  </conditionalFormatting>
  <conditionalFormatting sqref="G591">
    <cfRule type="duplicateValues" dxfId="20363" priority="17338"/>
  </conditionalFormatting>
  <conditionalFormatting sqref="G591">
    <cfRule type="duplicateValues" dxfId="20362" priority="17337"/>
  </conditionalFormatting>
  <conditionalFormatting sqref="G591">
    <cfRule type="duplicateValues" dxfId="20361" priority="17336"/>
  </conditionalFormatting>
  <conditionalFormatting sqref="G591">
    <cfRule type="duplicateValues" dxfId="20360" priority="17335"/>
  </conditionalFormatting>
  <conditionalFormatting sqref="G591">
    <cfRule type="duplicateValues" dxfId="20359" priority="17334"/>
  </conditionalFormatting>
  <conditionalFormatting sqref="G591">
    <cfRule type="duplicateValues" dxfId="20358" priority="17333"/>
  </conditionalFormatting>
  <conditionalFormatting sqref="G591">
    <cfRule type="duplicateValues" dxfId="20357" priority="17332"/>
  </conditionalFormatting>
  <conditionalFormatting sqref="G591">
    <cfRule type="duplicateValues" dxfId="20356" priority="17331"/>
  </conditionalFormatting>
  <conditionalFormatting sqref="G591">
    <cfRule type="duplicateValues" dxfId="20355" priority="17330"/>
  </conditionalFormatting>
  <conditionalFormatting sqref="G591">
    <cfRule type="duplicateValues" dxfId="20354" priority="17329"/>
  </conditionalFormatting>
  <conditionalFormatting sqref="G591">
    <cfRule type="duplicateValues" dxfId="20353" priority="17328"/>
  </conditionalFormatting>
  <conditionalFormatting sqref="G591">
    <cfRule type="duplicateValues" dxfId="20352" priority="17327"/>
  </conditionalFormatting>
  <conditionalFormatting sqref="G591">
    <cfRule type="duplicateValues" dxfId="20351" priority="17326"/>
  </conditionalFormatting>
  <conditionalFormatting sqref="G591">
    <cfRule type="duplicateValues" dxfId="20350" priority="17325"/>
  </conditionalFormatting>
  <conditionalFormatting sqref="G591">
    <cfRule type="duplicateValues" dxfId="20349" priority="17324"/>
  </conditionalFormatting>
  <conditionalFormatting sqref="G591">
    <cfRule type="duplicateValues" dxfId="20348" priority="17323"/>
  </conditionalFormatting>
  <conditionalFormatting sqref="G591">
    <cfRule type="duplicateValues" dxfId="20347" priority="17322"/>
  </conditionalFormatting>
  <conditionalFormatting sqref="G591">
    <cfRule type="duplicateValues" dxfId="20346" priority="17321"/>
  </conditionalFormatting>
  <conditionalFormatting sqref="G591">
    <cfRule type="duplicateValues" dxfId="20345" priority="17320"/>
  </conditionalFormatting>
  <conditionalFormatting sqref="G591">
    <cfRule type="duplicateValues" dxfId="20344" priority="17319"/>
  </conditionalFormatting>
  <conditionalFormatting sqref="G591">
    <cfRule type="duplicateValues" dxfId="20343" priority="17318"/>
  </conditionalFormatting>
  <conditionalFormatting sqref="G591">
    <cfRule type="duplicateValues" dxfId="20342" priority="17317"/>
  </conditionalFormatting>
  <conditionalFormatting sqref="G591">
    <cfRule type="duplicateValues" dxfId="20341" priority="17316"/>
  </conditionalFormatting>
  <conditionalFormatting sqref="G591">
    <cfRule type="duplicateValues" dxfId="20340" priority="17315"/>
  </conditionalFormatting>
  <conditionalFormatting sqref="G591">
    <cfRule type="duplicateValues" dxfId="20339" priority="17314"/>
  </conditionalFormatting>
  <conditionalFormatting sqref="G591">
    <cfRule type="duplicateValues" dxfId="20338" priority="17313"/>
  </conditionalFormatting>
  <conditionalFormatting sqref="G591">
    <cfRule type="duplicateValues" dxfId="20337" priority="17312"/>
  </conditionalFormatting>
  <conditionalFormatting sqref="G591">
    <cfRule type="duplicateValues" dxfId="20336" priority="17311"/>
  </conditionalFormatting>
  <conditionalFormatting sqref="G591">
    <cfRule type="duplicateValues" dxfId="20335" priority="17310"/>
  </conditionalFormatting>
  <conditionalFormatting sqref="G591">
    <cfRule type="duplicateValues" dxfId="20334" priority="17309"/>
  </conditionalFormatting>
  <conditionalFormatting sqref="G591">
    <cfRule type="duplicateValues" dxfId="20333" priority="17308"/>
  </conditionalFormatting>
  <conditionalFormatting sqref="G591">
    <cfRule type="duplicateValues" dxfId="20332" priority="17307"/>
  </conditionalFormatting>
  <conditionalFormatting sqref="G591">
    <cfRule type="duplicateValues" dxfId="20331" priority="17306"/>
  </conditionalFormatting>
  <conditionalFormatting sqref="G591">
    <cfRule type="duplicateValues" dxfId="20330" priority="17305"/>
  </conditionalFormatting>
  <conditionalFormatting sqref="G591">
    <cfRule type="duplicateValues" dxfId="20329" priority="17304"/>
  </conditionalFormatting>
  <conditionalFormatting sqref="G591">
    <cfRule type="duplicateValues" dxfId="20328" priority="17303"/>
  </conditionalFormatting>
  <conditionalFormatting sqref="G591">
    <cfRule type="duplicateValues" dxfId="20327" priority="17302"/>
  </conditionalFormatting>
  <conditionalFormatting sqref="G591">
    <cfRule type="duplicateValues" dxfId="20326" priority="17301"/>
  </conditionalFormatting>
  <conditionalFormatting sqref="G591">
    <cfRule type="duplicateValues" dxfId="20325" priority="17300"/>
  </conditionalFormatting>
  <conditionalFormatting sqref="G591">
    <cfRule type="duplicateValues" dxfId="20324" priority="17299"/>
  </conditionalFormatting>
  <conditionalFormatting sqref="G591">
    <cfRule type="duplicateValues" dxfId="20323" priority="17298"/>
  </conditionalFormatting>
  <conditionalFormatting sqref="G591">
    <cfRule type="duplicateValues" dxfId="20322" priority="17297"/>
  </conditionalFormatting>
  <conditionalFormatting sqref="G591">
    <cfRule type="duplicateValues" dxfId="20321" priority="17296"/>
  </conditionalFormatting>
  <conditionalFormatting sqref="G591">
    <cfRule type="duplicateValues" dxfId="20320" priority="17295"/>
  </conditionalFormatting>
  <conditionalFormatting sqref="G591">
    <cfRule type="duplicateValues" dxfId="20319" priority="17294"/>
  </conditionalFormatting>
  <conditionalFormatting sqref="G591">
    <cfRule type="duplicateValues" dxfId="20318" priority="17293"/>
  </conditionalFormatting>
  <conditionalFormatting sqref="G591">
    <cfRule type="duplicateValues" dxfId="20317" priority="17292"/>
  </conditionalFormatting>
  <conditionalFormatting sqref="G591">
    <cfRule type="duplicateValues" dxfId="20316" priority="17291"/>
  </conditionalFormatting>
  <conditionalFormatting sqref="G591">
    <cfRule type="duplicateValues" dxfId="20315" priority="17290"/>
  </conditionalFormatting>
  <conditionalFormatting sqref="G591">
    <cfRule type="duplicateValues" dxfId="20314" priority="17289"/>
  </conditionalFormatting>
  <conditionalFormatting sqref="G591">
    <cfRule type="duplicateValues" dxfId="20313" priority="17288"/>
  </conditionalFormatting>
  <conditionalFormatting sqref="G591">
    <cfRule type="duplicateValues" dxfId="20312" priority="17287"/>
  </conditionalFormatting>
  <conditionalFormatting sqref="G591">
    <cfRule type="duplicateValues" dxfId="20311" priority="17286"/>
  </conditionalFormatting>
  <conditionalFormatting sqref="G591">
    <cfRule type="duplicateValues" dxfId="20310" priority="17285"/>
  </conditionalFormatting>
  <conditionalFormatting sqref="G591">
    <cfRule type="duplicateValues" dxfId="20309" priority="17284"/>
  </conditionalFormatting>
  <conditionalFormatting sqref="G591">
    <cfRule type="duplicateValues" dxfId="20308" priority="17283"/>
  </conditionalFormatting>
  <conditionalFormatting sqref="G591">
    <cfRule type="duplicateValues" dxfId="20307" priority="17282"/>
  </conditionalFormatting>
  <conditionalFormatting sqref="G591">
    <cfRule type="duplicateValues" dxfId="20306" priority="17281"/>
  </conditionalFormatting>
  <conditionalFormatting sqref="G591">
    <cfRule type="duplicateValues" dxfId="20305" priority="17280"/>
  </conditionalFormatting>
  <conditionalFormatting sqref="G591">
    <cfRule type="duplicateValues" dxfId="20304" priority="17279"/>
  </conditionalFormatting>
  <conditionalFormatting sqref="G591">
    <cfRule type="duplicateValues" dxfId="20303" priority="17278"/>
  </conditionalFormatting>
  <conditionalFormatting sqref="G591">
    <cfRule type="duplicateValues" dxfId="20302" priority="17277"/>
  </conditionalFormatting>
  <conditionalFormatting sqref="G591">
    <cfRule type="duplicateValues" dxfId="20301" priority="17276"/>
  </conditionalFormatting>
  <conditionalFormatting sqref="G591">
    <cfRule type="duplicateValues" dxfId="20300" priority="17275"/>
  </conditionalFormatting>
  <conditionalFormatting sqref="G591">
    <cfRule type="duplicateValues" dxfId="20299" priority="17274"/>
  </conditionalFormatting>
  <conditionalFormatting sqref="G591">
    <cfRule type="duplicateValues" dxfId="20298" priority="17273"/>
  </conditionalFormatting>
  <conditionalFormatting sqref="G592">
    <cfRule type="duplicateValues" dxfId="20297" priority="17272"/>
  </conditionalFormatting>
  <conditionalFormatting sqref="G590">
    <cfRule type="duplicateValues" dxfId="20296" priority="17271"/>
  </conditionalFormatting>
  <conditionalFormatting sqref="G590">
    <cfRule type="duplicateValues" dxfId="20295" priority="17270"/>
  </conditionalFormatting>
  <conditionalFormatting sqref="G590">
    <cfRule type="duplicateValues" dxfId="20294" priority="17269"/>
  </conditionalFormatting>
  <conditionalFormatting sqref="G590">
    <cfRule type="duplicateValues" dxfId="20293" priority="17268"/>
  </conditionalFormatting>
  <conditionalFormatting sqref="G590">
    <cfRule type="duplicateValues" dxfId="20292" priority="17267"/>
  </conditionalFormatting>
  <conditionalFormatting sqref="G590">
    <cfRule type="duplicateValues" dxfId="20291" priority="17266"/>
  </conditionalFormatting>
  <conditionalFormatting sqref="G590">
    <cfRule type="duplicateValues" dxfId="20290" priority="17265"/>
  </conditionalFormatting>
  <conditionalFormatting sqref="G590">
    <cfRule type="duplicateValues" dxfId="20289" priority="17264"/>
  </conditionalFormatting>
  <conditionalFormatting sqref="G590">
    <cfRule type="duplicateValues" dxfId="20288" priority="17263"/>
  </conditionalFormatting>
  <conditionalFormatting sqref="G590">
    <cfRule type="duplicateValues" dxfId="20287" priority="17262"/>
  </conditionalFormatting>
  <conditionalFormatting sqref="G590">
    <cfRule type="duplicateValues" dxfId="20286" priority="17261"/>
  </conditionalFormatting>
  <conditionalFormatting sqref="G590">
    <cfRule type="duplicateValues" dxfId="20285" priority="17260"/>
  </conditionalFormatting>
  <conditionalFormatting sqref="G590">
    <cfRule type="duplicateValues" dxfId="20284" priority="17259"/>
  </conditionalFormatting>
  <conditionalFormatting sqref="G590">
    <cfRule type="duplicateValues" dxfId="20283" priority="17258"/>
  </conditionalFormatting>
  <conditionalFormatting sqref="G590">
    <cfRule type="duplicateValues" dxfId="20282" priority="17257"/>
  </conditionalFormatting>
  <conditionalFormatting sqref="G590">
    <cfRule type="duplicateValues" dxfId="20281" priority="17256"/>
  </conditionalFormatting>
  <conditionalFormatting sqref="G590">
    <cfRule type="duplicateValues" dxfId="20280" priority="17255"/>
  </conditionalFormatting>
  <conditionalFormatting sqref="G590">
    <cfRule type="duplicateValues" dxfId="20279" priority="17254"/>
  </conditionalFormatting>
  <conditionalFormatting sqref="G590">
    <cfRule type="duplicateValues" dxfId="20278" priority="17253"/>
  </conditionalFormatting>
  <conditionalFormatting sqref="G590">
    <cfRule type="duplicateValues" dxfId="20277" priority="17252"/>
  </conditionalFormatting>
  <conditionalFormatting sqref="G590">
    <cfRule type="duplicateValues" dxfId="20276" priority="17251"/>
  </conditionalFormatting>
  <conditionalFormatting sqref="G590">
    <cfRule type="duplicateValues" dxfId="20275" priority="17250"/>
  </conditionalFormatting>
  <conditionalFormatting sqref="G590">
    <cfRule type="duplicateValues" dxfId="20274" priority="17249"/>
  </conditionalFormatting>
  <conditionalFormatting sqref="G590">
    <cfRule type="duplicateValues" dxfId="20273" priority="17248"/>
  </conditionalFormatting>
  <conditionalFormatting sqref="G590">
    <cfRule type="duplicateValues" dxfId="20272" priority="17247"/>
  </conditionalFormatting>
  <conditionalFormatting sqref="G590">
    <cfRule type="duplicateValues" dxfId="20271" priority="17246"/>
  </conditionalFormatting>
  <conditionalFormatting sqref="G590">
    <cfRule type="duplicateValues" dxfId="20270" priority="17245"/>
  </conditionalFormatting>
  <conditionalFormatting sqref="G590">
    <cfRule type="duplicateValues" dxfId="20269" priority="17244"/>
  </conditionalFormatting>
  <conditionalFormatting sqref="G590">
    <cfRule type="duplicateValues" dxfId="20268" priority="17243"/>
  </conditionalFormatting>
  <conditionalFormatting sqref="G590">
    <cfRule type="duplicateValues" dxfId="20267" priority="17242"/>
  </conditionalFormatting>
  <conditionalFormatting sqref="G590">
    <cfRule type="duplicateValues" dxfId="20266" priority="17241"/>
  </conditionalFormatting>
  <conditionalFormatting sqref="G590">
    <cfRule type="duplicateValues" dxfId="20265" priority="17240"/>
  </conditionalFormatting>
  <conditionalFormatting sqref="G590">
    <cfRule type="duplicateValues" dxfId="20264" priority="17239"/>
  </conditionalFormatting>
  <conditionalFormatting sqref="G590">
    <cfRule type="duplicateValues" dxfId="20263" priority="17238"/>
  </conditionalFormatting>
  <conditionalFormatting sqref="G590">
    <cfRule type="duplicateValues" dxfId="20262" priority="17237"/>
  </conditionalFormatting>
  <conditionalFormatting sqref="G590">
    <cfRule type="duplicateValues" dxfId="20261" priority="17236"/>
  </conditionalFormatting>
  <conditionalFormatting sqref="G590">
    <cfRule type="duplicateValues" dxfId="20260" priority="17235"/>
  </conditionalFormatting>
  <conditionalFormatting sqref="G590">
    <cfRule type="duplicateValues" dxfId="20259" priority="17234"/>
  </conditionalFormatting>
  <conditionalFormatting sqref="G590">
    <cfRule type="duplicateValues" dxfId="20258" priority="17233"/>
  </conditionalFormatting>
  <conditionalFormatting sqref="G590">
    <cfRule type="duplicateValues" dxfId="20257" priority="17232"/>
  </conditionalFormatting>
  <conditionalFormatting sqref="G590">
    <cfRule type="duplicateValues" dxfId="20256" priority="17231"/>
  </conditionalFormatting>
  <conditionalFormatting sqref="G590">
    <cfRule type="duplicateValues" dxfId="20255" priority="17230"/>
  </conditionalFormatting>
  <conditionalFormatting sqref="G590">
    <cfRule type="duplicateValues" dxfId="20254" priority="17229"/>
  </conditionalFormatting>
  <conditionalFormatting sqref="G590">
    <cfRule type="duplicateValues" dxfId="20253" priority="17228"/>
  </conditionalFormatting>
  <conditionalFormatting sqref="G590">
    <cfRule type="duplicateValues" dxfId="20252" priority="17227"/>
  </conditionalFormatting>
  <conditionalFormatting sqref="G590">
    <cfRule type="duplicateValues" dxfId="20251" priority="17226"/>
  </conditionalFormatting>
  <conditionalFormatting sqref="G590">
    <cfRule type="duplicateValues" dxfId="20250" priority="17225"/>
  </conditionalFormatting>
  <conditionalFormatting sqref="G590">
    <cfRule type="duplicateValues" dxfId="20249" priority="17224"/>
  </conditionalFormatting>
  <conditionalFormatting sqref="G590">
    <cfRule type="duplicateValues" dxfId="20248" priority="17223"/>
  </conditionalFormatting>
  <conditionalFormatting sqref="G590">
    <cfRule type="duplicateValues" dxfId="20247" priority="17222"/>
  </conditionalFormatting>
  <conditionalFormatting sqref="G590">
    <cfRule type="duplicateValues" dxfId="20246" priority="17221"/>
  </conditionalFormatting>
  <conditionalFormatting sqref="G590">
    <cfRule type="duplicateValues" dxfId="20245" priority="17220"/>
  </conditionalFormatting>
  <conditionalFormatting sqref="G590">
    <cfRule type="duplicateValues" dxfId="20244" priority="17219"/>
  </conditionalFormatting>
  <conditionalFormatting sqref="G590">
    <cfRule type="duplicateValues" dxfId="20243" priority="17218"/>
  </conditionalFormatting>
  <conditionalFormatting sqref="G590">
    <cfRule type="duplicateValues" dxfId="20242" priority="17217"/>
  </conditionalFormatting>
  <conditionalFormatting sqref="G590">
    <cfRule type="duplicateValues" dxfId="20241" priority="17216"/>
  </conditionalFormatting>
  <conditionalFormatting sqref="G590">
    <cfRule type="duplicateValues" dxfId="20240" priority="17215"/>
  </conditionalFormatting>
  <conditionalFormatting sqref="G590">
    <cfRule type="duplicateValues" dxfId="20239" priority="17214"/>
  </conditionalFormatting>
  <conditionalFormatting sqref="G590">
    <cfRule type="duplicateValues" dxfId="20238" priority="17213"/>
  </conditionalFormatting>
  <conditionalFormatting sqref="G590">
    <cfRule type="duplicateValues" dxfId="20237" priority="17212"/>
  </conditionalFormatting>
  <conditionalFormatting sqref="G590">
    <cfRule type="duplicateValues" dxfId="20236" priority="17211"/>
  </conditionalFormatting>
  <conditionalFormatting sqref="G590">
    <cfRule type="duplicateValues" dxfId="20235" priority="17210"/>
  </conditionalFormatting>
  <conditionalFormatting sqref="G590">
    <cfRule type="duplicateValues" dxfId="20234" priority="17209"/>
  </conditionalFormatting>
  <conditionalFormatting sqref="G590">
    <cfRule type="duplicateValues" dxfId="20233" priority="17208"/>
  </conditionalFormatting>
  <conditionalFormatting sqref="G590">
    <cfRule type="duplicateValues" dxfId="20232" priority="17207"/>
  </conditionalFormatting>
  <conditionalFormatting sqref="G590">
    <cfRule type="duplicateValues" dxfId="20231" priority="17206"/>
  </conditionalFormatting>
  <conditionalFormatting sqref="G590">
    <cfRule type="duplicateValues" dxfId="20230" priority="17205"/>
  </conditionalFormatting>
  <conditionalFormatting sqref="G590">
    <cfRule type="duplicateValues" dxfId="20229" priority="17204"/>
  </conditionalFormatting>
  <conditionalFormatting sqref="G590">
    <cfRule type="duplicateValues" dxfId="20228" priority="17203"/>
  </conditionalFormatting>
  <conditionalFormatting sqref="G591">
    <cfRule type="duplicateValues" dxfId="20227" priority="17202"/>
  </conditionalFormatting>
  <conditionalFormatting sqref="G600">
    <cfRule type="duplicateValues" dxfId="20226" priority="17201"/>
  </conditionalFormatting>
  <conditionalFormatting sqref="G600">
    <cfRule type="duplicateValues" dxfId="20225" priority="17200"/>
  </conditionalFormatting>
  <conditionalFormatting sqref="G600">
    <cfRule type="duplicateValues" dxfId="20224" priority="17199"/>
  </conditionalFormatting>
  <conditionalFormatting sqref="G600">
    <cfRule type="duplicateValues" dxfId="20223" priority="17198"/>
  </conditionalFormatting>
  <conditionalFormatting sqref="G600">
    <cfRule type="duplicateValues" dxfId="20222" priority="17197"/>
  </conditionalFormatting>
  <conditionalFormatting sqref="G600">
    <cfRule type="duplicateValues" dxfId="20221" priority="17196"/>
  </conditionalFormatting>
  <conditionalFormatting sqref="G600">
    <cfRule type="duplicateValues" dxfId="20220" priority="17195"/>
  </conditionalFormatting>
  <conditionalFormatting sqref="G600">
    <cfRule type="duplicateValues" dxfId="20219" priority="17194"/>
  </conditionalFormatting>
  <conditionalFormatting sqref="G600">
    <cfRule type="duplicateValues" dxfId="20218" priority="17193"/>
  </conditionalFormatting>
  <conditionalFormatting sqref="G600">
    <cfRule type="duplicateValues" dxfId="20217" priority="17192"/>
  </conditionalFormatting>
  <conditionalFormatting sqref="G600">
    <cfRule type="duplicateValues" dxfId="20216" priority="17191"/>
  </conditionalFormatting>
  <conditionalFormatting sqref="G600">
    <cfRule type="duplicateValues" dxfId="20215" priority="17190"/>
  </conditionalFormatting>
  <conditionalFormatting sqref="G600">
    <cfRule type="duplicateValues" dxfId="20214" priority="17189"/>
  </conditionalFormatting>
  <conditionalFormatting sqref="G600">
    <cfRule type="duplicateValues" dxfId="20213" priority="17188"/>
  </conditionalFormatting>
  <conditionalFormatting sqref="G600">
    <cfRule type="duplicateValues" dxfId="20212" priority="17187"/>
  </conditionalFormatting>
  <conditionalFormatting sqref="G600">
    <cfRule type="duplicateValues" dxfId="20211" priority="17186"/>
  </conditionalFormatting>
  <conditionalFormatting sqref="G600">
    <cfRule type="duplicateValues" dxfId="20210" priority="17185"/>
  </conditionalFormatting>
  <conditionalFormatting sqref="G600">
    <cfRule type="duplicateValues" dxfId="20209" priority="17184"/>
  </conditionalFormatting>
  <conditionalFormatting sqref="G600">
    <cfRule type="duplicateValues" dxfId="20208" priority="17183"/>
  </conditionalFormatting>
  <conditionalFormatting sqref="G600">
    <cfRule type="duplicateValues" dxfId="20207" priority="17182"/>
  </conditionalFormatting>
  <conditionalFormatting sqref="G600">
    <cfRule type="duplicateValues" dxfId="20206" priority="17181"/>
  </conditionalFormatting>
  <conditionalFormatting sqref="G600">
    <cfRule type="duplicateValues" dxfId="20205" priority="17180"/>
  </conditionalFormatting>
  <conditionalFormatting sqref="G600">
    <cfRule type="duplicateValues" dxfId="20204" priority="17179"/>
  </conditionalFormatting>
  <conditionalFormatting sqref="G600">
    <cfRule type="duplicateValues" dxfId="20203" priority="17178"/>
  </conditionalFormatting>
  <conditionalFormatting sqref="G600">
    <cfRule type="duplicateValues" dxfId="20202" priority="17177"/>
  </conditionalFormatting>
  <conditionalFormatting sqref="G600">
    <cfRule type="duplicateValues" dxfId="20201" priority="17176"/>
  </conditionalFormatting>
  <conditionalFormatting sqref="G600">
    <cfRule type="duplicateValues" dxfId="20200" priority="17175"/>
  </conditionalFormatting>
  <conditionalFormatting sqref="G600">
    <cfRule type="duplicateValues" dxfId="20199" priority="17174"/>
  </conditionalFormatting>
  <conditionalFormatting sqref="G600">
    <cfRule type="duplicateValues" dxfId="20198" priority="17173"/>
  </conditionalFormatting>
  <conditionalFormatting sqref="G600">
    <cfRule type="duplicateValues" dxfId="20197" priority="17172"/>
  </conditionalFormatting>
  <conditionalFormatting sqref="G600">
    <cfRule type="duplicateValues" dxfId="20196" priority="17171"/>
  </conditionalFormatting>
  <conditionalFormatting sqref="G600">
    <cfRule type="duplicateValues" dxfId="20195" priority="17170"/>
  </conditionalFormatting>
  <conditionalFormatting sqref="G600">
    <cfRule type="duplicateValues" dxfId="20194" priority="17169"/>
  </conditionalFormatting>
  <conditionalFormatting sqref="G600">
    <cfRule type="duplicateValues" dxfId="20193" priority="17168"/>
  </conditionalFormatting>
  <conditionalFormatting sqref="G600">
    <cfRule type="duplicateValues" dxfId="20192" priority="17167"/>
  </conditionalFormatting>
  <conditionalFormatting sqref="G600">
    <cfRule type="duplicateValues" dxfId="20191" priority="17166"/>
  </conditionalFormatting>
  <conditionalFormatting sqref="G600">
    <cfRule type="duplicateValues" dxfId="20190" priority="17165"/>
  </conditionalFormatting>
  <conditionalFormatting sqref="G600">
    <cfRule type="duplicateValues" dxfId="20189" priority="17164"/>
  </conditionalFormatting>
  <conditionalFormatting sqref="G600">
    <cfRule type="duplicateValues" dxfId="20188" priority="17163"/>
  </conditionalFormatting>
  <conditionalFormatting sqref="G600">
    <cfRule type="duplicateValues" dxfId="20187" priority="17162"/>
  </conditionalFormatting>
  <conditionalFormatting sqref="G600">
    <cfRule type="duplicateValues" dxfId="20186" priority="17161"/>
  </conditionalFormatting>
  <conditionalFormatting sqref="G600">
    <cfRule type="duplicateValues" dxfId="20185" priority="17160"/>
  </conditionalFormatting>
  <conditionalFormatting sqref="G600">
    <cfRule type="duplicateValues" dxfId="20184" priority="17159"/>
  </conditionalFormatting>
  <conditionalFormatting sqref="G600">
    <cfRule type="duplicateValues" dxfId="20183" priority="17158"/>
  </conditionalFormatting>
  <conditionalFormatting sqref="G600">
    <cfRule type="duplicateValues" dxfId="20182" priority="17157"/>
  </conditionalFormatting>
  <conditionalFormatting sqref="G600">
    <cfRule type="duplicateValues" dxfId="20181" priority="17156"/>
  </conditionalFormatting>
  <conditionalFormatting sqref="G600">
    <cfRule type="duplicateValues" dxfId="20180" priority="17155"/>
  </conditionalFormatting>
  <conditionalFormatting sqref="G600">
    <cfRule type="duplicateValues" dxfId="20179" priority="17154"/>
  </conditionalFormatting>
  <conditionalFormatting sqref="G600">
    <cfRule type="duplicateValues" dxfId="20178" priority="17153"/>
  </conditionalFormatting>
  <conditionalFormatting sqref="G600">
    <cfRule type="duplicateValues" dxfId="20177" priority="17152"/>
  </conditionalFormatting>
  <conditionalFormatting sqref="G600">
    <cfRule type="duplicateValues" dxfId="20176" priority="17151"/>
  </conditionalFormatting>
  <conditionalFormatting sqref="G600">
    <cfRule type="duplicateValues" dxfId="20175" priority="17150"/>
  </conditionalFormatting>
  <conditionalFormatting sqref="G600">
    <cfRule type="duplicateValues" dxfId="20174" priority="17149"/>
  </conditionalFormatting>
  <conditionalFormatting sqref="G600">
    <cfRule type="duplicateValues" dxfId="20173" priority="17148"/>
  </conditionalFormatting>
  <conditionalFormatting sqref="G600">
    <cfRule type="duplicateValues" dxfId="20172" priority="17147"/>
  </conditionalFormatting>
  <conditionalFormatting sqref="G600">
    <cfRule type="duplicateValues" dxfId="20171" priority="17146"/>
  </conditionalFormatting>
  <conditionalFormatting sqref="G600">
    <cfRule type="duplicateValues" dxfId="20170" priority="17145"/>
  </conditionalFormatting>
  <conditionalFormatting sqref="G600">
    <cfRule type="duplicateValues" dxfId="20169" priority="17144"/>
  </conditionalFormatting>
  <conditionalFormatting sqref="G600">
    <cfRule type="duplicateValues" dxfId="20168" priority="17143"/>
  </conditionalFormatting>
  <conditionalFormatting sqref="G600">
    <cfRule type="duplicateValues" dxfId="20167" priority="17142"/>
  </conditionalFormatting>
  <conditionalFormatting sqref="G600">
    <cfRule type="duplicateValues" dxfId="20166" priority="17141"/>
  </conditionalFormatting>
  <conditionalFormatting sqref="G600">
    <cfRule type="duplicateValues" dxfId="20165" priority="17140"/>
  </conditionalFormatting>
  <conditionalFormatting sqref="G600">
    <cfRule type="duplicateValues" dxfId="20164" priority="17139"/>
  </conditionalFormatting>
  <conditionalFormatting sqref="G600">
    <cfRule type="duplicateValues" dxfId="20163" priority="17138"/>
  </conditionalFormatting>
  <conditionalFormatting sqref="G600">
    <cfRule type="duplicateValues" dxfId="20162" priority="17137"/>
  </conditionalFormatting>
  <conditionalFormatting sqref="G600">
    <cfRule type="duplicateValues" dxfId="20161" priority="17136"/>
  </conditionalFormatting>
  <conditionalFormatting sqref="G600">
    <cfRule type="duplicateValues" dxfId="20160" priority="17135"/>
  </conditionalFormatting>
  <conditionalFormatting sqref="G600">
    <cfRule type="duplicateValues" dxfId="20159" priority="17134"/>
  </conditionalFormatting>
  <conditionalFormatting sqref="G600">
    <cfRule type="duplicateValues" dxfId="20158" priority="17133"/>
  </conditionalFormatting>
  <conditionalFormatting sqref="G600">
    <cfRule type="duplicateValues" dxfId="20157" priority="17132"/>
  </conditionalFormatting>
  <conditionalFormatting sqref="G600">
    <cfRule type="duplicateValues" dxfId="20156" priority="17131"/>
  </conditionalFormatting>
  <conditionalFormatting sqref="G600">
    <cfRule type="duplicateValues" dxfId="20155" priority="17130"/>
  </conditionalFormatting>
  <conditionalFormatting sqref="G600">
    <cfRule type="duplicateValues" dxfId="20154" priority="17129"/>
  </conditionalFormatting>
  <conditionalFormatting sqref="G600">
    <cfRule type="duplicateValues" dxfId="20153" priority="17128"/>
  </conditionalFormatting>
  <conditionalFormatting sqref="G600">
    <cfRule type="duplicateValues" dxfId="20152" priority="17127"/>
  </conditionalFormatting>
  <conditionalFormatting sqref="G600">
    <cfRule type="duplicateValues" dxfId="20151" priority="17126"/>
  </conditionalFormatting>
  <conditionalFormatting sqref="G600">
    <cfRule type="duplicateValues" dxfId="20150" priority="17125"/>
  </conditionalFormatting>
  <conditionalFormatting sqref="G600">
    <cfRule type="duplicateValues" dxfId="20149" priority="17124"/>
  </conditionalFormatting>
  <conditionalFormatting sqref="G600">
    <cfRule type="duplicateValues" dxfId="20148" priority="17123"/>
  </conditionalFormatting>
  <conditionalFormatting sqref="G600">
    <cfRule type="duplicateValues" dxfId="20147" priority="17122"/>
  </conditionalFormatting>
  <conditionalFormatting sqref="G600">
    <cfRule type="duplicateValues" dxfId="20146" priority="17121"/>
  </conditionalFormatting>
  <conditionalFormatting sqref="G600">
    <cfRule type="duplicateValues" dxfId="20145" priority="17120"/>
  </conditionalFormatting>
  <conditionalFormatting sqref="G600">
    <cfRule type="duplicateValues" dxfId="20144" priority="17119"/>
  </conditionalFormatting>
  <conditionalFormatting sqref="G600">
    <cfRule type="duplicateValues" dxfId="20143" priority="17118"/>
  </conditionalFormatting>
  <conditionalFormatting sqref="G600">
    <cfRule type="duplicateValues" dxfId="20142" priority="17117"/>
  </conditionalFormatting>
  <conditionalFormatting sqref="G600">
    <cfRule type="duplicateValues" dxfId="20141" priority="17116"/>
  </conditionalFormatting>
  <conditionalFormatting sqref="G600">
    <cfRule type="duplicateValues" dxfId="20140" priority="17115"/>
  </conditionalFormatting>
  <conditionalFormatting sqref="G600">
    <cfRule type="duplicateValues" dxfId="20139" priority="17114"/>
  </conditionalFormatting>
  <conditionalFormatting sqref="G600">
    <cfRule type="duplicateValues" dxfId="20138" priority="17113"/>
  </conditionalFormatting>
  <conditionalFormatting sqref="G600">
    <cfRule type="duplicateValues" dxfId="20137" priority="17112"/>
  </conditionalFormatting>
  <conditionalFormatting sqref="G600">
    <cfRule type="duplicateValues" dxfId="20136" priority="17111"/>
  </conditionalFormatting>
  <conditionalFormatting sqref="G600">
    <cfRule type="duplicateValues" dxfId="20135" priority="17110"/>
  </conditionalFormatting>
  <conditionalFormatting sqref="G600">
    <cfRule type="duplicateValues" dxfId="20134" priority="17109"/>
  </conditionalFormatting>
  <conditionalFormatting sqref="G600">
    <cfRule type="duplicateValues" dxfId="20133" priority="17108"/>
  </conditionalFormatting>
  <conditionalFormatting sqref="G600">
    <cfRule type="duplicateValues" dxfId="20132" priority="17107"/>
  </conditionalFormatting>
  <conditionalFormatting sqref="G600">
    <cfRule type="duplicateValues" dxfId="20131" priority="17106"/>
  </conditionalFormatting>
  <conditionalFormatting sqref="G600">
    <cfRule type="duplicateValues" dxfId="20130" priority="17105"/>
  </conditionalFormatting>
  <conditionalFormatting sqref="G600">
    <cfRule type="duplicateValues" dxfId="20129" priority="17104"/>
  </conditionalFormatting>
  <conditionalFormatting sqref="G600">
    <cfRule type="duplicateValues" dxfId="20128" priority="17103"/>
  </conditionalFormatting>
  <conditionalFormatting sqref="G600">
    <cfRule type="duplicateValues" dxfId="20127" priority="17102"/>
  </conditionalFormatting>
  <conditionalFormatting sqref="G600">
    <cfRule type="duplicateValues" dxfId="20126" priority="17101"/>
  </conditionalFormatting>
  <conditionalFormatting sqref="G600">
    <cfRule type="duplicateValues" dxfId="20125" priority="17100"/>
  </conditionalFormatting>
  <conditionalFormatting sqref="G600">
    <cfRule type="duplicateValues" dxfId="20124" priority="17099"/>
  </conditionalFormatting>
  <conditionalFormatting sqref="G600">
    <cfRule type="duplicateValues" dxfId="20123" priority="17098"/>
  </conditionalFormatting>
  <conditionalFormatting sqref="G600">
    <cfRule type="duplicateValues" dxfId="20122" priority="17097"/>
  </conditionalFormatting>
  <conditionalFormatting sqref="G600">
    <cfRule type="duplicateValues" dxfId="20121" priority="17096"/>
  </conditionalFormatting>
  <conditionalFormatting sqref="G600">
    <cfRule type="duplicateValues" dxfId="20120" priority="17095"/>
  </conditionalFormatting>
  <conditionalFormatting sqref="G600">
    <cfRule type="duplicateValues" dxfId="20119" priority="17094"/>
  </conditionalFormatting>
  <conditionalFormatting sqref="G600">
    <cfRule type="duplicateValues" dxfId="20118" priority="17093"/>
  </conditionalFormatting>
  <conditionalFormatting sqref="G600">
    <cfRule type="duplicateValues" dxfId="20117" priority="17092"/>
  </conditionalFormatting>
  <conditionalFormatting sqref="G600">
    <cfRule type="duplicateValues" dxfId="20116" priority="17091"/>
  </conditionalFormatting>
  <conditionalFormatting sqref="G600">
    <cfRule type="duplicateValues" dxfId="20115" priority="17090"/>
  </conditionalFormatting>
  <conditionalFormatting sqref="G600">
    <cfRule type="duplicateValues" dxfId="20114" priority="17089"/>
  </conditionalFormatting>
  <conditionalFormatting sqref="G600">
    <cfRule type="duplicateValues" dxfId="20113" priority="17088"/>
  </conditionalFormatting>
  <conditionalFormatting sqref="G600">
    <cfRule type="duplicateValues" dxfId="20112" priority="17087"/>
  </conditionalFormatting>
  <conditionalFormatting sqref="G600">
    <cfRule type="duplicateValues" dxfId="20111" priority="17086"/>
  </conditionalFormatting>
  <conditionalFormatting sqref="G600">
    <cfRule type="duplicateValues" dxfId="20110" priority="17085"/>
  </conditionalFormatting>
  <conditionalFormatting sqref="G600">
    <cfRule type="duplicateValues" dxfId="20109" priority="17084"/>
  </conditionalFormatting>
  <conditionalFormatting sqref="G600">
    <cfRule type="duplicateValues" dxfId="20108" priority="17083"/>
  </conditionalFormatting>
  <conditionalFormatting sqref="G600">
    <cfRule type="duplicateValues" dxfId="20107" priority="17082"/>
  </conditionalFormatting>
  <conditionalFormatting sqref="G600">
    <cfRule type="duplicateValues" dxfId="20106" priority="17081"/>
  </conditionalFormatting>
  <conditionalFormatting sqref="G600">
    <cfRule type="duplicateValues" dxfId="20105" priority="17080"/>
  </conditionalFormatting>
  <conditionalFormatting sqref="G600">
    <cfRule type="duplicateValues" dxfId="20104" priority="17079"/>
  </conditionalFormatting>
  <conditionalFormatting sqref="G600">
    <cfRule type="duplicateValues" dxfId="20103" priority="17078"/>
  </conditionalFormatting>
  <conditionalFormatting sqref="G600">
    <cfRule type="duplicateValues" dxfId="20102" priority="17077"/>
  </conditionalFormatting>
  <conditionalFormatting sqref="G600">
    <cfRule type="duplicateValues" dxfId="20101" priority="17076"/>
  </conditionalFormatting>
  <conditionalFormatting sqref="G600">
    <cfRule type="duplicateValues" dxfId="20100" priority="17075"/>
  </conditionalFormatting>
  <conditionalFormatting sqref="G600">
    <cfRule type="duplicateValues" dxfId="20099" priority="17074"/>
  </conditionalFormatting>
  <conditionalFormatting sqref="G600">
    <cfRule type="duplicateValues" dxfId="20098" priority="17073"/>
  </conditionalFormatting>
  <conditionalFormatting sqref="G600">
    <cfRule type="duplicateValues" dxfId="20097" priority="17072"/>
  </conditionalFormatting>
  <conditionalFormatting sqref="G600">
    <cfRule type="duplicateValues" dxfId="20096" priority="17071"/>
  </conditionalFormatting>
  <conditionalFormatting sqref="G600">
    <cfRule type="duplicateValues" dxfId="20095" priority="17070"/>
  </conditionalFormatting>
  <conditionalFormatting sqref="G600">
    <cfRule type="duplicateValues" dxfId="20094" priority="17069"/>
  </conditionalFormatting>
  <conditionalFormatting sqref="G600">
    <cfRule type="duplicateValues" dxfId="20093" priority="17068"/>
  </conditionalFormatting>
  <conditionalFormatting sqref="G600">
    <cfRule type="duplicateValues" dxfId="20092" priority="17067"/>
  </conditionalFormatting>
  <conditionalFormatting sqref="G600">
    <cfRule type="duplicateValues" dxfId="20091" priority="17066"/>
  </conditionalFormatting>
  <conditionalFormatting sqref="G600">
    <cfRule type="duplicateValues" dxfId="20090" priority="17065"/>
  </conditionalFormatting>
  <conditionalFormatting sqref="G600">
    <cfRule type="duplicateValues" dxfId="20089" priority="17064"/>
  </conditionalFormatting>
  <conditionalFormatting sqref="G600">
    <cfRule type="duplicateValues" dxfId="20088" priority="17063"/>
  </conditionalFormatting>
  <conditionalFormatting sqref="G600">
    <cfRule type="duplicateValues" dxfId="20087" priority="17062"/>
  </conditionalFormatting>
  <conditionalFormatting sqref="G601">
    <cfRule type="duplicateValues" dxfId="20086" priority="17061"/>
  </conditionalFormatting>
  <conditionalFormatting sqref="G601">
    <cfRule type="duplicateValues" dxfId="20085" priority="17060"/>
  </conditionalFormatting>
  <conditionalFormatting sqref="G601">
    <cfRule type="duplicateValues" dxfId="20084" priority="17059"/>
  </conditionalFormatting>
  <conditionalFormatting sqref="G601">
    <cfRule type="duplicateValues" dxfId="20083" priority="17058"/>
  </conditionalFormatting>
  <conditionalFormatting sqref="G601">
    <cfRule type="duplicateValues" dxfId="20082" priority="17057"/>
  </conditionalFormatting>
  <conditionalFormatting sqref="G601">
    <cfRule type="duplicateValues" dxfId="20081" priority="17056"/>
  </conditionalFormatting>
  <conditionalFormatting sqref="G601">
    <cfRule type="duplicateValues" dxfId="20080" priority="17055"/>
  </conditionalFormatting>
  <conditionalFormatting sqref="G601">
    <cfRule type="duplicateValues" dxfId="20079" priority="17054"/>
  </conditionalFormatting>
  <conditionalFormatting sqref="G601">
    <cfRule type="duplicateValues" dxfId="20078" priority="17053"/>
  </conditionalFormatting>
  <conditionalFormatting sqref="G601">
    <cfRule type="duplicateValues" dxfId="20077" priority="17052"/>
  </conditionalFormatting>
  <conditionalFormatting sqref="G601">
    <cfRule type="duplicateValues" dxfId="20076" priority="17051"/>
  </conditionalFormatting>
  <conditionalFormatting sqref="G601">
    <cfRule type="duplicateValues" dxfId="20075" priority="17050"/>
  </conditionalFormatting>
  <conditionalFormatting sqref="G601">
    <cfRule type="duplicateValues" dxfId="20074" priority="17049"/>
  </conditionalFormatting>
  <conditionalFormatting sqref="G601">
    <cfRule type="duplicateValues" dxfId="20073" priority="17048"/>
  </conditionalFormatting>
  <conditionalFormatting sqref="G601">
    <cfRule type="duplicateValues" dxfId="20072" priority="17047"/>
  </conditionalFormatting>
  <conditionalFormatting sqref="G601">
    <cfRule type="duplicateValues" dxfId="20071" priority="17046"/>
  </conditionalFormatting>
  <conditionalFormatting sqref="G601">
    <cfRule type="duplicateValues" dxfId="20070" priority="17045"/>
  </conditionalFormatting>
  <conditionalFormatting sqref="G601">
    <cfRule type="duplicateValues" dxfId="20069" priority="17044"/>
  </conditionalFormatting>
  <conditionalFormatting sqref="G601">
    <cfRule type="duplicateValues" dxfId="20068" priority="17043"/>
  </conditionalFormatting>
  <conditionalFormatting sqref="G601">
    <cfRule type="duplicateValues" dxfId="20067" priority="17042"/>
  </conditionalFormatting>
  <conditionalFormatting sqref="G601">
    <cfRule type="duplicateValues" dxfId="20066" priority="17041"/>
  </conditionalFormatting>
  <conditionalFormatting sqref="G601">
    <cfRule type="duplicateValues" dxfId="20065" priority="17040"/>
  </conditionalFormatting>
  <conditionalFormatting sqref="G601">
    <cfRule type="duplicateValues" dxfId="20064" priority="17039"/>
  </conditionalFormatting>
  <conditionalFormatting sqref="G601">
    <cfRule type="duplicateValues" dxfId="20063" priority="17038"/>
  </conditionalFormatting>
  <conditionalFormatting sqref="G601">
    <cfRule type="duplicateValues" dxfId="20062" priority="17037"/>
  </conditionalFormatting>
  <conditionalFormatting sqref="G601">
    <cfRule type="duplicateValues" dxfId="20061" priority="17036"/>
  </conditionalFormatting>
  <conditionalFormatting sqref="G601">
    <cfRule type="duplicateValues" dxfId="20060" priority="17035"/>
  </conditionalFormatting>
  <conditionalFormatting sqref="G601">
    <cfRule type="duplicateValues" dxfId="20059" priority="17034"/>
  </conditionalFormatting>
  <conditionalFormatting sqref="G601">
    <cfRule type="duplicateValues" dxfId="20058" priority="17033"/>
  </conditionalFormatting>
  <conditionalFormatting sqref="G601">
    <cfRule type="duplicateValues" dxfId="20057" priority="17032"/>
  </conditionalFormatting>
  <conditionalFormatting sqref="G601">
    <cfRule type="duplicateValues" dxfId="20056" priority="17031"/>
  </conditionalFormatting>
  <conditionalFormatting sqref="G601">
    <cfRule type="duplicateValues" dxfId="20055" priority="17030"/>
  </conditionalFormatting>
  <conditionalFormatting sqref="G601">
    <cfRule type="duplicateValues" dxfId="20054" priority="17029"/>
  </conditionalFormatting>
  <conditionalFormatting sqref="G601">
    <cfRule type="duplicateValues" dxfId="20053" priority="17028"/>
  </conditionalFormatting>
  <conditionalFormatting sqref="G601">
    <cfRule type="duplicateValues" dxfId="20052" priority="17027"/>
  </conditionalFormatting>
  <conditionalFormatting sqref="G601">
    <cfRule type="duplicateValues" dxfId="20051" priority="17026"/>
  </conditionalFormatting>
  <conditionalFormatting sqref="G601">
    <cfRule type="duplicateValues" dxfId="20050" priority="17025"/>
  </conditionalFormatting>
  <conditionalFormatting sqref="G601">
    <cfRule type="duplicateValues" dxfId="20049" priority="17024"/>
  </conditionalFormatting>
  <conditionalFormatting sqref="G601">
    <cfRule type="duplicateValues" dxfId="20048" priority="17023"/>
  </conditionalFormatting>
  <conditionalFormatting sqref="G601">
    <cfRule type="duplicateValues" dxfId="20047" priority="17022"/>
  </conditionalFormatting>
  <conditionalFormatting sqref="G601">
    <cfRule type="duplicateValues" dxfId="20046" priority="17021"/>
  </conditionalFormatting>
  <conditionalFormatting sqref="G601">
    <cfRule type="duplicateValues" dxfId="20045" priority="17020"/>
  </conditionalFormatting>
  <conditionalFormatting sqref="G601">
    <cfRule type="duplicateValues" dxfId="20044" priority="17019"/>
  </conditionalFormatting>
  <conditionalFormatting sqref="G601">
    <cfRule type="duplicateValues" dxfId="20043" priority="17018"/>
  </conditionalFormatting>
  <conditionalFormatting sqref="G601">
    <cfRule type="duplicateValues" dxfId="20042" priority="17017"/>
  </conditionalFormatting>
  <conditionalFormatting sqref="G601">
    <cfRule type="duplicateValues" dxfId="20041" priority="17016"/>
  </conditionalFormatting>
  <conditionalFormatting sqref="G601">
    <cfRule type="duplicateValues" dxfId="20040" priority="17015"/>
  </conditionalFormatting>
  <conditionalFormatting sqref="G601">
    <cfRule type="duplicateValues" dxfId="20039" priority="17014"/>
  </conditionalFormatting>
  <conditionalFormatting sqref="G601">
    <cfRule type="duplicateValues" dxfId="20038" priority="17013"/>
  </conditionalFormatting>
  <conditionalFormatting sqref="G601">
    <cfRule type="duplicateValues" dxfId="20037" priority="17012"/>
  </conditionalFormatting>
  <conditionalFormatting sqref="G601">
    <cfRule type="duplicateValues" dxfId="20036" priority="17011"/>
  </conditionalFormatting>
  <conditionalFormatting sqref="G601">
    <cfRule type="duplicateValues" dxfId="20035" priority="17010"/>
  </conditionalFormatting>
  <conditionalFormatting sqref="G601">
    <cfRule type="duplicateValues" dxfId="20034" priority="17009"/>
  </conditionalFormatting>
  <conditionalFormatting sqref="G601">
    <cfRule type="duplicateValues" dxfId="20033" priority="17008"/>
  </conditionalFormatting>
  <conditionalFormatting sqref="G601">
    <cfRule type="duplicateValues" dxfId="20032" priority="17007"/>
  </conditionalFormatting>
  <conditionalFormatting sqref="G601">
    <cfRule type="duplicateValues" dxfId="20031" priority="17006"/>
  </conditionalFormatting>
  <conditionalFormatting sqref="G601">
    <cfRule type="duplicateValues" dxfId="20030" priority="17005"/>
  </conditionalFormatting>
  <conditionalFormatting sqref="G601">
    <cfRule type="duplicateValues" dxfId="20029" priority="17004"/>
  </conditionalFormatting>
  <conditionalFormatting sqref="G601">
    <cfRule type="duplicateValues" dxfId="20028" priority="17003"/>
  </conditionalFormatting>
  <conditionalFormatting sqref="G601">
    <cfRule type="duplicateValues" dxfId="20027" priority="17002"/>
  </conditionalFormatting>
  <conditionalFormatting sqref="G601">
    <cfRule type="duplicateValues" dxfId="20026" priority="17001"/>
  </conditionalFormatting>
  <conditionalFormatting sqref="G601">
    <cfRule type="duplicateValues" dxfId="20025" priority="17000"/>
  </conditionalFormatting>
  <conditionalFormatting sqref="G601">
    <cfRule type="duplicateValues" dxfId="20024" priority="16999"/>
  </conditionalFormatting>
  <conditionalFormatting sqref="G601">
    <cfRule type="duplicateValues" dxfId="20023" priority="16998"/>
  </conditionalFormatting>
  <conditionalFormatting sqref="G601">
    <cfRule type="duplicateValues" dxfId="20022" priority="16997"/>
  </conditionalFormatting>
  <conditionalFormatting sqref="G601">
    <cfRule type="duplicateValues" dxfId="20021" priority="16996"/>
  </conditionalFormatting>
  <conditionalFormatting sqref="G601">
    <cfRule type="duplicateValues" dxfId="20020" priority="16995"/>
  </conditionalFormatting>
  <conditionalFormatting sqref="G601">
    <cfRule type="duplicateValues" dxfId="20019" priority="16994"/>
  </conditionalFormatting>
  <conditionalFormatting sqref="G601">
    <cfRule type="duplicateValues" dxfId="20018" priority="16993"/>
  </conditionalFormatting>
  <conditionalFormatting sqref="G601">
    <cfRule type="duplicateValues" dxfId="20017" priority="16992"/>
  </conditionalFormatting>
  <conditionalFormatting sqref="G601">
    <cfRule type="duplicateValues" dxfId="20016" priority="16991"/>
  </conditionalFormatting>
  <conditionalFormatting sqref="G601">
    <cfRule type="duplicateValues" dxfId="20015" priority="16990"/>
  </conditionalFormatting>
  <conditionalFormatting sqref="G601">
    <cfRule type="duplicateValues" dxfId="20014" priority="16989"/>
  </conditionalFormatting>
  <conditionalFormatting sqref="G601">
    <cfRule type="duplicateValues" dxfId="20013" priority="16988"/>
  </conditionalFormatting>
  <conditionalFormatting sqref="G601">
    <cfRule type="duplicateValues" dxfId="20012" priority="16987"/>
  </conditionalFormatting>
  <conditionalFormatting sqref="G601">
    <cfRule type="duplicateValues" dxfId="20011" priority="16986"/>
  </conditionalFormatting>
  <conditionalFormatting sqref="G601">
    <cfRule type="duplicateValues" dxfId="20010" priority="16985"/>
  </conditionalFormatting>
  <conditionalFormatting sqref="G601">
    <cfRule type="duplicateValues" dxfId="20009" priority="16984"/>
  </conditionalFormatting>
  <conditionalFormatting sqref="G601">
    <cfRule type="duplicateValues" dxfId="20008" priority="16983"/>
  </conditionalFormatting>
  <conditionalFormatting sqref="G601">
    <cfRule type="duplicateValues" dxfId="20007" priority="16982"/>
  </conditionalFormatting>
  <conditionalFormatting sqref="G601">
    <cfRule type="duplicateValues" dxfId="20006" priority="16981"/>
  </conditionalFormatting>
  <conditionalFormatting sqref="G601">
    <cfRule type="duplicateValues" dxfId="20005" priority="16980"/>
  </conditionalFormatting>
  <conditionalFormatting sqref="G601">
    <cfRule type="duplicateValues" dxfId="20004" priority="16979"/>
  </conditionalFormatting>
  <conditionalFormatting sqref="G601">
    <cfRule type="duplicateValues" dxfId="20003" priority="16978"/>
  </conditionalFormatting>
  <conditionalFormatting sqref="G601">
    <cfRule type="duplicateValues" dxfId="20002" priority="16977"/>
  </conditionalFormatting>
  <conditionalFormatting sqref="G601">
    <cfRule type="duplicateValues" dxfId="20001" priority="16976"/>
  </conditionalFormatting>
  <conditionalFormatting sqref="G601">
    <cfRule type="duplicateValues" dxfId="20000" priority="16975"/>
  </conditionalFormatting>
  <conditionalFormatting sqref="G601">
    <cfRule type="duplicateValues" dxfId="19999" priority="16974"/>
  </conditionalFormatting>
  <conditionalFormatting sqref="G601">
    <cfRule type="duplicateValues" dxfId="19998" priority="16973"/>
  </conditionalFormatting>
  <conditionalFormatting sqref="G601">
    <cfRule type="duplicateValues" dxfId="19997" priority="16972"/>
  </conditionalFormatting>
  <conditionalFormatting sqref="G601">
    <cfRule type="duplicateValues" dxfId="19996" priority="16971"/>
  </conditionalFormatting>
  <conditionalFormatting sqref="G601">
    <cfRule type="duplicateValues" dxfId="19995" priority="16970"/>
  </conditionalFormatting>
  <conditionalFormatting sqref="G601">
    <cfRule type="duplicateValues" dxfId="19994" priority="16969"/>
  </conditionalFormatting>
  <conditionalFormatting sqref="G601">
    <cfRule type="duplicateValues" dxfId="19993" priority="16968"/>
  </conditionalFormatting>
  <conditionalFormatting sqref="G601">
    <cfRule type="duplicateValues" dxfId="19992" priority="16967"/>
  </conditionalFormatting>
  <conditionalFormatting sqref="G601">
    <cfRule type="duplicateValues" dxfId="19991" priority="16966"/>
  </conditionalFormatting>
  <conditionalFormatting sqref="G601">
    <cfRule type="duplicateValues" dxfId="19990" priority="16965"/>
  </conditionalFormatting>
  <conditionalFormatting sqref="G601">
    <cfRule type="duplicateValues" dxfId="19989" priority="16964"/>
  </conditionalFormatting>
  <conditionalFormatting sqref="G601">
    <cfRule type="duplicateValues" dxfId="19988" priority="16963"/>
  </conditionalFormatting>
  <conditionalFormatting sqref="G601">
    <cfRule type="duplicateValues" dxfId="19987" priority="16962"/>
  </conditionalFormatting>
  <conditionalFormatting sqref="G601">
    <cfRule type="duplicateValues" dxfId="19986" priority="16961"/>
  </conditionalFormatting>
  <conditionalFormatting sqref="G601">
    <cfRule type="duplicateValues" dxfId="19985" priority="16960"/>
  </conditionalFormatting>
  <conditionalFormatting sqref="G601">
    <cfRule type="duplicateValues" dxfId="19984" priority="16959"/>
  </conditionalFormatting>
  <conditionalFormatting sqref="G601">
    <cfRule type="duplicateValues" dxfId="19983" priority="16958"/>
  </conditionalFormatting>
  <conditionalFormatting sqref="G601">
    <cfRule type="duplicateValues" dxfId="19982" priority="16957"/>
  </conditionalFormatting>
  <conditionalFormatting sqref="G601">
    <cfRule type="duplicateValues" dxfId="19981" priority="16956"/>
  </conditionalFormatting>
  <conditionalFormatting sqref="G601">
    <cfRule type="duplicateValues" dxfId="19980" priority="16955"/>
  </conditionalFormatting>
  <conditionalFormatting sqref="G601">
    <cfRule type="duplicateValues" dxfId="19979" priority="16954"/>
  </conditionalFormatting>
  <conditionalFormatting sqref="G601">
    <cfRule type="duplicateValues" dxfId="19978" priority="16953"/>
  </conditionalFormatting>
  <conditionalFormatting sqref="G601">
    <cfRule type="duplicateValues" dxfId="19977" priority="16952"/>
  </conditionalFormatting>
  <conditionalFormatting sqref="G601">
    <cfRule type="duplicateValues" dxfId="19976" priority="16951"/>
  </conditionalFormatting>
  <conditionalFormatting sqref="G601">
    <cfRule type="duplicateValues" dxfId="19975" priority="16950"/>
  </conditionalFormatting>
  <conditionalFormatting sqref="G601">
    <cfRule type="duplicateValues" dxfId="19974" priority="16949"/>
  </conditionalFormatting>
  <conditionalFormatting sqref="G601">
    <cfRule type="duplicateValues" dxfId="19973" priority="16948"/>
  </conditionalFormatting>
  <conditionalFormatting sqref="G601">
    <cfRule type="duplicateValues" dxfId="19972" priority="16947"/>
  </conditionalFormatting>
  <conditionalFormatting sqref="G601">
    <cfRule type="duplicateValues" dxfId="19971" priority="16946"/>
  </conditionalFormatting>
  <conditionalFormatting sqref="G601">
    <cfRule type="duplicateValues" dxfId="19970" priority="16945"/>
  </conditionalFormatting>
  <conditionalFormatting sqref="G601">
    <cfRule type="duplicateValues" dxfId="19969" priority="16944"/>
  </conditionalFormatting>
  <conditionalFormatting sqref="G601">
    <cfRule type="duplicateValues" dxfId="19968" priority="16943"/>
  </conditionalFormatting>
  <conditionalFormatting sqref="G601">
    <cfRule type="duplicateValues" dxfId="19967" priority="16942"/>
  </conditionalFormatting>
  <conditionalFormatting sqref="G601">
    <cfRule type="duplicateValues" dxfId="19966" priority="16941"/>
  </conditionalFormatting>
  <conditionalFormatting sqref="G601">
    <cfRule type="duplicateValues" dxfId="19965" priority="16940"/>
  </conditionalFormatting>
  <conditionalFormatting sqref="G601">
    <cfRule type="duplicateValues" dxfId="19964" priority="16939"/>
  </conditionalFormatting>
  <conditionalFormatting sqref="G601">
    <cfRule type="duplicateValues" dxfId="19963" priority="16938"/>
  </conditionalFormatting>
  <conditionalFormatting sqref="G601">
    <cfRule type="duplicateValues" dxfId="19962" priority="16937"/>
  </conditionalFormatting>
  <conditionalFormatting sqref="G601">
    <cfRule type="duplicateValues" dxfId="19961" priority="16936"/>
  </conditionalFormatting>
  <conditionalFormatting sqref="G601">
    <cfRule type="duplicateValues" dxfId="19960" priority="16935"/>
  </conditionalFormatting>
  <conditionalFormatting sqref="G601">
    <cfRule type="duplicateValues" dxfId="19959" priority="16934"/>
  </conditionalFormatting>
  <conditionalFormatting sqref="G601">
    <cfRule type="duplicateValues" dxfId="19958" priority="16933"/>
  </conditionalFormatting>
  <conditionalFormatting sqref="G601">
    <cfRule type="duplicateValues" dxfId="19957" priority="16932"/>
  </conditionalFormatting>
  <conditionalFormatting sqref="G601">
    <cfRule type="duplicateValues" dxfId="19956" priority="16931"/>
  </conditionalFormatting>
  <conditionalFormatting sqref="G601">
    <cfRule type="duplicateValues" dxfId="19955" priority="16930"/>
  </conditionalFormatting>
  <conditionalFormatting sqref="G601">
    <cfRule type="duplicateValues" dxfId="19954" priority="16929"/>
  </conditionalFormatting>
  <conditionalFormatting sqref="G601">
    <cfRule type="duplicateValues" dxfId="19953" priority="16928"/>
  </conditionalFormatting>
  <conditionalFormatting sqref="G601">
    <cfRule type="duplicateValues" dxfId="19952" priority="16927"/>
  </conditionalFormatting>
  <conditionalFormatting sqref="G601">
    <cfRule type="duplicateValues" dxfId="19951" priority="16926"/>
  </conditionalFormatting>
  <conditionalFormatting sqref="G601">
    <cfRule type="duplicateValues" dxfId="19950" priority="16925"/>
  </conditionalFormatting>
  <conditionalFormatting sqref="G601">
    <cfRule type="duplicateValues" dxfId="19949" priority="16924"/>
  </conditionalFormatting>
  <conditionalFormatting sqref="G604">
    <cfRule type="duplicateValues" dxfId="19948" priority="16923"/>
  </conditionalFormatting>
  <conditionalFormatting sqref="G615">
    <cfRule type="duplicateValues" dxfId="19947" priority="16922"/>
  </conditionalFormatting>
  <conditionalFormatting sqref="G615">
    <cfRule type="duplicateValues" dxfId="19946" priority="16921"/>
  </conditionalFormatting>
  <conditionalFormatting sqref="G615">
    <cfRule type="duplicateValues" dxfId="19945" priority="16920"/>
  </conditionalFormatting>
  <conditionalFormatting sqref="G615">
    <cfRule type="duplicateValues" dxfId="19944" priority="16919"/>
  </conditionalFormatting>
  <conditionalFormatting sqref="G615">
    <cfRule type="duplicateValues" dxfId="19943" priority="16918"/>
  </conditionalFormatting>
  <conditionalFormatting sqref="G615">
    <cfRule type="duplicateValues" dxfId="19942" priority="16917"/>
  </conditionalFormatting>
  <conditionalFormatting sqref="G615">
    <cfRule type="duplicateValues" dxfId="19941" priority="16916"/>
  </conditionalFormatting>
  <conditionalFormatting sqref="G615">
    <cfRule type="duplicateValues" dxfId="19940" priority="16915"/>
  </conditionalFormatting>
  <conditionalFormatting sqref="G615">
    <cfRule type="duplicateValues" dxfId="19939" priority="16914"/>
  </conditionalFormatting>
  <conditionalFormatting sqref="G615">
    <cfRule type="duplicateValues" dxfId="19938" priority="16913"/>
  </conditionalFormatting>
  <conditionalFormatting sqref="G615">
    <cfRule type="duplicateValues" dxfId="19937" priority="16912"/>
  </conditionalFormatting>
  <conditionalFormatting sqref="G615">
    <cfRule type="duplicateValues" dxfId="19936" priority="16911"/>
  </conditionalFormatting>
  <conditionalFormatting sqref="G615">
    <cfRule type="duplicateValues" dxfId="19935" priority="16910"/>
  </conditionalFormatting>
  <conditionalFormatting sqref="G615">
    <cfRule type="duplicateValues" dxfId="19934" priority="16909"/>
  </conditionalFormatting>
  <conditionalFormatting sqref="G615">
    <cfRule type="duplicateValues" dxfId="19933" priority="16908"/>
  </conditionalFormatting>
  <conditionalFormatting sqref="G615">
    <cfRule type="duplicateValues" dxfId="19932" priority="16907"/>
  </conditionalFormatting>
  <conditionalFormatting sqref="G615">
    <cfRule type="duplicateValues" dxfId="19931" priority="16906"/>
  </conditionalFormatting>
  <conditionalFormatting sqref="G615">
    <cfRule type="duplicateValues" dxfId="19930" priority="16905"/>
  </conditionalFormatting>
  <conditionalFormatting sqref="G615">
    <cfRule type="duplicateValues" dxfId="19929" priority="16904"/>
  </conditionalFormatting>
  <conditionalFormatting sqref="G615">
    <cfRule type="duplicateValues" dxfId="19928" priority="16903"/>
  </conditionalFormatting>
  <conditionalFormatting sqref="G615">
    <cfRule type="duplicateValues" dxfId="19927" priority="16902"/>
  </conditionalFormatting>
  <conditionalFormatting sqref="G615">
    <cfRule type="duplicateValues" dxfId="19926" priority="16901"/>
  </conditionalFormatting>
  <conditionalFormatting sqref="G615">
    <cfRule type="duplicateValues" dxfId="19925" priority="16900"/>
  </conditionalFormatting>
  <conditionalFormatting sqref="G615">
    <cfRule type="duplicateValues" dxfId="19924" priority="16899"/>
  </conditionalFormatting>
  <conditionalFormatting sqref="G615">
    <cfRule type="duplicateValues" dxfId="19923" priority="16898"/>
  </conditionalFormatting>
  <conditionalFormatting sqref="G615">
    <cfRule type="duplicateValues" dxfId="19922" priority="16897"/>
  </conditionalFormatting>
  <conditionalFormatting sqref="G615">
    <cfRule type="duplicateValues" dxfId="19921" priority="16896"/>
  </conditionalFormatting>
  <conditionalFormatting sqref="G615">
    <cfRule type="duplicateValues" dxfId="19920" priority="16895"/>
  </conditionalFormatting>
  <conditionalFormatting sqref="G615">
    <cfRule type="duplicateValues" dxfId="19919" priority="16894"/>
  </conditionalFormatting>
  <conditionalFormatting sqref="G615">
    <cfRule type="duplicateValues" dxfId="19918" priority="16893"/>
  </conditionalFormatting>
  <conditionalFormatting sqref="G615">
    <cfRule type="duplicateValues" dxfId="19917" priority="16892"/>
  </conditionalFormatting>
  <conditionalFormatting sqref="G615">
    <cfRule type="duplicateValues" dxfId="19916" priority="16891"/>
  </conditionalFormatting>
  <conditionalFormatting sqref="G615">
    <cfRule type="duplicateValues" dxfId="19915" priority="16890"/>
  </conditionalFormatting>
  <conditionalFormatting sqref="G615">
    <cfRule type="duplicateValues" dxfId="19914" priority="16889"/>
  </conditionalFormatting>
  <conditionalFormatting sqref="G615">
    <cfRule type="duplicateValues" dxfId="19913" priority="16888"/>
  </conditionalFormatting>
  <conditionalFormatting sqref="G615">
    <cfRule type="duplicateValues" dxfId="19912" priority="16887"/>
  </conditionalFormatting>
  <conditionalFormatting sqref="G615">
    <cfRule type="duplicateValues" dxfId="19911" priority="16886"/>
  </conditionalFormatting>
  <conditionalFormatting sqref="G615">
    <cfRule type="duplicateValues" dxfId="19910" priority="16885"/>
  </conditionalFormatting>
  <conditionalFormatting sqref="G615">
    <cfRule type="duplicateValues" dxfId="19909" priority="16884"/>
  </conditionalFormatting>
  <conditionalFormatting sqref="G615">
    <cfRule type="duplicateValues" dxfId="19908" priority="16883"/>
  </conditionalFormatting>
  <conditionalFormatting sqref="G615">
    <cfRule type="duplicateValues" dxfId="19907" priority="16882"/>
  </conditionalFormatting>
  <conditionalFormatting sqref="G615">
    <cfRule type="duplicateValues" dxfId="19906" priority="16881"/>
  </conditionalFormatting>
  <conditionalFormatting sqref="G615">
    <cfRule type="duplicateValues" dxfId="19905" priority="16880"/>
  </conditionalFormatting>
  <conditionalFormatting sqref="G615">
    <cfRule type="duplicateValues" dxfId="19904" priority="16879"/>
  </conditionalFormatting>
  <conditionalFormatting sqref="G615">
    <cfRule type="duplicateValues" dxfId="19903" priority="16878"/>
  </conditionalFormatting>
  <conditionalFormatting sqref="G615">
    <cfRule type="duplicateValues" dxfId="19902" priority="16877"/>
  </conditionalFormatting>
  <conditionalFormatting sqref="G615">
    <cfRule type="duplicateValues" dxfId="19901" priority="16876"/>
  </conditionalFormatting>
  <conditionalFormatting sqref="G615">
    <cfRule type="duplicateValues" dxfId="19900" priority="16875"/>
  </conditionalFormatting>
  <conditionalFormatting sqref="G615">
    <cfRule type="duplicateValues" dxfId="19899" priority="16874"/>
  </conditionalFormatting>
  <conditionalFormatting sqref="G615">
    <cfRule type="duplicateValues" dxfId="19898" priority="16873"/>
  </conditionalFormatting>
  <conditionalFormatting sqref="G615">
    <cfRule type="duplicateValues" dxfId="19897" priority="16872"/>
  </conditionalFormatting>
  <conditionalFormatting sqref="G615">
    <cfRule type="duplicateValues" dxfId="19896" priority="16871"/>
  </conditionalFormatting>
  <conditionalFormatting sqref="G615">
    <cfRule type="duplicateValues" dxfId="19895" priority="16870"/>
  </conditionalFormatting>
  <conditionalFormatting sqref="G615">
    <cfRule type="duplicateValues" dxfId="19894" priority="16869"/>
  </conditionalFormatting>
  <conditionalFormatting sqref="G615">
    <cfRule type="duplicateValues" dxfId="19893" priority="16868"/>
  </conditionalFormatting>
  <conditionalFormatting sqref="G615">
    <cfRule type="duplicateValues" dxfId="19892" priority="16867"/>
  </conditionalFormatting>
  <conditionalFormatting sqref="G615">
    <cfRule type="duplicateValues" dxfId="19891" priority="16866"/>
  </conditionalFormatting>
  <conditionalFormatting sqref="G615">
    <cfRule type="duplicateValues" dxfId="19890" priority="16865"/>
  </conditionalFormatting>
  <conditionalFormatting sqref="G615">
    <cfRule type="duplicateValues" dxfId="19889" priority="16864"/>
  </conditionalFormatting>
  <conditionalFormatting sqref="G615">
    <cfRule type="duplicateValues" dxfId="19888" priority="16863"/>
  </conditionalFormatting>
  <conditionalFormatting sqref="G615">
    <cfRule type="duplicateValues" dxfId="19887" priority="16862"/>
  </conditionalFormatting>
  <conditionalFormatting sqref="G615">
    <cfRule type="duplicateValues" dxfId="19886" priority="16861"/>
  </conditionalFormatting>
  <conditionalFormatting sqref="G615">
    <cfRule type="duplicateValues" dxfId="19885" priority="16860"/>
  </conditionalFormatting>
  <conditionalFormatting sqref="G615">
    <cfRule type="duplicateValues" dxfId="19884" priority="16859"/>
  </conditionalFormatting>
  <conditionalFormatting sqref="G615">
    <cfRule type="duplicateValues" dxfId="19883" priority="16858"/>
  </conditionalFormatting>
  <conditionalFormatting sqref="G615">
    <cfRule type="duplicateValues" dxfId="19882" priority="16857"/>
  </conditionalFormatting>
  <conditionalFormatting sqref="G615">
    <cfRule type="duplicateValues" dxfId="19881" priority="16856"/>
  </conditionalFormatting>
  <conditionalFormatting sqref="G615">
    <cfRule type="duplicateValues" dxfId="19880" priority="16855"/>
  </conditionalFormatting>
  <conditionalFormatting sqref="G615">
    <cfRule type="duplicateValues" dxfId="19879" priority="16854"/>
  </conditionalFormatting>
  <conditionalFormatting sqref="G616">
    <cfRule type="duplicateValues" dxfId="19878" priority="16853"/>
  </conditionalFormatting>
  <conditionalFormatting sqref="G617">
    <cfRule type="duplicateValues" dxfId="19877" priority="16852"/>
  </conditionalFormatting>
  <conditionalFormatting sqref="G617">
    <cfRule type="duplicateValues" dxfId="19876" priority="16851"/>
  </conditionalFormatting>
  <conditionalFormatting sqref="G617">
    <cfRule type="duplicateValues" dxfId="19875" priority="16850"/>
  </conditionalFormatting>
  <conditionalFormatting sqref="G617">
    <cfRule type="duplicateValues" dxfId="19874" priority="16849"/>
  </conditionalFormatting>
  <conditionalFormatting sqref="G617">
    <cfRule type="duplicateValues" dxfId="19873" priority="16848"/>
  </conditionalFormatting>
  <conditionalFormatting sqref="G617">
    <cfRule type="duplicateValues" dxfId="19872" priority="16847"/>
  </conditionalFormatting>
  <conditionalFormatting sqref="G617">
    <cfRule type="duplicateValues" dxfId="19871" priority="16846"/>
  </conditionalFormatting>
  <conditionalFormatting sqref="G617">
    <cfRule type="duplicateValues" dxfId="19870" priority="16845"/>
  </conditionalFormatting>
  <conditionalFormatting sqref="G617">
    <cfRule type="duplicateValues" dxfId="19869" priority="16844"/>
  </conditionalFormatting>
  <conditionalFormatting sqref="G617">
    <cfRule type="duplicateValues" dxfId="19868" priority="16843"/>
  </conditionalFormatting>
  <conditionalFormatting sqref="G617">
    <cfRule type="duplicateValues" dxfId="19867" priority="16842"/>
  </conditionalFormatting>
  <conditionalFormatting sqref="G617">
    <cfRule type="duplicateValues" dxfId="19866" priority="16841"/>
  </conditionalFormatting>
  <conditionalFormatting sqref="G617">
    <cfRule type="duplicateValues" dxfId="19865" priority="16840"/>
  </conditionalFormatting>
  <conditionalFormatting sqref="G617">
    <cfRule type="duplicateValues" dxfId="19864" priority="16839"/>
  </conditionalFormatting>
  <conditionalFormatting sqref="G617">
    <cfRule type="duplicateValues" dxfId="19863" priority="16838"/>
  </conditionalFormatting>
  <conditionalFormatting sqref="G617">
    <cfRule type="duplicateValues" dxfId="19862" priority="16837"/>
  </conditionalFormatting>
  <conditionalFormatting sqref="G617">
    <cfRule type="duplicateValues" dxfId="19861" priority="16836"/>
  </conditionalFormatting>
  <conditionalFormatting sqref="G617">
    <cfRule type="duplicateValues" dxfId="19860" priority="16835"/>
  </conditionalFormatting>
  <conditionalFormatting sqref="G617">
    <cfRule type="duplicateValues" dxfId="19859" priority="16834"/>
  </conditionalFormatting>
  <conditionalFormatting sqref="G617">
    <cfRule type="duplicateValues" dxfId="19858" priority="16833"/>
  </conditionalFormatting>
  <conditionalFormatting sqref="G617">
    <cfRule type="duplicateValues" dxfId="19857" priority="16832"/>
  </conditionalFormatting>
  <conditionalFormatting sqref="G617">
    <cfRule type="duplicateValues" dxfId="19856" priority="16831"/>
  </conditionalFormatting>
  <conditionalFormatting sqref="G617">
    <cfRule type="duplicateValues" dxfId="19855" priority="16830"/>
  </conditionalFormatting>
  <conditionalFormatting sqref="G617">
    <cfRule type="duplicateValues" dxfId="19854" priority="16829"/>
  </conditionalFormatting>
  <conditionalFormatting sqref="G617">
    <cfRule type="duplicateValues" dxfId="19853" priority="16828"/>
  </conditionalFormatting>
  <conditionalFormatting sqref="G617">
    <cfRule type="duplicateValues" dxfId="19852" priority="16827"/>
  </conditionalFormatting>
  <conditionalFormatting sqref="G617">
    <cfRule type="duplicateValues" dxfId="19851" priority="16826"/>
  </conditionalFormatting>
  <conditionalFormatting sqref="G617">
    <cfRule type="duplicateValues" dxfId="19850" priority="16825"/>
  </conditionalFormatting>
  <conditionalFormatting sqref="G617">
    <cfRule type="duplicateValues" dxfId="19849" priority="16824"/>
  </conditionalFormatting>
  <conditionalFormatting sqref="G617">
    <cfRule type="duplicateValues" dxfId="19848" priority="16823"/>
  </conditionalFormatting>
  <conditionalFormatting sqref="G617">
    <cfRule type="duplicateValues" dxfId="19847" priority="16822"/>
  </conditionalFormatting>
  <conditionalFormatting sqref="G617">
    <cfRule type="duplicateValues" dxfId="19846" priority="16821"/>
  </conditionalFormatting>
  <conditionalFormatting sqref="G617">
    <cfRule type="duplicateValues" dxfId="19845" priority="16820"/>
  </conditionalFormatting>
  <conditionalFormatting sqref="G617">
    <cfRule type="duplicateValues" dxfId="19844" priority="16819"/>
  </conditionalFormatting>
  <conditionalFormatting sqref="G617">
    <cfRule type="duplicateValues" dxfId="19843" priority="16818"/>
  </conditionalFormatting>
  <conditionalFormatting sqref="G617">
    <cfRule type="duplicateValues" dxfId="19842" priority="16817"/>
  </conditionalFormatting>
  <conditionalFormatting sqref="G617">
    <cfRule type="duplicateValues" dxfId="19841" priority="16816"/>
  </conditionalFormatting>
  <conditionalFormatting sqref="G617">
    <cfRule type="duplicateValues" dxfId="19840" priority="16815"/>
  </conditionalFormatting>
  <conditionalFormatting sqref="G617">
    <cfRule type="duplicateValues" dxfId="19839" priority="16814"/>
  </conditionalFormatting>
  <conditionalFormatting sqref="G617">
    <cfRule type="duplicateValues" dxfId="19838" priority="16813"/>
  </conditionalFormatting>
  <conditionalFormatting sqref="G617">
    <cfRule type="duplicateValues" dxfId="19837" priority="16812"/>
  </conditionalFormatting>
  <conditionalFormatting sqref="G617">
    <cfRule type="duplicateValues" dxfId="19836" priority="16811"/>
  </conditionalFormatting>
  <conditionalFormatting sqref="G617">
    <cfRule type="duplicateValues" dxfId="19835" priority="16810"/>
  </conditionalFormatting>
  <conditionalFormatting sqref="G617">
    <cfRule type="duplicateValues" dxfId="19834" priority="16809"/>
  </conditionalFormatting>
  <conditionalFormatting sqref="G617">
    <cfRule type="duplicateValues" dxfId="19833" priority="16808"/>
  </conditionalFormatting>
  <conditionalFormatting sqref="G617">
    <cfRule type="duplicateValues" dxfId="19832" priority="16807"/>
  </conditionalFormatting>
  <conditionalFormatting sqref="G617">
    <cfRule type="duplicateValues" dxfId="19831" priority="16806"/>
  </conditionalFormatting>
  <conditionalFormatting sqref="G617">
    <cfRule type="duplicateValues" dxfId="19830" priority="16805"/>
  </conditionalFormatting>
  <conditionalFormatting sqref="G617">
    <cfRule type="duplicateValues" dxfId="19829" priority="16804"/>
  </conditionalFormatting>
  <conditionalFormatting sqref="G617">
    <cfRule type="duplicateValues" dxfId="19828" priority="16803"/>
  </conditionalFormatting>
  <conditionalFormatting sqref="G617">
    <cfRule type="duplicateValues" dxfId="19827" priority="16802"/>
  </conditionalFormatting>
  <conditionalFormatting sqref="G617">
    <cfRule type="duplicateValues" dxfId="19826" priority="16801"/>
  </conditionalFormatting>
  <conditionalFormatting sqref="G617">
    <cfRule type="duplicateValues" dxfId="19825" priority="16800"/>
  </conditionalFormatting>
  <conditionalFormatting sqref="G617">
    <cfRule type="duplicateValues" dxfId="19824" priority="16799"/>
  </conditionalFormatting>
  <conditionalFormatting sqref="G617">
    <cfRule type="duplicateValues" dxfId="19823" priority="16798"/>
  </conditionalFormatting>
  <conditionalFormatting sqref="G617">
    <cfRule type="duplicateValues" dxfId="19822" priority="16797"/>
  </conditionalFormatting>
  <conditionalFormatting sqref="G617">
    <cfRule type="duplicateValues" dxfId="19821" priority="16796"/>
  </conditionalFormatting>
  <conditionalFormatting sqref="G617">
    <cfRule type="duplicateValues" dxfId="19820" priority="16795"/>
  </conditionalFormatting>
  <conditionalFormatting sqref="G617">
    <cfRule type="duplicateValues" dxfId="19819" priority="16794"/>
  </conditionalFormatting>
  <conditionalFormatting sqref="G617">
    <cfRule type="duplicateValues" dxfId="19818" priority="16793"/>
  </conditionalFormatting>
  <conditionalFormatting sqref="G617">
    <cfRule type="duplicateValues" dxfId="19817" priority="16792"/>
  </conditionalFormatting>
  <conditionalFormatting sqref="G617">
    <cfRule type="duplicateValues" dxfId="19816" priority="16791"/>
  </conditionalFormatting>
  <conditionalFormatting sqref="G617">
    <cfRule type="duplicateValues" dxfId="19815" priority="16790"/>
  </conditionalFormatting>
  <conditionalFormatting sqref="G617">
    <cfRule type="duplicateValues" dxfId="19814" priority="16789"/>
  </conditionalFormatting>
  <conditionalFormatting sqref="G617">
    <cfRule type="duplicateValues" dxfId="19813" priority="16788"/>
  </conditionalFormatting>
  <conditionalFormatting sqref="G617">
    <cfRule type="duplicateValues" dxfId="19812" priority="16787"/>
  </conditionalFormatting>
  <conditionalFormatting sqref="G617">
    <cfRule type="duplicateValues" dxfId="19811" priority="16786"/>
  </conditionalFormatting>
  <conditionalFormatting sqref="G617">
    <cfRule type="duplicateValues" dxfId="19810" priority="16785"/>
  </conditionalFormatting>
  <conditionalFormatting sqref="G617">
    <cfRule type="duplicateValues" dxfId="19809" priority="16784"/>
  </conditionalFormatting>
  <conditionalFormatting sqref="G618">
    <cfRule type="duplicateValues" dxfId="19808" priority="16783"/>
  </conditionalFormatting>
  <conditionalFormatting sqref="G616">
    <cfRule type="duplicateValues" dxfId="19807" priority="16782"/>
  </conditionalFormatting>
  <conditionalFormatting sqref="G616">
    <cfRule type="duplicateValues" dxfId="19806" priority="16781"/>
  </conditionalFormatting>
  <conditionalFormatting sqref="G616">
    <cfRule type="duplicateValues" dxfId="19805" priority="16780"/>
  </conditionalFormatting>
  <conditionalFormatting sqref="G616">
    <cfRule type="duplicateValues" dxfId="19804" priority="16779"/>
  </conditionalFormatting>
  <conditionalFormatting sqref="G616">
    <cfRule type="duplicateValues" dxfId="19803" priority="16778"/>
  </conditionalFormatting>
  <conditionalFormatting sqref="G616">
    <cfRule type="duplicateValues" dxfId="19802" priority="16777"/>
  </conditionalFormatting>
  <conditionalFormatting sqref="G616">
    <cfRule type="duplicateValues" dxfId="19801" priority="16776"/>
  </conditionalFormatting>
  <conditionalFormatting sqref="G616">
    <cfRule type="duplicateValues" dxfId="19800" priority="16775"/>
  </conditionalFormatting>
  <conditionalFormatting sqref="G616">
    <cfRule type="duplicateValues" dxfId="19799" priority="16774"/>
  </conditionalFormatting>
  <conditionalFormatting sqref="G616">
    <cfRule type="duplicateValues" dxfId="19798" priority="16773"/>
  </conditionalFormatting>
  <conditionalFormatting sqref="G616">
    <cfRule type="duplicateValues" dxfId="19797" priority="16772"/>
  </conditionalFormatting>
  <conditionalFormatting sqref="G616">
    <cfRule type="duplicateValues" dxfId="19796" priority="16771"/>
  </conditionalFormatting>
  <conditionalFormatting sqref="G616">
    <cfRule type="duplicateValues" dxfId="19795" priority="16770"/>
  </conditionalFormatting>
  <conditionalFormatting sqref="G616">
    <cfRule type="duplicateValues" dxfId="19794" priority="16769"/>
  </conditionalFormatting>
  <conditionalFormatting sqref="G616">
    <cfRule type="duplicateValues" dxfId="19793" priority="16768"/>
  </conditionalFormatting>
  <conditionalFormatting sqref="G616">
    <cfRule type="duplicateValues" dxfId="19792" priority="16767"/>
  </conditionalFormatting>
  <conditionalFormatting sqref="G616">
    <cfRule type="duplicateValues" dxfId="19791" priority="16766"/>
  </conditionalFormatting>
  <conditionalFormatting sqref="G616">
    <cfRule type="duplicateValues" dxfId="19790" priority="16765"/>
  </conditionalFormatting>
  <conditionalFormatting sqref="G616">
    <cfRule type="duplicateValues" dxfId="19789" priority="16764"/>
  </conditionalFormatting>
  <conditionalFormatting sqref="G616">
    <cfRule type="duplicateValues" dxfId="19788" priority="16763"/>
  </conditionalFormatting>
  <conditionalFormatting sqref="G616">
    <cfRule type="duplicateValues" dxfId="19787" priority="16762"/>
  </conditionalFormatting>
  <conditionalFormatting sqref="G616">
    <cfRule type="duplicateValues" dxfId="19786" priority="16761"/>
  </conditionalFormatting>
  <conditionalFormatting sqref="G616">
    <cfRule type="duplicateValues" dxfId="19785" priority="16760"/>
  </conditionalFormatting>
  <conditionalFormatting sqref="G616">
    <cfRule type="duplicateValues" dxfId="19784" priority="16759"/>
  </conditionalFormatting>
  <conditionalFormatting sqref="G616">
    <cfRule type="duplicateValues" dxfId="19783" priority="16758"/>
  </conditionalFormatting>
  <conditionalFormatting sqref="G616">
    <cfRule type="duplicateValues" dxfId="19782" priority="16757"/>
  </conditionalFormatting>
  <conditionalFormatting sqref="G616">
    <cfRule type="duplicateValues" dxfId="19781" priority="16756"/>
  </conditionalFormatting>
  <conditionalFormatting sqref="G616">
    <cfRule type="duplicateValues" dxfId="19780" priority="16755"/>
  </conditionalFormatting>
  <conditionalFormatting sqref="G616">
    <cfRule type="duplicateValues" dxfId="19779" priority="16754"/>
  </conditionalFormatting>
  <conditionalFormatting sqref="G616">
    <cfRule type="duplicateValues" dxfId="19778" priority="16753"/>
  </conditionalFormatting>
  <conditionalFormatting sqref="G616">
    <cfRule type="duplicateValues" dxfId="19777" priority="16752"/>
  </conditionalFormatting>
  <conditionalFormatting sqref="G616">
    <cfRule type="duplicateValues" dxfId="19776" priority="16751"/>
  </conditionalFormatting>
  <conditionalFormatting sqref="G616">
    <cfRule type="duplicateValues" dxfId="19775" priority="16750"/>
  </conditionalFormatting>
  <conditionalFormatting sqref="G616">
    <cfRule type="duplicateValues" dxfId="19774" priority="16749"/>
  </conditionalFormatting>
  <conditionalFormatting sqref="G616">
    <cfRule type="duplicateValues" dxfId="19773" priority="16748"/>
  </conditionalFormatting>
  <conditionalFormatting sqref="G616">
    <cfRule type="duplicateValues" dxfId="19772" priority="16747"/>
  </conditionalFormatting>
  <conditionalFormatting sqref="G616">
    <cfRule type="duplicateValues" dxfId="19771" priority="16746"/>
  </conditionalFormatting>
  <conditionalFormatting sqref="G616">
    <cfRule type="duplicateValues" dxfId="19770" priority="16745"/>
  </conditionalFormatting>
  <conditionalFormatting sqref="G616">
    <cfRule type="duplicateValues" dxfId="19769" priority="16744"/>
  </conditionalFormatting>
  <conditionalFormatting sqref="G616">
    <cfRule type="duplicateValues" dxfId="19768" priority="16743"/>
  </conditionalFormatting>
  <conditionalFormatting sqref="G616">
    <cfRule type="duplicateValues" dxfId="19767" priority="16742"/>
  </conditionalFormatting>
  <conditionalFormatting sqref="G616">
    <cfRule type="duplicateValues" dxfId="19766" priority="16741"/>
  </conditionalFormatting>
  <conditionalFormatting sqref="G616">
    <cfRule type="duplicateValues" dxfId="19765" priority="16740"/>
  </conditionalFormatting>
  <conditionalFormatting sqref="G616">
    <cfRule type="duplicateValues" dxfId="19764" priority="16739"/>
  </conditionalFormatting>
  <conditionalFormatting sqref="G616">
    <cfRule type="duplicateValues" dxfId="19763" priority="16738"/>
  </conditionalFormatting>
  <conditionalFormatting sqref="G616">
    <cfRule type="duplicateValues" dxfId="19762" priority="16737"/>
  </conditionalFormatting>
  <conditionalFormatting sqref="G616">
    <cfRule type="duplicateValues" dxfId="19761" priority="16736"/>
  </conditionalFormatting>
  <conditionalFormatting sqref="G616">
    <cfRule type="duplicateValues" dxfId="19760" priority="16735"/>
  </conditionalFormatting>
  <conditionalFormatting sqref="G616">
    <cfRule type="duplicateValues" dxfId="19759" priority="16734"/>
  </conditionalFormatting>
  <conditionalFormatting sqref="G616">
    <cfRule type="duplicateValues" dxfId="19758" priority="16733"/>
  </conditionalFormatting>
  <conditionalFormatting sqref="G616">
    <cfRule type="duplicateValues" dxfId="19757" priority="16732"/>
  </conditionalFormatting>
  <conditionalFormatting sqref="G616">
    <cfRule type="duplicateValues" dxfId="19756" priority="16731"/>
  </conditionalFormatting>
  <conditionalFormatting sqref="G616">
    <cfRule type="duplicateValues" dxfId="19755" priority="16730"/>
  </conditionalFormatting>
  <conditionalFormatting sqref="G616">
    <cfRule type="duplicateValues" dxfId="19754" priority="16729"/>
  </conditionalFormatting>
  <conditionalFormatting sqref="G616">
    <cfRule type="duplicateValues" dxfId="19753" priority="16728"/>
  </conditionalFormatting>
  <conditionalFormatting sqref="G616">
    <cfRule type="duplicateValues" dxfId="19752" priority="16727"/>
  </conditionalFormatting>
  <conditionalFormatting sqref="G616">
    <cfRule type="duplicateValues" dxfId="19751" priority="16726"/>
  </conditionalFormatting>
  <conditionalFormatting sqref="G616">
    <cfRule type="duplicateValues" dxfId="19750" priority="16725"/>
  </conditionalFormatting>
  <conditionalFormatting sqref="G616">
    <cfRule type="duplicateValues" dxfId="19749" priority="16724"/>
  </conditionalFormatting>
  <conditionalFormatting sqref="G616">
    <cfRule type="duplicateValues" dxfId="19748" priority="16723"/>
  </conditionalFormatting>
  <conditionalFormatting sqref="G616">
    <cfRule type="duplicateValues" dxfId="19747" priority="16722"/>
  </conditionalFormatting>
  <conditionalFormatting sqref="G616">
    <cfRule type="duplicateValues" dxfId="19746" priority="16721"/>
  </conditionalFormatting>
  <conditionalFormatting sqref="G616">
    <cfRule type="duplicateValues" dxfId="19745" priority="16720"/>
  </conditionalFormatting>
  <conditionalFormatting sqref="G616">
    <cfRule type="duplicateValues" dxfId="19744" priority="16719"/>
  </conditionalFormatting>
  <conditionalFormatting sqref="G616">
    <cfRule type="duplicateValues" dxfId="19743" priority="16718"/>
  </conditionalFormatting>
  <conditionalFormatting sqref="G616">
    <cfRule type="duplicateValues" dxfId="19742" priority="16717"/>
  </conditionalFormatting>
  <conditionalFormatting sqref="G616">
    <cfRule type="duplicateValues" dxfId="19741" priority="16716"/>
  </conditionalFormatting>
  <conditionalFormatting sqref="G616">
    <cfRule type="duplicateValues" dxfId="19740" priority="16715"/>
  </conditionalFormatting>
  <conditionalFormatting sqref="G616">
    <cfRule type="duplicateValues" dxfId="19739" priority="16714"/>
  </conditionalFormatting>
  <conditionalFormatting sqref="G617">
    <cfRule type="duplicateValues" dxfId="19738" priority="16713"/>
  </conditionalFormatting>
  <conditionalFormatting sqref="G616">
    <cfRule type="duplicateValues" dxfId="19737" priority="16712"/>
  </conditionalFormatting>
  <conditionalFormatting sqref="G616">
    <cfRule type="duplicateValues" dxfId="19736" priority="16711"/>
  </conditionalFormatting>
  <conditionalFormatting sqref="G616">
    <cfRule type="duplicateValues" dxfId="19735" priority="16710"/>
  </conditionalFormatting>
  <conditionalFormatting sqref="G616">
    <cfRule type="duplicateValues" dxfId="19734" priority="16709"/>
  </conditionalFormatting>
  <conditionalFormatting sqref="G616">
    <cfRule type="duplicateValues" dxfId="19733" priority="16708"/>
  </conditionalFormatting>
  <conditionalFormatting sqref="G616">
    <cfRule type="duplicateValues" dxfId="19732" priority="16707"/>
  </conditionalFormatting>
  <conditionalFormatting sqref="G616">
    <cfRule type="duplicateValues" dxfId="19731" priority="16706"/>
  </conditionalFormatting>
  <conditionalFormatting sqref="G616">
    <cfRule type="duplicateValues" dxfId="19730" priority="16705"/>
  </conditionalFormatting>
  <conditionalFormatting sqref="G616">
    <cfRule type="duplicateValues" dxfId="19729" priority="16704"/>
  </conditionalFormatting>
  <conditionalFormatting sqref="G616">
    <cfRule type="duplicateValues" dxfId="19728" priority="16703"/>
  </conditionalFormatting>
  <conditionalFormatting sqref="G616">
    <cfRule type="duplicateValues" dxfId="19727" priority="16702"/>
  </conditionalFormatting>
  <conditionalFormatting sqref="G616">
    <cfRule type="duplicateValues" dxfId="19726" priority="16701"/>
  </conditionalFormatting>
  <conditionalFormatting sqref="G616">
    <cfRule type="duplicateValues" dxfId="19725" priority="16700"/>
  </conditionalFormatting>
  <conditionalFormatting sqref="G616">
    <cfRule type="duplicateValues" dxfId="19724" priority="16699"/>
  </conditionalFormatting>
  <conditionalFormatting sqref="G616">
    <cfRule type="duplicateValues" dxfId="19723" priority="16698"/>
  </conditionalFormatting>
  <conditionalFormatting sqref="G616">
    <cfRule type="duplicateValues" dxfId="19722" priority="16697"/>
  </conditionalFormatting>
  <conditionalFormatting sqref="G616">
    <cfRule type="duplicateValues" dxfId="19721" priority="16696"/>
  </conditionalFormatting>
  <conditionalFormatting sqref="G616">
    <cfRule type="duplicateValues" dxfId="19720" priority="16695"/>
  </conditionalFormatting>
  <conditionalFormatting sqref="G616">
    <cfRule type="duplicateValues" dxfId="19719" priority="16694"/>
  </conditionalFormatting>
  <conditionalFormatting sqref="G616">
    <cfRule type="duplicateValues" dxfId="19718" priority="16693"/>
  </conditionalFormatting>
  <conditionalFormatting sqref="G616">
    <cfRule type="duplicateValues" dxfId="19717" priority="16692"/>
  </conditionalFormatting>
  <conditionalFormatting sqref="G616">
    <cfRule type="duplicateValues" dxfId="19716" priority="16691"/>
  </conditionalFormatting>
  <conditionalFormatting sqref="G616">
    <cfRule type="duplicateValues" dxfId="19715" priority="16690"/>
  </conditionalFormatting>
  <conditionalFormatting sqref="G616">
    <cfRule type="duplicateValues" dxfId="19714" priority="16689"/>
  </conditionalFormatting>
  <conditionalFormatting sqref="G616">
    <cfRule type="duplicateValues" dxfId="19713" priority="16688"/>
  </conditionalFormatting>
  <conditionalFormatting sqref="G616">
    <cfRule type="duplicateValues" dxfId="19712" priority="16687"/>
  </conditionalFormatting>
  <conditionalFormatting sqref="G616">
    <cfRule type="duplicateValues" dxfId="19711" priority="16686"/>
  </conditionalFormatting>
  <conditionalFormatting sqref="G616">
    <cfRule type="duplicateValues" dxfId="19710" priority="16685"/>
  </conditionalFormatting>
  <conditionalFormatting sqref="G616">
    <cfRule type="duplicateValues" dxfId="19709" priority="16684"/>
  </conditionalFormatting>
  <conditionalFormatting sqref="G616">
    <cfRule type="duplicateValues" dxfId="19708" priority="16683"/>
  </conditionalFormatting>
  <conditionalFormatting sqref="G616">
    <cfRule type="duplicateValues" dxfId="19707" priority="16682"/>
  </conditionalFormatting>
  <conditionalFormatting sqref="G616">
    <cfRule type="duplicateValues" dxfId="19706" priority="16681"/>
  </conditionalFormatting>
  <conditionalFormatting sqref="G616">
    <cfRule type="duplicateValues" dxfId="19705" priority="16680"/>
  </conditionalFormatting>
  <conditionalFormatting sqref="G616">
    <cfRule type="duplicateValues" dxfId="19704" priority="16679"/>
  </conditionalFormatting>
  <conditionalFormatting sqref="G616">
    <cfRule type="duplicateValues" dxfId="19703" priority="16678"/>
  </conditionalFormatting>
  <conditionalFormatting sqref="G616">
    <cfRule type="duplicateValues" dxfId="19702" priority="16677"/>
  </conditionalFormatting>
  <conditionalFormatting sqref="G616">
    <cfRule type="duplicateValues" dxfId="19701" priority="16676"/>
  </conditionalFormatting>
  <conditionalFormatting sqref="G616">
    <cfRule type="duplicateValues" dxfId="19700" priority="16675"/>
  </conditionalFormatting>
  <conditionalFormatting sqref="G616">
    <cfRule type="duplicateValues" dxfId="19699" priority="16674"/>
  </conditionalFormatting>
  <conditionalFormatting sqref="G616">
    <cfRule type="duplicateValues" dxfId="19698" priority="16673"/>
  </conditionalFormatting>
  <conditionalFormatting sqref="G616">
    <cfRule type="duplicateValues" dxfId="19697" priority="16672"/>
  </conditionalFormatting>
  <conditionalFormatting sqref="G616">
    <cfRule type="duplicateValues" dxfId="19696" priority="16671"/>
  </conditionalFormatting>
  <conditionalFormatting sqref="G616">
    <cfRule type="duplicateValues" dxfId="19695" priority="16670"/>
  </conditionalFormatting>
  <conditionalFormatting sqref="G616">
    <cfRule type="duplicateValues" dxfId="19694" priority="16669"/>
  </conditionalFormatting>
  <conditionalFormatting sqref="G616">
    <cfRule type="duplicateValues" dxfId="19693" priority="16668"/>
  </conditionalFormatting>
  <conditionalFormatting sqref="G616">
    <cfRule type="duplicateValues" dxfId="19692" priority="16667"/>
  </conditionalFormatting>
  <conditionalFormatting sqref="G616">
    <cfRule type="duplicateValues" dxfId="19691" priority="16666"/>
  </conditionalFormatting>
  <conditionalFormatting sqref="G616">
    <cfRule type="duplicateValues" dxfId="19690" priority="16665"/>
  </conditionalFormatting>
  <conditionalFormatting sqref="G616">
    <cfRule type="duplicateValues" dxfId="19689" priority="16664"/>
  </conditionalFormatting>
  <conditionalFormatting sqref="G616">
    <cfRule type="duplicateValues" dxfId="19688" priority="16663"/>
  </conditionalFormatting>
  <conditionalFormatting sqref="G616">
    <cfRule type="duplicateValues" dxfId="19687" priority="16662"/>
  </conditionalFormatting>
  <conditionalFormatting sqref="G616">
    <cfRule type="duplicateValues" dxfId="19686" priority="16661"/>
  </conditionalFormatting>
  <conditionalFormatting sqref="G616">
    <cfRule type="duplicateValues" dxfId="19685" priority="16660"/>
  </conditionalFormatting>
  <conditionalFormatting sqref="G616">
    <cfRule type="duplicateValues" dxfId="19684" priority="16659"/>
  </conditionalFormatting>
  <conditionalFormatting sqref="G616">
    <cfRule type="duplicateValues" dxfId="19683" priority="16658"/>
  </conditionalFormatting>
  <conditionalFormatting sqref="G616">
    <cfRule type="duplicateValues" dxfId="19682" priority="16657"/>
  </conditionalFormatting>
  <conditionalFormatting sqref="G616">
    <cfRule type="duplicateValues" dxfId="19681" priority="16656"/>
  </conditionalFormatting>
  <conditionalFormatting sqref="G616">
    <cfRule type="duplicateValues" dxfId="19680" priority="16655"/>
  </conditionalFormatting>
  <conditionalFormatting sqref="G616">
    <cfRule type="duplicateValues" dxfId="19679" priority="16654"/>
  </conditionalFormatting>
  <conditionalFormatting sqref="G616">
    <cfRule type="duplicateValues" dxfId="19678" priority="16653"/>
  </conditionalFormatting>
  <conditionalFormatting sqref="G616">
    <cfRule type="duplicateValues" dxfId="19677" priority="16652"/>
  </conditionalFormatting>
  <conditionalFormatting sqref="G616">
    <cfRule type="duplicateValues" dxfId="19676" priority="16651"/>
  </conditionalFormatting>
  <conditionalFormatting sqref="G616">
    <cfRule type="duplicateValues" dxfId="19675" priority="16650"/>
  </conditionalFormatting>
  <conditionalFormatting sqref="G616">
    <cfRule type="duplicateValues" dxfId="19674" priority="16649"/>
  </conditionalFormatting>
  <conditionalFormatting sqref="G616">
    <cfRule type="duplicateValues" dxfId="19673" priority="16648"/>
  </conditionalFormatting>
  <conditionalFormatting sqref="G616">
    <cfRule type="duplicateValues" dxfId="19672" priority="16647"/>
  </conditionalFormatting>
  <conditionalFormatting sqref="G616">
    <cfRule type="duplicateValues" dxfId="19671" priority="16646"/>
  </conditionalFormatting>
  <conditionalFormatting sqref="G616">
    <cfRule type="duplicateValues" dxfId="19670" priority="16645"/>
  </conditionalFormatting>
  <conditionalFormatting sqref="G616">
    <cfRule type="duplicateValues" dxfId="19669" priority="16644"/>
  </conditionalFormatting>
  <conditionalFormatting sqref="G617">
    <cfRule type="duplicateValues" dxfId="19668" priority="16643"/>
  </conditionalFormatting>
  <conditionalFormatting sqref="G615">
    <cfRule type="duplicateValues" dxfId="19667" priority="16642"/>
  </conditionalFormatting>
  <conditionalFormatting sqref="G615">
    <cfRule type="duplicateValues" dxfId="19666" priority="16641"/>
  </conditionalFormatting>
  <conditionalFormatting sqref="G615">
    <cfRule type="duplicateValues" dxfId="19665" priority="16640"/>
  </conditionalFormatting>
  <conditionalFormatting sqref="G615">
    <cfRule type="duplicateValues" dxfId="19664" priority="16639"/>
  </conditionalFormatting>
  <conditionalFormatting sqref="G615">
    <cfRule type="duplicateValues" dxfId="19663" priority="16638"/>
  </conditionalFormatting>
  <conditionalFormatting sqref="G615">
    <cfRule type="duplicateValues" dxfId="19662" priority="16637"/>
  </conditionalFormatting>
  <conditionalFormatting sqref="G615">
    <cfRule type="duplicateValues" dxfId="19661" priority="16636"/>
  </conditionalFormatting>
  <conditionalFormatting sqref="G615">
    <cfRule type="duplicateValues" dxfId="19660" priority="16635"/>
  </conditionalFormatting>
  <conditionalFormatting sqref="G615">
    <cfRule type="duplicateValues" dxfId="19659" priority="16634"/>
  </conditionalFormatting>
  <conditionalFormatting sqref="G615">
    <cfRule type="duplicateValues" dxfId="19658" priority="16633"/>
  </conditionalFormatting>
  <conditionalFormatting sqref="G615">
    <cfRule type="duplicateValues" dxfId="19657" priority="16632"/>
  </conditionalFormatting>
  <conditionalFormatting sqref="G615">
    <cfRule type="duplicateValues" dxfId="19656" priority="16631"/>
  </conditionalFormatting>
  <conditionalFormatting sqref="G615">
    <cfRule type="duplicateValues" dxfId="19655" priority="16630"/>
  </conditionalFormatting>
  <conditionalFormatting sqref="G615">
    <cfRule type="duplicateValues" dxfId="19654" priority="16629"/>
  </conditionalFormatting>
  <conditionalFormatting sqref="G615">
    <cfRule type="duplicateValues" dxfId="19653" priority="16628"/>
  </conditionalFormatting>
  <conditionalFormatting sqref="G615">
    <cfRule type="duplicateValues" dxfId="19652" priority="16627"/>
  </conditionalFormatting>
  <conditionalFormatting sqref="G615">
    <cfRule type="duplicateValues" dxfId="19651" priority="16626"/>
  </conditionalFormatting>
  <conditionalFormatting sqref="G615">
    <cfRule type="duplicateValues" dxfId="19650" priority="16625"/>
  </conditionalFormatting>
  <conditionalFormatting sqref="G615">
    <cfRule type="duplicateValues" dxfId="19649" priority="16624"/>
  </conditionalFormatting>
  <conditionalFormatting sqref="G615">
    <cfRule type="duplicateValues" dxfId="19648" priority="16623"/>
  </conditionalFormatting>
  <conditionalFormatting sqref="G615">
    <cfRule type="duplicateValues" dxfId="19647" priority="16622"/>
  </conditionalFormatting>
  <conditionalFormatting sqref="G615">
    <cfRule type="duplicateValues" dxfId="19646" priority="16621"/>
  </conditionalFormatting>
  <conditionalFormatting sqref="G615">
    <cfRule type="duplicateValues" dxfId="19645" priority="16620"/>
  </conditionalFormatting>
  <conditionalFormatting sqref="G615">
    <cfRule type="duplicateValues" dxfId="19644" priority="16619"/>
  </conditionalFormatting>
  <conditionalFormatting sqref="G615">
    <cfRule type="duplicateValues" dxfId="19643" priority="16618"/>
  </conditionalFormatting>
  <conditionalFormatting sqref="G615">
    <cfRule type="duplicateValues" dxfId="19642" priority="16617"/>
  </conditionalFormatting>
  <conditionalFormatting sqref="G615">
    <cfRule type="duplicateValues" dxfId="19641" priority="16616"/>
  </conditionalFormatting>
  <conditionalFormatting sqref="G615">
    <cfRule type="duplicateValues" dxfId="19640" priority="16615"/>
  </conditionalFormatting>
  <conditionalFormatting sqref="G615">
    <cfRule type="duplicateValues" dxfId="19639" priority="16614"/>
  </conditionalFormatting>
  <conditionalFormatting sqref="G615">
    <cfRule type="duplicateValues" dxfId="19638" priority="16613"/>
  </conditionalFormatting>
  <conditionalFormatting sqref="G615">
    <cfRule type="duplicateValues" dxfId="19637" priority="16612"/>
  </conditionalFormatting>
  <conditionalFormatting sqref="G615">
    <cfRule type="duplicateValues" dxfId="19636" priority="16611"/>
  </conditionalFormatting>
  <conditionalFormatting sqref="G615">
    <cfRule type="duplicateValues" dxfId="19635" priority="16610"/>
  </conditionalFormatting>
  <conditionalFormatting sqref="G615">
    <cfRule type="duplicateValues" dxfId="19634" priority="16609"/>
  </conditionalFormatting>
  <conditionalFormatting sqref="G615">
    <cfRule type="duplicateValues" dxfId="19633" priority="16608"/>
  </conditionalFormatting>
  <conditionalFormatting sqref="G615">
    <cfRule type="duplicateValues" dxfId="19632" priority="16607"/>
  </conditionalFormatting>
  <conditionalFormatting sqref="G615">
    <cfRule type="duplicateValues" dxfId="19631" priority="16606"/>
  </conditionalFormatting>
  <conditionalFormatting sqref="G615">
    <cfRule type="duplicateValues" dxfId="19630" priority="16605"/>
  </conditionalFormatting>
  <conditionalFormatting sqref="G615">
    <cfRule type="duplicateValues" dxfId="19629" priority="16604"/>
  </conditionalFormatting>
  <conditionalFormatting sqref="G615">
    <cfRule type="duplicateValues" dxfId="19628" priority="16603"/>
  </conditionalFormatting>
  <conditionalFormatting sqref="G615">
    <cfRule type="duplicateValues" dxfId="19627" priority="16602"/>
  </conditionalFormatting>
  <conditionalFormatting sqref="G615">
    <cfRule type="duplicateValues" dxfId="19626" priority="16601"/>
  </conditionalFormatting>
  <conditionalFormatting sqref="G615">
    <cfRule type="duplicateValues" dxfId="19625" priority="16600"/>
  </conditionalFormatting>
  <conditionalFormatting sqref="G615">
    <cfRule type="duplicateValues" dxfId="19624" priority="16599"/>
  </conditionalFormatting>
  <conditionalFormatting sqref="G615">
    <cfRule type="duplicateValues" dxfId="19623" priority="16598"/>
  </conditionalFormatting>
  <conditionalFormatting sqref="G615">
    <cfRule type="duplicateValues" dxfId="19622" priority="16597"/>
  </conditionalFormatting>
  <conditionalFormatting sqref="G615">
    <cfRule type="duplicateValues" dxfId="19621" priority="16596"/>
  </conditionalFormatting>
  <conditionalFormatting sqref="G615">
    <cfRule type="duplicateValues" dxfId="19620" priority="16595"/>
  </conditionalFormatting>
  <conditionalFormatting sqref="G615">
    <cfRule type="duplicateValues" dxfId="19619" priority="16594"/>
  </conditionalFormatting>
  <conditionalFormatting sqref="G615">
    <cfRule type="duplicateValues" dxfId="19618" priority="16593"/>
  </conditionalFormatting>
  <conditionalFormatting sqref="G615">
    <cfRule type="duplicateValues" dxfId="19617" priority="16592"/>
  </conditionalFormatting>
  <conditionalFormatting sqref="G615">
    <cfRule type="duplicateValues" dxfId="19616" priority="16591"/>
  </conditionalFormatting>
  <conditionalFormatting sqref="G615">
    <cfRule type="duplicateValues" dxfId="19615" priority="16590"/>
  </conditionalFormatting>
  <conditionalFormatting sqref="G615">
    <cfRule type="duplicateValues" dxfId="19614" priority="16589"/>
  </conditionalFormatting>
  <conditionalFormatting sqref="G615">
    <cfRule type="duplicateValues" dxfId="19613" priority="16588"/>
  </conditionalFormatting>
  <conditionalFormatting sqref="G615">
    <cfRule type="duplicateValues" dxfId="19612" priority="16587"/>
  </conditionalFormatting>
  <conditionalFormatting sqref="G615">
    <cfRule type="duplicateValues" dxfId="19611" priority="16586"/>
  </conditionalFormatting>
  <conditionalFormatting sqref="G615">
    <cfRule type="duplicateValues" dxfId="19610" priority="16585"/>
  </conditionalFormatting>
  <conditionalFormatting sqref="G615">
    <cfRule type="duplicateValues" dxfId="19609" priority="16584"/>
  </conditionalFormatting>
  <conditionalFormatting sqref="G615">
    <cfRule type="duplicateValues" dxfId="19608" priority="16583"/>
  </conditionalFormatting>
  <conditionalFormatting sqref="G615">
    <cfRule type="duplicateValues" dxfId="19607" priority="16582"/>
  </conditionalFormatting>
  <conditionalFormatting sqref="G615">
    <cfRule type="duplicateValues" dxfId="19606" priority="16581"/>
  </conditionalFormatting>
  <conditionalFormatting sqref="G615">
    <cfRule type="duplicateValues" dxfId="19605" priority="16580"/>
  </conditionalFormatting>
  <conditionalFormatting sqref="G615">
    <cfRule type="duplicateValues" dxfId="19604" priority="16579"/>
  </conditionalFormatting>
  <conditionalFormatting sqref="G615">
    <cfRule type="duplicateValues" dxfId="19603" priority="16578"/>
  </conditionalFormatting>
  <conditionalFormatting sqref="G615">
    <cfRule type="duplicateValues" dxfId="19602" priority="16577"/>
  </conditionalFormatting>
  <conditionalFormatting sqref="G615">
    <cfRule type="duplicateValues" dxfId="19601" priority="16576"/>
  </conditionalFormatting>
  <conditionalFormatting sqref="G615">
    <cfRule type="duplicateValues" dxfId="19600" priority="16575"/>
  </conditionalFormatting>
  <conditionalFormatting sqref="G615">
    <cfRule type="duplicateValues" dxfId="19599" priority="16574"/>
  </conditionalFormatting>
  <conditionalFormatting sqref="G616">
    <cfRule type="duplicateValues" dxfId="19598" priority="16573"/>
  </conditionalFormatting>
  <conditionalFormatting sqref="G625">
    <cfRule type="duplicateValues" dxfId="19597" priority="16572"/>
  </conditionalFormatting>
  <conditionalFormatting sqref="G625">
    <cfRule type="duplicateValues" dxfId="19596" priority="16571"/>
  </conditionalFormatting>
  <conditionalFormatting sqref="G625">
    <cfRule type="duplicateValues" dxfId="19595" priority="16570"/>
  </conditionalFormatting>
  <conditionalFormatting sqref="G625">
    <cfRule type="duplicateValues" dxfId="19594" priority="16569"/>
  </conditionalFormatting>
  <conditionalFormatting sqref="G625">
    <cfRule type="duplicateValues" dxfId="19593" priority="16568"/>
  </conditionalFormatting>
  <conditionalFormatting sqref="G625">
    <cfRule type="duplicateValues" dxfId="19592" priority="16567"/>
  </conditionalFormatting>
  <conditionalFormatting sqref="G625">
    <cfRule type="duplicateValues" dxfId="19591" priority="16566"/>
  </conditionalFormatting>
  <conditionalFormatting sqref="G625">
    <cfRule type="duplicateValues" dxfId="19590" priority="16565"/>
  </conditionalFormatting>
  <conditionalFormatting sqref="G625">
    <cfRule type="duplicateValues" dxfId="19589" priority="16564"/>
  </conditionalFormatting>
  <conditionalFormatting sqref="G625">
    <cfRule type="duplicateValues" dxfId="19588" priority="16563"/>
  </conditionalFormatting>
  <conditionalFormatting sqref="G625">
    <cfRule type="duplicateValues" dxfId="19587" priority="16562"/>
  </conditionalFormatting>
  <conditionalFormatting sqref="G625">
    <cfRule type="duplicateValues" dxfId="19586" priority="16561"/>
  </conditionalFormatting>
  <conditionalFormatting sqref="G625">
    <cfRule type="duplicateValues" dxfId="19585" priority="16560"/>
  </conditionalFormatting>
  <conditionalFormatting sqref="G625">
    <cfRule type="duplicateValues" dxfId="19584" priority="16559"/>
  </conditionalFormatting>
  <conditionalFormatting sqref="G625">
    <cfRule type="duplicateValues" dxfId="19583" priority="16558"/>
  </conditionalFormatting>
  <conditionalFormatting sqref="G625">
    <cfRule type="duplicateValues" dxfId="19582" priority="16557"/>
  </conditionalFormatting>
  <conditionalFormatting sqref="G625">
    <cfRule type="duplicateValues" dxfId="19581" priority="16556"/>
  </conditionalFormatting>
  <conditionalFormatting sqref="G625">
    <cfRule type="duplicateValues" dxfId="19580" priority="16555"/>
  </conditionalFormatting>
  <conditionalFormatting sqref="G625">
    <cfRule type="duplicateValues" dxfId="19579" priority="16554"/>
  </conditionalFormatting>
  <conditionalFormatting sqref="G625">
    <cfRule type="duplicateValues" dxfId="19578" priority="16553"/>
  </conditionalFormatting>
  <conditionalFormatting sqref="G625">
    <cfRule type="duplicateValues" dxfId="19577" priority="16552"/>
  </conditionalFormatting>
  <conditionalFormatting sqref="G625">
    <cfRule type="duplicateValues" dxfId="19576" priority="16551"/>
  </conditionalFormatting>
  <conditionalFormatting sqref="G625">
    <cfRule type="duplicateValues" dxfId="19575" priority="16550"/>
  </conditionalFormatting>
  <conditionalFormatting sqref="G625">
    <cfRule type="duplicateValues" dxfId="19574" priority="16549"/>
  </conditionalFormatting>
  <conditionalFormatting sqref="G625">
    <cfRule type="duplicateValues" dxfId="19573" priority="16548"/>
  </conditionalFormatting>
  <conditionalFormatting sqref="G625">
    <cfRule type="duplicateValues" dxfId="19572" priority="16547"/>
  </conditionalFormatting>
  <conditionalFormatting sqref="G625">
    <cfRule type="duplicateValues" dxfId="19571" priority="16546"/>
  </conditionalFormatting>
  <conditionalFormatting sqref="G625">
    <cfRule type="duplicateValues" dxfId="19570" priority="16545"/>
  </conditionalFormatting>
  <conditionalFormatting sqref="G625">
    <cfRule type="duplicateValues" dxfId="19569" priority="16544"/>
  </conditionalFormatting>
  <conditionalFormatting sqref="G625">
    <cfRule type="duplicateValues" dxfId="19568" priority="16543"/>
  </conditionalFormatting>
  <conditionalFormatting sqref="G625">
    <cfRule type="duplicateValues" dxfId="19567" priority="16542"/>
  </conditionalFormatting>
  <conditionalFormatting sqref="G625">
    <cfRule type="duplicateValues" dxfId="19566" priority="16541"/>
  </conditionalFormatting>
  <conditionalFormatting sqref="G625">
    <cfRule type="duplicateValues" dxfId="19565" priority="16540"/>
  </conditionalFormatting>
  <conditionalFormatting sqref="G625">
    <cfRule type="duplicateValues" dxfId="19564" priority="16539"/>
  </conditionalFormatting>
  <conditionalFormatting sqref="G625">
    <cfRule type="duplicateValues" dxfId="19563" priority="16538"/>
  </conditionalFormatting>
  <conditionalFormatting sqref="G625">
    <cfRule type="duplicateValues" dxfId="19562" priority="16537"/>
  </conditionalFormatting>
  <conditionalFormatting sqref="G625">
    <cfRule type="duplicateValues" dxfId="19561" priority="16536"/>
  </conditionalFormatting>
  <conditionalFormatting sqref="G625">
    <cfRule type="duplicateValues" dxfId="19560" priority="16535"/>
  </conditionalFormatting>
  <conditionalFormatting sqref="G625">
    <cfRule type="duplicateValues" dxfId="19559" priority="16534"/>
  </conditionalFormatting>
  <conditionalFormatting sqref="G625">
    <cfRule type="duplicateValues" dxfId="19558" priority="16533"/>
  </conditionalFormatting>
  <conditionalFormatting sqref="G625">
    <cfRule type="duplicateValues" dxfId="19557" priority="16532"/>
  </conditionalFormatting>
  <conditionalFormatting sqref="G625">
    <cfRule type="duplicateValues" dxfId="19556" priority="16531"/>
  </conditionalFormatting>
  <conditionalFormatting sqref="G625">
    <cfRule type="duplicateValues" dxfId="19555" priority="16530"/>
  </conditionalFormatting>
  <conditionalFormatting sqref="G625">
    <cfRule type="duplicateValues" dxfId="19554" priority="16529"/>
  </conditionalFormatting>
  <conditionalFormatting sqref="G625">
    <cfRule type="duplicateValues" dxfId="19553" priority="16528"/>
  </conditionalFormatting>
  <conditionalFormatting sqref="G625">
    <cfRule type="duplicateValues" dxfId="19552" priority="16527"/>
  </conditionalFormatting>
  <conditionalFormatting sqref="G625">
    <cfRule type="duplicateValues" dxfId="19551" priority="16526"/>
  </conditionalFormatting>
  <conditionalFormatting sqref="G625">
    <cfRule type="duplicateValues" dxfId="19550" priority="16525"/>
  </conditionalFormatting>
  <conditionalFormatting sqref="G625">
    <cfRule type="duplicateValues" dxfId="19549" priority="16524"/>
  </conditionalFormatting>
  <conditionalFormatting sqref="G625">
    <cfRule type="duplicateValues" dxfId="19548" priority="16523"/>
  </conditionalFormatting>
  <conditionalFormatting sqref="G625">
    <cfRule type="duplicateValues" dxfId="19547" priority="16522"/>
  </conditionalFormatting>
  <conditionalFormatting sqref="G625">
    <cfRule type="duplicateValues" dxfId="19546" priority="16521"/>
  </conditionalFormatting>
  <conditionalFormatting sqref="G625">
    <cfRule type="duplicateValues" dxfId="19545" priority="16520"/>
  </conditionalFormatting>
  <conditionalFormatting sqref="G625">
    <cfRule type="duplicateValues" dxfId="19544" priority="16519"/>
  </conditionalFormatting>
  <conditionalFormatting sqref="G625">
    <cfRule type="duplicateValues" dxfId="19543" priority="16518"/>
  </conditionalFormatting>
  <conditionalFormatting sqref="G625">
    <cfRule type="duplicateValues" dxfId="19542" priority="16517"/>
  </conditionalFormatting>
  <conditionalFormatting sqref="G625">
    <cfRule type="duplicateValues" dxfId="19541" priority="16516"/>
  </conditionalFormatting>
  <conditionalFormatting sqref="G625">
    <cfRule type="duplicateValues" dxfId="19540" priority="16515"/>
  </conditionalFormatting>
  <conditionalFormatting sqref="G625">
    <cfRule type="duplicateValues" dxfId="19539" priority="16514"/>
  </conditionalFormatting>
  <conditionalFormatting sqref="G625">
    <cfRule type="duplicateValues" dxfId="19538" priority="16513"/>
  </conditionalFormatting>
  <conditionalFormatting sqref="G625">
    <cfRule type="duplicateValues" dxfId="19537" priority="16512"/>
  </conditionalFormatting>
  <conditionalFormatting sqref="G625">
    <cfRule type="duplicateValues" dxfId="19536" priority="16511"/>
  </conditionalFormatting>
  <conditionalFormatting sqref="G625">
    <cfRule type="duplicateValues" dxfId="19535" priority="16510"/>
  </conditionalFormatting>
  <conditionalFormatting sqref="G625">
    <cfRule type="duplicateValues" dxfId="19534" priority="16509"/>
  </conditionalFormatting>
  <conditionalFormatting sqref="G625">
    <cfRule type="duplicateValues" dxfId="19533" priority="16508"/>
  </conditionalFormatting>
  <conditionalFormatting sqref="G625">
    <cfRule type="duplicateValues" dxfId="19532" priority="16507"/>
  </conditionalFormatting>
  <conditionalFormatting sqref="G625">
    <cfRule type="duplicateValues" dxfId="19531" priority="16506"/>
  </conditionalFormatting>
  <conditionalFormatting sqref="G625">
    <cfRule type="duplicateValues" dxfId="19530" priority="16505"/>
  </conditionalFormatting>
  <conditionalFormatting sqref="G625">
    <cfRule type="duplicateValues" dxfId="19529" priority="16504"/>
  </conditionalFormatting>
  <conditionalFormatting sqref="G625">
    <cfRule type="duplicateValues" dxfId="19528" priority="16503"/>
  </conditionalFormatting>
  <conditionalFormatting sqref="G625">
    <cfRule type="duplicateValues" dxfId="19527" priority="16502"/>
  </conditionalFormatting>
  <conditionalFormatting sqref="G625">
    <cfRule type="duplicateValues" dxfId="19526" priority="16501"/>
  </conditionalFormatting>
  <conditionalFormatting sqref="G625">
    <cfRule type="duplicateValues" dxfId="19525" priority="16500"/>
  </conditionalFormatting>
  <conditionalFormatting sqref="G625">
    <cfRule type="duplicateValues" dxfId="19524" priority="16499"/>
  </conditionalFormatting>
  <conditionalFormatting sqref="G625">
    <cfRule type="duplicateValues" dxfId="19523" priority="16498"/>
  </conditionalFormatting>
  <conditionalFormatting sqref="G625">
    <cfRule type="duplicateValues" dxfId="19522" priority="16497"/>
  </conditionalFormatting>
  <conditionalFormatting sqref="G625">
    <cfRule type="duplicateValues" dxfId="19521" priority="16496"/>
  </conditionalFormatting>
  <conditionalFormatting sqref="G625">
    <cfRule type="duplicateValues" dxfId="19520" priority="16495"/>
  </conditionalFormatting>
  <conditionalFormatting sqref="G625">
    <cfRule type="duplicateValues" dxfId="19519" priority="16494"/>
  </conditionalFormatting>
  <conditionalFormatting sqref="G625">
    <cfRule type="duplicateValues" dxfId="19518" priority="16493"/>
  </conditionalFormatting>
  <conditionalFormatting sqref="G625">
    <cfRule type="duplicateValues" dxfId="19517" priority="16492"/>
  </conditionalFormatting>
  <conditionalFormatting sqref="G625">
    <cfRule type="duplicateValues" dxfId="19516" priority="16491"/>
  </conditionalFormatting>
  <conditionalFormatting sqref="G625">
    <cfRule type="duplicateValues" dxfId="19515" priority="16490"/>
  </conditionalFormatting>
  <conditionalFormatting sqref="G625">
    <cfRule type="duplicateValues" dxfId="19514" priority="16489"/>
  </conditionalFormatting>
  <conditionalFormatting sqref="G625">
    <cfRule type="duplicateValues" dxfId="19513" priority="16488"/>
  </conditionalFormatting>
  <conditionalFormatting sqref="G625">
    <cfRule type="duplicateValues" dxfId="19512" priority="16487"/>
  </conditionalFormatting>
  <conditionalFormatting sqref="G625">
    <cfRule type="duplicateValues" dxfId="19511" priority="16486"/>
  </conditionalFormatting>
  <conditionalFormatting sqref="G625">
    <cfRule type="duplicateValues" dxfId="19510" priority="16485"/>
  </conditionalFormatting>
  <conditionalFormatting sqref="G625">
    <cfRule type="duplicateValues" dxfId="19509" priority="16484"/>
  </conditionalFormatting>
  <conditionalFormatting sqref="G625">
    <cfRule type="duplicateValues" dxfId="19508" priority="16483"/>
  </conditionalFormatting>
  <conditionalFormatting sqref="G625">
    <cfRule type="duplicateValues" dxfId="19507" priority="16482"/>
  </conditionalFormatting>
  <conditionalFormatting sqref="G625">
    <cfRule type="duplicateValues" dxfId="19506" priority="16481"/>
  </conditionalFormatting>
  <conditionalFormatting sqref="G625">
    <cfRule type="duplicateValues" dxfId="19505" priority="16480"/>
  </conditionalFormatting>
  <conditionalFormatting sqref="G625">
    <cfRule type="duplicateValues" dxfId="19504" priority="16479"/>
  </conditionalFormatting>
  <conditionalFormatting sqref="G625">
    <cfRule type="duplicateValues" dxfId="19503" priority="16478"/>
  </conditionalFormatting>
  <conditionalFormatting sqref="G625">
    <cfRule type="duplicateValues" dxfId="19502" priority="16477"/>
  </conditionalFormatting>
  <conditionalFormatting sqref="G625">
    <cfRule type="duplicateValues" dxfId="19501" priority="16476"/>
  </conditionalFormatting>
  <conditionalFormatting sqref="G625">
    <cfRule type="duplicateValues" dxfId="19500" priority="16475"/>
  </conditionalFormatting>
  <conditionalFormatting sqref="G625">
    <cfRule type="duplicateValues" dxfId="19499" priority="16474"/>
  </conditionalFormatting>
  <conditionalFormatting sqref="G625">
    <cfRule type="duplicateValues" dxfId="19498" priority="16473"/>
  </conditionalFormatting>
  <conditionalFormatting sqref="G625">
    <cfRule type="duplicateValues" dxfId="19497" priority="16472"/>
  </conditionalFormatting>
  <conditionalFormatting sqref="G625">
    <cfRule type="duplicateValues" dxfId="19496" priority="16471"/>
  </conditionalFormatting>
  <conditionalFormatting sqref="G625">
    <cfRule type="duplicateValues" dxfId="19495" priority="16470"/>
  </conditionalFormatting>
  <conditionalFormatting sqref="G625">
    <cfRule type="duplicateValues" dxfId="19494" priority="16469"/>
  </conditionalFormatting>
  <conditionalFormatting sqref="G625">
    <cfRule type="duplicateValues" dxfId="19493" priority="16468"/>
  </conditionalFormatting>
  <conditionalFormatting sqref="G625">
    <cfRule type="duplicateValues" dxfId="19492" priority="16467"/>
  </conditionalFormatting>
  <conditionalFormatting sqref="G625">
    <cfRule type="duplicateValues" dxfId="19491" priority="16466"/>
  </conditionalFormatting>
  <conditionalFormatting sqref="G625">
    <cfRule type="duplicateValues" dxfId="19490" priority="16465"/>
  </conditionalFormatting>
  <conditionalFormatting sqref="G625">
    <cfRule type="duplicateValues" dxfId="19489" priority="16464"/>
  </conditionalFormatting>
  <conditionalFormatting sqref="G625">
    <cfRule type="duplicateValues" dxfId="19488" priority="16463"/>
  </conditionalFormatting>
  <conditionalFormatting sqref="G625">
    <cfRule type="duplicateValues" dxfId="19487" priority="16462"/>
  </conditionalFormatting>
  <conditionalFormatting sqref="G625">
    <cfRule type="duplicateValues" dxfId="19486" priority="16461"/>
  </conditionalFormatting>
  <conditionalFormatting sqref="G625">
    <cfRule type="duplicateValues" dxfId="19485" priority="16460"/>
  </conditionalFormatting>
  <conditionalFormatting sqref="G625">
    <cfRule type="duplicateValues" dxfId="19484" priority="16459"/>
  </conditionalFormatting>
  <conditionalFormatting sqref="G625">
    <cfRule type="duplicateValues" dxfId="19483" priority="16458"/>
  </conditionalFormatting>
  <conditionalFormatting sqref="G625">
    <cfRule type="duplicateValues" dxfId="19482" priority="16457"/>
  </conditionalFormatting>
  <conditionalFormatting sqref="G625">
    <cfRule type="duplicateValues" dxfId="19481" priority="16456"/>
  </conditionalFormatting>
  <conditionalFormatting sqref="G625">
    <cfRule type="duplicateValues" dxfId="19480" priority="16455"/>
  </conditionalFormatting>
  <conditionalFormatting sqref="G625">
    <cfRule type="duplicateValues" dxfId="19479" priority="16454"/>
  </conditionalFormatting>
  <conditionalFormatting sqref="G625">
    <cfRule type="duplicateValues" dxfId="19478" priority="16453"/>
  </conditionalFormatting>
  <conditionalFormatting sqref="G625">
    <cfRule type="duplicateValues" dxfId="19477" priority="16452"/>
  </conditionalFormatting>
  <conditionalFormatting sqref="G625">
    <cfRule type="duplicateValues" dxfId="19476" priority="16451"/>
  </conditionalFormatting>
  <conditionalFormatting sqref="G625">
    <cfRule type="duplicateValues" dxfId="19475" priority="16450"/>
  </conditionalFormatting>
  <conditionalFormatting sqref="G625">
    <cfRule type="duplicateValues" dxfId="19474" priority="16449"/>
  </conditionalFormatting>
  <conditionalFormatting sqref="G625">
    <cfRule type="duplicateValues" dxfId="19473" priority="16448"/>
  </conditionalFormatting>
  <conditionalFormatting sqref="G625">
    <cfRule type="duplicateValues" dxfId="19472" priority="16447"/>
  </conditionalFormatting>
  <conditionalFormatting sqref="G625">
    <cfRule type="duplicateValues" dxfId="19471" priority="16446"/>
  </conditionalFormatting>
  <conditionalFormatting sqref="G625">
    <cfRule type="duplicateValues" dxfId="19470" priority="16445"/>
  </conditionalFormatting>
  <conditionalFormatting sqref="G625">
    <cfRule type="duplicateValues" dxfId="19469" priority="16444"/>
  </conditionalFormatting>
  <conditionalFormatting sqref="G625">
    <cfRule type="duplicateValues" dxfId="19468" priority="16443"/>
  </conditionalFormatting>
  <conditionalFormatting sqref="G625">
    <cfRule type="duplicateValues" dxfId="19467" priority="16442"/>
  </conditionalFormatting>
  <conditionalFormatting sqref="G625">
    <cfRule type="duplicateValues" dxfId="19466" priority="16441"/>
  </conditionalFormatting>
  <conditionalFormatting sqref="G625">
    <cfRule type="duplicateValues" dxfId="19465" priority="16440"/>
  </conditionalFormatting>
  <conditionalFormatting sqref="G625">
    <cfRule type="duplicateValues" dxfId="19464" priority="16439"/>
  </conditionalFormatting>
  <conditionalFormatting sqref="G625">
    <cfRule type="duplicateValues" dxfId="19463" priority="16438"/>
  </conditionalFormatting>
  <conditionalFormatting sqref="G625">
    <cfRule type="duplicateValues" dxfId="19462" priority="16437"/>
  </conditionalFormatting>
  <conditionalFormatting sqref="G625">
    <cfRule type="duplicateValues" dxfId="19461" priority="16436"/>
  </conditionalFormatting>
  <conditionalFormatting sqref="G625">
    <cfRule type="duplicateValues" dxfId="19460" priority="16435"/>
  </conditionalFormatting>
  <conditionalFormatting sqref="G625">
    <cfRule type="duplicateValues" dxfId="19459" priority="16434"/>
  </conditionalFormatting>
  <conditionalFormatting sqref="G625">
    <cfRule type="duplicateValues" dxfId="19458" priority="16433"/>
  </conditionalFormatting>
  <conditionalFormatting sqref="G626">
    <cfRule type="duplicateValues" dxfId="19457" priority="16432"/>
  </conditionalFormatting>
  <conditionalFormatting sqref="G626">
    <cfRule type="duplicateValues" dxfId="19456" priority="16431"/>
  </conditionalFormatting>
  <conditionalFormatting sqref="G626">
    <cfRule type="duplicateValues" dxfId="19455" priority="16430"/>
  </conditionalFormatting>
  <conditionalFormatting sqref="G626">
    <cfRule type="duplicateValues" dxfId="19454" priority="16429"/>
  </conditionalFormatting>
  <conditionalFormatting sqref="G626">
    <cfRule type="duplicateValues" dxfId="19453" priority="16428"/>
  </conditionalFormatting>
  <conditionalFormatting sqref="G626">
    <cfRule type="duplicateValues" dxfId="19452" priority="16427"/>
  </conditionalFormatting>
  <conditionalFormatting sqref="G626">
    <cfRule type="duplicateValues" dxfId="19451" priority="16426"/>
  </conditionalFormatting>
  <conditionalFormatting sqref="G626">
    <cfRule type="duplicateValues" dxfId="19450" priority="16425"/>
  </conditionalFormatting>
  <conditionalFormatting sqref="G626">
    <cfRule type="duplicateValues" dxfId="19449" priority="16424"/>
  </conditionalFormatting>
  <conditionalFormatting sqref="G626">
    <cfRule type="duplicateValues" dxfId="19448" priority="16423"/>
  </conditionalFormatting>
  <conditionalFormatting sqref="G626">
    <cfRule type="duplicateValues" dxfId="19447" priority="16422"/>
  </conditionalFormatting>
  <conditionalFormatting sqref="G626">
    <cfRule type="duplicateValues" dxfId="19446" priority="16421"/>
  </conditionalFormatting>
  <conditionalFormatting sqref="G626">
    <cfRule type="duplicateValues" dxfId="19445" priority="16420"/>
  </conditionalFormatting>
  <conditionalFormatting sqref="G626">
    <cfRule type="duplicateValues" dxfId="19444" priority="16419"/>
  </conditionalFormatting>
  <conditionalFormatting sqref="G626">
    <cfRule type="duplicateValues" dxfId="19443" priority="16418"/>
  </conditionalFormatting>
  <conditionalFormatting sqref="G626">
    <cfRule type="duplicateValues" dxfId="19442" priority="16417"/>
  </conditionalFormatting>
  <conditionalFormatting sqref="G626">
    <cfRule type="duplicateValues" dxfId="19441" priority="16416"/>
  </conditionalFormatting>
  <conditionalFormatting sqref="G626">
    <cfRule type="duplicateValues" dxfId="19440" priority="16415"/>
  </conditionalFormatting>
  <conditionalFormatting sqref="G626">
    <cfRule type="duplicateValues" dxfId="19439" priority="16414"/>
  </conditionalFormatting>
  <conditionalFormatting sqref="G626">
    <cfRule type="duplicateValues" dxfId="19438" priority="16413"/>
  </conditionalFormatting>
  <conditionalFormatting sqref="G626">
    <cfRule type="duplicateValues" dxfId="19437" priority="16412"/>
  </conditionalFormatting>
  <conditionalFormatting sqref="G626">
    <cfRule type="duplicateValues" dxfId="19436" priority="16411"/>
  </conditionalFormatting>
  <conditionalFormatting sqref="G626">
    <cfRule type="duplicateValues" dxfId="19435" priority="16410"/>
  </conditionalFormatting>
  <conditionalFormatting sqref="G626">
    <cfRule type="duplicateValues" dxfId="19434" priority="16409"/>
  </conditionalFormatting>
  <conditionalFormatting sqref="G626">
    <cfRule type="duplicateValues" dxfId="19433" priority="16408"/>
  </conditionalFormatting>
  <conditionalFormatting sqref="G626">
    <cfRule type="duplicateValues" dxfId="19432" priority="16407"/>
  </conditionalFormatting>
  <conditionalFormatting sqref="G626">
    <cfRule type="duplicateValues" dxfId="19431" priority="16406"/>
  </conditionalFormatting>
  <conditionalFormatting sqref="G626">
    <cfRule type="duplicateValues" dxfId="19430" priority="16405"/>
  </conditionalFormatting>
  <conditionalFormatting sqref="G626">
    <cfRule type="duplicateValues" dxfId="19429" priority="16404"/>
  </conditionalFormatting>
  <conditionalFormatting sqref="G626">
    <cfRule type="duplicateValues" dxfId="19428" priority="16403"/>
  </conditionalFormatting>
  <conditionalFormatting sqref="G626">
    <cfRule type="duplicateValues" dxfId="19427" priority="16402"/>
  </conditionalFormatting>
  <conditionalFormatting sqref="G626">
    <cfRule type="duplicateValues" dxfId="19426" priority="16401"/>
  </conditionalFormatting>
  <conditionalFormatting sqref="G626">
    <cfRule type="duplicateValues" dxfId="19425" priority="16400"/>
  </conditionalFormatting>
  <conditionalFormatting sqref="G626">
    <cfRule type="duplicateValues" dxfId="19424" priority="16399"/>
  </conditionalFormatting>
  <conditionalFormatting sqref="G626">
    <cfRule type="duplicateValues" dxfId="19423" priority="16398"/>
  </conditionalFormatting>
  <conditionalFormatting sqref="G626">
    <cfRule type="duplicateValues" dxfId="19422" priority="16397"/>
  </conditionalFormatting>
  <conditionalFormatting sqref="G626">
    <cfRule type="duplicateValues" dxfId="19421" priority="16396"/>
  </conditionalFormatting>
  <conditionalFormatting sqref="G626">
    <cfRule type="duplicateValues" dxfId="19420" priority="16395"/>
  </conditionalFormatting>
  <conditionalFormatting sqref="G626">
    <cfRule type="duplicateValues" dxfId="19419" priority="16394"/>
  </conditionalFormatting>
  <conditionalFormatting sqref="G626">
    <cfRule type="duplicateValues" dxfId="19418" priority="16393"/>
  </conditionalFormatting>
  <conditionalFormatting sqref="G626">
    <cfRule type="duplicateValues" dxfId="19417" priority="16392"/>
  </conditionalFormatting>
  <conditionalFormatting sqref="G626">
    <cfRule type="duplicateValues" dxfId="19416" priority="16391"/>
  </conditionalFormatting>
  <conditionalFormatting sqref="G626">
    <cfRule type="duplicateValues" dxfId="19415" priority="16390"/>
  </conditionalFormatting>
  <conditionalFormatting sqref="G626">
    <cfRule type="duplicateValues" dxfId="19414" priority="16389"/>
  </conditionalFormatting>
  <conditionalFormatting sqref="G626">
    <cfRule type="duplicateValues" dxfId="19413" priority="16388"/>
  </conditionalFormatting>
  <conditionalFormatting sqref="G626">
    <cfRule type="duplicateValues" dxfId="19412" priority="16387"/>
  </conditionalFormatting>
  <conditionalFormatting sqref="G626">
    <cfRule type="duplicateValues" dxfId="19411" priority="16386"/>
  </conditionalFormatting>
  <conditionalFormatting sqref="G626">
    <cfRule type="duplicateValues" dxfId="19410" priority="16385"/>
  </conditionalFormatting>
  <conditionalFormatting sqref="G626">
    <cfRule type="duplicateValues" dxfId="19409" priority="16384"/>
  </conditionalFormatting>
  <conditionalFormatting sqref="G626">
    <cfRule type="duplicateValues" dxfId="19408" priority="16383"/>
  </conditionalFormatting>
  <conditionalFormatting sqref="G626">
    <cfRule type="duplicateValues" dxfId="19407" priority="16382"/>
  </conditionalFormatting>
  <conditionalFormatting sqref="G626">
    <cfRule type="duplicateValues" dxfId="19406" priority="16381"/>
  </conditionalFormatting>
  <conditionalFormatting sqref="G626">
    <cfRule type="duplicateValues" dxfId="19405" priority="16380"/>
  </conditionalFormatting>
  <conditionalFormatting sqref="G626">
    <cfRule type="duplicateValues" dxfId="19404" priority="16379"/>
  </conditionalFormatting>
  <conditionalFormatting sqref="G626">
    <cfRule type="duplicateValues" dxfId="19403" priority="16378"/>
  </conditionalFormatting>
  <conditionalFormatting sqref="G626">
    <cfRule type="duplicateValues" dxfId="19402" priority="16377"/>
  </conditionalFormatting>
  <conditionalFormatting sqref="G626">
    <cfRule type="duplicateValues" dxfId="19401" priority="16376"/>
  </conditionalFormatting>
  <conditionalFormatting sqref="G626">
    <cfRule type="duplicateValues" dxfId="19400" priority="16375"/>
  </conditionalFormatting>
  <conditionalFormatting sqref="G626">
    <cfRule type="duplicateValues" dxfId="19399" priority="16374"/>
  </conditionalFormatting>
  <conditionalFormatting sqref="G626">
    <cfRule type="duplicateValues" dxfId="19398" priority="16373"/>
  </conditionalFormatting>
  <conditionalFormatting sqref="G626">
    <cfRule type="duplicateValues" dxfId="19397" priority="16372"/>
  </conditionalFormatting>
  <conditionalFormatting sqref="G626">
    <cfRule type="duplicateValues" dxfId="19396" priority="16371"/>
  </conditionalFormatting>
  <conditionalFormatting sqref="G626">
    <cfRule type="duplicateValues" dxfId="19395" priority="16370"/>
  </conditionalFormatting>
  <conditionalFormatting sqref="G626">
    <cfRule type="duplicateValues" dxfId="19394" priority="16369"/>
  </conditionalFormatting>
  <conditionalFormatting sqref="G626">
    <cfRule type="duplicateValues" dxfId="19393" priority="16368"/>
  </conditionalFormatting>
  <conditionalFormatting sqref="G626">
    <cfRule type="duplicateValues" dxfId="19392" priority="16367"/>
  </conditionalFormatting>
  <conditionalFormatting sqref="G626">
    <cfRule type="duplicateValues" dxfId="19391" priority="16366"/>
  </conditionalFormatting>
  <conditionalFormatting sqref="G626">
    <cfRule type="duplicateValues" dxfId="19390" priority="16365"/>
  </conditionalFormatting>
  <conditionalFormatting sqref="G626">
    <cfRule type="duplicateValues" dxfId="19389" priority="16364"/>
  </conditionalFormatting>
  <conditionalFormatting sqref="G626">
    <cfRule type="duplicateValues" dxfId="19388" priority="16363"/>
  </conditionalFormatting>
  <conditionalFormatting sqref="G626">
    <cfRule type="duplicateValues" dxfId="19387" priority="16362"/>
  </conditionalFormatting>
  <conditionalFormatting sqref="G626">
    <cfRule type="duplicateValues" dxfId="19386" priority="16361"/>
  </conditionalFormatting>
  <conditionalFormatting sqref="G626">
    <cfRule type="duplicateValues" dxfId="19385" priority="16360"/>
  </conditionalFormatting>
  <conditionalFormatting sqref="G626">
    <cfRule type="duplicateValues" dxfId="19384" priority="16359"/>
  </conditionalFormatting>
  <conditionalFormatting sqref="G626">
    <cfRule type="duplicateValues" dxfId="19383" priority="16358"/>
  </conditionalFormatting>
  <conditionalFormatting sqref="G626">
    <cfRule type="duplicateValues" dxfId="19382" priority="16357"/>
  </conditionalFormatting>
  <conditionalFormatting sqref="G626">
    <cfRule type="duplicateValues" dxfId="19381" priority="16356"/>
  </conditionalFormatting>
  <conditionalFormatting sqref="G626">
    <cfRule type="duplicateValues" dxfId="19380" priority="16355"/>
  </conditionalFormatting>
  <conditionalFormatting sqref="G626">
    <cfRule type="duplicateValues" dxfId="19379" priority="16354"/>
  </conditionalFormatting>
  <conditionalFormatting sqref="G626">
    <cfRule type="duplicateValues" dxfId="19378" priority="16353"/>
  </conditionalFormatting>
  <conditionalFormatting sqref="G626">
    <cfRule type="duplicateValues" dxfId="19377" priority="16352"/>
  </conditionalFormatting>
  <conditionalFormatting sqref="G626">
    <cfRule type="duplicateValues" dxfId="19376" priority="16351"/>
  </conditionalFormatting>
  <conditionalFormatting sqref="G626">
    <cfRule type="duplicateValues" dxfId="19375" priority="16350"/>
  </conditionalFormatting>
  <conditionalFormatting sqref="G626">
    <cfRule type="duplicateValues" dxfId="19374" priority="16349"/>
  </conditionalFormatting>
  <conditionalFormatting sqref="G626">
    <cfRule type="duplicateValues" dxfId="19373" priority="16348"/>
  </conditionalFormatting>
  <conditionalFormatting sqref="G626">
    <cfRule type="duplicateValues" dxfId="19372" priority="16347"/>
  </conditionalFormatting>
  <conditionalFormatting sqref="G626">
    <cfRule type="duplicateValues" dxfId="19371" priority="16346"/>
  </conditionalFormatting>
  <conditionalFormatting sqref="G626">
    <cfRule type="duplicateValues" dxfId="19370" priority="16345"/>
  </conditionalFormatting>
  <conditionalFormatting sqref="G626">
    <cfRule type="duplicateValues" dxfId="19369" priority="16344"/>
  </conditionalFormatting>
  <conditionalFormatting sqref="G626">
    <cfRule type="duplicateValues" dxfId="19368" priority="16343"/>
  </conditionalFormatting>
  <conditionalFormatting sqref="G626">
    <cfRule type="duplicateValues" dxfId="19367" priority="16342"/>
  </conditionalFormatting>
  <conditionalFormatting sqref="G626">
    <cfRule type="duplicateValues" dxfId="19366" priority="16341"/>
  </conditionalFormatting>
  <conditionalFormatting sqref="G626">
    <cfRule type="duplicateValues" dxfId="19365" priority="16340"/>
  </conditionalFormatting>
  <conditionalFormatting sqref="G626">
    <cfRule type="duplicateValues" dxfId="19364" priority="16339"/>
  </conditionalFormatting>
  <conditionalFormatting sqref="G626">
    <cfRule type="duplicateValues" dxfId="19363" priority="16338"/>
  </conditionalFormatting>
  <conditionalFormatting sqref="G626">
    <cfRule type="duplicateValues" dxfId="19362" priority="16337"/>
  </conditionalFormatting>
  <conditionalFormatting sqref="G626">
    <cfRule type="duplicateValues" dxfId="19361" priority="16336"/>
  </conditionalFormatting>
  <conditionalFormatting sqref="G626">
    <cfRule type="duplicateValues" dxfId="19360" priority="16335"/>
  </conditionalFormatting>
  <conditionalFormatting sqref="G626">
    <cfRule type="duplicateValues" dxfId="19359" priority="16334"/>
  </conditionalFormatting>
  <conditionalFormatting sqref="G626">
    <cfRule type="duplicateValues" dxfId="19358" priority="16333"/>
  </conditionalFormatting>
  <conditionalFormatting sqref="G626">
    <cfRule type="duplicateValues" dxfId="19357" priority="16332"/>
  </conditionalFormatting>
  <conditionalFormatting sqref="G626">
    <cfRule type="duplicateValues" dxfId="19356" priority="16331"/>
  </conditionalFormatting>
  <conditionalFormatting sqref="G626">
    <cfRule type="duplicateValues" dxfId="19355" priority="16330"/>
  </conditionalFormatting>
  <conditionalFormatting sqref="G626">
    <cfRule type="duplicateValues" dxfId="19354" priority="16329"/>
  </conditionalFormatting>
  <conditionalFormatting sqref="G626">
    <cfRule type="duplicateValues" dxfId="19353" priority="16328"/>
  </conditionalFormatting>
  <conditionalFormatting sqref="G626">
    <cfRule type="duplicateValues" dxfId="19352" priority="16327"/>
  </conditionalFormatting>
  <conditionalFormatting sqref="G626">
    <cfRule type="duplicateValues" dxfId="19351" priority="16326"/>
  </conditionalFormatting>
  <conditionalFormatting sqref="G626">
    <cfRule type="duplicateValues" dxfId="19350" priority="16325"/>
  </conditionalFormatting>
  <conditionalFormatting sqref="G626">
    <cfRule type="duplicateValues" dxfId="19349" priority="16324"/>
  </conditionalFormatting>
  <conditionalFormatting sqref="G626">
    <cfRule type="duplicateValues" dxfId="19348" priority="16323"/>
  </conditionalFormatting>
  <conditionalFormatting sqref="G626">
    <cfRule type="duplicateValues" dxfId="19347" priority="16322"/>
  </conditionalFormatting>
  <conditionalFormatting sqref="G626">
    <cfRule type="duplicateValues" dxfId="19346" priority="16321"/>
  </conditionalFormatting>
  <conditionalFormatting sqref="G626">
    <cfRule type="duplicateValues" dxfId="19345" priority="16320"/>
  </conditionalFormatting>
  <conditionalFormatting sqref="G626">
    <cfRule type="duplicateValues" dxfId="19344" priority="16319"/>
  </conditionalFormatting>
  <conditionalFormatting sqref="G626">
    <cfRule type="duplicateValues" dxfId="19343" priority="16318"/>
  </conditionalFormatting>
  <conditionalFormatting sqref="G626">
    <cfRule type="duplicateValues" dxfId="19342" priority="16317"/>
  </conditionalFormatting>
  <conditionalFormatting sqref="G626">
    <cfRule type="duplicateValues" dxfId="19341" priority="16316"/>
  </conditionalFormatting>
  <conditionalFormatting sqref="G626">
    <cfRule type="duplicateValues" dxfId="19340" priority="16315"/>
  </conditionalFormatting>
  <conditionalFormatting sqref="G626">
    <cfRule type="duplicateValues" dxfId="19339" priority="16314"/>
  </conditionalFormatting>
  <conditionalFormatting sqref="G626">
    <cfRule type="duplicateValues" dxfId="19338" priority="16313"/>
  </conditionalFormatting>
  <conditionalFormatting sqref="G626">
    <cfRule type="duplicateValues" dxfId="19337" priority="16312"/>
  </conditionalFormatting>
  <conditionalFormatting sqref="G626">
    <cfRule type="duplicateValues" dxfId="19336" priority="16311"/>
  </conditionalFormatting>
  <conditionalFormatting sqref="G626">
    <cfRule type="duplicateValues" dxfId="19335" priority="16310"/>
  </conditionalFormatting>
  <conditionalFormatting sqref="G626">
    <cfRule type="duplicateValues" dxfId="19334" priority="16309"/>
  </conditionalFormatting>
  <conditionalFormatting sqref="G626">
    <cfRule type="duplicateValues" dxfId="19333" priority="16308"/>
  </conditionalFormatting>
  <conditionalFormatting sqref="G626">
    <cfRule type="duplicateValues" dxfId="19332" priority="16307"/>
  </conditionalFormatting>
  <conditionalFormatting sqref="G626">
    <cfRule type="duplicateValues" dxfId="19331" priority="16306"/>
  </conditionalFormatting>
  <conditionalFormatting sqref="G626">
    <cfRule type="duplicateValues" dxfId="19330" priority="16305"/>
  </conditionalFormatting>
  <conditionalFormatting sqref="G626">
    <cfRule type="duplicateValues" dxfId="19329" priority="16304"/>
  </conditionalFormatting>
  <conditionalFormatting sqref="G626">
    <cfRule type="duplicateValues" dxfId="19328" priority="16303"/>
  </conditionalFormatting>
  <conditionalFormatting sqref="G626">
    <cfRule type="duplicateValues" dxfId="19327" priority="16302"/>
  </conditionalFormatting>
  <conditionalFormatting sqref="G626">
    <cfRule type="duplicateValues" dxfId="19326" priority="16301"/>
  </conditionalFormatting>
  <conditionalFormatting sqref="G626">
    <cfRule type="duplicateValues" dxfId="19325" priority="16300"/>
  </conditionalFormatting>
  <conditionalFormatting sqref="G626">
    <cfRule type="duplicateValues" dxfId="19324" priority="16299"/>
  </conditionalFormatting>
  <conditionalFormatting sqref="G626">
    <cfRule type="duplicateValues" dxfId="19323" priority="16298"/>
  </conditionalFormatting>
  <conditionalFormatting sqref="G626">
    <cfRule type="duplicateValues" dxfId="19322" priority="16297"/>
  </conditionalFormatting>
  <conditionalFormatting sqref="G626">
    <cfRule type="duplicateValues" dxfId="19321" priority="16296"/>
  </conditionalFormatting>
  <conditionalFormatting sqref="G626">
    <cfRule type="duplicateValues" dxfId="19320" priority="16295"/>
  </conditionalFormatting>
  <conditionalFormatting sqref="G629">
    <cfRule type="duplicateValues" dxfId="19319" priority="16294"/>
  </conditionalFormatting>
  <conditionalFormatting sqref="G644">
    <cfRule type="duplicateValues" dxfId="19318" priority="16293"/>
  </conditionalFormatting>
  <conditionalFormatting sqref="G644">
    <cfRule type="duplicateValues" dxfId="19317" priority="16292"/>
  </conditionalFormatting>
  <conditionalFormatting sqref="G644">
    <cfRule type="duplicateValues" dxfId="19316" priority="16291"/>
  </conditionalFormatting>
  <conditionalFormatting sqref="G644">
    <cfRule type="duplicateValues" dxfId="19315" priority="16290"/>
  </conditionalFormatting>
  <conditionalFormatting sqref="G644">
    <cfRule type="duplicateValues" dxfId="19314" priority="16289"/>
  </conditionalFormatting>
  <conditionalFormatting sqref="G644">
    <cfRule type="duplicateValues" dxfId="19313" priority="16288"/>
  </conditionalFormatting>
  <conditionalFormatting sqref="G644">
    <cfRule type="duplicateValues" dxfId="19312" priority="16287"/>
  </conditionalFormatting>
  <conditionalFormatting sqref="G644">
    <cfRule type="duplicateValues" dxfId="19311" priority="16286"/>
  </conditionalFormatting>
  <conditionalFormatting sqref="G644">
    <cfRule type="duplicateValues" dxfId="19310" priority="16285"/>
  </conditionalFormatting>
  <conditionalFormatting sqref="G644">
    <cfRule type="duplicateValues" dxfId="19309" priority="16284"/>
  </conditionalFormatting>
  <conditionalFormatting sqref="G644">
    <cfRule type="duplicateValues" dxfId="19308" priority="16283"/>
  </conditionalFormatting>
  <conditionalFormatting sqref="G644">
    <cfRule type="duplicateValues" dxfId="19307" priority="16282"/>
  </conditionalFormatting>
  <conditionalFormatting sqref="G644">
    <cfRule type="duplicateValues" dxfId="19306" priority="16281"/>
  </conditionalFormatting>
  <conditionalFormatting sqref="G644">
    <cfRule type="duplicateValues" dxfId="19305" priority="16280"/>
  </conditionalFormatting>
  <conditionalFormatting sqref="G644">
    <cfRule type="duplicateValues" dxfId="19304" priority="16279"/>
  </conditionalFormatting>
  <conditionalFormatting sqref="G644">
    <cfRule type="duplicateValues" dxfId="19303" priority="16278"/>
  </conditionalFormatting>
  <conditionalFormatting sqref="G644">
    <cfRule type="duplicateValues" dxfId="19302" priority="16277"/>
  </conditionalFormatting>
  <conditionalFormatting sqref="G644">
    <cfRule type="duplicateValues" dxfId="19301" priority="16276"/>
  </conditionalFormatting>
  <conditionalFormatting sqref="G644">
    <cfRule type="duplicateValues" dxfId="19300" priority="16275"/>
  </conditionalFormatting>
  <conditionalFormatting sqref="G644">
    <cfRule type="duplicateValues" dxfId="19299" priority="16274"/>
  </conditionalFormatting>
  <conditionalFormatting sqref="G644">
    <cfRule type="duplicateValues" dxfId="19298" priority="16273"/>
  </conditionalFormatting>
  <conditionalFormatting sqref="G644">
    <cfRule type="duplicateValues" dxfId="19297" priority="16272"/>
  </conditionalFormatting>
  <conditionalFormatting sqref="G644">
    <cfRule type="duplicateValues" dxfId="19296" priority="16271"/>
  </conditionalFormatting>
  <conditionalFormatting sqref="G644">
    <cfRule type="duplicateValues" dxfId="19295" priority="16270"/>
  </conditionalFormatting>
  <conditionalFormatting sqref="G644">
    <cfRule type="duplicateValues" dxfId="19294" priority="16269"/>
  </conditionalFormatting>
  <conditionalFormatting sqref="G644">
    <cfRule type="duplicateValues" dxfId="19293" priority="16268"/>
  </conditionalFormatting>
  <conditionalFormatting sqref="G644">
    <cfRule type="duplicateValues" dxfId="19292" priority="16267"/>
  </conditionalFormatting>
  <conditionalFormatting sqref="G644">
    <cfRule type="duplicateValues" dxfId="19291" priority="16266"/>
  </conditionalFormatting>
  <conditionalFormatting sqref="G644">
    <cfRule type="duplicateValues" dxfId="19290" priority="16265"/>
  </conditionalFormatting>
  <conditionalFormatting sqref="G644">
    <cfRule type="duplicateValues" dxfId="19289" priority="16264"/>
  </conditionalFormatting>
  <conditionalFormatting sqref="G644">
    <cfRule type="duplicateValues" dxfId="19288" priority="16263"/>
  </conditionalFormatting>
  <conditionalFormatting sqref="G644">
    <cfRule type="duplicateValues" dxfId="19287" priority="16262"/>
  </conditionalFormatting>
  <conditionalFormatting sqref="G644">
    <cfRule type="duplicateValues" dxfId="19286" priority="16261"/>
  </conditionalFormatting>
  <conditionalFormatting sqref="G644">
    <cfRule type="duplicateValues" dxfId="19285" priority="16260"/>
  </conditionalFormatting>
  <conditionalFormatting sqref="G644">
    <cfRule type="duplicateValues" dxfId="19284" priority="16259"/>
  </conditionalFormatting>
  <conditionalFormatting sqref="G644">
    <cfRule type="duplicateValues" dxfId="19283" priority="16258"/>
  </conditionalFormatting>
  <conditionalFormatting sqref="G644">
    <cfRule type="duplicateValues" dxfId="19282" priority="16257"/>
  </conditionalFormatting>
  <conditionalFormatting sqref="G644">
    <cfRule type="duplicateValues" dxfId="19281" priority="16256"/>
  </conditionalFormatting>
  <conditionalFormatting sqref="G644">
    <cfRule type="duplicateValues" dxfId="19280" priority="16255"/>
  </conditionalFormatting>
  <conditionalFormatting sqref="G644">
    <cfRule type="duplicateValues" dxfId="19279" priority="16254"/>
  </conditionalFormatting>
  <conditionalFormatting sqref="G644">
    <cfRule type="duplicateValues" dxfId="19278" priority="16253"/>
  </conditionalFormatting>
  <conditionalFormatting sqref="G644">
    <cfRule type="duplicateValues" dxfId="19277" priority="16252"/>
  </conditionalFormatting>
  <conditionalFormatting sqref="G644">
    <cfRule type="duplicateValues" dxfId="19276" priority="16251"/>
  </conditionalFormatting>
  <conditionalFormatting sqref="G644">
    <cfRule type="duplicateValues" dxfId="19275" priority="16250"/>
  </conditionalFormatting>
  <conditionalFormatting sqref="G644">
    <cfRule type="duplicateValues" dxfId="19274" priority="16249"/>
  </conditionalFormatting>
  <conditionalFormatting sqref="G644">
    <cfRule type="duplicateValues" dxfId="19273" priority="16248"/>
  </conditionalFormatting>
  <conditionalFormatting sqref="G644">
    <cfRule type="duplicateValues" dxfId="19272" priority="16247"/>
  </conditionalFormatting>
  <conditionalFormatting sqref="G644">
    <cfRule type="duplicateValues" dxfId="19271" priority="16246"/>
  </conditionalFormatting>
  <conditionalFormatting sqref="G644">
    <cfRule type="duplicateValues" dxfId="19270" priority="16245"/>
  </conditionalFormatting>
  <conditionalFormatting sqref="G644">
    <cfRule type="duplicateValues" dxfId="19269" priority="16244"/>
  </conditionalFormatting>
  <conditionalFormatting sqref="G644">
    <cfRule type="duplicateValues" dxfId="19268" priority="16243"/>
  </conditionalFormatting>
  <conditionalFormatting sqref="G644">
    <cfRule type="duplicateValues" dxfId="19267" priority="16242"/>
  </conditionalFormatting>
  <conditionalFormatting sqref="G644">
    <cfRule type="duplicateValues" dxfId="19266" priority="16241"/>
  </conditionalFormatting>
  <conditionalFormatting sqref="G644">
    <cfRule type="duplicateValues" dxfId="19265" priority="16240"/>
  </conditionalFormatting>
  <conditionalFormatting sqref="G644">
    <cfRule type="duplicateValues" dxfId="19264" priority="16239"/>
  </conditionalFormatting>
  <conditionalFormatting sqref="G644">
    <cfRule type="duplicateValues" dxfId="19263" priority="16238"/>
  </conditionalFormatting>
  <conditionalFormatting sqref="G644">
    <cfRule type="duplicateValues" dxfId="19262" priority="16237"/>
  </conditionalFormatting>
  <conditionalFormatting sqref="G644">
    <cfRule type="duplicateValues" dxfId="19261" priority="16236"/>
  </conditionalFormatting>
  <conditionalFormatting sqref="G644">
    <cfRule type="duplicateValues" dxfId="19260" priority="16235"/>
  </conditionalFormatting>
  <conditionalFormatting sqref="G644">
    <cfRule type="duplicateValues" dxfId="19259" priority="16234"/>
  </conditionalFormatting>
  <conditionalFormatting sqref="G644">
    <cfRule type="duplicateValues" dxfId="19258" priority="16233"/>
  </conditionalFormatting>
  <conditionalFormatting sqref="G644">
    <cfRule type="duplicateValues" dxfId="19257" priority="16232"/>
  </conditionalFormatting>
  <conditionalFormatting sqref="G644">
    <cfRule type="duplicateValues" dxfId="19256" priority="16231"/>
  </conditionalFormatting>
  <conditionalFormatting sqref="G644">
    <cfRule type="duplicateValues" dxfId="19255" priority="16230"/>
  </conditionalFormatting>
  <conditionalFormatting sqref="G644">
    <cfRule type="duplicateValues" dxfId="19254" priority="16229"/>
  </conditionalFormatting>
  <conditionalFormatting sqref="G644">
    <cfRule type="duplicateValues" dxfId="19253" priority="16228"/>
  </conditionalFormatting>
  <conditionalFormatting sqref="G644">
    <cfRule type="duplicateValues" dxfId="19252" priority="16227"/>
  </conditionalFormatting>
  <conditionalFormatting sqref="G644">
    <cfRule type="duplicateValues" dxfId="19251" priority="16226"/>
  </conditionalFormatting>
  <conditionalFormatting sqref="G644">
    <cfRule type="duplicateValues" dxfId="19250" priority="16225"/>
  </conditionalFormatting>
  <conditionalFormatting sqref="G645">
    <cfRule type="duplicateValues" dxfId="19249" priority="16224"/>
  </conditionalFormatting>
  <conditionalFormatting sqref="G646">
    <cfRule type="duplicateValues" dxfId="19248" priority="16223"/>
  </conditionalFormatting>
  <conditionalFormatting sqref="G646">
    <cfRule type="duplicateValues" dxfId="19247" priority="16222"/>
  </conditionalFormatting>
  <conditionalFormatting sqref="G646">
    <cfRule type="duplicateValues" dxfId="19246" priority="16221"/>
  </conditionalFormatting>
  <conditionalFormatting sqref="G646">
    <cfRule type="duplicateValues" dxfId="19245" priority="16220"/>
  </conditionalFormatting>
  <conditionalFormatting sqref="G646">
    <cfRule type="duplicateValues" dxfId="19244" priority="16219"/>
  </conditionalFormatting>
  <conditionalFormatting sqref="G646">
    <cfRule type="duplicateValues" dxfId="19243" priority="16218"/>
  </conditionalFormatting>
  <conditionalFormatting sqref="G646">
    <cfRule type="duplicateValues" dxfId="19242" priority="16217"/>
  </conditionalFormatting>
  <conditionalFormatting sqref="G646">
    <cfRule type="duplicateValues" dxfId="19241" priority="16216"/>
  </conditionalFormatting>
  <conditionalFormatting sqref="G646">
    <cfRule type="duplicateValues" dxfId="19240" priority="16215"/>
  </conditionalFormatting>
  <conditionalFormatting sqref="G646">
    <cfRule type="duplicateValues" dxfId="19239" priority="16214"/>
  </conditionalFormatting>
  <conditionalFormatting sqref="G646">
    <cfRule type="duplicateValues" dxfId="19238" priority="16213"/>
  </conditionalFormatting>
  <conditionalFormatting sqref="G646">
    <cfRule type="duplicateValues" dxfId="19237" priority="16212"/>
  </conditionalFormatting>
  <conditionalFormatting sqref="G646">
    <cfRule type="duplicateValues" dxfId="19236" priority="16211"/>
  </conditionalFormatting>
  <conditionalFormatting sqref="G646">
    <cfRule type="duplicateValues" dxfId="19235" priority="16210"/>
  </conditionalFormatting>
  <conditionalFormatting sqref="G646">
    <cfRule type="duplicateValues" dxfId="19234" priority="16209"/>
  </conditionalFormatting>
  <conditionalFormatting sqref="G646">
    <cfRule type="duplicateValues" dxfId="19233" priority="16208"/>
  </conditionalFormatting>
  <conditionalFormatting sqref="G646">
    <cfRule type="duplicateValues" dxfId="19232" priority="16207"/>
  </conditionalFormatting>
  <conditionalFormatting sqref="G646">
    <cfRule type="duplicateValues" dxfId="19231" priority="16206"/>
  </conditionalFormatting>
  <conditionalFormatting sqref="G646">
    <cfRule type="duplicateValues" dxfId="19230" priority="16205"/>
  </conditionalFormatting>
  <conditionalFormatting sqref="G646">
    <cfRule type="duplicateValues" dxfId="19229" priority="16204"/>
  </conditionalFormatting>
  <conditionalFormatting sqref="G646">
    <cfRule type="duplicateValues" dxfId="19228" priority="16203"/>
  </conditionalFormatting>
  <conditionalFormatting sqref="G646">
    <cfRule type="duplicateValues" dxfId="19227" priority="16202"/>
  </conditionalFormatting>
  <conditionalFormatting sqref="G646">
    <cfRule type="duplicateValues" dxfId="19226" priority="16201"/>
  </conditionalFormatting>
  <conditionalFormatting sqref="G646">
    <cfRule type="duplicateValues" dxfId="19225" priority="16200"/>
  </conditionalFormatting>
  <conditionalFormatting sqref="G646">
    <cfRule type="duplicateValues" dxfId="19224" priority="16199"/>
  </conditionalFormatting>
  <conditionalFormatting sqref="G646">
    <cfRule type="duplicateValues" dxfId="19223" priority="16198"/>
  </conditionalFormatting>
  <conditionalFormatting sqref="G646">
    <cfRule type="duplicateValues" dxfId="19222" priority="16197"/>
  </conditionalFormatting>
  <conditionalFormatting sqref="G646">
    <cfRule type="duplicateValues" dxfId="19221" priority="16196"/>
  </conditionalFormatting>
  <conditionalFormatting sqref="G646">
    <cfRule type="duplicateValues" dxfId="19220" priority="16195"/>
  </conditionalFormatting>
  <conditionalFormatting sqref="G646">
    <cfRule type="duplicateValues" dxfId="19219" priority="16194"/>
  </conditionalFormatting>
  <conditionalFormatting sqref="G646">
    <cfRule type="duplicateValues" dxfId="19218" priority="16193"/>
  </conditionalFormatting>
  <conditionalFormatting sqref="G646">
    <cfRule type="duplicateValues" dxfId="19217" priority="16192"/>
  </conditionalFormatting>
  <conditionalFormatting sqref="G646">
    <cfRule type="duplicateValues" dxfId="19216" priority="16191"/>
  </conditionalFormatting>
  <conditionalFormatting sqref="G646">
    <cfRule type="duplicateValues" dxfId="19215" priority="16190"/>
  </conditionalFormatting>
  <conditionalFormatting sqref="G646">
    <cfRule type="duplicateValues" dxfId="19214" priority="16189"/>
  </conditionalFormatting>
  <conditionalFormatting sqref="G646">
    <cfRule type="duplicateValues" dxfId="19213" priority="16188"/>
  </conditionalFormatting>
  <conditionalFormatting sqref="G646">
    <cfRule type="duplicateValues" dxfId="19212" priority="16187"/>
  </conditionalFormatting>
  <conditionalFormatting sqref="G646">
    <cfRule type="duplicateValues" dxfId="19211" priority="16186"/>
  </conditionalFormatting>
  <conditionalFormatting sqref="G646">
    <cfRule type="duplicateValues" dxfId="19210" priority="16185"/>
  </conditionalFormatting>
  <conditionalFormatting sqref="G646">
    <cfRule type="duplicateValues" dxfId="19209" priority="16184"/>
  </conditionalFormatting>
  <conditionalFormatting sqref="G646">
    <cfRule type="duplicateValues" dxfId="19208" priority="16183"/>
  </conditionalFormatting>
  <conditionalFormatting sqref="G646">
    <cfRule type="duplicateValues" dxfId="19207" priority="16182"/>
  </conditionalFormatting>
  <conditionalFormatting sqref="G646">
    <cfRule type="duplicateValues" dxfId="19206" priority="16181"/>
  </conditionalFormatting>
  <conditionalFormatting sqref="G646">
    <cfRule type="duplicateValues" dxfId="19205" priority="16180"/>
  </conditionalFormatting>
  <conditionalFormatting sqref="G646">
    <cfRule type="duplicateValues" dxfId="19204" priority="16179"/>
  </conditionalFormatting>
  <conditionalFormatting sqref="G646">
    <cfRule type="duplicateValues" dxfId="19203" priority="16178"/>
  </conditionalFormatting>
  <conditionalFormatting sqref="G646">
    <cfRule type="duplicateValues" dxfId="19202" priority="16177"/>
  </conditionalFormatting>
  <conditionalFormatting sqref="G646">
    <cfRule type="duplicateValues" dxfId="19201" priority="16176"/>
  </conditionalFormatting>
  <conditionalFormatting sqref="G646">
    <cfRule type="duplicateValues" dxfId="19200" priority="16175"/>
  </conditionalFormatting>
  <conditionalFormatting sqref="G646">
    <cfRule type="duplicateValues" dxfId="19199" priority="16174"/>
  </conditionalFormatting>
  <conditionalFormatting sqref="G646">
    <cfRule type="duplicateValues" dxfId="19198" priority="16173"/>
  </conditionalFormatting>
  <conditionalFormatting sqref="G646">
    <cfRule type="duplicateValues" dxfId="19197" priority="16172"/>
  </conditionalFormatting>
  <conditionalFormatting sqref="G646">
    <cfRule type="duplicateValues" dxfId="19196" priority="16171"/>
  </conditionalFormatting>
  <conditionalFormatting sqref="G646">
    <cfRule type="duplicateValues" dxfId="19195" priority="16170"/>
  </conditionalFormatting>
  <conditionalFormatting sqref="G646">
    <cfRule type="duplicateValues" dxfId="19194" priority="16169"/>
  </conditionalFormatting>
  <conditionalFormatting sqref="G646">
    <cfRule type="duplicateValues" dxfId="19193" priority="16168"/>
  </conditionalFormatting>
  <conditionalFormatting sqref="G646">
    <cfRule type="duplicateValues" dxfId="19192" priority="16167"/>
  </conditionalFormatting>
  <conditionalFormatting sqref="G646">
    <cfRule type="duplicateValues" dxfId="19191" priority="16166"/>
  </conditionalFormatting>
  <conditionalFormatting sqref="G646">
    <cfRule type="duplicateValues" dxfId="19190" priority="16165"/>
  </conditionalFormatting>
  <conditionalFormatting sqref="G646">
    <cfRule type="duplicateValues" dxfId="19189" priority="16164"/>
  </conditionalFormatting>
  <conditionalFormatting sqref="G646">
    <cfRule type="duplicateValues" dxfId="19188" priority="16163"/>
  </conditionalFormatting>
  <conditionalFormatting sqref="G646">
    <cfRule type="duplicateValues" dxfId="19187" priority="16162"/>
  </conditionalFormatting>
  <conditionalFormatting sqref="G646">
    <cfRule type="duplicateValues" dxfId="19186" priority="16161"/>
  </conditionalFormatting>
  <conditionalFormatting sqref="G646">
    <cfRule type="duplicateValues" dxfId="19185" priority="16160"/>
  </conditionalFormatting>
  <conditionalFormatting sqref="G646">
    <cfRule type="duplicateValues" dxfId="19184" priority="16159"/>
  </conditionalFormatting>
  <conditionalFormatting sqref="G646">
    <cfRule type="duplicateValues" dxfId="19183" priority="16158"/>
  </conditionalFormatting>
  <conditionalFormatting sqref="G646">
    <cfRule type="duplicateValues" dxfId="19182" priority="16157"/>
  </conditionalFormatting>
  <conditionalFormatting sqref="G646">
    <cfRule type="duplicateValues" dxfId="19181" priority="16156"/>
  </conditionalFormatting>
  <conditionalFormatting sqref="G646">
    <cfRule type="duplicateValues" dxfId="19180" priority="16155"/>
  </conditionalFormatting>
  <conditionalFormatting sqref="G647">
    <cfRule type="duplicateValues" dxfId="19179" priority="16154"/>
  </conditionalFormatting>
  <conditionalFormatting sqref="G645">
    <cfRule type="duplicateValues" dxfId="19178" priority="16153"/>
  </conditionalFormatting>
  <conditionalFormatting sqref="G645">
    <cfRule type="duplicateValues" dxfId="19177" priority="16152"/>
  </conditionalFormatting>
  <conditionalFormatting sqref="G645">
    <cfRule type="duplicateValues" dxfId="19176" priority="16151"/>
  </conditionalFormatting>
  <conditionalFormatting sqref="G645">
    <cfRule type="duplicateValues" dxfId="19175" priority="16150"/>
  </conditionalFormatting>
  <conditionalFormatting sqref="G645">
    <cfRule type="duplicateValues" dxfId="19174" priority="16149"/>
  </conditionalFormatting>
  <conditionalFormatting sqref="G645">
    <cfRule type="duplicateValues" dxfId="19173" priority="16148"/>
  </conditionalFormatting>
  <conditionalFormatting sqref="G645">
    <cfRule type="duplicateValues" dxfId="19172" priority="16147"/>
  </conditionalFormatting>
  <conditionalFormatting sqref="G645">
    <cfRule type="duplicateValues" dxfId="19171" priority="16146"/>
  </conditionalFormatting>
  <conditionalFormatting sqref="G645">
    <cfRule type="duplicateValues" dxfId="19170" priority="16145"/>
  </conditionalFormatting>
  <conditionalFormatting sqref="G645">
    <cfRule type="duplicateValues" dxfId="19169" priority="16144"/>
  </conditionalFormatting>
  <conditionalFormatting sqref="G645">
    <cfRule type="duplicateValues" dxfId="19168" priority="16143"/>
  </conditionalFormatting>
  <conditionalFormatting sqref="G645">
    <cfRule type="duplicateValues" dxfId="19167" priority="16142"/>
  </conditionalFormatting>
  <conditionalFormatting sqref="G645">
    <cfRule type="duplicateValues" dxfId="19166" priority="16141"/>
  </conditionalFormatting>
  <conditionalFormatting sqref="G645">
    <cfRule type="duplicateValues" dxfId="19165" priority="16140"/>
  </conditionalFormatting>
  <conditionalFormatting sqref="G645">
    <cfRule type="duplicateValues" dxfId="19164" priority="16139"/>
  </conditionalFormatting>
  <conditionalFormatting sqref="G645">
    <cfRule type="duplicateValues" dxfId="19163" priority="16138"/>
  </conditionalFormatting>
  <conditionalFormatting sqref="G645">
    <cfRule type="duplicateValues" dxfId="19162" priority="16137"/>
  </conditionalFormatting>
  <conditionalFormatting sqref="G645">
    <cfRule type="duplicateValues" dxfId="19161" priority="16136"/>
  </conditionalFormatting>
  <conditionalFormatting sqref="G645">
    <cfRule type="duplicateValues" dxfId="19160" priority="16135"/>
  </conditionalFormatting>
  <conditionalFormatting sqref="G645">
    <cfRule type="duplicateValues" dxfId="19159" priority="16134"/>
  </conditionalFormatting>
  <conditionalFormatting sqref="G645">
    <cfRule type="duplicateValues" dxfId="19158" priority="16133"/>
  </conditionalFormatting>
  <conditionalFormatting sqref="G645">
    <cfRule type="duplicateValues" dxfId="19157" priority="16132"/>
  </conditionalFormatting>
  <conditionalFormatting sqref="G645">
    <cfRule type="duplicateValues" dxfId="19156" priority="16131"/>
  </conditionalFormatting>
  <conditionalFormatting sqref="G645">
    <cfRule type="duplicateValues" dxfId="19155" priority="16130"/>
  </conditionalFormatting>
  <conditionalFormatting sqref="G645">
    <cfRule type="duplicateValues" dxfId="19154" priority="16129"/>
  </conditionalFormatting>
  <conditionalFormatting sqref="G645">
    <cfRule type="duplicateValues" dxfId="19153" priority="16128"/>
  </conditionalFormatting>
  <conditionalFormatting sqref="G645">
    <cfRule type="duplicateValues" dxfId="19152" priority="16127"/>
  </conditionalFormatting>
  <conditionalFormatting sqref="G645">
    <cfRule type="duplicateValues" dxfId="19151" priority="16126"/>
  </conditionalFormatting>
  <conditionalFormatting sqref="G645">
    <cfRule type="duplicateValues" dxfId="19150" priority="16125"/>
  </conditionalFormatting>
  <conditionalFormatting sqref="G645">
    <cfRule type="duplicateValues" dxfId="19149" priority="16124"/>
  </conditionalFormatting>
  <conditionalFormatting sqref="G645">
    <cfRule type="duplicateValues" dxfId="19148" priority="16123"/>
  </conditionalFormatting>
  <conditionalFormatting sqref="G645">
    <cfRule type="duplicateValues" dxfId="19147" priority="16122"/>
  </conditionalFormatting>
  <conditionalFormatting sqref="G645">
    <cfRule type="duplicateValues" dxfId="19146" priority="16121"/>
  </conditionalFormatting>
  <conditionalFormatting sqref="G645">
    <cfRule type="duplicateValues" dxfId="19145" priority="16120"/>
  </conditionalFormatting>
  <conditionalFormatting sqref="G645">
    <cfRule type="duplicateValues" dxfId="19144" priority="16119"/>
  </conditionalFormatting>
  <conditionalFormatting sqref="G645">
    <cfRule type="duplicateValues" dxfId="19143" priority="16118"/>
  </conditionalFormatting>
  <conditionalFormatting sqref="G645">
    <cfRule type="duplicateValues" dxfId="19142" priority="16117"/>
  </conditionalFormatting>
  <conditionalFormatting sqref="G645">
    <cfRule type="duplicateValues" dxfId="19141" priority="16116"/>
  </conditionalFormatting>
  <conditionalFormatting sqref="G645">
    <cfRule type="duplicateValues" dxfId="19140" priority="16115"/>
  </conditionalFormatting>
  <conditionalFormatting sqref="G645">
    <cfRule type="duplicateValues" dxfId="19139" priority="16114"/>
  </conditionalFormatting>
  <conditionalFormatting sqref="G645">
    <cfRule type="duplicateValues" dxfId="19138" priority="16113"/>
  </conditionalFormatting>
  <conditionalFormatting sqref="G645">
    <cfRule type="duplicateValues" dxfId="19137" priority="16112"/>
  </conditionalFormatting>
  <conditionalFormatting sqref="G645">
    <cfRule type="duplicateValues" dxfId="19136" priority="16111"/>
  </conditionalFormatting>
  <conditionalFormatting sqref="G645">
    <cfRule type="duplicateValues" dxfId="19135" priority="16110"/>
  </conditionalFormatting>
  <conditionalFormatting sqref="G645">
    <cfRule type="duplicateValues" dxfId="19134" priority="16109"/>
  </conditionalFormatting>
  <conditionalFormatting sqref="G645">
    <cfRule type="duplicateValues" dxfId="19133" priority="16108"/>
  </conditionalFormatting>
  <conditionalFormatting sqref="G645">
    <cfRule type="duplicateValues" dxfId="19132" priority="16107"/>
  </conditionalFormatting>
  <conditionalFormatting sqref="G645">
    <cfRule type="duplicateValues" dxfId="19131" priority="16106"/>
  </conditionalFormatting>
  <conditionalFormatting sqref="G645">
    <cfRule type="duplicateValues" dxfId="19130" priority="16105"/>
  </conditionalFormatting>
  <conditionalFormatting sqref="G645">
    <cfRule type="duplicateValues" dxfId="19129" priority="16104"/>
  </conditionalFormatting>
  <conditionalFormatting sqref="G645">
    <cfRule type="duplicateValues" dxfId="19128" priority="16103"/>
  </conditionalFormatting>
  <conditionalFormatting sqref="G645">
    <cfRule type="duplicateValues" dxfId="19127" priority="16102"/>
  </conditionalFormatting>
  <conditionalFormatting sqref="G645">
    <cfRule type="duplicateValues" dxfId="19126" priority="16101"/>
  </conditionalFormatting>
  <conditionalFormatting sqref="G645">
    <cfRule type="duplicateValues" dxfId="19125" priority="16100"/>
  </conditionalFormatting>
  <conditionalFormatting sqref="G645">
    <cfRule type="duplicateValues" dxfId="19124" priority="16099"/>
  </conditionalFormatting>
  <conditionalFormatting sqref="G645">
    <cfRule type="duplicateValues" dxfId="19123" priority="16098"/>
  </conditionalFormatting>
  <conditionalFormatting sqref="G645">
    <cfRule type="duplicateValues" dxfId="19122" priority="16097"/>
  </conditionalFormatting>
  <conditionalFormatting sqref="G645">
    <cfRule type="duplicateValues" dxfId="19121" priority="16096"/>
  </conditionalFormatting>
  <conditionalFormatting sqref="G645">
    <cfRule type="duplicateValues" dxfId="19120" priority="16095"/>
  </conditionalFormatting>
  <conditionalFormatting sqref="G645">
    <cfRule type="duplicateValues" dxfId="19119" priority="16094"/>
  </conditionalFormatting>
  <conditionalFormatting sqref="G645">
    <cfRule type="duplicateValues" dxfId="19118" priority="16093"/>
  </conditionalFormatting>
  <conditionalFormatting sqref="G645">
    <cfRule type="duplicateValues" dxfId="19117" priority="16092"/>
  </conditionalFormatting>
  <conditionalFormatting sqref="G645">
    <cfRule type="duplicateValues" dxfId="19116" priority="16091"/>
  </conditionalFormatting>
  <conditionalFormatting sqref="G645">
    <cfRule type="duplicateValues" dxfId="19115" priority="16090"/>
  </conditionalFormatting>
  <conditionalFormatting sqref="G645">
    <cfRule type="duplicateValues" dxfId="19114" priority="16089"/>
  </conditionalFormatting>
  <conditionalFormatting sqref="G645">
    <cfRule type="duplicateValues" dxfId="19113" priority="16088"/>
  </conditionalFormatting>
  <conditionalFormatting sqref="G645">
    <cfRule type="duplicateValues" dxfId="19112" priority="16087"/>
  </conditionalFormatting>
  <conditionalFormatting sqref="G645">
    <cfRule type="duplicateValues" dxfId="19111" priority="16086"/>
  </conditionalFormatting>
  <conditionalFormatting sqref="G645">
    <cfRule type="duplicateValues" dxfId="19110" priority="16085"/>
  </conditionalFormatting>
  <conditionalFormatting sqref="G646">
    <cfRule type="duplicateValues" dxfId="19109" priority="16084"/>
  </conditionalFormatting>
  <conditionalFormatting sqref="G645">
    <cfRule type="duplicateValues" dxfId="19108" priority="16083"/>
  </conditionalFormatting>
  <conditionalFormatting sqref="G645">
    <cfRule type="duplicateValues" dxfId="19107" priority="16082"/>
  </conditionalFormatting>
  <conditionalFormatting sqref="G645">
    <cfRule type="duplicateValues" dxfId="19106" priority="16081"/>
  </conditionalFormatting>
  <conditionalFormatting sqref="G645">
    <cfRule type="duplicateValues" dxfId="19105" priority="16080"/>
  </conditionalFormatting>
  <conditionalFormatting sqref="G645">
    <cfRule type="duplicateValues" dxfId="19104" priority="16079"/>
  </conditionalFormatting>
  <conditionalFormatting sqref="G645">
    <cfRule type="duplicateValues" dxfId="19103" priority="16078"/>
  </conditionalFormatting>
  <conditionalFormatting sqref="G645">
    <cfRule type="duplicateValues" dxfId="19102" priority="16077"/>
  </conditionalFormatting>
  <conditionalFormatting sqref="G645">
    <cfRule type="duplicateValues" dxfId="19101" priority="16076"/>
  </conditionalFormatting>
  <conditionalFormatting sqref="G645">
    <cfRule type="duplicateValues" dxfId="19100" priority="16075"/>
  </conditionalFormatting>
  <conditionalFormatting sqref="G645">
    <cfRule type="duplicateValues" dxfId="19099" priority="16074"/>
  </conditionalFormatting>
  <conditionalFormatting sqref="G645">
    <cfRule type="duplicateValues" dxfId="19098" priority="16073"/>
  </conditionalFormatting>
  <conditionalFormatting sqref="G645">
    <cfRule type="duplicateValues" dxfId="19097" priority="16072"/>
  </conditionalFormatting>
  <conditionalFormatting sqref="G645">
    <cfRule type="duplicateValues" dxfId="19096" priority="16071"/>
  </conditionalFormatting>
  <conditionalFormatting sqref="G645">
    <cfRule type="duplicateValues" dxfId="19095" priority="16070"/>
  </conditionalFormatting>
  <conditionalFormatting sqref="G645">
    <cfRule type="duplicateValues" dxfId="19094" priority="16069"/>
  </conditionalFormatting>
  <conditionalFormatting sqref="G645">
    <cfRule type="duplicateValues" dxfId="19093" priority="16068"/>
  </conditionalFormatting>
  <conditionalFormatting sqref="G645">
    <cfRule type="duplicateValues" dxfId="19092" priority="16067"/>
  </conditionalFormatting>
  <conditionalFormatting sqref="G645">
    <cfRule type="duplicateValues" dxfId="19091" priority="16066"/>
  </conditionalFormatting>
  <conditionalFormatting sqref="G645">
    <cfRule type="duplicateValues" dxfId="19090" priority="16065"/>
  </conditionalFormatting>
  <conditionalFormatting sqref="G645">
    <cfRule type="duplicateValues" dxfId="19089" priority="16064"/>
  </conditionalFormatting>
  <conditionalFormatting sqref="G645">
    <cfRule type="duplicateValues" dxfId="19088" priority="16063"/>
  </conditionalFormatting>
  <conditionalFormatting sqref="G645">
    <cfRule type="duplicateValues" dxfId="19087" priority="16062"/>
  </conditionalFormatting>
  <conditionalFormatting sqref="G645">
    <cfRule type="duplicateValues" dxfId="19086" priority="16061"/>
  </conditionalFormatting>
  <conditionalFormatting sqref="G645">
    <cfRule type="duplicateValues" dxfId="19085" priority="16060"/>
  </conditionalFormatting>
  <conditionalFormatting sqref="G645">
    <cfRule type="duplicateValues" dxfId="19084" priority="16059"/>
  </conditionalFormatting>
  <conditionalFormatting sqref="G645">
    <cfRule type="duplicateValues" dxfId="19083" priority="16058"/>
  </conditionalFormatting>
  <conditionalFormatting sqref="G645">
    <cfRule type="duplicateValues" dxfId="19082" priority="16057"/>
  </conditionalFormatting>
  <conditionalFormatting sqref="G645">
    <cfRule type="duplicateValues" dxfId="19081" priority="16056"/>
  </conditionalFormatting>
  <conditionalFormatting sqref="G645">
    <cfRule type="duplicateValues" dxfId="19080" priority="16055"/>
  </conditionalFormatting>
  <conditionalFormatting sqref="G645">
    <cfRule type="duplicateValues" dxfId="19079" priority="16054"/>
  </conditionalFormatting>
  <conditionalFormatting sqref="G645">
    <cfRule type="duplicateValues" dxfId="19078" priority="16053"/>
  </conditionalFormatting>
  <conditionalFormatting sqref="G645">
    <cfRule type="duplicateValues" dxfId="19077" priority="16052"/>
  </conditionalFormatting>
  <conditionalFormatting sqref="G645">
    <cfRule type="duplicateValues" dxfId="19076" priority="16051"/>
  </conditionalFormatting>
  <conditionalFormatting sqref="G645">
    <cfRule type="duplicateValues" dxfId="19075" priority="16050"/>
  </conditionalFormatting>
  <conditionalFormatting sqref="G645">
    <cfRule type="duplicateValues" dxfId="19074" priority="16049"/>
  </conditionalFormatting>
  <conditionalFormatting sqref="G645">
    <cfRule type="duplicateValues" dxfId="19073" priority="16048"/>
  </conditionalFormatting>
  <conditionalFormatting sqref="G645">
    <cfRule type="duplicateValues" dxfId="19072" priority="16047"/>
  </conditionalFormatting>
  <conditionalFormatting sqref="G645">
    <cfRule type="duplicateValues" dxfId="19071" priority="16046"/>
  </conditionalFormatting>
  <conditionalFormatting sqref="G645">
    <cfRule type="duplicateValues" dxfId="19070" priority="16045"/>
  </conditionalFormatting>
  <conditionalFormatting sqref="G645">
    <cfRule type="duplicateValues" dxfId="19069" priority="16044"/>
  </conditionalFormatting>
  <conditionalFormatting sqref="G645">
    <cfRule type="duplicateValues" dxfId="19068" priority="16043"/>
  </conditionalFormatting>
  <conditionalFormatting sqref="G645">
    <cfRule type="duplicateValues" dxfId="19067" priority="16042"/>
  </conditionalFormatting>
  <conditionalFormatting sqref="G645">
    <cfRule type="duplicateValues" dxfId="19066" priority="16041"/>
  </conditionalFormatting>
  <conditionalFormatting sqref="G645">
    <cfRule type="duplicateValues" dxfId="19065" priority="16040"/>
  </conditionalFormatting>
  <conditionalFormatting sqref="G645">
    <cfRule type="duplicateValues" dxfId="19064" priority="16039"/>
  </conditionalFormatting>
  <conditionalFormatting sqref="G645">
    <cfRule type="duplicateValues" dxfId="19063" priority="16038"/>
  </conditionalFormatting>
  <conditionalFormatting sqref="G645">
    <cfRule type="duplicateValues" dxfId="19062" priority="16037"/>
  </conditionalFormatting>
  <conditionalFormatting sqref="G645">
    <cfRule type="duplicateValues" dxfId="19061" priority="16036"/>
  </conditionalFormatting>
  <conditionalFormatting sqref="G645">
    <cfRule type="duplicateValues" dxfId="19060" priority="16035"/>
  </conditionalFormatting>
  <conditionalFormatting sqref="G645">
    <cfRule type="duplicateValues" dxfId="19059" priority="16034"/>
  </conditionalFormatting>
  <conditionalFormatting sqref="G645">
    <cfRule type="duplicateValues" dxfId="19058" priority="16033"/>
  </conditionalFormatting>
  <conditionalFormatting sqref="G645">
    <cfRule type="duplicateValues" dxfId="19057" priority="16032"/>
  </conditionalFormatting>
  <conditionalFormatting sqref="G645">
    <cfRule type="duplicateValues" dxfId="19056" priority="16031"/>
  </conditionalFormatting>
  <conditionalFormatting sqref="G645">
    <cfRule type="duplicateValues" dxfId="19055" priority="16030"/>
  </conditionalFormatting>
  <conditionalFormatting sqref="G645">
    <cfRule type="duplicateValues" dxfId="19054" priority="16029"/>
  </conditionalFormatting>
  <conditionalFormatting sqref="G645">
    <cfRule type="duplicateValues" dxfId="19053" priority="16028"/>
  </conditionalFormatting>
  <conditionalFormatting sqref="G645">
    <cfRule type="duplicateValues" dxfId="19052" priority="16027"/>
  </conditionalFormatting>
  <conditionalFormatting sqref="G645">
    <cfRule type="duplicateValues" dxfId="19051" priority="16026"/>
  </conditionalFormatting>
  <conditionalFormatting sqref="G645">
    <cfRule type="duplicateValues" dxfId="19050" priority="16025"/>
  </conditionalFormatting>
  <conditionalFormatting sqref="G645">
    <cfRule type="duplicateValues" dxfId="19049" priority="16024"/>
  </conditionalFormatting>
  <conditionalFormatting sqref="G645">
    <cfRule type="duplicateValues" dxfId="19048" priority="16023"/>
  </conditionalFormatting>
  <conditionalFormatting sqref="G645">
    <cfRule type="duplicateValues" dxfId="19047" priority="16022"/>
  </conditionalFormatting>
  <conditionalFormatting sqref="G645">
    <cfRule type="duplicateValues" dxfId="19046" priority="16021"/>
  </conditionalFormatting>
  <conditionalFormatting sqref="G645">
    <cfRule type="duplicateValues" dxfId="19045" priority="16020"/>
  </conditionalFormatting>
  <conditionalFormatting sqref="G645">
    <cfRule type="duplicateValues" dxfId="19044" priority="16019"/>
  </conditionalFormatting>
  <conditionalFormatting sqref="G645">
    <cfRule type="duplicateValues" dxfId="19043" priority="16018"/>
  </conditionalFormatting>
  <conditionalFormatting sqref="G645">
    <cfRule type="duplicateValues" dxfId="19042" priority="16017"/>
  </conditionalFormatting>
  <conditionalFormatting sqref="G645">
    <cfRule type="duplicateValues" dxfId="19041" priority="16016"/>
  </conditionalFormatting>
  <conditionalFormatting sqref="G645">
    <cfRule type="duplicateValues" dxfId="19040" priority="16015"/>
  </conditionalFormatting>
  <conditionalFormatting sqref="G646">
    <cfRule type="duplicateValues" dxfId="19039" priority="16014"/>
  </conditionalFormatting>
  <conditionalFormatting sqref="G644">
    <cfRule type="duplicateValues" dxfId="19038" priority="16013"/>
  </conditionalFormatting>
  <conditionalFormatting sqref="G644">
    <cfRule type="duplicateValues" dxfId="19037" priority="16012"/>
  </conditionalFormatting>
  <conditionalFormatting sqref="G644">
    <cfRule type="duplicateValues" dxfId="19036" priority="16011"/>
  </conditionalFormatting>
  <conditionalFormatting sqref="G644">
    <cfRule type="duplicateValues" dxfId="19035" priority="16010"/>
  </conditionalFormatting>
  <conditionalFormatting sqref="G644">
    <cfRule type="duplicateValues" dxfId="19034" priority="16009"/>
  </conditionalFormatting>
  <conditionalFormatting sqref="G644">
    <cfRule type="duplicateValues" dxfId="19033" priority="16008"/>
  </conditionalFormatting>
  <conditionalFormatting sqref="G644">
    <cfRule type="duplicateValues" dxfId="19032" priority="16007"/>
  </conditionalFormatting>
  <conditionalFormatting sqref="G644">
    <cfRule type="duplicateValues" dxfId="19031" priority="16006"/>
  </conditionalFormatting>
  <conditionalFormatting sqref="G644">
    <cfRule type="duplicateValues" dxfId="19030" priority="16005"/>
  </conditionalFormatting>
  <conditionalFormatting sqref="G644">
    <cfRule type="duplicateValues" dxfId="19029" priority="16004"/>
  </conditionalFormatting>
  <conditionalFormatting sqref="G644">
    <cfRule type="duplicateValues" dxfId="19028" priority="16003"/>
  </conditionalFormatting>
  <conditionalFormatting sqref="G644">
    <cfRule type="duplicateValues" dxfId="19027" priority="16002"/>
  </conditionalFormatting>
  <conditionalFormatting sqref="G644">
    <cfRule type="duplicateValues" dxfId="19026" priority="16001"/>
  </conditionalFormatting>
  <conditionalFormatting sqref="G644">
    <cfRule type="duplicateValues" dxfId="19025" priority="16000"/>
  </conditionalFormatting>
  <conditionalFormatting sqref="G644">
    <cfRule type="duplicateValues" dxfId="19024" priority="15999"/>
  </conditionalFormatting>
  <conditionalFormatting sqref="G644">
    <cfRule type="duplicateValues" dxfId="19023" priority="15998"/>
  </conditionalFormatting>
  <conditionalFormatting sqref="G644">
    <cfRule type="duplicateValues" dxfId="19022" priority="15997"/>
  </conditionalFormatting>
  <conditionalFormatting sqref="G644">
    <cfRule type="duplicateValues" dxfId="19021" priority="15996"/>
  </conditionalFormatting>
  <conditionalFormatting sqref="G644">
    <cfRule type="duplicateValues" dxfId="19020" priority="15995"/>
  </conditionalFormatting>
  <conditionalFormatting sqref="G644">
    <cfRule type="duplicateValues" dxfId="19019" priority="15994"/>
  </conditionalFormatting>
  <conditionalFormatting sqref="G644">
    <cfRule type="duplicateValues" dxfId="19018" priority="15993"/>
  </conditionalFormatting>
  <conditionalFormatting sqref="G644">
    <cfRule type="duplicateValues" dxfId="19017" priority="15992"/>
  </conditionalFormatting>
  <conditionalFormatting sqref="G644">
    <cfRule type="duplicateValues" dxfId="19016" priority="15991"/>
  </conditionalFormatting>
  <conditionalFormatting sqref="G644">
    <cfRule type="duplicateValues" dxfId="19015" priority="15990"/>
  </conditionalFormatting>
  <conditionalFormatting sqref="G644">
    <cfRule type="duplicateValues" dxfId="19014" priority="15989"/>
  </conditionalFormatting>
  <conditionalFormatting sqref="G644">
    <cfRule type="duplicateValues" dxfId="19013" priority="15988"/>
  </conditionalFormatting>
  <conditionalFormatting sqref="G644">
    <cfRule type="duplicateValues" dxfId="19012" priority="15987"/>
  </conditionalFormatting>
  <conditionalFormatting sqref="G644">
    <cfRule type="duplicateValues" dxfId="19011" priority="15986"/>
  </conditionalFormatting>
  <conditionalFormatting sqref="G644">
    <cfRule type="duplicateValues" dxfId="19010" priority="15985"/>
  </conditionalFormatting>
  <conditionalFormatting sqref="G644">
    <cfRule type="duplicateValues" dxfId="19009" priority="15984"/>
  </conditionalFormatting>
  <conditionalFormatting sqref="G644">
    <cfRule type="duplicateValues" dxfId="19008" priority="15983"/>
  </conditionalFormatting>
  <conditionalFormatting sqref="G644">
    <cfRule type="duplicateValues" dxfId="19007" priority="15982"/>
  </conditionalFormatting>
  <conditionalFormatting sqref="G644">
    <cfRule type="duplicateValues" dxfId="19006" priority="15981"/>
  </conditionalFormatting>
  <conditionalFormatting sqref="G644">
    <cfRule type="duplicateValues" dxfId="19005" priority="15980"/>
  </conditionalFormatting>
  <conditionalFormatting sqref="G644">
    <cfRule type="duplicateValues" dxfId="19004" priority="15979"/>
  </conditionalFormatting>
  <conditionalFormatting sqref="G644">
    <cfRule type="duplicateValues" dxfId="19003" priority="15978"/>
  </conditionalFormatting>
  <conditionalFormatting sqref="G644">
    <cfRule type="duplicateValues" dxfId="19002" priority="15977"/>
  </conditionalFormatting>
  <conditionalFormatting sqref="G644">
    <cfRule type="duplicateValues" dxfId="19001" priority="15976"/>
  </conditionalFormatting>
  <conditionalFormatting sqref="G644">
    <cfRule type="duplicateValues" dxfId="19000" priority="15975"/>
  </conditionalFormatting>
  <conditionalFormatting sqref="G644">
    <cfRule type="duplicateValues" dxfId="18999" priority="15974"/>
  </conditionalFormatting>
  <conditionalFormatting sqref="G644">
    <cfRule type="duplicateValues" dxfId="18998" priority="15973"/>
  </conditionalFormatting>
  <conditionalFormatting sqref="G644">
    <cfRule type="duplicateValues" dxfId="18997" priority="15972"/>
  </conditionalFormatting>
  <conditionalFormatting sqref="G644">
    <cfRule type="duplicateValues" dxfId="18996" priority="15971"/>
  </conditionalFormatting>
  <conditionalFormatting sqref="G644">
    <cfRule type="duplicateValues" dxfId="18995" priority="15970"/>
  </conditionalFormatting>
  <conditionalFormatting sqref="G644">
    <cfRule type="duplicateValues" dxfId="18994" priority="15969"/>
  </conditionalFormatting>
  <conditionalFormatting sqref="G644">
    <cfRule type="duplicateValues" dxfId="18993" priority="15968"/>
  </conditionalFormatting>
  <conditionalFormatting sqref="G644">
    <cfRule type="duplicateValues" dxfId="18992" priority="15967"/>
  </conditionalFormatting>
  <conditionalFormatting sqref="G644">
    <cfRule type="duplicateValues" dxfId="18991" priority="15966"/>
  </conditionalFormatting>
  <conditionalFormatting sqref="G644">
    <cfRule type="duplicateValues" dxfId="18990" priority="15965"/>
  </conditionalFormatting>
  <conditionalFormatting sqref="G644">
    <cfRule type="duplicateValues" dxfId="18989" priority="15964"/>
  </conditionalFormatting>
  <conditionalFormatting sqref="G644">
    <cfRule type="duplicateValues" dxfId="18988" priority="15963"/>
  </conditionalFormatting>
  <conditionalFormatting sqref="G644">
    <cfRule type="duplicateValues" dxfId="18987" priority="15962"/>
  </conditionalFormatting>
  <conditionalFormatting sqref="G644">
    <cfRule type="duplicateValues" dxfId="18986" priority="15961"/>
  </conditionalFormatting>
  <conditionalFormatting sqref="G644">
    <cfRule type="duplicateValues" dxfId="18985" priority="15960"/>
  </conditionalFormatting>
  <conditionalFormatting sqref="G644">
    <cfRule type="duplicateValues" dxfId="18984" priority="15959"/>
  </conditionalFormatting>
  <conditionalFormatting sqref="G644">
    <cfRule type="duplicateValues" dxfId="18983" priority="15958"/>
  </conditionalFormatting>
  <conditionalFormatting sqref="G644">
    <cfRule type="duplicateValues" dxfId="18982" priority="15957"/>
  </conditionalFormatting>
  <conditionalFormatting sqref="G644">
    <cfRule type="duplicateValues" dxfId="18981" priority="15956"/>
  </conditionalFormatting>
  <conditionalFormatting sqref="G644">
    <cfRule type="duplicateValues" dxfId="18980" priority="15955"/>
  </conditionalFormatting>
  <conditionalFormatting sqref="G644">
    <cfRule type="duplicateValues" dxfId="18979" priority="15954"/>
  </conditionalFormatting>
  <conditionalFormatting sqref="G644">
    <cfRule type="duplicateValues" dxfId="18978" priority="15953"/>
  </conditionalFormatting>
  <conditionalFormatting sqref="G644">
    <cfRule type="duplicateValues" dxfId="18977" priority="15952"/>
  </conditionalFormatting>
  <conditionalFormatting sqref="G644">
    <cfRule type="duplicateValues" dxfId="18976" priority="15951"/>
  </conditionalFormatting>
  <conditionalFormatting sqref="G644">
    <cfRule type="duplicateValues" dxfId="18975" priority="15950"/>
  </conditionalFormatting>
  <conditionalFormatting sqref="G644">
    <cfRule type="duplicateValues" dxfId="18974" priority="15949"/>
  </conditionalFormatting>
  <conditionalFormatting sqref="G644">
    <cfRule type="duplicateValues" dxfId="18973" priority="15948"/>
  </conditionalFormatting>
  <conditionalFormatting sqref="G644">
    <cfRule type="duplicateValues" dxfId="18972" priority="15947"/>
  </conditionalFormatting>
  <conditionalFormatting sqref="G644">
    <cfRule type="duplicateValues" dxfId="18971" priority="15946"/>
  </conditionalFormatting>
  <conditionalFormatting sqref="G644">
    <cfRule type="duplicateValues" dxfId="18970" priority="15945"/>
  </conditionalFormatting>
  <conditionalFormatting sqref="G645">
    <cfRule type="duplicateValues" dxfId="18969" priority="15944"/>
  </conditionalFormatting>
  <conditionalFormatting sqref="G654">
    <cfRule type="duplicateValues" dxfId="18968" priority="15943"/>
  </conditionalFormatting>
  <conditionalFormatting sqref="G654">
    <cfRule type="duplicateValues" dxfId="18967" priority="15942"/>
  </conditionalFormatting>
  <conditionalFormatting sqref="G654">
    <cfRule type="duplicateValues" dxfId="18966" priority="15941"/>
  </conditionalFormatting>
  <conditionalFormatting sqref="G654">
    <cfRule type="duplicateValues" dxfId="18965" priority="15940"/>
  </conditionalFormatting>
  <conditionalFormatting sqref="G654">
    <cfRule type="duplicateValues" dxfId="18964" priority="15939"/>
  </conditionalFormatting>
  <conditionalFormatting sqref="G654">
    <cfRule type="duplicateValues" dxfId="18963" priority="15938"/>
  </conditionalFormatting>
  <conditionalFormatting sqref="G654">
    <cfRule type="duplicateValues" dxfId="18962" priority="15937"/>
  </conditionalFormatting>
  <conditionalFormatting sqref="G654">
    <cfRule type="duplicateValues" dxfId="18961" priority="15936"/>
  </conditionalFormatting>
  <conditionalFormatting sqref="G654">
    <cfRule type="duplicateValues" dxfId="18960" priority="15935"/>
  </conditionalFormatting>
  <conditionalFormatting sqref="G654">
    <cfRule type="duplicateValues" dxfId="18959" priority="15934"/>
  </conditionalFormatting>
  <conditionalFormatting sqref="G654">
    <cfRule type="duplicateValues" dxfId="18958" priority="15933"/>
  </conditionalFormatting>
  <conditionalFormatting sqref="G654">
    <cfRule type="duplicateValues" dxfId="18957" priority="15932"/>
  </conditionalFormatting>
  <conditionalFormatting sqref="G654">
    <cfRule type="duplicateValues" dxfId="18956" priority="15931"/>
  </conditionalFormatting>
  <conditionalFormatting sqref="G654">
    <cfRule type="duplicateValues" dxfId="18955" priority="15930"/>
  </conditionalFormatting>
  <conditionalFormatting sqref="G654">
    <cfRule type="duplicateValues" dxfId="18954" priority="15929"/>
  </conditionalFormatting>
  <conditionalFormatting sqref="G654">
    <cfRule type="duplicateValues" dxfId="18953" priority="15928"/>
  </conditionalFormatting>
  <conditionalFormatting sqref="G654">
    <cfRule type="duplicateValues" dxfId="18952" priority="15927"/>
  </conditionalFormatting>
  <conditionalFormatting sqref="G654">
    <cfRule type="duplicateValues" dxfId="18951" priority="15926"/>
  </conditionalFormatting>
  <conditionalFormatting sqref="G654">
    <cfRule type="duplicateValues" dxfId="18950" priority="15925"/>
  </conditionalFormatting>
  <conditionalFormatting sqref="G654">
    <cfRule type="duplicateValues" dxfId="18949" priority="15924"/>
  </conditionalFormatting>
  <conditionalFormatting sqref="G654">
    <cfRule type="duplicateValues" dxfId="18948" priority="15923"/>
  </conditionalFormatting>
  <conditionalFormatting sqref="G654">
    <cfRule type="duplicateValues" dxfId="18947" priority="15922"/>
  </conditionalFormatting>
  <conditionalFormatting sqref="G654">
    <cfRule type="duplicateValues" dxfId="18946" priority="15921"/>
  </conditionalFormatting>
  <conditionalFormatting sqref="G654">
    <cfRule type="duplicateValues" dxfId="18945" priority="15920"/>
  </conditionalFormatting>
  <conditionalFormatting sqref="G654">
    <cfRule type="duplicateValues" dxfId="18944" priority="15919"/>
  </conditionalFormatting>
  <conditionalFormatting sqref="G654">
    <cfRule type="duplicateValues" dxfId="18943" priority="15918"/>
  </conditionalFormatting>
  <conditionalFormatting sqref="G654">
    <cfRule type="duplicateValues" dxfId="18942" priority="15917"/>
  </conditionalFormatting>
  <conditionalFormatting sqref="G654">
    <cfRule type="duplicateValues" dxfId="18941" priority="15916"/>
  </conditionalFormatting>
  <conditionalFormatting sqref="G654">
    <cfRule type="duplicateValues" dxfId="18940" priority="15915"/>
  </conditionalFormatting>
  <conditionalFormatting sqref="G654">
    <cfRule type="duplicateValues" dxfId="18939" priority="15914"/>
  </conditionalFormatting>
  <conditionalFormatting sqref="G654">
    <cfRule type="duplicateValues" dxfId="18938" priority="15913"/>
  </conditionalFormatting>
  <conditionalFormatting sqref="G654">
    <cfRule type="duplicateValues" dxfId="18937" priority="15912"/>
  </conditionalFormatting>
  <conditionalFormatting sqref="G654">
    <cfRule type="duplicateValues" dxfId="18936" priority="15911"/>
  </conditionalFormatting>
  <conditionalFormatting sqref="G654">
    <cfRule type="duplicateValues" dxfId="18935" priority="15910"/>
  </conditionalFormatting>
  <conditionalFormatting sqref="G654">
    <cfRule type="duplicateValues" dxfId="18934" priority="15909"/>
  </conditionalFormatting>
  <conditionalFormatting sqref="G654">
    <cfRule type="duplicateValues" dxfId="18933" priority="15908"/>
  </conditionalFormatting>
  <conditionalFormatting sqref="G654">
    <cfRule type="duplicateValues" dxfId="18932" priority="15907"/>
  </conditionalFormatting>
  <conditionalFormatting sqref="G654">
    <cfRule type="duplicateValues" dxfId="18931" priority="15906"/>
  </conditionalFormatting>
  <conditionalFormatting sqref="G654">
    <cfRule type="duplicateValues" dxfId="18930" priority="15905"/>
  </conditionalFormatting>
  <conditionalFormatting sqref="G654">
    <cfRule type="duplicateValues" dxfId="18929" priority="15904"/>
  </conditionalFormatting>
  <conditionalFormatting sqref="G654">
    <cfRule type="duplicateValues" dxfId="18928" priority="15903"/>
  </conditionalFormatting>
  <conditionalFormatting sqref="G654">
    <cfRule type="duplicateValues" dxfId="18927" priority="15902"/>
  </conditionalFormatting>
  <conditionalFormatting sqref="G654">
    <cfRule type="duplicateValues" dxfId="18926" priority="15901"/>
  </conditionalFormatting>
  <conditionalFormatting sqref="G654">
    <cfRule type="duplicateValues" dxfId="18925" priority="15900"/>
  </conditionalFormatting>
  <conditionalFormatting sqref="G654">
    <cfRule type="duplicateValues" dxfId="18924" priority="15899"/>
  </conditionalFormatting>
  <conditionalFormatting sqref="G654">
    <cfRule type="duplicateValues" dxfId="18923" priority="15898"/>
  </conditionalFormatting>
  <conditionalFormatting sqref="G654">
    <cfRule type="duplicateValues" dxfId="18922" priority="15897"/>
  </conditionalFormatting>
  <conditionalFormatting sqref="G654">
    <cfRule type="duplicateValues" dxfId="18921" priority="15896"/>
  </conditionalFormatting>
  <conditionalFormatting sqref="G654">
    <cfRule type="duplicateValues" dxfId="18920" priority="15895"/>
  </conditionalFormatting>
  <conditionalFormatting sqref="G654">
    <cfRule type="duplicateValues" dxfId="18919" priority="15894"/>
  </conditionalFormatting>
  <conditionalFormatting sqref="G654">
    <cfRule type="duplicateValues" dxfId="18918" priority="15893"/>
  </conditionalFormatting>
  <conditionalFormatting sqref="G654">
    <cfRule type="duplicateValues" dxfId="18917" priority="15892"/>
  </conditionalFormatting>
  <conditionalFormatting sqref="G654">
    <cfRule type="duplicateValues" dxfId="18916" priority="15891"/>
  </conditionalFormatting>
  <conditionalFormatting sqref="G654">
    <cfRule type="duplicateValues" dxfId="18915" priority="15890"/>
  </conditionalFormatting>
  <conditionalFormatting sqref="G654">
    <cfRule type="duplicateValues" dxfId="18914" priority="15889"/>
  </conditionalFormatting>
  <conditionalFormatting sqref="G654">
    <cfRule type="duplicateValues" dxfId="18913" priority="15888"/>
  </conditionalFormatting>
  <conditionalFormatting sqref="G654">
    <cfRule type="duplicateValues" dxfId="18912" priority="15887"/>
  </conditionalFormatting>
  <conditionalFormatting sqref="G654">
    <cfRule type="duplicateValues" dxfId="18911" priority="15886"/>
  </conditionalFormatting>
  <conditionalFormatting sqref="G654">
    <cfRule type="duplicateValues" dxfId="18910" priority="15885"/>
  </conditionalFormatting>
  <conditionalFormatting sqref="G654">
    <cfRule type="duplicateValues" dxfId="18909" priority="15884"/>
  </conditionalFormatting>
  <conditionalFormatting sqref="G654">
    <cfRule type="duplicateValues" dxfId="18908" priority="15883"/>
  </conditionalFormatting>
  <conditionalFormatting sqref="G654">
    <cfRule type="duplicateValues" dxfId="18907" priority="15882"/>
  </conditionalFormatting>
  <conditionalFormatting sqref="G654">
    <cfRule type="duplicateValues" dxfId="18906" priority="15881"/>
  </conditionalFormatting>
  <conditionalFormatting sqref="G654">
    <cfRule type="duplicateValues" dxfId="18905" priority="15880"/>
  </conditionalFormatting>
  <conditionalFormatting sqref="G654">
    <cfRule type="duplicateValues" dxfId="18904" priority="15879"/>
  </conditionalFormatting>
  <conditionalFormatting sqref="G654">
    <cfRule type="duplicateValues" dxfId="18903" priority="15878"/>
  </conditionalFormatting>
  <conditionalFormatting sqref="G654">
    <cfRule type="duplicateValues" dxfId="18902" priority="15877"/>
  </conditionalFormatting>
  <conditionalFormatting sqref="G654">
    <cfRule type="duplicateValues" dxfId="18901" priority="15876"/>
  </conditionalFormatting>
  <conditionalFormatting sqref="G654">
    <cfRule type="duplicateValues" dxfId="18900" priority="15875"/>
  </conditionalFormatting>
  <conditionalFormatting sqref="G654">
    <cfRule type="duplicateValues" dxfId="18899" priority="15874"/>
  </conditionalFormatting>
  <conditionalFormatting sqref="G654">
    <cfRule type="duplicateValues" dxfId="18898" priority="15873"/>
  </conditionalFormatting>
  <conditionalFormatting sqref="G654">
    <cfRule type="duplicateValues" dxfId="18897" priority="15872"/>
  </conditionalFormatting>
  <conditionalFormatting sqref="G654">
    <cfRule type="duplicateValues" dxfId="18896" priority="15871"/>
  </conditionalFormatting>
  <conditionalFormatting sqref="G654">
    <cfRule type="duplicateValues" dxfId="18895" priority="15870"/>
  </conditionalFormatting>
  <conditionalFormatting sqref="G654">
    <cfRule type="duplicateValues" dxfId="18894" priority="15869"/>
  </conditionalFormatting>
  <conditionalFormatting sqref="G654">
    <cfRule type="duplicateValues" dxfId="18893" priority="15868"/>
  </conditionalFormatting>
  <conditionalFormatting sqref="G654">
    <cfRule type="duplicateValues" dxfId="18892" priority="15867"/>
  </conditionalFormatting>
  <conditionalFormatting sqref="G654">
    <cfRule type="duplicateValues" dxfId="18891" priority="15866"/>
  </conditionalFormatting>
  <conditionalFormatting sqref="G654">
    <cfRule type="duplicateValues" dxfId="18890" priority="15865"/>
  </conditionalFormatting>
  <conditionalFormatting sqref="G654">
    <cfRule type="duplicateValues" dxfId="18889" priority="15864"/>
  </conditionalFormatting>
  <conditionalFormatting sqref="G654">
    <cfRule type="duplicateValues" dxfId="18888" priority="15863"/>
  </conditionalFormatting>
  <conditionalFormatting sqref="G654">
    <cfRule type="duplicateValues" dxfId="18887" priority="15862"/>
  </conditionalFormatting>
  <conditionalFormatting sqref="G654">
    <cfRule type="duplicateValues" dxfId="18886" priority="15861"/>
  </conditionalFormatting>
  <conditionalFormatting sqref="G654">
    <cfRule type="duplicateValues" dxfId="18885" priority="15860"/>
  </conditionalFormatting>
  <conditionalFormatting sqref="G654">
    <cfRule type="duplicateValues" dxfId="18884" priority="15859"/>
  </conditionalFormatting>
  <conditionalFormatting sqref="G654">
    <cfRule type="duplicateValues" dxfId="18883" priority="15858"/>
  </conditionalFormatting>
  <conditionalFormatting sqref="G654">
    <cfRule type="duplicateValues" dxfId="18882" priority="15857"/>
  </conditionalFormatting>
  <conditionalFormatting sqref="G654">
    <cfRule type="duplicateValues" dxfId="18881" priority="15856"/>
  </conditionalFormatting>
  <conditionalFormatting sqref="G654">
    <cfRule type="duplicateValues" dxfId="18880" priority="15855"/>
  </conditionalFormatting>
  <conditionalFormatting sqref="G654">
    <cfRule type="duplicateValues" dxfId="18879" priority="15854"/>
  </conditionalFormatting>
  <conditionalFormatting sqref="G654">
    <cfRule type="duplicateValues" dxfId="18878" priority="15853"/>
  </conditionalFormatting>
  <conditionalFormatting sqref="G654">
    <cfRule type="duplicateValues" dxfId="18877" priority="15852"/>
  </conditionalFormatting>
  <conditionalFormatting sqref="G654">
    <cfRule type="duplicateValues" dxfId="18876" priority="15851"/>
  </conditionalFormatting>
  <conditionalFormatting sqref="G654">
    <cfRule type="duplicateValues" dxfId="18875" priority="15850"/>
  </conditionalFormatting>
  <conditionalFormatting sqref="G654">
    <cfRule type="duplicateValues" dxfId="18874" priority="15849"/>
  </conditionalFormatting>
  <conditionalFormatting sqref="G654">
    <cfRule type="duplicateValues" dxfId="18873" priority="15848"/>
  </conditionalFormatting>
  <conditionalFormatting sqref="G654">
    <cfRule type="duplicateValues" dxfId="18872" priority="15847"/>
  </conditionalFormatting>
  <conditionalFormatting sqref="G654">
    <cfRule type="duplicateValues" dxfId="18871" priority="15846"/>
  </conditionalFormatting>
  <conditionalFormatting sqref="G654">
    <cfRule type="duplicateValues" dxfId="18870" priority="15845"/>
  </conditionalFormatting>
  <conditionalFormatting sqref="G654">
    <cfRule type="duplicateValues" dxfId="18869" priority="15844"/>
  </conditionalFormatting>
  <conditionalFormatting sqref="G654">
    <cfRule type="duplicateValues" dxfId="18868" priority="15843"/>
  </conditionalFormatting>
  <conditionalFormatting sqref="G654">
    <cfRule type="duplicateValues" dxfId="18867" priority="15842"/>
  </conditionalFormatting>
  <conditionalFormatting sqref="G654">
    <cfRule type="duplicateValues" dxfId="18866" priority="15841"/>
  </conditionalFormatting>
  <conditionalFormatting sqref="G654">
    <cfRule type="duplicateValues" dxfId="18865" priority="15840"/>
  </conditionalFormatting>
  <conditionalFormatting sqref="G654">
    <cfRule type="duplicateValues" dxfId="18864" priority="15839"/>
  </conditionalFormatting>
  <conditionalFormatting sqref="G654">
    <cfRule type="duplicateValues" dxfId="18863" priority="15838"/>
  </conditionalFormatting>
  <conditionalFormatting sqref="G654">
    <cfRule type="duplicateValues" dxfId="18862" priority="15837"/>
  </conditionalFormatting>
  <conditionalFormatting sqref="G654">
    <cfRule type="duplicateValues" dxfId="18861" priority="15836"/>
  </conditionalFormatting>
  <conditionalFormatting sqref="G654">
    <cfRule type="duplicateValues" dxfId="18860" priority="15835"/>
  </conditionalFormatting>
  <conditionalFormatting sqref="G654">
    <cfRule type="duplicateValues" dxfId="18859" priority="15834"/>
  </conditionalFormatting>
  <conditionalFormatting sqref="G654">
    <cfRule type="duplicateValues" dxfId="18858" priority="15833"/>
  </conditionalFormatting>
  <conditionalFormatting sqref="G654">
    <cfRule type="duplicateValues" dxfId="18857" priority="15832"/>
  </conditionalFormatting>
  <conditionalFormatting sqref="G654">
    <cfRule type="duplicateValues" dxfId="18856" priority="15831"/>
  </conditionalFormatting>
  <conditionalFormatting sqref="G654">
    <cfRule type="duplicateValues" dxfId="18855" priority="15830"/>
  </conditionalFormatting>
  <conditionalFormatting sqref="G654">
    <cfRule type="duplicateValues" dxfId="18854" priority="15829"/>
  </conditionalFormatting>
  <conditionalFormatting sqref="G654">
    <cfRule type="duplicateValues" dxfId="18853" priority="15828"/>
  </conditionalFormatting>
  <conditionalFormatting sqref="G654">
    <cfRule type="duplicateValues" dxfId="18852" priority="15827"/>
  </conditionalFormatting>
  <conditionalFormatting sqref="G654">
    <cfRule type="duplicateValues" dxfId="18851" priority="15826"/>
  </conditionalFormatting>
  <conditionalFormatting sqref="G654">
    <cfRule type="duplicateValues" dxfId="18850" priority="15825"/>
  </conditionalFormatting>
  <conditionalFormatting sqref="G654">
    <cfRule type="duplicateValues" dxfId="18849" priority="15824"/>
  </conditionalFormatting>
  <conditionalFormatting sqref="G654">
    <cfRule type="duplicateValues" dxfId="18848" priority="15823"/>
  </conditionalFormatting>
  <conditionalFormatting sqref="G654">
    <cfRule type="duplicateValues" dxfId="18847" priority="15822"/>
  </conditionalFormatting>
  <conditionalFormatting sqref="G654">
    <cfRule type="duplicateValues" dxfId="18846" priority="15821"/>
  </conditionalFormatting>
  <conditionalFormatting sqref="G654">
    <cfRule type="duplicateValues" dxfId="18845" priority="15820"/>
  </conditionalFormatting>
  <conditionalFormatting sqref="G654">
    <cfRule type="duplicateValues" dxfId="18844" priority="15819"/>
  </conditionalFormatting>
  <conditionalFormatting sqref="G654">
    <cfRule type="duplicateValues" dxfId="18843" priority="15818"/>
  </conditionalFormatting>
  <conditionalFormatting sqref="G654">
    <cfRule type="duplicateValues" dxfId="18842" priority="15817"/>
  </conditionalFormatting>
  <conditionalFormatting sqref="G654">
    <cfRule type="duplicateValues" dxfId="18841" priority="15816"/>
  </conditionalFormatting>
  <conditionalFormatting sqref="G654">
    <cfRule type="duplicateValues" dxfId="18840" priority="15815"/>
  </conditionalFormatting>
  <conditionalFormatting sqref="G654">
    <cfRule type="duplicateValues" dxfId="18839" priority="15814"/>
  </conditionalFormatting>
  <conditionalFormatting sqref="G654">
    <cfRule type="duplicateValues" dxfId="18838" priority="15813"/>
  </conditionalFormatting>
  <conditionalFormatting sqref="G654">
    <cfRule type="duplicateValues" dxfId="18837" priority="15812"/>
  </conditionalFormatting>
  <conditionalFormatting sqref="G654">
    <cfRule type="duplicateValues" dxfId="18836" priority="15811"/>
  </conditionalFormatting>
  <conditionalFormatting sqref="G654">
    <cfRule type="duplicateValues" dxfId="18835" priority="15810"/>
  </conditionalFormatting>
  <conditionalFormatting sqref="G654">
    <cfRule type="duplicateValues" dxfId="18834" priority="15809"/>
  </conditionalFormatting>
  <conditionalFormatting sqref="G654">
    <cfRule type="duplicateValues" dxfId="18833" priority="15808"/>
  </conditionalFormatting>
  <conditionalFormatting sqref="G654">
    <cfRule type="duplicateValues" dxfId="18832" priority="15807"/>
  </conditionalFormatting>
  <conditionalFormatting sqref="G654">
    <cfRule type="duplicateValues" dxfId="18831" priority="15806"/>
  </conditionalFormatting>
  <conditionalFormatting sqref="G654">
    <cfRule type="duplicateValues" dxfId="18830" priority="15805"/>
  </conditionalFormatting>
  <conditionalFormatting sqref="G654">
    <cfRule type="duplicateValues" dxfId="18829" priority="15804"/>
  </conditionalFormatting>
  <conditionalFormatting sqref="G655">
    <cfRule type="duplicateValues" dxfId="18828" priority="15803"/>
  </conditionalFormatting>
  <conditionalFormatting sqref="G655">
    <cfRule type="duplicateValues" dxfId="18827" priority="15802"/>
  </conditionalFormatting>
  <conditionalFormatting sqref="G655">
    <cfRule type="duplicateValues" dxfId="18826" priority="15801"/>
  </conditionalFormatting>
  <conditionalFormatting sqref="G655">
    <cfRule type="duplicateValues" dxfId="18825" priority="15800"/>
  </conditionalFormatting>
  <conditionalFormatting sqref="G655">
    <cfRule type="duplicateValues" dxfId="18824" priority="15799"/>
  </conditionalFormatting>
  <conditionalFormatting sqref="G655">
    <cfRule type="duplicateValues" dxfId="18823" priority="15798"/>
  </conditionalFormatting>
  <conditionalFormatting sqref="G655">
    <cfRule type="duplicateValues" dxfId="18822" priority="15797"/>
  </conditionalFormatting>
  <conditionalFormatting sqref="G655">
    <cfRule type="duplicateValues" dxfId="18821" priority="15796"/>
  </conditionalFormatting>
  <conditionalFormatting sqref="G655">
    <cfRule type="duplicateValues" dxfId="18820" priority="15795"/>
  </conditionalFormatting>
  <conditionalFormatting sqref="G655">
    <cfRule type="duplicateValues" dxfId="18819" priority="15794"/>
  </conditionalFormatting>
  <conditionalFormatting sqref="G655">
    <cfRule type="duplicateValues" dxfId="18818" priority="15793"/>
  </conditionalFormatting>
  <conditionalFormatting sqref="G655">
    <cfRule type="duplicateValues" dxfId="18817" priority="15792"/>
  </conditionalFormatting>
  <conditionalFormatting sqref="G655">
    <cfRule type="duplicateValues" dxfId="18816" priority="15791"/>
  </conditionalFormatting>
  <conditionalFormatting sqref="G655">
    <cfRule type="duplicateValues" dxfId="18815" priority="15790"/>
  </conditionalFormatting>
  <conditionalFormatting sqref="G655">
    <cfRule type="duplicateValues" dxfId="18814" priority="15789"/>
  </conditionalFormatting>
  <conditionalFormatting sqref="G655">
    <cfRule type="duplicateValues" dxfId="18813" priority="15788"/>
  </conditionalFormatting>
  <conditionalFormatting sqref="G655">
    <cfRule type="duplicateValues" dxfId="18812" priority="15787"/>
  </conditionalFormatting>
  <conditionalFormatting sqref="G655">
    <cfRule type="duplicateValues" dxfId="18811" priority="15786"/>
  </conditionalFormatting>
  <conditionalFormatting sqref="G655">
    <cfRule type="duplicateValues" dxfId="18810" priority="15785"/>
  </conditionalFormatting>
  <conditionalFormatting sqref="G655">
    <cfRule type="duplicateValues" dxfId="18809" priority="15784"/>
  </conditionalFormatting>
  <conditionalFormatting sqref="G655">
    <cfRule type="duplicateValues" dxfId="18808" priority="15783"/>
  </conditionalFormatting>
  <conditionalFormatting sqref="G655">
    <cfRule type="duplicateValues" dxfId="18807" priority="15782"/>
  </conditionalFormatting>
  <conditionalFormatting sqref="G655">
    <cfRule type="duplicateValues" dxfId="18806" priority="15781"/>
  </conditionalFormatting>
  <conditionalFormatting sqref="G655">
    <cfRule type="duplicateValues" dxfId="18805" priority="15780"/>
  </conditionalFormatting>
  <conditionalFormatting sqref="G655">
    <cfRule type="duplicateValues" dxfId="18804" priority="15779"/>
  </conditionalFormatting>
  <conditionalFormatting sqref="G655">
    <cfRule type="duplicateValues" dxfId="18803" priority="15778"/>
  </conditionalFormatting>
  <conditionalFormatting sqref="G655">
    <cfRule type="duplicateValues" dxfId="18802" priority="15777"/>
  </conditionalFormatting>
  <conditionalFormatting sqref="G655">
    <cfRule type="duplicateValues" dxfId="18801" priority="15776"/>
  </conditionalFormatting>
  <conditionalFormatting sqref="G655">
    <cfRule type="duplicateValues" dxfId="18800" priority="15775"/>
  </conditionalFormatting>
  <conditionalFormatting sqref="G655">
    <cfRule type="duplicateValues" dxfId="18799" priority="15774"/>
  </conditionalFormatting>
  <conditionalFormatting sqref="G655">
    <cfRule type="duplicateValues" dxfId="18798" priority="15773"/>
  </conditionalFormatting>
  <conditionalFormatting sqref="G655">
    <cfRule type="duplicateValues" dxfId="18797" priority="15772"/>
  </conditionalFormatting>
  <conditionalFormatting sqref="G655">
    <cfRule type="duplicateValues" dxfId="18796" priority="15771"/>
  </conditionalFormatting>
  <conditionalFormatting sqref="G655">
    <cfRule type="duplicateValues" dxfId="18795" priority="15770"/>
  </conditionalFormatting>
  <conditionalFormatting sqref="G655">
    <cfRule type="duplicateValues" dxfId="18794" priority="15769"/>
  </conditionalFormatting>
  <conditionalFormatting sqref="G655">
    <cfRule type="duplicateValues" dxfId="18793" priority="15768"/>
  </conditionalFormatting>
  <conditionalFormatting sqref="G655">
    <cfRule type="duplicateValues" dxfId="18792" priority="15767"/>
  </conditionalFormatting>
  <conditionalFormatting sqref="G655">
    <cfRule type="duplicateValues" dxfId="18791" priority="15766"/>
  </conditionalFormatting>
  <conditionalFormatting sqref="G655">
    <cfRule type="duplicateValues" dxfId="18790" priority="15765"/>
  </conditionalFormatting>
  <conditionalFormatting sqref="G655">
    <cfRule type="duplicateValues" dxfId="18789" priority="15764"/>
  </conditionalFormatting>
  <conditionalFormatting sqref="G655">
    <cfRule type="duplicateValues" dxfId="18788" priority="15763"/>
  </conditionalFormatting>
  <conditionalFormatting sqref="G655">
    <cfRule type="duplicateValues" dxfId="18787" priority="15762"/>
  </conditionalFormatting>
  <conditionalFormatting sqref="G655">
    <cfRule type="duplicateValues" dxfId="18786" priority="15761"/>
  </conditionalFormatting>
  <conditionalFormatting sqref="G655">
    <cfRule type="duplicateValues" dxfId="18785" priority="15760"/>
  </conditionalFormatting>
  <conditionalFormatting sqref="G655">
    <cfRule type="duplicateValues" dxfId="18784" priority="15759"/>
  </conditionalFormatting>
  <conditionalFormatting sqref="G655">
    <cfRule type="duplicateValues" dxfId="18783" priority="15758"/>
  </conditionalFormatting>
  <conditionalFormatting sqref="G655">
    <cfRule type="duplicateValues" dxfId="18782" priority="15757"/>
  </conditionalFormatting>
  <conditionalFormatting sqref="G655">
    <cfRule type="duplicateValues" dxfId="18781" priority="15756"/>
  </conditionalFormatting>
  <conditionalFormatting sqref="G655">
    <cfRule type="duplicateValues" dxfId="18780" priority="15755"/>
  </conditionalFormatting>
  <conditionalFormatting sqref="G655">
    <cfRule type="duplicateValues" dxfId="18779" priority="15754"/>
  </conditionalFormatting>
  <conditionalFormatting sqref="G655">
    <cfRule type="duplicateValues" dxfId="18778" priority="15753"/>
  </conditionalFormatting>
  <conditionalFormatting sqref="G655">
    <cfRule type="duplicateValues" dxfId="18777" priority="15752"/>
  </conditionalFormatting>
  <conditionalFormatting sqref="G655">
    <cfRule type="duplicateValues" dxfId="18776" priority="15751"/>
  </conditionalFormatting>
  <conditionalFormatting sqref="G655">
    <cfRule type="duplicateValues" dxfId="18775" priority="15750"/>
  </conditionalFormatting>
  <conditionalFormatting sqref="G655">
    <cfRule type="duplicateValues" dxfId="18774" priority="15749"/>
  </conditionalFormatting>
  <conditionalFormatting sqref="G655">
    <cfRule type="duplicateValues" dxfId="18773" priority="15748"/>
  </conditionalFormatting>
  <conditionalFormatting sqref="G655">
    <cfRule type="duplicateValues" dxfId="18772" priority="15747"/>
  </conditionalFormatting>
  <conditionalFormatting sqref="G655">
    <cfRule type="duplicateValues" dxfId="18771" priority="15746"/>
  </conditionalFormatting>
  <conditionalFormatting sqref="G655">
    <cfRule type="duplicateValues" dxfId="18770" priority="15745"/>
  </conditionalFormatting>
  <conditionalFormatting sqref="G655">
    <cfRule type="duplicateValues" dxfId="18769" priority="15744"/>
  </conditionalFormatting>
  <conditionalFormatting sqref="G655">
    <cfRule type="duplicateValues" dxfId="18768" priority="15743"/>
  </conditionalFormatting>
  <conditionalFormatting sqref="G655">
    <cfRule type="duplicateValues" dxfId="18767" priority="15742"/>
  </conditionalFormatting>
  <conditionalFormatting sqref="G655">
    <cfRule type="duplicateValues" dxfId="18766" priority="15741"/>
  </conditionalFormatting>
  <conditionalFormatting sqref="G655">
    <cfRule type="duplicateValues" dxfId="18765" priority="15740"/>
  </conditionalFormatting>
  <conditionalFormatting sqref="G655">
    <cfRule type="duplicateValues" dxfId="18764" priority="15739"/>
  </conditionalFormatting>
  <conditionalFormatting sqref="G655">
    <cfRule type="duplicateValues" dxfId="18763" priority="15738"/>
  </conditionalFormatting>
  <conditionalFormatting sqref="G655">
    <cfRule type="duplicateValues" dxfId="18762" priority="15737"/>
  </conditionalFormatting>
  <conditionalFormatting sqref="G655">
    <cfRule type="duplicateValues" dxfId="18761" priority="15736"/>
  </conditionalFormatting>
  <conditionalFormatting sqref="G655">
    <cfRule type="duplicateValues" dxfId="18760" priority="15735"/>
  </conditionalFormatting>
  <conditionalFormatting sqref="G655">
    <cfRule type="duplicateValues" dxfId="18759" priority="15734"/>
  </conditionalFormatting>
  <conditionalFormatting sqref="G655">
    <cfRule type="duplicateValues" dxfId="18758" priority="15733"/>
  </conditionalFormatting>
  <conditionalFormatting sqref="G655">
    <cfRule type="duplicateValues" dxfId="18757" priority="15732"/>
  </conditionalFormatting>
  <conditionalFormatting sqref="G655">
    <cfRule type="duplicateValues" dxfId="18756" priority="15731"/>
  </conditionalFormatting>
  <conditionalFormatting sqref="G655">
    <cfRule type="duplicateValues" dxfId="18755" priority="15730"/>
  </conditionalFormatting>
  <conditionalFormatting sqref="G655">
    <cfRule type="duplicateValues" dxfId="18754" priority="15729"/>
  </conditionalFormatting>
  <conditionalFormatting sqref="G655">
    <cfRule type="duplicateValues" dxfId="18753" priority="15728"/>
  </conditionalFormatting>
  <conditionalFormatting sqref="G655">
    <cfRule type="duplicateValues" dxfId="18752" priority="15727"/>
  </conditionalFormatting>
  <conditionalFormatting sqref="G655">
    <cfRule type="duplicateValues" dxfId="18751" priority="15726"/>
  </conditionalFormatting>
  <conditionalFormatting sqref="G655">
    <cfRule type="duplicateValues" dxfId="18750" priority="15725"/>
  </conditionalFormatting>
  <conditionalFormatting sqref="G655">
    <cfRule type="duplicateValues" dxfId="18749" priority="15724"/>
  </conditionalFormatting>
  <conditionalFormatting sqref="G655">
    <cfRule type="duplicateValues" dxfId="18748" priority="15723"/>
  </conditionalFormatting>
  <conditionalFormatting sqref="G655">
    <cfRule type="duplicateValues" dxfId="18747" priority="15722"/>
  </conditionalFormatting>
  <conditionalFormatting sqref="G655">
    <cfRule type="duplicateValues" dxfId="18746" priority="15721"/>
  </conditionalFormatting>
  <conditionalFormatting sqref="G655">
    <cfRule type="duplicateValues" dxfId="18745" priority="15720"/>
  </conditionalFormatting>
  <conditionalFormatting sqref="G655">
    <cfRule type="duplicateValues" dxfId="18744" priority="15719"/>
  </conditionalFormatting>
  <conditionalFormatting sqref="G655">
    <cfRule type="duplicateValues" dxfId="18743" priority="15718"/>
  </conditionalFormatting>
  <conditionalFormatting sqref="G655">
    <cfRule type="duplicateValues" dxfId="18742" priority="15717"/>
  </conditionalFormatting>
  <conditionalFormatting sqref="G655">
    <cfRule type="duplicateValues" dxfId="18741" priority="15716"/>
  </conditionalFormatting>
  <conditionalFormatting sqref="G655">
    <cfRule type="duplicateValues" dxfId="18740" priority="15715"/>
  </conditionalFormatting>
  <conditionalFormatting sqref="G655">
    <cfRule type="duplicateValues" dxfId="18739" priority="15714"/>
  </conditionalFormatting>
  <conditionalFormatting sqref="G655">
    <cfRule type="duplicateValues" dxfId="18738" priority="15713"/>
  </conditionalFormatting>
  <conditionalFormatting sqref="G655">
    <cfRule type="duplicateValues" dxfId="18737" priority="15712"/>
  </conditionalFormatting>
  <conditionalFormatting sqref="G655">
    <cfRule type="duplicateValues" dxfId="18736" priority="15711"/>
  </conditionalFormatting>
  <conditionalFormatting sqref="G655">
    <cfRule type="duplicateValues" dxfId="18735" priority="15710"/>
  </conditionalFormatting>
  <conditionalFormatting sqref="G655">
    <cfRule type="duplicateValues" dxfId="18734" priority="15709"/>
  </conditionalFormatting>
  <conditionalFormatting sqref="G655">
    <cfRule type="duplicateValues" dxfId="18733" priority="15708"/>
  </conditionalFormatting>
  <conditionalFormatting sqref="G655">
    <cfRule type="duplicateValues" dxfId="18732" priority="15707"/>
  </conditionalFormatting>
  <conditionalFormatting sqref="G655">
    <cfRule type="duplicateValues" dxfId="18731" priority="15706"/>
  </conditionalFormatting>
  <conditionalFormatting sqref="G655">
    <cfRule type="duplicateValues" dxfId="18730" priority="15705"/>
  </conditionalFormatting>
  <conditionalFormatting sqref="G655">
    <cfRule type="duplicateValues" dxfId="18729" priority="15704"/>
  </conditionalFormatting>
  <conditionalFormatting sqref="G655">
    <cfRule type="duplicateValues" dxfId="18728" priority="15703"/>
  </conditionalFormatting>
  <conditionalFormatting sqref="G655">
    <cfRule type="duplicateValues" dxfId="18727" priority="15702"/>
  </conditionalFormatting>
  <conditionalFormatting sqref="G655">
    <cfRule type="duplicateValues" dxfId="18726" priority="15701"/>
  </conditionalFormatting>
  <conditionalFormatting sqref="G655">
    <cfRule type="duplicateValues" dxfId="18725" priority="15700"/>
  </conditionalFormatting>
  <conditionalFormatting sqref="G655">
    <cfRule type="duplicateValues" dxfId="18724" priority="15699"/>
  </conditionalFormatting>
  <conditionalFormatting sqref="G655">
    <cfRule type="duplicateValues" dxfId="18723" priority="15698"/>
  </conditionalFormatting>
  <conditionalFormatting sqref="G655">
    <cfRule type="duplicateValues" dxfId="18722" priority="15697"/>
  </conditionalFormatting>
  <conditionalFormatting sqref="G655">
    <cfRule type="duplicateValues" dxfId="18721" priority="15696"/>
  </conditionalFormatting>
  <conditionalFormatting sqref="G655">
    <cfRule type="duplicateValues" dxfId="18720" priority="15695"/>
  </conditionalFormatting>
  <conditionalFormatting sqref="G655">
    <cfRule type="duplicateValues" dxfId="18719" priority="15694"/>
  </conditionalFormatting>
  <conditionalFormatting sqref="G655">
    <cfRule type="duplicateValues" dxfId="18718" priority="15693"/>
  </conditionalFormatting>
  <conditionalFormatting sqref="G655">
    <cfRule type="duplicateValues" dxfId="18717" priority="15692"/>
  </conditionalFormatting>
  <conditionalFormatting sqref="G655">
    <cfRule type="duplicateValues" dxfId="18716" priority="15691"/>
  </conditionalFormatting>
  <conditionalFormatting sqref="G655">
    <cfRule type="duplicateValues" dxfId="18715" priority="15690"/>
  </conditionalFormatting>
  <conditionalFormatting sqref="G655">
    <cfRule type="duplicateValues" dxfId="18714" priority="15689"/>
  </conditionalFormatting>
  <conditionalFormatting sqref="G655">
    <cfRule type="duplicateValues" dxfId="18713" priority="15688"/>
  </conditionalFormatting>
  <conditionalFormatting sqref="G655">
    <cfRule type="duplicateValues" dxfId="18712" priority="15687"/>
  </conditionalFormatting>
  <conditionalFormatting sqref="G655">
    <cfRule type="duplicateValues" dxfId="18711" priority="15686"/>
  </conditionalFormatting>
  <conditionalFormatting sqref="G655">
    <cfRule type="duplicateValues" dxfId="18710" priority="15685"/>
  </conditionalFormatting>
  <conditionalFormatting sqref="G655">
    <cfRule type="duplicateValues" dxfId="18709" priority="15684"/>
  </conditionalFormatting>
  <conditionalFormatting sqref="G655">
    <cfRule type="duplicateValues" dxfId="18708" priority="15683"/>
  </conditionalFormatting>
  <conditionalFormatting sqref="G655">
    <cfRule type="duplicateValues" dxfId="18707" priority="15682"/>
  </conditionalFormatting>
  <conditionalFormatting sqref="G655">
    <cfRule type="duplicateValues" dxfId="18706" priority="15681"/>
  </conditionalFormatting>
  <conditionalFormatting sqref="G655">
    <cfRule type="duplicateValues" dxfId="18705" priority="15680"/>
  </conditionalFormatting>
  <conditionalFormatting sqref="G655">
    <cfRule type="duplicateValues" dxfId="18704" priority="15679"/>
  </conditionalFormatting>
  <conditionalFormatting sqref="G655">
    <cfRule type="duplicateValues" dxfId="18703" priority="15678"/>
  </conditionalFormatting>
  <conditionalFormatting sqref="G655">
    <cfRule type="duplicateValues" dxfId="18702" priority="15677"/>
  </conditionalFormatting>
  <conditionalFormatting sqref="G655">
    <cfRule type="duplicateValues" dxfId="18701" priority="15676"/>
  </conditionalFormatting>
  <conditionalFormatting sqref="G655">
    <cfRule type="duplicateValues" dxfId="18700" priority="15675"/>
  </conditionalFormatting>
  <conditionalFormatting sqref="G655">
    <cfRule type="duplicateValues" dxfId="18699" priority="15674"/>
  </conditionalFormatting>
  <conditionalFormatting sqref="G655">
    <cfRule type="duplicateValues" dxfId="18698" priority="15673"/>
  </conditionalFormatting>
  <conditionalFormatting sqref="G655">
    <cfRule type="duplicateValues" dxfId="18697" priority="15672"/>
  </conditionalFormatting>
  <conditionalFormatting sqref="G655">
    <cfRule type="duplicateValues" dxfId="18696" priority="15671"/>
  </conditionalFormatting>
  <conditionalFormatting sqref="G655">
    <cfRule type="duplicateValues" dxfId="18695" priority="15670"/>
  </conditionalFormatting>
  <conditionalFormatting sqref="G655">
    <cfRule type="duplicateValues" dxfId="18694" priority="15669"/>
  </conditionalFormatting>
  <conditionalFormatting sqref="G655">
    <cfRule type="duplicateValues" dxfId="18693" priority="15668"/>
  </conditionalFormatting>
  <conditionalFormatting sqref="G655">
    <cfRule type="duplicateValues" dxfId="18692" priority="15667"/>
  </conditionalFormatting>
  <conditionalFormatting sqref="G655">
    <cfRule type="duplicateValues" dxfId="18691" priority="15666"/>
  </conditionalFormatting>
  <conditionalFormatting sqref="G658">
    <cfRule type="duplicateValues" dxfId="18690" priority="15665"/>
  </conditionalFormatting>
  <conditionalFormatting sqref="G669">
    <cfRule type="duplicateValues" dxfId="18689" priority="15664"/>
  </conditionalFormatting>
  <conditionalFormatting sqref="G669">
    <cfRule type="duplicateValues" dxfId="18688" priority="15663"/>
  </conditionalFormatting>
  <conditionalFormatting sqref="G669">
    <cfRule type="duplicateValues" dxfId="18687" priority="15662"/>
  </conditionalFormatting>
  <conditionalFormatting sqref="G669">
    <cfRule type="duplicateValues" dxfId="18686" priority="15661"/>
  </conditionalFormatting>
  <conditionalFormatting sqref="G669">
    <cfRule type="duplicateValues" dxfId="18685" priority="15660"/>
  </conditionalFormatting>
  <conditionalFormatting sqref="G669">
    <cfRule type="duplicateValues" dxfId="18684" priority="15659"/>
  </conditionalFormatting>
  <conditionalFormatting sqref="G669">
    <cfRule type="duplicateValues" dxfId="18683" priority="15658"/>
  </conditionalFormatting>
  <conditionalFormatting sqref="G669">
    <cfRule type="duplicateValues" dxfId="18682" priority="15657"/>
  </conditionalFormatting>
  <conditionalFormatting sqref="G669">
    <cfRule type="duplicateValues" dxfId="18681" priority="15656"/>
  </conditionalFormatting>
  <conditionalFormatting sqref="G669">
    <cfRule type="duplicateValues" dxfId="18680" priority="15655"/>
  </conditionalFormatting>
  <conditionalFormatting sqref="G669">
    <cfRule type="duplicateValues" dxfId="18679" priority="15654"/>
  </conditionalFormatting>
  <conditionalFormatting sqref="G669">
    <cfRule type="duplicateValues" dxfId="18678" priority="15653"/>
  </conditionalFormatting>
  <conditionalFormatting sqref="G669">
    <cfRule type="duplicateValues" dxfId="18677" priority="15652"/>
  </conditionalFormatting>
  <conditionalFormatting sqref="G669">
    <cfRule type="duplicateValues" dxfId="18676" priority="15651"/>
  </conditionalFormatting>
  <conditionalFormatting sqref="G669">
    <cfRule type="duplicateValues" dxfId="18675" priority="15650"/>
  </conditionalFormatting>
  <conditionalFormatting sqref="G669">
    <cfRule type="duplicateValues" dxfId="18674" priority="15649"/>
  </conditionalFormatting>
  <conditionalFormatting sqref="G669">
    <cfRule type="duplicateValues" dxfId="18673" priority="15648"/>
  </conditionalFormatting>
  <conditionalFormatting sqref="G669">
    <cfRule type="duplicateValues" dxfId="18672" priority="15647"/>
  </conditionalFormatting>
  <conditionalFormatting sqref="G669">
    <cfRule type="duplicateValues" dxfId="18671" priority="15646"/>
  </conditionalFormatting>
  <conditionalFormatting sqref="G669">
    <cfRule type="duplicateValues" dxfId="18670" priority="15645"/>
  </conditionalFormatting>
  <conditionalFormatting sqref="G669">
    <cfRule type="duplicateValues" dxfId="18669" priority="15644"/>
  </conditionalFormatting>
  <conditionalFormatting sqref="G669">
    <cfRule type="duplicateValues" dxfId="18668" priority="15643"/>
  </conditionalFormatting>
  <conditionalFormatting sqref="G669">
    <cfRule type="duplicateValues" dxfId="18667" priority="15642"/>
  </conditionalFormatting>
  <conditionalFormatting sqref="G669">
    <cfRule type="duplicateValues" dxfId="18666" priority="15641"/>
  </conditionalFormatting>
  <conditionalFormatting sqref="G669">
    <cfRule type="duplicateValues" dxfId="18665" priority="15640"/>
  </conditionalFormatting>
  <conditionalFormatting sqref="G669">
    <cfRule type="duplicateValues" dxfId="18664" priority="15639"/>
  </conditionalFormatting>
  <conditionalFormatting sqref="G669">
    <cfRule type="duplicateValues" dxfId="18663" priority="15638"/>
  </conditionalFormatting>
  <conditionalFormatting sqref="G669">
    <cfRule type="duplicateValues" dxfId="18662" priority="15637"/>
  </conditionalFormatting>
  <conditionalFormatting sqref="G669">
    <cfRule type="duplicateValues" dxfId="18661" priority="15636"/>
  </conditionalFormatting>
  <conditionalFormatting sqref="G669">
    <cfRule type="duplicateValues" dxfId="18660" priority="15635"/>
  </conditionalFormatting>
  <conditionalFormatting sqref="G669">
    <cfRule type="duplicateValues" dxfId="18659" priority="15634"/>
  </conditionalFormatting>
  <conditionalFormatting sqref="G669">
    <cfRule type="duplicateValues" dxfId="18658" priority="15633"/>
  </conditionalFormatting>
  <conditionalFormatting sqref="G669">
    <cfRule type="duplicateValues" dxfId="18657" priority="15632"/>
  </conditionalFormatting>
  <conditionalFormatting sqref="G669">
    <cfRule type="duplicateValues" dxfId="18656" priority="15631"/>
  </conditionalFormatting>
  <conditionalFormatting sqref="G669">
    <cfRule type="duplicateValues" dxfId="18655" priority="15630"/>
  </conditionalFormatting>
  <conditionalFormatting sqref="G669">
    <cfRule type="duplicateValues" dxfId="18654" priority="15629"/>
  </conditionalFormatting>
  <conditionalFormatting sqref="G669">
    <cfRule type="duplicateValues" dxfId="18653" priority="15628"/>
  </conditionalFormatting>
  <conditionalFormatting sqref="G669">
    <cfRule type="duplicateValues" dxfId="18652" priority="15627"/>
  </conditionalFormatting>
  <conditionalFormatting sqref="G669">
    <cfRule type="duplicateValues" dxfId="18651" priority="15626"/>
  </conditionalFormatting>
  <conditionalFormatting sqref="G669">
    <cfRule type="duplicateValues" dxfId="18650" priority="15625"/>
  </conditionalFormatting>
  <conditionalFormatting sqref="G669">
    <cfRule type="duplicateValues" dxfId="18649" priority="15624"/>
  </conditionalFormatting>
  <conditionalFormatting sqref="G669">
    <cfRule type="duplicateValues" dxfId="18648" priority="15623"/>
  </conditionalFormatting>
  <conditionalFormatting sqref="G669">
    <cfRule type="duplicateValues" dxfId="18647" priority="15622"/>
  </conditionalFormatting>
  <conditionalFormatting sqref="G669">
    <cfRule type="duplicateValues" dxfId="18646" priority="15621"/>
  </conditionalFormatting>
  <conditionalFormatting sqref="G669">
    <cfRule type="duplicateValues" dxfId="18645" priority="15620"/>
  </conditionalFormatting>
  <conditionalFormatting sqref="G669">
    <cfRule type="duplicateValues" dxfId="18644" priority="15619"/>
  </conditionalFormatting>
  <conditionalFormatting sqref="G669">
    <cfRule type="duplicateValues" dxfId="18643" priority="15618"/>
  </conditionalFormatting>
  <conditionalFormatting sqref="G669">
    <cfRule type="duplicateValues" dxfId="18642" priority="15617"/>
  </conditionalFormatting>
  <conditionalFormatting sqref="G669">
    <cfRule type="duplicateValues" dxfId="18641" priority="15616"/>
  </conditionalFormatting>
  <conditionalFormatting sqref="G669">
    <cfRule type="duplicateValues" dxfId="18640" priority="15615"/>
  </conditionalFormatting>
  <conditionalFormatting sqref="G669">
    <cfRule type="duplicateValues" dxfId="18639" priority="15614"/>
  </conditionalFormatting>
  <conditionalFormatting sqref="G669">
    <cfRule type="duplicateValues" dxfId="18638" priority="15613"/>
  </conditionalFormatting>
  <conditionalFormatting sqref="G669">
    <cfRule type="duplicateValues" dxfId="18637" priority="15612"/>
  </conditionalFormatting>
  <conditionalFormatting sqref="G669">
    <cfRule type="duplicateValues" dxfId="18636" priority="15611"/>
  </conditionalFormatting>
  <conditionalFormatting sqref="G669">
    <cfRule type="duplicateValues" dxfId="18635" priority="15610"/>
  </conditionalFormatting>
  <conditionalFormatting sqref="G669">
    <cfRule type="duplicateValues" dxfId="18634" priority="15609"/>
  </conditionalFormatting>
  <conditionalFormatting sqref="G669">
    <cfRule type="duplicateValues" dxfId="18633" priority="15608"/>
  </conditionalFormatting>
  <conditionalFormatting sqref="G669">
    <cfRule type="duplicateValues" dxfId="18632" priority="15607"/>
  </conditionalFormatting>
  <conditionalFormatting sqref="G669">
    <cfRule type="duplicateValues" dxfId="18631" priority="15606"/>
  </conditionalFormatting>
  <conditionalFormatting sqref="G669">
    <cfRule type="duplicateValues" dxfId="18630" priority="15605"/>
  </conditionalFormatting>
  <conditionalFormatting sqref="G669">
    <cfRule type="duplicateValues" dxfId="18629" priority="15604"/>
  </conditionalFormatting>
  <conditionalFormatting sqref="G669">
    <cfRule type="duplicateValues" dxfId="18628" priority="15603"/>
  </conditionalFormatting>
  <conditionalFormatting sqref="G669">
    <cfRule type="duplicateValues" dxfId="18627" priority="15602"/>
  </conditionalFormatting>
  <conditionalFormatting sqref="G669">
    <cfRule type="duplicateValues" dxfId="18626" priority="15601"/>
  </conditionalFormatting>
  <conditionalFormatting sqref="G669">
    <cfRule type="duplicateValues" dxfId="18625" priority="15600"/>
  </conditionalFormatting>
  <conditionalFormatting sqref="G669">
    <cfRule type="duplicateValues" dxfId="18624" priority="15599"/>
  </conditionalFormatting>
  <conditionalFormatting sqref="G669">
    <cfRule type="duplicateValues" dxfId="18623" priority="15598"/>
  </conditionalFormatting>
  <conditionalFormatting sqref="G669">
    <cfRule type="duplicateValues" dxfId="18622" priority="15597"/>
  </conditionalFormatting>
  <conditionalFormatting sqref="G669">
    <cfRule type="duplicateValues" dxfId="18621" priority="15596"/>
  </conditionalFormatting>
  <conditionalFormatting sqref="G670">
    <cfRule type="duplicateValues" dxfId="18620" priority="15595"/>
  </conditionalFormatting>
  <conditionalFormatting sqref="G671">
    <cfRule type="duplicateValues" dxfId="18619" priority="15594"/>
  </conditionalFormatting>
  <conditionalFormatting sqref="G671">
    <cfRule type="duplicateValues" dxfId="18618" priority="15593"/>
  </conditionalFormatting>
  <conditionalFormatting sqref="G671">
    <cfRule type="duplicateValues" dxfId="18617" priority="15592"/>
  </conditionalFormatting>
  <conditionalFormatting sqref="G671">
    <cfRule type="duplicateValues" dxfId="18616" priority="15591"/>
  </conditionalFormatting>
  <conditionalFormatting sqref="G671">
    <cfRule type="duplicateValues" dxfId="18615" priority="15590"/>
  </conditionalFormatting>
  <conditionalFormatting sqref="G671">
    <cfRule type="duplicateValues" dxfId="18614" priority="15589"/>
  </conditionalFormatting>
  <conditionalFormatting sqref="G671">
    <cfRule type="duplicateValues" dxfId="18613" priority="15588"/>
  </conditionalFormatting>
  <conditionalFormatting sqref="G671">
    <cfRule type="duplicateValues" dxfId="18612" priority="15587"/>
  </conditionalFormatting>
  <conditionalFormatting sqref="G671">
    <cfRule type="duplicateValues" dxfId="18611" priority="15586"/>
  </conditionalFormatting>
  <conditionalFormatting sqref="G671">
    <cfRule type="duplicateValues" dxfId="18610" priority="15585"/>
  </conditionalFormatting>
  <conditionalFormatting sqref="G671">
    <cfRule type="duplicateValues" dxfId="18609" priority="15584"/>
  </conditionalFormatting>
  <conditionalFormatting sqref="G671">
    <cfRule type="duplicateValues" dxfId="18608" priority="15583"/>
  </conditionalFormatting>
  <conditionalFormatting sqref="G671">
    <cfRule type="duplicateValues" dxfId="18607" priority="15582"/>
  </conditionalFormatting>
  <conditionalFormatting sqref="G671">
    <cfRule type="duplicateValues" dxfId="18606" priority="15581"/>
  </conditionalFormatting>
  <conditionalFormatting sqref="G671">
    <cfRule type="duplicateValues" dxfId="18605" priority="15580"/>
  </conditionalFormatting>
  <conditionalFormatting sqref="G671">
    <cfRule type="duplicateValues" dxfId="18604" priority="15579"/>
  </conditionalFormatting>
  <conditionalFormatting sqref="G671">
    <cfRule type="duplicateValues" dxfId="18603" priority="15578"/>
  </conditionalFormatting>
  <conditionalFormatting sqref="G671">
    <cfRule type="duplicateValues" dxfId="18602" priority="15577"/>
  </conditionalFormatting>
  <conditionalFormatting sqref="G671">
    <cfRule type="duplicateValues" dxfId="18601" priority="15576"/>
  </conditionalFormatting>
  <conditionalFormatting sqref="G671">
    <cfRule type="duplicateValues" dxfId="18600" priority="15575"/>
  </conditionalFormatting>
  <conditionalFormatting sqref="G671">
    <cfRule type="duplicateValues" dxfId="18599" priority="15574"/>
  </conditionalFormatting>
  <conditionalFormatting sqref="G671">
    <cfRule type="duplicateValues" dxfId="18598" priority="15573"/>
  </conditionalFormatting>
  <conditionalFormatting sqref="G671">
    <cfRule type="duplicateValues" dxfId="18597" priority="15572"/>
  </conditionalFormatting>
  <conditionalFormatting sqref="G671">
    <cfRule type="duplicateValues" dxfId="18596" priority="15571"/>
  </conditionalFormatting>
  <conditionalFormatting sqref="G671">
    <cfRule type="duplicateValues" dxfId="18595" priority="15570"/>
  </conditionalFormatting>
  <conditionalFormatting sqref="G671">
    <cfRule type="duplicateValues" dxfId="18594" priority="15569"/>
  </conditionalFormatting>
  <conditionalFormatting sqref="G671">
    <cfRule type="duplicateValues" dxfId="18593" priority="15568"/>
  </conditionalFormatting>
  <conditionalFormatting sqref="G671">
    <cfRule type="duplicateValues" dxfId="18592" priority="15567"/>
  </conditionalFormatting>
  <conditionalFormatting sqref="G671">
    <cfRule type="duplicateValues" dxfId="18591" priority="15566"/>
  </conditionalFormatting>
  <conditionalFormatting sqref="G671">
    <cfRule type="duplicateValues" dxfId="18590" priority="15565"/>
  </conditionalFormatting>
  <conditionalFormatting sqref="G671">
    <cfRule type="duplicateValues" dxfId="18589" priority="15564"/>
  </conditionalFormatting>
  <conditionalFormatting sqref="G671">
    <cfRule type="duplicateValues" dxfId="18588" priority="15563"/>
  </conditionalFormatting>
  <conditionalFormatting sqref="G671">
    <cfRule type="duplicateValues" dxfId="18587" priority="15562"/>
  </conditionalFormatting>
  <conditionalFormatting sqref="G671">
    <cfRule type="duplicateValues" dxfId="18586" priority="15561"/>
  </conditionalFormatting>
  <conditionalFormatting sqref="G671">
    <cfRule type="duplicateValues" dxfId="18585" priority="15560"/>
  </conditionalFormatting>
  <conditionalFormatting sqref="G671">
    <cfRule type="duplicateValues" dxfId="18584" priority="15559"/>
  </conditionalFormatting>
  <conditionalFormatting sqref="G671">
    <cfRule type="duplicateValues" dxfId="18583" priority="15558"/>
  </conditionalFormatting>
  <conditionalFormatting sqref="G671">
    <cfRule type="duplicateValues" dxfId="18582" priority="15557"/>
  </conditionalFormatting>
  <conditionalFormatting sqref="G671">
    <cfRule type="duplicateValues" dxfId="18581" priority="15556"/>
  </conditionalFormatting>
  <conditionalFormatting sqref="G671">
    <cfRule type="duplicateValues" dxfId="18580" priority="15555"/>
  </conditionalFormatting>
  <conditionalFormatting sqref="G671">
    <cfRule type="duplicateValues" dxfId="18579" priority="15554"/>
  </conditionalFormatting>
  <conditionalFormatting sqref="G671">
    <cfRule type="duplicateValues" dxfId="18578" priority="15553"/>
  </conditionalFormatting>
  <conditionalFormatting sqref="G671">
    <cfRule type="duplicateValues" dxfId="18577" priority="15552"/>
  </conditionalFormatting>
  <conditionalFormatting sqref="G671">
    <cfRule type="duplicateValues" dxfId="18576" priority="15551"/>
  </conditionalFormatting>
  <conditionalFormatting sqref="G671">
    <cfRule type="duplicateValues" dxfId="18575" priority="15550"/>
  </conditionalFormatting>
  <conditionalFormatting sqref="G671">
    <cfRule type="duplicateValues" dxfId="18574" priority="15549"/>
  </conditionalFormatting>
  <conditionalFormatting sqref="G671">
    <cfRule type="duplicateValues" dxfId="18573" priority="15548"/>
  </conditionalFormatting>
  <conditionalFormatting sqref="G671">
    <cfRule type="duplicateValues" dxfId="18572" priority="15547"/>
  </conditionalFormatting>
  <conditionalFormatting sqref="G671">
    <cfRule type="duplicateValues" dxfId="18571" priority="15546"/>
  </conditionalFormatting>
  <conditionalFormatting sqref="G671">
    <cfRule type="duplicateValues" dxfId="18570" priority="15545"/>
  </conditionalFormatting>
  <conditionalFormatting sqref="G671">
    <cfRule type="duplicateValues" dxfId="18569" priority="15544"/>
  </conditionalFormatting>
  <conditionalFormatting sqref="G671">
    <cfRule type="duplicateValues" dxfId="18568" priority="15543"/>
  </conditionalFormatting>
  <conditionalFormatting sqref="G671">
    <cfRule type="duplicateValues" dxfId="18567" priority="15542"/>
  </conditionalFormatting>
  <conditionalFormatting sqref="G671">
    <cfRule type="duplicateValues" dxfId="18566" priority="15541"/>
  </conditionalFormatting>
  <conditionalFormatting sqref="G671">
    <cfRule type="duplicateValues" dxfId="18565" priority="15540"/>
  </conditionalFormatting>
  <conditionalFormatting sqref="G671">
    <cfRule type="duplicateValues" dxfId="18564" priority="15539"/>
  </conditionalFormatting>
  <conditionalFormatting sqref="G671">
    <cfRule type="duplicateValues" dxfId="18563" priority="15538"/>
  </conditionalFormatting>
  <conditionalFormatting sqref="G671">
    <cfRule type="duplicateValues" dxfId="18562" priority="15537"/>
  </conditionalFormatting>
  <conditionalFormatting sqref="G671">
    <cfRule type="duplicateValues" dxfId="18561" priority="15536"/>
  </conditionalFormatting>
  <conditionalFormatting sqref="G671">
    <cfRule type="duplicateValues" dxfId="18560" priority="15535"/>
  </conditionalFormatting>
  <conditionalFormatting sqref="G671">
    <cfRule type="duplicateValues" dxfId="18559" priority="15534"/>
  </conditionalFormatting>
  <conditionalFormatting sqref="G671">
    <cfRule type="duplicateValues" dxfId="18558" priority="15533"/>
  </conditionalFormatting>
  <conditionalFormatting sqref="G671">
    <cfRule type="duplicateValues" dxfId="18557" priority="15532"/>
  </conditionalFormatting>
  <conditionalFormatting sqref="G671">
    <cfRule type="duplicateValues" dxfId="18556" priority="15531"/>
  </conditionalFormatting>
  <conditionalFormatting sqref="G671">
    <cfRule type="duplicateValues" dxfId="18555" priority="15530"/>
  </conditionalFormatting>
  <conditionalFormatting sqref="G671">
    <cfRule type="duplicateValues" dxfId="18554" priority="15529"/>
  </conditionalFormatting>
  <conditionalFormatting sqref="G671">
    <cfRule type="duplicateValues" dxfId="18553" priority="15528"/>
  </conditionalFormatting>
  <conditionalFormatting sqref="G671">
    <cfRule type="duplicateValues" dxfId="18552" priority="15527"/>
  </conditionalFormatting>
  <conditionalFormatting sqref="G671">
    <cfRule type="duplicateValues" dxfId="18551" priority="15526"/>
  </conditionalFormatting>
  <conditionalFormatting sqref="G672">
    <cfRule type="duplicateValues" dxfId="18550" priority="15525"/>
  </conditionalFormatting>
  <conditionalFormatting sqref="G670">
    <cfRule type="duplicateValues" dxfId="18549" priority="15524"/>
  </conditionalFormatting>
  <conditionalFormatting sqref="G670">
    <cfRule type="duplicateValues" dxfId="18548" priority="15523"/>
  </conditionalFormatting>
  <conditionalFormatting sqref="G670">
    <cfRule type="duplicateValues" dxfId="18547" priority="15522"/>
  </conditionalFormatting>
  <conditionalFormatting sqref="G670">
    <cfRule type="duplicateValues" dxfId="18546" priority="15521"/>
  </conditionalFormatting>
  <conditionalFormatting sqref="G670">
    <cfRule type="duplicateValues" dxfId="18545" priority="15520"/>
  </conditionalFormatting>
  <conditionalFormatting sqref="G670">
    <cfRule type="duplicateValues" dxfId="18544" priority="15519"/>
  </conditionalFormatting>
  <conditionalFormatting sqref="G670">
    <cfRule type="duplicateValues" dxfId="18543" priority="15518"/>
  </conditionalFormatting>
  <conditionalFormatting sqref="G670">
    <cfRule type="duplicateValues" dxfId="18542" priority="15517"/>
  </conditionalFormatting>
  <conditionalFormatting sqref="G670">
    <cfRule type="duplicateValues" dxfId="18541" priority="15516"/>
  </conditionalFormatting>
  <conditionalFormatting sqref="G670">
    <cfRule type="duplicateValues" dxfId="18540" priority="15515"/>
  </conditionalFormatting>
  <conditionalFormatting sqref="G670">
    <cfRule type="duplicateValues" dxfId="18539" priority="15514"/>
  </conditionalFormatting>
  <conditionalFormatting sqref="G670">
    <cfRule type="duplicateValues" dxfId="18538" priority="15513"/>
  </conditionalFormatting>
  <conditionalFormatting sqref="G670">
    <cfRule type="duplicateValues" dxfId="18537" priority="15512"/>
  </conditionalFormatting>
  <conditionalFormatting sqref="G670">
    <cfRule type="duplicateValues" dxfId="18536" priority="15511"/>
  </conditionalFormatting>
  <conditionalFormatting sqref="G670">
    <cfRule type="duplicateValues" dxfId="18535" priority="15510"/>
  </conditionalFormatting>
  <conditionalFormatting sqref="G670">
    <cfRule type="duplicateValues" dxfId="18534" priority="15509"/>
  </conditionalFormatting>
  <conditionalFormatting sqref="G670">
    <cfRule type="duplicateValues" dxfId="18533" priority="15508"/>
  </conditionalFormatting>
  <conditionalFormatting sqref="G670">
    <cfRule type="duplicateValues" dxfId="18532" priority="15507"/>
  </conditionalFormatting>
  <conditionalFormatting sqref="G670">
    <cfRule type="duplicateValues" dxfId="18531" priority="15506"/>
  </conditionalFormatting>
  <conditionalFormatting sqref="G670">
    <cfRule type="duplicateValues" dxfId="18530" priority="15505"/>
  </conditionalFormatting>
  <conditionalFormatting sqref="G670">
    <cfRule type="duplicateValues" dxfId="18529" priority="15504"/>
  </conditionalFormatting>
  <conditionalFormatting sqref="G670">
    <cfRule type="duplicateValues" dxfId="18528" priority="15503"/>
  </conditionalFormatting>
  <conditionalFormatting sqref="G670">
    <cfRule type="duplicateValues" dxfId="18527" priority="15502"/>
  </conditionalFormatting>
  <conditionalFormatting sqref="G670">
    <cfRule type="duplicateValues" dxfId="18526" priority="15501"/>
  </conditionalFormatting>
  <conditionalFormatting sqref="G670">
    <cfRule type="duplicateValues" dxfId="18525" priority="15500"/>
  </conditionalFormatting>
  <conditionalFormatting sqref="G670">
    <cfRule type="duplicateValues" dxfId="18524" priority="15499"/>
  </conditionalFormatting>
  <conditionalFormatting sqref="G670">
    <cfRule type="duplicateValues" dxfId="18523" priority="15498"/>
  </conditionalFormatting>
  <conditionalFormatting sqref="G670">
    <cfRule type="duplicateValues" dxfId="18522" priority="15497"/>
  </conditionalFormatting>
  <conditionalFormatting sqref="G670">
    <cfRule type="duplicateValues" dxfId="18521" priority="15496"/>
  </conditionalFormatting>
  <conditionalFormatting sqref="G670">
    <cfRule type="duplicateValues" dxfId="18520" priority="15495"/>
  </conditionalFormatting>
  <conditionalFormatting sqref="G670">
    <cfRule type="duplicateValues" dxfId="18519" priority="15494"/>
  </conditionalFormatting>
  <conditionalFormatting sqref="G670">
    <cfRule type="duplicateValues" dxfId="18518" priority="15493"/>
  </conditionalFormatting>
  <conditionalFormatting sqref="G670">
    <cfRule type="duplicateValues" dxfId="18517" priority="15492"/>
  </conditionalFormatting>
  <conditionalFormatting sqref="G670">
    <cfRule type="duplicateValues" dxfId="18516" priority="15491"/>
  </conditionalFormatting>
  <conditionalFormatting sqref="G670">
    <cfRule type="duplicateValues" dxfId="18515" priority="15490"/>
  </conditionalFormatting>
  <conditionalFormatting sqref="G670">
    <cfRule type="duplicateValues" dxfId="18514" priority="15489"/>
  </conditionalFormatting>
  <conditionalFormatting sqref="G670">
    <cfRule type="duplicateValues" dxfId="18513" priority="15488"/>
  </conditionalFormatting>
  <conditionalFormatting sqref="G670">
    <cfRule type="duplicateValues" dxfId="18512" priority="15487"/>
  </conditionalFormatting>
  <conditionalFormatting sqref="G670">
    <cfRule type="duplicateValues" dxfId="18511" priority="15486"/>
  </conditionalFormatting>
  <conditionalFormatting sqref="G670">
    <cfRule type="duplicateValues" dxfId="18510" priority="15485"/>
  </conditionalFormatting>
  <conditionalFormatting sqref="G670">
    <cfRule type="duplicateValues" dxfId="18509" priority="15484"/>
  </conditionalFormatting>
  <conditionalFormatting sqref="G670">
    <cfRule type="duplicateValues" dxfId="18508" priority="15483"/>
  </conditionalFormatting>
  <conditionalFormatting sqref="G670">
    <cfRule type="duplicateValues" dxfId="18507" priority="15482"/>
  </conditionalFormatting>
  <conditionalFormatting sqref="G670">
    <cfRule type="duplicateValues" dxfId="18506" priority="15481"/>
  </conditionalFormatting>
  <conditionalFormatting sqref="G670">
    <cfRule type="duplicateValues" dxfId="18505" priority="15480"/>
  </conditionalFormatting>
  <conditionalFormatting sqref="G670">
    <cfRule type="duplicateValues" dxfId="18504" priority="15479"/>
  </conditionalFormatting>
  <conditionalFormatting sqref="G670">
    <cfRule type="duplicateValues" dxfId="18503" priority="15478"/>
  </conditionalFormatting>
  <conditionalFormatting sqref="G670">
    <cfRule type="duplicateValues" dxfId="18502" priority="15477"/>
  </conditionalFormatting>
  <conditionalFormatting sqref="G670">
    <cfRule type="duplicateValues" dxfId="18501" priority="15476"/>
  </conditionalFormatting>
  <conditionalFormatting sqref="G670">
    <cfRule type="duplicateValues" dxfId="18500" priority="15475"/>
  </conditionalFormatting>
  <conditionalFormatting sqref="G670">
    <cfRule type="duplicateValues" dxfId="18499" priority="15474"/>
  </conditionalFormatting>
  <conditionalFormatting sqref="G670">
    <cfRule type="duplicateValues" dxfId="18498" priority="15473"/>
  </conditionalFormatting>
  <conditionalFormatting sqref="G670">
    <cfRule type="duplicateValues" dxfId="18497" priority="15472"/>
  </conditionalFormatting>
  <conditionalFormatting sqref="G670">
    <cfRule type="duplicateValues" dxfId="18496" priority="15471"/>
  </conditionalFormatting>
  <conditionalFormatting sqref="G670">
    <cfRule type="duplicateValues" dxfId="18495" priority="15470"/>
  </conditionalFormatting>
  <conditionalFormatting sqref="G670">
    <cfRule type="duplicateValues" dxfId="18494" priority="15469"/>
  </conditionalFormatting>
  <conditionalFormatting sqref="G670">
    <cfRule type="duplicateValues" dxfId="18493" priority="15468"/>
  </conditionalFormatting>
  <conditionalFormatting sqref="G670">
    <cfRule type="duplicateValues" dxfId="18492" priority="15467"/>
  </conditionalFormatting>
  <conditionalFormatting sqref="G670">
    <cfRule type="duplicateValues" dxfId="18491" priority="15466"/>
  </conditionalFormatting>
  <conditionalFormatting sqref="G670">
    <cfRule type="duplicateValues" dxfId="18490" priority="15465"/>
  </conditionalFormatting>
  <conditionalFormatting sqref="G670">
    <cfRule type="duplicateValues" dxfId="18489" priority="15464"/>
  </conditionalFormatting>
  <conditionalFormatting sqref="G670">
    <cfRule type="duplicateValues" dxfId="18488" priority="15463"/>
  </conditionalFormatting>
  <conditionalFormatting sqref="G670">
    <cfRule type="duplicateValues" dxfId="18487" priority="15462"/>
  </conditionalFormatting>
  <conditionalFormatting sqref="G670">
    <cfRule type="duplicateValues" dxfId="18486" priority="15461"/>
  </conditionalFormatting>
  <conditionalFormatting sqref="G670">
    <cfRule type="duplicateValues" dxfId="18485" priority="15460"/>
  </conditionalFormatting>
  <conditionalFormatting sqref="G670">
    <cfRule type="duplicateValues" dxfId="18484" priority="15459"/>
  </conditionalFormatting>
  <conditionalFormatting sqref="G670">
    <cfRule type="duplicateValues" dxfId="18483" priority="15458"/>
  </conditionalFormatting>
  <conditionalFormatting sqref="G670">
    <cfRule type="duplicateValues" dxfId="18482" priority="15457"/>
  </conditionalFormatting>
  <conditionalFormatting sqref="G670">
    <cfRule type="duplicateValues" dxfId="18481" priority="15456"/>
  </conditionalFormatting>
  <conditionalFormatting sqref="G671">
    <cfRule type="duplicateValues" dxfId="18480" priority="15455"/>
  </conditionalFormatting>
  <conditionalFormatting sqref="G670">
    <cfRule type="duplicateValues" dxfId="18479" priority="15454"/>
  </conditionalFormatting>
  <conditionalFormatting sqref="G670">
    <cfRule type="duplicateValues" dxfId="18478" priority="15453"/>
  </conditionalFormatting>
  <conditionalFormatting sqref="G670">
    <cfRule type="duplicateValues" dxfId="18477" priority="15452"/>
  </conditionalFormatting>
  <conditionalFormatting sqref="G670">
    <cfRule type="duplicateValues" dxfId="18476" priority="15451"/>
  </conditionalFormatting>
  <conditionalFormatting sqref="G670">
    <cfRule type="duplicateValues" dxfId="18475" priority="15450"/>
  </conditionalFormatting>
  <conditionalFormatting sqref="G670">
    <cfRule type="duplicateValues" dxfId="18474" priority="15449"/>
  </conditionalFormatting>
  <conditionalFormatting sqref="G670">
    <cfRule type="duplicateValues" dxfId="18473" priority="15448"/>
  </conditionalFormatting>
  <conditionalFormatting sqref="G670">
    <cfRule type="duplicateValues" dxfId="18472" priority="15447"/>
  </conditionalFormatting>
  <conditionalFormatting sqref="G670">
    <cfRule type="duplicateValues" dxfId="18471" priority="15446"/>
  </conditionalFormatting>
  <conditionalFormatting sqref="G670">
    <cfRule type="duplicateValues" dxfId="18470" priority="15445"/>
  </conditionalFormatting>
  <conditionalFormatting sqref="G670">
    <cfRule type="duplicateValues" dxfId="18469" priority="15444"/>
  </conditionalFormatting>
  <conditionalFormatting sqref="G670">
    <cfRule type="duplicateValues" dxfId="18468" priority="15443"/>
  </conditionalFormatting>
  <conditionalFormatting sqref="G670">
    <cfRule type="duplicateValues" dxfId="18467" priority="15442"/>
  </conditionalFormatting>
  <conditionalFormatting sqref="G670">
    <cfRule type="duplicateValues" dxfId="18466" priority="15441"/>
  </conditionalFormatting>
  <conditionalFormatting sqref="G670">
    <cfRule type="duplicateValues" dxfId="18465" priority="15440"/>
  </conditionalFormatting>
  <conditionalFormatting sqref="G670">
    <cfRule type="duplicateValues" dxfId="18464" priority="15439"/>
  </conditionalFormatting>
  <conditionalFormatting sqref="G670">
    <cfRule type="duplicateValues" dxfId="18463" priority="15438"/>
  </conditionalFormatting>
  <conditionalFormatting sqref="G670">
    <cfRule type="duplicateValues" dxfId="18462" priority="15437"/>
  </conditionalFormatting>
  <conditionalFormatting sqref="G670">
    <cfRule type="duplicateValues" dxfId="18461" priority="15436"/>
  </conditionalFormatting>
  <conditionalFormatting sqref="G670">
    <cfRule type="duplicateValues" dxfId="18460" priority="15435"/>
  </conditionalFormatting>
  <conditionalFormatting sqref="G670">
    <cfRule type="duplicateValues" dxfId="18459" priority="15434"/>
  </conditionalFormatting>
  <conditionalFormatting sqref="G670">
    <cfRule type="duplicateValues" dxfId="18458" priority="15433"/>
  </conditionalFormatting>
  <conditionalFormatting sqref="G670">
    <cfRule type="duplicateValues" dxfId="18457" priority="15432"/>
  </conditionalFormatting>
  <conditionalFormatting sqref="G670">
    <cfRule type="duplicateValues" dxfId="18456" priority="15431"/>
  </conditionalFormatting>
  <conditionalFormatting sqref="G670">
    <cfRule type="duplicateValues" dxfId="18455" priority="15430"/>
  </conditionalFormatting>
  <conditionalFormatting sqref="G670">
    <cfRule type="duplicateValues" dxfId="18454" priority="15429"/>
  </conditionalFormatting>
  <conditionalFormatting sqref="G670">
    <cfRule type="duplicateValues" dxfId="18453" priority="15428"/>
  </conditionalFormatting>
  <conditionalFormatting sqref="G670">
    <cfRule type="duplicateValues" dxfId="18452" priority="15427"/>
  </conditionalFormatting>
  <conditionalFormatting sqref="G670">
    <cfRule type="duplicateValues" dxfId="18451" priority="15426"/>
  </conditionalFormatting>
  <conditionalFormatting sqref="G670">
    <cfRule type="duplicateValues" dxfId="18450" priority="15425"/>
  </conditionalFormatting>
  <conditionalFormatting sqref="G670">
    <cfRule type="duplicateValues" dxfId="18449" priority="15424"/>
  </conditionalFormatting>
  <conditionalFormatting sqref="G670">
    <cfRule type="duplicateValues" dxfId="18448" priority="15423"/>
  </conditionalFormatting>
  <conditionalFormatting sqref="G670">
    <cfRule type="duplicateValues" dxfId="18447" priority="15422"/>
  </conditionalFormatting>
  <conditionalFormatting sqref="G670">
    <cfRule type="duplicateValues" dxfId="18446" priority="15421"/>
  </conditionalFormatting>
  <conditionalFormatting sqref="G670">
    <cfRule type="duplicateValues" dxfId="18445" priority="15420"/>
  </conditionalFormatting>
  <conditionalFormatting sqref="G670">
    <cfRule type="duplicateValues" dxfId="18444" priority="15419"/>
  </conditionalFormatting>
  <conditionalFormatting sqref="G670">
    <cfRule type="duplicateValues" dxfId="18443" priority="15418"/>
  </conditionalFormatting>
  <conditionalFormatting sqref="G670">
    <cfRule type="duplicateValues" dxfId="18442" priority="15417"/>
  </conditionalFormatting>
  <conditionalFormatting sqref="G670">
    <cfRule type="duplicateValues" dxfId="18441" priority="15416"/>
  </conditionalFormatting>
  <conditionalFormatting sqref="G670">
    <cfRule type="duplicateValues" dxfId="18440" priority="15415"/>
  </conditionalFormatting>
  <conditionalFormatting sqref="G670">
    <cfRule type="duplicateValues" dxfId="18439" priority="15414"/>
  </conditionalFormatting>
  <conditionalFormatting sqref="G670">
    <cfRule type="duplicateValues" dxfId="18438" priority="15413"/>
  </conditionalFormatting>
  <conditionalFormatting sqref="G670">
    <cfRule type="duplicateValues" dxfId="18437" priority="15412"/>
  </conditionalFormatting>
  <conditionalFormatting sqref="G670">
    <cfRule type="duplicateValues" dxfId="18436" priority="15411"/>
  </conditionalFormatting>
  <conditionalFormatting sqref="G670">
    <cfRule type="duplicateValues" dxfId="18435" priority="15410"/>
  </conditionalFormatting>
  <conditionalFormatting sqref="G670">
    <cfRule type="duplicateValues" dxfId="18434" priority="15409"/>
  </conditionalFormatting>
  <conditionalFormatting sqref="G670">
    <cfRule type="duplicateValues" dxfId="18433" priority="15408"/>
  </conditionalFormatting>
  <conditionalFormatting sqref="G670">
    <cfRule type="duplicateValues" dxfId="18432" priority="15407"/>
  </conditionalFormatting>
  <conditionalFormatting sqref="G670">
    <cfRule type="duplicateValues" dxfId="18431" priority="15406"/>
  </conditionalFormatting>
  <conditionalFormatting sqref="G670">
    <cfRule type="duplicateValues" dxfId="18430" priority="15405"/>
  </conditionalFormatting>
  <conditionalFormatting sqref="G670">
    <cfRule type="duplicateValues" dxfId="18429" priority="15404"/>
  </conditionalFormatting>
  <conditionalFormatting sqref="G670">
    <cfRule type="duplicateValues" dxfId="18428" priority="15403"/>
  </conditionalFormatting>
  <conditionalFormatting sqref="G670">
    <cfRule type="duplicateValues" dxfId="18427" priority="15402"/>
  </conditionalFormatting>
  <conditionalFormatting sqref="G670">
    <cfRule type="duplicateValues" dxfId="18426" priority="15401"/>
  </conditionalFormatting>
  <conditionalFormatting sqref="G670">
    <cfRule type="duplicateValues" dxfId="18425" priority="15400"/>
  </conditionalFormatting>
  <conditionalFormatting sqref="G670">
    <cfRule type="duplicateValues" dxfId="18424" priority="15399"/>
  </conditionalFormatting>
  <conditionalFormatting sqref="G670">
    <cfRule type="duplicateValues" dxfId="18423" priority="15398"/>
  </conditionalFormatting>
  <conditionalFormatting sqref="G670">
    <cfRule type="duplicateValues" dxfId="18422" priority="15397"/>
  </conditionalFormatting>
  <conditionalFormatting sqref="G670">
    <cfRule type="duplicateValues" dxfId="18421" priority="15396"/>
  </conditionalFormatting>
  <conditionalFormatting sqref="G670">
    <cfRule type="duplicateValues" dxfId="18420" priority="15395"/>
  </conditionalFormatting>
  <conditionalFormatting sqref="G670">
    <cfRule type="duplicateValues" dxfId="18419" priority="15394"/>
  </conditionalFormatting>
  <conditionalFormatting sqref="G670">
    <cfRule type="duplicateValues" dxfId="18418" priority="15393"/>
  </conditionalFormatting>
  <conditionalFormatting sqref="G670">
    <cfRule type="duplicateValues" dxfId="18417" priority="15392"/>
  </conditionalFormatting>
  <conditionalFormatting sqref="G670">
    <cfRule type="duplicateValues" dxfId="18416" priority="15391"/>
  </conditionalFormatting>
  <conditionalFormatting sqref="G670">
    <cfRule type="duplicateValues" dxfId="18415" priority="15390"/>
  </conditionalFormatting>
  <conditionalFormatting sqref="G670">
    <cfRule type="duplicateValues" dxfId="18414" priority="15389"/>
  </conditionalFormatting>
  <conditionalFormatting sqref="G670">
    <cfRule type="duplicateValues" dxfId="18413" priority="15388"/>
  </conditionalFormatting>
  <conditionalFormatting sqref="G670">
    <cfRule type="duplicateValues" dxfId="18412" priority="15387"/>
  </conditionalFormatting>
  <conditionalFormatting sqref="G670">
    <cfRule type="duplicateValues" dxfId="18411" priority="15386"/>
  </conditionalFormatting>
  <conditionalFormatting sqref="G671">
    <cfRule type="duplicateValues" dxfId="18410" priority="15385"/>
  </conditionalFormatting>
  <conditionalFormatting sqref="G669">
    <cfRule type="duplicateValues" dxfId="18409" priority="15384"/>
  </conditionalFormatting>
  <conditionalFormatting sqref="G669">
    <cfRule type="duplicateValues" dxfId="18408" priority="15383"/>
  </conditionalFormatting>
  <conditionalFormatting sqref="G669">
    <cfRule type="duplicateValues" dxfId="18407" priority="15382"/>
  </conditionalFormatting>
  <conditionalFormatting sqref="G669">
    <cfRule type="duplicateValues" dxfId="18406" priority="15381"/>
  </conditionalFormatting>
  <conditionalFormatting sqref="G669">
    <cfRule type="duplicateValues" dxfId="18405" priority="15380"/>
  </conditionalFormatting>
  <conditionalFormatting sqref="G669">
    <cfRule type="duplicateValues" dxfId="18404" priority="15379"/>
  </conditionalFormatting>
  <conditionalFormatting sqref="G669">
    <cfRule type="duplicateValues" dxfId="18403" priority="15378"/>
  </conditionalFormatting>
  <conditionalFormatting sqref="G669">
    <cfRule type="duplicateValues" dxfId="18402" priority="15377"/>
  </conditionalFormatting>
  <conditionalFormatting sqref="G669">
    <cfRule type="duplicateValues" dxfId="18401" priority="15376"/>
  </conditionalFormatting>
  <conditionalFormatting sqref="G669">
    <cfRule type="duplicateValues" dxfId="18400" priority="15375"/>
  </conditionalFormatting>
  <conditionalFormatting sqref="G669">
    <cfRule type="duplicateValues" dxfId="18399" priority="15374"/>
  </conditionalFormatting>
  <conditionalFormatting sqref="G669">
    <cfRule type="duplicateValues" dxfId="18398" priority="15373"/>
  </conditionalFormatting>
  <conditionalFormatting sqref="G669">
    <cfRule type="duplicateValues" dxfId="18397" priority="15372"/>
  </conditionalFormatting>
  <conditionalFormatting sqref="G669">
    <cfRule type="duplicateValues" dxfId="18396" priority="15371"/>
  </conditionalFormatting>
  <conditionalFormatting sqref="G669">
    <cfRule type="duplicateValues" dxfId="18395" priority="15370"/>
  </conditionalFormatting>
  <conditionalFormatting sqref="G669">
    <cfRule type="duplicateValues" dxfId="18394" priority="15369"/>
  </conditionalFormatting>
  <conditionalFormatting sqref="G669">
    <cfRule type="duplicateValues" dxfId="18393" priority="15368"/>
  </conditionalFormatting>
  <conditionalFormatting sqref="G669">
    <cfRule type="duplicateValues" dxfId="18392" priority="15367"/>
  </conditionalFormatting>
  <conditionalFormatting sqref="G669">
    <cfRule type="duplicateValues" dxfId="18391" priority="15366"/>
  </conditionalFormatting>
  <conditionalFormatting sqref="G669">
    <cfRule type="duplicateValues" dxfId="18390" priority="15365"/>
  </conditionalFormatting>
  <conditionalFormatting sqref="G669">
    <cfRule type="duplicateValues" dxfId="18389" priority="15364"/>
  </conditionalFormatting>
  <conditionalFormatting sqref="G669">
    <cfRule type="duplicateValues" dxfId="18388" priority="15363"/>
  </conditionalFormatting>
  <conditionalFormatting sqref="G669">
    <cfRule type="duplicateValues" dxfId="18387" priority="15362"/>
  </conditionalFormatting>
  <conditionalFormatting sqref="G669">
    <cfRule type="duplicateValues" dxfId="18386" priority="15361"/>
  </conditionalFormatting>
  <conditionalFormatting sqref="G669">
    <cfRule type="duplicateValues" dxfId="18385" priority="15360"/>
  </conditionalFormatting>
  <conditionalFormatting sqref="G669">
    <cfRule type="duplicateValues" dxfId="18384" priority="15359"/>
  </conditionalFormatting>
  <conditionalFormatting sqref="G669">
    <cfRule type="duplicateValues" dxfId="18383" priority="15358"/>
  </conditionalFormatting>
  <conditionalFormatting sqref="G669">
    <cfRule type="duplicateValues" dxfId="18382" priority="15357"/>
  </conditionalFormatting>
  <conditionalFormatting sqref="G669">
    <cfRule type="duplicateValues" dxfId="18381" priority="15356"/>
  </conditionalFormatting>
  <conditionalFormatting sqref="G669">
    <cfRule type="duplicateValues" dxfId="18380" priority="15355"/>
  </conditionalFormatting>
  <conditionalFormatting sqref="G669">
    <cfRule type="duplicateValues" dxfId="18379" priority="15354"/>
  </conditionalFormatting>
  <conditionalFormatting sqref="G669">
    <cfRule type="duplicateValues" dxfId="18378" priority="15353"/>
  </conditionalFormatting>
  <conditionalFormatting sqref="G669">
    <cfRule type="duplicateValues" dxfId="18377" priority="15352"/>
  </conditionalFormatting>
  <conditionalFormatting sqref="G669">
    <cfRule type="duplicateValues" dxfId="18376" priority="15351"/>
  </conditionalFormatting>
  <conditionalFormatting sqref="G669">
    <cfRule type="duplicateValues" dxfId="18375" priority="15350"/>
  </conditionalFormatting>
  <conditionalFormatting sqref="G669">
    <cfRule type="duplicateValues" dxfId="18374" priority="15349"/>
  </conditionalFormatting>
  <conditionalFormatting sqref="G669">
    <cfRule type="duplicateValues" dxfId="18373" priority="15348"/>
  </conditionalFormatting>
  <conditionalFormatting sqref="G669">
    <cfRule type="duplicateValues" dxfId="18372" priority="15347"/>
  </conditionalFormatting>
  <conditionalFormatting sqref="G669">
    <cfRule type="duplicateValues" dxfId="18371" priority="15346"/>
  </conditionalFormatting>
  <conditionalFormatting sqref="G669">
    <cfRule type="duplicateValues" dxfId="18370" priority="15345"/>
  </conditionalFormatting>
  <conditionalFormatting sqref="G669">
    <cfRule type="duplicateValues" dxfId="18369" priority="15344"/>
  </conditionalFormatting>
  <conditionalFormatting sqref="G669">
    <cfRule type="duplicateValues" dxfId="18368" priority="15343"/>
  </conditionalFormatting>
  <conditionalFormatting sqref="G669">
    <cfRule type="duplicateValues" dxfId="18367" priority="15342"/>
  </conditionalFormatting>
  <conditionalFormatting sqref="G669">
    <cfRule type="duplicateValues" dxfId="18366" priority="15341"/>
  </conditionalFormatting>
  <conditionalFormatting sqref="G669">
    <cfRule type="duplicateValues" dxfId="18365" priority="15340"/>
  </conditionalFormatting>
  <conditionalFormatting sqref="G669">
    <cfRule type="duplicateValues" dxfId="18364" priority="15339"/>
  </conditionalFormatting>
  <conditionalFormatting sqref="G669">
    <cfRule type="duplicateValues" dxfId="18363" priority="15338"/>
  </conditionalFormatting>
  <conditionalFormatting sqref="G669">
    <cfRule type="duplicateValues" dxfId="18362" priority="15337"/>
  </conditionalFormatting>
  <conditionalFormatting sqref="G669">
    <cfRule type="duplicateValues" dxfId="18361" priority="15336"/>
  </conditionalFormatting>
  <conditionalFormatting sqref="G669">
    <cfRule type="duplicateValues" dxfId="18360" priority="15335"/>
  </conditionalFormatting>
  <conditionalFormatting sqref="G669">
    <cfRule type="duplicateValues" dxfId="18359" priority="15334"/>
  </conditionalFormatting>
  <conditionalFormatting sqref="G669">
    <cfRule type="duplicateValues" dxfId="18358" priority="15333"/>
  </conditionalFormatting>
  <conditionalFormatting sqref="G669">
    <cfRule type="duplicateValues" dxfId="18357" priority="15332"/>
  </conditionalFormatting>
  <conditionalFormatting sqref="G669">
    <cfRule type="duplicateValues" dxfId="18356" priority="15331"/>
  </conditionalFormatting>
  <conditionalFormatting sqref="G669">
    <cfRule type="duplicateValues" dxfId="18355" priority="15330"/>
  </conditionalFormatting>
  <conditionalFormatting sqref="G669">
    <cfRule type="duplicateValues" dxfId="18354" priority="15329"/>
  </conditionalFormatting>
  <conditionalFormatting sqref="G669">
    <cfRule type="duplicateValues" dxfId="18353" priority="15328"/>
  </conditionalFormatting>
  <conditionalFormatting sqref="G669">
    <cfRule type="duplicateValues" dxfId="18352" priority="15327"/>
  </conditionalFormatting>
  <conditionalFormatting sqref="G669">
    <cfRule type="duplicateValues" dxfId="18351" priority="15326"/>
  </conditionalFormatting>
  <conditionalFormatting sqref="G669">
    <cfRule type="duplicateValues" dxfId="18350" priority="15325"/>
  </conditionalFormatting>
  <conditionalFormatting sqref="G669">
    <cfRule type="duplicateValues" dxfId="18349" priority="15324"/>
  </conditionalFormatting>
  <conditionalFormatting sqref="G669">
    <cfRule type="duplicateValues" dxfId="18348" priority="15323"/>
  </conditionalFormatting>
  <conditionalFormatting sqref="G669">
    <cfRule type="duplicateValues" dxfId="18347" priority="15322"/>
  </conditionalFormatting>
  <conditionalFormatting sqref="G669">
    <cfRule type="duplicateValues" dxfId="18346" priority="15321"/>
  </conditionalFormatting>
  <conditionalFormatting sqref="G669">
    <cfRule type="duplicateValues" dxfId="18345" priority="15320"/>
  </conditionalFormatting>
  <conditionalFormatting sqref="G669">
    <cfRule type="duplicateValues" dxfId="18344" priority="15319"/>
  </conditionalFormatting>
  <conditionalFormatting sqref="G669">
    <cfRule type="duplicateValues" dxfId="18343" priority="15318"/>
  </conditionalFormatting>
  <conditionalFormatting sqref="G669">
    <cfRule type="duplicateValues" dxfId="18342" priority="15317"/>
  </conditionalFormatting>
  <conditionalFormatting sqref="G669">
    <cfRule type="duplicateValues" dxfId="18341" priority="15316"/>
  </conditionalFormatting>
  <conditionalFormatting sqref="G670">
    <cfRule type="duplicateValues" dxfId="18340" priority="15315"/>
  </conditionalFormatting>
  <conditionalFormatting sqref="G679">
    <cfRule type="duplicateValues" dxfId="18339" priority="15314"/>
  </conditionalFormatting>
  <conditionalFormatting sqref="G679">
    <cfRule type="duplicateValues" dxfId="18338" priority="15313"/>
  </conditionalFormatting>
  <conditionalFormatting sqref="G679">
    <cfRule type="duplicateValues" dxfId="18337" priority="15312"/>
  </conditionalFormatting>
  <conditionalFormatting sqref="G679">
    <cfRule type="duplicateValues" dxfId="18336" priority="15311"/>
  </conditionalFormatting>
  <conditionalFormatting sqref="G679">
    <cfRule type="duplicateValues" dxfId="18335" priority="15310"/>
  </conditionalFormatting>
  <conditionalFormatting sqref="G679">
    <cfRule type="duplicateValues" dxfId="18334" priority="15309"/>
  </conditionalFormatting>
  <conditionalFormatting sqref="G679">
    <cfRule type="duplicateValues" dxfId="18333" priority="15308"/>
  </conditionalFormatting>
  <conditionalFormatting sqref="G679">
    <cfRule type="duplicateValues" dxfId="18332" priority="15307"/>
  </conditionalFormatting>
  <conditionalFormatting sqref="G679">
    <cfRule type="duplicateValues" dxfId="18331" priority="15306"/>
  </conditionalFormatting>
  <conditionalFormatting sqref="G679">
    <cfRule type="duplicateValues" dxfId="18330" priority="15305"/>
  </conditionalFormatting>
  <conditionalFormatting sqref="G679">
    <cfRule type="duplicateValues" dxfId="18329" priority="15304"/>
  </conditionalFormatting>
  <conditionalFormatting sqref="G679">
    <cfRule type="duplicateValues" dxfId="18328" priority="15303"/>
  </conditionalFormatting>
  <conditionalFormatting sqref="G679">
    <cfRule type="duplicateValues" dxfId="18327" priority="15302"/>
  </conditionalFormatting>
  <conditionalFormatting sqref="G679">
    <cfRule type="duplicateValues" dxfId="18326" priority="15301"/>
  </conditionalFormatting>
  <conditionalFormatting sqref="G679">
    <cfRule type="duplicateValues" dxfId="18325" priority="15300"/>
  </conditionalFormatting>
  <conditionalFormatting sqref="G679">
    <cfRule type="duplicateValues" dxfId="18324" priority="15299"/>
  </conditionalFormatting>
  <conditionalFormatting sqref="G679">
    <cfRule type="duplicateValues" dxfId="18323" priority="15298"/>
  </conditionalFormatting>
  <conditionalFormatting sqref="G679">
    <cfRule type="duplicateValues" dxfId="18322" priority="15297"/>
  </conditionalFormatting>
  <conditionalFormatting sqref="G679">
    <cfRule type="duplicateValues" dxfId="18321" priority="15296"/>
  </conditionalFormatting>
  <conditionalFormatting sqref="G679">
    <cfRule type="duplicateValues" dxfId="18320" priority="15295"/>
  </conditionalFormatting>
  <conditionalFormatting sqref="G679">
    <cfRule type="duplicateValues" dxfId="18319" priority="15294"/>
  </conditionalFormatting>
  <conditionalFormatting sqref="G679">
    <cfRule type="duplicateValues" dxfId="18318" priority="15293"/>
  </conditionalFormatting>
  <conditionalFormatting sqref="G679">
    <cfRule type="duplicateValues" dxfId="18317" priority="15292"/>
  </conditionalFormatting>
  <conditionalFormatting sqref="G679">
    <cfRule type="duplicateValues" dxfId="18316" priority="15291"/>
  </conditionalFormatting>
  <conditionalFormatting sqref="G679">
    <cfRule type="duplicateValues" dxfId="18315" priority="15290"/>
  </conditionalFormatting>
  <conditionalFormatting sqref="G679">
    <cfRule type="duplicateValues" dxfId="18314" priority="15289"/>
  </conditionalFormatting>
  <conditionalFormatting sqref="G679">
    <cfRule type="duplicateValues" dxfId="18313" priority="15288"/>
  </conditionalFormatting>
  <conditionalFormatting sqref="G679">
    <cfRule type="duplicateValues" dxfId="18312" priority="15287"/>
  </conditionalFormatting>
  <conditionalFormatting sqref="G679">
    <cfRule type="duplicateValues" dxfId="18311" priority="15286"/>
  </conditionalFormatting>
  <conditionalFormatting sqref="G679">
    <cfRule type="duplicateValues" dxfId="18310" priority="15285"/>
  </conditionalFormatting>
  <conditionalFormatting sqref="G679">
    <cfRule type="duplicateValues" dxfId="18309" priority="15284"/>
  </conditionalFormatting>
  <conditionalFormatting sqref="G679">
    <cfRule type="duplicateValues" dxfId="18308" priority="15283"/>
  </conditionalFormatting>
  <conditionalFormatting sqref="G679">
    <cfRule type="duplicateValues" dxfId="18307" priority="15282"/>
  </conditionalFormatting>
  <conditionalFormatting sqref="G679">
    <cfRule type="duplicateValues" dxfId="18306" priority="15281"/>
  </conditionalFormatting>
  <conditionalFormatting sqref="G679">
    <cfRule type="duplicateValues" dxfId="18305" priority="15280"/>
  </conditionalFormatting>
  <conditionalFormatting sqref="G679">
    <cfRule type="duplicateValues" dxfId="18304" priority="15279"/>
  </conditionalFormatting>
  <conditionalFormatting sqref="G679">
    <cfRule type="duplicateValues" dxfId="18303" priority="15278"/>
  </conditionalFormatting>
  <conditionalFormatting sqref="G679">
    <cfRule type="duplicateValues" dxfId="18302" priority="15277"/>
  </conditionalFormatting>
  <conditionalFormatting sqref="G679">
    <cfRule type="duplicateValues" dxfId="18301" priority="15276"/>
  </conditionalFormatting>
  <conditionalFormatting sqref="G679">
    <cfRule type="duplicateValues" dxfId="18300" priority="15275"/>
  </conditionalFormatting>
  <conditionalFormatting sqref="G679">
    <cfRule type="duplicateValues" dxfId="18299" priority="15274"/>
  </conditionalFormatting>
  <conditionalFormatting sqref="G679">
    <cfRule type="duplicateValues" dxfId="18298" priority="15273"/>
  </conditionalFormatting>
  <conditionalFormatting sqref="G679">
    <cfRule type="duplicateValues" dxfId="18297" priority="15272"/>
  </conditionalFormatting>
  <conditionalFormatting sqref="G679">
    <cfRule type="duplicateValues" dxfId="18296" priority="15271"/>
  </conditionalFormatting>
  <conditionalFormatting sqref="G679">
    <cfRule type="duplicateValues" dxfId="18295" priority="15270"/>
  </conditionalFormatting>
  <conditionalFormatting sqref="G679">
    <cfRule type="duplicateValues" dxfId="18294" priority="15269"/>
  </conditionalFormatting>
  <conditionalFormatting sqref="G679">
    <cfRule type="duplicateValues" dxfId="18293" priority="15268"/>
  </conditionalFormatting>
  <conditionalFormatting sqref="G679">
    <cfRule type="duplicateValues" dxfId="18292" priority="15267"/>
  </conditionalFormatting>
  <conditionalFormatting sqref="G679">
    <cfRule type="duplicateValues" dxfId="18291" priority="15266"/>
  </conditionalFormatting>
  <conditionalFormatting sqref="G679">
    <cfRule type="duplicateValues" dxfId="18290" priority="15265"/>
  </conditionalFormatting>
  <conditionalFormatting sqref="G679">
    <cfRule type="duplicateValues" dxfId="18289" priority="15264"/>
  </conditionalFormatting>
  <conditionalFormatting sqref="G679">
    <cfRule type="duplicateValues" dxfId="18288" priority="15263"/>
  </conditionalFormatting>
  <conditionalFormatting sqref="G679">
    <cfRule type="duplicateValues" dxfId="18287" priority="15262"/>
  </conditionalFormatting>
  <conditionalFormatting sqref="G679">
    <cfRule type="duplicateValues" dxfId="18286" priority="15261"/>
  </conditionalFormatting>
  <conditionalFormatting sqref="G679">
    <cfRule type="duplicateValues" dxfId="18285" priority="15260"/>
  </conditionalFormatting>
  <conditionalFormatting sqref="G679">
    <cfRule type="duplicateValues" dxfId="18284" priority="15259"/>
  </conditionalFormatting>
  <conditionalFormatting sqref="G679">
    <cfRule type="duplicateValues" dxfId="18283" priority="15258"/>
  </conditionalFormatting>
  <conditionalFormatting sqref="G679">
    <cfRule type="duplicateValues" dxfId="18282" priority="15257"/>
  </conditionalFormatting>
  <conditionalFormatting sqref="G679">
    <cfRule type="duplicateValues" dxfId="18281" priority="15256"/>
  </conditionalFormatting>
  <conditionalFormatting sqref="G679">
    <cfRule type="duplicateValues" dxfId="18280" priority="15255"/>
  </conditionalFormatting>
  <conditionalFormatting sqref="G679">
    <cfRule type="duplicateValues" dxfId="18279" priority="15254"/>
  </conditionalFormatting>
  <conditionalFormatting sqref="G679">
    <cfRule type="duplicateValues" dxfId="18278" priority="15253"/>
  </conditionalFormatting>
  <conditionalFormatting sqref="G679">
    <cfRule type="duplicateValues" dxfId="18277" priority="15252"/>
  </conditionalFormatting>
  <conditionalFormatting sqref="G679">
    <cfRule type="duplicateValues" dxfId="18276" priority="15251"/>
  </conditionalFormatting>
  <conditionalFormatting sqref="G679">
    <cfRule type="duplicateValues" dxfId="18275" priority="15250"/>
  </conditionalFormatting>
  <conditionalFormatting sqref="G679">
    <cfRule type="duplicateValues" dxfId="18274" priority="15249"/>
  </conditionalFormatting>
  <conditionalFormatting sqref="G679">
    <cfRule type="duplicateValues" dxfId="18273" priority="15248"/>
  </conditionalFormatting>
  <conditionalFormatting sqref="G679">
    <cfRule type="duplicateValues" dxfId="18272" priority="15247"/>
  </conditionalFormatting>
  <conditionalFormatting sqref="G679">
    <cfRule type="duplicateValues" dxfId="18271" priority="15246"/>
  </conditionalFormatting>
  <conditionalFormatting sqref="G679">
    <cfRule type="duplicateValues" dxfId="18270" priority="15245"/>
  </conditionalFormatting>
  <conditionalFormatting sqref="G679">
    <cfRule type="duplicateValues" dxfId="18269" priority="15244"/>
  </conditionalFormatting>
  <conditionalFormatting sqref="G679">
    <cfRule type="duplicateValues" dxfId="18268" priority="15243"/>
  </conditionalFormatting>
  <conditionalFormatting sqref="G679">
    <cfRule type="duplicateValues" dxfId="18267" priority="15242"/>
  </conditionalFormatting>
  <conditionalFormatting sqref="G679">
    <cfRule type="duplicateValues" dxfId="18266" priority="15241"/>
  </conditionalFormatting>
  <conditionalFormatting sqref="G679">
    <cfRule type="duplicateValues" dxfId="18265" priority="15240"/>
  </conditionalFormatting>
  <conditionalFormatting sqref="G679">
    <cfRule type="duplicateValues" dxfId="18264" priority="15239"/>
  </conditionalFormatting>
  <conditionalFormatting sqref="G679">
    <cfRule type="duplicateValues" dxfId="18263" priority="15238"/>
  </conditionalFormatting>
  <conditionalFormatting sqref="G679">
    <cfRule type="duplicateValues" dxfId="18262" priority="15237"/>
  </conditionalFormatting>
  <conditionalFormatting sqref="G679">
    <cfRule type="duplicateValues" dxfId="18261" priority="15236"/>
  </conditionalFormatting>
  <conditionalFormatting sqref="G679">
    <cfRule type="duplicateValues" dxfId="18260" priority="15235"/>
  </conditionalFormatting>
  <conditionalFormatting sqref="G679">
    <cfRule type="duplicateValues" dxfId="18259" priority="15234"/>
  </conditionalFormatting>
  <conditionalFormatting sqref="G679">
    <cfRule type="duplicateValues" dxfId="18258" priority="15233"/>
  </conditionalFormatting>
  <conditionalFormatting sqref="G679">
    <cfRule type="duplicateValues" dxfId="18257" priority="15232"/>
  </conditionalFormatting>
  <conditionalFormatting sqref="G679">
    <cfRule type="duplicateValues" dxfId="18256" priority="15231"/>
  </conditionalFormatting>
  <conditionalFormatting sqref="G679">
    <cfRule type="duplicateValues" dxfId="18255" priority="15230"/>
  </conditionalFormatting>
  <conditionalFormatting sqref="G679">
    <cfRule type="duplicateValues" dxfId="18254" priority="15229"/>
  </conditionalFormatting>
  <conditionalFormatting sqref="G679">
    <cfRule type="duplicateValues" dxfId="18253" priority="15228"/>
  </conditionalFormatting>
  <conditionalFormatting sqref="G679">
    <cfRule type="duplicateValues" dxfId="18252" priority="15227"/>
  </conditionalFormatting>
  <conditionalFormatting sqref="G679">
    <cfRule type="duplicateValues" dxfId="18251" priority="15226"/>
  </conditionalFormatting>
  <conditionalFormatting sqref="G679">
    <cfRule type="duplicateValues" dxfId="18250" priority="15225"/>
  </conditionalFormatting>
  <conditionalFormatting sqref="G679">
    <cfRule type="duplicateValues" dxfId="18249" priority="15224"/>
  </conditionalFormatting>
  <conditionalFormatting sqref="G679">
    <cfRule type="duplicateValues" dxfId="18248" priority="15223"/>
  </conditionalFormatting>
  <conditionalFormatting sqref="G679">
    <cfRule type="duplicateValues" dxfId="18247" priority="15222"/>
  </conditionalFormatting>
  <conditionalFormatting sqref="G679">
    <cfRule type="duplicateValues" dxfId="18246" priority="15221"/>
  </conditionalFormatting>
  <conditionalFormatting sqref="G679">
    <cfRule type="duplicateValues" dxfId="18245" priority="15220"/>
  </conditionalFormatting>
  <conditionalFormatting sqref="G679">
    <cfRule type="duplicateValues" dxfId="18244" priority="15219"/>
  </conditionalFormatting>
  <conditionalFormatting sqref="G679">
    <cfRule type="duplicateValues" dxfId="18243" priority="15218"/>
  </conditionalFormatting>
  <conditionalFormatting sqref="G679">
    <cfRule type="duplicateValues" dxfId="18242" priority="15217"/>
  </conditionalFormatting>
  <conditionalFormatting sqref="G679">
    <cfRule type="duplicateValues" dxfId="18241" priority="15216"/>
  </conditionalFormatting>
  <conditionalFormatting sqref="G679">
    <cfRule type="duplicateValues" dxfId="18240" priority="15215"/>
  </conditionalFormatting>
  <conditionalFormatting sqref="G679">
    <cfRule type="duplicateValues" dxfId="18239" priority="15214"/>
  </conditionalFormatting>
  <conditionalFormatting sqref="G679">
    <cfRule type="duplicateValues" dxfId="18238" priority="15213"/>
  </conditionalFormatting>
  <conditionalFormatting sqref="G679">
    <cfRule type="duplicateValues" dxfId="18237" priority="15212"/>
  </conditionalFormatting>
  <conditionalFormatting sqref="G679">
    <cfRule type="duplicateValues" dxfId="18236" priority="15211"/>
  </conditionalFormatting>
  <conditionalFormatting sqref="G679">
    <cfRule type="duplicateValues" dxfId="18235" priority="15210"/>
  </conditionalFormatting>
  <conditionalFormatting sqref="G679">
    <cfRule type="duplicateValues" dxfId="18234" priority="15209"/>
  </conditionalFormatting>
  <conditionalFormatting sqref="G679">
    <cfRule type="duplicateValues" dxfId="18233" priority="15208"/>
  </conditionalFormatting>
  <conditionalFormatting sqref="G679">
    <cfRule type="duplicateValues" dxfId="18232" priority="15207"/>
  </conditionalFormatting>
  <conditionalFormatting sqref="G679">
    <cfRule type="duplicateValues" dxfId="18231" priority="15206"/>
  </conditionalFormatting>
  <conditionalFormatting sqref="G679">
    <cfRule type="duplicateValues" dxfId="18230" priority="15205"/>
  </conditionalFormatting>
  <conditionalFormatting sqref="G679">
    <cfRule type="duplicateValues" dxfId="18229" priority="15204"/>
  </conditionalFormatting>
  <conditionalFormatting sqref="G679">
    <cfRule type="duplicateValues" dxfId="18228" priority="15203"/>
  </conditionalFormatting>
  <conditionalFormatting sqref="G679">
    <cfRule type="duplicateValues" dxfId="18227" priority="15202"/>
  </conditionalFormatting>
  <conditionalFormatting sqref="G679">
    <cfRule type="duplicateValues" dxfId="18226" priority="15201"/>
  </conditionalFormatting>
  <conditionalFormatting sqref="G679">
    <cfRule type="duplicateValues" dxfId="18225" priority="15200"/>
  </conditionalFormatting>
  <conditionalFormatting sqref="G679">
    <cfRule type="duplicateValues" dxfId="18224" priority="15199"/>
  </conditionalFormatting>
  <conditionalFormatting sqref="G679">
    <cfRule type="duplicateValues" dxfId="18223" priority="15198"/>
  </conditionalFormatting>
  <conditionalFormatting sqref="G679">
    <cfRule type="duplicateValues" dxfId="18222" priority="15197"/>
  </conditionalFormatting>
  <conditionalFormatting sqref="G679">
    <cfRule type="duplicateValues" dxfId="18221" priority="15196"/>
  </conditionalFormatting>
  <conditionalFormatting sqref="G679">
    <cfRule type="duplicateValues" dxfId="18220" priority="15195"/>
  </conditionalFormatting>
  <conditionalFormatting sqref="G679">
    <cfRule type="duplicateValues" dxfId="18219" priority="15194"/>
  </conditionalFormatting>
  <conditionalFormatting sqref="G679">
    <cfRule type="duplicateValues" dxfId="18218" priority="15193"/>
  </conditionalFormatting>
  <conditionalFormatting sqref="G679">
    <cfRule type="duplicateValues" dxfId="18217" priority="15192"/>
  </conditionalFormatting>
  <conditionalFormatting sqref="G679">
    <cfRule type="duplicateValues" dxfId="18216" priority="15191"/>
  </conditionalFormatting>
  <conditionalFormatting sqref="G679">
    <cfRule type="duplicateValues" dxfId="18215" priority="15190"/>
  </conditionalFormatting>
  <conditionalFormatting sqref="G679">
    <cfRule type="duplicateValues" dxfId="18214" priority="15189"/>
  </conditionalFormatting>
  <conditionalFormatting sqref="G679">
    <cfRule type="duplicateValues" dxfId="18213" priority="15188"/>
  </conditionalFormatting>
  <conditionalFormatting sqref="G679">
    <cfRule type="duplicateValues" dxfId="18212" priority="15187"/>
  </conditionalFormatting>
  <conditionalFormatting sqref="G679">
    <cfRule type="duplicateValues" dxfId="18211" priority="15186"/>
  </conditionalFormatting>
  <conditionalFormatting sqref="G679">
    <cfRule type="duplicateValues" dxfId="18210" priority="15185"/>
  </conditionalFormatting>
  <conditionalFormatting sqref="G679">
    <cfRule type="duplicateValues" dxfId="18209" priority="15184"/>
  </conditionalFormatting>
  <conditionalFormatting sqref="G679">
    <cfRule type="duplicateValues" dxfId="18208" priority="15183"/>
  </conditionalFormatting>
  <conditionalFormatting sqref="G679">
    <cfRule type="duplicateValues" dxfId="18207" priority="15182"/>
  </conditionalFormatting>
  <conditionalFormatting sqref="G679">
    <cfRule type="duplicateValues" dxfId="18206" priority="15181"/>
  </conditionalFormatting>
  <conditionalFormatting sqref="G679">
    <cfRule type="duplicateValues" dxfId="18205" priority="15180"/>
  </conditionalFormatting>
  <conditionalFormatting sqref="G679">
    <cfRule type="duplicateValues" dxfId="18204" priority="15179"/>
  </conditionalFormatting>
  <conditionalFormatting sqref="G679">
    <cfRule type="duplicateValues" dxfId="18203" priority="15178"/>
  </conditionalFormatting>
  <conditionalFormatting sqref="G679">
    <cfRule type="duplicateValues" dxfId="18202" priority="15177"/>
  </conditionalFormatting>
  <conditionalFormatting sqref="G679">
    <cfRule type="duplicateValues" dxfId="18201" priority="15176"/>
  </conditionalFormatting>
  <conditionalFormatting sqref="G679">
    <cfRule type="duplicateValues" dxfId="18200" priority="15175"/>
  </conditionalFormatting>
  <conditionalFormatting sqref="G680">
    <cfRule type="duplicateValues" dxfId="18199" priority="15174"/>
  </conditionalFormatting>
  <conditionalFormatting sqref="G680">
    <cfRule type="duplicateValues" dxfId="18198" priority="15173"/>
  </conditionalFormatting>
  <conditionalFormatting sqref="G680">
    <cfRule type="duplicateValues" dxfId="18197" priority="15172"/>
  </conditionalFormatting>
  <conditionalFormatting sqref="G680">
    <cfRule type="duplicateValues" dxfId="18196" priority="15171"/>
  </conditionalFormatting>
  <conditionalFormatting sqref="G680">
    <cfRule type="duplicateValues" dxfId="18195" priority="15170"/>
  </conditionalFormatting>
  <conditionalFormatting sqref="G680">
    <cfRule type="duplicateValues" dxfId="18194" priority="15169"/>
  </conditionalFormatting>
  <conditionalFormatting sqref="G680">
    <cfRule type="duplicateValues" dxfId="18193" priority="15168"/>
  </conditionalFormatting>
  <conditionalFormatting sqref="G680">
    <cfRule type="duplicateValues" dxfId="18192" priority="15167"/>
  </conditionalFormatting>
  <conditionalFormatting sqref="G680">
    <cfRule type="duplicateValues" dxfId="18191" priority="15166"/>
  </conditionalFormatting>
  <conditionalFormatting sqref="G680">
    <cfRule type="duplicateValues" dxfId="18190" priority="15165"/>
  </conditionalFormatting>
  <conditionalFormatting sqref="G680">
    <cfRule type="duplicateValues" dxfId="18189" priority="15164"/>
  </conditionalFormatting>
  <conditionalFormatting sqref="G680">
    <cfRule type="duplicateValues" dxfId="18188" priority="15163"/>
  </conditionalFormatting>
  <conditionalFormatting sqref="G680">
    <cfRule type="duplicateValues" dxfId="18187" priority="15162"/>
  </conditionalFormatting>
  <conditionalFormatting sqref="G680">
    <cfRule type="duplicateValues" dxfId="18186" priority="15161"/>
  </conditionalFormatting>
  <conditionalFormatting sqref="G680">
    <cfRule type="duplicateValues" dxfId="18185" priority="15160"/>
  </conditionalFormatting>
  <conditionalFormatting sqref="G680">
    <cfRule type="duplicateValues" dxfId="18184" priority="15159"/>
  </conditionalFormatting>
  <conditionalFormatting sqref="G680">
    <cfRule type="duplicateValues" dxfId="18183" priority="15158"/>
  </conditionalFormatting>
  <conditionalFormatting sqref="G680">
    <cfRule type="duplicateValues" dxfId="18182" priority="15157"/>
  </conditionalFormatting>
  <conditionalFormatting sqref="G680">
    <cfRule type="duplicateValues" dxfId="18181" priority="15156"/>
  </conditionalFormatting>
  <conditionalFormatting sqref="G680">
    <cfRule type="duplicateValues" dxfId="18180" priority="15155"/>
  </conditionalFormatting>
  <conditionalFormatting sqref="G680">
    <cfRule type="duplicateValues" dxfId="18179" priority="15154"/>
  </conditionalFormatting>
  <conditionalFormatting sqref="G680">
    <cfRule type="duplicateValues" dxfId="18178" priority="15153"/>
  </conditionalFormatting>
  <conditionalFormatting sqref="G680">
    <cfRule type="duplicateValues" dxfId="18177" priority="15152"/>
  </conditionalFormatting>
  <conditionalFormatting sqref="G680">
    <cfRule type="duplicateValues" dxfId="18176" priority="15151"/>
  </conditionalFormatting>
  <conditionalFormatting sqref="G680">
    <cfRule type="duplicateValues" dxfId="18175" priority="15150"/>
  </conditionalFormatting>
  <conditionalFormatting sqref="G680">
    <cfRule type="duplicateValues" dxfId="18174" priority="15149"/>
  </conditionalFormatting>
  <conditionalFormatting sqref="G680">
    <cfRule type="duplicateValues" dxfId="18173" priority="15148"/>
  </conditionalFormatting>
  <conditionalFormatting sqref="G680">
    <cfRule type="duplicateValues" dxfId="18172" priority="15147"/>
  </conditionalFormatting>
  <conditionalFormatting sqref="G680">
    <cfRule type="duplicateValues" dxfId="18171" priority="15146"/>
  </conditionalFormatting>
  <conditionalFormatting sqref="G680">
    <cfRule type="duplicateValues" dxfId="18170" priority="15145"/>
  </conditionalFormatting>
  <conditionalFormatting sqref="G680">
    <cfRule type="duplicateValues" dxfId="18169" priority="15144"/>
  </conditionalFormatting>
  <conditionalFormatting sqref="G680">
    <cfRule type="duplicateValues" dxfId="18168" priority="15143"/>
  </conditionalFormatting>
  <conditionalFormatting sqref="G680">
    <cfRule type="duplicateValues" dxfId="18167" priority="15142"/>
  </conditionalFormatting>
  <conditionalFormatting sqref="G680">
    <cfRule type="duplicateValues" dxfId="18166" priority="15141"/>
  </conditionalFormatting>
  <conditionalFormatting sqref="G680">
    <cfRule type="duplicateValues" dxfId="18165" priority="15140"/>
  </conditionalFormatting>
  <conditionalFormatting sqref="G680">
    <cfRule type="duplicateValues" dxfId="18164" priority="15139"/>
  </conditionalFormatting>
  <conditionalFormatting sqref="G680">
    <cfRule type="duplicateValues" dxfId="18163" priority="15138"/>
  </conditionalFormatting>
  <conditionalFormatting sqref="G680">
    <cfRule type="duplicateValues" dxfId="18162" priority="15137"/>
  </conditionalFormatting>
  <conditionalFormatting sqref="G680">
    <cfRule type="duplicateValues" dxfId="18161" priority="15136"/>
  </conditionalFormatting>
  <conditionalFormatting sqref="G680">
    <cfRule type="duplicateValues" dxfId="18160" priority="15135"/>
  </conditionalFormatting>
  <conditionalFormatting sqref="G680">
    <cfRule type="duplicateValues" dxfId="18159" priority="15134"/>
  </conditionalFormatting>
  <conditionalFormatting sqref="G680">
    <cfRule type="duplicateValues" dxfId="18158" priority="15133"/>
  </conditionalFormatting>
  <conditionalFormatting sqref="G680">
    <cfRule type="duplicateValues" dxfId="18157" priority="15132"/>
  </conditionalFormatting>
  <conditionalFormatting sqref="G680">
    <cfRule type="duplicateValues" dxfId="18156" priority="15131"/>
  </conditionalFormatting>
  <conditionalFormatting sqref="G680">
    <cfRule type="duplicateValues" dxfId="18155" priority="15130"/>
  </conditionalFormatting>
  <conditionalFormatting sqref="G680">
    <cfRule type="duplicateValues" dxfId="18154" priority="15129"/>
  </conditionalFormatting>
  <conditionalFormatting sqref="G680">
    <cfRule type="duplicateValues" dxfId="18153" priority="15128"/>
  </conditionalFormatting>
  <conditionalFormatting sqref="G680">
    <cfRule type="duplicateValues" dxfId="18152" priority="15127"/>
  </conditionalFormatting>
  <conditionalFormatting sqref="G680">
    <cfRule type="duplicateValues" dxfId="18151" priority="15126"/>
  </conditionalFormatting>
  <conditionalFormatting sqref="G680">
    <cfRule type="duplicateValues" dxfId="18150" priority="15125"/>
  </conditionalFormatting>
  <conditionalFormatting sqref="G680">
    <cfRule type="duplicateValues" dxfId="18149" priority="15124"/>
  </conditionalFormatting>
  <conditionalFormatting sqref="G680">
    <cfRule type="duplicateValues" dxfId="18148" priority="15123"/>
  </conditionalFormatting>
  <conditionalFormatting sqref="G680">
    <cfRule type="duplicateValues" dxfId="18147" priority="15122"/>
  </conditionalFormatting>
  <conditionalFormatting sqref="G680">
    <cfRule type="duplicateValues" dxfId="18146" priority="15121"/>
  </conditionalFormatting>
  <conditionalFormatting sqref="G680">
    <cfRule type="duplicateValues" dxfId="18145" priority="15120"/>
  </conditionalFormatting>
  <conditionalFormatting sqref="G680">
    <cfRule type="duplicateValues" dxfId="18144" priority="15119"/>
  </conditionalFormatting>
  <conditionalFormatting sqref="G680">
    <cfRule type="duplicateValues" dxfId="18143" priority="15118"/>
  </conditionalFormatting>
  <conditionalFormatting sqref="G680">
    <cfRule type="duplicateValues" dxfId="18142" priority="15117"/>
  </conditionalFormatting>
  <conditionalFormatting sqref="G680">
    <cfRule type="duplicateValues" dxfId="18141" priority="15116"/>
  </conditionalFormatting>
  <conditionalFormatting sqref="G680">
    <cfRule type="duplicateValues" dxfId="18140" priority="15115"/>
  </conditionalFormatting>
  <conditionalFormatting sqref="G680">
    <cfRule type="duplicateValues" dxfId="18139" priority="15114"/>
  </conditionalFormatting>
  <conditionalFormatting sqref="G680">
    <cfRule type="duplicateValues" dxfId="18138" priority="15113"/>
  </conditionalFormatting>
  <conditionalFormatting sqref="G680">
    <cfRule type="duplicateValues" dxfId="18137" priority="15112"/>
  </conditionalFormatting>
  <conditionalFormatting sqref="G680">
    <cfRule type="duplicateValues" dxfId="18136" priority="15111"/>
  </conditionalFormatting>
  <conditionalFormatting sqref="G680">
    <cfRule type="duplicateValues" dxfId="18135" priority="15110"/>
  </conditionalFormatting>
  <conditionalFormatting sqref="G680">
    <cfRule type="duplicateValues" dxfId="18134" priority="15109"/>
  </conditionalFormatting>
  <conditionalFormatting sqref="G680">
    <cfRule type="duplicateValues" dxfId="18133" priority="15108"/>
  </conditionalFormatting>
  <conditionalFormatting sqref="G680">
    <cfRule type="duplicateValues" dxfId="18132" priority="15107"/>
  </conditionalFormatting>
  <conditionalFormatting sqref="G680">
    <cfRule type="duplicateValues" dxfId="18131" priority="15106"/>
  </conditionalFormatting>
  <conditionalFormatting sqref="G680">
    <cfRule type="duplicateValues" dxfId="18130" priority="15105"/>
  </conditionalFormatting>
  <conditionalFormatting sqref="G680">
    <cfRule type="duplicateValues" dxfId="18129" priority="15104"/>
  </conditionalFormatting>
  <conditionalFormatting sqref="G680">
    <cfRule type="duplicateValues" dxfId="18128" priority="15103"/>
  </conditionalFormatting>
  <conditionalFormatting sqref="G680">
    <cfRule type="duplicateValues" dxfId="18127" priority="15102"/>
  </conditionalFormatting>
  <conditionalFormatting sqref="G680">
    <cfRule type="duplicateValues" dxfId="18126" priority="15101"/>
  </conditionalFormatting>
  <conditionalFormatting sqref="G680">
    <cfRule type="duplicateValues" dxfId="18125" priority="15100"/>
  </conditionalFormatting>
  <conditionalFormatting sqref="G680">
    <cfRule type="duplicateValues" dxfId="18124" priority="15099"/>
  </conditionalFormatting>
  <conditionalFormatting sqref="G680">
    <cfRule type="duplicateValues" dxfId="18123" priority="15098"/>
  </conditionalFormatting>
  <conditionalFormatting sqref="G680">
    <cfRule type="duplicateValues" dxfId="18122" priority="15097"/>
  </conditionalFormatting>
  <conditionalFormatting sqref="G680">
    <cfRule type="duplicateValues" dxfId="18121" priority="15096"/>
  </conditionalFormatting>
  <conditionalFormatting sqref="G680">
    <cfRule type="duplicateValues" dxfId="18120" priority="15095"/>
  </conditionalFormatting>
  <conditionalFormatting sqref="G680">
    <cfRule type="duplicateValues" dxfId="18119" priority="15094"/>
  </conditionalFormatting>
  <conditionalFormatting sqref="G680">
    <cfRule type="duplicateValues" dxfId="18118" priority="15093"/>
  </conditionalFormatting>
  <conditionalFormatting sqref="G680">
    <cfRule type="duplicateValues" dxfId="18117" priority="15092"/>
  </conditionalFormatting>
  <conditionalFormatting sqref="G680">
    <cfRule type="duplicateValues" dxfId="18116" priority="15091"/>
  </conditionalFormatting>
  <conditionalFormatting sqref="G680">
    <cfRule type="duplicateValues" dxfId="18115" priority="15090"/>
  </conditionalFormatting>
  <conditionalFormatting sqref="G680">
    <cfRule type="duplicateValues" dxfId="18114" priority="15089"/>
  </conditionalFormatting>
  <conditionalFormatting sqref="G680">
    <cfRule type="duplicateValues" dxfId="18113" priority="15088"/>
  </conditionalFormatting>
  <conditionalFormatting sqref="G680">
    <cfRule type="duplicateValues" dxfId="18112" priority="15087"/>
  </conditionalFormatting>
  <conditionalFormatting sqref="G680">
    <cfRule type="duplicateValues" dxfId="18111" priority="15086"/>
  </conditionalFormatting>
  <conditionalFormatting sqref="G680">
    <cfRule type="duplicateValues" dxfId="18110" priority="15085"/>
  </conditionalFormatting>
  <conditionalFormatting sqref="G680">
    <cfRule type="duplicateValues" dxfId="18109" priority="15084"/>
  </conditionalFormatting>
  <conditionalFormatting sqref="G680">
    <cfRule type="duplicateValues" dxfId="18108" priority="15083"/>
  </conditionalFormatting>
  <conditionalFormatting sqref="G680">
    <cfRule type="duplicateValues" dxfId="18107" priority="15082"/>
  </conditionalFormatting>
  <conditionalFormatting sqref="G680">
    <cfRule type="duplicateValues" dxfId="18106" priority="15081"/>
  </conditionalFormatting>
  <conditionalFormatting sqref="G680">
    <cfRule type="duplicateValues" dxfId="18105" priority="15080"/>
  </conditionalFormatting>
  <conditionalFormatting sqref="G680">
    <cfRule type="duplicateValues" dxfId="18104" priority="15079"/>
  </conditionalFormatting>
  <conditionalFormatting sqref="G680">
    <cfRule type="duplicateValues" dxfId="18103" priority="15078"/>
  </conditionalFormatting>
  <conditionalFormatting sqref="G680">
    <cfRule type="duplicateValues" dxfId="18102" priority="15077"/>
  </conditionalFormatting>
  <conditionalFormatting sqref="G680">
    <cfRule type="duplicateValues" dxfId="18101" priority="15076"/>
  </conditionalFormatting>
  <conditionalFormatting sqref="G680">
    <cfRule type="duplicateValues" dxfId="18100" priority="15075"/>
  </conditionalFormatting>
  <conditionalFormatting sqref="G680">
    <cfRule type="duplicateValues" dxfId="18099" priority="15074"/>
  </conditionalFormatting>
  <conditionalFormatting sqref="G680">
    <cfRule type="duplicateValues" dxfId="18098" priority="15073"/>
  </conditionalFormatting>
  <conditionalFormatting sqref="G680">
    <cfRule type="duplicateValues" dxfId="18097" priority="15072"/>
  </conditionalFormatting>
  <conditionalFormatting sqref="G680">
    <cfRule type="duplicateValues" dxfId="18096" priority="15071"/>
  </conditionalFormatting>
  <conditionalFormatting sqref="G680">
    <cfRule type="duplicateValues" dxfId="18095" priority="15070"/>
  </conditionalFormatting>
  <conditionalFormatting sqref="G680">
    <cfRule type="duplicateValues" dxfId="18094" priority="15069"/>
  </conditionalFormatting>
  <conditionalFormatting sqref="G680">
    <cfRule type="duplicateValues" dxfId="18093" priority="15068"/>
  </conditionalFormatting>
  <conditionalFormatting sqref="G680">
    <cfRule type="duplicateValues" dxfId="18092" priority="15067"/>
  </conditionalFormatting>
  <conditionalFormatting sqref="G680">
    <cfRule type="duplicateValues" dxfId="18091" priority="15066"/>
  </conditionalFormatting>
  <conditionalFormatting sqref="G680">
    <cfRule type="duplicateValues" dxfId="18090" priority="15065"/>
  </conditionalFormatting>
  <conditionalFormatting sqref="G680">
    <cfRule type="duplicateValues" dxfId="18089" priority="15064"/>
  </conditionalFormatting>
  <conditionalFormatting sqref="G680">
    <cfRule type="duplicateValues" dxfId="18088" priority="15063"/>
  </conditionalFormatting>
  <conditionalFormatting sqref="G680">
    <cfRule type="duplicateValues" dxfId="18087" priority="15062"/>
  </conditionalFormatting>
  <conditionalFormatting sqref="G680">
    <cfRule type="duplicateValues" dxfId="18086" priority="15061"/>
  </conditionalFormatting>
  <conditionalFormatting sqref="G680">
    <cfRule type="duplicateValues" dxfId="18085" priority="15060"/>
  </conditionalFormatting>
  <conditionalFormatting sqref="G680">
    <cfRule type="duplicateValues" dxfId="18084" priority="15059"/>
  </conditionalFormatting>
  <conditionalFormatting sqref="G680">
    <cfRule type="duplicateValues" dxfId="18083" priority="15058"/>
  </conditionalFormatting>
  <conditionalFormatting sqref="G680">
    <cfRule type="duplicateValues" dxfId="18082" priority="15057"/>
  </conditionalFormatting>
  <conditionalFormatting sqref="G680">
    <cfRule type="duplicateValues" dxfId="18081" priority="15056"/>
  </conditionalFormatting>
  <conditionalFormatting sqref="G680">
    <cfRule type="duplicateValues" dxfId="18080" priority="15055"/>
  </conditionalFormatting>
  <conditionalFormatting sqref="G680">
    <cfRule type="duplicateValues" dxfId="18079" priority="15054"/>
  </conditionalFormatting>
  <conditionalFormatting sqref="G680">
    <cfRule type="duplicateValues" dxfId="18078" priority="15053"/>
  </conditionalFormatting>
  <conditionalFormatting sqref="G680">
    <cfRule type="duplicateValues" dxfId="18077" priority="15052"/>
  </conditionalFormatting>
  <conditionalFormatting sqref="G680">
    <cfRule type="duplicateValues" dxfId="18076" priority="15051"/>
  </conditionalFormatting>
  <conditionalFormatting sqref="G680">
    <cfRule type="duplicateValues" dxfId="18075" priority="15050"/>
  </conditionalFormatting>
  <conditionalFormatting sqref="G680">
    <cfRule type="duplicateValues" dxfId="18074" priority="15049"/>
  </conditionalFormatting>
  <conditionalFormatting sqref="G680">
    <cfRule type="duplicateValues" dxfId="18073" priority="15048"/>
  </conditionalFormatting>
  <conditionalFormatting sqref="G680">
    <cfRule type="duplicateValues" dxfId="18072" priority="15047"/>
  </conditionalFormatting>
  <conditionalFormatting sqref="G680">
    <cfRule type="duplicateValues" dxfId="18071" priority="15046"/>
  </conditionalFormatting>
  <conditionalFormatting sqref="G680">
    <cfRule type="duplicateValues" dxfId="18070" priority="15045"/>
  </conditionalFormatting>
  <conditionalFormatting sqref="G680">
    <cfRule type="duplicateValues" dxfId="18069" priority="15044"/>
  </conditionalFormatting>
  <conditionalFormatting sqref="G680">
    <cfRule type="duplicateValues" dxfId="18068" priority="15043"/>
  </conditionalFormatting>
  <conditionalFormatting sqref="G680">
    <cfRule type="duplicateValues" dxfId="18067" priority="15042"/>
  </conditionalFormatting>
  <conditionalFormatting sqref="G680">
    <cfRule type="duplicateValues" dxfId="18066" priority="15041"/>
  </conditionalFormatting>
  <conditionalFormatting sqref="G680">
    <cfRule type="duplicateValues" dxfId="18065" priority="15040"/>
  </conditionalFormatting>
  <conditionalFormatting sqref="G680">
    <cfRule type="duplicateValues" dxfId="18064" priority="15039"/>
  </conditionalFormatting>
  <conditionalFormatting sqref="G680">
    <cfRule type="duplicateValues" dxfId="18063" priority="15038"/>
  </conditionalFormatting>
  <conditionalFormatting sqref="G680">
    <cfRule type="duplicateValues" dxfId="18062" priority="15037"/>
  </conditionalFormatting>
  <conditionalFormatting sqref="G683">
    <cfRule type="duplicateValues" dxfId="18061" priority="15036"/>
  </conditionalFormatting>
  <conditionalFormatting sqref="G694">
    <cfRule type="duplicateValues" dxfId="18060" priority="15035"/>
  </conditionalFormatting>
  <conditionalFormatting sqref="G694">
    <cfRule type="duplicateValues" dxfId="18059" priority="15034"/>
  </conditionalFormatting>
  <conditionalFormatting sqref="G694">
    <cfRule type="duplicateValues" dxfId="18058" priority="15033"/>
  </conditionalFormatting>
  <conditionalFormatting sqref="G694">
    <cfRule type="duplicateValues" dxfId="18057" priority="15032"/>
  </conditionalFormatting>
  <conditionalFormatting sqref="G694">
    <cfRule type="duplicateValues" dxfId="18056" priority="15031"/>
  </conditionalFormatting>
  <conditionalFormatting sqref="G694">
    <cfRule type="duplicateValues" dxfId="18055" priority="15030"/>
  </conditionalFormatting>
  <conditionalFormatting sqref="G694">
    <cfRule type="duplicateValues" dxfId="18054" priority="15029"/>
  </conditionalFormatting>
  <conditionalFormatting sqref="G694">
    <cfRule type="duplicateValues" dxfId="18053" priority="15028"/>
  </conditionalFormatting>
  <conditionalFormatting sqref="G694">
    <cfRule type="duplicateValues" dxfId="18052" priority="15027"/>
  </conditionalFormatting>
  <conditionalFormatting sqref="G694">
    <cfRule type="duplicateValues" dxfId="18051" priority="15026"/>
  </conditionalFormatting>
  <conditionalFormatting sqref="G694">
    <cfRule type="duplicateValues" dxfId="18050" priority="15025"/>
  </conditionalFormatting>
  <conditionalFormatting sqref="G694">
    <cfRule type="duplicateValues" dxfId="18049" priority="15024"/>
  </conditionalFormatting>
  <conditionalFormatting sqref="G694">
    <cfRule type="duplicateValues" dxfId="18048" priority="15023"/>
  </conditionalFormatting>
  <conditionalFormatting sqref="G694">
    <cfRule type="duplicateValues" dxfId="18047" priority="15022"/>
  </conditionalFormatting>
  <conditionalFormatting sqref="G694">
    <cfRule type="duplicateValues" dxfId="18046" priority="15021"/>
  </conditionalFormatting>
  <conditionalFormatting sqref="G694">
    <cfRule type="duplicateValues" dxfId="18045" priority="15020"/>
  </conditionalFormatting>
  <conditionalFormatting sqref="G694">
    <cfRule type="duplicateValues" dxfId="18044" priority="15019"/>
  </conditionalFormatting>
  <conditionalFormatting sqref="G694">
    <cfRule type="duplicateValues" dxfId="18043" priority="15018"/>
  </conditionalFormatting>
  <conditionalFormatting sqref="G694">
    <cfRule type="duplicateValues" dxfId="18042" priority="15017"/>
  </conditionalFormatting>
  <conditionalFormatting sqref="G694">
    <cfRule type="duplicateValues" dxfId="18041" priority="15016"/>
  </conditionalFormatting>
  <conditionalFormatting sqref="G694">
    <cfRule type="duplicateValues" dxfId="18040" priority="15015"/>
  </conditionalFormatting>
  <conditionalFormatting sqref="G694">
    <cfRule type="duplicateValues" dxfId="18039" priority="15014"/>
  </conditionalFormatting>
  <conditionalFormatting sqref="G694">
    <cfRule type="duplicateValues" dxfId="18038" priority="15013"/>
  </conditionalFormatting>
  <conditionalFormatting sqref="G694">
    <cfRule type="duplicateValues" dxfId="18037" priority="15012"/>
  </conditionalFormatting>
  <conditionalFormatting sqref="G694">
    <cfRule type="duplicateValues" dxfId="18036" priority="15011"/>
  </conditionalFormatting>
  <conditionalFormatting sqref="G694">
    <cfRule type="duplicateValues" dxfId="18035" priority="15010"/>
  </conditionalFormatting>
  <conditionalFormatting sqref="G694">
    <cfRule type="duplicateValues" dxfId="18034" priority="15009"/>
  </conditionalFormatting>
  <conditionalFormatting sqref="G694">
    <cfRule type="duplicateValues" dxfId="18033" priority="15008"/>
  </conditionalFormatting>
  <conditionalFormatting sqref="G694">
    <cfRule type="duplicateValues" dxfId="18032" priority="15007"/>
  </conditionalFormatting>
  <conditionalFormatting sqref="G694">
    <cfRule type="duplicateValues" dxfId="18031" priority="15006"/>
  </conditionalFormatting>
  <conditionalFormatting sqref="G694">
    <cfRule type="duplicateValues" dxfId="18030" priority="15005"/>
  </conditionalFormatting>
  <conditionalFormatting sqref="G694">
    <cfRule type="duplicateValues" dxfId="18029" priority="15004"/>
  </conditionalFormatting>
  <conditionalFormatting sqref="G694">
    <cfRule type="duplicateValues" dxfId="18028" priority="15003"/>
  </conditionalFormatting>
  <conditionalFormatting sqref="G694">
    <cfRule type="duplicateValues" dxfId="18027" priority="15002"/>
  </conditionalFormatting>
  <conditionalFormatting sqref="G694">
    <cfRule type="duplicateValues" dxfId="18026" priority="15001"/>
  </conditionalFormatting>
  <conditionalFormatting sqref="G694">
    <cfRule type="duplicateValues" dxfId="18025" priority="15000"/>
  </conditionalFormatting>
  <conditionalFormatting sqref="G694">
    <cfRule type="duplicateValues" dxfId="18024" priority="14999"/>
  </conditionalFormatting>
  <conditionalFormatting sqref="G694">
    <cfRule type="duplicateValues" dxfId="18023" priority="14998"/>
  </conditionalFormatting>
  <conditionalFormatting sqref="G694">
    <cfRule type="duplicateValues" dxfId="18022" priority="14997"/>
  </conditionalFormatting>
  <conditionalFormatting sqref="G694">
    <cfRule type="duplicateValues" dxfId="18021" priority="14996"/>
  </conditionalFormatting>
  <conditionalFormatting sqref="G694">
    <cfRule type="duplicateValues" dxfId="18020" priority="14995"/>
  </conditionalFormatting>
  <conditionalFormatting sqref="G694">
    <cfRule type="duplicateValues" dxfId="18019" priority="14994"/>
  </conditionalFormatting>
  <conditionalFormatting sqref="G694">
    <cfRule type="duplicateValues" dxfId="18018" priority="14993"/>
  </conditionalFormatting>
  <conditionalFormatting sqref="G694">
    <cfRule type="duplicateValues" dxfId="18017" priority="14992"/>
  </conditionalFormatting>
  <conditionalFormatting sqref="G694">
    <cfRule type="duplicateValues" dxfId="18016" priority="14991"/>
  </conditionalFormatting>
  <conditionalFormatting sqref="G694">
    <cfRule type="duplicateValues" dxfId="18015" priority="14990"/>
  </conditionalFormatting>
  <conditionalFormatting sqref="G694">
    <cfRule type="duplicateValues" dxfId="18014" priority="14989"/>
  </conditionalFormatting>
  <conditionalFormatting sqref="G694">
    <cfRule type="duplicateValues" dxfId="18013" priority="14988"/>
  </conditionalFormatting>
  <conditionalFormatting sqref="G694">
    <cfRule type="duplicateValues" dxfId="18012" priority="14987"/>
  </conditionalFormatting>
  <conditionalFormatting sqref="G694">
    <cfRule type="duplicateValues" dxfId="18011" priority="14986"/>
  </conditionalFormatting>
  <conditionalFormatting sqref="G694">
    <cfRule type="duplicateValues" dxfId="18010" priority="14985"/>
  </conditionalFormatting>
  <conditionalFormatting sqref="G694">
    <cfRule type="duplicateValues" dxfId="18009" priority="14984"/>
  </conditionalFormatting>
  <conditionalFormatting sqref="G694">
    <cfRule type="duplicateValues" dxfId="18008" priority="14983"/>
  </conditionalFormatting>
  <conditionalFormatting sqref="G694">
    <cfRule type="duplicateValues" dxfId="18007" priority="14982"/>
  </conditionalFormatting>
  <conditionalFormatting sqref="G694">
    <cfRule type="duplicateValues" dxfId="18006" priority="14981"/>
  </conditionalFormatting>
  <conditionalFormatting sqref="G694">
    <cfRule type="duplicateValues" dxfId="18005" priority="14980"/>
  </conditionalFormatting>
  <conditionalFormatting sqref="G694">
    <cfRule type="duplicateValues" dxfId="18004" priority="14979"/>
  </conditionalFormatting>
  <conditionalFormatting sqref="G694">
    <cfRule type="duplicateValues" dxfId="18003" priority="14978"/>
  </conditionalFormatting>
  <conditionalFormatting sqref="G694">
    <cfRule type="duplicateValues" dxfId="18002" priority="14977"/>
  </conditionalFormatting>
  <conditionalFormatting sqref="G694">
    <cfRule type="duplicateValues" dxfId="18001" priority="14976"/>
  </conditionalFormatting>
  <conditionalFormatting sqref="G694">
    <cfRule type="duplicateValues" dxfId="18000" priority="14975"/>
  </conditionalFormatting>
  <conditionalFormatting sqref="G694">
    <cfRule type="duplicateValues" dxfId="17999" priority="14974"/>
  </conditionalFormatting>
  <conditionalFormatting sqref="G694">
    <cfRule type="duplicateValues" dxfId="17998" priority="14973"/>
  </conditionalFormatting>
  <conditionalFormatting sqref="G694">
    <cfRule type="duplicateValues" dxfId="17997" priority="14972"/>
  </conditionalFormatting>
  <conditionalFormatting sqref="G694">
    <cfRule type="duplicateValues" dxfId="17996" priority="14971"/>
  </conditionalFormatting>
  <conditionalFormatting sqref="G694">
    <cfRule type="duplicateValues" dxfId="17995" priority="14970"/>
  </conditionalFormatting>
  <conditionalFormatting sqref="G694">
    <cfRule type="duplicateValues" dxfId="17994" priority="14969"/>
  </conditionalFormatting>
  <conditionalFormatting sqref="G694">
    <cfRule type="duplicateValues" dxfId="17993" priority="14968"/>
  </conditionalFormatting>
  <conditionalFormatting sqref="G694">
    <cfRule type="duplicateValues" dxfId="17992" priority="14967"/>
  </conditionalFormatting>
  <conditionalFormatting sqref="G695">
    <cfRule type="duplicateValues" dxfId="17991" priority="14966"/>
  </conditionalFormatting>
  <conditionalFormatting sqref="G696">
    <cfRule type="duplicateValues" dxfId="17990" priority="14965"/>
  </conditionalFormatting>
  <conditionalFormatting sqref="G696">
    <cfRule type="duplicateValues" dxfId="17989" priority="14964"/>
  </conditionalFormatting>
  <conditionalFormatting sqref="G696">
    <cfRule type="duplicateValues" dxfId="17988" priority="14963"/>
  </conditionalFormatting>
  <conditionalFormatting sqref="G696">
    <cfRule type="duplicateValues" dxfId="17987" priority="14962"/>
  </conditionalFormatting>
  <conditionalFormatting sqref="G696">
    <cfRule type="duplicateValues" dxfId="17986" priority="14961"/>
  </conditionalFormatting>
  <conditionalFormatting sqref="G696">
    <cfRule type="duplicateValues" dxfId="17985" priority="14960"/>
  </conditionalFormatting>
  <conditionalFormatting sqref="G696">
    <cfRule type="duplicateValues" dxfId="17984" priority="14959"/>
  </conditionalFormatting>
  <conditionalFormatting sqref="G696">
    <cfRule type="duplicateValues" dxfId="17983" priority="14958"/>
  </conditionalFormatting>
  <conditionalFormatting sqref="G696">
    <cfRule type="duplicateValues" dxfId="17982" priority="14957"/>
  </conditionalFormatting>
  <conditionalFormatting sqref="G696">
    <cfRule type="duplicateValues" dxfId="17981" priority="14956"/>
  </conditionalFormatting>
  <conditionalFormatting sqref="G696">
    <cfRule type="duplicateValues" dxfId="17980" priority="14955"/>
  </conditionalFormatting>
  <conditionalFormatting sqref="G696">
    <cfRule type="duplicateValues" dxfId="17979" priority="14954"/>
  </conditionalFormatting>
  <conditionalFormatting sqref="G696">
    <cfRule type="duplicateValues" dxfId="17978" priority="14953"/>
  </conditionalFormatting>
  <conditionalFormatting sqref="G696">
    <cfRule type="duplicateValues" dxfId="17977" priority="14952"/>
  </conditionalFormatting>
  <conditionalFormatting sqref="G696">
    <cfRule type="duplicateValues" dxfId="17976" priority="14951"/>
  </conditionalFormatting>
  <conditionalFormatting sqref="G696">
    <cfRule type="duplicateValues" dxfId="17975" priority="14950"/>
  </conditionalFormatting>
  <conditionalFormatting sqref="G696">
    <cfRule type="duplicateValues" dxfId="17974" priority="14949"/>
  </conditionalFormatting>
  <conditionalFormatting sqref="G696">
    <cfRule type="duplicateValues" dxfId="17973" priority="14948"/>
  </conditionalFormatting>
  <conditionalFormatting sqref="G696">
    <cfRule type="duplicateValues" dxfId="17972" priority="14947"/>
  </conditionalFormatting>
  <conditionalFormatting sqref="G696">
    <cfRule type="duplicateValues" dxfId="17971" priority="14946"/>
  </conditionalFormatting>
  <conditionalFormatting sqref="G696">
    <cfRule type="duplicateValues" dxfId="17970" priority="14945"/>
  </conditionalFormatting>
  <conditionalFormatting sqref="G696">
    <cfRule type="duplicateValues" dxfId="17969" priority="14944"/>
  </conditionalFormatting>
  <conditionalFormatting sqref="G696">
    <cfRule type="duplicateValues" dxfId="17968" priority="14943"/>
  </conditionalFormatting>
  <conditionalFormatting sqref="G696">
    <cfRule type="duplicateValues" dxfId="17967" priority="14942"/>
  </conditionalFormatting>
  <conditionalFormatting sqref="G696">
    <cfRule type="duplicateValues" dxfId="17966" priority="14941"/>
  </conditionalFormatting>
  <conditionalFormatting sqref="G696">
    <cfRule type="duplicateValues" dxfId="17965" priority="14940"/>
  </conditionalFormatting>
  <conditionalFormatting sqref="G696">
    <cfRule type="duplicateValues" dxfId="17964" priority="14939"/>
  </conditionalFormatting>
  <conditionalFormatting sqref="G696">
    <cfRule type="duplicateValues" dxfId="17963" priority="14938"/>
  </conditionalFormatting>
  <conditionalFormatting sqref="G696">
    <cfRule type="duplicateValues" dxfId="17962" priority="14937"/>
  </conditionalFormatting>
  <conditionalFormatting sqref="G696">
    <cfRule type="duplicateValues" dxfId="17961" priority="14936"/>
  </conditionalFormatting>
  <conditionalFormatting sqref="G696">
    <cfRule type="duplicateValues" dxfId="17960" priority="14935"/>
  </conditionalFormatting>
  <conditionalFormatting sqref="G696">
    <cfRule type="duplicateValues" dxfId="17959" priority="14934"/>
  </conditionalFormatting>
  <conditionalFormatting sqref="G696">
    <cfRule type="duplicateValues" dxfId="17958" priority="14933"/>
  </conditionalFormatting>
  <conditionalFormatting sqref="G696">
    <cfRule type="duplicateValues" dxfId="17957" priority="14932"/>
  </conditionalFormatting>
  <conditionalFormatting sqref="G696">
    <cfRule type="duplicateValues" dxfId="17956" priority="14931"/>
  </conditionalFormatting>
  <conditionalFormatting sqref="G696">
    <cfRule type="duplicateValues" dxfId="17955" priority="14930"/>
  </conditionalFormatting>
  <conditionalFormatting sqref="G696">
    <cfRule type="duplicateValues" dxfId="17954" priority="14929"/>
  </conditionalFormatting>
  <conditionalFormatting sqref="G696">
    <cfRule type="duplicateValues" dxfId="17953" priority="14928"/>
  </conditionalFormatting>
  <conditionalFormatting sqref="G696">
    <cfRule type="duplicateValues" dxfId="17952" priority="14927"/>
  </conditionalFormatting>
  <conditionalFormatting sqref="G696">
    <cfRule type="duplicateValues" dxfId="17951" priority="14926"/>
  </conditionalFormatting>
  <conditionalFormatting sqref="G696">
    <cfRule type="duplicateValues" dxfId="17950" priority="14925"/>
  </conditionalFormatting>
  <conditionalFormatting sqref="G696">
    <cfRule type="duplicateValues" dxfId="17949" priority="14924"/>
  </conditionalFormatting>
  <conditionalFormatting sqref="G696">
    <cfRule type="duplicateValues" dxfId="17948" priority="14923"/>
  </conditionalFormatting>
  <conditionalFormatting sqref="G696">
    <cfRule type="duplicateValues" dxfId="17947" priority="14922"/>
  </conditionalFormatting>
  <conditionalFormatting sqref="G696">
    <cfRule type="duplicateValues" dxfId="17946" priority="14921"/>
  </conditionalFormatting>
  <conditionalFormatting sqref="G696">
    <cfRule type="duplicateValues" dxfId="17945" priority="14920"/>
  </conditionalFormatting>
  <conditionalFormatting sqref="G696">
    <cfRule type="duplicateValues" dxfId="17944" priority="14919"/>
  </conditionalFormatting>
  <conditionalFormatting sqref="G696">
    <cfRule type="duplicateValues" dxfId="17943" priority="14918"/>
  </conditionalFormatting>
  <conditionalFormatting sqref="G696">
    <cfRule type="duplicateValues" dxfId="17942" priority="14917"/>
  </conditionalFormatting>
  <conditionalFormatting sqref="G696">
    <cfRule type="duplicateValues" dxfId="17941" priority="14916"/>
  </conditionalFormatting>
  <conditionalFormatting sqref="G696">
    <cfRule type="duplicateValues" dxfId="17940" priority="14915"/>
  </conditionalFormatting>
  <conditionalFormatting sqref="G696">
    <cfRule type="duplicateValues" dxfId="17939" priority="14914"/>
  </conditionalFormatting>
  <conditionalFormatting sqref="G696">
    <cfRule type="duplicateValues" dxfId="17938" priority="14913"/>
  </conditionalFormatting>
  <conditionalFormatting sqref="G696">
    <cfRule type="duplicateValues" dxfId="17937" priority="14912"/>
  </conditionalFormatting>
  <conditionalFormatting sqref="G696">
    <cfRule type="duplicateValues" dxfId="17936" priority="14911"/>
  </conditionalFormatting>
  <conditionalFormatting sqref="G696">
    <cfRule type="duplicateValues" dxfId="17935" priority="14910"/>
  </conditionalFormatting>
  <conditionalFormatting sqref="G696">
    <cfRule type="duplicateValues" dxfId="17934" priority="14909"/>
  </conditionalFormatting>
  <conditionalFormatting sqref="G696">
    <cfRule type="duplicateValues" dxfId="17933" priority="14908"/>
  </conditionalFormatting>
  <conditionalFormatting sqref="G696">
    <cfRule type="duplicateValues" dxfId="17932" priority="14907"/>
  </conditionalFormatting>
  <conditionalFormatting sqref="G696">
    <cfRule type="duplicateValues" dxfId="17931" priority="14906"/>
  </conditionalFormatting>
  <conditionalFormatting sqref="G696">
    <cfRule type="duplicateValues" dxfId="17930" priority="14905"/>
  </conditionalFormatting>
  <conditionalFormatting sqref="G696">
    <cfRule type="duplicateValues" dxfId="17929" priority="14904"/>
  </conditionalFormatting>
  <conditionalFormatting sqref="G696">
    <cfRule type="duplicateValues" dxfId="17928" priority="14903"/>
  </conditionalFormatting>
  <conditionalFormatting sqref="G696">
    <cfRule type="duplicateValues" dxfId="17927" priority="14902"/>
  </conditionalFormatting>
  <conditionalFormatting sqref="G696">
    <cfRule type="duplicateValues" dxfId="17926" priority="14901"/>
  </conditionalFormatting>
  <conditionalFormatting sqref="G696">
    <cfRule type="duplicateValues" dxfId="17925" priority="14900"/>
  </conditionalFormatting>
  <conditionalFormatting sqref="G696">
    <cfRule type="duplicateValues" dxfId="17924" priority="14899"/>
  </conditionalFormatting>
  <conditionalFormatting sqref="G696">
    <cfRule type="duplicateValues" dxfId="17923" priority="14898"/>
  </conditionalFormatting>
  <conditionalFormatting sqref="G696">
    <cfRule type="duplicateValues" dxfId="17922" priority="14897"/>
  </conditionalFormatting>
  <conditionalFormatting sqref="G697">
    <cfRule type="duplicateValues" dxfId="17921" priority="14896"/>
  </conditionalFormatting>
  <conditionalFormatting sqref="G695">
    <cfRule type="duplicateValues" dxfId="17920" priority="14895"/>
  </conditionalFormatting>
  <conditionalFormatting sqref="G695">
    <cfRule type="duplicateValues" dxfId="17919" priority="14894"/>
  </conditionalFormatting>
  <conditionalFormatting sqref="G695">
    <cfRule type="duplicateValues" dxfId="17918" priority="14893"/>
  </conditionalFormatting>
  <conditionalFormatting sqref="G695">
    <cfRule type="duplicateValues" dxfId="17917" priority="14892"/>
  </conditionalFormatting>
  <conditionalFormatting sqref="G695">
    <cfRule type="duplicateValues" dxfId="17916" priority="14891"/>
  </conditionalFormatting>
  <conditionalFormatting sqref="G695">
    <cfRule type="duplicateValues" dxfId="17915" priority="14890"/>
  </conditionalFormatting>
  <conditionalFormatting sqref="G695">
    <cfRule type="duplicateValues" dxfId="17914" priority="14889"/>
  </conditionalFormatting>
  <conditionalFormatting sqref="G695">
    <cfRule type="duplicateValues" dxfId="17913" priority="14888"/>
  </conditionalFormatting>
  <conditionalFormatting sqref="G695">
    <cfRule type="duplicateValues" dxfId="17912" priority="14887"/>
  </conditionalFormatting>
  <conditionalFormatting sqref="G695">
    <cfRule type="duplicateValues" dxfId="17911" priority="14886"/>
  </conditionalFormatting>
  <conditionalFormatting sqref="G695">
    <cfRule type="duplicateValues" dxfId="17910" priority="14885"/>
  </conditionalFormatting>
  <conditionalFormatting sqref="G695">
    <cfRule type="duplicateValues" dxfId="17909" priority="14884"/>
  </conditionalFormatting>
  <conditionalFormatting sqref="G695">
    <cfRule type="duplicateValues" dxfId="17908" priority="14883"/>
  </conditionalFormatting>
  <conditionalFormatting sqref="G695">
    <cfRule type="duplicateValues" dxfId="17907" priority="14882"/>
  </conditionalFormatting>
  <conditionalFormatting sqref="G695">
    <cfRule type="duplicateValues" dxfId="17906" priority="14881"/>
  </conditionalFormatting>
  <conditionalFormatting sqref="G695">
    <cfRule type="duplicateValues" dxfId="17905" priority="14880"/>
  </conditionalFormatting>
  <conditionalFormatting sqref="G695">
    <cfRule type="duplicateValues" dxfId="17904" priority="14879"/>
  </conditionalFormatting>
  <conditionalFormatting sqref="G695">
    <cfRule type="duplicateValues" dxfId="17903" priority="14878"/>
  </conditionalFormatting>
  <conditionalFormatting sqref="G695">
    <cfRule type="duplicateValues" dxfId="17902" priority="14877"/>
  </conditionalFormatting>
  <conditionalFormatting sqref="G695">
    <cfRule type="duplicateValues" dxfId="17901" priority="14876"/>
  </conditionalFormatting>
  <conditionalFormatting sqref="G695">
    <cfRule type="duplicateValues" dxfId="17900" priority="14875"/>
  </conditionalFormatting>
  <conditionalFormatting sqref="G695">
    <cfRule type="duplicateValues" dxfId="17899" priority="14874"/>
  </conditionalFormatting>
  <conditionalFormatting sqref="G695">
    <cfRule type="duplicateValues" dxfId="17898" priority="14873"/>
  </conditionalFormatting>
  <conditionalFormatting sqref="G695">
    <cfRule type="duplicateValues" dxfId="17897" priority="14872"/>
  </conditionalFormatting>
  <conditionalFormatting sqref="G695">
    <cfRule type="duplicateValues" dxfId="17896" priority="14871"/>
  </conditionalFormatting>
  <conditionalFormatting sqref="G695">
    <cfRule type="duplicateValues" dxfId="17895" priority="14870"/>
  </conditionalFormatting>
  <conditionalFormatting sqref="G695">
    <cfRule type="duplicateValues" dxfId="17894" priority="14869"/>
  </conditionalFormatting>
  <conditionalFormatting sqref="G695">
    <cfRule type="duplicateValues" dxfId="17893" priority="14868"/>
  </conditionalFormatting>
  <conditionalFormatting sqref="G695">
    <cfRule type="duplicateValues" dxfId="17892" priority="14867"/>
  </conditionalFormatting>
  <conditionalFormatting sqref="G695">
    <cfRule type="duplicateValues" dxfId="17891" priority="14866"/>
  </conditionalFormatting>
  <conditionalFormatting sqref="G695">
    <cfRule type="duplicateValues" dxfId="17890" priority="14865"/>
  </conditionalFormatting>
  <conditionalFormatting sqref="G695">
    <cfRule type="duplicateValues" dxfId="17889" priority="14864"/>
  </conditionalFormatting>
  <conditionalFormatting sqref="G695">
    <cfRule type="duplicateValues" dxfId="17888" priority="14863"/>
  </conditionalFormatting>
  <conditionalFormatting sqref="G695">
    <cfRule type="duplicateValues" dxfId="17887" priority="14862"/>
  </conditionalFormatting>
  <conditionalFormatting sqref="G695">
    <cfRule type="duplicateValues" dxfId="17886" priority="14861"/>
  </conditionalFormatting>
  <conditionalFormatting sqref="G695">
    <cfRule type="duplicateValues" dxfId="17885" priority="14860"/>
  </conditionalFormatting>
  <conditionalFormatting sqref="G695">
    <cfRule type="duplicateValues" dxfId="17884" priority="14859"/>
  </conditionalFormatting>
  <conditionalFormatting sqref="G695">
    <cfRule type="duplicateValues" dxfId="17883" priority="14858"/>
  </conditionalFormatting>
  <conditionalFormatting sqref="G695">
    <cfRule type="duplicateValues" dxfId="17882" priority="14857"/>
  </conditionalFormatting>
  <conditionalFormatting sqref="G695">
    <cfRule type="duplicateValues" dxfId="17881" priority="14856"/>
  </conditionalFormatting>
  <conditionalFormatting sqref="G695">
    <cfRule type="duplicateValues" dxfId="17880" priority="14855"/>
  </conditionalFormatting>
  <conditionalFormatting sqref="G695">
    <cfRule type="duplicateValues" dxfId="17879" priority="14854"/>
  </conditionalFormatting>
  <conditionalFormatting sqref="G695">
    <cfRule type="duplicateValues" dxfId="17878" priority="14853"/>
  </conditionalFormatting>
  <conditionalFormatting sqref="G695">
    <cfRule type="duplicateValues" dxfId="17877" priority="14852"/>
  </conditionalFormatting>
  <conditionalFormatting sqref="G695">
    <cfRule type="duplicateValues" dxfId="17876" priority="14851"/>
  </conditionalFormatting>
  <conditionalFormatting sqref="G695">
    <cfRule type="duplicateValues" dxfId="17875" priority="14850"/>
  </conditionalFormatting>
  <conditionalFormatting sqref="G695">
    <cfRule type="duplicateValues" dxfId="17874" priority="14849"/>
  </conditionalFormatting>
  <conditionalFormatting sqref="G695">
    <cfRule type="duplicateValues" dxfId="17873" priority="14848"/>
  </conditionalFormatting>
  <conditionalFormatting sqref="G695">
    <cfRule type="duplicateValues" dxfId="17872" priority="14847"/>
  </conditionalFormatting>
  <conditionalFormatting sqref="G695">
    <cfRule type="duplicateValues" dxfId="17871" priority="14846"/>
  </conditionalFormatting>
  <conditionalFormatting sqref="G695">
    <cfRule type="duplicateValues" dxfId="17870" priority="14845"/>
  </conditionalFormatting>
  <conditionalFormatting sqref="G695">
    <cfRule type="duplicateValues" dxfId="17869" priority="14844"/>
  </conditionalFormatting>
  <conditionalFormatting sqref="G695">
    <cfRule type="duplicateValues" dxfId="17868" priority="14843"/>
  </conditionalFormatting>
  <conditionalFormatting sqref="G695">
    <cfRule type="duplicateValues" dxfId="17867" priority="14842"/>
  </conditionalFormatting>
  <conditionalFormatting sqref="G695">
    <cfRule type="duplicateValues" dxfId="17866" priority="14841"/>
  </conditionalFormatting>
  <conditionalFormatting sqref="G695">
    <cfRule type="duplicateValues" dxfId="17865" priority="14840"/>
  </conditionalFormatting>
  <conditionalFormatting sqref="G695">
    <cfRule type="duplicateValues" dxfId="17864" priority="14839"/>
  </conditionalFormatting>
  <conditionalFormatting sqref="G695">
    <cfRule type="duplicateValues" dxfId="17863" priority="14838"/>
  </conditionalFormatting>
  <conditionalFormatting sqref="G695">
    <cfRule type="duplicateValues" dxfId="17862" priority="14837"/>
  </conditionalFormatting>
  <conditionalFormatting sqref="G695">
    <cfRule type="duplicateValues" dxfId="17861" priority="14836"/>
  </conditionalFormatting>
  <conditionalFormatting sqref="G695">
    <cfRule type="duplicateValues" dxfId="17860" priority="14835"/>
  </conditionalFormatting>
  <conditionalFormatting sqref="G695">
    <cfRule type="duplicateValues" dxfId="17859" priority="14834"/>
  </conditionalFormatting>
  <conditionalFormatting sqref="G695">
    <cfRule type="duplicateValues" dxfId="17858" priority="14833"/>
  </conditionalFormatting>
  <conditionalFormatting sqref="G695">
    <cfRule type="duplicateValues" dxfId="17857" priority="14832"/>
  </conditionalFormatting>
  <conditionalFormatting sqref="G695">
    <cfRule type="duplicateValues" dxfId="17856" priority="14831"/>
  </conditionalFormatting>
  <conditionalFormatting sqref="G695">
    <cfRule type="duplicateValues" dxfId="17855" priority="14830"/>
  </conditionalFormatting>
  <conditionalFormatting sqref="G695">
    <cfRule type="duplicateValues" dxfId="17854" priority="14829"/>
  </conditionalFormatting>
  <conditionalFormatting sqref="G695">
    <cfRule type="duplicateValues" dxfId="17853" priority="14828"/>
  </conditionalFormatting>
  <conditionalFormatting sqref="G695">
    <cfRule type="duplicateValues" dxfId="17852" priority="14827"/>
  </conditionalFormatting>
  <conditionalFormatting sqref="G696">
    <cfRule type="duplicateValues" dxfId="17851" priority="14826"/>
  </conditionalFormatting>
  <conditionalFormatting sqref="G695">
    <cfRule type="duplicateValues" dxfId="17850" priority="14825"/>
  </conditionalFormatting>
  <conditionalFormatting sqref="G695">
    <cfRule type="duplicateValues" dxfId="17849" priority="14824"/>
  </conditionalFormatting>
  <conditionalFormatting sqref="G695">
    <cfRule type="duplicateValues" dxfId="17848" priority="14823"/>
  </conditionalFormatting>
  <conditionalFormatting sqref="G695">
    <cfRule type="duplicateValues" dxfId="17847" priority="14822"/>
  </conditionalFormatting>
  <conditionalFormatting sqref="G695">
    <cfRule type="duplicateValues" dxfId="17846" priority="14821"/>
  </conditionalFormatting>
  <conditionalFormatting sqref="G695">
    <cfRule type="duplicateValues" dxfId="17845" priority="14820"/>
  </conditionalFormatting>
  <conditionalFormatting sqref="G695">
    <cfRule type="duplicateValues" dxfId="17844" priority="14819"/>
  </conditionalFormatting>
  <conditionalFormatting sqref="G695">
    <cfRule type="duplicateValues" dxfId="17843" priority="14818"/>
  </conditionalFormatting>
  <conditionalFormatting sqref="G695">
    <cfRule type="duplicateValues" dxfId="17842" priority="14817"/>
  </conditionalFormatting>
  <conditionalFormatting sqref="G695">
    <cfRule type="duplicateValues" dxfId="17841" priority="14816"/>
  </conditionalFormatting>
  <conditionalFormatting sqref="G695">
    <cfRule type="duplicateValues" dxfId="17840" priority="14815"/>
  </conditionalFormatting>
  <conditionalFormatting sqref="G695">
    <cfRule type="duplicateValues" dxfId="17839" priority="14814"/>
  </conditionalFormatting>
  <conditionalFormatting sqref="G695">
    <cfRule type="duplicateValues" dxfId="17838" priority="14813"/>
  </conditionalFormatting>
  <conditionalFormatting sqref="G695">
    <cfRule type="duplicateValues" dxfId="17837" priority="14812"/>
  </conditionalFormatting>
  <conditionalFormatting sqref="G695">
    <cfRule type="duplicateValues" dxfId="17836" priority="14811"/>
  </conditionalFormatting>
  <conditionalFormatting sqref="G695">
    <cfRule type="duplicateValues" dxfId="17835" priority="14810"/>
  </conditionalFormatting>
  <conditionalFormatting sqref="G695">
    <cfRule type="duplicateValues" dxfId="17834" priority="14809"/>
  </conditionalFormatting>
  <conditionalFormatting sqref="G695">
    <cfRule type="duplicateValues" dxfId="17833" priority="14808"/>
  </conditionalFormatting>
  <conditionalFormatting sqref="G695">
    <cfRule type="duplicateValues" dxfId="17832" priority="14807"/>
  </conditionalFormatting>
  <conditionalFormatting sqref="G695">
    <cfRule type="duplicateValues" dxfId="17831" priority="14806"/>
  </conditionalFormatting>
  <conditionalFormatting sqref="G695">
    <cfRule type="duplicateValues" dxfId="17830" priority="14805"/>
  </conditionalFormatting>
  <conditionalFormatting sqref="G695">
    <cfRule type="duplicateValues" dxfId="17829" priority="14804"/>
  </conditionalFormatting>
  <conditionalFormatting sqref="G695">
    <cfRule type="duplicateValues" dxfId="17828" priority="14803"/>
  </conditionalFormatting>
  <conditionalFormatting sqref="G695">
    <cfRule type="duplicateValues" dxfId="17827" priority="14802"/>
  </conditionalFormatting>
  <conditionalFormatting sqref="G695">
    <cfRule type="duplicateValues" dxfId="17826" priority="14801"/>
  </conditionalFormatting>
  <conditionalFormatting sqref="G695">
    <cfRule type="duplicateValues" dxfId="17825" priority="14800"/>
  </conditionalFormatting>
  <conditionalFormatting sqref="G695">
    <cfRule type="duplicateValues" dxfId="17824" priority="14799"/>
  </conditionalFormatting>
  <conditionalFormatting sqref="G695">
    <cfRule type="duplicateValues" dxfId="17823" priority="14798"/>
  </conditionalFormatting>
  <conditionalFormatting sqref="G695">
    <cfRule type="duplicateValues" dxfId="17822" priority="14797"/>
  </conditionalFormatting>
  <conditionalFormatting sqref="G695">
    <cfRule type="duplicateValues" dxfId="17821" priority="14796"/>
  </conditionalFormatting>
  <conditionalFormatting sqref="G695">
    <cfRule type="duplicateValues" dxfId="17820" priority="14795"/>
  </conditionalFormatting>
  <conditionalFormatting sqref="G695">
    <cfRule type="duplicateValues" dxfId="17819" priority="14794"/>
  </conditionalFormatting>
  <conditionalFormatting sqref="G695">
    <cfRule type="duplicateValues" dxfId="17818" priority="14793"/>
  </conditionalFormatting>
  <conditionalFormatting sqref="G695">
    <cfRule type="duplicateValues" dxfId="17817" priority="14792"/>
  </conditionalFormatting>
  <conditionalFormatting sqref="G695">
    <cfRule type="duplicateValues" dxfId="17816" priority="14791"/>
  </conditionalFormatting>
  <conditionalFormatting sqref="G695">
    <cfRule type="duplicateValues" dxfId="17815" priority="14790"/>
  </conditionalFormatting>
  <conditionalFormatting sqref="G695">
    <cfRule type="duplicateValues" dxfId="17814" priority="14789"/>
  </conditionalFormatting>
  <conditionalFormatting sqref="G695">
    <cfRule type="duplicateValues" dxfId="17813" priority="14788"/>
  </conditionalFormatting>
  <conditionalFormatting sqref="G695">
    <cfRule type="duplicateValues" dxfId="17812" priority="14787"/>
  </conditionalFormatting>
  <conditionalFormatting sqref="G695">
    <cfRule type="duplicateValues" dxfId="17811" priority="14786"/>
  </conditionalFormatting>
  <conditionalFormatting sqref="G695">
    <cfRule type="duplicateValues" dxfId="17810" priority="14785"/>
  </conditionalFormatting>
  <conditionalFormatting sqref="G695">
    <cfRule type="duplicateValues" dxfId="17809" priority="14784"/>
  </conditionalFormatting>
  <conditionalFormatting sqref="G695">
    <cfRule type="duplicateValues" dxfId="17808" priority="14783"/>
  </conditionalFormatting>
  <conditionalFormatting sqref="G695">
    <cfRule type="duplicateValues" dxfId="17807" priority="14782"/>
  </conditionalFormatting>
  <conditionalFormatting sqref="G695">
    <cfRule type="duplicateValues" dxfId="17806" priority="14781"/>
  </conditionalFormatting>
  <conditionalFormatting sqref="G695">
    <cfRule type="duplicateValues" dxfId="17805" priority="14780"/>
  </conditionalFormatting>
  <conditionalFormatting sqref="G695">
    <cfRule type="duplicateValues" dxfId="17804" priority="14779"/>
  </conditionalFormatting>
  <conditionalFormatting sqref="G695">
    <cfRule type="duplicateValues" dxfId="17803" priority="14778"/>
  </conditionalFormatting>
  <conditionalFormatting sqref="G695">
    <cfRule type="duplicateValues" dxfId="17802" priority="14777"/>
  </conditionalFormatting>
  <conditionalFormatting sqref="G695">
    <cfRule type="duplicateValues" dxfId="17801" priority="14776"/>
  </conditionalFormatting>
  <conditionalFormatting sqref="G695">
    <cfRule type="duplicateValues" dxfId="17800" priority="14775"/>
  </conditionalFormatting>
  <conditionalFormatting sqref="G695">
    <cfRule type="duplicateValues" dxfId="17799" priority="14774"/>
  </conditionalFormatting>
  <conditionalFormatting sqref="G695">
    <cfRule type="duplicateValues" dxfId="17798" priority="14773"/>
  </conditionalFormatting>
  <conditionalFormatting sqref="G695">
    <cfRule type="duplicateValues" dxfId="17797" priority="14772"/>
  </conditionalFormatting>
  <conditionalFormatting sqref="G695">
    <cfRule type="duplicateValues" dxfId="17796" priority="14771"/>
  </conditionalFormatting>
  <conditionalFormatting sqref="G695">
    <cfRule type="duplicateValues" dxfId="17795" priority="14770"/>
  </conditionalFormatting>
  <conditionalFormatting sqref="G695">
    <cfRule type="duplicateValues" dxfId="17794" priority="14769"/>
  </conditionalFormatting>
  <conditionalFormatting sqref="G695">
    <cfRule type="duplicateValues" dxfId="17793" priority="14768"/>
  </conditionalFormatting>
  <conditionalFormatting sqref="G695">
    <cfRule type="duplicateValues" dxfId="17792" priority="14767"/>
  </conditionalFormatting>
  <conditionalFormatting sqref="G695">
    <cfRule type="duplicateValues" dxfId="17791" priority="14766"/>
  </conditionalFormatting>
  <conditionalFormatting sqref="G695">
    <cfRule type="duplicateValues" dxfId="17790" priority="14765"/>
  </conditionalFormatting>
  <conditionalFormatting sqref="G695">
    <cfRule type="duplicateValues" dxfId="17789" priority="14764"/>
  </conditionalFormatting>
  <conditionalFormatting sqref="G695">
    <cfRule type="duplicateValues" dxfId="17788" priority="14763"/>
  </conditionalFormatting>
  <conditionalFormatting sqref="G695">
    <cfRule type="duplicateValues" dxfId="17787" priority="14762"/>
  </conditionalFormatting>
  <conditionalFormatting sqref="G695">
    <cfRule type="duplicateValues" dxfId="17786" priority="14761"/>
  </conditionalFormatting>
  <conditionalFormatting sqref="G695">
    <cfRule type="duplicateValues" dxfId="17785" priority="14760"/>
  </conditionalFormatting>
  <conditionalFormatting sqref="G695">
    <cfRule type="duplicateValues" dxfId="17784" priority="14759"/>
  </conditionalFormatting>
  <conditionalFormatting sqref="G695">
    <cfRule type="duplicateValues" dxfId="17783" priority="14758"/>
  </conditionalFormatting>
  <conditionalFormatting sqref="G695">
    <cfRule type="duplicateValues" dxfId="17782" priority="14757"/>
  </conditionalFormatting>
  <conditionalFormatting sqref="G696">
    <cfRule type="duplicateValues" dxfId="17781" priority="14756"/>
  </conditionalFormatting>
  <conditionalFormatting sqref="G694">
    <cfRule type="duplicateValues" dxfId="17780" priority="14755"/>
  </conditionalFormatting>
  <conditionalFormatting sqref="G694">
    <cfRule type="duplicateValues" dxfId="17779" priority="14754"/>
  </conditionalFormatting>
  <conditionalFormatting sqref="G694">
    <cfRule type="duplicateValues" dxfId="17778" priority="14753"/>
  </conditionalFormatting>
  <conditionalFormatting sqref="G694">
    <cfRule type="duplicateValues" dxfId="17777" priority="14752"/>
  </conditionalFormatting>
  <conditionalFormatting sqref="G694">
    <cfRule type="duplicateValues" dxfId="17776" priority="14751"/>
  </conditionalFormatting>
  <conditionalFormatting sqref="G694">
    <cfRule type="duplicateValues" dxfId="17775" priority="14750"/>
  </conditionalFormatting>
  <conditionalFormatting sqref="G694">
    <cfRule type="duplicateValues" dxfId="17774" priority="14749"/>
  </conditionalFormatting>
  <conditionalFormatting sqref="G694">
    <cfRule type="duplicateValues" dxfId="17773" priority="14748"/>
  </conditionalFormatting>
  <conditionalFormatting sqref="G694">
    <cfRule type="duplicateValues" dxfId="17772" priority="14747"/>
  </conditionalFormatting>
  <conditionalFormatting sqref="G694">
    <cfRule type="duplicateValues" dxfId="17771" priority="14746"/>
  </conditionalFormatting>
  <conditionalFormatting sqref="G694">
    <cfRule type="duplicateValues" dxfId="17770" priority="14745"/>
  </conditionalFormatting>
  <conditionalFormatting sqref="G694">
    <cfRule type="duplicateValues" dxfId="17769" priority="14744"/>
  </conditionalFormatting>
  <conditionalFormatting sqref="G694">
    <cfRule type="duplicateValues" dxfId="17768" priority="14743"/>
  </conditionalFormatting>
  <conditionalFormatting sqref="G694">
    <cfRule type="duplicateValues" dxfId="17767" priority="14742"/>
  </conditionalFormatting>
  <conditionalFormatting sqref="G694">
    <cfRule type="duplicateValues" dxfId="17766" priority="14741"/>
  </conditionalFormatting>
  <conditionalFormatting sqref="G694">
    <cfRule type="duplicateValues" dxfId="17765" priority="14740"/>
  </conditionalFormatting>
  <conditionalFormatting sqref="G694">
    <cfRule type="duplicateValues" dxfId="17764" priority="14739"/>
  </conditionalFormatting>
  <conditionalFormatting sqref="G694">
    <cfRule type="duplicateValues" dxfId="17763" priority="14738"/>
  </conditionalFormatting>
  <conditionalFormatting sqref="G694">
    <cfRule type="duplicateValues" dxfId="17762" priority="14737"/>
  </conditionalFormatting>
  <conditionalFormatting sqref="G694">
    <cfRule type="duplicateValues" dxfId="17761" priority="14736"/>
  </conditionalFormatting>
  <conditionalFormatting sqref="G694">
    <cfRule type="duplicateValues" dxfId="17760" priority="14735"/>
  </conditionalFormatting>
  <conditionalFormatting sqref="G694">
    <cfRule type="duplicateValues" dxfId="17759" priority="14734"/>
  </conditionalFormatting>
  <conditionalFormatting sqref="G694">
    <cfRule type="duplicateValues" dxfId="17758" priority="14733"/>
  </conditionalFormatting>
  <conditionalFormatting sqref="G694">
    <cfRule type="duplicateValues" dxfId="17757" priority="14732"/>
  </conditionalFormatting>
  <conditionalFormatting sqref="G694">
    <cfRule type="duplicateValues" dxfId="17756" priority="14731"/>
  </conditionalFormatting>
  <conditionalFormatting sqref="G694">
    <cfRule type="duplicateValues" dxfId="17755" priority="14730"/>
  </conditionalFormatting>
  <conditionalFormatting sqref="G694">
    <cfRule type="duplicateValues" dxfId="17754" priority="14729"/>
  </conditionalFormatting>
  <conditionalFormatting sqref="G694">
    <cfRule type="duplicateValues" dxfId="17753" priority="14728"/>
  </conditionalFormatting>
  <conditionalFormatting sqref="G694">
    <cfRule type="duplicateValues" dxfId="17752" priority="14727"/>
  </conditionalFormatting>
  <conditionalFormatting sqref="G694">
    <cfRule type="duplicateValues" dxfId="17751" priority="14726"/>
  </conditionalFormatting>
  <conditionalFormatting sqref="G694">
    <cfRule type="duplicateValues" dxfId="17750" priority="14725"/>
  </conditionalFormatting>
  <conditionalFormatting sqref="G694">
    <cfRule type="duplicateValues" dxfId="17749" priority="14724"/>
  </conditionalFormatting>
  <conditionalFormatting sqref="G694">
    <cfRule type="duplicateValues" dxfId="17748" priority="14723"/>
  </conditionalFormatting>
  <conditionalFormatting sqref="G694">
    <cfRule type="duplicateValues" dxfId="17747" priority="14722"/>
  </conditionalFormatting>
  <conditionalFormatting sqref="G694">
    <cfRule type="duplicateValues" dxfId="17746" priority="14721"/>
  </conditionalFormatting>
  <conditionalFormatting sqref="G694">
    <cfRule type="duplicateValues" dxfId="17745" priority="14720"/>
  </conditionalFormatting>
  <conditionalFormatting sqref="G694">
    <cfRule type="duplicateValues" dxfId="17744" priority="14719"/>
  </conditionalFormatting>
  <conditionalFormatting sqref="G694">
    <cfRule type="duplicateValues" dxfId="17743" priority="14718"/>
  </conditionalFormatting>
  <conditionalFormatting sqref="G694">
    <cfRule type="duplicateValues" dxfId="17742" priority="14717"/>
  </conditionalFormatting>
  <conditionalFormatting sqref="G694">
    <cfRule type="duplicateValues" dxfId="17741" priority="14716"/>
  </conditionalFormatting>
  <conditionalFormatting sqref="G694">
    <cfRule type="duplicateValues" dxfId="17740" priority="14715"/>
  </conditionalFormatting>
  <conditionalFormatting sqref="G694">
    <cfRule type="duplicateValues" dxfId="17739" priority="14714"/>
  </conditionalFormatting>
  <conditionalFormatting sqref="G694">
    <cfRule type="duplicateValues" dxfId="17738" priority="14713"/>
  </conditionalFormatting>
  <conditionalFormatting sqref="G694">
    <cfRule type="duplicateValues" dxfId="17737" priority="14712"/>
  </conditionalFormatting>
  <conditionalFormatting sqref="G694">
    <cfRule type="duplicateValues" dxfId="17736" priority="14711"/>
  </conditionalFormatting>
  <conditionalFormatting sqref="G694">
    <cfRule type="duplicateValues" dxfId="17735" priority="14710"/>
  </conditionalFormatting>
  <conditionalFormatting sqref="G694">
    <cfRule type="duplicateValues" dxfId="17734" priority="14709"/>
  </conditionalFormatting>
  <conditionalFormatting sqref="G694">
    <cfRule type="duplicateValues" dxfId="17733" priority="14708"/>
  </conditionalFormatting>
  <conditionalFormatting sqref="G694">
    <cfRule type="duplicateValues" dxfId="17732" priority="14707"/>
  </conditionalFormatting>
  <conditionalFormatting sqref="G694">
    <cfRule type="duplicateValues" dxfId="17731" priority="14706"/>
  </conditionalFormatting>
  <conditionalFormatting sqref="G694">
    <cfRule type="duplicateValues" dxfId="17730" priority="14705"/>
  </conditionalFormatting>
  <conditionalFormatting sqref="G694">
    <cfRule type="duplicateValues" dxfId="17729" priority="14704"/>
  </conditionalFormatting>
  <conditionalFormatting sqref="G694">
    <cfRule type="duplicateValues" dxfId="17728" priority="14703"/>
  </conditionalFormatting>
  <conditionalFormatting sqref="G694">
    <cfRule type="duplicateValues" dxfId="17727" priority="14702"/>
  </conditionalFormatting>
  <conditionalFormatting sqref="G694">
    <cfRule type="duplicateValues" dxfId="17726" priority="14701"/>
  </conditionalFormatting>
  <conditionalFormatting sqref="G694">
    <cfRule type="duplicateValues" dxfId="17725" priority="14700"/>
  </conditionalFormatting>
  <conditionalFormatting sqref="G694">
    <cfRule type="duplicateValues" dxfId="17724" priority="14699"/>
  </conditionalFormatting>
  <conditionalFormatting sqref="G694">
    <cfRule type="duplicateValues" dxfId="17723" priority="14698"/>
  </conditionalFormatting>
  <conditionalFormatting sqref="G694">
    <cfRule type="duplicateValues" dxfId="17722" priority="14697"/>
  </conditionalFormatting>
  <conditionalFormatting sqref="G694">
    <cfRule type="duplicateValues" dxfId="17721" priority="14696"/>
  </conditionalFormatting>
  <conditionalFormatting sqref="G694">
    <cfRule type="duplicateValues" dxfId="17720" priority="14695"/>
  </conditionalFormatting>
  <conditionalFormatting sqref="G694">
    <cfRule type="duplicateValues" dxfId="17719" priority="14694"/>
  </conditionalFormatting>
  <conditionalFormatting sqref="G694">
    <cfRule type="duplicateValues" dxfId="17718" priority="14693"/>
  </conditionalFormatting>
  <conditionalFormatting sqref="G694">
    <cfRule type="duplicateValues" dxfId="17717" priority="14692"/>
  </conditionalFormatting>
  <conditionalFormatting sqref="G694">
    <cfRule type="duplicateValues" dxfId="17716" priority="14691"/>
  </conditionalFormatting>
  <conditionalFormatting sqref="G694">
    <cfRule type="duplicateValues" dxfId="17715" priority="14690"/>
  </conditionalFormatting>
  <conditionalFormatting sqref="G694">
    <cfRule type="duplicateValues" dxfId="17714" priority="14689"/>
  </conditionalFormatting>
  <conditionalFormatting sqref="G694">
    <cfRule type="duplicateValues" dxfId="17713" priority="14688"/>
  </conditionalFormatting>
  <conditionalFormatting sqref="G694">
    <cfRule type="duplicateValues" dxfId="17712" priority="14687"/>
  </conditionalFormatting>
  <conditionalFormatting sqref="G695">
    <cfRule type="duplicateValues" dxfId="17711" priority="14686"/>
  </conditionalFormatting>
  <conditionalFormatting sqref="G704">
    <cfRule type="duplicateValues" dxfId="17710" priority="14685"/>
  </conditionalFormatting>
  <conditionalFormatting sqref="G704">
    <cfRule type="duplicateValues" dxfId="17709" priority="14684"/>
  </conditionalFormatting>
  <conditionalFormatting sqref="G704">
    <cfRule type="duplicateValues" dxfId="17708" priority="14683"/>
  </conditionalFormatting>
  <conditionalFormatting sqref="G704">
    <cfRule type="duplicateValues" dxfId="17707" priority="14682"/>
  </conditionalFormatting>
  <conditionalFormatting sqref="G704">
    <cfRule type="duplicateValues" dxfId="17706" priority="14681"/>
  </conditionalFormatting>
  <conditionalFormatting sqref="G704">
    <cfRule type="duplicateValues" dxfId="17705" priority="14680"/>
  </conditionalFormatting>
  <conditionalFormatting sqref="G704">
    <cfRule type="duplicateValues" dxfId="17704" priority="14679"/>
  </conditionalFormatting>
  <conditionalFormatting sqref="G704">
    <cfRule type="duplicateValues" dxfId="17703" priority="14678"/>
  </conditionalFormatting>
  <conditionalFormatting sqref="G704">
    <cfRule type="duplicateValues" dxfId="17702" priority="14677"/>
  </conditionalFormatting>
  <conditionalFormatting sqref="G704">
    <cfRule type="duplicateValues" dxfId="17701" priority="14676"/>
  </conditionalFormatting>
  <conditionalFormatting sqref="G704">
    <cfRule type="duplicateValues" dxfId="17700" priority="14675"/>
  </conditionalFormatting>
  <conditionalFormatting sqref="G704">
    <cfRule type="duplicateValues" dxfId="17699" priority="14674"/>
  </conditionalFormatting>
  <conditionalFormatting sqref="G704">
    <cfRule type="duplicateValues" dxfId="17698" priority="14673"/>
  </conditionalFormatting>
  <conditionalFormatting sqref="G704">
    <cfRule type="duplicateValues" dxfId="17697" priority="14672"/>
  </conditionalFormatting>
  <conditionalFormatting sqref="G704">
    <cfRule type="duplicateValues" dxfId="17696" priority="14671"/>
  </conditionalFormatting>
  <conditionalFormatting sqref="G704">
    <cfRule type="duplicateValues" dxfId="17695" priority="14670"/>
  </conditionalFormatting>
  <conditionalFormatting sqref="G704">
    <cfRule type="duplicateValues" dxfId="17694" priority="14669"/>
  </conditionalFormatting>
  <conditionalFormatting sqref="G704">
    <cfRule type="duplicateValues" dxfId="17693" priority="14668"/>
  </conditionalFormatting>
  <conditionalFormatting sqref="G704">
    <cfRule type="duplicateValues" dxfId="17692" priority="14667"/>
  </conditionalFormatting>
  <conditionalFormatting sqref="G704">
    <cfRule type="duplicateValues" dxfId="17691" priority="14666"/>
  </conditionalFormatting>
  <conditionalFormatting sqref="G704">
    <cfRule type="duplicateValues" dxfId="17690" priority="14665"/>
  </conditionalFormatting>
  <conditionalFormatting sqref="G704">
    <cfRule type="duplicateValues" dxfId="17689" priority="14664"/>
  </conditionalFormatting>
  <conditionalFormatting sqref="G704">
    <cfRule type="duplicateValues" dxfId="17688" priority="14663"/>
  </conditionalFormatting>
  <conditionalFormatting sqref="G704">
    <cfRule type="duplicateValues" dxfId="17687" priority="14662"/>
  </conditionalFormatting>
  <conditionalFormatting sqref="G704">
    <cfRule type="duplicateValues" dxfId="17686" priority="14661"/>
  </conditionalFormatting>
  <conditionalFormatting sqref="G704">
    <cfRule type="duplicateValues" dxfId="17685" priority="14660"/>
  </conditionalFormatting>
  <conditionalFormatting sqref="G704">
    <cfRule type="duplicateValues" dxfId="17684" priority="14659"/>
  </conditionalFormatting>
  <conditionalFormatting sqref="G704">
    <cfRule type="duplicateValues" dxfId="17683" priority="14658"/>
  </conditionalFormatting>
  <conditionalFormatting sqref="G704">
    <cfRule type="duplicateValues" dxfId="17682" priority="14657"/>
  </conditionalFormatting>
  <conditionalFormatting sqref="G704">
    <cfRule type="duplicateValues" dxfId="17681" priority="14656"/>
  </conditionalFormatting>
  <conditionalFormatting sqref="G704">
    <cfRule type="duplicateValues" dxfId="17680" priority="14655"/>
  </conditionalFormatting>
  <conditionalFormatting sqref="G704">
    <cfRule type="duplicateValues" dxfId="17679" priority="14654"/>
  </conditionalFormatting>
  <conditionalFormatting sqref="G704">
    <cfRule type="duplicateValues" dxfId="17678" priority="14653"/>
  </conditionalFormatting>
  <conditionalFormatting sqref="G704">
    <cfRule type="duplicateValues" dxfId="17677" priority="14652"/>
  </conditionalFormatting>
  <conditionalFormatting sqref="G704">
    <cfRule type="duplicateValues" dxfId="17676" priority="14651"/>
  </conditionalFormatting>
  <conditionalFormatting sqref="G704">
    <cfRule type="duplicateValues" dxfId="17675" priority="14650"/>
  </conditionalFormatting>
  <conditionalFormatting sqref="G704">
    <cfRule type="duplicateValues" dxfId="17674" priority="14649"/>
  </conditionalFormatting>
  <conditionalFormatting sqref="G704">
    <cfRule type="duplicateValues" dxfId="17673" priority="14648"/>
  </conditionalFormatting>
  <conditionalFormatting sqref="G704">
    <cfRule type="duplicateValues" dxfId="17672" priority="14647"/>
  </conditionalFormatting>
  <conditionalFormatting sqref="G704">
    <cfRule type="duplicateValues" dxfId="17671" priority="14646"/>
  </conditionalFormatting>
  <conditionalFormatting sqref="G704">
    <cfRule type="duplicateValues" dxfId="17670" priority="14645"/>
  </conditionalFormatting>
  <conditionalFormatting sqref="G704">
    <cfRule type="duplicateValues" dxfId="17669" priority="14644"/>
  </conditionalFormatting>
  <conditionalFormatting sqref="G704">
    <cfRule type="duplicateValues" dxfId="17668" priority="14643"/>
  </conditionalFormatting>
  <conditionalFormatting sqref="G704">
    <cfRule type="duplicateValues" dxfId="17667" priority="14642"/>
  </conditionalFormatting>
  <conditionalFormatting sqref="G704">
    <cfRule type="duplicateValues" dxfId="17666" priority="14641"/>
  </conditionalFormatting>
  <conditionalFormatting sqref="G704">
    <cfRule type="duplicateValues" dxfId="17665" priority="14640"/>
  </conditionalFormatting>
  <conditionalFormatting sqref="G704">
    <cfRule type="duplicateValues" dxfId="17664" priority="14639"/>
  </conditionalFormatting>
  <conditionalFormatting sqref="G704">
    <cfRule type="duplicateValues" dxfId="17663" priority="14638"/>
  </conditionalFormatting>
  <conditionalFormatting sqref="G704">
    <cfRule type="duplicateValues" dxfId="17662" priority="14637"/>
  </conditionalFormatting>
  <conditionalFormatting sqref="G704">
    <cfRule type="duplicateValues" dxfId="17661" priority="14636"/>
  </conditionalFormatting>
  <conditionalFormatting sqref="G704">
    <cfRule type="duplicateValues" dxfId="17660" priority="14635"/>
  </conditionalFormatting>
  <conditionalFormatting sqref="G704">
    <cfRule type="duplicateValues" dxfId="17659" priority="14634"/>
  </conditionalFormatting>
  <conditionalFormatting sqref="G704">
    <cfRule type="duplicateValues" dxfId="17658" priority="14633"/>
  </conditionalFormatting>
  <conditionalFormatting sqref="G704">
    <cfRule type="duplicateValues" dxfId="17657" priority="14632"/>
  </conditionalFormatting>
  <conditionalFormatting sqref="G704">
    <cfRule type="duplicateValues" dxfId="17656" priority="14631"/>
  </conditionalFormatting>
  <conditionalFormatting sqref="G704">
    <cfRule type="duplicateValues" dxfId="17655" priority="14630"/>
  </conditionalFormatting>
  <conditionalFormatting sqref="G704">
    <cfRule type="duplicateValues" dxfId="17654" priority="14629"/>
  </conditionalFormatting>
  <conditionalFormatting sqref="G704">
    <cfRule type="duplicateValues" dxfId="17653" priority="14628"/>
  </conditionalFormatting>
  <conditionalFormatting sqref="G704">
    <cfRule type="duplicateValues" dxfId="17652" priority="14627"/>
  </conditionalFormatting>
  <conditionalFormatting sqref="G704">
    <cfRule type="duplicateValues" dxfId="17651" priority="14626"/>
  </conditionalFormatting>
  <conditionalFormatting sqref="G704">
    <cfRule type="duplicateValues" dxfId="17650" priority="14625"/>
  </conditionalFormatting>
  <conditionalFormatting sqref="G704">
    <cfRule type="duplicateValues" dxfId="17649" priority="14624"/>
  </conditionalFormatting>
  <conditionalFormatting sqref="G704">
    <cfRule type="duplicateValues" dxfId="17648" priority="14623"/>
  </conditionalFormatting>
  <conditionalFormatting sqref="G704">
    <cfRule type="duplicateValues" dxfId="17647" priority="14622"/>
  </conditionalFormatting>
  <conditionalFormatting sqref="G704">
    <cfRule type="duplicateValues" dxfId="17646" priority="14621"/>
  </conditionalFormatting>
  <conditionalFormatting sqref="G704">
    <cfRule type="duplicateValues" dxfId="17645" priority="14620"/>
  </conditionalFormatting>
  <conditionalFormatting sqref="G704">
    <cfRule type="duplicateValues" dxfId="17644" priority="14619"/>
  </conditionalFormatting>
  <conditionalFormatting sqref="G704">
    <cfRule type="duplicateValues" dxfId="17643" priority="14618"/>
  </conditionalFormatting>
  <conditionalFormatting sqref="G704">
    <cfRule type="duplicateValues" dxfId="17642" priority="14617"/>
  </conditionalFormatting>
  <conditionalFormatting sqref="G704">
    <cfRule type="duplicateValues" dxfId="17641" priority="14616"/>
  </conditionalFormatting>
  <conditionalFormatting sqref="G704">
    <cfRule type="duplicateValues" dxfId="17640" priority="14615"/>
  </conditionalFormatting>
  <conditionalFormatting sqref="G704">
    <cfRule type="duplicateValues" dxfId="17639" priority="14614"/>
  </conditionalFormatting>
  <conditionalFormatting sqref="G704">
    <cfRule type="duplicateValues" dxfId="17638" priority="14613"/>
  </conditionalFormatting>
  <conditionalFormatting sqref="G704">
    <cfRule type="duplicateValues" dxfId="17637" priority="14612"/>
  </conditionalFormatting>
  <conditionalFormatting sqref="G704">
    <cfRule type="duplicateValues" dxfId="17636" priority="14611"/>
  </conditionalFormatting>
  <conditionalFormatting sqref="G704">
    <cfRule type="duplicateValues" dxfId="17635" priority="14610"/>
  </conditionalFormatting>
  <conditionalFormatting sqref="G704">
    <cfRule type="duplicateValues" dxfId="17634" priority="14609"/>
  </conditionalFormatting>
  <conditionalFormatting sqref="G704">
    <cfRule type="duplicateValues" dxfId="17633" priority="14608"/>
  </conditionalFormatting>
  <conditionalFormatting sqref="G704">
    <cfRule type="duplicateValues" dxfId="17632" priority="14607"/>
  </conditionalFormatting>
  <conditionalFormatting sqref="G704">
    <cfRule type="duplicateValues" dxfId="17631" priority="14606"/>
  </conditionalFormatting>
  <conditionalFormatting sqref="G704">
    <cfRule type="duplicateValues" dxfId="17630" priority="14605"/>
  </conditionalFormatting>
  <conditionalFormatting sqref="G704">
    <cfRule type="duplicateValues" dxfId="17629" priority="14604"/>
  </conditionalFormatting>
  <conditionalFormatting sqref="G704">
    <cfRule type="duplicateValues" dxfId="17628" priority="14603"/>
  </conditionalFormatting>
  <conditionalFormatting sqref="G704">
    <cfRule type="duplicateValues" dxfId="17627" priority="14602"/>
  </conditionalFormatting>
  <conditionalFormatting sqref="G704">
    <cfRule type="duplicateValues" dxfId="17626" priority="14601"/>
  </conditionalFormatting>
  <conditionalFormatting sqref="G704">
    <cfRule type="duplicateValues" dxfId="17625" priority="14600"/>
  </conditionalFormatting>
  <conditionalFormatting sqref="G704">
    <cfRule type="duplicateValues" dxfId="17624" priority="14599"/>
  </conditionalFormatting>
  <conditionalFormatting sqref="G704">
    <cfRule type="duplicateValues" dxfId="17623" priority="14598"/>
  </conditionalFormatting>
  <conditionalFormatting sqref="G704">
    <cfRule type="duplicateValues" dxfId="17622" priority="14597"/>
  </conditionalFormatting>
  <conditionalFormatting sqref="G704">
    <cfRule type="duplicateValues" dxfId="17621" priority="14596"/>
  </conditionalFormatting>
  <conditionalFormatting sqref="G704">
    <cfRule type="duplicateValues" dxfId="17620" priority="14595"/>
  </conditionalFormatting>
  <conditionalFormatting sqref="G704">
    <cfRule type="duplicateValues" dxfId="17619" priority="14594"/>
  </conditionalFormatting>
  <conditionalFormatting sqref="G704">
    <cfRule type="duplicateValues" dxfId="17618" priority="14593"/>
  </conditionalFormatting>
  <conditionalFormatting sqref="G704">
    <cfRule type="duplicateValues" dxfId="17617" priority="14592"/>
  </conditionalFormatting>
  <conditionalFormatting sqref="G704">
    <cfRule type="duplicateValues" dxfId="17616" priority="14591"/>
  </conditionalFormatting>
  <conditionalFormatting sqref="G704">
    <cfRule type="duplicateValues" dxfId="17615" priority="14590"/>
  </conditionalFormatting>
  <conditionalFormatting sqref="G704">
    <cfRule type="duplicateValues" dxfId="17614" priority="14589"/>
  </conditionalFormatting>
  <conditionalFormatting sqref="G704">
    <cfRule type="duplicateValues" dxfId="17613" priority="14588"/>
  </conditionalFormatting>
  <conditionalFormatting sqref="G704">
    <cfRule type="duplicateValues" dxfId="17612" priority="14587"/>
  </conditionalFormatting>
  <conditionalFormatting sqref="G704">
    <cfRule type="duplicateValues" dxfId="17611" priority="14586"/>
  </conditionalFormatting>
  <conditionalFormatting sqref="G704">
    <cfRule type="duplicateValues" dxfId="17610" priority="14585"/>
  </conditionalFormatting>
  <conditionalFormatting sqref="G704">
    <cfRule type="duplicateValues" dxfId="17609" priority="14584"/>
  </conditionalFormatting>
  <conditionalFormatting sqref="G704">
    <cfRule type="duplicateValues" dxfId="17608" priority="14583"/>
  </conditionalFormatting>
  <conditionalFormatting sqref="G704">
    <cfRule type="duplicateValues" dxfId="17607" priority="14582"/>
  </conditionalFormatting>
  <conditionalFormatting sqref="G704">
    <cfRule type="duplicateValues" dxfId="17606" priority="14581"/>
  </conditionalFormatting>
  <conditionalFormatting sqref="G704">
    <cfRule type="duplicateValues" dxfId="17605" priority="14580"/>
  </conditionalFormatting>
  <conditionalFormatting sqref="G704">
    <cfRule type="duplicateValues" dxfId="17604" priority="14579"/>
  </conditionalFormatting>
  <conditionalFormatting sqref="G704">
    <cfRule type="duplicateValues" dxfId="17603" priority="14578"/>
  </conditionalFormatting>
  <conditionalFormatting sqref="G704">
    <cfRule type="duplicateValues" dxfId="17602" priority="14577"/>
  </conditionalFormatting>
  <conditionalFormatting sqref="G704">
    <cfRule type="duplicateValues" dxfId="17601" priority="14576"/>
  </conditionalFormatting>
  <conditionalFormatting sqref="G704">
    <cfRule type="duplicateValues" dxfId="17600" priority="14575"/>
  </conditionalFormatting>
  <conditionalFormatting sqref="G704">
    <cfRule type="duplicateValues" dxfId="17599" priority="14574"/>
  </conditionalFormatting>
  <conditionalFormatting sqref="G704">
    <cfRule type="duplicateValues" dxfId="17598" priority="14573"/>
  </conditionalFormatting>
  <conditionalFormatting sqref="G704">
    <cfRule type="duplicateValues" dxfId="17597" priority="14572"/>
  </conditionalFormatting>
  <conditionalFormatting sqref="G704">
    <cfRule type="duplicateValues" dxfId="17596" priority="14571"/>
  </conditionalFormatting>
  <conditionalFormatting sqref="G704">
    <cfRule type="duplicateValues" dxfId="17595" priority="14570"/>
  </conditionalFormatting>
  <conditionalFormatting sqref="G704">
    <cfRule type="duplicateValues" dxfId="17594" priority="14569"/>
  </conditionalFormatting>
  <conditionalFormatting sqref="G704">
    <cfRule type="duplicateValues" dxfId="17593" priority="14568"/>
  </conditionalFormatting>
  <conditionalFormatting sqref="G704">
    <cfRule type="duplicateValues" dxfId="17592" priority="14567"/>
  </conditionalFormatting>
  <conditionalFormatting sqref="G704">
    <cfRule type="duplicateValues" dxfId="17591" priority="14566"/>
  </conditionalFormatting>
  <conditionalFormatting sqref="G704">
    <cfRule type="duplicateValues" dxfId="17590" priority="14565"/>
  </conditionalFormatting>
  <conditionalFormatting sqref="G704">
    <cfRule type="duplicateValues" dxfId="17589" priority="14564"/>
  </conditionalFormatting>
  <conditionalFormatting sqref="G704">
    <cfRule type="duplicateValues" dxfId="17588" priority="14563"/>
  </conditionalFormatting>
  <conditionalFormatting sqref="G704">
    <cfRule type="duplicateValues" dxfId="17587" priority="14562"/>
  </conditionalFormatting>
  <conditionalFormatting sqref="G704">
    <cfRule type="duplicateValues" dxfId="17586" priority="14561"/>
  </conditionalFormatting>
  <conditionalFormatting sqref="G704">
    <cfRule type="duplicateValues" dxfId="17585" priority="14560"/>
  </conditionalFormatting>
  <conditionalFormatting sqref="G704">
    <cfRule type="duplicateValues" dxfId="17584" priority="14559"/>
  </conditionalFormatting>
  <conditionalFormatting sqref="G704">
    <cfRule type="duplicateValues" dxfId="17583" priority="14558"/>
  </conditionalFormatting>
  <conditionalFormatting sqref="G704">
    <cfRule type="duplicateValues" dxfId="17582" priority="14557"/>
  </conditionalFormatting>
  <conditionalFormatting sqref="G704">
    <cfRule type="duplicateValues" dxfId="17581" priority="14556"/>
  </conditionalFormatting>
  <conditionalFormatting sqref="G704">
    <cfRule type="duplicateValues" dxfId="17580" priority="14555"/>
  </conditionalFormatting>
  <conditionalFormatting sqref="G704">
    <cfRule type="duplicateValues" dxfId="17579" priority="14554"/>
  </conditionalFormatting>
  <conditionalFormatting sqref="G704">
    <cfRule type="duplicateValues" dxfId="17578" priority="14553"/>
  </conditionalFormatting>
  <conditionalFormatting sqref="G704">
    <cfRule type="duplicateValues" dxfId="17577" priority="14552"/>
  </conditionalFormatting>
  <conditionalFormatting sqref="G704">
    <cfRule type="duplicateValues" dxfId="17576" priority="14551"/>
  </conditionalFormatting>
  <conditionalFormatting sqref="G704">
    <cfRule type="duplicateValues" dxfId="17575" priority="14550"/>
  </conditionalFormatting>
  <conditionalFormatting sqref="G704">
    <cfRule type="duplicateValues" dxfId="17574" priority="14549"/>
  </conditionalFormatting>
  <conditionalFormatting sqref="G704">
    <cfRule type="duplicateValues" dxfId="17573" priority="14548"/>
  </conditionalFormatting>
  <conditionalFormatting sqref="G704">
    <cfRule type="duplicateValues" dxfId="17572" priority="14547"/>
  </conditionalFormatting>
  <conditionalFormatting sqref="G704">
    <cfRule type="duplicateValues" dxfId="17571" priority="14546"/>
  </conditionalFormatting>
  <conditionalFormatting sqref="G705">
    <cfRule type="duplicateValues" dxfId="17570" priority="14545"/>
  </conditionalFormatting>
  <conditionalFormatting sqref="G705">
    <cfRule type="duplicateValues" dxfId="17569" priority="14544"/>
  </conditionalFormatting>
  <conditionalFormatting sqref="G705">
    <cfRule type="duplicateValues" dxfId="17568" priority="14543"/>
  </conditionalFormatting>
  <conditionalFormatting sqref="G705">
    <cfRule type="duplicateValues" dxfId="17567" priority="14542"/>
  </conditionalFormatting>
  <conditionalFormatting sqref="G705">
    <cfRule type="duplicateValues" dxfId="17566" priority="14541"/>
  </conditionalFormatting>
  <conditionalFormatting sqref="G705">
    <cfRule type="duplicateValues" dxfId="17565" priority="14540"/>
  </conditionalFormatting>
  <conditionalFormatting sqref="G705">
    <cfRule type="duplicateValues" dxfId="17564" priority="14539"/>
  </conditionalFormatting>
  <conditionalFormatting sqref="G705">
    <cfRule type="duplicateValues" dxfId="17563" priority="14538"/>
  </conditionalFormatting>
  <conditionalFormatting sqref="G705">
    <cfRule type="duplicateValues" dxfId="17562" priority="14537"/>
  </conditionalFormatting>
  <conditionalFormatting sqref="G705">
    <cfRule type="duplicateValues" dxfId="17561" priority="14536"/>
  </conditionalFormatting>
  <conditionalFormatting sqref="G705">
    <cfRule type="duplicateValues" dxfId="17560" priority="14535"/>
  </conditionalFormatting>
  <conditionalFormatting sqref="G705">
    <cfRule type="duplicateValues" dxfId="17559" priority="14534"/>
  </conditionalFormatting>
  <conditionalFormatting sqref="G705">
    <cfRule type="duplicateValues" dxfId="17558" priority="14533"/>
  </conditionalFormatting>
  <conditionalFormatting sqref="G705">
    <cfRule type="duplicateValues" dxfId="17557" priority="14532"/>
  </conditionalFormatting>
  <conditionalFormatting sqref="G705">
    <cfRule type="duplicateValues" dxfId="17556" priority="14531"/>
  </conditionalFormatting>
  <conditionalFormatting sqref="G705">
    <cfRule type="duplicateValues" dxfId="17555" priority="14530"/>
  </conditionalFormatting>
  <conditionalFormatting sqref="G705">
    <cfRule type="duplicateValues" dxfId="17554" priority="14529"/>
  </conditionalFormatting>
  <conditionalFormatting sqref="G705">
    <cfRule type="duplicateValues" dxfId="17553" priority="14528"/>
  </conditionalFormatting>
  <conditionalFormatting sqref="G705">
    <cfRule type="duplicateValues" dxfId="17552" priority="14527"/>
  </conditionalFormatting>
  <conditionalFormatting sqref="G705">
    <cfRule type="duplicateValues" dxfId="17551" priority="14526"/>
  </conditionalFormatting>
  <conditionalFormatting sqref="G705">
    <cfRule type="duplicateValues" dxfId="17550" priority="14525"/>
  </conditionalFormatting>
  <conditionalFormatting sqref="G705">
    <cfRule type="duplicateValues" dxfId="17549" priority="14524"/>
  </conditionalFormatting>
  <conditionalFormatting sqref="G705">
    <cfRule type="duplicateValues" dxfId="17548" priority="14523"/>
  </conditionalFormatting>
  <conditionalFormatting sqref="G705">
    <cfRule type="duplicateValues" dxfId="17547" priority="14522"/>
  </conditionalFormatting>
  <conditionalFormatting sqref="G705">
    <cfRule type="duplicateValues" dxfId="17546" priority="14521"/>
  </conditionalFormatting>
  <conditionalFormatting sqref="G705">
    <cfRule type="duplicateValues" dxfId="17545" priority="14520"/>
  </conditionalFormatting>
  <conditionalFormatting sqref="G705">
    <cfRule type="duplicateValues" dxfId="17544" priority="14519"/>
  </conditionalFormatting>
  <conditionalFormatting sqref="G705">
    <cfRule type="duplicateValues" dxfId="17543" priority="14518"/>
  </conditionalFormatting>
  <conditionalFormatting sqref="G705">
    <cfRule type="duplicateValues" dxfId="17542" priority="14517"/>
  </conditionalFormatting>
  <conditionalFormatting sqref="G705">
    <cfRule type="duplicateValues" dxfId="17541" priority="14516"/>
  </conditionalFormatting>
  <conditionalFormatting sqref="G705">
    <cfRule type="duplicateValues" dxfId="17540" priority="14515"/>
  </conditionalFormatting>
  <conditionalFormatting sqref="G705">
    <cfRule type="duplicateValues" dxfId="17539" priority="14514"/>
  </conditionalFormatting>
  <conditionalFormatting sqref="G705">
    <cfRule type="duplicateValues" dxfId="17538" priority="14513"/>
  </conditionalFormatting>
  <conditionalFormatting sqref="G705">
    <cfRule type="duplicateValues" dxfId="17537" priority="14512"/>
  </conditionalFormatting>
  <conditionalFormatting sqref="G705">
    <cfRule type="duplicateValues" dxfId="17536" priority="14511"/>
  </conditionalFormatting>
  <conditionalFormatting sqref="G705">
    <cfRule type="duplicateValues" dxfId="17535" priority="14510"/>
  </conditionalFormatting>
  <conditionalFormatting sqref="G705">
    <cfRule type="duplicateValues" dxfId="17534" priority="14509"/>
  </conditionalFormatting>
  <conditionalFormatting sqref="G705">
    <cfRule type="duplicateValues" dxfId="17533" priority="14508"/>
  </conditionalFormatting>
  <conditionalFormatting sqref="G705">
    <cfRule type="duplicateValues" dxfId="17532" priority="14507"/>
  </conditionalFormatting>
  <conditionalFormatting sqref="G705">
    <cfRule type="duplicateValues" dxfId="17531" priority="14506"/>
  </conditionalFormatting>
  <conditionalFormatting sqref="G705">
    <cfRule type="duplicateValues" dxfId="17530" priority="14505"/>
  </conditionalFormatting>
  <conditionalFormatting sqref="G705">
    <cfRule type="duplicateValues" dxfId="17529" priority="14504"/>
  </conditionalFormatting>
  <conditionalFormatting sqref="G705">
    <cfRule type="duplicateValues" dxfId="17528" priority="14503"/>
  </conditionalFormatting>
  <conditionalFormatting sqref="G705">
    <cfRule type="duplicateValues" dxfId="17527" priority="14502"/>
  </conditionalFormatting>
  <conditionalFormatting sqref="G705">
    <cfRule type="duplicateValues" dxfId="17526" priority="14501"/>
  </conditionalFormatting>
  <conditionalFormatting sqref="G705">
    <cfRule type="duplicateValues" dxfId="17525" priority="14500"/>
  </conditionalFormatting>
  <conditionalFormatting sqref="G705">
    <cfRule type="duplicateValues" dxfId="17524" priority="14499"/>
  </conditionalFormatting>
  <conditionalFormatting sqref="G705">
    <cfRule type="duplicateValues" dxfId="17523" priority="14498"/>
  </conditionalFormatting>
  <conditionalFormatting sqref="G705">
    <cfRule type="duplicateValues" dxfId="17522" priority="14497"/>
  </conditionalFormatting>
  <conditionalFormatting sqref="G705">
    <cfRule type="duplicateValues" dxfId="17521" priority="14496"/>
  </conditionalFormatting>
  <conditionalFormatting sqref="G705">
    <cfRule type="duplicateValues" dxfId="17520" priority="14495"/>
  </conditionalFormatting>
  <conditionalFormatting sqref="G705">
    <cfRule type="duplicateValues" dxfId="17519" priority="14494"/>
  </conditionalFormatting>
  <conditionalFormatting sqref="G705">
    <cfRule type="duplicateValues" dxfId="17518" priority="14493"/>
  </conditionalFormatting>
  <conditionalFormatting sqref="G705">
    <cfRule type="duplicateValues" dxfId="17517" priority="14492"/>
  </conditionalFormatting>
  <conditionalFormatting sqref="G705">
    <cfRule type="duplicateValues" dxfId="17516" priority="14491"/>
  </conditionalFormatting>
  <conditionalFormatting sqref="G705">
    <cfRule type="duplicateValues" dxfId="17515" priority="14490"/>
  </conditionalFormatting>
  <conditionalFormatting sqref="G705">
    <cfRule type="duplicateValues" dxfId="17514" priority="14489"/>
  </conditionalFormatting>
  <conditionalFormatting sqref="G705">
    <cfRule type="duplicateValues" dxfId="17513" priority="14488"/>
  </conditionalFormatting>
  <conditionalFormatting sqref="G705">
    <cfRule type="duplicateValues" dxfId="17512" priority="14487"/>
  </conditionalFormatting>
  <conditionalFormatting sqref="G705">
    <cfRule type="duplicateValues" dxfId="17511" priority="14486"/>
  </conditionalFormatting>
  <conditionalFormatting sqref="G705">
    <cfRule type="duplicateValues" dxfId="17510" priority="14485"/>
  </conditionalFormatting>
  <conditionalFormatting sqref="G705">
    <cfRule type="duplicateValues" dxfId="17509" priority="14484"/>
  </conditionalFormatting>
  <conditionalFormatting sqref="G705">
    <cfRule type="duplicateValues" dxfId="17508" priority="14483"/>
  </conditionalFormatting>
  <conditionalFormatting sqref="G705">
    <cfRule type="duplicateValues" dxfId="17507" priority="14482"/>
  </conditionalFormatting>
  <conditionalFormatting sqref="G705">
    <cfRule type="duplicateValues" dxfId="17506" priority="14481"/>
  </conditionalFormatting>
  <conditionalFormatting sqref="G705">
    <cfRule type="duplicateValues" dxfId="17505" priority="14480"/>
  </conditionalFormatting>
  <conditionalFormatting sqref="G705">
    <cfRule type="duplicateValues" dxfId="17504" priority="14479"/>
  </conditionalFormatting>
  <conditionalFormatting sqref="G705">
    <cfRule type="duplicateValues" dxfId="17503" priority="14478"/>
  </conditionalFormatting>
  <conditionalFormatting sqref="G705">
    <cfRule type="duplicateValues" dxfId="17502" priority="14477"/>
  </conditionalFormatting>
  <conditionalFormatting sqref="G705">
    <cfRule type="duplicateValues" dxfId="17501" priority="14476"/>
  </conditionalFormatting>
  <conditionalFormatting sqref="G705">
    <cfRule type="duplicateValues" dxfId="17500" priority="14475"/>
  </conditionalFormatting>
  <conditionalFormatting sqref="G705">
    <cfRule type="duplicateValues" dxfId="17499" priority="14474"/>
  </conditionalFormatting>
  <conditionalFormatting sqref="G705">
    <cfRule type="duplicateValues" dxfId="17498" priority="14473"/>
  </conditionalFormatting>
  <conditionalFormatting sqref="G705">
    <cfRule type="duplicateValues" dxfId="17497" priority="14472"/>
  </conditionalFormatting>
  <conditionalFormatting sqref="G705">
    <cfRule type="duplicateValues" dxfId="17496" priority="14471"/>
  </conditionalFormatting>
  <conditionalFormatting sqref="G705">
    <cfRule type="duplicateValues" dxfId="17495" priority="14470"/>
  </conditionalFormatting>
  <conditionalFormatting sqref="G705">
    <cfRule type="duplicateValues" dxfId="17494" priority="14469"/>
  </conditionalFormatting>
  <conditionalFormatting sqref="G705">
    <cfRule type="duplicateValues" dxfId="17493" priority="14468"/>
  </conditionalFormatting>
  <conditionalFormatting sqref="G705">
    <cfRule type="duplicateValues" dxfId="17492" priority="14467"/>
  </conditionalFormatting>
  <conditionalFormatting sqref="G705">
    <cfRule type="duplicateValues" dxfId="17491" priority="14466"/>
  </conditionalFormatting>
  <conditionalFormatting sqref="G705">
    <cfRule type="duplicateValues" dxfId="17490" priority="14465"/>
  </conditionalFormatting>
  <conditionalFormatting sqref="G705">
    <cfRule type="duplicateValues" dxfId="17489" priority="14464"/>
  </conditionalFormatting>
  <conditionalFormatting sqref="G705">
    <cfRule type="duplicateValues" dxfId="17488" priority="14463"/>
  </conditionalFormatting>
  <conditionalFormatting sqref="G705">
    <cfRule type="duplicateValues" dxfId="17487" priority="14462"/>
  </conditionalFormatting>
  <conditionalFormatting sqref="G705">
    <cfRule type="duplicateValues" dxfId="17486" priority="14461"/>
  </conditionalFormatting>
  <conditionalFormatting sqref="G705">
    <cfRule type="duplicateValues" dxfId="17485" priority="14460"/>
  </conditionalFormatting>
  <conditionalFormatting sqref="G705">
    <cfRule type="duplicateValues" dxfId="17484" priority="14459"/>
  </conditionalFormatting>
  <conditionalFormatting sqref="G705">
    <cfRule type="duplicateValues" dxfId="17483" priority="14458"/>
  </conditionalFormatting>
  <conditionalFormatting sqref="G705">
    <cfRule type="duplicateValues" dxfId="17482" priority="14457"/>
  </conditionalFormatting>
  <conditionalFormatting sqref="G705">
    <cfRule type="duplicateValues" dxfId="17481" priority="14456"/>
  </conditionalFormatting>
  <conditionalFormatting sqref="G705">
    <cfRule type="duplicateValues" dxfId="17480" priority="14455"/>
  </conditionalFormatting>
  <conditionalFormatting sqref="G705">
    <cfRule type="duplicateValues" dxfId="17479" priority="14454"/>
  </conditionalFormatting>
  <conditionalFormatting sqref="G705">
    <cfRule type="duplicateValues" dxfId="17478" priority="14453"/>
  </conditionalFormatting>
  <conditionalFormatting sqref="G705">
    <cfRule type="duplicateValues" dxfId="17477" priority="14452"/>
  </conditionalFormatting>
  <conditionalFormatting sqref="G705">
    <cfRule type="duplicateValues" dxfId="17476" priority="14451"/>
  </conditionalFormatting>
  <conditionalFormatting sqref="G705">
    <cfRule type="duplicateValues" dxfId="17475" priority="14450"/>
  </conditionalFormatting>
  <conditionalFormatting sqref="G705">
    <cfRule type="duplicateValues" dxfId="17474" priority="14449"/>
  </conditionalFormatting>
  <conditionalFormatting sqref="G705">
    <cfRule type="duplicateValues" dxfId="17473" priority="14448"/>
  </conditionalFormatting>
  <conditionalFormatting sqref="G705">
    <cfRule type="duplicateValues" dxfId="17472" priority="14447"/>
  </conditionalFormatting>
  <conditionalFormatting sqref="G705">
    <cfRule type="duplicateValues" dxfId="17471" priority="14446"/>
  </conditionalFormatting>
  <conditionalFormatting sqref="G705">
    <cfRule type="duplicateValues" dxfId="17470" priority="14445"/>
  </conditionalFormatting>
  <conditionalFormatting sqref="G705">
    <cfRule type="duplicateValues" dxfId="17469" priority="14444"/>
  </conditionalFormatting>
  <conditionalFormatting sqref="G705">
    <cfRule type="duplicateValues" dxfId="17468" priority="14443"/>
  </conditionalFormatting>
  <conditionalFormatting sqref="G705">
    <cfRule type="duplicateValues" dxfId="17467" priority="14442"/>
  </conditionalFormatting>
  <conditionalFormatting sqref="G705">
    <cfRule type="duplicateValues" dxfId="17466" priority="14441"/>
  </conditionalFormatting>
  <conditionalFormatting sqref="G705">
    <cfRule type="duplicateValues" dxfId="17465" priority="14440"/>
  </conditionalFormatting>
  <conditionalFormatting sqref="G705">
    <cfRule type="duplicateValues" dxfId="17464" priority="14439"/>
  </conditionalFormatting>
  <conditionalFormatting sqref="G705">
    <cfRule type="duplicateValues" dxfId="17463" priority="14438"/>
  </conditionalFormatting>
  <conditionalFormatting sqref="G705">
    <cfRule type="duplicateValues" dxfId="17462" priority="14437"/>
  </conditionalFormatting>
  <conditionalFormatting sqref="G705">
    <cfRule type="duplicateValues" dxfId="17461" priority="14436"/>
  </conditionalFormatting>
  <conditionalFormatting sqref="G705">
    <cfRule type="duplicateValues" dxfId="17460" priority="14435"/>
  </conditionalFormatting>
  <conditionalFormatting sqref="G705">
    <cfRule type="duplicateValues" dxfId="17459" priority="14434"/>
  </conditionalFormatting>
  <conditionalFormatting sqref="G705">
    <cfRule type="duplicateValues" dxfId="17458" priority="14433"/>
  </conditionalFormatting>
  <conditionalFormatting sqref="G705">
    <cfRule type="duplicateValues" dxfId="17457" priority="14432"/>
  </conditionalFormatting>
  <conditionalFormatting sqref="G705">
    <cfRule type="duplicateValues" dxfId="17456" priority="14431"/>
  </conditionalFormatting>
  <conditionalFormatting sqref="G705">
    <cfRule type="duplicateValues" dxfId="17455" priority="14430"/>
  </conditionalFormatting>
  <conditionalFormatting sqref="G705">
    <cfRule type="duplicateValues" dxfId="17454" priority="14429"/>
  </conditionalFormatting>
  <conditionalFormatting sqref="G705">
    <cfRule type="duplicateValues" dxfId="17453" priority="14428"/>
  </conditionalFormatting>
  <conditionalFormatting sqref="G705">
    <cfRule type="duplicateValues" dxfId="17452" priority="14427"/>
  </conditionalFormatting>
  <conditionalFormatting sqref="G705">
    <cfRule type="duplicateValues" dxfId="17451" priority="14426"/>
  </conditionalFormatting>
  <conditionalFormatting sqref="G705">
    <cfRule type="duplicateValues" dxfId="17450" priority="14425"/>
  </conditionalFormatting>
  <conditionalFormatting sqref="G705">
    <cfRule type="duplicateValues" dxfId="17449" priority="14424"/>
  </conditionalFormatting>
  <conditionalFormatting sqref="G705">
    <cfRule type="duplicateValues" dxfId="17448" priority="14423"/>
  </conditionalFormatting>
  <conditionalFormatting sqref="G705">
    <cfRule type="duplicateValues" dxfId="17447" priority="14422"/>
  </conditionalFormatting>
  <conditionalFormatting sqref="G705">
    <cfRule type="duplicateValues" dxfId="17446" priority="14421"/>
  </conditionalFormatting>
  <conditionalFormatting sqref="G705">
    <cfRule type="duplicateValues" dxfId="17445" priority="14420"/>
  </conditionalFormatting>
  <conditionalFormatting sqref="G705">
    <cfRule type="duplicateValues" dxfId="17444" priority="14419"/>
  </conditionalFormatting>
  <conditionalFormatting sqref="G705">
    <cfRule type="duplicateValues" dxfId="17443" priority="14418"/>
  </conditionalFormatting>
  <conditionalFormatting sqref="G705">
    <cfRule type="duplicateValues" dxfId="17442" priority="14417"/>
  </conditionalFormatting>
  <conditionalFormatting sqref="G705">
    <cfRule type="duplicateValues" dxfId="17441" priority="14416"/>
  </conditionalFormatting>
  <conditionalFormatting sqref="G705">
    <cfRule type="duplicateValues" dxfId="17440" priority="14415"/>
  </conditionalFormatting>
  <conditionalFormatting sqref="G705">
    <cfRule type="duplicateValues" dxfId="17439" priority="14414"/>
  </conditionalFormatting>
  <conditionalFormatting sqref="G705">
    <cfRule type="duplicateValues" dxfId="17438" priority="14413"/>
  </conditionalFormatting>
  <conditionalFormatting sqref="G705">
    <cfRule type="duplicateValues" dxfId="17437" priority="14412"/>
  </conditionalFormatting>
  <conditionalFormatting sqref="G705">
    <cfRule type="duplicateValues" dxfId="17436" priority="14411"/>
  </conditionalFormatting>
  <conditionalFormatting sqref="G705">
    <cfRule type="duplicateValues" dxfId="17435" priority="14410"/>
  </conditionalFormatting>
  <conditionalFormatting sqref="G705">
    <cfRule type="duplicateValues" dxfId="17434" priority="14409"/>
  </conditionalFormatting>
  <conditionalFormatting sqref="G705">
    <cfRule type="duplicateValues" dxfId="17433" priority="14408"/>
  </conditionalFormatting>
  <conditionalFormatting sqref="G708">
    <cfRule type="duplicateValues" dxfId="17432" priority="14407"/>
  </conditionalFormatting>
  <conditionalFormatting sqref="G724">
    <cfRule type="duplicateValues" dxfId="17431" priority="14406"/>
  </conditionalFormatting>
  <conditionalFormatting sqref="G724">
    <cfRule type="duplicateValues" dxfId="17430" priority="14405"/>
  </conditionalFormatting>
  <conditionalFormatting sqref="G724">
    <cfRule type="duplicateValues" dxfId="17429" priority="14404"/>
  </conditionalFormatting>
  <conditionalFormatting sqref="G724">
    <cfRule type="duplicateValues" dxfId="17428" priority="14403"/>
  </conditionalFormatting>
  <conditionalFormatting sqref="G724">
    <cfRule type="duplicateValues" dxfId="17427" priority="14402"/>
  </conditionalFormatting>
  <conditionalFormatting sqref="G724">
    <cfRule type="duplicateValues" dxfId="17426" priority="14401"/>
  </conditionalFormatting>
  <conditionalFormatting sqref="G724">
    <cfRule type="duplicateValues" dxfId="17425" priority="14400"/>
  </conditionalFormatting>
  <conditionalFormatting sqref="G724">
    <cfRule type="duplicateValues" dxfId="17424" priority="14399"/>
  </conditionalFormatting>
  <conditionalFormatting sqref="G724">
    <cfRule type="duplicateValues" dxfId="17423" priority="14398"/>
  </conditionalFormatting>
  <conditionalFormatting sqref="G724">
    <cfRule type="duplicateValues" dxfId="17422" priority="14397"/>
  </conditionalFormatting>
  <conditionalFormatting sqref="G724">
    <cfRule type="duplicateValues" dxfId="17421" priority="14396"/>
  </conditionalFormatting>
  <conditionalFormatting sqref="G724">
    <cfRule type="duplicateValues" dxfId="17420" priority="14395"/>
  </conditionalFormatting>
  <conditionalFormatting sqref="G724">
    <cfRule type="duplicateValues" dxfId="17419" priority="14394"/>
  </conditionalFormatting>
  <conditionalFormatting sqref="G724">
    <cfRule type="duplicateValues" dxfId="17418" priority="14393"/>
  </conditionalFormatting>
  <conditionalFormatting sqref="G724">
    <cfRule type="duplicateValues" dxfId="17417" priority="14392"/>
  </conditionalFormatting>
  <conditionalFormatting sqref="G724">
    <cfRule type="duplicateValues" dxfId="17416" priority="14391"/>
  </conditionalFormatting>
  <conditionalFormatting sqref="G724">
    <cfRule type="duplicateValues" dxfId="17415" priority="14390"/>
  </conditionalFormatting>
  <conditionalFormatting sqref="G724">
    <cfRule type="duplicateValues" dxfId="17414" priority="14389"/>
  </conditionalFormatting>
  <conditionalFormatting sqref="G724">
    <cfRule type="duplicateValues" dxfId="17413" priority="14388"/>
  </conditionalFormatting>
  <conditionalFormatting sqref="G724">
    <cfRule type="duplicateValues" dxfId="17412" priority="14387"/>
  </conditionalFormatting>
  <conditionalFormatting sqref="G724">
    <cfRule type="duplicateValues" dxfId="17411" priority="14386"/>
  </conditionalFormatting>
  <conditionalFormatting sqref="G724">
    <cfRule type="duplicateValues" dxfId="17410" priority="14385"/>
  </conditionalFormatting>
  <conditionalFormatting sqref="G724">
    <cfRule type="duplicateValues" dxfId="17409" priority="14384"/>
  </conditionalFormatting>
  <conditionalFormatting sqref="G724">
    <cfRule type="duplicateValues" dxfId="17408" priority="14383"/>
  </conditionalFormatting>
  <conditionalFormatting sqref="G724">
    <cfRule type="duplicateValues" dxfId="17407" priority="14382"/>
  </conditionalFormatting>
  <conditionalFormatting sqref="G724">
    <cfRule type="duplicateValues" dxfId="17406" priority="14381"/>
  </conditionalFormatting>
  <conditionalFormatting sqref="G724">
    <cfRule type="duplicateValues" dxfId="17405" priority="14380"/>
  </conditionalFormatting>
  <conditionalFormatting sqref="G724">
    <cfRule type="duplicateValues" dxfId="17404" priority="14379"/>
  </conditionalFormatting>
  <conditionalFormatting sqref="G724">
    <cfRule type="duplicateValues" dxfId="17403" priority="14378"/>
  </conditionalFormatting>
  <conditionalFormatting sqref="G724">
    <cfRule type="duplicateValues" dxfId="17402" priority="14377"/>
  </conditionalFormatting>
  <conditionalFormatting sqref="G724">
    <cfRule type="duplicateValues" dxfId="17401" priority="14376"/>
  </conditionalFormatting>
  <conditionalFormatting sqref="G724">
    <cfRule type="duplicateValues" dxfId="17400" priority="14375"/>
  </conditionalFormatting>
  <conditionalFormatting sqref="G724">
    <cfRule type="duplicateValues" dxfId="17399" priority="14374"/>
  </conditionalFormatting>
  <conditionalFormatting sqref="G724">
    <cfRule type="duplicateValues" dxfId="17398" priority="14373"/>
  </conditionalFormatting>
  <conditionalFormatting sqref="G724">
    <cfRule type="duplicateValues" dxfId="17397" priority="14372"/>
  </conditionalFormatting>
  <conditionalFormatting sqref="G724">
    <cfRule type="duplicateValues" dxfId="17396" priority="14371"/>
  </conditionalFormatting>
  <conditionalFormatting sqref="G724">
    <cfRule type="duplicateValues" dxfId="17395" priority="14370"/>
  </conditionalFormatting>
  <conditionalFormatting sqref="G724">
    <cfRule type="duplicateValues" dxfId="17394" priority="14369"/>
  </conditionalFormatting>
  <conditionalFormatting sqref="G724">
    <cfRule type="duplicateValues" dxfId="17393" priority="14368"/>
  </conditionalFormatting>
  <conditionalFormatting sqref="G724">
    <cfRule type="duplicateValues" dxfId="17392" priority="14367"/>
  </conditionalFormatting>
  <conditionalFormatting sqref="G724">
    <cfRule type="duplicateValues" dxfId="17391" priority="14366"/>
  </conditionalFormatting>
  <conditionalFormatting sqref="G724">
    <cfRule type="duplicateValues" dxfId="17390" priority="14365"/>
  </conditionalFormatting>
  <conditionalFormatting sqref="G724">
    <cfRule type="duplicateValues" dxfId="17389" priority="14364"/>
  </conditionalFormatting>
  <conditionalFormatting sqref="G724">
    <cfRule type="duplicateValues" dxfId="17388" priority="14363"/>
  </conditionalFormatting>
  <conditionalFormatting sqref="G724">
    <cfRule type="duplicateValues" dxfId="17387" priority="14362"/>
  </conditionalFormatting>
  <conditionalFormatting sqref="G724">
    <cfRule type="duplicateValues" dxfId="17386" priority="14361"/>
  </conditionalFormatting>
  <conditionalFormatting sqref="G724">
    <cfRule type="duplicateValues" dxfId="17385" priority="14360"/>
  </conditionalFormatting>
  <conditionalFormatting sqref="G724">
    <cfRule type="duplicateValues" dxfId="17384" priority="14359"/>
  </conditionalFormatting>
  <conditionalFormatting sqref="G724">
    <cfRule type="duplicateValues" dxfId="17383" priority="14358"/>
  </conditionalFormatting>
  <conditionalFormatting sqref="G724">
    <cfRule type="duplicateValues" dxfId="17382" priority="14357"/>
  </conditionalFormatting>
  <conditionalFormatting sqref="G724">
    <cfRule type="duplicateValues" dxfId="17381" priority="14356"/>
  </conditionalFormatting>
  <conditionalFormatting sqref="G724">
    <cfRule type="duplicateValues" dxfId="17380" priority="14355"/>
  </conditionalFormatting>
  <conditionalFormatting sqref="G724">
    <cfRule type="duplicateValues" dxfId="17379" priority="14354"/>
  </conditionalFormatting>
  <conditionalFormatting sqref="G724">
    <cfRule type="duplicateValues" dxfId="17378" priority="14353"/>
  </conditionalFormatting>
  <conditionalFormatting sqref="G724">
    <cfRule type="duplicateValues" dxfId="17377" priority="14352"/>
  </conditionalFormatting>
  <conditionalFormatting sqref="G724">
    <cfRule type="duplicateValues" dxfId="17376" priority="14351"/>
  </conditionalFormatting>
  <conditionalFormatting sqref="G724">
    <cfRule type="duplicateValues" dxfId="17375" priority="14350"/>
  </conditionalFormatting>
  <conditionalFormatting sqref="G724">
    <cfRule type="duplicateValues" dxfId="17374" priority="14349"/>
  </conditionalFormatting>
  <conditionalFormatting sqref="G724">
    <cfRule type="duplicateValues" dxfId="17373" priority="14348"/>
  </conditionalFormatting>
  <conditionalFormatting sqref="G724">
    <cfRule type="duplicateValues" dxfId="17372" priority="14347"/>
  </conditionalFormatting>
  <conditionalFormatting sqref="G724">
    <cfRule type="duplicateValues" dxfId="17371" priority="14346"/>
  </conditionalFormatting>
  <conditionalFormatting sqref="G724">
    <cfRule type="duplicateValues" dxfId="17370" priority="14345"/>
  </conditionalFormatting>
  <conditionalFormatting sqref="G724">
    <cfRule type="duplicateValues" dxfId="17369" priority="14344"/>
  </conditionalFormatting>
  <conditionalFormatting sqref="G724">
    <cfRule type="duplicateValues" dxfId="17368" priority="14343"/>
  </conditionalFormatting>
  <conditionalFormatting sqref="G724">
    <cfRule type="duplicateValues" dxfId="17367" priority="14342"/>
  </conditionalFormatting>
  <conditionalFormatting sqref="G724">
    <cfRule type="duplicateValues" dxfId="17366" priority="14341"/>
  </conditionalFormatting>
  <conditionalFormatting sqref="G724">
    <cfRule type="duplicateValues" dxfId="17365" priority="14340"/>
  </conditionalFormatting>
  <conditionalFormatting sqref="G724">
    <cfRule type="duplicateValues" dxfId="17364" priority="14339"/>
  </conditionalFormatting>
  <conditionalFormatting sqref="G724">
    <cfRule type="duplicateValues" dxfId="17363" priority="14338"/>
  </conditionalFormatting>
  <conditionalFormatting sqref="G725">
    <cfRule type="duplicateValues" dxfId="17362" priority="14337"/>
  </conditionalFormatting>
  <conditionalFormatting sqref="G726">
    <cfRule type="duplicateValues" dxfId="17361" priority="14336"/>
  </conditionalFormatting>
  <conditionalFormatting sqref="G726">
    <cfRule type="duplicateValues" dxfId="17360" priority="14335"/>
  </conditionalFormatting>
  <conditionalFormatting sqref="G726">
    <cfRule type="duplicateValues" dxfId="17359" priority="14334"/>
  </conditionalFormatting>
  <conditionalFormatting sqref="G726">
    <cfRule type="duplicateValues" dxfId="17358" priority="14333"/>
  </conditionalFormatting>
  <conditionalFormatting sqref="G726">
    <cfRule type="duplicateValues" dxfId="17357" priority="14332"/>
  </conditionalFormatting>
  <conditionalFormatting sqref="G726">
    <cfRule type="duplicateValues" dxfId="17356" priority="14331"/>
  </conditionalFormatting>
  <conditionalFormatting sqref="G726">
    <cfRule type="duplicateValues" dxfId="17355" priority="14330"/>
  </conditionalFormatting>
  <conditionalFormatting sqref="G726">
    <cfRule type="duplicateValues" dxfId="17354" priority="14329"/>
  </conditionalFormatting>
  <conditionalFormatting sqref="G726">
    <cfRule type="duplicateValues" dxfId="17353" priority="14328"/>
  </conditionalFormatting>
  <conditionalFormatting sqref="G726">
    <cfRule type="duplicateValues" dxfId="17352" priority="14327"/>
  </conditionalFormatting>
  <conditionalFormatting sqref="G726">
    <cfRule type="duplicateValues" dxfId="17351" priority="14326"/>
  </conditionalFormatting>
  <conditionalFormatting sqref="G726">
    <cfRule type="duplicateValues" dxfId="17350" priority="14325"/>
  </conditionalFormatting>
  <conditionalFormatting sqref="G726">
    <cfRule type="duplicateValues" dxfId="17349" priority="14324"/>
  </conditionalFormatting>
  <conditionalFormatting sqref="G726">
    <cfRule type="duplicateValues" dxfId="17348" priority="14323"/>
  </conditionalFormatting>
  <conditionalFormatting sqref="G726">
    <cfRule type="duplicateValues" dxfId="17347" priority="14322"/>
  </conditionalFormatting>
  <conditionalFormatting sqref="G726">
    <cfRule type="duplicateValues" dxfId="17346" priority="14321"/>
  </conditionalFormatting>
  <conditionalFormatting sqref="G726">
    <cfRule type="duplicateValues" dxfId="17345" priority="14320"/>
  </conditionalFormatting>
  <conditionalFormatting sqref="G726">
    <cfRule type="duplicateValues" dxfId="17344" priority="14319"/>
  </conditionalFormatting>
  <conditionalFormatting sqref="G726">
    <cfRule type="duplicateValues" dxfId="17343" priority="14318"/>
  </conditionalFormatting>
  <conditionalFormatting sqref="G726">
    <cfRule type="duplicateValues" dxfId="17342" priority="14317"/>
  </conditionalFormatting>
  <conditionalFormatting sqref="G726">
    <cfRule type="duplicateValues" dxfId="17341" priority="14316"/>
  </conditionalFormatting>
  <conditionalFormatting sqref="G726">
    <cfRule type="duplicateValues" dxfId="17340" priority="14315"/>
  </conditionalFormatting>
  <conditionalFormatting sqref="G726">
    <cfRule type="duplicateValues" dxfId="17339" priority="14314"/>
  </conditionalFormatting>
  <conditionalFormatting sqref="G726">
    <cfRule type="duplicateValues" dxfId="17338" priority="14313"/>
  </conditionalFormatting>
  <conditionalFormatting sqref="G726">
    <cfRule type="duplicateValues" dxfId="17337" priority="14312"/>
  </conditionalFormatting>
  <conditionalFormatting sqref="G726">
    <cfRule type="duplicateValues" dxfId="17336" priority="14311"/>
  </conditionalFormatting>
  <conditionalFormatting sqref="G726">
    <cfRule type="duplicateValues" dxfId="17335" priority="14310"/>
  </conditionalFormatting>
  <conditionalFormatting sqref="G726">
    <cfRule type="duplicateValues" dxfId="17334" priority="14309"/>
  </conditionalFormatting>
  <conditionalFormatting sqref="G726">
    <cfRule type="duplicateValues" dxfId="17333" priority="14308"/>
  </conditionalFormatting>
  <conditionalFormatting sqref="G726">
    <cfRule type="duplicateValues" dxfId="17332" priority="14307"/>
  </conditionalFormatting>
  <conditionalFormatting sqref="G726">
    <cfRule type="duplicateValues" dxfId="17331" priority="14306"/>
  </conditionalFormatting>
  <conditionalFormatting sqref="G726">
    <cfRule type="duplicateValues" dxfId="17330" priority="14305"/>
  </conditionalFormatting>
  <conditionalFormatting sqref="G726">
    <cfRule type="duplicateValues" dxfId="17329" priority="14304"/>
  </conditionalFormatting>
  <conditionalFormatting sqref="G726">
    <cfRule type="duplicateValues" dxfId="17328" priority="14303"/>
  </conditionalFormatting>
  <conditionalFormatting sqref="G726">
    <cfRule type="duplicateValues" dxfId="17327" priority="14302"/>
  </conditionalFormatting>
  <conditionalFormatting sqref="G726">
    <cfRule type="duplicateValues" dxfId="17326" priority="14301"/>
  </conditionalFormatting>
  <conditionalFormatting sqref="G726">
    <cfRule type="duplicateValues" dxfId="17325" priority="14300"/>
  </conditionalFormatting>
  <conditionalFormatting sqref="G726">
    <cfRule type="duplicateValues" dxfId="17324" priority="14299"/>
  </conditionalFormatting>
  <conditionalFormatting sqref="G726">
    <cfRule type="duplicateValues" dxfId="17323" priority="14298"/>
  </conditionalFormatting>
  <conditionalFormatting sqref="G726">
    <cfRule type="duplicateValues" dxfId="17322" priority="14297"/>
  </conditionalFormatting>
  <conditionalFormatting sqref="G726">
    <cfRule type="duplicateValues" dxfId="17321" priority="14296"/>
  </conditionalFormatting>
  <conditionalFormatting sqref="G726">
    <cfRule type="duplicateValues" dxfId="17320" priority="14295"/>
  </conditionalFormatting>
  <conditionalFormatting sqref="G726">
    <cfRule type="duplicateValues" dxfId="17319" priority="14294"/>
  </conditionalFormatting>
  <conditionalFormatting sqref="G726">
    <cfRule type="duplicateValues" dxfId="17318" priority="14293"/>
  </conditionalFormatting>
  <conditionalFormatting sqref="G726">
    <cfRule type="duplicateValues" dxfId="17317" priority="14292"/>
  </conditionalFormatting>
  <conditionalFormatting sqref="G726">
    <cfRule type="duplicateValues" dxfId="17316" priority="14291"/>
  </conditionalFormatting>
  <conditionalFormatting sqref="G726">
    <cfRule type="duplicateValues" dxfId="17315" priority="14290"/>
  </conditionalFormatting>
  <conditionalFormatting sqref="G726">
    <cfRule type="duplicateValues" dxfId="17314" priority="14289"/>
  </conditionalFormatting>
  <conditionalFormatting sqref="G726">
    <cfRule type="duplicateValues" dxfId="17313" priority="14288"/>
  </conditionalFormatting>
  <conditionalFormatting sqref="G726">
    <cfRule type="duplicateValues" dxfId="17312" priority="14287"/>
  </conditionalFormatting>
  <conditionalFormatting sqref="G726">
    <cfRule type="duplicateValues" dxfId="17311" priority="14286"/>
  </conditionalFormatting>
  <conditionalFormatting sqref="G726">
    <cfRule type="duplicateValues" dxfId="17310" priority="14285"/>
  </conditionalFormatting>
  <conditionalFormatting sqref="G726">
    <cfRule type="duplicateValues" dxfId="17309" priority="14284"/>
  </conditionalFormatting>
  <conditionalFormatting sqref="G726">
    <cfRule type="duplicateValues" dxfId="17308" priority="14283"/>
  </conditionalFormatting>
  <conditionalFormatting sqref="G726">
    <cfRule type="duplicateValues" dxfId="17307" priority="14282"/>
  </conditionalFormatting>
  <conditionalFormatting sqref="G726">
    <cfRule type="duplicateValues" dxfId="17306" priority="14281"/>
  </conditionalFormatting>
  <conditionalFormatting sqref="G726">
    <cfRule type="duplicateValues" dxfId="17305" priority="14280"/>
  </conditionalFormatting>
  <conditionalFormatting sqref="G726">
    <cfRule type="duplicateValues" dxfId="17304" priority="14279"/>
  </conditionalFormatting>
  <conditionalFormatting sqref="G726">
    <cfRule type="duplicateValues" dxfId="17303" priority="14278"/>
  </conditionalFormatting>
  <conditionalFormatting sqref="G726">
    <cfRule type="duplicateValues" dxfId="17302" priority="14277"/>
  </conditionalFormatting>
  <conditionalFormatting sqref="G726">
    <cfRule type="duplicateValues" dxfId="17301" priority="14276"/>
  </conditionalFormatting>
  <conditionalFormatting sqref="G726">
    <cfRule type="duplicateValues" dxfId="17300" priority="14275"/>
  </conditionalFormatting>
  <conditionalFormatting sqref="G726">
    <cfRule type="duplicateValues" dxfId="17299" priority="14274"/>
  </conditionalFormatting>
  <conditionalFormatting sqref="G726">
    <cfRule type="duplicateValues" dxfId="17298" priority="14273"/>
  </conditionalFormatting>
  <conditionalFormatting sqref="G726">
    <cfRule type="duplicateValues" dxfId="17297" priority="14272"/>
  </conditionalFormatting>
  <conditionalFormatting sqref="G726">
    <cfRule type="duplicateValues" dxfId="17296" priority="14271"/>
  </conditionalFormatting>
  <conditionalFormatting sqref="G726">
    <cfRule type="duplicateValues" dxfId="17295" priority="14270"/>
  </conditionalFormatting>
  <conditionalFormatting sqref="G726">
    <cfRule type="duplicateValues" dxfId="17294" priority="14269"/>
  </conditionalFormatting>
  <conditionalFormatting sqref="G726">
    <cfRule type="duplicateValues" dxfId="17293" priority="14268"/>
  </conditionalFormatting>
  <conditionalFormatting sqref="G727">
    <cfRule type="duplicateValues" dxfId="17292" priority="14267"/>
  </conditionalFormatting>
  <conditionalFormatting sqref="G725">
    <cfRule type="duplicateValues" dxfId="17291" priority="14266"/>
  </conditionalFormatting>
  <conditionalFormatting sqref="G725">
    <cfRule type="duplicateValues" dxfId="17290" priority="14265"/>
  </conditionalFormatting>
  <conditionalFormatting sqref="G725">
    <cfRule type="duplicateValues" dxfId="17289" priority="14264"/>
  </conditionalFormatting>
  <conditionalFormatting sqref="G725">
    <cfRule type="duplicateValues" dxfId="17288" priority="14263"/>
  </conditionalFormatting>
  <conditionalFormatting sqref="G725">
    <cfRule type="duplicateValues" dxfId="17287" priority="14262"/>
  </conditionalFormatting>
  <conditionalFormatting sqref="G725">
    <cfRule type="duplicateValues" dxfId="17286" priority="14261"/>
  </conditionalFormatting>
  <conditionalFormatting sqref="G725">
    <cfRule type="duplicateValues" dxfId="17285" priority="14260"/>
  </conditionalFormatting>
  <conditionalFormatting sqref="G725">
    <cfRule type="duplicateValues" dxfId="17284" priority="14259"/>
  </conditionalFormatting>
  <conditionalFormatting sqref="G725">
    <cfRule type="duplicateValues" dxfId="17283" priority="14258"/>
  </conditionalFormatting>
  <conditionalFormatting sqref="G725">
    <cfRule type="duplicateValues" dxfId="17282" priority="14257"/>
  </conditionalFormatting>
  <conditionalFormatting sqref="G725">
    <cfRule type="duplicateValues" dxfId="17281" priority="14256"/>
  </conditionalFormatting>
  <conditionalFormatting sqref="G725">
    <cfRule type="duplicateValues" dxfId="17280" priority="14255"/>
  </conditionalFormatting>
  <conditionalFormatting sqref="G725">
    <cfRule type="duplicateValues" dxfId="17279" priority="14254"/>
  </conditionalFormatting>
  <conditionalFormatting sqref="G725">
    <cfRule type="duplicateValues" dxfId="17278" priority="14253"/>
  </conditionalFormatting>
  <conditionalFormatting sqref="G725">
    <cfRule type="duplicateValues" dxfId="17277" priority="14252"/>
  </conditionalFormatting>
  <conditionalFormatting sqref="G725">
    <cfRule type="duplicateValues" dxfId="17276" priority="14251"/>
  </conditionalFormatting>
  <conditionalFormatting sqref="G725">
    <cfRule type="duplicateValues" dxfId="17275" priority="14250"/>
  </conditionalFormatting>
  <conditionalFormatting sqref="G725">
    <cfRule type="duplicateValues" dxfId="17274" priority="14249"/>
  </conditionalFormatting>
  <conditionalFormatting sqref="G725">
    <cfRule type="duplicateValues" dxfId="17273" priority="14248"/>
  </conditionalFormatting>
  <conditionalFormatting sqref="G725">
    <cfRule type="duplicateValues" dxfId="17272" priority="14247"/>
  </conditionalFormatting>
  <conditionalFormatting sqref="G725">
    <cfRule type="duplicateValues" dxfId="17271" priority="14246"/>
  </conditionalFormatting>
  <conditionalFormatting sqref="G725">
    <cfRule type="duplicateValues" dxfId="17270" priority="14245"/>
  </conditionalFormatting>
  <conditionalFormatting sqref="G725">
    <cfRule type="duplicateValues" dxfId="17269" priority="14244"/>
  </conditionalFormatting>
  <conditionalFormatting sqref="G725">
    <cfRule type="duplicateValues" dxfId="17268" priority="14243"/>
  </conditionalFormatting>
  <conditionalFormatting sqref="G725">
    <cfRule type="duplicateValues" dxfId="17267" priority="14242"/>
  </conditionalFormatting>
  <conditionalFormatting sqref="G725">
    <cfRule type="duplicateValues" dxfId="17266" priority="14241"/>
  </conditionalFormatting>
  <conditionalFormatting sqref="G725">
    <cfRule type="duplicateValues" dxfId="17265" priority="14240"/>
  </conditionalFormatting>
  <conditionalFormatting sqref="G725">
    <cfRule type="duplicateValues" dxfId="17264" priority="14239"/>
  </conditionalFormatting>
  <conditionalFormatting sqref="G725">
    <cfRule type="duplicateValues" dxfId="17263" priority="14238"/>
  </conditionalFormatting>
  <conditionalFormatting sqref="G725">
    <cfRule type="duplicateValues" dxfId="17262" priority="14237"/>
  </conditionalFormatting>
  <conditionalFormatting sqref="G725">
    <cfRule type="duplicateValues" dxfId="17261" priority="14236"/>
  </conditionalFormatting>
  <conditionalFormatting sqref="G725">
    <cfRule type="duplicateValues" dxfId="17260" priority="14235"/>
  </conditionalFormatting>
  <conditionalFormatting sqref="G725">
    <cfRule type="duplicateValues" dxfId="17259" priority="14234"/>
  </conditionalFormatting>
  <conditionalFormatting sqref="G725">
    <cfRule type="duplicateValues" dxfId="17258" priority="14233"/>
  </conditionalFormatting>
  <conditionalFormatting sqref="G725">
    <cfRule type="duplicateValues" dxfId="17257" priority="14232"/>
  </conditionalFormatting>
  <conditionalFormatting sqref="G725">
    <cfRule type="duplicateValues" dxfId="17256" priority="14231"/>
  </conditionalFormatting>
  <conditionalFormatting sqref="G725">
    <cfRule type="duplicateValues" dxfId="17255" priority="14230"/>
  </conditionalFormatting>
  <conditionalFormatting sqref="G725">
    <cfRule type="duplicateValues" dxfId="17254" priority="14229"/>
  </conditionalFormatting>
  <conditionalFormatting sqref="G725">
    <cfRule type="duplicateValues" dxfId="17253" priority="14228"/>
  </conditionalFormatting>
  <conditionalFormatting sqref="G725">
    <cfRule type="duplicateValues" dxfId="17252" priority="14227"/>
  </conditionalFormatting>
  <conditionalFormatting sqref="G725">
    <cfRule type="duplicateValues" dxfId="17251" priority="14226"/>
  </conditionalFormatting>
  <conditionalFormatting sqref="G725">
    <cfRule type="duplicateValues" dxfId="17250" priority="14225"/>
  </conditionalFormatting>
  <conditionalFormatting sqref="G725">
    <cfRule type="duplicateValues" dxfId="17249" priority="14224"/>
  </conditionalFormatting>
  <conditionalFormatting sqref="G725">
    <cfRule type="duplicateValues" dxfId="17248" priority="14223"/>
  </conditionalFormatting>
  <conditionalFormatting sqref="G725">
    <cfRule type="duplicateValues" dxfId="17247" priority="14222"/>
  </conditionalFormatting>
  <conditionalFormatting sqref="G725">
    <cfRule type="duplicateValues" dxfId="17246" priority="14221"/>
  </conditionalFormatting>
  <conditionalFormatting sqref="G725">
    <cfRule type="duplicateValues" dxfId="17245" priority="14220"/>
  </conditionalFormatting>
  <conditionalFormatting sqref="G725">
    <cfRule type="duplicateValues" dxfId="17244" priority="14219"/>
  </conditionalFormatting>
  <conditionalFormatting sqref="G725">
    <cfRule type="duplicateValues" dxfId="17243" priority="14218"/>
  </conditionalFormatting>
  <conditionalFormatting sqref="G725">
    <cfRule type="duplicateValues" dxfId="17242" priority="14217"/>
  </conditionalFormatting>
  <conditionalFormatting sqref="G725">
    <cfRule type="duplicateValues" dxfId="17241" priority="14216"/>
  </conditionalFormatting>
  <conditionalFormatting sqref="G725">
    <cfRule type="duplicateValues" dxfId="17240" priority="14215"/>
  </conditionalFormatting>
  <conditionalFormatting sqref="G725">
    <cfRule type="duplicateValues" dxfId="17239" priority="14214"/>
  </conditionalFormatting>
  <conditionalFormatting sqref="G725">
    <cfRule type="duplicateValues" dxfId="17238" priority="14213"/>
  </conditionalFormatting>
  <conditionalFormatting sqref="G725">
    <cfRule type="duplicateValues" dxfId="17237" priority="14212"/>
  </conditionalFormatting>
  <conditionalFormatting sqref="G725">
    <cfRule type="duplicateValues" dxfId="17236" priority="14211"/>
  </conditionalFormatting>
  <conditionalFormatting sqref="G725">
    <cfRule type="duplicateValues" dxfId="17235" priority="14210"/>
  </conditionalFormatting>
  <conditionalFormatting sqref="G725">
    <cfRule type="duplicateValues" dxfId="17234" priority="14209"/>
  </conditionalFormatting>
  <conditionalFormatting sqref="G725">
    <cfRule type="duplicateValues" dxfId="17233" priority="14208"/>
  </conditionalFormatting>
  <conditionalFormatting sqref="G725">
    <cfRule type="duplicateValues" dxfId="17232" priority="14207"/>
  </conditionalFormatting>
  <conditionalFormatting sqref="G725">
    <cfRule type="duplicateValues" dxfId="17231" priority="14206"/>
  </conditionalFormatting>
  <conditionalFormatting sqref="G725">
    <cfRule type="duplicateValues" dxfId="17230" priority="14205"/>
  </conditionalFormatting>
  <conditionalFormatting sqref="G725">
    <cfRule type="duplicateValues" dxfId="17229" priority="14204"/>
  </conditionalFormatting>
  <conditionalFormatting sqref="G725">
    <cfRule type="duplicateValues" dxfId="17228" priority="14203"/>
  </conditionalFormatting>
  <conditionalFormatting sqref="G725">
    <cfRule type="duplicateValues" dxfId="17227" priority="14202"/>
  </conditionalFormatting>
  <conditionalFormatting sqref="G725">
    <cfRule type="duplicateValues" dxfId="17226" priority="14201"/>
  </conditionalFormatting>
  <conditionalFormatting sqref="G725">
    <cfRule type="duplicateValues" dxfId="17225" priority="14200"/>
  </conditionalFormatting>
  <conditionalFormatting sqref="G725">
    <cfRule type="duplicateValues" dxfId="17224" priority="14199"/>
  </conditionalFormatting>
  <conditionalFormatting sqref="G725">
    <cfRule type="duplicateValues" dxfId="17223" priority="14198"/>
  </conditionalFormatting>
  <conditionalFormatting sqref="G726">
    <cfRule type="duplicateValues" dxfId="17222" priority="14197"/>
  </conditionalFormatting>
  <conditionalFormatting sqref="G725">
    <cfRule type="duplicateValues" dxfId="17221" priority="14196"/>
  </conditionalFormatting>
  <conditionalFormatting sqref="G725">
    <cfRule type="duplicateValues" dxfId="17220" priority="14195"/>
  </conditionalFormatting>
  <conditionalFormatting sqref="G725">
    <cfRule type="duplicateValues" dxfId="17219" priority="14194"/>
  </conditionalFormatting>
  <conditionalFormatting sqref="G725">
    <cfRule type="duplicateValues" dxfId="17218" priority="14193"/>
  </conditionalFormatting>
  <conditionalFormatting sqref="G725">
    <cfRule type="duplicateValues" dxfId="17217" priority="14192"/>
  </conditionalFormatting>
  <conditionalFormatting sqref="G725">
    <cfRule type="duplicateValues" dxfId="17216" priority="14191"/>
  </conditionalFormatting>
  <conditionalFormatting sqref="G725">
    <cfRule type="duplicateValues" dxfId="17215" priority="14190"/>
  </conditionalFormatting>
  <conditionalFormatting sqref="G725">
    <cfRule type="duplicateValues" dxfId="17214" priority="14189"/>
  </conditionalFormatting>
  <conditionalFormatting sqref="G725">
    <cfRule type="duplicateValues" dxfId="17213" priority="14188"/>
  </conditionalFormatting>
  <conditionalFormatting sqref="G725">
    <cfRule type="duplicateValues" dxfId="17212" priority="14187"/>
  </conditionalFormatting>
  <conditionalFormatting sqref="G725">
    <cfRule type="duplicateValues" dxfId="17211" priority="14186"/>
  </conditionalFormatting>
  <conditionalFormatting sqref="G725">
    <cfRule type="duplicateValues" dxfId="17210" priority="14185"/>
  </conditionalFormatting>
  <conditionalFormatting sqref="G725">
    <cfRule type="duplicateValues" dxfId="17209" priority="14184"/>
  </conditionalFormatting>
  <conditionalFormatting sqref="G725">
    <cfRule type="duplicateValues" dxfId="17208" priority="14183"/>
  </conditionalFormatting>
  <conditionalFormatting sqref="G725">
    <cfRule type="duplicateValues" dxfId="17207" priority="14182"/>
  </conditionalFormatting>
  <conditionalFormatting sqref="G725">
    <cfRule type="duplicateValues" dxfId="17206" priority="14181"/>
  </conditionalFormatting>
  <conditionalFormatting sqref="G725">
    <cfRule type="duplicateValues" dxfId="17205" priority="14180"/>
  </conditionalFormatting>
  <conditionalFormatting sqref="G725">
    <cfRule type="duplicateValues" dxfId="17204" priority="14179"/>
  </conditionalFormatting>
  <conditionalFormatting sqref="G725">
    <cfRule type="duplicateValues" dxfId="17203" priority="14178"/>
  </conditionalFormatting>
  <conditionalFormatting sqref="G725">
    <cfRule type="duplicateValues" dxfId="17202" priority="14177"/>
  </conditionalFormatting>
  <conditionalFormatting sqref="G725">
    <cfRule type="duplicateValues" dxfId="17201" priority="14176"/>
  </conditionalFormatting>
  <conditionalFormatting sqref="G725">
    <cfRule type="duplicateValues" dxfId="17200" priority="14175"/>
  </conditionalFormatting>
  <conditionalFormatting sqref="G725">
    <cfRule type="duplicateValues" dxfId="17199" priority="14174"/>
  </conditionalFormatting>
  <conditionalFormatting sqref="G725">
    <cfRule type="duplicateValues" dxfId="17198" priority="14173"/>
  </conditionalFormatting>
  <conditionalFormatting sqref="G725">
    <cfRule type="duplicateValues" dxfId="17197" priority="14172"/>
  </conditionalFormatting>
  <conditionalFormatting sqref="G725">
    <cfRule type="duplicateValues" dxfId="17196" priority="14171"/>
  </conditionalFormatting>
  <conditionalFormatting sqref="G725">
    <cfRule type="duplicateValues" dxfId="17195" priority="14170"/>
  </conditionalFormatting>
  <conditionalFormatting sqref="G725">
    <cfRule type="duplicateValues" dxfId="17194" priority="14169"/>
  </conditionalFormatting>
  <conditionalFormatting sqref="G725">
    <cfRule type="duplicateValues" dxfId="17193" priority="14168"/>
  </conditionalFormatting>
  <conditionalFormatting sqref="G725">
    <cfRule type="duplicateValues" dxfId="17192" priority="14167"/>
  </conditionalFormatting>
  <conditionalFormatting sqref="G725">
    <cfRule type="duplicateValues" dxfId="17191" priority="14166"/>
  </conditionalFormatting>
  <conditionalFormatting sqref="G725">
    <cfRule type="duplicateValues" dxfId="17190" priority="14165"/>
  </conditionalFormatting>
  <conditionalFormatting sqref="G725">
    <cfRule type="duplicateValues" dxfId="17189" priority="14164"/>
  </conditionalFormatting>
  <conditionalFormatting sqref="G725">
    <cfRule type="duplicateValues" dxfId="17188" priority="14163"/>
  </conditionalFormatting>
  <conditionalFormatting sqref="G725">
    <cfRule type="duplicateValues" dxfId="17187" priority="14162"/>
  </conditionalFormatting>
  <conditionalFormatting sqref="G725">
    <cfRule type="duplicateValues" dxfId="17186" priority="14161"/>
  </conditionalFormatting>
  <conditionalFormatting sqref="G725">
    <cfRule type="duplicateValues" dxfId="17185" priority="14160"/>
  </conditionalFormatting>
  <conditionalFormatting sqref="G725">
    <cfRule type="duplicateValues" dxfId="17184" priority="14159"/>
  </conditionalFormatting>
  <conditionalFormatting sqref="G725">
    <cfRule type="duplicateValues" dxfId="17183" priority="14158"/>
  </conditionalFormatting>
  <conditionalFormatting sqref="G725">
    <cfRule type="duplicateValues" dxfId="17182" priority="14157"/>
  </conditionalFormatting>
  <conditionalFormatting sqref="G725">
    <cfRule type="duplicateValues" dxfId="17181" priority="14156"/>
  </conditionalFormatting>
  <conditionalFormatting sqref="G725">
    <cfRule type="duplicateValues" dxfId="17180" priority="14155"/>
  </conditionalFormatting>
  <conditionalFormatting sqref="G725">
    <cfRule type="duplicateValues" dxfId="17179" priority="14154"/>
  </conditionalFormatting>
  <conditionalFormatting sqref="G725">
    <cfRule type="duplicateValues" dxfId="17178" priority="14153"/>
  </conditionalFormatting>
  <conditionalFormatting sqref="G725">
    <cfRule type="duplicateValues" dxfId="17177" priority="14152"/>
  </conditionalFormatting>
  <conditionalFormatting sqref="G725">
    <cfRule type="duplicateValues" dxfId="17176" priority="14151"/>
  </conditionalFormatting>
  <conditionalFormatting sqref="G725">
    <cfRule type="duplicateValues" dxfId="17175" priority="14150"/>
  </conditionalFormatting>
  <conditionalFormatting sqref="G725">
    <cfRule type="duplicateValues" dxfId="17174" priority="14149"/>
  </conditionalFormatting>
  <conditionalFormatting sqref="G725">
    <cfRule type="duplicateValues" dxfId="17173" priority="14148"/>
  </conditionalFormatting>
  <conditionalFormatting sqref="G725">
    <cfRule type="duplicateValues" dxfId="17172" priority="14147"/>
  </conditionalFormatting>
  <conditionalFormatting sqref="G725">
    <cfRule type="duplicateValues" dxfId="17171" priority="14146"/>
  </conditionalFormatting>
  <conditionalFormatting sqref="G725">
    <cfRule type="duplicateValues" dxfId="17170" priority="14145"/>
  </conditionalFormatting>
  <conditionalFormatting sqref="G725">
    <cfRule type="duplicateValues" dxfId="17169" priority="14144"/>
  </conditionalFormatting>
  <conditionalFormatting sqref="G725">
    <cfRule type="duplicateValues" dxfId="17168" priority="14143"/>
  </conditionalFormatting>
  <conditionalFormatting sqref="G725">
    <cfRule type="duplicateValues" dxfId="17167" priority="14142"/>
  </conditionalFormatting>
  <conditionalFormatting sqref="G725">
    <cfRule type="duplicateValues" dxfId="17166" priority="14141"/>
  </conditionalFormatting>
  <conditionalFormatting sqref="G725">
    <cfRule type="duplicateValues" dxfId="17165" priority="14140"/>
  </conditionalFormatting>
  <conditionalFormatting sqref="G725">
    <cfRule type="duplicateValues" dxfId="17164" priority="14139"/>
  </conditionalFormatting>
  <conditionalFormatting sqref="G725">
    <cfRule type="duplicateValues" dxfId="17163" priority="14138"/>
  </conditionalFormatting>
  <conditionalFormatting sqref="G725">
    <cfRule type="duplicateValues" dxfId="17162" priority="14137"/>
  </conditionalFormatting>
  <conditionalFormatting sqref="G725">
    <cfRule type="duplicateValues" dxfId="17161" priority="14136"/>
  </conditionalFormatting>
  <conditionalFormatting sqref="G725">
    <cfRule type="duplicateValues" dxfId="17160" priority="14135"/>
  </conditionalFormatting>
  <conditionalFormatting sqref="G725">
    <cfRule type="duplicateValues" dxfId="17159" priority="14134"/>
  </conditionalFormatting>
  <conditionalFormatting sqref="G725">
    <cfRule type="duplicateValues" dxfId="17158" priority="14133"/>
  </conditionalFormatting>
  <conditionalFormatting sqref="G725">
    <cfRule type="duplicateValues" dxfId="17157" priority="14132"/>
  </conditionalFormatting>
  <conditionalFormatting sqref="G725">
    <cfRule type="duplicateValues" dxfId="17156" priority="14131"/>
  </conditionalFormatting>
  <conditionalFormatting sqref="G725">
    <cfRule type="duplicateValues" dxfId="17155" priority="14130"/>
  </conditionalFormatting>
  <conditionalFormatting sqref="G725">
    <cfRule type="duplicateValues" dxfId="17154" priority="14129"/>
  </conditionalFormatting>
  <conditionalFormatting sqref="G725">
    <cfRule type="duplicateValues" dxfId="17153" priority="14128"/>
  </conditionalFormatting>
  <conditionalFormatting sqref="G726">
    <cfRule type="duplicateValues" dxfId="17152" priority="14127"/>
  </conditionalFormatting>
  <conditionalFormatting sqref="G724">
    <cfRule type="duplicateValues" dxfId="17151" priority="14126"/>
  </conditionalFormatting>
  <conditionalFormatting sqref="G724">
    <cfRule type="duplicateValues" dxfId="17150" priority="14125"/>
  </conditionalFormatting>
  <conditionalFormatting sqref="G724">
    <cfRule type="duplicateValues" dxfId="17149" priority="14124"/>
  </conditionalFormatting>
  <conditionalFormatting sqref="G724">
    <cfRule type="duplicateValues" dxfId="17148" priority="14123"/>
  </conditionalFormatting>
  <conditionalFormatting sqref="G724">
    <cfRule type="duplicateValues" dxfId="17147" priority="14122"/>
  </conditionalFormatting>
  <conditionalFormatting sqref="G724">
    <cfRule type="duplicateValues" dxfId="17146" priority="14121"/>
  </conditionalFormatting>
  <conditionalFormatting sqref="G724">
    <cfRule type="duplicateValues" dxfId="17145" priority="14120"/>
  </conditionalFormatting>
  <conditionalFormatting sqref="G724">
    <cfRule type="duplicateValues" dxfId="17144" priority="14119"/>
  </conditionalFormatting>
  <conditionalFormatting sqref="G724">
    <cfRule type="duplicateValues" dxfId="17143" priority="14118"/>
  </conditionalFormatting>
  <conditionalFormatting sqref="G724">
    <cfRule type="duplicateValues" dxfId="17142" priority="14117"/>
  </conditionalFormatting>
  <conditionalFormatting sqref="G724">
    <cfRule type="duplicateValues" dxfId="17141" priority="14116"/>
  </conditionalFormatting>
  <conditionalFormatting sqref="G724">
    <cfRule type="duplicateValues" dxfId="17140" priority="14115"/>
  </conditionalFormatting>
  <conditionalFormatting sqref="G724">
    <cfRule type="duplicateValues" dxfId="17139" priority="14114"/>
  </conditionalFormatting>
  <conditionalFormatting sqref="G724">
    <cfRule type="duplicateValues" dxfId="17138" priority="14113"/>
  </conditionalFormatting>
  <conditionalFormatting sqref="G724">
    <cfRule type="duplicateValues" dxfId="17137" priority="14112"/>
  </conditionalFormatting>
  <conditionalFormatting sqref="G724">
    <cfRule type="duplicateValues" dxfId="17136" priority="14111"/>
  </conditionalFormatting>
  <conditionalFormatting sqref="G724">
    <cfRule type="duplicateValues" dxfId="17135" priority="14110"/>
  </conditionalFormatting>
  <conditionalFormatting sqref="G724">
    <cfRule type="duplicateValues" dxfId="17134" priority="14109"/>
  </conditionalFormatting>
  <conditionalFormatting sqref="G724">
    <cfRule type="duplicateValues" dxfId="17133" priority="14108"/>
  </conditionalFormatting>
  <conditionalFormatting sqref="G724">
    <cfRule type="duplicateValues" dxfId="17132" priority="14107"/>
  </conditionalFormatting>
  <conditionalFormatting sqref="G724">
    <cfRule type="duplicateValues" dxfId="17131" priority="14106"/>
  </conditionalFormatting>
  <conditionalFormatting sqref="G724">
    <cfRule type="duplicateValues" dxfId="17130" priority="14105"/>
  </conditionalFormatting>
  <conditionalFormatting sqref="G724">
    <cfRule type="duplicateValues" dxfId="17129" priority="14104"/>
  </conditionalFormatting>
  <conditionalFormatting sqref="G724">
    <cfRule type="duplicateValues" dxfId="17128" priority="14103"/>
  </conditionalFormatting>
  <conditionalFormatting sqref="G724">
    <cfRule type="duplicateValues" dxfId="17127" priority="14102"/>
  </conditionalFormatting>
  <conditionalFormatting sqref="G724">
    <cfRule type="duplicateValues" dxfId="17126" priority="14101"/>
  </conditionalFormatting>
  <conditionalFormatting sqref="G724">
    <cfRule type="duplicateValues" dxfId="17125" priority="14100"/>
  </conditionalFormatting>
  <conditionalFormatting sqref="G724">
    <cfRule type="duplicateValues" dxfId="17124" priority="14099"/>
  </conditionalFormatting>
  <conditionalFormatting sqref="G724">
    <cfRule type="duplicateValues" dxfId="17123" priority="14098"/>
  </conditionalFormatting>
  <conditionalFormatting sqref="G724">
    <cfRule type="duplicateValues" dxfId="17122" priority="14097"/>
  </conditionalFormatting>
  <conditionalFormatting sqref="G724">
    <cfRule type="duplicateValues" dxfId="17121" priority="14096"/>
  </conditionalFormatting>
  <conditionalFormatting sqref="G724">
    <cfRule type="duplicateValues" dxfId="17120" priority="14095"/>
  </conditionalFormatting>
  <conditionalFormatting sqref="G724">
    <cfRule type="duplicateValues" dxfId="17119" priority="14094"/>
  </conditionalFormatting>
  <conditionalFormatting sqref="G724">
    <cfRule type="duplicateValues" dxfId="17118" priority="14093"/>
  </conditionalFormatting>
  <conditionalFormatting sqref="G724">
    <cfRule type="duplicateValues" dxfId="17117" priority="14092"/>
  </conditionalFormatting>
  <conditionalFormatting sqref="G724">
    <cfRule type="duplicateValues" dxfId="17116" priority="14091"/>
  </conditionalFormatting>
  <conditionalFormatting sqref="G724">
    <cfRule type="duplicateValues" dxfId="17115" priority="14090"/>
  </conditionalFormatting>
  <conditionalFormatting sqref="G724">
    <cfRule type="duplicateValues" dxfId="17114" priority="14089"/>
  </conditionalFormatting>
  <conditionalFormatting sqref="G724">
    <cfRule type="duplicateValues" dxfId="17113" priority="14088"/>
  </conditionalFormatting>
  <conditionalFormatting sqref="G724">
    <cfRule type="duplicateValues" dxfId="17112" priority="14087"/>
  </conditionalFormatting>
  <conditionalFormatting sqref="G724">
    <cfRule type="duplicateValues" dxfId="17111" priority="14086"/>
  </conditionalFormatting>
  <conditionalFormatting sqref="G724">
    <cfRule type="duplicateValues" dxfId="17110" priority="14085"/>
  </conditionalFormatting>
  <conditionalFormatting sqref="G724">
    <cfRule type="duplicateValues" dxfId="17109" priority="14084"/>
  </conditionalFormatting>
  <conditionalFormatting sqref="G724">
    <cfRule type="duplicateValues" dxfId="17108" priority="14083"/>
  </conditionalFormatting>
  <conditionalFormatting sqref="G724">
    <cfRule type="duplicateValues" dxfId="17107" priority="14082"/>
  </conditionalFormatting>
  <conditionalFormatting sqref="G724">
    <cfRule type="duplicateValues" dxfId="17106" priority="14081"/>
  </conditionalFormatting>
  <conditionalFormatting sqref="G724">
    <cfRule type="duplicateValues" dxfId="17105" priority="14080"/>
  </conditionalFormatting>
  <conditionalFormatting sqref="G724">
    <cfRule type="duplicateValues" dxfId="17104" priority="14079"/>
  </conditionalFormatting>
  <conditionalFormatting sqref="G724">
    <cfRule type="duplicateValues" dxfId="17103" priority="14078"/>
  </conditionalFormatting>
  <conditionalFormatting sqref="G724">
    <cfRule type="duplicateValues" dxfId="17102" priority="14077"/>
  </conditionalFormatting>
  <conditionalFormatting sqref="G724">
    <cfRule type="duplicateValues" dxfId="17101" priority="14076"/>
  </conditionalFormatting>
  <conditionalFormatting sqref="G724">
    <cfRule type="duplicateValues" dxfId="17100" priority="14075"/>
  </conditionalFormatting>
  <conditionalFormatting sqref="G724">
    <cfRule type="duplicateValues" dxfId="17099" priority="14074"/>
  </conditionalFormatting>
  <conditionalFormatting sqref="G724">
    <cfRule type="duplicateValues" dxfId="17098" priority="14073"/>
  </conditionalFormatting>
  <conditionalFormatting sqref="G724">
    <cfRule type="duplicateValues" dxfId="17097" priority="14072"/>
  </conditionalFormatting>
  <conditionalFormatting sqref="G724">
    <cfRule type="duplicateValues" dxfId="17096" priority="14071"/>
  </conditionalFormatting>
  <conditionalFormatting sqref="G724">
    <cfRule type="duplicateValues" dxfId="17095" priority="14070"/>
  </conditionalFormatting>
  <conditionalFormatting sqref="G724">
    <cfRule type="duplicateValues" dxfId="17094" priority="14069"/>
  </conditionalFormatting>
  <conditionalFormatting sqref="G724">
    <cfRule type="duplicateValues" dxfId="17093" priority="14068"/>
  </conditionalFormatting>
  <conditionalFormatting sqref="G724">
    <cfRule type="duplicateValues" dxfId="17092" priority="14067"/>
  </conditionalFormatting>
  <conditionalFormatting sqref="G724">
    <cfRule type="duplicateValues" dxfId="17091" priority="14066"/>
  </conditionalFormatting>
  <conditionalFormatting sqref="G724">
    <cfRule type="duplicateValues" dxfId="17090" priority="14065"/>
  </conditionalFormatting>
  <conditionalFormatting sqref="G724">
    <cfRule type="duplicateValues" dxfId="17089" priority="14064"/>
  </conditionalFormatting>
  <conditionalFormatting sqref="G724">
    <cfRule type="duplicateValues" dxfId="17088" priority="14063"/>
  </conditionalFormatting>
  <conditionalFormatting sqref="G724">
    <cfRule type="duplicateValues" dxfId="17087" priority="14062"/>
  </conditionalFormatting>
  <conditionalFormatting sqref="G724">
    <cfRule type="duplicateValues" dxfId="17086" priority="14061"/>
  </conditionalFormatting>
  <conditionalFormatting sqref="G724">
    <cfRule type="duplicateValues" dxfId="17085" priority="14060"/>
  </conditionalFormatting>
  <conditionalFormatting sqref="G724">
    <cfRule type="duplicateValues" dxfId="17084" priority="14059"/>
  </conditionalFormatting>
  <conditionalFormatting sqref="G724">
    <cfRule type="duplicateValues" dxfId="17083" priority="14058"/>
  </conditionalFormatting>
  <conditionalFormatting sqref="G725">
    <cfRule type="duplicateValues" dxfId="17082" priority="14057"/>
  </conditionalFormatting>
  <conditionalFormatting sqref="G734">
    <cfRule type="duplicateValues" dxfId="17081" priority="14056"/>
  </conditionalFormatting>
  <conditionalFormatting sqref="G734">
    <cfRule type="duplicateValues" dxfId="17080" priority="14055"/>
  </conditionalFormatting>
  <conditionalFormatting sqref="G734">
    <cfRule type="duplicateValues" dxfId="17079" priority="14054"/>
  </conditionalFormatting>
  <conditionalFormatting sqref="G734">
    <cfRule type="duplicateValues" dxfId="17078" priority="14053"/>
  </conditionalFormatting>
  <conditionalFormatting sqref="G734">
    <cfRule type="duplicateValues" dxfId="17077" priority="14052"/>
  </conditionalFormatting>
  <conditionalFormatting sqref="G734">
    <cfRule type="duplicateValues" dxfId="17076" priority="14051"/>
  </conditionalFormatting>
  <conditionalFormatting sqref="G734">
    <cfRule type="duplicateValues" dxfId="17075" priority="14050"/>
  </conditionalFormatting>
  <conditionalFormatting sqref="G734">
    <cfRule type="duplicateValues" dxfId="17074" priority="14049"/>
  </conditionalFormatting>
  <conditionalFormatting sqref="G734">
    <cfRule type="duplicateValues" dxfId="17073" priority="14048"/>
  </conditionalFormatting>
  <conditionalFormatting sqref="G734">
    <cfRule type="duplicateValues" dxfId="17072" priority="14047"/>
  </conditionalFormatting>
  <conditionalFormatting sqref="G734">
    <cfRule type="duplicateValues" dxfId="17071" priority="14046"/>
  </conditionalFormatting>
  <conditionalFormatting sqref="G734">
    <cfRule type="duplicateValues" dxfId="17070" priority="14045"/>
  </conditionalFormatting>
  <conditionalFormatting sqref="G734">
    <cfRule type="duplicateValues" dxfId="17069" priority="14044"/>
  </conditionalFormatting>
  <conditionalFormatting sqref="G734">
    <cfRule type="duplicateValues" dxfId="17068" priority="14043"/>
  </conditionalFormatting>
  <conditionalFormatting sqref="G734">
    <cfRule type="duplicateValues" dxfId="17067" priority="14042"/>
  </conditionalFormatting>
  <conditionalFormatting sqref="G734">
    <cfRule type="duplicateValues" dxfId="17066" priority="14041"/>
  </conditionalFormatting>
  <conditionalFormatting sqref="G734">
    <cfRule type="duplicateValues" dxfId="17065" priority="14040"/>
  </conditionalFormatting>
  <conditionalFormatting sqref="G734">
    <cfRule type="duplicateValues" dxfId="17064" priority="14039"/>
  </conditionalFormatting>
  <conditionalFormatting sqref="G734">
    <cfRule type="duplicateValues" dxfId="17063" priority="14038"/>
  </conditionalFormatting>
  <conditionalFormatting sqref="G734">
    <cfRule type="duplicateValues" dxfId="17062" priority="14037"/>
  </conditionalFormatting>
  <conditionalFormatting sqref="G734">
    <cfRule type="duplicateValues" dxfId="17061" priority="14036"/>
  </conditionalFormatting>
  <conditionalFormatting sqref="G734">
    <cfRule type="duplicateValues" dxfId="17060" priority="14035"/>
  </conditionalFormatting>
  <conditionalFormatting sqref="G734">
    <cfRule type="duplicateValues" dxfId="17059" priority="14034"/>
  </conditionalFormatting>
  <conditionalFormatting sqref="G734">
    <cfRule type="duplicateValues" dxfId="17058" priority="14033"/>
  </conditionalFormatting>
  <conditionalFormatting sqref="G734">
    <cfRule type="duplicateValues" dxfId="17057" priority="14032"/>
  </conditionalFormatting>
  <conditionalFormatting sqref="G734">
    <cfRule type="duplicateValues" dxfId="17056" priority="14031"/>
  </conditionalFormatting>
  <conditionalFormatting sqref="G734">
    <cfRule type="duplicateValues" dxfId="17055" priority="14030"/>
  </conditionalFormatting>
  <conditionalFormatting sqref="G734">
    <cfRule type="duplicateValues" dxfId="17054" priority="14029"/>
  </conditionalFormatting>
  <conditionalFormatting sqref="G734">
    <cfRule type="duplicateValues" dxfId="17053" priority="14028"/>
  </conditionalFormatting>
  <conditionalFormatting sqref="G734">
    <cfRule type="duplicateValues" dxfId="17052" priority="14027"/>
  </conditionalFormatting>
  <conditionalFormatting sqref="G734">
    <cfRule type="duplicateValues" dxfId="17051" priority="14026"/>
  </conditionalFormatting>
  <conditionalFormatting sqref="G734">
    <cfRule type="duplicateValues" dxfId="17050" priority="14025"/>
  </conditionalFormatting>
  <conditionalFormatting sqref="G734">
    <cfRule type="duplicateValues" dxfId="17049" priority="14024"/>
  </conditionalFormatting>
  <conditionalFormatting sqref="G734">
    <cfRule type="duplicateValues" dxfId="17048" priority="14023"/>
  </conditionalFormatting>
  <conditionalFormatting sqref="G734">
    <cfRule type="duplicateValues" dxfId="17047" priority="14022"/>
  </conditionalFormatting>
  <conditionalFormatting sqref="G734">
    <cfRule type="duplicateValues" dxfId="17046" priority="14021"/>
  </conditionalFormatting>
  <conditionalFormatting sqref="G734">
    <cfRule type="duplicateValues" dxfId="17045" priority="14020"/>
  </conditionalFormatting>
  <conditionalFormatting sqref="G734">
    <cfRule type="duplicateValues" dxfId="17044" priority="14019"/>
  </conditionalFormatting>
  <conditionalFormatting sqref="G734">
    <cfRule type="duplicateValues" dxfId="17043" priority="14018"/>
  </conditionalFormatting>
  <conditionalFormatting sqref="G734">
    <cfRule type="duplicateValues" dxfId="17042" priority="14017"/>
  </conditionalFormatting>
  <conditionalFormatting sqref="G734">
    <cfRule type="duplicateValues" dxfId="17041" priority="14016"/>
  </conditionalFormatting>
  <conditionalFormatting sqref="G734">
    <cfRule type="duplicateValues" dxfId="17040" priority="14015"/>
  </conditionalFormatting>
  <conditionalFormatting sqref="G734">
    <cfRule type="duplicateValues" dxfId="17039" priority="14014"/>
  </conditionalFormatting>
  <conditionalFormatting sqref="G734">
    <cfRule type="duplicateValues" dxfId="17038" priority="14013"/>
  </conditionalFormatting>
  <conditionalFormatting sqref="G734">
    <cfRule type="duplicateValues" dxfId="17037" priority="14012"/>
  </conditionalFormatting>
  <conditionalFormatting sqref="G734">
    <cfRule type="duplicateValues" dxfId="17036" priority="14011"/>
  </conditionalFormatting>
  <conditionalFormatting sqref="G734">
    <cfRule type="duplicateValues" dxfId="17035" priority="14010"/>
  </conditionalFormatting>
  <conditionalFormatting sqref="G734">
    <cfRule type="duplicateValues" dxfId="17034" priority="14009"/>
  </conditionalFormatting>
  <conditionalFormatting sqref="G734">
    <cfRule type="duplicateValues" dxfId="17033" priority="14008"/>
  </conditionalFormatting>
  <conditionalFormatting sqref="G734">
    <cfRule type="duplicateValues" dxfId="17032" priority="14007"/>
  </conditionalFormatting>
  <conditionalFormatting sqref="G734">
    <cfRule type="duplicateValues" dxfId="17031" priority="14006"/>
  </conditionalFormatting>
  <conditionalFormatting sqref="G734">
    <cfRule type="duplicateValues" dxfId="17030" priority="14005"/>
  </conditionalFormatting>
  <conditionalFormatting sqref="G734">
    <cfRule type="duplicateValues" dxfId="17029" priority="14004"/>
  </conditionalFormatting>
  <conditionalFormatting sqref="G734">
    <cfRule type="duplicateValues" dxfId="17028" priority="14003"/>
  </conditionalFormatting>
  <conditionalFormatting sqref="G734">
    <cfRule type="duplicateValues" dxfId="17027" priority="14002"/>
  </conditionalFormatting>
  <conditionalFormatting sqref="G734">
    <cfRule type="duplicateValues" dxfId="17026" priority="14001"/>
  </conditionalFormatting>
  <conditionalFormatting sqref="G734">
    <cfRule type="duplicateValues" dxfId="17025" priority="14000"/>
  </conditionalFormatting>
  <conditionalFormatting sqref="G734">
    <cfRule type="duplicateValues" dxfId="17024" priority="13999"/>
  </conditionalFormatting>
  <conditionalFormatting sqref="G734">
    <cfRule type="duplicateValues" dxfId="17023" priority="13998"/>
  </conditionalFormatting>
  <conditionalFormatting sqref="G734">
    <cfRule type="duplicateValues" dxfId="17022" priority="13997"/>
  </conditionalFormatting>
  <conditionalFormatting sqref="G734">
    <cfRule type="duplicateValues" dxfId="17021" priority="13996"/>
  </conditionalFormatting>
  <conditionalFormatting sqref="G734">
    <cfRule type="duplicateValues" dxfId="17020" priority="13995"/>
  </conditionalFormatting>
  <conditionalFormatting sqref="G734">
    <cfRule type="duplicateValues" dxfId="17019" priority="13994"/>
  </conditionalFormatting>
  <conditionalFormatting sqref="G734">
    <cfRule type="duplicateValues" dxfId="17018" priority="13993"/>
  </conditionalFormatting>
  <conditionalFormatting sqref="G734">
    <cfRule type="duplicateValues" dxfId="17017" priority="13992"/>
  </conditionalFormatting>
  <conditionalFormatting sqref="G734">
    <cfRule type="duplicateValues" dxfId="17016" priority="13991"/>
  </conditionalFormatting>
  <conditionalFormatting sqref="G734">
    <cfRule type="duplicateValues" dxfId="17015" priority="13990"/>
  </conditionalFormatting>
  <conditionalFormatting sqref="G734">
    <cfRule type="duplicateValues" dxfId="17014" priority="13989"/>
  </conditionalFormatting>
  <conditionalFormatting sqref="G734">
    <cfRule type="duplicateValues" dxfId="17013" priority="13988"/>
  </conditionalFormatting>
  <conditionalFormatting sqref="G734">
    <cfRule type="duplicateValues" dxfId="17012" priority="13987"/>
  </conditionalFormatting>
  <conditionalFormatting sqref="G734">
    <cfRule type="duplicateValues" dxfId="17011" priority="13986"/>
  </conditionalFormatting>
  <conditionalFormatting sqref="G734">
    <cfRule type="duplicateValues" dxfId="17010" priority="13985"/>
  </conditionalFormatting>
  <conditionalFormatting sqref="G734">
    <cfRule type="duplicateValues" dxfId="17009" priority="13984"/>
  </conditionalFormatting>
  <conditionalFormatting sqref="G734">
    <cfRule type="duplicateValues" dxfId="17008" priority="13983"/>
  </conditionalFormatting>
  <conditionalFormatting sqref="G734">
    <cfRule type="duplicateValues" dxfId="17007" priority="13982"/>
  </conditionalFormatting>
  <conditionalFormatting sqref="G734">
    <cfRule type="duplicateValues" dxfId="17006" priority="13981"/>
  </conditionalFormatting>
  <conditionalFormatting sqref="G734">
    <cfRule type="duplicateValues" dxfId="17005" priority="13980"/>
  </conditionalFormatting>
  <conditionalFormatting sqref="G734">
    <cfRule type="duplicateValues" dxfId="17004" priority="13979"/>
  </conditionalFormatting>
  <conditionalFormatting sqref="G734">
    <cfRule type="duplicateValues" dxfId="17003" priority="13978"/>
  </conditionalFormatting>
  <conditionalFormatting sqref="G734">
    <cfRule type="duplicateValues" dxfId="17002" priority="13977"/>
  </conditionalFormatting>
  <conditionalFormatting sqref="G734">
    <cfRule type="duplicateValues" dxfId="17001" priority="13976"/>
  </conditionalFormatting>
  <conditionalFormatting sqref="G734">
    <cfRule type="duplicateValues" dxfId="17000" priority="13975"/>
  </conditionalFormatting>
  <conditionalFormatting sqref="G734">
    <cfRule type="duplicateValues" dxfId="16999" priority="13974"/>
  </conditionalFormatting>
  <conditionalFormatting sqref="G734">
    <cfRule type="duplicateValues" dxfId="16998" priority="13973"/>
  </conditionalFormatting>
  <conditionalFormatting sqref="G734">
    <cfRule type="duplicateValues" dxfId="16997" priority="13972"/>
  </conditionalFormatting>
  <conditionalFormatting sqref="G734">
    <cfRule type="duplicateValues" dxfId="16996" priority="13971"/>
  </conditionalFormatting>
  <conditionalFormatting sqref="G734">
    <cfRule type="duplicateValues" dxfId="16995" priority="13970"/>
  </conditionalFormatting>
  <conditionalFormatting sqref="G734">
    <cfRule type="duplicateValues" dxfId="16994" priority="13969"/>
  </conditionalFormatting>
  <conditionalFormatting sqref="G734">
    <cfRule type="duplicateValues" dxfId="16993" priority="13968"/>
  </conditionalFormatting>
  <conditionalFormatting sqref="G734">
    <cfRule type="duplicateValues" dxfId="16992" priority="13967"/>
  </conditionalFormatting>
  <conditionalFormatting sqref="G734">
    <cfRule type="duplicateValues" dxfId="16991" priority="13966"/>
  </conditionalFormatting>
  <conditionalFormatting sqref="G734">
    <cfRule type="duplicateValues" dxfId="16990" priority="13965"/>
  </conditionalFormatting>
  <conditionalFormatting sqref="G734">
    <cfRule type="duplicateValues" dxfId="16989" priority="13964"/>
  </conditionalFormatting>
  <conditionalFormatting sqref="G734">
    <cfRule type="duplicateValues" dxfId="16988" priority="13963"/>
  </conditionalFormatting>
  <conditionalFormatting sqref="G734">
    <cfRule type="duplicateValues" dxfId="16987" priority="13962"/>
  </conditionalFormatting>
  <conditionalFormatting sqref="G734">
    <cfRule type="duplicateValues" dxfId="16986" priority="13961"/>
  </conditionalFormatting>
  <conditionalFormatting sqref="G734">
    <cfRule type="duplicateValues" dxfId="16985" priority="13960"/>
  </conditionalFormatting>
  <conditionalFormatting sqref="G734">
    <cfRule type="duplicateValues" dxfId="16984" priority="13959"/>
  </conditionalFormatting>
  <conditionalFormatting sqref="G734">
    <cfRule type="duplicateValues" dxfId="16983" priority="13958"/>
  </conditionalFormatting>
  <conditionalFormatting sqref="G734">
    <cfRule type="duplicateValues" dxfId="16982" priority="13957"/>
  </conditionalFormatting>
  <conditionalFormatting sqref="G734">
    <cfRule type="duplicateValues" dxfId="16981" priority="13956"/>
  </conditionalFormatting>
  <conditionalFormatting sqref="G734">
    <cfRule type="duplicateValues" dxfId="16980" priority="13955"/>
  </conditionalFormatting>
  <conditionalFormatting sqref="G734">
    <cfRule type="duplicateValues" dxfId="16979" priority="13954"/>
  </conditionalFormatting>
  <conditionalFormatting sqref="G734">
    <cfRule type="duplicateValues" dxfId="16978" priority="13953"/>
  </conditionalFormatting>
  <conditionalFormatting sqref="G734">
    <cfRule type="duplicateValues" dxfId="16977" priority="13952"/>
  </conditionalFormatting>
  <conditionalFormatting sqref="G734">
    <cfRule type="duplicateValues" dxfId="16976" priority="13951"/>
  </conditionalFormatting>
  <conditionalFormatting sqref="G734">
    <cfRule type="duplicateValues" dxfId="16975" priority="13950"/>
  </conditionalFormatting>
  <conditionalFormatting sqref="G734">
    <cfRule type="duplicateValues" dxfId="16974" priority="13949"/>
  </conditionalFormatting>
  <conditionalFormatting sqref="G734">
    <cfRule type="duplicateValues" dxfId="16973" priority="13948"/>
  </conditionalFormatting>
  <conditionalFormatting sqref="G734">
    <cfRule type="duplicateValues" dxfId="16972" priority="13947"/>
  </conditionalFormatting>
  <conditionalFormatting sqref="G734">
    <cfRule type="duplicateValues" dxfId="16971" priority="13946"/>
  </conditionalFormatting>
  <conditionalFormatting sqref="G734">
    <cfRule type="duplicateValues" dxfId="16970" priority="13945"/>
  </conditionalFormatting>
  <conditionalFormatting sqref="G734">
    <cfRule type="duplicateValues" dxfId="16969" priority="13944"/>
  </conditionalFormatting>
  <conditionalFormatting sqref="G734">
    <cfRule type="duplicateValues" dxfId="16968" priority="13943"/>
  </conditionalFormatting>
  <conditionalFormatting sqref="G734">
    <cfRule type="duplicateValues" dxfId="16967" priority="13942"/>
  </conditionalFormatting>
  <conditionalFormatting sqref="G734">
    <cfRule type="duplicateValues" dxfId="16966" priority="13941"/>
  </conditionalFormatting>
  <conditionalFormatting sqref="G734">
    <cfRule type="duplicateValues" dxfId="16965" priority="13940"/>
  </conditionalFormatting>
  <conditionalFormatting sqref="G734">
    <cfRule type="duplicateValues" dxfId="16964" priority="13939"/>
  </conditionalFormatting>
  <conditionalFormatting sqref="G734">
    <cfRule type="duplicateValues" dxfId="16963" priority="13938"/>
  </conditionalFormatting>
  <conditionalFormatting sqref="G734">
    <cfRule type="duplicateValues" dxfId="16962" priority="13937"/>
  </conditionalFormatting>
  <conditionalFormatting sqref="G734">
    <cfRule type="duplicateValues" dxfId="16961" priority="13936"/>
  </conditionalFormatting>
  <conditionalFormatting sqref="G734">
    <cfRule type="duplicateValues" dxfId="16960" priority="13935"/>
  </conditionalFormatting>
  <conditionalFormatting sqref="G734">
    <cfRule type="duplicateValues" dxfId="16959" priority="13934"/>
  </conditionalFormatting>
  <conditionalFormatting sqref="G734">
    <cfRule type="duplicateValues" dxfId="16958" priority="13933"/>
  </conditionalFormatting>
  <conditionalFormatting sqref="G734">
    <cfRule type="duplicateValues" dxfId="16957" priority="13932"/>
  </conditionalFormatting>
  <conditionalFormatting sqref="G734">
    <cfRule type="duplicateValues" dxfId="16956" priority="13931"/>
  </conditionalFormatting>
  <conditionalFormatting sqref="G734">
    <cfRule type="duplicateValues" dxfId="16955" priority="13930"/>
  </conditionalFormatting>
  <conditionalFormatting sqref="G734">
    <cfRule type="duplicateValues" dxfId="16954" priority="13929"/>
  </conditionalFormatting>
  <conditionalFormatting sqref="G734">
    <cfRule type="duplicateValues" dxfId="16953" priority="13928"/>
  </conditionalFormatting>
  <conditionalFormatting sqref="G734">
    <cfRule type="duplicateValues" dxfId="16952" priority="13927"/>
  </conditionalFormatting>
  <conditionalFormatting sqref="G734">
    <cfRule type="duplicateValues" dxfId="16951" priority="13926"/>
  </conditionalFormatting>
  <conditionalFormatting sqref="G734">
    <cfRule type="duplicateValues" dxfId="16950" priority="13925"/>
  </conditionalFormatting>
  <conditionalFormatting sqref="G734">
    <cfRule type="duplicateValues" dxfId="16949" priority="13924"/>
  </conditionalFormatting>
  <conditionalFormatting sqref="G734">
    <cfRule type="duplicateValues" dxfId="16948" priority="13923"/>
  </conditionalFormatting>
  <conditionalFormatting sqref="G734">
    <cfRule type="duplicateValues" dxfId="16947" priority="13922"/>
  </conditionalFormatting>
  <conditionalFormatting sqref="G734">
    <cfRule type="duplicateValues" dxfId="16946" priority="13921"/>
  </conditionalFormatting>
  <conditionalFormatting sqref="G734">
    <cfRule type="duplicateValues" dxfId="16945" priority="13920"/>
  </conditionalFormatting>
  <conditionalFormatting sqref="G734">
    <cfRule type="duplicateValues" dxfId="16944" priority="13919"/>
  </conditionalFormatting>
  <conditionalFormatting sqref="G734">
    <cfRule type="duplicateValues" dxfId="16943" priority="13918"/>
  </conditionalFormatting>
  <conditionalFormatting sqref="G734">
    <cfRule type="duplicateValues" dxfId="16942" priority="13917"/>
  </conditionalFormatting>
  <conditionalFormatting sqref="G735">
    <cfRule type="duplicateValues" dxfId="16941" priority="13916"/>
  </conditionalFormatting>
  <conditionalFormatting sqref="G735">
    <cfRule type="duplicateValues" dxfId="16940" priority="13915"/>
  </conditionalFormatting>
  <conditionalFormatting sqref="G735">
    <cfRule type="duplicateValues" dxfId="16939" priority="13914"/>
  </conditionalFormatting>
  <conditionalFormatting sqref="G735">
    <cfRule type="duplicateValues" dxfId="16938" priority="13913"/>
  </conditionalFormatting>
  <conditionalFormatting sqref="G735">
    <cfRule type="duplicateValues" dxfId="16937" priority="13912"/>
  </conditionalFormatting>
  <conditionalFormatting sqref="G735">
    <cfRule type="duplicateValues" dxfId="16936" priority="13911"/>
  </conditionalFormatting>
  <conditionalFormatting sqref="G735">
    <cfRule type="duplicateValues" dxfId="16935" priority="13910"/>
  </conditionalFormatting>
  <conditionalFormatting sqref="G735">
    <cfRule type="duplicateValues" dxfId="16934" priority="13909"/>
  </conditionalFormatting>
  <conditionalFormatting sqref="G735">
    <cfRule type="duplicateValues" dxfId="16933" priority="13908"/>
  </conditionalFormatting>
  <conditionalFormatting sqref="G735">
    <cfRule type="duplicateValues" dxfId="16932" priority="13907"/>
  </conditionalFormatting>
  <conditionalFormatting sqref="G735">
    <cfRule type="duplicateValues" dxfId="16931" priority="13906"/>
  </conditionalFormatting>
  <conditionalFormatting sqref="G735">
    <cfRule type="duplicateValues" dxfId="16930" priority="13905"/>
  </conditionalFormatting>
  <conditionalFormatting sqref="G735">
    <cfRule type="duplicateValues" dxfId="16929" priority="13904"/>
  </conditionalFormatting>
  <conditionalFormatting sqref="G735">
    <cfRule type="duplicateValues" dxfId="16928" priority="13903"/>
  </conditionalFormatting>
  <conditionalFormatting sqref="G735">
    <cfRule type="duplicateValues" dxfId="16927" priority="13902"/>
  </conditionalFormatting>
  <conditionalFormatting sqref="G735">
    <cfRule type="duplicateValues" dxfId="16926" priority="13901"/>
  </conditionalFormatting>
  <conditionalFormatting sqref="G735">
    <cfRule type="duplicateValues" dxfId="16925" priority="13900"/>
  </conditionalFormatting>
  <conditionalFormatting sqref="G735">
    <cfRule type="duplicateValues" dxfId="16924" priority="13899"/>
  </conditionalFormatting>
  <conditionalFormatting sqref="G735">
    <cfRule type="duplicateValues" dxfId="16923" priority="13898"/>
  </conditionalFormatting>
  <conditionalFormatting sqref="G735">
    <cfRule type="duplicateValues" dxfId="16922" priority="13897"/>
  </conditionalFormatting>
  <conditionalFormatting sqref="G735">
    <cfRule type="duplicateValues" dxfId="16921" priority="13896"/>
  </conditionalFormatting>
  <conditionalFormatting sqref="G735">
    <cfRule type="duplicateValues" dxfId="16920" priority="13895"/>
  </conditionalFormatting>
  <conditionalFormatting sqref="G735">
    <cfRule type="duplicateValues" dxfId="16919" priority="13894"/>
  </conditionalFormatting>
  <conditionalFormatting sqref="G735">
    <cfRule type="duplicateValues" dxfId="16918" priority="13893"/>
  </conditionalFormatting>
  <conditionalFormatting sqref="G735">
    <cfRule type="duplicateValues" dxfId="16917" priority="13892"/>
  </conditionalFormatting>
  <conditionalFormatting sqref="G735">
    <cfRule type="duplicateValues" dxfId="16916" priority="13891"/>
  </conditionalFormatting>
  <conditionalFormatting sqref="G735">
    <cfRule type="duplicateValues" dxfId="16915" priority="13890"/>
  </conditionalFormatting>
  <conditionalFormatting sqref="G735">
    <cfRule type="duplicateValues" dxfId="16914" priority="13889"/>
  </conditionalFormatting>
  <conditionalFormatting sqref="G735">
    <cfRule type="duplicateValues" dxfId="16913" priority="13888"/>
  </conditionalFormatting>
  <conditionalFormatting sqref="G735">
    <cfRule type="duplicateValues" dxfId="16912" priority="13887"/>
  </conditionalFormatting>
  <conditionalFormatting sqref="G735">
    <cfRule type="duplicateValues" dxfId="16911" priority="13886"/>
  </conditionalFormatting>
  <conditionalFormatting sqref="G735">
    <cfRule type="duplicateValues" dxfId="16910" priority="13885"/>
  </conditionalFormatting>
  <conditionalFormatting sqref="G735">
    <cfRule type="duplicateValues" dxfId="16909" priority="13884"/>
  </conditionalFormatting>
  <conditionalFormatting sqref="G735">
    <cfRule type="duplicateValues" dxfId="16908" priority="13883"/>
  </conditionalFormatting>
  <conditionalFormatting sqref="G735">
    <cfRule type="duplicateValues" dxfId="16907" priority="13882"/>
  </conditionalFormatting>
  <conditionalFormatting sqref="G735">
    <cfRule type="duplicateValues" dxfId="16906" priority="13881"/>
  </conditionalFormatting>
  <conditionalFormatting sqref="G735">
    <cfRule type="duplicateValues" dxfId="16905" priority="13880"/>
  </conditionalFormatting>
  <conditionalFormatting sqref="G735">
    <cfRule type="duplicateValues" dxfId="16904" priority="13879"/>
  </conditionalFormatting>
  <conditionalFormatting sqref="G735">
    <cfRule type="duplicateValues" dxfId="16903" priority="13878"/>
  </conditionalFormatting>
  <conditionalFormatting sqref="G735">
    <cfRule type="duplicateValues" dxfId="16902" priority="13877"/>
  </conditionalFormatting>
  <conditionalFormatting sqref="G735">
    <cfRule type="duplicateValues" dxfId="16901" priority="13876"/>
  </conditionalFormatting>
  <conditionalFormatting sqref="G735">
    <cfRule type="duplicateValues" dxfId="16900" priority="13875"/>
  </conditionalFormatting>
  <conditionalFormatting sqref="G735">
    <cfRule type="duplicateValues" dxfId="16899" priority="13874"/>
  </conditionalFormatting>
  <conditionalFormatting sqref="G735">
    <cfRule type="duplicateValues" dxfId="16898" priority="13873"/>
  </conditionalFormatting>
  <conditionalFormatting sqref="G735">
    <cfRule type="duplicateValues" dxfId="16897" priority="13872"/>
  </conditionalFormatting>
  <conditionalFormatting sqref="G735">
    <cfRule type="duplicateValues" dxfId="16896" priority="13871"/>
  </conditionalFormatting>
  <conditionalFormatting sqref="G735">
    <cfRule type="duplicateValues" dxfId="16895" priority="13870"/>
  </conditionalFormatting>
  <conditionalFormatting sqref="G735">
    <cfRule type="duplicateValues" dxfId="16894" priority="13869"/>
  </conditionalFormatting>
  <conditionalFormatting sqref="G735">
    <cfRule type="duplicateValues" dxfId="16893" priority="13868"/>
  </conditionalFormatting>
  <conditionalFormatting sqref="G735">
    <cfRule type="duplicateValues" dxfId="16892" priority="13867"/>
  </conditionalFormatting>
  <conditionalFormatting sqref="G735">
    <cfRule type="duplicateValues" dxfId="16891" priority="13866"/>
  </conditionalFormatting>
  <conditionalFormatting sqref="G735">
    <cfRule type="duplicateValues" dxfId="16890" priority="13865"/>
  </conditionalFormatting>
  <conditionalFormatting sqref="G735">
    <cfRule type="duplicateValues" dxfId="16889" priority="13864"/>
  </conditionalFormatting>
  <conditionalFormatting sqref="G735">
    <cfRule type="duplicateValues" dxfId="16888" priority="13863"/>
  </conditionalFormatting>
  <conditionalFormatting sqref="G735">
    <cfRule type="duplicateValues" dxfId="16887" priority="13862"/>
  </conditionalFormatting>
  <conditionalFormatting sqref="G735">
    <cfRule type="duplicateValues" dxfId="16886" priority="13861"/>
  </conditionalFormatting>
  <conditionalFormatting sqref="G735">
    <cfRule type="duplicateValues" dxfId="16885" priority="13860"/>
  </conditionalFormatting>
  <conditionalFormatting sqref="G735">
    <cfRule type="duplicateValues" dxfId="16884" priority="13859"/>
  </conditionalFormatting>
  <conditionalFormatting sqref="G735">
    <cfRule type="duplicateValues" dxfId="16883" priority="13858"/>
  </conditionalFormatting>
  <conditionalFormatting sqref="G735">
    <cfRule type="duplicateValues" dxfId="16882" priority="13857"/>
  </conditionalFormatting>
  <conditionalFormatting sqref="G735">
    <cfRule type="duplicateValues" dxfId="16881" priority="13856"/>
  </conditionalFormatting>
  <conditionalFormatting sqref="G735">
    <cfRule type="duplicateValues" dxfId="16880" priority="13855"/>
  </conditionalFormatting>
  <conditionalFormatting sqref="G735">
    <cfRule type="duplicateValues" dxfId="16879" priority="13854"/>
  </conditionalFormatting>
  <conditionalFormatting sqref="G735">
    <cfRule type="duplicateValues" dxfId="16878" priority="13853"/>
  </conditionalFormatting>
  <conditionalFormatting sqref="G735">
    <cfRule type="duplicateValues" dxfId="16877" priority="13852"/>
  </conditionalFormatting>
  <conditionalFormatting sqref="G735">
    <cfRule type="duplicateValues" dxfId="16876" priority="13851"/>
  </conditionalFormatting>
  <conditionalFormatting sqref="G735">
    <cfRule type="duplicateValues" dxfId="16875" priority="13850"/>
  </conditionalFormatting>
  <conditionalFormatting sqref="G735">
    <cfRule type="duplicateValues" dxfId="16874" priority="13849"/>
  </conditionalFormatting>
  <conditionalFormatting sqref="G735">
    <cfRule type="duplicateValues" dxfId="16873" priority="13848"/>
  </conditionalFormatting>
  <conditionalFormatting sqref="G735">
    <cfRule type="duplicateValues" dxfId="16872" priority="13847"/>
  </conditionalFormatting>
  <conditionalFormatting sqref="G735">
    <cfRule type="duplicateValues" dxfId="16871" priority="13846"/>
  </conditionalFormatting>
  <conditionalFormatting sqref="G735">
    <cfRule type="duplicateValues" dxfId="16870" priority="13845"/>
  </conditionalFormatting>
  <conditionalFormatting sqref="G735">
    <cfRule type="duplicateValues" dxfId="16869" priority="13844"/>
  </conditionalFormatting>
  <conditionalFormatting sqref="G735">
    <cfRule type="duplicateValues" dxfId="16868" priority="13843"/>
  </conditionalFormatting>
  <conditionalFormatting sqref="G735">
    <cfRule type="duplicateValues" dxfId="16867" priority="13842"/>
  </conditionalFormatting>
  <conditionalFormatting sqref="G735">
    <cfRule type="duplicateValues" dxfId="16866" priority="13841"/>
  </conditionalFormatting>
  <conditionalFormatting sqref="G735">
    <cfRule type="duplicateValues" dxfId="16865" priority="13840"/>
  </conditionalFormatting>
  <conditionalFormatting sqref="G735">
    <cfRule type="duplicateValues" dxfId="16864" priority="13839"/>
  </conditionalFormatting>
  <conditionalFormatting sqref="G735">
    <cfRule type="duplicateValues" dxfId="16863" priority="13838"/>
  </conditionalFormatting>
  <conditionalFormatting sqref="G735">
    <cfRule type="duplicateValues" dxfId="16862" priority="13837"/>
  </conditionalFormatting>
  <conditionalFormatting sqref="G735">
    <cfRule type="duplicateValues" dxfId="16861" priority="13836"/>
  </conditionalFormatting>
  <conditionalFormatting sqref="G735">
    <cfRule type="duplicateValues" dxfId="16860" priority="13835"/>
  </conditionalFormatting>
  <conditionalFormatting sqref="G735">
    <cfRule type="duplicateValues" dxfId="16859" priority="13834"/>
  </conditionalFormatting>
  <conditionalFormatting sqref="G735">
    <cfRule type="duplicateValues" dxfId="16858" priority="13833"/>
  </conditionalFormatting>
  <conditionalFormatting sqref="G735">
    <cfRule type="duplicateValues" dxfId="16857" priority="13832"/>
  </conditionalFormatting>
  <conditionalFormatting sqref="G735">
    <cfRule type="duplicateValues" dxfId="16856" priority="13831"/>
  </conditionalFormatting>
  <conditionalFormatting sqref="G735">
    <cfRule type="duplicateValues" dxfId="16855" priority="13830"/>
  </conditionalFormatting>
  <conditionalFormatting sqref="G735">
    <cfRule type="duplicateValues" dxfId="16854" priority="13829"/>
  </conditionalFormatting>
  <conditionalFormatting sqref="G735">
    <cfRule type="duplicateValues" dxfId="16853" priority="13828"/>
  </conditionalFormatting>
  <conditionalFormatting sqref="G735">
    <cfRule type="duplicateValues" dxfId="16852" priority="13827"/>
  </conditionalFormatting>
  <conditionalFormatting sqref="G735">
    <cfRule type="duplicateValues" dxfId="16851" priority="13826"/>
  </conditionalFormatting>
  <conditionalFormatting sqref="G735">
    <cfRule type="duplicateValues" dxfId="16850" priority="13825"/>
  </conditionalFormatting>
  <conditionalFormatting sqref="G735">
    <cfRule type="duplicateValues" dxfId="16849" priority="13824"/>
  </conditionalFormatting>
  <conditionalFormatting sqref="G735">
    <cfRule type="duplicateValues" dxfId="16848" priority="13823"/>
  </conditionalFormatting>
  <conditionalFormatting sqref="G735">
    <cfRule type="duplicateValues" dxfId="16847" priority="13822"/>
  </conditionalFormatting>
  <conditionalFormatting sqref="G735">
    <cfRule type="duplicateValues" dxfId="16846" priority="13821"/>
  </conditionalFormatting>
  <conditionalFormatting sqref="G735">
    <cfRule type="duplicateValues" dxfId="16845" priority="13820"/>
  </conditionalFormatting>
  <conditionalFormatting sqref="G735">
    <cfRule type="duplicateValues" dxfId="16844" priority="13819"/>
  </conditionalFormatting>
  <conditionalFormatting sqref="G735">
    <cfRule type="duplicateValues" dxfId="16843" priority="13818"/>
  </conditionalFormatting>
  <conditionalFormatting sqref="G735">
    <cfRule type="duplicateValues" dxfId="16842" priority="13817"/>
  </conditionalFormatting>
  <conditionalFormatting sqref="G735">
    <cfRule type="duplicateValues" dxfId="16841" priority="13816"/>
  </conditionalFormatting>
  <conditionalFormatting sqref="G735">
    <cfRule type="duplicateValues" dxfId="16840" priority="13815"/>
  </conditionalFormatting>
  <conditionalFormatting sqref="G735">
    <cfRule type="duplicateValues" dxfId="16839" priority="13814"/>
  </conditionalFormatting>
  <conditionalFormatting sqref="G735">
    <cfRule type="duplicateValues" dxfId="16838" priority="13813"/>
  </conditionalFormatting>
  <conditionalFormatting sqref="G735">
    <cfRule type="duplicateValues" dxfId="16837" priority="13812"/>
  </conditionalFormatting>
  <conditionalFormatting sqref="G735">
    <cfRule type="duplicateValues" dxfId="16836" priority="13811"/>
  </conditionalFormatting>
  <conditionalFormatting sqref="G735">
    <cfRule type="duplicateValues" dxfId="16835" priority="13810"/>
  </conditionalFormatting>
  <conditionalFormatting sqref="G735">
    <cfRule type="duplicateValues" dxfId="16834" priority="13809"/>
  </conditionalFormatting>
  <conditionalFormatting sqref="G735">
    <cfRule type="duplicateValues" dxfId="16833" priority="13808"/>
  </conditionalFormatting>
  <conditionalFormatting sqref="G735">
    <cfRule type="duplicateValues" dxfId="16832" priority="13807"/>
  </conditionalFormatting>
  <conditionalFormatting sqref="G735">
    <cfRule type="duplicateValues" dxfId="16831" priority="13806"/>
  </conditionalFormatting>
  <conditionalFormatting sqref="G735">
    <cfRule type="duplicateValues" dxfId="16830" priority="13805"/>
  </conditionalFormatting>
  <conditionalFormatting sqref="G735">
    <cfRule type="duplicateValues" dxfId="16829" priority="13804"/>
  </conditionalFormatting>
  <conditionalFormatting sqref="G735">
    <cfRule type="duplicateValues" dxfId="16828" priority="13803"/>
  </conditionalFormatting>
  <conditionalFormatting sqref="G735">
    <cfRule type="duplicateValues" dxfId="16827" priority="13802"/>
  </conditionalFormatting>
  <conditionalFormatting sqref="G735">
    <cfRule type="duplicateValues" dxfId="16826" priority="13801"/>
  </conditionalFormatting>
  <conditionalFormatting sqref="G735">
    <cfRule type="duplicateValues" dxfId="16825" priority="13800"/>
  </conditionalFormatting>
  <conditionalFormatting sqref="G735">
    <cfRule type="duplicateValues" dxfId="16824" priority="13799"/>
  </conditionalFormatting>
  <conditionalFormatting sqref="G735">
    <cfRule type="duplicateValues" dxfId="16823" priority="13798"/>
  </conditionalFormatting>
  <conditionalFormatting sqref="G735">
    <cfRule type="duplicateValues" dxfId="16822" priority="13797"/>
  </conditionalFormatting>
  <conditionalFormatting sqref="G735">
    <cfRule type="duplicateValues" dxfId="16821" priority="13796"/>
  </conditionalFormatting>
  <conditionalFormatting sqref="G735">
    <cfRule type="duplicateValues" dxfId="16820" priority="13795"/>
  </conditionalFormatting>
  <conditionalFormatting sqref="G735">
    <cfRule type="duplicateValues" dxfId="16819" priority="13794"/>
  </conditionalFormatting>
  <conditionalFormatting sqref="G735">
    <cfRule type="duplicateValues" dxfId="16818" priority="13793"/>
  </conditionalFormatting>
  <conditionalFormatting sqref="G735">
    <cfRule type="duplicateValues" dxfId="16817" priority="13792"/>
  </conditionalFormatting>
  <conditionalFormatting sqref="G735">
    <cfRule type="duplicateValues" dxfId="16816" priority="13791"/>
  </conditionalFormatting>
  <conditionalFormatting sqref="G735">
    <cfRule type="duplicateValues" dxfId="16815" priority="13790"/>
  </conditionalFormatting>
  <conditionalFormatting sqref="G735">
    <cfRule type="duplicateValues" dxfId="16814" priority="13789"/>
  </conditionalFormatting>
  <conditionalFormatting sqref="G735">
    <cfRule type="duplicateValues" dxfId="16813" priority="13788"/>
  </conditionalFormatting>
  <conditionalFormatting sqref="G735">
    <cfRule type="duplicateValues" dxfId="16812" priority="13787"/>
  </conditionalFormatting>
  <conditionalFormatting sqref="G735">
    <cfRule type="duplicateValues" dxfId="16811" priority="13786"/>
  </conditionalFormatting>
  <conditionalFormatting sqref="G735">
    <cfRule type="duplicateValues" dxfId="16810" priority="13785"/>
  </conditionalFormatting>
  <conditionalFormatting sqref="G735">
    <cfRule type="duplicateValues" dxfId="16809" priority="13784"/>
  </conditionalFormatting>
  <conditionalFormatting sqref="G735">
    <cfRule type="duplicateValues" dxfId="16808" priority="13783"/>
  </conditionalFormatting>
  <conditionalFormatting sqref="G735">
    <cfRule type="duplicateValues" dxfId="16807" priority="13782"/>
  </conditionalFormatting>
  <conditionalFormatting sqref="G735">
    <cfRule type="duplicateValues" dxfId="16806" priority="13781"/>
  </conditionalFormatting>
  <conditionalFormatting sqref="G735">
    <cfRule type="duplicateValues" dxfId="16805" priority="13780"/>
  </conditionalFormatting>
  <conditionalFormatting sqref="G735">
    <cfRule type="duplicateValues" dxfId="16804" priority="13779"/>
  </conditionalFormatting>
  <conditionalFormatting sqref="G738">
    <cfRule type="duplicateValues" dxfId="16803" priority="13778"/>
  </conditionalFormatting>
  <conditionalFormatting sqref="G749">
    <cfRule type="duplicateValues" dxfId="16802" priority="13777"/>
  </conditionalFormatting>
  <conditionalFormatting sqref="G749">
    <cfRule type="duplicateValues" dxfId="16801" priority="13776"/>
  </conditionalFormatting>
  <conditionalFormatting sqref="G749">
    <cfRule type="duplicateValues" dxfId="16800" priority="13775"/>
  </conditionalFormatting>
  <conditionalFormatting sqref="G749">
    <cfRule type="duplicateValues" dxfId="16799" priority="13774"/>
  </conditionalFormatting>
  <conditionalFormatting sqref="G749">
    <cfRule type="duplicateValues" dxfId="16798" priority="13773"/>
  </conditionalFormatting>
  <conditionalFormatting sqref="G749">
    <cfRule type="duplicateValues" dxfId="16797" priority="13772"/>
  </conditionalFormatting>
  <conditionalFormatting sqref="G749">
    <cfRule type="duplicateValues" dxfId="16796" priority="13771"/>
  </conditionalFormatting>
  <conditionalFormatting sqref="G749">
    <cfRule type="duplicateValues" dxfId="16795" priority="13770"/>
  </conditionalFormatting>
  <conditionalFormatting sqref="G749">
    <cfRule type="duplicateValues" dxfId="16794" priority="13769"/>
  </conditionalFormatting>
  <conditionalFormatting sqref="G749">
    <cfRule type="duplicateValues" dxfId="16793" priority="13768"/>
  </conditionalFormatting>
  <conditionalFormatting sqref="G749">
    <cfRule type="duplicateValues" dxfId="16792" priority="13767"/>
  </conditionalFormatting>
  <conditionalFormatting sqref="G749">
    <cfRule type="duplicateValues" dxfId="16791" priority="13766"/>
  </conditionalFormatting>
  <conditionalFormatting sqref="G749">
    <cfRule type="duplicateValues" dxfId="16790" priority="13765"/>
  </conditionalFormatting>
  <conditionalFormatting sqref="G749">
    <cfRule type="duplicateValues" dxfId="16789" priority="13764"/>
  </conditionalFormatting>
  <conditionalFormatting sqref="G749">
    <cfRule type="duplicateValues" dxfId="16788" priority="13763"/>
  </conditionalFormatting>
  <conditionalFormatting sqref="G749">
    <cfRule type="duplicateValues" dxfId="16787" priority="13762"/>
  </conditionalFormatting>
  <conditionalFormatting sqref="G749">
    <cfRule type="duplicateValues" dxfId="16786" priority="13761"/>
  </conditionalFormatting>
  <conditionalFormatting sqref="G749">
    <cfRule type="duplicateValues" dxfId="16785" priority="13760"/>
  </conditionalFormatting>
  <conditionalFormatting sqref="G749">
    <cfRule type="duplicateValues" dxfId="16784" priority="13759"/>
  </conditionalFormatting>
  <conditionalFormatting sqref="G749">
    <cfRule type="duplicateValues" dxfId="16783" priority="13758"/>
  </conditionalFormatting>
  <conditionalFormatting sqref="G749">
    <cfRule type="duplicateValues" dxfId="16782" priority="13757"/>
  </conditionalFormatting>
  <conditionalFormatting sqref="G749">
    <cfRule type="duplicateValues" dxfId="16781" priority="13756"/>
  </conditionalFormatting>
  <conditionalFormatting sqref="G749">
    <cfRule type="duplicateValues" dxfId="16780" priority="13755"/>
  </conditionalFormatting>
  <conditionalFormatting sqref="G749">
    <cfRule type="duplicateValues" dxfId="16779" priority="13754"/>
  </conditionalFormatting>
  <conditionalFormatting sqref="G749">
    <cfRule type="duplicateValues" dxfId="16778" priority="13753"/>
  </conditionalFormatting>
  <conditionalFormatting sqref="G749">
    <cfRule type="duplicateValues" dxfId="16777" priority="13752"/>
  </conditionalFormatting>
  <conditionalFormatting sqref="G749">
    <cfRule type="duplicateValues" dxfId="16776" priority="13751"/>
  </conditionalFormatting>
  <conditionalFormatting sqref="G749">
    <cfRule type="duplicateValues" dxfId="16775" priority="13750"/>
  </conditionalFormatting>
  <conditionalFormatting sqref="G749">
    <cfRule type="duplicateValues" dxfId="16774" priority="13749"/>
  </conditionalFormatting>
  <conditionalFormatting sqref="G749">
    <cfRule type="duplicateValues" dxfId="16773" priority="13748"/>
  </conditionalFormatting>
  <conditionalFormatting sqref="G749">
    <cfRule type="duplicateValues" dxfId="16772" priority="13747"/>
  </conditionalFormatting>
  <conditionalFormatting sqref="G749">
    <cfRule type="duplicateValues" dxfId="16771" priority="13746"/>
  </conditionalFormatting>
  <conditionalFormatting sqref="G749">
    <cfRule type="duplicateValues" dxfId="16770" priority="13745"/>
  </conditionalFormatting>
  <conditionalFormatting sqref="G749">
    <cfRule type="duplicateValues" dxfId="16769" priority="13744"/>
  </conditionalFormatting>
  <conditionalFormatting sqref="G749">
    <cfRule type="duplicateValues" dxfId="16768" priority="13743"/>
  </conditionalFormatting>
  <conditionalFormatting sqref="G749">
    <cfRule type="duplicateValues" dxfId="16767" priority="13742"/>
  </conditionalFormatting>
  <conditionalFormatting sqref="G749">
    <cfRule type="duplicateValues" dxfId="16766" priority="13741"/>
  </conditionalFormatting>
  <conditionalFormatting sqref="G749">
    <cfRule type="duplicateValues" dxfId="16765" priority="13740"/>
  </conditionalFormatting>
  <conditionalFormatting sqref="G749">
    <cfRule type="duplicateValues" dxfId="16764" priority="13739"/>
  </conditionalFormatting>
  <conditionalFormatting sqref="G749">
    <cfRule type="duplicateValues" dxfId="16763" priority="13738"/>
  </conditionalFormatting>
  <conditionalFormatting sqref="G749">
    <cfRule type="duplicateValues" dxfId="16762" priority="13737"/>
  </conditionalFormatting>
  <conditionalFormatting sqref="G749">
    <cfRule type="duplicateValues" dxfId="16761" priority="13736"/>
  </conditionalFormatting>
  <conditionalFormatting sqref="G749">
    <cfRule type="duplicateValues" dxfId="16760" priority="13735"/>
  </conditionalFormatting>
  <conditionalFormatting sqref="G749">
    <cfRule type="duplicateValues" dxfId="16759" priority="13734"/>
  </conditionalFormatting>
  <conditionalFormatting sqref="G749">
    <cfRule type="duplicateValues" dxfId="16758" priority="13733"/>
  </conditionalFormatting>
  <conditionalFormatting sqref="G749">
    <cfRule type="duplicateValues" dxfId="16757" priority="13732"/>
  </conditionalFormatting>
  <conditionalFormatting sqref="G749">
    <cfRule type="duplicateValues" dxfId="16756" priority="13731"/>
  </conditionalFormatting>
  <conditionalFormatting sqref="G749">
    <cfRule type="duplicateValues" dxfId="16755" priority="13730"/>
  </conditionalFormatting>
  <conditionalFormatting sqref="G749">
    <cfRule type="duplicateValues" dxfId="16754" priority="13729"/>
  </conditionalFormatting>
  <conditionalFormatting sqref="G749">
    <cfRule type="duplicateValues" dxfId="16753" priority="13728"/>
  </conditionalFormatting>
  <conditionalFormatting sqref="G749">
    <cfRule type="duplicateValues" dxfId="16752" priority="13727"/>
  </conditionalFormatting>
  <conditionalFormatting sqref="G749">
    <cfRule type="duplicateValues" dxfId="16751" priority="13726"/>
  </conditionalFormatting>
  <conditionalFormatting sqref="G749">
    <cfRule type="duplicateValues" dxfId="16750" priority="13725"/>
  </conditionalFormatting>
  <conditionalFormatting sqref="G749">
    <cfRule type="duplicateValues" dxfId="16749" priority="13724"/>
  </conditionalFormatting>
  <conditionalFormatting sqref="G749">
    <cfRule type="duplicateValues" dxfId="16748" priority="13723"/>
  </conditionalFormatting>
  <conditionalFormatting sqref="G749">
    <cfRule type="duplicateValues" dxfId="16747" priority="13722"/>
  </conditionalFormatting>
  <conditionalFormatting sqref="G749">
    <cfRule type="duplicateValues" dxfId="16746" priority="13721"/>
  </conditionalFormatting>
  <conditionalFormatting sqref="G749">
    <cfRule type="duplicateValues" dxfId="16745" priority="13720"/>
  </conditionalFormatting>
  <conditionalFormatting sqref="G749">
    <cfRule type="duplicateValues" dxfId="16744" priority="13719"/>
  </conditionalFormatting>
  <conditionalFormatting sqref="G749">
    <cfRule type="duplicateValues" dxfId="16743" priority="13718"/>
  </conditionalFormatting>
  <conditionalFormatting sqref="G749">
    <cfRule type="duplicateValues" dxfId="16742" priority="13717"/>
  </conditionalFormatting>
  <conditionalFormatting sqref="G749">
    <cfRule type="duplicateValues" dxfId="16741" priority="13716"/>
  </conditionalFormatting>
  <conditionalFormatting sqref="G749">
    <cfRule type="duplicateValues" dxfId="16740" priority="13715"/>
  </conditionalFormatting>
  <conditionalFormatting sqref="G749">
    <cfRule type="duplicateValues" dxfId="16739" priority="13714"/>
  </conditionalFormatting>
  <conditionalFormatting sqref="G749">
    <cfRule type="duplicateValues" dxfId="16738" priority="13713"/>
  </conditionalFormatting>
  <conditionalFormatting sqref="G749">
    <cfRule type="duplicateValues" dxfId="16737" priority="13712"/>
  </conditionalFormatting>
  <conditionalFormatting sqref="G749">
    <cfRule type="duplicateValues" dxfId="16736" priority="13711"/>
  </conditionalFormatting>
  <conditionalFormatting sqref="G749">
    <cfRule type="duplicateValues" dxfId="16735" priority="13710"/>
  </conditionalFormatting>
  <conditionalFormatting sqref="G749">
    <cfRule type="duplicateValues" dxfId="16734" priority="13709"/>
  </conditionalFormatting>
  <conditionalFormatting sqref="G750">
    <cfRule type="duplicateValues" dxfId="16733" priority="13708"/>
  </conditionalFormatting>
  <conditionalFormatting sqref="G751">
    <cfRule type="duplicateValues" dxfId="16732" priority="13707"/>
  </conditionalFormatting>
  <conditionalFormatting sqref="G751">
    <cfRule type="duplicateValues" dxfId="16731" priority="13706"/>
  </conditionalFormatting>
  <conditionalFormatting sqref="G751">
    <cfRule type="duplicateValues" dxfId="16730" priority="13705"/>
  </conditionalFormatting>
  <conditionalFormatting sqref="G751">
    <cfRule type="duplicateValues" dxfId="16729" priority="13704"/>
  </conditionalFormatting>
  <conditionalFormatting sqref="G751">
    <cfRule type="duplicateValues" dxfId="16728" priority="13703"/>
  </conditionalFormatting>
  <conditionalFormatting sqref="G751">
    <cfRule type="duplicateValues" dxfId="16727" priority="13702"/>
  </conditionalFormatting>
  <conditionalFormatting sqref="G751">
    <cfRule type="duplicateValues" dxfId="16726" priority="13701"/>
  </conditionalFormatting>
  <conditionalFormatting sqref="G751">
    <cfRule type="duplicateValues" dxfId="16725" priority="13700"/>
  </conditionalFormatting>
  <conditionalFormatting sqref="G751">
    <cfRule type="duplicateValues" dxfId="16724" priority="13699"/>
  </conditionalFormatting>
  <conditionalFormatting sqref="G751">
    <cfRule type="duplicateValues" dxfId="16723" priority="13698"/>
  </conditionalFormatting>
  <conditionalFormatting sqref="G751">
    <cfRule type="duplicateValues" dxfId="16722" priority="13697"/>
  </conditionalFormatting>
  <conditionalFormatting sqref="G751">
    <cfRule type="duplicateValues" dxfId="16721" priority="13696"/>
  </conditionalFormatting>
  <conditionalFormatting sqref="G751">
    <cfRule type="duplicateValues" dxfId="16720" priority="13695"/>
  </conditionalFormatting>
  <conditionalFormatting sqref="G751">
    <cfRule type="duplicateValues" dxfId="16719" priority="13694"/>
  </conditionalFormatting>
  <conditionalFormatting sqref="G751">
    <cfRule type="duplicateValues" dxfId="16718" priority="13693"/>
  </conditionalFormatting>
  <conditionalFormatting sqref="G751">
    <cfRule type="duplicateValues" dxfId="16717" priority="13692"/>
  </conditionalFormatting>
  <conditionalFormatting sqref="G751">
    <cfRule type="duplicateValues" dxfId="16716" priority="13691"/>
  </conditionalFormatting>
  <conditionalFormatting sqref="G751">
    <cfRule type="duplicateValues" dxfId="16715" priority="13690"/>
  </conditionalFormatting>
  <conditionalFormatting sqref="G751">
    <cfRule type="duplicateValues" dxfId="16714" priority="13689"/>
  </conditionalFormatting>
  <conditionalFormatting sqref="G751">
    <cfRule type="duplicateValues" dxfId="16713" priority="13688"/>
  </conditionalFormatting>
  <conditionalFormatting sqref="G751">
    <cfRule type="duplicateValues" dxfId="16712" priority="13687"/>
  </conditionalFormatting>
  <conditionalFormatting sqref="G751">
    <cfRule type="duplicateValues" dxfId="16711" priority="13686"/>
  </conditionalFormatting>
  <conditionalFormatting sqref="G751">
    <cfRule type="duplicateValues" dxfId="16710" priority="13685"/>
  </conditionalFormatting>
  <conditionalFormatting sqref="G751">
    <cfRule type="duplicateValues" dxfId="16709" priority="13684"/>
  </conditionalFormatting>
  <conditionalFormatting sqref="G751">
    <cfRule type="duplicateValues" dxfId="16708" priority="13683"/>
  </conditionalFormatting>
  <conditionalFormatting sqref="G751">
    <cfRule type="duplicateValues" dxfId="16707" priority="13682"/>
  </conditionalFormatting>
  <conditionalFormatting sqref="G751">
    <cfRule type="duplicateValues" dxfId="16706" priority="13681"/>
  </conditionalFormatting>
  <conditionalFormatting sqref="G751">
    <cfRule type="duplicateValues" dxfId="16705" priority="13680"/>
  </conditionalFormatting>
  <conditionalFormatting sqref="G751">
    <cfRule type="duplicateValues" dxfId="16704" priority="13679"/>
  </conditionalFormatting>
  <conditionalFormatting sqref="G751">
    <cfRule type="duplicateValues" dxfId="16703" priority="13678"/>
  </conditionalFormatting>
  <conditionalFormatting sqref="G751">
    <cfRule type="duplicateValues" dxfId="16702" priority="13677"/>
  </conditionalFormatting>
  <conditionalFormatting sqref="G751">
    <cfRule type="duplicateValues" dxfId="16701" priority="13676"/>
  </conditionalFormatting>
  <conditionalFormatting sqref="G751">
    <cfRule type="duplicateValues" dxfId="16700" priority="13675"/>
  </conditionalFormatting>
  <conditionalFormatting sqref="G751">
    <cfRule type="duplicateValues" dxfId="16699" priority="13674"/>
  </conditionalFormatting>
  <conditionalFormatting sqref="G751">
    <cfRule type="duplicateValues" dxfId="16698" priority="13673"/>
  </conditionalFormatting>
  <conditionalFormatting sqref="G751">
    <cfRule type="duplicateValues" dxfId="16697" priority="13672"/>
  </conditionalFormatting>
  <conditionalFormatting sqref="G751">
    <cfRule type="duplicateValues" dxfId="16696" priority="13671"/>
  </conditionalFormatting>
  <conditionalFormatting sqref="G751">
    <cfRule type="duplicateValues" dxfId="16695" priority="13670"/>
  </conditionalFormatting>
  <conditionalFormatting sqref="G751">
    <cfRule type="duplicateValues" dxfId="16694" priority="13669"/>
  </conditionalFormatting>
  <conditionalFormatting sqref="G751">
    <cfRule type="duplicateValues" dxfId="16693" priority="13668"/>
  </conditionalFormatting>
  <conditionalFormatting sqref="G751">
    <cfRule type="duplicateValues" dxfId="16692" priority="13667"/>
  </conditionalFormatting>
  <conditionalFormatting sqref="G751">
    <cfRule type="duplicateValues" dxfId="16691" priority="13666"/>
  </conditionalFormatting>
  <conditionalFormatting sqref="G751">
    <cfRule type="duplicateValues" dxfId="16690" priority="13665"/>
  </conditionalFormatting>
  <conditionalFormatting sqref="G751">
    <cfRule type="duplicateValues" dxfId="16689" priority="13664"/>
  </conditionalFormatting>
  <conditionalFormatting sqref="G751">
    <cfRule type="duplicateValues" dxfId="16688" priority="13663"/>
  </conditionalFormatting>
  <conditionalFormatting sqref="G751">
    <cfRule type="duplicateValues" dxfId="16687" priority="13662"/>
  </conditionalFormatting>
  <conditionalFormatting sqref="G751">
    <cfRule type="duplicateValues" dxfId="16686" priority="13661"/>
  </conditionalFormatting>
  <conditionalFormatting sqref="G751">
    <cfRule type="duplicateValues" dxfId="16685" priority="13660"/>
  </conditionalFormatting>
  <conditionalFormatting sqref="G751">
    <cfRule type="duplicateValues" dxfId="16684" priority="13659"/>
  </conditionalFormatting>
  <conditionalFormatting sqref="G751">
    <cfRule type="duplicateValues" dxfId="16683" priority="13658"/>
  </conditionalFormatting>
  <conditionalFormatting sqref="G751">
    <cfRule type="duplicateValues" dxfId="16682" priority="13657"/>
  </conditionalFormatting>
  <conditionalFormatting sqref="G751">
    <cfRule type="duplicateValues" dxfId="16681" priority="13656"/>
  </conditionalFormatting>
  <conditionalFormatting sqref="G751">
    <cfRule type="duplicateValues" dxfId="16680" priority="13655"/>
  </conditionalFormatting>
  <conditionalFormatting sqref="G751">
    <cfRule type="duplicateValues" dxfId="16679" priority="13654"/>
  </conditionalFormatting>
  <conditionalFormatting sqref="G751">
    <cfRule type="duplicateValues" dxfId="16678" priority="13653"/>
  </conditionalFormatting>
  <conditionalFormatting sqref="G751">
    <cfRule type="duplicateValues" dxfId="16677" priority="13652"/>
  </conditionalFormatting>
  <conditionalFormatting sqref="G751">
    <cfRule type="duplicateValues" dxfId="16676" priority="13651"/>
  </conditionalFormatting>
  <conditionalFormatting sqref="G751">
    <cfRule type="duplicateValues" dxfId="16675" priority="13650"/>
  </conditionalFormatting>
  <conditionalFormatting sqref="G751">
    <cfRule type="duplicateValues" dxfId="16674" priority="13649"/>
  </conditionalFormatting>
  <conditionalFormatting sqref="G751">
    <cfRule type="duplicateValues" dxfId="16673" priority="13648"/>
  </conditionalFormatting>
  <conditionalFormatting sqref="G751">
    <cfRule type="duplicateValues" dxfId="16672" priority="13647"/>
  </conditionalFormatting>
  <conditionalFormatting sqref="G751">
    <cfRule type="duplicateValues" dxfId="16671" priority="13646"/>
  </conditionalFormatting>
  <conditionalFormatting sqref="G751">
    <cfRule type="duplicateValues" dxfId="16670" priority="13645"/>
  </conditionalFormatting>
  <conditionalFormatting sqref="G751">
    <cfRule type="duplicateValues" dxfId="16669" priority="13644"/>
  </conditionalFormatting>
  <conditionalFormatting sqref="G751">
    <cfRule type="duplicateValues" dxfId="16668" priority="13643"/>
  </conditionalFormatting>
  <conditionalFormatting sqref="G751">
    <cfRule type="duplicateValues" dxfId="16667" priority="13642"/>
  </conditionalFormatting>
  <conditionalFormatting sqref="G751">
    <cfRule type="duplicateValues" dxfId="16666" priority="13641"/>
  </conditionalFormatting>
  <conditionalFormatting sqref="G751">
    <cfRule type="duplicateValues" dxfId="16665" priority="13640"/>
  </conditionalFormatting>
  <conditionalFormatting sqref="G751">
    <cfRule type="duplicateValues" dxfId="16664" priority="13639"/>
  </conditionalFormatting>
  <conditionalFormatting sqref="G752">
    <cfRule type="duplicateValues" dxfId="16663" priority="13638"/>
  </conditionalFormatting>
  <conditionalFormatting sqref="G750">
    <cfRule type="duplicateValues" dxfId="16662" priority="13637"/>
  </conditionalFormatting>
  <conditionalFormatting sqref="G750">
    <cfRule type="duplicateValues" dxfId="16661" priority="13636"/>
  </conditionalFormatting>
  <conditionalFormatting sqref="G750">
    <cfRule type="duplicateValues" dxfId="16660" priority="13635"/>
  </conditionalFormatting>
  <conditionalFormatting sqref="G750">
    <cfRule type="duplicateValues" dxfId="16659" priority="13634"/>
  </conditionalFormatting>
  <conditionalFormatting sqref="G750">
    <cfRule type="duplicateValues" dxfId="16658" priority="13633"/>
  </conditionalFormatting>
  <conditionalFormatting sqref="G750">
    <cfRule type="duplicateValues" dxfId="16657" priority="13632"/>
  </conditionalFormatting>
  <conditionalFormatting sqref="G750">
    <cfRule type="duplicateValues" dxfId="16656" priority="13631"/>
  </conditionalFormatting>
  <conditionalFormatting sqref="G750">
    <cfRule type="duplicateValues" dxfId="16655" priority="13630"/>
  </conditionalFormatting>
  <conditionalFormatting sqref="G750">
    <cfRule type="duplicateValues" dxfId="16654" priority="13629"/>
  </conditionalFormatting>
  <conditionalFormatting sqref="G750">
    <cfRule type="duplicateValues" dxfId="16653" priority="13628"/>
  </conditionalFormatting>
  <conditionalFormatting sqref="G750">
    <cfRule type="duplicateValues" dxfId="16652" priority="13627"/>
  </conditionalFormatting>
  <conditionalFormatting sqref="G750">
    <cfRule type="duplicateValues" dxfId="16651" priority="13626"/>
  </conditionalFormatting>
  <conditionalFormatting sqref="G750">
    <cfRule type="duplicateValues" dxfId="16650" priority="13625"/>
  </conditionalFormatting>
  <conditionalFormatting sqref="G750">
    <cfRule type="duplicateValues" dxfId="16649" priority="13624"/>
  </conditionalFormatting>
  <conditionalFormatting sqref="G750">
    <cfRule type="duplicateValues" dxfId="16648" priority="13623"/>
  </conditionalFormatting>
  <conditionalFormatting sqref="G750">
    <cfRule type="duplicateValues" dxfId="16647" priority="13622"/>
  </conditionalFormatting>
  <conditionalFormatting sqref="G750">
    <cfRule type="duplicateValues" dxfId="16646" priority="13621"/>
  </conditionalFormatting>
  <conditionalFormatting sqref="G750">
    <cfRule type="duplicateValues" dxfId="16645" priority="13620"/>
  </conditionalFormatting>
  <conditionalFormatting sqref="G750">
    <cfRule type="duplicateValues" dxfId="16644" priority="13619"/>
  </conditionalFormatting>
  <conditionalFormatting sqref="G750">
    <cfRule type="duplicateValues" dxfId="16643" priority="13618"/>
  </conditionalFormatting>
  <conditionalFormatting sqref="G750">
    <cfRule type="duplicateValues" dxfId="16642" priority="13617"/>
  </conditionalFormatting>
  <conditionalFormatting sqref="G750">
    <cfRule type="duplicateValues" dxfId="16641" priority="13616"/>
  </conditionalFormatting>
  <conditionalFormatting sqref="G750">
    <cfRule type="duplicateValues" dxfId="16640" priority="13615"/>
  </conditionalFormatting>
  <conditionalFormatting sqref="G750">
    <cfRule type="duplicateValues" dxfId="16639" priority="13614"/>
  </conditionalFormatting>
  <conditionalFormatting sqref="G750">
    <cfRule type="duplicateValues" dxfId="16638" priority="13613"/>
  </conditionalFormatting>
  <conditionalFormatting sqref="G750">
    <cfRule type="duplicateValues" dxfId="16637" priority="13612"/>
  </conditionalFormatting>
  <conditionalFormatting sqref="G750">
    <cfRule type="duplicateValues" dxfId="16636" priority="13611"/>
  </conditionalFormatting>
  <conditionalFormatting sqref="G750">
    <cfRule type="duplicateValues" dxfId="16635" priority="13610"/>
  </conditionalFormatting>
  <conditionalFormatting sqref="G750">
    <cfRule type="duplicateValues" dxfId="16634" priority="13609"/>
  </conditionalFormatting>
  <conditionalFormatting sqref="G750">
    <cfRule type="duplicateValues" dxfId="16633" priority="13608"/>
  </conditionalFormatting>
  <conditionalFormatting sqref="G750">
    <cfRule type="duplicateValues" dxfId="16632" priority="13607"/>
  </conditionalFormatting>
  <conditionalFormatting sqref="G750">
    <cfRule type="duplicateValues" dxfId="16631" priority="13606"/>
  </conditionalFormatting>
  <conditionalFormatting sqref="G750">
    <cfRule type="duplicateValues" dxfId="16630" priority="13605"/>
  </conditionalFormatting>
  <conditionalFormatting sqref="G750">
    <cfRule type="duplicateValues" dxfId="16629" priority="13604"/>
  </conditionalFormatting>
  <conditionalFormatting sqref="G750">
    <cfRule type="duplicateValues" dxfId="16628" priority="13603"/>
  </conditionalFormatting>
  <conditionalFormatting sqref="G750">
    <cfRule type="duplicateValues" dxfId="16627" priority="13602"/>
  </conditionalFormatting>
  <conditionalFormatting sqref="G750">
    <cfRule type="duplicateValues" dxfId="16626" priority="13601"/>
  </conditionalFormatting>
  <conditionalFormatting sqref="G750">
    <cfRule type="duplicateValues" dxfId="16625" priority="13600"/>
  </conditionalFormatting>
  <conditionalFormatting sqref="G750">
    <cfRule type="duplicateValues" dxfId="16624" priority="13599"/>
  </conditionalFormatting>
  <conditionalFormatting sqref="G750">
    <cfRule type="duplicateValues" dxfId="16623" priority="13598"/>
  </conditionalFormatting>
  <conditionalFormatting sqref="G750">
    <cfRule type="duplicateValues" dxfId="16622" priority="13597"/>
  </conditionalFormatting>
  <conditionalFormatting sqref="G750">
    <cfRule type="duplicateValues" dxfId="16621" priority="13596"/>
  </conditionalFormatting>
  <conditionalFormatting sqref="G750">
    <cfRule type="duplicateValues" dxfId="16620" priority="13595"/>
  </conditionalFormatting>
  <conditionalFormatting sqref="G750">
    <cfRule type="duplicateValues" dxfId="16619" priority="13594"/>
  </conditionalFormatting>
  <conditionalFormatting sqref="G750">
    <cfRule type="duplicateValues" dxfId="16618" priority="13593"/>
  </conditionalFormatting>
  <conditionalFormatting sqref="G750">
    <cfRule type="duplicateValues" dxfId="16617" priority="13592"/>
  </conditionalFormatting>
  <conditionalFormatting sqref="G750">
    <cfRule type="duplicateValues" dxfId="16616" priority="13591"/>
  </conditionalFormatting>
  <conditionalFormatting sqref="G750">
    <cfRule type="duplicateValues" dxfId="16615" priority="13590"/>
  </conditionalFormatting>
  <conditionalFormatting sqref="G750">
    <cfRule type="duplicateValues" dxfId="16614" priority="13589"/>
  </conditionalFormatting>
  <conditionalFormatting sqref="G750">
    <cfRule type="duplicateValues" dxfId="16613" priority="13588"/>
  </conditionalFormatting>
  <conditionalFormatting sqref="G750">
    <cfRule type="duplicateValues" dxfId="16612" priority="13587"/>
  </conditionalFormatting>
  <conditionalFormatting sqref="G750">
    <cfRule type="duplicateValues" dxfId="16611" priority="13586"/>
  </conditionalFormatting>
  <conditionalFormatting sqref="G750">
    <cfRule type="duplicateValues" dxfId="16610" priority="13585"/>
  </conditionalFormatting>
  <conditionalFormatting sqref="G750">
    <cfRule type="duplicateValues" dxfId="16609" priority="13584"/>
  </conditionalFormatting>
  <conditionalFormatting sqref="G750">
    <cfRule type="duplicateValues" dxfId="16608" priority="13583"/>
  </conditionalFormatting>
  <conditionalFormatting sqref="G750">
    <cfRule type="duplicateValues" dxfId="16607" priority="13582"/>
  </conditionalFormatting>
  <conditionalFormatting sqref="G750">
    <cfRule type="duplicateValues" dxfId="16606" priority="13581"/>
  </conditionalFormatting>
  <conditionalFormatting sqref="G750">
    <cfRule type="duplicateValues" dxfId="16605" priority="13580"/>
  </conditionalFormatting>
  <conditionalFormatting sqref="G750">
    <cfRule type="duplicateValues" dxfId="16604" priority="13579"/>
  </conditionalFormatting>
  <conditionalFormatting sqref="G750">
    <cfRule type="duplicateValues" dxfId="16603" priority="13578"/>
  </conditionalFormatting>
  <conditionalFormatting sqref="G750">
    <cfRule type="duplicateValues" dxfId="16602" priority="13577"/>
  </conditionalFormatting>
  <conditionalFormatting sqref="G750">
    <cfRule type="duplicateValues" dxfId="16601" priority="13576"/>
  </conditionalFormatting>
  <conditionalFormatting sqref="G750">
    <cfRule type="duplicateValues" dxfId="16600" priority="13575"/>
  </conditionalFormatting>
  <conditionalFormatting sqref="G750">
    <cfRule type="duplicateValues" dxfId="16599" priority="13574"/>
  </conditionalFormatting>
  <conditionalFormatting sqref="G750">
    <cfRule type="duplicateValues" dxfId="16598" priority="13573"/>
  </conditionalFormatting>
  <conditionalFormatting sqref="G750">
    <cfRule type="duplicateValues" dxfId="16597" priority="13572"/>
  </conditionalFormatting>
  <conditionalFormatting sqref="G750">
    <cfRule type="duplicateValues" dxfId="16596" priority="13571"/>
  </conditionalFormatting>
  <conditionalFormatting sqref="G750">
    <cfRule type="duplicateValues" dxfId="16595" priority="13570"/>
  </conditionalFormatting>
  <conditionalFormatting sqref="G750">
    <cfRule type="duplicateValues" dxfId="16594" priority="13569"/>
  </conditionalFormatting>
  <conditionalFormatting sqref="G751">
    <cfRule type="duplicateValues" dxfId="16593" priority="13568"/>
  </conditionalFormatting>
  <conditionalFormatting sqref="G750">
    <cfRule type="duplicateValues" dxfId="16592" priority="13567"/>
  </conditionalFormatting>
  <conditionalFormatting sqref="G750">
    <cfRule type="duplicateValues" dxfId="16591" priority="13566"/>
  </conditionalFormatting>
  <conditionalFormatting sqref="G750">
    <cfRule type="duplicateValues" dxfId="16590" priority="13565"/>
  </conditionalFormatting>
  <conditionalFormatting sqref="G750">
    <cfRule type="duplicateValues" dxfId="16589" priority="13564"/>
  </conditionalFormatting>
  <conditionalFormatting sqref="G750">
    <cfRule type="duplicateValues" dxfId="16588" priority="13563"/>
  </conditionalFormatting>
  <conditionalFormatting sqref="G750">
    <cfRule type="duplicateValues" dxfId="16587" priority="13562"/>
  </conditionalFormatting>
  <conditionalFormatting sqref="G750">
    <cfRule type="duplicateValues" dxfId="16586" priority="13561"/>
  </conditionalFormatting>
  <conditionalFormatting sqref="G750">
    <cfRule type="duplicateValues" dxfId="16585" priority="13560"/>
  </conditionalFormatting>
  <conditionalFormatting sqref="G750">
    <cfRule type="duplicateValues" dxfId="16584" priority="13559"/>
  </conditionalFormatting>
  <conditionalFormatting sqref="G750">
    <cfRule type="duplicateValues" dxfId="16583" priority="13558"/>
  </conditionalFormatting>
  <conditionalFormatting sqref="G750">
    <cfRule type="duplicateValues" dxfId="16582" priority="13557"/>
  </conditionalFormatting>
  <conditionalFormatting sqref="G750">
    <cfRule type="duplicateValues" dxfId="16581" priority="13556"/>
  </conditionalFormatting>
  <conditionalFormatting sqref="G750">
    <cfRule type="duplicateValues" dxfId="16580" priority="13555"/>
  </conditionalFormatting>
  <conditionalFormatting sqref="G750">
    <cfRule type="duplicateValues" dxfId="16579" priority="13554"/>
  </conditionalFormatting>
  <conditionalFormatting sqref="G750">
    <cfRule type="duplicateValues" dxfId="16578" priority="13553"/>
  </conditionalFormatting>
  <conditionalFormatting sqref="G750">
    <cfRule type="duplicateValues" dxfId="16577" priority="13552"/>
  </conditionalFormatting>
  <conditionalFormatting sqref="G750">
    <cfRule type="duplicateValues" dxfId="16576" priority="13551"/>
  </conditionalFormatting>
  <conditionalFormatting sqref="G750">
    <cfRule type="duplicateValues" dxfId="16575" priority="13550"/>
  </conditionalFormatting>
  <conditionalFormatting sqref="G750">
    <cfRule type="duplicateValues" dxfId="16574" priority="13549"/>
  </conditionalFormatting>
  <conditionalFormatting sqref="G750">
    <cfRule type="duplicateValues" dxfId="16573" priority="13548"/>
  </conditionalFormatting>
  <conditionalFormatting sqref="G750">
    <cfRule type="duplicateValues" dxfId="16572" priority="13547"/>
  </conditionalFormatting>
  <conditionalFormatting sqref="G750">
    <cfRule type="duplicateValues" dxfId="16571" priority="13546"/>
  </conditionalFormatting>
  <conditionalFormatting sqref="G750">
    <cfRule type="duplicateValues" dxfId="16570" priority="13545"/>
  </conditionalFormatting>
  <conditionalFormatting sqref="G750">
    <cfRule type="duplicateValues" dxfId="16569" priority="13544"/>
  </conditionalFormatting>
  <conditionalFormatting sqref="G750">
    <cfRule type="duplicateValues" dxfId="16568" priority="13543"/>
  </conditionalFormatting>
  <conditionalFormatting sqref="G750">
    <cfRule type="duplicateValues" dxfId="16567" priority="13542"/>
  </conditionalFormatting>
  <conditionalFormatting sqref="G750">
    <cfRule type="duplicateValues" dxfId="16566" priority="13541"/>
  </conditionalFormatting>
  <conditionalFormatting sqref="G750">
    <cfRule type="duplicateValues" dxfId="16565" priority="13540"/>
  </conditionalFormatting>
  <conditionalFormatting sqref="G750">
    <cfRule type="duplicateValues" dxfId="16564" priority="13539"/>
  </conditionalFormatting>
  <conditionalFormatting sqref="G750">
    <cfRule type="duplicateValues" dxfId="16563" priority="13538"/>
  </conditionalFormatting>
  <conditionalFormatting sqref="G750">
    <cfRule type="duplicateValues" dxfId="16562" priority="13537"/>
  </conditionalFormatting>
  <conditionalFormatting sqref="G750">
    <cfRule type="duplicateValues" dxfId="16561" priority="13536"/>
  </conditionalFormatting>
  <conditionalFormatting sqref="G750">
    <cfRule type="duplicateValues" dxfId="16560" priority="13535"/>
  </conditionalFormatting>
  <conditionalFormatting sqref="G750">
    <cfRule type="duplicateValues" dxfId="16559" priority="13534"/>
  </conditionalFormatting>
  <conditionalFormatting sqref="G750">
    <cfRule type="duplicateValues" dxfId="16558" priority="13533"/>
  </conditionalFormatting>
  <conditionalFormatting sqref="G750">
    <cfRule type="duplicateValues" dxfId="16557" priority="13532"/>
  </conditionalFormatting>
  <conditionalFormatting sqref="G750">
    <cfRule type="duplicateValues" dxfId="16556" priority="13531"/>
  </conditionalFormatting>
  <conditionalFormatting sqref="G750">
    <cfRule type="duplicateValues" dxfId="16555" priority="13530"/>
  </conditionalFormatting>
  <conditionalFormatting sqref="G750">
    <cfRule type="duplicateValues" dxfId="16554" priority="13529"/>
  </conditionalFormatting>
  <conditionalFormatting sqref="G750">
    <cfRule type="duplicateValues" dxfId="16553" priority="13528"/>
  </conditionalFormatting>
  <conditionalFormatting sqref="G750">
    <cfRule type="duplicateValues" dxfId="16552" priority="13527"/>
  </conditionalFormatting>
  <conditionalFormatting sqref="G750">
    <cfRule type="duplicateValues" dxfId="16551" priority="13526"/>
  </conditionalFormatting>
  <conditionalFormatting sqref="G750">
    <cfRule type="duplicateValues" dxfId="16550" priority="13525"/>
  </conditionalFormatting>
  <conditionalFormatting sqref="G750">
    <cfRule type="duplicateValues" dxfId="16549" priority="13524"/>
  </conditionalFormatting>
  <conditionalFormatting sqref="G750">
    <cfRule type="duplicateValues" dxfId="16548" priority="13523"/>
  </conditionalFormatting>
  <conditionalFormatting sqref="G750">
    <cfRule type="duplicateValues" dxfId="16547" priority="13522"/>
  </conditionalFormatting>
  <conditionalFormatting sqref="G750">
    <cfRule type="duplicateValues" dxfId="16546" priority="13521"/>
  </conditionalFormatting>
  <conditionalFormatting sqref="G750">
    <cfRule type="duplicateValues" dxfId="16545" priority="13520"/>
  </conditionalFormatting>
  <conditionalFormatting sqref="G750">
    <cfRule type="duplicateValues" dxfId="16544" priority="13519"/>
  </conditionalFormatting>
  <conditionalFormatting sqref="G750">
    <cfRule type="duplicateValues" dxfId="16543" priority="13518"/>
  </conditionalFormatting>
  <conditionalFormatting sqref="G750">
    <cfRule type="duplicateValues" dxfId="16542" priority="13517"/>
  </conditionalFormatting>
  <conditionalFormatting sqref="G750">
    <cfRule type="duplicateValues" dxfId="16541" priority="13516"/>
  </conditionalFormatting>
  <conditionalFormatting sqref="G750">
    <cfRule type="duplicateValues" dxfId="16540" priority="13515"/>
  </conditionalFormatting>
  <conditionalFormatting sqref="G750">
    <cfRule type="duplicateValues" dxfId="16539" priority="13514"/>
  </conditionalFormatting>
  <conditionalFormatting sqref="G750">
    <cfRule type="duplicateValues" dxfId="16538" priority="13513"/>
  </conditionalFormatting>
  <conditionalFormatting sqref="G750">
    <cfRule type="duplicateValues" dxfId="16537" priority="13512"/>
  </conditionalFormatting>
  <conditionalFormatting sqref="G750">
    <cfRule type="duplicateValues" dxfId="16536" priority="13511"/>
  </conditionalFormatting>
  <conditionalFormatting sqref="G750">
    <cfRule type="duplicateValues" dxfId="16535" priority="13510"/>
  </conditionalFormatting>
  <conditionalFormatting sqref="G750">
    <cfRule type="duplicateValues" dxfId="16534" priority="13509"/>
  </conditionalFormatting>
  <conditionalFormatting sqref="G750">
    <cfRule type="duplicateValues" dxfId="16533" priority="13508"/>
  </conditionalFormatting>
  <conditionalFormatting sqref="G750">
    <cfRule type="duplicateValues" dxfId="16532" priority="13507"/>
  </conditionalFormatting>
  <conditionalFormatting sqref="G750">
    <cfRule type="duplicateValues" dxfId="16531" priority="13506"/>
  </conditionalFormatting>
  <conditionalFormatting sqref="G750">
    <cfRule type="duplicateValues" dxfId="16530" priority="13505"/>
  </conditionalFormatting>
  <conditionalFormatting sqref="G750">
    <cfRule type="duplicateValues" dxfId="16529" priority="13504"/>
  </conditionalFormatting>
  <conditionalFormatting sqref="G750">
    <cfRule type="duplicateValues" dxfId="16528" priority="13503"/>
  </conditionalFormatting>
  <conditionalFormatting sqref="G750">
    <cfRule type="duplicateValues" dxfId="16527" priority="13502"/>
  </conditionalFormatting>
  <conditionalFormatting sqref="G750">
    <cfRule type="duplicateValues" dxfId="16526" priority="13501"/>
  </conditionalFormatting>
  <conditionalFormatting sqref="G750">
    <cfRule type="duplicateValues" dxfId="16525" priority="13500"/>
  </conditionalFormatting>
  <conditionalFormatting sqref="G750">
    <cfRule type="duplicateValues" dxfId="16524" priority="13499"/>
  </conditionalFormatting>
  <conditionalFormatting sqref="G751">
    <cfRule type="duplicateValues" dxfId="16523" priority="13498"/>
  </conditionalFormatting>
  <conditionalFormatting sqref="G749">
    <cfRule type="duplicateValues" dxfId="16522" priority="13497"/>
  </conditionalFormatting>
  <conditionalFormatting sqref="G749">
    <cfRule type="duplicateValues" dxfId="16521" priority="13496"/>
  </conditionalFormatting>
  <conditionalFormatting sqref="G749">
    <cfRule type="duplicateValues" dxfId="16520" priority="13495"/>
  </conditionalFormatting>
  <conditionalFormatting sqref="G749">
    <cfRule type="duplicateValues" dxfId="16519" priority="13494"/>
  </conditionalFormatting>
  <conditionalFormatting sqref="G749">
    <cfRule type="duplicateValues" dxfId="16518" priority="13493"/>
  </conditionalFormatting>
  <conditionalFormatting sqref="G749">
    <cfRule type="duplicateValues" dxfId="16517" priority="13492"/>
  </conditionalFormatting>
  <conditionalFormatting sqref="G749">
    <cfRule type="duplicateValues" dxfId="16516" priority="13491"/>
  </conditionalFormatting>
  <conditionalFormatting sqref="G749">
    <cfRule type="duplicateValues" dxfId="16515" priority="13490"/>
  </conditionalFormatting>
  <conditionalFormatting sqref="G749">
    <cfRule type="duplicateValues" dxfId="16514" priority="13489"/>
  </conditionalFormatting>
  <conditionalFormatting sqref="G749">
    <cfRule type="duplicateValues" dxfId="16513" priority="13488"/>
  </conditionalFormatting>
  <conditionalFormatting sqref="G749">
    <cfRule type="duplicateValues" dxfId="16512" priority="13487"/>
  </conditionalFormatting>
  <conditionalFormatting sqref="G749">
    <cfRule type="duplicateValues" dxfId="16511" priority="13486"/>
  </conditionalFormatting>
  <conditionalFormatting sqref="G749">
    <cfRule type="duplicateValues" dxfId="16510" priority="13485"/>
  </conditionalFormatting>
  <conditionalFormatting sqref="G749">
    <cfRule type="duplicateValues" dxfId="16509" priority="13484"/>
  </conditionalFormatting>
  <conditionalFormatting sqref="G749">
    <cfRule type="duplicateValues" dxfId="16508" priority="13483"/>
  </conditionalFormatting>
  <conditionalFormatting sqref="G749">
    <cfRule type="duplicateValues" dxfId="16507" priority="13482"/>
  </conditionalFormatting>
  <conditionalFormatting sqref="G749">
    <cfRule type="duplicateValues" dxfId="16506" priority="13481"/>
  </conditionalFormatting>
  <conditionalFormatting sqref="G749">
    <cfRule type="duplicateValues" dxfId="16505" priority="13480"/>
  </conditionalFormatting>
  <conditionalFormatting sqref="G749">
    <cfRule type="duplicateValues" dxfId="16504" priority="13479"/>
  </conditionalFormatting>
  <conditionalFormatting sqref="G749">
    <cfRule type="duplicateValues" dxfId="16503" priority="13478"/>
  </conditionalFormatting>
  <conditionalFormatting sqref="G749">
    <cfRule type="duplicateValues" dxfId="16502" priority="13477"/>
  </conditionalFormatting>
  <conditionalFormatting sqref="G749">
    <cfRule type="duplicateValues" dxfId="16501" priority="13476"/>
  </conditionalFormatting>
  <conditionalFormatting sqref="G749">
    <cfRule type="duplicateValues" dxfId="16500" priority="13475"/>
  </conditionalFormatting>
  <conditionalFormatting sqref="G749">
    <cfRule type="duplicateValues" dxfId="16499" priority="13474"/>
  </conditionalFormatting>
  <conditionalFormatting sqref="G749">
    <cfRule type="duplicateValues" dxfId="16498" priority="13473"/>
  </conditionalFormatting>
  <conditionalFormatting sqref="G749">
    <cfRule type="duplicateValues" dxfId="16497" priority="13472"/>
  </conditionalFormatting>
  <conditionalFormatting sqref="G749">
    <cfRule type="duplicateValues" dxfId="16496" priority="13471"/>
  </conditionalFormatting>
  <conditionalFormatting sqref="G749">
    <cfRule type="duplicateValues" dxfId="16495" priority="13470"/>
  </conditionalFormatting>
  <conditionalFormatting sqref="G749">
    <cfRule type="duplicateValues" dxfId="16494" priority="13469"/>
  </conditionalFormatting>
  <conditionalFormatting sqref="G749">
    <cfRule type="duplicateValues" dxfId="16493" priority="13468"/>
  </conditionalFormatting>
  <conditionalFormatting sqref="G749">
    <cfRule type="duplicateValues" dxfId="16492" priority="13467"/>
  </conditionalFormatting>
  <conditionalFormatting sqref="G749">
    <cfRule type="duplicateValues" dxfId="16491" priority="13466"/>
  </conditionalFormatting>
  <conditionalFormatting sqref="G749">
    <cfRule type="duplicateValues" dxfId="16490" priority="13465"/>
  </conditionalFormatting>
  <conditionalFormatting sqref="G749">
    <cfRule type="duplicateValues" dxfId="16489" priority="13464"/>
  </conditionalFormatting>
  <conditionalFormatting sqref="G749">
    <cfRule type="duplicateValues" dxfId="16488" priority="13463"/>
  </conditionalFormatting>
  <conditionalFormatting sqref="G749">
    <cfRule type="duplicateValues" dxfId="16487" priority="13462"/>
  </conditionalFormatting>
  <conditionalFormatting sqref="G749">
    <cfRule type="duplicateValues" dxfId="16486" priority="13461"/>
  </conditionalFormatting>
  <conditionalFormatting sqref="G749">
    <cfRule type="duplicateValues" dxfId="16485" priority="13460"/>
  </conditionalFormatting>
  <conditionalFormatting sqref="G749">
    <cfRule type="duplicateValues" dxfId="16484" priority="13459"/>
  </conditionalFormatting>
  <conditionalFormatting sqref="G749">
    <cfRule type="duplicateValues" dxfId="16483" priority="13458"/>
  </conditionalFormatting>
  <conditionalFormatting sqref="G749">
    <cfRule type="duplicateValues" dxfId="16482" priority="13457"/>
  </conditionalFormatting>
  <conditionalFormatting sqref="G749">
    <cfRule type="duplicateValues" dxfId="16481" priority="13456"/>
  </conditionalFormatting>
  <conditionalFormatting sqref="G749">
    <cfRule type="duplicateValues" dxfId="16480" priority="13455"/>
  </conditionalFormatting>
  <conditionalFormatting sqref="G749">
    <cfRule type="duplicateValues" dxfId="16479" priority="13454"/>
  </conditionalFormatting>
  <conditionalFormatting sqref="G749">
    <cfRule type="duplicateValues" dxfId="16478" priority="13453"/>
  </conditionalFormatting>
  <conditionalFormatting sqref="G749">
    <cfRule type="duplicateValues" dxfId="16477" priority="13452"/>
  </conditionalFormatting>
  <conditionalFormatting sqref="G749">
    <cfRule type="duplicateValues" dxfId="16476" priority="13451"/>
  </conditionalFormatting>
  <conditionalFormatting sqref="G749">
    <cfRule type="duplicateValues" dxfId="16475" priority="13450"/>
  </conditionalFormatting>
  <conditionalFormatting sqref="G749">
    <cfRule type="duplicateValues" dxfId="16474" priority="13449"/>
  </conditionalFormatting>
  <conditionalFormatting sqref="G749">
    <cfRule type="duplicateValues" dxfId="16473" priority="13448"/>
  </conditionalFormatting>
  <conditionalFormatting sqref="G749">
    <cfRule type="duplicateValues" dxfId="16472" priority="13447"/>
  </conditionalFormatting>
  <conditionalFormatting sqref="G749">
    <cfRule type="duplicateValues" dxfId="16471" priority="13446"/>
  </conditionalFormatting>
  <conditionalFormatting sqref="G749">
    <cfRule type="duplicateValues" dxfId="16470" priority="13445"/>
  </conditionalFormatting>
  <conditionalFormatting sqref="G749">
    <cfRule type="duplicateValues" dxfId="16469" priority="13444"/>
  </conditionalFormatting>
  <conditionalFormatting sqref="G749">
    <cfRule type="duplicateValues" dxfId="16468" priority="13443"/>
  </conditionalFormatting>
  <conditionalFormatting sqref="G749">
    <cfRule type="duplicateValues" dxfId="16467" priority="13442"/>
  </conditionalFormatting>
  <conditionalFormatting sqref="G749">
    <cfRule type="duplicateValues" dxfId="16466" priority="13441"/>
  </conditionalFormatting>
  <conditionalFormatting sqref="G749">
    <cfRule type="duplicateValues" dxfId="16465" priority="13440"/>
  </conditionalFormatting>
  <conditionalFormatting sqref="G749">
    <cfRule type="duplicateValues" dxfId="16464" priority="13439"/>
  </conditionalFormatting>
  <conditionalFormatting sqref="G749">
    <cfRule type="duplicateValues" dxfId="16463" priority="13438"/>
  </conditionalFormatting>
  <conditionalFormatting sqref="G749">
    <cfRule type="duplicateValues" dxfId="16462" priority="13437"/>
  </conditionalFormatting>
  <conditionalFormatting sqref="G749">
    <cfRule type="duplicateValues" dxfId="16461" priority="13436"/>
  </conditionalFormatting>
  <conditionalFormatting sqref="G749">
    <cfRule type="duplicateValues" dxfId="16460" priority="13435"/>
  </conditionalFormatting>
  <conditionalFormatting sqref="G749">
    <cfRule type="duplicateValues" dxfId="16459" priority="13434"/>
  </conditionalFormatting>
  <conditionalFormatting sqref="G749">
    <cfRule type="duplicateValues" dxfId="16458" priority="13433"/>
  </conditionalFormatting>
  <conditionalFormatting sqref="G749">
    <cfRule type="duplicateValues" dxfId="16457" priority="13432"/>
  </conditionalFormatting>
  <conditionalFormatting sqref="G749">
    <cfRule type="duplicateValues" dxfId="16456" priority="13431"/>
  </conditionalFormatting>
  <conditionalFormatting sqref="G749">
    <cfRule type="duplicateValues" dxfId="16455" priority="13430"/>
  </conditionalFormatting>
  <conditionalFormatting sqref="G749">
    <cfRule type="duplicateValues" dxfId="16454" priority="13429"/>
  </conditionalFormatting>
  <conditionalFormatting sqref="G750">
    <cfRule type="duplicateValues" dxfId="16453" priority="13428"/>
  </conditionalFormatting>
  <conditionalFormatting sqref="G759">
    <cfRule type="duplicateValues" dxfId="16452" priority="13427"/>
  </conditionalFormatting>
  <conditionalFormatting sqref="G759">
    <cfRule type="duplicateValues" dxfId="16451" priority="13426"/>
  </conditionalFormatting>
  <conditionalFormatting sqref="G759">
    <cfRule type="duplicateValues" dxfId="16450" priority="13425"/>
  </conditionalFormatting>
  <conditionalFormatting sqref="G759">
    <cfRule type="duplicateValues" dxfId="16449" priority="13424"/>
  </conditionalFormatting>
  <conditionalFormatting sqref="G759">
    <cfRule type="duplicateValues" dxfId="16448" priority="13423"/>
  </conditionalFormatting>
  <conditionalFormatting sqref="G759">
    <cfRule type="duplicateValues" dxfId="16447" priority="13422"/>
  </conditionalFormatting>
  <conditionalFormatting sqref="G759">
    <cfRule type="duplicateValues" dxfId="16446" priority="13421"/>
  </conditionalFormatting>
  <conditionalFormatting sqref="G759">
    <cfRule type="duplicateValues" dxfId="16445" priority="13420"/>
  </conditionalFormatting>
  <conditionalFormatting sqref="G759">
    <cfRule type="duplicateValues" dxfId="16444" priority="13419"/>
  </conditionalFormatting>
  <conditionalFormatting sqref="G759">
    <cfRule type="duplicateValues" dxfId="16443" priority="13418"/>
  </conditionalFormatting>
  <conditionalFormatting sqref="G759">
    <cfRule type="duplicateValues" dxfId="16442" priority="13417"/>
  </conditionalFormatting>
  <conditionalFormatting sqref="G759">
    <cfRule type="duplicateValues" dxfId="16441" priority="13416"/>
  </conditionalFormatting>
  <conditionalFormatting sqref="G759">
    <cfRule type="duplicateValues" dxfId="16440" priority="13415"/>
  </conditionalFormatting>
  <conditionalFormatting sqref="G759">
    <cfRule type="duplicateValues" dxfId="16439" priority="13414"/>
  </conditionalFormatting>
  <conditionalFormatting sqref="G759">
    <cfRule type="duplicateValues" dxfId="16438" priority="13413"/>
  </conditionalFormatting>
  <conditionalFormatting sqref="G759">
    <cfRule type="duplicateValues" dxfId="16437" priority="13412"/>
  </conditionalFormatting>
  <conditionalFormatting sqref="G759">
    <cfRule type="duplicateValues" dxfId="16436" priority="13411"/>
  </conditionalFormatting>
  <conditionalFormatting sqref="G759">
    <cfRule type="duplicateValues" dxfId="16435" priority="13410"/>
  </conditionalFormatting>
  <conditionalFormatting sqref="G759">
    <cfRule type="duplicateValues" dxfId="16434" priority="13409"/>
  </conditionalFormatting>
  <conditionalFormatting sqref="G759">
    <cfRule type="duplicateValues" dxfId="16433" priority="13408"/>
  </conditionalFormatting>
  <conditionalFormatting sqref="G759">
    <cfRule type="duplicateValues" dxfId="16432" priority="13407"/>
  </conditionalFormatting>
  <conditionalFormatting sqref="G759">
    <cfRule type="duplicateValues" dxfId="16431" priority="13406"/>
  </conditionalFormatting>
  <conditionalFormatting sqref="G759">
    <cfRule type="duplicateValues" dxfId="16430" priority="13405"/>
  </conditionalFormatting>
  <conditionalFormatting sqref="G759">
    <cfRule type="duplicateValues" dxfId="16429" priority="13404"/>
  </conditionalFormatting>
  <conditionalFormatting sqref="G759">
    <cfRule type="duplicateValues" dxfId="16428" priority="13403"/>
  </conditionalFormatting>
  <conditionalFormatting sqref="G759">
    <cfRule type="duplicateValues" dxfId="16427" priority="13402"/>
  </conditionalFormatting>
  <conditionalFormatting sqref="G759">
    <cfRule type="duplicateValues" dxfId="16426" priority="13401"/>
  </conditionalFormatting>
  <conditionalFormatting sqref="G759">
    <cfRule type="duplicateValues" dxfId="16425" priority="13400"/>
  </conditionalFormatting>
  <conditionalFormatting sqref="G759">
    <cfRule type="duplicateValues" dxfId="16424" priority="13399"/>
  </conditionalFormatting>
  <conditionalFormatting sqref="G759">
    <cfRule type="duplicateValues" dxfId="16423" priority="13398"/>
  </conditionalFormatting>
  <conditionalFormatting sqref="G759">
    <cfRule type="duplicateValues" dxfId="16422" priority="13397"/>
  </conditionalFormatting>
  <conditionalFormatting sqref="G759">
    <cfRule type="duplicateValues" dxfId="16421" priority="13396"/>
  </conditionalFormatting>
  <conditionalFormatting sqref="G759">
    <cfRule type="duplicateValues" dxfId="16420" priority="13395"/>
  </conditionalFormatting>
  <conditionalFormatting sqref="G759">
    <cfRule type="duplicateValues" dxfId="16419" priority="13394"/>
  </conditionalFormatting>
  <conditionalFormatting sqref="G759">
    <cfRule type="duplicateValues" dxfId="16418" priority="13393"/>
  </conditionalFormatting>
  <conditionalFormatting sqref="G759">
    <cfRule type="duplicateValues" dxfId="16417" priority="13392"/>
  </conditionalFormatting>
  <conditionalFormatting sqref="G759">
    <cfRule type="duplicateValues" dxfId="16416" priority="13391"/>
  </conditionalFormatting>
  <conditionalFormatting sqref="G759">
    <cfRule type="duplicateValues" dxfId="16415" priority="13390"/>
  </conditionalFormatting>
  <conditionalFormatting sqref="G759">
    <cfRule type="duplicateValues" dxfId="16414" priority="13389"/>
  </conditionalFormatting>
  <conditionalFormatting sqref="G759">
    <cfRule type="duplicateValues" dxfId="16413" priority="13388"/>
  </conditionalFormatting>
  <conditionalFormatting sqref="G759">
    <cfRule type="duplicateValues" dxfId="16412" priority="13387"/>
  </conditionalFormatting>
  <conditionalFormatting sqref="G759">
    <cfRule type="duplicateValues" dxfId="16411" priority="13386"/>
  </conditionalFormatting>
  <conditionalFormatting sqref="G759">
    <cfRule type="duplicateValues" dxfId="16410" priority="13385"/>
  </conditionalFormatting>
  <conditionalFormatting sqref="G759">
    <cfRule type="duplicateValues" dxfId="16409" priority="13384"/>
  </conditionalFormatting>
  <conditionalFormatting sqref="G759">
    <cfRule type="duplicateValues" dxfId="16408" priority="13383"/>
  </conditionalFormatting>
  <conditionalFormatting sqref="G759">
    <cfRule type="duplicateValues" dxfId="16407" priority="13382"/>
  </conditionalFormatting>
  <conditionalFormatting sqref="G759">
    <cfRule type="duplicateValues" dxfId="16406" priority="13381"/>
  </conditionalFormatting>
  <conditionalFormatting sqref="G759">
    <cfRule type="duplicateValues" dxfId="16405" priority="13380"/>
  </conditionalFormatting>
  <conditionalFormatting sqref="G759">
    <cfRule type="duplicateValues" dxfId="16404" priority="13379"/>
  </conditionalFormatting>
  <conditionalFormatting sqref="G759">
    <cfRule type="duplicateValues" dxfId="16403" priority="13378"/>
  </conditionalFormatting>
  <conditionalFormatting sqref="G759">
    <cfRule type="duplicateValues" dxfId="16402" priority="13377"/>
  </conditionalFormatting>
  <conditionalFormatting sqref="G759">
    <cfRule type="duplicateValues" dxfId="16401" priority="13376"/>
  </conditionalFormatting>
  <conditionalFormatting sqref="G759">
    <cfRule type="duplicateValues" dxfId="16400" priority="13375"/>
  </conditionalFormatting>
  <conditionalFormatting sqref="G759">
    <cfRule type="duplicateValues" dxfId="16399" priority="13374"/>
  </conditionalFormatting>
  <conditionalFormatting sqref="G759">
    <cfRule type="duplicateValues" dxfId="16398" priority="13373"/>
  </conditionalFormatting>
  <conditionalFormatting sqref="G759">
    <cfRule type="duplicateValues" dxfId="16397" priority="13372"/>
  </conditionalFormatting>
  <conditionalFormatting sqref="G759">
    <cfRule type="duplicateValues" dxfId="16396" priority="13371"/>
  </conditionalFormatting>
  <conditionalFormatting sqref="G759">
    <cfRule type="duplicateValues" dxfId="16395" priority="13370"/>
  </conditionalFormatting>
  <conditionalFormatting sqref="G759">
    <cfRule type="duplicateValues" dxfId="16394" priority="13369"/>
  </conditionalFormatting>
  <conditionalFormatting sqref="G759">
    <cfRule type="duplicateValues" dxfId="16393" priority="13368"/>
  </conditionalFormatting>
  <conditionalFormatting sqref="G759">
    <cfRule type="duplicateValues" dxfId="16392" priority="13367"/>
  </conditionalFormatting>
  <conditionalFormatting sqref="G759">
    <cfRule type="duplicateValues" dxfId="16391" priority="13366"/>
  </conditionalFormatting>
  <conditionalFormatting sqref="G759">
    <cfRule type="duplicateValues" dxfId="16390" priority="13365"/>
  </conditionalFormatting>
  <conditionalFormatting sqref="G759">
    <cfRule type="duplicateValues" dxfId="16389" priority="13364"/>
  </conditionalFormatting>
  <conditionalFormatting sqref="G759">
    <cfRule type="duplicateValues" dxfId="16388" priority="13363"/>
  </conditionalFormatting>
  <conditionalFormatting sqref="G759">
    <cfRule type="duplicateValues" dxfId="16387" priority="13362"/>
  </conditionalFormatting>
  <conditionalFormatting sqref="G759">
    <cfRule type="duplicateValues" dxfId="16386" priority="13361"/>
  </conditionalFormatting>
  <conditionalFormatting sqref="G759">
    <cfRule type="duplicateValues" dxfId="16385" priority="13360"/>
  </conditionalFormatting>
  <conditionalFormatting sqref="G759">
    <cfRule type="duplicateValues" dxfId="16384" priority="13359"/>
  </conditionalFormatting>
  <conditionalFormatting sqref="G759">
    <cfRule type="duplicateValues" dxfId="16383" priority="13358"/>
  </conditionalFormatting>
  <conditionalFormatting sqref="G759">
    <cfRule type="duplicateValues" dxfId="16382" priority="13357"/>
  </conditionalFormatting>
  <conditionalFormatting sqref="G759">
    <cfRule type="duplicateValues" dxfId="16381" priority="13356"/>
  </conditionalFormatting>
  <conditionalFormatting sqref="G759">
    <cfRule type="duplicateValues" dxfId="16380" priority="13355"/>
  </conditionalFormatting>
  <conditionalFormatting sqref="G759">
    <cfRule type="duplicateValues" dxfId="16379" priority="13354"/>
  </conditionalFormatting>
  <conditionalFormatting sqref="G759">
    <cfRule type="duplicateValues" dxfId="16378" priority="13353"/>
  </conditionalFormatting>
  <conditionalFormatting sqref="G759">
    <cfRule type="duplicateValues" dxfId="16377" priority="13352"/>
  </conditionalFormatting>
  <conditionalFormatting sqref="G759">
    <cfRule type="duplicateValues" dxfId="16376" priority="13351"/>
  </conditionalFormatting>
  <conditionalFormatting sqref="G759">
    <cfRule type="duplicateValues" dxfId="16375" priority="13350"/>
  </conditionalFormatting>
  <conditionalFormatting sqref="G759">
    <cfRule type="duplicateValues" dxfId="16374" priority="13349"/>
  </conditionalFormatting>
  <conditionalFormatting sqref="G759">
    <cfRule type="duplicateValues" dxfId="16373" priority="13348"/>
  </conditionalFormatting>
  <conditionalFormatting sqref="G759">
    <cfRule type="duplicateValues" dxfId="16372" priority="13347"/>
  </conditionalFormatting>
  <conditionalFormatting sqref="G759">
    <cfRule type="duplicateValues" dxfId="16371" priority="13346"/>
  </conditionalFormatting>
  <conditionalFormatting sqref="G759">
    <cfRule type="duplicateValues" dxfId="16370" priority="13345"/>
  </conditionalFormatting>
  <conditionalFormatting sqref="G759">
    <cfRule type="duplicateValues" dxfId="16369" priority="13344"/>
  </conditionalFormatting>
  <conditionalFormatting sqref="G759">
    <cfRule type="duplicateValues" dxfId="16368" priority="13343"/>
  </conditionalFormatting>
  <conditionalFormatting sqref="G759">
    <cfRule type="duplicateValues" dxfId="16367" priority="13342"/>
  </conditionalFormatting>
  <conditionalFormatting sqref="G759">
    <cfRule type="duplicateValues" dxfId="16366" priority="13341"/>
  </conditionalFormatting>
  <conditionalFormatting sqref="G759">
    <cfRule type="duplicateValues" dxfId="16365" priority="13340"/>
  </conditionalFormatting>
  <conditionalFormatting sqref="G759">
    <cfRule type="duplicateValues" dxfId="16364" priority="13339"/>
  </conditionalFormatting>
  <conditionalFormatting sqref="G759">
    <cfRule type="duplicateValues" dxfId="16363" priority="13338"/>
  </conditionalFormatting>
  <conditionalFormatting sqref="G759">
    <cfRule type="duplicateValues" dxfId="16362" priority="13337"/>
  </conditionalFormatting>
  <conditionalFormatting sqref="G759">
    <cfRule type="duplicateValues" dxfId="16361" priority="13336"/>
  </conditionalFormatting>
  <conditionalFormatting sqref="G759">
    <cfRule type="duplicateValues" dxfId="16360" priority="13335"/>
  </conditionalFormatting>
  <conditionalFormatting sqref="G759">
    <cfRule type="duplicateValues" dxfId="16359" priority="13334"/>
  </conditionalFormatting>
  <conditionalFormatting sqref="G759">
    <cfRule type="duplicateValues" dxfId="16358" priority="13333"/>
  </conditionalFormatting>
  <conditionalFormatting sqref="G759">
    <cfRule type="duplicateValues" dxfId="16357" priority="13332"/>
  </conditionalFormatting>
  <conditionalFormatting sqref="G759">
    <cfRule type="duplicateValues" dxfId="16356" priority="13331"/>
  </conditionalFormatting>
  <conditionalFormatting sqref="G759">
    <cfRule type="duplicateValues" dxfId="16355" priority="13330"/>
  </conditionalFormatting>
  <conditionalFormatting sqref="G759">
    <cfRule type="duplicateValues" dxfId="16354" priority="13329"/>
  </conditionalFormatting>
  <conditionalFormatting sqref="G759">
    <cfRule type="duplicateValues" dxfId="16353" priority="13328"/>
  </conditionalFormatting>
  <conditionalFormatting sqref="G759">
    <cfRule type="duplicateValues" dxfId="16352" priority="13327"/>
  </conditionalFormatting>
  <conditionalFormatting sqref="G759">
    <cfRule type="duplicateValues" dxfId="16351" priority="13326"/>
  </conditionalFormatting>
  <conditionalFormatting sqref="G759">
    <cfRule type="duplicateValues" dxfId="16350" priority="13325"/>
  </conditionalFormatting>
  <conditionalFormatting sqref="G759">
    <cfRule type="duplicateValues" dxfId="16349" priority="13324"/>
  </conditionalFormatting>
  <conditionalFormatting sqref="G759">
    <cfRule type="duplicateValues" dxfId="16348" priority="13323"/>
  </conditionalFormatting>
  <conditionalFormatting sqref="G759">
    <cfRule type="duplicateValues" dxfId="16347" priority="13322"/>
  </conditionalFormatting>
  <conditionalFormatting sqref="G759">
    <cfRule type="duplicateValues" dxfId="16346" priority="13321"/>
  </conditionalFormatting>
  <conditionalFormatting sqref="G759">
    <cfRule type="duplicateValues" dxfId="16345" priority="13320"/>
  </conditionalFormatting>
  <conditionalFormatting sqref="G759">
    <cfRule type="duplicateValues" dxfId="16344" priority="13319"/>
  </conditionalFormatting>
  <conditionalFormatting sqref="G759">
    <cfRule type="duplicateValues" dxfId="16343" priority="13318"/>
  </conditionalFormatting>
  <conditionalFormatting sqref="G759">
    <cfRule type="duplicateValues" dxfId="16342" priority="13317"/>
  </conditionalFormatting>
  <conditionalFormatting sqref="G759">
    <cfRule type="duplicateValues" dxfId="16341" priority="13316"/>
  </conditionalFormatting>
  <conditionalFormatting sqref="G759">
    <cfRule type="duplicateValues" dxfId="16340" priority="13315"/>
  </conditionalFormatting>
  <conditionalFormatting sqref="G759">
    <cfRule type="duplicateValues" dxfId="16339" priority="13314"/>
  </conditionalFormatting>
  <conditionalFormatting sqref="G759">
    <cfRule type="duplicateValues" dxfId="16338" priority="13313"/>
  </conditionalFormatting>
  <conditionalFormatting sqref="G759">
    <cfRule type="duplicateValues" dxfId="16337" priority="13312"/>
  </conditionalFormatting>
  <conditionalFormatting sqref="G759">
    <cfRule type="duplicateValues" dxfId="16336" priority="13311"/>
  </conditionalFormatting>
  <conditionalFormatting sqref="G759">
    <cfRule type="duplicateValues" dxfId="16335" priority="13310"/>
  </conditionalFormatting>
  <conditionalFormatting sqref="G759">
    <cfRule type="duplicateValues" dxfId="16334" priority="13309"/>
  </conditionalFormatting>
  <conditionalFormatting sqref="G759">
    <cfRule type="duplicateValues" dxfId="16333" priority="13308"/>
  </conditionalFormatting>
  <conditionalFormatting sqref="G759">
    <cfRule type="duplicateValues" dxfId="16332" priority="13307"/>
  </conditionalFormatting>
  <conditionalFormatting sqref="G759">
    <cfRule type="duplicateValues" dxfId="16331" priority="13306"/>
  </conditionalFormatting>
  <conditionalFormatting sqref="G759">
    <cfRule type="duplicateValues" dxfId="16330" priority="13305"/>
  </conditionalFormatting>
  <conditionalFormatting sqref="G759">
    <cfRule type="duplicateValues" dxfId="16329" priority="13304"/>
  </conditionalFormatting>
  <conditionalFormatting sqref="G759">
    <cfRule type="duplicateValues" dxfId="16328" priority="13303"/>
  </conditionalFormatting>
  <conditionalFormatting sqref="G759">
    <cfRule type="duplicateValues" dxfId="16327" priority="13302"/>
  </conditionalFormatting>
  <conditionalFormatting sqref="G759">
    <cfRule type="duplicateValues" dxfId="16326" priority="13301"/>
  </conditionalFormatting>
  <conditionalFormatting sqref="G759">
    <cfRule type="duplicateValues" dxfId="16325" priority="13300"/>
  </conditionalFormatting>
  <conditionalFormatting sqref="G759">
    <cfRule type="duplicateValues" dxfId="16324" priority="13299"/>
  </conditionalFormatting>
  <conditionalFormatting sqref="G759">
    <cfRule type="duplicateValues" dxfId="16323" priority="13298"/>
  </conditionalFormatting>
  <conditionalFormatting sqref="G759">
    <cfRule type="duplicateValues" dxfId="16322" priority="13297"/>
  </conditionalFormatting>
  <conditionalFormatting sqref="G759">
    <cfRule type="duplicateValues" dxfId="16321" priority="13296"/>
  </conditionalFormatting>
  <conditionalFormatting sqref="G759">
    <cfRule type="duplicateValues" dxfId="16320" priority="13295"/>
  </conditionalFormatting>
  <conditionalFormatting sqref="G759">
    <cfRule type="duplicateValues" dxfId="16319" priority="13294"/>
  </conditionalFormatting>
  <conditionalFormatting sqref="G759">
    <cfRule type="duplicateValues" dxfId="16318" priority="13293"/>
  </conditionalFormatting>
  <conditionalFormatting sqref="G759">
    <cfRule type="duplicateValues" dxfId="16317" priority="13292"/>
  </conditionalFormatting>
  <conditionalFormatting sqref="G759">
    <cfRule type="duplicateValues" dxfId="16316" priority="13291"/>
  </conditionalFormatting>
  <conditionalFormatting sqref="G759">
    <cfRule type="duplicateValues" dxfId="16315" priority="13290"/>
  </conditionalFormatting>
  <conditionalFormatting sqref="G759">
    <cfRule type="duplicateValues" dxfId="16314" priority="13289"/>
  </conditionalFormatting>
  <conditionalFormatting sqref="G759">
    <cfRule type="duplicateValues" dxfId="16313" priority="13288"/>
  </conditionalFormatting>
  <conditionalFormatting sqref="G760">
    <cfRule type="duplicateValues" dxfId="16312" priority="13287"/>
  </conditionalFormatting>
  <conditionalFormatting sqref="G760">
    <cfRule type="duplicateValues" dxfId="16311" priority="13286"/>
  </conditionalFormatting>
  <conditionalFormatting sqref="G760">
    <cfRule type="duplicateValues" dxfId="16310" priority="13285"/>
  </conditionalFormatting>
  <conditionalFormatting sqref="G760">
    <cfRule type="duplicateValues" dxfId="16309" priority="13284"/>
  </conditionalFormatting>
  <conditionalFormatting sqref="G760">
    <cfRule type="duplicateValues" dxfId="16308" priority="13283"/>
  </conditionalFormatting>
  <conditionalFormatting sqref="G760">
    <cfRule type="duplicateValues" dxfId="16307" priority="13282"/>
  </conditionalFormatting>
  <conditionalFormatting sqref="G760">
    <cfRule type="duplicateValues" dxfId="16306" priority="13281"/>
  </conditionalFormatting>
  <conditionalFormatting sqref="G760">
    <cfRule type="duplicateValues" dxfId="16305" priority="13280"/>
  </conditionalFormatting>
  <conditionalFormatting sqref="G760">
    <cfRule type="duplicateValues" dxfId="16304" priority="13279"/>
  </conditionalFormatting>
  <conditionalFormatting sqref="G760">
    <cfRule type="duplicateValues" dxfId="16303" priority="13278"/>
  </conditionalFormatting>
  <conditionalFormatting sqref="G760">
    <cfRule type="duplicateValues" dxfId="16302" priority="13277"/>
  </conditionalFormatting>
  <conditionalFormatting sqref="G760">
    <cfRule type="duplicateValues" dxfId="16301" priority="13276"/>
  </conditionalFormatting>
  <conditionalFormatting sqref="G760">
    <cfRule type="duplicateValues" dxfId="16300" priority="13275"/>
  </conditionalFormatting>
  <conditionalFormatting sqref="G760">
    <cfRule type="duplicateValues" dxfId="16299" priority="13274"/>
  </conditionalFormatting>
  <conditionalFormatting sqref="G760">
    <cfRule type="duplicateValues" dxfId="16298" priority="13273"/>
  </conditionalFormatting>
  <conditionalFormatting sqref="G760">
    <cfRule type="duplicateValues" dxfId="16297" priority="13272"/>
  </conditionalFormatting>
  <conditionalFormatting sqref="G760">
    <cfRule type="duplicateValues" dxfId="16296" priority="13271"/>
  </conditionalFormatting>
  <conditionalFormatting sqref="G760">
    <cfRule type="duplicateValues" dxfId="16295" priority="13270"/>
  </conditionalFormatting>
  <conditionalFormatting sqref="G760">
    <cfRule type="duplicateValues" dxfId="16294" priority="13269"/>
  </conditionalFormatting>
  <conditionalFormatting sqref="G760">
    <cfRule type="duplicateValues" dxfId="16293" priority="13268"/>
  </conditionalFormatting>
  <conditionalFormatting sqref="G760">
    <cfRule type="duplicateValues" dxfId="16292" priority="13267"/>
  </conditionalFormatting>
  <conditionalFormatting sqref="G760">
    <cfRule type="duplicateValues" dxfId="16291" priority="13266"/>
  </conditionalFormatting>
  <conditionalFormatting sqref="G760">
    <cfRule type="duplicateValues" dxfId="16290" priority="13265"/>
  </conditionalFormatting>
  <conditionalFormatting sqref="G760">
    <cfRule type="duplicateValues" dxfId="16289" priority="13264"/>
  </conditionalFormatting>
  <conditionalFormatting sqref="G760">
    <cfRule type="duplicateValues" dxfId="16288" priority="13263"/>
  </conditionalFormatting>
  <conditionalFormatting sqref="G760">
    <cfRule type="duplicateValues" dxfId="16287" priority="13262"/>
  </conditionalFormatting>
  <conditionalFormatting sqref="G760">
    <cfRule type="duplicateValues" dxfId="16286" priority="13261"/>
  </conditionalFormatting>
  <conditionalFormatting sqref="G760">
    <cfRule type="duplicateValues" dxfId="16285" priority="13260"/>
  </conditionalFormatting>
  <conditionalFormatting sqref="G760">
    <cfRule type="duplicateValues" dxfId="16284" priority="13259"/>
  </conditionalFormatting>
  <conditionalFormatting sqref="G760">
    <cfRule type="duplicateValues" dxfId="16283" priority="13258"/>
  </conditionalFormatting>
  <conditionalFormatting sqref="G760">
    <cfRule type="duplicateValues" dxfId="16282" priority="13257"/>
  </conditionalFormatting>
  <conditionalFormatting sqref="G760">
    <cfRule type="duplicateValues" dxfId="16281" priority="13256"/>
  </conditionalFormatting>
  <conditionalFormatting sqref="G760">
    <cfRule type="duplicateValues" dxfId="16280" priority="13255"/>
  </conditionalFormatting>
  <conditionalFormatting sqref="G760">
    <cfRule type="duplicateValues" dxfId="16279" priority="13254"/>
  </conditionalFormatting>
  <conditionalFormatting sqref="G760">
    <cfRule type="duplicateValues" dxfId="16278" priority="13253"/>
  </conditionalFormatting>
  <conditionalFormatting sqref="G760">
    <cfRule type="duplicateValues" dxfId="16277" priority="13252"/>
  </conditionalFormatting>
  <conditionalFormatting sqref="G760">
    <cfRule type="duplicateValues" dxfId="16276" priority="13251"/>
  </conditionalFormatting>
  <conditionalFormatting sqref="G760">
    <cfRule type="duplicateValues" dxfId="16275" priority="13250"/>
  </conditionalFormatting>
  <conditionalFormatting sqref="G760">
    <cfRule type="duplicateValues" dxfId="16274" priority="13249"/>
  </conditionalFormatting>
  <conditionalFormatting sqref="G760">
    <cfRule type="duplicateValues" dxfId="16273" priority="13248"/>
  </conditionalFormatting>
  <conditionalFormatting sqref="G760">
    <cfRule type="duplicateValues" dxfId="16272" priority="13247"/>
  </conditionalFormatting>
  <conditionalFormatting sqref="G760">
    <cfRule type="duplicateValues" dxfId="16271" priority="13246"/>
  </conditionalFormatting>
  <conditionalFormatting sqref="G760">
    <cfRule type="duplicateValues" dxfId="16270" priority="13245"/>
  </conditionalFormatting>
  <conditionalFormatting sqref="G760">
    <cfRule type="duplicateValues" dxfId="16269" priority="13244"/>
  </conditionalFormatting>
  <conditionalFormatting sqref="G760">
    <cfRule type="duplicateValues" dxfId="16268" priority="13243"/>
  </conditionalFormatting>
  <conditionalFormatting sqref="G760">
    <cfRule type="duplicateValues" dxfId="16267" priority="13242"/>
  </conditionalFormatting>
  <conditionalFormatting sqref="G760">
    <cfRule type="duplicateValues" dxfId="16266" priority="13241"/>
  </conditionalFormatting>
  <conditionalFormatting sqref="G760">
    <cfRule type="duplicateValues" dxfId="16265" priority="13240"/>
  </conditionalFormatting>
  <conditionalFormatting sqref="G760">
    <cfRule type="duplicateValues" dxfId="16264" priority="13239"/>
  </conditionalFormatting>
  <conditionalFormatting sqref="G760">
    <cfRule type="duplicateValues" dxfId="16263" priority="13238"/>
  </conditionalFormatting>
  <conditionalFormatting sqref="G760">
    <cfRule type="duplicateValues" dxfId="16262" priority="13237"/>
  </conditionalFormatting>
  <conditionalFormatting sqref="G760">
    <cfRule type="duplicateValues" dxfId="16261" priority="13236"/>
  </conditionalFormatting>
  <conditionalFormatting sqref="G760">
    <cfRule type="duplicateValues" dxfId="16260" priority="13235"/>
  </conditionalFormatting>
  <conditionalFormatting sqref="G760">
    <cfRule type="duplicateValues" dxfId="16259" priority="13234"/>
  </conditionalFormatting>
  <conditionalFormatting sqref="G760">
    <cfRule type="duplicateValues" dxfId="16258" priority="13233"/>
  </conditionalFormatting>
  <conditionalFormatting sqref="G760">
    <cfRule type="duplicateValues" dxfId="16257" priority="13232"/>
  </conditionalFormatting>
  <conditionalFormatting sqref="G760">
    <cfRule type="duplicateValues" dxfId="16256" priority="13231"/>
  </conditionalFormatting>
  <conditionalFormatting sqref="G760">
    <cfRule type="duplicateValues" dxfId="16255" priority="13230"/>
  </conditionalFormatting>
  <conditionalFormatting sqref="G760">
    <cfRule type="duplicateValues" dxfId="16254" priority="13229"/>
  </conditionalFormatting>
  <conditionalFormatting sqref="G760">
    <cfRule type="duplicateValues" dxfId="16253" priority="13228"/>
  </conditionalFormatting>
  <conditionalFormatting sqref="G760">
    <cfRule type="duplicateValues" dxfId="16252" priority="13227"/>
  </conditionalFormatting>
  <conditionalFormatting sqref="G760">
    <cfRule type="duplicateValues" dxfId="16251" priority="13226"/>
  </conditionalFormatting>
  <conditionalFormatting sqref="G760">
    <cfRule type="duplicateValues" dxfId="16250" priority="13225"/>
  </conditionalFormatting>
  <conditionalFormatting sqref="G760">
    <cfRule type="duplicateValues" dxfId="16249" priority="13224"/>
  </conditionalFormatting>
  <conditionalFormatting sqref="G760">
    <cfRule type="duplicateValues" dxfId="16248" priority="13223"/>
  </conditionalFormatting>
  <conditionalFormatting sqref="G760">
    <cfRule type="duplicateValues" dxfId="16247" priority="13222"/>
  </conditionalFormatting>
  <conditionalFormatting sqref="G760">
    <cfRule type="duplicateValues" dxfId="16246" priority="13221"/>
  </conditionalFormatting>
  <conditionalFormatting sqref="G760">
    <cfRule type="duplicateValues" dxfId="16245" priority="13220"/>
  </conditionalFormatting>
  <conditionalFormatting sqref="G760">
    <cfRule type="duplicateValues" dxfId="16244" priority="13219"/>
  </conditionalFormatting>
  <conditionalFormatting sqref="G760">
    <cfRule type="duplicateValues" dxfId="16243" priority="13218"/>
  </conditionalFormatting>
  <conditionalFormatting sqref="G760">
    <cfRule type="duplicateValues" dxfId="16242" priority="13217"/>
  </conditionalFormatting>
  <conditionalFormatting sqref="G760">
    <cfRule type="duplicateValues" dxfId="16241" priority="13216"/>
  </conditionalFormatting>
  <conditionalFormatting sqref="G760">
    <cfRule type="duplicateValues" dxfId="16240" priority="13215"/>
  </conditionalFormatting>
  <conditionalFormatting sqref="G760">
    <cfRule type="duplicateValues" dxfId="16239" priority="13214"/>
  </conditionalFormatting>
  <conditionalFormatting sqref="G760">
    <cfRule type="duplicateValues" dxfId="16238" priority="13213"/>
  </conditionalFormatting>
  <conditionalFormatting sqref="G760">
    <cfRule type="duplicateValues" dxfId="16237" priority="13212"/>
  </conditionalFormatting>
  <conditionalFormatting sqref="G760">
    <cfRule type="duplicateValues" dxfId="16236" priority="13211"/>
  </conditionalFormatting>
  <conditionalFormatting sqref="G760">
    <cfRule type="duplicateValues" dxfId="16235" priority="13210"/>
  </conditionalFormatting>
  <conditionalFormatting sqref="G760">
    <cfRule type="duplicateValues" dxfId="16234" priority="13209"/>
  </conditionalFormatting>
  <conditionalFormatting sqref="G760">
    <cfRule type="duplicateValues" dxfId="16233" priority="13208"/>
  </conditionalFormatting>
  <conditionalFormatting sqref="G760">
    <cfRule type="duplicateValues" dxfId="16232" priority="13207"/>
  </conditionalFormatting>
  <conditionalFormatting sqref="G760">
    <cfRule type="duplicateValues" dxfId="16231" priority="13206"/>
  </conditionalFormatting>
  <conditionalFormatting sqref="G760">
    <cfRule type="duplicateValues" dxfId="16230" priority="13205"/>
  </conditionalFormatting>
  <conditionalFormatting sqref="G760">
    <cfRule type="duplicateValues" dxfId="16229" priority="13204"/>
  </conditionalFormatting>
  <conditionalFormatting sqref="G760">
    <cfRule type="duplicateValues" dxfId="16228" priority="13203"/>
  </conditionalFormatting>
  <conditionalFormatting sqref="G760">
    <cfRule type="duplicateValues" dxfId="16227" priority="13202"/>
  </conditionalFormatting>
  <conditionalFormatting sqref="G760">
    <cfRule type="duplicateValues" dxfId="16226" priority="13201"/>
  </conditionalFormatting>
  <conditionalFormatting sqref="G760">
    <cfRule type="duplicateValues" dxfId="16225" priority="13200"/>
  </conditionalFormatting>
  <conditionalFormatting sqref="G760">
    <cfRule type="duplicateValues" dxfId="16224" priority="13199"/>
  </conditionalFormatting>
  <conditionalFormatting sqref="G760">
    <cfRule type="duplicateValues" dxfId="16223" priority="13198"/>
  </conditionalFormatting>
  <conditionalFormatting sqref="G760">
    <cfRule type="duplicateValues" dxfId="16222" priority="13197"/>
  </conditionalFormatting>
  <conditionalFormatting sqref="G760">
    <cfRule type="duplicateValues" dxfId="16221" priority="13196"/>
  </conditionalFormatting>
  <conditionalFormatting sqref="G760">
    <cfRule type="duplicateValues" dxfId="16220" priority="13195"/>
  </conditionalFormatting>
  <conditionalFormatting sqref="G760">
    <cfRule type="duplicateValues" dxfId="16219" priority="13194"/>
  </conditionalFormatting>
  <conditionalFormatting sqref="G760">
    <cfRule type="duplicateValues" dxfId="16218" priority="13193"/>
  </conditionalFormatting>
  <conditionalFormatting sqref="G760">
    <cfRule type="duplicateValues" dxfId="16217" priority="13192"/>
  </conditionalFormatting>
  <conditionalFormatting sqref="G760">
    <cfRule type="duplicateValues" dxfId="16216" priority="13191"/>
  </conditionalFormatting>
  <conditionalFormatting sqref="G760">
    <cfRule type="duplicateValues" dxfId="16215" priority="13190"/>
  </conditionalFormatting>
  <conditionalFormatting sqref="G760">
    <cfRule type="duplicateValues" dxfId="16214" priority="13189"/>
  </conditionalFormatting>
  <conditionalFormatting sqref="G760">
    <cfRule type="duplicateValues" dxfId="16213" priority="13188"/>
  </conditionalFormatting>
  <conditionalFormatting sqref="G760">
    <cfRule type="duplicateValues" dxfId="16212" priority="13187"/>
  </conditionalFormatting>
  <conditionalFormatting sqref="G760">
    <cfRule type="duplicateValues" dxfId="16211" priority="13186"/>
  </conditionalFormatting>
  <conditionalFormatting sqref="G760">
    <cfRule type="duplicateValues" dxfId="16210" priority="13185"/>
  </conditionalFormatting>
  <conditionalFormatting sqref="G760">
    <cfRule type="duplicateValues" dxfId="16209" priority="13184"/>
  </conditionalFormatting>
  <conditionalFormatting sqref="G760">
    <cfRule type="duplicateValues" dxfId="16208" priority="13183"/>
  </conditionalFormatting>
  <conditionalFormatting sqref="G760">
    <cfRule type="duplicateValues" dxfId="16207" priority="13182"/>
  </conditionalFormatting>
  <conditionalFormatting sqref="G760">
    <cfRule type="duplicateValues" dxfId="16206" priority="13181"/>
  </conditionalFormatting>
  <conditionalFormatting sqref="G760">
    <cfRule type="duplicateValues" dxfId="16205" priority="13180"/>
  </conditionalFormatting>
  <conditionalFormatting sqref="G760">
    <cfRule type="duplicateValues" dxfId="16204" priority="13179"/>
  </conditionalFormatting>
  <conditionalFormatting sqref="G760">
    <cfRule type="duplicateValues" dxfId="16203" priority="13178"/>
  </conditionalFormatting>
  <conditionalFormatting sqref="G760">
    <cfRule type="duplicateValues" dxfId="16202" priority="13177"/>
  </conditionalFormatting>
  <conditionalFormatting sqref="G760">
    <cfRule type="duplicateValues" dxfId="16201" priority="13176"/>
  </conditionalFormatting>
  <conditionalFormatting sqref="G760">
    <cfRule type="duplicateValues" dxfId="16200" priority="13175"/>
  </conditionalFormatting>
  <conditionalFormatting sqref="G760">
    <cfRule type="duplicateValues" dxfId="16199" priority="13174"/>
  </conditionalFormatting>
  <conditionalFormatting sqref="G760">
    <cfRule type="duplicateValues" dxfId="16198" priority="13173"/>
  </conditionalFormatting>
  <conditionalFormatting sqref="G760">
    <cfRule type="duplicateValues" dxfId="16197" priority="13172"/>
  </conditionalFormatting>
  <conditionalFormatting sqref="G760">
    <cfRule type="duplicateValues" dxfId="16196" priority="13171"/>
  </conditionalFormatting>
  <conditionalFormatting sqref="G760">
    <cfRule type="duplicateValues" dxfId="16195" priority="13170"/>
  </conditionalFormatting>
  <conditionalFormatting sqref="G760">
    <cfRule type="duplicateValues" dxfId="16194" priority="13169"/>
  </conditionalFormatting>
  <conditionalFormatting sqref="G760">
    <cfRule type="duplicateValues" dxfId="16193" priority="13168"/>
  </conditionalFormatting>
  <conditionalFormatting sqref="G760">
    <cfRule type="duplicateValues" dxfId="16192" priority="13167"/>
  </conditionalFormatting>
  <conditionalFormatting sqref="G760">
    <cfRule type="duplicateValues" dxfId="16191" priority="13166"/>
  </conditionalFormatting>
  <conditionalFormatting sqref="G760">
    <cfRule type="duplicateValues" dxfId="16190" priority="13165"/>
  </conditionalFormatting>
  <conditionalFormatting sqref="G760">
    <cfRule type="duplicateValues" dxfId="16189" priority="13164"/>
  </conditionalFormatting>
  <conditionalFormatting sqref="G760">
    <cfRule type="duplicateValues" dxfId="16188" priority="13163"/>
  </conditionalFormatting>
  <conditionalFormatting sqref="G760">
    <cfRule type="duplicateValues" dxfId="16187" priority="13162"/>
  </conditionalFormatting>
  <conditionalFormatting sqref="G760">
    <cfRule type="duplicateValues" dxfId="16186" priority="13161"/>
  </conditionalFormatting>
  <conditionalFormatting sqref="G760">
    <cfRule type="duplicateValues" dxfId="16185" priority="13160"/>
  </conditionalFormatting>
  <conditionalFormatting sqref="G760">
    <cfRule type="duplicateValues" dxfId="16184" priority="13159"/>
  </conditionalFormatting>
  <conditionalFormatting sqref="G760">
    <cfRule type="duplicateValues" dxfId="16183" priority="13158"/>
  </conditionalFormatting>
  <conditionalFormatting sqref="G760">
    <cfRule type="duplicateValues" dxfId="16182" priority="13157"/>
  </conditionalFormatting>
  <conditionalFormatting sqref="G760">
    <cfRule type="duplicateValues" dxfId="16181" priority="13156"/>
  </conditionalFormatting>
  <conditionalFormatting sqref="G760">
    <cfRule type="duplicateValues" dxfId="16180" priority="13155"/>
  </conditionalFormatting>
  <conditionalFormatting sqref="G760">
    <cfRule type="duplicateValues" dxfId="16179" priority="13154"/>
  </conditionalFormatting>
  <conditionalFormatting sqref="G760">
    <cfRule type="duplicateValues" dxfId="16178" priority="13153"/>
  </conditionalFormatting>
  <conditionalFormatting sqref="G760">
    <cfRule type="duplicateValues" dxfId="16177" priority="13152"/>
  </conditionalFormatting>
  <conditionalFormatting sqref="G760">
    <cfRule type="duplicateValues" dxfId="16176" priority="13151"/>
  </conditionalFormatting>
  <conditionalFormatting sqref="G760">
    <cfRule type="duplicateValues" dxfId="16175" priority="13150"/>
  </conditionalFormatting>
  <conditionalFormatting sqref="G763">
    <cfRule type="duplicateValues" dxfId="16174" priority="13149"/>
  </conditionalFormatting>
  <conditionalFormatting sqref="G774">
    <cfRule type="duplicateValues" dxfId="16173" priority="13148"/>
  </conditionalFormatting>
  <conditionalFormatting sqref="G774">
    <cfRule type="duplicateValues" dxfId="16172" priority="13147"/>
  </conditionalFormatting>
  <conditionalFormatting sqref="G774">
    <cfRule type="duplicateValues" dxfId="16171" priority="13146"/>
  </conditionalFormatting>
  <conditionalFormatting sqref="G774">
    <cfRule type="duplicateValues" dxfId="16170" priority="13145"/>
  </conditionalFormatting>
  <conditionalFormatting sqref="G774">
    <cfRule type="duplicateValues" dxfId="16169" priority="13144"/>
  </conditionalFormatting>
  <conditionalFormatting sqref="G774">
    <cfRule type="duplicateValues" dxfId="16168" priority="13143"/>
  </conditionalFormatting>
  <conditionalFormatting sqref="G774">
    <cfRule type="duplicateValues" dxfId="16167" priority="13142"/>
  </conditionalFormatting>
  <conditionalFormatting sqref="G774">
    <cfRule type="duplicateValues" dxfId="16166" priority="13141"/>
  </conditionalFormatting>
  <conditionalFormatting sqref="G774">
    <cfRule type="duplicateValues" dxfId="16165" priority="13140"/>
  </conditionalFormatting>
  <conditionalFormatting sqref="G774">
    <cfRule type="duplicateValues" dxfId="16164" priority="13139"/>
  </conditionalFormatting>
  <conditionalFormatting sqref="G774">
    <cfRule type="duplicateValues" dxfId="16163" priority="13138"/>
  </conditionalFormatting>
  <conditionalFormatting sqref="G774">
    <cfRule type="duplicateValues" dxfId="16162" priority="13137"/>
  </conditionalFormatting>
  <conditionalFormatting sqref="G774">
    <cfRule type="duplicateValues" dxfId="16161" priority="13136"/>
  </conditionalFormatting>
  <conditionalFormatting sqref="G774">
    <cfRule type="duplicateValues" dxfId="16160" priority="13135"/>
  </conditionalFormatting>
  <conditionalFormatting sqref="G774">
    <cfRule type="duplicateValues" dxfId="16159" priority="13134"/>
  </conditionalFormatting>
  <conditionalFormatting sqref="G774">
    <cfRule type="duplicateValues" dxfId="16158" priority="13133"/>
  </conditionalFormatting>
  <conditionalFormatting sqref="G774">
    <cfRule type="duplicateValues" dxfId="16157" priority="13132"/>
  </conditionalFormatting>
  <conditionalFormatting sqref="G774">
    <cfRule type="duplicateValues" dxfId="16156" priority="13131"/>
  </conditionalFormatting>
  <conditionalFormatting sqref="G774">
    <cfRule type="duplicateValues" dxfId="16155" priority="13130"/>
  </conditionalFormatting>
  <conditionalFormatting sqref="G774">
    <cfRule type="duplicateValues" dxfId="16154" priority="13129"/>
  </conditionalFormatting>
  <conditionalFormatting sqref="G774">
    <cfRule type="duplicateValues" dxfId="16153" priority="13128"/>
  </conditionalFormatting>
  <conditionalFormatting sqref="G774">
    <cfRule type="duplicateValues" dxfId="16152" priority="13127"/>
  </conditionalFormatting>
  <conditionalFormatting sqref="G774">
    <cfRule type="duplicateValues" dxfId="16151" priority="13126"/>
  </conditionalFormatting>
  <conditionalFormatting sqref="G774">
    <cfRule type="duplicateValues" dxfId="16150" priority="13125"/>
  </conditionalFormatting>
  <conditionalFormatting sqref="G774">
    <cfRule type="duplicateValues" dxfId="16149" priority="13124"/>
  </conditionalFormatting>
  <conditionalFormatting sqref="G774">
    <cfRule type="duplicateValues" dxfId="16148" priority="13123"/>
  </conditionalFormatting>
  <conditionalFormatting sqref="G774">
    <cfRule type="duplicateValues" dxfId="16147" priority="13122"/>
  </conditionalFormatting>
  <conditionalFormatting sqref="G774">
    <cfRule type="duplicateValues" dxfId="16146" priority="13121"/>
  </conditionalFormatting>
  <conditionalFormatting sqref="G774">
    <cfRule type="duplicateValues" dxfId="16145" priority="13120"/>
  </conditionalFormatting>
  <conditionalFormatting sqref="G774">
    <cfRule type="duplicateValues" dxfId="16144" priority="13119"/>
  </conditionalFormatting>
  <conditionalFormatting sqref="G774">
    <cfRule type="duplicateValues" dxfId="16143" priority="13118"/>
  </conditionalFormatting>
  <conditionalFormatting sqref="G774">
    <cfRule type="duplicateValues" dxfId="16142" priority="13117"/>
  </conditionalFormatting>
  <conditionalFormatting sqref="G774">
    <cfRule type="duplicateValues" dxfId="16141" priority="13116"/>
  </conditionalFormatting>
  <conditionalFormatting sqref="G774">
    <cfRule type="duplicateValues" dxfId="16140" priority="13115"/>
  </conditionalFormatting>
  <conditionalFormatting sqref="G774">
    <cfRule type="duplicateValues" dxfId="16139" priority="13114"/>
  </conditionalFormatting>
  <conditionalFormatting sqref="G774">
    <cfRule type="duplicateValues" dxfId="16138" priority="13113"/>
  </conditionalFormatting>
  <conditionalFormatting sqref="G774">
    <cfRule type="duplicateValues" dxfId="16137" priority="13112"/>
  </conditionalFormatting>
  <conditionalFormatting sqref="G774">
    <cfRule type="duplicateValues" dxfId="16136" priority="13111"/>
  </conditionalFormatting>
  <conditionalFormatting sqref="G774">
    <cfRule type="duplicateValues" dxfId="16135" priority="13110"/>
  </conditionalFormatting>
  <conditionalFormatting sqref="G774">
    <cfRule type="duplicateValues" dxfId="16134" priority="13109"/>
  </conditionalFormatting>
  <conditionalFormatting sqref="G774">
    <cfRule type="duplicateValues" dxfId="16133" priority="13108"/>
  </conditionalFormatting>
  <conditionalFormatting sqref="G774">
    <cfRule type="duplicateValues" dxfId="16132" priority="13107"/>
  </conditionalFormatting>
  <conditionalFormatting sqref="G774">
    <cfRule type="duplicateValues" dxfId="16131" priority="13106"/>
  </conditionalFormatting>
  <conditionalFormatting sqref="G774">
    <cfRule type="duplicateValues" dxfId="16130" priority="13105"/>
  </conditionalFormatting>
  <conditionalFormatting sqref="G774">
    <cfRule type="duplicateValues" dxfId="16129" priority="13104"/>
  </conditionalFormatting>
  <conditionalFormatting sqref="G774">
    <cfRule type="duplicateValues" dxfId="16128" priority="13103"/>
  </conditionalFormatting>
  <conditionalFormatting sqref="G774">
    <cfRule type="duplicateValues" dxfId="16127" priority="13102"/>
  </conditionalFormatting>
  <conditionalFormatting sqref="G774">
    <cfRule type="duplicateValues" dxfId="16126" priority="13101"/>
  </conditionalFormatting>
  <conditionalFormatting sqref="G774">
    <cfRule type="duplicateValues" dxfId="16125" priority="13100"/>
  </conditionalFormatting>
  <conditionalFormatting sqref="G774">
    <cfRule type="duplicateValues" dxfId="16124" priority="13099"/>
  </conditionalFormatting>
  <conditionalFormatting sqref="G774">
    <cfRule type="duplicateValues" dxfId="16123" priority="13098"/>
  </conditionalFormatting>
  <conditionalFormatting sqref="G774">
    <cfRule type="duplicateValues" dxfId="16122" priority="13097"/>
  </conditionalFormatting>
  <conditionalFormatting sqref="G774">
    <cfRule type="duplicateValues" dxfId="16121" priority="13096"/>
  </conditionalFormatting>
  <conditionalFormatting sqref="G774">
    <cfRule type="duplicateValues" dxfId="16120" priority="13095"/>
  </conditionalFormatting>
  <conditionalFormatting sqref="G774">
    <cfRule type="duplicateValues" dxfId="16119" priority="13094"/>
  </conditionalFormatting>
  <conditionalFormatting sqref="G774">
    <cfRule type="duplicateValues" dxfId="16118" priority="13093"/>
  </conditionalFormatting>
  <conditionalFormatting sqref="G774">
    <cfRule type="duplicateValues" dxfId="16117" priority="13092"/>
  </conditionalFormatting>
  <conditionalFormatting sqref="G774">
    <cfRule type="duplicateValues" dxfId="16116" priority="13091"/>
  </conditionalFormatting>
  <conditionalFormatting sqref="G774">
    <cfRule type="duplicateValues" dxfId="16115" priority="13090"/>
  </conditionalFormatting>
  <conditionalFormatting sqref="G774">
    <cfRule type="duplicateValues" dxfId="16114" priority="13089"/>
  </conditionalFormatting>
  <conditionalFormatting sqref="G774">
    <cfRule type="duplicateValues" dxfId="16113" priority="13088"/>
  </conditionalFormatting>
  <conditionalFormatting sqref="G774">
    <cfRule type="duplicateValues" dxfId="16112" priority="13087"/>
  </conditionalFormatting>
  <conditionalFormatting sqref="G774">
    <cfRule type="duplicateValues" dxfId="16111" priority="13086"/>
  </conditionalFormatting>
  <conditionalFormatting sqref="G774">
    <cfRule type="duplicateValues" dxfId="16110" priority="13085"/>
  </conditionalFormatting>
  <conditionalFormatting sqref="G774">
    <cfRule type="duplicateValues" dxfId="16109" priority="13084"/>
  </conditionalFormatting>
  <conditionalFormatting sqref="G774">
    <cfRule type="duplicateValues" dxfId="16108" priority="13083"/>
  </conditionalFormatting>
  <conditionalFormatting sqref="G774">
    <cfRule type="duplicateValues" dxfId="16107" priority="13082"/>
  </conditionalFormatting>
  <conditionalFormatting sqref="G774">
    <cfRule type="duplicateValues" dxfId="16106" priority="13081"/>
  </conditionalFormatting>
  <conditionalFormatting sqref="G774">
    <cfRule type="duplicateValues" dxfId="16105" priority="13080"/>
  </conditionalFormatting>
  <conditionalFormatting sqref="G775">
    <cfRule type="duplicateValues" dxfId="16104" priority="13079"/>
  </conditionalFormatting>
  <conditionalFormatting sqref="G776">
    <cfRule type="duplicateValues" dxfId="16103" priority="13078"/>
  </conditionalFormatting>
  <conditionalFormatting sqref="G776">
    <cfRule type="duplicateValues" dxfId="16102" priority="13077"/>
  </conditionalFormatting>
  <conditionalFormatting sqref="G776">
    <cfRule type="duplicateValues" dxfId="16101" priority="13076"/>
  </conditionalFormatting>
  <conditionalFormatting sqref="G776">
    <cfRule type="duplicateValues" dxfId="16100" priority="13075"/>
  </conditionalFormatting>
  <conditionalFormatting sqref="G776">
    <cfRule type="duplicateValues" dxfId="16099" priority="13074"/>
  </conditionalFormatting>
  <conditionalFormatting sqref="G776">
    <cfRule type="duplicateValues" dxfId="16098" priority="13073"/>
  </conditionalFormatting>
  <conditionalFormatting sqref="G776">
    <cfRule type="duplicateValues" dxfId="16097" priority="13072"/>
  </conditionalFormatting>
  <conditionalFormatting sqref="G776">
    <cfRule type="duplicateValues" dxfId="16096" priority="13071"/>
  </conditionalFormatting>
  <conditionalFormatting sqref="G776">
    <cfRule type="duplicateValues" dxfId="16095" priority="13070"/>
  </conditionalFormatting>
  <conditionalFormatting sqref="G776">
    <cfRule type="duplicateValues" dxfId="16094" priority="13069"/>
  </conditionalFormatting>
  <conditionalFormatting sqref="G776">
    <cfRule type="duplicateValues" dxfId="16093" priority="13068"/>
  </conditionalFormatting>
  <conditionalFormatting sqref="G776">
    <cfRule type="duplicateValues" dxfId="16092" priority="13067"/>
  </conditionalFormatting>
  <conditionalFormatting sqref="G776">
    <cfRule type="duplicateValues" dxfId="16091" priority="13066"/>
  </conditionalFormatting>
  <conditionalFormatting sqref="G776">
    <cfRule type="duplicateValues" dxfId="16090" priority="13065"/>
  </conditionalFormatting>
  <conditionalFormatting sqref="G776">
    <cfRule type="duplicateValues" dxfId="16089" priority="13064"/>
  </conditionalFormatting>
  <conditionalFormatting sqref="G776">
    <cfRule type="duplicateValues" dxfId="16088" priority="13063"/>
  </conditionalFormatting>
  <conditionalFormatting sqref="G776">
    <cfRule type="duplicateValues" dxfId="16087" priority="13062"/>
  </conditionalFormatting>
  <conditionalFormatting sqref="G776">
    <cfRule type="duplicateValues" dxfId="16086" priority="13061"/>
  </conditionalFormatting>
  <conditionalFormatting sqref="G776">
    <cfRule type="duplicateValues" dxfId="16085" priority="13060"/>
  </conditionalFormatting>
  <conditionalFormatting sqref="G776">
    <cfRule type="duplicateValues" dxfId="16084" priority="13059"/>
  </conditionalFormatting>
  <conditionalFormatting sqref="G776">
    <cfRule type="duplicateValues" dxfId="16083" priority="13058"/>
  </conditionalFormatting>
  <conditionalFormatting sqref="G776">
    <cfRule type="duplicateValues" dxfId="16082" priority="13057"/>
  </conditionalFormatting>
  <conditionalFormatting sqref="G776">
    <cfRule type="duplicateValues" dxfId="16081" priority="13056"/>
  </conditionalFormatting>
  <conditionalFormatting sqref="G776">
    <cfRule type="duplicateValues" dxfId="16080" priority="13055"/>
  </conditionalFormatting>
  <conditionalFormatting sqref="G776">
    <cfRule type="duplicateValues" dxfId="16079" priority="13054"/>
  </conditionalFormatting>
  <conditionalFormatting sqref="G776">
    <cfRule type="duplicateValues" dxfId="16078" priority="13053"/>
  </conditionalFormatting>
  <conditionalFormatting sqref="G776">
    <cfRule type="duplicateValues" dxfId="16077" priority="13052"/>
  </conditionalFormatting>
  <conditionalFormatting sqref="G776">
    <cfRule type="duplicateValues" dxfId="16076" priority="13051"/>
  </conditionalFormatting>
  <conditionalFormatting sqref="G776">
    <cfRule type="duplicateValues" dxfId="16075" priority="13050"/>
  </conditionalFormatting>
  <conditionalFormatting sqref="G776">
    <cfRule type="duplicateValues" dxfId="16074" priority="13049"/>
  </conditionalFormatting>
  <conditionalFormatting sqref="G776">
    <cfRule type="duplicateValues" dxfId="16073" priority="13048"/>
  </conditionalFormatting>
  <conditionalFormatting sqref="G776">
    <cfRule type="duplicateValues" dxfId="16072" priority="13047"/>
  </conditionalFormatting>
  <conditionalFormatting sqref="G776">
    <cfRule type="duplicateValues" dxfId="16071" priority="13046"/>
  </conditionalFormatting>
  <conditionalFormatting sqref="G776">
    <cfRule type="duplicateValues" dxfId="16070" priority="13045"/>
  </conditionalFormatting>
  <conditionalFormatting sqref="G776">
    <cfRule type="duplicateValues" dxfId="16069" priority="13044"/>
  </conditionalFormatting>
  <conditionalFormatting sqref="G776">
    <cfRule type="duplicateValues" dxfId="16068" priority="13043"/>
  </conditionalFormatting>
  <conditionalFormatting sqref="G776">
    <cfRule type="duplicateValues" dxfId="16067" priority="13042"/>
  </conditionalFormatting>
  <conditionalFormatting sqref="G776">
    <cfRule type="duplicateValues" dxfId="16066" priority="13041"/>
  </conditionalFormatting>
  <conditionalFormatting sqref="G776">
    <cfRule type="duplicateValues" dxfId="16065" priority="13040"/>
  </conditionalFormatting>
  <conditionalFormatting sqref="G776">
    <cfRule type="duplicateValues" dxfId="16064" priority="13039"/>
  </conditionalFormatting>
  <conditionalFormatting sqref="G776">
    <cfRule type="duplicateValues" dxfId="16063" priority="13038"/>
  </conditionalFormatting>
  <conditionalFormatting sqref="G776">
    <cfRule type="duplicateValues" dxfId="16062" priority="13037"/>
  </conditionalFormatting>
  <conditionalFormatting sqref="G776">
    <cfRule type="duplicateValues" dxfId="16061" priority="13036"/>
  </conditionalFormatting>
  <conditionalFormatting sqref="G776">
    <cfRule type="duplicateValues" dxfId="16060" priority="13035"/>
  </conditionalFormatting>
  <conditionalFormatting sqref="G776">
    <cfRule type="duplicateValues" dxfId="16059" priority="13034"/>
  </conditionalFormatting>
  <conditionalFormatting sqref="G776">
    <cfRule type="duplicateValues" dxfId="16058" priority="13033"/>
  </conditionalFormatting>
  <conditionalFormatting sqref="G776">
    <cfRule type="duplicateValues" dxfId="16057" priority="13032"/>
  </conditionalFormatting>
  <conditionalFormatting sqref="G776">
    <cfRule type="duplicateValues" dxfId="16056" priority="13031"/>
  </conditionalFormatting>
  <conditionalFormatting sqref="G776">
    <cfRule type="duplicateValues" dxfId="16055" priority="13030"/>
  </conditionalFormatting>
  <conditionalFormatting sqref="G776">
    <cfRule type="duplicateValues" dxfId="16054" priority="13029"/>
  </conditionalFormatting>
  <conditionalFormatting sqref="G776">
    <cfRule type="duplicateValues" dxfId="16053" priority="13028"/>
  </conditionalFormatting>
  <conditionalFormatting sqref="G776">
    <cfRule type="duplicateValues" dxfId="16052" priority="13027"/>
  </conditionalFormatting>
  <conditionalFormatting sqref="G776">
    <cfRule type="duplicateValues" dxfId="16051" priority="13026"/>
  </conditionalFormatting>
  <conditionalFormatting sqref="G776">
    <cfRule type="duplicateValues" dxfId="16050" priority="13025"/>
  </conditionalFormatting>
  <conditionalFormatting sqref="G776">
    <cfRule type="duplicateValues" dxfId="16049" priority="13024"/>
  </conditionalFormatting>
  <conditionalFormatting sqref="G776">
    <cfRule type="duplicateValues" dxfId="16048" priority="13023"/>
  </conditionalFormatting>
  <conditionalFormatting sqref="G776">
    <cfRule type="duplicateValues" dxfId="16047" priority="13022"/>
  </conditionalFormatting>
  <conditionalFormatting sqref="G776">
    <cfRule type="duplicateValues" dxfId="16046" priority="13021"/>
  </conditionalFormatting>
  <conditionalFormatting sqref="G776">
    <cfRule type="duplicateValues" dxfId="16045" priority="13020"/>
  </conditionalFormatting>
  <conditionalFormatting sqref="G776">
    <cfRule type="duplicateValues" dxfId="16044" priority="13019"/>
  </conditionalFormatting>
  <conditionalFormatting sqref="G776">
    <cfRule type="duplicateValues" dxfId="16043" priority="13018"/>
  </conditionalFormatting>
  <conditionalFormatting sqref="G776">
    <cfRule type="duplicateValues" dxfId="16042" priority="13017"/>
  </conditionalFormatting>
  <conditionalFormatting sqref="G776">
    <cfRule type="duplicateValues" dxfId="16041" priority="13016"/>
  </conditionalFormatting>
  <conditionalFormatting sqref="G776">
    <cfRule type="duplicateValues" dxfId="16040" priority="13015"/>
  </conditionalFormatting>
  <conditionalFormatting sqref="G776">
    <cfRule type="duplicateValues" dxfId="16039" priority="13014"/>
  </conditionalFormatting>
  <conditionalFormatting sqref="G776">
    <cfRule type="duplicateValues" dxfId="16038" priority="13013"/>
  </conditionalFormatting>
  <conditionalFormatting sqref="G776">
    <cfRule type="duplicateValues" dxfId="16037" priority="13012"/>
  </conditionalFormatting>
  <conditionalFormatting sqref="G776">
    <cfRule type="duplicateValues" dxfId="16036" priority="13011"/>
  </conditionalFormatting>
  <conditionalFormatting sqref="G776">
    <cfRule type="duplicateValues" dxfId="16035" priority="13010"/>
  </conditionalFormatting>
  <conditionalFormatting sqref="G777">
    <cfRule type="duplicateValues" dxfId="16034" priority="13009"/>
  </conditionalFormatting>
  <conditionalFormatting sqref="G775">
    <cfRule type="duplicateValues" dxfId="16033" priority="13008"/>
  </conditionalFormatting>
  <conditionalFormatting sqref="G775">
    <cfRule type="duplicateValues" dxfId="16032" priority="13007"/>
  </conditionalFormatting>
  <conditionalFormatting sqref="G775">
    <cfRule type="duplicateValues" dxfId="16031" priority="13006"/>
  </conditionalFormatting>
  <conditionalFormatting sqref="G775">
    <cfRule type="duplicateValues" dxfId="16030" priority="13005"/>
  </conditionalFormatting>
  <conditionalFormatting sqref="G775">
    <cfRule type="duplicateValues" dxfId="16029" priority="13004"/>
  </conditionalFormatting>
  <conditionalFormatting sqref="G775">
    <cfRule type="duplicateValues" dxfId="16028" priority="13003"/>
  </conditionalFormatting>
  <conditionalFormatting sqref="G775">
    <cfRule type="duplicateValues" dxfId="16027" priority="13002"/>
  </conditionalFormatting>
  <conditionalFormatting sqref="G775">
    <cfRule type="duplicateValues" dxfId="16026" priority="13001"/>
  </conditionalFormatting>
  <conditionalFormatting sqref="G775">
    <cfRule type="duplicateValues" dxfId="16025" priority="13000"/>
  </conditionalFormatting>
  <conditionalFormatting sqref="G775">
    <cfRule type="duplicateValues" dxfId="16024" priority="12999"/>
  </conditionalFormatting>
  <conditionalFormatting sqref="G775">
    <cfRule type="duplicateValues" dxfId="16023" priority="12998"/>
  </conditionalFormatting>
  <conditionalFormatting sqref="G775">
    <cfRule type="duplicateValues" dxfId="16022" priority="12997"/>
  </conditionalFormatting>
  <conditionalFormatting sqref="G775">
    <cfRule type="duplicateValues" dxfId="16021" priority="12996"/>
  </conditionalFormatting>
  <conditionalFormatting sqref="G775">
    <cfRule type="duplicateValues" dxfId="16020" priority="12995"/>
  </conditionalFormatting>
  <conditionalFormatting sqref="G775">
    <cfRule type="duplicateValues" dxfId="16019" priority="12994"/>
  </conditionalFormatting>
  <conditionalFormatting sqref="G775">
    <cfRule type="duplicateValues" dxfId="16018" priority="12993"/>
  </conditionalFormatting>
  <conditionalFormatting sqref="G775">
    <cfRule type="duplicateValues" dxfId="16017" priority="12992"/>
  </conditionalFormatting>
  <conditionalFormatting sqref="G775">
    <cfRule type="duplicateValues" dxfId="16016" priority="12991"/>
  </conditionalFormatting>
  <conditionalFormatting sqref="G775">
    <cfRule type="duplicateValues" dxfId="16015" priority="12990"/>
  </conditionalFormatting>
  <conditionalFormatting sqref="G775">
    <cfRule type="duplicateValues" dxfId="16014" priority="12989"/>
  </conditionalFormatting>
  <conditionalFormatting sqref="G775">
    <cfRule type="duplicateValues" dxfId="16013" priority="12988"/>
  </conditionalFormatting>
  <conditionalFormatting sqref="G775">
    <cfRule type="duplicateValues" dxfId="16012" priority="12987"/>
  </conditionalFormatting>
  <conditionalFormatting sqref="G775">
    <cfRule type="duplicateValues" dxfId="16011" priority="12986"/>
  </conditionalFormatting>
  <conditionalFormatting sqref="G775">
    <cfRule type="duplicateValues" dxfId="16010" priority="12985"/>
  </conditionalFormatting>
  <conditionalFormatting sqref="G775">
    <cfRule type="duplicateValues" dxfId="16009" priority="12984"/>
  </conditionalFormatting>
  <conditionalFormatting sqref="G775">
    <cfRule type="duplicateValues" dxfId="16008" priority="12983"/>
  </conditionalFormatting>
  <conditionalFormatting sqref="G775">
    <cfRule type="duplicateValues" dxfId="16007" priority="12982"/>
  </conditionalFormatting>
  <conditionalFormatting sqref="G775">
    <cfRule type="duplicateValues" dxfId="16006" priority="12981"/>
  </conditionalFormatting>
  <conditionalFormatting sqref="G775">
    <cfRule type="duplicateValues" dxfId="16005" priority="12980"/>
  </conditionalFormatting>
  <conditionalFormatting sqref="G775">
    <cfRule type="duplicateValues" dxfId="16004" priority="12979"/>
  </conditionalFormatting>
  <conditionalFormatting sqref="G775">
    <cfRule type="duplicateValues" dxfId="16003" priority="12978"/>
  </conditionalFormatting>
  <conditionalFormatting sqref="G775">
    <cfRule type="duplicateValues" dxfId="16002" priority="12977"/>
  </conditionalFormatting>
  <conditionalFormatting sqref="G775">
    <cfRule type="duplicateValues" dxfId="16001" priority="12976"/>
  </conditionalFormatting>
  <conditionalFormatting sqref="G775">
    <cfRule type="duplicateValues" dxfId="16000" priority="12975"/>
  </conditionalFormatting>
  <conditionalFormatting sqref="G775">
    <cfRule type="duplicateValues" dxfId="15999" priority="12974"/>
  </conditionalFormatting>
  <conditionalFormatting sqref="G775">
    <cfRule type="duplicateValues" dxfId="15998" priority="12973"/>
  </conditionalFormatting>
  <conditionalFormatting sqref="G775">
    <cfRule type="duplicateValues" dxfId="15997" priority="12972"/>
  </conditionalFormatting>
  <conditionalFormatting sqref="G775">
    <cfRule type="duplicateValues" dxfId="15996" priority="12971"/>
  </conditionalFormatting>
  <conditionalFormatting sqref="G775">
    <cfRule type="duplicateValues" dxfId="15995" priority="12970"/>
  </conditionalFormatting>
  <conditionalFormatting sqref="G775">
    <cfRule type="duplicateValues" dxfId="15994" priority="12969"/>
  </conditionalFormatting>
  <conditionalFormatting sqref="G775">
    <cfRule type="duplicateValues" dxfId="15993" priority="12968"/>
  </conditionalFormatting>
  <conditionalFormatting sqref="G775">
    <cfRule type="duplicateValues" dxfId="15992" priority="12967"/>
  </conditionalFormatting>
  <conditionalFormatting sqref="G775">
    <cfRule type="duplicateValues" dxfId="15991" priority="12966"/>
  </conditionalFormatting>
  <conditionalFormatting sqref="G775">
    <cfRule type="duplicateValues" dxfId="15990" priority="12965"/>
  </conditionalFormatting>
  <conditionalFormatting sqref="G775">
    <cfRule type="duplicateValues" dxfId="15989" priority="12964"/>
  </conditionalFormatting>
  <conditionalFormatting sqref="G775">
    <cfRule type="duplicateValues" dxfId="15988" priority="12963"/>
  </conditionalFormatting>
  <conditionalFormatting sqref="G775">
    <cfRule type="duplicateValues" dxfId="15987" priority="12962"/>
  </conditionalFormatting>
  <conditionalFormatting sqref="G775">
    <cfRule type="duplicateValues" dxfId="15986" priority="12961"/>
  </conditionalFormatting>
  <conditionalFormatting sqref="G775">
    <cfRule type="duplicateValues" dxfId="15985" priority="12960"/>
  </conditionalFormatting>
  <conditionalFormatting sqref="G775">
    <cfRule type="duplicateValues" dxfId="15984" priority="12959"/>
  </conditionalFormatting>
  <conditionalFormatting sqref="G775">
    <cfRule type="duplicateValues" dxfId="15983" priority="12958"/>
  </conditionalFormatting>
  <conditionalFormatting sqref="G775">
    <cfRule type="duplicateValues" dxfId="15982" priority="12957"/>
  </conditionalFormatting>
  <conditionalFormatting sqref="G775">
    <cfRule type="duplicateValues" dxfId="15981" priority="12956"/>
  </conditionalFormatting>
  <conditionalFormatting sqref="G775">
    <cfRule type="duplicateValues" dxfId="15980" priority="12955"/>
  </conditionalFormatting>
  <conditionalFormatting sqref="G775">
    <cfRule type="duplicateValues" dxfId="15979" priority="12954"/>
  </conditionalFormatting>
  <conditionalFormatting sqref="G775">
    <cfRule type="duplicateValues" dxfId="15978" priority="12953"/>
  </conditionalFormatting>
  <conditionalFormatting sqref="G775">
    <cfRule type="duplicateValues" dxfId="15977" priority="12952"/>
  </conditionalFormatting>
  <conditionalFormatting sqref="G775">
    <cfRule type="duplicateValues" dxfId="15976" priority="12951"/>
  </conditionalFormatting>
  <conditionalFormatting sqref="G775">
    <cfRule type="duplicateValues" dxfId="15975" priority="12950"/>
  </conditionalFormatting>
  <conditionalFormatting sqref="G775">
    <cfRule type="duplicateValues" dxfId="15974" priority="12949"/>
  </conditionalFormatting>
  <conditionalFormatting sqref="G775">
    <cfRule type="duplicateValues" dxfId="15973" priority="12948"/>
  </conditionalFormatting>
  <conditionalFormatting sqref="G775">
    <cfRule type="duplicateValues" dxfId="15972" priority="12947"/>
  </conditionalFormatting>
  <conditionalFormatting sqref="G775">
    <cfRule type="duplicateValues" dxfId="15971" priority="12946"/>
  </conditionalFormatting>
  <conditionalFormatting sqref="G775">
    <cfRule type="duplicateValues" dxfId="15970" priority="12945"/>
  </conditionalFormatting>
  <conditionalFormatting sqref="G775">
    <cfRule type="duplicateValues" dxfId="15969" priority="12944"/>
  </conditionalFormatting>
  <conditionalFormatting sqref="G775">
    <cfRule type="duplicateValues" dxfId="15968" priority="12943"/>
  </conditionalFormatting>
  <conditionalFormatting sqref="G775">
    <cfRule type="duplicateValues" dxfId="15967" priority="12942"/>
  </conditionalFormatting>
  <conditionalFormatting sqref="G775">
    <cfRule type="duplicateValues" dxfId="15966" priority="12941"/>
  </conditionalFormatting>
  <conditionalFormatting sqref="G775">
    <cfRule type="duplicateValues" dxfId="15965" priority="12940"/>
  </conditionalFormatting>
  <conditionalFormatting sqref="G776">
    <cfRule type="duplicateValues" dxfId="15964" priority="12939"/>
  </conditionalFormatting>
  <conditionalFormatting sqref="G775">
    <cfRule type="duplicateValues" dxfId="15963" priority="12938"/>
  </conditionalFormatting>
  <conditionalFormatting sqref="G775">
    <cfRule type="duplicateValues" dxfId="15962" priority="12937"/>
  </conditionalFormatting>
  <conditionalFormatting sqref="G775">
    <cfRule type="duplicateValues" dxfId="15961" priority="12936"/>
  </conditionalFormatting>
  <conditionalFormatting sqref="G775">
    <cfRule type="duplicateValues" dxfId="15960" priority="12935"/>
  </conditionalFormatting>
  <conditionalFormatting sqref="G775">
    <cfRule type="duplicateValues" dxfId="15959" priority="12934"/>
  </conditionalFormatting>
  <conditionalFormatting sqref="G775">
    <cfRule type="duplicateValues" dxfId="15958" priority="12933"/>
  </conditionalFormatting>
  <conditionalFormatting sqref="G775">
    <cfRule type="duplicateValues" dxfId="15957" priority="12932"/>
  </conditionalFormatting>
  <conditionalFormatting sqref="G775">
    <cfRule type="duplicateValues" dxfId="15956" priority="12931"/>
  </conditionalFormatting>
  <conditionalFormatting sqref="G775">
    <cfRule type="duplicateValues" dxfId="15955" priority="12930"/>
  </conditionalFormatting>
  <conditionalFormatting sqref="G775">
    <cfRule type="duplicateValues" dxfId="15954" priority="12929"/>
  </conditionalFormatting>
  <conditionalFormatting sqref="G775">
    <cfRule type="duplicateValues" dxfId="15953" priority="12928"/>
  </conditionalFormatting>
  <conditionalFormatting sqref="G775">
    <cfRule type="duplicateValues" dxfId="15952" priority="12927"/>
  </conditionalFormatting>
  <conditionalFormatting sqref="G775">
    <cfRule type="duplicateValues" dxfId="15951" priority="12926"/>
  </conditionalFormatting>
  <conditionalFormatting sqref="G775">
    <cfRule type="duplicateValues" dxfId="15950" priority="12925"/>
  </conditionalFormatting>
  <conditionalFormatting sqref="G775">
    <cfRule type="duplicateValues" dxfId="15949" priority="12924"/>
  </conditionalFormatting>
  <conditionalFormatting sqref="G775">
    <cfRule type="duplicateValues" dxfId="15948" priority="12923"/>
  </conditionalFormatting>
  <conditionalFormatting sqref="G775">
    <cfRule type="duplicateValues" dxfId="15947" priority="12922"/>
  </conditionalFormatting>
  <conditionalFormatting sqref="G775">
    <cfRule type="duplicateValues" dxfId="15946" priority="12921"/>
  </conditionalFormatting>
  <conditionalFormatting sqref="G775">
    <cfRule type="duplicateValues" dxfId="15945" priority="12920"/>
  </conditionalFormatting>
  <conditionalFormatting sqref="G775">
    <cfRule type="duplicateValues" dxfId="15944" priority="12919"/>
  </conditionalFormatting>
  <conditionalFormatting sqref="G775">
    <cfRule type="duplicateValues" dxfId="15943" priority="12918"/>
  </conditionalFormatting>
  <conditionalFormatting sqref="G775">
    <cfRule type="duplicateValues" dxfId="15942" priority="12917"/>
  </conditionalFormatting>
  <conditionalFormatting sqref="G775">
    <cfRule type="duplicateValues" dxfId="15941" priority="12916"/>
  </conditionalFormatting>
  <conditionalFormatting sqref="G775">
    <cfRule type="duplicateValues" dxfId="15940" priority="12915"/>
  </conditionalFormatting>
  <conditionalFormatting sqref="G775">
    <cfRule type="duplicateValues" dxfId="15939" priority="12914"/>
  </conditionalFormatting>
  <conditionalFormatting sqref="G775">
    <cfRule type="duplicateValues" dxfId="15938" priority="12913"/>
  </conditionalFormatting>
  <conditionalFormatting sqref="G775">
    <cfRule type="duplicateValues" dxfId="15937" priority="12912"/>
  </conditionalFormatting>
  <conditionalFormatting sqref="G775">
    <cfRule type="duplicateValues" dxfId="15936" priority="12911"/>
  </conditionalFormatting>
  <conditionalFormatting sqref="G775">
    <cfRule type="duplicateValues" dxfId="15935" priority="12910"/>
  </conditionalFormatting>
  <conditionalFormatting sqref="G775">
    <cfRule type="duplicateValues" dxfId="15934" priority="12909"/>
  </conditionalFormatting>
  <conditionalFormatting sqref="G775">
    <cfRule type="duplicateValues" dxfId="15933" priority="12908"/>
  </conditionalFormatting>
  <conditionalFormatting sqref="G775">
    <cfRule type="duplicateValues" dxfId="15932" priority="12907"/>
  </conditionalFormatting>
  <conditionalFormatting sqref="G775">
    <cfRule type="duplicateValues" dxfId="15931" priority="12906"/>
  </conditionalFormatting>
  <conditionalFormatting sqref="G775">
    <cfRule type="duplicateValues" dxfId="15930" priority="12905"/>
  </conditionalFormatting>
  <conditionalFormatting sqref="G775">
    <cfRule type="duplicateValues" dxfId="15929" priority="12904"/>
  </conditionalFormatting>
  <conditionalFormatting sqref="G775">
    <cfRule type="duplicateValues" dxfId="15928" priority="12903"/>
  </conditionalFormatting>
  <conditionalFormatting sqref="G775">
    <cfRule type="duplicateValues" dxfId="15927" priority="12902"/>
  </conditionalFormatting>
  <conditionalFormatting sqref="G775">
    <cfRule type="duplicateValues" dxfId="15926" priority="12901"/>
  </conditionalFormatting>
  <conditionalFormatting sqref="G775">
    <cfRule type="duplicateValues" dxfId="15925" priority="12900"/>
  </conditionalFormatting>
  <conditionalFormatting sqref="G775">
    <cfRule type="duplicateValues" dxfId="15924" priority="12899"/>
  </conditionalFormatting>
  <conditionalFormatting sqref="G775">
    <cfRule type="duplicateValues" dxfId="15923" priority="12898"/>
  </conditionalFormatting>
  <conditionalFormatting sqref="G775">
    <cfRule type="duplicateValues" dxfId="15922" priority="12897"/>
  </conditionalFormatting>
  <conditionalFormatting sqref="G775">
    <cfRule type="duplicateValues" dxfId="15921" priority="12896"/>
  </conditionalFormatting>
  <conditionalFormatting sqref="G775">
    <cfRule type="duplicateValues" dxfId="15920" priority="12895"/>
  </conditionalFormatting>
  <conditionalFormatting sqref="G775">
    <cfRule type="duplicateValues" dxfId="15919" priority="12894"/>
  </conditionalFormatting>
  <conditionalFormatting sqref="G775">
    <cfRule type="duplicateValues" dxfId="15918" priority="12893"/>
  </conditionalFormatting>
  <conditionalFormatting sqref="G775">
    <cfRule type="duplicateValues" dxfId="15917" priority="12892"/>
  </conditionalFormatting>
  <conditionalFormatting sqref="G775">
    <cfRule type="duplicateValues" dxfId="15916" priority="12891"/>
  </conditionalFormatting>
  <conditionalFormatting sqref="G775">
    <cfRule type="duplicateValues" dxfId="15915" priority="12890"/>
  </conditionalFormatting>
  <conditionalFormatting sqref="G775">
    <cfRule type="duplicateValues" dxfId="15914" priority="12889"/>
  </conditionalFormatting>
  <conditionalFormatting sqref="G775">
    <cfRule type="duplicateValues" dxfId="15913" priority="12888"/>
  </conditionalFormatting>
  <conditionalFormatting sqref="G775">
    <cfRule type="duplicateValues" dxfId="15912" priority="12887"/>
  </conditionalFormatting>
  <conditionalFormatting sqref="G775">
    <cfRule type="duplicateValues" dxfId="15911" priority="12886"/>
  </conditionalFormatting>
  <conditionalFormatting sqref="G775">
    <cfRule type="duplicateValues" dxfId="15910" priority="12885"/>
  </conditionalFormatting>
  <conditionalFormatting sqref="G775">
    <cfRule type="duplicateValues" dxfId="15909" priority="12884"/>
  </conditionalFormatting>
  <conditionalFormatting sqref="G775">
    <cfRule type="duplicateValues" dxfId="15908" priority="12883"/>
  </conditionalFormatting>
  <conditionalFormatting sqref="G775">
    <cfRule type="duplicateValues" dxfId="15907" priority="12882"/>
  </conditionalFormatting>
  <conditionalFormatting sqref="G775">
    <cfRule type="duplicateValues" dxfId="15906" priority="12881"/>
  </conditionalFormatting>
  <conditionalFormatting sqref="G775">
    <cfRule type="duplicateValues" dxfId="15905" priority="12880"/>
  </conditionalFormatting>
  <conditionalFormatting sqref="G775">
    <cfRule type="duplicateValues" dxfId="15904" priority="12879"/>
  </conditionalFormatting>
  <conditionalFormatting sqref="G775">
    <cfRule type="duplicateValues" dxfId="15903" priority="12878"/>
  </conditionalFormatting>
  <conditionalFormatting sqref="G775">
    <cfRule type="duplicateValues" dxfId="15902" priority="12877"/>
  </conditionalFormatting>
  <conditionalFormatting sqref="G775">
    <cfRule type="duplicateValues" dxfId="15901" priority="12876"/>
  </conditionalFormatting>
  <conditionalFormatting sqref="G775">
    <cfRule type="duplicateValues" dxfId="15900" priority="12875"/>
  </conditionalFormatting>
  <conditionalFormatting sqref="G775">
    <cfRule type="duplicateValues" dxfId="15899" priority="12874"/>
  </conditionalFormatting>
  <conditionalFormatting sqref="G775">
    <cfRule type="duplicateValues" dxfId="15898" priority="12873"/>
  </conditionalFormatting>
  <conditionalFormatting sqref="G775">
    <cfRule type="duplicateValues" dxfId="15897" priority="12872"/>
  </conditionalFormatting>
  <conditionalFormatting sqref="G775">
    <cfRule type="duplicateValues" dxfId="15896" priority="12871"/>
  </conditionalFormatting>
  <conditionalFormatting sqref="G775">
    <cfRule type="duplicateValues" dxfId="15895" priority="12870"/>
  </conditionalFormatting>
  <conditionalFormatting sqref="G776">
    <cfRule type="duplicateValues" dxfId="15894" priority="12869"/>
  </conditionalFormatting>
  <conditionalFormatting sqref="G774">
    <cfRule type="duplicateValues" dxfId="15893" priority="12868"/>
  </conditionalFormatting>
  <conditionalFormatting sqref="G774">
    <cfRule type="duplicateValues" dxfId="15892" priority="12867"/>
  </conditionalFormatting>
  <conditionalFormatting sqref="G774">
    <cfRule type="duplicateValues" dxfId="15891" priority="12866"/>
  </conditionalFormatting>
  <conditionalFormatting sqref="G774">
    <cfRule type="duplicateValues" dxfId="15890" priority="12865"/>
  </conditionalFormatting>
  <conditionalFormatting sqref="G774">
    <cfRule type="duplicateValues" dxfId="15889" priority="12864"/>
  </conditionalFormatting>
  <conditionalFormatting sqref="G774">
    <cfRule type="duplicateValues" dxfId="15888" priority="12863"/>
  </conditionalFormatting>
  <conditionalFormatting sqref="G774">
    <cfRule type="duplicateValues" dxfId="15887" priority="12862"/>
  </conditionalFormatting>
  <conditionalFormatting sqref="G774">
    <cfRule type="duplicateValues" dxfId="15886" priority="12861"/>
  </conditionalFormatting>
  <conditionalFormatting sqref="G774">
    <cfRule type="duplicateValues" dxfId="15885" priority="12860"/>
  </conditionalFormatting>
  <conditionalFormatting sqref="G774">
    <cfRule type="duplicateValues" dxfId="15884" priority="12859"/>
  </conditionalFormatting>
  <conditionalFormatting sqref="G774">
    <cfRule type="duplicateValues" dxfId="15883" priority="12858"/>
  </conditionalFormatting>
  <conditionalFormatting sqref="G774">
    <cfRule type="duplicateValues" dxfId="15882" priority="12857"/>
  </conditionalFormatting>
  <conditionalFormatting sqref="G774">
    <cfRule type="duplicateValues" dxfId="15881" priority="12856"/>
  </conditionalFormatting>
  <conditionalFormatting sqref="G774">
    <cfRule type="duplicateValues" dxfId="15880" priority="12855"/>
  </conditionalFormatting>
  <conditionalFormatting sqref="G774">
    <cfRule type="duplicateValues" dxfId="15879" priority="12854"/>
  </conditionalFormatting>
  <conditionalFormatting sqref="G774">
    <cfRule type="duplicateValues" dxfId="15878" priority="12853"/>
  </conditionalFormatting>
  <conditionalFormatting sqref="G774">
    <cfRule type="duplicateValues" dxfId="15877" priority="12852"/>
  </conditionalFormatting>
  <conditionalFormatting sqref="G774">
    <cfRule type="duplicateValues" dxfId="15876" priority="12851"/>
  </conditionalFormatting>
  <conditionalFormatting sqref="G774">
    <cfRule type="duplicateValues" dxfId="15875" priority="12850"/>
  </conditionalFormatting>
  <conditionalFormatting sqref="G774">
    <cfRule type="duplicateValues" dxfId="15874" priority="12849"/>
  </conditionalFormatting>
  <conditionalFormatting sqref="G774">
    <cfRule type="duplicateValues" dxfId="15873" priority="12848"/>
  </conditionalFormatting>
  <conditionalFormatting sqref="G774">
    <cfRule type="duplicateValues" dxfId="15872" priority="12847"/>
  </conditionalFormatting>
  <conditionalFormatting sqref="G774">
    <cfRule type="duplicateValues" dxfId="15871" priority="12846"/>
  </conditionalFormatting>
  <conditionalFormatting sqref="G774">
    <cfRule type="duplicateValues" dxfId="15870" priority="12845"/>
  </conditionalFormatting>
  <conditionalFormatting sqref="G774">
    <cfRule type="duplicateValues" dxfId="15869" priority="12844"/>
  </conditionalFormatting>
  <conditionalFormatting sqref="G774">
    <cfRule type="duplicateValues" dxfId="15868" priority="12843"/>
  </conditionalFormatting>
  <conditionalFormatting sqref="G774">
    <cfRule type="duplicateValues" dxfId="15867" priority="12842"/>
  </conditionalFormatting>
  <conditionalFormatting sqref="G774">
    <cfRule type="duplicateValues" dxfId="15866" priority="12841"/>
  </conditionalFormatting>
  <conditionalFormatting sqref="G774">
    <cfRule type="duplicateValues" dxfId="15865" priority="12840"/>
  </conditionalFormatting>
  <conditionalFormatting sqref="G774">
    <cfRule type="duplicateValues" dxfId="15864" priority="12839"/>
  </conditionalFormatting>
  <conditionalFormatting sqref="G774">
    <cfRule type="duplicateValues" dxfId="15863" priority="12838"/>
  </conditionalFormatting>
  <conditionalFormatting sqref="G774">
    <cfRule type="duplicateValues" dxfId="15862" priority="12837"/>
  </conditionalFormatting>
  <conditionalFormatting sqref="G774">
    <cfRule type="duplicateValues" dxfId="15861" priority="12836"/>
  </conditionalFormatting>
  <conditionalFormatting sqref="G774">
    <cfRule type="duplicateValues" dxfId="15860" priority="12835"/>
  </conditionalFormatting>
  <conditionalFormatting sqref="G774">
    <cfRule type="duplicateValues" dxfId="15859" priority="12834"/>
  </conditionalFormatting>
  <conditionalFormatting sqref="G774">
    <cfRule type="duplicateValues" dxfId="15858" priority="12833"/>
  </conditionalFormatting>
  <conditionalFormatting sqref="G774">
    <cfRule type="duplicateValues" dxfId="15857" priority="12832"/>
  </conditionalFormatting>
  <conditionalFormatting sqref="G774">
    <cfRule type="duplicateValues" dxfId="15856" priority="12831"/>
  </conditionalFormatting>
  <conditionalFormatting sqref="G774">
    <cfRule type="duplicateValues" dxfId="15855" priority="12830"/>
  </conditionalFormatting>
  <conditionalFormatting sqref="G774">
    <cfRule type="duplicateValues" dxfId="15854" priority="12829"/>
  </conditionalFormatting>
  <conditionalFormatting sqref="G774">
    <cfRule type="duplicateValues" dxfId="15853" priority="12828"/>
  </conditionalFormatting>
  <conditionalFormatting sqref="G774">
    <cfRule type="duplicateValues" dxfId="15852" priority="12827"/>
  </conditionalFormatting>
  <conditionalFormatting sqref="G774">
    <cfRule type="duplicateValues" dxfId="15851" priority="12826"/>
  </conditionalFormatting>
  <conditionalFormatting sqref="G774">
    <cfRule type="duplicateValues" dxfId="15850" priority="12825"/>
  </conditionalFormatting>
  <conditionalFormatting sqref="G774">
    <cfRule type="duplicateValues" dxfId="15849" priority="12824"/>
  </conditionalFormatting>
  <conditionalFormatting sqref="G774">
    <cfRule type="duplicateValues" dxfId="15848" priority="12823"/>
  </conditionalFormatting>
  <conditionalFormatting sqref="G774">
    <cfRule type="duplicateValues" dxfId="15847" priority="12822"/>
  </conditionalFormatting>
  <conditionalFormatting sqref="G774">
    <cfRule type="duplicateValues" dxfId="15846" priority="12821"/>
  </conditionalFormatting>
  <conditionalFormatting sqref="G774">
    <cfRule type="duplicateValues" dxfId="15845" priority="12820"/>
  </conditionalFormatting>
  <conditionalFormatting sqref="G774">
    <cfRule type="duplicateValues" dxfId="15844" priority="12819"/>
  </conditionalFormatting>
  <conditionalFormatting sqref="G774">
    <cfRule type="duplicateValues" dxfId="15843" priority="12818"/>
  </conditionalFormatting>
  <conditionalFormatting sqref="G774">
    <cfRule type="duplicateValues" dxfId="15842" priority="12817"/>
  </conditionalFormatting>
  <conditionalFormatting sqref="G774">
    <cfRule type="duplicateValues" dxfId="15841" priority="12816"/>
  </conditionalFormatting>
  <conditionalFormatting sqref="G774">
    <cfRule type="duplicateValues" dxfId="15840" priority="12815"/>
  </conditionalFormatting>
  <conditionalFormatting sqref="G774">
    <cfRule type="duplicateValues" dxfId="15839" priority="12814"/>
  </conditionalFormatting>
  <conditionalFormatting sqref="G774">
    <cfRule type="duplicateValues" dxfId="15838" priority="12813"/>
  </conditionalFormatting>
  <conditionalFormatting sqref="G774">
    <cfRule type="duplicateValues" dxfId="15837" priority="12812"/>
  </conditionalFormatting>
  <conditionalFormatting sqref="G774">
    <cfRule type="duplicateValues" dxfId="15836" priority="12811"/>
  </conditionalFormatting>
  <conditionalFormatting sqref="G774">
    <cfRule type="duplicateValues" dxfId="15835" priority="12810"/>
  </conditionalFormatting>
  <conditionalFormatting sqref="G774">
    <cfRule type="duplicateValues" dxfId="15834" priority="12809"/>
  </conditionalFormatting>
  <conditionalFormatting sqref="G774">
    <cfRule type="duplicateValues" dxfId="15833" priority="12808"/>
  </conditionalFormatting>
  <conditionalFormatting sqref="G774">
    <cfRule type="duplicateValues" dxfId="15832" priority="12807"/>
  </conditionalFormatting>
  <conditionalFormatting sqref="G774">
    <cfRule type="duplicateValues" dxfId="15831" priority="12806"/>
  </conditionalFormatting>
  <conditionalFormatting sqref="G774">
    <cfRule type="duplicateValues" dxfId="15830" priority="12805"/>
  </conditionalFormatting>
  <conditionalFormatting sqref="G774">
    <cfRule type="duplicateValues" dxfId="15829" priority="12804"/>
  </conditionalFormatting>
  <conditionalFormatting sqref="G774">
    <cfRule type="duplicateValues" dxfId="15828" priority="12803"/>
  </conditionalFormatting>
  <conditionalFormatting sqref="G774">
    <cfRule type="duplicateValues" dxfId="15827" priority="12802"/>
  </conditionalFormatting>
  <conditionalFormatting sqref="G774">
    <cfRule type="duplicateValues" dxfId="15826" priority="12801"/>
  </conditionalFormatting>
  <conditionalFormatting sqref="G774">
    <cfRule type="duplicateValues" dxfId="15825" priority="12800"/>
  </conditionalFormatting>
  <conditionalFormatting sqref="G775">
    <cfRule type="duplicateValues" dxfId="15824" priority="12799"/>
  </conditionalFormatting>
  <conditionalFormatting sqref="G784">
    <cfRule type="duplicateValues" dxfId="15823" priority="12798"/>
  </conditionalFormatting>
  <conditionalFormatting sqref="G784">
    <cfRule type="duplicateValues" dxfId="15822" priority="12797"/>
  </conditionalFormatting>
  <conditionalFormatting sqref="G784">
    <cfRule type="duplicateValues" dxfId="15821" priority="12796"/>
  </conditionalFormatting>
  <conditionalFormatting sqref="G784">
    <cfRule type="duplicateValues" dxfId="15820" priority="12795"/>
  </conditionalFormatting>
  <conditionalFormatting sqref="G784">
    <cfRule type="duplicateValues" dxfId="15819" priority="12794"/>
  </conditionalFormatting>
  <conditionalFormatting sqref="G784">
    <cfRule type="duplicateValues" dxfId="15818" priority="12793"/>
  </conditionalFormatting>
  <conditionalFormatting sqref="G784">
    <cfRule type="duplicateValues" dxfId="15817" priority="12792"/>
  </conditionalFormatting>
  <conditionalFormatting sqref="G784">
    <cfRule type="duplicateValues" dxfId="15816" priority="12791"/>
  </conditionalFormatting>
  <conditionalFormatting sqref="G784">
    <cfRule type="duplicateValues" dxfId="15815" priority="12790"/>
  </conditionalFormatting>
  <conditionalFormatting sqref="G784">
    <cfRule type="duplicateValues" dxfId="15814" priority="12789"/>
  </conditionalFormatting>
  <conditionalFormatting sqref="G784">
    <cfRule type="duplicateValues" dxfId="15813" priority="12788"/>
  </conditionalFormatting>
  <conditionalFormatting sqref="G784">
    <cfRule type="duplicateValues" dxfId="15812" priority="12787"/>
  </conditionalFormatting>
  <conditionalFormatting sqref="G784">
    <cfRule type="duplicateValues" dxfId="15811" priority="12786"/>
  </conditionalFormatting>
  <conditionalFormatting sqref="G784">
    <cfRule type="duplicateValues" dxfId="15810" priority="12785"/>
  </conditionalFormatting>
  <conditionalFormatting sqref="G784">
    <cfRule type="duplicateValues" dxfId="15809" priority="12784"/>
  </conditionalFormatting>
  <conditionalFormatting sqref="G784">
    <cfRule type="duplicateValues" dxfId="15808" priority="12783"/>
  </conditionalFormatting>
  <conditionalFormatting sqref="G784">
    <cfRule type="duplicateValues" dxfId="15807" priority="12782"/>
  </conditionalFormatting>
  <conditionalFormatting sqref="G784">
    <cfRule type="duplicateValues" dxfId="15806" priority="12781"/>
  </conditionalFormatting>
  <conditionalFormatting sqref="G784">
    <cfRule type="duplicateValues" dxfId="15805" priority="12780"/>
  </conditionalFormatting>
  <conditionalFormatting sqref="G784">
    <cfRule type="duplicateValues" dxfId="15804" priority="12779"/>
  </conditionalFormatting>
  <conditionalFormatting sqref="G784">
    <cfRule type="duplicateValues" dxfId="15803" priority="12778"/>
  </conditionalFormatting>
  <conditionalFormatting sqref="G784">
    <cfRule type="duplicateValues" dxfId="15802" priority="12777"/>
  </conditionalFormatting>
  <conditionalFormatting sqref="G784">
    <cfRule type="duplicateValues" dxfId="15801" priority="12776"/>
  </conditionalFormatting>
  <conditionalFormatting sqref="G784">
    <cfRule type="duplicateValues" dxfId="15800" priority="12775"/>
  </conditionalFormatting>
  <conditionalFormatting sqref="G784">
    <cfRule type="duplicateValues" dxfId="15799" priority="12774"/>
  </conditionalFormatting>
  <conditionalFormatting sqref="G784">
    <cfRule type="duplicateValues" dxfId="15798" priority="12773"/>
  </conditionalFormatting>
  <conditionalFormatting sqref="G784">
    <cfRule type="duplicateValues" dxfId="15797" priority="12772"/>
  </conditionalFormatting>
  <conditionalFormatting sqref="G784">
    <cfRule type="duplicateValues" dxfId="15796" priority="12771"/>
  </conditionalFormatting>
  <conditionalFormatting sqref="G784">
    <cfRule type="duplicateValues" dxfId="15795" priority="12770"/>
  </conditionalFormatting>
  <conditionalFormatting sqref="G784">
    <cfRule type="duplicateValues" dxfId="15794" priority="12769"/>
  </conditionalFormatting>
  <conditionalFormatting sqref="G784">
    <cfRule type="duplicateValues" dxfId="15793" priority="12768"/>
  </conditionalFormatting>
  <conditionalFormatting sqref="G784">
    <cfRule type="duplicateValues" dxfId="15792" priority="12767"/>
  </conditionalFormatting>
  <conditionalFormatting sqref="G784">
    <cfRule type="duplicateValues" dxfId="15791" priority="12766"/>
  </conditionalFormatting>
  <conditionalFormatting sqref="G784">
    <cfRule type="duplicateValues" dxfId="15790" priority="12765"/>
  </conditionalFormatting>
  <conditionalFormatting sqref="G784">
    <cfRule type="duplicateValues" dxfId="15789" priority="12764"/>
  </conditionalFormatting>
  <conditionalFormatting sqref="G784">
    <cfRule type="duplicateValues" dxfId="15788" priority="12763"/>
  </conditionalFormatting>
  <conditionalFormatting sqref="G784">
    <cfRule type="duplicateValues" dxfId="15787" priority="12762"/>
  </conditionalFormatting>
  <conditionalFormatting sqref="G784">
    <cfRule type="duplicateValues" dxfId="15786" priority="12761"/>
  </conditionalFormatting>
  <conditionalFormatting sqref="G784">
    <cfRule type="duplicateValues" dxfId="15785" priority="12760"/>
  </conditionalFormatting>
  <conditionalFormatting sqref="G784">
    <cfRule type="duplicateValues" dxfId="15784" priority="12759"/>
  </conditionalFormatting>
  <conditionalFormatting sqref="G784">
    <cfRule type="duplicateValues" dxfId="15783" priority="12758"/>
  </conditionalFormatting>
  <conditionalFormatting sqref="G784">
    <cfRule type="duplicateValues" dxfId="15782" priority="12757"/>
  </conditionalFormatting>
  <conditionalFormatting sqref="G784">
    <cfRule type="duplicateValues" dxfId="15781" priority="12756"/>
  </conditionalFormatting>
  <conditionalFormatting sqref="G784">
    <cfRule type="duplicateValues" dxfId="15780" priority="12755"/>
  </conditionalFormatting>
  <conditionalFormatting sqref="G784">
    <cfRule type="duplicateValues" dxfId="15779" priority="12754"/>
  </conditionalFormatting>
  <conditionalFormatting sqref="G784">
    <cfRule type="duplicateValues" dxfId="15778" priority="12753"/>
  </conditionalFormatting>
  <conditionalFormatting sqref="G784">
    <cfRule type="duplicateValues" dxfId="15777" priority="12752"/>
  </conditionalFormatting>
  <conditionalFormatting sqref="G784">
    <cfRule type="duplicateValues" dxfId="15776" priority="12751"/>
  </conditionalFormatting>
  <conditionalFormatting sqref="G784">
    <cfRule type="duplicateValues" dxfId="15775" priority="12750"/>
  </conditionalFormatting>
  <conditionalFormatting sqref="G784">
    <cfRule type="duplicateValues" dxfId="15774" priority="12749"/>
  </conditionalFormatting>
  <conditionalFormatting sqref="G784">
    <cfRule type="duplicateValues" dxfId="15773" priority="12748"/>
  </conditionalFormatting>
  <conditionalFormatting sqref="G784">
    <cfRule type="duplicateValues" dxfId="15772" priority="12747"/>
  </conditionalFormatting>
  <conditionalFormatting sqref="G784">
    <cfRule type="duplicateValues" dxfId="15771" priority="12746"/>
  </conditionalFormatting>
  <conditionalFormatting sqref="G784">
    <cfRule type="duplicateValues" dxfId="15770" priority="12745"/>
  </conditionalFormatting>
  <conditionalFormatting sqref="G784">
    <cfRule type="duplicateValues" dxfId="15769" priority="12744"/>
  </conditionalFormatting>
  <conditionalFormatting sqref="G784">
    <cfRule type="duplicateValues" dxfId="15768" priority="12743"/>
  </conditionalFormatting>
  <conditionalFormatting sqref="G784">
    <cfRule type="duplicateValues" dxfId="15767" priority="12742"/>
  </conditionalFormatting>
  <conditionalFormatting sqref="G784">
    <cfRule type="duplicateValues" dxfId="15766" priority="12741"/>
  </conditionalFormatting>
  <conditionalFormatting sqref="G784">
    <cfRule type="duplicateValues" dxfId="15765" priority="12740"/>
  </conditionalFormatting>
  <conditionalFormatting sqref="G784">
    <cfRule type="duplicateValues" dxfId="15764" priority="12739"/>
  </conditionalFormatting>
  <conditionalFormatting sqref="G784">
    <cfRule type="duplicateValues" dxfId="15763" priority="12738"/>
  </conditionalFormatting>
  <conditionalFormatting sqref="G784">
    <cfRule type="duplicateValues" dxfId="15762" priority="12737"/>
  </conditionalFormatting>
  <conditionalFormatting sqref="G784">
    <cfRule type="duplicateValues" dxfId="15761" priority="12736"/>
  </conditionalFormatting>
  <conditionalFormatting sqref="G784">
    <cfRule type="duplicateValues" dxfId="15760" priority="12735"/>
  </conditionalFormatting>
  <conditionalFormatting sqref="G784">
    <cfRule type="duplicateValues" dxfId="15759" priority="12734"/>
  </conditionalFormatting>
  <conditionalFormatting sqref="G784">
    <cfRule type="duplicateValues" dxfId="15758" priority="12733"/>
  </conditionalFormatting>
  <conditionalFormatting sqref="G784">
    <cfRule type="duplicateValues" dxfId="15757" priority="12732"/>
  </conditionalFormatting>
  <conditionalFormatting sqref="G784">
    <cfRule type="duplicateValues" dxfId="15756" priority="12731"/>
  </conditionalFormatting>
  <conditionalFormatting sqref="G784">
    <cfRule type="duplicateValues" dxfId="15755" priority="12730"/>
  </conditionalFormatting>
  <conditionalFormatting sqref="G784">
    <cfRule type="duplicateValues" dxfId="15754" priority="12729"/>
  </conditionalFormatting>
  <conditionalFormatting sqref="G784">
    <cfRule type="duplicateValues" dxfId="15753" priority="12728"/>
  </conditionalFormatting>
  <conditionalFormatting sqref="G784">
    <cfRule type="duplicateValues" dxfId="15752" priority="12727"/>
  </conditionalFormatting>
  <conditionalFormatting sqref="G784">
    <cfRule type="duplicateValues" dxfId="15751" priority="12726"/>
  </conditionalFormatting>
  <conditionalFormatting sqref="G784">
    <cfRule type="duplicateValues" dxfId="15750" priority="12725"/>
  </conditionalFormatting>
  <conditionalFormatting sqref="G784">
    <cfRule type="duplicateValues" dxfId="15749" priority="12724"/>
  </conditionalFormatting>
  <conditionalFormatting sqref="G784">
    <cfRule type="duplicateValues" dxfId="15748" priority="12723"/>
  </conditionalFormatting>
  <conditionalFormatting sqref="G784">
    <cfRule type="duplicateValues" dxfId="15747" priority="12722"/>
  </conditionalFormatting>
  <conditionalFormatting sqref="G784">
    <cfRule type="duplicateValues" dxfId="15746" priority="12721"/>
  </conditionalFormatting>
  <conditionalFormatting sqref="G784">
    <cfRule type="duplicateValues" dxfId="15745" priority="12720"/>
  </conditionalFormatting>
  <conditionalFormatting sqref="G784">
    <cfRule type="duplicateValues" dxfId="15744" priority="12719"/>
  </conditionalFormatting>
  <conditionalFormatting sqref="G784">
    <cfRule type="duplicateValues" dxfId="15743" priority="12718"/>
  </conditionalFormatting>
  <conditionalFormatting sqref="G784">
    <cfRule type="duplicateValues" dxfId="15742" priority="12717"/>
  </conditionalFormatting>
  <conditionalFormatting sqref="G784">
    <cfRule type="duplicateValues" dxfId="15741" priority="12716"/>
  </conditionalFormatting>
  <conditionalFormatting sqref="G784">
    <cfRule type="duplicateValues" dxfId="15740" priority="12715"/>
  </conditionalFormatting>
  <conditionalFormatting sqref="G784">
    <cfRule type="duplicateValues" dxfId="15739" priority="12714"/>
  </conditionalFormatting>
  <conditionalFormatting sqref="G784">
    <cfRule type="duplicateValues" dxfId="15738" priority="12713"/>
  </conditionalFormatting>
  <conditionalFormatting sqref="G784">
    <cfRule type="duplicateValues" dxfId="15737" priority="12712"/>
  </conditionalFormatting>
  <conditionalFormatting sqref="G784">
    <cfRule type="duplicateValues" dxfId="15736" priority="12711"/>
  </conditionalFormatting>
  <conditionalFormatting sqref="G784">
    <cfRule type="duplicateValues" dxfId="15735" priority="12710"/>
  </conditionalFormatting>
  <conditionalFormatting sqref="G784">
    <cfRule type="duplicateValues" dxfId="15734" priority="12709"/>
  </conditionalFormatting>
  <conditionalFormatting sqref="G784">
    <cfRule type="duplicateValues" dxfId="15733" priority="12708"/>
  </conditionalFormatting>
  <conditionalFormatting sqref="G784">
    <cfRule type="duplicateValues" dxfId="15732" priority="12707"/>
  </conditionalFormatting>
  <conditionalFormatting sqref="G784">
    <cfRule type="duplicateValues" dxfId="15731" priority="12706"/>
  </conditionalFormatting>
  <conditionalFormatting sqref="G784">
    <cfRule type="duplicateValues" dxfId="15730" priority="12705"/>
  </conditionalFormatting>
  <conditionalFormatting sqref="G784">
    <cfRule type="duplicateValues" dxfId="15729" priority="12704"/>
  </conditionalFormatting>
  <conditionalFormatting sqref="G784">
    <cfRule type="duplicateValues" dxfId="15728" priority="12703"/>
  </conditionalFormatting>
  <conditionalFormatting sqref="G784">
    <cfRule type="duplicateValues" dxfId="15727" priority="12702"/>
  </conditionalFormatting>
  <conditionalFormatting sqref="G784">
    <cfRule type="duplicateValues" dxfId="15726" priority="12701"/>
  </conditionalFormatting>
  <conditionalFormatting sqref="G784">
    <cfRule type="duplicateValues" dxfId="15725" priority="12700"/>
  </conditionalFormatting>
  <conditionalFormatting sqref="G784">
    <cfRule type="duplicateValues" dxfId="15724" priority="12699"/>
  </conditionalFormatting>
  <conditionalFormatting sqref="G784">
    <cfRule type="duplicateValues" dxfId="15723" priority="12698"/>
  </conditionalFormatting>
  <conditionalFormatting sqref="G784">
    <cfRule type="duplicateValues" dxfId="15722" priority="12697"/>
  </conditionalFormatting>
  <conditionalFormatting sqref="G784">
    <cfRule type="duplicateValues" dxfId="15721" priority="12696"/>
  </conditionalFormatting>
  <conditionalFormatting sqref="G784">
    <cfRule type="duplicateValues" dxfId="15720" priority="12695"/>
  </conditionalFormatting>
  <conditionalFormatting sqref="G784">
    <cfRule type="duplicateValues" dxfId="15719" priority="12694"/>
  </conditionalFormatting>
  <conditionalFormatting sqref="G784">
    <cfRule type="duplicateValues" dxfId="15718" priority="12693"/>
  </conditionalFormatting>
  <conditionalFormatting sqref="G784">
    <cfRule type="duplicateValues" dxfId="15717" priority="12692"/>
  </conditionalFormatting>
  <conditionalFormatting sqref="G784">
    <cfRule type="duplicateValues" dxfId="15716" priority="12691"/>
  </conditionalFormatting>
  <conditionalFormatting sqref="G784">
    <cfRule type="duplicateValues" dxfId="15715" priority="12690"/>
  </conditionalFormatting>
  <conditionalFormatting sqref="G784">
    <cfRule type="duplicateValues" dxfId="15714" priority="12689"/>
  </conditionalFormatting>
  <conditionalFormatting sqref="G784">
    <cfRule type="duplicateValues" dxfId="15713" priority="12688"/>
  </conditionalFormatting>
  <conditionalFormatting sqref="G784">
    <cfRule type="duplicateValues" dxfId="15712" priority="12687"/>
  </conditionalFormatting>
  <conditionalFormatting sqref="G784">
    <cfRule type="duplicateValues" dxfId="15711" priority="12686"/>
  </conditionalFormatting>
  <conditionalFormatting sqref="G784">
    <cfRule type="duplicateValues" dxfId="15710" priority="12685"/>
  </conditionalFormatting>
  <conditionalFormatting sqref="G784">
    <cfRule type="duplicateValues" dxfId="15709" priority="12684"/>
  </conditionalFormatting>
  <conditionalFormatting sqref="G784">
    <cfRule type="duplicateValues" dxfId="15708" priority="12683"/>
  </conditionalFormatting>
  <conditionalFormatting sqref="G784">
    <cfRule type="duplicateValues" dxfId="15707" priority="12682"/>
  </conditionalFormatting>
  <conditionalFormatting sqref="G784">
    <cfRule type="duplicateValues" dxfId="15706" priority="12681"/>
  </conditionalFormatting>
  <conditionalFormatting sqref="G784">
    <cfRule type="duplicateValues" dxfId="15705" priority="12680"/>
  </conditionalFormatting>
  <conditionalFormatting sqref="G784">
    <cfRule type="duplicateValues" dxfId="15704" priority="12679"/>
  </conditionalFormatting>
  <conditionalFormatting sqref="G784">
    <cfRule type="duplicateValues" dxfId="15703" priority="12678"/>
  </conditionalFormatting>
  <conditionalFormatting sqref="G784">
    <cfRule type="duplicateValues" dxfId="15702" priority="12677"/>
  </conditionalFormatting>
  <conditionalFormatting sqref="G784">
    <cfRule type="duplicateValues" dxfId="15701" priority="12676"/>
  </conditionalFormatting>
  <conditionalFormatting sqref="G784">
    <cfRule type="duplicateValues" dxfId="15700" priority="12675"/>
  </conditionalFormatting>
  <conditionalFormatting sqref="G784">
    <cfRule type="duplicateValues" dxfId="15699" priority="12674"/>
  </conditionalFormatting>
  <conditionalFormatting sqref="G784">
    <cfRule type="duplicateValues" dxfId="15698" priority="12673"/>
  </conditionalFormatting>
  <conditionalFormatting sqref="G784">
    <cfRule type="duplicateValues" dxfId="15697" priority="12672"/>
  </conditionalFormatting>
  <conditionalFormatting sqref="G784">
    <cfRule type="duplicateValues" dxfId="15696" priority="12671"/>
  </conditionalFormatting>
  <conditionalFormatting sqref="G784">
    <cfRule type="duplicateValues" dxfId="15695" priority="12670"/>
  </conditionalFormatting>
  <conditionalFormatting sqref="G784">
    <cfRule type="duplicateValues" dxfId="15694" priority="12669"/>
  </conditionalFormatting>
  <conditionalFormatting sqref="G784">
    <cfRule type="duplicateValues" dxfId="15693" priority="12668"/>
  </conditionalFormatting>
  <conditionalFormatting sqref="G784">
    <cfRule type="duplicateValues" dxfId="15692" priority="12667"/>
  </conditionalFormatting>
  <conditionalFormatting sqref="G784">
    <cfRule type="duplicateValues" dxfId="15691" priority="12666"/>
  </conditionalFormatting>
  <conditionalFormatting sqref="G784">
    <cfRule type="duplicateValues" dxfId="15690" priority="12665"/>
  </conditionalFormatting>
  <conditionalFormatting sqref="G784">
    <cfRule type="duplicateValues" dxfId="15689" priority="12664"/>
  </conditionalFormatting>
  <conditionalFormatting sqref="G784">
    <cfRule type="duplicateValues" dxfId="15688" priority="12663"/>
  </conditionalFormatting>
  <conditionalFormatting sqref="G784">
    <cfRule type="duplicateValues" dxfId="15687" priority="12662"/>
  </conditionalFormatting>
  <conditionalFormatting sqref="G784">
    <cfRule type="duplicateValues" dxfId="15686" priority="12661"/>
  </conditionalFormatting>
  <conditionalFormatting sqref="G784">
    <cfRule type="duplicateValues" dxfId="15685" priority="12660"/>
  </conditionalFormatting>
  <conditionalFormatting sqref="G784">
    <cfRule type="duplicateValues" dxfId="15684" priority="12659"/>
  </conditionalFormatting>
  <conditionalFormatting sqref="G785">
    <cfRule type="duplicateValues" dxfId="15683" priority="12658"/>
  </conditionalFormatting>
  <conditionalFormatting sqref="G785">
    <cfRule type="duplicateValues" dxfId="15682" priority="12657"/>
  </conditionalFormatting>
  <conditionalFormatting sqref="G785">
    <cfRule type="duplicateValues" dxfId="15681" priority="12656"/>
  </conditionalFormatting>
  <conditionalFormatting sqref="G785">
    <cfRule type="duplicateValues" dxfId="15680" priority="12655"/>
  </conditionalFormatting>
  <conditionalFormatting sqref="G785">
    <cfRule type="duplicateValues" dxfId="15679" priority="12654"/>
  </conditionalFormatting>
  <conditionalFormatting sqref="G785">
    <cfRule type="duplicateValues" dxfId="15678" priority="12653"/>
  </conditionalFormatting>
  <conditionalFormatting sqref="G785">
    <cfRule type="duplicateValues" dxfId="15677" priority="12652"/>
  </conditionalFormatting>
  <conditionalFormatting sqref="G785">
    <cfRule type="duplicateValues" dxfId="15676" priority="12651"/>
  </conditionalFormatting>
  <conditionalFormatting sqref="G785">
    <cfRule type="duplicateValues" dxfId="15675" priority="12650"/>
  </conditionalFormatting>
  <conditionalFormatting sqref="G785">
    <cfRule type="duplicateValues" dxfId="15674" priority="12649"/>
  </conditionalFormatting>
  <conditionalFormatting sqref="G785">
    <cfRule type="duplicateValues" dxfId="15673" priority="12648"/>
  </conditionalFormatting>
  <conditionalFormatting sqref="G785">
    <cfRule type="duplicateValues" dxfId="15672" priority="12647"/>
  </conditionalFormatting>
  <conditionalFormatting sqref="G785">
    <cfRule type="duplicateValues" dxfId="15671" priority="12646"/>
  </conditionalFormatting>
  <conditionalFormatting sqref="G785">
    <cfRule type="duplicateValues" dxfId="15670" priority="12645"/>
  </conditionalFormatting>
  <conditionalFormatting sqref="G785">
    <cfRule type="duplicateValues" dxfId="15669" priority="12644"/>
  </conditionalFormatting>
  <conditionalFormatting sqref="G785">
    <cfRule type="duplicateValues" dxfId="15668" priority="12643"/>
  </conditionalFormatting>
  <conditionalFormatting sqref="G785">
    <cfRule type="duplicateValues" dxfId="15667" priority="12642"/>
  </conditionalFormatting>
  <conditionalFormatting sqref="G785">
    <cfRule type="duplicateValues" dxfId="15666" priority="12641"/>
  </conditionalFormatting>
  <conditionalFormatting sqref="G785">
    <cfRule type="duplicateValues" dxfId="15665" priority="12640"/>
  </conditionalFormatting>
  <conditionalFormatting sqref="G785">
    <cfRule type="duplicateValues" dxfId="15664" priority="12639"/>
  </conditionalFormatting>
  <conditionalFormatting sqref="G785">
    <cfRule type="duplicateValues" dxfId="15663" priority="12638"/>
  </conditionalFormatting>
  <conditionalFormatting sqref="G785">
    <cfRule type="duplicateValues" dxfId="15662" priority="12637"/>
  </conditionalFormatting>
  <conditionalFormatting sqref="G785">
    <cfRule type="duplicateValues" dxfId="15661" priority="12636"/>
  </conditionalFormatting>
  <conditionalFormatting sqref="G785">
    <cfRule type="duplicateValues" dxfId="15660" priority="12635"/>
  </conditionalFormatting>
  <conditionalFormatting sqref="G785">
    <cfRule type="duplicateValues" dxfId="15659" priority="12634"/>
  </conditionalFormatting>
  <conditionalFormatting sqref="G785">
    <cfRule type="duplicateValues" dxfId="15658" priority="12633"/>
  </conditionalFormatting>
  <conditionalFormatting sqref="G785">
    <cfRule type="duplicateValues" dxfId="15657" priority="12632"/>
  </conditionalFormatting>
  <conditionalFormatting sqref="G785">
    <cfRule type="duplicateValues" dxfId="15656" priority="12631"/>
  </conditionalFormatting>
  <conditionalFormatting sqref="G785">
    <cfRule type="duplicateValues" dxfId="15655" priority="12630"/>
  </conditionalFormatting>
  <conditionalFormatting sqref="G785">
    <cfRule type="duplicateValues" dxfId="15654" priority="12629"/>
  </conditionalFormatting>
  <conditionalFormatting sqref="G785">
    <cfRule type="duplicateValues" dxfId="15653" priority="12628"/>
  </conditionalFormatting>
  <conditionalFormatting sqref="G785">
    <cfRule type="duplicateValues" dxfId="15652" priority="12627"/>
  </conditionalFormatting>
  <conditionalFormatting sqref="G785">
    <cfRule type="duplicateValues" dxfId="15651" priority="12626"/>
  </conditionalFormatting>
  <conditionalFormatting sqref="G785">
    <cfRule type="duplicateValues" dxfId="15650" priority="12625"/>
  </conditionalFormatting>
  <conditionalFormatting sqref="G785">
    <cfRule type="duplicateValues" dxfId="15649" priority="12624"/>
  </conditionalFormatting>
  <conditionalFormatting sqref="G785">
    <cfRule type="duplicateValues" dxfId="15648" priority="12623"/>
  </conditionalFormatting>
  <conditionalFormatting sqref="G785">
    <cfRule type="duplicateValues" dxfId="15647" priority="12622"/>
  </conditionalFormatting>
  <conditionalFormatting sqref="G785">
    <cfRule type="duplicateValues" dxfId="15646" priority="12621"/>
  </conditionalFormatting>
  <conditionalFormatting sqref="G785">
    <cfRule type="duplicateValues" dxfId="15645" priority="12620"/>
  </conditionalFormatting>
  <conditionalFormatting sqref="G785">
    <cfRule type="duplicateValues" dxfId="15644" priority="12619"/>
  </conditionalFormatting>
  <conditionalFormatting sqref="G785">
    <cfRule type="duplicateValues" dxfId="15643" priority="12618"/>
  </conditionalFormatting>
  <conditionalFormatting sqref="G785">
    <cfRule type="duplicateValues" dxfId="15642" priority="12617"/>
  </conditionalFormatting>
  <conditionalFormatting sqref="G785">
    <cfRule type="duplicateValues" dxfId="15641" priority="12616"/>
  </conditionalFormatting>
  <conditionalFormatting sqref="G785">
    <cfRule type="duplicateValues" dxfId="15640" priority="12615"/>
  </conditionalFormatting>
  <conditionalFormatting sqref="G785">
    <cfRule type="duplicateValues" dxfId="15639" priority="12614"/>
  </conditionalFormatting>
  <conditionalFormatting sqref="G785">
    <cfRule type="duplicateValues" dxfId="15638" priority="12613"/>
  </conditionalFormatting>
  <conditionalFormatting sqref="G785">
    <cfRule type="duplicateValues" dxfId="15637" priority="12612"/>
  </conditionalFormatting>
  <conditionalFormatting sqref="G785">
    <cfRule type="duplicateValues" dxfId="15636" priority="12611"/>
  </conditionalFormatting>
  <conditionalFormatting sqref="G785">
    <cfRule type="duplicateValues" dxfId="15635" priority="12610"/>
  </conditionalFormatting>
  <conditionalFormatting sqref="G785">
    <cfRule type="duplicateValues" dxfId="15634" priority="12609"/>
  </conditionalFormatting>
  <conditionalFormatting sqref="G785">
    <cfRule type="duplicateValues" dxfId="15633" priority="12608"/>
  </conditionalFormatting>
  <conditionalFormatting sqref="G785">
    <cfRule type="duplicateValues" dxfId="15632" priority="12607"/>
  </conditionalFormatting>
  <conditionalFormatting sqref="G785">
    <cfRule type="duplicateValues" dxfId="15631" priority="12606"/>
  </conditionalFormatting>
  <conditionalFormatting sqref="G785">
    <cfRule type="duplicateValues" dxfId="15630" priority="12605"/>
  </conditionalFormatting>
  <conditionalFormatting sqref="G785">
    <cfRule type="duplicateValues" dxfId="15629" priority="12604"/>
  </conditionalFormatting>
  <conditionalFormatting sqref="G785">
    <cfRule type="duplicateValues" dxfId="15628" priority="12603"/>
  </conditionalFormatting>
  <conditionalFormatting sqref="G785">
    <cfRule type="duplicateValues" dxfId="15627" priority="12602"/>
  </conditionalFormatting>
  <conditionalFormatting sqref="G785">
    <cfRule type="duplicateValues" dxfId="15626" priority="12601"/>
  </conditionalFormatting>
  <conditionalFormatting sqref="G785">
    <cfRule type="duplicateValues" dxfId="15625" priority="12600"/>
  </conditionalFormatting>
  <conditionalFormatting sqref="G785">
    <cfRule type="duplicateValues" dxfId="15624" priority="12599"/>
  </conditionalFormatting>
  <conditionalFormatting sqref="G785">
    <cfRule type="duplicateValues" dxfId="15623" priority="12598"/>
  </conditionalFormatting>
  <conditionalFormatting sqref="G785">
    <cfRule type="duplicateValues" dxfId="15622" priority="12597"/>
  </conditionalFormatting>
  <conditionalFormatting sqref="G785">
    <cfRule type="duplicateValues" dxfId="15621" priority="12596"/>
  </conditionalFormatting>
  <conditionalFormatting sqref="G785">
    <cfRule type="duplicateValues" dxfId="15620" priority="12595"/>
  </conditionalFormatting>
  <conditionalFormatting sqref="G785">
    <cfRule type="duplicateValues" dxfId="15619" priority="12594"/>
  </conditionalFormatting>
  <conditionalFormatting sqref="G785">
    <cfRule type="duplicateValues" dxfId="15618" priority="12593"/>
  </conditionalFormatting>
  <conditionalFormatting sqref="G785">
    <cfRule type="duplicateValues" dxfId="15617" priority="12592"/>
  </conditionalFormatting>
  <conditionalFormatting sqref="G785">
    <cfRule type="duplicateValues" dxfId="15616" priority="12591"/>
  </conditionalFormatting>
  <conditionalFormatting sqref="G785">
    <cfRule type="duplicateValues" dxfId="15615" priority="12590"/>
  </conditionalFormatting>
  <conditionalFormatting sqref="G785">
    <cfRule type="duplicateValues" dxfId="15614" priority="12589"/>
  </conditionalFormatting>
  <conditionalFormatting sqref="G785">
    <cfRule type="duplicateValues" dxfId="15613" priority="12588"/>
  </conditionalFormatting>
  <conditionalFormatting sqref="G785">
    <cfRule type="duplicateValues" dxfId="15612" priority="12587"/>
  </conditionalFormatting>
  <conditionalFormatting sqref="G785">
    <cfRule type="duplicateValues" dxfId="15611" priority="12586"/>
  </conditionalFormatting>
  <conditionalFormatting sqref="G785">
    <cfRule type="duplicateValues" dxfId="15610" priority="12585"/>
  </conditionalFormatting>
  <conditionalFormatting sqref="G785">
    <cfRule type="duplicateValues" dxfId="15609" priority="12584"/>
  </conditionalFormatting>
  <conditionalFormatting sqref="G785">
    <cfRule type="duplicateValues" dxfId="15608" priority="12583"/>
  </conditionalFormatting>
  <conditionalFormatting sqref="G785">
    <cfRule type="duplicateValues" dxfId="15607" priority="12582"/>
  </conditionalFormatting>
  <conditionalFormatting sqref="G785">
    <cfRule type="duplicateValues" dxfId="15606" priority="12581"/>
  </conditionalFormatting>
  <conditionalFormatting sqref="G785">
    <cfRule type="duplicateValues" dxfId="15605" priority="12580"/>
  </conditionalFormatting>
  <conditionalFormatting sqref="G785">
    <cfRule type="duplicateValues" dxfId="15604" priority="12579"/>
  </conditionalFormatting>
  <conditionalFormatting sqref="G785">
    <cfRule type="duplicateValues" dxfId="15603" priority="12578"/>
  </conditionalFormatting>
  <conditionalFormatting sqref="G785">
    <cfRule type="duplicateValues" dxfId="15602" priority="12577"/>
  </conditionalFormatting>
  <conditionalFormatting sqref="G785">
    <cfRule type="duplicateValues" dxfId="15601" priority="12576"/>
  </conditionalFormatting>
  <conditionalFormatting sqref="G785">
    <cfRule type="duplicateValues" dxfId="15600" priority="12575"/>
  </conditionalFormatting>
  <conditionalFormatting sqref="G785">
    <cfRule type="duplicateValues" dxfId="15599" priority="12574"/>
  </conditionalFormatting>
  <conditionalFormatting sqref="G785">
    <cfRule type="duplicateValues" dxfId="15598" priority="12573"/>
  </conditionalFormatting>
  <conditionalFormatting sqref="G785">
    <cfRule type="duplicateValues" dxfId="15597" priority="12572"/>
  </conditionalFormatting>
  <conditionalFormatting sqref="G785">
    <cfRule type="duplicateValues" dxfId="15596" priority="12571"/>
  </conditionalFormatting>
  <conditionalFormatting sqref="G785">
    <cfRule type="duplicateValues" dxfId="15595" priority="12570"/>
  </conditionalFormatting>
  <conditionalFormatting sqref="G785">
    <cfRule type="duplicateValues" dxfId="15594" priority="12569"/>
  </conditionalFormatting>
  <conditionalFormatting sqref="G785">
    <cfRule type="duplicateValues" dxfId="15593" priority="12568"/>
  </conditionalFormatting>
  <conditionalFormatting sqref="G785">
    <cfRule type="duplicateValues" dxfId="15592" priority="12567"/>
  </conditionalFormatting>
  <conditionalFormatting sqref="G785">
    <cfRule type="duplicateValues" dxfId="15591" priority="12566"/>
  </conditionalFormatting>
  <conditionalFormatting sqref="G785">
    <cfRule type="duplicateValues" dxfId="15590" priority="12565"/>
  </conditionalFormatting>
  <conditionalFormatting sqref="G785">
    <cfRule type="duplicateValues" dxfId="15589" priority="12564"/>
  </conditionalFormatting>
  <conditionalFormatting sqref="G785">
    <cfRule type="duplicateValues" dxfId="15588" priority="12563"/>
  </conditionalFormatting>
  <conditionalFormatting sqref="G785">
    <cfRule type="duplicateValues" dxfId="15587" priority="12562"/>
  </conditionalFormatting>
  <conditionalFormatting sqref="G785">
    <cfRule type="duplicateValues" dxfId="15586" priority="12561"/>
  </conditionalFormatting>
  <conditionalFormatting sqref="G785">
    <cfRule type="duplicateValues" dxfId="15585" priority="12560"/>
  </conditionalFormatting>
  <conditionalFormatting sqref="G785">
    <cfRule type="duplicateValues" dxfId="15584" priority="12559"/>
  </conditionalFormatting>
  <conditionalFormatting sqref="G785">
    <cfRule type="duplicateValues" dxfId="15583" priority="12558"/>
  </conditionalFormatting>
  <conditionalFormatting sqref="G785">
    <cfRule type="duplicateValues" dxfId="15582" priority="12557"/>
  </conditionalFormatting>
  <conditionalFormatting sqref="G785">
    <cfRule type="duplicateValues" dxfId="15581" priority="12556"/>
  </conditionalFormatting>
  <conditionalFormatting sqref="G785">
    <cfRule type="duplicateValues" dxfId="15580" priority="12555"/>
  </conditionalFormatting>
  <conditionalFormatting sqref="G785">
    <cfRule type="duplicateValues" dxfId="15579" priority="12554"/>
  </conditionalFormatting>
  <conditionalFormatting sqref="G785">
    <cfRule type="duplicateValues" dxfId="15578" priority="12553"/>
  </conditionalFormatting>
  <conditionalFormatting sqref="G785">
    <cfRule type="duplicateValues" dxfId="15577" priority="12552"/>
  </conditionalFormatting>
  <conditionalFormatting sqref="G785">
    <cfRule type="duplicateValues" dxfId="15576" priority="12551"/>
  </conditionalFormatting>
  <conditionalFormatting sqref="G785">
    <cfRule type="duplicateValues" dxfId="15575" priority="12550"/>
  </conditionalFormatting>
  <conditionalFormatting sqref="G785">
    <cfRule type="duplicateValues" dxfId="15574" priority="12549"/>
  </conditionalFormatting>
  <conditionalFormatting sqref="G785">
    <cfRule type="duplicateValues" dxfId="15573" priority="12548"/>
  </conditionalFormatting>
  <conditionalFormatting sqref="G785">
    <cfRule type="duplicateValues" dxfId="15572" priority="12547"/>
  </conditionalFormatting>
  <conditionalFormatting sqref="G785">
    <cfRule type="duplicateValues" dxfId="15571" priority="12546"/>
  </conditionalFormatting>
  <conditionalFormatting sqref="G785">
    <cfRule type="duplicateValues" dxfId="15570" priority="12545"/>
  </conditionalFormatting>
  <conditionalFormatting sqref="G785">
    <cfRule type="duplicateValues" dxfId="15569" priority="12544"/>
  </conditionalFormatting>
  <conditionalFormatting sqref="G785">
    <cfRule type="duplicateValues" dxfId="15568" priority="12543"/>
  </conditionalFormatting>
  <conditionalFormatting sqref="G785">
    <cfRule type="duplicateValues" dxfId="15567" priority="12542"/>
  </conditionalFormatting>
  <conditionalFormatting sqref="G785">
    <cfRule type="duplicateValues" dxfId="15566" priority="12541"/>
  </conditionalFormatting>
  <conditionalFormatting sqref="G785">
    <cfRule type="duplicateValues" dxfId="15565" priority="12540"/>
  </conditionalFormatting>
  <conditionalFormatting sqref="G785">
    <cfRule type="duplicateValues" dxfId="15564" priority="12539"/>
  </conditionalFormatting>
  <conditionalFormatting sqref="G785">
    <cfRule type="duplicateValues" dxfId="15563" priority="12538"/>
  </conditionalFormatting>
  <conditionalFormatting sqref="G785">
    <cfRule type="duplicateValues" dxfId="15562" priority="12537"/>
  </conditionalFormatting>
  <conditionalFormatting sqref="G785">
    <cfRule type="duplicateValues" dxfId="15561" priority="12536"/>
  </conditionalFormatting>
  <conditionalFormatting sqref="G785">
    <cfRule type="duplicateValues" dxfId="15560" priority="12535"/>
  </conditionalFormatting>
  <conditionalFormatting sqref="G785">
    <cfRule type="duplicateValues" dxfId="15559" priority="12534"/>
  </conditionalFormatting>
  <conditionalFormatting sqref="G785">
    <cfRule type="duplicateValues" dxfId="15558" priority="12533"/>
  </conditionalFormatting>
  <conditionalFormatting sqref="G785">
    <cfRule type="duplicateValues" dxfId="15557" priority="12532"/>
  </conditionalFormatting>
  <conditionalFormatting sqref="G785">
    <cfRule type="duplicateValues" dxfId="15556" priority="12531"/>
  </conditionalFormatting>
  <conditionalFormatting sqref="G785">
    <cfRule type="duplicateValues" dxfId="15555" priority="12530"/>
  </conditionalFormatting>
  <conditionalFormatting sqref="G785">
    <cfRule type="duplicateValues" dxfId="15554" priority="12529"/>
  </conditionalFormatting>
  <conditionalFormatting sqref="G785">
    <cfRule type="duplicateValues" dxfId="15553" priority="12528"/>
  </conditionalFormatting>
  <conditionalFormatting sqref="G785">
    <cfRule type="duplicateValues" dxfId="15552" priority="12527"/>
  </conditionalFormatting>
  <conditionalFormatting sqref="G785">
    <cfRule type="duplicateValues" dxfId="15551" priority="12526"/>
  </conditionalFormatting>
  <conditionalFormatting sqref="G785">
    <cfRule type="duplicateValues" dxfId="15550" priority="12525"/>
  </conditionalFormatting>
  <conditionalFormatting sqref="G785">
    <cfRule type="duplicateValues" dxfId="15549" priority="12524"/>
  </conditionalFormatting>
  <conditionalFormatting sqref="G785">
    <cfRule type="duplicateValues" dxfId="15548" priority="12523"/>
  </conditionalFormatting>
  <conditionalFormatting sqref="G785">
    <cfRule type="duplicateValues" dxfId="15547" priority="12522"/>
  </conditionalFormatting>
  <conditionalFormatting sqref="G785">
    <cfRule type="duplicateValues" dxfId="15546" priority="12521"/>
  </conditionalFormatting>
  <conditionalFormatting sqref="G788">
    <cfRule type="duplicateValues" dxfId="15545" priority="12520"/>
  </conditionalFormatting>
  <conditionalFormatting sqref="G803">
    <cfRule type="duplicateValues" dxfId="15544" priority="12519"/>
  </conditionalFormatting>
  <conditionalFormatting sqref="G803">
    <cfRule type="duplicateValues" dxfId="15543" priority="12518"/>
  </conditionalFormatting>
  <conditionalFormatting sqref="G803">
    <cfRule type="duplicateValues" dxfId="15542" priority="12517"/>
  </conditionalFormatting>
  <conditionalFormatting sqref="G803">
    <cfRule type="duplicateValues" dxfId="15541" priority="12516"/>
  </conditionalFormatting>
  <conditionalFormatting sqref="G803">
    <cfRule type="duplicateValues" dxfId="15540" priority="12515"/>
  </conditionalFormatting>
  <conditionalFormatting sqref="G803">
    <cfRule type="duplicateValues" dxfId="15539" priority="12514"/>
  </conditionalFormatting>
  <conditionalFormatting sqref="G803">
    <cfRule type="duplicateValues" dxfId="15538" priority="12513"/>
  </conditionalFormatting>
  <conditionalFormatting sqref="G803">
    <cfRule type="duplicateValues" dxfId="15537" priority="12512"/>
  </conditionalFormatting>
  <conditionalFormatting sqref="G803">
    <cfRule type="duplicateValues" dxfId="15536" priority="12511"/>
  </conditionalFormatting>
  <conditionalFormatting sqref="G803">
    <cfRule type="duplicateValues" dxfId="15535" priority="12510"/>
  </conditionalFormatting>
  <conditionalFormatting sqref="G803">
    <cfRule type="duplicateValues" dxfId="15534" priority="12509"/>
  </conditionalFormatting>
  <conditionalFormatting sqref="G803">
    <cfRule type="duplicateValues" dxfId="15533" priority="12508"/>
  </conditionalFormatting>
  <conditionalFormatting sqref="G803">
    <cfRule type="duplicateValues" dxfId="15532" priority="12507"/>
  </conditionalFormatting>
  <conditionalFormatting sqref="G803">
    <cfRule type="duplicateValues" dxfId="15531" priority="12506"/>
  </conditionalFormatting>
  <conditionalFormatting sqref="G803">
    <cfRule type="duplicateValues" dxfId="15530" priority="12505"/>
  </conditionalFormatting>
  <conditionalFormatting sqref="G803">
    <cfRule type="duplicateValues" dxfId="15529" priority="12504"/>
  </conditionalFormatting>
  <conditionalFormatting sqref="G803">
    <cfRule type="duplicateValues" dxfId="15528" priority="12503"/>
  </conditionalFormatting>
  <conditionalFormatting sqref="G803">
    <cfRule type="duplicateValues" dxfId="15527" priority="12502"/>
  </conditionalFormatting>
  <conditionalFormatting sqref="G803">
    <cfRule type="duplicateValues" dxfId="15526" priority="12501"/>
  </conditionalFormatting>
  <conditionalFormatting sqref="G803">
    <cfRule type="duplicateValues" dxfId="15525" priority="12500"/>
  </conditionalFormatting>
  <conditionalFormatting sqref="G803">
    <cfRule type="duplicateValues" dxfId="15524" priority="12499"/>
  </conditionalFormatting>
  <conditionalFormatting sqref="G803">
    <cfRule type="duplicateValues" dxfId="15523" priority="12498"/>
  </conditionalFormatting>
  <conditionalFormatting sqref="G803">
    <cfRule type="duplicateValues" dxfId="15522" priority="12497"/>
  </conditionalFormatting>
  <conditionalFormatting sqref="G803">
    <cfRule type="duplicateValues" dxfId="15521" priority="12496"/>
  </conditionalFormatting>
  <conditionalFormatting sqref="G803">
    <cfRule type="duplicateValues" dxfId="15520" priority="12495"/>
  </conditionalFormatting>
  <conditionalFormatting sqref="G803">
    <cfRule type="duplicateValues" dxfId="15519" priority="12494"/>
  </conditionalFormatting>
  <conditionalFormatting sqref="G803">
    <cfRule type="duplicateValues" dxfId="15518" priority="12493"/>
  </conditionalFormatting>
  <conditionalFormatting sqref="G803">
    <cfRule type="duplicateValues" dxfId="15517" priority="12492"/>
  </conditionalFormatting>
  <conditionalFormatting sqref="G803">
    <cfRule type="duplicateValues" dxfId="15516" priority="12491"/>
  </conditionalFormatting>
  <conditionalFormatting sqref="G803">
    <cfRule type="duplicateValues" dxfId="15515" priority="12490"/>
  </conditionalFormatting>
  <conditionalFormatting sqref="G803">
    <cfRule type="duplicateValues" dxfId="15514" priority="12489"/>
  </conditionalFormatting>
  <conditionalFormatting sqref="G803">
    <cfRule type="duplicateValues" dxfId="15513" priority="12488"/>
  </conditionalFormatting>
  <conditionalFormatting sqref="G803">
    <cfRule type="duplicateValues" dxfId="15512" priority="12487"/>
  </conditionalFormatting>
  <conditionalFormatting sqref="G803">
    <cfRule type="duplicateValues" dxfId="15511" priority="12486"/>
  </conditionalFormatting>
  <conditionalFormatting sqref="G803">
    <cfRule type="duplicateValues" dxfId="15510" priority="12485"/>
  </conditionalFormatting>
  <conditionalFormatting sqref="G803">
    <cfRule type="duplicateValues" dxfId="15509" priority="12484"/>
  </conditionalFormatting>
  <conditionalFormatting sqref="G803">
    <cfRule type="duplicateValues" dxfId="15508" priority="12483"/>
  </conditionalFormatting>
  <conditionalFormatting sqref="G803">
    <cfRule type="duplicateValues" dxfId="15507" priority="12482"/>
  </conditionalFormatting>
  <conditionalFormatting sqref="G803">
    <cfRule type="duplicateValues" dxfId="15506" priority="12481"/>
  </conditionalFormatting>
  <conditionalFormatting sqref="G803">
    <cfRule type="duplicateValues" dxfId="15505" priority="12480"/>
  </conditionalFormatting>
  <conditionalFormatting sqref="G803">
    <cfRule type="duplicateValues" dxfId="15504" priority="12479"/>
  </conditionalFormatting>
  <conditionalFormatting sqref="G803">
    <cfRule type="duplicateValues" dxfId="15503" priority="12478"/>
  </conditionalFormatting>
  <conditionalFormatting sqref="G803">
    <cfRule type="duplicateValues" dxfId="15502" priority="12477"/>
  </conditionalFormatting>
  <conditionalFormatting sqref="G803">
    <cfRule type="duplicateValues" dxfId="15501" priority="12476"/>
  </conditionalFormatting>
  <conditionalFormatting sqref="G803">
    <cfRule type="duplicateValues" dxfId="15500" priority="12475"/>
  </conditionalFormatting>
  <conditionalFormatting sqref="G803">
    <cfRule type="duplicateValues" dxfId="15499" priority="12474"/>
  </conditionalFormatting>
  <conditionalFormatting sqref="G803">
    <cfRule type="duplicateValues" dxfId="15498" priority="12473"/>
  </conditionalFormatting>
  <conditionalFormatting sqref="G803">
    <cfRule type="duplicateValues" dxfId="15497" priority="12472"/>
  </conditionalFormatting>
  <conditionalFormatting sqref="G803">
    <cfRule type="duplicateValues" dxfId="15496" priority="12471"/>
  </conditionalFormatting>
  <conditionalFormatting sqref="G803">
    <cfRule type="duplicateValues" dxfId="15495" priority="12470"/>
  </conditionalFormatting>
  <conditionalFormatting sqref="G803">
    <cfRule type="duplicateValues" dxfId="15494" priority="12469"/>
  </conditionalFormatting>
  <conditionalFormatting sqref="G803">
    <cfRule type="duplicateValues" dxfId="15493" priority="12468"/>
  </conditionalFormatting>
  <conditionalFormatting sqref="G803">
    <cfRule type="duplicateValues" dxfId="15492" priority="12467"/>
  </conditionalFormatting>
  <conditionalFormatting sqref="G803">
    <cfRule type="duplicateValues" dxfId="15491" priority="12466"/>
  </conditionalFormatting>
  <conditionalFormatting sqref="G803">
    <cfRule type="duplicateValues" dxfId="15490" priority="12465"/>
  </conditionalFormatting>
  <conditionalFormatting sqref="G803">
    <cfRule type="duplicateValues" dxfId="15489" priority="12464"/>
  </conditionalFormatting>
  <conditionalFormatting sqref="G803">
    <cfRule type="duplicateValues" dxfId="15488" priority="12463"/>
  </conditionalFormatting>
  <conditionalFormatting sqref="G803">
    <cfRule type="duplicateValues" dxfId="15487" priority="12462"/>
  </conditionalFormatting>
  <conditionalFormatting sqref="G803">
    <cfRule type="duplicateValues" dxfId="15486" priority="12461"/>
  </conditionalFormatting>
  <conditionalFormatting sqref="G803">
    <cfRule type="duplicateValues" dxfId="15485" priority="12460"/>
  </conditionalFormatting>
  <conditionalFormatting sqref="G803">
    <cfRule type="duplicateValues" dxfId="15484" priority="12459"/>
  </conditionalFormatting>
  <conditionalFormatting sqref="G803">
    <cfRule type="duplicateValues" dxfId="15483" priority="12458"/>
  </conditionalFormatting>
  <conditionalFormatting sqref="G803">
    <cfRule type="duplicateValues" dxfId="15482" priority="12457"/>
  </conditionalFormatting>
  <conditionalFormatting sqref="G803">
    <cfRule type="duplicateValues" dxfId="15481" priority="12456"/>
  </conditionalFormatting>
  <conditionalFormatting sqref="G803">
    <cfRule type="duplicateValues" dxfId="15480" priority="12455"/>
  </conditionalFormatting>
  <conditionalFormatting sqref="G803">
    <cfRule type="duplicateValues" dxfId="15479" priority="12454"/>
  </conditionalFormatting>
  <conditionalFormatting sqref="G803">
    <cfRule type="duplicateValues" dxfId="15478" priority="12453"/>
  </conditionalFormatting>
  <conditionalFormatting sqref="G803">
    <cfRule type="duplicateValues" dxfId="15477" priority="12452"/>
  </conditionalFormatting>
  <conditionalFormatting sqref="G803">
    <cfRule type="duplicateValues" dxfId="15476" priority="12451"/>
  </conditionalFormatting>
  <conditionalFormatting sqref="G804">
    <cfRule type="duplicateValues" dxfId="15475" priority="12450"/>
  </conditionalFormatting>
  <conditionalFormatting sqref="G805">
    <cfRule type="duplicateValues" dxfId="15474" priority="12449"/>
  </conditionalFormatting>
  <conditionalFormatting sqref="G805">
    <cfRule type="duplicateValues" dxfId="15473" priority="12448"/>
  </conditionalFormatting>
  <conditionalFormatting sqref="G805">
    <cfRule type="duplicateValues" dxfId="15472" priority="12447"/>
  </conditionalFormatting>
  <conditionalFormatting sqref="G805">
    <cfRule type="duplicateValues" dxfId="15471" priority="12446"/>
  </conditionalFormatting>
  <conditionalFormatting sqref="G805">
    <cfRule type="duplicateValues" dxfId="15470" priority="12445"/>
  </conditionalFormatting>
  <conditionalFormatting sqref="G805">
    <cfRule type="duplicateValues" dxfId="15469" priority="12444"/>
  </conditionalFormatting>
  <conditionalFormatting sqref="G805">
    <cfRule type="duplicateValues" dxfId="15468" priority="12443"/>
  </conditionalFormatting>
  <conditionalFormatting sqref="G805">
    <cfRule type="duplicateValues" dxfId="15467" priority="12442"/>
  </conditionalFormatting>
  <conditionalFormatting sqref="G805">
    <cfRule type="duplicateValues" dxfId="15466" priority="12441"/>
  </conditionalFormatting>
  <conditionalFormatting sqref="G805">
    <cfRule type="duplicateValues" dxfId="15465" priority="12440"/>
  </conditionalFormatting>
  <conditionalFormatting sqref="G805">
    <cfRule type="duplicateValues" dxfId="15464" priority="12439"/>
  </conditionalFormatting>
  <conditionalFormatting sqref="G805">
    <cfRule type="duplicateValues" dxfId="15463" priority="12438"/>
  </conditionalFormatting>
  <conditionalFormatting sqref="G805">
    <cfRule type="duplicateValues" dxfId="15462" priority="12437"/>
  </conditionalFormatting>
  <conditionalFormatting sqref="G805">
    <cfRule type="duplicateValues" dxfId="15461" priority="12436"/>
  </conditionalFormatting>
  <conditionalFormatting sqref="G805">
    <cfRule type="duplicateValues" dxfId="15460" priority="12435"/>
  </conditionalFormatting>
  <conditionalFormatting sqref="G805">
    <cfRule type="duplicateValues" dxfId="15459" priority="12434"/>
  </conditionalFormatting>
  <conditionalFormatting sqref="G805">
    <cfRule type="duplicateValues" dxfId="15458" priority="12433"/>
  </conditionalFormatting>
  <conditionalFormatting sqref="G805">
    <cfRule type="duplicateValues" dxfId="15457" priority="12432"/>
  </conditionalFormatting>
  <conditionalFormatting sqref="G805">
    <cfRule type="duplicateValues" dxfId="15456" priority="12431"/>
  </conditionalFormatting>
  <conditionalFormatting sqref="G805">
    <cfRule type="duplicateValues" dxfId="15455" priority="12430"/>
  </conditionalFormatting>
  <conditionalFormatting sqref="G805">
    <cfRule type="duplicateValues" dxfId="15454" priority="12429"/>
  </conditionalFormatting>
  <conditionalFormatting sqref="G805">
    <cfRule type="duplicateValues" dxfId="15453" priority="12428"/>
  </conditionalFormatting>
  <conditionalFormatting sqref="G805">
    <cfRule type="duplicateValues" dxfId="15452" priority="12427"/>
  </conditionalFormatting>
  <conditionalFormatting sqref="G805">
    <cfRule type="duplicateValues" dxfId="15451" priority="12426"/>
  </conditionalFormatting>
  <conditionalFormatting sqref="G805">
    <cfRule type="duplicateValues" dxfId="15450" priority="12425"/>
  </conditionalFormatting>
  <conditionalFormatting sqref="G805">
    <cfRule type="duplicateValues" dxfId="15449" priority="12424"/>
  </conditionalFormatting>
  <conditionalFormatting sqref="G805">
    <cfRule type="duplicateValues" dxfId="15448" priority="12423"/>
  </conditionalFormatting>
  <conditionalFormatting sqref="G805">
    <cfRule type="duplicateValues" dxfId="15447" priority="12422"/>
  </conditionalFormatting>
  <conditionalFormatting sqref="G805">
    <cfRule type="duplicateValues" dxfId="15446" priority="12421"/>
  </conditionalFormatting>
  <conditionalFormatting sqref="G805">
    <cfRule type="duplicateValues" dxfId="15445" priority="12420"/>
  </conditionalFormatting>
  <conditionalFormatting sqref="G805">
    <cfRule type="duplicateValues" dxfId="15444" priority="12419"/>
  </conditionalFormatting>
  <conditionalFormatting sqref="G805">
    <cfRule type="duplicateValues" dxfId="15443" priority="12418"/>
  </conditionalFormatting>
  <conditionalFormatting sqref="G805">
    <cfRule type="duplicateValues" dxfId="15442" priority="12417"/>
  </conditionalFormatting>
  <conditionalFormatting sqref="G805">
    <cfRule type="duplicateValues" dxfId="15441" priority="12416"/>
  </conditionalFormatting>
  <conditionalFormatting sqref="G805">
    <cfRule type="duplicateValues" dxfId="15440" priority="12415"/>
  </conditionalFormatting>
  <conditionalFormatting sqref="G805">
    <cfRule type="duplicateValues" dxfId="15439" priority="12414"/>
  </conditionalFormatting>
  <conditionalFormatting sqref="G805">
    <cfRule type="duplicateValues" dxfId="15438" priority="12413"/>
  </conditionalFormatting>
  <conditionalFormatting sqref="G805">
    <cfRule type="duplicateValues" dxfId="15437" priority="12412"/>
  </conditionalFormatting>
  <conditionalFormatting sqref="G805">
    <cfRule type="duplicateValues" dxfId="15436" priority="12411"/>
  </conditionalFormatting>
  <conditionalFormatting sqref="G805">
    <cfRule type="duplicateValues" dxfId="15435" priority="12410"/>
  </conditionalFormatting>
  <conditionalFormatting sqref="G805">
    <cfRule type="duplicateValues" dxfId="15434" priority="12409"/>
  </conditionalFormatting>
  <conditionalFormatting sqref="G805">
    <cfRule type="duplicateValues" dxfId="15433" priority="12408"/>
  </conditionalFormatting>
  <conditionalFormatting sqref="G805">
    <cfRule type="duplicateValues" dxfId="15432" priority="12407"/>
  </conditionalFormatting>
  <conditionalFormatting sqref="G805">
    <cfRule type="duplicateValues" dxfId="15431" priority="12406"/>
  </conditionalFormatting>
  <conditionalFormatting sqref="G805">
    <cfRule type="duplicateValues" dxfId="15430" priority="12405"/>
  </conditionalFormatting>
  <conditionalFormatting sqref="G805">
    <cfRule type="duplicateValues" dxfId="15429" priority="12404"/>
  </conditionalFormatting>
  <conditionalFormatting sqref="G805">
    <cfRule type="duplicateValues" dxfId="15428" priority="12403"/>
  </conditionalFormatting>
  <conditionalFormatting sqref="G805">
    <cfRule type="duplicateValues" dxfId="15427" priority="12402"/>
  </conditionalFormatting>
  <conditionalFormatting sqref="G805">
    <cfRule type="duplicateValues" dxfId="15426" priority="12401"/>
  </conditionalFormatting>
  <conditionalFormatting sqref="G805">
    <cfRule type="duplicateValues" dxfId="15425" priority="12400"/>
  </conditionalFormatting>
  <conditionalFormatting sqref="G805">
    <cfRule type="duplicateValues" dxfId="15424" priority="12399"/>
  </conditionalFormatting>
  <conditionalFormatting sqref="G805">
    <cfRule type="duplicateValues" dxfId="15423" priority="12398"/>
  </conditionalFormatting>
  <conditionalFormatting sqref="G805">
    <cfRule type="duplicateValues" dxfId="15422" priority="12397"/>
  </conditionalFormatting>
  <conditionalFormatting sqref="G805">
    <cfRule type="duplicateValues" dxfId="15421" priority="12396"/>
  </conditionalFormatting>
  <conditionalFormatting sqref="G805">
    <cfRule type="duplicateValues" dxfId="15420" priority="12395"/>
  </conditionalFormatting>
  <conditionalFormatting sqref="G805">
    <cfRule type="duplicateValues" dxfId="15419" priority="12394"/>
  </conditionalFormatting>
  <conditionalFormatting sqref="G805">
    <cfRule type="duplicateValues" dxfId="15418" priority="12393"/>
  </conditionalFormatting>
  <conditionalFormatting sqref="G805">
    <cfRule type="duplicateValues" dxfId="15417" priority="12392"/>
  </conditionalFormatting>
  <conditionalFormatting sqref="G805">
    <cfRule type="duplicateValues" dxfId="15416" priority="12391"/>
  </conditionalFormatting>
  <conditionalFormatting sqref="G805">
    <cfRule type="duplicateValues" dxfId="15415" priority="12390"/>
  </conditionalFormatting>
  <conditionalFormatting sqref="G805">
    <cfRule type="duplicateValues" dxfId="15414" priority="12389"/>
  </conditionalFormatting>
  <conditionalFormatting sqref="G805">
    <cfRule type="duplicateValues" dxfId="15413" priority="12388"/>
  </conditionalFormatting>
  <conditionalFormatting sqref="G805">
    <cfRule type="duplicateValues" dxfId="15412" priority="12387"/>
  </conditionalFormatting>
  <conditionalFormatting sqref="G805">
    <cfRule type="duplicateValues" dxfId="15411" priority="12386"/>
  </conditionalFormatting>
  <conditionalFormatting sqref="G805">
    <cfRule type="duplicateValues" dxfId="15410" priority="12385"/>
  </conditionalFormatting>
  <conditionalFormatting sqref="G805">
    <cfRule type="duplicateValues" dxfId="15409" priority="12384"/>
  </conditionalFormatting>
  <conditionalFormatting sqref="G805">
    <cfRule type="duplicateValues" dxfId="15408" priority="12383"/>
  </conditionalFormatting>
  <conditionalFormatting sqref="G805">
    <cfRule type="duplicateValues" dxfId="15407" priority="12382"/>
  </conditionalFormatting>
  <conditionalFormatting sqref="G805">
    <cfRule type="duplicateValues" dxfId="15406" priority="12381"/>
  </conditionalFormatting>
  <conditionalFormatting sqref="G806">
    <cfRule type="duplicateValues" dxfId="15405" priority="12380"/>
  </conditionalFormatting>
  <conditionalFormatting sqref="G804">
    <cfRule type="duplicateValues" dxfId="15404" priority="12379"/>
  </conditionalFormatting>
  <conditionalFormatting sqref="G804">
    <cfRule type="duplicateValues" dxfId="15403" priority="12378"/>
  </conditionalFormatting>
  <conditionalFormatting sqref="G804">
    <cfRule type="duplicateValues" dxfId="15402" priority="12377"/>
  </conditionalFormatting>
  <conditionalFormatting sqref="G804">
    <cfRule type="duplicateValues" dxfId="15401" priority="12376"/>
  </conditionalFormatting>
  <conditionalFormatting sqref="G804">
    <cfRule type="duplicateValues" dxfId="15400" priority="12375"/>
  </conditionalFormatting>
  <conditionalFormatting sqref="G804">
    <cfRule type="duplicateValues" dxfId="15399" priority="12374"/>
  </conditionalFormatting>
  <conditionalFormatting sqref="G804">
    <cfRule type="duplicateValues" dxfId="15398" priority="12373"/>
  </conditionalFormatting>
  <conditionalFormatting sqref="G804">
    <cfRule type="duplicateValues" dxfId="15397" priority="12372"/>
  </conditionalFormatting>
  <conditionalFormatting sqref="G804">
    <cfRule type="duplicateValues" dxfId="15396" priority="12371"/>
  </conditionalFormatting>
  <conditionalFormatting sqref="G804">
    <cfRule type="duplicateValues" dxfId="15395" priority="12370"/>
  </conditionalFormatting>
  <conditionalFormatting sqref="G804">
    <cfRule type="duplicateValues" dxfId="15394" priority="12369"/>
  </conditionalFormatting>
  <conditionalFormatting sqref="G804">
    <cfRule type="duplicateValues" dxfId="15393" priority="12368"/>
  </conditionalFormatting>
  <conditionalFormatting sqref="G804">
    <cfRule type="duplicateValues" dxfId="15392" priority="12367"/>
  </conditionalFormatting>
  <conditionalFormatting sqref="G804">
    <cfRule type="duplicateValues" dxfId="15391" priority="12366"/>
  </conditionalFormatting>
  <conditionalFormatting sqref="G804">
    <cfRule type="duplicateValues" dxfId="15390" priority="12365"/>
  </conditionalFormatting>
  <conditionalFormatting sqref="G804">
    <cfRule type="duplicateValues" dxfId="15389" priority="12364"/>
  </conditionalFormatting>
  <conditionalFormatting sqref="G804">
    <cfRule type="duplicateValues" dxfId="15388" priority="12363"/>
  </conditionalFormatting>
  <conditionalFormatting sqref="G804">
    <cfRule type="duplicateValues" dxfId="15387" priority="12362"/>
  </conditionalFormatting>
  <conditionalFormatting sqref="G804">
    <cfRule type="duplicateValues" dxfId="15386" priority="12361"/>
  </conditionalFormatting>
  <conditionalFormatting sqref="G804">
    <cfRule type="duplicateValues" dxfId="15385" priority="12360"/>
  </conditionalFormatting>
  <conditionalFormatting sqref="G804">
    <cfRule type="duplicateValues" dxfId="15384" priority="12359"/>
  </conditionalFormatting>
  <conditionalFormatting sqref="G804">
    <cfRule type="duplicateValues" dxfId="15383" priority="12358"/>
  </conditionalFormatting>
  <conditionalFormatting sqref="G804">
    <cfRule type="duplicateValues" dxfId="15382" priority="12357"/>
  </conditionalFormatting>
  <conditionalFormatting sqref="G804">
    <cfRule type="duplicateValues" dxfId="15381" priority="12356"/>
  </conditionalFormatting>
  <conditionalFormatting sqref="G804">
    <cfRule type="duplicateValues" dxfId="15380" priority="12355"/>
  </conditionalFormatting>
  <conditionalFormatting sqref="G804">
    <cfRule type="duplicateValues" dxfId="15379" priority="12354"/>
  </conditionalFormatting>
  <conditionalFormatting sqref="G804">
    <cfRule type="duplicateValues" dxfId="15378" priority="12353"/>
  </conditionalFormatting>
  <conditionalFormatting sqref="G804">
    <cfRule type="duplicateValues" dxfId="15377" priority="12352"/>
  </conditionalFormatting>
  <conditionalFormatting sqref="G804">
    <cfRule type="duplicateValues" dxfId="15376" priority="12351"/>
  </conditionalFormatting>
  <conditionalFormatting sqref="G804">
    <cfRule type="duplicateValues" dxfId="15375" priority="12350"/>
  </conditionalFormatting>
  <conditionalFormatting sqref="G804">
    <cfRule type="duplicateValues" dxfId="15374" priority="12349"/>
  </conditionalFormatting>
  <conditionalFormatting sqref="G804">
    <cfRule type="duplicateValues" dxfId="15373" priority="12348"/>
  </conditionalFormatting>
  <conditionalFormatting sqref="G804">
    <cfRule type="duplicateValues" dxfId="15372" priority="12347"/>
  </conditionalFormatting>
  <conditionalFormatting sqref="G804">
    <cfRule type="duplicateValues" dxfId="15371" priority="12346"/>
  </conditionalFormatting>
  <conditionalFormatting sqref="G804">
    <cfRule type="duplicateValues" dxfId="15370" priority="12345"/>
  </conditionalFormatting>
  <conditionalFormatting sqref="G804">
    <cfRule type="duplicateValues" dxfId="15369" priority="12344"/>
  </conditionalFormatting>
  <conditionalFormatting sqref="G804">
    <cfRule type="duplicateValues" dxfId="15368" priority="12343"/>
  </conditionalFormatting>
  <conditionalFormatting sqref="G804">
    <cfRule type="duplicateValues" dxfId="15367" priority="12342"/>
  </conditionalFormatting>
  <conditionalFormatting sqref="G804">
    <cfRule type="duplicateValues" dxfId="15366" priority="12341"/>
  </conditionalFormatting>
  <conditionalFormatting sqref="G804">
    <cfRule type="duplicateValues" dxfId="15365" priority="12340"/>
  </conditionalFormatting>
  <conditionalFormatting sqref="G804">
    <cfRule type="duplicateValues" dxfId="15364" priority="12339"/>
  </conditionalFormatting>
  <conditionalFormatting sqref="G804">
    <cfRule type="duplicateValues" dxfId="15363" priority="12338"/>
  </conditionalFormatting>
  <conditionalFormatting sqref="G804">
    <cfRule type="duplicateValues" dxfId="15362" priority="12337"/>
  </conditionalFormatting>
  <conditionalFormatting sqref="G804">
    <cfRule type="duplicateValues" dxfId="15361" priority="12336"/>
  </conditionalFormatting>
  <conditionalFormatting sqref="G804">
    <cfRule type="duplicateValues" dxfId="15360" priority="12335"/>
  </conditionalFormatting>
  <conditionalFormatting sqref="G804">
    <cfRule type="duplicateValues" dxfId="15359" priority="12334"/>
  </conditionalFormatting>
  <conditionalFormatting sqref="G804">
    <cfRule type="duplicateValues" dxfId="15358" priority="12333"/>
  </conditionalFormatting>
  <conditionalFormatting sqref="G804">
    <cfRule type="duplicateValues" dxfId="15357" priority="12332"/>
  </conditionalFormatting>
  <conditionalFormatting sqref="G804">
    <cfRule type="duplicateValues" dxfId="15356" priority="12331"/>
  </conditionalFormatting>
  <conditionalFormatting sqref="G804">
    <cfRule type="duplicateValues" dxfId="15355" priority="12330"/>
  </conditionalFormatting>
  <conditionalFormatting sqref="G804">
    <cfRule type="duplicateValues" dxfId="15354" priority="12329"/>
  </conditionalFormatting>
  <conditionalFormatting sqref="G804">
    <cfRule type="duplicateValues" dxfId="15353" priority="12328"/>
  </conditionalFormatting>
  <conditionalFormatting sqref="G804">
    <cfRule type="duplicateValues" dxfId="15352" priority="12327"/>
  </conditionalFormatting>
  <conditionalFormatting sqref="G804">
    <cfRule type="duplicateValues" dxfId="15351" priority="12326"/>
  </conditionalFormatting>
  <conditionalFormatting sqref="G804">
    <cfRule type="duplicateValues" dxfId="15350" priority="12325"/>
  </conditionalFormatting>
  <conditionalFormatting sqref="G804">
    <cfRule type="duplicateValues" dxfId="15349" priority="12324"/>
  </conditionalFormatting>
  <conditionalFormatting sqref="G804">
    <cfRule type="duplicateValues" dxfId="15348" priority="12323"/>
  </conditionalFormatting>
  <conditionalFormatting sqref="G804">
    <cfRule type="duplicateValues" dxfId="15347" priority="12322"/>
  </conditionalFormatting>
  <conditionalFormatting sqref="G804">
    <cfRule type="duplicateValues" dxfId="15346" priority="12321"/>
  </conditionalFormatting>
  <conditionalFormatting sqref="G804">
    <cfRule type="duplicateValues" dxfId="15345" priority="12320"/>
  </conditionalFormatting>
  <conditionalFormatting sqref="G804">
    <cfRule type="duplicateValues" dxfId="15344" priority="12319"/>
  </conditionalFormatting>
  <conditionalFormatting sqref="G804">
    <cfRule type="duplicateValues" dxfId="15343" priority="12318"/>
  </conditionalFormatting>
  <conditionalFormatting sqref="G804">
    <cfRule type="duplicateValues" dxfId="15342" priority="12317"/>
  </conditionalFormatting>
  <conditionalFormatting sqref="G804">
    <cfRule type="duplicateValues" dxfId="15341" priority="12316"/>
  </conditionalFormatting>
  <conditionalFormatting sqref="G804">
    <cfRule type="duplicateValues" dxfId="15340" priority="12315"/>
  </conditionalFormatting>
  <conditionalFormatting sqref="G804">
    <cfRule type="duplicateValues" dxfId="15339" priority="12314"/>
  </conditionalFormatting>
  <conditionalFormatting sqref="G804">
    <cfRule type="duplicateValues" dxfId="15338" priority="12313"/>
  </conditionalFormatting>
  <conditionalFormatting sqref="G804">
    <cfRule type="duplicateValues" dxfId="15337" priority="12312"/>
  </conditionalFormatting>
  <conditionalFormatting sqref="G804">
    <cfRule type="duplicateValues" dxfId="15336" priority="12311"/>
  </conditionalFormatting>
  <conditionalFormatting sqref="G805">
    <cfRule type="duplicateValues" dxfId="15335" priority="12310"/>
  </conditionalFormatting>
  <conditionalFormatting sqref="G804">
    <cfRule type="duplicateValues" dxfId="15334" priority="12309"/>
  </conditionalFormatting>
  <conditionalFormatting sqref="G804">
    <cfRule type="duplicateValues" dxfId="15333" priority="12308"/>
  </conditionalFormatting>
  <conditionalFormatting sqref="G804">
    <cfRule type="duplicateValues" dxfId="15332" priority="12307"/>
  </conditionalFormatting>
  <conditionalFormatting sqref="G804">
    <cfRule type="duplicateValues" dxfId="15331" priority="12306"/>
  </conditionalFormatting>
  <conditionalFormatting sqref="G804">
    <cfRule type="duplicateValues" dxfId="15330" priority="12305"/>
  </conditionalFormatting>
  <conditionalFormatting sqref="G804">
    <cfRule type="duplicateValues" dxfId="15329" priority="12304"/>
  </conditionalFormatting>
  <conditionalFormatting sqref="G804">
    <cfRule type="duplicateValues" dxfId="15328" priority="12303"/>
  </conditionalFormatting>
  <conditionalFormatting sqref="G804">
    <cfRule type="duplicateValues" dxfId="15327" priority="12302"/>
  </conditionalFormatting>
  <conditionalFormatting sqref="G804">
    <cfRule type="duplicateValues" dxfId="15326" priority="12301"/>
  </conditionalFormatting>
  <conditionalFormatting sqref="G804">
    <cfRule type="duplicateValues" dxfId="15325" priority="12300"/>
  </conditionalFormatting>
  <conditionalFormatting sqref="G804">
    <cfRule type="duplicateValues" dxfId="15324" priority="12299"/>
  </conditionalFormatting>
  <conditionalFormatting sqref="G804">
    <cfRule type="duplicateValues" dxfId="15323" priority="12298"/>
  </conditionalFormatting>
  <conditionalFormatting sqref="G804">
    <cfRule type="duplicateValues" dxfId="15322" priority="12297"/>
  </conditionalFormatting>
  <conditionalFormatting sqref="G804">
    <cfRule type="duplicateValues" dxfId="15321" priority="12296"/>
  </conditionalFormatting>
  <conditionalFormatting sqref="G804">
    <cfRule type="duplicateValues" dxfId="15320" priority="12295"/>
  </conditionalFormatting>
  <conditionalFormatting sqref="G804">
    <cfRule type="duplicateValues" dxfId="15319" priority="12294"/>
  </conditionalFormatting>
  <conditionalFormatting sqref="G804">
    <cfRule type="duplicateValues" dxfId="15318" priority="12293"/>
  </conditionalFormatting>
  <conditionalFormatting sqref="G804">
    <cfRule type="duplicateValues" dxfId="15317" priority="12292"/>
  </conditionalFormatting>
  <conditionalFormatting sqref="G804">
    <cfRule type="duplicateValues" dxfId="15316" priority="12291"/>
  </conditionalFormatting>
  <conditionalFormatting sqref="G804">
    <cfRule type="duplicateValues" dxfId="15315" priority="12290"/>
  </conditionalFormatting>
  <conditionalFormatting sqref="G804">
    <cfRule type="duplicateValues" dxfId="15314" priority="12289"/>
  </conditionalFormatting>
  <conditionalFormatting sqref="G804">
    <cfRule type="duplicateValues" dxfId="15313" priority="12288"/>
  </conditionalFormatting>
  <conditionalFormatting sqref="G804">
    <cfRule type="duplicateValues" dxfId="15312" priority="12287"/>
  </conditionalFormatting>
  <conditionalFormatting sqref="G804">
    <cfRule type="duplicateValues" dxfId="15311" priority="12286"/>
  </conditionalFormatting>
  <conditionalFormatting sqref="G804">
    <cfRule type="duplicateValues" dxfId="15310" priority="12285"/>
  </conditionalFormatting>
  <conditionalFormatting sqref="G804">
    <cfRule type="duplicateValues" dxfId="15309" priority="12284"/>
  </conditionalFormatting>
  <conditionalFormatting sqref="G804">
    <cfRule type="duplicateValues" dxfId="15308" priority="12283"/>
  </conditionalFormatting>
  <conditionalFormatting sqref="G804">
    <cfRule type="duplicateValues" dxfId="15307" priority="12282"/>
  </conditionalFormatting>
  <conditionalFormatting sqref="G804">
    <cfRule type="duplicateValues" dxfId="15306" priority="12281"/>
  </conditionalFormatting>
  <conditionalFormatting sqref="G804">
    <cfRule type="duplicateValues" dxfId="15305" priority="12280"/>
  </conditionalFormatting>
  <conditionalFormatting sqref="G804">
    <cfRule type="duplicateValues" dxfId="15304" priority="12279"/>
  </conditionalFormatting>
  <conditionalFormatting sqref="G804">
    <cfRule type="duplicateValues" dxfId="15303" priority="12278"/>
  </conditionalFormatting>
  <conditionalFormatting sqref="G804">
    <cfRule type="duplicateValues" dxfId="15302" priority="12277"/>
  </conditionalFormatting>
  <conditionalFormatting sqref="G804">
    <cfRule type="duplicateValues" dxfId="15301" priority="12276"/>
  </conditionalFormatting>
  <conditionalFormatting sqref="G804">
    <cfRule type="duplicateValues" dxfId="15300" priority="12275"/>
  </conditionalFormatting>
  <conditionalFormatting sqref="G804">
    <cfRule type="duplicateValues" dxfId="15299" priority="12274"/>
  </conditionalFormatting>
  <conditionalFormatting sqref="G804">
    <cfRule type="duplicateValues" dxfId="15298" priority="12273"/>
  </conditionalFormatting>
  <conditionalFormatting sqref="G804">
    <cfRule type="duplicateValues" dxfId="15297" priority="12272"/>
  </conditionalFormatting>
  <conditionalFormatting sqref="G804">
    <cfRule type="duplicateValues" dxfId="15296" priority="12271"/>
  </conditionalFormatting>
  <conditionalFormatting sqref="G804">
    <cfRule type="duplicateValues" dxfId="15295" priority="12270"/>
  </conditionalFormatting>
  <conditionalFormatting sqref="G804">
    <cfRule type="duplicateValues" dxfId="15294" priority="12269"/>
  </conditionalFormatting>
  <conditionalFormatting sqref="G804">
    <cfRule type="duplicateValues" dxfId="15293" priority="12268"/>
  </conditionalFormatting>
  <conditionalFormatting sqref="G804">
    <cfRule type="duplicateValues" dxfId="15292" priority="12267"/>
  </conditionalFormatting>
  <conditionalFormatting sqref="G804">
    <cfRule type="duplicateValues" dxfId="15291" priority="12266"/>
  </conditionalFormatting>
  <conditionalFormatting sqref="G804">
    <cfRule type="duplicateValues" dxfId="15290" priority="12265"/>
  </conditionalFormatting>
  <conditionalFormatting sqref="G804">
    <cfRule type="duplicateValues" dxfId="15289" priority="12264"/>
  </conditionalFormatting>
  <conditionalFormatting sqref="G804">
    <cfRule type="duplicateValues" dxfId="15288" priority="12263"/>
  </conditionalFormatting>
  <conditionalFormatting sqref="G804">
    <cfRule type="duplicateValues" dxfId="15287" priority="12262"/>
  </conditionalFormatting>
  <conditionalFormatting sqref="G804">
    <cfRule type="duplicateValues" dxfId="15286" priority="12261"/>
  </conditionalFormatting>
  <conditionalFormatting sqref="G804">
    <cfRule type="duplicateValues" dxfId="15285" priority="12260"/>
  </conditionalFormatting>
  <conditionalFormatting sqref="G804">
    <cfRule type="duplicateValues" dxfId="15284" priority="12259"/>
  </conditionalFormatting>
  <conditionalFormatting sqref="G804">
    <cfRule type="duplicateValues" dxfId="15283" priority="12258"/>
  </conditionalFormatting>
  <conditionalFormatting sqref="G804">
    <cfRule type="duplicateValues" dxfId="15282" priority="12257"/>
  </conditionalFormatting>
  <conditionalFormatting sqref="G804">
    <cfRule type="duplicateValues" dxfId="15281" priority="12256"/>
  </conditionalFormatting>
  <conditionalFormatting sqref="G804">
    <cfRule type="duplicateValues" dxfId="15280" priority="12255"/>
  </conditionalFormatting>
  <conditionalFormatting sqref="G804">
    <cfRule type="duplicateValues" dxfId="15279" priority="12254"/>
  </conditionalFormatting>
  <conditionalFormatting sqref="G804">
    <cfRule type="duplicateValues" dxfId="15278" priority="12253"/>
  </conditionalFormatting>
  <conditionalFormatting sqref="G804">
    <cfRule type="duplicateValues" dxfId="15277" priority="12252"/>
  </conditionalFormatting>
  <conditionalFormatting sqref="G804">
    <cfRule type="duplicateValues" dxfId="15276" priority="12251"/>
  </conditionalFormatting>
  <conditionalFormatting sqref="G804">
    <cfRule type="duplicateValues" dxfId="15275" priority="12250"/>
  </conditionalFormatting>
  <conditionalFormatting sqref="G804">
    <cfRule type="duplicateValues" dxfId="15274" priority="12249"/>
  </conditionalFormatting>
  <conditionalFormatting sqref="G804">
    <cfRule type="duplicateValues" dxfId="15273" priority="12248"/>
  </conditionalFormatting>
  <conditionalFormatting sqref="G804">
    <cfRule type="duplicateValues" dxfId="15272" priority="12247"/>
  </conditionalFormatting>
  <conditionalFormatting sqref="G804">
    <cfRule type="duplicateValues" dxfId="15271" priority="12246"/>
  </conditionalFormatting>
  <conditionalFormatting sqref="G804">
    <cfRule type="duplicateValues" dxfId="15270" priority="12245"/>
  </conditionalFormatting>
  <conditionalFormatting sqref="G804">
    <cfRule type="duplicateValues" dxfId="15269" priority="12244"/>
  </conditionalFormatting>
  <conditionalFormatting sqref="G804">
    <cfRule type="duplicateValues" dxfId="15268" priority="12243"/>
  </conditionalFormatting>
  <conditionalFormatting sqref="G804">
    <cfRule type="duplicateValues" dxfId="15267" priority="12242"/>
  </conditionalFormatting>
  <conditionalFormatting sqref="G804">
    <cfRule type="duplicateValues" dxfId="15266" priority="12241"/>
  </conditionalFormatting>
  <conditionalFormatting sqref="G805">
    <cfRule type="duplicateValues" dxfId="15265" priority="12240"/>
  </conditionalFormatting>
  <conditionalFormatting sqref="G803">
    <cfRule type="duplicateValues" dxfId="15264" priority="12239"/>
  </conditionalFormatting>
  <conditionalFormatting sqref="G803">
    <cfRule type="duplicateValues" dxfId="15263" priority="12238"/>
  </conditionalFormatting>
  <conditionalFormatting sqref="G803">
    <cfRule type="duplicateValues" dxfId="15262" priority="12237"/>
  </conditionalFormatting>
  <conditionalFormatting sqref="G803">
    <cfRule type="duplicateValues" dxfId="15261" priority="12236"/>
  </conditionalFormatting>
  <conditionalFormatting sqref="G803">
    <cfRule type="duplicateValues" dxfId="15260" priority="12235"/>
  </conditionalFormatting>
  <conditionalFormatting sqref="G803">
    <cfRule type="duplicateValues" dxfId="15259" priority="12234"/>
  </conditionalFormatting>
  <conditionalFormatting sqref="G803">
    <cfRule type="duplicateValues" dxfId="15258" priority="12233"/>
  </conditionalFormatting>
  <conditionalFormatting sqref="G803">
    <cfRule type="duplicateValues" dxfId="15257" priority="12232"/>
  </conditionalFormatting>
  <conditionalFormatting sqref="G803">
    <cfRule type="duplicateValues" dxfId="15256" priority="12231"/>
  </conditionalFormatting>
  <conditionalFormatting sqref="G803">
    <cfRule type="duplicateValues" dxfId="15255" priority="12230"/>
  </conditionalFormatting>
  <conditionalFormatting sqref="G803">
    <cfRule type="duplicateValues" dxfId="15254" priority="12229"/>
  </conditionalFormatting>
  <conditionalFormatting sqref="G803">
    <cfRule type="duplicateValues" dxfId="15253" priority="12228"/>
  </conditionalFormatting>
  <conditionalFormatting sqref="G803">
    <cfRule type="duplicateValues" dxfId="15252" priority="12227"/>
  </conditionalFormatting>
  <conditionalFormatting sqref="G803">
    <cfRule type="duplicateValues" dxfId="15251" priority="12226"/>
  </conditionalFormatting>
  <conditionalFormatting sqref="G803">
    <cfRule type="duplicateValues" dxfId="15250" priority="12225"/>
  </conditionalFormatting>
  <conditionalFormatting sqref="G803">
    <cfRule type="duplicateValues" dxfId="15249" priority="12224"/>
  </conditionalFormatting>
  <conditionalFormatting sqref="G803">
    <cfRule type="duplicateValues" dxfId="15248" priority="12223"/>
  </conditionalFormatting>
  <conditionalFormatting sqref="G803">
    <cfRule type="duplicateValues" dxfId="15247" priority="12222"/>
  </conditionalFormatting>
  <conditionalFormatting sqref="G803">
    <cfRule type="duplicateValues" dxfId="15246" priority="12221"/>
  </conditionalFormatting>
  <conditionalFormatting sqref="G803">
    <cfRule type="duplicateValues" dxfId="15245" priority="12220"/>
  </conditionalFormatting>
  <conditionalFormatting sqref="G803">
    <cfRule type="duplicateValues" dxfId="15244" priority="12219"/>
  </conditionalFormatting>
  <conditionalFormatting sqref="G803">
    <cfRule type="duplicateValues" dxfId="15243" priority="12218"/>
  </conditionalFormatting>
  <conditionalFormatting sqref="G803">
    <cfRule type="duplicateValues" dxfId="15242" priority="12217"/>
  </conditionalFormatting>
  <conditionalFormatting sqref="G803">
    <cfRule type="duplicateValues" dxfId="15241" priority="12216"/>
  </conditionalFormatting>
  <conditionalFormatting sqref="G803">
    <cfRule type="duplicateValues" dxfId="15240" priority="12215"/>
  </conditionalFormatting>
  <conditionalFormatting sqref="G803">
    <cfRule type="duplicateValues" dxfId="15239" priority="12214"/>
  </conditionalFormatting>
  <conditionalFormatting sqref="G803">
    <cfRule type="duplicateValues" dxfId="15238" priority="12213"/>
  </conditionalFormatting>
  <conditionalFormatting sqref="G803">
    <cfRule type="duplicateValues" dxfId="15237" priority="12212"/>
  </conditionalFormatting>
  <conditionalFormatting sqref="G803">
    <cfRule type="duplicateValues" dxfId="15236" priority="12211"/>
  </conditionalFormatting>
  <conditionalFormatting sqref="G803">
    <cfRule type="duplicateValues" dxfId="15235" priority="12210"/>
  </conditionalFormatting>
  <conditionalFormatting sqref="G803">
    <cfRule type="duplicateValues" dxfId="15234" priority="12209"/>
  </conditionalFormatting>
  <conditionalFormatting sqref="G803">
    <cfRule type="duplicateValues" dxfId="15233" priority="12208"/>
  </conditionalFormatting>
  <conditionalFormatting sqref="G803">
    <cfRule type="duplicateValues" dxfId="15232" priority="12207"/>
  </conditionalFormatting>
  <conditionalFormatting sqref="G803">
    <cfRule type="duplicateValues" dxfId="15231" priority="12206"/>
  </conditionalFormatting>
  <conditionalFormatting sqref="G803">
    <cfRule type="duplicateValues" dxfId="15230" priority="12205"/>
  </conditionalFormatting>
  <conditionalFormatting sqref="G803">
    <cfRule type="duplicateValues" dxfId="15229" priority="12204"/>
  </conditionalFormatting>
  <conditionalFormatting sqref="G803">
    <cfRule type="duplicateValues" dxfId="15228" priority="12203"/>
  </conditionalFormatting>
  <conditionalFormatting sqref="G803">
    <cfRule type="duplicateValues" dxfId="15227" priority="12202"/>
  </conditionalFormatting>
  <conditionalFormatting sqref="G803">
    <cfRule type="duplicateValues" dxfId="15226" priority="12201"/>
  </conditionalFormatting>
  <conditionalFormatting sqref="G803">
    <cfRule type="duplicateValues" dxfId="15225" priority="12200"/>
  </conditionalFormatting>
  <conditionalFormatting sqref="G803">
    <cfRule type="duplicateValues" dxfId="15224" priority="12199"/>
  </conditionalFormatting>
  <conditionalFormatting sqref="G803">
    <cfRule type="duplicateValues" dxfId="15223" priority="12198"/>
  </conditionalFormatting>
  <conditionalFormatting sqref="G803">
    <cfRule type="duplicateValues" dxfId="15222" priority="12197"/>
  </conditionalFormatting>
  <conditionalFormatting sqref="G803">
    <cfRule type="duplicateValues" dxfId="15221" priority="12196"/>
  </conditionalFormatting>
  <conditionalFormatting sqref="G803">
    <cfRule type="duplicateValues" dxfId="15220" priority="12195"/>
  </conditionalFormatting>
  <conditionalFormatting sqref="G803">
    <cfRule type="duplicateValues" dxfId="15219" priority="12194"/>
  </conditionalFormatting>
  <conditionalFormatting sqref="G803">
    <cfRule type="duplicateValues" dxfId="15218" priority="12193"/>
  </conditionalFormatting>
  <conditionalFormatting sqref="G803">
    <cfRule type="duplicateValues" dxfId="15217" priority="12192"/>
  </conditionalFormatting>
  <conditionalFormatting sqref="G803">
    <cfRule type="duplicateValues" dxfId="15216" priority="12191"/>
  </conditionalFormatting>
  <conditionalFormatting sqref="G803">
    <cfRule type="duplicateValues" dxfId="15215" priority="12190"/>
  </conditionalFormatting>
  <conditionalFormatting sqref="G803">
    <cfRule type="duplicateValues" dxfId="15214" priority="12189"/>
  </conditionalFormatting>
  <conditionalFormatting sqref="G803">
    <cfRule type="duplicateValues" dxfId="15213" priority="12188"/>
  </conditionalFormatting>
  <conditionalFormatting sqref="G803">
    <cfRule type="duplicateValues" dxfId="15212" priority="12187"/>
  </conditionalFormatting>
  <conditionalFormatting sqref="G803">
    <cfRule type="duplicateValues" dxfId="15211" priority="12186"/>
  </conditionalFormatting>
  <conditionalFormatting sqref="G803">
    <cfRule type="duplicateValues" dxfId="15210" priority="12185"/>
  </conditionalFormatting>
  <conditionalFormatting sqref="G803">
    <cfRule type="duplicateValues" dxfId="15209" priority="12184"/>
  </conditionalFormatting>
  <conditionalFormatting sqref="G803">
    <cfRule type="duplicateValues" dxfId="15208" priority="12183"/>
  </conditionalFormatting>
  <conditionalFormatting sqref="G803">
    <cfRule type="duplicateValues" dxfId="15207" priority="12182"/>
  </conditionalFormatting>
  <conditionalFormatting sqref="G803">
    <cfRule type="duplicateValues" dxfId="15206" priority="12181"/>
  </conditionalFormatting>
  <conditionalFormatting sqref="G803">
    <cfRule type="duplicateValues" dxfId="15205" priority="12180"/>
  </conditionalFormatting>
  <conditionalFormatting sqref="G803">
    <cfRule type="duplicateValues" dxfId="15204" priority="12179"/>
  </conditionalFormatting>
  <conditionalFormatting sqref="G803">
    <cfRule type="duplicateValues" dxfId="15203" priority="12178"/>
  </conditionalFormatting>
  <conditionalFormatting sqref="G803">
    <cfRule type="duplicateValues" dxfId="15202" priority="12177"/>
  </conditionalFormatting>
  <conditionalFormatting sqref="G803">
    <cfRule type="duplicateValues" dxfId="15201" priority="12176"/>
  </conditionalFormatting>
  <conditionalFormatting sqref="G803">
    <cfRule type="duplicateValues" dxfId="15200" priority="12175"/>
  </conditionalFormatting>
  <conditionalFormatting sqref="G803">
    <cfRule type="duplicateValues" dxfId="15199" priority="12174"/>
  </conditionalFormatting>
  <conditionalFormatting sqref="G803">
    <cfRule type="duplicateValues" dxfId="15198" priority="12173"/>
  </conditionalFormatting>
  <conditionalFormatting sqref="G803">
    <cfRule type="duplicateValues" dxfId="15197" priority="12172"/>
  </conditionalFormatting>
  <conditionalFormatting sqref="G803">
    <cfRule type="duplicateValues" dxfId="15196" priority="12171"/>
  </conditionalFormatting>
  <conditionalFormatting sqref="G804">
    <cfRule type="duplicateValues" dxfId="15195" priority="12170"/>
  </conditionalFormatting>
  <conditionalFormatting sqref="G813">
    <cfRule type="duplicateValues" dxfId="15194" priority="12169"/>
  </conditionalFormatting>
  <conditionalFormatting sqref="G813">
    <cfRule type="duplicateValues" dxfId="15193" priority="12168"/>
  </conditionalFormatting>
  <conditionalFormatting sqref="G813">
    <cfRule type="duplicateValues" dxfId="15192" priority="12167"/>
  </conditionalFormatting>
  <conditionalFormatting sqref="G813">
    <cfRule type="duplicateValues" dxfId="15191" priority="12166"/>
  </conditionalFormatting>
  <conditionalFormatting sqref="G813">
    <cfRule type="duplicateValues" dxfId="15190" priority="12165"/>
  </conditionalFormatting>
  <conditionalFormatting sqref="G813">
    <cfRule type="duplicateValues" dxfId="15189" priority="12164"/>
  </conditionalFormatting>
  <conditionalFormatting sqref="G813">
    <cfRule type="duplicateValues" dxfId="15188" priority="12163"/>
  </conditionalFormatting>
  <conditionalFormatting sqref="G813">
    <cfRule type="duplicateValues" dxfId="15187" priority="12162"/>
  </conditionalFormatting>
  <conditionalFormatting sqref="G813">
    <cfRule type="duplicateValues" dxfId="15186" priority="12161"/>
  </conditionalFormatting>
  <conditionalFormatting sqref="G813">
    <cfRule type="duplicateValues" dxfId="15185" priority="12160"/>
  </conditionalFormatting>
  <conditionalFormatting sqref="G813">
    <cfRule type="duplicateValues" dxfId="15184" priority="12159"/>
  </conditionalFormatting>
  <conditionalFormatting sqref="G813">
    <cfRule type="duplicateValues" dxfId="15183" priority="12158"/>
  </conditionalFormatting>
  <conditionalFormatting sqref="G813">
    <cfRule type="duplicateValues" dxfId="15182" priority="12157"/>
  </conditionalFormatting>
  <conditionalFormatting sqref="G813">
    <cfRule type="duplicateValues" dxfId="15181" priority="12156"/>
  </conditionalFormatting>
  <conditionalFormatting sqref="G813">
    <cfRule type="duplicateValues" dxfId="15180" priority="12155"/>
  </conditionalFormatting>
  <conditionalFormatting sqref="G813">
    <cfRule type="duplicateValues" dxfId="15179" priority="12154"/>
  </conditionalFormatting>
  <conditionalFormatting sqref="G813">
    <cfRule type="duplicateValues" dxfId="15178" priority="12153"/>
  </conditionalFormatting>
  <conditionalFormatting sqref="G813">
    <cfRule type="duplicateValues" dxfId="15177" priority="12152"/>
  </conditionalFormatting>
  <conditionalFormatting sqref="G813">
    <cfRule type="duplicateValues" dxfId="15176" priority="12151"/>
  </conditionalFormatting>
  <conditionalFormatting sqref="G813">
    <cfRule type="duplicateValues" dxfId="15175" priority="12150"/>
  </conditionalFormatting>
  <conditionalFormatting sqref="G813">
    <cfRule type="duplicateValues" dxfId="15174" priority="12149"/>
  </conditionalFormatting>
  <conditionalFormatting sqref="G813">
    <cfRule type="duplicateValues" dxfId="15173" priority="12148"/>
  </conditionalFormatting>
  <conditionalFormatting sqref="G813">
    <cfRule type="duplicateValues" dxfId="15172" priority="12147"/>
  </conditionalFormatting>
  <conditionalFormatting sqref="G813">
    <cfRule type="duplicateValues" dxfId="15171" priority="12146"/>
  </conditionalFormatting>
  <conditionalFormatting sqref="G813">
    <cfRule type="duplicateValues" dxfId="15170" priority="12145"/>
  </conditionalFormatting>
  <conditionalFormatting sqref="G813">
    <cfRule type="duplicateValues" dxfId="15169" priority="12144"/>
  </conditionalFormatting>
  <conditionalFormatting sqref="G813">
    <cfRule type="duplicateValues" dxfId="15168" priority="12143"/>
  </conditionalFormatting>
  <conditionalFormatting sqref="G813">
    <cfRule type="duplicateValues" dxfId="15167" priority="12142"/>
  </conditionalFormatting>
  <conditionalFormatting sqref="G813">
    <cfRule type="duplicateValues" dxfId="15166" priority="12141"/>
  </conditionalFormatting>
  <conditionalFormatting sqref="G813">
    <cfRule type="duplicateValues" dxfId="15165" priority="12140"/>
  </conditionalFormatting>
  <conditionalFormatting sqref="G813">
    <cfRule type="duplicateValues" dxfId="15164" priority="12139"/>
  </conditionalFormatting>
  <conditionalFormatting sqref="G813">
    <cfRule type="duplicateValues" dxfId="15163" priority="12138"/>
  </conditionalFormatting>
  <conditionalFormatting sqref="G813">
    <cfRule type="duplicateValues" dxfId="15162" priority="12137"/>
  </conditionalFormatting>
  <conditionalFormatting sqref="G813">
    <cfRule type="duplicateValues" dxfId="15161" priority="12136"/>
  </conditionalFormatting>
  <conditionalFormatting sqref="G813">
    <cfRule type="duplicateValues" dxfId="15160" priority="12135"/>
  </conditionalFormatting>
  <conditionalFormatting sqref="G813">
    <cfRule type="duplicateValues" dxfId="15159" priority="12134"/>
  </conditionalFormatting>
  <conditionalFormatting sqref="G813">
    <cfRule type="duplicateValues" dxfId="15158" priority="12133"/>
  </conditionalFormatting>
  <conditionalFormatting sqref="G813">
    <cfRule type="duplicateValues" dxfId="15157" priority="12132"/>
  </conditionalFormatting>
  <conditionalFormatting sqref="G813">
    <cfRule type="duplicateValues" dxfId="15156" priority="12131"/>
  </conditionalFormatting>
  <conditionalFormatting sqref="G813">
    <cfRule type="duplicateValues" dxfId="15155" priority="12130"/>
  </conditionalFormatting>
  <conditionalFormatting sqref="G813">
    <cfRule type="duplicateValues" dxfId="15154" priority="12129"/>
  </conditionalFormatting>
  <conditionalFormatting sqref="G813">
    <cfRule type="duplicateValues" dxfId="15153" priority="12128"/>
  </conditionalFormatting>
  <conditionalFormatting sqref="G813">
    <cfRule type="duplicateValues" dxfId="15152" priority="12127"/>
  </conditionalFormatting>
  <conditionalFormatting sqref="G813">
    <cfRule type="duplicateValues" dxfId="15151" priority="12126"/>
  </conditionalFormatting>
  <conditionalFormatting sqref="G813">
    <cfRule type="duplicateValues" dxfId="15150" priority="12125"/>
  </conditionalFormatting>
  <conditionalFormatting sqref="G813">
    <cfRule type="duplicateValues" dxfId="15149" priority="12124"/>
  </conditionalFormatting>
  <conditionalFormatting sqref="G813">
    <cfRule type="duplicateValues" dxfId="15148" priority="12123"/>
  </conditionalFormatting>
  <conditionalFormatting sqref="G813">
    <cfRule type="duplicateValues" dxfId="15147" priority="12122"/>
  </conditionalFormatting>
  <conditionalFormatting sqref="G813">
    <cfRule type="duplicateValues" dxfId="15146" priority="12121"/>
  </conditionalFormatting>
  <conditionalFormatting sqref="G813">
    <cfRule type="duplicateValues" dxfId="15145" priority="12120"/>
  </conditionalFormatting>
  <conditionalFormatting sqref="G813">
    <cfRule type="duplicateValues" dxfId="15144" priority="12119"/>
  </conditionalFormatting>
  <conditionalFormatting sqref="G813">
    <cfRule type="duplicateValues" dxfId="15143" priority="12118"/>
  </conditionalFormatting>
  <conditionalFormatting sqref="G813">
    <cfRule type="duplicateValues" dxfId="15142" priority="12117"/>
  </conditionalFormatting>
  <conditionalFormatting sqref="G813">
    <cfRule type="duplicateValues" dxfId="15141" priority="12116"/>
  </conditionalFormatting>
  <conditionalFormatting sqref="G813">
    <cfRule type="duplicateValues" dxfId="15140" priority="12115"/>
  </conditionalFormatting>
  <conditionalFormatting sqref="G813">
    <cfRule type="duplicateValues" dxfId="15139" priority="12114"/>
  </conditionalFormatting>
  <conditionalFormatting sqref="G813">
    <cfRule type="duplicateValues" dxfId="15138" priority="12113"/>
  </conditionalFormatting>
  <conditionalFormatting sqref="G813">
    <cfRule type="duplicateValues" dxfId="15137" priority="12112"/>
  </conditionalFormatting>
  <conditionalFormatting sqref="G813">
    <cfRule type="duplicateValues" dxfId="15136" priority="12111"/>
  </conditionalFormatting>
  <conditionalFormatting sqref="G813">
    <cfRule type="duplicateValues" dxfId="15135" priority="12110"/>
  </conditionalFormatting>
  <conditionalFormatting sqref="G813">
    <cfRule type="duplicateValues" dxfId="15134" priority="12109"/>
  </conditionalFormatting>
  <conditionalFormatting sqref="G813">
    <cfRule type="duplicateValues" dxfId="15133" priority="12108"/>
  </conditionalFormatting>
  <conditionalFormatting sqref="G813">
    <cfRule type="duplicateValues" dxfId="15132" priority="12107"/>
  </conditionalFormatting>
  <conditionalFormatting sqref="G813">
    <cfRule type="duplicateValues" dxfId="15131" priority="12106"/>
  </conditionalFormatting>
  <conditionalFormatting sqref="G813">
    <cfRule type="duplicateValues" dxfId="15130" priority="12105"/>
  </conditionalFormatting>
  <conditionalFormatting sqref="G813">
    <cfRule type="duplicateValues" dxfId="15129" priority="12104"/>
  </conditionalFormatting>
  <conditionalFormatting sqref="G813">
    <cfRule type="duplicateValues" dxfId="15128" priority="12103"/>
  </conditionalFormatting>
  <conditionalFormatting sqref="G813">
    <cfRule type="duplicateValues" dxfId="15127" priority="12102"/>
  </conditionalFormatting>
  <conditionalFormatting sqref="G813">
    <cfRule type="duplicateValues" dxfId="15126" priority="12101"/>
  </conditionalFormatting>
  <conditionalFormatting sqref="G813">
    <cfRule type="duplicateValues" dxfId="15125" priority="12100"/>
  </conditionalFormatting>
  <conditionalFormatting sqref="G813">
    <cfRule type="duplicateValues" dxfId="15124" priority="12099"/>
  </conditionalFormatting>
  <conditionalFormatting sqref="G813">
    <cfRule type="duplicateValues" dxfId="15123" priority="12098"/>
  </conditionalFormatting>
  <conditionalFormatting sqref="G813">
    <cfRule type="duplicateValues" dxfId="15122" priority="12097"/>
  </conditionalFormatting>
  <conditionalFormatting sqref="G813">
    <cfRule type="duplicateValues" dxfId="15121" priority="12096"/>
  </conditionalFormatting>
  <conditionalFormatting sqref="G813">
    <cfRule type="duplicateValues" dxfId="15120" priority="12095"/>
  </conditionalFormatting>
  <conditionalFormatting sqref="G813">
    <cfRule type="duplicateValues" dxfId="15119" priority="12094"/>
  </conditionalFormatting>
  <conditionalFormatting sqref="G813">
    <cfRule type="duplicateValues" dxfId="15118" priority="12093"/>
  </conditionalFormatting>
  <conditionalFormatting sqref="G813">
    <cfRule type="duplicateValues" dxfId="15117" priority="12092"/>
  </conditionalFormatting>
  <conditionalFormatting sqref="G813">
    <cfRule type="duplicateValues" dxfId="15116" priority="12091"/>
  </conditionalFormatting>
  <conditionalFormatting sqref="G813">
    <cfRule type="duplicateValues" dxfId="15115" priority="12090"/>
  </conditionalFormatting>
  <conditionalFormatting sqref="G813">
    <cfRule type="duplicateValues" dxfId="15114" priority="12089"/>
  </conditionalFormatting>
  <conditionalFormatting sqref="G813">
    <cfRule type="duplicateValues" dxfId="15113" priority="12088"/>
  </conditionalFormatting>
  <conditionalFormatting sqref="G813">
    <cfRule type="duplicateValues" dxfId="15112" priority="12087"/>
  </conditionalFormatting>
  <conditionalFormatting sqref="G813">
    <cfRule type="duplicateValues" dxfId="15111" priority="12086"/>
  </conditionalFormatting>
  <conditionalFormatting sqref="G813">
    <cfRule type="duplicateValues" dxfId="15110" priority="12085"/>
  </conditionalFormatting>
  <conditionalFormatting sqref="G813">
    <cfRule type="duplicateValues" dxfId="15109" priority="12084"/>
  </conditionalFormatting>
  <conditionalFormatting sqref="G813">
    <cfRule type="duplicateValues" dxfId="15108" priority="12083"/>
  </conditionalFormatting>
  <conditionalFormatting sqref="G813">
    <cfRule type="duplicateValues" dxfId="15107" priority="12082"/>
  </conditionalFormatting>
  <conditionalFormatting sqref="G813">
    <cfRule type="duplicateValues" dxfId="15106" priority="12081"/>
  </conditionalFormatting>
  <conditionalFormatting sqref="G813">
    <cfRule type="duplicateValues" dxfId="15105" priority="12080"/>
  </conditionalFormatting>
  <conditionalFormatting sqref="G813">
    <cfRule type="duplicateValues" dxfId="15104" priority="12079"/>
  </conditionalFormatting>
  <conditionalFormatting sqref="G813">
    <cfRule type="duplicateValues" dxfId="15103" priority="12078"/>
  </conditionalFormatting>
  <conditionalFormatting sqref="G813">
    <cfRule type="duplicateValues" dxfId="15102" priority="12077"/>
  </conditionalFormatting>
  <conditionalFormatting sqref="G813">
    <cfRule type="duplicateValues" dxfId="15101" priority="12076"/>
  </conditionalFormatting>
  <conditionalFormatting sqref="G813">
    <cfRule type="duplicateValues" dxfId="15100" priority="12075"/>
  </conditionalFormatting>
  <conditionalFormatting sqref="G813">
    <cfRule type="duplicateValues" dxfId="15099" priority="12074"/>
  </conditionalFormatting>
  <conditionalFormatting sqref="G813">
    <cfRule type="duplicateValues" dxfId="15098" priority="12073"/>
  </conditionalFormatting>
  <conditionalFormatting sqref="G813">
    <cfRule type="duplicateValues" dxfId="15097" priority="12072"/>
  </conditionalFormatting>
  <conditionalFormatting sqref="G813">
    <cfRule type="duplicateValues" dxfId="15096" priority="12071"/>
  </conditionalFormatting>
  <conditionalFormatting sqref="G813">
    <cfRule type="duplicateValues" dxfId="15095" priority="12070"/>
  </conditionalFormatting>
  <conditionalFormatting sqref="G813">
    <cfRule type="duplicateValues" dxfId="15094" priority="12069"/>
  </conditionalFormatting>
  <conditionalFormatting sqref="G813">
    <cfRule type="duplicateValues" dxfId="15093" priority="12068"/>
  </conditionalFormatting>
  <conditionalFormatting sqref="G813">
    <cfRule type="duplicateValues" dxfId="15092" priority="12067"/>
  </conditionalFormatting>
  <conditionalFormatting sqref="G813">
    <cfRule type="duplicateValues" dxfId="15091" priority="12066"/>
  </conditionalFormatting>
  <conditionalFormatting sqref="G813">
    <cfRule type="duplicateValues" dxfId="15090" priority="12065"/>
  </conditionalFormatting>
  <conditionalFormatting sqref="G813">
    <cfRule type="duplicateValues" dxfId="15089" priority="12064"/>
  </conditionalFormatting>
  <conditionalFormatting sqref="G813">
    <cfRule type="duplicateValues" dxfId="15088" priority="12063"/>
  </conditionalFormatting>
  <conditionalFormatting sqref="G813">
    <cfRule type="duplicateValues" dxfId="15087" priority="12062"/>
  </conditionalFormatting>
  <conditionalFormatting sqref="G813">
    <cfRule type="duplicateValues" dxfId="15086" priority="12061"/>
  </conditionalFormatting>
  <conditionalFormatting sqref="G813">
    <cfRule type="duplicateValues" dxfId="15085" priority="12060"/>
  </conditionalFormatting>
  <conditionalFormatting sqref="G813">
    <cfRule type="duplicateValues" dxfId="15084" priority="12059"/>
  </conditionalFormatting>
  <conditionalFormatting sqref="G813">
    <cfRule type="duplicateValues" dxfId="15083" priority="12058"/>
  </conditionalFormatting>
  <conditionalFormatting sqref="G813">
    <cfRule type="duplicateValues" dxfId="15082" priority="12057"/>
  </conditionalFormatting>
  <conditionalFormatting sqref="G813">
    <cfRule type="duplicateValues" dxfId="15081" priority="12056"/>
  </conditionalFormatting>
  <conditionalFormatting sqref="G813">
    <cfRule type="duplicateValues" dxfId="15080" priority="12055"/>
  </conditionalFormatting>
  <conditionalFormatting sqref="G813">
    <cfRule type="duplicateValues" dxfId="15079" priority="12054"/>
  </conditionalFormatting>
  <conditionalFormatting sqref="G813">
    <cfRule type="duplicateValues" dxfId="15078" priority="12053"/>
  </conditionalFormatting>
  <conditionalFormatting sqref="G813">
    <cfRule type="duplicateValues" dxfId="15077" priority="12052"/>
  </conditionalFormatting>
  <conditionalFormatting sqref="G813">
    <cfRule type="duplicateValues" dxfId="15076" priority="12051"/>
  </conditionalFormatting>
  <conditionalFormatting sqref="G813">
    <cfRule type="duplicateValues" dxfId="15075" priority="12050"/>
  </conditionalFormatting>
  <conditionalFormatting sqref="G813">
    <cfRule type="duplicateValues" dxfId="15074" priority="12049"/>
  </conditionalFormatting>
  <conditionalFormatting sqref="G813">
    <cfRule type="duplicateValues" dxfId="15073" priority="12048"/>
  </conditionalFormatting>
  <conditionalFormatting sqref="G813">
    <cfRule type="duplicateValues" dxfId="15072" priority="12047"/>
  </conditionalFormatting>
  <conditionalFormatting sqref="G813">
    <cfRule type="duplicateValues" dxfId="15071" priority="12046"/>
  </conditionalFormatting>
  <conditionalFormatting sqref="G813">
    <cfRule type="duplicateValues" dxfId="15070" priority="12045"/>
  </conditionalFormatting>
  <conditionalFormatting sqref="G813">
    <cfRule type="duplicateValues" dxfId="15069" priority="12044"/>
  </conditionalFormatting>
  <conditionalFormatting sqref="G813">
    <cfRule type="duplicateValues" dxfId="15068" priority="12043"/>
  </conditionalFormatting>
  <conditionalFormatting sqref="G813">
    <cfRule type="duplicateValues" dxfId="15067" priority="12042"/>
  </conditionalFormatting>
  <conditionalFormatting sqref="G813">
    <cfRule type="duplicateValues" dxfId="15066" priority="12041"/>
  </conditionalFormatting>
  <conditionalFormatting sqref="G813">
    <cfRule type="duplicateValues" dxfId="15065" priority="12040"/>
  </conditionalFormatting>
  <conditionalFormatting sqref="G813">
    <cfRule type="duplicateValues" dxfId="15064" priority="12039"/>
  </conditionalFormatting>
  <conditionalFormatting sqref="G813">
    <cfRule type="duplicateValues" dxfId="15063" priority="12038"/>
  </conditionalFormatting>
  <conditionalFormatting sqref="G813">
    <cfRule type="duplicateValues" dxfId="15062" priority="12037"/>
  </conditionalFormatting>
  <conditionalFormatting sqref="G813">
    <cfRule type="duplicateValues" dxfId="15061" priority="12036"/>
  </conditionalFormatting>
  <conditionalFormatting sqref="G813">
    <cfRule type="duplicateValues" dxfId="15060" priority="12035"/>
  </conditionalFormatting>
  <conditionalFormatting sqref="G813">
    <cfRule type="duplicateValues" dxfId="15059" priority="12034"/>
  </conditionalFormatting>
  <conditionalFormatting sqref="G813">
    <cfRule type="duplicateValues" dxfId="15058" priority="12033"/>
  </conditionalFormatting>
  <conditionalFormatting sqref="G813">
    <cfRule type="duplicateValues" dxfId="15057" priority="12032"/>
  </conditionalFormatting>
  <conditionalFormatting sqref="G813">
    <cfRule type="duplicateValues" dxfId="15056" priority="12031"/>
  </conditionalFormatting>
  <conditionalFormatting sqref="G813">
    <cfRule type="duplicateValues" dxfId="15055" priority="12030"/>
  </conditionalFormatting>
  <conditionalFormatting sqref="G814">
    <cfRule type="duplicateValues" dxfId="15054" priority="12029"/>
  </conditionalFormatting>
  <conditionalFormatting sqref="G814">
    <cfRule type="duplicateValues" dxfId="15053" priority="12028"/>
  </conditionalFormatting>
  <conditionalFormatting sqref="G814">
    <cfRule type="duplicateValues" dxfId="15052" priority="12027"/>
  </conditionalFormatting>
  <conditionalFormatting sqref="G814">
    <cfRule type="duplicateValues" dxfId="15051" priority="12026"/>
  </conditionalFormatting>
  <conditionalFormatting sqref="G814">
    <cfRule type="duplicateValues" dxfId="15050" priority="12025"/>
  </conditionalFormatting>
  <conditionalFormatting sqref="G814">
    <cfRule type="duplicateValues" dxfId="15049" priority="12024"/>
  </conditionalFormatting>
  <conditionalFormatting sqref="G814">
    <cfRule type="duplicateValues" dxfId="15048" priority="12023"/>
  </conditionalFormatting>
  <conditionalFormatting sqref="G814">
    <cfRule type="duplicateValues" dxfId="15047" priority="12022"/>
  </conditionalFormatting>
  <conditionalFormatting sqref="G814">
    <cfRule type="duplicateValues" dxfId="15046" priority="12021"/>
  </conditionalFormatting>
  <conditionalFormatting sqref="G814">
    <cfRule type="duplicateValues" dxfId="15045" priority="12020"/>
  </conditionalFormatting>
  <conditionalFormatting sqref="G814">
    <cfRule type="duplicateValues" dxfId="15044" priority="12019"/>
  </conditionalFormatting>
  <conditionalFormatting sqref="G814">
    <cfRule type="duplicateValues" dxfId="15043" priority="12018"/>
  </conditionalFormatting>
  <conditionalFormatting sqref="G814">
    <cfRule type="duplicateValues" dxfId="15042" priority="12017"/>
  </conditionalFormatting>
  <conditionalFormatting sqref="G814">
    <cfRule type="duplicateValues" dxfId="15041" priority="12016"/>
  </conditionalFormatting>
  <conditionalFormatting sqref="G814">
    <cfRule type="duplicateValues" dxfId="15040" priority="12015"/>
  </conditionalFormatting>
  <conditionalFormatting sqref="G814">
    <cfRule type="duplicateValues" dxfId="15039" priority="12014"/>
  </conditionalFormatting>
  <conditionalFormatting sqref="G814">
    <cfRule type="duplicateValues" dxfId="15038" priority="12013"/>
  </conditionalFormatting>
  <conditionalFormatting sqref="G814">
    <cfRule type="duplicateValues" dxfId="15037" priority="12012"/>
  </conditionalFormatting>
  <conditionalFormatting sqref="G814">
    <cfRule type="duplicateValues" dxfId="15036" priority="12011"/>
  </conditionalFormatting>
  <conditionalFormatting sqref="G814">
    <cfRule type="duplicateValues" dxfId="15035" priority="12010"/>
  </conditionalFormatting>
  <conditionalFormatting sqref="G814">
    <cfRule type="duplicateValues" dxfId="15034" priority="12009"/>
  </conditionalFormatting>
  <conditionalFormatting sqref="G814">
    <cfRule type="duplicateValues" dxfId="15033" priority="12008"/>
  </conditionalFormatting>
  <conditionalFormatting sqref="G814">
    <cfRule type="duplicateValues" dxfId="15032" priority="12007"/>
  </conditionalFormatting>
  <conditionalFormatting sqref="G814">
    <cfRule type="duplicateValues" dxfId="15031" priority="12006"/>
  </conditionalFormatting>
  <conditionalFormatting sqref="G814">
    <cfRule type="duplicateValues" dxfId="15030" priority="12005"/>
  </conditionalFormatting>
  <conditionalFormatting sqref="G814">
    <cfRule type="duplicateValues" dxfId="15029" priority="12004"/>
  </conditionalFormatting>
  <conditionalFormatting sqref="G814">
    <cfRule type="duplicateValues" dxfId="15028" priority="12003"/>
  </conditionalFormatting>
  <conditionalFormatting sqref="G814">
    <cfRule type="duplicateValues" dxfId="15027" priority="12002"/>
  </conditionalFormatting>
  <conditionalFormatting sqref="G814">
    <cfRule type="duplicateValues" dxfId="15026" priority="12001"/>
  </conditionalFormatting>
  <conditionalFormatting sqref="G814">
    <cfRule type="duplicateValues" dxfId="15025" priority="12000"/>
  </conditionalFormatting>
  <conditionalFormatting sqref="G814">
    <cfRule type="duplicateValues" dxfId="15024" priority="11999"/>
  </conditionalFormatting>
  <conditionalFormatting sqref="G814">
    <cfRule type="duplicateValues" dxfId="15023" priority="11998"/>
  </conditionalFormatting>
  <conditionalFormatting sqref="G814">
    <cfRule type="duplicateValues" dxfId="15022" priority="11997"/>
  </conditionalFormatting>
  <conditionalFormatting sqref="G814">
    <cfRule type="duplicateValues" dxfId="15021" priority="11996"/>
  </conditionalFormatting>
  <conditionalFormatting sqref="G814">
    <cfRule type="duplicateValues" dxfId="15020" priority="11995"/>
  </conditionalFormatting>
  <conditionalFormatting sqref="G814">
    <cfRule type="duplicateValues" dxfId="15019" priority="11994"/>
  </conditionalFormatting>
  <conditionalFormatting sqref="G814">
    <cfRule type="duplicateValues" dxfId="15018" priority="11993"/>
  </conditionalFormatting>
  <conditionalFormatting sqref="G814">
    <cfRule type="duplicateValues" dxfId="15017" priority="11992"/>
  </conditionalFormatting>
  <conditionalFormatting sqref="G814">
    <cfRule type="duplicateValues" dxfId="15016" priority="11991"/>
  </conditionalFormatting>
  <conditionalFormatting sqref="G814">
    <cfRule type="duplicateValues" dxfId="15015" priority="11990"/>
  </conditionalFormatting>
  <conditionalFormatting sqref="G814">
    <cfRule type="duplicateValues" dxfId="15014" priority="11989"/>
  </conditionalFormatting>
  <conditionalFormatting sqref="G814">
    <cfRule type="duplicateValues" dxfId="15013" priority="11988"/>
  </conditionalFormatting>
  <conditionalFormatting sqref="G814">
    <cfRule type="duplicateValues" dxfId="15012" priority="11987"/>
  </conditionalFormatting>
  <conditionalFormatting sqref="G814">
    <cfRule type="duplicateValues" dxfId="15011" priority="11986"/>
  </conditionalFormatting>
  <conditionalFormatting sqref="G814">
    <cfRule type="duplicateValues" dxfId="15010" priority="11985"/>
  </conditionalFormatting>
  <conditionalFormatting sqref="G814">
    <cfRule type="duplicateValues" dxfId="15009" priority="11984"/>
  </conditionalFormatting>
  <conditionalFormatting sqref="G814">
    <cfRule type="duplicateValues" dxfId="15008" priority="11983"/>
  </conditionalFormatting>
  <conditionalFormatting sqref="G814">
    <cfRule type="duplicateValues" dxfId="15007" priority="11982"/>
  </conditionalFormatting>
  <conditionalFormatting sqref="G814">
    <cfRule type="duplicateValues" dxfId="15006" priority="11981"/>
  </conditionalFormatting>
  <conditionalFormatting sqref="G814">
    <cfRule type="duplicateValues" dxfId="15005" priority="11980"/>
  </conditionalFormatting>
  <conditionalFormatting sqref="G814">
    <cfRule type="duplicateValues" dxfId="15004" priority="11979"/>
  </conditionalFormatting>
  <conditionalFormatting sqref="G814">
    <cfRule type="duplicateValues" dxfId="15003" priority="11978"/>
  </conditionalFormatting>
  <conditionalFormatting sqref="G814">
    <cfRule type="duplicateValues" dxfId="15002" priority="11977"/>
  </conditionalFormatting>
  <conditionalFormatting sqref="G814">
    <cfRule type="duplicateValues" dxfId="15001" priority="11976"/>
  </conditionalFormatting>
  <conditionalFormatting sqref="G814">
    <cfRule type="duplicateValues" dxfId="15000" priority="11975"/>
  </conditionalFormatting>
  <conditionalFormatting sqref="G814">
    <cfRule type="duplicateValues" dxfId="14999" priority="11974"/>
  </conditionalFormatting>
  <conditionalFormatting sqref="G814">
    <cfRule type="duplicateValues" dxfId="14998" priority="11973"/>
  </conditionalFormatting>
  <conditionalFormatting sqref="G814">
    <cfRule type="duplicateValues" dxfId="14997" priority="11972"/>
  </conditionalFormatting>
  <conditionalFormatting sqref="G814">
    <cfRule type="duplicateValues" dxfId="14996" priority="11971"/>
  </conditionalFormatting>
  <conditionalFormatting sqref="G814">
    <cfRule type="duplicateValues" dxfId="14995" priority="11970"/>
  </conditionalFormatting>
  <conditionalFormatting sqref="G814">
    <cfRule type="duplicateValues" dxfId="14994" priority="11969"/>
  </conditionalFormatting>
  <conditionalFormatting sqref="G814">
    <cfRule type="duplicateValues" dxfId="14993" priority="11968"/>
  </conditionalFormatting>
  <conditionalFormatting sqref="G814">
    <cfRule type="duplicateValues" dxfId="14992" priority="11967"/>
  </conditionalFormatting>
  <conditionalFormatting sqref="G814">
    <cfRule type="duplicateValues" dxfId="14991" priority="11966"/>
  </conditionalFormatting>
  <conditionalFormatting sqref="G814">
    <cfRule type="duplicateValues" dxfId="14990" priority="11965"/>
  </conditionalFormatting>
  <conditionalFormatting sqref="G814">
    <cfRule type="duplicateValues" dxfId="14989" priority="11964"/>
  </conditionalFormatting>
  <conditionalFormatting sqref="G814">
    <cfRule type="duplicateValues" dxfId="14988" priority="11963"/>
  </conditionalFormatting>
  <conditionalFormatting sqref="G814">
    <cfRule type="duplicateValues" dxfId="14987" priority="11962"/>
  </conditionalFormatting>
  <conditionalFormatting sqref="G814">
    <cfRule type="duplicateValues" dxfId="14986" priority="11961"/>
  </conditionalFormatting>
  <conditionalFormatting sqref="G814">
    <cfRule type="duplicateValues" dxfId="14985" priority="11960"/>
  </conditionalFormatting>
  <conditionalFormatting sqref="G814">
    <cfRule type="duplicateValues" dxfId="14984" priority="11959"/>
  </conditionalFormatting>
  <conditionalFormatting sqref="G814">
    <cfRule type="duplicateValues" dxfId="14983" priority="11958"/>
  </conditionalFormatting>
  <conditionalFormatting sqref="G814">
    <cfRule type="duplicateValues" dxfId="14982" priority="11957"/>
  </conditionalFormatting>
  <conditionalFormatting sqref="G814">
    <cfRule type="duplicateValues" dxfId="14981" priority="11956"/>
  </conditionalFormatting>
  <conditionalFormatting sqref="G814">
    <cfRule type="duplicateValues" dxfId="14980" priority="11955"/>
  </conditionalFormatting>
  <conditionalFormatting sqref="G814">
    <cfRule type="duplicateValues" dxfId="14979" priority="11954"/>
  </conditionalFormatting>
  <conditionalFormatting sqref="G814">
    <cfRule type="duplicateValues" dxfId="14978" priority="11953"/>
  </conditionalFormatting>
  <conditionalFormatting sqref="G814">
    <cfRule type="duplicateValues" dxfId="14977" priority="11952"/>
  </conditionalFormatting>
  <conditionalFormatting sqref="G814">
    <cfRule type="duplicateValues" dxfId="14976" priority="11951"/>
  </conditionalFormatting>
  <conditionalFormatting sqref="G814">
    <cfRule type="duplicateValues" dxfId="14975" priority="11950"/>
  </conditionalFormatting>
  <conditionalFormatting sqref="G814">
    <cfRule type="duplicateValues" dxfId="14974" priority="11949"/>
  </conditionalFormatting>
  <conditionalFormatting sqref="G814">
    <cfRule type="duplicateValues" dxfId="14973" priority="11948"/>
  </conditionalFormatting>
  <conditionalFormatting sqref="G814">
    <cfRule type="duplicateValues" dxfId="14972" priority="11947"/>
  </conditionalFormatting>
  <conditionalFormatting sqref="G814">
    <cfRule type="duplicateValues" dxfId="14971" priority="11946"/>
  </conditionalFormatting>
  <conditionalFormatting sqref="G814">
    <cfRule type="duplicateValues" dxfId="14970" priority="11945"/>
  </conditionalFormatting>
  <conditionalFormatting sqref="G814">
    <cfRule type="duplicateValues" dxfId="14969" priority="11944"/>
  </conditionalFormatting>
  <conditionalFormatting sqref="G814">
    <cfRule type="duplicateValues" dxfId="14968" priority="11943"/>
  </conditionalFormatting>
  <conditionalFormatting sqref="G814">
    <cfRule type="duplicateValues" dxfId="14967" priority="11942"/>
  </conditionalFormatting>
  <conditionalFormatting sqref="G814">
    <cfRule type="duplicateValues" dxfId="14966" priority="11941"/>
  </conditionalFormatting>
  <conditionalFormatting sqref="G814">
    <cfRule type="duplicateValues" dxfId="14965" priority="11940"/>
  </conditionalFormatting>
  <conditionalFormatting sqref="G814">
    <cfRule type="duplicateValues" dxfId="14964" priority="11939"/>
  </conditionalFormatting>
  <conditionalFormatting sqref="G814">
    <cfRule type="duplicateValues" dxfId="14963" priority="11938"/>
  </conditionalFormatting>
  <conditionalFormatting sqref="G814">
    <cfRule type="duplicateValues" dxfId="14962" priority="11937"/>
  </conditionalFormatting>
  <conditionalFormatting sqref="G814">
    <cfRule type="duplicateValues" dxfId="14961" priority="11936"/>
  </conditionalFormatting>
  <conditionalFormatting sqref="G814">
    <cfRule type="duplicateValues" dxfId="14960" priority="11935"/>
  </conditionalFormatting>
  <conditionalFormatting sqref="G814">
    <cfRule type="duplicateValues" dxfId="14959" priority="11934"/>
  </conditionalFormatting>
  <conditionalFormatting sqref="G814">
    <cfRule type="duplicateValues" dxfId="14958" priority="11933"/>
  </conditionalFormatting>
  <conditionalFormatting sqref="G814">
    <cfRule type="duplicateValues" dxfId="14957" priority="11932"/>
  </conditionalFormatting>
  <conditionalFormatting sqref="G814">
    <cfRule type="duplicateValues" dxfId="14956" priority="11931"/>
  </conditionalFormatting>
  <conditionalFormatting sqref="G814">
    <cfRule type="duplicateValues" dxfId="14955" priority="11930"/>
  </conditionalFormatting>
  <conditionalFormatting sqref="G814">
    <cfRule type="duplicateValues" dxfId="14954" priority="11929"/>
  </conditionalFormatting>
  <conditionalFormatting sqref="G814">
    <cfRule type="duplicateValues" dxfId="14953" priority="11928"/>
  </conditionalFormatting>
  <conditionalFormatting sqref="G814">
    <cfRule type="duplicateValues" dxfId="14952" priority="11927"/>
  </conditionalFormatting>
  <conditionalFormatting sqref="G814">
    <cfRule type="duplicateValues" dxfId="14951" priority="11926"/>
  </conditionalFormatting>
  <conditionalFormatting sqref="G814">
    <cfRule type="duplicateValues" dxfId="14950" priority="11925"/>
  </conditionalFormatting>
  <conditionalFormatting sqref="G814">
    <cfRule type="duplicateValues" dxfId="14949" priority="11924"/>
  </conditionalFormatting>
  <conditionalFormatting sqref="G814">
    <cfRule type="duplicateValues" dxfId="14948" priority="11923"/>
  </conditionalFormatting>
  <conditionalFormatting sqref="G814">
    <cfRule type="duplicateValues" dxfId="14947" priority="11922"/>
  </conditionalFormatting>
  <conditionalFormatting sqref="G814">
    <cfRule type="duplicateValues" dxfId="14946" priority="11921"/>
  </conditionalFormatting>
  <conditionalFormatting sqref="G814">
    <cfRule type="duplicateValues" dxfId="14945" priority="11920"/>
  </conditionalFormatting>
  <conditionalFormatting sqref="G814">
    <cfRule type="duplicateValues" dxfId="14944" priority="11919"/>
  </conditionalFormatting>
  <conditionalFormatting sqref="G814">
    <cfRule type="duplicateValues" dxfId="14943" priority="11918"/>
  </conditionalFormatting>
  <conditionalFormatting sqref="G814">
    <cfRule type="duplicateValues" dxfId="14942" priority="11917"/>
  </conditionalFormatting>
  <conditionalFormatting sqref="G814">
    <cfRule type="duplicateValues" dxfId="14941" priority="11916"/>
  </conditionalFormatting>
  <conditionalFormatting sqref="G814">
    <cfRule type="duplicateValues" dxfId="14940" priority="11915"/>
  </conditionalFormatting>
  <conditionalFormatting sqref="G814">
    <cfRule type="duplicateValues" dxfId="14939" priority="11914"/>
  </conditionalFormatting>
  <conditionalFormatting sqref="G814">
    <cfRule type="duplicateValues" dxfId="14938" priority="11913"/>
  </conditionalFormatting>
  <conditionalFormatting sqref="G814">
    <cfRule type="duplicateValues" dxfId="14937" priority="11912"/>
  </conditionalFormatting>
  <conditionalFormatting sqref="G814">
    <cfRule type="duplicateValues" dxfId="14936" priority="11911"/>
  </conditionalFormatting>
  <conditionalFormatting sqref="G814">
    <cfRule type="duplicateValues" dxfId="14935" priority="11910"/>
  </conditionalFormatting>
  <conditionalFormatting sqref="G814">
    <cfRule type="duplicateValues" dxfId="14934" priority="11909"/>
  </conditionalFormatting>
  <conditionalFormatting sqref="G814">
    <cfRule type="duplicateValues" dxfId="14933" priority="11908"/>
  </conditionalFormatting>
  <conditionalFormatting sqref="G814">
    <cfRule type="duplicateValues" dxfId="14932" priority="11907"/>
  </conditionalFormatting>
  <conditionalFormatting sqref="G814">
    <cfRule type="duplicateValues" dxfId="14931" priority="11906"/>
  </conditionalFormatting>
  <conditionalFormatting sqref="G814">
    <cfRule type="duplicateValues" dxfId="14930" priority="11905"/>
  </conditionalFormatting>
  <conditionalFormatting sqref="G814">
    <cfRule type="duplicateValues" dxfId="14929" priority="11904"/>
  </conditionalFormatting>
  <conditionalFormatting sqref="G814">
    <cfRule type="duplicateValues" dxfId="14928" priority="11903"/>
  </conditionalFormatting>
  <conditionalFormatting sqref="G814">
    <cfRule type="duplicateValues" dxfId="14927" priority="11902"/>
  </conditionalFormatting>
  <conditionalFormatting sqref="G814">
    <cfRule type="duplicateValues" dxfId="14926" priority="11901"/>
  </conditionalFormatting>
  <conditionalFormatting sqref="G814">
    <cfRule type="duplicateValues" dxfId="14925" priority="11900"/>
  </conditionalFormatting>
  <conditionalFormatting sqref="G814">
    <cfRule type="duplicateValues" dxfId="14924" priority="11899"/>
  </conditionalFormatting>
  <conditionalFormatting sqref="G814">
    <cfRule type="duplicateValues" dxfId="14923" priority="11898"/>
  </conditionalFormatting>
  <conditionalFormatting sqref="G814">
    <cfRule type="duplicateValues" dxfId="14922" priority="11897"/>
  </conditionalFormatting>
  <conditionalFormatting sqref="G814">
    <cfRule type="duplicateValues" dxfId="14921" priority="11896"/>
  </conditionalFormatting>
  <conditionalFormatting sqref="G814">
    <cfRule type="duplicateValues" dxfId="14920" priority="11895"/>
  </conditionalFormatting>
  <conditionalFormatting sqref="G814">
    <cfRule type="duplicateValues" dxfId="14919" priority="11894"/>
  </conditionalFormatting>
  <conditionalFormatting sqref="G814">
    <cfRule type="duplicateValues" dxfId="14918" priority="11893"/>
  </conditionalFormatting>
  <conditionalFormatting sqref="G814">
    <cfRule type="duplicateValues" dxfId="14917" priority="11892"/>
  </conditionalFormatting>
  <conditionalFormatting sqref="G817">
    <cfRule type="duplicateValues" dxfId="14916" priority="11891"/>
  </conditionalFormatting>
  <conditionalFormatting sqref="G8">
    <cfRule type="duplicateValues" dxfId="14915" priority="11890"/>
  </conditionalFormatting>
  <conditionalFormatting sqref="G8">
    <cfRule type="duplicateValues" dxfId="14914" priority="11889"/>
  </conditionalFormatting>
  <conditionalFormatting sqref="G8">
    <cfRule type="duplicateValues" dxfId="14913" priority="11888"/>
  </conditionalFormatting>
  <conditionalFormatting sqref="G8">
    <cfRule type="duplicateValues" dxfId="14912" priority="11887"/>
  </conditionalFormatting>
  <conditionalFormatting sqref="G8">
    <cfRule type="duplicateValues" dxfId="14911" priority="11886"/>
  </conditionalFormatting>
  <conditionalFormatting sqref="G8">
    <cfRule type="duplicateValues" dxfId="14910" priority="11885"/>
  </conditionalFormatting>
  <conditionalFormatting sqref="G8">
    <cfRule type="duplicateValues" dxfId="14909" priority="11884"/>
  </conditionalFormatting>
  <conditionalFormatting sqref="G8">
    <cfRule type="duplicateValues" dxfId="14908" priority="11883"/>
  </conditionalFormatting>
  <conditionalFormatting sqref="G8">
    <cfRule type="duplicateValues" dxfId="14907" priority="11882"/>
  </conditionalFormatting>
  <conditionalFormatting sqref="G8">
    <cfRule type="duplicateValues" dxfId="14906" priority="11881"/>
  </conditionalFormatting>
  <conditionalFormatting sqref="G8">
    <cfRule type="duplicateValues" dxfId="14905" priority="11880"/>
  </conditionalFormatting>
  <conditionalFormatting sqref="G8">
    <cfRule type="duplicateValues" dxfId="14904" priority="11879"/>
  </conditionalFormatting>
  <conditionalFormatting sqref="G8">
    <cfRule type="duplicateValues" dxfId="14903" priority="11878"/>
  </conditionalFormatting>
  <conditionalFormatting sqref="G8">
    <cfRule type="duplicateValues" dxfId="14902" priority="11877"/>
  </conditionalFormatting>
  <conditionalFormatting sqref="G8">
    <cfRule type="duplicateValues" dxfId="14901" priority="11876"/>
  </conditionalFormatting>
  <conditionalFormatting sqref="G8">
    <cfRule type="duplicateValues" dxfId="14900" priority="11875"/>
  </conditionalFormatting>
  <conditionalFormatting sqref="G8">
    <cfRule type="duplicateValues" dxfId="14899" priority="11874"/>
  </conditionalFormatting>
  <conditionalFormatting sqref="G8">
    <cfRule type="duplicateValues" dxfId="14898" priority="11873"/>
  </conditionalFormatting>
  <conditionalFormatting sqref="G8">
    <cfRule type="duplicateValues" dxfId="14897" priority="11872"/>
  </conditionalFormatting>
  <conditionalFormatting sqref="G8">
    <cfRule type="duplicateValues" dxfId="14896" priority="11871"/>
  </conditionalFormatting>
  <conditionalFormatting sqref="G8">
    <cfRule type="duplicateValues" dxfId="14895" priority="11870"/>
  </conditionalFormatting>
  <conditionalFormatting sqref="G8">
    <cfRule type="duplicateValues" dxfId="14894" priority="11869"/>
  </conditionalFormatting>
  <conditionalFormatting sqref="G8">
    <cfRule type="duplicateValues" dxfId="14893" priority="11868"/>
  </conditionalFormatting>
  <conditionalFormatting sqref="G8">
    <cfRule type="duplicateValues" dxfId="14892" priority="11867"/>
  </conditionalFormatting>
  <conditionalFormatting sqref="G8">
    <cfRule type="duplicateValues" dxfId="14891" priority="11866"/>
  </conditionalFormatting>
  <conditionalFormatting sqref="G8">
    <cfRule type="duplicateValues" dxfId="14890" priority="11865"/>
  </conditionalFormatting>
  <conditionalFormatting sqref="G8">
    <cfRule type="duplicateValues" dxfId="14889" priority="11864"/>
  </conditionalFormatting>
  <conditionalFormatting sqref="G8">
    <cfRule type="duplicateValues" dxfId="14888" priority="11863"/>
  </conditionalFormatting>
  <conditionalFormatting sqref="G8">
    <cfRule type="duplicateValues" dxfId="14887" priority="11862"/>
  </conditionalFormatting>
  <conditionalFormatting sqref="G8">
    <cfRule type="duplicateValues" dxfId="14886" priority="11861"/>
  </conditionalFormatting>
  <conditionalFormatting sqref="G8">
    <cfRule type="duplicateValues" dxfId="14885" priority="11860"/>
  </conditionalFormatting>
  <conditionalFormatting sqref="G8">
    <cfRule type="duplicateValues" dxfId="14884" priority="11859"/>
  </conditionalFormatting>
  <conditionalFormatting sqref="G8">
    <cfRule type="duplicateValues" dxfId="14883" priority="11858"/>
  </conditionalFormatting>
  <conditionalFormatting sqref="G8">
    <cfRule type="duplicateValues" dxfId="14882" priority="11857"/>
  </conditionalFormatting>
  <conditionalFormatting sqref="G8">
    <cfRule type="duplicateValues" dxfId="14881" priority="11856"/>
  </conditionalFormatting>
  <conditionalFormatting sqref="G8">
    <cfRule type="duplicateValues" dxfId="14880" priority="11855"/>
  </conditionalFormatting>
  <conditionalFormatting sqref="G8">
    <cfRule type="duplicateValues" dxfId="14879" priority="11854"/>
  </conditionalFormatting>
  <conditionalFormatting sqref="G8">
    <cfRule type="duplicateValues" dxfId="14878" priority="11853"/>
  </conditionalFormatting>
  <conditionalFormatting sqref="G8">
    <cfRule type="duplicateValues" dxfId="14877" priority="11852"/>
  </conditionalFormatting>
  <conditionalFormatting sqref="G8">
    <cfRule type="duplicateValues" dxfId="14876" priority="11851"/>
  </conditionalFormatting>
  <conditionalFormatting sqref="G8">
    <cfRule type="duplicateValues" dxfId="14875" priority="11850"/>
  </conditionalFormatting>
  <conditionalFormatting sqref="G8">
    <cfRule type="duplicateValues" dxfId="14874" priority="11849"/>
  </conditionalFormatting>
  <conditionalFormatting sqref="G8">
    <cfRule type="duplicateValues" dxfId="14873" priority="11848"/>
  </conditionalFormatting>
  <conditionalFormatting sqref="G8">
    <cfRule type="duplicateValues" dxfId="14872" priority="11847"/>
  </conditionalFormatting>
  <conditionalFormatting sqref="G8">
    <cfRule type="duplicateValues" dxfId="14871" priority="11846"/>
  </conditionalFormatting>
  <conditionalFormatting sqref="G8">
    <cfRule type="duplicateValues" dxfId="14870" priority="11845"/>
  </conditionalFormatting>
  <conditionalFormatting sqref="G8">
    <cfRule type="duplicateValues" dxfId="14869" priority="11844"/>
  </conditionalFormatting>
  <conditionalFormatting sqref="G8">
    <cfRule type="duplicateValues" dxfId="14868" priority="11843"/>
  </conditionalFormatting>
  <conditionalFormatting sqref="G8">
    <cfRule type="duplicateValues" dxfId="14867" priority="11842"/>
  </conditionalFormatting>
  <conditionalFormatting sqref="G8">
    <cfRule type="duplicateValues" dxfId="14866" priority="11841"/>
  </conditionalFormatting>
  <conditionalFormatting sqref="G8">
    <cfRule type="duplicateValues" dxfId="14865" priority="11840"/>
  </conditionalFormatting>
  <conditionalFormatting sqref="G8">
    <cfRule type="duplicateValues" dxfId="14864" priority="11839"/>
  </conditionalFormatting>
  <conditionalFormatting sqref="G8">
    <cfRule type="duplicateValues" dxfId="14863" priority="11838"/>
  </conditionalFormatting>
  <conditionalFormatting sqref="G8">
    <cfRule type="duplicateValues" dxfId="14862" priority="11837"/>
  </conditionalFormatting>
  <conditionalFormatting sqref="G8">
    <cfRule type="duplicateValues" dxfId="14861" priority="11836"/>
  </conditionalFormatting>
  <conditionalFormatting sqref="G8">
    <cfRule type="duplicateValues" dxfId="14860" priority="11835"/>
  </conditionalFormatting>
  <conditionalFormatting sqref="G8">
    <cfRule type="duplicateValues" dxfId="14859" priority="11834"/>
  </conditionalFormatting>
  <conditionalFormatting sqref="G8">
    <cfRule type="duplicateValues" dxfId="14858" priority="11833"/>
  </conditionalFormatting>
  <conditionalFormatting sqref="G8">
    <cfRule type="duplicateValues" dxfId="14857" priority="11832"/>
  </conditionalFormatting>
  <conditionalFormatting sqref="G8">
    <cfRule type="duplicateValues" dxfId="14856" priority="11831"/>
  </conditionalFormatting>
  <conditionalFormatting sqref="G8">
    <cfRule type="duplicateValues" dxfId="14855" priority="11830"/>
  </conditionalFormatting>
  <conditionalFormatting sqref="G8">
    <cfRule type="duplicateValues" dxfId="14854" priority="11829"/>
  </conditionalFormatting>
  <conditionalFormatting sqref="G8">
    <cfRule type="duplicateValues" dxfId="14853" priority="11828"/>
  </conditionalFormatting>
  <conditionalFormatting sqref="G8">
    <cfRule type="duplicateValues" dxfId="14852" priority="11827"/>
  </conditionalFormatting>
  <conditionalFormatting sqref="G8">
    <cfRule type="duplicateValues" dxfId="14851" priority="11826"/>
  </conditionalFormatting>
  <conditionalFormatting sqref="G8">
    <cfRule type="duplicateValues" dxfId="14850" priority="11825"/>
  </conditionalFormatting>
  <conditionalFormatting sqref="G8">
    <cfRule type="duplicateValues" dxfId="14849" priority="11824"/>
  </conditionalFormatting>
  <conditionalFormatting sqref="G8">
    <cfRule type="duplicateValues" dxfId="14848" priority="11823"/>
  </conditionalFormatting>
  <conditionalFormatting sqref="G8">
    <cfRule type="duplicateValues" dxfId="14847" priority="11822"/>
  </conditionalFormatting>
  <conditionalFormatting sqref="G9">
    <cfRule type="duplicateValues" dxfId="14846" priority="11821"/>
  </conditionalFormatting>
  <conditionalFormatting sqref="G10">
    <cfRule type="duplicateValues" dxfId="14845" priority="11820"/>
  </conditionalFormatting>
  <conditionalFormatting sqref="G10">
    <cfRule type="duplicateValues" dxfId="14844" priority="11819"/>
  </conditionalFormatting>
  <conditionalFormatting sqref="G10">
    <cfRule type="duplicateValues" dxfId="14843" priority="11818"/>
  </conditionalFormatting>
  <conditionalFormatting sqref="G10">
    <cfRule type="duplicateValues" dxfId="14842" priority="11817"/>
  </conditionalFormatting>
  <conditionalFormatting sqref="G10">
    <cfRule type="duplicateValues" dxfId="14841" priority="11816"/>
  </conditionalFormatting>
  <conditionalFormatting sqref="G10">
    <cfRule type="duplicateValues" dxfId="14840" priority="11815"/>
  </conditionalFormatting>
  <conditionalFormatting sqref="G10">
    <cfRule type="duplicateValues" dxfId="14839" priority="11814"/>
  </conditionalFormatting>
  <conditionalFormatting sqref="G10">
    <cfRule type="duplicateValues" dxfId="14838" priority="11813"/>
  </conditionalFormatting>
  <conditionalFormatting sqref="G10">
    <cfRule type="duplicateValues" dxfId="14837" priority="11812"/>
  </conditionalFormatting>
  <conditionalFormatting sqref="G10">
    <cfRule type="duplicateValues" dxfId="14836" priority="11811"/>
  </conditionalFormatting>
  <conditionalFormatting sqref="G10">
    <cfRule type="duplicateValues" dxfId="14835" priority="11810"/>
  </conditionalFormatting>
  <conditionalFormatting sqref="G10">
    <cfRule type="duplicateValues" dxfId="14834" priority="11809"/>
  </conditionalFormatting>
  <conditionalFormatting sqref="G10">
    <cfRule type="duplicateValues" dxfId="14833" priority="11808"/>
  </conditionalFormatting>
  <conditionalFormatting sqref="G10">
    <cfRule type="duplicateValues" dxfId="14832" priority="11807"/>
  </conditionalFormatting>
  <conditionalFormatting sqref="G10">
    <cfRule type="duplicateValues" dxfId="14831" priority="11806"/>
  </conditionalFormatting>
  <conditionalFormatting sqref="G10">
    <cfRule type="duplicateValues" dxfId="14830" priority="11805"/>
  </conditionalFormatting>
  <conditionalFormatting sqref="G10">
    <cfRule type="duplicateValues" dxfId="14829" priority="11804"/>
  </conditionalFormatting>
  <conditionalFormatting sqref="G10">
    <cfRule type="duplicateValues" dxfId="14828" priority="11803"/>
  </conditionalFormatting>
  <conditionalFormatting sqref="G10">
    <cfRule type="duplicateValues" dxfId="14827" priority="11802"/>
  </conditionalFormatting>
  <conditionalFormatting sqref="G10">
    <cfRule type="duplicateValues" dxfId="14826" priority="11801"/>
  </conditionalFormatting>
  <conditionalFormatting sqref="G10">
    <cfRule type="duplicateValues" dxfId="14825" priority="11800"/>
  </conditionalFormatting>
  <conditionalFormatting sqref="G10">
    <cfRule type="duplicateValues" dxfId="14824" priority="11799"/>
  </conditionalFormatting>
  <conditionalFormatting sqref="G10">
    <cfRule type="duplicateValues" dxfId="14823" priority="11798"/>
  </conditionalFormatting>
  <conditionalFormatting sqref="G10">
    <cfRule type="duplicateValues" dxfId="14822" priority="11797"/>
  </conditionalFormatting>
  <conditionalFormatting sqref="G10">
    <cfRule type="duplicateValues" dxfId="14821" priority="11796"/>
  </conditionalFormatting>
  <conditionalFormatting sqref="G10">
    <cfRule type="duplicateValues" dxfId="14820" priority="11795"/>
  </conditionalFormatting>
  <conditionalFormatting sqref="G10">
    <cfRule type="duplicateValues" dxfId="14819" priority="11794"/>
  </conditionalFormatting>
  <conditionalFormatting sqref="G10">
    <cfRule type="duplicateValues" dxfId="14818" priority="11793"/>
  </conditionalFormatting>
  <conditionalFormatting sqref="G10">
    <cfRule type="duplicateValues" dxfId="14817" priority="11792"/>
  </conditionalFormatting>
  <conditionalFormatting sqref="G10">
    <cfRule type="duplicateValues" dxfId="14816" priority="11791"/>
  </conditionalFormatting>
  <conditionalFormatting sqref="G10">
    <cfRule type="duplicateValues" dxfId="14815" priority="11790"/>
  </conditionalFormatting>
  <conditionalFormatting sqref="G10">
    <cfRule type="duplicateValues" dxfId="14814" priority="11789"/>
  </conditionalFormatting>
  <conditionalFormatting sqref="G10">
    <cfRule type="duplicateValues" dxfId="14813" priority="11788"/>
  </conditionalFormatting>
  <conditionalFormatting sqref="G10">
    <cfRule type="duplicateValues" dxfId="14812" priority="11787"/>
  </conditionalFormatting>
  <conditionalFormatting sqref="G10">
    <cfRule type="duplicateValues" dxfId="14811" priority="11786"/>
  </conditionalFormatting>
  <conditionalFormatting sqref="G10">
    <cfRule type="duplicateValues" dxfId="14810" priority="11785"/>
  </conditionalFormatting>
  <conditionalFormatting sqref="G10">
    <cfRule type="duplicateValues" dxfId="14809" priority="11784"/>
  </conditionalFormatting>
  <conditionalFormatting sqref="G10">
    <cfRule type="duplicateValues" dxfId="14808" priority="11783"/>
  </conditionalFormatting>
  <conditionalFormatting sqref="G10">
    <cfRule type="duplicateValues" dxfId="14807" priority="11782"/>
  </conditionalFormatting>
  <conditionalFormatting sqref="G10">
    <cfRule type="duplicateValues" dxfId="14806" priority="11781"/>
  </conditionalFormatting>
  <conditionalFormatting sqref="G10">
    <cfRule type="duplicateValues" dxfId="14805" priority="11780"/>
  </conditionalFormatting>
  <conditionalFormatting sqref="G10">
    <cfRule type="duplicateValues" dxfId="14804" priority="11779"/>
  </conditionalFormatting>
  <conditionalFormatting sqref="G10">
    <cfRule type="duplicateValues" dxfId="14803" priority="11778"/>
  </conditionalFormatting>
  <conditionalFormatting sqref="G10">
    <cfRule type="duplicateValues" dxfId="14802" priority="11777"/>
  </conditionalFormatting>
  <conditionalFormatting sqref="G10">
    <cfRule type="duplicateValues" dxfId="14801" priority="11776"/>
  </conditionalFormatting>
  <conditionalFormatting sqref="G10">
    <cfRule type="duplicateValues" dxfId="14800" priority="11775"/>
  </conditionalFormatting>
  <conditionalFormatting sqref="G10">
    <cfRule type="duplicateValues" dxfId="14799" priority="11774"/>
  </conditionalFormatting>
  <conditionalFormatting sqref="G10">
    <cfRule type="duplicateValues" dxfId="14798" priority="11773"/>
  </conditionalFormatting>
  <conditionalFormatting sqref="G10">
    <cfRule type="duplicateValues" dxfId="14797" priority="11772"/>
  </conditionalFormatting>
  <conditionalFormatting sqref="G10">
    <cfRule type="duplicateValues" dxfId="14796" priority="11771"/>
  </conditionalFormatting>
  <conditionalFormatting sqref="G10">
    <cfRule type="duplicateValues" dxfId="14795" priority="11770"/>
  </conditionalFormatting>
  <conditionalFormatting sqref="G10">
    <cfRule type="duplicateValues" dxfId="14794" priority="11769"/>
  </conditionalFormatting>
  <conditionalFormatting sqref="G10">
    <cfRule type="duplicateValues" dxfId="14793" priority="11768"/>
  </conditionalFormatting>
  <conditionalFormatting sqref="G10">
    <cfRule type="duplicateValues" dxfId="14792" priority="11767"/>
  </conditionalFormatting>
  <conditionalFormatting sqref="G10">
    <cfRule type="duplicateValues" dxfId="14791" priority="11766"/>
  </conditionalFormatting>
  <conditionalFormatting sqref="G10">
    <cfRule type="duplicateValues" dxfId="14790" priority="11765"/>
  </conditionalFormatting>
  <conditionalFormatting sqref="G10">
    <cfRule type="duplicateValues" dxfId="14789" priority="11764"/>
  </conditionalFormatting>
  <conditionalFormatting sqref="G10">
    <cfRule type="duplicateValues" dxfId="14788" priority="11763"/>
  </conditionalFormatting>
  <conditionalFormatting sqref="G10">
    <cfRule type="duplicateValues" dxfId="14787" priority="11762"/>
  </conditionalFormatting>
  <conditionalFormatting sqref="G10">
    <cfRule type="duplicateValues" dxfId="14786" priority="11761"/>
  </conditionalFormatting>
  <conditionalFormatting sqref="G10">
    <cfRule type="duplicateValues" dxfId="14785" priority="11760"/>
  </conditionalFormatting>
  <conditionalFormatting sqref="G10">
    <cfRule type="duplicateValues" dxfId="14784" priority="11759"/>
  </conditionalFormatting>
  <conditionalFormatting sqref="G10">
    <cfRule type="duplicateValues" dxfId="14783" priority="11758"/>
  </conditionalFormatting>
  <conditionalFormatting sqref="G10">
    <cfRule type="duplicateValues" dxfId="14782" priority="11757"/>
  </conditionalFormatting>
  <conditionalFormatting sqref="G10">
    <cfRule type="duplicateValues" dxfId="14781" priority="11756"/>
  </conditionalFormatting>
  <conditionalFormatting sqref="G10">
    <cfRule type="duplicateValues" dxfId="14780" priority="11755"/>
  </conditionalFormatting>
  <conditionalFormatting sqref="G10">
    <cfRule type="duplicateValues" dxfId="14779" priority="11754"/>
  </conditionalFormatting>
  <conditionalFormatting sqref="G10">
    <cfRule type="duplicateValues" dxfId="14778" priority="11753"/>
  </conditionalFormatting>
  <conditionalFormatting sqref="G10">
    <cfRule type="duplicateValues" dxfId="14777" priority="11752"/>
  </conditionalFormatting>
  <conditionalFormatting sqref="G11">
    <cfRule type="duplicateValues" dxfId="14776" priority="11751"/>
  </conditionalFormatting>
  <conditionalFormatting sqref="G9">
    <cfRule type="duplicateValues" dxfId="14775" priority="11750"/>
  </conditionalFormatting>
  <conditionalFormatting sqref="G9">
    <cfRule type="duplicateValues" dxfId="14774" priority="11749"/>
  </conditionalFormatting>
  <conditionalFormatting sqref="G9">
    <cfRule type="duplicateValues" dxfId="14773" priority="11748"/>
  </conditionalFormatting>
  <conditionalFormatting sqref="G9">
    <cfRule type="duplicateValues" dxfId="14772" priority="11747"/>
  </conditionalFormatting>
  <conditionalFormatting sqref="G9">
    <cfRule type="duplicateValues" dxfId="14771" priority="11746"/>
  </conditionalFormatting>
  <conditionalFormatting sqref="G9">
    <cfRule type="duplicateValues" dxfId="14770" priority="11745"/>
  </conditionalFormatting>
  <conditionalFormatting sqref="G9">
    <cfRule type="duplicateValues" dxfId="14769" priority="11744"/>
  </conditionalFormatting>
  <conditionalFormatting sqref="G9">
    <cfRule type="duplicateValues" dxfId="14768" priority="11743"/>
  </conditionalFormatting>
  <conditionalFormatting sqref="G9">
    <cfRule type="duplicateValues" dxfId="14767" priority="11742"/>
  </conditionalFormatting>
  <conditionalFormatting sqref="G9">
    <cfRule type="duplicateValues" dxfId="14766" priority="11741"/>
  </conditionalFormatting>
  <conditionalFormatting sqref="G9">
    <cfRule type="duplicateValues" dxfId="14765" priority="11740"/>
  </conditionalFormatting>
  <conditionalFormatting sqref="G9">
    <cfRule type="duplicateValues" dxfId="14764" priority="11739"/>
  </conditionalFormatting>
  <conditionalFormatting sqref="G9">
    <cfRule type="duplicateValues" dxfId="14763" priority="11738"/>
  </conditionalFormatting>
  <conditionalFormatting sqref="G9">
    <cfRule type="duplicateValues" dxfId="14762" priority="11737"/>
  </conditionalFormatting>
  <conditionalFormatting sqref="G9">
    <cfRule type="duplicateValues" dxfId="14761" priority="11736"/>
  </conditionalFormatting>
  <conditionalFormatting sqref="G9">
    <cfRule type="duplicateValues" dxfId="14760" priority="11735"/>
  </conditionalFormatting>
  <conditionalFormatting sqref="G9">
    <cfRule type="duplicateValues" dxfId="14759" priority="11734"/>
  </conditionalFormatting>
  <conditionalFormatting sqref="G9">
    <cfRule type="duplicateValues" dxfId="14758" priority="11733"/>
  </conditionalFormatting>
  <conditionalFormatting sqref="G9">
    <cfRule type="duplicateValues" dxfId="14757" priority="11732"/>
  </conditionalFormatting>
  <conditionalFormatting sqref="G9">
    <cfRule type="duplicateValues" dxfId="14756" priority="11731"/>
  </conditionalFormatting>
  <conditionalFormatting sqref="G9">
    <cfRule type="duplicateValues" dxfId="14755" priority="11730"/>
  </conditionalFormatting>
  <conditionalFormatting sqref="G9">
    <cfRule type="duplicateValues" dxfId="14754" priority="11729"/>
  </conditionalFormatting>
  <conditionalFormatting sqref="G9">
    <cfRule type="duplicateValues" dxfId="14753" priority="11728"/>
  </conditionalFormatting>
  <conditionalFormatting sqref="G9">
    <cfRule type="duplicateValues" dxfId="14752" priority="11727"/>
  </conditionalFormatting>
  <conditionalFormatting sqref="G9">
    <cfRule type="duplicateValues" dxfId="14751" priority="11726"/>
  </conditionalFormatting>
  <conditionalFormatting sqref="G9">
    <cfRule type="duplicateValues" dxfId="14750" priority="11725"/>
  </conditionalFormatting>
  <conditionalFormatting sqref="G9">
    <cfRule type="duplicateValues" dxfId="14749" priority="11724"/>
  </conditionalFormatting>
  <conditionalFormatting sqref="G9">
    <cfRule type="duplicateValues" dxfId="14748" priority="11723"/>
  </conditionalFormatting>
  <conditionalFormatting sqref="G9">
    <cfRule type="duplicateValues" dxfId="14747" priority="11722"/>
  </conditionalFormatting>
  <conditionalFormatting sqref="G9">
    <cfRule type="duplicateValues" dxfId="14746" priority="11721"/>
  </conditionalFormatting>
  <conditionalFormatting sqref="G9">
    <cfRule type="duplicateValues" dxfId="14745" priority="11720"/>
  </conditionalFormatting>
  <conditionalFormatting sqref="G9">
    <cfRule type="duplicateValues" dxfId="14744" priority="11719"/>
  </conditionalFormatting>
  <conditionalFormatting sqref="G9">
    <cfRule type="duplicateValues" dxfId="14743" priority="11718"/>
  </conditionalFormatting>
  <conditionalFormatting sqref="G9">
    <cfRule type="duplicateValues" dxfId="14742" priority="11717"/>
  </conditionalFormatting>
  <conditionalFormatting sqref="G9">
    <cfRule type="duplicateValues" dxfId="14741" priority="11716"/>
  </conditionalFormatting>
  <conditionalFormatting sqref="G9">
    <cfRule type="duplicateValues" dxfId="14740" priority="11715"/>
  </conditionalFormatting>
  <conditionalFormatting sqref="G9">
    <cfRule type="duplicateValues" dxfId="14739" priority="11714"/>
  </conditionalFormatting>
  <conditionalFormatting sqref="G9">
    <cfRule type="duplicateValues" dxfId="14738" priority="11713"/>
  </conditionalFormatting>
  <conditionalFormatting sqref="G9">
    <cfRule type="duplicateValues" dxfId="14737" priority="11712"/>
  </conditionalFormatting>
  <conditionalFormatting sqref="G9">
    <cfRule type="duplicateValues" dxfId="14736" priority="11711"/>
  </conditionalFormatting>
  <conditionalFormatting sqref="G9">
    <cfRule type="duplicateValues" dxfId="14735" priority="11710"/>
  </conditionalFormatting>
  <conditionalFormatting sqref="G9">
    <cfRule type="duplicateValues" dxfId="14734" priority="11709"/>
  </conditionalFormatting>
  <conditionalFormatting sqref="G9">
    <cfRule type="duplicateValues" dxfId="14733" priority="11708"/>
  </conditionalFormatting>
  <conditionalFormatting sqref="G9">
    <cfRule type="duplicateValues" dxfId="14732" priority="11707"/>
  </conditionalFormatting>
  <conditionalFormatting sqref="G9">
    <cfRule type="duplicateValues" dxfId="14731" priority="11706"/>
  </conditionalFormatting>
  <conditionalFormatting sqref="G9">
    <cfRule type="duplicateValues" dxfId="14730" priority="11705"/>
  </conditionalFormatting>
  <conditionalFormatting sqref="G9">
    <cfRule type="duplicateValues" dxfId="14729" priority="11704"/>
  </conditionalFormatting>
  <conditionalFormatting sqref="G9">
    <cfRule type="duplicateValues" dxfId="14728" priority="11703"/>
  </conditionalFormatting>
  <conditionalFormatting sqref="G9">
    <cfRule type="duplicateValues" dxfId="14727" priority="11702"/>
  </conditionalFormatting>
  <conditionalFormatting sqref="G9">
    <cfRule type="duplicateValues" dxfId="14726" priority="11701"/>
  </conditionalFormatting>
  <conditionalFormatting sqref="G9">
    <cfRule type="duplicateValues" dxfId="14725" priority="11700"/>
  </conditionalFormatting>
  <conditionalFormatting sqref="G9">
    <cfRule type="duplicateValues" dxfId="14724" priority="11699"/>
  </conditionalFormatting>
  <conditionalFormatting sqref="G9">
    <cfRule type="duplicateValues" dxfId="14723" priority="11698"/>
  </conditionalFormatting>
  <conditionalFormatting sqref="G9">
    <cfRule type="duplicateValues" dxfId="14722" priority="11697"/>
  </conditionalFormatting>
  <conditionalFormatting sqref="G9">
    <cfRule type="duplicateValues" dxfId="14721" priority="11696"/>
  </conditionalFormatting>
  <conditionalFormatting sqref="G9">
    <cfRule type="duplicateValues" dxfId="14720" priority="11695"/>
  </conditionalFormatting>
  <conditionalFormatting sqref="G9">
    <cfRule type="duplicateValues" dxfId="14719" priority="11694"/>
  </conditionalFormatting>
  <conditionalFormatting sqref="G9">
    <cfRule type="duplicateValues" dxfId="14718" priority="11693"/>
  </conditionalFormatting>
  <conditionalFormatting sqref="G9">
    <cfRule type="duplicateValues" dxfId="14717" priority="11692"/>
  </conditionalFormatting>
  <conditionalFormatting sqref="G9">
    <cfRule type="duplicateValues" dxfId="14716" priority="11691"/>
  </conditionalFormatting>
  <conditionalFormatting sqref="G9">
    <cfRule type="duplicateValues" dxfId="14715" priority="11690"/>
  </conditionalFormatting>
  <conditionalFormatting sqref="G9">
    <cfRule type="duplicateValues" dxfId="14714" priority="11689"/>
  </conditionalFormatting>
  <conditionalFormatting sqref="G9">
    <cfRule type="duplicateValues" dxfId="14713" priority="11688"/>
  </conditionalFormatting>
  <conditionalFormatting sqref="G9">
    <cfRule type="duplicateValues" dxfId="14712" priority="11687"/>
  </conditionalFormatting>
  <conditionalFormatting sqref="G9">
    <cfRule type="duplicateValues" dxfId="14711" priority="11686"/>
  </conditionalFormatting>
  <conditionalFormatting sqref="G9">
    <cfRule type="duplicateValues" dxfId="14710" priority="11685"/>
  </conditionalFormatting>
  <conditionalFormatting sqref="G9">
    <cfRule type="duplicateValues" dxfId="14709" priority="11684"/>
  </conditionalFormatting>
  <conditionalFormatting sqref="G9">
    <cfRule type="duplicateValues" dxfId="14708" priority="11683"/>
  </conditionalFormatting>
  <conditionalFormatting sqref="G9">
    <cfRule type="duplicateValues" dxfId="14707" priority="11682"/>
  </conditionalFormatting>
  <conditionalFormatting sqref="G10">
    <cfRule type="duplicateValues" dxfId="14706" priority="11681"/>
  </conditionalFormatting>
  <conditionalFormatting sqref="G9">
    <cfRule type="duplicateValues" dxfId="14705" priority="11680"/>
  </conditionalFormatting>
  <conditionalFormatting sqref="G9">
    <cfRule type="duplicateValues" dxfId="14704" priority="11679"/>
  </conditionalFormatting>
  <conditionalFormatting sqref="G9">
    <cfRule type="duplicateValues" dxfId="14703" priority="11678"/>
  </conditionalFormatting>
  <conditionalFormatting sqref="G9">
    <cfRule type="duplicateValues" dxfId="14702" priority="11677"/>
  </conditionalFormatting>
  <conditionalFormatting sqref="G9">
    <cfRule type="duplicateValues" dxfId="14701" priority="11676"/>
  </conditionalFormatting>
  <conditionalFormatting sqref="G9">
    <cfRule type="duplicateValues" dxfId="14700" priority="11675"/>
  </conditionalFormatting>
  <conditionalFormatting sqref="G9">
    <cfRule type="duplicateValues" dxfId="14699" priority="11674"/>
  </conditionalFormatting>
  <conditionalFormatting sqref="G9">
    <cfRule type="duplicateValues" dxfId="14698" priority="11673"/>
  </conditionalFormatting>
  <conditionalFormatting sqref="G9">
    <cfRule type="duplicateValues" dxfId="14697" priority="11672"/>
  </conditionalFormatting>
  <conditionalFormatting sqref="G9">
    <cfRule type="duplicateValues" dxfId="14696" priority="11671"/>
  </conditionalFormatting>
  <conditionalFormatting sqref="G9">
    <cfRule type="duplicateValues" dxfId="14695" priority="11670"/>
  </conditionalFormatting>
  <conditionalFormatting sqref="G9">
    <cfRule type="duplicateValues" dxfId="14694" priority="11669"/>
  </conditionalFormatting>
  <conditionalFormatting sqref="G9">
    <cfRule type="duplicateValues" dxfId="14693" priority="11668"/>
  </conditionalFormatting>
  <conditionalFormatting sqref="G9">
    <cfRule type="duplicateValues" dxfId="14692" priority="11667"/>
  </conditionalFormatting>
  <conditionalFormatting sqref="G9">
    <cfRule type="duplicateValues" dxfId="14691" priority="11666"/>
  </conditionalFormatting>
  <conditionalFormatting sqref="G9">
    <cfRule type="duplicateValues" dxfId="14690" priority="11665"/>
  </conditionalFormatting>
  <conditionalFormatting sqref="G9">
    <cfRule type="duplicateValues" dxfId="14689" priority="11664"/>
  </conditionalFormatting>
  <conditionalFormatting sqref="G9">
    <cfRule type="duplicateValues" dxfId="14688" priority="11663"/>
  </conditionalFormatting>
  <conditionalFormatting sqref="G9">
    <cfRule type="duplicateValues" dxfId="14687" priority="11662"/>
  </conditionalFormatting>
  <conditionalFormatting sqref="G9">
    <cfRule type="duplicateValues" dxfId="14686" priority="11661"/>
  </conditionalFormatting>
  <conditionalFormatting sqref="G9">
    <cfRule type="duplicateValues" dxfId="14685" priority="11660"/>
  </conditionalFormatting>
  <conditionalFormatting sqref="G9">
    <cfRule type="duplicateValues" dxfId="14684" priority="11659"/>
  </conditionalFormatting>
  <conditionalFormatting sqref="G9">
    <cfRule type="duplicateValues" dxfId="14683" priority="11658"/>
  </conditionalFormatting>
  <conditionalFormatting sqref="G9">
    <cfRule type="duplicateValues" dxfId="14682" priority="11657"/>
  </conditionalFormatting>
  <conditionalFormatting sqref="G9">
    <cfRule type="duplicateValues" dxfId="14681" priority="11656"/>
  </conditionalFormatting>
  <conditionalFormatting sqref="G9">
    <cfRule type="duplicateValues" dxfId="14680" priority="11655"/>
  </conditionalFormatting>
  <conditionalFormatting sqref="G9">
    <cfRule type="duplicateValues" dxfId="14679" priority="11654"/>
  </conditionalFormatting>
  <conditionalFormatting sqref="G9">
    <cfRule type="duplicateValues" dxfId="14678" priority="11653"/>
  </conditionalFormatting>
  <conditionalFormatting sqref="G9">
    <cfRule type="duplicateValues" dxfId="14677" priority="11652"/>
  </conditionalFormatting>
  <conditionalFormatting sqref="G9">
    <cfRule type="duplicateValues" dxfId="14676" priority="11651"/>
  </conditionalFormatting>
  <conditionalFormatting sqref="G9">
    <cfRule type="duplicateValues" dxfId="14675" priority="11650"/>
  </conditionalFormatting>
  <conditionalFormatting sqref="G9">
    <cfRule type="duplicateValues" dxfId="14674" priority="11649"/>
  </conditionalFormatting>
  <conditionalFormatting sqref="G9">
    <cfRule type="duplicateValues" dxfId="14673" priority="11648"/>
  </conditionalFormatting>
  <conditionalFormatting sqref="G9">
    <cfRule type="duplicateValues" dxfId="14672" priority="11647"/>
  </conditionalFormatting>
  <conditionalFormatting sqref="G9">
    <cfRule type="duplicateValues" dxfId="14671" priority="11646"/>
  </conditionalFormatting>
  <conditionalFormatting sqref="G9">
    <cfRule type="duplicateValues" dxfId="14670" priority="11645"/>
  </conditionalFormatting>
  <conditionalFormatting sqref="G9">
    <cfRule type="duplicateValues" dxfId="14669" priority="11644"/>
  </conditionalFormatting>
  <conditionalFormatting sqref="G9">
    <cfRule type="duplicateValues" dxfId="14668" priority="11643"/>
  </conditionalFormatting>
  <conditionalFormatting sqref="G9">
    <cfRule type="duplicateValues" dxfId="14667" priority="11642"/>
  </conditionalFormatting>
  <conditionalFormatting sqref="G9">
    <cfRule type="duplicateValues" dxfId="14666" priority="11641"/>
  </conditionalFormatting>
  <conditionalFormatting sqref="G9">
    <cfRule type="duplicateValues" dxfId="14665" priority="11640"/>
  </conditionalFormatting>
  <conditionalFormatting sqref="G9">
    <cfRule type="duplicateValues" dxfId="14664" priority="11639"/>
  </conditionalFormatting>
  <conditionalFormatting sqref="G9">
    <cfRule type="duplicateValues" dxfId="14663" priority="11638"/>
  </conditionalFormatting>
  <conditionalFormatting sqref="G9">
    <cfRule type="duplicateValues" dxfId="14662" priority="11637"/>
  </conditionalFormatting>
  <conditionalFormatting sqref="G9">
    <cfRule type="duplicateValues" dxfId="14661" priority="11636"/>
  </conditionalFormatting>
  <conditionalFormatting sqref="G9">
    <cfRule type="duplicateValues" dxfId="14660" priority="11635"/>
  </conditionalFormatting>
  <conditionalFormatting sqref="G9">
    <cfRule type="duplicateValues" dxfId="14659" priority="11634"/>
  </conditionalFormatting>
  <conditionalFormatting sqref="G9">
    <cfRule type="duplicateValues" dxfId="14658" priority="11633"/>
  </conditionalFormatting>
  <conditionalFormatting sqref="G9">
    <cfRule type="duplicateValues" dxfId="14657" priority="11632"/>
  </conditionalFormatting>
  <conditionalFormatting sqref="G9">
    <cfRule type="duplicateValues" dxfId="14656" priority="11631"/>
  </conditionalFormatting>
  <conditionalFormatting sqref="G9">
    <cfRule type="duplicateValues" dxfId="14655" priority="11630"/>
  </conditionalFormatting>
  <conditionalFormatting sqref="G9">
    <cfRule type="duplicateValues" dxfId="14654" priority="11629"/>
  </conditionalFormatting>
  <conditionalFormatting sqref="G9">
    <cfRule type="duplicateValues" dxfId="14653" priority="11628"/>
  </conditionalFormatting>
  <conditionalFormatting sqref="G9">
    <cfRule type="duplicateValues" dxfId="14652" priority="11627"/>
  </conditionalFormatting>
  <conditionalFormatting sqref="G9">
    <cfRule type="duplicateValues" dxfId="14651" priority="11626"/>
  </conditionalFormatting>
  <conditionalFormatting sqref="G9">
    <cfRule type="duplicateValues" dxfId="14650" priority="11625"/>
  </conditionalFormatting>
  <conditionalFormatting sqref="G9">
    <cfRule type="duplicateValues" dxfId="14649" priority="11624"/>
  </conditionalFormatting>
  <conditionalFormatting sqref="G9">
    <cfRule type="duplicateValues" dxfId="14648" priority="11623"/>
  </conditionalFormatting>
  <conditionalFormatting sqref="G9">
    <cfRule type="duplicateValues" dxfId="14647" priority="11622"/>
  </conditionalFormatting>
  <conditionalFormatting sqref="G9">
    <cfRule type="duplicateValues" dxfId="14646" priority="11621"/>
  </conditionalFormatting>
  <conditionalFormatting sqref="G9">
    <cfRule type="duplicateValues" dxfId="14645" priority="11620"/>
  </conditionalFormatting>
  <conditionalFormatting sqref="G9">
    <cfRule type="duplicateValues" dxfId="14644" priority="11619"/>
  </conditionalFormatting>
  <conditionalFormatting sqref="G9">
    <cfRule type="duplicateValues" dxfId="14643" priority="11618"/>
  </conditionalFormatting>
  <conditionalFormatting sqref="G9">
    <cfRule type="duplicateValues" dxfId="14642" priority="11617"/>
  </conditionalFormatting>
  <conditionalFormatting sqref="G9">
    <cfRule type="duplicateValues" dxfId="14641" priority="11616"/>
  </conditionalFormatting>
  <conditionalFormatting sqref="G9">
    <cfRule type="duplicateValues" dxfId="14640" priority="11615"/>
  </conditionalFormatting>
  <conditionalFormatting sqref="G9">
    <cfRule type="duplicateValues" dxfId="14639" priority="11614"/>
  </conditionalFormatting>
  <conditionalFormatting sqref="G9">
    <cfRule type="duplicateValues" dxfId="14638" priority="11613"/>
  </conditionalFormatting>
  <conditionalFormatting sqref="G9">
    <cfRule type="duplicateValues" dxfId="14637" priority="11612"/>
  </conditionalFormatting>
  <conditionalFormatting sqref="G10">
    <cfRule type="duplicateValues" dxfId="14636" priority="11611"/>
  </conditionalFormatting>
  <conditionalFormatting sqref="G8">
    <cfRule type="duplicateValues" dxfId="14635" priority="11610"/>
  </conditionalFormatting>
  <conditionalFormatting sqref="G8">
    <cfRule type="duplicateValues" dxfId="14634" priority="11609"/>
  </conditionalFormatting>
  <conditionalFormatting sqref="G8">
    <cfRule type="duplicateValues" dxfId="14633" priority="11608"/>
  </conditionalFormatting>
  <conditionalFormatting sqref="G8">
    <cfRule type="duplicateValues" dxfId="14632" priority="11607"/>
  </conditionalFormatting>
  <conditionalFormatting sqref="G8">
    <cfRule type="duplicateValues" dxfId="14631" priority="11606"/>
  </conditionalFormatting>
  <conditionalFormatting sqref="G8">
    <cfRule type="duplicateValues" dxfId="14630" priority="11605"/>
  </conditionalFormatting>
  <conditionalFormatting sqref="G8">
    <cfRule type="duplicateValues" dxfId="14629" priority="11604"/>
  </conditionalFormatting>
  <conditionalFormatting sqref="G8">
    <cfRule type="duplicateValues" dxfId="14628" priority="11603"/>
  </conditionalFormatting>
  <conditionalFormatting sqref="G8">
    <cfRule type="duplicateValues" dxfId="14627" priority="11602"/>
  </conditionalFormatting>
  <conditionalFormatting sqref="G8">
    <cfRule type="duplicateValues" dxfId="14626" priority="11601"/>
  </conditionalFormatting>
  <conditionalFormatting sqref="G8">
    <cfRule type="duplicateValues" dxfId="14625" priority="11600"/>
  </conditionalFormatting>
  <conditionalFormatting sqref="G8">
    <cfRule type="duplicateValues" dxfId="14624" priority="11599"/>
  </conditionalFormatting>
  <conditionalFormatting sqref="G8">
    <cfRule type="duplicateValues" dxfId="14623" priority="11598"/>
  </conditionalFormatting>
  <conditionalFormatting sqref="G8">
    <cfRule type="duplicateValues" dxfId="14622" priority="11597"/>
  </conditionalFormatting>
  <conditionalFormatting sqref="G8">
    <cfRule type="duplicateValues" dxfId="14621" priority="11596"/>
  </conditionalFormatting>
  <conditionalFormatting sqref="G8">
    <cfRule type="duplicateValues" dxfId="14620" priority="11595"/>
  </conditionalFormatting>
  <conditionalFormatting sqref="G8">
    <cfRule type="duplicateValues" dxfId="14619" priority="11594"/>
  </conditionalFormatting>
  <conditionalFormatting sqref="G8">
    <cfRule type="duplicateValues" dxfId="14618" priority="11593"/>
  </conditionalFormatting>
  <conditionalFormatting sqref="G8">
    <cfRule type="duplicateValues" dxfId="14617" priority="11592"/>
  </conditionalFormatting>
  <conditionalFormatting sqref="G8">
    <cfRule type="duplicateValues" dxfId="14616" priority="11591"/>
  </conditionalFormatting>
  <conditionalFormatting sqref="G8">
    <cfRule type="duplicateValues" dxfId="14615" priority="11590"/>
  </conditionalFormatting>
  <conditionalFormatting sqref="G8">
    <cfRule type="duplicateValues" dxfId="14614" priority="11589"/>
  </conditionalFormatting>
  <conditionalFormatting sqref="G8">
    <cfRule type="duplicateValues" dxfId="14613" priority="11588"/>
  </conditionalFormatting>
  <conditionalFormatting sqref="G8">
    <cfRule type="duplicateValues" dxfId="14612" priority="11587"/>
  </conditionalFormatting>
  <conditionalFormatting sqref="G8">
    <cfRule type="duplicateValues" dxfId="14611" priority="11586"/>
  </conditionalFormatting>
  <conditionalFormatting sqref="G8">
    <cfRule type="duplicateValues" dxfId="14610" priority="11585"/>
  </conditionalFormatting>
  <conditionalFormatting sqref="G8">
    <cfRule type="duplicateValues" dxfId="14609" priority="11584"/>
  </conditionalFormatting>
  <conditionalFormatting sqref="G8">
    <cfRule type="duplicateValues" dxfId="14608" priority="11583"/>
  </conditionalFormatting>
  <conditionalFormatting sqref="G8">
    <cfRule type="duplicateValues" dxfId="14607" priority="11582"/>
  </conditionalFormatting>
  <conditionalFormatting sqref="G8">
    <cfRule type="duplicateValues" dxfId="14606" priority="11581"/>
  </conditionalFormatting>
  <conditionalFormatting sqref="G8">
    <cfRule type="duplicateValues" dxfId="14605" priority="11580"/>
  </conditionalFormatting>
  <conditionalFormatting sqref="G8">
    <cfRule type="duplicateValues" dxfId="14604" priority="11579"/>
  </conditionalFormatting>
  <conditionalFormatting sqref="G8">
    <cfRule type="duplicateValues" dxfId="14603" priority="11578"/>
  </conditionalFormatting>
  <conditionalFormatting sqref="G8">
    <cfRule type="duplicateValues" dxfId="14602" priority="11577"/>
  </conditionalFormatting>
  <conditionalFormatting sqref="G8">
    <cfRule type="duplicateValues" dxfId="14601" priority="11576"/>
  </conditionalFormatting>
  <conditionalFormatting sqref="G8">
    <cfRule type="duplicateValues" dxfId="14600" priority="11575"/>
  </conditionalFormatting>
  <conditionalFormatting sqref="G8">
    <cfRule type="duplicateValues" dxfId="14599" priority="11574"/>
  </conditionalFormatting>
  <conditionalFormatting sqref="G8">
    <cfRule type="duplicateValues" dxfId="14598" priority="11573"/>
  </conditionalFormatting>
  <conditionalFormatting sqref="G8">
    <cfRule type="duplicateValues" dxfId="14597" priority="11572"/>
  </conditionalFormatting>
  <conditionalFormatting sqref="G8">
    <cfRule type="duplicateValues" dxfId="14596" priority="11571"/>
  </conditionalFormatting>
  <conditionalFormatting sqref="G8">
    <cfRule type="duplicateValues" dxfId="14595" priority="11570"/>
  </conditionalFormatting>
  <conditionalFormatting sqref="G8">
    <cfRule type="duplicateValues" dxfId="14594" priority="11569"/>
  </conditionalFormatting>
  <conditionalFormatting sqref="G8">
    <cfRule type="duplicateValues" dxfId="14593" priority="11568"/>
  </conditionalFormatting>
  <conditionalFormatting sqref="G8">
    <cfRule type="duplicateValues" dxfId="14592" priority="11567"/>
  </conditionalFormatting>
  <conditionalFormatting sqref="G8">
    <cfRule type="duplicateValues" dxfId="14591" priority="11566"/>
  </conditionalFormatting>
  <conditionalFormatting sqref="G8">
    <cfRule type="duplicateValues" dxfId="14590" priority="11565"/>
  </conditionalFormatting>
  <conditionalFormatting sqref="G8">
    <cfRule type="duplicateValues" dxfId="14589" priority="11564"/>
  </conditionalFormatting>
  <conditionalFormatting sqref="G8">
    <cfRule type="duplicateValues" dxfId="14588" priority="11563"/>
  </conditionalFormatting>
  <conditionalFormatting sqref="G8">
    <cfRule type="duplicateValues" dxfId="14587" priority="11562"/>
  </conditionalFormatting>
  <conditionalFormatting sqref="G8">
    <cfRule type="duplicateValues" dxfId="14586" priority="11561"/>
  </conditionalFormatting>
  <conditionalFormatting sqref="G8">
    <cfRule type="duplicateValues" dxfId="14585" priority="11560"/>
  </conditionalFormatting>
  <conditionalFormatting sqref="G8">
    <cfRule type="duplicateValues" dxfId="14584" priority="11559"/>
  </conditionalFormatting>
  <conditionalFormatting sqref="G8">
    <cfRule type="duplicateValues" dxfId="14583" priority="11558"/>
  </conditionalFormatting>
  <conditionalFormatting sqref="G8">
    <cfRule type="duplicateValues" dxfId="14582" priority="11557"/>
  </conditionalFormatting>
  <conditionalFormatting sqref="G8">
    <cfRule type="duplicateValues" dxfId="14581" priority="11556"/>
  </conditionalFormatting>
  <conditionalFormatting sqref="G8">
    <cfRule type="duplicateValues" dxfId="14580" priority="11555"/>
  </conditionalFormatting>
  <conditionalFormatting sqref="G8">
    <cfRule type="duplicateValues" dxfId="14579" priority="11554"/>
  </conditionalFormatting>
  <conditionalFormatting sqref="G8">
    <cfRule type="duplicateValues" dxfId="14578" priority="11553"/>
  </conditionalFormatting>
  <conditionalFormatting sqref="G8">
    <cfRule type="duplicateValues" dxfId="14577" priority="11552"/>
  </conditionalFormatting>
  <conditionalFormatting sqref="G8">
    <cfRule type="duplicateValues" dxfId="14576" priority="11551"/>
  </conditionalFormatting>
  <conditionalFormatting sqref="G8">
    <cfRule type="duplicateValues" dxfId="14575" priority="11550"/>
  </conditionalFormatting>
  <conditionalFormatting sqref="G8">
    <cfRule type="duplicateValues" dxfId="14574" priority="11549"/>
  </conditionalFormatting>
  <conditionalFormatting sqref="G8">
    <cfRule type="duplicateValues" dxfId="14573" priority="11548"/>
  </conditionalFormatting>
  <conditionalFormatting sqref="G8">
    <cfRule type="duplicateValues" dxfId="14572" priority="11547"/>
  </conditionalFormatting>
  <conditionalFormatting sqref="G8">
    <cfRule type="duplicateValues" dxfId="14571" priority="11546"/>
  </conditionalFormatting>
  <conditionalFormatting sqref="G8">
    <cfRule type="duplicateValues" dxfId="14570" priority="11545"/>
  </conditionalFormatting>
  <conditionalFormatting sqref="G8">
    <cfRule type="duplicateValues" dxfId="14569" priority="11544"/>
  </conditionalFormatting>
  <conditionalFormatting sqref="G8">
    <cfRule type="duplicateValues" dxfId="14568" priority="11543"/>
  </conditionalFormatting>
  <conditionalFormatting sqref="G8">
    <cfRule type="duplicateValues" dxfId="14567" priority="11542"/>
  </conditionalFormatting>
  <conditionalFormatting sqref="G9">
    <cfRule type="duplicateValues" dxfId="14566" priority="11541"/>
  </conditionalFormatting>
  <conditionalFormatting sqref="G18">
    <cfRule type="duplicateValues" dxfId="14565" priority="11540"/>
  </conditionalFormatting>
  <conditionalFormatting sqref="G18">
    <cfRule type="duplicateValues" dxfId="14564" priority="11539"/>
  </conditionalFormatting>
  <conditionalFormatting sqref="G18">
    <cfRule type="duplicateValues" dxfId="14563" priority="11538"/>
  </conditionalFormatting>
  <conditionalFormatting sqref="G18">
    <cfRule type="duplicateValues" dxfId="14562" priority="11537"/>
  </conditionalFormatting>
  <conditionalFormatting sqref="G18">
    <cfRule type="duplicateValues" dxfId="14561" priority="11536"/>
  </conditionalFormatting>
  <conditionalFormatting sqref="G18">
    <cfRule type="duplicateValues" dxfId="14560" priority="11535"/>
  </conditionalFormatting>
  <conditionalFormatting sqref="G18">
    <cfRule type="duplicateValues" dxfId="14559" priority="11534"/>
  </conditionalFormatting>
  <conditionalFormatting sqref="G18">
    <cfRule type="duplicateValues" dxfId="14558" priority="11533"/>
  </conditionalFormatting>
  <conditionalFormatting sqref="G18">
    <cfRule type="duplicateValues" dxfId="14557" priority="11532"/>
  </conditionalFormatting>
  <conditionalFormatting sqref="G18">
    <cfRule type="duplicateValues" dxfId="14556" priority="11531"/>
  </conditionalFormatting>
  <conditionalFormatting sqref="G18">
    <cfRule type="duplicateValues" dxfId="14555" priority="11530"/>
  </conditionalFormatting>
  <conditionalFormatting sqref="G18">
    <cfRule type="duplicateValues" dxfId="14554" priority="11529"/>
  </conditionalFormatting>
  <conditionalFormatting sqref="G18">
    <cfRule type="duplicateValues" dxfId="14553" priority="11528"/>
  </conditionalFormatting>
  <conditionalFormatting sqref="G18">
    <cfRule type="duplicateValues" dxfId="14552" priority="11527"/>
  </conditionalFormatting>
  <conditionalFormatting sqref="G18">
    <cfRule type="duplicateValues" dxfId="14551" priority="11526"/>
  </conditionalFormatting>
  <conditionalFormatting sqref="G18">
    <cfRule type="duplicateValues" dxfId="14550" priority="11525"/>
  </conditionalFormatting>
  <conditionalFormatting sqref="G18">
    <cfRule type="duplicateValues" dxfId="14549" priority="11524"/>
  </conditionalFormatting>
  <conditionalFormatting sqref="G18">
    <cfRule type="duplicateValues" dxfId="14548" priority="11523"/>
  </conditionalFormatting>
  <conditionalFormatting sqref="G18">
    <cfRule type="duplicateValues" dxfId="14547" priority="11522"/>
  </conditionalFormatting>
  <conditionalFormatting sqref="G18">
    <cfRule type="duplicateValues" dxfId="14546" priority="11521"/>
  </conditionalFormatting>
  <conditionalFormatting sqref="G18">
    <cfRule type="duplicateValues" dxfId="14545" priority="11520"/>
  </conditionalFormatting>
  <conditionalFormatting sqref="G18">
    <cfRule type="duplicateValues" dxfId="14544" priority="11519"/>
  </conditionalFormatting>
  <conditionalFormatting sqref="G18">
    <cfRule type="duplicateValues" dxfId="14543" priority="11518"/>
  </conditionalFormatting>
  <conditionalFormatting sqref="G18">
    <cfRule type="duplicateValues" dxfId="14542" priority="11517"/>
  </conditionalFormatting>
  <conditionalFormatting sqref="G18">
    <cfRule type="duplicateValues" dxfId="14541" priority="11516"/>
  </conditionalFormatting>
  <conditionalFormatting sqref="G18">
    <cfRule type="duplicateValues" dxfId="14540" priority="11515"/>
  </conditionalFormatting>
  <conditionalFormatting sqref="G18">
    <cfRule type="duplicateValues" dxfId="14539" priority="11514"/>
  </conditionalFormatting>
  <conditionalFormatting sqref="G18">
    <cfRule type="duplicateValues" dxfId="14538" priority="11513"/>
  </conditionalFormatting>
  <conditionalFormatting sqref="G18">
    <cfRule type="duplicateValues" dxfId="14537" priority="11512"/>
  </conditionalFormatting>
  <conditionalFormatting sqref="G18">
    <cfRule type="duplicateValues" dxfId="14536" priority="11511"/>
  </conditionalFormatting>
  <conditionalFormatting sqref="G18">
    <cfRule type="duplicateValues" dxfId="14535" priority="11510"/>
  </conditionalFormatting>
  <conditionalFormatting sqref="G18">
    <cfRule type="duplicateValues" dxfId="14534" priority="11509"/>
  </conditionalFormatting>
  <conditionalFormatting sqref="G18">
    <cfRule type="duplicateValues" dxfId="14533" priority="11508"/>
  </conditionalFormatting>
  <conditionalFormatting sqref="G18">
    <cfRule type="duplicateValues" dxfId="14532" priority="11507"/>
  </conditionalFormatting>
  <conditionalFormatting sqref="G18">
    <cfRule type="duplicateValues" dxfId="14531" priority="11506"/>
  </conditionalFormatting>
  <conditionalFormatting sqref="G18">
    <cfRule type="duplicateValues" dxfId="14530" priority="11505"/>
  </conditionalFormatting>
  <conditionalFormatting sqref="G18">
    <cfRule type="duplicateValues" dxfId="14529" priority="11504"/>
  </conditionalFormatting>
  <conditionalFormatting sqref="G18">
    <cfRule type="duplicateValues" dxfId="14528" priority="11503"/>
  </conditionalFormatting>
  <conditionalFormatting sqref="G18">
    <cfRule type="duplicateValues" dxfId="14527" priority="11502"/>
  </conditionalFormatting>
  <conditionalFormatting sqref="G18">
    <cfRule type="duplicateValues" dxfId="14526" priority="11501"/>
  </conditionalFormatting>
  <conditionalFormatting sqref="G18">
    <cfRule type="duplicateValues" dxfId="14525" priority="11500"/>
  </conditionalFormatting>
  <conditionalFormatting sqref="G18">
    <cfRule type="duplicateValues" dxfId="14524" priority="11499"/>
  </conditionalFormatting>
  <conditionalFormatting sqref="G18">
    <cfRule type="duplicateValues" dxfId="14523" priority="11498"/>
  </conditionalFormatting>
  <conditionalFormatting sqref="G18">
    <cfRule type="duplicateValues" dxfId="14522" priority="11497"/>
  </conditionalFormatting>
  <conditionalFormatting sqref="G18">
    <cfRule type="duplicateValues" dxfId="14521" priority="11496"/>
  </conditionalFormatting>
  <conditionalFormatting sqref="G18">
    <cfRule type="duplicateValues" dxfId="14520" priority="11495"/>
  </conditionalFormatting>
  <conditionalFormatting sqref="G18">
    <cfRule type="duplicateValues" dxfId="14519" priority="11494"/>
  </conditionalFormatting>
  <conditionalFormatting sqref="G18">
    <cfRule type="duplicateValues" dxfId="14518" priority="11493"/>
  </conditionalFormatting>
  <conditionalFormatting sqref="G18">
    <cfRule type="duplicateValues" dxfId="14517" priority="11492"/>
  </conditionalFormatting>
  <conditionalFormatting sqref="G18">
    <cfRule type="duplicateValues" dxfId="14516" priority="11491"/>
  </conditionalFormatting>
  <conditionalFormatting sqref="G18">
    <cfRule type="duplicateValues" dxfId="14515" priority="11490"/>
  </conditionalFormatting>
  <conditionalFormatting sqref="G18">
    <cfRule type="duplicateValues" dxfId="14514" priority="11489"/>
  </conditionalFormatting>
  <conditionalFormatting sqref="G18">
    <cfRule type="duplicateValues" dxfId="14513" priority="11488"/>
  </conditionalFormatting>
  <conditionalFormatting sqref="G18">
    <cfRule type="duplicateValues" dxfId="14512" priority="11487"/>
  </conditionalFormatting>
  <conditionalFormatting sqref="G18">
    <cfRule type="duplicateValues" dxfId="14511" priority="11486"/>
  </conditionalFormatting>
  <conditionalFormatting sqref="G18">
    <cfRule type="duplicateValues" dxfId="14510" priority="11485"/>
  </conditionalFormatting>
  <conditionalFormatting sqref="G18">
    <cfRule type="duplicateValues" dxfId="14509" priority="11484"/>
  </conditionalFormatting>
  <conditionalFormatting sqref="G18">
    <cfRule type="duplicateValues" dxfId="14508" priority="11483"/>
  </conditionalFormatting>
  <conditionalFormatting sqref="G18">
    <cfRule type="duplicateValues" dxfId="14507" priority="11482"/>
  </conditionalFormatting>
  <conditionalFormatting sqref="G18">
    <cfRule type="duplicateValues" dxfId="14506" priority="11481"/>
  </conditionalFormatting>
  <conditionalFormatting sqref="G18">
    <cfRule type="duplicateValues" dxfId="14505" priority="11480"/>
  </conditionalFormatting>
  <conditionalFormatting sqref="G18">
    <cfRule type="duplicateValues" dxfId="14504" priority="11479"/>
  </conditionalFormatting>
  <conditionalFormatting sqref="G18">
    <cfRule type="duplicateValues" dxfId="14503" priority="11478"/>
  </conditionalFormatting>
  <conditionalFormatting sqref="G18">
    <cfRule type="duplicateValues" dxfId="14502" priority="11477"/>
  </conditionalFormatting>
  <conditionalFormatting sqref="G18">
    <cfRule type="duplicateValues" dxfId="14501" priority="11476"/>
  </conditionalFormatting>
  <conditionalFormatting sqref="G18">
    <cfRule type="duplicateValues" dxfId="14500" priority="11475"/>
  </conditionalFormatting>
  <conditionalFormatting sqref="G18">
    <cfRule type="duplicateValues" dxfId="14499" priority="11474"/>
  </conditionalFormatting>
  <conditionalFormatting sqref="G18">
    <cfRule type="duplicateValues" dxfId="14498" priority="11473"/>
  </conditionalFormatting>
  <conditionalFormatting sqref="G18">
    <cfRule type="duplicateValues" dxfId="14497" priority="11472"/>
  </conditionalFormatting>
  <conditionalFormatting sqref="G18">
    <cfRule type="duplicateValues" dxfId="14496" priority="11471"/>
  </conditionalFormatting>
  <conditionalFormatting sqref="G18">
    <cfRule type="duplicateValues" dxfId="14495" priority="11470"/>
  </conditionalFormatting>
  <conditionalFormatting sqref="G18">
    <cfRule type="duplicateValues" dxfId="14494" priority="11469"/>
  </conditionalFormatting>
  <conditionalFormatting sqref="G18">
    <cfRule type="duplicateValues" dxfId="14493" priority="11468"/>
  </conditionalFormatting>
  <conditionalFormatting sqref="G18">
    <cfRule type="duplicateValues" dxfId="14492" priority="11467"/>
  </conditionalFormatting>
  <conditionalFormatting sqref="G18">
    <cfRule type="duplicateValues" dxfId="14491" priority="11466"/>
  </conditionalFormatting>
  <conditionalFormatting sqref="G18">
    <cfRule type="duplicateValues" dxfId="14490" priority="11465"/>
  </conditionalFormatting>
  <conditionalFormatting sqref="G18">
    <cfRule type="duplicateValues" dxfId="14489" priority="11464"/>
  </conditionalFormatting>
  <conditionalFormatting sqref="G18">
    <cfRule type="duplicateValues" dxfId="14488" priority="11463"/>
  </conditionalFormatting>
  <conditionalFormatting sqref="G18">
    <cfRule type="duplicateValues" dxfId="14487" priority="11462"/>
  </conditionalFormatting>
  <conditionalFormatting sqref="G18">
    <cfRule type="duplicateValues" dxfId="14486" priority="11461"/>
  </conditionalFormatting>
  <conditionalFormatting sqref="G18">
    <cfRule type="duplicateValues" dxfId="14485" priority="11460"/>
  </conditionalFormatting>
  <conditionalFormatting sqref="G18">
    <cfRule type="duplicateValues" dxfId="14484" priority="11459"/>
  </conditionalFormatting>
  <conditionalFormatting sqref="G18">
    <cfRule type="duplicateValues" dxfId="14483" priority="11458"/>
  </conditionalFormatting>
  <conditionalFormatting sqref="G18">
    <cfRule type="duplicateValues" dxfId="14482" priority="11457"/>
  </conditionalFormatting>
  <conditionalFormatting sqref="G18">
    <cfRule type="duplicateValues" dxfId="14481" priority="11456"/>
  </conditionalFormatting>
  <conditionalFormatting sqref="G18">
    <cfRule type="duplicateValues" dxfId="14480" priority="11455"/>
  </conditionalFormatting>
  <conditionalFormatting sqref="G18">
    <cfRule type="duplicateValues" dxfId="14479" priority="11454"/>
  </conditionalFormatting>
  <conditionalFormatting sqref="G18">
    <cfRule type="duplicateValues" dxfId="14478" priority="11453"/>
  </conditionalFormatting>
  <conditionalFormatting sqref="G18">
    <cfRule type="duplicateValues" dxfId="14477" priority="11452"/>
  </conditionalFormatting>
  <conditionalFormatting sqref="G18">
    <cfRule type="duplicateValues" dxfId="14476" priority="11451"/>
  </conditionalFormatting>
  <conditionalFormatting sqref="G18">
    <cfRule type="duplicateValues" dxfId="14475" priority="11450"/>
  </conditionalFormatting>
  <conditionalFormatting sqref="G18">
    <cfRule type="duplicateValues" dxfId="14474" priority="11449"/>
  </conditionalFormatting>
  <conditionalFormatting sqref="G18">
    <cfRule type="duplicateValues" dxfId="14473" priority="11448"/>
  </conditionalFormatting>
  <conditionalFormatting sqref="G18">
    <cfRule type="duplicateValues" dxfId="14472" priority="11447"/>
  </conditionalFormatting>
  <conditionalFormatting sqref="G18">
    <cfRule type="duplicateValues" dxfId="14471" priority="11446"/>
  </conditionalFormatting>
  <conditionalFormatting sqref="G18">
    <cfRule type="duplicateValues" dxfId="14470" priority="11445"/>
  </conditionalFormatting>
  <conditionalFormatting sqref="G18">
    <cfRule type="duplicateValues" dxfId="14469" priority="11444"/>
  </conditionalFormatting>
  <conditionalFormatting sqref="G18">
    <cfRule type="duplicateValues" dxfId="14468" priority="11443"/>
  </conditionalFormatting>
  <conditionalFormatting sqref="G18">
    <cfRule type="duplicateValues" dxfId="14467" priority="11442"/>
  </conditionalFormatting>
  <conditionalFormatting sqref="G18">
    <cfRule type="duplicateValues" dxfId="14466" priority="11441"/>
  </conditionalFormatting>
  <conditionalFormatting sqref="G18">
    <cfRule type="duplicateValues" dxfId="14465" priority="11440"/>
  </conditionalFormatting>
  <conditionalFormatting sqref="G18">
    <cfRule type="duplicateValues" dxfId="14464" priority="11439"/>
  </conditionalFormatting>
  <conditionalFormatting sqref="G18">
    <cfRule type="duplicateValues" dxfId="14463" priority="11438"/>
  </conditionalFormatting>
  <conditionalFormatting sqref="G18">
    <cfRule type="duplicateValues" dxfId="14462" priority="11437"/>
  </conditionalFormatting>
  <conditionalFormatting sqref="G18">
    <cfRule type="duplicateValues" dxfId="14461" priority="11436"/>
  </conditionalFormatting>
  <conditionalFormatting sqref="G18">
    <cfRule type="duplicateValues" dxfId="14460" priority="11435"/>
  </conditionalFormatting>
  <conditionalFormatting sqref="G18">
    <cfRule type="duplicateValues" dxfId="14459" priority="11434"/>
  </conditionalFormatting>
  <conditionalFormatting sqref="G18">
    <cfRule type="duplicateValues" dxfId="14458" priority="11433"/>
  </conditionalFormatting>
  <conditionalFormatting sqref="G18">
    <cfRule type="duplicateValues" dxfId="14457" priority="11432"/>
  </conditionalFormatting>
  <conditionalFormatting sqref="G18">
    <cfRule type="duplicateValues" dxfId="14456" priority="11431"/>
  </conditionalFormatting>
  <conditionalFormatting sqref="G18">
    <cfRule type="duplicateValues" dxfId="14455" priority="11430"/>
  </conditionalFormatting>
  <conditionalFormatting sqref="G18">
    <cfRule type="duplicateValues" dxfId="14454" priority="11429"/>
  </conditionalFormatting>
  <conditionalFormatting sqref="G18">
    <cfRule type="duplicateValues" dxfId="14453" priority="11428"/>
  </conditionalFormatting>
  <conditionalFormatting sqref="G18">
    <cfRule type="duplicateValues" dxfId="14452" priority="11427"/>
  </conditionalFormatting>
  <conditionalFormatting sqref="G18">
    <cfRule type="duplicateValues" dxfId="14451" priority="11426"/>
  </conditionalFormatting>
  <conditionalFormatting sqref="G18">
    <cfRule type="duplicateValues" dxfId="14450" priority="11425"/>
  </conditionalFormatting>
  <conditionalFormatting sqref="G18">
    <cfRule type="duplicateValues" dxfId="14449" priority="11424"/>
  </conditionalFormatting>
  <conditionalFormatting sqref="G18">
    <cfRule type="duplicateValues" dxfId="14448" priority="11423"/>
  </conditionalFormatting>
  <conditionalFormatting sqref="G18">
    <cfRule type="duplicateValues" dxfId="14447" priority="11422"/>
  </conditionalFormatting>
  <conditionalFormatting sqref="G18">
    <cfRule type="duplicateValues" dxfId="14446" priority="11421"/>
  </conditionalFormatting>
  <conditionalFormatting sqref="G18">
    <cfRule type="duplicateValues" dxfId="14445" priority="11420"/>
  </conditionalFormatting>
  <conditionalFormatting sqref="G18">
    <cfRule type="duplicateValues" dxfId="14444" priority="11419"/>
  </conditionalFormatting>
  <conditionalFormatting sqref="G18">
    <cfRule type="duplicateValues" dxfId="14443" priority="11418"/>
  </conditionalFormatting>
  <conditionalFormatting sqref="G18">
    <cfRule type="duplicateValues" dxfId="14442" priority="11417"/>
  </conditionalFormatting>
  <conditionalFormatting sqref="G18">
    <cfRule type="duplicateValues" dxfId="14441" priority="11416"/>
  </conditionalFormatting>
  <conditionalFormatting sqref="G18">
    <cfRule type="duplicateValues" dxfId="14440" priority="11415"/>
  </conditionalFormatting>
  <conditionalFormatting sqref="G18">
    <cfRule type="duplicateValues" dxfId="14439" priority="11414"/>
  </conditionalFormatting>
  <conditionalFormatting sqref="G18">
    <cfRule type="duplicateValues" dxfId="14438" priority="11413"/>
  </conditionalFormatting>
  <conditionalFormatting sqref="G18">
    <cfRule type="duplicateValues" dxfId="14437" priority="11412"/>
  </conditionalFormatting>
  <conditionalFormatting sqref="G18">
    <cfRule type="duplicateValues" dxfId="14436" priority="11411"/>
  </conditionalFormatting>
  <conditionalFormatting sqref="G18">
    <cfRule type="duplicateValues" dxfId="14435" priority="11410"/>
  </conditionalFormatting>
  <conditionalFormatting sqref="G18">
    <cfRule type="duplicateValues" dxfId="14434" priority="11409"/>
  </conditionalFormatting>
  <conditionalFormatting sqref="G18">
    <cfRule type="duplicateValues" dxfId="14433" priority="11408"/>
  </conditionalFormatting>
  <conditionalFormatting sqref="G18">
    <cfRule type="duplicateValues" dxfId="14432" priority="11407"/>
  </conditionalFormatting>
  <conditionalFormatting sqref="G18">
    <cfRule type="duplicateValues" dxfId="14431" priority="11406"/>
  </conditionalFormatting>
  <conditionalFormatting sqref="G18">
    <cfRule type="duplicateValues" dxfId="14430" priority="11405"/>
  </conditionalFormatting>
  <conditionalFormatting sqref="G18">
    <cfRule type="duplicateValues" dxfId="14429" priority="11404"/>
  </conditionalFormatting>
  <conditionalFormatting sqref="G18">
    <cfRule type="duplicateValues" dxfId="14428" priority="11403"/>
  </conditionalFormatting>
  <conditionalFormatting sqref="G18">
    <cfRule type="duplicateValues" dxfId="14427" priority="11402"/>
  </conditionalFormatting>
  <conditionalFormatting sqref="G18">
    <cfRule type="duplicateValues" dxfId="14426" priority="11401"/>
  </conditionalFormatting>
  <conditionalFormatting sqref="G19">
    <cfRule type="duplicateValues" dxfId="14425" priority="11400"/>
  </conditionalFormatting>
  <conditionalFormatting sqref="G19">
    <cfRule type="duplicateValues" dxfId="14424" priority="11399"/>
  </conditionalFormatting>
  <conditionalFormatting sqref="G19">
    <cfRule type="duplicateValues" dxfId="14423" priority="11398"/>
  </conditionalFormatting>
  <conditionalFormatting sqref="G19">
    <cfRule type="duplicateValues" dxfId="14422" priority="11397"/>
  </conditionalFormatting>
  <conditionalFormatting sqref="G19">
    <cfRule type="duplicateValues" dxfId="14421" priority="11396"/>
  </conditionalFormatting>
  <conditionalFormatting sqref="G19">
    <cfRule type="duplicateValues" dxfId="14420" priority="11395"/>
  </conditionalFormatting>
  <conditionalFormatting sqref="G19">
    <cfRule type="duplicateValues" dxfId="14419" priority="11394"/>
  </conditionalFormatting>
  <conditionalFormatting sqref="G19">
    <cfRule type="duplicateValues" dxfId="14418" priority="11393"/>
  </conditionalFormatting>
  <conditionalFormatting sqref="G19">
    <cfRule type="duplicateValues" dxfId="14417" priority="11392"/>
  </conditionalFormatting>
  <conditionalFormatting sqref="G19">
    <cfRule type="duplicateValues" dxfId="14416" priority="11391"/>
  </conditionalFormatting>
  <conditionalFormatting sqref="G19">
    <cfRule type="duplicateValues" dxfId="14415" priority="11390"/>
  </conditionalFormatting>
  <conditionalFormatting sqref="G19">
    <cfRule type="duplicateValues" dxfId="14414" priority="11389"/>
  </conditionalFormatting>
  <conditionalFormatting sqref="G19">
    <cfRule type="duplicateValues" dxfId="14413" priority="11388"/>
  </conditionalFormatting>
  <conditionalFormatting sqref="G19">
    <cfRule type="duplicateValues" dxfId="14412" priority="11387"/>
  </conditionalFormatting>
  <conditionalFormatting sqref="G19">
    <cfRule type="duplicateValues" dxfId="14411" priority="11386"/>
  </conditionalFormatting>
  <conditionalFormatting sqref="G19">
    <cfRule type="duplicateValues" dxfId="14410" priority="11385"/>
  </conditionalFormatting>
  <conditionalFormatting sqref="G19">
    <cfRule type="duplicateValues" dxfId="14409" priority="11384"/>
  </conditionalFormatting>
  <conditionalFormatting sqref="G19">
    <cfRule type="duplicateValues" dxfId="14408" priority="11383"/>
  </conditionalFormatting>
  <conditionalFormatting sqref="G19">
    <cfRule type="duplicateValues" dxfId="14407" priority="11382"/>
  </conditionalFormatting>
  <conditionalFormatting sqref="G19">
    <cfRule type="duplicateValues" dxfId="14406" priority="11381"/>
  </conditionalFormatting>
  <conditionalFormatting sqref="G19">
    <cfRule type="duplicateValues" dxfId="14405" priority="11380"/>
  </conditionalFormatting>
  <conditionalFormatting sqref="G19">
    <cfRule type="duplicateValues" dxfId="14404" priority="11379"/>
  </conditionalFormatting>
  <conditionalFormatting sqref="G19">
    <cfRule type="duplicateValues" dxfId="14403" priority="11378"/>
  </conditionalFormatting>
  <conditionalFormatting sqref="G19">
    <cfRule type="duplicateValues" dxfId="14402" priority="11377"/>
  </conditionalFormatting>
  <conditionalFormatting sqref="G19">
    <cfRule type="duplicateValues" dxfId="14401" priority="11376"/>
  </conditionalFormatting>
  <conditionalFormatting sqref="G19">
    <cfRule type="duplicateValues" dxfId="14400" priority="11375"/>
  </conditionalFormatting>
  <conditionalFormatting sqref="G19">
    <cfRule type="duplicateValues" dxfId="14399" priority="11374"/>
  </conditionalFormatting>
  <conditionalFormatting sqref="G19">
    <cfRule type="duplicateValues" dxfId="14398" priority="11373"/>
  </conditionalFormatting>
  <conditionalFormatting sqref="G19">
    <cfRule type="duplicateValues" dxfId="14397" priority="11372"/>
  </conditionalFormatting>
  <conditionalFormatting sqref="G19">
    <cfRule type="duplicateValues" dxfId="14396" priority="11371"/>
  </conditionalFormatting>
  <conditionalFormatting sqref="G19">
    <cfRule type="duplicateValues" dxfId="14395" priority="11370"/>
  </conditionalFormatting>
  <conditionalFormatting sqref="G19">
    <cfRule type="duplicateValues" dxfId="14394" priority="11369"/>
  </conditionalFormatting>
  <conditionalFormatting sqref="G19">
    <cfRule type="duplicateValues" dxfId="14393" priority="11368"/>
  </conditionalFormatting>
  <conditionalFormatting sqref="G19">
    <cfRule type="duplicateValues" dxfId="14392" priority="11367"/>
  </conditionalFormatting>
  <conditionalFormatting sqref="G19">
    <cfRule type="duplicateValues" dxfId="14391" priority="11366"/>
  </conditionalFormatting>
  <conditionalFormatting sqref="G19">
    <cfRule type="duplicateValues" dxfId="14390" priority="11365"/>
  </conditionalFormatting>
  <conditionalFormatting sqref="G19">
    <cfRule type="duplicateValues" dxfId="14389" priority="11364"/>
  </conditionalFormatting>
  <conditionalFormatting sqref="G19">
    <cfRule type="duplicateValues" dxfId="14388" priority="11363"/>
  </conditionalFormatting>
  <conditionalFormatting sqref="G19">
    <cfRule type="duplicateValues" dxfId="14387" priority="11362"/>
  </conditionalFormatting>
  <conditionalFormatting sqref="G19">
    <cfRule type="duplicateValues" dxfId="14386" priority="11361"/>
  </conditionalFormatting>
  <conditionalFormatting sqref="G19">
    <cfRule type="duplicateValues" dxfId="14385" priority="11360"/>
  </conditionalFormatting>
  <conditionalFormatting sqref="G19">
    <cfRule type="duplicateValues" dxfId="14384" priority="11359"/>
  </conditionalFormatting>
  <conditionalFormatting sqref="G19">
    <cfRule type="duplicateValues" dxfId="14383" priority="11358"/>
  </conditionalFormatting>
  <conditionalFormatting sqref="G19">
    <cfRule type="duplicateValues" dxfId="14382" priority="11357"/>
  </conditionalFormatting>
  <conditionalFormatting sqref="G19">
    <cfRule type="duplicateValues" dxfId="14381" priority="11356"/>
  </conditionalFormatting>
  <conditionalFormatting sqref="G19">
    <cfRule type="duplicateValues" dxfId="14380" priority="11355"/>
  </conditionalFormatting>
  <conditionalFormatting sqref="G19">
    <cfRule type="duplicateValues" dxfId="14379" priority="11354"/>
  </conditionalFormatting>
  <conditionalFormatting sqref="G19">
    <cfRule type="duplicateValues" dxfId="14378" priority="11353"/>
  </conditionalFormatting>
  <conditionalFormatting sqref="G19">
    <cfRule type="duplicateValues" dxfId="14377" priority="11352"/>
  </conditionalFormatting>
  <conditionalFormatting sqref="G19">
    <cfRule type="duplicateValues" dxfId="14376" priority="11351"/>
  </conditionalFormatting>
  <conditionalFormatting sqref="G19">
    <cfRule type="duplicateValues" dxfId="14375" priority="11350"/>
  </conditionalFormatting>
  <conditionalFormatting sqref="G19">
    <cfRule type="duplicateValues" dxfId="14374" priority="11349"/>
  </conditionalFormatting>
  <conditionalFormatting sqref="G19">
    <cfRule type="duplicateValues" dxfId="14373" priority="11348"/>
  </conditionalFormatting>
  <conditionalFormatting sqref="G19">
    <cfRule type="duplicateValues" dxfId="14372" priority="11347"/>
  </conditionalFormatting>
  <conditionalFormatting sqref="G19">
    <cfRule type="duplicateValues" dxfId="14371" priority="11346"/>
  </conditionalFormatting>
  <conditionalFormatting sqref="G19">
    <cfRule type="duplicateValues" dxfId="14370" priority="11345"/>
  </conditionalFormatting>
  <conditionalFormatting sqref="G19">
    <cfRule type="duplicateValues" dxfId="14369" priority="11344"/>
  </conditionalFormatting>
  <conditionalFormatting sqref="G19">
    <cfRule type="duplicateValues" dxfId="14368" priority="11343"/>
  </conditionalFormatting>
  <conditionalFormatting sqref="G19">
    <cfRule type="duplicateValues" dxfId="14367" priority="11342"/>
  </conditionalFormatting>
  <conditionalFormatting sqref="G19">
    <cfRule type="duplicateValues" dxfId="14366" priority="11341"/>
  </conditionalFormatting>
  <conditionalFormatting sqref="G19">
    <cfRule type="duplicateValues" dxfId="14365" priority="11340"/>
  </conditionalFormatting>
  <conditionalFormatting sqref="G19">
    <cfRule type="duplicateValues" dxfId="14364" priority="11339"/>
  </conditionalFormatting>
  <conditionalFormatting sqref="G19">
    <cfRule type="duplicateValues" dxfId="14363" priority="11338"/>
  </conditionalFormatting>
  <conditionalFormatting sqref="G19">
    <cfRule type="duplicateValues" dxfId="14362" priority="11337"/>
  </conditionalFormatting>
  <conditionalFormatting sqref="G19">
    <cfRule type="duplicateValues" dxfId="14361" priority="11336"/>
  </conditionalFormatting>
  <conditionalFormatting sqref="G19">
    <cfRule type="duplicateValues" dxfId="14360" priority="11335"/>
  </conditionalFormatting>
  <conditionalFormatting sqref="G19">
    <cfRule type="duplicateValues" dxfId="14359" priority="11334"/>
  </conditionalFormatting>
  <conditionalFormatting sqref="G19">
    <cfRule type="duplicateValues" dxfId="14358" priority="11333"/>
  </conditionalFormatting>
  <conditionalFormatting sqref="G19">
    <cfRule type="duplicateValues" dxfId="14357" priority="11332"/>
  </conditionalFormatting>
  <conditionalFormatting sqref="G19">
    <cfRule type="duplicateValues" dxfId="14356" priority="11331"/>
  </conditionalFormatting>
  <conditionalFormatting sqref="G19">
    <cfRule type="duplicateValues" dxfId="14355" priority="11330"/>
  </conditionalFormatting>
  <conditionalFormatting sqref="G19">
    <cfRule type="duplicateValues" dxfId="14354" priority="11329"/>
  </conditionalFormatting>
  <conditionalFormatting sqref="G19">
    <cfRule type="duplicateValues" dxfId="14353" priority="11328"/>
  </conditionalFormatting>
  <conditionalFormatting sqref="G19">
    <cfRule type="duplicateValues" dxfId="14352" priority="11327"/>
  </conditionalFormatting>
  <conditionalFormatting sqref="G19">
    <cfRule type="duplicateValues" dxfId="14351" priority="11326"/>
  </conditionalFormatting>
  <conditionalFormatting sqref="G19">
    <cfRule type="duplicateValues" dxfId="14350" priority="11325"/>
  </conditionalFormatting>
  <conditionalFormatting sqref="G19">
    <cfRule type="duplicateValues" dxfId="14349" priority="11324"/>
  </conditionalFormatting>
  <conditionalFormatting sqref="G19">
    <cfRule type="duplicateValues" dxfId="14348" priority="11323"/>
  </conditionalFormatting>
  <conditionalFormatting sqref="G19">
    <cfRule type="duplicateValues" dxfId="14347" priority="11322"/>
  </conditionalFormatting>
  <conditionalFormatting sqref="G19">
    <cfRule type="duplicateValues" dxfId="14346" priority="11321"/>
  </conditionalFormatting>
  <conditionalFormatting sqref="G19">
    <cfRule type="duplicateValues" dxfId="14345" priority="11320"/>
  </conditionalFormatting>
  <conditionalFormatting sqref="G19">
    <cfRule type="duplicateValues" dxfId="14344" priority="11319"/>
  </conditionalFormatting>
  <conditionalFormatting sqref="G19">
    <cfRule type="duplicateValues" dxfId="14343" priority="11318"/>
  </conditionalFormatting>
  <conditionalFormatting sqref="G19">
    <cfRule type="duplicateValues" dxfId="14342" priority="11317"/>
  </conditionalFormatting>
  <conditionalFormatting sqref="G19">
    <cfRule type="duplicateValues" dxfId="14341" priority="11316"/>
  </conditionalFormatting>
  <conditionalFormatting sqref="G19">
    <cfRule type="duplicateValues" dxfId="14340" priority="11315"/>
  </conditionalFormatting>
  <conditionalFormatting sqref="G19">
    <cfRule type="duplicateValues" dxfId="14339" priority="11314"/>
  </conditionalFormatting>
  <conditionalFormatting sqref="G19">
    <cfRule type="duplicateValues" dxfId="14338" priority="11313"/>
  </conditionalFormatting>
  <conditionalFormatting sqref="G19">
    <cfRule type="duplicateValues" dxfId="14337" priority="11312"/>
  </conditionalFormatting>
  <conditionalFormatting sqref="G19">
    <cfRule type="duplicateValues" dxfId="14336" priority="11311"/>
  </conditionalFormatting>
  <conditionalFormatting sqref="G19">
    <cfRule type="duplicateValues" dxfId="14335" priority="11310"/>
  </conditionalFormatting>
  <conditionalFormatting sqref="G19">
    <cfRule type="duplicateValues" dxfId="14334" priority="11309"/>
  </conditionalFormatting>
  <conditionalFormatting sqref="G19">
    <cfRule type="duplicateValues" dxfId="14333" priority="11308"/>
  </conditionalFormatting>
  <conditionalFormatting sqref="G19">
    <cfRule type="duplicateValues" dxfId="14332" priority="11307"/>
  </conditionalFormatting>
  <conditionalFormatting sqref="G19">
    <cfRule type="duplicateValues" dxfId="14331" priority="11306"/>
  </conditionalFormatting>
  <conditionalFormatting sqref="G19">
    <cfRule type="duplicateValues" dxfId="14330" priority="11305"/>
  </conditionalFormatting>
  <conditionalFormatting sqref="G19">
    <cfRule type="duplicateValues" dxfId="14329" priority="11304"/>
  </conditionalFormatting>
  <conditionalFormatting sqref="G19">
    <cfRule type="duplicateValues" dxfId="14328" priority="11303"/>
  </conditionalFormatting>
  <conditionalFormatting sqref="G19">
    <cfRule type="duplicateValues" dxfId="14327" priority="11302"/>
  </conditionalFormatting>
  <conditionalFormatting sqref="G19">
    <cfRule type="duplicateValues" dxfId="14326" priority="11301"/>
  </conditionalFormatting>
  <conditionalFormatting sqref="G19">
    <cfRule type="duplicateValues" dxfId="14325" priority="11300"/>
  </conditionalFormatting>
  <conditionalFormatting sqref="G19">
    <cfRule type="duplicateValues" dxfId="14324" priority="11299"/>
  </conditionalFormatting>
  <conditionalFormatting sqref="G19">
    <cfRule type="duplicateValues" dxfId="14323" priority="11298"/>
  </conditionalFormatting>
  <conditionalFormatting sqref="G19">
    <cfRule type="duplicateValues" dxfId="14322" priority="11297"/>
  </conditionalFormatting>
  <conditionalFormatting sqref="G19">
    <cfRule type="duplicateValues" dxfId="14321" priority="11296"/>
  </conditionalFormatting>
  <conditionalFormatting sqref="G19">
    <cfRule type="duplicateValues" dxfId="14320" priority="11295"/>
  </conditionalFormatting>
  <conditionalFormatting sqref="G19">
    <cfRule type="duplicateValues" dxfId="14319" priority="11294"/>
  </conditionalFormatting>
  <conditionalFormatting sqref="G19">
    <cfRule type="duplicateValues" dxfId="14318" priority="11293"/>
  </conditionalFormatting>
  <conditionalFormatting sqref="G19">
    <cfRule type="duplicateValues" dxfId="14317" priority="11292"/>
  </conditionalFormatting>
  <conditionalFormatting sqref="G19">
    <cfRule type="duplicateValues" dxfId="14316" priority="11291"/>
  </conditionalFormatting>
  <conditionalFormatting sqref="G19">
    <cfRule type="duplicateValues" dxfId="14315" priority="11290"/>
  </conditionalFormatting>
  <conditionalFormatting sqref="G19">
    <cfRule type="duplicateValues" dxfId="14314" priority="11289"/>
  </conditionalFormatting>
  <conditionalFormatting sqref="G19">
    <cfRule type="duplicateValues" dxfId="14313" priority="11288"/>
  </conditionalFormatting>
  <conditionalFormatting sqref="G19">
    <cfRule type="duplicateValues" dxfId="14312" priority="11287"/>
  </conditionalFormatting>
  <conditionalFormatting sqref="G19">
    <cfRule type="duplicateValues" dxfId="14311" priority="11286"/>
  </conditionalFormatting>
  <conditionalFormatting sqref="G19">
    <cfRule type="duplicateValues" dxfId="14310" priority="11285"/>
  </conditionalFormatting>
  <conditionalFormatting sqref="G19">
    <cfRule type="duplicateValues" dxfId="14309" priority="11284"/>
  </conditionalFormatting>
  <conditionalFormatting sqref="G19">
    <cfRule type="duplicateValues" dxfId="14308" priority="11283"/>
  </conditionalFormatting>
  <conditionalFormatting sqref="G19">
    <cfRule type="duplicateValues" dxfId="14307" priority="11282"/>
  </conditionalFormatting>
  <conditionalFormatting sqref="G19">
    <cfRule type="duplicateValues" dxfId="14306" priority="11281"/>
  </conditionalFormatting>
  <conditionalFormatting sqref="G19">
    <cfRule type="duplicateValues" dxfId="14305" priority="11280"/>
  </conditionalFormatting>
  <conditionalFormatting sqref="G19">
    <cfRule type="duplicateValues" dxfId="14304" priority="11279"/>
  </conditionalFormatting>
  <conditionalFormatting sqref="G19">
    <cfRule type="duplicateValues" dxfId="14303" priority="11278"/>
  </conditionalFormatting>
  <conditionalFormatting sqref="G19">
    <cfRule type="duplicateValues" dxfId="14302" priority="11277"/>
  </conditionalFormatting>
  <conditionalFormatting sqref="G19">
    <cfRule type="duplicateValues" dxfId="14301" priority="11276"/>
  </conditionalFormatting>
  <conditionalFormatting sqref="G19">
    <cfRule type="duplicateValues" dxfId="14300" priority="11275"/>
  </conditionalFormatting>
  <conditionalFormatting sqref="G19">
    <cfRule type="duplicateValues" dxfId="14299" priority="11274"/>
  </conditionalFormatting>
  <conditionalFormatting sqref="G19">
    <cfRule type="duplicateValues" dxfId="14298" priority="11273"/>
  </conditionalFormatting>
  <conditionalFormatting sqref="G19">
    <cfRule type="duplicateValues" dxfId="14297" priority="11272"/>
  </conditionalFormatting>
  <conditionalFormatting sqref="G19">
    <cfRule type="duplicateValues" dxfId="14296" priority="11271"/>
  </conditionalFormatting>
  <conditionalFormatting sqref="G19">
    <cfRule type="duplicateValues" dxfId="14295" priority="11270"/>
  </conditionalFormatting>
  <conditionalFormatting sqref="G19">
    <cfRule type="duplicateValues" dxfId="14294" priority="11269"/>
  </conditionalFormatting>
  <conditionalFormatting sqref="G19">
    <cfRule type="duplicateValues" dxfId="14293" priority="11268"/>
  </conditionalFormatting>
  <conditionalFormatting sqref="G19">
    <cfRule type="duplicateValues" dxfId="14292" priority="11267"/>
  </conditionalFormatting>
  <conditionalFormatting sqref="G19">
    <cfRule type="duplicateValues" dxfId="14291" priority="11266"/>
  </conditionalFormatting>
  <conditionalFormatting sqref="G19">
    <cfRule type="duplicateValues" dxfId="14290" priority="11265"/>
  </conditionalFormatting>
  <conditionalFormatting sqref="G19">
    <cfRule type="duplicateValues" dxfId="14289" priority="11264"/>
  </conditionalFormatting>
  <conditionalFormatting sqref="G19">
    <cfRule type="duplicateValues" dxfId="14288" priority="11263"/>
  </conditionalFormatting>
  <conditionalFormatting sqref="G22">
    <cfRule type="duplicateValues" dxfId="14287" priority="11262"/>
  </conditionalFormatting>
  <conditionalFormatting sqref="G33">
    <cfRule type="duplicateValues" dxfId="14286" priority="11261"/>
  </conditionalFormatting>
  <conditionalFormatting sqref="G33">
    <cfRule type="duplicateValues" dxfId="14285" priority="11260"/>
  </conditionalFormatting>
  <conditionalFormatting sqref="G33">
    <cfRule type="duplicateValues" dxfId="14284" priority="11259"/>
  </conditionalFormatting>
  <conditionalFormatting sqref="G33">
    <cfRule type="duplicateValues" dxfId="14283" priority="11258"/>
  </conditionalFormatting>
  <conditionalFormatting sqref="G33">
    <cfRule type="duplicateValues" dxfId="14282" priority="11257"/>
  </conditionalFormatting>
  <conditionalFormatting sqref="G33">
    <cfRule type="duplicateValues" dxfId="14281" priority="11256"/>
  </conditionalFormatting>
  <conditionalFormatting sqref="G33">
    <cfRule type="duplicateValues" dxfId="14280" priority="11255"/>
  </conditionalFormatting>
  <conditionalFormatting sqref="G33">
    <cfRule type="duplicateValues" dxfId="14279" priority="11254"/>
  </conditionalFormatting>
  <conditionalFormatting sqref="G33">
    <cfRule type="duplicateValues" dxfId="14278" priority="11253"/>
  </conditionalFormatting>
  <conditionalFormatting sqref="G33">
    <cfRule type="duplicateValues" dxfId="14277" priority="11252"/>
  </conditionalFormatting>
  <conditionalFormatting sqref="G33">
    <cfRule type="duplicateValues" dxfId="14276" priority="11251"/>
  </conditionalFormatting>
  <conditionalFormatting sqref="G33">
    <cfRule type="duplicateValues" dxfId="14275" priority="11250"/>
  </conditionalFormatting>
  <conditionalFormatting sqref="G33">
    <cfRule type="duplicateValues" dxfId="14274" priority="11249"/>
  </conditionalFormatting>
  <conditionalFormatting sqref="G33">
    <cfRule type="duplicateValues" dxfId="14273" priority="11248"/>
  </conditionalFormatting>
  <conditionalFormatting sqref="G33">
    <cfRule type="duplicateValues" dxfId="14272" priority="11247"/>
  </conditionalFormatting>
  <conditionalFormatting sqref="G33">
    <cfRule type="duplicateValues" dxfId="14271" priority="11246"/>
  </conditionalFormatting>
  <conditionalFormatting sqref="G33">
    <cfRule type="duplicateValues" dxfId="14270" priority="11245"/>
  </conditionalFormatting>
  <conditionalFormatting sqref="G33">
    <cfRule type="duplicateValues" dxfId="14269" priority="11244"/>
  </conditionalFormatting>
  <conditionalFormatting sqref="G33">
    <cfRule type="duplicateValues" dxfId="14268" priority="11243"/>
  </conditionalFormatting>
  <conditionalFormatting sqref="G33">
    <cfRule type="duplicateValues" dxfId="14267" priority="11242"/>
  </conditionalFormatting>
  <conditionalFormatting sqref="G33">
    <cfRule type="duplicateValues" dxfId="14266" priority="11241"/>
  </conditionalFormatting>
  <conditionalFormatting sqref="G33">
    <cfRule type="duplicateValues" dxfId="14265" priority="11240"/>
  </conditionalFormatting>
  <conditionalFormatting sqref="G33">
    <cfRule type="duplicateValues" dxfId="14264" priority="11239"/>
  </conditionalFormatting>
  <conditionalFormatting sqref="G33">
    <cfRule type="duplicateValues" dxfId="14263" priority="11238"/>
  </conditionalFormatting>
  <conditionalFormatting sqref="G33">
    <cfRule type="duplicateValues" dxfId="14262" priority="11237"/>
  </conditionalFormatting>
  <conditionalFormatting sqref="G33">
    <cfRule type="duplicateValues" dxfId="14261" priority="11236"/>
  </conditionalFormatting>
  <conditionalFormatting sqref="G33">
    <cfRule type="duplicateValues" dxfId="14260" priority="11235"/>
  </conditionalFormatting>
  <conditionalFormatting sqref="G33">
    <cfRule type="duplicateValues" dxfId="14259" priority="11234"/>
  </conditionalFormatting>
  <conditionalFormatting sqref="G33">
    <cfRule type="duplicateValues" dxfId="14258" priority="11233"/>
  </conditionalFormatting>
  <conditionalFormatting sqref="G33">
    <cfRule type="duplicateValues" dxfId="14257" priority="11232"/>
  </conditionalFormatting>
  <conditionalFormatting sqref="G33">
    <cfRule type="duplicateValues" dxfId="14256" priority="11231"/>
  </conditionalFormatting>
  <conditionalFormatting sqref="G33">
    <cfRule type="duplicateValues" dxfId="14255" priority="11230"/>
  </conditionalFormatting>
  <conditionalFormatting sqref="G33">
    <cfRule type="duplicateValues" dxfId="14254" priority="11229"/>
  </conditionalFormatting>
  <conditionalFormatting sqref="G33">
    <cfRule type="duplicateValues" dxfId="14253" priority="11228"/>
  </conditionalFormatting>
  <conditionalFormatting sqref="G33">
    <cfRule type="duplicateValues" dxfId="14252" priority="11227"/>
  </conditionalFormatting>
  <conditionalFormatting sqref="G33">
    <cfRule type="duplicateValues" dxfId="14251" priority="11226"/>
  </conditionalFormatting>
  <conditionalFormatting sqref="G33">
    <cfRule type="duplicateValues" dxfId="14250" priority="11225"/>
  </conditionalFormatting>
  <conditionalFormatting sqref="G33">
    <cfRule type="duplicateValues" dxfId="14249" priority="11224"/>
  </conditionalFormatting>
  <conditionalFormatting sqref="G33">
    <cfRule type="duplicateValues" dxfId="14248" priority="11223"/>
  </conditionalFormatting>
  <conditionalFormatting sqref="G33">
    <cfRule type="duplicateValues" dxfId="14247" priority="11222"/>
  </conditionalFormatting>
  <conditionalFormatting sqref="G33">
    <cfRule type="duplicateValues" dxfId="14246" priority="11221"/>
  </conditionalFormatting>
  <conditionalFormatting sqref="G33">
    <cfRule type="duplicateValues" dxfId="14245" priority="11220"/>
  </conditionalFormatting>
  <conditionalFormatting sqref="G33">
    <cfRule type="duplicateValues" dxfId="14244" priority="11219"/>
  </conditionalFormatting>
  <conditionalFormatting sqref="G33">
    <cfRule type="duplicateValues" dxfId="14243" priority="11218"/>
  </conditionalFormatting>
  <conditionalFormatting sqref="G33">
    <cfRule type="duplicateValues" dxfId="14242" priority="11217"/>
  </conditionalFormatting>
  <conditionalFormatting sqref="G33">
    <cfRule type="duplicateValues" dxfId="14241" priority="11216"/>
  </conditionalFormatting>
  <conditionalFormatting sqref="G33">
    <cfRule type="duplicateValues" dxfId="14240" priority="11215"/>
  </conditionalFormatting>
  <conditionalFormatting sqref="G33">
    <cfRule type="duplicateValues" dxfId="14239" priority="11214"/>
  </conditionalFormatting>
  <conditionalFormatting sqref="G33">
    <cfRule type="duplicateValues" dxfId="14238" priority="11213"/>
  </conditionalFormatting>
  <conditionalFormatting sqref="G33">
    <cfRule type="duplicateValues" dxfId="14237" priority="11212"/>
  </conditionalFormatting>
  <conditionalFormatting sqref="G33">
    <cfRule type="duplicateValues" dxfId="14236" priority="11211"/>
  </conditionalFormatting>
  <conditionalFormatting sqref="G33">
    <cfRule type="duplicateValues" dxfId="14235" priority="11210"/>
  </conditionalFormatting>
  <conditionalFormatting sqref="G33">
    <cfRule type="duplicateValues" dxfId="14234" priority="11209"/>
  </conditionalFormatting>
  <conditionalFormatting sqref="G33">
    <cfRule type="duplicateValues" dxfId="14233" priority="11208"/>
  </conditionalFormatting>
  <conditionalFormatting sqref="G33">
    <cfRule type="duplicateValues" dxfId="14232" priority="11207"/>
  </conditionalFormatting>
  <conditionalFormatting sqref="G33">
    <cfRule type="duplicateValues" dxfId="14231" priority="11206"/>
  </conditionalFormatting>
  <conditionalFormatting sqref="G33">
    <cfRule type="duplicateValues" dxfId="14230" priority="11205"/>
  </conditionalFormatting>
  <conditionalFormatting sqref="G33">
    <cfRule type="duplicateValues" dxfId="14229" priority="11204"/>
  </conditionalFormatting>
  <conditionalFormatting sqref="G33">
    <cfRule type="duplicateValues" dxfId="14228" priority="11203"/>
  </conditionalFormatting>
  <conditionalFormatting sqref="G33">
    <cfRule type="duplicateValues" dxfId="14227" priority="11202"/>
  </conditionalFormatting>
  <conditionalFormatting sqref="G33">
    <cfRule type="duplicateValues" dxfId="14226" priority="11201"/>
  </conditionalFormatting>
  <conditionalFormatting sqref="G33">
    <cfRule type="duplicateValues" dxfId="14225" priority="11200"/>
  </conditionalFormatting>
  <conditionalFormatting sqref="G33">
    <cfRule type="duplicateValues" dxfId="14224" priority="11199"/>
  </conditionalFormatting>
  <conditionalFormatting sqref="G33">
    <cfRule type="duplicateValues" dxfId="14223" priority="11198"/>
  </conditionalFormatting>
  <conditionalFormatting sqref="G33">
    <cfRule type="duplicateValues" dxfId="14222" priority="11197"/>
  </conditionalFormatting>
  <conditionalFormatting sqref="G33">
    <cfRule type="duplicateValues" dxfId="14221" priority="11196"/>
  </conditionalFormatting>
  <conditionalFormatting sqref="G33">
    <cfRule type="duplicateValues" dxfId="14220" priority="11195"/>
  </conditionalFormatting>
  <conditionalFormatting sqref="G33">
    <cfRule type="duplicateValues" dxfId="14219" priority="11194"/>
  </conditionalFormatting>
  <conditionalFormatting sqref="G33">
    <cfRule type="duplicateValues" dxfId="14218" priority="11193"/>
  </conditionalFormatting>
  <conditionalFormatting sqref="G34">
    <cfRule type="duplicateValues" dxfId="14217" priority="11192"/>
  </conditionalFormatting>
  <conditionalFormatting sqref="G35">
    <cfRule type="duplicateValues" dxfId="14216" priority="11191"/>
  </conditionalFormatting>
  <conditionalFormatting sqref="G35">
    <cfRule type="duplicateValues" dxfId="14215" priority="11190"/>
  </conditionalFormatting>
  <conditionalFormatting sqref="G35">
    <cfRule type="duplicateValues" dxfId="14214" priority="11189"/>
  </conditionalFormatting>
  <conditionalFormatting sqref="G35">
    <cfRule type="duplicateValues" dxfId="14213" priority="11188"/>
  </conditionalFormatting>
  <conditionalFormatting sqref="G35">
    <cfRule type="duplicateValues" dxfId="14212" priority="11187"/>
  </conditionalFormatting>
  <conditionalFormatting sqref="G35">
    <cfRule type="duplicateValues" dxfId="14211" priority="11186"/>
  </conditionalFormatting>
  <conditionalFormatting sqref="G35">
    <cfRule type="duplicateValues" dxfId="14210" priority="11185"/>
  </conditionalFormatting>
  <conditionalFormatting sqref="G35">
    <cfRule type="duplicateValues" dxfId="14209" priority="11184"/>
  </conditionalFormatting>
  <conditionalFormatting sqref="G35">
    <cfRule type="duplicateValues" dxfId="14208" priority="11183"/>
  </conditionalFormatting>
  <conditionalFormatting sqref="G35">
    <cfRule type="duplicateValues" dxfId="14207" priority="11182"/>
  </conditionalFormatting>
  <conditionalFormatting sqref="G35">
    <cfRule type="duplicateValues" dxfId="14206" priority="11181"/>
  </conditionalFormatting>
  <conditionalFormatting sqref="G35">
    <cfRule type="duplicateValues" dxfId="14205" priority="11180"/>
  </conditionalFormatting>
  <conditionalFormatting sqref="G35">
    <cfRule type="duplicateValues" dxfId="14204" priority="11179"/>
  </conditionalFormatting>
  <conditionalFormatting sqref="G35">
    <cfRule type="duplicateValues" dxfId="14203" priority="11178"/>
  </conditionalFormatting>
  <conditionalFormatting sqref="G35">
    <cfRule type="duplicateValues" dxfId="14202" priority="11177"/>
  </conditionalFormatting>
  <conditionalFormatting sqref="G35">
    <cfRule type="duplicateValues" dxfId="14201" priority="11176"/>
  </conditionalFormatting>
  <conditionalFormatting sqref="G35">
    <cfRule type="duplicateValues" dxfId="14200" priority="11175"/>
  </conditionalFormatting>
  <conditionalFormatting sqref="G35">
    <cfRule type="duplicateValues" dxfId="14199" priority="11174"/>
  </conditionalFormatting>
  <conditionalFormatting sqref="G35">
    <cfRule type="duplicateValues" dxfId="14198" priority="11173"/>
  </conditionalFormatting>
  <conditionalFormatting sqref="G35">
    <cfRule type="duplicateValues" dxfId="14197" priority="11172"/>
  </conditionalFormatting>
  <conditionalFormatting sqref="G35">
    <cfRule type="duplicateValues" dxfId="14196" priority="11171"/>
  </conditionalFormatting>
  <conditionalFormatting sqref="G35">
    <cfRule type="duplicateValues" dxfId="14195" priority="11170"/>
  </conditionalFormatting>
  <conditionalFormatting sqref="G35">
    <cfRule type="duplicateValues" dxfId="14194" priority="11169"/>
  </conditionalFormatting>
  <conditionalFormatting sqref="G35">
    <cfRule type="duplicateValues" dxfId="14193" priority="11168"/>
  </conditionalFormatting>
  <conditionalFormatting sqref="G35">
    <cfRule type="duplicateValues" dxfId="14192" priority="11167"/>
  </conditionalFormatting>
  <conditionalFormatting sqref="G35">
    <cfRule type="duplicateValues" dxfId="14191" priority="11166"/>
  </conditionalFormatting>
  <conditionalFormatting sqref="G35">
    <cfRule type="duplicateValues" dxfId="14190" priority="11165"/>
  </conditionalFormatting>
  <conditionalFormatting sqref="G35">
    <cfRule type="duplicateValues" dxfId="14189" priority="11164"/>
  </conditionalFormatting>
  <conditionalFormatting sqref="G35">
    <cfRule type="duplicateValues" dxfId="14188" priority="11163"/>
  </conditionalFormatting>
  <conditionalFormatting sqref="G35">
    <cfRule type="duplicateValues" dxfId="14187" priority="11162"/>
  </conditionalFormatting>
  <conditionalFormatting sqref="G35">
    <cfRule type="duplicateValues" dxfId="14186" priority="11161"/>
  </conditionalFormatting>
  <conditionalFormatting sqref="G35">
    <cfRule type="duplicateValues" dxfId="14185" priority="11160"/>
  </conditionalFormatting>
  <conditionalFormatting sqref="G35">
    <cfRule type="duplicateValues" dxfId="14184" priority="11159"/>
  </conditionalFormatting>
  <conditionalFormatting sqref="G35">
    <cfRule type="duplicateValues" dxfId="14183" priority="11158"/>
  </conditionalFormatting>
  <conditionalFormatting sqref="G35">
    <cfRule type="duplicateValues" dxfId="14182" priority="11157"/>
  </conditionalFormatting>
  <conditionalFormatting sqref="G35">
    <cfRule type="duplicateValues" dxfId="14181" priority="11156"/>
  </conditionalFormatting>
  <conditionalFormatting sqref="G35">
    <cfRule type="duplicateValues" dxfId="14180" priority="11155"/>
  </conditionalFormatting>
  <conditionalFormatting sqref="G35">
    <cfRule type="duplicateValues" dxfId="14179" priority="11154"/>
  </conditionalFormatting>
  <conditionalFormatting sqref="G35">
    <cfRule type="duplicateValues" dxfId="14178" priority="11153"/>
  </conditionalFormatting>
  <conditionalFormatting sqref="G35">
    <cfRule type="duplicateValues" dxfId="14177" priority="11152"/>
  </conditionalFormatting>
  <conditionalFormatting sqref="G35">
    <cfRule type="duplicateValues" dxfId="14176" priority="11151"/>
  </conditionalFormatting>
  <conditionalFormatting sqref="G35">
    <cfRule type="duplicateValues" dxfId="14175" priority="11150"/>
  </conditionalFormatting>
  <conditionalFormatting sqref="G35">
    <cfRule type="duplicateValues" dxfId="14174" priority="11149"/>
  </conditionalFormatting>
  <conditionalFormatting sqref="G35">
    <cfRule type="duplicateValues" dxfId="14173" priority="11148"/>
  </conditionalFormatting>
  <conditionalFormatting sqref="G35">
    <cfRule type="duplicateValues" dxfId="14172" priority="11147"/>
  </conditionalFormatting>
  <conditionalFormatting sqref="G35">
    <cfRule type="duplicateValues" dxfId="14171" priority="11146"/>
  </conditionalFormatting>
  <conditionalFormatting sqref="G35">
    <cfRule type="duplicateValues" dxfId="14170" priority="11145"/>
  </conditionalFormatting>
  <conditionalFormatting sqref="G35">
    <cfRule type="duplicateValues" dxfId="14169" priority="11144"/>
  </conditionalFormatting>
  <conditionalFormatting sqref="G35">
    <cfRule type="duplicateValues" dxfId="14168" priority="11143"/>
  </conditionalFormatting>
  <conditionalFormatting sqref="G35">
    <cfRule type="duplicateValues" dxfId="14167" priority="11142"/>
  </conditionalFormatting>
  <conditionalFormatting sqref="G35">
    <cfRule type="duplicateValues" dxfId="14166" priority="11141"/>
  </conditionalFormatting>
  <conditionalFormatting sqref="G35">
    <cfRule type="duplicateValues" dxfId="14165" priority="11140"/>
  </conditionalFormatting>
  <conditionalFormatting sqref="G35">
    <cfRule type="duplicateValues" dxfId="14164" priority="11139"/>
  </conditionalFormatting>
  <conditionalFormatting sqref="G35">
    <cfRule type="duplicateValues" dxfId="14163" priority="11138"/>
  </conditionalFormatting>
  <conditionalFormatting sqref="G35">
    <cfRule type="duplicateValues" dxfId="14162" priority="11137"/>
  </conditionalFormatting>
  <conditionalFormatting sqref="G35">
    <cfRule type="duplicateValues" dxfId="14161" priority="11136"/>
  </conditionalFormatting>
  <conditionalFormatting sqref="G35">
    <cfRule type="duplicateValues" dxfId="14160" priority="11135"/>
  </conditionalFormatting>
  <conditionalFormatting sqref="G35">
    <cfRule type="duplicateValues" dxfId="14159" priority="11134"/>
  </conditionalFormatting>
  <conditionalFormatting sqref="G35">
    <cfRule type="duplicateValues" dxfId="14158" priority="11133"/>
  </conditionalFormatting>
  <conditionalFormatting sqref="G35">
    <cfRule type="duplicateValues" dxfId="14157" priority="11132"/>
  </conditionalFormatting>
  <conditionalFormatting sqref="G35">
    <cfRule type="duplicateValues" dxfId="14156" priority="11131"/>
  </conditionalFormatting>
  <conditionalFormatting sqref="G35">
    <cfRule type="duplicateValues" dxfId="14155" priority="11130"/>
  </conditionalFormatting>
  <conditionalFormatting sqref="G35">
    <cfRule type="duplicateValues" dxfId="14154" priority="11129"/>
  </conditionalFormatting>
  <conditionalFormatting sqref="G35">
    <cfRule type="duplicateValues" dxfId="14153" priority="11128"/>
  </conditionalFormatting>
  <conditionalFormatting sqref="G35">
    <cfRule type="duplicateValues" dxfId="14152" priority="11127"/>
  </conditionalFormatting>
  <conditionalFormatting sqref="G35">
    <cfRule type="duplicateValues" dxfId="14151" priority="11126"/>
  </conditionalFormatting>
  <conditionalFormatting sqref="G35">
    <cfRule type="duplicateValues" dxfId="14150" priority="11125"/>
  </conditionalFormatting>
  <conditionalFormatting sqref="G35">
    <cfRule type="duplicateValues" dxfId="14149" priority="11124"/>
  </conditionalFormatting>
  <conditionalFormatting sqref="G35">
    <cfRule type="duplicateValues" dxfId="14148" priority="11123"/>
  </conditionalFormatting>
  <conditionalFormatting sqref="G36">
    <cfRule type="duplicateValues" dxfId="14147" priority="11122"/>
  </conditionalFormatting>
  <conditionalFormatting sqref="G34">
    <cfRule type="duplicateValues" dxfId="14146" priority="11121"/>
  </conditionalFormatting>
  <conditionalFormatting sqref="G34">
    <cfRule type="duplicateValues" dxfId="14145" priority="11120"/>
  </conditionalFormatting>
  <conditionalFormatting sqref="G34">
    <cfRule type="duplicateValues" dxfId="14144" priority="11119"/>
  </conditionalFormatting>
  <conditionalFormatting sqref="G34">
    <cfRule type="duplicateValues" dxfId="14143" priority="11118"/>
  </conditionalFormatting>
  <conditionalFormatting sqref="G34">
    <cfRule type="duplicateValues" dxfId="14142" priority="11117"/>
  </conditionalFormatting>
  <conditionalFormatting sqref="G34">
    <cfRule type="duplicateValues" dxfId="14141" priority="11116"/>
  </conditionalFormatting>
  <conditionalFormatting sqref="G34">
    <cfRule type="duplicateValues" dxfId="14140" priority="11115"/>
  </conditionalFormatting>
  <conditionalFormatting sqref="G34">
    <cfRule type="duplicateValues" dxfId="14139" priority="11114"/>
  </conditionalFormatting>
  <conditionalFormatting sqref="G34">
    <cfRule type="duplicateValues" dxfId="14138" priority="11113"/>
  </conditionalFormatting>
  <conditionalFormatting sqref="G34">
    <cfRule type="duplicateValues" dxfId="14137" priority="11112"/>
  </conditionalFormatting>
  <conditionalFormatting sqref="G34">
    <cfRule type="duplicateValues" dxfId="14136" priority="11111"/>
  </conditionalFormatting>
  <conditionalFormatting sqref="G34">
    <cfRule type="duplicateValues" dxfId="14135" priority="11110"/>
  </conditionalFormatting>
  <conditionalFormatting sqref="G34">
    <cfRule type="duplicateValues" dxfId="14134" priority="11109"/>
  </conditionalFormatting>
  <conditionalFormatting sqref="G34">
    <cfRule type="duplicateValues" dxfId="14133" priority="11108"/>
  </conditionalFormatting>
  <conditionalFormatting sqref="G34">
    <cfRule type="duplicateValues" dxfId="14132" priority="11107"/>
  </conditionalFormatting>
  <conditionalFormatting sqref="G34">
    <cfRule type="duplicateValues" dxfId="14131" priority="11106"/>
  </conditionalFormatting>
  <conditionalFormatting sqref="G34">
    <cfRule type="duplicateValues" dxfId="14130" priority="11105"/>
  </conditionalFormatting>
  <conditionalFormatting sqref="G34">
    <cfRule type="duplicateValues" dxfId="14129" priority="11104"/>
  </conditionalFormatting>
  <conditionalFormatting sqref="G34">
    <cfRule type="duplicateValues" dxfId="14128" priority="11103"/>
  </conditionalFormatting>
  <conditionalFormatting sqref="G34">
    <cfRule type="duplicateValues" dxfId="14127" priority="11102"/>
  </conditionalFormatting>
  <conditionalFormatting sqref="G34">
    <cfRule type="duplicateValues" dxfId="14126" priority="11101"/>
  </conditionalFormatting>
  <conditionalFormatting sqref="G34">
    <cfRule type="duplicateValues" dxfId="14125" priority="11100"/>
  </conditionalFormatting>
  <conditionalFormatting sqref="G34">
    <cfRule type="duplicateValues" dxfId="14124" priority="11099"/>
  </conditionalFormatting>
  <conditionalFormatting sqref="G34">
    <cfRule type="duplicateValues" dxfId="14123" priority="11098"/>
  </conditionalFormatting>
  <conditionalFormatting sqref="G34">
    <cfRule type="duplicateValues" dxfId="14122" priority="11097"/>
  </conditionalFormatting>
  <conditionalFormatting sqref="G34">
    <cfRule type="duplicateValues" dxfId="14121" priority="11096"/>
  </conditionalFormatting>
  <conditionalFormatting sqref="G34">
    <cfRule type="duplicateValues" dxfId="14120" priority="11095"/>
  </conditionalFormatting>
  <conditionalFormatting sqref="G34">
    <cfRule type="duplicateValues" dxfId="14119" priority="11094"/>
  </conditionalFormatting>
  <conditionalFormatting sqref="G34">
    <cfRule type="duplicateValues" dxfId="14118" priority="11093"/>
  </conditionalFormatting>
  <conditionalFormatting sqref="G34">
    <cfRule type="duplicateValues" dxfId="14117" priority="11092"/>
  </conditionalFormatting>
  <conditionalFormatting sqref="G34">
    <cfRule type="duplicateValues" dxfId="14116" priority="11091"/>
  </conditionalFormatting>
  <conditionalFormatting sqref="G34">
    <cfRule type="duplicateValues" dxfId="14115" priority="11090"/>
  </conditionalFormatting>
  <conditionalFormatting sqref="G34">
    <cfRule type="duplicateValues" dxfId="14114" priority="11089"/>
  </conditionalFormatting>
  <conditionalFormatting sqref="G34">
    <cfRule type="duplicateValues" dxfId="14113" priority="11088"/>
  </conditionalFormatting>
  <conditionalFormatting sqref="G34">
    <cfRule type="duplicateValues" dxfId="14112" priority="11087"/>
  </conditionalFormatting>
  <conditionalFormatting sqref="G34">
    <cfRule type="duplicateValues" dxfId="14111" priority="11086"/>
  </conditionalFormatting>
  <conditionalFormatting sqref="G34">
    <cfRule type="duplicateValues" dxfId="14110" priority="11085"/>
  </conditionalFormatting>
  <conditionalFormatting sqref="G34">
    <cfRule type="duplicateValues" dxfId="14109" priority="11084"/>
  </conditionalFormatting>
  <conditionalFormatting sqref="G34">
    <cfRule type="duplicateValues" dxfId="14108" priority="11083"/>
  </conditionalFormatting>
  <conditionalFormatting sqref="G34">
    <cfRule type="duplicateValues" dxfId="14107" priority="11082"/>
  </conditionalFormatting>
  <conditionalFormatting sqref="G34">
    <cfRule type="duplicateValues" dxfId="14106" priority="11081"/>
  </conditionalFormatting>
  <conditionalFormatting sqref="G34">
    <cfRule type="duplicateValues" dxfId="14105" priority="11080"/>
  </conditionalFormatting>
  <conditionalFormatting sqref="G34">
    <cfRule type="duplicateValues" dxfId="14104" priority="11079"/>
  </conditionalFormatting>
  <conditionalFormatting sqref="G34">
    <cfRule type="duplicateValues" dxfId="14103" priority="11078"/>
  </conditionalFormatting>
  <conditionalFormatting sqref="G34">
    <cfRule type="duplicateValues" dxfId="14102" priority="11077"/>
  </conditionalFormatting>
  <conditionalFormatting sqref="G34">
    <cfRule type="duplicateValues" dxfId="14101" priority="11076"/>
  </conditionalFormatting>
  <conditionalFormatting sqref="G34">
    <cfRule type="duplicateValues" dxfId="14100" priority="11075"/>
  </conditionalFormatting>
  <conditionalFormatting sqref="G34">
    <cfRule type="duplicateValues" dxfId="14099" priority="11074"/>
  </conditionalFormatting>
  <conditionalFormatting sqref="G34">
    <cfRule type="duplicateValues" dxfId="14098" priority="11073"/>
  </conditionalFormatting>
  <conditionalFormatting sqref="G34">
    <cfRule type="duplicateValues" dxfId="14097" priority="11072"/>
  </conditionalFormatting>
  <conditionalFormatting sqref="G34">
    <cfRule type="duplicateValues" dxfId="14096" priority="11071"/>
  </conditionalFormatting>
  <conditionalFormatting sqref="G34">
    <cfRule type="duplicateValues" dxfId="14095" priority="11070"/>
  </conditionalFormatting>
  <conditionalFormatting sqref="G34">
    <cfRule type="duplicateValues" dxfId="14094" priority="11069"/>
  </conditionalFormatting>
  <conditionalFormatting sqref="G34">
    <cfRule type="duplicateValues" dxfId="14093" priority="11068"/>
  </conditionalFormatting>
  <conditionalFormatting sqref="G34">
    <cfRule type="duplicateValues" dxfId="14092" priority="11067"/>
  </conditionalFormatting>
  <conditionalFormatting sqref="G34">
    <cfRule type="duplicateValues" dxfId="14091" priority="11066"/>
  </conditionalFormatting>
  <conditionalFormatting sqref="G34">
    <cfRule type="duplicateValues" dxfId="14090" priority="11065"/>
  </conditionalFormatting>
  <conditionalFormatting sqref="G34">
    <cfRule type="duplicateValues" dxfId="14089" priority="11064"/>
  </conditionalFormatting>
  <conditionalFormatting sqref="G34">
    <cfRule type="duplicateValues" dxfId="14088" priority="11063"/>
  </conditionalFormatting>
  <conditionalFormatting sqref="G34">
    <cfRule type="duplicateValues" dxfId="14087" priority="11062"/>
  </conditionalFormatting>
  <conditionalFormatting sqref="G34">
    <cfRule type="duplicateValues" dxfId="14086" priority="11061"/>
  </conditionalFormatting>
  <conditionalFormatting sqref="G34">
    <cfRule type="duplicateValues" dxfId="14085" priority="11060"/>
  </conditionalFormatting>
  <conditionalFormatting sqref="G34">
    <cfRule type="duplicateValues" dxfId="14084" priority="11059"/>
  </conditionalFormatting>
  <conditionalFormatting sqref="G34">
    <cfRule type="duplicateValues" dxfId="14083" priority="11058"/>
  </conditionalFormatting>
  <conditionalFormatting sqref="G34">
    <cfRule type="duplicateValues" dxfId="14082" priority="11057"/>
  </conditionalFormatting>
  <conditionalFormatting sqref="G34">
    <cfRule type="duplicateValues" dxfId="14081" priority="11056"/>
  </conditionalFormatting>
  <conditionalFormatting sqref="G34">
    <cfRule type="duplicateValues" dxfId="14080" priority="11055"/>
  </conditionalFormatting>
  <conditionalFormatting sqref="G34">
    <cfRule type="duplicateValues" dxfId="14079" priority="11054"/>
  </conditionalFormatting>
  <conditionalFormatting sqref="G34">
    <cfRule type="duplicateValues" dxfId="14078" priority="11053"/>
  </conditionalFormatting>
  <conditionalFormatting sqref="G35">
    <cfRule type="duplicateValues" dxfId="14077" priority="11052"/>
  </conditionalFormatting>
  <conditionalFormatting sqref="G34">
    <cfRule type="duplicateValues" dxfId="14076" priority="11051"/>
  </conditionalFormatting>
  <conditionalFormatting sqref="G34">
    <cfRule type="duplicateValues" dxfId="14075" priority="11050"/>
  </conditionalFormatting>
  <conditionalFormatting sqref="G34">
    <cfRule type="duplicateValues" dxfId="14074" priority="11049"/>
  </conditionalFormatting>
  <conditionalFormatting sqref="G34">
    <cfRule type="duplicateValues" dxfId="14073" priority="11048"/>
  </conditionalFormatting>
  <conditionalFormatting sqref="G34">
    <cfRule type="duplicateValues" dxfId="14072" priority="11047"/>
  </conditionalFormatting>
  <conditionalFormatting sqref="G34">
    <cfRule type="duplicateValues" dxfId="14071" priority="11046"/>
  </conditionalFormatting>
  <conditionalFormatting sqref="G34">
    <cfRule type="duplicateValues" dxfId="14070" priority="11045"/>
  </conditionalFormatting>
  <conditionalFormatting sqref="G34">
    <cfRule type="duplicateValues" dxfId="14069" priority="11044"/>
  </conditionalFormatting>
  <conditionalFormatting sqref="G34">
    <cfRule type="duplicateValues" dxfId="14068" priority="11043"/>
  </conditionalFormatting>
  <conditionalFormatting sqref="G34">
    <cfRule type="duplicateValues" dxfId="14067" priority="11042"/>
  </conditionalFormatting>
  <conditionalFormatting sqref="G34">
    <cfRule type="duplicateValues" dxfId="14066" priority="11041"/>
  </conditionalFormatting>
  <conditionalFormatting sqref="G34">
    <cfRule type="duplicateValues" dxfId="14065" priority="11040"/>
  </conditionalFormatting>
  <conditionalFormatting sqref="G34">
    <cfRule type="duplicateValues" dxfId="14064" priority="11039"/>
  </conditionalFormatting>
  <conditionalFormatting sqref="G34">
    <cfRule type="duplicateValues" dxfId="14063" priority="11038"/>
  </conditionalFormatting>
  <conditionalFormatting sqref="G34">
    <cfRule type="duplicateValues" dxfId="14062" priority="11037"/>
  </conditionalFormatting>
  <conditionalFormatting sqref="G34">
    <cfRule type="duplicateValues" dxfId="14061" priority="11036"/>
  </conditionalFormatting>
  <conditionalFormatting sqref="G34">
    <cfRule type="duplicateValues" dxfId="14060" priority="11035"/>
  </conditionalFormatting>
  <conditionalFormatting sqref="G34">
    <cfRule type="duplicateValues" dxfId="14059" priority="11034"/>
  </conditionalFormatting>
  <conditionalFormatting sqref="G34">
    <cfRule type="duplicateValues" dxfId="14058" priority="11033"/>
  </conditionalFormatting>
  <conditionalFormatting sqref="G34">
    <cfRule type="duplicateValues" dxfId="14057" priority="11032"/>
  </conditionalFormatting>
  <conditionalFormatting sqref="G34">
    <cfRule type="duplicateValues" dxfId="14056" priority="11031"/>
  </conditionalFormatting>
  <conditionalFormatting sqref="G34">
    <cfRule type="duplicateValues" dxfId="14055" priority="11030"/>
  </conditionalFormatting>
  <conditionalFormatting sqref="G34">
    <cfRule type="duplicateValues" dxfId="14054" priority="11029"/>
  </conditionalFormatting>
  <conditionalFormatting sqref="G34">
    <cfRule type="duplicateValues" dxfId="14053" priority="11028"/>
  </conditionalFormatting>
  <conditionalFormatting sqref="G34">
    <cfRule type="duplicateValues" dxfId="14052" priority="11027"/>
  </conditionalFormatting>
  <conditionalFormatting sqref="G34">
    <cfRule type="duplicateValues" dxfId="14051" priority="11026"/>
  </conditionalFormatting>
  <conditionalFormatting sqref="G34">
    <cfRule type="duplicateValues" dxfId="14050" priority="11025"/>
  </conditionalFormatting>
  <conditionalFormatting sqref="G34">
    <cfRule type="duplicateValues" dxfId="14049" priority="11024"/>
  </conditionalFormatting>
  <conditionalFormatting sqref="G34">
    <cfRule type="duplicateValues" dxfId="14048" priority="11023"/>
  </conditionalFormatting>
  <conditionalFormatting sqref="G34">
    <cfRule type="duplicateValues" dxfId="14047" priority="11022"/>
  </conditionalFormatting>
  <conditionalFormatting sqref="G34">
    <cfRule type="duplicateValues" dxfId="14046" priority="11021"/>
  </conditionalFormatting>
  <conditionalFormatting sqref="G34">
    <cfRule type="duplicateValues" dxfId="14045" priority="11020"/>
  </conditionalFormatting>
  <conditionalFormatting sqref="G34">
    <cfRule type="duplicateValues" dxfId="14044" priority="11019"/>
  </conditionalFormatting>
  <conditionalFormatting sqref="G34">
    <cfRule type="duplicateValues" dxfId="14043" priority="11018"/>
  </conditionalFormatting>
  <conditionalFormatting sqref="G34">
    <cfRule type="duplicateValues" dxfId="14042" priority="11017"/>
  </conditionalFormatting>
  <conditionalFormatting sqref="G34">
    <cfRule type="duplicateValues" dxfId="14041" priority="11016"/>
  </conditionalFormatting>
  <conditionalFormatting sqref="G34">
    <cfRule type="duplicateValues" dxfId="14040" priority="11015"/>
  </conditionalFormatting>
  <conditionalFormatting sqref="G34">
    <cfRule type="duplicateValues" dxfId="14039" priority="11014"/>
  </conditionalFormatting>
  <conditionalFormatting sqref="G34">
    <cfRule type="duplicateValues" dxfId="14038" priority="11013"/>
  </conditionalFormatting>
  <conditionalFormatting sqref="G34">
    <cfRule type="duplicateValues" dxfId="14037" priority="11012"/>
  </conditionalFormatting>
  <conditionalFormatting sqref="G34">
    <cfRule type="duplicateValues" dxfId="14036" priority="11011"/>
  </conditionalFormatting>
  <conditionalFormatting sqref="G34">
    <cfRule type="duplicateValues" dxfId="14035" priority="11010"/>
  </conditionalFormatting>
  <conditionalFormatting sqref="G34">
    <cfRule type="duplicateValues" dxfId="14034" priority="11009"/>
  </conditionalFormatting>
  <conditionalFormatting sqref="G34">
    <cfRule type="duplicateValues" dxfId="14033" priority="11008"/>
  </conditionalFormatting>
  <conditionalFormatting sqref="G34">
    <cfRule type="duplicateValues" dxfId="14032" priority="11007"/>
  </conditionalFormatting>
  <conditionalFormatting sqref="G34">
    <cfRule type="duplicateValues" dxfId="14031" priority="11006"/>
  </conditionalFormatting>
  <conditionalFormatting sqref="G34">
    <cfRule type="duplicateValues" dxfId="14030" priority="11005"/>
  </conditionalFormatting>
  <conditionalFormatting sqref="G34">
    <cfRule type="duplicateValues" dxfId="14029" priority="11004"/>
  </conditionalFormatting>
  <conditionalFormatting sqref="G34">
    <cfRule type="duplicateValues" dxfId="14028" priority="11003"/>
  </conditionalFormatting>
  <conditionalFormatting sqref="G34">
    <cfRule type="duplicateValues" dxfId="14027" priority="11002"/>
  </conditionalFormatting>
  <conditionalFormatting sqref="G34">
    <cfRule type="duplicateValues" dxfId="14026" priority="11001"/>
  </conditionalFormatting>
  <conditionalFormatting sqref="G34">
    <cfRule type="duplicateValues" dxfId="14025" priority="11000"/>
  </conditionalFormatting>
  <conditionalFormatting sqref="G34">
    <cfRule type="duplicateValues" dxfId="14024" priority="10999"/>
  </conditionalFormatting>
  <conditionalFormatting sqref="G34">
    <cfRule type="duplicateValues" dxfId="14023" priority="10998"/>
  </conditionalFormatting>
  <conditionalFormatting sqref="G34">
    <cfRule type="duplicateValues" dxfId="14022" priority="10997"/>
  </conditionalFormatting>
  <conditionalFormatting sqref="G34">
    <cfRule type="duplicateValues" dxfId="14021" priority="10996"/>
  </conditionalFormatting>
  <conditionalFormatting sqref="G34">
    <cfRule type="duplicateValues" dxfId="14020" priority="10995"/>
  </conditionalFormatting>
  <conditionalFormatting sqref="G34">
    <cfRule type="duplicateValues" dxfId="14019" priority="10994"/>
  </conditionalFormatting>
  <conditionalFormatting sqref="G34">
    <cfRule type="duplicateValues" dxfId="14018" priority="10993"/>
  </conditionalFormatting>
  <conditionalFormatting sqref="G34">
    <cfRule type="duplicateValues" dxfId="14017" priority="10992"/>
  </conditionalFormatting>
  <conditionalFormatting sqref="G34">
    <cfRule type="duplicateValues" dxfId="14016" priority="10991"/>
  </conditionalFormatting>
  <conditionalFormatting sqref="G34">
    <cfRule type="duplicateValues" dxfId="14015" priority="10990"/>
  </conditionalFormatting>
  <conditionalFormatting sqref="G34">
    <cfRule type="duplicateValues" dxfId="14014" priority="10989"/>
  </conditionalFormatting>
  <conditionalFormatting sqref="G34">
    <cfRule type="duplicateValues" dxfId="14013" priority="10988"/>
  </conditionalFormatting>
  <conditionalFormatting sqref="G34">
    <cfRule type="duplicateValues" dxfId="14012" priority="10987"/>
  </conditionalFormatting>
  <conditionalFormatting sqref="G34">
    <cfRule type="duplicateValues" dxfId="14011" priority="10986"/>
  </conditionalFormatting>
  <conditionalFormatting sqref="G34">
    <cfRule type="duplicateValues" dxfId="14010" priority="10985"/>
  </conditionalFormatting>
  <conditionalFormatting sqref="G34">
    <cfRule type="duplicateValues" dxfId="14009" priority="10984"/>
  </conditionalFormatting>
  <conditionalFormatting sqref="G34">
    <cfRule type="duplicateValues" dxfId="14008" priority="10983"/>
  </conditionalFormatting>
  <conditionalFormatting sqref="G35">
    <cfRule type="duplicateValues" dxfId="14007" priority="10982"/>
  </conditionalFormatting>
  <conditionalFormatting sqref="G33">
    <cfRule type="duplicateValues" dxfId="14006" priority="10981"/>
  </conditionalFormatting>
  <conditionalFormatting sqref="G33">
    <cfRule type="duplicateValues" dxfId="14005" priority="10980"/>
  </conditionalFormatting>
  <conditionalFormatting sqref="G33">
    <cfRule type="duplicateValues" dxfId="14004" priority="10979"/>
  </conditionalFormatting>
  <conditionalFormatting sqref="G33">
    <cfRule type="duplicateValues" dxfId="14003" priority="10978"/>
  </conditionalFormatting>
  <conditionalFormatting sqref="G33">
    <cfRule type="duplicateValues" dxfId="14002" priority="10977"/>
  </conditionalFormatting>
  <conditionalFormatting sqref="G33">
    <cfRule type="duplicateValues" dxfId="14001" priority="10976"/>
  </conditionalFormatting>
  <conditionalFormatting sqref="G33">
    <cfRule type="duplicateValues" dxfId="14000" priority="10975"/>
  </conditionalFormatting>
  <conditionalFormatting sqref="G33">
    <cfRule type="duplicateValues" dxfId="13999" priority="10974"/>
  </conditionalFormatting>
  <conditionalFormatting sqref="G33">
    <cfRule type="duplicateValues" dxfId="13998" priority="10973"/>
  </conditionalFormatting>
  <conditionalFormatting sqref="G33">
    <cfRule type="duplicateValues" dxfId="13997" priority="10972"/>
  </conditionalFormatting>
  <conditionalFormatting sqref="G33">
    <cfRule type="duplicateValues" dxfId="13996" priority="10971"/>
  </conditionalFormatting>
  <conditionalFormatting sqref="G33">
    <cfRule type="duplicateValues" dxfId="13995" priority="10970"/>
  </conditionalFormatting>
  <conditionalFormatting sqref="G33">
    <cfRule type="duplicateValues" dxfId="13994" priority="10969"/>
  </conditionalFormatting>
  <conditionalFormatting sqref="G33">
    <cfRule type="duplicateValues" dxfId="13993" priority="10968"/>
  </conditionalFormatting>
  <conditionalFormatting sqref="G33">
    <cfRule type="duplicateValues" dxfId="13992" priority="10967"/>
  </conditionalFormatting>
  <conditionalFormatting sqref="G33">
    <cfRule type="duplicateValues" dxfId="13991" priority="10966"/>
  </conditionalFormatting>
  <conditionalFormatting sqref="G33">
    <cfRule type="duplicateValues" dxfId="13990" priority="10965"/>
  </conditionalFormatting>
  <conditionalFormatting sqref="G33">
    <cfRule type="duplicateValues" dxfId="13989" priority="10964"/>
  </conditionalFormatting>
  <conditionalFormatting sqref="G33">
    <cfRule type="duplicateValues" dxfId="13988" priority="10963"/>
  </conditionalFormatting>
  <conditionalFormatting sqref="G33">
    <cfRule type="duplicateValues" dxfId="13987" priority="10962"/>
  </conditionalFormatting>
  <conditionalFormatting sqref="G33">
    <cfRule type="duplicateValues" dxfId="13986" priority="10961"/>
  </conditionalFormatting>
  <conditionalFormatting sqref="G33">
    <cfRule type="duplicateValues" dxfId="13985" priority="10960"/>
  </conditionalFormatting>
  <conditionalFormatting sqref="G33">
    <cfRule type="duplicateValues" dxfId="13984" priority="10959"/>
  </conditionalFormatting>
  <conditionalFormatting sqref="G33">
    <cfRule type="duplicateValues" dxfId="13983" priority="10958"/>
  </conditionalFormatting>
  <conditionalFormatting sqref="G33">
    <cfRule type="duplicateValues" dxfId="13982" priority="10957"/>
  </conditionalFormatting>
  <conditionalFormatting sqref="G33">
    <cfRule type="duplicateValues" dxfId="13981" priority="10956"/>
  </conditionalFormatting>
  <conditionalFormatting sqref="G33">
    <cfRule type="duplicateValues" dxfId="13980" priority="10955"/>
  </conditionalFormatting>
  <conditionalFormatting sqref="G33">
    <cfRule type="duplicateValues" dxfId="13979" priority="10954"/>
  </conditionalFormatting>
  <conditionalFormatting sqref="G33">
    <cfRule type="duplicateValues" dxfId="13978" priority="10953"/>
  </conditionalFormatting>
  <conditionalFormatting sqref="G33">
    <cfRule type="duplicateValues" dxfId="13977" priority="10952"/>
  </conditionalFormatting>
  <conditionalFormatting sqref="G33">
    <cfRule type="duplicateValues" dxfId="13976" priority="10951"/>
  </conditionalFormatting>
  <conditionalFormatting sqref="G33">
    <cfRule type="duplicateValues" dxfId="13975" priority="10950"/>
  </conditionalFormatting>
  <conditionalFormatting sqref="G33">
    <cfRule type="duplicateValues" dxfId="13974" priority="10949"/>
  </conditionalFormatting>
  <conditionalFormatting sqref="G33">
    <cfRule type="duplicateValues" dxfId="13973" priority="10948"/>
  </conditionalFormatting>
  <conditionalFormatting sqref="G33">
    <cfRule type="duplicateValues" dxfId="13972" priority="10947"/>
  </conditionalFormatting>
  <conditionalFormatting sqref="G33">
    <cfRule type="duplicateValues" dxfId="13971" priority="10946"/>
  </conditionalFormatting>
  <conditionalFormatting sqref="G33">
    <cfRule type="duplicateValues" dxfId="13970" priority="10945"/>
  </conditionalFormatting>
  <conditionalFormatting sqref="G33">
    <cfRule type="duplicateValues" dxfId="13969" priority="10944"/>
  </conditionalFormatting>
  <conditionalFormatting sqref="G33">
    <cfRule type="duplicateValues" dxfId="13968" priority="10943"/>
  </conditionalFormatting>
  <conditionalFormatting sqref="G33">
    <cfRule type="duplicateValues" dxfId="13967" priority="10942"/>
  </conditionalFormatting>
  <conditionalFormatting sqref="G33">
    <cfRule type="duplicateValues" dxfId="13966" priority="10941"/>
  </conditionalFormatting>
  <conditionalFormatting sqref="G33">
    <cfRule type="duplicateValues" dxfId="13965" priority="10940"/>
  </conditionalFormatting>
  <conditionalFormatting sqref="G33">
    <cfRule type="duplicateValues" dxfId="13964" priority="10939"/>
  </conditionalFormatting>
  <conditionalFormatting sqref="G33">
    <cfRule type="duplicateValues" dxfId="13963" priority="10938"/>
  </conditionalFormatting>
  <conditionalFormatting sqref="G33">
    <cfRule type="duplicateValues" dxfId="13962" priority="10937"/>
  </conditionalFormatting>
  <conditionalFormatting sqref="G33">
    <cfRule type="duplicateValues" dxfId="13961" priority="10936"/>
  </conditionalFormatting>
  <conditionalFormatting sqref="G33">
    <cfRule type="duplicateValues" dxfId="13960" priority="10935"/>
  </conditionalFormatting>
  <conditionalFormatting sqref="G33">
    <cfRule type="duplicateValues" dxfId="13959" priority="10934"/>
  </conditionalFormatting>
  <conditionalFormatting sqref="G33">
    <cfRule type="duplicateValues" dxfId="13958" priority="10933"/>
  </conditionalFormatting>
  <conditionalFormatting sqref="G33">
    <cfRule type="duplicateValues" dxfId="13957" priority="10932"/>
  </conditionalFormatting>
  <conditionalFormatting sqref="G33">
    <cfRule type="duplicateValues" dxfId="13956" priority="10931"/>
  </conditionalFormatting>
  <conditionalFormatting sqref="G33">
    <cfRule type="duplicateValues" dxfId="13955" priority="10930"/>
  </conditionalFormatting>
  <conditionalFormatting sqref="G33">
    <cfRule type="duplicateValues" dxfId="13954" priority="10929"/>
  </conditionalFormatting>
  <conditionalFormatting sqref="G33">
    <cfRule type="duplicateValues" dxfId="13953" priority="10928"/>
  </conditionalFormatting>
  <conditionalFormatting sqref="G33">
    <cfRule type="duplicateValues" dxfId="13952" priority="10927"/>
  </conditionalFormatting>
  <conditionalFormatting sqref="G33">
    <cfRule type="duplicateValues" dxfId="13951" priority="10926"/>
  </conditionalFormatting>
  <conditionalFormatting sqref="G33">
    <cfRule type="duplicateValues" dxfId="13950" priority="10925"/>
  </conditionalFormatting>
  <conditionalFormatting sqref="G33">
    <cfRule type="duplicateValues" dxfId="13949" priority="10924"/>
  </conditionalFormatting>
  <conditionalFormatting sqref="G33">
    <cfRule type="duplicateValues" dxfId="13948" priority="10923"/>
  </conditionalFormatting>
  <conditionalFormatting sqref="G33">
    <cfRule type="duplicateValues" dxfId="13947" priority="10922"/>
  </conditionalFormatting>
  <conditionalFormatting sqref="G33">
    <cfRule type="duplicateValues" dxfId="13946" priority="10921"/>
  </conditionalFormatting>
  <conditionalFormatting sqref="G33">
    <cfRule type="duplicateValues" dxfId="13945" priority="10920"/>
  </conditionalFormatting>
  <conditionalFormatting sqref="G33">
    <cfRule type="duplicateValues" dxfId="13944" priority="10919"/>
  </conditionalFormatting>
  <conditionalFormatting sqref="G33">
    <cfRule type="duplicateValues" dxfId="13943" priority="10918"/>
  </conditionalFormatting>
  <conditionalFormatting sqref="G33">
    <cfRule type="duplicateValues" dxfId="13942" priority="10917"/>
  </conditionalFormatting>
  <conditionalFormatting sqref="G33">
    <cfRule type="duplicateValues" dxfId="13941" priority="10916"/>
  </conditionalFormatting>
  <conditionalFormatting sqref="G33">
    <cfRule type="duplicateValues" dxfId="13940" priority="10915"/>
  </conditionalFormatting>
  <conditionalFormatting sqref="G33">
    <cfRule type="duplicateValues" dxfId="13939" priority="10914"/>
  </conditionalFormatting>
  <conditionalFormatting sqref="G33">
    <cfRule type="duplicateValues" dxfId="13938" priority="10913"/>
  </conditionalFormatting>
  <conditionalFormatting sqref="G34">
    <cfRule type="duplicateValues" dxfId="13937" priority="10912"/>
  </conditionalFormatting>
  <conditionalFormatting sqref="G43">
    <cfRule type="duplicateValues" dxfId="13936" priority="10632"/>
  </conditionalFormatting>
  <conditionalFormatting sqref="G43">
    <cfRule type="duplicateValues" dxfId="13935" priority="10631"/>
  </conditionalFormatting>
  <conditionalFormatting sqref="G43">
    <cfRule type="duplicateValues" dxfId="13934" priority="10630"/>
  </conditionalFormatting>
  <conditionalFormatting sqref="G43">
    <cfRule type="duplicateValues" dxfId="13933" priority="10629"/>
  </conditionalFormatting>
  <conditionalFormatting sqref="G43">
    <cfRule type="duplicateValues" dxfId="13932" priority="10628"/>
  </conditionalFormatting>
  <conditionalFormatting sqref="G43">
    <cfRule type="duplicateValues" dxfId="13931" priority="10627"/>
  </conditionalFormatting>
  <conditionalFormatting sqref="G43">
    <cfRule type="duplicateValues" dxfId="13930" priority="10626"/>
  </conditionalFormatting>
  <conditionalFormatting sqref="G43">
    <cfRule type="duplicateValues" dxfId="13929" priority="10625"/>
  </conditionalFormatting>
  <conditionalFormatting sqref="G43">
    <cfRule type="duplicateValues" dxfId="13928" priority="10624"/>
  </conditionalFormatting>
  <conditionalFormatting sqref="G43">
    <cfRule type="duplicateValues" dxfId="13927" priority="10623"/>
  </conditionalFormatting>
  <conditionalFormatting sqref="G43">
    <cfRule type="duplicateValues" dxfId="13926" priority="10622"/>
  </conditionalFormatting>
  <conditionalFormatting sqref="G43">
    <cfRule type="duplicateValues" dxfId="13925" priority="10621"/>
  </conditionalFormatting>
  <conditionalFormatting sqref="G43">
    <cfRule type="duplicateValues" dxfId="13924" priority="10620"/>
  </conditionalFormatting>
  <conditionalFormatting sqref="G43">
    <cfRule type="duplicateValues" dxfId="13923" priority="10619"/>
  </conditionalFormatting>
  <conditionalFormatting sqref="G43">
    <cfRule type="duplicateValues" dxfId="13922" priority="10618"/>
  </conditionalFormatting>
  <conditionalFormatting sqref="G43">
    <cfRule type="duplicateValues" dxfId="13921" priority="10617"/>
  </conditionalFormatting>
  <conditionalFormatting sqref="G43">
    <cfRule type="duplicateValues" dxfId="13920" priority="10616"/>
  </conditionalFormatting>
  <conditionalFormatting sqref="G43">
    <cfRule type="duplicateValues" dxfId="13919" priority="10615"/>
  </conditionalFormatting>
  <conditionalFormatting sqref="G43">
    <cfRule type="duplicateValues" dxfId="13918" priority="10614"/>
  </conditionalFormatting>
  <conditionalFormatting sqref="G43">
    <cfRule type="duplicateValues" dxfId="13917" priority="10613"/>
  </conditionalFormatting>
  <conditionalFormatting sqref="G43">
    <cfRule type="duplicateValues" dxfId="13916" priority="10612"/>
  </conditionalFormatting>
  <conditionalFormatting sqref="G43">
    <cfRule type="duplicateValues" dxfId="13915" priority="10611"/>
  </conditionalFormatting>
  <conditionalFormatting sqref="G43">
    <cfRule type="duplicateValues" dxfId="13914" priority="10610"/>
  </conditionalFormatting>
  <conditionalFormatting sqref="G43">
    <cfRule type="duplicateValues" dxfId="13913" priority="10609"/>
  </conditionalFormatting>
  <conditionalFormatting sqref="G43">
    <cfRule type="duplicateValues" dxfId="13912" priority="10608"/>
  </conditionalFormatting>
  <conditionalFormatting sqref="G43">
    <cfRule type="duplicateValues" dxfId="13911" priority="10607"/>
  </conditionalFormatting>
  <conditionalFormatting sqref="G43">
    <cfRule type="duplicateValues" dxfId="13910" priority="10606"/>
  </conditionalFormatting>
  <conditionalFormatting sqref="G43">
    <cfRule type="duplicateValues" dxfId="13909" priority="10605"/>
  </conditionalFormatting>
  <conditionalFormatting sqref="G43">
    <cfRule type="duplicateValues" dxfId="13908" priority="10604"/>
  </conditionalFormatting>
  <conditionalFormatting sqref="G43">
    <cfRule type="duplicateValues" dxfId="13907" priority="10603"/>
  </conditionalFormatting>
  <conditionalFormatting sqref="G43">
    <cfRule type="duplicateValues" dxfId="13906" priority="10602"/>
  </conditionalFormatting>
  <conditionalFormatting sqref="G43">
    <cfRule type="duplicateValues" dxfId="13905" priority="10601"/>
  </conditionalFormatting>
  <conditionalFormatting sqref="G43">
    <cfRule type="duplicateValues" dxfId="13904" priority="10600"/>
  </conditionalFormatting>
  <conditionalFormatting sqref="G43">
    <cfRule type="duplicateValues" dxfId="13903" priority="10599"/>
  </conditionalFormatting>
  <conditionalFormatting sqref="G43">
    <cfRule type="duplicateValues" dxfId="13902" priority="10598"/>
  </conditionalFormatting>
  <conditionalFormatting sqref="G43">
    <cfRule type="duplicateValues" dxfId="13901" priority="10597"/>
  </conditionalFormatting>
  <conditionalFormatting sqref="G43">
    <cfRule type="duplicateValues" dxfId="13900" priority="10596"/>
  </conditionalFormatting>
  <conditionalFormatting sqref="G43">
    <cfRule type="duplicateValues" dxfId="13899" priority="10595"/>
  </conditionalFormatting>
  <conditionalFormatting sqref="G43">
    <cfRule type="duplicateValues" dxfId="13898" priority="10594"/>
  </conditionalFormatting>
  <conditionalFormatting sqref="G43">
    <cfRule type="duplicateValues" dxfId="13897" priority="10593"/>
  </conditionalFormatting>
  <conditionalFormatting sqref="G43">
    <cfRule type="duplicateValues" dxfId="13896" priority="10592"/>
  </conditionalFormatting>
  <conditionalFormatting sqref="G43">
    <cfRule type="duplicateValues" dxfId="13895" priority="10591"/>
  </conditionalFormatting>
  <conditionalFormatting sqref="G43">
    <cfRule type="duplicateValues" dxfId="13894" priority="10590"/>
  </conditionalFormatting>
  <conditionalFormatting sqref="G43">
    <cfRule type="duplicateValues" dxfId="13893" priority="10589"/>
  </conditionalFormatting>
  <conditionalFormatting sqref="G43">
    <cfRule type="duplicateValues" dxfId="13892" priority="10588"/>
  </conditionalFormatting>
  <conditionalFormatting sqref="G43">
    <cfRule type="duplicateValues" dxfId="13891" priority="10587"/>
  </conditionalFormatting>
  <conditionalFormatting sqref="G43">
    <cfRule type="duplicateValues" dxfId="13890" priority="10586"/>
  </conditionalFormatting>
  <conditionalFormatting sqref="G43">
    <cfRule type="duplicateValues" dxfId="13889" priority="10585"/>
  </conditionalFormatting>
  <conditionalFormatting sqref="G43">
    <cfRule type="duplicateValues" dxfId="13888" priority="10584"/>
  </conditionalFormatting>
  <conditionalFormatting sqref="G43">
    <cfRule type="duplicateValues" dxfId="13887" priority="10583"/>
  </conditionalFormatting>
  <conditionalFormatting sqref="G43">
    <cfRule type="duplicateValues" dxfId="13886" priority="10582"/>
  </conditionalFormatting>
  <conditionalFormatting sqref="G43">
    <cfRule type="duplicateValues" dxfId="13885" priority="10581"/>
  </conditionalFormatting>
  <conditionalFormatting sqref="G43">
    <cfRule type="duplicateValues" dxfId="13884" priority="10580"/>
  </conditionalFormatting>
  <conditionalFormatting sqref="G43">
    <cfRule type="duplicateValues" dxfId="13883" priority="10579"/>
  </conditionalFormatting>
  <conditionalFormatting sqref="G43">
    <cfRule type="duplicateValues" dxfId="13882" priority="10578"/>
  </conditionalFormatting>
  <conditionalFormatting sqref="G43">
    <cfRule type="duplicateValues" dxfId="13881" priority="10577"/>
  </conditionalFormatting>
  <conditionalFormatting sqref="G43">
    <cfRule type="duplicateValues" dxfId="13880" priority="10576"/>
  </conditionalFormatting>
  <conditionalFormatting sqref="G43">
    <cfRule type="duplicateValues" dxfId="13879" priority="10575"/>
  </conditionalFormatting>
  <conditionalFormatting sqref="G43">
    <cfRule type="duplicateValues" dxfId="13878" priority="10574"/>
  </conditionalFormatting>
  <conditionalFormatting sqref="G43">
    <cfRule type="duplicateValues" dxfId="13877" priority="10573"/>
  </conditionalFormatting>
  <conditionalFormatting sqref="G43">
    <cfRule type="duplicateValues" dxfId="13876" priority="10572"/>
  </conditionalFormatting>
  <conditionalFormatting sqref="G43">
    <cfRule type="duplicateValues" dxfId="13875" priority="10571"/>
  </conditionalFormatting>
  <conditionalFormatting sqref="G43">
    <cfRule type="duplicateValues" dxfId="13874" priority="10570"/>
  </conditionalFormatting>
  <conditionalFormatting sqref="G43">
    <cfRule type="duplicateValues" dxfId="13873" priority="10569"/>
  </conditionalFormatting>
  <conditionalFormatting sqref="G43">
    <cfRule type="duplicateValues" dxfId="13872" priority="10568"/>
  </conditionalFormatting>
  <conditionalFormatting sqref="G43">
    <cfRule type="duplicateValues" dxfId="13871" priority="10567"/>
  </conditionalFormatting>
  <conditionalFormatting sqref="G43">
    <cfRule type="duplicateValues" dxfId="13870" priority="10566"/>
  </conditionalFormatting>
  <conditionalFormatting sqref="G43">
    <cfRule type="duplicateValues" dxfId="13869" priority="10565"/>
  </conditionalFormatting>
  <conditionalFormatting sqref="G43">
    <cfRule type="duplicateValues" dxfId="13868" priority="10564"/>
  </conditionalFormatting>
  <conditionalFormatting sqref="G43">
    <cfRule type="duplicateValues" dxfId="13867" priority="10563"/>
  </conditionalFormatting>
  <conditionalFormatting sqref="G43">
    <cfRule type="duplicateValues" dxfId="13866" priority="10562"/>
  </conditionalFormatting>
  <conditionalFormatting sqref="G43">
    <cfRule type="duplicateValues" dxfId="13865" priority="10561"/>
  </conditionalFormatting>
  <conditionalFormatting sqref="G43">
    <cfRule type="duplicateValues" dxfId="13864" priority="10560"/>
  </conditionalFormatting>
  <conditionalFormatting sqref="G43">
    <cfRule type="duplicateValues" dxfId="13863" priority="10559"/>
  </conditionalFormatting>
  <conditionalFormatting sqref="G43">
    <cfRule type="duplicateValues" dxfId="13862" priority="10558"/>
  </conditionalFormatting>
  <conditionalFormatting sqref="G43">
    <cfRule type="duplicateValues" dxfId="13861" priority="10557"/>
  </conditionalFormatting>
  <conditionalFormatting sqref="G43">
    <cfRule type="duplicateValues" dxfId="13860" priority="10556"/>
  </conditionalFormatting>
  <conditionalFormatting sqref="G43">
    <cfRule type="duplicateValues" dxfId="13859" priority="10555"/>
  </conditionalFormatting>
  <conditionalFormatting sqref="G43">
    <cfRule type="duplicateValues" dxfId="13858" priority="10554"/>
  </conditionalFormatting>
  <conditionalFormatting sqref="G43">
    <cfRule type="duplicateValues" dxfId="13857" priority="10553"/>
  </conditionalFormatting>
  <conditionalFormatting sqref="G43">
    <cfRule type="duplicateValues" dxfId="13856" priority="10552"/>
  </conditionalFormatting>
  <conditionalFormatting sqref="G43">
    <cfRule type="duplicateValues" dxfId="13855" priority="10551"/>
  </conditionalFormatting>
  <conditionalFormatting sqref="G43">
    <cfRule type="duplicateValues" dxfId="13854" priority="10550"/>
  </conditionalFormatting>
  <conditionalFormatting sqref="G43">
    <cfRule type="duplicateValues" dxfId="13853" priority="10549"/>
  </conditionalFormatting>
  <conditionalFormatting sqref="G43">
    <cfRule type="duplicateValues" dxfId="13852" priority="10548"/>
  </conditionalFormatting>
  <conditionalFormatting sqref="G43">
    <cfRule type="duplicateValues" dxfId="13851" priority="10547"/>
  </conditionalFormatting>
  <conditionalFormatting sqref="G43">
    <cfRule type="duplicateValues" dxfId="13850" priority="10546"/>
  </conditionalFormatting>
  <conditionalFormatting sqref="G43">
    <cfRule type="duplicateValues" dxfId="13849" priority="10545"/>
  </conditionalFormatting>
  <conditionalFormatting sqref="G43">
    <cfRule type="duplicateValues" dxfId="13848" priority="10544"/>
  </conditionalFormatting>
  <conditionalFormatting sqref="G43">
    <cfRule type="duplicateValues" dxfId="13847" priority="10543"/>
  </conditionalFormatting>
  <conditionalFormatting sqref="G43">
    <cfRule type="duplicateValues" dxfId="13846" priority="10542"/>
  </conditionalFormatting>
  <conditionalFormatting sqref="G43">
    <cfRule type="duplicateValues" dxfId="13845" priority="10541"/>
  </conditionalFormatting>
  <conditionalFormatting sqref="G43">
    <cfRule type="duplicateValues" dxfId="13844" priority="10540"/>
  </conditionalFormatting>
  <conditionalFormatting sqref="G43">
    <cfRule type="duplicateValues" dxfId="13843" priority="10539"/>
  </conditionalFormatting>
  <conditionalFormatting sqref="G43">
    <cfRule type="duplicateValues" dxfId="13842" priority="10538"/>
  </conditionalFormatting>
  <conditionalFormatting sqref="G43">
    <cfRule type="duplicateValues" dxfId="13841" priority="10537"/>
  </conditionalFormatting>
  <conditionalFormatting sqref="G43">
    <cfRule type="duplicateValues" dxfId="13840" priority="10536"/>
  </conditionalFormatting>
  <conditionalFormatting sqref="G43">
    <cfRule type="duplicateValues" dxfId="13839" priority="10535"/>
  </conditionalFormatting>
  <conditionalFormatting sqref="G43">
    <cfRule type="duplicateValues" dxfId="13838" priority="10534"/>
  </conditionalFormatting>
  <conditionalFormatting sqref="G43">
    <cfRule type="duplicateValues" dxfId="13837" priority="10533"/>
  </conditionalFormatting>
  <conditionalFormatting sqref="G43">
    <cfRule type="duplicateValues" dxfId="13836" priority="10532"/>
  </conditionalFormatting>
  <conditionalFormatting sqref="G43">
    <cfRule type="duplicateValues" dxfId="13835" priority="10531"/>
  </conditionalFormatting>
  <conditionalFormatting sqref="G43">
    <cfRule type="duplicateValues" dxfId="13834" priority="10530"/>
  </conditionalFormatting>
  <conditionalFormatting sqref="G43">
    <cfRule type="duplicateValues" dxfId="13833" priority="10529"/>
  </conditionalFormatting>
  <conditionalFormatting sqref="G43">
    <cfRule type="duplicateValues" dxfId="13832" priority="10528"/>
  </conditionalFormatting>
  <conditionalFormatting sqref="G43">
    <cfRule type="duplicateValues" dxfId="13831" priority="10527"/>
  </conditionalFormatting>
  <conditionalFormatting sqref="G43">
    <cfRule type="duplicateValues" dxfId="13830" priority="10526"/>
  </conditionalFormatting>
  <conditionalFormatting sqref="G43">
    <cfRule type="duplicateValues" dxfId="13829" priority="10525"/>
  </conditionalFormatting>
  <conditionalFormatting sqref="G43">
    <cfRule type="duplicateValues" dxfId="13828" priority="10524"/>
  </conditionalFormatting>
  <conditionalFormatting sqref="G43">
    <cfRule type="duplicateValues" dxfId="13827" priority="10523"/>
  </conditionalFormatting>
  <conditionalFormatting sqref="G43">
    <cfRule type="duplicateValues" dxfId="13826" priority="10522"/>
  </conditionalFormatting>
  <conditionalFormatting sqref="G43">
    <cfRule type="duplicateValues" dxfId="13825" priority="10521"/>
  </conditionalFormatting>
  <conditionalFormatting sqref="G43">
    <cfRule type="duplicateValues" dxfId="13824" priority="10520"/>
  </conditionalFormatting>
  <conditionalFormatting sqref="G43">
    <cfRule type="duplicateValues" dxfId="13823" priority="10519"/>
  </conditionalFormatting>
  <conditionalFormatting sqref="G43">
    <cfRule type="duplicateValues" dxfId="13822" priority="10518"/>
  </conditionalFormatting>
  <conditionalFormatting sqref="G43">
    <cfRule type="duplicateValues" dxfId="13821" priority="10517"/>
  </conditionalFormatting>
  <conditionalFormatting sqref="G43">
    <cfRule type="duplicateValues" dxfId="13820" priority="10516"/>
  </conditionalFormatting>
  <conditionalFormatting sqref="G43">
    <cfRule type="duplicateValues" dxfId="13819" priority="10515"/>
  </conditionalFormatting>
  <conditionalFormatting sqref="G43">
    <cfRule type="duplicateValues" dxfId="13818" priority="10514"/>
  </conditionalFormatting>
  <conditionalFormatting sqref="G43">
    <cfRule type="duplicateValues" dxfId="13817" priority="10513"/>
  </conditionalFormatting>
  <conditionalFormatting sqref="G43">
    <cfRule type="duplicateValues" dxfId="13816" priority="10512"/>
  </conditionalFormatting>
  <conditionalFormatting sqref="G43">
    <cfRule type="duplicateValues" dxfId="13815" priority="10511"/>
  </conditionalFormatting>
  <conditionalFormatting sqref="G43">
    <cfRule type="duplicateValues" dxfId="13814" priority="10510"/>
  </conditionalFormatting>
  <conditionalFormatting sqref="G43">
    <cfRule type="duplicateValues" dxfId="13813" priority="10509"/>
  </conditionalFormatting>
  <conditionalFormatting sqref="G43">
    <cfRule type="duplicateValues" dxfId="13812" priority="10508"/>
  </conditionalFormatting>
  <conditionalFormatting sqref="G43">
    <cfRule type="duplicateValues" dxfId="13811" priority="10507"/>
  </conditionalFormatting>
  <conditionalFormatting sqref="G43">
    <cfRule type="duplicateValues" dxfId="13810" priority="10506"/>
  </conditionalFormatting>
  <conditionalFormatting sqref="G43">
    <cfRule type="duplicateValues" dxfId="13809" priority="10505"/>
  </conditionalFormatting>
  <conditionalFormatting sqref="G43">
    <cfRule type="duplicateValues" dxfId="13808" priority="10504"/>
  </conditionalFormatting>
  <conditionalFormatting sqref="G43">
    <cfRule type="duplicateValues" dxfId="13807" priority="10503"/>
  </conditionalFormatting>
  <conditionalFormatting sqref="G43">
    <cfRule type="duplicateValues" dxfId="13806" priority="10502"/>
  </conditionalFormatting>
  <conditionalFormatting sqref="G43">
    <cfRule type="duplicateValues" dxfId="13805" priority="10501"/>
  </conditionalFormatting>
  <conditionalFormatting sqref="G43">
    <cfRule type="duplicateValues" dxfId="13804" priority="10500"/>
  </conditionalFormatting>
  <conditionalFormatting sqref="G43">
    <cfRule type="duplicateValues" dxfId="13803" priority="10499"/>
  </conditionalFormatting>
  <conditionalFormatting sqref="G43">
    <cfRule type="duplicateValues" dxfId="13802" priority="10498"/>
  </conditionalFormatting>
  <conditionalFormatting sqref="G43">
    <cfRule type="duplicateValues" dxfId="13801" priority="10497"/>
  </conditionalFormatting>
  <conditionalFormatting sqref="G43">
    <cfRule type="duplicateValues" dxfId="13800" priority="10496"/>
  </conditionalFormatting>
  <conditionalFormatting sqref="G43">
    <cfRule type="duplicateValues" dxfId="13799" priority="10495"/>
  </conditionalFormatting>
  <conditionalFormatting sqref="G43">
    <cfRule type="duplicateValues" dxfId="13798" priority="10494"/>
  </conditionalFormatting>
  <conditionalFormatting sqref="G43">
    <cfRule type="duplicateValues" dxfId="13797" priority="10493"/>
  </conditionalFormatting>
  <conditionalFormatting sqref="G44">
    <cfRule type="duplicateValues" dxfId="13796" priority="10492"/>
  </conditionalFormatting>
  <conditionalFormatting sqref="G44">
    <cfRule type="duplicateValues" dxfId="13795" priority="10491"/>
  </conditionalFormatting>
  <conditionalFormatting sqref="G44">
    <cfRule type="duplicateValues" dxfId="13794" priority="10490"/>
  </conditionalFormatting>
  <conditionalFormatting sqref="G44">
    <cfRule type="duplicateValues" dxfId="13793" priority="10489"/>
  </conditionalFormatting>
  <conditionalFormatting sqref="G44">
    <cfRule type="duplicateValues" dxfId="13792" priority="10488"/>
  </conditionalFormatting>
  <conditionalFormatting sqref="G44">
    <cfRule type="duplicateValues" dxfId="13791" priority="10487"/>
  </conditionalFormatting>
  <conditionalFormatting sqref="G44">
    <cfRule type="duplicateValues" dxfId="13790" priority="10486"/>
  </conditionalFormatting>
  <conditionalFormatting sqref="G44">
    <cfRule type="duplicateValues" dxfId="13789" priority="10485"/>
  </conditionalFormatting>
  <conditionalFormatting sqref="G44">
    <cfRule type="duplicateValues" dxfId="13788" priority="10484"/>
  </conditionalFormatting>
  <conditionalFormatting sqref="G44">
    <cfRule type="duplicateValues" dxfId="13787" priority="10483"/>
  </conditionalFormatting>
  <conditionalFormatting sqref="G44">
    <cfRule type="duplicateValues" dxfId="13786" priority="10482"/>
  </conditionalFormatting>
  <conditionalFormatting sqref="G44">
    <cfRule type="duplicateValues" dxfId="13785" priority="10481"/>
  </conditionalFormatting>
  <conditionalFormatting sqref="G44">
    <cfRule type="duplicateValues" dxfId="13784" priority="10480"/>
  </conditionalFormatting>
  <conditionalFormatting sqref="G44">
    <cfRule type="duplicateValues" dxfId="13783" priority="10479"/>
  </conditionalFormatting>
  <conditionalFormatting sqref="G44">
    <cfRule type="duplicateValues" dxfId="13782" priority="10478"/>
  </conditionalFormatting>
  <conditionalFormatting sqref="G44">
    <cfRule type="duplicateValues" dxfId="13781" priority="10477"/>
  </conditionalFormatting>
  <conditionalFormatting sqref="G44">
    <cfRule type="duplicateValues" dxfId="13780" priority="10476"/>
  </conditionalFormatting>
  <conditionalFormatting sqref="G44">
    <cfRule type="duplicateValues" dxfId="13779" priority="10475"/>
  </conditionalFormatting>
  <conditionalFormatting sqref="G44">
    <cfRule type="duplicateValues" dxfId="13778" priority="10474"/>
  </conditionalFormatting>
  <conditionalFormatting sqref="G44">
    <cfRule type="duplicateValues" dxfId="13777" priority="10473"/>
  </conditionalFormatting>
  <conditionalFormatting sqref="G44">
    <cfRule type="duplicateValues" dxfId="13776" priority="10472"/>
  </conditionalFormatting>
  <conditionalFormatting sqref="G44">
    <cfRule type="duplicateValues" dxfId="13775" priority="10471"/>
  </conditionalFormatting>
  <conditionalFormatting sqref="G44">
    <cfRule type="duplicateValues" dxfId="13774" priority="10470"/>
  </conditionalFormatting>
  <conditionalFormatting sqref="G44">
    <cfRule type="duplicateValues" dxfId="13773" priority="10469"/>
  </conditionalFormatting>
  <conditionalFormatting sqref="G44">
    <cfRule type="duplicateValues" dxfId="13772" priority="10468"/>
  </conditionalFormatting>
  <conditionalFormatting sqref="G44">
    <cfRule type="duplicateValues" dxfId="13771" priority="10467"/>
  </conditionalFormatting>
  <conditionalFormatting sqref="G44">
    <cfRule type="duplicateValues" dxfId="13770" priority="10466"/>
  </conditionalFormatting>
  <conditionalFormatting sqref="G44">
    <cfRule type="duplicateValues" dxfId="13769" priority="10465"/>
  </conditionalFormatting>
  <conditionalFormatting sqref="G44">
    <cfRule type="duplicateValues" dxfId="13768" priority="10464"/>
  </conditionalFormatting>
  <conditionalFormatting sqref="G44">
    <cfRule type="duplicateValues" dxfId="13767" priority="10463"/>
  </conditionalFormatting>
  <conditionalFormatting sqref="G44">
    <cfRule type="duplicateValues" dxfId="13766" priority="10462"/>
  </conditionalFormatting>
  <conditionalFormatting sqref="G44">
    <cfRule type="duplicateValues" dxfId="13765" priority="10461"/>
  </conditionalFormatting>
  <conditionalFormatting sqref="G44">
    <cfRule type="duplicateValues" dxfId="13764" priority="10460"/>
  </conditionalFormatting>
  <conditionalFormatting sqref="G44">
    <cfRule type="duplicateValues" dxfId="13763" priority="10459"/>
  </conditionalFormatting>
  <conditionalFormatting sqref="G44">
    <cfRule type="duplicateValues" dxfId="13762" priority="10458"/>
  </conditionalFormatting>
  <conditionalFormatting sqref="G44">
    <cfRule type="duplicateValues" dxfId="13761" priority="10457"/>
  </conditionalFormatting>
  <conditionalFormatting sqref="G44">
    <cfRule type="duplicateValues" dxfId="13760" priority="10456"/>
  </conditionalFormatting>
  <conditionalFormatting sqref="G44">
    <cfRule type="duplicateValues" dxfId="13759" priority="10455"/>
  </conditionalFormatting>
  <conditionalFormatting sqref="G44">
    <cfRule type="duplicateValues" dxfId="13758" priority="10454"/>
  </conditionalFormatting>
  <conditionalFormatting sqref="G44">
    <cfRule type="duplicateValues" dxfId="13757" priority="10453"/>
  </conditionalFormatting>
  <conditionalFormatting sqref="G44">
    <cfRule type="duplicateValues" dxfId="13756" priority="10452"/>
  </conditionalFormatting>
  <conditionalFormatting sqref="G44">
    <cfRule type="duplicateValues" dxfId="13755" priority="10451"/>
  </conditionalFormatting>
  <conditionalFormatting sqref="G44">
    <cfRule type="duplicateValues" dxfId="13754" priority="10450"/>
  </conditionalFormatting>
  <conditionalFormatting sqref="G44">
    <cfRule type="duplicateValues" dxfId="13753" priority="10449"/>
  </conditionalFormatting>
  <conditionalFormatting sqref="G44">
    <cfRule type="duplicateValues" dxfId="13752" priority="10448"/>
  </conditionalFormatting>
  <conditionalFormatting sqref="G44">
    <cfRule type="duplicateValues" dxfId="13751" priority="10447"/>
  </conditionalFormatting>
  <conditionalFormatting sqref="G44">
    <cfRule type="duplicateValues" dxfId="13750" priority="10446"/>
  </conditionalFormatting>
  <conditionalFormatting sqref="G44">
    <cfRule type="duplicateValues" dxfId="13749" priority="10445"/>
  </conditionalFormatting>
  <conditionalFormatting sqref="G44">
    <cfRule type="duplicateValues" dxfId="13748" priority="10444"/>
  </conditionalFormatting>
  <conditionalFormatting sqref="G44">
    <cfRule type="duplicateValues" dxfId="13747" priority="10443"/>
  </conditionalFormatting>
  <conditionalFormatting sqref="G44">
    <cfRule type="duplicateValues" dxfId="13746" priority="10442"/>
  </conditionalFormatting>
  <conditionalFormatting sqref="G44">
    <cfRule type="duplicateValues" dxfId="13745" priority="10441"/>
  </conditionalFormatting>
  <conditionalFormatting sqref="G44">
    <cfRule type="duplicateValues" dxfId="13744" priority="10440"/>
  </conditionalFormatting>
  <conditionalFormatting sqref="G44">
    <cfRule type="duplicateValues" dxfId="13743" priority="10439"/>
  </conditionalFormatting>
  <conditionalFormatting sqref="G44">
    <cfRule type="duplicateValues" dxfId="13742" priority="10438"/>
  </conditionalFormatting>
  <conditionalFormatting sqref="G44">
    <cfRule type="duplicateValues" dxfId="13741" priority="10437"/>
  </conditionalFormatting>
  <conditionalFormatting sqref="G44">
    <cfRule type="duplicateValues" dxfId="13740" priority="10436"/>
  </conditionalFormatting>
  <conditionalFormatting sqref="G44">
    <cfRule type="duplicateValues" dxfId="13739" priority="10435"/>
  </conditionalFormatting>
  <conditionalFormatting sqref="G44">
    <cfRule type="duplicateValues" dxfId="13738" priority="10434"/>
  </conditionalFormatting>
  <conditionalFormatting sqref="G44">
    <cfRule type="duplicateValues" dxfId="13737" priority="10433"/>
  </conditionalFormatting>
  <conditionalFormatting sqref="G44">
    <cfRule type="duplicateValues" dxfId="13736" priority="10432"/>
  </conditionalFormatting>
  <conditionalFormatting sqref="G44">
    <cfRule type="duplicateValues" dxfId="13735" priority="10431"/>
  </conditionalFormatting>
  <conditionalFormatting sqref="G44">
    <cfRule type="duplicateValues" dxfId="13734" priority="10430"/>
  </conditionalFormatting>
  <conditionalFormatting sqref="G44">
    <cfRule type="duplicateValues" dxfId="13733" priority="10429"/>
  </conditionalFormatting>
  <conditionalFormatting sqref="G44">
    <cfRule type="duplicateValues" dxfId="13732" priority="10428"/>
  </conditionalFormatting>
  <conditionalFormatting sqref="G44">
    <cfRule type="duplicateValues" dxfId="13731" priority="10427"/>
  </conditionalFormatting>
  <conditionalFormatting sqref="G44">
    <cfRule type="duplicateValues" dxfId="13730" priority="10426"/>
  </conditionalFormatting>
  <conditionalFormatting sqref="G44">
    <cfRule type="duplicateValues" dxfId="13729" priority="10425"/>
  </conditionalFormatting>
  <conditionalFormatting sqref="G44">
    <cfRule type="duplicateValues" dxfId="13728" priority="10424"/>
  </conditionalFormatting>
  <conditionalFormatting sqref="G44">
    <cfRule type="duplicateValues" dxfId="13727" priority="10423"/>
  </conditionalFormatting>
  <conditionalFormatting sqref="G44">
    <cfRule type="duplicateValues" dxfId="13726" priority="10422"/>
  </conditionalFormatting>
  <conditionalFormatting sqref="G44">
    <cfRule type="duplicateValues" dxfId="13725" priority="10421"/>
  </conditionalFormatting>
  <conditionalFormatting sqref="G44">
    <cfRule type="duplicateValues" dxfId="13724" priority="10420"/>
  </conditionalFormatting>
  <conditionalFormatting sqref="G44">
    <cfRule type="duplicateValues" dxfId="13723" priority="10419"/>
  </conditionalFormatting>
  <conditionalFormatting sqref="G44">
    <cfRule type="duplicateValues" dxfId="13722" priority="10418"/>
  </conditionalFormatting>
  <conditionalFormatting sqref="G44">
    <cfRule type="duplicateValues" dxfId="13721" priority="10417"/>
  </conditionalFormatting>
  <conditionalFormatting sqref="G44">
    <cfRule type="duplicateValues" dxfId="13720" priority="10416"/>
  </conditionalFormatting>
  <conditionalFormatting sqref="G44">
    <cfRule type="duplicateValues" dxfId="13719" priority="10415"/>
  </conditionalFormatting>
  <conditionalFormatting sqref="G44">
    <cfRule type="duplicateValues" dxfId="13718" priority="10414"/>
  </conditionalFormatting>
  <conditionalFormatting sqref="G44">
    <cfRule type="duplicateValues" dxfId="13717" priority="10413"/>
  </conditionalFormatting>
  <conditionalFormatting sqref="G44">
    <cfRule type="duplicateValues" dxfId="13716" priority="10412"/>
  </conditionalFormatting>
  <conditionalFormatting sqref="G44">
    <cfRule type="duplicateValues" dxfId="13715" priority="10411"/>
  </conditionalFormatting>
  <conditionalFormatting sqref="G44">
    <cfRule type="duplicateValues" dxfId="13714" priority="10410"/>
  </conditionalFormatting>
  <conditionalFormatting sqref="G44">
    <cfRule type="duplicateValues" dxfId="13713" priority="10409"/>
  </conditionalFormatting>
  <conditionalFormatting sqref="G44">
    <cfRule type="duplicateValues" dxfId="13712" priority="10408"/>
  </conditionalFormatting>
  <conditionalFormatting sqref="G44">
    <cfRule type="duplicateValues" dxfId="13711" priority="10407"/>
  </conditionalFormatting>
  <conditionalFormatting sqref="G44">
    <cfRule type="duplicateValues" dxfId="13710" priority="10406"/>
  </conditionalFormatting>
  <conditionalFormatting sqref="G44">
    <cfRule type="duplicateValues" dxfId="13709" priority="10405"/>
  </conditionalFormatting>
  <conditionalFormatting sqref="G44">
    <cfRule type="duplicateValues" dxfId="13708" priority="10404"/>
  </conditionalFormatting>
  <conditionalFormatting sqref="G44">
    <cfRule type="duplicateValues" dxfId="13707" priority="10403"/>
  </conditionalFormatting>
  <conditionalFormatting sqref="G44">
    <cfRule type="duplicateValues" dxfId="13706" priority="10402"/>
  </conditionalFormatting>
  <conditionalFormatting sqref="G44">
    <cfRule type="duplicateValues" dxfId="13705" priority="10401"/>
  </conditionalFormatting>
  <conditionalFormatting sqref="G44">
    <cfRule type="duplicateValues" dxfId="13704" priority="10400"/>
  </conditionalFormatting>
  <conditionalFormatting sqref="G44">
    <cfRule type="duplicateValues" dxfId="13703" priority="10399"/>
  </conditionalFormatting>
  <conditionalFormatting sqref="G44">
    <cfRule type="duplicateValues" dxfId="13702" priority="10398"/>
  </conditionalFormatting>
  <conditionalFormatting sqref="G44">
    <cfRule type="duplicateValues" dxfId="13701" priority="10397"/>
  </conditionalFormatting>
  <conditionalFormatting sqref="G44">
    <cfRule type="duplicateValues" dxfId="13700" priority="10396"/>
  </conditionalFormatting>
  <conditionalFormatting sqref="G44">
    <cfRule type="duplicateValues" dxfId="13699" priority="10395"/>
  </conditionalFormatting>
  <conditionalFormatting sqref="G44">
    <cfRule type="duplicateValues" dxfId="13698" priority="10394"/>
  </conditionalFormatting>
  <conditionalFormatting sqref="G44">
    <cfRule type="duplicateValues" dxfId="13697" priority="10393"/>
  </conditionalFormatting>
  <conditionalFormatting sqref="G44">
    <cfRule type="duplicateValues" dxfId="13696" priority="10392"/>
  </conditionalFormatting>
  <conditionalFormatting sqref="G44">
    <cfRule type="duplicateValues" dxfId="13695" priority="10391"/>
  </conditionalFormatting>
  <conditionalFormatting sqref="G44">
    <cfRule type="duplicateValues" dxfId="13694" priority="10390"/>
  </conditionalFormatting>
  <conditionalFormatting sqref="G44">
    <cfRule type="duplicateValues" dxfId="13693" priority="10389"/>
  </conditionalFormatting>
  <conditionalFormatting sqref="G44">
    <cfRule type="duplicateValues" dxfId="13692" priority="10388"/>
  </conditionalFormatting>
  <conditionalFormatting sqref="G44">
    <cfRule type="duplicateValues" dxfId="13691" priority="10387"/>
  </conditionalFormatting>
  <conditionalFormatting sqref="G44">
    <cfRule type="duplicateValues" dxfId="13690" priority="10386"/>
  </conditionalFormatting>
  <conditionalFormatting sqref="G44">
    <cfRule type="duplicateValues" dxfId="13689" priority="10385"/>
  </conditionalFormatting>
  <conditionalFormatting sqref="G44">
    <cfRule type="duplicateValues" dxfId="13688" priority="10384"/>
  </conditionalFormatting>
  <conditionalFormatting sqref="G44">
    <cfRule type="duplicateValues" dxfId="13687" priority="10383"/>
  </conditionalFormatting>
  <conditionalFormatting sqref="G44">
    <cfRule type="duplicateValues" dxfId="13686" priority="10382"/>
  </conditionalFormatting>
  <conditionalFormatting sqref="G44">
    <cfRule type="duplicateValues" dxfId="13685" priority="10381"/>
  </conditionalFormatting>
  <conditionalFormatting sqref="G44">
    <cfRule type="duplicateValues" dxfId="13684" priority="10380"/>
  </conditionalFormatting>
  <conditionalFormatting sqref="G44">
    <cfRule type="duplicateValues" dxfId="13683" priority="10379"/>
  </conditionalFormatting>
  <conditionalFormatting sqref="G44">
    <cfRule type="duplicateValues" dxfId="13682" priority="10378"/>
  </conditionalFormatting>
  <conditionalFormatting sqref="G44">
    <cfRule type="duplicateValues" dxfId="13681" priority="10377"/>
  </conditionalFormatting>
  <conditionalFormatting sqref="G44">
    <cfRule type="duplicateValues" dxfId="13680" priority="10376"/>
  </conditionalFormatting>
  <conditionalFormatting sqref="G44">
    <cfRule type="duplicateValues" dxfId="13679" priority="10375"/>
  </conditionalFormatting>
  <conditionalFormatting sqref="G44">
    <cfRule type="duplicateValues" dxfId="13678" priority="10374"/>
  </conditionalFormatting>
  <conditionalFormatting sqref="G44">
    <cfRule type="duplicateValues" dxfId="13677" priority="10373"/>
  </conditionalFormatting>
  <conditionalFormatting sqref="G44">
    <cfRule type="duplicateValues" dxfId="13676" priority="10372"/>
  </conditionalFormatting>
  <conditionalFormatting sqref="G44">
    <cfRule type="duplicateValues" dxfId="13675" priority="10371"/>
  </conditionalFormatting>
  <conditionalFormatting sqref="G44">
    <cfRule type="duplicateValues" dxfId="13674" priority="10370"/>
  </conditionalFormatting>
  <conditionalFormatting sqref="G44">
    <cfRule type="duplicateValues" dxfId="13673" priority="10369"/>
  </conditionalFormatting>
  <conditionalFormatting sqref="G44">
    <cfRule type="duplicateValues" dxfId="13672" priority="10368"/>
  </conditionalFormatting>
  <conditionalFormatting sqref="G44">
    <cfRule type="duplicateValues" dxfId="13671" priority="10367"/>
  </conditionalFormatting>
  <conditionalFormatting sqref="G44">
    <cfRule type="duplicateValues" dxfId="13670" priority="10366"/>
  </conditionalFormatting>
  <conditionalFormatting sqref="G44">
    <cfRule type="duplicateValues" dxfId="13669" priority="10365"/>
  </conditionalFormatting>
  <conditionalFormatting sqref="G44">
    <cfRule type="duplicateValues" dxfId="13668" priority="10364"/>
  </conditionalFormatting>
  <conditionalFormatting sqref="G44">
    <cfRule type="duplicateValues" dxfId="13667" priority="10363"/>
  </conditionalFormatting>
  <conditionalFormatting sqref="G44">
    <cfRule type="duplicateValues" dxfId="13666" priority="10362"/>
  </conditionalFormatting>
  <conditionalFormatting sqref="G44">
    <cfRule type="duplicateValues" dxfId="13665" priority="10361"/>
  </conditionalFormatting>
  <conditionalFormatting sqref="G44">
    <cfRule type="duplicateValues" dxfId="13664" priority="10360"/>
  </conditionalFormatting>
  <conditionalFormatting sqref="G44">
    <cfRule type="duplicateValues" dxfId="13663" priority="10359"/>
  </conditionalFormatting>
  <conditionalFormatting sqref="G44">
    <cfRule type="duplicateValues" dxfId="13662" priority="10358"/>
  </conditionalFormatting>
  <conditionalFormatting sqref="G44">
    <cfRule type="duplicateValues" dxfId="13661" priority="10357"/>
  </conditionalFormatting>
  <conditionalFormatting sqref="G44">
    <cfRule type="duplicateValues" dxfId="13660" priority="10356"/>
  </conditionalFormatting>
  <conditionalFormatting sqref="G44">
    <cfRule type="duplicateValues" dxfId="13659" priority="10355"/>
  </conditionalFormatting>
  <conditionalFormatting sqref="G47">
    <cfRule type="duplicateValues" dxfId="13658" priority="10354"/>
  </conditionalFormatting>
  <conditionalFormatting sqref="G59">
    <cfRule type="duplicateValues" dxfId="13657" priority="10353"/>
  </conditionalFormatting>
  <conditionalFormatting sqref="G59">
    <cfRule type="duplicateValues" dxfId="13656" priority="10352"/>
  </conditionalFormatting>
  <conditionalFormatting sqref="G59">
    <cfRule type="duplicateValues" dxfId="13655" priority="10351"/>
  </conditionalFormatting>
  <conditionalFormatting sqref="G59">
    <cfRule type="duplicateValues" dxfId="13654" priority="10350"/>
  </conditionalFormatting>
  <conditionalFormatting sqref="G59">
    <cfRule type="duplicateValues" dxfId="13653" priority="10349"/>
  </conditionalFormatting>
  <conditionalFormatting sqref="G59">
    <cfRule type="duplicateValues" dxfId="13652" priority="10348"/>
  </conditionalFormatting>
  <conditionalFormatting sqref="G59">
    <cfRule type="duplicateValues" dxfId="13651" priority="10347"/>
  </conditionalFormatting>
  <conditionalFormatting sqref="G59">
    <cfRule type="duplicateValues" dxfId="13650" priority="10346"/>
  </conditionalFormatting>
  <conditionalFormatting sqref="G59">
    <cfRule type="duplicateValues" dxfId="13649" priority="10345"/>
  </conditionalFormatting>
  <conditionalFormatting sqref="G59">
    <cfRule type="duplicateValues" dxfId="13648" priority="10344"/>
  </conditionalFormatting>
  <conditionalFormatting sqref="G59">
    <cfRule type="duplicateValues" dxfId="13647" priority="10343"/>
  </conditionalFormatting>
  <conditionalFormatting sqref="G59">
    <cfRule type="duplicateValues" dxfId="13646" priority="10342"/>
  </conditionalFormatting>
  <conditionalFormatting sqref="G59">
    <cfRule type="duplicateValues" dxfId="13645" priority="10341"/>
  </conditionalFormatting>
  <conditionalFormatting sqref="G59">
    <cfRule type="duplicateValues" dxfId="13644" priority="10340"/>
  </conditionalFormatting>
  <conditionalFormatting sqref="G59">
    <cfRule type="duplicateValues" dxfId="13643" priority="10339"/>
  </conditionalFormatting>
  <conditionalFormatting sqref="G59">
    <cfRule type="duplicateValues" dxfId="13642" priority="10338"/>
  </conditionalFormatting>
  <conditionalFormatting sqref="G59">
    <cfRule type="duplicateValues" dxfId="13641" priority="10337"/>
  </conditionalFormatting>
  <conditionalFormatting sqref="G59">
    <cfRule type="duplicateValues" dxfId="13640" priority="10336"/>
  </conditionalFormatting>
  <conditionalFormatting sqref="G59">
    <cfRule type="duplicateValues" dxfId="13639" priority="10335"/>
  </conditionalFormatting>
  <conditionalFormatting sqref="G59">
    <cfRule type="duplicateValues" dxfId="13638" priority="10334"/>
  </conditionalFormatting>
  <conditionalFormatting sqref="G59">
    <cfRule type="duplicateValues" dxfId="13637" priority="10333"/>
  </conditionalFormatting>
  <conditionalFormatting sqref="G59">
    <cfRule type="duplicateValues" dxfId="13636" priority="10332"/>
  </conditionalFormatting>
  <conditionalFormatting sqref="G59">
    <cfRule type="duplicateValues" dxfId="13635" priority="10331"/>
  </conditionalFormatting>
  <conditionalFormatting sqref="G59">
    <cfRule type="duplicateValues" dxfId="13634" priority="10330"/>
  </conditionalFormatting>
  <conditionalFormatting sqref="G59">
    <cfRule type="duplicateValues" dxfId="13633" priority="10329"/>
  </conditionalFormatting>
  <conditionalFormatting sqref="G59">
    <cfRule type="duplicateValues" dxfId="13632" priority="10328"/>
  </conditionalFormatting>
  <conditionalFormatting sqref="G59">
    <cfRule type="duplicateValues" dxfId="13631" priority="10327"/>
  </conditionalFormatting>
  <conditionalFormatting sqref="G59">
    <cfRule type="duplicateValues" dxfId="13630" priority="10326"/>
  </conditionalFormatting>
  <conditionalFormatting sqref="G59">
    <cfRule type="duplicateValues" dxfId="13629" priority="10325"/>
  </conditionalFormatting>
  <conditionalFormatting sqref="G59">
    <cfRule type="duplicateValues" dxfId="13628" priority="10324"/>
  </conditionalFormatting>
  <conditionalFormatting sqref="G59">
    <cfRule type="duplicateValues" dxfId="13627" priority="10323"/>
  </conditionalFormatting>
  <conditionalFormatting sqref="G59">
    <cfRule type="duplicateValues" dxfId="13626" priority="10322"/>
  </conditionalFormatting>
  <conditionalFormatting sqref="G59">
    <cfRule type="duplicateValues" dxfId="13625" priority="10321"/>
  </conditionalFormatting>
  <conditionalFormatting sqref="G59">
    <cfRule type="duplicateValues" dxfId="13624" priority="10320"/>
  </conditionalFormatting>
  <conditionalFormatting sqref="G59">
    <cfRule type="duplicateValues" dxfId="13623" priority="10319"/>
  </conditionalFormatting>
  <conditionalFormatting sqref="G59">
    <cfRule type="duplicateValues" dxfId="13622" priority="10318"/>
  </conditionalFormatting>
  <conditionalFormatting sqref="G59">
    <cfRule type="duplicateValues" dxfId="13621" priority="10317"/>
  </conditionalFormatting>
  <conditionalFormatting sqref="G59">
    <cfRule type="duplicateValues" dxfId="13620" priority="10316"/>
  </conditionalFormatting>
  <conditionalFormatting sqref="G59">
    <cfRule type="duplicateValues" dxfId="13619" priority="10315"/>
  </conditionalFormatting>
  <conditionalFormatting sqref="G59">
    <cfRule type="duplicateValues" dxfId="13618" priority="10314"/>
  </conditionalFormatting>
  <conditionalFormatting sqref="G59">
    <cfRule type="duplicateValues" dxfId="13617" priority="10313"/>
  </conditionalFormatting>
  <conditionalFormatting sqref="G59">
    <cfRule type="duplicateValues" dxfId="13616" priority="10312"/>
  </conditionalFormatting>
  <conditionalFormatting sqref="G59">
    <cfRule type="duplicateValues" dxfId="13615" priority="10311"/>
  </conditionalFormatting>
  <conditionalFormatting sqref="G59">
    <cfRule type="duplicateValues" dxfId="13614" priority="10310"/>
  </conditionalFormatting>
  <conditionalFormatting sqref="G59">
    <cfRule type="duplicateValues" dxfId="13613" priority="10309"/>
  </conditionalFormatting>
  <conditionalFormatting sqref="G59">
    <cfRule type="duplicateValues" dxfId="13612" priority="10308"/>
  </conditionalFormatting>
  <conditionalFormatting sqref="G59">
    <cfRule type="duplicateValues" dxfId="13611" priority="10307"/>
  </conditionalFormatting>
  <conditionalFormatting sqref="G59">
    <cfRule type="duplicateValues" dxfId="13610" priority="10306"/>
  </conditionalFormatting>
  <conditionalFormatting sqref="G59">
    <cfRule type="duplicateValues" dxfId="13609" priority="10305"/>
  </conditionalFormatting>
  <conditionalFormatting sqref="G59">
    <cfRule type="duplicateValues" dxfId="13608" priority="10304"/>
  </conditionalFormatting>
  <conditionalFormatting sqref="G59">
    <cfRule type="duplicateValues" dxfId="13607" priority="10303"/>
  </conditionalFormatting>
  <conditionalFormatting sqref="G59">
    <cfRule type="duplicateValues" dxfId="13606" priority="10302"/>
  </conditionalFormatting>
  <conditionalFormatting sqref="G59">
    <cfRule type="duplicateValues" dxfId="13605" priority="10301"/>
  </conditionalFormatting>
  <conditionalFormatting sqref="G59">
    <cfRule type="duplicateValues" dxfId="13604" priority="10300"/>
  </conditionalFormatting>
  <conditionalFormatting sqref="G59">
    <cfRule type="duplicateValues" dxfId="13603" priority="10299"/>
  </conditionalFormatting>
  <conditionalFormatting sqref="G59">
    <cfRule type="duplicateValues" dxfId="13602" priority="10298"/>
  </conditionalFormatting>
  <conditionalFormatting sqref="G59">
    <cfRule type="duplicateValues" dxfId="13601" priority="10297"/>
  </conditionalFormatting>
  <conditionalFormatting sqref="G59">
    <cfRule type="duplicateValues" dxfId="13600" priority="10296"/>
  </conditionalFormatting>
  <conditionalFormatting sqref="G59">
    <cfRule type="duplicateValues" dxfId="13599" priority="10295"/>
  </conditionalFormatting>
  <conditionalFormatting sqref="G59">
    <cfRule type="duplicateValues" dxfId="13598" priority="10294"/>
  </conditionalFormatting>
  <conditionalFormatting sqref="G59">
    <cfRule type="duplicateValues" dxfId="13597" priority="10293"/>
  </conditionalFormatting>
  <conditionalFormatting sqref="G59">
    <cfRule type="duplicateValues" dxfId="13596" priority="10292"/>
  </conditionalFormatting>
  <conditionalFormatting sqref="G59">
    <cfRule type="duplicateValues" dxfId="13595" priority="10291"/>
  </conditionalFormatting>
  <conditionalFormatting sqref="G59">
    <cfRule type="duplicateValues" dxfId="13594" priority="10290"/>
  </conditionalFormatting>
  <conditionalFormatting sqref="G59">
    <cfRule type="duplicateValues" dxfId="13593" priority="10289"/>
  </conditionalFormatting>
  <conditionalFormatting sqref="G59">
    <cfRule type="duplicateValues" dxfId="13592" priority="10288"/>
  </conditionalFormatting>
  <conditionalFormatting sqref="G59">
    <cfRule type="duplicateValues" dxfId="13591" priority="10287"/>
  </conditionalFormatting>
  <conditionalFormatting sqref="G59">
    <cfRule type="duplicateValues" dxfId="13590" priority="10286"/>
  </conditionalFormatting>
  <conditionalFormatting sqref="G59">
    <cfRule type="duplicateValues" dxfId="13589" priority="10285"/>
  </conditionalFormatting>
  <conditionalFormatting sqref="G60">
    <cfRule type="duplicateValues" dxfId="13588" priority="10284"/>
  </conditionalFormatting>
  <conditionalFormatting sqref="G61">
    <cfRule type="duplicateValues" dxfId="13587" priority="10283"/>
  </conditionalFormatting>
  <conditionalFormatting sqref="G61">
    <cfRule type="duplicateValues" dxfId="13586" priority="10282"/>
  </conditionalFormatting>
  <conditionalFormatting sqref="G61">
    <cfRule type="duplicateValues" dxfId="13585" priority="10281"/>
  </conditionalFormatting>
  <conditionalFormatting sqref="G61">
    <cfRule type="duplicateValues" dxfId="13584" priority="10280"/>
  </conditionalFormatting>
  <conditionalFormatting sqref="G61">
    <cfRule type="duplicateValues" dxfId="13583" priority="10279"/>
  </conditionalFormatting>
  <conditionalFormatting sqref="G61">
    <cfRule type="duplicateValues" dxfId="13582" priority="10278"/>
  </conditionalFormatting>
  <conditionalFormatting sqref="G61">
    <cfRule type="duplicateValues" dxfId="13581" priority="10277"/>
  </conditionalFormatting>
  <conditionalFormatting sqref="G61">
    <cfRule type="duplicateValues" dxfId="13580" priority="10276"/>
  </conditionalFormatting>
  <conditionalFormatting sqref="G61">
    <cfRule type="duplicateValues" dxfId="13579" priority="10275"/>
  </conditionalFormatting>
  <conditionalFormatting sqref="G61">
    <cfRule type="duplicateValues" dxfId="13578" priority="10274"/>
  </conditionalFormatting>
  <conditionalFormatting sqref="G61">
    <cfRule type="duplicateValues" dxfId="13577" priority="10273"/>
  </conditionalFormatting>
  <conditionalFormatting sqref="G61">
    <cfRule type="duplicateValues" dxfId="13576" priority="10272"/>
  </conditionalFormatting>
  <conditionalFormatting sqref="G61">
    <cfRule type="duplicateValues" dxfId="13575" priority="10271"/>
  </conditionalFormatting>
  <conditionalFormatting sqref="G61">
    <cfRule type="duplicateValues" dxfId="13574" priority="10270"/>
  </conditionalFormatting>
  <conditionalFormatting sqref="G61">
    <cfRule type="duplicateValues" dxfId="13573" priority="10269"/>
  </conditionalFormatting>
  <conditionalFormatting sqref="G61">
    <cfRule type="duplicateValues" dxfId="13572" priority="10268"/>
  </conditionalFormatting>
  <conditionalFormatting sqref="G61">
    <cfRule type="duplicateValues" dxfId="13571" priority="10267"/>
  </conditionalFormatting>
  <conditionalFormatting sqref="G61">
    <cfRule type="duplicateValues" dxfId="13570" priority="10266"/>
  </conditionalFormatting>
  <conditionalFormatting sqref="G61">
    <cfRule type="duplicateValues" dxfId="13569" priority="10265"/>
  </conditionalFormatting>
  <conditionalFormatting sqref="G61">
    <cfRule type="duplicateValues" dxfId="13568" priority="10264"/>
  </conditionalFormatting>
  <conditionalFormatting sqref="G61">
    <cfRule type="duplicateValues" dxfId="13567" priority="10263"/>
  </conditionalFormatting>
  <conditionalFormatting sqref="G61">
    <cfRule type="duplicateValues" dxfId="13566" priority="10262"/>
  </conditionalFormatting>
  <conditionalFormatting sqref="G61">
    <cfRule type="duplicateValues" dxfId="13565" priority="10261"/>
  </conditionalFormatting>
  <conditionalFormatting sqref="G61">
    <cfRule type="duplicateValues" dxfId="13564" priority="10260"/>
  </conditionalFormatting>
  <conditionalFormatting sqref="G61">
    <cfRule type="duplicateValues" dxfId="13563" priority="10259"/>
  </conditionalFormatting>
  <conditionalFormatting sqref="G61">
    <cfRule type="duplicateValues" dxfId="13562" priority="10258"/>
  </conditionalFormatting>
  <conditionalFormatting sqref="G61">
    <cfRule type="duplicateValues" dxfId="13561" priority="10257"/>
  </conditionalFormatting>
  <conditionalFormatting sqref="G61">
    <cfRule type="duplicateValues" dxfId="13560" priority="10256"/>
  </conditionalFormatting>
  <conditionalFormatting sqref="G61">
    <cfRule type="duplicateValues" dxfId="13559" priority="10255"/>
  </conditionalFormatting>
  <conditionalFormatting sqref="G61">
    <cfRule type="duplicateValues" dxfId="13558" priority="10254"/>
  </conditionalFormatting>
  <conditionalFormatting sqref="G61">
    <cfRule type="duplicateValues" dxfId="13557" priority="10253"/>
  </conditionalFormatting>
  <conditionalFormatting sqref="G61">
    <cfRule type="duplicateValues" dxfId="13556" priority="10252"/>
  </conditionalFormatting>
  <conditionalFormatting sqref="G61">
    <cfRule type="duplicateValues" dxfId="13555" priority="10251"/>
  </conditionalFormatting>
  <conditionalFormatting sqref="G61">
    <cfRule type="duplicateValues" dxfId="13554" priority="10250"/>
  </conditionalFormatting>
  <conditionalFormatting sqref="G61">
    <cfRule type="duplicateValues" dxfId="13553" priority="10249"/>
  </conditionalFormatting>
  <conditionalFormatting sqref="G61">
    <cfRule type="duplicateValues" dxfId="13552" priority="10248"/>
  </conditionalFormatting>
  <conditionalFormatting sqref="G61">
    <cfRule type="duplicateValues" dxfId="13551" priority="10247"/>
  </conditionalFormatting>
  <conditionalFormatting sqref="G61">
    <cfRule type="duplicateValues" dxfId="13550" priority="10246"/>
  </conditionalFormatting>
  <conditionalFormatting sqref="G61">
    <cfRule type="duplicateValues" dxfId="13549" priority="10245"/>
  </conditionalFormatting>
  <conditionalFormatting sqref="G61">
    <cfRule type="duplicateValues" dxfId="13548" priority="10244"/>
  </conditionalFormatting>
  <conditionalFormatting sqref="G61">
    <cfRule type="duplicateValues" dxfId="13547" priority="10243"/>
  </conditionalFormatting>
  <conditionalFormatting sqref="G61">
    <cfRule type="duplicateValues" dxfId="13546" priority="10242"/>
  </conditionalFormatting>
  <conditionalFormatting sqref="G61">
    <cfRule type="duplicateValues" dxfId="13545" priority="10241"/>
  </conditionalFormatting>
  <conditionalFormatting sqref="G61">
    <cfRule type="duplicateValues" dxfId="13544" priority="10240"/>
  </conditionalFormatting>
  <conditionalFormatting sqref="G61">
    <cfRule type="duplicateValues" dxfId="13543" priority="10239"/>
  </conditionalFormatting>
  <conditionalFormatting sqref="G61">
    <cfRule type="duplicateValues" dxfId="13542" priority="10238"/>
  </conditionalFormatting>
  <conditionalFormatting sqref="G61">
    <cfRule type="duplicateValues" dxfId="13541" priority="10237"/>
  </conditionalFormatting>
  <conditionalFormatting sqref="G61">
    <cfRule type="duplicateValues" dxfId="13540" priority="10236"/>
  </conditionalFormatting>
  <conditionalFormatting sqref="G61">
    <cfRule type="duplicateValues" dxfId="13539" priority="10235"/>
  </conditionalFormatting>
  <conditionalFormatting sqref="G61">
    <cfRule type="duplicateValues" dxfId="13538" priority="10234"/>
  </conditionalFormatting>
  <conditionalFormatting sqref="G61">
    <cfRule type="duplicateValues" dxfId="13537" priority="10233"/>
  </conditionalFormatting>
  <conditionalFormatting sqref="G61">
    <cfRule type="duplicateValues" dxfId="13536" priority="10232"/>
  </conditionalFormatting>
  <conditionalFormatting sqref="G61">
    <cfRule type="duplicateValues" dxfId="13535" priority="10231"/>
  </conditionalFormatting>
  <conditionalFormatting sqref="G61">
    <cfRule type="duplicateValues" dxfId="13534" priority="10230"/>
  </conditionalFormatting>
  <conditionalFormatting sqref="G61">
    <cfRule type="duplicateValues" dxfId="13533" priority="10229"/>
  </conditionalFormatting>
  <conditionalFormatting sqref="G61">
    <cfRule type="duplicateValues" dxfId="13532" priority="10228"/>
  </conditionalFormatting>
  <conditionalFormatting sqref="G61">
    <cfRule type="duplicateValues" dxfId="13531" priority="10227"/>
  </conditionalFormatting>
  <conditionalFormatting sqref="G61">
    <cfRule type="duplicateValues" dxfId="13530" priority="10226"/>
  </conditionalFormatting>
  <conditionalFormatting sqref="G61">
    <cfRule type="duplicateValues" dxfId="13529" priority="10225"/>
  </conditionalFormatting>
  <conditionalFormatting sqref="G61">
    <cfRule type="duplicateValues" dxfId="13528" priority="10224"/>
  </conditionalFormatting>
  <conditionalFormatting sqref="G61">
    <cfRule type="duplicateValues" dxfId="13527" priority="10223"/>
  </conditionalFormatting>
  <conditionalFormatting sqref="G61">
    <cfRule type="duplicateValues" dxfId="13526" priority="10222"/>
  </conditionalFormatting>
  <conditionalFormatting sqref="G61">
    <cfRule type="duplicateValues" dxfId="13525" priority="10221"/>
  </conditionalFormatting>
  <conditionalFormatting sqref="G61">
    <cfRule type="duplicateValues" dxfId="13524" priority="10220"/>
  </conditionalFormatting>
  <conditionalFormatting sqref="G61">
    <cfRule type="duplicateValues" dxfId="13523" priority="10219"/>
  </conditionalFormatting>
  <conditionalFormatting sqref="G61">
    <cfRule type="duplicateValues" dxfId="13522" priority="10218"/>
  </conditionalFormatting>
  <conditionalFormatting sqref="G61">
    <cfRule type="duplicateValues" dxfId="13521" priority="10217"/>
  </conditionalFormatting>
  <conditionalFormatting sqref="G61">
    <cfRule type="duplicateValues" dxfId="13520" priority="10216"/>
  </conditionalFormatting>
  <conditionalFormatting sqref="G61">
    <cfRule type="duplicateValues" dxfId="13519" priority="10215"/>
  </conditionalFormatting>
  <conditionalFormatting sqref="G62">
    <cfRule type="duplicateValues" dxfId="13518" priority="10214"/>
  </conditionalFormatting>
  <conditionalFormatting sqref="G60">
    <cfRule type="duplicateValues" dxfId="13517" priority="10213"/>
  </conditionalFormatting>
  <conditionalFormatting sqref="G60">
    <cfRule type="duplicateValues" dxfId="13516" priority="10212"/>
  </conditionalFormatting>
  <conditionalFormatting sqref="G60">
    <cfRule type="duplicateValues" dxfId="13515" priority="10211"/>
  </conditionalFormatting>
  <conditionalFormatting sqref="G60">
    <cfRule type="duplicateValues" dxfId="13514" priority="10210"/>
  </conditionalFormatting>
  <conditionalFormatting sqref="G60">
    <cfRule type="duplicateValues" dxfId="13513" priority="10209"/>
  </conditionalFormatting>
  <conditionalFormatting sqref="G60">
    <cfRule type="duplicateValues" dxfId="13512" priority="10208"/>
  </conditionalFormatting>
  <conditionalFormatting sqref="G60">
    <cfRule type="duplicateValues" dxfId="13511" priority="10207"/>
  </conditionalFormatting>
  <conditionalFormatting sqref="G60">
    <cfRule type="duplicateValues" dxfId="13510" priority="10206"/>
  </conditionalFormatting>
  <conditionalFormatting sqref="G60">
    <cfRule type="duplicateValues" dxfId="13509" priority="10205"/>
  </conditionalFormatting>
  <conditionalFormatting sqref="G60">
    <cfRule type="duplicateValues" dxfId="13508" priority="10204"/>
  </conditionalFormatting>
  <conditionalFormatting sqref="G60">
    <cfRule type="duplicateValues" dxfId="13507" priority="10203"/>
  </conditionalFormatting>
  <conditionalFormatting sqref="G60">
    <cfRule type="duplicateValues" dxfId="13506" priority="10202"/>
  </conditionalFormatting>
  <conditionalFormatting sqref="G60">
    <cfRule type="duplicateValues" dxfId="13505" priority="10201"/>
  </conditionalFormatting>
  <conditionalFormatting sqref="G60">
    <cfRule type="duplicateValues" dxfId="13504" priority="10200"/>
  </conditionalFormatting>
  <conditionalFormatting sqref="G60">
    <cfRule type="duplicateValues" dxfId="13503" priority="10199"/>
  </conditionalFormatting>
  <conditionalFormatting sqref="G60">
    <cfRule type="duplicateValues" dxfId="13502" priority="10198"/>
  </conditionalFormatting>
  <conditionalFormatting sqref="G60">
    <cfRule type="duplicateValues" dxfId="13501" priority="10197"/>
  </conditionalFormatting>
  <conditionalFormatting sqref="G60">
    <cfRule type="duplicateValues" dxfId="13500" priority="10196"/>
  </conditionalFormatting>
  <conditionalFormatting sqref="G60">
    <cfRule type="duplicateValues" dxfId="13499" priority="10195"/>
  </conditionalFormatting>
  <conditionalFormatting sqref="G60">
    <cfRule type="duplicateValues" dxfId="13498" priority="10194"/>
  </conditionalFormatting>
  <conditionalFormatting sqref="G60">
    <cfRule type="duplicateValues" dxfId="13497" priority="10193"/>
  </conditionalFormatting>
  <conditionalFormatting sqref="G60">
    <cfRule type="duplicateValues" dxfId="13496" priority="10192"/>
  </conditionalFormatting>
  <conditionalFormatting sqref="G60">
    <cfRule type="duplicateValues" dxfId="13495" priority="10191"/>
  </conditionalFormatting>
  <conditionalFormatting sqref="G60">
    <cfRule type="duplicateValues" dxfId="13494" priority="10190"/>
  </conditionalFormatting>
  <conditionalFormatting sqref="G60">
    <cfRule type="duplicateValues" dxfId="13493" priority="10189"/>
  </conditionalFormatting>
  <conditionalFormatting sqref="G60">
    <cfRule type="duplicateValues" dxfId="13492" priority="10188"/>
  </conditionalFormatting>
  <conditionalFormatting sqref="G60">
    <cfRule type="duplicateValues" dxfId="13491" priority="10187"/>
  </conditionalFormatting>
  <conditionalFormatting sqref="G60">
    <cfRule type="duplicateValues" dxfId="13490" priority="10186"/>
  </conditionalFormatting>
  <conditionalFormatting sqref="G60">
    <cfRule type="duplicateValues" dxfId="13489" priority="10185"/>
  </conditionalFormatting>
  <conditionalFormatting sqref="G60">
    <cfRule type="duplicateValues" dxfId="13488" priority="10184"/>
  </conditionalFormatting>
  <conditionalFormatting sqref="G60">
    <cfRule type="duplicateValues" dxfId="13487" priority="10183"/>
  </conditionalFormatting>
  <conditionalFormatting sqref="G60">
    <cfRule type="duplicateValues" dxfId="13486" priority="10182"/>
  </conditionalFormatting>
  <conditionalFormatting sqref="G60">
    <cfRule type="duplicateValues" dxfId="13485" priority="10181"/>
  </conditionalFormatting>
  <conditionalFormatting sqref="G60">
    <cfRule type="duplicateValues" dxfId="13484" priority="10180"/>
  </conditionalFormatting>
  <conditionalFormatting sqref="G60">
    <cfRule type="duplicateValues" dxfId="13483" priority="10179"/>
  </conditionalFormatting>
  <conditionalFormatting sqref="G60">
    <cfRule type="duplicateValues" dxfId="13482" priority="10178"/>
  </conditionalFormatting>
  <conditionalFormatting sqref="G60">
    <cfRule type="duplicateValues" dxfId="13481" priority="10177"/>
  </conditionalFormatting>
  <conditionalFormatting sqref="G60">
    <cfRule type="duplicateValues" dxfId="13480" priority="10176"/>
  </conditionalFormatting>
  <conditionalFormatting sqref="G60">
    <cfRule type="duplicateValues" dxfId="13479" priority="10175"/>
  </conditionalFormatting>
  <conditionalFormatting sqref="G60">
    <cfRule type="duplicateValues" dxfId="13478" priority="10174"/>
  </conditionalFormatting>
  <conditionalFormatting sqref="G60">
    <cfRule type="duplicateValues" dxfId="13477" priority="10173"/>
  </conditionalFormatting>
  <conditionalFormatting sqref="G60">
    <cfRule type="duplicateValues" dxfId="13476" priority="10172"/>
  </conditionalFormatting>
  <conditionalFormatting sqref="G60">
    <cfRule type="duplicateValues" dxfId="13475" priority="10171"/>
  </conditionalFormatting>
  <conditionalFormatting sqref="G60">
    <cfRule type="duplicateValues" dxfId="13474" priority="10170"/>
  </conditionalFormatting>
  <conditionalFormatting sqref="G60">
    <cfRule type="duplicateValues" dxfId="13473" priority="10169"/>
  </conditionalFormatting>
  <conditionalFormatting sqref="G60">
    <cfRule type="duplicateValues" dxfId="13472" priority="10168"/>
  </conditionalFormatting>
  <conditionalFormatting sqref="G60">
    <cfRule type="duplicateValues" dxfId="13471" priority="10167"/>
  </conditionalFormatting>
  <conditionalFormatting sqref="G60">
    <cfRule type="duplicateValues" dxfId="13470" priority="10166"/>
  </conditionalFormatting>
  <conditionalFormatting sqref="G60">
    <cfRule type="duplicateValues" dxfId="13469" priority="10165"/>
  </conditionalFormatting>
  <conditionalFormatting sqref="G60">
    <cfRule type="duplicateValues" dxfId="13468" priority="10164"/>
  </conditionalFormatting>
  <conditionalFormatting sqref="G60">
    <cfRule type="duplicateValues" dxfId="13467" priority="10163"/>
  </conditionalFormatting>
  <conditionalFormatting sqref="G60">
    <cfRule type="duplicateValues" dxfId="13466" priority="10162"/>
  </conditionalFormatting>
  <conditionalFormatting sqref="G60">
    <cfRule type="duplicateValues" dxfId="13465" priority="10161"/>
  </conditionalFormatting>
  <conditionalFormatting sqref="G60">
    <cfRule type="duplicateValues" dxfId="13464" priority="10160"/>
  </conditionalFormatting>
  <conditionalFormatting sqref="G60">
    <cfRule type="duplicateValues" dxfId="13463" priority="10159"/>
  </conditionalFormatting>
  <conditionalFormatting sqref="G60">
    <cfRule type="duplicateValues" dxfId="13462" priority="10158"/>
  </conditionalFormatting>
  <conditionalFormatting sqref="G60">
    <cfRule type="duplicateValues" dxfId="13461" priority="10157"/>
  </conditionalFormatting>
  <conditionalFormatting sqref="G60">
    <cfRule type="duplicateValues" dxfId="13460" priority="10156"/>
  </conditionalFormatting>
  <conditionalFormatting sqref="G60">
    <cfRule type="duplicateValues" dxfId="13459" priority="10155"/>
  </conditionalFormatting>
  <conditionalFormatting sqref="G60">
    <cfRule type="duplicateValues" dxfId="13458" priority="10154"/>
  </conditionalFormatting>
  <conditionalFormatting sqref="G60">
    <cfRule type="duplicateValues" dxfId="13457" priority="10153"/>
  </conditionalFormatting>
  <conditionalFormatting sqref="G60">
    <cfRule type="duplicateValues" dxfId="13456" priority="10152"/>
  </conditionalFormatting>
  <conditionalFormatting sqref="G60">
    <cfRule type="duplicateValues" dxfId="13455" priority="10151"/>
  </conditionalFormatting>
  <conditionalFormatting sqref="G60">
    <cfRule type="duplicateValues" dxfId="13454" priority="10150"/>
  </conditionalFormatting>
  <conditionalFormatting sqref="G60">
    <cfRule type="duplicateValues" dxfId="13453" priority="10149"/>
  </conditionalFormatting>
  <conditionalFormatting sqref="G60">
    <cfRule type="duplicateValues" dxfId="13452" priority="10148"/>
  </conditionalFormatting>
  <conditionalFormatting sqref="G60">
    <cfRule type="duplicateValues" dxfId="13451" priority="10147"/>
  </conditionalFormatting>
  <conditionalFormatting sqref="G60">
    <cfRule type="duplicateValues" dxfId="13450" priority="10146"/>
  </conditionalFormatting>
  <conditionalFormatting sqref="G60">
    <cfRule type="duplicateValues" dxfId="13449" priority="10145"/>
  </conditionalFormatting>
  <conditionalFormatting sqref="G61">
    <cfRule type="duplicateValues" dxfId="13448" priority="10144"/>
  </conditionalFormatting>
  <conditionalFormatting sqref="G60">
    <cfRule type="duplicateValues" dxfId="13447" priority="10143"/>
  </conditionalFormatting>
  <conditionalFormatting sqref="G60">
    <cfRule type="duplicateValues" dxfId="13446" priority="10142"/>
  </conditionalFormatting>
  <conditionalFormatting sqref="G60">
    <cfRule type="duplicateValues" dxfId="13445" priority="10141"/>
  </conditionalFormatting>
  <conditionalFormatting sqref="G60">
    <cfRule type="duplicateValues" dxfId="13444" priority="10140"/>
  </conditionalFormatting>
  <conditionalFormatting sqref="G60">
    <cfRule type="duplicateValues" dxfId="13443" priority="10139"/>
  </conditionalFormatting>
  <conditionalFormatting sqref="G60">
    <cfRule type="duplicateValues" dxfId="13442" priority="10138"/>
  </conditionalFormatting>
  <conditionalFormatting sqref="G60">
    <cfRule type="duplicateValues" dxfId="13441" priority="10137"/>
  </conditionalFormatting>
  <conditionalFormatting sqref="G60">
    <cfRule type="duplicateValues" dxfId="13440" priority="10136"/>
  </conditionalFormatting>
  <conditionalFormatting sqref="G60">
    <cfRule type="duplicateValues" dxfId="13439" priority="10135"/>
  </conditionalFormatting>
  <conditionalFormatting sqref="G60">
    <cfRule type="duplicateValues" dxfId="13438" priority="10134"/>
  </conditionalFormatting>
  <conditionalFormatting sqref="G60">
    <cfRule type="duplicateValues" dxfId="13437" priority="10133"/>
  </conditionalFormatting>
  <conditionalFormatting sqref="G60">
    <cfRule type="duplicateValues" dxfId="13436" priority="10132"/>
  </conditionalFormatting>
  <conditionalFormatting sqref="G60">
    <cfRule type="duplicateValues" dxfId="13435" priority="10131"/>
  </conditionalFormatting>
  <conditionalFormatting sqref="G60">
    <cfRule type="duplicateValues" dxfId="13434" priority="10130"/>
  </conditionalFormatting>
  <conditionalFormatting sqref="G60">
    <cfRule type="duplicateValues" dxfId="13433" priority="10129"/>
  </conditionalFormatting>
  <conditionalFormatting sqref="G60">
    <cfRule type="duplicateValues" dxfId="13432" priority="10128"/>
  </conditionalFormatting>
  <conditionalFormatting sqref="G60">
    <cfRule type="duplicateValues" dxfId="13431" priority="10127"/>
  </conditionalFormatting>
  <conditionalFormatting sqref="G60">
    <cfRule type="duplicateValues" dxfId="13430" priority="10126"/>
  </conditionalFormatting>
  <conditionalFormatting sqref="G60">
    <cfRule type="duplicateValues" dxfId="13429" priority="10125"/>
  </conditionalFormatting>
  <conditionalFormatting sqref="G60">
    <cfRule type="duplicateValues" dxfId="13428" priority="10124"/>
  </conditionalFormatting>
  <conditionalFormatting sqref="G60">
    <cfRule type="duplicateValues" dxfId="13427" priority="10123"/>
  </conditionalFormatting>
  <conditionalFormatting sqref="G60">
    <cfRule type="duplicateValues" dxfId="13426" priority="10122"/>
  </conditionalFormatting>
  <conditionalFormatting sqref="G60">
    <cfRule type="duplicateValues" dxfId="13425" priority="10121"/>
  </conditionalFormatting>
  <conditionalFormatting sqref="G60">
    <cfRule type="duplicateValues" dxfId="13424" priority="10120"/>
  </conditionalFormatting>
  <conditionalFormatting sqref="G60">
    <cfRule type="duplicateValues" dxfId="13423" priority="10119"/>
  </conditionalFormatting>
  <conditionalFormatting sqref="G60">
    <cfRule type="duplicateValues" dxfId="13422" priority="10118"/>
  </conditionalFormatting>
  <conditionalFormatting sqref="G60">
    <cfRule type="duplicateValues" dxfId="13421" priority="10117"/>
  </conditionalFormatting>
  <conditionalFormatting sqref="G60">
    <cfRule type="duplicateValues" dxfId="13420" priority="10116"/>
  </conditionalFormatting>
  <conditionalFormatting sqref="G60">
    <cfRule type="duplicateValues" dxfId="13419" priority="10115"/>
  </conditionalFormatting>
  <conditionalFormatting sqref="G60">
    <cfRule type="duplicateValues" dxfId="13418" priority="10114"/>
  </conditionalFormatting>
  <conditionalFormatting sqref="G60">
    <cfRule type="duplicateValues" dxfId="13417" priority="10113"/>
  </conditionalFormatting>
  <conditionalFormatting sqref="G60">
    <cfRule type="duplicateValues" dxfId="13416" priority="10112"/>
  </conditionalFormatting>
  <conditionalFormatting sqref="G60">
    <cfRule type="duplicateValues" dxfId="13415" priority="10111"/>
  </conditionalFormatting>
  <conditionalFormatting sqref="G60">
    <cfRule type="duplicateValues" dxfId="13414" priority="10110"/>
  </conditionalFormatting>
  <conditionalFormatting sqref="G60">
    <cfRule type="duplicateValues" dxfId="13413" priority="10109"/>
  </conditionalFormatting>
  <conditionalFormatting sqref="G60">
    <cfRule type="duplicateValues" dxfId="13412" priority="10108"/>
  </conditionalFormatting>
  <conditionalFormatting sqref="G60">
    <cfRule type="duplicateValues" dxfId="13411" priority="10107"/>
  </conditionalFormatting>
  <conditionalFormatting sqref="G60">
    <cfRule type="duplicateValues" dxfId="13410" priority="10106"/>
  </conditionalFormatting>
  <conditionalFormatting sqref="G60">
    <cfRule type="duplicateValues" dxfId="13409" priority="10105"/>
  </conditionalFormatting>
  <conditionalFormatting sqref="G60">
    <cfRule type="duplicateValues" dxfId="13408" priority="10104"/>
  </conditionalFormatting>
  <conditionalFormatting sqref="G60">
    <cfRule type="duplicateValues" dxfId="13407" priority="10103"/>
  </conditionalFormatting>
  <conditionalFormatting sqref="G60">
    <cfRule type="duplicateValues" dxfId="13406" priority="10102"/>
  </conditionalFormatting>
  <conditionalFormatting sqref="G60">
    <cfRule type="duplicateValues" dxfId="13405" priority="10101"/>
  </conditionalFormatting>
  <conditionalFormatting sqref="G60">
    <cfRule type="duplicateValues" dxfId="13404" priority="10100"/>
  </conditionalFormatting>
  <conditionalFormatting sqref="G60">
    <cfRule type="duplicateValues" dxfId="13403" priority="10099"/>
  </conditionalFormatting>
  <conditionalFormatting sqref="G60">
    <cfRule type="duplicateValues" dxfId="13402" priority="10098"/>
  </conditionalFormatting>
  <conditionalFormatting sqref="G60">
    <cfRule type="duplicateValues" dxfId="13401" priority="10097"/>
  </conditionalFormatting>
  <conditionalFormatting sqref="G60">
    <cfRule type="duplicateValues" dxfId="13400" priority="10096"/>
  </conditionalFormatting>
  <conditionalFormatting sqref="G60">
    <cfRule type="duplicateValues" dxfId="13399" priority="10095"/>
  </conditionalFormatting>
  <conditionalFormatting sqref="G60">
    <cfRule type="duplicateValues" dxfId="13398" priority="10094"/>
  </conditionalFormatting>
  <conditionalFormatting sqref="G60">
    <cfRule type="duplicateValues" dxfId="13397" priority="10093"/>
  </conditionalFormatting>
  <conditionalFormatting sqref="G60">
    <cfRule type="duplicateValues" dxfId="13396" priority="10092"/>
  </conditionalFormatting>
  <conditionalFormatting sqref="G60">
    <cfRule type="duplicateValues" dxfId="13395" priority="10091"/>
  </conditionalFormatting>
  <conditionalFormatting sqref="G60">
    <cfRule type="duplicateValues" dxfId="13394" priority="10090"/>
  </conditionalFormatting>
  <conditionalFormatting sqref="G60">
    <cfRule type="duplicateValues" dxfId="13393" priority="10089"/>
  </conditionalFormatting>
  <conditionalFormatting sqref="G60">
    <cfRule type="duplicateValues" dxfId="13392" priority="10088"/>
  </conditionalFormatting>
  <conditionalFormatting sqref="G60">
    <cfRule type="duplicateValues" dxfId="13391" priority="10087"/>
  </conditionalFormatting>
  <conditionalFormatting sqref="G60">
    <cfRule type="duplicateValues" dxfId="13390" priority="10086"/>
  </conditionalFormatting>
  <conditionalFormatting sqref="G60">
    <cfRule type="duplicateValues" dxfId="13389" priority="10085"/>
  </conditionalFormatting>
  <conditionalFormatting sqref="G60">
    <cfRule type="duplicateValues" dxfId="13388" priority="10084"/>
  </conditionalFormatting>
  <conditionalFormatting sqref="G60">
    <cfRule type="duplicateValues" dxfId="13387" priority="10083"/>
  </conditionalFormatting>
  <conditionalFormatting sqref="G60">
    <cfRule type="duplicateValues" dxfId="13386" priority="10082"/>
  </conditionalFormatting>
  <conditionalFormatting sqref="G60">
    <cfRule type="duplicateValues" dxfId="13385" priority="10081"/>
  </conditionalFormatting>
  <conditionalFormatting sqref="G60">
    <cfRule type="duplicateValues" dxfId="13384" priority="10080"/>
  </conditionalFormatting>
  <conditionalFormatting sqref="G60">
    <cfRule type="duplicateValues" dxfId="13383" priority="10079"/>
  </conditionalFormatting>
  <conditionalFormatting sqref="G60">
    <cfRule type="duplicateValues" dxfId="13382" priority="10078"/>
  </conditionalFormatting>
  <conditionalFormatting sqref="G60">
    <cfRule type="duplicateValues" dxfId="13381" priority="10077"/>
  </conditionalFormatting>
  <conditionalFormatting sqref="G60">
    <cfRule type="duplicateValues" dxfId="13380" priority="10076"/>
  </conditionalFormatting>
  <conditionalFormatting sqref="G60">
    <cfRule type="duplicateValues" dxfId="13379" priority="10075"/>
  </conditionalFormatting>
  <conditionalFormatting sqref="G61">
    <cfRule type="duplicateValues" dxfId="13378" priority="10074"/>
  </conditionalFormatting>
  <conditionalFormatting sqref="G59">
    <cfRule type="duplicateValues" dxfId="13377" priority="10073"/>
  </conditionalFormatting>
  <conditionalFormatting sqref="G59">
    <cfRule type="duplicateValues" dxfId="13376" priority="10072"/>
  </conditionalFormatting>
  <conditionalFormatting sqref="G59">
    <cfRule type="duplicateValues" dxfId="13375" priority="10071"/>
  </conditionalFormatting>
  <conditionalFormatting sqref="G59">
    <cfRule type="duplicateValues" dxfId="13374" priority="10070"/>
  </conditionalFormatting>
  <conditionalFormatting sqref="G59">
    <cfRule type="duplicateValues" dxfId="13373" priority="10069"/>
  </conditionalFormatting>
  <conditionalFormatting sqref="G59">
    <cfRule type="duplicateValues" dxfId="13372" priority="10068"/>
  </conditionalFormatting>
  <conditionalFormatting sqref="G59">
    <cfRule type="duplicateValues" dxfId="13371" priority="10067"/>
  </conditionalFormatting>
  <conditionalFormatting sqref="G59">
    <cfRule type="duplicateValues" dxfId="13370" priority="10066"/>
  </conditionalFormatting>
  <conditionalFormatting sqref="G59">
    <cfRule type="duplicateValues" dxfId="13369" priority="10065"/>
  </conditionalFormatting>
  <conditionalFormatting sqref="G59">
    <cfRule type="duplicateValues" dxfId="13368" priority="10064"/>
  </conditionalFormatting>
  <conditionalFormatting sqref="G59">
    <cfRule type="duplicateValues" dxfId="13367" priority="10063"/>
  </conditionalFormatting>
  <conditionalFormatting sqref="G59">
    <cfRule type="duplicateValues" dxfId="13366" priority="10062"/>
  </conditionalFormatting>
  <conditionalFormatting sqref="G59">
    <cfRule type="duplicateValues" dxfId="13365" priority="10061"/>
  </conditionalFormatting>
  <conditionalFormatting sqref="G59">
    <cfRule type="duplicateValues" dxfId="13364" priority="10060"/>
  </conditionalFormatting>
  <conditionalFormatting sqref="G59">
    <cfRule type="duplicateValues" dxfId="13363" priority="10059"/>
  </conditionalFormatting>
  <conditionalFormatting sqref="G59">
    <cfRule type="duplicateValues" dxfId="13362" priority="10058"/>
  </conditionalFormatting>
  <conditionalFormatting sqref="G59">
    <cfRule type="duplicateValues" dxfId="13361" priority="10057"/>
  </conditionalFormatting>
  <conditionalFormatting sqref="G59">
    <cfRule type="duplicateValues" dxfId="13360" priority="10056"/>
  </conditionalFormatting>
  <conditionalFormatting sqref="G59">
    <cfRule type="duplicateValues" dxfId="13359" priority="10055"/>
  </conditionalFormatting>
  <conditionalFormatting sqref="G59">
    <cfRule type="duplicateValues" dxfId="13358" priority="10054"/>
  </conditionalFormatting>
  <conditionalFormatting sqref="G59">
    <cfRule type="duplicateValues" dxfId="13357" priority="10053"/>
  </conditionalFormatting>
  <conditionalFormatting sqref="G59">
    <cfRule type="duplicateValues" dxfId="13356" priority="10052"/>
  </conditionalFormatting>
  <conditionalFormatting sqref="G59">
    <cfRule type="duplicateValues" dxfId="13355" priority="10051"/>
  </conditionalFormatting>
  <conditionalFormatting sqref="G59">
    <cfRule type="duplicateValues" dxfId="13354" priority="10050"/>
  </conditionalFormatting>
  <conditionalFormatting sqref="G59">
    <cfRule type="duplicateValues" dxfId="13353" priority="10049"/>
  </conditionalFormatting>
  <conditionalFormatting sqref="G59">
    <cfRule type="duplicateValues" dxfId="13352" priority="10048"/>
  </conditionalFormatting>
  <conditionalFormatting sqref="G59">
    <cfRule type="duplicateValues" dxfId="13351" priority="10047"/>
  </conditionalFormatting>
  <conditionalFormatting sqref="G59">
    <cfRule type="duplicateValues" dxfId="13350" priority="10046"/>
  </conditionalFormatting>
  <conditionalFormatting sqref="G59">
    <cfRule type="duplicateValues" dxfId="13349" priority="10045"/>
  </conditionalFormatting>
  <conditionalFormatting sqref="G59">
    <cfRule type="duplicateValues" dxfId="13348" priority="10044"/>
  </conditionalFormatting>
  <conditionalFormatting sqref="G59">
    <cfRule type="duplicateValues" dxfId="13347" priority="10043"/>
  </conditionalFormatting>
  <conditionalFormatting sqref="G59">
    <cfRule type="duplicateValues" dxfId="13346" priority="10042"/>
  </conditionalFormatting>
  <conditionalFormatting sqref="G59">
    <cfRule type="duplicateValues" dxfId="13345" priority="10041"/>
  </conditionalFormatting>
  <conditionalFormatting sqref="G59">
    <cfRule type="duplicateValues" dxfId="13344" priority="10040"/>
  </conditionalFormatting>
  <conditionalFormatting sqref="G59">
    <cfRule type="duplicateValues" dxfId="13343" priority="10039"/>
  </conditionalFormatting>
  <conditionalFormatting sqref="G59">
    <cfRule type="duplicateValues" dxfId="13342" priority="10038"/>
  </conditionalFormatting>
  <conditionalFormatting sqref="G59">
    <cfRule type="duplicateValues" dxfId="13341" priority="10037"/>
  </conditionalFormatting>
  <conditionalFormatting sqref="G59">
    <cfRule type="duplicateValues" dxfId="13340" priority="10036"/>
  </conditionalFormatting>
  <conditionalFormatting sqref="G59">
    <cfRule type="duplicateValues" dxfId="13339" priority="10035"/>
  </conditionalFormatting>
  <conditionalFormatting sqref="G59">
    <cfRule type="duplicateValues" dxfId="13338" priority="10034"/>
  </conditionalFormatting>
  <conditionalFormatting sqref="G59">
    <cfRule type="duplicateValues" dxfId="13337" priority="10033"/>
  </conditionalFormatting>
  <conditionalFormatting sqref="G59">
    <cfRule type="duplicateValues" dxfId="13336" priority="10032"/>
  </conditionalFormatting>
  <conditionalFormatting sqref="G59">
    <cfRule type="duplicateValues" dxfId="13335" priority="10031"/>
  </conditionalFormatting>
  <conditionalFormatting sqref="G59">
    <cfRule type="duplicateValues" dxfId="13334" priority="10030"/>
  </conditionalFormatting>
  <conditionalFormatting sqref="G59">
    <cfRule type="duplicateValues" dxfId="13333" priority="10029"/>
  </conditionalFormatting>
  <conditionalFormatting sqref="G59">
    <cfRule type="duplicateValues" dxfId="13332" priority="10028"/>
  </conditionalFormatting>
  <conditionalFormatting sqref="G59">
    <cfRule type="duplicateValues" dxfId="13331" priority="10027"/>
  </conditionalFormatting>
  <conditionalFormatting sqref="G59">
    <cfRule type="duplicateValues" dxfId="13330" priority="10026"/>
  </conditionalFormatting>
  <conditionalFormatting sqref="G59">
    <cfRule type="duplicateValues" dxfId="13329" priority="10025"/>
  </conditionalFormatting>
  <conditionalFormatting sqref="G59">
    <cfRule type="duplicateValues" dxfId="13328" priority="10024"/>
  </conditionalFormatting>
  <conditionalFormatting sqref="G59">
    <cfRule type="duplicateValues" dxfId="13327" priority="10023"/>
  </conditionalFormatting>
  <conditionalFormatting sqref="G59">
    <cfRule type="duplicateValues" dxfId="13326" priority="10022"/>
  </conditionalFormatting>
  <conditionalFormatting sqref="G59">
    <cfRule type="duplicateValues" dxfId="13325" priority="10021"/>
  </conditionalFormatting>
  <conditionalFormatting sqref="G59">
    <cfRule type="duplicateValues" dxfId="13324" priority="10020"/>
  </conditionalFormatting>
  <conditionalFormatting sqref="G59">
    <cfRule type="duplicateValues" dxfId="13323" priority="10019"/>
  </conditionalFormatting>
  <conditionalFormatting sqref="G59">
    <cfRule type="duplicateValues" dxfId="13322" priority="10018"/>
  </conditionalFormatting>
  <conditionalFormatting sqref="G59">
    <cfRule type="duplicateValues" dxfId="13321" priority="10017"/>
  </conditionalFormatting>
  <conditionalFormatting sqref="G59">
    <cfRule type="duplicateValues" dxfId="13320" priority="10016"/>
  </conditionalFormatting>
  <conditionalFormatting sqref="G59">
    <cfRule type="duplicateValues" dxfId="13319" priority="10015"/>
  </conditionalFormatting>
  <conditionalFormatting sqref="G59">
    <cfRule type="duplicateValues" dxfId="13318" priority="10014"/>
  </conditionalFormatting>
  <conditionalFormatting sqref="G59">
    <cfRule type="duplicateValues" dxfId="13317" priority="10013"/>
  </conditionalFormatting>
  <conditionalFormatting sqref="G59">
    <cfRule type="duplicateValues" dxfId="13316" priority="10012"/>
  </conditionalFormatting>
  <conditionalFormatting sqref="G59">
    <cfRule type="duplicateValues" dxfId="13315" priority="10011"/>
  </conditionalFormatting>
  <conditionalFormatting sqref="G59">
    <cfRule type="duplicateValues" dxfId="13314" priority="10010"/>
  </conditionalFormatting>
  <conditionalFormatting sqref="G59">
    <cfRule type="duplicateValues" dxfId="13313" priority="10009"/>
  </conditionalFormatting>
  <conditionalFormatting sqref="G59">
    <cfRule type="duplicateValues" dxfId="13312" priority="10008"/>
  </conditionalFormatting>
  <conditionalFormatting sqref="G59">
    <cfRule type="duplicateValues" dxfId="13311" priority="10007"/>
  </conditionalFormatting>
  <conditionalFormatting sqref="G59">
    <cfRule type="duplicateValues" dxfId="13310" priority="10006"/>
  </conditionalFormatting>
  <conditionalFormatting sqref="G59">
    <cfRule type="duplicateValues" dxfId="13309" priority="10005"/>
  </conditionalFormatting>
  <conditionalFormatting sqref="G60">
    <cfRule type="duplicateValues" dxfId="13308" priority="10004"/>
  </conditionalFormatting>
  <conditionalFormatting sqref="G68">
    <cfRule type="duplicateValues" dxfId="13307" priority="10003"/>
  </conditionalFormatting>
  <conditionalFormatting sqref="G68">
    <cfRule type="duplicateValues" dxfId="13306" priority="10002"/>
  </conditionalFormatting>
  <conditionalFormatting sqref="G68">
    <cfRule type="duplicateValues" dxfId="13305" priority="10001"/>
  </conditionalFormatting>
  <conditionalFormatting sqref="G68">
    <cfRule type="duplicateValues" dxfId="13304" priority="10000"/>
  </conditionalFormatting>
  <conditionalFormatting sqref="G68">
    <cfRule type="duplicateValues" dxfId="13303" priority="9999"/>
  </conditionalFormatting>
  <conditionalFormatting sqref="G68">
    <cfRule type="duplicateValues" dxfId="13302" priority="9998"/>
  </conditionalFormatting>
  <conditionalFormatting sqref="G68">
    <cfRule type="duplicateValues" dxfId="13301" priority="9997"/>
  </conditionalFormatting>
  <conditionalFormatting sqref="G68">
    <cfRule type="duplicateValues" dxfId="13300" priority="9996"/>
  </conditionalFormatting>
  <conditionalFormatting sqref="G68">
    <cfRule type="duplicateValues" dxfId="13299" priority="9995"/>
  </conditionalFormatting>
  <conditionalFormatting sqref="G68">
    <cfRule type="duplicateValues" dxfId="13298" priority="9994"/>
  </conditionalFormatting>
  <conditionalFormatting sqref="G68">
    <cfRule type="duplicateValues" dxfId="13297" priority="9993"/>
  </conditionalFormatting>
  <conditionalFormatting sqref="G68">
    <cfRule type="duplicateValues" dxfId="13296" priority="9992"/>
  </conditionalFormatting>
  <conditionalFormatting sqref="G68">
    <cfRule type="duplicateValues" dxfId="13295" priority="9991"/>
  </conditionalFormatting>
  <conditionalFormatting sqref="G68">
    <cfRule type="duplicateValues" dxfId="13294" priority="9990"/>
  </conditionalFormatting>
  <conditionalFormatting sqref="G68">
    <cfRule type="duplicateValues" dxfId="13293" priority="9989"/>
  </conditionalFormatting>
  <conditionalFormatting sqref="G68">
    <cfRule type="duplicateValues" dxfId="13292" priority="9988"/>
  </conditionalFormatting>
  <conditionalFormatting sqref="G68">
    <cfRule type="duplicateValues" dxfId="13291" priority="9987"/>
  </conditionalFormatting>
  <conditionalFormatting sqref="G68">
    <cfRule type="duplicateValues" dxfId="13290" priority="9986"/>
  </conditionalFormatting>
  <conditionalFormatting sqref="G68">
    <cfRule type="duplicateValues" dxfId="13289" priority="9985"/>
  </conditionalFormatting>
  <conditionalFormatting sqref="G68">
    <cfRule type="duplicateValues" dxfId="13288" priority="9984"/>
  </conditionalFormatting>
  <conditionalFormatting sqref="G68">
    <cfRule type="duplicateValues" dxfId="13287" priority="9983"/>
  </conditionalFormatting>
  <conditionalFormatting sqref="G68">
    <cfRule type="duplicateValues" dxfId="13286" priority="9982"/>
  </conditionalFormatting>
  <conditionalFormatting sqref="G68">
    <cfRule type="duplicateValues" dxfId="13285" priority="9981"/>
  </conditionalFormatting>
  <conditionalFormatting sqref="G68">
    <cfRule type="duplicateValues" dxfId="13284" priority="9980"/>
  </conditionalFormatting>
  <conditionalFormatting sqref="G68">
    <cfRule type="duplicateValues" dxfId="13283" priority="9979"/>
  </conditionalFormatting>
  <conditionalFormatting sqref="G68">
    <cfRule type="duplicateValues" dxfId="13282" priority="9978"/>
  </conditionalFormatting>
  <conditionalFormatting sqref="G68">
    <cfRule type="duplicateValues" dxfId="13281" priority="9977"/>
  </conditionalFormatting>
  <conditionalFormatting sqref="G68">
    <cfRule type="duplicateValues" dxfId="13280" priority="9976"/>
  </conditionalFormatting>
  <conditionalFormatting sqref="G68">
    <cfRule type="duplicateValues" dxfId="13279" priority="9975"/>
  </conditionalFormatting>
  <conditionalFormatting sqref="G68">
    <cfRule type="duplicateValues" dxfId="13278" priority="9974"/>
  </conditionalFormatting>
  <conditionalFormatting sqref="G68">
    <cfRule type="duplicateValues" dxfId="13277" priority="9973"/>
  </conditionalFormatting>
  <conditionalFormatting sqref="G68">
    <cfRule type="duplicateValues" dxfId="13276" priority="9972"/>
  </conditionalFormatting>
  <conditionalFormatting sqref="G68">
    <cfRule type="duplicateValues" dxfId="13275" priority="9971"/>
  </conditionalFormatting>
  <conditionalFormatting sqref="G68">
    <cfRule type="duplicateValues" dxfId="13274" priority="9970"/>
  </conditionalFormatting>
  <conditionalFormatting sqref="G68">
    <cfRule type="duplicateValues" dxfId="13273" priority="9969"/>
  </conditionalFormatting>
  <conditionalFormatting sqref="G68">
    <cfRule type="duplicateValues" dxfId="13272" priority="9968"/>
  </conditionalFormatting>
  <conditionalFormatting sqref="G68">
    <cfRule type="duplicateValues" dxfId="13271" priority="9967"/>
  </conditionalFormatting>
  <conditionalFormatting sqref="G68">
    <cfRule type="duplicateValues" dxfId="13270" priority="9966"/>
  </conditionalFormatting>
  <conditionalFormatting sqref="G68">
    <cfRule type="duplicateValues" dxfId="13269" priority="9965"/>
  </conditionalFormatting>
  <conditionalFormatting sqref="G68">
    <cfRule type="duplicateValues" dxfId="13268" priority="9964"/>
  </conditionalFormatting>
  <conditionalFormatting sqref="G68">
    <cfRule type="duplicateValues" dxfId="13267" priority="9963"/>
  </conditionalFormatting>
  <conditionalFormatting sqref="G68">
    <cfRule type="duplicateValues" dxfId="13266" priority="9962"/>
  </conditionalFormatting>
  <conditionalFormatting sqref="G68">
    <cfRule type="duplicateValues" dxfId="13265" priority="9961"/>
  </conditionalFormatting>
  <conditionalFormatting sqref="G68">
    <cfRule type="duplicateValues" dxfId="13264" priority="9960"/>
  </conditionalFormatting>
  <conditionalFormatting sqref="G68">
    <cfRule type="duplicateValues" dxfId="13263" priority="9959"/>
  </conditionalFormatting>
  <conditionalFormatting sqref="G68">
    <cfRule type="duplicateValues" dxfId="13262" priority="9958"/>
  </conditionalFormatting>
  <conditionalFormatting sqref="G68">
    <cfRule type="duplicateValues" dxfId="13261" priority="9957"/>
  </conditionalFormatting>
  <conditionalFormatting sqref="G68">
    <cfRule type="duplicateValues" dxfId="13260" priority="9956"/>
  </conditionalFormatting>
  <conditionalFormatting sqref="G68">
    <cfRule type="duplicateValues" dxfId="13259" priority="9955"/>
  </conditionalFormatting>
  <conditionalFormatting sqref="G68">
    <cfRule type="duplicateValues" dxfId="13258" priority="9954"/>
  </conditionalFormatting>
  <conditionalFormatting sqref="G68">
    <cfRule type="duplicateValues" dxfId="13257" priority="9953"/>
  </conditionalFormatting>
  <conditionalFormatting sqref="G68">
    <cfRule type="duplicateValues" dxfId="13256" priority="9952"/>
  </conditionalFormatting>
  <conditionalFormatting sqref="G68">
    <cfRule type="duplicateValues" dxfId="13255" priority="9951"/>
  </conditionalFormatting>
  <conditionalFormatting sqref="G68">
    <cfRule type="duplicateValues" dxfId="13254" priority="9950"/>
  </conditionalFormatting>
  <conditionalFormatting sqref="G68">
    <cfRule type="duplicateValues" dxfId="13253" priority="9949"/>
  </conditionalFormatting>
  <conditionalFormatting sqref="G68">
    <cfRule type="duplicateValues" dxfId="13252" priority="9948"/>
  </conditionalFormatting>
  <conditionalFormatting sqref="G68">
    <cfRule type="duplicateValues" dxfId="13251" priority="9947"/>
  </conditionalFormatting>
  <conditionalFormatting sqref="G68">
    <cfRule type="duplicateValues" dxfId="13250" priority="9946"/>
  </conditionalFormatting>
  <conditionalFormatting sqref="G68">
    <cfRule type="duplicateValues" dxfId="13249" priority="9945"/>
  </conditionalFormatting>
  <conditionalFormatting sqref="G68">
    <cfRule type="duplicateValues" dxfId="13248" priority="9944"/>
  </conditionalFormatting>
  <conditionalFormatting sqref="G68">
    <cfRule type="duplicateValues" dxfId="13247" priority="9943"/>
  </conditionalFormatting>
  <conditionalFormatting sqref="G68">
    <cfRule type="duplicateValues" dxfId="13246" priority="9942"/>
  </conditionalFormatting>
  <conditionalFormatting sqref="G68">
    <cfRule type="duplicateValues" dxfId="13245" priority="9941"/>
  </conditionalFormatting>
  <conditionalFormatting sqref="G68">
    <cfRule type="duplicateValues" dxfId="13244" priority="9940"/>
  </conditionalFormatting>
  <conditionalFormatting sqref="G68">
    <cfRule type="duplicateValues" dxfId="13243" priority="9939"/>
  </conditionalFormatting>
  <conditionalFormatting sqref="G68">
    <cfRule type="duplicateValues" dxfId="13242" priority="9938"/>
  </conditionalFormatting>
  <conditionalFormatting sqref="G68">
    <cfRule type="duplicateValues" dxfId="13241" priority="9937"/>
  </conditionalFormatting>
  <conditionalFormatting sqref="G68">
    <cfRule type="duplicateValues" dxfId="13240" priority="9936"/>
  </conditionalFormatting>
  <conditionalFormatting sqref="G68">
    <cfRule type="duplicateValues" dxfId="13239" priority="9935"/>
  </conditionalFormatting>
  <conditionalFormatting sqref="G68">
    <cfRule type="duplicateValues" dxfId="13238" priority="9934"/>
  </conditionalFormatting>
  <conditionalFormatting sqref="G68">
    <cfRule type="duplicateValues" dxfId="13237" priority="9933"/>
  </conditionalFormatting>
  <conditionalFormatting sqref="G68">
    <cfRule type="duplicateValues" dxfId="13236" priority="9932"/>
  </conditionalFormatting>
  <conditionalFormatting sqref="G68">
    <cfRule type="duplicateValues" dxfId="13235" priority="9931"/>
  </conditionalFormatting>
  <conditionalFormatting sqref="G68">
    <cfRule type="duplicateValues" dxfId="13234" priority="9930"/>
  </conditionalFormatting>
  <conditionalFormatting sqref="G68">
    <cfRule type="duplicateValues" dxfId="13233" priority="9929"/>
  </conditionalFormatting>
  <conditionalFormatting sqref="G68">
    <cfRule type="duplicateValues" dxfId="13232" priority="9928"/>
  </conditionalFormatting>
  <conditionalFormatting sqref="G68">
    <cfRule type="duplicateValues" dxfId="13231" priority="9927"/>
  </conditionalFormatting>
  <conditionalFormatting sqref="G68">
    <cfRule type="duplicateValues" dxfId="13230" priority="9926"/>
  </conditionalFormatting>
  <conditionalFormatting sqref="G68">
    <cfRule type="duplicateValues" dxfId="13229" priority="9925"/>
  </conditionalFormatting>
  <conditionalFormatting sqref="G68">
    <cfRule type="duplicateValues" dxfId="13228" priority="9924"/>
  </conditionalFormatting>
  <conditionalFormatting sqref="G68">
    <cfRule type="duplicateValues" dxfId="13227" priority="9923"/>
  </conditionalFormatting>
  <conditionalFormatting sqref="G68">
    <cfRule type="duplicateValues" dxfId="13226" priority="9922"/>
  </conditionalFormatting>
  <conditionalFormatting sqref="G68">
    <cfRule type="duplicateValues" dxfId="13225" priority="9921"/>
  </conditionalFormatting>
  <conditionalFormatting sqref="G68">
    <cfRule type="duplicateValues" dxfId="13224" priority="9920"/>
  </conditionalFormatting>
  <conditionalFormatting sqref="G68">
    <cfRule type="duplicateValues" dxfId="13223" priority="9919"/>
  </conditionalFormatting>
  <conditionalFormatting sqref="G68">
    <cfRule type="duplicateValues" dxfId="13222" priority="9918"/>
  </conditionalFormatting>
  <conditionalFormatting sqref="G68">
    <cfRule type="duplicateValues" dxfId="13221" priority="9917"/>
  </conditionalFormatting>
  <conditionalFormatting sqref="G68">
    <cfRule type="duplicateValues" dxfId="13220" priority="9916"/>
  </conditionalFormatting>
  <conditionalFormatting sqref="G68">
    <cfRule type="duplicateValues" dxfId="13219" priority="9915"/>
  </conditionalFormatting>
  <conditionalFormatting sqref="G68">
    <cfRule type="duplicateValues" dxfId="13218" priority="9914"/>
  </conditionalFormatting>
  <conditionalFormatting sqref="G68">
    <cfRule type="duplicateValues" dxfId="13217" priority="9913"/>
  </conditionalFormatting>
  <conditionalFormatting sqref="G68">
    <cfRule type="duplicateValues" dxfId="13216" priority="9912"/>
  </conditionalFormatting>
  <conditionalFormatting sqref="G68">
    <cfRule type="duplicateValues" dxfId="13215" priority="9911"/>
  </conditionalFormatting>
  <conditionalFormatting sqref="G68">
    <cfRule type="duplicateValues" dxfId="13214" priority="9910"/>
  </conditionalFormatting>
  <conditionalFormatting sqref="G68">
    <cfRule type="duplicateValues" dxfId="13213" priority="9909"/>
  </conditionalFormatting>
  <conditionalFormatting sqref="G68">
    <cfRule type="duplicateValues" dxfId="13212" priority="9908"/>
  </conditionalFormatting>
  <conditionalFormatting sqref="G68">
    <cfRule type="duplicateValues" dxfId="13211" priority="9907"/>
  </conditionalFormatting>
  <conditionalFormatting sqref="G68">
    <cfRule type="duplicateValues" dxfId="13210" priority="9906"/>
  </conditionalFormatting>
  <conditionalFormatting sqref="G68">
    <cfRule type="duplicateValues" dxfId="13209" priority="9905"/>
  </conditionalFormatting>
  <conditionalFormatting sqref="G68">
    <cfRule type="duplicateValues" dxfId="13208" priority="9904"/>
  </conditionalFormatting>
  <conditionalFormatting sqref="G68">
    <cfRule type="duplicateValues" dxfId="13207" priority="9903"/>
  </conditionalFormatting>
  <conditionalFormatting sqref="G68">
    <cfRule type="duplicateValues" dxfId="13206" priority="9902"/>
  </conditionalFormatting>
  <conditionalFormatting sqref="G68">
    <cfRule type="duplicateValues" dxfId="13205" priority="9901"/>
  </conditionalFormatting>
  <conditionalFormatting sqref="G68">
    <cfRule type="duplicateValues" dxfId="13204" priority="9900"/>
  </conditionalFormatting>
  <conditionalFormatting sqref="G68">
    <cfRule type="duplicateValues" dxfId="13203" priority="9899"/>
  </conditionalFormatting>
  <conditionalFormatting sqref="G68">
    <cfRule type="duplicateValues" dxfId="13202" priority="9898"/>
  </conditionalFormatting>
  <conditionalFormatting sqref="G68">
    <cfRule type="duplicateValues" dxfId="13201" priority="9897"/>
  </conditionalFormatting>
  <conditionalFormatting sqref="G68">
    <cfRule type="duplicateValues" dxfId="13200" priority="9896"/>
  </conditionalFormatting>
  <conditionalFormatting sqref="G68">
    <cfRule type="duplicateValues" dxfId="13199" priority="9895"/>
  </conditionalFormatting>
  <conditionalFormatting sqref="G68">
    <cfRule type="duplicateValues" dxfId="13198" priority="9894"/>
  </conditionalFormatting>
  <conditionalFormatting sqref="G68">
    <cfRule type="duplicateValues" dxfId="13197" priority="9893"/>
  </conditionalFormatting>
  <conditionalFormatting sqref="G68">
    <cfRule type="duplicateValues" dxfId="13196" priority="9892"/>
  </conditionalFormatting>
  <conditionalFormatting sqref="G68">
    <cfRule type="duplicateValues" dxfId="13195" priority="9891"/>
  </conditionalFormatting>
  <conditionalFormatting sqref="G68">
    <cfRule type="duplicateValues" dxfId="13194" priority="9890"/>
  </conditionalFormatting>
  <conditionalFormatting sqref="G68">
    <cfRule type="duplicateValues" dxfId="13193" priority="9889"/>
  </conditionalFormatting>
  <conditionalFormatting sqref="G68">
    <cfRule type="duplicateValues" dxfId="13192" priority="9888"/>
  </conditionalFormatting>
  <conditionalFormatting sqref="G68">
    <cfRule type="duplicateValues" dxfId="13191" priority="9887"/>
  </conditionalFormatting>
  <conditionalFormatting sqref="G68">
    <cfRule type="duplicateValues" dxfId="13190" priority="9886"/>
  </conditionalFormatting>
  <conditionalFormatting sqref="G68">
    <cfRule type="duplicateValues" dxfId="13189" priority="9885"/>
  </conditionalFormatting>
  <conditionalFormatting sqref="G68">
    <cfRule type="duplicateValues" dxfId="13188" priority="9884"/>
  </conditionalFormatting>
  <conditionalFormatting sqref="G68">
    <cfRule type="duplicateValues" dxfId="13187" priority="9883"/>
  </conditionalFormatting>
  <conditionalFormatting sqref="G68">
    <cfRule type="duplicateValues" dxfId="13186" priority="9882"/>
  </conditionalFormatting>
  <conditionalFormatting sqref="G68">
    <cfRule type="duplicateValues" dxfId="13185" priority="9881"/>
  </conditionalFormatting>
  <conditionalFormatting sqref="G68">
    <cfRule type="duplicateValues" dxfId="13184" priority="9880"/>
  </conditionalFormatting>
  <conditionalFormatting sqref="G68">
    <cfRule type="duplicateValues" dxfId="13183" priority="9879"/>
  </conditionalFormatting>
  <conditionalFormatting sqref="G68">
    <cfRule type="duplicateValues" dxfId="13182" priority="9878"/>
  </conditionalFormatting>
  <conditionalFormatting sqref="G68">
    <cfRule type="duplicateValues" dxfId="13181" priority="9877"/>
  </conditionalFormatting>
  <conditionalFormatting sqref="G68">
    <cfRule type="duplicateValues" dxfId="13180" priority="9876"/>
  </conditionalFormatting>
  <conditionalFormatting sqref="G68">
    <cfRule type="duplicateValues" dxfId="13179" priority="9875"/>
  </conditionalFormatting>
  <conditionalFormatting sqref="G68">
    <cfRule type="duplicateValues" dxfId="13178" priority="9874"/>
  </conditionalFormatting>
  <conditionalFormatting sqref="G68">
    <cfRule type="duplicateValues" dxfId="13177" priority="9873"/>
  </conditionalFormatting>
  <conditionalFormatting sqref="G68">
    <cfRule type="duplicateValues" dxfId="13176" priority="9872"/>
  </conditionalFormatting>
  <conditionalFormatting sqref="G68">
    <cfRule type="duplicateValues" dxfId="13175" priority="9871"/>
  </conditionalFormatting>
  <conditionalFormatting sqref="G68">
    <cfRule type="duplicateValues" dxfId="13174" priority="9870"/>
  </conditionalFormatting>
  <conditionalFormatting sqref="G68">
    <cfRule type="duplicateValues" dxfId="13173" priority="9869"/>
  </conditionalFormatting>
  <conditionalFormatting sqref="G68">
    <cfRule type="duplicateValues" dxfId="13172" priority="9868"/>
  </conditionalFormatting>
  <conditionalFormatting sqref="G68">
    <cfRule type="duplicateValues" dxfId="13171" priority="9867"/>
  </conditionalFormatting>
  <conditionalFormatting sqref="G68">
    <cfRule type="duplicateValues" dxfId="13170" priority="9866"/>
  </conditionalFormatting>
  <conditionalFormatting sqref="G68">
    <cfRule type="duplicateValues" dxfId="13169" priority="9865"/>
  </conditionalFormatting>
  <conditionalFormatting sqref="G68">
    <cfRule type="duplicateValues" dxfId="13168" priority="9864"/>
  </conditionalFormatting>
  <conditionalFormatting sqref="G69">
    <cfRule type="duplicateValues" dxfId="13167" priority="9863"/>
  </conditionalFormatting>
  <conditionalFormatting sqref="G69">
    <cfRule type="duplicateValues" dxfId="13166" priority="9862"/>
  </conditionalFormatting>
  <conditionalFormatting sqref="G69">
    <cfRule type="duplicateValues" dxfId="13165" priority="9861"/>
  </conditionalFormatting>
  <conditionalFormatting sqref="G69">
    <cfRule type="duplicateValues" dxfId="13164" priority="9860"/>
  </conditionalFormatting>
  <conditionalFormatting sqref="G69">
    <cfRule type="duplicateValues" dxfId="13163" priority="9859"/>
  </conditionalFormatting>
  <conditionalFormatting sqref="G69">
    <cfRule type="duplicateValues" dxfId="13162" priority="9858"/>
  </conditionalFormatting>
  <conditionalFormatting sqref="G69">
    <cfRule type="duplicateValues" dxfId="13161" priority="9857"/>
  </conditionalFormatting>
  <conditionalFormatting sqref="G69">
    <cfRule type="duplicateValues" dxfId="13160" priority="9856"/>
  </conditionalFormatting>
  <conditionalFormatting sqref="G69">
    <cfRule type="duplicateValues" dxfId="13159" priority="9855"/>
  </conditionalFormatting>
  <conditionalFormatting sqref="G69">
    <cfRule type="duplicateValues" dxfId="13158" priority="9854"/>
  </conditionalFormatting>
  <conditionalFormatting sqref="G69">
    <cfRule type="duplicateValues" dxfId="13157" priority="9853"/>
  </conditionalFormatting>
  <conditionalFormatting sqref="G69">
    <cfRule type="duplicateValues" dxfId="13156" priority="9852"/>
  </conditionalFormatting>
  <conditionalFormatting sqref="G69">
    <cfRule type="duplicateValues" dxfId="13155" priority="9851"/>
  </conditionalFormatting>
  <conditionalFormatting sqref="G69">
    <cfRule type="duplicateValues" dxfId="13154" priority="9850"/>
  </conditionalFormatting>
  <conditionalFormatting sqref="G69">
    <cfRule type="duplicateValues" dxfId="13153" priority="9849"/>
  </conditionalFormatting>
  <conditionalFormatting sqref="G69">
    <cfRule type="duplicateValues" dxfId="13152" priority="9848"/>
  </conditionalFormatting>
  <conditionalFormatting sqref="G69">
    <cfRule type="duplicateValues" dxfId="13151" priority="9847"/>
  </conditionalFormatting>
  <conditionalFormatting sqref="G69">
    <cfRule type="duplicateValues" dxfId="13150" priority="9846"/>
  </conditionalFormatting>
  <conditionalFormatting sqref="G69">
    <cfRule type="duplicateValues" dxfId="13149" priority="9845"/>
  </conditionalFormatting>
  <conditionalFormatting sqref="G69">
    <cfRule type="duplicateValues" dxfId="13148" priority="9844"/>
  </conditionalFormatting>
  <conditionalFormatting sqref="G69">
    <cfRule type="duplicateValues" dxfId="13147" priority="9843"/>
  </conditionalFormatting>
  <conditionalFormatting sqref="G69">
    <cfRule type="duplicateValues" dxfId="13146" priority="9842"/>
  </conditionalFormatting>
  <conditionalFormatting sqref="G69">
    <cfRule type="duplicateValues" dxfId="13145" priority="9841"/>
  </conditionalFormatting>
  <conditionalFormatting sqref="G69">
    <cfRule type="duplicateValues" dxfId="13144" priority="9840"/>
  </conditionalFormatting>
  <conditionalFormatting sqref="G69">
    <cfRule type="duplicateValues" dxfId="13143" priority="9839"/>
  </conditionalFormatting>
  <conditionalFormatting sqref="G69">
    <cfRule type="duplicateValues" dxfId="13142" priority="9838"/>
  </conditionalFormatting>
  <conditionalFormatting sqref="G69">
    <cfRule type="duplicateValues" dxfId="13141" priority="9837"/>
  </conditionalFormatting>
  <conditionalFormatting sqref="G69">
    <cfRule type="duplicateValues" dxfId="13140" priority="9836"/>
  </conditionalFormatting>
  <conditionalFormatting sqref="G69">
    <cfRule type="duplicateValues" dxfId="13139" priority="9835"/>
  </conditionalFormatting>
  <conditionalFormatting sqref="G69">
    <cfRule type="duplicateValues" dxfId="13138" priority="9834"/>
  </conditionalFormatting>
  <conditionalFormatting sqref="G69">
    <cfRule type="duplicateValues" dxfId="13137" priority="9833"/>
  </conditionalFormatting>
  <conditionalFormatting sqref="G69">
    <cfRule type="duplicateValues" dxfId="13136" priority="9832"/>
  </conditionalFormatting>
  <conditionalFormatting sqref="G69">
    <cfRule type="duplicateValues" dxfId="13135" priority="9831"/>
  </conditionalFormatting>
  <conditionalFormatting sqref="G69">
    <cfRule type="duplicateValues" dxfId="13134" priority="9830"/>
  </conditionalFormatting>
  <conditionalFormatting sqref="G69">
    <cfRule type="duplicateValues" dxfId="13133" priority="9829"/>
  </conditionalFormatting>
  <conditionalFormatting sqref="G69">
    <cfRule type="duplicateValues" dxfId="13132" priority="9828"/>
  </conditionalFormatting>
  <conditionalFormatting sqref="G69">
    <cfRule type="duplicateValues" dxfId="13131" priority="9827"/>
  </conditionalFormatting>
  <conditionalFormatting sqref="G69">
    <cfRule type="duplicateValues" dxfId="13130" priority="9826"/>
  </conditionalFormatting>
  <conditionalFormatting sqref="G69">
    <cfRule type="duplicateValues" dxfId="13129" priority="9825"/>
  </conditionalFormatting>
  <conditionalFormatting sqref="G69">
    <cfRule type="duplicateValues" dxfId="13128" priority="9824"/>
  </conditionalFormatting>
  <conditionalFormatting sqref="G69">
    <cfRule type="duplicateValues" dxfId="13127" priority="9823"/>
  </conditionalFormatting>
  <conditionalFormatting sqref="G69">
    <cfRule type="duplicateValues" dxfId="13126" priority="9822"/>
  </conditionalFormatting>
  <conditionalFormatting sqref="G69">
    <cfRule type="duplicateValues" dxfId="13125" priority="9821"/>
  </conditionalFormatting>
  <conditionalFormatting sqref="G69">
    <cfRule type="duplicateValues" dxfId="13124" priority="9820"/>
  </conditionalFormatting>
  <conditionalFormatting sqref="G69">
    <cfRule type="duplicateValues" dxfId="13123" priority="9819"/>
  </conditionalFormatting>
  <conditionalFormatting sqref="G69">
    <cfRule type="duplicateValues" dxfId="13122" priority="9818"/>
  </conditionalFormatting>
  <conditionalFormatting sqref="G69">
    <cfRule type="duplicateValues" dxfId="13121" priority="9817"/>
  </conditionalFormatting>
  <conditionalFormatting sqref="G69">
    <cfRule type="duplicateValues" dxfId="13120" priority="9816"/>
  </conditionalFormatting>
  <conditionalFormatting sqref="G69">
    <cfRule type="duplicateValues" dxfId="13119" priority="9815"/>
  </conditionalFormatting>
  <conditionalFormatting sqref="G69">
    <cfRule type="duplicateValues" dxfId="13118" priority="9814"/>
  </conditionalFormatting>
  <conditionalFormatting sqref="G69">
    <cfRule type="duplicateValues" dxfId="13117" priority="9813"/>
  </conditionalFormatting>
  <conditionalFormatting sqref="G69">
    <cfRule type="duplicateValues" dxfId="13116" priority="9812"/>
  </conditionalFormatting>
  <conditionalFormatting sqref="G69">
    <cfRule type="duplicateValues" dxfId="13115" priority="9811"/>
  </conditionalFormatting>
  <conditionalFormatting sqref="G69">
    <cfRule type="duplicateValues" dxfId="13114" priority="9810"/>
  </conditionalFormatting>
  <conditionalFormatting sqref="G69">
    <cfRule type="duplicateValues" dxfId="13113" priority="9809"/>
  </conditionalFormatting>
  <conditionalFormatting sqref="G69">
    <cfRule type="duplicateValues" dxfId="13112" priority="9808"/>
  </conditionalFormatting>
  <conditionalFormatting sqref="G69">
    <cfRule type="duplicateValues" dxfId="13111" priority="9807"/>
  </conditionalFormatting>
  <conditionalFormatting sqref="G69">
    <cfRule type="duplicateValues" dxfId="13110" priority="9806"/>
  </conditionalFormatting>
  <conditionalFormatting sqref="G69">
    <cfRule type="duplicateValues" dxfId="13109" priority="9805"/>
  </conditionalFormatting>
  <conditionalFormatting sqref="G69">
    <cfRule type="duplicateValues" dxfId="13108" priority="9804"/>
  </conditionalFormatting>
  <conditionalFormatting sqref="G69">
    <cfRule type="duplicateValues" dxfId="13107" priority="9803"/>
  </conditionalFormatting>
  <conditionalFormatting sqref="G69">
    <cfRule type="duplicateValues" dxfId="13106" priority="9802"/>
  </conditionalFormatting>
  <conditionalFormatting sqref="G69">
    <cfRule type="duplicateValues" dxfId="13105" priority="9801"/>
  </conditionalFormatting>
  <conditionalFormatting sqref="G69">
    <cfRule type="duplicateValues" dxfId="13104" priority="9800"/>
  </conditionalFormatting>
  <conditionalFormatting sqref="G69">
    <cfRule type="duplicateValues" dxfId="13103" priority="9799"/>
  </conditionalFormatting>
  <conditionalFormatting sqref="G69">
    <cfRule type="duplicateValues" dxfId="13102" priority="9798"/>
  </conditionalFormatting>
  <conditionalFormatting sqref="G69">
    <cfRule type="duplicateValues" dxfId="13101" priority="9797"/>
  </conditionalFormatting>
  <conditionalFormatting sqref="G69">
    <cfRule type="duplicateValues" dxfId="13100" priority="9796"/>
  </conditionalFormatting>
  <conditionalFormatting sqref="G69">
    <cfRule type="duplicateValues" dxfId="13099" priority="9795"/>
  </conditionalFormatting>
  <conditionalFormatting sqref="G69">
    <cfRule type="duplicateValues" dxfId="13098" priority="9794"/>
  </conditionalFormatting>
  <conditionalFormatting sqref="G69">
    <cfRule type="duplicateValues" dxfId="13097" priority="9793"/>
  </conditionalFormatting>
  <conditionalFormatting sqref="G69">
    <cfRule type="duplicateValues" dxfId="13096" priority="9792"/>
  </conditionalFormatting>
  <conditionalFormatting sqref="G69">
    <cfRule type="duplicateValues" dxfId="13095" priority="9791"/>
  </conditionalFormatting>
  <conditionalFormatting sqref="G69">
    <cfRule type="duplicateValues" dxfId="13094" priority="9790"/>
  </conditionalFormatting>
  <conditionalFormatting sqref="G69">
    <cfRule type="duplicateValues" dxfId="13093" priority="9789"/>
  </conditionalFormatting>
  <conditionalFormatting sqref="G69">
    <cfRule type="duplicateValues" dxfId="13092" priority="9788"/>
  </conditionalFormatting>
  <conditionalFormatting sqref="G69">
    <cfRule type="duplicateValues" dxfId="13091" priority="9787"/>
  </conditionalFormatting>
  <conditionalFormatting sqref="G69">
    <cfRule type="duplicateValues" dxfId="13090" priority="9786"/>
  </conditionalFormatting>
  <conditionalFormatting sqref="G69">
    <cfRule type="duplicateValues" dxfId="13089" priority="9785"/>
  </conditionalFormatting>
  <conditionalFormatting sqref="G69">
    <cfRule type="duplicateValues" dxfId="13088" priority="9784"/>
  </conditionalFormatting>
  <conditionalFormatting sqref="G69">
    <cfRule type="duplicateValues" dxfId="13087" priority="9783"/>
  </conditionalFormatting>
  <conditionalFormatting sqref="G69">
    <cfRule type="duplicateValues" dxfId="13086" priority="9782"/>
  </conditionalFormatting>
  <conditionalFormatting sqref="G69">
    <cfRule type="duplicateValues" dxfId="13085" priority="9781"/>
  </conditionalFormatting>
  <conditionalFormatting sqref="G69">
    <cfRule type="duplicateValues" dxfId="13084" priority="9780"/>
  </conditionalFormatting>
  <conditionalFormatting sqref="G69">
    <cfRule type="duplicateValues" dxfId="13083" priority="9779"/>
  </conditionalFormatting>
  <conditionalFormatting sqref="G69">
    <cfRule type="duplicateValues" dxfId="13082" priority="9778"/>
  </conditionalFormatting>
  <conditionalFormatting sqref="G69">
    <cfRule type="duplicateValues" dxfId="13081" priority="9777"/>
  </conditionalFormatting>
  <conditionalFormatting sqref="G69">
    <cfRule type="duplicateValues" dxfId="13080" priority="9776"/>
  </conditionalFormatting>
  <conditionalFormatting sqref="G69">
    <cfRule type="duplicateValues" dxfId="13079" priority="9775"/>
  </conditionalFormatting>
  <conditionalFormatting sqref="G69">
    <cfRule type="duplicateValues" dxfId="13078" priority="9774"/>
  </conditionalFormatting>
  <conditionalFormatting sqref="G69">
    <cfRule type="duplicateValues" dxfId="13077" priority="9773"/>
  </conditionalFormatting>
  <conditionalFormatting sqref="G69">
    <cfRule type="duplicateValues" dxfId="13076" priority="9772"/>
  </conditionalFormatting>
  <conditionalFormatting sqref="G69">
    <cfRule type="duplicateValues" dxfId="13075" priority="9771"/>
  </conditionalFormatting>
  <conditionalFormatting sqref="G69">
    <cfRule type="duplicateValues" dxfId="13074" priority="9770"/>
  </conditionalFormatting>
  <conditionalFormatting sqref="G69">
    <cfRule type="duplicateValues" dxfId="13073" priority="9769"/>
  </conditionalFormatting>
  <conditionalFormatting sqref="G69">
    <cfRule type="duplicateValues" dxfId="13072" priority="9768"/>
  </conditionalFormatting>
  <conditionalFormatting sqref="G69">
    <cfRule type="duplicateValues" dxfId="13071" priority="9767"/>
  </conditionalFormatting>
  <conditionalFormatting sqref="G69">
    <cfRule type="duplicateValues" dxfId="13070" priority="9766"/>
  </conditionalFormatting>
  <conditionalFormatting sqref="G69">
    <cfRule type="duplicateValues" dxfId="13069" priority="9765"/>
  </conditionalFormatting>
  <conditionalFormatting sqref="G69">
    <cfRule type="duplicateValues" dxfId="13068" priority="9764"/>
  </conditionalFormatting>
  <conditionalFormatting sqref="G69">
    <cfRule type="duplicateValues" dxfId="13067" priority="9763"/>
  </conditionalFormatting>
  <conditionalFormatting sqref="G69">
    <cfRule type="duplicateValues" dxfId="13066" priority="9762"/>
  </conditionalFormatting>
  <conditionalFormatting sqref="G69">
    <cfRule type="duplicateValues" dxfId="13065" priority="9761"/>
  </conditionalFormatting>
  <conditionalFormatting sqref="G69">
    <cfRule type="duplicateValues" dxfId="13064" priority="9760"/>
  </conditionalFormatting>
  <conditionalFormatting sqref="G69">
    <cfRule type="duplicateValues" dxfId="13063" priority="9759"/>
  </conditionalFormatting>
  <conditionalFormatting sqref="G69">
    <cfRule type="duplicateValues" dxfId="13062" priority="9758"/>
  </conditionalFormatting>
  <conditionalFormatting sqref="G69">
    <cfRule type="duplicateValues" dxfId="13061" priority="9757"/>
  </conditionalFormatting>
  <conditionalFormatting sqref="G69">
    <cfRule type="duplicateValues" dxfId="13060" priority="9756"/>
  </conditionalFormatting>
  <conditionalFormatting sqref="G69">
    <cfRule type="duplicateValues" dxfId="13059" priority="9755"/>
  </conditionalFormatting>
  <conditionalFormatting sqref="G69">
    <cfRule type="duplicateValues" dxfId="13058" priority="9754"/>
  </conditionalFormatting>
  <conditionalFormatting sqref="G69">
    <cfRule type="duplicateValues" dxfId="13057" priority="9753"/>
  </conditionalFormatting>
  <conditionalFormatting sqref="G69">
    <cfRule type="duplicateValues" dxfId="13056" priority="9752"/>
  </conditionalFormatting>
  <conditionalFormatting sqref="G69">
    <cfRule type="duplicateValues" dxfId="13055" priority="9751"/>
  </conditionalFormatting>
  <conditionalFormatting sqref="G69">
    <cfRule type="duplicateValues" dxfId="13054" priority="9750"/>
  </conditionalFormatting>
  <conditionalFormatting sqref="G69">
    <cfRule type="duplicateValues" dxfId="13053" priority="9749"/>
  </conditionalFormatting>
  <conditionalFormatting sqref="G69">
    <cfRule type="duplicateValues" dxfId="13052" priority="9748"/>
  </conditionalFormatting>
  <conditionalFormatting sqref="G69">
    <cfRule type="duplicateValues" dxfId="13051" priority="9747"/>
  </conditionalFormatting>
  <conditionalFormatting sqref="G69">
    <cfRule type="duplicateValues" dxfId="13050" priority="9746"/>
  </conditionalFormatting>
  <conditionalFormatting sqref="G69">
    <cfRule type="duplicateValues" dxfId="13049" priority="9745"/>
  </conditionalFormatting>
  <conditionalFormatting sqref="G69">
    <cfRule type="duplicateValues" dxfId="13048" priority="9744"/>
  </conditionalFormatting>
  <conditionalFormatting sqref="G69">
    <cfRule type="duplicateValues" dxfId="13047" priority="9743"/>
  </conditionalFormatting>
  <conditionalFormatting sqref="G69">
    <cfRule type="duplicateValues" dxfId="13046" priority="9742"/>
  </conditionalFormatting>
  <conditionalFormatting sqref="G69">
    <cfRule type="duplicateValues" dxfId="13045" priority="9741"/>
  </conditionalFormatting>
  <conditionalFormatting sqref="G69">
    <cfRule type="duplicateValues" dxfId="13044" priority="9740"/>
  </conditionalFormatting>
  <conditionalFormatting sqref="G69">
    <cfRule type="duplicateValues" dxfId="13043" priority="9739"/>
  </conditionalFormatting>
  <conditionalFormatting sqref="G69">
    <cfRule type="duplicateValues" dxfId="13042" priority="9738"/>
  </conditionalFormatting>
  <conditionalFormatting sqref="G69">
    <cfRule type="duplicateValues" dxfId="13041" priority="9737"/>
  </conditionalFormatting>
  <conditionalFormatting sqref="G69">
    <cfRule type="duplicateValues" dxfId="13040" priority="9736"/>
  </conditionalFormatting>
  <conditionalFormatting sqref="G69">
    <cfRule type="duplicateValues" dxfId="13039" priority="9735"/>
  </conditionalFormatting>
  <conditionalFormatting sqref="G69">
    <cfRule type="duplicateValues" dxfId="13038" priority="9734"/>
  </conditionalFormatting>
  <conditionalFormatting sqref="G69">
    <cfRule type="duplicateValues" dxfId="13037" priority="9733"/>
  </conditionalFormatting>
  <conditionalFormatting sqref="G69">
    <cfRule type="duplicateValues" dxfId="13036" priority="9732"/>
  </conditionalFormatting>
  <conditionalFormatting sqref="G69">
    <cfRule type="duplicateValues" dxfId="13035" priority="9731"/>
  </conditionalFormatting>
  <conditionalFormatting sqref="G69">
    <cfRule type="duplicateValues" dxfId="13034" priority="9730"/>
  </conditionalFormatting>
  <conditionalFormatting sqref="G69">
    <cfRule type="duplicateValues" dxfId="13033" priority="9729"/>
  </conditionalFormatting>
  <conditionalFormatting sqref="G69">
    <cfRule type="duplicateValues" dxfId="13032" priority="9728"/>
  </conditionalFormatting>
  <conditionalFormatting sqref="G69">
    <cfRule type="duplicateValues" dxfId="13031" priority="9727"/>
  </conditionalFormatting>
  <conditionalFormatting sqref="G69">
    <cfRule type="duplicateValues" dxfId="13030" priority="9726"/>
  </conditionalFormatting>
  <conditionalFormatting sqref="G72">
    <cfRule type="duplicateValues" dxfId="13029" priority="9725"/>
  </conditionalFormatting>
  <conditionalFormatting sqref="G82">
    <cfRule type="duplicateValues" dxfId="13028" priority="9724"/>
  </conditionalFormatting>
  <conditionalFormatting sqref="G82">
    <cfRule type="duplicateValues" dxfId="13027" priority="9723"/>
  </conditionalFormatting>
  <conditionalFormatting sqref="G82">
    <cfRule type="duplicateValues" dxfId="13026" priority="9722"/>
  </conditionalFormatting>
  <conditionalFormatting sqref="G82">
    <cfRule type="duplicateValues" dxfId="13025" priority="9721"/>
  </conditionalFormatting>
  <conditionalFormatting sqref="G82">
    <cfRule type="duplicateValues" dxfId="13024" priority="9720"/>
  </conditionalFormatting>
  <conditionalFormatting sqref="G82">
    <cfRule type="duplicateValues" dxfId="13023" priority="9719"/>
  </conditionalFormatting>
  <conditionalFormatting sqref="G82">
    <cfRule type="duplicateValues" dxfId="13022" priority="9718"/>
  </conditionalFormatting>
  <conditionalFormatting sqref="G82">
    <cfRule type="duplicateValues" dxfId="13021" priority="9717"/>
  </conditionalFormatting>
  <conditionalFormatting sqref="G82">
    <cfRule type="duplicateValues" dxfId="13020" priority="9716"/>
  </conditionalFormatting>
  <conditionalFormatting sqref="G82">
    <cfRule type="duplicateValues" dxfId="13019" priority="9715"/>
  </conditionalFormatting>
  <conditionalFormatting sqref="G82">
    <cfRule type="duplicateValues" dxfId="13018" priority="9714"/>
  </conditionalFormatting>
  <conditionalFormatting sqref="G82">
    <cfRule type="duplicateValues" dxfId="13017" priority="9713"/>
  </conditionalFormatting>
  <conditionalFormatting sqref="G82">
    <cfRule type="duplicateValues" dxfId="13016" priority="9712"/>
  </conditionalFormatting>
  <conditionalFormatting sqref="G82">
    <cfRule type="duplicateValues" dxfId="13015" priority="9711"/>
  </conditionalFormatting>
  <conditionalFormatting sqref="G82">
    <cfRule type="duplicateValues" dxfId="13014" priority="9710"/>
  </conditionalFormatting>
  <conditionalFormatting sqref="G82">
    <cfRule type="duplicateValues" dxfId="13013" priority="9709"/>
  </conditionalFormatting>
  <conditionalFormatting sqref="G82">
    <cfRule type="duplicateValues" dxfId="13012" priority="9708"/>
  </conditionalFormatting>
  <conditionalFormatting sqref="G82">
    <cfRule type="duplicateValues" dxfId="13011" priority="9707"/>
  </conditionalFormatting>
  <conditionalFormatting sqref="G82">
    <cfRule type="duplicateValues" dxfId="13010" priority="9706"/>
  </conditionalFormatting>
  <conditionalFormatting sqref="G82">
    <cfRule type="duplicateValues" dxfId="13009" priority="9705"/>
  </conditionalFormatting>
  <conditionalFormatting sqref="G82">
    <cfRule type="duplicateValues" dxfId="13008" priority="9704"/>
  </conditionalFormatting>
  <conditionalFormatting sqref="G82">
    <cfRule type="duplicateValues" dxfId="13007" priority="9703"/>
  </conditionalFormatting>
  <conditionalFormatting sqref="G82">
    <cfRule type="duplicateValues" dxfId="13006" priority="9702"/>
  </conditionalFormatting>
  <conditionalFormatting sqref="G82">
    <cfRule type="duplicateValues" dxfId="13005" priority="9701"/>
  </conditionalFormatting>
  <conditionalFormatting sqref="G82">
    <cfRule type="duplicateValues" dxfId="13004" priority="9700"/>
  </conditionalFormatting>
  <conditionalFormatting sqref="G82">
    <cfRule type="duplicateValues" dxfId="13003" priority="9699"/>
  </conditionalFormatting>
  <conditionalFormatting sqref="G82">
    <cfRule type="duplicateValues" dxfId="13002" priority="9698"/>
  </conditionalFormatting>
  <conditionalFormatting sqref="G82">
    <cfRule type="duplicateValues" dxfId="13001" priority="9697"/>
  </conditionalFormatting>
  <conditionalFormatting sqref="G82">
    <cfRule type="duplicateValues" dxfId="13000" priority="9696"/>
  </conditionalFormatting>
  <conditionalFormatting sqref="G82">
    <cfRule type="duplicateValues" dxfId="12999" priority="9695"/>
  </conditionalFormatting>
  <conditionalFormatting sqref="G82">
    <cfRule type="duplicateValues" dxfId="12998" priority="9694"/>
  </conditionalFormatting>
  <conditionalFormatting sqref="G82">
    <cfRule type="duplicateValues" dxfId="12997" priority="9693"/>
  </conditionalFormatting>
  <conditionalFormatting sqref="G82">
    <cfRule type="duplicateValues" dxfId="12996" priority="9692"/>
  </conditionalFormatting>
  <conditionalFormatting sqref="G82">
    <cfRule type="duplicateValues" dxfId="12995" priority="9691"/>
  </conditionalFormatting>
  <conditionalFormatting sqref="G82">
    <cfRule type="duplicateValues" dxfId="12994" priority="9690"/>
  </conditionalFormatting>
  <conditionalFormatting sqref="G82">
    <cfRule type="duplicateValues" dxfId="12993" priority="9689"/>
  </conditionalFormatting>
  <conditionalFormatting sqref="G82">
    <cfRule type="duplicateValues" dxfId="12992" priority="9688"/>
  </conditionalFormatting>
  <conditionalFormatting sqref="G82">
    <cfRule type="duplicateValues" dxfId="12991" priority="9687"/>
  </conditionalFormatting>
  <conditionalFormatting sqref="G82">
    <cfRule type="duplicateValues" dxfId="12990" priority="9686"/>
  </conditionalFormatting>
  <conditionalFormatting sqref="G82">
    <cfRule type="duplicateValues" dxfId="12989" priority="9685"/>
  </conditionalFormatting>
  <conditionalFormatting sqref="G82">
    <cfRule type="duplicateValues" dxfId="12988" priority="9684"/>
  </conditionalFormatting>
  <conditionalFormatting sqref="G82">
    <cfRule type="duplicateValues" dxfId="12987" priority="9683"/>
  </conditionalFormatting>
  <conditionalFormatting sqref="G82">
    <cfRule type="duplicateValues" dxfId="12986" priority="9682"/>
  </conditionalFormatting>
  <conditionalFormatting sqref="G82">
    <cfRule type="duplicateValues" dxfId="12985" priority="9681"/>
  </conditionalFormatting>
  <conditionalFormatting sqref="G82">
    <cfRule type="duplicateValues" dxfId="12984" priority="9680"/>
  </conditionalFormatting>
  <conditionalFormatting sqref="G82">
    <cfRule type="duplicateValues" dxfId="12983" priority="9679"/>
  </conditionalFormatting>
  <conditionalFormatting sqref="G82">
    <cfRule type="duplicateValues" dxfId="12982" priority="9678"/>
  </conditionalFormatting>
  <conditionalFormatting sqref="G82">
    <cfRule type="duplicateValues" dxfId="12981" priority="9677"/>
  </conditionalFormatting>
  <conditionalFormatting sqref="G82">
    <cfRule type="duplicateValues" dxfId="12980" priority="9676"/>
  </conditionalFormatting>
  <conditionalFormatting sqref="G82">
    <cfRule type="duplicateValues" dxfId="12979" priority="9675"/>
  </conditionalFormatting>
  <conditionalFormatting sqref="G82">
    <cfRule type="duplicateValues" dxfId="12978" priority="9674"/>
  </conditionalFormatting>
  <conditionalFormatting sqref="G82">
    <cfRule type="duplicateValues" dxfId="12977" priority="9673"/>
  </conditionalFormatting>
  <conditionalFormatting sqref="G82">
    <cfRule type="duplicateValues" dxfId="12976" priority="9672"/>
  </conditionalFormatting>
  <conditionalFormatting sqref="G82">
    <cfRule type="duplicateValues" dxfId="12975" priority="9671"/>
  </conditionalFormatting>
  <conditionalFormatting sqref="G82">
    <cfRule type="duplicateValues" dxfId="12974" priority="9670"/>
  </conditionalFormatting>
  <conditionalFormatting sqref="G82">
    <cfRule type="duplicateValues" dxfId="12973" priority="9669"/>
  </conditionalFormatting>
  <conditionalFormatting sqref="G82">
    <cfRule type="duplicateValues" dxfId="12972" priority="9668"/>
  </conditionalFormatting>
  <conditionalFormatting sqref="G82">
    <cfRule type="duplicateValues" dxfId="12971" priority="9667"/>
  </conditionalFormatting>
  <conditionalFormatting sqref="G82">
    <cfRule type="duplicateValues" dxfId="12970" priority="9666"/>
  </conditionalFormatting>
  <conditionalFormatting sqref="G82">
    <cfRule type="duplicateValues" dxfId="12969" priority="9665"/>
  </conditionalFormatting>
  <conditionalFormatting sqref="G82">
    <cfRule type="duplicateValues" dxfId="12968" priority="9664"/>
  </conditionalFormatting>
  <conditionalFormatting sqref="G82">
    <cfRule type="duplicateValues" dxfId="12967" priority="9663"/>
  </conditionalFormatting>
  <conditionalFormatting sqref="G82">
    <cfRule type="duplicateValues" dxfId="12966" priority="9662"/>
  </conditionalFormatting>
  <conditionalFormatting sqref="G82">
    <cfRule type="duplicateValues" dxfId="12965" priority="9661"/>
  </conditionalFormatting>
  <conditionalFormatting sqref="G82">
    <cfRule type="duplicateValues" dxfId="12964" priority="9660"/>
  </conditionalFormatting>
  <conditionalFormatting sqref="G82">
    <cfRule type="duplicateValues" dxfId="12963" priority="9659"/>
  </conditionalFormatting>
  <conditionalFormatting sqref="G82">
    <cfRule type="duplicateValues" dxfId="12962" priority="9658"/>
  </conditionalFormatting>
  <conditionalFormatting sqref="G82">
    <cfRule type="duplicateValues" dxfId="12961" priority="9657"/>
  </conditionalFormatting>
  <conditionalFormatting sqref="G82">
    <cfRule type="duplicateValues" dxfId="12960" priority="9656"/>
  </conditionalFormatting>
  <conditionalFormatting sqref="G83">
    <cfRule type="duplicateValues" dxfId="12959" priority="9655"/>
  </conditionalFormatting>
  <conditionalFormatting sqref="G84">
    <cfRule type="duplicateValues" dxfId="12958" priority="9654"/>
  </conditionalFormatting>
  <conditionalFormatting sqref="G84">
    <cfRule type="duplicateValues" dxfId="12957" priority="9653"/>
  </conditionalFormatting>
  <conditionalFormatting sqref="G84">
    <cfRule type="duplicateValues" dxfId="12956" priority="9652"/>
  </conditionalFormatting>
  <conditionalFormatting sqref="G84">
    <cfRule type="duplicateValues" dxfId="12955" priority="9651"/>
  </conditionalFormatting>
  <conditionalFormatting sqref="G84">
    <cfRule type="duplicateValues" dxfId="12954" priority="9650"/>
  </conditionalFormatting>
  <conditionalFormatting sqref="G84">
    <cfRule type="duplicateValues" dxfId="12953" priority="9649"/>
  </conditionalFormatting>
  <conditionalFormatting sqref="G84">
    <cfRule type="duplicateValues" dxfId="12952" priority="9648"/>
  </conditionalFormatting>
  <conditionalFormatting sqref="G84">
    <cfRule type="duplicateValues" dxfId="12951" priority="9647"/>
  </conditionalFormatting>
  <conditionalFormatting sqref="G84">
    <cfRule type="duplicateValues" dxfId="12950" priority="9646"/>
  </conditionalFormatting>
  <conditionalFormatting sqref="G84">
    <cfRule type="duplicateValues" dxfId="12949" priority="9645"/>
  </conditionalFormatting>
  <conditionalFormatting sqref="G84">
    <cfRule type="duplicateValues" dxfId="12948" priority="9644"/>
  </conditionalFormatting>
  <conditionalFormatting sqref="G84">
    <cfRule type="duplicateValues" dxfId="12947" priority="9643"/>
  </conditionalFormatting>
  <conditionalFormatting sqref="G84">
    <cfRule type="duplicateValues" dxfId="12946" priority="9642"/>
  </conditionalFormatting>
  <conditionalFormatting sqref="G84">
    <cfRule type="duplicateValues" dxfId="12945" priority="9641"/>
  </conditionalFormatting>
  <conditionalFormatting sqref="G84">
    <cfRule type="duplicateValues" dxfId="12944" priority="9640"/>
  </conditionalFormatting>
  <conditionalFormatting sqref="G84">
    <cfRule type="duplicateValues" dxfId="12943" priority="9639"/>
  </conditionalFormatting>
  <conditionalFormatting sqref="G84">
    <cfRule type="duplicateValues" dxfId="12942" priority="9638"/>
  </conditionalFormatting>
  <conditionalFormatting sqref="G84">
    <cfRule type="duplicateValues" dxfId="12941" priority="9637"/>
  </conditionalFormatting>
  <conditionalFormatting sqref="G84">
    <cfRule type="duplicateValues" dxfId="12940" priority="9636"/>
  </conditionalFormatting>
  <conditionalFormatting sqref="G84">
    <cfRule type="duplicateValues" dxfId="12939" priority="9635"/>
  </conditionalFormatting>
  <conditionalFormatting sqref="G84">
    <cfRule type="duplicateValues" dxfId="12938" priority="9634"/>
  </conditionalFormatting>
  <conditionalFormatting sqref="G84">
    <cfRule type="duplicateValues" dxfId="12937" priority="9633"/>
  </conditionalFormatting>
  <conditionalFormatting sqref="G84">
    <cfRule type="duplicateValues" dxfId="12936" priority="9632"/>
  </conditionalFormatting>
  <conditionalFormatting sqref="G84">
    <cfRule type="duplicateValues" dxfId="12935" priority="9631"/>
  </conditionalFormatting>
  <conditionalFormatting sqref="G84">
    <cfRule type="duplicateValues" dxfId="12934" priority="9630"/>
  </conditionalFormatting>
  <conditionalFormatting sqref="G84">
    <cfRule type="duplicateValues" dxfId="12933" priority="9629"/>
  </conditionalFormatting>
  <conditionalFormatting sqref="G84">
    <cfRule type="duplicateValues" dxfId="12932" priority="9628"/>
  </conditionalFormatting>
  <conditionalFormatting sqref="G84">
    <cfRule type="duplicateValues" dxfId="12931" priority="9627"/>
  </conditionalFormatting>
  <conditionalFormatting sqref="G84">
    <cfRule type="duplicateValues" dxfId="12930" priority="9626"/>
  </conditionalFormatting>
  <conditionalFormatting sqref="G84">
    <cfRule type="duplicateValues" dxfId="12929" priority="9625"/>
  </conditionalFormatting>
  <conditionalFormatting sqref="G84">
    <cfRule type="duplicateValues" dxfId="12928" priority="9624"/>
  </conditionalFormatting>
  <conditionalFormatting sqref="G84">
    <cfRule type="duplicateValues" dxfId="12927" priority="9623"/>
  </conditionalFormatting>
  <conditionalFormatting sqref="G84">
    <cfRule type="duplicateValues" dxfId="12926" priority="9622"/>
  </conditionalFormatting>
  <conditionalFormatting sqref="G84">
    <cfRule type="duplicateValues" dxfId="12925" priority="9621"/>
  </conditionalFormatting>
  <conditionalFormatting sqref="G84">
    <cfRule type="duplicateValues" dxfId="12924" priority="9620"/>
  </conditionalFormatting>
  <conditionalFormatting sqref="G84">
    <cfRule type="duplicateValues" dxfId="12923" priority="9619"/>
  </conditionalFormatting>
  <conditionalFormatting sqref="G84">
    <cfRule type="duplicateValues" dxfId="12922" priority="9618"/>
  </conditionalFormatting>
  <conditionalFormatting sqref="G84">
    <cfRule type="duplicateValues" dxfId="12921" priority="9617"/>
  </conditionalFormatting>
  <conditionalFormatting sqref="G84">
    <cfRule type="duplicateValues" dxfId="12920" priority="9616"/>
  </conditionalFormatting>
  <conditionalFormatting sqref="G84">
    <cfRule type="duplicateValues" dxfId="12919" priority="9615"/>
  </conditionalFormatting>
  <conditionalFormatting sqref="G84">
    <cfRule type="duplicateValues" dxfId="12918" priority="9614"/>
  </conditionalFormatting>
  <conditionalFormatting sqref="G84">
    <cfRule type="duplicateValues" dxfId="12917" priority="9613"/>
  </conditionalFormatting>
  <conditionalFormatting sqref="G84">
    <cfRule type="duplicateValues" dxfId="12916" priority="9612"/>
  </conditionalFormatting>
  <conditionalFormatting sqref="G84">
    <cfRule type="duplicateValues" dxfId="12915" priority="9611"/>
  </conditionalFormatting>
  <conditionalFormatting sqref="G84">
    <cfRule type="duplicateValues" dxfId="12914" priority="9610"/>
  </conditionalFormatting>
  <conditionalFormatting sqref="G84">
    <cfRule type="duplicateValues" dxfId="12913" priority="9609"/>
  </conditionalFormatting>
  <conditionalFormatting sqref="G84">
    <cfRule type="duplicateValues" dxfId="12912" priority="9608"/>
  </conditionalFormatting>
  <conditionalFormatting sqref="G84">
    <cfRule type="duplicateValues" dxfId="12911" priority="9607"/>
  </conditionalFormatting>
  <conditionalFormatting sqref="G84">
    <cfRule type="duplicateValues" dxfId="12910" priority="9606"/>
  </conditionalFormatting>
  <conditionalFormatting sqref="G84">
    <cfRule type="duplicateValues" dxfId="12909" priority="9605"/>
  </conditionalFormatting>
  <conditionalFormatting sqref="G84">
    <cfRule type="duplicateValues" dxfId="12908" priority="9604"/>
  </conditionalFormatting>
  <conditionalFormatting sqref="G84">
    <cfRule type="duplicateValues" dxfId="12907" priority="9603"/>
  </conditionalFormatting>
  <conditionalFormatting sqref="G84">
    <cfRule type="duplicateValues" dxfId="12906" priority="9602"/>
  </conditionalFormatting>
  <conditionalFormatting sqref="G84">
    <cfRule type="duplicateValues" dxfId="12905" priority="9601"/>
  </conditionalFormatting>
  <conditionalFormatting sqref="G84">
    <cfRule type="duplicateValues" dxfId="12904" priority="9600"/>
  </conditionalFormatting>
  <conditionalFormatting sqref="G84">
    <cfRule type="duplicateValues" dxfId="12903" priority="9599"/>
  </conditionalFormatting>
  <conditionalFormatting sqref="G84">
    <cfRule type="duplicateValues" dxfId="12902" priority="9598"/>
  </conditionalFormatting>
  <conditionalFormatting sqref="G84">
    <cfRule type="duplicateValues" dxfId="12901" priority="9597"/>
  </conditionalFormatting>
  <conditionalFormatting sqref="G84">
    <cfRule type="duplicateValues" dxfId="12900" priority="9596"/>
  </conditionalFormatting>
  <conditionalFormatting sqref="G84">
    <cfRule type="duplicateValues" dxfId="12899" priority="9595"/>
  </conditionalFormatting>
  <conditionalFormatting sqref="G84">
    <cfRule type="duplicateValues" dxfId="12898" priority="9594"/>
  </conditionalFormatting>
  <conditionalFormatting sqref="G84">
    <cfRule type="duplicateValues" dxfId="12897" priority="9593"/>
  </conditionalFormatting>
  <conditionalFormatting sqref="G84">
    <cfRule type="duplicateValues" dxfId="12896" priority="9592"/>
  </conditionalFormatting>
  <conditionalFormatting sqref="G84">
    <cfRule type="duplicateValues" dxfId="12895" priority="9591"/>
  </conditionalFormatting>
  <conditionalFormatting sqref="G84">
    <cfRule type="duplicateValues" dxfId="12894" priority="9590"/>
  </conditionalFormatting>
  <conditionalFormatting sqref="G84">
    <cfRule type="duplicateValues" dxfId="12893" priority="9589"/>
  </conditionalFormatting>
  <conditionalFormatting sqref="G84">
    <cfRule type="duplicateValues" dxfId="12892" priority="9588"/>
  </conditionalFormatting>
  <conditionalFormatting sqref="G84">
    <cfRule type="duplicateValues" dxfId="12891" priority="9587"/>
  </conditionalFormatting>
  <conditionalFormatting sqref="G84">
    <cfRule type="duplicateValues" dxfId="12890" priority="9586"/>
  </conditionalFormatting>
  <conditionalFormatting sqref="G85">
    <cfRule type="duplicateValues" dxfId="12889" priority="9585"/>
  </conditionalFormatting>
  <conditionalFormatting sqref="G83">
    <cfRule type="duplicateValues" dxfId="12888" priority="9584"/>
  </conditionalFormatting>
  <conditionalFormatting sqref="G83">
    <cfRule type="duplicateValues" dxfId="12887" priority="9583"/>
  </conditionalFormatting>
  <conditionalFormatting sqref="G83">
    <cfRule type="duplicateValues" dxfId="12886" priority="9582"/>
  </conditionalFormatting>
  <conditionalFormatting sqref="G83">
    <cfRule type="duplicateValues" dxfId="12885" priority="9581"/>
  </conditionalFormatting>
  <conditionalFormatting sqref="G83">
    <cfRule type="duplicateValues" dxfId="12884" priority="9580"/>
  </conditionalFormatting>
  <conditionalFormatting sqref="G83">
    <cfRule type="duplicateValues" dxfId="12883" priority="9579"/>
  </conditionalFormatting>
  <conditionalFormatting sqref="G83">
    <cfRule type="duplicateValues" dxfId="12882" priority="9578"/>
  </conditionalFormatting>
  <conditionalFormatting sqref="G83">
    <cfRule type="duplicateValues" dxfId="12881" priority="9577"/>
  </conditionalFormatting>
  <conditionalFormatting sqref="G83">
    <cfRule type="duplicateValues" dxfId="12880" priority="9576"/>
  </conditionalFormatting>
  <conditionalFormatting sqref="G83">
    <cfRule type="duplicateValues" dxfId="12879" priority="9575"/>
  </conditionalFormatting>
  <conditionalFormatting sqref="G83">
    <cfRule type="duplicateValues" dxfId="12878" priority="9574"/>
  </conditionalFormatting>
  <conditionalFormatting sqref="G83">
    <cfRule type="duplicateValues" dxfId="12877" priority="9573"/>
  </conditionalFormatting>
  <conditionalFormatting sqref="G83">
    <cfRule type="duplicateValues" dxfId="12876" priority="9572"/>
  </conditionalFormatting>
  <conditionalFormatting sqref="G83">
    <cfRule type="duplicateValues" dxfId="12875" priority="9571"/>
  </conditionalFormatting>
  <conditionalFormatting sqref="G83">
    <cfRule type="duplicateValues" dxfId="12874" priority="9570"/>
  </conditionalFormatting>
  <conditionalFormatting sqref="G83">
    <cfRule type="duplicateValues" dxfId="12873" priority="9569"/>
  </conditionalFormatting>
  <conditionalFormatting sqref="G83">
    <cfRule type="duplicateValues" dxfId="12872" priority="9568"/>
  </conditionalFormatting>
  <conditionalFormatting sqref="G83">
    <cfRule type="duplicateValues" dxfId="12871" priority="9567"/>
  </conditionalFormatting>
  <conditionalFormatting sqref="G83">
    <cfRule type="duplicateValues" dxfId="12870" priority="9566"/>
  </conditionalFormatting>
  <conditionalFormatting sqref="G83">
    <cfRule type="duplicateValues" dxfId="12869" priority="9565"/>
  </conditionalFormatting>
  <conditionalFormatting sqref="G83">
    <cfRule type="duplicateValues" dxfId="12868" priority="9564"/>
  </conditionalFormatting>
  <conditionalFormatting sqref="G83">
    <cfRule type="duplicateValues" dxfId="12867" priority="9563"/>
  </conditionalFormatting>
  <conditionalFormatting sqref="G83">
    <cfRule type="duplicateValues" dxfId="12866" priority="9562"/>
  </conditionalFormatting>
  <conditionalFormatting sqref="G83">
    <cfRule type="duplicateValues" dxfId="12865" priority="9561"/>
  </conditionalFormatting>
  <conditionalFormatting sqref="G83">
    <cfRule type="duplicateValues" dxfId="12864" priority="9560"/>
  </conditionalFormatting>
  <conditionalFormatting sqref="G83">
    <cfRule type="duplicateValues" dxfId="12863" priority="9559"/>
  </conditionalFormatting>
  <conditionalFormatting sqref="G83">
    <cfRule type="duplicateValues" dxfId="12862" priority="9558"/>
  </conditionalFormatting>
  <conditionalFormatting sqref="G83">
    <cfRule type="duplicateValues" dxfId="12861" priority="9557"/>
  </conditionalFormatting>
  <conditionalFormatting sqref="G83">
    <cfRule type="duplicateValues" dxfId="12860" priority="9556"/>
  </conditionalFormatting>
  <conditionalFormatting sqref="G83">
    <cfRule type="duplicateValues" dxfId="12859" priority="9555"/>
  </conditionalFormatting>
  <conditionalFormatting sqref="G83">
    <cfRule type="duplicateValues" dxfId="12858" priority="9554"/>
  </conditionalFormatting>
  <conditionalFormatting sqref="G83">
    <cfRule type="duplicateValues" dxfId="12857" priority="9553"/>
  </conditionalFormatting>
  <conditionalFormatting sqref="G83">
    <cfRule type="duplicateValues" dxfId="12856" priority="9552"/>
  </conditionalFormatting>
  <conditionalFormatting sqref="G83">
    <cfRule type="duplicateValues" dxfId="12855" priority="9551"/>
  </conditionalFormatting>
  <conditionalFormatting sqref="G83">
    <cfRule type="duplicateValues" dxfId="12854" priority="9550"/>
  </conditionalFormatting>
  <conditionalFormatting sqref="G83">
    <cfRule type="duplicateValues" dxfId="12853" priority="9549"/>
  </conditionalFormatting>
  <conditionalFormatting sqref="G83">
    <cfRule type="duplicateValues" dxfId="12852" priority="9548"/>
  </conditionalFormatting>
  <conditionalFormatting sqref="G83">
    <cfRule type="duplicateValues" dxfId="12851" priority="9547"/>
  </conditionalFormatting>
  <conditionalFormatting sqref="G83">
    <cfRule type="duplicateValues" dxfId="12850" priority="9546"/>
  </conditionalFormatting>
  <conditionalFormatting sqref="G83">
    <cfRule type="duplicateValues" dxfId="12849" priority="9545"/>
  </conditionalFormatting>
  <conditionalFormatting sqref="G83">
    <cfRule type="duplicateValues" dxfId="12848" priority="9544"/>
  </conditionalFormatting>
  <conditionalFormatting sqref="G83">
    <cfRule type="duplicateValues" dxfId="12847" priority="9543"/>
  </conditionalFormatting>
  <conditionalFormatting sqref="G83">
    <cfRule type="duplicateValues" dxfId="12846" priority="9542"/>
  </conditionalFormatting>
  <conditionalFormatting sqref="G83">
    <cfRule type="duplicateValues" dxfId="12845" priority="9541"/>
  </conditionalFormatting>
  <conditionalFormatting sqref="G83">
    <cfRule type="duplicateValues" dxfId="12844" priority="9540"/>
  </conditionalFormatting>
  <conditionalFormatting sqref="G83">
    <cfRule type="duplicateValues" dxfId="12843" priority="9539"/>
  </conditionalFormatting>
  <conditionalFormatting sqref="G83">
    <cfRule type="duplicateValues" dxfId="12842" priority="9538"/>
  </conditionalFormatting>
  <conditionalFormatting sqref="G83">
    <cfRule type="duplicateValues" dxfId="12841" priority="9537"/>
  </conditionalFormatting>
  <conditionalFormatting sqref="G83">
    <cfRule type="duplicateValues" dxfId="12840" priority="9536"/>
  </conditionalFormatting>
  <conditionalFormatting sqref="G83">
    <cfRule type="duplicateValues" dxfId="12839" priority="9535"/>
  </conditionalFormatting>
  <conditionalFormatting sqref="G83">
    <cfRule type="duplicateValues" dxfId="12838" priority="9534"/>
  </conditionalFormatting>
  <conditionalFormatting sqref="G83">
    <cfRule type="duplicateValues" dxfId="12837" priority="9533"/>
  </conditionalFormatting>
  <conditionalFormatting sqref="G83">
    <cfRule type="duplicateValues" dxfId="12836" priority="9532"/>
  </conditionalFormatting>
  <conditionalFormatting sqref="G83">
    <cfRule type="duplicateValues" dxfId="12835" priority="9531"/>
  </conditionalFormatting>
  <conditionalFormatting sqref="G83">
    <cfRule type="duplicateValues" dxfId="12834" priority="9530"/>
  </conditionalFormatting>
  <conditionalFormatting sqref="G83">
    <cfRule type="duplicateValues" dxfId="12833" priority="9529"/>
  </conditionalFormatting>
  <conditionalFormatting sqref="G83">
    <cfRule type="duplicateValues" dxfId="12832" priority="9528"/>
  </conditionalFormatting>
  <conditionalFormatting sqref="G83">
    <cfRule type="duplicateValues" dxfId="12831" priority="9527"/>
  </conditionalFormatting>
  <conditionalFormatting sqref="G83">
    <cfRule type="duplicateValues" dxfId="12830" priority="9526"/>
  </conditionalFormatting>
  <conditionalFormatting sqref="G83">
    <cfRule type="duplicateValues" dxfId="12829" priority="9525"/>
  </conditionalFormatting>
  <conditionalFormatting sqref="G83">
    <cfRule type="duplicateValues" dxfId="12828" priority="9524"/>
  </conditionalFormatting>
  <conditionalFormatting sqref="G83">
    <cfRule type="duplicateValues" dxfId="12827" priority="9523"/>
  </conditionalFormatting>
  <conditionalFormatting sqref="G83">
    <cfRule type="duplicateValues" dxfId="12826" priority="9522"/>
  </conditionalFormatting>
  <conditionalFormatting sqref="G83">
    <cfRule type="duplicateValues" dxfId="12825" priority="9521"/>
  </conditionalFormatting>
  <conditionalFormatting sqref="G83">
    <cfRule type="duplicateValues" dxfId="12824" priority="9520"/>
  </conditionalFormatting>
  <conditionalFormatting sqref="G83">
    <cfRule type="duplicateValues" dxfId="12823" priority="9519"/>
  </conditionalFormatting>
  <conditionalFormatting sqref="G83">
    <cfRule type="duplicateValues" dxfId="12822" priority="9518"/>
  </conditionalFormatting>
  <conditionalFormatting sqref="G83">
    <cfRule type="duplicateValues" dxfId="12821" priority="9517"/>
  </conditionalFormatting>
  <conditionalFormatting sqref="G83">
    <cfRule type="duplicateValues" dxfId="12820" priority="9516"/>
  </conditionalFormatting>
  <conditionalFormatting sqref="G84">
    <cfRule type="duplicateValues" dxfId="12819" priority="9515"/>
  </conditionalFormatting>
  <conditionalFormatting sqref="G83">
    <cfRule type="duplicateValues" dxfId="12818" priority="9514"/>
  </conditionalFormatting>
  <conditionalFormatting sqref="G83">
    <cfRule type="duplicateValues" dxfId="12817" priority="9513"/>
  </conditionalFormatting>
  <conditionalFormatting sqref="G83">
    <cfRule type="duplicateValues" dxfId="12816" priority="9512"/>
  </conditionalFormatting>
  <conditionalFormatting sqref="G83">
    <cfRule type="duplicateValues" dxfId="12815" priority="9511"/>
  </conditionalFormatting>
  <conditionalFormatting sqref="G83">
    <cfRule type="duplicateValues" dxfId="12814" priority="9510"/>
  </conditionalFormatting>
  <conditionalFormatting sqref="G83">
    <cfRule type="duplicateValues" dxfId="12813" priority="9509"/>
  </conditionalFormatting>
  <conditionalFormatting sqref="G83">
    <cfRule type="duplicateValues" dxfId="12812" priority="9508"/>
  </conditionalFormatting>
  <conditionalFormatting sqref="G83">
    <cfRule type="duplicateValues" dxfId="12811" priority="9507"/>
  </conditionalFormatting>
  <conditionalFormatting sqref="G83">
    <cfRule type="duplicateValues" dxfId="12810" priority="9506"/>
  </conditionalFormatting>
  <conditionalFormatting sqref="G83">
    <cfRule type="duplicateValues" dxfId="12809" priority="9505"/>
  </conditionalFormatting>
  <conditionalFormatting sqref="G83">
    <cfRule type="duplicateValues" dxfId="12808" priority="9504"/>
  </conditionalFormatting>
  <conditionalFormatting sqref="G83">
    <cfRule type="duplicateValues" dxfId="12807" priority="9503"/>
  </conditionalFormatting>
  <conditionalFormatting sqref="G83">
    <cfRule type="duplicateValues" dxfId="12806" priority="9502"/>
  </conditionalFormatting>
  <conditionalFormatting sqref="G83">
    <cfRule type="duplicateValues" dxfId="12805" priority="9501"/>
  </conditionalFormatting>
  <conditionalFormatting sqref="G83">
    <cfRule type="duplicateValues" dxfId="12804" priority="9500"/>
  </conditionalFormatting>
  <conditionalFormatting sqref="G83">
    <cfRule type="duplicateValues" dxfId="12803" priority="9499"/>
  </conditionalFormatting>
  <conditionalFormatting sqref="G83">
    <cfRule type="duplicateValues" dxfId="12802" priority="9498"/>
  </conditionalFormatting>
  <conditionalFormatting sqref="G83">
    <cfRule type="duplicateValues" dxfId="12801" priority="9497"/>
  </conditionalFormatting>
  <conditionalFormatting sqref="G83">
    <cfRule type="duplicateValues" dxfId="12800" priority="9496"/>
  </conditionalFormatting>
  <conditionalFormatting sqref="G83">
    <cfRule type="duplicateValues" dxfId="12799" priority="9495"/>
  </conditionalFormatting>
  <conditionalFormatting sqref="G83">
    <cfRule type="duplicateValues" dxfId="12798" priority="9494"/>
  </conditionalFormatting>
  <conditionalFormatting sqref="G83">
    <cfRule type="duplicateValues" dxfId="12797" priority="9493"/>
  </conditionalFormatting>
  <conditionalFormatting sqref="G83">
    <cfRule type="duplicateValues" dxfId="12796" priority="9492"/>
  </conditionalFormatting>
  <conditionalFormatting sqref="G83">
    <cfRule type="duplicateValues" dxfId="12795" priority="9491"/>
  </conditionalFormatting>
  <conditionalFormatting sqref="G83">
    <cfRule type="duplicateValues" dxfId="12794" priority="9490"/>
  </conditionalFormatting>
  <conditionalFormatting sqref="G83">
    <cfRule type="duplicateValues" dxfId="12793" priority="9489"/>
  </conditionalFormatting>
  <conditionalFormatting sqref="G83">
    <cfRule type="duplicateValues" dxfId="12792" priority="9488"/>
  </conditionalFormatting>
  <conditionalFormatting sqref="G83">
    <cfRule type="duplicateValues" dxfId="12791" priority="9487"/>
  </conditionalFormatting>
  <conditionalFormatting sqref="G83">
    <cfRule type="duplicateValues" dxfId="12790" priority="9486"/>
  </conditionalFormatting>
  <conditionalFormatting sqref="G83">
    <cfRule type="duplicateValues" dxfId="12789" priority="9485"/>
  </conditionalFormatting>
  <conditionalFormatting sqref="G83">
    <cfRule type="duplicateValues" dxfId="12788" priority="9484"/>
  </conditionalFormatting>
  <conditionalFormatting sqref="G83">
    <cfRule type="duplicateValues" dxfId="12787" priority="9483"/>
  </conditionalFormatting>
  <conditionalFormatting sqref="G83">
    <cfRule type="duplicateValues" dxfId="12786" priority="9482"/>
  </conditionalFormatting>
  <conditionalFormatting sqref="G83">
    <cfRule type="duplicateValues" dxfId="12785" priority="9481"/>
  </conditionalFormatting>
  <conditionalFormatting sqref="G83">
    <cfRule type="duplicateValues" dxfId="12784" priority="9480"/>
  </conditionalFormatting>
  <conditionalFormatting sqref="G83">
    <cfRule type="duplicateValues" dxfId="12783" priority="9479"/>
  </conditionalFormatting>
  <conditionalFormatting sqref="G83">
    <cfRule type="duplicateValues" dxfId="12782" priority="9478"/>
  </conditionalFormatting>
  <conditionalFormatting sqref="G83">
    <cfRule type="duplicateValues" dxfId="12781" priority="9477"/>
  </conditionalFormatting>
  <conditionalFormatting sqref="G83">
    <cfRule type="duplicateValues" dxfId="12780" priority="9476"/>
  </conditionalFormatting>
  <conditionalFormatting sqref="G83">
    <cfRule type="duplicateValues" dxfId="12779" priority="9475"/>
  </conditionalFormatting>
  <conditionalFormatting sqref="G83">
    <cfRule type="duplicateValues" dxfId="12778" priority="9474"/>
  </conditionalFormatting>
  <conditionalFormatting sqref="G83">
    <cfRule type="duplicateValues" dxfId="12777" priority="9473"/>
  </conditionalFormatting>
  <conditionalFormatting sqref="G83">
    <cfRule type="duplicateValues" dxfId="12776" priority="9472"/>
  </conditionalFormatting>
  <conditionalFormatting sqref="G83">
    <cfRule type="duplicateValues" dxfId="12775" priority="9471"/>
  </conditionalFormatting>
  <conditionalFormatting sqref="G83">
    <cfRule type="duplicateValues" dxfId="12774" priority="9470"/>
  </conditionalFormatting>
  <conditionalFormatting sqref="G83">
    <cfRule type="duplicateValues" dxfId="12773" priority="9469"/>
  </conditionalFormatting>
  <conditionalFormatting sqref="G83">
    <cfRule type="duplicateValues" dxfId="12772" priority="9468"/>
  </conditionalFormatting>
  <conditionalFormatting sqref="G83">
    <cfRule type="duplicateValues" dxfId="12771" priority="9467"/>
  </conditionalFormatting>
  <conditionalFormatting sqref="G83">
    <cfRule type="duplicateValues" dxfId="12770" priority="9466"/>
  </conditionalFormatting>
  <conditionalFormatting sqref="G83">
    <cfRule type="duplicateValues" dxfId="12769" priority="9465"/>
  </conditionalFormatting>
  <conditionalFormatting sqref="G83">
    <cfRule type="duplicateValues" dxfId="12768" priority="9464"/>
  </conditionalFormatting>
  <conditionalFormatting sqref="G83">
    <cfRule type="duplicateValues" dxfId="12767" priority="9463"/>
  </conditionalFormatting>
  <conditionalFormatting sqref="G83">
    <cfRule type="duplicateValues" dxfId="12766" priority="9462"/>
  </conditionalFormatting>
  <conditionalFormatting sqref="G83">
    <cfRule type="duplicateValues" dxfId="12765" priority="9461"/>
  </conditionalFormatting>
  <conditionalFormatting sqref="G83">
    <cfRule type="duplicateValues" dxfId="12764" priority="9460"/>
  </conditionalFormatting>
  <conditionalFormatting sqref="G83">
    <cfRule type="duplicateValues" dxfId="12763" priority="9459"/>
  </conditionalFormatting>
  <conditionalFormatting sqref="G83">
    <cfRule type="duplicateValues" dxfId="12762" priority="9458"/>
  </conditionalFormatting>
  <conditionalFormatting sqref="G83">
    <cfRule type="duplicateValues" dxfId="12761" priority="9457"/>
  </conditionalFormatting>
  <conditionalFormatting sqref="G83">
    <cfRule type="duplicateValues" dxfId="12760" priority="9456"/>
  </conditionalFormatting>
  <conditionalFormatting sqref="G83">
    <cfRule type="duplicateValues" dxfId="12759" priority="9455"/>
  </conditionalFormatting>
  <conditionalFormatting sqref="G83">
    <cfRule type="duplicateValues" dxfId="12758" priority="9454"/>
  </conditionalFormatting>
  <conditionalFormatting sqref="G83">
    <cfRule type="duplicateValues" dxfId="12757" priority="9453"/>
  </conditionalFormatting>
  <conditionalFormatting sqref="G83">
    <cfRule type="duplicateValues" dxfId="12756" priority="9452"/>
  </conditionalFormatting>
  <conditionalFormatting sqref="G83">
    <cfRule type="duplicateValues" dxfId="12755" priority="9451"/>
  </conditionalFormatting>
  <conditionalFormatting sqref="G83">
    <cfRule type="duplicateValues" dxfId="12754" priority="9450"/>
  </conditionalFormatting>
  <conditionalFormatting sqref="G83">
    <cfRule type="duplicateValues" dxfId="12753" priority="9449"/>
  </conditionalFormatting>
  <conditionalFormatting sqref="G83">
    <cfRule type="duplicateValues" dxfId="12752" priority="9448"/>
  </conditionalFormatting>
  <conditionalFormatting sqref="G83">
    <cfRule type="duplicateValues" dxfId="12751" priority="9447"/>
  </conditionalFormatting>
  <conditionalFormatting sqref="G83">
    <cfRule type="duplicateValues" dxfId="12750" priority="9446"/>
  </conditionalFormatting>
  <conditionalFormatting sqref="G84">
    <cfRule type="duplicateValues" dxfId="12749" priority="9445"/>
  </conditionalFormatting>
  <conditionalFormatting sqref="G82">
    <cfRule type="duplicateValues" dxfId="12748" priority="9444"/>
  </conditionalFormatting>
  <conditionalFormatting sqref="G82">
    <cfRule type="duplicateValues" dxfId="12747" priority="9443"/>
  </conditionalFormatting>
  <conditionalFormatting sqref="G82">
    <cfRule type="duplicateValues" dxfId="12746" priority="9442"/>
  </conditionalFormatting>
  <conditionalFormatting sqref="G82">
    <cfRule type="duplicateValues" dxfId="12745" priority="9441"/>
  </conditionalFormatting>
  <conditionalFormatting sqref="G82">
    <cfRule type="duplicateValues" dxfId="12744" priority="9440"/>
  </conditionalFormatting>
  <conditionalFormatting sqref="G82">
    <cfRule type="duplicateValues" dxfId="12743" priority="9439"/>
  </conditionalFormatting>
  <conditionalFormatting sqref="G82">
    <cfRule type="duplicateValues" dxfId="12742" priority="9438"/>
  </conditionalFormatting>
  <conditionalFormatting sqref="G82">
    <cfRule type="duplicateValues" dxfId="12741" priority="9437"/>
  </conditionalFormatting>
  <conditionalFormatting sqref="G82">
    <cfRule type="duplicateValues" dxfId="12740" priority="9436"/>
  </conditionalFormatting>
  <conditionalFormatting sqref="G82">
    <cfRule type="duplicateValues" dxfId="12739" priority="9435"/>
  </conditionalFormatting>
  <conditionalFormatting sqref="G82">
    <cfRule type="duplicateValues" dxfId="12738" priority="9434"/>
  </conditionalFormatting>
  <conditionalFormatting sqref="G82">
    <cfRule type="duplicateValues" dxfId="12737" priority="9433"/>
  </conditionalFormatting>
  <conditionalFormatting sqref="G82">
    <cfRule type="duplicateValues" dxfId="12736" priority="9432"/>
  </conditionalFormatting>
  <conditionalFormatting sqref="G82">
    <cfRule type="duplicateValues" dxfId="12735" priority="9431"/>
  </conditionalFormatting>
  <conditionalFormatting sqref="G82">
    <cfRule type="duplicateValues" dxfId="12734" priority="9430"/>
  </conditionalFormatting>
  <conditionalFormatting sqref="G82">
    <cfRule type="duplicateValues" dxfId="12733" priority="9429"/>
  </conditionalFormatting>
  <conditionalFormatting sqref="G82">
    <cfRule type="duplicateValues" dxfId="12732" priority="9428"/>
  </conditionalFormatting>
  <conditionalFormatting sqref="G82">
    <cfRule type="duplicateValues" dxfId="12731" priority="9427"/>
  </conditionalFormatting>
  <conditionalFormatting sqref="G82">
    <cfRule type="duplicateValues" dxfId="12730" priority="9426"/>
  </conditionalFormatting>
  <conditionalFormatting sqref="G82">
    <cfRule type="duplicateValues" dxfId="12729" priority="9425"/>
  </conditionalFormatting>
  <conditionalFormatting sqref="G82">
    <cfRule type="duplicateValues" dxfId="12728" priority="9424"/>
  </conditionalFormatting>
  <conditionalFormatting sqref="G82">
    <cfRule type="duplicateValues" dxfId="12727" priority="9423"/>
  </conditionalFormatting>
  <conditionalFormatting sqref="G82">
    <cfRule type="duplicateValues" dxfId="12726" priority="9422"/>
  </conditionalFormatting>
  <conditionalFormatting sqref="G82">
    <cfRule type="duplicateValues" dxfId="12725" priority="9421"/>
  </conditionalFormatting>
  <conditionalFormatting sqref="G82">
    <cfRule type="duplicateValues" dxfId="12724" priority="9420"/>
  </conditionalFormatting>
  <conditionalFormatting sqref="G82">
    <cfRule type="duplicateValues" dxfId="12723" priority="9419"/>
  </conditionalFormatting>
  <conditionalFormatting sqref="G82">
    <cfRule type="duplicateValues" dxfId="12722" priority="9418"/>
  </conditionalFormatting>
  <conditionalFormatting sqref="G82">
    <cfRule type="duplicateValues" dxfId="12721" priority="9417"/>
  </conditionalFormatting>
  <conditionalFormatting sqref="G82">
    <cfRule type="duplicateValues" dxfId="12720" priority="9416"/>
  </conditionalFormatting>
  <conditionalFormatting sqref="G82">
    <cfRule type="duplicateValues" dxfId="12719" priority="9415"/>
  </conditionalFormatting>
  <conditionalFormatting sqref="G82">
    <cfRule type="duplicateValues" dxfId="12718" priority="9414"/>
  </conditionalFormatting>
  <conditionalFormatting sqref="G82">
    <cfRule type="duplicateValues" dxfId="12717" priority="9413"/>
  </conditionalFormatting>
  <conditionalFormatting sqref="G82">
    <cfRule type="duplicateValues" dxfId="12716" priority="9412"/>
  </conditionalFormatting>
  <conditionalFormatting sqref="G82">
    <cfRule type="duplicateValues" dxfId="12715" priority="9411"/>
  </conditionalFormatting>
  <conditionalFormatting sqref="G82">
    <cfRule type="duplicateValues" dxfId="12714" priority="9410"/>
  </conditionalFormatting>
  <conditionalFormatting sqref="G82">
    <cfRule type="duplicateValues" dxfId="12713" priority="9409"/>
  </conditionalFormatting>
  <conditionalFormatting sqref="G82">
    <cfRule type="duplicateValues" dxfId="12712" priority="9408"/>
  </conditionalFormatting>
  <conditionalFormatting sqref="G82">
    <cfRule type="duplicateValues" dxfId="12711" priority="9407"/>
  </conditionalFormatting>
  <conditionalFormatting sqref="G82">
    <cfRule type="duplicateValues" dxfId="12710" priority="9406"/>
  </conditionalFormatting>
  <conditionalFormatting sqref="G82">
    <cfRule type="duplicateValues" dxfId="12709" priority="9405"/>
  </conditionalFormatting>
  <conditionalFormatting sqref="G82">
    <cfRule type="duplicateValues" dxfId="12708" priority="9404"/>
  </conditionalFormatting>
  <conditionalFormatting sqref="G82">
    <cfRule type="duplicateValues" dxfId="12707" priority="9403"/>
  </conditionalFormatting>
  <conditionalFormatting sqref="G82">
    <cfRule type="duplicateValues" dxfId="12706" priority="9402"/>
  </conditionalFormatting>
  <conditionalFormatting sqref="G82">
    <cfRule type="duplicateValues" dxfId="12705" priority="9401"/>
  </conditionalFormatting>
  <conditionalFormatting sqref="G82">
    <cfRule type="duplicateValues" dxfId="12704" priority="9400"/>
  </conditionalFormatting>
  <conditionalFormatting sqref="G82">
    <cfRule type="duplicateValues" dxfId="12703" priority="9399"/>
  </conditionalFormatting>
  <conditionalFormatting sqref="G82">
    <cfRule type="duplicateValues" dxfId="12702" priority="9398"/>
  </conditionalFormatting>
  <conditionalFormatting sqref="G82">
    <cfRule type="duplicateValues" dxfId="12701" priority="9397"/>
  </conditionalFormatting>
  <conditionalFormatting sqref="G82">
    <cfRule type="duplicateValues" dxfId="12700" priority="9396"/>
  </conditionalFormatting>
  <conditionalFormatting sqref="G82">
    <cfRule type="duplicateValues" dxfId="12699" priority="9395"/>
  </conditionalFormatting>
  <conditionalFormatting sqref="G82">
    <cfRule type="duplicateValues" dxfId="12698" priority="9394"/>
  </conditionalFormatting>
  <conditionalFormatting sqref="G82">
    <cfRule type="duplicateValues" dxfId="12697" priority="9393"/>
  </conditionalFormatting>
  <conditionalFormatting sqref="G82">
    <cfRule type="duplicateValues" dxfId="12696" priority="9392"/>
  </conditionalFormatting>
  <conditionalFormatting sqref="G82">
    <cfRule type="duplicateValues" dxfId="12695" priority="9391"/>
  </conditionalFormatting>
  <conditionalFormatting sqref="G82">
    <cfRule type="duplicateValues" dxfId="12694" priority="9390"/>
  </conditionalFormatting>
  <conditionalFormatting sqref="G82">
    <cfRule type="duplicateValues" dxfId="12693" priority="9389"/>
  </conditionalFormatting>
  <conditionalFormatting sqref="G82">
    <cfRule type="duplicateValues" dxfId="12692" priority="9388"/>
  </conditionalFormatting>
  <conditionalFormatting sqref="G82">
    <cfRule type="duplicateValues" dxfId="12691" priority="9387"/>
  </conditionalFormatting>
  <conditionalFormatting sqref="G82">
    <cfRule type="duplicateValues" dxfId="12690" priority="9386"/>
  </conditionalFormatting>
  <conditionalFormatting sqref="G82">
    <cfRule type="duplicateValues" dxfId="12689" priority="9385"/>
  </conditionalFormatting>
  <conditionalFormatting sqref="G82">
    <cfRule type="duplicateValues" dxfId="12688" priority="9384"/>
  </conditionalFormatting>
  <conditionalFormatting sqref="G82">
    <cfRule type="duplicateValues" dxfId="12687" priority="9383"/>
  </conditionalFormatting>
  <conditionalFormatting sqref="G82">
    <cfRule type="duplicateValues" dxfId="12686" priority="9382"/>
  </conditionalFormatting>
  <conditionalFormatting sqref="G82">
    <cfRule type="duplicateValues" dxfId="12685" priority="9381"/>
  </conditionalFormatting>
  <conditionalFormatting sqref="G82">
    <cfRule type="duplicateValues" dxfId="12684" priority="9380"/>
  </conditionalFormatting>
  <conditionalFormatting sqref="G82">
    <cfRule type="duplicateValues" dxfId="12683" priority="9379"/>
  </conditionalFormatting>
  <conditionalFormatting sqref="G82">
    <cfRule type="duplicateValues" dxfId="12682" priority="9378"/>
  </conditionalFormatting>
  <conditionalFormatting sqref="G82">
    <cfRule type="duplicateValues" dxfId="12681" priority="9377"/>
  </conditionalFormatting>
  <conditionalFormatting sqref="G82">
    <cfRule type="duplicateValues" dxfId="12680" priority="9376"/>
  </conditionalFormatting>
  <conditionalFormatting sqref="G83">
    <cfRule type="duplicateValues" dxfId="12679" priority="9375"/>
  </conditionalFormatting>
  <conditionalFormatting sqref="G91">
    <cfRule type="duplicateValues" dxfId="12678" priority="9374"/>
  </conditionalFormatting>
  <conditionalFormatting sqref="G91">
    <cfRule type="duplicateValues" dxfId="12677" priority="9373"/>
  </conditionalFormatting>
  <conditionalFormatting sqref="G91">
    <cfRule type="duplicateValues" dxfId="12676" priority="9372"/>
  </conditionalFormatting>
  <conditionalFormatting sqref="G91">
    <cfRule type="duplicateValues" dxfId="12675" priority="9371"/>
  </conditionalFormatting>
  <conditionalFormatting sqref="G91">
    <cfRule type="duplicateValues" dxfId="12674" priority="9370"/>
  </conditionalFormatting>
  <conditionalFormatting sqref="G91">
    <cfRule type="duplicateValues" dxfId="12673" priority="9369"/>
  </conditionalFormatting>
  <conditionalFormatting sqref="G91">
    <cfRule type="duplicateValues" dxfId="12672" priority="9368"/>
  </conditionalFormatting>
  <conditionalFormatting sqref="G91">
    <cfRule type="duplicateValues" dxfId="12671" priority="9367"/>
  </conditionalFormatting>
  <conditionalFormatting sqref="G91">
    <cfRule type="duplicateValues" dxfId="12670" priority="9366"/>
  </conditionalFormatting>
  <conditionalFormatting sqref="G91">
    <cfRule type="duplicateValues" dxfId="12669" priority="9365"/>
  </conditionalFormatting>
  <conditionalFormatting sqref="G91">
    <cfRule type="duplicateValues" dxfId="12668" priority="9364"/>
  </conditionalFormatting>
  <conditionalFormatting sqref="G91">
    <cfRule type="duplicateValues" dxfId="12667" priority="9363"/>
  </conditionalFormatting>
  <conditionalFormatting sqref="G91">
    <cfRule type="duplicateValues" dxfId="12666" priority="9362"/>
  </conditionalFormatting>
  <conditionalFormatting sqref="G91">
    <cfRule type="duplicateValues" dxfId="12665" priority="9361"/>
  </conditionalFormatting>
  <conditionalFormatting sqref="G91">
    <cfRule type="duplicateValues" dxfId="12664" priority="9360"/>
  </conditionalFormatting>
  <conditionalFormatting sqref="G91">
    <cfRule type="duplicateValues" dxfId="12663" priority="9359"/>
  </conditionalFormatting>
  <conditionalFormatting sqref="G91">
    <cfRule type="duplicateValues" dxfId="12662" priority="9358"/>
  </conditionalFormatting>
  <conditionalFormatting sqref="G91">
    <cfRule type="duplicateValues" dxfId="12661" priority="9357"/>
  </conditionalFormatting>
  <conditionalFormatting sqref="G91">
    <cfRule type="duplicateValues" dxfId="12660" priority="9356"/>
  </conditionalFormatting>
  <conditionalFormatting sqref="G91">
    <cfRule type="duplicateValues" dxfId="12659" priority="9355"/>
  </conditionalFormatting>
  <conditionalFormatting sqref="G91">
    <cfRule type="duplicateValues" dxfId="12658" priority="9354"/>
  </conditionalFormatting>
  <conditionalFormatting sqref="G91">
    <cfRule type="duplicateValues" dxfId="12657" priority="9353"/>
  </conditionalFormatting>
  <conditionalFormatting sqref="G91">
    <cfRule type="duplicateValues" dxfId="12656" priority="9352"/>
  </conditionalFormatting>
  <conditionalFormatting sqref="G91">
    <cfRule type="duplicateValues" dxfId="12655" priority="9351"/>
  </conditionalFormatting>
  <conditionalFormatting sqref="G91">
    <cfRule type="duplicateValues" dxfId="12654" priority="9350"/>
  </conditionalFormatting>
  <conditionalFormatting sqref="G91">
    <cfRule type="duplicateValues" dxfId="12653" priority="9349"/>
  </conditionalFormatting>
  <conditionalFormatting sqref="G91">
    <cfRule type="duplicateValues" dxfId="12652" priority="9348"/>
  </conditionalFormatting>
  <conditionalFormatting sqref="G91">
    <cfRule type="duplicateValues" dxfId="12651" priority="9347"/>
  </conditionalFormatting>
  <conditionalFormatting sqref="G91">
    <cfRule type="duplicateValues" dxfId="12650" priority="9346"/>
  </conditionalFormatting>
  <conditionalFormatting sqref="G91">
    <cfRule type="duplicateValues" dxfId="12649" priority="9345"/>
  </conditionalFormatting>
  <conditionalFormatting sqref="G91">
    <cfRule type="duplicateValues" dxfId="12648" priority="9344"/>
  </conditionalFormatting>
  <conditionalFormatting sqref="G91">
    <cfRule type="duplicateValues" dxfId="12647" priority="9343"/>
  </conditionalFormatting>
  <conditionalFormatting sqref="G91">
    <cfRule type="duplicateValues" dxfId="12646" priority="9342"/>
  </conditionalFormatting>
  <conditionalFormatting sqref="G91">
    <cfRule type="duplicateValues" dxfId="12645" priority="9341"/>
  </conditionalFormatting>
  <conditionalFormatting sqref="G91">
    <cfRule type="duplicateValues" dxfId="12644" priority="9340"/>
  </conditionalFormatting>
  <conditionalFormatting sqref="G91">
    <cfRule type="duplicateValues" dxfId="12643" priority="9339"/>
  </conditionalFormatting>
  <conditionalFormatting sqref="G91">
    <cfRule type="duplicateValues" dxfId="12642" priority="9338"/>
  </conditionalFormatting>
  <conditionalFormatting sqref="G91">
    <cfRule type="duplicateValues" dxfId="12641" priority="9337"/>
  </conditionalFormatting>
  <conditionalFormatting sqref="G91">
    <cfRule type="duplicateValues" dxfId="12640" priority="9336"/>
  </conditionalFormatting>
  <conditionalFormatting sqref="G91">
    <cfRule type="duplicateValues" dxfId="12639" priority="9335"/>
  </conditionalFormatting>
  <conditionalFormatting sqref="G91">
    <cfRule type="duplicateValues" dxfId="12638" priority="9334"/>
  </conditionalFormatting>
  <conditionalFormatting sqref="G91">
    <cfRule type="duplicateValues" dxfId="12637" priority="9333"/>
  </conditionalFormatting>
  <conditionalFormatting sqref="G91">
    <cfRule type="duplicateValues" dxfId="12636" priority="9332"/>
  </conditionalFormatting>
  <conditionalFormatting sqref="G91">
    <cfRule type="duplicateValues" dxfId="12635" priority="9331"/>
  </conditionalFormatting>
  <conditionalFormatting sqref="G91">
    <cfRule type="duplicateValues" dxfId="12634" priority="9330"/>
  </conditionalFormatting>
  <conditionalFormatting sqref="G91">
    <cfRule type="duplicateValues" dxfId="12633" priority="9329"/>
  </conditionalFormatting>
  <conditionalFormatting sqref="G91">
    <cfRule type="duplicateValues" dxfId="12632" priority="9328"/>
  </conditionalFormatting>
  <conditionalFormatting sqref="G91">
    <cfRule type="duplicateValues" dxfId="12631" priority="9327"/>
  </conditionalFormatting>
  <conditionalFormatting sqref="G91">
    <cfRule type="duplicateValues" dxfId="12630" priority="9326"/>
  </conditionalFormatting>
  <conditionalFormatting sqref="G91">
    <cfRule type="duplicateValues" dxfId="12629" priority="9325"/>
  </conditionalFormatting>
  <conditionalFormatting sqref="G91">
    <cfRule type="duplicateValues" dxfId="12628" priority="9324"/>
  </conditionalFormatting>
  <conditionalFormatting sqref="G91">
    <cfRule type="duplicateValues" dxfId="12627" priority="9323"/>
  </conditionalFormatting>
  <conditionalFormatting sqref="G91">
    <cfRule type="duplicateValues" dxfId="12626" priority="9322"/>
  </conditionalFormatting>
  <conditionalFormatting sqref="G91">
    <cfRule type="duplicateValues" dxfId="12625" priority="9321"/>
  </conditionalFormatting>
  <conditionalFormatting sqref="G91">
    <cfRule type="duplicateValues" dxfId="12624" priority="9320"/>
  </conditionalFormatting>
  <conditionalFormatting sqref="G91">
    <cfRule type="duplicateValues" dxfId="12623" priority="9319"/>
  </conditionalFormatting>
  <conditionalFormatting sqref="G91">
    <cfRule type="duplicateValues" dxfId="12622" priority="9318"/>
  </conditionalFormatting>
  <conditionalFormatting sqref="G91">
    <cfRule type="duplicateValues" dxfId="12621" priority="9317"/>
  </conditionalFormatting>
  <conditionalFormatting sqref="G91">
    <cfRule type="duplicateValues" dxfId="12620" priority="9316"/>
  </conditionalFormatting>
  <conditionalFormatting sqref="G91">
    <cfRule type="duplicateValues" dxfId="12619" priority="9315"/>
  </conditionalFormatting>
  <conditionalFormatting sqref="G91">
    <cfRule type="duplicateValues" dxfId="12618" priority="9314"/>
  </conditionalFormatting>
  <conditionalFormatting sqref="G91">
    <cfRule type="duplicateValues" dxfId="12617" priority="9313"/>
  </conditionalFormatting>
  <conditionalFormatting sqref="G91">
    <cfRule type="duplicateValues" dxfId="12616" priority="9312"/>
  </conditionalFormatting>
  <conditionalFormatting sqref="G91">
    <cfRule type="duplicateValues" dxfId="12615" priority="9311"/>
  </conditionalFormatting>
  <conditionalFormatting sqref="G91">
    <cfRule type="duplicateValues" dxfId="12614" priority="9310"/>
  </conditionalFormatting>
  <conditionalFormatting sqref="G91">
    <cfRule type="duplicateValues" dxfId="12613" priority="9309"/>
  </conditionalFormatting>
  <conditionalFormatting sqref="G91">
    <cfRule type="duplicateValues" dxfId="12612" priority="9308"/>
  </conditionalFormatting>
  <conditionalFormatting sqref="G91">
    <cfRule type="duplicateValues" dxfId="12611" priority="9307"/>
  </conditionalFormatting>
  <conditionalFormatting sqref="G91">
    <cfRule type="duplicateValues" dxfId="12610" priority="9306"/>
  </conditionalFormatting>
  <conditionalFormatting sqref="G91">
    <cfRule type="duplicateValues" dxfId="12609" priority="9305"/>
  </conditionalFormatting>
  <conditionalFormatting sqref="G91">
    <cfRule type="duplicateValues" dxfId="12608" priority="9304"/>
  </conditionalFormatting>
  <conditionalFormatting sqref="G91">
    <cfRule type="duplicateValues" dxfId="12607" priority="9303"/>
  </conditionalFormatting>
  <conditionalFormatting sqref="G91">
    <cfRule type="duplicateValues" dxfId="12606" priority="9302"/>
  </conditionalFormatting>
  <conditionalFormatting sqref="G91">
    <cfRule type="duplicateValues" dxfId="12605" priority="9301"/>
  </conditionalFormatting>
  <conditionalFormatting sqref="G91">
    <cfRule type="duplicateValues" dxfId="12604" priority="9300"/>
  </conditionalFormatting>
  <conditionalFormatting sqref="G91">
    <cfRule type="duplicateValues" dxfId="12603" priority="9299"/>
  </conditionalFormatting>
  <conditionalFormatting sqref="G91">
    <cfRule type="duplicateValues" dxfId="12602" priority="9298"/>
  </conditionalFormatting>
  <conditionalFormatting sqref="G91">
    <cfRule type="duplicateValues" dxfId="12601" priority="9297"/>
  </conditionalFormatting>
  <conditionalFormatting sqref="G91">
    <cfRule type="duplicateValues" dxfId="12600" priority="9296"/>
  </conditionalFormatting>
  <conditionalFormatting sqref="G91">
    <cfRule type="duplicateValues" dxfId="12599" priority="9295"/>
  </conditionalFormatting>
  <conditionalFormatting sqref="G91">
    <cfRule type="duplicateValues" dxfId="12598" priority="9294"/>
  </conditionalFormatting>
  <conditionalFormatting sqref="G91">
    <cfRule type="duplicateValues" dxfId="12597" priority="9293"/>
  </conditionalFormatting>
  <conditionalFormatting sqref="G91">
    <cfRule type="duplicateValues" dxfId="12596" priority="9292"/>
  </conditionalFormatting>
  <conditionalFormatting sqref="G91">
    <cfRule type="duplicateValues" dxfId="12595" priority="9291"/>
  </conditionalFormatting>
  <conditionalFormatting sqref="G91">
    <cfRule type="duplicateValues" dxfId="12594" priority="9290"/>
  </conditionalFormatting>
  <conditionalFormatting sqref="G91">
    <cfRule type="duplicateValues" dxfId="12593" priority="9289"/>
  </conditionalFormatting>
  <conditionalFormatting sqref="G91">
    <cfRule type="duplicateValues" dxfId="12592" priority="9288"/>
  </conditionalFormatting>
  <conditionalFormatting sqref="G91">
    <cfRule type="duplicateValues" dxfId="12591" priority="9287"/>
  </conditionalFormatting>
  <conditionalFormatting sqref="G91">
    <cfRule type="duplicateValues" dxfId="12590" priority="9286"/>
  </conditionalFormatting>
  <conditionalFormatting sqref="G91">
    <cfRule type="duplicateValues" dxfId="12589" priority="9285"/>
  </conditionalFormatting>
  <conditionalFormatting sqref="G91">
    <cfRule type="duplicateValues" dxfId="12588" priority="9284"/>
  </conditionalFormatting>
  <conditionalFormatting sqref="G91">
    <cfRule type="duplicateValues" dxfId="12587" priority="9283"/>
  </conditionalFormatting>
  <conditionalFormatting sqref="G91">
    <cfRule type="duplicateValues" dxfId="12586" priority="9282"/>
  </conditionalFormatting>
  <conditionalFormatting sqref="G91">
    <cfRule type="duplicateValues" dxfId="12585" priority="9281"/>
  </conditionalFormatting>
  <conditionalFormatting sqref="G91">
    <cfRule type="duplicateValues" dxfId="12584" priority="9280"/>
  </conditionalFormatting>
  <conditionalFormatting sqref="G91">
    <cfRule type="duplicateValues" dxfId="12583" priority="9279"/>
  </conditionalFormatting>
  <conditionalFormatting sqref="G91">
    <cfRule type="duplicateValues" dxfId="12582" priority="9278"/>
  </conditionalFormatting>
  <conditionalFormatting sqref="G91">
    <cfRule type="duplicateValues" dxfId="12581" priority="9277"/>
  </conditionalFormatting>
  <conditionalFormatting sqref="G91">
    <cfRule type="duplicateValues" dxfId="12580" priority="9276"/>
  </conditionalFormatting>
  <conditionalFormatting sqref="G91">
    <cfRule type="duplicateValues" dxfId="12579" priority="9275"/>
  </conditionalFormatting>
  <conditionalFormatting sqref="G91">
    <cfRule type="duplicateValues" dxfId="12578" priority="9274"/>
  </conditionalFormatting>
  <conditionalFormatting sqref="G91">
    <cfRule type="duplicateValues" dxfId="12577" priority="9273"/>
  </conditionalFormatting>
  <conditionalFormatting sqref="G91">
    <cfRule type="duplicateValues" dxfId="12576" priority="9272"/>
  </conditionalFormatting>
  <conditionalFormatting sqref="G91">
    <cfRule type="duplicateValues" dxfId="12575" priority="9271"/>
  </conditionalFormatting>
  <conditionalFormatting sqref="G91">
    <cfRule type="duplicateValues" dxfId="12574" priority="9270"/>
  </conditionalFormatting>
  <conditionalFormatting sqref="G91">
    <cfRule type="duplicateValues" dxfId="12573" priority="9269"/>
  </conditionalFormatting>
  <conditionalFormatting sqref="G91">
    <cfRule type="duplicateValues" dxfId="12572" priority="9268"/>
  </conditionalFormatting>
  <conditionalFormatting sqref="G91">
    <cfRule type="duplicateValues" dxfId="12571" priority="9267"/>
  </conditionalFormatting>
  <conditionalFormatting sqref="G91">
    <cfRule type="duplicateValues" dxfId="12570" priority="9266"/>
  </conditionalFormatting>
  <conditionalFormatting sqref="G91">
    <cfRule type="duplicateValues" dxfId="12569" priority="9265"/>
  </conditionalFormatting>
  <conditionalFormatting sqref="G91">
    <cfRule type="duplicateValues" dxfId="12568" priority="9264"/>
  </conditionalFormatting>
  <conditionalFormatting sqref="G91">
    <cfRule type="duplicateValues" dxfId="12567" priority="9263"/>
  </conditionalFormatting>
  <conditionalFormatting sqref="G91">
    <cfRule type="duplicateValues" dxfId="12566" priority="9262"/>
  </conditionalFormatting>
  <conditionalFormatting sqref="G91">
    <cfRule type="duplicateValues" dxfId="12565" priority="9261"/>
  </conditionalFormatting>
  <conditionalFormatting sqref="G91">
    <cfRule type="duplicateValues" dxfId="12564" priority="9260"/>
  </conditionalFormatting>
  <conditionalFormatting sqref="G91">
    <cfRule type="duplicateValues" dxfId="12563" priority="9259"/>
  </conditionalFormatting>
  <conditionalFormatting sqref="G91">
    <cfRule type="duplicateValues" dxfId="12562" priority="9258"/>
  </conditionalFormatting>
  <conditionalFormatting sqref="G91">
    <cfRule type="duplicateValues" dxfId="12561" priority="9257"/>
  </conditionalFormatting>
  <conditionalFormatting sqref="G91">
    <cfRule type="duplicateValues" dxfId="12560" priority="9256"/>
  </conditionalFormatting>
  <conditionalFormatting sqref="G91">
    <cfRule type="duplicateValues" dxfId="12559" priority="9255"/>
  </conditionalFormatting>
  <conditionalFormatting sqref="G91">
    <cfRule type="duplicateValues" dxfId="12558" priority="9254"/>
  </conditionalFormatting>
  <conditionalFormatting sqref="G91">
    <cfRule type="duplicateValues" dxfId="12557" priority="9253"/>
  </conditionalFormatting>
  <conditionalFormatting sqref="G91">
    <cfRule type="duplicateValues" dxfId="12556" priority="9252"/>
  </conditionalFormatting>
  <conditionalFormatting sqref="G91">
    <cfRule type="duplicateValues" dxfId="12555" priority="9251"/>
  </conditionalFormatting>
  <conditionalFormatting sqref="G91">
    <cfRule type="duplicateValues" dxfId="12554" priority="9250"/>
  </conditionalFormatting>
  <conditionalFormatting sqref="G91">
    <cfRule type="duplicateValues" dxfId="12553" priority="9249"/>
  </conditionalFormatting>
  <conditionalFormatting sqref="G91">
    <cfRule type="duplicateValues" dxfId="12552" priority="9248"/>
  </conditionalFormatting>
  <conditionalFormatting sqref="G91">
    <cfRule type="duplicateValues" dxfId="12551" priority="9247"/>
  </conditionalFormatting>
  <conditionalFormatting sqref="G91">
    <cfRule type="duplicateValues" dxfId="12550" priority="9246"/>
  </conditionalFormatting>
  <conditionalFormatting sqref="G91">
    <cfRule type="duplicateValues" dxfId="12549" priority="9245"/>
  </conditionalFormatting>
  <conditionalFormatting sqref="G91">
    <cfRule type="duplicateValues" dxfId="12548" priority="9244"/>
  </conditionalFormatting>
  <conditionalFormatting sqref="G91">
    <cfRule type="duplicateValues" dxfId="12547" priority="9243"/>
  </conditionalFormatting>
  <conditionalFormatting sqref="G91">
    <cfRule type="duplicateValues" dxfId="12546" priority="9242"/>
  </conditionalFormatting>
  <conditionalFormatting sqref="G91">
    <cfRule type="duplicateValues" dxfId="12545" priority="9241"/>
  </conditionalFormatting>
  <conditionalFormatting sqref="G91">
    <cfRule type="duplicateValues" dxfId="12544" priority="9240"/>
  </conditionalFormatting>
  <conditionalFormatting sqref="G91">
    <cfRule type="duplicateValues" dxfId="12543" priority="9239"/>
  </conditionalFormatting>
  <conditionalFormatting sqref="G91">
    <cfRule type="duplicateValues" dxfId="12542" priority="9238"/>
  </conditionalFormatting>
  <conditionalFormatting sqref="G91">
    <cfRule type="duplicateValues" dxfId="12541" priority="9237"/>
  </conditionalFormatting>
  <conditionalFormatting sqref="G91">
    <cfRule type="duplicateValues" dxfId="12540" priority="9236"/>
  </conditionalFormatting>
  <conditionalFormatting sqref="G91">
    <cfRule type="duplicateValues" dxfId="12539" priority="9235"/>
  </conditionalFormatting>
  <conditionalFormatting sqref="G92">
    <cfRule type="duplicateValues" dxfId="12538" priority="9234"/>
  </conditionalFormatting>
  <conditionalFormatting sqref="G92">
    <cfRule type="duplicateValues" dxfId="12537" priority="9233"/>
  </conditionalFormatting>
  <conditionalFormatting sqref="G92">
    <cfRule type="duplicateValues" dxfId="12536" priority="9232"/>
  </conditionalFormatting>
  <conditionalFormatting sqref="G92">
    <cfRule type="duplicateValues" dxfId="12535" priority="9231"/>
  </conditionalFormatting>
  <conditionalFormatting sqref="G92">
    <cfRule type="duplicateValues" dxfId="12534" priority="9230"/>
  </conditionalFormatting>
  <conditionalFormatting sqref="G92">
    <cfRule type="duplicateValues" dxfId="12533" priority="9229"/>
  </conditionalFormatting>
  <conditionalFormatting sqref="G92">
    <cfRule type="duplicateValues" dxfId="12532" priority="9228"/>
  </conditionalFormatting>
  <conditionalFormatting sqref="G92">
    <cfRule type="duplicateValues" dxfId="12531" priority="9227"/>
  </conditionalFormatting>
  <conditionalFormatting sqref="G92">
    <cfRule type="duplicateValues" dxfId="12530" priority="9226"/>
  </conditionalFormatting>
  <conditionalFormatting sqref="G92">
    <cfRule type="duplicateValues" dxfId="12529" priority="9225"/>
  </conditionalFormatting>
  <conditionalFormatting sqref="G92">
    <cfRule type="duplicateValues" dxfId="12528" priority="9224"/>
  </conditionalFormatting>
  <conditionalFormatting sqref="G92">
    <cfRule type="duplicateValues" dxfId="12527" priority="9223"/>
  </conditionalFormatting>
  <conditionalFormatting sqref="G92">
    <cfRule type="duplicateValues" dxfId="12526" priority="9222"/>
  </conditionalFormatting>
  <conditionalFormatting sqref="G92">
    <cfRule type="duplicateValues" dxfId="12525" priority="9221"/>
  </conditionalFormatting>
  <conditionalFormatting sqref="G92">
    <cfRule type="duplicateValues" dxfId="12524" priority="9220"/>
  </conditionalFormatting>
  <conditionalFormatting sqref="G92">
    <cfRule type="duplicateValues" dxfId="12523" priority="9219"/>
  </conditionalFormatting>
  <conditionalFormatting sqref="G92">
    <cfRule type="duplicateValues" dxfId="12522" priority="9218"/>
  </conditionalFormatting>
  <conditionalFormatting sqref="G92">
    <cfRule type="duplicateValues" dxfId="12521" priority="9217"/>
  </conditionalFormatting>
  <conditionalFormatting sqref="G92">
    <cfRule type="duplicateValues" dxfId="12520" priority="9216"/>
  </conditionalFormatting>
  <conditionalFormatting sqref="G92">
    <cfRule type="duplicateValues" dxfId="12519" priority="9215"/>
  </conditionalFormatting>
  <conditionalFormatting sqref="G92">
    <cfRule type="duplicateValues" dxfId="12518" priority="9214"/>
  </conditionalFormatting>
  <conditionalFormatting sqref="G92">
    <cfRule type="duplicateValues" dxfId="12517" priority="9213"/>
  </conditionalFormatting>
  <conditionalFormatting sqref="G92">
    <cfRule type="duplicateValues" dxfId="12516" priority="9212"/>
  </conditionalFormatting>
  <conditionalFormatting sqref="G92">
    <cfRule type="duplicateValues" dxfId="12515" priority="9211"/>
  </conditionalFormatting>
  <conditionalFormatting sqref="G92">
    <cfRule type="duplicateValues" dxfId="12514" priority="9210"/>
  </conditionalFormatting>
  <conditionalFormatting sqref="G92">
    <cfRule type="duplicateValues" dxfId="12513" priority="9209"/>
  </conditionalFormatting>
  <conditionalFormatting sqref="G92">
    <cfRule type="duplicateValues" dxfId="12512" priority="9208"/>
  </conditionalFormatting>
  <conditionalFormatting sqref="G92">
    <cfRule type="duplicateValues" dxfId="12511" priority="9207"/>
  </conditionalFormatting>
  <conditionalFormatting sqref="G92">
    <cfRule type="duplicateValues" dxfId="12510" priority="9206"/>
  </conditionalFormatting>
  <conditionalFormatting sqref="G92">
    <cfRule type="duplicateValues" dxfId="12509" priority="9205"/>
  </conditionalFormatting>
  <conditionalFormatting sqref="G92">
    <cfRule type="duplicateValues" dxfId="12508" priority="9204"/>
  </conditionalFormatting>
  <conditionalFormatting sqref="G92">
    <cfRule type="duplicateValues" dxfId="12507" priority="9203"/>
  </conditionalFormatting>
  <conditionalFormatting sqref="G92">
    <cfRule type="duplicateValues" dxfId="12506" priority="9202"/>
  </conditionalFormatting>
  <conditionalFormatting sqref="G92">
    <cfRule type="duplicateValues" dxfId="12505" priority="9201"/>
  </conditionalFormatting>
  <conditionalFormatting sqref="G92">
    <cfRule type="duplicateValues" dxfId="12504" priority="9200"/>
  </conditionalFormatting>
  <conditionalFormatting sqref="G92">
    <cfRule type="duplicateValues" dxfId="12503" priority="9199"/>
  </conditionalFormatting>
  <conditionalFormatting sqref="G92">
    <cfRule type="duplicateValues" dxfId="12502" priority="9198"/>
  </conditionalFormatting>
  <conditionalFormatting sqref="G92">
    <cfRule type="duplicateValues" dxfId="12501" priority="9197"/>
  </conditionalFormatting>
  <conditionalFormatting sqref="G92">
    <cfRule type="duplicateValues" dxfId="12500" priority="9196"/>
  </conditionalFormatting>
  <conditionalFormatting sqref="G92">
    <cfRule type="duplicateValues" dxfId="12499" priority="9195"/>
  </conditionalFormatting>
  <conditionalFormatting sqref="G92">
    <cfRule type="duplicateValues" dxfId="12498" priority="9194"/>
  </conditionalFormatting>
  <conditionalFormatting sqref="G92">
    <cfRule type="duplicateValues" dxfId="12497" priority="9193"/>
  </conditionalFormatting>
  <conditionalFormatting sqref="G92">
    <cfRule type="duplicateValues" dxfId="12496" priority="9192"/>
  </conditionalFormatting>
  <conditionalFormatting sqref="G92">
    <cfRule type="duplicateValues" dxfId="12495" priority="9191"/>
  </conditionalFormatting>
  <conditionalFormatting sqref="G92">
    <cfRule type="duplicateValues" dxfId="12494" priority="9190"/>
  </conditionalFormatting>
  <conditionalFormatting sqref="G92">
    <cfRule type="duplicateValues" dxfId="12493" priority="9189"/>
  </conditionalFormatting>
  <conditionalFormatting sqref="G92">
    <cfRule type="duplicateValues" dxfId="12492" priority="9188"/>
  </conditionalFormatting>
  <conditionalFormatting sqref="G92">
    <cfRule type="duplicateValues" dxfId="12491" priority="9187"/>
  </conditionalFormatting>
  <conditionalFormatting sqref="G92">
    <cfRule type="duplicateValues" dxfId="12490" priority="9186"/>
  </conditionalFormatting>
  <conditionalFormatting sqref="G92">
    <cfRule type="duplicateValues" dxfId="12489" priority="9185"/>
  </conditionalFormatting>
  <conditionalFormatting sqref="G92">
    <cfRule type="duplicateValues" dxfId="12488" priority="9184"/>
  </conditionalFormatting>
  <conditionalFormatting sqref="G92">
    <cfRule type="duplicateValues" dxfId="12487" priority="9183"/>
  </conditionalFormatting>
  <conditionalFormatting sqref="G92">
    <cfRule type="duplicateValues" dxfId="12486" priority="9182"/>
  </conditionalFormatting>
  <conditionalFormatting sqref="G92">
    <cfRule type="duplicateValues" dxfId="12485" priority="9181"/>
  </conditionalFormatting>
  <conditionalFormatting sqref="G92">
    <cfRule type="duplicateValues" dxfId="12484" priority="9180"/>
  </conditionalFormatting>
  <conditionalFormatting sqref="G92">
    <cfRule type="duplicateValues" dxfId="12483" priority="9179"/>
  </conditionalFormatting>
  <conditionalFormatting sqref="G92">
    <cfRule type="duplicateValues" dxfId="12482" priority="9178"/>
  </conditionalFormatting>
  <conditionalFormatting sqref="G92">
    <cfRule type="duplicateValues" dxfId="12481" priority="9177"/>
  </conditionalFormatting>
  <conditionalFormatting sqref="G92">
    <cfRule type="duplicateValues" dxfId="12480" priority="9176"/>
  </conditionalFormatting>
  <conditionalFormatting sqref="G92">
    <cfRule type="duplicateValues" dxfId="12479" priority="9175"/>
  </conditionalFormatting>
  <conditionalFormatting sqref="G92">
    <cfRule type="duplicateValues" dxfId="12478" priority="9174"/>
  </conditionalFormatting>
  <conditionalFormatting sqref="G92">
    <cfRule type="duplicateValues" dxfId="12477" priority="9173"/>
  </conditionalFormatting>
  <conditionalFormatting sqref="G92">
    <cfRule type="duplicateValues" dxfId="12476" priority="9172"/>
  </conditionalFormatting>
  <conditionalFormatting sqref="G92">
    <cfRule type="duplicateValues" dxfId="12475" priority="9171"/>
  </conditionalFormatting>
  <conditionalFormatting sqref="G92">
    <cfRule type="duplicateValues" dxfId="12474" priority="9170"/>
  </conditionalFormatting>
  <conditionalFormatting sqref="G92">
    <cfRule type="duplicateValues" dxfId="12473" priority="9169"/>
  </conditionalFormatting>
  <conditionalFormatting sqref="G92">
    <cfRule type="duplicateValues" dxfId="12472" priority="9168"/>
  </conditionalFormatting>
  <conditionalFormatting sqref="G92">
    <cfRule type="duplicateValues" dxfId="12471" priority="9167"/>
  </conditionalFormatting>
  <conditionalFormatting sqref="G92">
    <cfRule type="duplicateValues" dxfId="12470" priority="9166"/>
  </conditionalFormatting>
  <conditionalFormatting sqref="G92">
    <cfRule type="duplicateValues" dxfId="12469" priority="9165"/>
  </conditionalFormatting>
  <conditionalFormatting sqref="G92">
    <cfRule type="duplicateValues" dxfId="12468" priority="9164"/>
  </conditionalFormatting>
  <conditionalFormatting sqref="G92">
    <cfRule type="duplicateValues" dxfId="12467" priority="9163"/>
  </conditionalFormatting>
  <conditionalFormatting sqref="G92">
    <cfRule type="duplicateValues" dxfId="12466" priority="9162"/>
  </conditionalFormatting>
  <conditionalFormatting sqref="G92">
    <cfRule type="duplicateValues" dxfId="12465" priority="9161"/>
  </conditionalFormatting>
  <conditionalFormatting sqref="G92">
    <cfRule type="duplicateValues" dxfId="12464" priority="9160"/>
  </conditionalFormatting>
  <conditionalFormatting sqref="G92">
    <cfRule type="duplicateValues" dxfId="12463" priority="9159"/>
  </conditionalFormatting>
  <conditionalFormatting sqref="G92">
    <cfRule type="duplicateValues" dxfId="12462" priority="9158"/>
  </conditionalFormatting>
  <conditionalFormatting sqref="G92">
    <cfRule type="duplicateValues" dxfId="12461" priority="9157"/>
  </conditionalFormatting>
  <conditionalFormatting sqref="G92">
    <cfRule type="duplicateValues" dxfId="12460" priority="9156"/>
  </conditionalFormatting>
  <conditionalFormatting sqref="G92">
    <cfRule type="duplicateValues" dxfId="12459" priority="9155"/>
  </conditionalFormatting>
  <conditionalFormatting sqref="G92">
    <cfRule type="duplicateValues" dxfId="12458" priority="9154"/>
  </conditionalFormatting>
  <conditionalFormatting sqref="G92">
    <cfRule type="duplicateValues" dxfId="12457" priority="9153"/>
  </conditionalFormatting>
  <conditionalFormatting sqref="G92">
    <cfRule type="duplicateValues" dxfId="12456" priority="9152"/>
  </conditionalFormatting>
  <conditionalFormatting sqref="G92">
    <cfRule type="duplicateValues" dxfId="12455" priority="9151"/>
  </conditionalFormatting>
  <conditionalFormatting sqref="G92">
    <cfRule type="duplicateValues" dxfId="12454" priority="9150"/>
  </conditionalFormatting>
  <conditionalFormatting sqref="G92">
    <cfRule type="duplicateValues" dxfId="12453" priority="9149"/>
  </conditionalFormatting>
  <conditionalFormatting sqref="G92">
    <cfRule type="duplicateValues" dxfId="12452" priority="9148"/>
  </conditionalFormatting>
  <conditionalFormatting sqref="G92">
    <cfRule type="duplicateValues" dxfId="12451" priority="9147"/>
  </conditionalFormatting>
  <conditionalFormatting sqref="G92">
    <cfRule type="duplicateValues" dxfId="12450" priority="9146"/>
  </conditionalFormatting>
  <conditionalFormatting sqref="G92">
    <cfRule type="duplicateValues" dxfId="12449" priority="9145"/>
  </conditionalFormatting>
  <conditionalFormatting sqref="G92">
    <cfRule type="duplicateValues" dxfId="12448" priority="9144"/>
  </conditionalFormatting>
  <conditionalFormatting sqref="G92">
    <cfRule type="duplicateValues" dxfId="12447" priority="9143"/>
  </conditionalFormatting>
  <conditionalFormatting sqref="G92">
    <cfRule type="duplicateValues" dxfId="12446" priority="9142"/>
  </conditionalFormatting>
  <conditionalFormatting sqref="G92">
    <cfRule type="duplicateValues" dxfId="12445" priority="9141"/>
  </conditionalFormatting>
  <conditionalFormatting sqref="G92">
    <cfRule type="duplicateValues" dxfId="12444" priority="9140"/>
  </conditionalFormatting>
  <conditionalFormatting sqref="G92">
    <cfRule type="duplicateValues" dxfId="12443" priority="9139"/>
  </conditionalFormatting>
  <conditionalFormatting sqref="G92">
    <cfRule type="duplicateValues" dxfId="12442" priority="9138"/>
  </conditionalFormatting>
  <conditionalFormatting sqref="G92">
    <cfRule type="duplicateValues" dxfId="12441" priority="9137"/>
  </conditionalFormatting>
  <conditionalFormatting sqref="G92">
    <cfRule type="duplicateValues" dxfId="12440" priority="9136"/>
  </conditionalFormatting>
  <conditionalFormatting sqref="G92">
    <cfRule type="duplicateValues" dxfId="12439" priority="9135"/>
  </conditionalFormatting>
  <conditionalFormatting sqref="G92">
    <cfRule type="duplicateValues" dxfId="12438" priority="9134"/>
  </conditionalFormatting>
  <conditionalFormatting sqref="G92">
    <cfRule type="duplicateValues" dxfId="12437" priority="9133"/>
  </conditionalFormatting>
  <conditionalFormatting sqref="G92">
    <cfRule type="duplicateValues" dxfId="12436" priority="9132"/>
  </conditionalFormatting>
  <conditionalFormatting sqref="G92">
    <cfRule type="duplicateValues" dxfId="12435" priority="9131"/>
  </conditionalFormatting>
  <conditionalFormatting sqref="G92">
    <cfRule type="duplicateValues" dxfId="12434" priority="9130"/>
  </conditionalFormatting>
  <conditionalFormatting sqref="G92">
    <cfRule type="duplicateValues" dxfId="12433" priority="9129"/>
  </conditionalFormatting>
  <conditionalFormatting sqref="G92">
    <cfRule type="duplicateValues" dxfId="12432" priority="9128"/>
  </conditionalFormatting>
  <conditionalFormatting sqref="G92">
    <cfRule type="duplicateValues" dxfId="12431" priority="9127"/>
  </conditionalFormatting>
  <conditionalFormatting sqref="G92">
    <cfRule type="duplicateValues" dxfId="12430" priority="9126"/>
  </conditionalFormatting>
  <conditionalFormatting sqref="G92">
    <cfRule type="duplicateValues" dxfId="12429" priority="9125"/>
  </conditionalFormatting>
  <conditionalFormatting sqref="G92">
    <cfRule type="duplicateValues" dxfId="12428" priority="9124"/>
  </conditionalFormatting>
  <conditionalFormatting sqref="G92">
    <cfRule type="duplicateValues" dxfId="12427" priority="9123"/>
  </conditionalFormatting>
  <conditionalFormatting sqref="G92">
    <cfRule type="duplicateValues" dxfId="12426" priority="9122"/>
  </conditionalFormatting>
  <conditionalFormatting sqref="G92">
    <cfRule type="duplicateValues" dxfId="12425" priority="9121"/>
  </conditionalFormatting>
  <conditionalFormatting sqref="G92">
    <cfRule type="duplicateValues" dxfId="12424" priority="9120"/>
  </conditionalFormatting>
  <conditionalFormatting sqref="G92">
    <cfRule type="duplicateValues" dxfId="12423" priority="9119"/>
  </conditionalFormatting>
  <conditionalFormatting sqref="G92">
    <cfRule type="duplicateValues" dxfId="12422" priority="9118"/>
  </conditionalFormatting>
  <conditionalFormatting sqref="G92">
    <cfRule type="duplicateValues" dxfId="12421" priority="9117"/>
  </conditionalFormatting>
  <conditionalFormatting sqref="G92">
    <cfRule type="duplicateValues" dxfId="12420" priority="9116"/>
  </conditionalFormatting>
  <conditionalFormatting sqref="G92">
    <cfRule type="duplicateValues" dxfId="12419" priority="9115"/>
  </conditionalFormatting>
  <conditionalFormatting sqref="G92">
    <cfRule type="duplicateValues" dxfId="12418" priority="9114"/>
  </conditionalFormatting>
  <conditionalFormatting sqref="G92">
    <cfRule type="duplicateValues" dxfId="12417" priority="9113"/>
  </conditionalFormatting>
  <conditionalFormatting sqref="G92">
    <cfRule type="duplicateValues" dxfId="12416" priority="9112"/>
  </conditionalFormatting>
  <conditionalFormatting sqref="G92">
    <cfRule type="duplicateValues" dxfId="12415" priority="9111"/>
  </conditionalFormatting>
  <conditionalFormatting sqref="G92">
    <cfRule type="duplicateValues" dxfId="12414" priority="9110"/>
  </conditionalFormatting>
  <conditionalFormatting sqref="G92">
    <cfRule type="duplicateValues" dxfId="12413" priority="9109"/>
  </conditionalFormatting>
  <conditionalFormatting sqref="G92">
    <cfRule type="duplicateValues" dxfId="12412" priority="9108"/>
  </conditionalFormatting>
  <conditionalFormatting sqref="G92">
    <cfRule type="duplicateValues" dxfId="12411" priority="9107"/>
  </conditionalFormatting>
  <conditionalFormatting sqref="G92">
    <cfRule type="duplicateValues" dxfId="12410" priority="9106"/>
  </conditionalFormatting>
  <conditionalFormatting sqref="G92">
    <cfRule type="duplicateValues" dxfId="12409" priority="9105"/>
  </conditionalFormatting>
  <conditionalFormatting sqref="G92">
    <cfRule type="duplicateValues" dxfId="12408" priority="9104"/>
  </conditionalFormatting>
  <conditionalFormatting sqref="G92">
    <cfRule type="duplicateValues" dxfId="12407" priority="9103"/>
  </conditionalFormatting>
  <conditionalFormatting sqref="G92">
    <cfRule type="duplicateValues" dxfId="12406" priority="9102"/>
  </conditionalFormatting>
  <conditionalFormatting sqref="G92">
    <cfRule type="duplicateValues" dxfId="12405" priority="9101"/>
  </conditionalFormatting>
  <conditionalFormatting sqref="G92">
    <cfRule type="duplicateValues" dxfId="12404" priority="9100"/>
  </conditionalFormatting>
  <conditionalFormatting sqref="G92">
    <cfRule type="duplicateValues" dxfId="12403" priority="9099"/>
  </conditionalFormatting>
  <conditionalFormatting sqref="G92">
    <cfRule type="duplicateValues" dxfId="12402" priority="9098"/>
  </conditionalFormatting>
  <conditionalFormatting sqref="G92">
    <cfRule type="duplicateValues" dxfId="12401" priority="9097"/>
  </conditionalFormatting>
  <conditionalFormatting sqref="G95">
    <cfRule type="duplicateValues" dxfId="12400" priority="9096"/>
  </conditionalFormatting>
  <conditionalFormatting sqref="G106">
    <cfRule type="duplicateValues" dxfId="12399" priority="9095"/>
  </conditionalFormatting>
  <conditionalFormatting sqref="G106">
    <cfRule type="duplicateValues" dxfId="12398" priority="9094"/>
  </conditionalFormatting>
  <conditionalFormatting sqref="G106">
    <cfRule type="duplicateValues" dxfId="12397" priority="9093"/>
  </conditionalFormatting>
  <conditionalFormatting sqref="G106">
    <cfRule type="duplicateValues" dxfId="12396" priority="9092"/>
  </conditionalFormatting>
  <conditionalFormatting sqref="G106">
    <cfRule type="duplicateValues" dxfId="12395" priority="9091"/>
  </conditionalFormatting>
  <conditionalFormatting sqref="G106">
    <cfRule type="duplicateValues" dxfId="12394" priority="9090"/>
  </conditionalFormatting>
  <conditionalFormatting sqref="G106">
    <cfRule type="duplicateValues" dxfId="12393" priority="9089"/>
  </conditionalFormatting>
  <conditionalFormatting sqref="G106">
    <cfRule type="duplicateValues" dxfId="12392" priority="9088"/>
  </conditionalFormatting>
  <conditionalFormatting sqref="G106">
    <cfRule type="duplicateValues" dxfId="12391" priority="9087"/>
  </conditionalFormatting>
  <conditionalFormatting sqref="G106">
    <cfRule type="duplicateValues" dxfId="12390" priority="9086"/>
  </conditionalFormatting>
  <conditionalFormatting sqref="G106">
    <cfRule type="duplicateValues" dxfId="12389" priority="9085"/>
  </conditionalFormatting>
  <conditionalFormatting sqref="G106">
    <cfRule type="duplicateValues" dxfId="12388" priority="9084"/>
  </conditionalFormatting>
  <conditionalFormatting sqref="G106">
    <cfRule type="duplicateValues" dxfId="12387" priority="9083"/>
  </conditionalFormatting>
  <conditionalFormatting sqref="G106">
    <cfRule type="duplicateValues" dxfId="12386" priority="9082"/>
  </conditionalFormatting>
  <conditionalFormatting sqref="G106">
    <cfRule type="duplicateValues" dxfId="12385" priority="9081"/>
  </conditionalFormatting>
  <conditionalFormatting sqref="G106">
    <cfRule type="duplicateValues" dxfId="12384" priority="9080"/>
  </conditionalFormatting>
  <conditionalFormatting sqref="G106">
    <cfRule type="duplicateValues" dxfId="12383" priority="9079"/>
  </conditionalFormatting>
  <conditionalFormatting sqref="G106">
    <cfRule type="duplicateValues" dxfId="12382" priority="9078"/>
  </conditionalFormatting>
  <conditionalFormatting sqref="G106">
    <cfRule type="duplicateValues" dxfId="12381" priority="9077"/>
  </conditionalFormatting>
  <conditionalFormatting sqref="G106">
    <cfRule type="duplicateValues" dxfId="12380" priority="9076"/>
  </conditionalFormatting>
  <conditionalFormatting sqref="G106">
    <cfRule type="duplicateValues" dxfId="12379" priority="9075"/>
  </conditionalFormatting>
  <conditionalFormatting sqref="G106">
    <cfRule type="duplicateValues" dxfId="12378" priority="9074"/>
  </conditionalFormatting>
  <conditionalFormatting sqref="G106">
    <cfRule type="duplicateValues" dxfId="12377" priority="9073"/>
  </conditionalFormatting>
  <conditionalFormatting sqref="G106">
    <cfRule type="duplicateValues" dxfId="12376" priority="9072"/>
  </conditionalFormatting>
  <conditionalFormatting sqref="G106">
    <cfRule type="duplicateValues" dxfId="12375" priority="9071"/>
  </conditionalFormatting>
  <conditionalFormatting sqref="G106">
    <cfRule type="duplicateValues" dxfId="12374" priority="9070"/>
  </conditionalFormatting>
  <conditionalFormatting sqref="G106">
    <cfRule type="duplicateValues" dxfId="12373" priority="9069"/>
  </conditionalFormatting>
  <conditionalFormatting sqref="G106">
    <cfRule type="duplicateValues" dxfId="12372" priority="9068"/>
  </conditionalFormatting>
  <conditionalFormatting sqref="G106">
    <cfRule type="duplicateValues" dxfId="12371" priority="9067"/>
  </conditionalFormatting>
  <conditionalFormatting sqref="G106">
    <cfRule type="duplicateValues" dxfId="12370" priority="9066"/>
  </conditionalFormatting>
  <conditionalFormatting sqref="G106">
    <cfRule type="duplicateValues" dxfId="12369" priority="9065"/>
  </conditionalFormatting>
  <conditionalFormatting sqref="G106">
    <cfRule type="duplicateValues" dxfId="12368" priority="9064"/>
  </conditionalFormatting>
  <conditionalFormatting sqref="G106">
    <cfRule type="duplicateValues" dxfId="12367" priority="9063"/>
  </conditionalFormatting>
  <conditionalFormatting sqref="G106">
    <cfRule type="duplicateValues" dxfId="12366" priority="9062"/>
  </conditionalFormatting>
  <conditionalFormatting sqref="G106">
    <cfRule type="duplicateValues" dxfId="12365" priority="9061"/>
  </conditionalFormatting>
  <conditionalFormatting sqref="G106">
    <cfRule type="duplicateValues" dxfId="12364" priority="9060"/>
  </conditionalFormatting>
  <conditionalFormatting sqref="G106">
    <cfRule type="duplicateValues" dxfId="12363" priority="9059"/>
  </conditionalFormatting>
  <conditionalFormatting sqref="G106">
    <cfRule type="duplicateValues" dxfId="12362" priority="9058"/>
  </conditionalFormatting>
  <conditionalFormatting sqref="G106">
    <cfRule type="duplicateValues" dxfId="12361" priority="9057"/>
  </conditionalFormatting>
  <conditionalFormatting sqref="G106">
    <cfRule type="duplicateValues" dxfId="12360" priority="9056"/>
  </conditionalFormatting>
  <conditionalFormatting sqref="G106">
    <cfRule type="duplicateValues" dxfId="12359" priority="9055"/>
  </conditionalFormatting>
  <conditionalFormatting sqref="G106">
    <cfRule type="duplicateValues" dxfId="12358" priority="9054"/>
  </conditionalFormatting>
  <conditionalFormatting sqref="G106">
    <cfRule type="duplicateValues" dxfId="12357" priority="9053"/>
  </conditionalFormatting>
  <conditionalFormatting sqref="G106">
    <cfRule type="duplicateValues" dxfId="12356" priority="9052"/>
  </conditionalFormatting>
  <conditionalFormatting sqref="G106">
    <cfRule type="duplicateValues" dxfId="12355" priority="9051"/>
  </conditionalFormatting>
  <conditionalFormatting sqref="G106">
    <cfRule type="duplicateValues" dxfId="12354" priority="9050"/>
  </conditionalFormatting>
  <conditionalFormatting sqref="G106">
    <cfRule type="duplicateValues" dxfId="12353" priority="9049"/>
  </conditionalFormatting>
  <conditionalFormatting sqref="G106">
    <cfRule type="duplicateValues" dxfId="12352" priority="9048"/>
  </conditionalFormatting>
  <conditionalFormatting sqref="G106">
    <cfRule type="duplicateValues" dxfId="12351" priority="9047"/>
  </conditionalFormatting>
  <conditionalFormatting sqref="G106">
    <cfRule type="duplicateValues" dxfId="12350" priority="9046"/>
  </conditionalFormatting>
  <conditionalFormatting sqref="G106">
    <cfRule type="duplicateValues" dxfId="12349" priority="9045"/>
  </conditionalFormatting>
  <conditionalFormatting sqref="G106">
    <cfRule type="duplicateValues" dxfId="12348" priority="9044"/>
  </conditionalFormatting>
  <conditionalFormatting sqref="G106">
    <cfRule type="duplicateValues" dxfId="12347" priority="9043"/>
  </conditionalFormatting>
  <conditionalFormatting sqref="G106">
    <cfRule type="duplicateValues" dxfId="12346" priority="9042"/>
  </conditionalFormatting>
  <conditionalFormatting sqref="G106">
    <cfRule type="duplicateValues" dxfId="12345" priority="9041"/>
  </conditionalFormatting>
  <conditionalFormatting sqref="G106">
    <cfRule type="duplicateValues" dxfId="12344" priority="9040"/>
  </conditionalFormatting>
  <conditionalFormatting sqref="G106">
    <cfRule type="duplicateValues" dxfId="12343" priority="9039"/>
  </conditionalFormatting>
  <conditionalFormatting sqref="G106">
    <cfRule type="duplicateValues" dxfId="12342" priority="9038"/>
  </conditionalFormatting>
  <conditionalFormatting sqref="G106">
    <cfRule type="duplicateValues" dxfId="12341" priority="9037"/>
  </conditionalFormatting>
  <conditionalFormatting sqref="G106">
    <cfRule type="duplicateValues" dxfId="12340" priority="9036"/>
  </conditionalFormatting>
  <conditionalFormatting sqref="G106">
    <cfRule type="duplicateValues" dxfId="12339" priority="9035"/>
  </conditionalFormatting>
  <conditionalFormatting sqref="G106">
    <cfRule type="duplicateValues" dxfId="12338" priority="9034"/>
  </conditionalFormatting>
  <conditionalFormatting sqref="G106">
    <cfRule type="duplicateValues" dxfId="12337" priority="9033"/>
  </conditionalFormatting>
  <conditionalFormatting sqref="G106">
    <cfRule type="duplicateValues" dxfId="12336" priority="9032"/>
  </conditionalFormatting>
  <conditionalFormatting sqref="G106">
    <cfRule type="duplicateValues" dxfId="12335" priority="9031"/>
  </conditionalFormatting>
  <conditionalFormatting sqref="G106">
    <cfRule type="duplicateValues" dxfId="12334" priority="9030"/>
  </conditionalFormatting>
  <conditionalFormatting sqref="G106">
    <cfRule type="duplicateValues" dxfId="12333" priority="9029"/>
  </conditionalFormatting>
  <conditionalFormatting sqref="G106">
    <cfRule type="duplicateValues" dxfId="12332" priority="9028"/>
  </conditionalFormatting>
  <conditionalFormatting sqref="G106">
    <cfRule type="duplicateValues" dxfId="12331" priority="9027"/>
  </conditionalFormatting>
  <conditionalFormatting sqref="G107">
    <cfRule type="duplicateValues" dxfId="12330" priority="9026"/>
  </conditionalFormatting>
  <conditionalFormatting sqref="G108">
    <cfRule type="duplicateValues" dxfId="12329" priority="9025"/>
  </conditionalFormatting>
  <conditionalFormatting sqref="G108">
    <cfRule type="duplicateValues" dxfId="12328" priority="9024"/>
  </conditionalFormatting>
  <conditionalFormatting sqref="G108">
    <cfRule type="duplicateValues" dxfId="12327" priority="9023"/>
  </conditionalFormatting>
  <conditionalFormatting sqref="G108">
    <cfRule type="duplicateValues" dxfId="12326" priority="9022"/>
  </conditionalFormatting>
  <conditionalFormatting sqref="G108">
    <cfRule type="duplicateValues" dxfId="12325" priority="9021"/>
  </conditionalFormatting>
  <conditionalFormatting sqref="G108">
    <cfRule type="duplicateValues" dxfId="12324" priority="9020"/>
  </conditionalFormatting>
  <conditionalFormatting sqref="G108">
    <cfRule type="duplicateValues" dxfId="12323" priority="9019"/>
  </conditionalFormatting>
  <conditionalFormatting sqref="G108">
    <cfRule type="duplicateValues" dxfId="12322" priority="9018"/>
  </conditionalFormatting>
  <conditionalFormatting sqref="G108">
    <cfRule type="duplicateValues" dxfId="12321" priority="9017"/>
  </conditionalFormatting>
  <conditionalFormatting sqref="G108">
    <cfRule type="duplicateValues" dxfId="12320" priority="9016"/>
  </conditionalFormatting>
  <conditionalFormatting sqref="G108">
    <cfRule type="duplicateValues" dxfId="12319" priority="9015"/>
  </conditionalFormatting>
  <conditionalFormatting sqref="G108">
    <cfRule type="duplicateValues" dxfId="12318" priority="9014"/>
  </conditionalFormatting>
  <conditionalFormatting sqref="G108">
    <cfRule type="duplicateValues" dxfId="12317" priority="9013"/>
  </conditionalFormatting>
  <conditionalFormatting sqref="G108">
    <cfRule type="duplicateValues" dxfId="12316" priority="9012"/>
  </conditionalFormatting>
  <conditionalFormatting sqref="G108">
    <cfRule type="duplicateValues" dxfId="12315" priority="9011"/>
  </conditionalFormatting>
  <conditionalFormatting sqref="G108">
    <cfRule type="duplicateValues" dxfId="12314" priority="9010"/>
  </conditionalFormatting>
  <conditionalFormatting sqref="G108">
    <cfRule type="duplicateValues" dxfId="12313" priority="9009"/>
  </conditionalFormatting>
  <conditionalFormatting sqref="G108">
    <cfRule type="duplicateValues" dxfId="12312" priority="9008"/>
  </conditionalFormatting>
  <conditionalFormatting sqref="G108">
    <cfRule type="duplicateValues" dxfId="12311" priority="9007"/>
  </conditionalFormatting>
  <conditionalFormatting sqref="G108">
    <cfRule type="duplicateValues" dxfId="12310" priority="9006"/>
  </conditionalFormatting>
  <conditionalFormatting sqref="G108">
    <cfRule type="duplicateValues" dxfId="12309" priority="9005"/>
  </conditionalFormatting>
  <conditionalFormatting sqref="G108">
    <cfRule type="duplicateValues" dxfId="12308" priority="9004"/>
  </conditionalFormatting>
  <conditionalFormatting sqref="G108">
    <cfRule type="duplicateValues" dxfId="12307" priority="9003"/>
  </conditionalFormatting>
  <conditionalFormatting sqref="G108">
    <cfRule type="duplicateValues" dxfId="12306" priority="9002"/>
  </conditionalFormatting>
  <conditionalFormatting sqref="G108">
    <cfRule type="duplicateValues" dxfId="12305" priority="9001"/>
  </conditionalFormatting>
  <conditionalFormatting sqref="G108">
    <cfRule type="duplicateValues" dxfId="12304" priority="9000"/>
  </conditionalFormatting>
  <conditionalFormatting sqref="G108">
    <cfRule type="duplicateValues" dxfId="12303" priority="8999"/>
  </conditionalFormatting>
  <conditionalFormatting sqref="G108">
    <cfRule type="duplicateValues" dxfId="12302" priority="8998"/>
  </conditionalFormatting>
  <conditionalFormatting sqref="G108">
    <cfRule type="duplicateValues" dxfId="12301" priority="8997"/>
  </conditionalFormatting>
  <conditionalFormatting sqref="G108">
    <cfRule type="duplicateValues" dxfId="12300" priority="8996"/>
  </conditionalFormatting>
  <conditionalFormatting sqref="G108">
    <cfRule type="duplicateValues" dxfId="12299" priority="8995"/>
  </conditionalFormatting>
  <conditionalFormatting sqref="G108">
    <cfRule type="duplicateValues" dxfId="12298" priority="8994"/>
  </conditionalFormatting>
  <conditionalFormatting sqref="G108">
    <cfRule type="duplicateValues" dxfId="12297" priority="8993"/>
  </conditionalFormatting>
  <conditionalFormatting sqref="G108">
    <cfRule type="duplicateValues" dxfId="12296" priority="8992"/>
  </conditionalFormatting>
  <conditionalFormatting sqref="G108">
    <cfRule type="duplicateValues" dxfId="12295" priority="8991"/>
  </conditionalFormatting>
  <conditionalFormatting sqref="G108">
    <cfRule type="duplicateValues" dxfId="12294" priority="8990"/>
  </conditionalFormatting>
  <conditionalFormatting sqref="G108">
    <cfRule type="duplicateValues" dxfId="12293" priority="8989"/>
  </conditionalFormatting>
  <conditionalFormatting sqref="G108">
    <cfRule type="duplicateValues" dxfId="12292" priority="8988"/>
  </conditionalFormatting>
  <conditionalFormatting sqref="G108">
    <cfRule type="duplicateValues" dxfId="12291" priority="8987"/>
  </conditionalFormatting>
  <conditionalFormatting sqref="G108">
    <cfRule type="duplicateValues" dxfId="12290" priority="8986"/>
  </conditionalFormatting>
  <conditionalFormatting sqref="G108">
    <cfRule type="duplicateValues" dxfId="12289" priority="8985"/>
  </conditionalFormatting>
  <conditionalFormatting sqref="G108">
    <cfRule type="duplicateValues" dxfId="12288" priority="8984"/>
  </conditionalFormatting>
  <conditionalFormatting sqref="G108">
    <cfRule type="duplicateValues" dxfId="12287" priority="8983"/>
  </conditionalFormatting>
  <conditionalFormatting sqref="G108">
    <cfRule type="duplicateValues" dxfId="12286" priority="8982"/>
  </conditionalFormatting>
  <conditionalFormatting sqref="G108">
    <cfRule type="duplicateValues" dxfId="12285" priority="8981"/>
  </conditionalFormatting>
  <conditionalFormatting sqref="G108">
    <cfRule type="duplicateValues" dxfId="12284" priority="8980"/>
  </conditionalFormatting>
  <conditionalFormatting sqref="G108">
    <cfRule type="duplicateValues" dxfId="12283" priority="8979"/>
  </conditionalFormatting>
  <conditionalFormatting sqref="G108">
    <cfRule type="duplicateValues" dxfId="12282" priority="8978"/>
  </conditionalFormatting>
  <conditionalFormatting sqref="G108">
    <cfRule type="duplicateValues" dxfId="12281" priority="8977"/>
  </conditionalFormatting>
  <conditionalFormatting sqref="G108">
    <cfRule type="duplicateValues" dxfId="12280" priority="8976"/>
  </conditionalFormatting>
  <conditionalFormatting sqref="G108">
    <cfRule type="duplicateValues" dxfId="12279" priority="8975"/>
  </conditionalFormatting>
  <conditionalFormatting sqref="G108">
    <cfRule type="duplicateValues" dxfId="12278" priority="8974"/>
  </conditionalFormatting>
  <conditionalFormatting sqref="G108">
    <cfRule type="duplicateValues" dxfId="12277" priority="8973"/>
  </conditionalFormatting>
  <conditionalFormatting sqref="G108">
    <cfRule type="duplicateValues" dxfId="12276" priority="8972"/>
  </conditionalFormatting>
  <conditionalFormatting sqref="G108">
    <cfRule type="duplicateValues" dxfId="12275" priority="8971"/>
  </conditionalFormatting>
  <conditionalFormatting sqref="G108">
    <cfRule type="duplicateValues" dxfId="12274" priority="8970"/>
  </conditionalFormatting>
  <conditionalFormatting sqref="G108">
    <cfRule type="duplicateValues" dxfId="12273" priority="8969"/>
  </conditionalFormatting>
  <conditionalFormatting sqref="G108">
    <cfRule type="duplicateValues" dxfId="12272" priority="8968"/>
  </conditionalFormatting>
  <conditionalFormatting sqref="G108">
    <cfRule type="duplicateValues" dxfId="12271" priority="8967"/>
  </conditionalFormatting>
  <conditionalFormatting sqref="G108">
    <cfRule type="duplicateValues" dxfId="12270" priority="8966"/>
  </conditionalFormatting>
  <conditionalFormatting sqref="G108">
    <cfRule type="duplicateValues" dxfId="12269" priority="8965"/>
  </conditionalFormatting>
  <conditionalFormatting sqref="G108">
    <cfRule type="duplicateValues" dxfId="12268" priority="8964"/>
  </conditionalFormatting>
  <conditionalFormatting sqref="G108">
    <cfRule type="duplicateValues" dxfId="12267" priority="8963"/>
  </conditionalFormatting>
  <conditionalFormatting sqref="G108">
    <cfRule type="duplicateValues" dxfId="12266" priority="8962"/>
  </conditionalFormatting>
  <conditionalFormatting sqref="G108">
    <cfRule type="duplicateValues" dxfId="12265" priority="8961"/>
  </conditionalFormatting>
  <conditionalFormatting sqref="G108">
    <cfRule type="duplicateValues" dxfId="12264" priority="8960"/>
  </conditionalFormatting>
  <conditionalFormatting sqref="G108">
    <cfRule type="duplicateValues" dxfId="12263" priority="8959"/>
  </conditionalFormatting>
  <conditionalFormatting sqref="G108">
    <cfRule type="duplicateValues" dxfId="12262" priority="8958"/>
  </conditionalFormatting>
  <conditionalFormatting sqref="G108">
    <cfRule type="duplicateValues" dxfId="12261" priority="8957"/>
  </conditionalFormatting>
  <conditionalFormatting sqref="G109">
    <cfRule type="duplicateValues" dxfId="12260" priority="8956"/>
  </conditionalFormatting>
  <conditionalFormatting sqref="G107">
    <cfRule type="duplicateValues" dxfId="12259" priority="8955"/>
  </conditionalFormatting>
  <conditionalFormatting sqref="G107">
    <cfRule type="duplicateValues" dxfId="12258" priority="8954"/>
  </conditionalFormatting>
  <conditionalFormatting sqref="G107">
    <cfRule type="duplicateValues" dxfId="12257" priority="8953"/>
  </conditionalFormatting>
  <conditionalFormatting sqref="G107">
    <cfRule type="duplicateValues" dxfId="12256" priority="8952"/>
  </conditionalFormatting>
  <conditionalFormatting sqref="G107">
    <cfRule type="duplicateValues" dxfId="12255" priority="8951"/>
  </conditionalFormatting>
  <conditionalFormatting sqref="G107">
    <cfRule type="duplicateValues" dxfId="12254" priority="8950"/>
  </conditionalFormatting>
  <conditionalFormatting sqref="G107">
    <cfRule type="duplicateValues" dxfId="12253" priority="8949"/>
  </conditionalFormatting>
  <conditionalFormatting sqref="G107">
    <cfRule type="duplicateValues" dxfId="12252" priority="8948"/>
  </conditionalFormatting>
  <conditionalFormatting sqref="G107">
    <cfRule type="duplicateValues" dxfId="12251" priority="8947"/>
  </conditionalFormatting>
  <conditionalFormatting sqref="G107">
    <cfRule type="duplicateValues" dxfId="12250" priority="8946"/>
  </conditionalFormatting>
  <conditionalFormatting sqref="G107">
    <cfRule type="duplicateValues" dxfId="12249" priority="8945"/>
  </conditionalFormatting>
  <conditionalFormatting sqref="G107">
    <cfRule type="duplicateValues" dxfId="12248" priority="8944"/>
  </conditionalFormatting>
  <conditionalFormatting sqref="G107">
    <cfRule type="duplicateValues" dxfId="12247" priority="8943"/>
  </conditionalFormatting>
  <conditionalFormatting sqref="G107">
    <cfRule type="duplicateValues" dxfId="12246" priority="8942"/>
  </conditionalFormatting>
  <conditionalFormatting sqref="G107">
    <cfRule type="duplicateValues" dxfId="12245" priority="8941"/>
  </conditionalFormatting>
  <conditionalFormatting sqref="G107">
    <cfRule type="duplicateValues" dxfId="12244" priority="8940"/>
  </conditionalFormatting>
  <conditionalFormatting sqref="G107">
    <cfRule type="duplicateValues" dxfId="12243" priority="8939"/>
  </conditionalFormatting>
  <conditionalFormatting sqref="G107">
    <cfRule type="duplicateValues" dxfId="12242" priority="8938"/>
  </conditionalFormatting>
  <conditionalFormatting sqref="G107">
    <cfRule type="duplicateValues" dxfId="12241" priority="8937"/>
  </conditionalFormatting>
  <conditionalFormatting sqref="G107">
    <cfRule type="duplicateValues" dxfId="12240" priority="8936"/>
  </conditionalFormatting>
  <conditionalFormatting sqref="G107">
    <cfRule type="duplicateValues" dxfId="12239" priority="8935"/>
  </conditionalFormatting>
  <conditionalFormatting sqref="G107">
    <cfRule type="duplicateValues" dxfId="12238" priority="8934"/>
  </conditionalFormatting>
  <conditionalFormatting sqref="G107">
    <cfRule type="duplicateValues" dxfId="12237" priority="8933"/>
  </conditionalFormatting>
  <conditionalFormatting sqref="G107">
    <cfRule type="duplicateValues" dxfId="12236" priority="8932"/>
  </conditionalFormatting>
  <conditionalFormatting sqref="G107">
    <cfRule type="duplicateValues" dxfId="12235" priority="8931"/>
  </conditionalFormatting>
  <conditionalFormatting sqref="G107">
    <cfRule type="duplicateValues" dxfId="12234" priority="8930"/>
  </conditionalFormatting>
  <conditionalFormatting sqref="G107">
    <cfRule type="duplicateValues" dxfId="12233" priority="8929"/>
  </conditionalFormatting>
  <conditionalFormatting sqref="G107">
    <cfRule type="duplicateValues" dxfId="12232" priority="8928"/>
  </conditionalFormatting>
  <conditionalFormatting sqref="G107">
    <cfRule type="duplicateValues" dxfId="12231" priority="8927"/>
  </conditionalFormatting>
  <conditionalFormatting sqref="G107">
    <cfRule type="duplicateValues" dxfId="12230" priority="8926"/>
  </conditionalFormatting>
  <conditionalFormatting sqref="G107">
    <cfRule type="duplicateValues" dxfId="12229" priority="8925"/>
  </conditionalFormatting>
  <conditionalFormatting sqref="G107">
    <cfRule type="duplicateValues" dxfId="12228" priority="8924"/>
  </conditionalFormatting>
  <conditionalFormatting sqref="G107">
    <cfRule type="duplicateValues" dxfId="12227" priority="8923"/>
  </conditionalFormatting>
  <conditionalFormatting sqref="G107">
    <cfRule type="duplicateValues" dxfId="12226" priority="8922"/>
  </conditionalFormatting>
  <conditionalFormatting sqref="G107">
    <cfRule type="duplicateValues" dxfId="12225" priority="8921"/>
  </conditionalFormatting>
  <conditionalFormatting sqref="G107">
    <cfRule type="duplicateValues" dxfId="12224" priority="8920"/>
  </conditionalFormatting>
  <conditionalFormatting sqref="G107">
    <cfRule type="duplicateValues" dxfId="12223" priority="8919"/>
  </conditionalFormatting>
  <conditionalFormatting sqref="G107">
    <cfRule type="duplicateValues" dxfId="12222" priority="8918"/>
  </conditionalFormatting>
  <conditionalFormatting sqref="G107">
    <cfRule type="duplicateValues" dxfId="12221" priority="8917"/>
  </conditionalFormatting>
  <conditionalFormatting sqref="G107">
    <cfRule type="duplicateValues" dxfId="12220" priority="8916"/>
  </conditionalFormatting>
  <conditionalFormatting sqref="G107">
    <cfRule type="duplicateValues" dxfId="12219" priority="8915"/>
  </conditionalFormatting>
  <conditionalFormatting sqref="G107">
    <cfRule type="duplicateValues" dxfId="12218" priority="8914"/>
  </conditionalFormatting>
  <conditionalFormatting sqref="G107">
    <cfRule type="duplicateValues" dxfId="12217" priority="8913"/>
  </conditionalFormatting>
  <conditionalFormatting sqref="G107">
    <cfRule type="duplicateValues" dxfId="12216" priority="8912"/>
  </conditionalFormatting>
  <conditionalFormatting sqref="G107">
    <cfRule type="duplicateValues" dxfId="12215" priority="8911"/>
  </conditionalFormatting>
  <conditionalFormatting sqref="G107">
    <cfRule type="duplicateValues" dxfId="12214" priority="8910"/>
  </conditionalFormatting>
  <conditionalFormatting sqref="G107">
    <cfRule type="duplicateValues" dxfId="12213" priority="8909"/>
  </conditionalFormatting>
  <conditionalFormatting sqref="G107">
    <cfRule type="duplicateValues" dxfId="12212" priority="8908"/>
  </conditionalFormatting>
  <conditionalFormatting sqref="G107">
    <cfRule type="duplicateValues" dxfId="12211" priority="8907"/>
  </conditionalFormatting>
  <conditionalFormatting sqref="G107">
    <cfRule type="duplicateValues" dxfId="12210" priority="8906"/>
  </conditionalFormatting>
  <conditionalFormatting sqref="G107">
    <cfRule type="duplicateValues" dxfId="12209" priority="8905"/>
  </conditionalFormatting>
  <conditionalFormatting sqref="G107">
    <cfRule type="duplicateValues" dxfId="12208" priority="8904"/>
  </conditionalFormatting>
  <conditionalFormatting sqref="G107">
    <cfRule type="duplicateValues" dxfId="12207" priority="8903"/>
  </conditionalFormatting>
  <conditionalFormatting sqref="G107">
    <cfRule type="duplicateValues" dxfId="12206" priority="8902"/>
  </conditionalFormatting>
  <conditionalFormatting sqref="G107">
    <cfRule type="duplicateValues" dxfId="12205" priority="8901"/>
  </conditionalFormatting>
  <conditionalFormatting sqref="G107">
    <cfRule type="duplicateValues" dxfId="12204" priority="8900"/>
  </conditionalFormatting>
  <conditionalFormatting sqref="G107">
    <cfRule type="duplicateValues" dxfId="12203" priority="8899"/>
  </conditionalFormatting>
  <conditionalFormatting sqref="G107">
    <cfRule type="duplicateValues" dxfId="12202" priority="8898"/>
  </conditionalFormatting>
  <conditionalFormatting sqref="G107">
    <cfRule type="duplicateValues" dxfId="12201" priority="8897"/>
  </conditionalFormatting>
  <conditionalFormatting sqref="G107">
    <cfRule type="duplicateValues" dxfId="12200" priority="8896"/>
  </conditionalFormatting>
  <conditionalFormatting sqref="G107">
    <cfRule type="duplicateValues" dxfId="12199" priority="8895"/>
  </conditionalFormatting>
  <conditionalFormatting sqref="G107">
    <cfRule type="duplicateValues" dxfId="12198" priority="8894"/>
  </conditionalFormatting>
  <conditionalFormatting sqref="G107">
    <cfRule type="duplicateValues" dxfId="12197" priority="8893"/>
  </conditionalFormatting>
  <conditionalFormatting sqref="G107">
    <cfRule type="duplicateValues" dxfId="12196" priority="8892"/>
  </conditionalFormatting>
  <conditionalFormatting sqref="G107">
    <cfRule type="duplicateValues" dxfId="12195" priority="8891"/>
  </conditionalFormatting>
  <conditionalFormatting sqref="G107">
    <cfRule type="duplicateValues" dxfId="12194" priority="8890"/>
  </conditionalFormatting>
  <conditionalFormatting sqref="G107">
    <cfRule type="duplicateValues" dxfId="12193" priority="8889"/>
  </conditionalFormatting>
  <conditionalFormatting sqref="G107">
    <cfRule type="duplicateValues" dxfId="12192" priority="8888"/>
  </conditionalFormatting>
  <conditionalFormatting sqref="G107">
    <cfRule type="duplicateValues" dxfId="12191" priority="8887"/>
  </conditionalFormatting>
  <conditionalFormatting sqref="G108">
    <cfRule type="duplicateValues" dxfId="12190" priority="8886"/>
  </conditionalFormatting>
  <conditionalFormatting sqref="G107">
    <cfRule type="duplicateValues" dxfId="12189" priority="8885"/>
  </conditionalFormatting>
  <conditionalFormatting sqref="G107">
    <cfRule type="duplicateValues" dxfId="12188" priority="8884"/>
  </conditionalFormatting>
  <conditionalFormatting sqref="G107">
    <cfRule type="duplicateValues" dxfId="12187" priority="8883"/>
  </conditionalFormatting>
  <conditionalFormatting sqref="G107">
    <cfRule type="duplicateValues" dxfId="12186" priority="8882"/>
  </conditionalFormatting>
  <conditionalFormatting sqref="G107">
    <cfRule type="duplicateValues" dxfId="12185" priority="8881"/>
  </conditionalFormatting>
  <conditionalFormatting sqref="G107">
    <cfRule type="duplicateValues" dxfId="12184" priority="8880"/>
  </conditionalFormatting>
  <conditionalFormatting sqref="G107">
    <cfRule type="duplicateValues" dxfId="12183" priority="8879"/>
  </conditionalFormatting>
  <conditionalFormatting sqref="G107">
    <cfRule type="duplicateValues" dxfId="12182" priority="8878"/>
  </conditionalFormatting>
  <conditionalFormatting sqref="G107">
    <cfRule type="duplicateValues" dxfId="12181" priority="8877"/>
  </conditionalFormatting>
  <conditionalFormatting sqref="G107">
    <cfRule type="duplicateValues" dxfId="12180" priority="8876"/>
  </conditionalFormatting>
  <conditionalFormatting sqref="G107">
    <cfRule type="duplicateValues" dxfId="12179" priority="8875"/>
  </conditionalFormatting>
  <conditionalFormatting sqref="G107">
    <cfRule type="duplicateValues" dxfId="12178" priority="8874"/>
  </conditionalFormatting>
  <conditionalFormatting sqref="G107">
    <cfRule type="duplicateValues" dxfId="12177" priority="8873"/>
  </conditionalFormatting>
  <conditionalFormatting sqref="G107">
    <cfRule type="duplicateValues" dxfId="12176" priority="8872"/>
  </conditionalFormatting>
  <conditionalFormatting sqref="G107">
    <cfRule type="duplicateValues" dxfId="12175" priority="8871"/>
  </conditionalFormatting>
  <conditionalFormatting sqref="G107">
    <cfRule type="duplicateValues" dxfId="12174" priority="8870"/>
  </conditionalFormatting>
  <conditionalFormatting sqref="G107">
    <cfRule type="duplicateValues" dxfId="12173" priority="8869"/>
  </conditionalFormatting>
  <conditionalFormatting sqref="G107">
    <cfRule type="duplicateValues" dxfId="12172" priority="8868"/>
  </conditionalFormatting>
  <conditionalFormatting sqref="G107">
    <cfRule type="duplicateValues" dxfId="12171" priority="8867"/>
  </conditionalFormatting>
  <conditionalFormatting sqref="G107">
    <cfRule type="duplicateValues" dxfId="12170" priority="8866"/>
  </conditionalFormatting>
  <conditionalFormatting sqref="G107">
    <cfRule type="duplicateValues" dxfId="12169" priority="8865"/>
  </conditionalFormatting>
  <conditionalFormatting sqref="G107">
    <cfRule type="duplicateValues" dxfId="12168" priority="8864"/>
  </conditionalFormatting>
  <conditionalFormatting sqref="G107">
    <cfRule type="duplicateValues" dxfId="12167" priority="8863"/>
  </conditionalFormatting>
  <conditionalFormatting sqref="G107">
    <cfRule type="duplicateValues" dxfId="12166" priority="8862"/>
  </conditionalFormatting>
  <conditionalFormatting sqref="G107">
    <cfRule type="duplicateValues" dxfId="12165" priority="8861"/>
  </conditionalFormatting>
  <conditionalFormatting sqref="G107">
    <cfRule type="duplicateValues" dxfId="12164" priority="8860"/>
  </conditionalFormatting>
  <conditionalFormatting sqref="G107">
    <cfRule type="duplicateValues" dxfId="12163" priority="8859"/>
  </conditionalFormatting>
  <conditionalFormatting sqref="G107">
    <cfRule type="duplicateValues" dxfId="12162" priority="8858"/>
  </conditionalFormatting>
  <conditionalFormatting sqref="G107">
    <cfRule type="duplicateValues" dxfId="12161" priority="8857"/>
  </conditionalFormatting>
  <conditionalFormatting sqref="G107">
    <cfRule type="duplicateValues" dxfId="12160" priority="8856"/>
  </conditionalFormatting>
  <conditionalFormatting sqref="G107">
    <cfRule type="duplicateValues" dxfId="12159" priority="8855"/>
  </conditionalFormatting>
  <conditionalFormatting sqref="G107">
    <cfRule type="duplicateValues" dxfId="12158" priority="8854"/>
  </conditionalFormatting>
  <conditionalFormatting sqref="G107">
    <cfRule type="duplicateValues" dxfId="12157" priority="8853"/>
  </conditionalFormatting>
  <conditionalFormatting sqref="G107">
    <cfRule type="duplicateValues" dxfId="12156" priority="8852"/>
  </conditionalFormatting>
  <conditionalFormatting sqref="G107">
    <cfRule type="duplicateValues" dxfId="12155" priority="8851"/>
  </conditionalFormatting>
  <conditionalFormatting sqref="G107">
    <cfRule type="duplicateValues" dxfId="12154" priority="8850"/>
  </conditionalFormatting>
  <conditionalFormatting sqref="G107">
    <cfRule type="duplicateValues" dxfId="12153" priority="8849"/>
  </conditionalFormatting>
  <conditionalFormatting sqref="G107">
    <cfRule type="duplicateValues" dxfId="12152" priority="8848"/>
  </conditionalFormatting>
  <conditionalFormatting sqref="G107">
    <cfRule type="duplicateValues" dxfId="12151" priority="8847"/>
  </conditionalFormatting>
  <conditionalFormatting sqref="G107">
    <cfRule type="duplicateValues" dxfId="12150" priority="8846"/>
  </conditionalFormatting>
  <conditionalFormatting sqref="G107">
    <cfRule type="duplicateValues" dxfId="12149" priority="8845"/>
  </conditionalFormatting>
  <conditionalFormatting sqref="G107">
    <cfRule type="duplicateValues" dxfId="12148" priority="8844"/>
  </conditionalFormatting>
  <conditionalFormatting sqref="G107">
    <cfRule type="duplicateValues" dxfId="12147" priority="8843"/>
  </conditionalFormatting>
  <conditionalFormatting sqref="G107">
    <cfRule type="duplicateValues" dxfId="12146" priority="8842"/>
  </conditionalFormatting>
  <conditionalFormatting sqref="G107">
    <cfRule type="duplicateValues" dxfId="12145" priority="8841"/>
  </conditionalFormatting>
  <conditionalFormatting sqref="G107">
    <cfRule type="duplicateValues" dxfId="12144" priority="8840"/>
  </conditionalFormatting>
  <conditionalFormatting sqref="G107">
    <cfRule type="duplicateValues" dxfId="12143" priority="8839"/>
  </conditionalFormatting>
  <conditionalFormatting sqref="G107">
    <cfRule type="duplicateValues" dxfId="12142" priority="8838"/>
  </conditionalFormatting>
  <conditionalFormatting sqref="G107">
    <cfRule type="duplicateValues" dxfId="12141" priority="8837"/>
  </conditionalFormatting>
  <conditionalFormatting sqref="G107">
    <cfRule type="duplicateValues" dxfId="12140" priority="8836"/>
  </conditionalFormatting>
  <conditionalFormatting sqref="G107">
    <cfRule type="duplicateValues" dxfId="12139" priority="8835"/>
  </conditionalFormatting>
  <conditionalFormatting sqref="G107">
    <cfRule type="duplicateValues" dxfId="12138" priority="8834"/>
  </conditionalFormatting>
  <conditionalFormatting sqref="G107">
    <cfRule type="duplicateValues" dxfId="12137" priority="8833"/>
  </conditionalFormatting>
  <conditionalFormatting sqref="G107">
    <cfRule type="duplicateValues" dxfId="12136" priority="8832"/>
  </conditionalFormatting>
  <conditionalFormatting sqref="G107">
    <cfRule type="duplicateValues" dxfId="12135" priority="8831"/>
  </conditionalFormatting>
  <conditionalFormatting sqref="G107">
    <cfRule type="duplicateValues" dxfId="12134" priority="8830"/>
  </conditionalFormatting>
  <conditionalFormatting sqref="G107">
    <cfRule type="duplicateValues" dxfId="12133" priority="8829"/>
  </conditionalFormatting>
  <conditionalFormatting sqref="G107">
    <cfRule type="duplicateValues" dxfId="12132" priority="8828"/>
  </conditionalFormatting>
  <conditionalFormatting sqref="G107">
    <cfRule type="duplicateValues" dxfId="12131" priority="8827"/>
  </conditionalFormatting>
  <conditionalFormatting sqref="G107">
    <cfRule type="duplicateValues" dxfId="12130" priority="8826"/>
  </conditionalFormatting>
  <conditionalFormatting sqref="G107">
    <cfRule type="duplicateValues" dxfId="12129" priority="8825"/>
  </conditionalFormatting>
  <conditionalFormatting sqref="G107">
    <cfRule type="duplicateValues" dxfId="12128" priority="8824"/>
  </conditionalFormatting>
  <conditionalFormatting sqref="G107">
    <cfRule type="duplicateValues" dxfId="12127" priority="8823"/>
  </conditionalFormatting>
  <conditionalFormatting sqref="G107">
    <cfRule type="duplicateValues" dxfId="12126" priority="8822"/>
  </conditionalFormatting>
  <conditionalFormatting sqref="G107">
    <cfRule type="duplicateValues" dxfId="12125" priority="8821"/>
  </conditionalFormatting>
  <conditionalFormatting sqref="G107">
    <cfRule type="duplicateValues" dxfId="12124" priority="8820"/>
  </conditionalFormatting>
  <conditionalFormatting sqref="G107">
    <cfRule type="duplicateValues" dxfId="12123" priority="8819"/>
  </conditionalFormatting>
  <conditionalFormatting sqref="G107">
    <cfRule type="duplicateValues" dxfId="12122" priority="8818"/>
  </conditionalFormatting>
  <conditionalFormatting sqref="G107">
    <cfRule type="duplicateValues" dxfId="12121" priority="8817"/>
  </conditionalFormatting>
  <conditionalFormatting sqref="G108">
    <cfRule type="duplicateValues" dxfId="12120" priority="8816"/>
  </conditionalFormatting>
  <conditionalFormatting sqref="G106">
    <cfRule type="duplicateValues" dxfId="12119" priority="8815"/>
  </conditionalFormatting>
  <conditionalFormatting sqref="G106">
    <cfRule type="duplicateValues" dxfId="12118" priority="8814"/>
  </conditionalFormatting>
  <conditionalFormatting sqref="G106">
    <cfRule type="duplicateValues" dxfId="12117" priority="8813"/>
  </conditionalFormatting>
  <conditionalFormatting sqref="G106">
    <cfRule type="duplicateValues" dxfId="12116" priority="8812"/>
  </conditionalFormatting>
  <conditionalFormatting sqref="G106">
    <cfRule type="duplicateValues" dxfId="12115" priority="8811"/>
  </conditionalFormatting>
  <conditionalFormatting sqref="G106">
    <cfRule type="duplicateValues" dxfId="12114" priority="8810"/>
  </conditionalFormatting>
  <conditionalFormatting sqref="G106">
    <cfRule type="duplicateValues" dxfId="12113" priority="8809"/>
  </conditionalFormatting>
  <conditionalFormatting sqref="G106">
    <cfRule type="duplicateValues" dxfId="12112" priority="8808"/>
  </conditionalFormatting>
  <conditionalFormatting sqref="G106">
    <cfRule type="duplicateValues" dxfId="12111" priority="8807"/>
  </conditionalFormatting>
  <conditionalFormatting sqref="G106">
    <cfRule type="duplicateValues" dxfId="12110" priority="8806"/>
  </conditionalFormatting>
  <conditionalFormatting sqref="G106">
    <cfRule type="duplicateValues" dxfId="12109" priority="8805"/>
  </conditionalFormatting>
  <conditionalFormatting sqref="G106">
    <cfRule type="duplicateValues" dxfId="12108" priority="8804"/>
  </conditionalFormatting>
  <conditionalFormatting sqref="G106">
    <cfRule type="duplicateValues" dxfId="12107" priority="8803"/>
  </conditionalFormatting>
  <conditionalFormatting sqref="G106">
    <cfRule type="duplicateValues" dxfId="12106" priority="8802"/>
  </conditionalFormatting>
  <conditionalFormatting sqref="G106">
    <cfRule type="duplicateValues" dxfId="12105" priority="8801"/>
  </conditionalFormatting>
  <conditionalFormatting sqref="G106">
    <cfRule type="duplicateValues" dxfId="12104" priority="8800"/>
  </conditionalFormatting>
  <conditionalFormatting sqref="G106">
    <cfRule type="duplicateValues" dxfId="12103" priority="8799"/>
  </conditionalFormatting>
  <conditionalFormatting sqref="G106">
    <cfRule type="duplicateValues" dxfId="12102" priority="8798"/>
  </conditionalFormatting>
  <conditionalFormatting sqref="G106">
    <cfRule type="duplicateValues" dxfId="12101" priority="8797"/>
  </conditionalFormatting>
  <conditionalFormatting sqref="G106">
    <cfRule type="duplicateValues" dxfId="12100" priority="8796"/>
  </conditionalFormatting>
  <conditionalFormatting sqref="G106">
    <cfRule type="duplicateValues" dxfId="12099" priority="8795"/>
  </conditionalFormatting>
  <conditionalFormatting sqref="G106">
    <cfRule type="duplicateValues" dxfId="12098" priority="8794"/>
  </conditionalFormatting>
  <conditionalFormatting sqref="G106">
    <cfRule type="duplicateValues" dxfId="12097" priority="8793"/>
  </conditionalFormatting>
  <conditionalFormatting sqref="G106">
    <cfRule type="duplicateValues" dxfId="12096" priority="8792"/>
  </conditionalFormatting>
  <conditionalFormatting sqref="G106">
    <cfRule type="duplicateValues" dxfId="12095" priority="8791"/>
  </conditionalFormatting>
  <conditionalFormatting sqref="G106">
    <cfRule type="duplicateValues" dxfId="12094" priority="8790"/>
  </conditionalFormatting>
  <conditionalFormatting sqref="G106">
    <cfRule type="duplicateValues" dxfId="12093" priority="8789"/>
  </conditionalFormatting>
  <conditionalFormatting sqref="G106">
    <cfRule type="duplicateValues" dxfId="12092" priority="8788"/>
  </conditionalFormatting>
  <conditionalFormatting sqref="G106">
    <cfRule type="duplicateValues" dxfId="12091" priority="8787"/>
  </conditionalFormatting>
  <conditionalFormatting sqref="G106">
    <cfRule type="duplicateValues" dxfId="12090" priority="8786"/>
  </conditionalFormatting>
  <conditionalFormatting sqref="G106">
    <cfRule type="duplicateValues" dxfId="12089" priority="8785"/>
  </conditionalFormatting>
  <conditionalFormatting sqref="G106">
    <cfRule type="duplicateValues" dxfId="12088" priority="8784"/>
  </conditionalFormatting>
  <conditionalFormatting sqref="G106">
    <cfRule type="duplicateValues" dxfId="12087" priority="8783"/>
  </conditionalFormatting>
  <conditionalFormatting sqref="G106">
    <cfRule type="duplicateValues" dxfId="12086" priority="8782"/>
  </conditionalFormatting>
  <conditionalFormatting sqref="G106">
    <cfRule type="duplicateValues" dxfId="12085" priority="8781"/>
  </conditionalFormatting>
  <conditionalFormatting sqref="G106">
    <cfRule type="duplicateValues" dxfId="12084" priority="8780"/>
  </conditionalFormatting>
  <conditionalFormatting sqref="G106">
    <cfRule type="duplicateValues" dxfId="12083" priority="8779"/>
  </conditionalFormatting>
  <conditionalFormatting sqref="G106">
    <cfRule type="duplicateValues" dxfId="12082" priority="8778"/>
  </conditionalFormatting>
  <conditionalFormatting sqref="G106">
    <cfRule type="duplicateValues" dxfId="12081" priority="8777"/>
  </conditionalFormatting>
  <conditionalFormatting sqref="G106">
    <cfRule type="duplicateValues" dxfId="12080" priority="8776"/>
  </conditionalFormatting>
  <conditionalFormatting sqref="G106">
    <cfRule type="duplicateValues" dxfId="12079" priority="8775"/>
  </conditionalFormatting>
  <conditionalFormatting sqref="G106">
    <cfRule type="duplicateValues" dxfId="12078" priority="8774"/>
  </conditionalFormatting>
  <conditionalFormatting sqref="G106">
    <cfRule type="duplicateValues" dxfId="12077" priority="8773"/>
  </conditionalFormatting>
  <conditionalFormatting sqref="G106">
    <cfRule type="duplicateValues" dxfId="12076" priority="8772"/>
  </conditionalFormatting>
  <conditionalFormatting sqref="G106">
    <cfRule type="duplicateValues" dxfId="12075" priority="8771"/>
  </conditionalFormatting>
  <conditionalFormatting sqref="G106">
    <cfRule type="duplicateValues" dxfId="12074" priority="8770"/>
  </conditionalFormatting>
  <conditionalFormatting sqref="G106">
    <cfRule type="duplicateValues" dxfId="12073" priority="8769"/>
  </conditionalFormatting>
  <conditionalFormatting sqref="G106">
    <cfRule type="duplicateValues" dxfId="12072" priority="8768"/>
  </conditionalFormatting>
  <conditionalFormatting sqref="G106">
    <cfRule type="duplicateValues" dxfId="12071" priority="8767"/>
  </conditionalFormatting>
  <conditionalFormatting sqref="G106">
    <cfRule type="duplicateValues" dxfId="12070" priority="8766"/>
  </conditionalFormatting>
  <conditionalFormatting sqref="G106">
    <cfRule type="duplicateValues" dxfId="12069" priority="8765"/>
  </conditionalFormatting>
  <conditionalFormatting sqref="G106">
    <cfRule type="duplicateValues" dxfId="12068" priority="8764"/>
  </conditionalFormatting>
  <conditionalFormatting sqref="G106">
    <cfRule type="duplicateValues" dxfId="12067" priority="8763"/>
  </conditionalFormatting>
  <conditionalFormatting sqref="G106">
    <cfRule type="duplicateValues" dxfId="12066" priority="8762"/>
  </conditionalFormatting>
  <conditionalFormatting sqref="G106">
    <cfRule type="duplicateValues" dxfId="12065" priority="8761"/>
  </conditionalFormatting>
  <conditionalFormatting sqref="G106">
    <cfRule type="duplicateValues" dxfId="12064" priority="8760"/>
  </conditionalFormatting>
  <conditionalFormatting sqref="G106">
    <cfRule type="duplicateValues" dxfId="12063" priority="8759"/>
  </conditionalFormatting>
  <conditionalFormatting sqref="G106">
    <cfRule type="duplicateValues" dxfId="12062" priority="8758"/>
  </conditionalFormatting>
  <conditionalFormatting sqref="G106">
    <cfRule type="duplicateValues" dxfId="12061" priority="8757"/>
  </conditionalFormatting>
  <conditionalFormatting sqref="G106">
    <cfRule type="duplicateValues" dxfId="12060" priority="8756"/>
  </conditionalFormatting>
  <conditionalFormatting sqref="G106">
    <cfRule type="duplicateValues" dxfId="12059" priority="8755"/>
  </conditionalFormatting>
  <conditionalFormatting sqref="G106">
    <cfRule type="duplicateValues" dxfId="12058" priority="8754"/>
  </conditionalFormatting>
  <conditionalFormatting sqref="G106">
    <cfRule type="duplicateValues" dxfId="12057" priority="8753"/>
  </conditionalFormatting>
  <conditionalFormatting sqref="G106">
    <cfRule type="duplicateValues" dxfId="12056" priority="8752"/>
  </conditionalFormatting>
  <conditionalFormatting sqref="G106">
    <cfRule type="duplicateValues" dxfId="12055" priority="8751"/>
  </conditionalFormatting>
  <conditionalFormatting sqref="G106">
    <cfRule type="duplicateValues" dxfId="12054" priority="8750"/>
  </conditionalFormatting>
  <conditionalFormatting sqref="G106">
    <cfRule type="duplicateValues" dxfId="12053" priority="8749"/>
  </conditionalFormatting>
  <conditionalFormatting sqref="G106">
    <cfRule type="duplicateValues" dxfId="12052" priority="8748"/>
  </conditionalFormatting>
  <conditionalFormatting sqref="G106">
    <cfRule type="duplicateValues" dxfId="12051" priority="8747"/>
  </conditionalFormatting>
  <conditionalFormatting sqref="G107">
    <cfRule type="duplicateValues" dxfId="12050" priority="8746"/>
  </conditionalFormatting>
  <conditionalFormatting sqref="G115">
    <cfRule type="duplicateValues" dxfId="12049" priority="8745"/>
  </conditionalFormatting>
  <conditionalFormatting sqref="G115">
    <cfRule type="duplicateValues" dxfId="12048" priority="8744"/>
  </conditionalFormatting>
  <conditionalFormatting sqref="G115">
    <cfRule type="duplicateValues" dxfId="12047" priority="8743"/>
  </conditionalFormatting>
  <conditionalFormatting sqref="G115">
    <cfRule type="duplicateValues" dxfId="12046" priority="8742"/>
  </conditionalFormatting>
  <conditionalFormatting sqref="G115">
    <cfRule type="duplicateValues" dxfId="12045" priority="8741"/>
  </conditionalFormatting>
  <conditionalFormatting sqref="G115">
    <cfRule type="duplicateValues" dxfId="12044" priority="8740"/>
  </conditionalFormatting>
  <conditionalFormatting sqref="G115">
    <cfRule type="duplicateValues" dxfId="12043" priority="8739"/>
  </conditionalFormatting>
  <conditionalFormatting sqref="G115">
    <cfRule type="duplicateValues" dxfId="12042" priority="8738"/>
  </conditionalFormatting>
  <conditionalFormatting sqref="G115">
    <cfRule type="duplicateValues" dxfId="12041" priority="8737"/>
  </conditionalFormatting>
  <conditionalFormatting sqref="G115">
    <cfRule type="duplicateValues" dxfId="12040" priority="8736"/>
  </conditionalFormatting>
  <conditionalFormatting sqref="G115">
    <cfRule type="duplicateValues" dxfId="12039" priority="8735"/>
  </conditionalFormatting>
  <conditionalFormatting sqref="G115">
    <cfRule type="duplicateValues" dxfId="12038" priority="8734"/>
  </conditionalFormatting>
  <conditionalFormatting sqref="G115">
    <cfRule type="duplicateValues" dxfId="12037" priority="8733"/>
  </conditionalFormatting>
  <conditionalFormatting sqref="G115">
    <cfRule type="duplicateValues" dxfId="12036" priority="8732"/>
  </conditionalFormatting>
  <conditionalFormatting sqref="G115">
    <cfRule type="duplicateValues" dxfId="12035" priority="8731"/>
  </conditionalFormatting>
  <conditionalFormatting sqref="G115">
    <cfRule type="duplicateValues" dxfId="12034" priority="8730"/>
  </conditionalFormatting>
  <conditionalFormatting sqref="G115">
    <cfRule type="duplicateValues" dxfId="12033" priority="8729"/>
  </conditionalFormatting>
  <conditionalFormatting sqref="G115">
    <cfRule type="duplicateValues" dxfId="12032" priority="8728"/>
  </conditionalFormatting>
  <conditionalFormatting sqref="G115">
    <cfRule type="duplicateValues" dxfId="12031" priority="8727"/>
  </conditionalFormatting>
  <conditionalFormatting sqref="G115">
    <cfRule type="duplicateValues" dxfId="12030" priority="8726"/>
  </conditionalFormatting>
  <conditionalFormatting sqref="G115">
    <cfRule type="duplicateValues" dxfId="12029" priority="8725"/>
  </conditionalFormatting>
  <conditionalFormatting sqref="G115">
    <cfRule type="duplicateValues" dxfId="12028" priority="8724"/>
  </conditionalFormatting>
  <conditionalFormatting sqref="G115">
    <cfRule type="duplicateValues" dxfId="12027" priority="8723"/>
  </conditionalFormatting>
  <conditionalFormatting sqref="G115">
    <cfRule type="duplicateValues" dxfId="12026" priority="8722"/>
  </conditionalFormatting>
  <conditionalFormatting sqref="G115">
    <cfRule type="duplicateValues" dxfId="12025" priority="8721"/>
  </conditionalFormatting>
  <conditionalFormatting sqref="G115">
    <cfRule type="duplicateValues" dxfId="12024" priority="8720"/>
  </conditionalFormatting>
  <conditionalFormatting sqref="G115">
    <cfRule type="duplicateValues" dxfId="12023" priority="8719"/>
  </conditionalFormatting>
  <conditionalFormatting sqref="G115">
    <cfRule type="duplicateValues" dxfId="12022" priority="8718"/>
  </conditionalFormatting>
  <conditionalFormatting sqref="G115">
    <cfRule type="duplicateValues" dxfId="12021" priority="8717"/>
  </conditionalFormatting>
  <conditionalFormatting sqref="G115">
    <cfRule type="duplicateValues" dxfId="12020" priority="8716"/>
  </conditionalFormatting>
  <conditionalFormatting sqref="G115">
    <cfRule type="duplicateValues" dxfId="12019" priority="8715"/>
  </conditionalFormatting>
  <conditionalFormatting sqref="G115">
    <cfRule type="duplicateValues" dxfId="12018" priority="8714"/>
  </conditionalFormatting>
  <conditionalFormatting sqref="G115">
    <cfRule type="duplicateValues" dxfId="12017" priority="8713"/>
  </conditionalFormatting>
  <conditionalFormatting sqref="G115">
    <cfRule type="duplicateValues" dxfId="12016" priority="8712"/>
  </conditionalFormatting>
  <conditionalFormatting sqref="G115">
    <cfRule type="duplicateValues" dxfId="12015" priority="8711"/>
  </conditionalFormatting>
  <conditionalFormatting sqref="G115">
    <cfRule type="duplicateValues" dxfId="12014" priority="8710"/>
  </conditionalFormatting>
  <conditionalFormatting sqref="G115">
    <cfRule type="duplicateValues" dxfId="12013" priority="8709"/>
  </conditionalFormatting>
  <conditionalFormatting sqref="G115">
    <cfRule type="duplicateValues" dxfId="12012" priority="8708"/>
  </conditionalFormatting>
  <conditionalFormatting sqref="G115">
    <cfRule type="duplicateValues" dxfId="12011" priority="8707"/>
  </conditionalFormatting>
  <conditionalFormatting sqref="G115">
    <cfRule type="duplicateValues" dxfId="12010" priority="8706"/>
  </conditionalFormatting>
  <conditionalFormatting sqref="G115">
    <cfRule type="duplicateValues" dxfId="12009" priority="8705"/>
  </conditionalFormatting>
  <conditionalFormatting sqref="G115">
    <cfRule type="duplicateValues" dxfId="12008" priority="8704"/>
  </conditionalFormatting>
  <conditionalFormatting sqref="G115">
    <cfRule type="duplicateValues" dxfId="12007" priority="8703"/>
  </conditionalFormatting>
  <conditionalFormatting sqref="G115">
    <cfRule type="duplicateValues" dxfId="12006" priority="8702"/>
  </conditionalFormatting>
  <conditionalFormatting sqref="G115">
    <cfRule type="duplicateValues" dxfId="12005" priority="8701"/>
  </conditionalFormatting>
  <conditionalFormatting sqref="G115">
    <cfRule type="duplicateValues" dxfId="12004" priority="8700"/>
  </conditionalFormatting>
  <conditionalFormatting sqref="G115">
    <cfRule type="duplicateValues" dxfId="12003" priority="8699"/>
  </conditionalFormatting>
  <conditionalFormatting sqref="G115">
    <cfRule type="duplicateValues" dxfId="12002" priority="8698"/>
  </conditionalFormatting>
  <conditionalFormatting sqref="G115">
    <cfRule type="duplicateValues" dxfId="12001" priority="8697"/>
  </conditionalFormatting>
  <conditionalFormatting sqref="G115">
    <cfRule type="duplicateValues" dxfId="12000" priority="8696"/>
  </conditionalFormatting>
  <conditionalFormatting sqref="G115">
    <cfRule type="duplicateValues" dxfId="11999" priority="8695"/>
  </conditionalFormatting>
  <conditionalFormatting sqref="G115">
    <cfRule type="duplicateValues" dxfId="11998" priority="8694"/>
  </conditionalFormatting>
  <conditionalFormatting sqref="G115">
    <cfRule type="duplicateValues" dxfId="11997" priority="8693"/>
  </conditionalFormatting>
  <conditionalFormatting sqref="G115">
    <cfRule type="duplicateValues" dxfId="11996" priority="8692"/>
  </conditionalFormatting>
  <conditionalFormatting sqref="G115">
    <cfRule type="duplicateValues" dxfId="11995" priority="8691"/>
  </conditionalFormatting>
  <conditionalFormatting sqref="G115">
    <cfRule type="duplicateValues" dxfId="11994" priority="8690"/>
  </conditionalFormatting>
  <conditionalFormatting sqref="G115">
    <cfRule type="duplicateValues" dxfId="11993" priority="8689"/>
  </conditionalFormatting>
  <conditionalFormatting sqref="G115">
    <cfRule type="duplicateValues" dxfId="11992" priority="8688"/>
  </conditionalFormatting>
  <conditionalFormatting sqref="G115">
    <cfRule type="duplicateValues" dxfId="11991" priority="8687"/>
  </conditionalFormatting>
  <conditionalFormatting sqref="G115">
    <cfRule type="duplicateValues" dxfId="11990" priority="8686"/>
  </conditionalFormatting>
  <conditionalFormatting sqref="G115">
    <cfRule type="duplicateValues" dxfId="11989" priority="8685"/>
  </conditionalFormatting>
  <conditionalFormatting sqref="G115">
    <cfRule type="duplicateValues" dxfId="11988" priority="8684"/>
  </conditionalFormatting>
  <conditionalFormatting sqref="G115">
    <cfRule type="duplicateValues" dxfId="11987" priority="8683"/>
  </conditionalFormatting>
  <conditionalFormatting sqref="G115">
    <cfRule type="duplicateValues" dxfId="11986" priority="8682"/>
  </conditionalFormatting>
  <conditionalFormatting sqref="G115">
    <cfRule type="duplicateValues" dxfId="11985" priority="8681"/>
  </conditionalFormatting>
  <conditionalFormatting sqref="G115">
    <cfRule type="duplicateValues" dxfId="11984" priority="8680"/>
  </conditionalFormatting>
  <conditionalFormatting sqref="G115">
    <cfRule type="duplicateValues" dxfId="11983" priority="8679"/>
  </conditionalFormatting>
  <conditionalFormatting sqref="G115">
    <cfRule type="duplicateValues" dxfId="11982" priority="8678"/>
  </conditionalFormatting>
  <conditionalFormatting sqref="G115">
    <cfRule type="duplicateValues" dxfId="11981" priority="8677"/>
  </conditionalFormatting>
  <conditionalFormatting sqref="G115">
    <cfRule type="duplicateValues" dxfId="11980" priority="8676"/>
  </conditionalFormatting>
  <conditionalFormatting sqref="G115">
    <cfRule type="duplicateValues" dxfId="11979" priority="8675"/>
  </conditionalFormatting>
  <conditionalFormatting sqref="G115">
    <cfRule type="duplicateValues" dxfId="11978" priority="8674"/>
  </conditionalFormatting>
  <conditionalFormatting sqref="G115">
    <cfRule type="duplicateValues" dxfId="11977" priority="8673"/>
  </conditionalFormatting>
  <conditionalFormatting sqref="G115">
    <cfRule type="duplicateValues" dxfId="11976" priority="8672"/>
  </conditionalFormatting>
  <conditionalFormatting sqref="G115">
    <cfRule type="duplicateValues" dxfId="11975" priority="8671"/>
  </conditionalFormatting>
  <conditionalFormatting sqref="G115">
    <cfRule type="duplicateValues" dxfId="11974" priority="8670"/>
  </conditionalFormatting>
  <conditionalFormatting sqref="G115">
    <cfRule type="duplicateValues" dxfId="11973" priority="8669"/>
  </conditionalFormatting>
  <conditionalFormatting sqref="G115">
    <cfRule type="duplicateValues" dxfId="11972" priority="8668"/>
  </conditionalFormatting>
  <conditionalFormatting sqref="G115">
    <cfRule type="duplicateValues" dxfId="11971" priority="8667"/>
  </conditionalFormatting>
  <conditionalFormatting sqref="G115">
    <cfRule type="duplicateValues" dxfId="11970" priority="8666"/>
  </conditionalFormatting>
  <conditionalFormatting sqref="G115">
    <cfRule type="duplicateValues" dxfId="11969" priority="8665"/>
  </conditionalFormatting>
  <conditionalFormatting sqref="G115">
    <cfRule type="duplicateValues" dxfId="11968" priority="8664"/>
  </conditionalFormatting>
  <conditionalFormatting sqref="G115">
    <cfRule type="duplicateValues" dxfId="11967" priority="8663"/>
  </conditionalFormatting>
  <conditionalFormatting sqref="G115">
    <cfRule type="duplicateValues" dxfId="11966" priority="8662"/>
  </conditionalFormatting>
  <conditionalFormatting sqref="G115">
    <cfRule type="duplicateValues" dxfId="11965" priority="8661"/>
  </conditionalFormatting>
  <conditionalFormatting sqref="G115">
    <cfRule type="duplicateValues" dxfId="11964" priority="8660"/>
  </conditionalFormatting>
  <conditionalFormatting sqref="G115">
    <cfRule type="duplicateValues" dxfId="11963" priority="8659"/>
  </conditionalFormatting>
  <conditionalFormatting sqref="G115">
    <cfRule type="duplicateValues" dxfId="11962" priority="8658"/>
  </conditionalFormatting>
  <conditionalFormatting sqref="G115">
    <cfRule type="duplicateValues" dxfId="11961" priority="8657"/>
  </conditionalFormatting>
  <conditionalFormatting sqref="G115">
    <cfRule type="duplicateValues" dxfId="11960" priority="8656"/>
  </conditionalFormatting>
  <conditionalFormatting sqref="G115">
    <cfRule type="duplicateValues" dxfId="11959" priority="8655"/>
  </conditionalFormatting>
  <conditionalFormatting sqref="G115">
    <cfRule type="duplicateValues" dxfId="11958" priority="8654"/>
  </conditionalFormatting>
  <conditionalFormatting sqref="G115">
    <cfRule type="duplicateValues" dxfId="11957" priority="8653"/>
  </conditionalFormatting>
  <conditionalFormatting sqref="G115">
    <cfRule type="duplicateValues" dxfId="11956" priority="8652"/>
  </conditionalFormatting>
  <conditionalFormatting sqref="G115">
    <cfRule type="duplicateValues" dxfId="11955" priority="8651"/>
  </conditionalFormatting>
  <conditionalFormatting sqref="G115">
    <cfRule type="duplicateValues" dxfId="11954" priority="8650"/>
  </conditionalFormatting>
  <conditionalFormatting sqref="G115">
    <cfRule type="duplicateValues" dxfId="11953" priority="8649"/>
  </conditionalFormatting>
  <conditionalFormatting sqref="G115">
    <cfRule type="duplicateValues" dxfId="11952" priority="8648"/>
  </conditionalFormatting>
  <conditionalFormatting sqref="G115">
    <cfRule type="duplicateValues" dxfId="11951" priority="8647"/>
  </conditionalFormatting>
  <conditionalFormatting sqref="G115">
    <cfRule type="duplicateValues" dxfId="11950" priority="8646"/>
  </conditionalFormatting>
  <conditionalFormatting sqref="G115">
    <cfRule type="duplicateValues" dxfId="11949" priority="8645"/>
  </conditionalFormatting>
  <conditionalFormatting sqref="G115">
    <cfRule type="duplicateValues" dxfId="11948" priority="8644"/>
  </conditionalFormatting>
  <conditionalFormatting sqref="G115">
    <cfRule type="duplicateValues" dxfId="11947" priority="8643"/>
  </conditionalFormatting>
  <conditionalFormatting sqref="G115">
    <cfRule type="duplicateValues" dxfId="11946" priority="8642"/>
  </conditionalFormatting>
  <conditionalFormatting sqref="G115">
    <cfRule type="duplicateValues" dxfId="11945" priority="8641"/>
  </conditionalFormatting>
  <conditionalFormatting sqref="G115">
    <cfRule type="duplicateValues" dxfId="11944" priority="8640"/>
  </conditionalFormatting>
  <conditionalFormatting sqref="G115">
    <cfRule type="duplicateValues" dxfId="11943" priority="8639"/>
  </conditionalFormatting>
  <conditionalFormatting sqref="G115">
    <cfRule type="duplicateValues" dxfId="11942" priority="8638"/>
  </conditionalFormatting>
  <conditionalFormatting sqref="G115">
    <cfRule type="duplicateValues" dxfId="11941" priority="8637"/>
  </conditionalFormatting>
  <conditionalFormatting sqref="G115">
    <cfRule type="duplicateValues" dxfId="11940" priority="8636"/>
  </conditionalFormatting>
  <conditionalFormatting sqref="G115">
    <cfRule type="duplicateValues" dxfId="11939" priority="8635"/>
  </conditionalFormatting>
  <conditionalFormatting sqref="G115">
    <cfRule type="duplicateValues" dxfId="11938" priority="8634"/>
  </conditionalFormatting>
  <conditionalFormatting sqref="G115">
    <cfRule type="duplicateValues" dxfId="11937" priority="8633"/>
  </conditionalFormatting>
  <conditionalFormatting sqref="G115">
    <cfRule type="duplicateValues" dxfId="11936" priority="8632"/>
  </conditionalFormatting>
  <conditionalFormatting sqref="G115">
    <cfRule type="duplicateValues" dxfId="11935" priority="8631"/>
  </conditionalFormatting>
  <conditionalFormatting sqref="G115">
    <cfRule type="duplicateValues" dxfId="11934" priority="8630"/>
  </conditionalFormatting>
  <conditionalFormatting sqref="G115">
    <cfRule type="duplicateValues" dxfId="11933" priority="8629"/>
  </conditionalFormatting>
  <conditionalFormatting sqref="G115">
    <cfRule type="duplicateValues" dxfId="11932" priority="8628"/>
  </conditionalFormatting>
  <conditionalFormatting sqref="G115">
    <cfRule type="duplicateValues" dxfId="11931" priority="8627"/>
  </conditionalFormatting>
  <conditionalFormatting sqref="G115">
    <cfRule type="duplicateValues" dxfId="11930" priority="8626"/>
  </conditionalFormatting>
  <conditionalFormatting sqref="G115">
    <cfRule type="duplicateValues" dxfId="11929" priority="8625"/>
  </conditionalFormatting>
  <conditionalFormatting sqref="G115">
    <cfRule type="duplicateValues" dxfId="11928" priority="8624"/>
  </conditionalFormatting>
  <conditionalFormatting sqref="G115">
    <cfRule type="duplicateValues" dxfId="11927" priority="8623"/>
  </conditionalFormatting>
  <conditionalFormatting sqref="G115">
    <cfRule type="duplicateValues" dxfId="11926" priority="8622"/>
  </conditionalFormatting>
  <conditionalFormatting sqref="G115">
    <cfRule type="duplicateValues" dxfId="11925" priority="8621"/>
  </conditionalFormatting>
  <conditionalFormatting sqref="G115">
    <cfRule type="duplicateValues" dxfId="11924" priority="8620"/>
  </conditionalFormatting>
  <conditionalFormatting sqref="G115">
    <cfRule type="duplicateValues" dxfId="11923" priority="8619"/>
  </conditionalFormatting>
  <conditionalFormatting sqref="G115">
    <cfRule type="duplicateValues" dxfId="11922" priority="8618"/>
  </conditionalFormatting>
  <conditionalFormatting sqref="G115">
    <cfRule type="duplicateValues" dxfId="11921" priority="8617"/>
  </conditionalFormatting>
  <conditionalFormatting sqref="G115">
    <cfRule type="duplicateValues" dxfId="11920" priority="8616"/>
  </conditionalFormatting>
  <conditionalFormatting sqref="G115">
    <cfRule type="duplicateValues" dxfId="11919" priority="8615"/>
  </conditionalFormatting>
  <conditionalFormatting sqref="G115">
    <cfRule type="duplicateValues" dxfId="11918" priority="8614"/>
  </conditionalFormatting>
  <conditionalFormatting sqref="G115">
    <cfRule type="duplicateValues" dxfId="11917" priority="8613"/>
  </conditionalFormatting>
  <conditionalFormatting sqref="G115">
    <cfRule type="duplicateValues" dxfId="11916" priority="8612"/>
  </conditionalFormatting>
  <conditionalFormatting sqref="G115">
    <cfRule type="duplicateValues" dxfId="11915" priority="8611"/>
  </conditionalFormatting>
  <conditionalFormatting sqref="G115">
    <cfRule type="duplicateValues" dxfId="11914" priority="8610"/>
  </conditionalFormatting>
  <conditionalFormatting sqref="G115">
    <cfRule type="duplicateValues" dxfId="11913" priority="8609"/>
  </conditionalFormatting>
  <conditionalFormatting sqref="G115">
    <cfRule type="duplicateValues" dxfId="11912" priority="8608"/>
  </conditionalFormatting>
  <conditionalFormatting sqref="G115">
    <cfRule type="duplicateValues" dxfId="11911" priority="8607"/>
  </conditionalFormatting>
  <conditionalFormatting sqref="G115">
    <cfRule type="duplicateValues" dxfId="11910" priority="8606"/>
  </conditionalFormatting>
  <conditionalFormatting sqref="G116">
    <cfRule type="duplicateValues" dxfId="11909" priority="8605"/>
  </conditionalFormatting>
  <conditionalFormatting sqref="G116">
    <cfRule type="duplicateValues" dxfId="11908" priority="8604"/>
  </conditionalFormatting>
  <conditionalFormatting sqref="G116">
    <cfRule type="duplicateValues" dxfId="11907" priority="8603"/>
  </conditionalFormatting>
  <conditionalFormatting sqref="G116">
    <cfRule type="duplicateValues" dxfId="11906" priority="8602"/>
  </conditionalFormatting>
  <conditionalFormatting sqref="G116">
    <cfRule type="duplicateValues" dxfId="11905" priority="8601"/>
  </conditionalFormatting>
  <conditionalFormatting sqref="G116">
    <cfRule type="duplicateValues" dxfId="11904" priority="8600"/>
  </conditionalFormatting>
  <conditionalFormatting sqref="G116">
    <cfRule type="duplicateValues" dxfId="11903" priority="8599"/>
  </conditionalFormatting>
  <conditionalFormatting sqref="G116">
    <cfRule type="duplicateValues" dxfId="11902" priority="8598"/>
  </conditionalFormatting>
  <conditionalFormatting sqref="G116">
    <cfRule type="duplicateValues" dxfId="11901" priority="8597"/>
  </conditionalFormatting>
  <conditionalFormatting sqref="G116">
    <cfRule type="duplicateValues" dxfId="11900" priority="8596"/>
  </conditionalFormatting>
  <conditionalFormatting sqref="G116">
    <cfRule type="duplicateValues" dxfId="11899" priority="8595"/>
  </conditionalFormatting>
  <conditionalFormatting sqref="G116">
    <cfRule type="duplicateValues" dxfId="11898" priority="8594"/>
  </conditionalFormatting>
  <conditionalFormatting sqref="G116">
    <cfRule type="duplicateValues" dxfId="11897" priority="8593"/>
  </conditionalFormatting>
  <conditionalFormatting sqref="G116">
    <cfRule type="duplicateValues" dxfId="11896" priority="8592"/>
  </conditionalFormatting>
  <conditionalFormatting sqref="G116">
    <cfRule type="duplicateValues" dxfId="11895" priority="8591"/>
  </conditionalFormatting>
  <conditionalFormatting sqref="G116">
    <cfRule type="duplicateValues" dxfId="11894" priority="8590"/>
  </conditionalFormatting>
  <conditionalFormatting sqref="G116">
    <cfRule type="duplicateValues" dxfId="11893" priority="8589"/>
  </conditionalFormatting>
  <conditionalFormatting sqref="G116">
    <cfRule type="duplicateValues" dxfId="11892" priority="8588"/>
  </conditionalFormatting>
  <conditionalFormatting sqref="G116">
    <cfRule type="duplicateValues" dxfId="11891" priority="8587"/>
  </conditionalFormatting>
  <conditionalFormatting sqref="G116">
    <cfRule type="duplicateValues" dxfId="11890" priority="8586"/>
  </conditionalFormatting>
  <conditionalFormatting sqref="G116">
    <cfRule type="duplicateValues" dxfId="11889" priority="8585"/>
  </conditionalFormatting>
  <conditionalFormatting sqref="G116">
    <cfRule type="duplicateValues" dxfId="11888" priority="8584"/>
  </conditionalFormatting>
  <conditionalFormatting sqref="G116">
    <cfRule type="duplicateValues" dxfId="11887" priority="8583"/>
  </conditionalFormatting>
  <conditionalFormatting sqref="G116">
    <cfRule type="duplicateValues" dxfId="11886" priority="8582"/>
  </conditionalFormatting>
  <conditionalFormatting sqref="G116">
    <cfRule type="duplicateValues" dxfId="11885" priority="8581"/>
  </conditionalFormatting>
  <conditionalFormatting sqref="G116">
    <cfRule type="duplicateValues" dxfId="11884" priority="8580"/>
  </conditionalFormatting>
  <conditionalFormatting sqref="G116">
    <cfRule type="duplicateValues" dxfId="11883" priority="8579"/>
  </conditionalFormatting>
  <conditionalFormatting sqref="G116">
    <cfRule type="duplicateValues" dxfId="11882" priority="8578"/>
  </conditionalFormatting>
  <conditionalFormatting sqref="G116">
    <cfRule type="duplicateValues" dxfId="11881" priority="8577"/>
  </conditionalFormatting>
  <conditionalFormatting sqref="G116">
    <cfRule type="duplicateValues" dxfId="11880" priority="8576"/>
  </conditionalFormatting>
  <conditionalFormatting sqref="G116">
    <cfRule type="duplicateValues" dxfId="11879" priority="8575"/>
  </conditionalFormatting>
  <conditionalFormatting sqref="G116">
    <cfRule type="duplicateValues" dxfId="11878" priority="8574"/>
  </conditionalFormatting>
  <conditionalFormatting sqref="G116">
    <cfRule type="duplicateValues" dxfId="11877" priority="8573"/>
  </conditionalFormatting>
  <conditionalFormatting sqref="G116">
    <cfRule type="duplicateValues" dxfId="11876" priority="8572"/>
  </conditionalFormatting>
  <conditionalFormatting sqref="G116">
    <cfRule type="duplicateValues" dxfId="11875" priority="8571"/>
  </conditionalFormatting>
  <conditionalFormatting sqref="G116">
    <cfRule type="duplicateValues" dxfId="11874" priority="8570"/>
  </conditionalFormatting>
  <conditionalFormatting sqref="G116">
    <cfRule type="duplicateValues" dxfId="11873" priority="8569"/>
  </conditionalFormatting>
  <conditionalFormatting sqref="G116">
    <cfRule type="duplicateValues" dxfId="11872" priority="8568"/>
  </conditionalFormatting>
  <conditionalFormatting sqref="G116">
    <cfRule type="duplicateValues" dxfId="11871" priority="8567"/>
  </conditionalFormatting>
  <conditionalFormatting sqref="G116">
    <cfRule type="duplicateValues" dxfId="11870" priority="8566"/>
  </conditionalFormatting>
  <conditionalFormatting sqref="G116">
    <cfRule type="duplicateValues" dxfId="11869" priority="8565"/>
  </conditionalFormatting>
  <conditionalFormatting sqref="G116">
    <cfRule type="duplicateValues" dxfId="11868" priority="8564"/>
  </conditionalFormatting>
  <conditionalFormatting sqref="G116">
    <cfRule type="duplicateValues" dxfId="11867" priority="8563"/>
  </conditionalFormatting>
  <conditionalFormatting sqref="G116">
    <cfRule type="duplicateValues" dxfId="11866" priority="8562"/>
  </conditionalFormatting>
  <conditionalFormatting sqref="G116">
    <cfRule type="duplicateValues" dxfId="11865" priority="8561"/>
  </conditionalFormatting>
  <conditionalFormatting sqref="G116">
    <cfRule type="duplicateValues" dxfId="11864" priority="8560"/>
  </conditionalFormatting>
  <conditionalFormatting sqref="G116">
    <cfRule type="duplicateValues" dxfId="11863" priority="8559"/>
  </conditionalFormatting>
  <conditionalFormatting sqref="G116">
    <cfRule type="duplicateValues" dxfId="11862" priority="8558"/>
  </conditionalFormatting>
  <conditionalFormatting sqref="G116">
    <cfRule type="duplicateValues" dxfId="11861" priority="8557"/>
  </conditionalFormatting>
  <conditionalFormatting sqref="G116">
    <cfRule type="duplicateValues" dxfId="11860" priority="8556"/>
  </conditionalFormatting>
  <conditionalFormatting sqref="G116">
    <cfRule type="duplicateValues" dxfId="11859" priority="8555"/>
  </conditionalFormatting>
  <conditionalFormatting sqref="G116">
    <cfRule type="duplicateValues" dxfId="11858" priority="8554"/>
  </conditionalFormatting>
  <conditionalFormatting sqref="G116">
    <cfRule type="duplicateValues" dxfId="11857" priority="8553"/>
  </conditionalFormatting>
  <conditionalFormatting sqref="G116">
    <cfRule type="duplicateValues" dxfId="11856" priority="8552"/>
  </conditionalFormatting>
  <conditionalFormatting sqref="G116">
    <cfRule type="duplicateValues" dxfId="11855" priority="8551"/>
  </conditionalFormatting>
  <conditionalFormatting sqref="G116">
    <cfRule type="duplicateValues" dxfId="11854" priority="8550"/>
  </conditionalFormatting>
  <conditionalFormatting sqref="G116">
    <cfRule type="duplicateValues" dxfId="11853" priority="8549"/>
  </conditionalFormatting>
  <conditionalFormatting sqref="G116">
    <cfRule type="duplicateValues" dxfId="11852" priority="8548"/>
  </conditionalFormatting>
  <conditionalFormatting sqref="G116">
    <cfRule type="duplicateValues" dxfId="11851" priority="8547"/>
  </conditionalFormatting>
  <conditionalFormatting sqref="G116">
    <cfRule type="duplicateValues" dxfId="11850" priority="8546"/>
  </conditionalFormatting>
  <conditionalFormatting sqref="G116">
    <cfRule type="duplicateValues" dxfId="11849" priority="8545"/>
  </conditionalFormatting>
  <conditionalFormatting sqref="G116">
    <cfRule type="duplicateValues" dxfId="11848" priority="8544"/>
  </conditionalFormatting>
  <conditionalFormatting sqref="G116">
    <cfRule type="duplicateValues" dxfId="11847" priority="8543"/>
  </conditionalFormatting>
  <conditionalFormatting sqref="G116">
    <cfRule type="duplicateValues" dxfId="11846" priority="8542"/>
  </conditionalFormatting>
  <conditionalFormatting sqref="G116">
    <cfRule type="duplicateValues" dxfId="11845" priority="8541"/>
  </conditionalFormatting>
  <conditionalFormatting sqref="G116">
    <cfRule type="duplicateValues" dxfId="11844" priority="8540"/>
  </conditionalFormatting>
  <conditionalFormatting sqref="G116">
    <cfRule type="duplicateValues" dxfId="11843" priority="8539"/>
  </conditionalFormatting>
  <conditionalFormatting sqref="G116">
    <cfRule type="duplicateValues" dxfId="11842" priority="8538"/>
  </conditionalFormatting>
  <conditionalFormatting sqref="G116">
    <cfRule type="duplicateValues" dxfId="11841" priority="8537"/>
  </conditionalFormatting>
  <conditionalFormatting sqref="G116">
    <cfRule type="duplicateValues" dxfId="11840" priority="8536"/>
  </conditionalFormatting>
  <conditionalFormatting sqref="G116">
    <cfRule type="duplicateValues" dxfId="11839" priority="8535"/>
  </conditionalFormatting>
  <conditionalFormatting sqref="G116">
    <cfRule type="duplicateValues" dxfId="11838" priority="8534"/>
  </conditionalFormatting>
  <conditionalFormatting sqref="G116">
    <cfRule type="duplicateValues" dxfId="11837" priority="8533"/>
  </conditionalFormatting>
  <conditionalFormatting sqref="G116">
    <cfRule type="duplicateValues" dxfId="11836" priority="8532"/>
  </conditionalFormatting>
  <conditionalFormatting sqref="G116">
    <cfRule type="duplicateValues" dxfId="11835" priority="8531"/>
  </conditionalFormatting>
  <conditionalFormatting sqref="G116">
    <cfRule type="duplicateValues" dxfId="11834" priority="8530"/>
  </conditionalFormatting>
  <conditionalFormatting sqref="G116">
    <cfRule type="duplicateValues" dxfId="11833" priority="8529"/>
  </conditionalFormatting>
  <conditionalFormatting sqref="G116">
    <cfRule type="duplicateValues" dxfId="11832" priority="8528"/>
  </conditionalFormatting>
  <conditionalFormatting sqref="G116">
    <cfRule type="duplicateValues" dxfId="11831" priority="8527"/>
  </conditionalFormatting>
  <conditionalFormatting sqref="G116">
    <cfRule type="duplicateValues" dxfId="11830" priority="8526"/>
  </conditionalFormatting>
  <conditionalFormatting sqref="G116">
    <cfRule type="duplicateValues" dxfId="11829" priority="8525"/>
  </conditionalFormatting>
  <conditionalFormatting sqref="G116">
    <cfRule type="duplicateValues" dxfId="11828" priority="8524"/>
  </conditionalFormatting>
  <conditionalFormatting sqref="G116">
    <cfRule type="duplicateValues" dxfId="11827" priority="8523"/>
  </conditionalFormatting>
  <conditionalFormatting sqref="G116">
    <cfRule type="duplicateValues" dxfId="11826" priority="8522"/>
  </conditionalFormatting>
  <conditionalFormatting sqref="G116">
    <cfRule type="duplicateValues" dxfId="11825" priority="8521"/>
  </conditionalFormatting>
  <conditionalFormatting sqref="G116">
    <cfRule type="duplicateValues" dxfId="11824" priority="8520"/>
  </conditionalFormatting>
  <conditionalFormatting sqref="G116">
    <cfRule type="duplicateValues" dxfId="11823" priority="8519"/>
  </conditionalFormatting>
  <conditionalFormatting sqref="G116">
    <cfRule type="duplicateValues" dxfId="11822" priority="8518"/>
  </conditionalFormatting>
  <conditionalFormatting sqref="G116">
    <cfRule type="duplicateValues" dxfId="11821" priority="8517"/>
  </conditionalFormatting>
  <conditionalFormatting sqref="G116">
    <cfRule type="duplicateValues" dxfId="11820" priority="8516"/>
  </conditionalFormatting>
  <conditionalFormatting sqref="G116">
    <cfRule type="duplicateValues" dxfId="11819" priority="8515"/>
  </conditionalFormatting>
  <conditionalFormatting sqref="G116">
    <cfRule type="duplicateValues" dxfId="11818" priority="8514"/>
  </conditionalFormatting>
  <conditionalFormatting sqref="G116">
    <cfRule type="duplicateValues" dxfId="11817" priority="8513"/>
  </conditionalFormatting>
  <conditionalFormatting sqref="G116">
    <cfRule type="duplicateValues" dxfId="11816" priority="8512"/>
  </conditionalFormatting>
  <conditionalFormatting sqref="G116">
    <cfRule type="duplicateValues" dxfId="11815" priority="8511"/>
  </conditionalFormatting>
  <conditionalFormatting sqref="G116">
    <cfRule type="duplicateValues" dxfId="11814" priority="8510"/>
  </conditionalFormatting>
  <conditionalFormatting sqref="G116">
    <cfRule type="duplicateValues" dxfId="11813" priority="8509"/>
  </conditionalFormatting>
  <conditionalFormatting sqref="G116">
    <cfRule type="duplicateValues" dxfId="11812" priority="8508"/>
  </conditionalFormatting>
  <conditionalFormatting sqref="G116">
    <cfRule type="duplicateValues" dxfId="11811" priority="8507"/>
  </conditionalFormatting>
  <conditionalFormatting sqref="G116">
    <cfRule type="duplicateValues" dxfId="11810" priority="8506"/>
  </conditionalFormatting>
  <conditionalFormatting sqref="G116">
    <cfRule type="duplicateValues" dxfId="11809" priority="8505"/>
  </conditionalFormatting>
  <conditionalFormatting sqref="G116">
    <cfRule type="duplicateValues" dxfId="11808" priority="8504"/>
  </conditionalFormatting>
  <conditionalFormatting sqref="G116">
    <cfRule type="duplicateValues" dxfId="11807" priority="8503"/>
  </conditionalFormatting>
  <conditionalFormatting sqref="G116">
    <cfRule type="duplicateValues" dxfId="11806" priority="8502"/>
  </conditionalFormatting>
  <conditionalFormatting sqref="G116">
    <cfRule type="duplicateValues" dxfId="11805" priority="8501"/>
  </conditionalFormatting>
  <conditionalFormatting sqref="G116">
    <cfRule type="duplicateValues" dxfId="11804" priority="8500"/>
  </conditionalFormatting>
  <conditionalFormatting sqref="G116">
    <cfRule type="duplicateValues" dxfId="11803" priority="8499"/>
  </conditionalFormatting>
  <conditionalFormatting sqref="G116">
    <cfRule type="duplicateValues" dxfId="11802" priority="8498"/>
  </conditionalFormatting>
  <conditionalFormatting sqref="G116">
    <cfRule type="duplicateValues" dxfId="11801" priority="8497"/>
  </conditionalFormatting>
  <conditionalFormatting sqref="G116">
    <cfRule type="duplicateValues" dxfId="11800" priority="8496"/>
  </conditionalFormatting>
  <conditionalFormatting sqref="G116">
    <cfRule type="duplicateValues" dxfId="11799" priority="8495"/>
  </conditionalFormatting>
  <conditionalFormatting sqref="G116">
    <cfRule type="duplicateValues" dxfId="11798" priority="8494"/>
  </conditionalFormatting>
  <conditionalFormatting sqref="G116">
    <cfRule type="duplicateValues" dxfId="11797" priority="8493"/>
  </conditionalFormatting>
  <conditionalFormatting sqref="G116">
    <cfRule type="duplicateValues" dxfId="11796" priority="8492"/>
  </conditionalFormatting>
  <conditionalFormatting sqref="G116">
    <cfRule type="duplicateValues" dxfId="11795" priority="8491"/>
  </conditionalFormatting>
  <conditionalFormatting sqref="G116">
    <cfRule type="duplicateValues" dxfId="11794" priority="8490"/>
  </conditionalFormatting>
  <conditionalFormatting sqref="G116">
    <cfRule type="duplicateValues" dxfId="11793" priority="8489"/>
  </conditionalFormatting>
  <conditionalFormatting sqref="G116">
    <cfRule type="duplicateValues" dxfId="11792" priority="8488"/>
  </conditionalFormatting>
  <conditionalFormatting sqref="G116">
    <cfRule type="duplicateValues" dxfId="11791" priority="8487"/>
  </conditionalFormatting>
  <conditionalFormatting sqref="G116">
    <cfRule type="duplicateValues" dxfId="11790" priority="8486"/>
  </conditionalFormatting>
  <conditionalFormatting sqref="G116">
    <cfRule type="duplicateValues" dxfId="11789" priority="8485"/>
  </conditionalFormatting>
  <conditionalFormatting sqref="G116">
    <cfRule type="duplicateValues" dxfId="11788" priority="8484"/>
  </conditionalFormatting>
  <conditionalFormatting sqref="G116">
    <cfRule type="duplicateValues" dxfId="11787" priority="8483"/>
  </conditionalFormatting>
  <conditionalFormatting sqref="G116">
    <cfRule type="duplicateValues" dxfId="11786" priority="8482"/>
  </conditionalFormatting>
  <conditionalFormatting sqref="G116">
    <cfRule type="duplicateValues" dxfId="11785" priority="8481"/>
  </conditionalFormatting>
  <conditionalFormatting sqref="G116">
    <cfRule type="duplicateValues" dxfId="11784" priority="8480"/>
  </conditionalFormatting>
  <conditionalFormatting sqref="G116">
    <cfRule type="duplicateValues" dxfId="11783" priority="8479"/>
  </conditionalFormatting>
  <conditionalFormatting sqref="G116">
    <cfRule type="duplicateValues" dxfId="11782" priority="8478"/>
  </conditionalFormatting>
  <conditionalFormatting sqref="G116">
    <cfRule type="duplicateValues" dxfId="11781" priority="8477"/>
  </conditionalFormatting>
  <conditionalFormatting sqref="G116">
    <cfRule type="duplicateValues" dxfId="11780" priority="8476"/>
  </conditionalFormatting>
  <conditionalFormatting sqref="G116">
    <cfRule type="duplicateValues" dxfId="11779" priority="8475"/>
  </conditionalFormatting>
  <conditionalFormatting sqref="G116">
    <cfRule type="duplicateValues" dxfId="11778" priority="8474"/>
  </conditionalFormatting>
  <conditionalFormatting sqref="G116">
    <cfRule type="duplicateValues" dxfId="11777" priority="8473"/>
  </conditionalFormatting>
  <conditionalFormatting sqref="G116">
    <cfRule type="duplicateValues" dxfId="11776" priority="8472"/>
  </conditionalFormatting>
  <conditionalFormatting sqref="G116">
    <cfRule type="duplicateValues" dxfId="11775" priority="8471"/>
  </conditionalFormatting>
  <conditionalFormatting sqref="G116">
    <cfRule type="duplicateValues" dxfId="11774" priority="8470"/>
  </conditionalFormatting>
  <conditionalFormatting sqref="G116">
    <cfRule type="duplicateValues" dxfId="11773" priority="8469"/>
  </conditionalFormatting>
  <conditionalFormatting sqref="G116">
    <cfRule type="duplicateValues" dxfId="11772" priority="8468"/>
  </conditionalFormatting>
  <conditionalFormatting sqref="G119">
    <cfRule type="duplicateValues" dxfId="11771" priority="8467"/>
  </conditionalFormatting>
  <conditionalFormatting sqref="G129">
    <cfRule type="duplicateValues" dxfId="11770" priority="8466"/>
  </conditionalFormatting>
  <conditionalFormatting sqref="G129">
    <cfRule type="duplicateValues" dxfId="11769" priority="8465"/>
  </conditionalFormatting>
  <conditionalFormatting sqref="G129">
    <cfRule type="duplicateValues" dxfId="11768" priority="8464"/>
  </conditionalFormatting>
  <conditionalFormatting sqref="G129">
    <cfRule type="duplicateValues" dxfId="11767" priority="8463"/>
  </conditionalFormatting>
  <conditionalFormatting sqref="G129">
    <cfRule type="duplicateValues" dxfId="11766" priority="8462"/>
  </conditionalFormatting>
  <conditionalFormatting sqref="G129">
    <cfRule type="duplicateValues" dxfId="11765" priority="8461"/>
  </conditionalFormatting>
  <conditionalFormatting sqref="G129">
    <cfRule type="duplicateValues" dxfId="11764" priority="8460"/>
  </conditionalFormatting>
  <conditionalFormatting sqref="G129">
    <cfRule type="duplicateValues" dxfId="11763" priority="8459"/>
  </conditionalFormatting>
  <conditionalFormatting sqref="G129">
    <cfRule type="duplicateValues" dxfId="11762" priority="8458"/>
  </conditionalFormatting>
  <conditionalFormatting sqref="G129">
    <cfRule type="duplicateValues" dxfId="11761" priority="8457"/>
  </conditionalFormatting>
  <conditionalFormatting sqref="G129">
    <cfRule type="duplicateValues" dxfId="11760" priority="8456"/>
  </conditionalFormatting>
  <conditionalFormatting sqref="G129">
    <cfRule type="duplicateValues" dxfId="11759" priority="8455"/>
  </conditionalFormatting>
  <conditionalFormatting sqref="G129">
    <cfRule type="duplicateValues" dxfId="11758" priority="8454"/>
  </conditionalFormatting>
  <conditionalFormatting sqref="G129">
    <cfRule type="duplicateValues" dxfId="11757" priority="8453"/>
  </conditionalFormatting>
  <conditionalFormatting sqref="G129">
    <cfRule type="duplicateValues" dxfId="11756" priority="8452"/>
  </conditionalFormatting>
  <conditionalFormatting sqref="G129">
    <cfRule type="duplicateValues" dxfId="11755" priority="8451"/>
  </conditionalFormatting>
  <conditionalFormatting sqref="G129">
    <cfRule type="duplicateValues" dxfId="11754" priority="8450"/>
  </conditionalFormatting>
  <conditionalFormatting sqref="G129">
    <cfRule type="duplicateValues" dxfId="11753" priority="8449"/>
  </conditionalFormatting>
  <conditionalFormatting sqref="G129">
    <cfRule type="duplicateValues" dxfId="11752" priority="8448"/>
  </conditionalFormatting>
  <conditionalFormatting sqref="G129">
    <cfRule type="duplicateValues" dxfId="11751" priority="8447"/>
  </conditionalFormatting>
  <conditionalFormatting sqref="G129">
    <cfRule type="duplicateValues" dxfId="11750" priority="8446"/>
  </conditionalFormatting>
  <conditionalFormatting sqref="G129">
    <cfRule type="duplicateValues" dxfId="11749" priority="8445"/>
  </conditionalFormatting>
  <conditionalFormatting sqref="G129">
    <cfRule type="duplicateValues" dxfId="11748" priority="8444"/>
  </conditionalFormatting>
  <conditionalFormatting sqref="G129">
    <cfRule type="duplicateValues" dxfId="11747" priority="8443"/>
  </conditionalFormatting>
  <conditionalFormatting sqref="G129">
    <cfRule type="duplicateValues" dxfId="11746" priority="8442"/>
  </conditionalFormatting>
  <conditionalFormatting sqref="G129">
    <cfRule type="duplicateValues" dxfId="11745" priority="8441"/>
  </conditionalFormatting>
  <conditionalFormatting sqref="G129">
    <cfRule type="duplicateValues" dxfId="11744" priority="8440"/>
  </conditionalFormatting>
  <conditionalFormatting sqref="G129">
    <cfRule type="duplicateValues" dxfId="11743" priority="8439"/>
  </conditionalFormatting>
  <conditionalFormatting sqref="G129">
    <cfRule type="duplicateValues" dxfId="11742" priority="8438"/>
  </conditionalFormatting>
  <conditionalFormatting sqref="G129">
    <cfRule type="duplicateValues" dxfId="11741" priority="8437"/>
  </conditionalFormatting>
  <conditionalFormatting sqref="G129">
    <cfRule type="duplicateValues" dxfId="11740" priority="8436"/>
  </conditionalFormatting>
  <conditionalFormatting sqref="G129">
    <cfRule type="duplicateValues" dxfId="11739" priority="8435"/>
  </conditionalFormatting>
  <conditionalFormatting sqref="G129">
    <cfRule type="duplicateValues" dxfId="11738" priority="8434"/>
  </conditionalFormatting>
  <conditionalFormatting sqref="G129">
    <cfRule type="duplicateValues" dxfId="11737" priority="8433"/>
  </conditionalFormatting>
  <conditionalFormatting sqref="G129">
    <cfRule type="duplicateValues" dxfId="11736" priority="8432"/>
  </conditionalFormatting>
  <conditionalFormatting sqref="G129">
    <cfRule type="duplicateValues" dxfId="11735" priority="8431"/>
  </conditionalFormatting>
  <conditionalFormatting sqref="G129">
    <cfRule type="duplicateValues" dxfId="11734" priority="8430"/>
  </conditionalFormatting>
  <conditionalFormatting sqref="G129">
    <cfRule type="duplicateValues" dxfId="11733" priority="8429"/>
  </conditionalFormatting>
  <conditionalFormatting sqref="G129">
    <cfRule type="duplicateValues" dxfId="11732" priority="8428"/>
  </conditionalFormatting>
  <conditionalFormatting sqref="G129">
    <cfRule type="duplicateValues" dxfId="11731" priority="8427"/>
  </conditionalFormatting>
  <conditionalFormatting sqref="G129">
    <cfRule type="duplicateValues" dxfId="11730" priority="8426"/>
  </conditionalFormatting>
  <conditionalFormatting sqref="G129">
    <cfRule type="duplicateValues" dxfId="11729" priority="8425"/>
  </conditionalFormatting>
  <conditionalFormatting sqref="G129">
    <cfRule type="duplicateValues" dxfId="11728" priority="8424"/>
  </conditionalFormatting>
  <conditionalFormatting sqref="G129">
    <cfRule type="duplicateValues" dxfId="11727" priority="8423"/>
  </conditionalFormatting>
  <conditionalFormatting sqref="G129">
    <cfRule type="duplicateValues" dxfId="11726" priority="8422"/>
  </conditionalFormatting>
  <conditionalFormatting sqref="G129">
    <cfRule type="duplicateValues" dxfId="11725" priority="8421"/>
  </conditionalFormatting>
  <conditionalFormatting sqref="G129">
    <cfRule type="duplicateValues" dxfId="11724" priority="8420"/>
  </conditionalFormatting>
  <conditionalFormatting sqref="G129">
    <cfRule type="duplicateValues" dxfId="11723" priority="8419"/>
  </conditionalFormatting>
  <conditionalFormatting sqref="G129">
    <cfRule type="duplicateValues" dxfId="11722" priority="8418"/>
  </conditionalFormatting>
  <conditionalFormatting sqref="G129">
    <cfRule type="duplicateValues" dxfId="11721" priority="8417"/>
  </conditionalFormatting>
  <conditionalFormatting sqref="G129">
    <cfRule type="duplicateValues" dxfId="11720" priority="8416"/>
  </conditionalFormatting>
  <conditionalFormatting sqref="G129">
    <cfRule type="duplicateValues" dxfId="11719" priority="8415"/>
  </conditionalFormatting>
  <conditionalFormatting sqref="G129">
    <cfRule type="duplicateValues" dxfId="11718" priority="8414"/>
  </conditionalFormatting>
  <conditionalFormatting sqref="G129">
    <cfRule type="duplicateValues" dxfId="11717" priority="8413"/>
  </conditionalFormatting>
  <conditionalFormatting sqref="G129">
    <cfRule type="duplicateValues" dxfId="11716" priority="8412"/>
  </conditionalFormatting>
  <conditionalFormatting sqref="G129">
    <cfRule type="duplicateValues" dxfId="11715" priority="8411"/>
  </conditionalFormatting>
  <conditionalFormatting sqref="G129">
    <cfRule type="duplicateValues" dxfId="11714" priority="8410"/>
  </conditionalFormatting>
  <conditionalFormatting sqref="G129">
    <cfRule type="duplicateValues" dxfId="11713" priority="8409"/>
  </conditionalFormatting>
  <conditionalFormatting sqref="G129">
    <cfRule type="duplicateValues" dxfId="11712" priority="8408"/>
  </conditionalFormatting>
  <conditionalFormatting sqref="G129">
    <cfRule type="duplicateValues" dxfId="11711" priority="8407"/>
  </conditionalFormatting>
  <conditionalFormatting sqref="G129">
    <cfRule type="duplicateValues" dxfId="11710" priority="8406"/>
  </conditionalFormatting>
  <conditionalFormatting sqref="G129">
    <cfRule type="duplicateValues" dxfId="11709" priority="8405"/>
  </conditionalFormatting>
  <conditionalFormatting sqref="G129">
    <cfRule type="duplicateValues" dxfId="11708" priority="8404"/>
  </conditionalFormatting>
  <conditionalFormatting sqref="G129">
    <cfRule type="duplicateValues" dxfId="11707" priority="8403"/>
  </conditionalFormatting>
  <conditionalFormatting sqref="G129">
    <cfRule type="duplicateValues" dxfId="11706" priority="8402"/>
  </conditionalFormatting>
  <conditionalFormatting sqref="G129">
    <cfRule type="duplicateValues" dxfId="11705" priority="8401"/>
  </conditionalFormatting>
  <conditionalFormatting sqref="G129">
    <cfRule type="duplicateValues" dxfId="11704" priority="8400"/>
  </conditionalFormatting>
  <conditionalFormatting sqref="G129">
    <cfRule type="duplicateValues" dxfId="11703" priority="8399"/>
  </conditionalFormatting>
  <conditionalFormatting sqref="G129">
    <cfRule type="duplicateValues" dxfId="11702" priority="8398"/>
  </conditionalFormatting>
  <conditionalFormatting sqref="G130">
    <cfRule type="duplicateValues" dxfId="11701" priority="8397"/>
  </conditionalFormatting>
  <conditionalFormatting sqref="G131">
    <cfRule type="duplicateValues" dxfId="11700" priority="8396"/>
  </conditionalFormatting>
  <conditionalFormatting sqref="G131">
    <cfRule type="duplicateValues" dxfId="11699" priority="8395"/>
  </conditionalFormatting>
  <conditionalFormatting sqref="G131">
    <cfRule type="duplicateValues" dxfId="11698" priority="8394"/>
  </conditionalFormatting>
  <conditionalFormatting sqref="G131">
    <cfRule type="duplicateValues" dxfId="11697" priority="8393"/>
  </conditionalFormatting>
  <conditionalFormatting sqref="G131">
    <cfRule type="duplicateValues" dxfId="11696" priority="8392"/>
  </conditionalFormatting>
  <conditionalFormatting sqref="G131">
    <cfRule type="duplicateValues" dxfId="11695" priority="8391"/>
  </conditionalFormatting>
  <conditionalFormatting sqref="G131">
    <cfRule type="duplicateValues" dxfId="11694" priority="8390"/>
  </conditionalFormatting>
  <conditionalFormatting sqref="G131">
    <cfRule type="duplicateValues" dxfId="11693" priority="8389"/>
  </conditionalFormatting>
  <conditionalFormatting sqref="G131">
    <cfRule type="duplicateValues" dxfId="11692" priority="8388"/>
  </conditionalFormatting>
  <conditionalFormatting sqref="G131">
    <cfRule type="duplicateValues" dxfId="11691" priority="8387"/>
  </conditionalFormatting>
  <conditionalFormatting sqref="G131">
    <cfRule type="duplicateValues" dxfId="11690" priority="8386"/>
  </conditionalFormatting>
  <conditionalFormatting sqref="G131">
    <cfRule type="duplicateValues" dxfId="11689" priority="8385"/>
  </conditionalFormatting>
  <conditionalFormatting sqref="G131">
    <cfRule type="duplicateValues" dxfId="11688" priority="8384"/>
  </conditionalFormatting>
  <conditionalFormatting sqref="G131">
    <cfRule type="duplicateValues" dxfId="11687" priority="8383"/>
  </conditionalFormatting>
  <conditionalFormatting sqref="G131">
    <cfRule type="duplicateValues" dxfId="11686" priority="8382"/>
  </conditionalFormatting>
  <conditionalFormatting sqref="G131">
    <cfRule type="duplicateValues" dxfId="11685" priority="8381"/>
  </conditionalFormatting>
  <conditionalFormatting sqref="G131">
    <cfRule type="duplicateValues" dxfId="11684" priority="8380"/>
  </conditionalFormatting>
  <conditionalFormatting sqref="G131">
    <cfRule type="duplicateValues" dxfId="11683" priority="8379"/>
  </conditionalFormatting>
  <conditionalFormatting sqref="G131">
    <cfRule type="duplicateValues" dxfId="11682" priority="8378"/>
  </conditionalFormatting>
  <conditionalFormatting sqref="G131">
    <cfRule type="duplicateValues" dxfId="11681" priority="8377"/>
  </conditionalFormatting>
  <conditionalFormatting sqref="G131">
    <cfRule type="duplicateValues" dxfId="11680" priority="8376"/>
  </conditionalFormatting>
  <conditionalFormatting sqref="G131">
    <cfRule type="duplicateValues" dxfId="11679" priority="8375"/>
  </conditionalFormatting>
  <conditionalFormatting sqref="G131">
    <cfRule type="duplicateValues" dxfId="11678" priority="8374"/>
  </conditionalFormatting>
  <conditionalFormatting sqref="G131">
    <cfRule type="duplicateValues" dxfId="11677" priority="8373"/>
  </conditionalFormatting>
  <conditionalFormatting sqref="G131">
    <cfRule type="duplicateValues" dxfId="11676" priority="8372"/>
  </conditionalFormatting>
  <conditionalFormatting sqref="G131">
    <cfRule type="duplicateValues" dxfId="11675" priority="8371"/>
  </conditionalFormatting>
  <conditionalFormatting sqref="G131">
    <cfRule type="duplicateValues" dxfId="11674" priority="8370"/>
  </conditionalFormatting>
  <conditionalFormatting sqref="G131">
    <cfRule type="duplicateValues" dxfId="11673" priority="8369"/>
  </conditionalFormatting>
  <conditionalFormatting sqref="G131">
    <cfRule type="duplicateValues" dxfId="11672" priority="8368"/>
  </conditionalFormatting>
  <conditionalFormatting sqref="G131">
    <cfRule type="duplicateValues" dxfId="11671" priority="8367"/>
  </conditionalFormatting>
  <conditionalFormatting sqref="G131">
    <cfRule type="duplicateValues" dxfId="11670" priority="8366"/>
  </conditionalFormatting>
  <conditionalFormatting sqref="G131">
    <cfRule type="duplicateValues" dxfId="11669" priority="8365"/>
  </conditionalFormatting>
  <conditionalFormatting sqref="G131">
    <cfRule type="duplicateValues" dxfId="11668" priority="8364"/>
  </conditionalFormatting>
  <conditionalFormatting sqref="G131">
    <cfRule type="duplicateValues" dxfId="11667" priority="8363"/>
  </conditionalFormatting>
  <conditionalFormatting sqref="G131">
    <cfRule type="duplicateValues" dxfId="11666" priority="8362"/>
  </conditionalFormatting>
  <conditionalFormatting sqref="G131">
    <cfRule type="duplicateValues" dxfId="11665" priority="8361"/>
  </conditionalFormatting>
  <conditionalFormatting sqref="G131">
    <cfRule type="duplicateValues" dxfId="11664" priority="8360"/>
  </conditionalFormatting>
  <conditionalFormatting sqref="G131">
    <cfRule type="duplicateValues" dxfId="11663" priority="8359"/>
  </conditionalFormatting>
  <conditionalFormatting sqref="G131">
    <cfRule type="duplicateValues" dxfId="11662" priority="8358"/>
  </conditionalFormatting>
  <conditionalFormatting sqref="G131">
    <cfRule type="duplicateValues" dxfId="11661" priority="8357"/>
  </conditionalFormatting>
  <conditionalFormatting sqref="G131">
    <cfRule type="duplicateValues" dxfId="11660" priority="8356"/>
  </conditionalFormatting>
  <conditionalFormatting sqref="G131">
    <cfRule type="duplicateValues" dxfId="11659" priority="8355"/>
  </conditionalFormatting>
  <conditionalFormatting sqref="G131">
    <cfRule type="duplicateValues" dxfId="11658" priority="8354"/>
  </conditionalFormatting>
  <conditionalFormatting sqref="G131">
    <cfRule type="duplicateValues" dxfId="11657" priority="8353"/>
  </conditionalFormatting>
  <conditionalFormatting sqref="G131">
    <cfRule type="duplicateValues" dxfId="11656" priority="8352"/>
  </conditionalFormatting>
  <conditionalFormatting sqref="G131">
    <cfRule type="duplicateValues" dxfId="11655" priority="8351"/>
  </conditionalFormatting>
  <conditionalFormatting sqref="G131">
    <cfRule type="duplicateValues" dxfId="11654" priority="8350"/>
  </conditionalFormatting>
  <conditionalFormatting sqref="G131">
    <cfRule type="duplicateValues" dxfId="11653" priority="8349"/>
  </conditionalFormatting>
  <conditionalFormatting sqref="G131">
    <cfRule type="duplicateValues" dxfId="11652" priority="8348"/>
  </conditionalFormatting>
  <conditionalFormatting sqref="G131">
    <cfRule type="duplicateValues" dxfId="11651" priority="8347"/>
  </conditionalFormatting>
  <conditionalFormatting sqref="G131">
    <cfRule type="duplicateValues" dxfId="11650" priority="8346"/>
  </conditionalFormatting>
  <conditionalFormatting sqref="G131">
    <cfRule type="duplicateValues" dxfId="11649" priority="8345"/>
  </conditionalFormatting>
  <conditionalFormatting sqref="G131">
    <cfRule type="duplicateValues" dxfId="11648" priority="8344"/>
  </conditionalFormatting>
  <conditionalFormatting sqref="G131">
    <cfRule type="duplicateValues" dxfId="11647" priority="8343"/>
  </conditionalFormatting>
  <conditionalFormatting sqref="G131">
    <cfRule type="duplicateValues" dxfId="11646" priority="8342"/>
  </conditionalFormatting>
  <conditionalFormatting sqref="G131">
    <cfRule type="duplicateValues" dxfId="11645" priority="8341"/>
  </conditionalFormatting>
  <conditionalFormatting sqref="G131">
    <cfRule type="duplicateValues" dxfId="11644" priority="8340"/>
  </conditionalFormatting>
  <conditionalFormatting sqref="G131">
    <cfRule type="duplicateValues" dxfId="11643" priority="8339"/>
  </conditionalFormatting>
  <conditionalFormatting sqref="G131">
    <cfRule type="duplicateValues" dxfId="11642" priority="8338"/>
  </conditionalFormatting>
  <conditionalFormatting sqref="G131">
    <cfRule type="duplicateValues" dxfId="11641" priority="8337"/>
  </conditionalFormatting>
  <conditionalFormatting sqref="G131">
    <cfRule type="duplicateValues" dxfId="11640" priority="8336"/>
  </conditionalFormatting>
  <conditionalFormatting sqref="G131">
    <cfRule type="duplicateValues" dxfId="11639" priority="8335"/>
  </conditionalFormatting>
  <conditionalFormatting sqref="G131">
    <cfRule type="duplicateValues" dxfId="11638" priority="8334"/>
  </conditionalFormatting>
  <conditionalFormatting sqref="G131">
    <cfRule type="duplicateValues" dxfId="11637" priority="8333"/>
  </conditionalFormatting>
  <conditionalFormatting sqref="G131">
    <cfRule type="duplicateValues" dxfId="11636" priority="8332"/>
  </conditionalFormatting>
  <conditionalFormatting sqref="G131">
    <cfRule type="duplicateValues" dxfId="11635" priority="8331"/>
  </conditionalFormatting>
  <conditionalFormatting sqref="G131">
    <cfRule type="duplicateValues" dxfId="11634" priority="8330"/>
  </conditionalFormatting>
  <conditionalFormatting sqref="G131">
    <cfRule type="duplicateValues" dxfId="11633" priority="8329"/>
  </conditionalFormatting>
  <conditionalFormatting sqref="G131">
    <cfRule type="duplicateValues" dxfId="11632" priority="8328"/>
  </conditionalFormatting>
  <conditionalFormatting sqref="G132">
    <cfRule type="duplicateValues" dxfId="11631" priority="8327"/>
  </conditionalFormatting>
  <conditionalFormatting sqref="G130">
    <cfRule type="duplicateValues" dxfId="11630" priority="8326"/>
  </conditionalFormatting>
  <conditionalFormatting sqref="G130">
    <cfRule type="duplicateValues" dxfId="11629" priority="8325"/>
  </conditionalFormatting>
  <conditionalFormatting sqref="G130">
    <cfRule type="duplicateValues" dxfId="11628" priority="8324"/>
  </conditionalFormatting>
  <conditionalFormatting sqref="G130">
    <cfRule type="duplicateValues" dxfId="11627" priority="8323"/>
  </conditionalFormatting>
  <conditionalFormatting sqref="G130">
    <cfRule type="duplicateValues" dxfId="11626" priority="8322"/>
  </conditionalFormatting>
  <conditionalFormatting sqref="G130">
    <cfRule type="duplicateValues" dxfId="11625" priority="8321"/>
  </conditionalFormatting>
  <conditionalFormatting sqref="G130">
    <cfRule type="duplicateValues" dxfId="11624" priority="8320"/>
  </conditionalFormatting>
  <conditionalFormatting sqref="G130">
    <cfRule type="duplicateValues" dxfId="11623" priority="8319"/>
  </conditionalFormatting>
  <conditionalFormatting sqref="G130">
    <cfRule type="duplicateValues" dxfId="11622" priority="8318"/>
  </conditionalFormatting>
  <conditionalFormatting sqref="G130">
    <cfRule type="duplicateValues" dxfId="11621" priority="8317"/>
  </conditionalFormatting>
  <conditionalFormatting sqref="G130">
    <cfRule type="duplicateValues" dxfId="11620" priority="8316"/>
  </conditionalFormatting>
  <conditionalFormatting sqref="G130">
    <cfRule type="duplicateValues" dxfId="11619" priority="8315"/>
  </conditionalFormatting>
  <conditionalFormatting sqref="G130">
    <cfRule type="duplicateValues" dxfId="11618" priority="8314"/>
  </conditionalFormatting>
  <conditionalFormatting sqref="G130">
    <cfRule type="duplicateValues" dxfId="11617" priority="8313"/>
  </conditionalFormatting>
  <conditionalFormatting sqref="G130">
    <cfRule type="duplicateValues" dxfId="11616" priority="8312"/>
  </conditionalFormatting>
  <conditionalFormatting sqref="G130">
    <cfRule type="duplicateValues" dxfId="11615" priority="8311"/>
  </conditionalFormatting>
  <conditionalFormatting sqref="G130">
    <cfRule type="duplicateValues" dxfId="11614" priority="8310"/>
  </conditionalFormatting>
  <conditionalFormatting sqref="G130">
    <cfRule type="duplicateValues" dxfId="11613" priority="8309"/>
  </conditionalFormatting>
  <conditionalFormatting sqref="G130">
    <cfRule type="duplicateValues" dxfId="11612" priority="8308"/>
  </conditionalFormatting>
  <conditionalFormatting sqref="G130">
    <cfRule type="duplicateValues" dxfId="11611" priority="8307"/>
  </conditionalFormatting>
  <conditionalFormatting sqref="G130">
    <cfRule type="duplicateValues" dxfId="11610" priority="8306"/>
  </conditionalFormatting>
  <conditionalFormatting sqref="G130">
    <cfRule type="duplicateValues" dxfId="11609" priority="8305"/>
  </conditionalFormatting>
  <conditionalFormatting sqref="G130">
    <cfRule type="duplicateValues" dxfId="11608" priority="8304"/>
  </conditionalFormatting>
  <conditionalFormatting sqref="G130">
    <cfRule type="duplicateValues" dxfId="11607" priority="8303"/>
  </conditionalFormatting>
  <conditionalFormatting sqref="G130">
    <cfRule type="duplicateValues" dxfId="11606" priority="8302"/>
  </conditionalFormatting>
  <conditionalFormatting sqref="G130">
    <cfRule type="duplicateValues" dxfId="11605" priority="8301"/>
  </conditionalFormatting>
  <conditionalFormatting sqref="G130">
    <cfRule type="duplicateValues" dxfId="11604" priority="8300"/>
  </conditionalFormatting>
  <conditionalFormatting sqref="G130">
    <cfRule type="duplicateValues" dxfId="11603" priority="8299"/>
  </conditionalFormatting>
  <conditionalFormatting sqref="G130">
    <cfRule type="duplicateValues" dxfId="11602" priority="8298"/>
  </conditionalFormatting>
  <conditionalFormatting sqref="G130">
    <cfRule type="duplicateValues" dxfId="11601" priority="8297"/>
  </conditionalFormatting>
  <conditionalFormatting sqref="G130">
    <cfRule type="duplicateValues" dxfId="11600" priority="8296"/>
  </conditionalFormatting>
  <conditionalFormatting sqref="G130">
    <cfRule type="duplicateValues" dxfId="11599" priority="8295"/>
  </conditionalFormatting>
  <conditionalFormatting sqref="G130">
    <cfRule type="duplicateValues" dxfId="11598" priority="8294"/>
  </conditionalFormatting>
  <conditionalFormatting sqref="G130">
    <cfRule type="duplicateValues" dxfId="11597" priority="8293"/>
  </conditionalFormatting>
  <conditionalFormatting sqref="G130">
    <cfRule type="duplicateValues" dxfId="11596" priority="8292"/>
  </conditionalFormatting>
  <conditionalFormatting sqref="G130">
    <cfRule type="duplicateValues" dxfId="11595" priority="8291"/>
  </conditionalFormatting>
  <conditionalFormatting sqref="G130">
    <cfRule type="duplicateValues" dxfId="11594" priority="8290"/>
  </conditionalFormatting>
  <conditionalFormatting sqref="G130">
    <cfRule type="duplicateValues" dxfId="11593" priority="8289"/>
  </conditionalFormatting>
  <conditionalFormatting sqref="G130">
    <cfRule type="duplicateValues" dxfId="11592" priority="8288"/>
  </conditionalFormatting>
  <conditionalFormatting sqref="G130">
    <cfRule type="duplicateValues" dxfId="11591" priority="8287"/>
  </conditionalFormatting>
  <conditionalFormatting sqref="G130">
    <cfRule type="duplicateValues" dxfId="11590" priority="8286"/>
  </conditionalFormatting>
  <conditionalFormatting sqref="G130">
    <cfRule type="duplicateValues" dxfId="11589" priority="8285"/>
  </conditionalFormatting>
  <conditionalFormatting sqref="G130">
    <cfRule type="duplicateValues" dxfId="11588" priority="8284"/>
  </conditionalFormatting>
  <conditionalFormatting sqref="G130">
    <cfRule type="duplicateValues" dxfId="11587" priority="8283"/>
  </conditionalFormatting>
  <conditionalFormatting sqref="G130">
    <cfRule type="duplicateValues" dxfId="11586" priority="8282"/>
  </conditionalFormatting>
  <conditionalFormatting sqref="G130">
    <cfRule type="duplicateValues" dxfId="11585" priority="8281"/>
  </conditionalFormatting>
  <conditionalFormatting sqref="G130">
    <cfRule type="duplicateValues" dxfId="11584" priority="8280"/>
  </conditionalFormatting>
  <conditionalFormatting sqref="G130">
    <cfRule type="duplicateValues" dxfId="11583" priority="8279"/>
  </conditionalFormatting>
  <conditionalFormatting sqref="G130">
    <cfRule type="duplicateValues" dxfId="11582" priority="8278"/>
  </conditionalFormatting>
  <conditionalFormatting sqref="G130">
    <cfRule type="duplicateValues" dxfId="11581" priority="8277"/>
  </conditionalFormatting>
  <conditionalFormatting sqref="G130">
    <cfRule type="duplicateValues" dxfId="11580" priority="8276"/>
  </conditionalFormatting>
  <conditionalFormatting sqref="G130">
    <cfRule type="duplicateValues" dxfId="11579" priority="8275"/>
  </conditionalFormatting>
  <conditionalFormatting sqref="G130">
    <cfRule type="duplicateValues" dxfId="11578" priority="8274"/>
  </conditionalFormatting>
  <conditionalFormatting sqref="G130">
    <cfRule type="duplicateValues" dxfId="11577" priority="8273"/>
  </conditionalFormatting>
  <conditionalFormatting sqref="G130">
    <cfRule type="duplicateValues" dxfId="11576" priority="8272"/>
  </conditionalFormatting>
  <conditionalFormatting sqref="G130">
    <cfRule type="duplicateValues" dxfId="11575" priority="8271"/>
  </conditionalFormatting>
  <conditionalFormatting sqref="G130">
    <cfRule type="duplicateValues" dxfId="11574" priority="8270"/>
  </conditionalFormatting>
  <conditionalFormatting sqref="G130">
    <cfRule type="duplicateValues" dxfId="11573" priority="8269"/>
  </conditionalFormatting>
  <conditionalFormatting sqref="G130">
    <cfRule type="duplicateValues" dxfId="11572" priority="8268"/>
  </conditionalFormatting>
  <conditionalFormatting sqref="G130">
    <cfRule type="duplicateValues" dxfId="11571" priority="8267"/>
  </conditionalFormatting>
  <conditionalFormatting sqref="G130">
    <cfRule type="duplicateValues" dxfId="11570" priority="8266"/>
  </conditionalFormatting>
  <conditionalFormatting sqref="G130">
    <cfRule type="duplicateValues" dxfId="11569" priority="8265"/>
  </conditionalFormatting>
  <conditionalFormatting sqref="G130">
    <cfRule type="duplicateValues" dxfId="11568" priority="8264"/>
  </conditionalFormatting>
  <conditionalFormatting sqref="G130">
    <cfRule type="duplicateValues" dxfId="11567" priority="8263"/>
  </conditionalFormatting>
  <conditionalFormatting sqref="G130">
    <cfRule type="duplicateValues" dxfId="11566" priority="8262"/>
  </conditionalFormatting>
  <conditionalFormatting sqref="G130">
    <cfRule type="duplicateValues" dxfId="11565" priority="8261"/>
  </conditionalFormatting>
  <conditionalFormatting sqref="G130">
    <cfRule type="duplicateValues" dxfId="11564" priority="8260"/>
  </conditionalFormatting>
  <conditionalFormatting sqref="G130">
    <cfRule type="duplicateValues" dxfId="11563" priority="8259"/>
  </conditionalFormatting>
  <conditionalFormatting sqref="G130">
    <cfRule type="duplicateValues" dxfId="11562" priority="8258"/>
  </conditionalFormatting>
  <conditionalFormatting sqref="G131">
    <cfRule type="duplicateValues" dxfId="11561" priority="8257"/>
  </conditionalFormatting>
  <conditionalFormatting sqref="G130">
    <cfRule type="duplicateValues" dxfId="11560" priority="8256"/>
  </conditionalFormatting>
  <conditionalFormatting sqref="G130">
    <cfRule type="duplicateValues" dxfId="11559" priority="8255"/>
  </conditionalFormatting>
  <conditionalFormatting sqref="G130">
    <cfRule type="duplicateValues" dxfId="11558" priority="8254"/>
  </conditionalFormatting>
  <conditionalFormatting sqref="G130">
    <cfRule type="duplicateValues" dxfId="11557" priority="8253"/>
  </conditionalFormatting>
  <conditionalFormatting sqref="G130">
    <cfRule type="duplicateValues" dxfId="11556" priority="8252"/>
  </conditionalFormatting>
  <conditionalFormatting sqref="G130">
    <cfRule type="duplicateValues" dxfId="11555" priority="8251"/>
  </conditionalFormatting>
  <conditionalFormatting sqref="G130">
    <cfRule type="duplicateValues" dxfId="11554" priority="8250"/>
  </conditionalFormatting>
  <conditionalFormatting sqref="G130">
    <cfRule type="duplicateValues" dxfId="11553" priority="8249"/>
  </conditionalFormatting>
  <conditionalFormatting sqref="G130">
    <cfRule type="duplicateValues" dxfId="11552" priority="8248"/>
  </conditionalFormatting>
  <conditionalFormatting sqref="G130">
    <cfRule type="duplicateValues" dxfId="11551" priority="8247"/>
  </conditionalFormatting>
  <conditionalFormatting sqref="G130">
    <cfRule type="duplicateValues" dxfId="11550" priority="8246"/>
  </conditionalFormatting>
  <conditionalFormatting sqref="G130">
    <cfRule type="duplicateValues" dxfId="11549" priority="8245"/>
  </conditionalFormatting>
  <conditionalFormatting sqref="G130">
    <cfRule type="duplicateValues" dxfId="11548" priority="8244"/>
  </conditionalFormatting>
  <conditionalFormatting sqref="G130">
    <cfRule type="duplicateValues" dxfId="11547" priority="8243"/>
  </conditionalFormatting>
  <conditionalFormatting sqref="G130">
    <cfRule type="duplicateValues" dxfId="11546" priority="8242"/>
  </conditionalFormatting>
  <conditionalFormatting sqref="G130">
    <cfRule type="duplicateValues" dxfId="11545" priority="8241"/>
  </conditionalFormatting>
  <conditionalFormatting sqref="G130">
    <cfRule type="duplicateValues" dxfId="11544" priority="8240"/>
  </conditionalFormatting>
  <conditionalFormatting sqref="G130">
    <cfRule type="duplicateValues" dxfId="11543" priority="8239"/>
  </conditionalFormatting>
  <conditionalFormatting sqref="G130">
    <cfRule type="duplicateValues" dxfId="11542" priority="8238"/>
  </conditionalFormatting>
  <conditionalFormatting sqref="G130">
    <cfRule type="duplicateValues" dxfId="11541" priority="8237"/>
  </conditionalFormatting>
  <conditionalFormatting sqref="G130">
    <cfRule type="duplicateValues" dxfId="11540" priority="8236"/>
  </conditionalFormatting>
  <conditionalFormatting sqref="G130">
    <cfRule type="duplicateValues" dxfId="11539" priority="8235"/>
  </conditionalFormatting>
  <conditionalFormatting sqref="G130">
    <cfRule type="duplicateValues" dxfId="11538" priority="8234"/>
  </conditionalFormatting>
  <conditionalFormatting sqref="G130">
    <cfRule type="duplicateValues" dxfId="11537" priority="8233"/>
  </conditionalFormatting>
  <conditionalFormatting sqref="G130">
    <cfRule type="duplicateValues" dxfId="11536" priority="8232"/>
  </conditionalFormatting>
  <conditionalFormatting sqref="G130">
    <cfRule type="duplicateValues" dxfId="11535" priority="8231"/>
  </conditionalFormatting>
  <conditionalFormatting sqref="G130">
    <cfRule type="duplicateValues" dxfId="11534" priority="8230"/>
  </conditionalFormatting>
  <conditionalFormatting sqref="G130">
    <cfRule type="duplicateValues" dxfId="11533" priority="8229"/>
  </conditionalFormatting>
  <conditionalFormatting sqref="G130">
    <cfRule type="duplicateValues" dxfId="11532" priority="8228"/>
  </conditionalFormatting>
  <conditionalFormatting sqref="G130">
    <cfRule type="duplicateValues" dxfId="11531" priority="8227"/>
  </conditionalFormatting>
  <conditionalFormatting sqref="G130">
    <cfRule type="duplicateValues" dxfId="11530" priority="8226"/>
  </conditionalFormatting>
  <conditionalFormatting sqref="G130">
    <cfRule type="duplicateValues" dxfId="11529" priority="8225"/>
  </conditionalFormatting>
  <conditionalFormatting sqref="G130">
    <cfRule type="duplicateValues" dxfId="11528" priority="8224"/>
  </conditionalFormatting>
  <conditionalFormatting sqref="G130">
    <cfRule type="duplicateValues" dxfId="11527" priority="8223"/>
  </conditionalFormatting>
  <conditionalFormatting sqref="G130">
    <cfRule type="duplicateValues" dxfId="11526" priority="8222"/>
  </conditionalFormatting>
  <conditionalFormatting sqref="G130">
    <cfRule type="duplicateValues" dxfId="11525" priority="8221"/>
  </conditionalFormatting>
  <conditionalFormatting sqref="G130">
    <cfRule type="duplicateValues" dxfId="11524" priority="8220"/>
  </conditionalFormatting>
  <conditionalFormatting sqref="G130">
    <cfRule type="duplicateValues" dxfId="11523" priority="8219"/>
  </conditionalFormatting>
  <conditionalFormatting sqref="G130">
    <cfRule type="duplicateValues" dxfId="11522" priority="8218"/>
  </conditionalFormatting>
  <conditionalFormatting sqref="G130">
    <cfRule type="duplicateValues" dxfId="11521" priority="8217"/>
  </conditionalFormatting>
  <conditionalFormatting sqref="G130">
    <cfRule type="duplicateValues" dxfId="11520" priority="8216"/>
  </conditionalFormatting>
  <conditionalFormatting sqref="G130">
    <cfRule type="duplicateValues" dxfId="11519" priority="8215"/>
  </conditionalFormatting>
  <conditionalFormatting sqref="G130">
    <cfRule type="duplicateValues" dxfId="11518" priority="8214"/>
  </conditionalFormatting>
  <conditionalFormatting sqref="G130">
    <cfRule type="duplicateValues" dxfId="11517" priority="8213"/>
  </conditionalFormatting>
  <conditionalFormatting sqref="G130">
    <cfRule type="duplicateValues" dxfId="11516" priority="8212"/>
  </conditionalFormatting>
  <conditionalFormatting sqref="G130">
    <cfRule type="duplicateValues" dxfId="11515" priority="8211"/>
  </conditionalFormatting>
  <conditionalFormatting sqref="G130">
    <cfRule type="duplicateValues" dxfId="11514" priority="8210"/>
  </conditionalFormatting>
  <conditionalFormatting sqref="G130">
    <cfRule type="duplicateValues" dxfId="11513" priority="8209"/>
  </conditionalFormatting>
  <conditionalFormatting sqref="G130">
    <cfRule type="duplicateValues" dxfId="11512" priority="8208"/>
  </conditionalFormatting>
  <conditionalFormatting sqref="G130">
    <cfRule type="duplicateValues" dxfId="11511" priority="8207"/>
  </conditionalFormatting>
  <conditionalFormatting sqref="G130">
    <cfRule type="duplicateValues" dxfId="11510" priority="8206"/>
  </conditionalFormatting>
  <conditionalFormatting sqref="G130">
    <cfRule type="duplicateValues" dxfId="11509" priority="8205"/>
  </conditionalFormatting>
  <conditionalFormatting sqref="G130">
    <cfRule type="duplicateValues" dxfId="11508" priority="8204"/>
  </conditionalFormatting>
  <conditionalFormatting sqref="G130">
    <cfRule type="duplicateValues" dxfId="11507" priority="8203"/>
  </conditionalFormatting>
  <conditionalFormatting sqref="G130">
    <cfRule type="duplicateValues" dxfId="11506" priority="8202"/>
  </conditionalFormatting>
  <conditionalFormatting sqref="G130">
    <cfRule type="duplicateValues" dxfId="11505" priority="8201"/>
  </conditionalFormatting>
  <conditionalFormatting sqref="G130">
    <cfRule type="duplicateValues" dxfId="11504" priority="8200"/>
  </conditionalFormatting>
  <conditionalFormatting sqref="G130">
    <cfRule type="duplicateValues" dxfId="11503" priority="8199"/>
  </conditionalFormatting>
  <conditionalFormatting sqref="G130">
    <cfRule type="duplicateValues" dxfId="11502" priority="8198"/>
  </conditionalFormatting>
  <conditionalFormatting sqref="G130">
    <cfRule type="duplicateValues" dxfId="11501" priority="8197"/>
  </conditionalFormatting>
  <conditionalFormatting sqref="G130">
    <cfRule type="duplicateValues" dxfId="11500" priority="8196"/>
  </conditionalFormatting>
  <conditionalFormatting sqref="G130">
    <cfRule type="duplicateValues" dxfId="11499" priority="8195"/>
  </conditionalFormatting>
  <conditionalFormatting sqref="G130">
    <cfRule type="duplicateValues" dxfId="11498" priority="8194"/>
  </conditionalFormatting>
  <conditionalFormatting sqref="G130">
    <cfRule type="duplicateValues" dxfId="11497" priority="8193"/>
  </conditionalFormatting>
  <conditionalFormatting sqref="G130">
    <cfRule type="duplicateValues" dxfId="11496" priority="8192"/>
  </conditionalFormatting>
  <conditionalFormatting sqref="G130">
    <cfRule type="duplicateValues" dxfId="11495" priority="8191"/>
  </conditionalFormatting>
  <conditionalFormatting sqref="G130">
    <cfRule type="duplicateValues" dxfId="11494" priority="8190"/>
  </conditionalFormatting>
  <conditionalFormatting sqref="G130">
    <cfRule type="duplicateValues" dxfId="11493" priority="8189"/>
  </conditionalFormatting>
  <conditionalFormatting sqref="G130">
    <cfRule type="duplicateValues" dxfId="11492" priority="8188"/>
  </conditionalFormatting>
  <conditionalFormatting sqref="G131">
    <cfRule type="duplicateValues" dxfId="11491" priority="8187"/>
  </conditionalFormatting>
  <conditionalFormatting sqref="G129">
    <cfRule type="duplicateValues" dxfId="11490" priority="8186"/>
  </conditionalFormatting>
  <conditionalFormatting sqref="G129">
    <cfRule type="duplicateValues" dxfId="11489" priority="8185"/>
  </conditionalFormatting>
  <conditionalFormatting sqref="G129">
    <cfRule type="duplicateValues" dxfId="11488" priority="8184"/>
  </conditionalFormatting>
  <conditionalFormatting sqref="G129">
    <cfRule type="duplicateValues" dxfId="11487" priority="8183"/>
  </conditionalFormatting>
  <conditionalFormatting sqref="G129">
    <cfRule type="duplicateValues" dxfId="11486" priority="8182"/>
  </conditionalFormatting>
  <conditionalFormatting sqref="G129">
    <cfRule type="duplicateValues" dxfId="11485" priority="8181"/>
  </conditionalFormatting>
  <conditionalFormatting sqref="G129">
    <cfRule type="duplicateValues" dxfId="11484" priority="8180"/>
  </conditionalFormatting>
  <conditionalFormatting sqref="G129">
    <cfRule type="duplicateValues" dxfId="11483" priority="8179"/>
  </conditionalFormatting>
  <conditionalFormatting sqref="G129">
    <cfRule type="duplicateValues" dxfId="11482" priority="8178"/>
  </conditionalFormatting>
  <conditionalFormatting sqref="G129">
    <cfRule type="duplicateValues" dxfId="11481" priority="8177"/>
  </conditionalFormatting>
  <conditionalFormatting sqref="G129">
    <cfRule type="duplicateValues" dxfId="11480" priority="8176"/>
  </conditionalFormatting>
  <conditionalFormatting sqref="G129">
    <cfRule type="duplicateValues" dxfId="11479" priority="8175"/>
  </conditionalFormatting>
  <conditionalFormatting sqref="G129">
    <cfRule type="duplicateValues" dxfId="11478" priority="8174"/>
  </conditionalFormatting>
  <conditionalFormatting sqref="G129">
    <cfRule type="duplicateValues" dxfId="11477" priority="8173"/>
  </conditionalFormatting>
  <conditionalFormatting sqref="G129">
    <cfRule type="duplicateValues" dxfId="11476" priority="8172"/>
  </conditionalFormatting>
  <conditionalFormatting sqref="G129">
    <cfRule type="duplicateValues" dxfId="11475" priority="8171"/>
  </conditionalFormatting>
  <conditionalFormatting sqref="G129">
    <cfRule type="duplicateValues" dxfId="11474" priority="8170"/>
  </conditionalFormatting>
  <conditionalFormatting sqref="G129">
    <cfRule type="duplicateValues" dxfId="11473" priority="8169"/>
  </conditionalFormatting>
  <conditionalFormatting sqref="G129">
    <cfRule type="duplicateValues" dxfId="11472" priority="8168"/>
  </conditionalFormatting>
  <conditionalFormatting sqref="G129">
    <cfRule type="duplicateValues" dxfId="11471" priority="8167"/>
  </conditionalFormatting>
  <conditionalFormatting sqref="G129">
    <cfRule type="duplicateValues" dxfId="11470" priority="8166"/>
  </conditionalFormatting>
  <conditionalFormatting sqref="G129">
    <cfRule type="duplicateValues" dxfId="11469" priority="8165"/>
  </conditionalFormatting>
  <conditionalFormatting sqref="G129">
    <cfRule type="duplicateValues" dxfId="11468" priority="8164"/>
  </conditionalFormatting>
  <conditionalFormatting sqref="G129">
    <cfRule type="duplicateValues" dxfId="11467" priority="8163"/>
  </conditionalFormatting>
  <conditionalFormatting sqref="G129">
    <cfRule type="duplicateValues" dxfId="11466" priority="8162"/>
  </conditionalFormatting>
  <conditionalFormatting sqref="G129">
    <cfRule type="duplicateValues" dxfId="11465" priority="8161"/>
  </conditionalFormatting>
  <conditionalFormatting sqref="G129">
    <cfRule type="duplicateValues" dxfId="11464" priority="8160"/>
  </conditionalFormatting>
  <conditionalFormatting sqref="G129">
    <cfRule type="duplicateValues" dxfId="11463" priority="8159"/>
  </conditionalFormatting>
  <conditionalFormatting sqref="G129">
    <cfRule type="duplicateValues" dxfId="11462" priority="8158"/>
  </conditionalFormatting>
  <conditionalFormatting sqref="G129">
    <cfRule type="duplicateValues" dxfId="11461" priority="8157"/>
  </conditionalFormatting>
  <conditionalFormatting sqref="G129">
    <cfRule type="duplicateValues" dxfId="11460" priority="8156"/>
  </conditionalFormatting>
  <conditionalFormatting sqref="G129">
    <cfRule type="duplicateValues" dxfId="11459" priority="8155"/>
  </conditionalFormatting>
  <conditionalFormatting sqref="G129">
    <cfRule type="duplicateValues" dxfId="11458" priority="8154"/>
  </conditionalFormatting>
  <conditionalFormatting sqref="G129">
    <cfRule type="duplicateValues" dxfId="11457" priority="8153"/>
  </conditionalFormatting>
  <conditionalFormatting sqref="G129">
    <cfRule type="duplicateValues" dxfId="11456" priority="8152"/>
  </conditionalFormatting>
  <conditionalFormatting sqref="G129">
    <cfRule type="duplicateValues" dxfId="11455" priority="8151"/>
  </conditionalFormatting>
  <conditionalFormatting sqref="G129">
    <cfRule type="duplicateValues" dxfId="11454" priority="8150"/>
  </conditionalFormatting>
  <conditionalFormatting sqref="G129">
    <cfRule type="duplicateValues" dxfId="11453" priority="8149"/>
  </conditionalFormatting>
  <conditionalFormatting sqref="G129">
    <cfRule type="duplicateValues" dxfId="11452" priority="8148"/>
  </conditionalFormatting>
  <conditionalFormatting sqref="G129">
    <cfRule type="duplicateValues" dxfId="11451" priority="8147"/>
  </conditionalFormatting>
  <conditionalFormatting sqref="G129">
    <cfRule type="duplicateValues" dxfId="11450" priority="8146"/>
  </conditionalFormatting>
  <conditionalFormatting sqref="G129">
    <cfRule type="duplicateValues" dxfId="11449" priority="8145"/>
  </conditionalFormatting>
  <conditionalFormatting sqref="G129">
    <cfRule type="duplicateValues" dxfId="11448" priority="8144"/>
  </conditionalFormatting>
  <conditionalFormatting sqref="G129">
    <cfRule type="duplicateValues" dxfId="11447" priority="8143"/>
  </conditionalFormatting>
  <conditionalFormatting sqref="G129">
    <cfRule type="duplicateValues" dxfId="11446" priority="8142"/>
  </conditionalFormatting>
  <conditionalFormatting sqref="G129">
    <cfRule type="duplicateValues" dxfId="11445" priority="8141"/>
  </conditionalFormatting>
  <conditionalFormatting sqref="G129">
    <cfRule type="duplicateValues" dxfId="11444" priority="8140"/>
  </conditionalFormatting>
  <conditionalFormatting sqref="G129">
    <cfRule type="duplicateValues" dxfId="11443" priority="8139"/>
  </conditionalFormatting>
  <conditionalFormatting sqref="G129">
    <cfRule type="duplicateValues" dxfId="11442" priority="8138"/>
  </conditionalFormatting>
  <conditionalFormatting sqref="G129">
    <cfRule type="duplicateValues" dxfId="11441" priority="8137"/>
  </conditionalFormatting>
  <conditionalFormatting sqref="G129">
    <cfRule type="duplicateValues" dxfId="11440" priority="8136"/>
  </conditionalFormatting>
  <conditionalFormatting sqref="G129">
    <cfRule type="duplicateValues" dxfId="11439" priority="8135"/>
  </conditionalFormatting>
  <conditionalFormatting sqref="G129">
    <cfRule type="duplicateValues" dxfId="11438" priority="8134"/>
  </conditionalFormatting>
  <conditionalFormatting sqref="G129">
    <cfRule type="duplicateValues" dxfId="11437" priority="8133"/>
  </conditionalFormatting>
  <conditionalFormatting sqref="G129">
    <cfRule type="duplicateValues" dxfId="11436" priority="8132"/>
  </conditionalFormatting>
  <conditionalFormatting sqref="G129">
    <cfRule type="duplicateValues" dxfId="11435" priority="8131"/>
  </conditionalFormatting>
  <conditionalFormatting sqref="G129">
    <cfRule type="duplicateValues" dxfId="11434" priority="8130"/>
  </conditionalFormatting>
  <conditionalFormatting sqref="G129">
    <cfRule type="duplicateValues" dxfId="11433" priority="8129"/>
  </conditionalFormatting>
  <conditionalFormatting sqref="G129">
    <cfRule type="duplicateValues" dxfId="11432" priority="8128"/>
  </conditionalFormatting>
  <conditionalFormatting sqref="G129">
    <cfRule type="duplicateValues" dxfId="11431" priority="8127"/>
  </conditionalFormatting>
  <conditionalFormatting sqref="G129">
    <cfRule type="duplicateValues" dxfId="11430" priority="8126"/>
  </conditionalFormatting>
  <conditionalFormatting sqref="G129">
    <cfRule type="duplicateValues" dxfId="11429" priority="8125"/>
  </conditionalFormatting>
  <conditionalFormatting sqref="G129">
    <cfRule type="duplicateValues" dxfId="11428" priority="8124"/>
  </conditionalFormatting>
  <conditionalFormatting sqref="G129">
    <cfRule type="duplicateValues" dxfId="11427" priority="8123"/>
  </conditionalFormatting>
  <conditionalFormatting sqref="G129">
    <cfRule type="duplicateValues" dxfId="11426" priority="8122"/>
  </conditionalFormatting>
  <conditionalFormatting sqref="G129">
    <cfRule type="duplicateValues" dxfId="11425" priority="8121"/>
  </conditionalFormatting>
  <conditionalFormatting sqref="G129">
    <cfRule type="duplicateValues" dxfId="11424" priority="8120"/>
  </conditionalFormatting>
  <conditionalFormatting sqref="G129">
    <cfRule type="duplicateValues" dxfId="11423" priority="8119"/>
  </conditionalFormatting>
  <conditionalFormatting sqref="G129">
    <cfRule type="duplicateValues" dxfId="11422" priority="8118"/>
  </conditionalFormatting>
  <conditionalFormatting sqref="G130">
    <cfRule type="duplicateValues" dxfId="11421" priority="8117"/>
  </conditionalFormatting>
  <conditionalFormatting sqref="G138">
    <cfRule type="duplicateValues" dxfId="11420" priority="8116"/>
  </conditionalFormatting>
  <conditionalFormatting sqref="G138">
    <cfRule type="duplicateValues" dxfId="11419" priority="8115"/>
  </conditionalFormatting>
  <conditionalFormatting sqref="G138">
    <cfRule type="duplicateValues" dxfId="11418" priority="8114"/>
  </conditionalFormatting>
  <conditionalFormatting sqref="G138">
    <cfRule type="duplicateValues" dxfId="11417" priority="8113"/>
  </conditionalFormatting>
  <conditionalFormatting sqref="G138">
    <cfRule type="duplicateValues" dxfId="11416" priority="8112"/>
  </conditionalFormatting>
  <conditionalFormatting sqref="G138">
    <cfRule type="duplicateValues" dxfId="11415" priority="8111"/>
  </conditionalFormatting>
  <conditionalFormatting sqref="G138">
    <cfRule type="duplicateValues" dxfId="11414" priority="8110"/>
  </conditionalFormatting>
  <conditionalFormatting sqref="G138">
    <cfRule type="duplicateValues" dxfId="11413" priority="8109"/>
  </conditionalFormatting>
  <conditionalFormatting sqref="G138">
    <cfRule type="duplicateValues" dxfId="11412" priority="8108"/>
  </conditionalFormatting>
  <conditionalFormatting sqref="G138">
    <cfRule type="duplicateValues" dxfId="11411" priority="8107"/>
  </conditionalFormatting>
  <conditionalFormatting sqref="G138">
    <cfRule type="duplicateValues" dxfId="11410" priority="8106"/>
  </conditionalFormatting>
  <conditionalFormatting sqref="G138">
    <cfRule type="duplicateValues" dxfId="11409" priority="8105"/>
  </conditionalFormatting>
  <conditionalFormatting sqref="G138">
    <cfRule type="duplicateValues" dxfId="11408" priority="8104"/>
  </conditionalFormatting>
  <conditionalFormatting sqref="G138">
    <cfRule type="duplicateValues" dxfId="11407" priority="8103"/>
  </conditionalFormatting>
  <conditionalFormatting sqref="G138">
    <cfRule type="duplicateValues" dxfId="11406" priority="8102"/>
  </conditionalFormatting>
  <conditionalFormatting sqref="G138">
    <cfRule type="duplicateValues" dxfId="11405" priority="8101"/>
  </conditionalFormatting>
  <conditionalFormatting sqref="G138">
    <cfRule type="duplicateValues" dxfId="11404" priority="8100"/>
  </conditionalFormatting>
  <conditionalFormatting sqref="G138">
    <cfRule type="duplicateValues" dxfId="11403" priority="8099"/>
  </conditionalFormatting>
  <conditionalFormatting sqref="G138">
    <cfRule type="duplicateValues" dxfId="11402" priority="8098"/>
  </conditionalFormatting>
  <conditionalFormatting sqref="G138">
    <cfRule type="duplicateValues" dxfId="11401" priority="8097"/>
  </conditionalFormatting>
  <conditionalFormatting sqref="G138">
    <cfRule type="duplicateValues" dxfId="11400" priority="8096"/>
  </conditionalFormatting>
  <conditionalFormatting sqref="G138">
    <cfRule type="duplicateValues" dxfId="11399" priority="8095"/>
  </conditionalFormatting>
  <conditionalFormatting sqref="G138">
    <cfRule type="duplicateValues" dxfId="11398" priority="8094"/>
  </conditionalFormatting>
  <conditionalFormatting sqref="G138">
    <cfRule type="duplicateValues" dxfId="11397" priority="8093"/>
  </conditionalFormatting>
  <conditionalFormatting sqref="G138">
    <cfRule type="duplicateValues" dxfId="11396" priority="8092"/>
  </conditionalFormatting>
  <conditionalFormatting sqref="G138">
    <cfRule type="duplicateValues" dxfId="11395" priority="8091"/>
  </conditionalFormatting>
  <conditionalFormatting sqref="G138">
    <cfRule type="duplicateValues" dxfId="11394" priority="8090"/>
  </conditionalFormatting>
  <conditionalFormatting sqref="G138">
    <cfRule type="duplicateValues" dxfId="11393" priority="8089"/>
  </conditionalFormatting>
  <conditionalFormatting sqref="G138">
    <cfRule type="duplicateValues" dxfId="11392" priority="8088"/>
  </conditionalFormatting>
  <conditionalFormatting sqref="G138">
    <cfRule type="duplicateValues" dxfId="11391" priority="8087"/>
  </conditionalFormatting>
  <conditionalFormatting sqref="G138">
    <cfRule type="duplicateValues" dxfId="11390" priority="8086"/>
  </conditionalFormatting>
  <conditionalFormatting sqref="G138">
    <cfRule type="duplicateValues" dxfId="11389" priority="8085"/>
  </conditionalFormatting>
  <conditionalFormatting sqref="G138">
    <cfRule type="duplicateValues" dxfId="11388" priority="8084"/>
  </conditionalFormatting>
  <conditionalFormatting sqref="G138">
    <cfRule type="duplicateValues" dxfId="11387" priority="8083"/>
  </conditionalFormatting>
  <conditionalFormatting sqref="G138">
    <cfRule type="duplicateValues" dxfId="11386" priority="8082"/>
  </conditionalFormatting>
  <conditionalFormatting sqref="G138">
    <cfRule type="duplicateValues" dxfId="11385" priority="8081"/>
  </conditionalFormatting>
  <conditionalFormatting sqref="G138">
    <cfRule type="duplicateValues" dxfId="11384" priority="8080"/>
  </conditionalFormatting>
  <conditionalFormatting sqref="G138">
    <cfRule type="duplicateValues" dxfId="11383" priority="8079"/>
  </conditionalFormatting>
  <conditionalFormatting sqref="G138">
    <cfRule type="duplicateValues" dxfId="11382" priority="8078"/>
  </conditionalFormatting>
  <conditionalFormatting sqref="G138">
    <cfRule type="duplicateValues" dxfId="11381" priority="8077"/>
  </conditionalFormatting>
  <conditionalFormatting sqref="G138">
    <cfRule type="duplicateValues" dxfId="11380" priority="8076"/>
  </conditionalFormatting>
  <conditionalFormatting sqref="G138">
    <cfRule type="duplicateValues" dxfId="11379" priority="8075"/>
  </conditionalFormatting>
  <conditionalFormatting sqref="G138">
    <cfRule type="duplicateValues" dxfId="11378" priority="8074"/>
  </conditionalFormatting>
  <conditionalFormatting sqref="G138">
    <cfRule type="duplicateValues" dxfId="11377" priority="8073"/>
  </conditionalFormatting>
  <conditionalFormatting sqref="G138">
    <cfRule type="duplicateValues" dxfId="11376" priority="8072"/>
  </conditionalFormatting>
  <conditionalFormatting sqref="G138">
    <cfRule type="duplicateValues" dxfId="11375" priority="8071"/>
  </conditionalFormatting>
  <conditionalFormatting sqref="G138">
    <cfRule type="duplicateValues" dxfId="11374" priority="8070"/>
  </conditionalFormatting>
  <conditionalFormatting sqref="G138">
    <cfRule type="duplicateValues" dxfId="11373" priority="8069"/>
  </conditionalFormatting>
  <conditionalFormatting sqref="G138">
    <cfRule type="duplicateValues" dxfId="11372" priority="8068"/>
  </conditionalFormatting>
  <conditionalFormatting sqref="G138">
    <cfRule type="duplicateValues" dxfId="11371" priority="8067"/>
  </conditionalFormatting>
  <conditionalFormatting sqref="G138">
    <cfRule type="duplicateValues" dxfId="11370" priority="8066"/>
  </conditionalFormatting>
  <conditionalFormatting sqref="G138">
    <cfRule type="duplicateValues" dxfId="11369" priority="8065"/>
  </conditionalFormatting>
  <conditionalFormatting sqref="G138">
    <cfRule type="duplicateValues" dxfId="11368" priority="8064"/>
  </conditionalFormatting>
  <conditionalFormatting sqref="G138">
    <cfRule type="duplicateValues" dxfId="11367" priority="8063"/>
  </conditionalFormatting>
  <conditionalFormatting sqref="G138">
    <cfRule type="duplicateValues" dxfId="11366" priority="8062"/>
  </conditionalFormatting>
  <conditionalFormatting sqref="G138">
    <cfRule type="duplicateValues" dxfId="11365" priority="8061"/>
  </conditionalFormatting>
  <conditionalFormatting sqref="G138">
    <cfRule type="duplicateValues" dxfId="11364" priority="8060"/>
  </conditionalFormatting>
  <conditionalFormatting sqref="G138">
    <cfRule type="duplicateValues" dxfId="11363" priority="8059"/>
  </conditionalFormatting>
  <conditionalFormatting sqref="G138">
    <cfRule type="duplicateValues" dxfId="11362" priority="8058"/>
  </conditionalFormatting>
  <conditionalFormatting sqref="G138">
    <cfRule type="duplicateValues" dxfId="11361" priority="8057"/>
  </conditionalFormatting>
  <conditionalFormatting sqref="G138">
    <cfRule type="duplicateValues" dxfId="11360" priority="8056"/>
  </conditionalFormatting>
  <conditionalFormatting sqref="G138">
    <cfRule type="duplicateValues" dxfId="11359" priority="8055"/>
  </conditionalFormatting>
  <conditionalFormatting sqref="G138">
    <cfRule type="duplicateValues" dxfId="11358" priority="8054"/>
  </conditionalFormatting>
  <conditionalFormatting sqref="G138">
    <cfRule type="duplicateValues" dxfId="11357" priority="8053"/>
  </conditionalFormatting>
  <conditionalFormatting sqref="G138">
    <cfRule type="duplicateValues" dxfId="11356" priority="8052"/>
  </conditionalFormatting>
  <conditionalFormatting sqref="G138">
    <cfRule type="duplicateValues" dxfId="11355" priority="8051"/>
  </conditionalFormatting>
  <conditionalFormatting sqref="G138">
    <cfRule type="duplicateValues" dxfId="11354" priority="8050"/>
  </conditionalFormatting>
  <conditionalFormatting sqref="G138">
    <cfRule type="duplicateValues" dxfId="11353" priority="8049"/>
  </conditionalFormatting>
  <conditionalFormatting sqref="G138">
    <cfRule type="duplicateValues" dxfId="11352" priority="8048"/>
  </conditionalFormatting>
  <conditionalFormatting sqref="G138">
    <cfRule type="duplicateValues" dxfId="11351" priority="8047"/>
  </conditionalFormatting>
  <conditionalFormatting sqref="G138">
    <cfRule type="duplicateValues" dxfId="11350" priority="8046"/>
  </conditionalFormatting>
  <conditionalFormatting sqref="G138">
    <cfRule type="duplicateValues" dxfId="11349" priority="8045"/>
  </conditionalFormatting>
  <conditionalFormatting sqref="G138">
    <cfRule type="duplicateValues" dxfId="11348" priority="8044"/>
  </conditionalFormatting>
  <conditionalFormatting sqref="G138">
    <cfRule type="duplicateValues" dxfId="11347" priority="8043"/>
  </conditionalFormatting>
  <conditionalFormatting sqref="G138">
    <cfRule type="duplicateValues" dxfId="11346" priority="8042"/>
  </conditionalFormatting>
  <conditionalFormatting sqref="G138">
    <cfRule type="duplicateValues" dxfId="11345" priority="8041"/>
  </conditionalFormatting>
  <conditionalFormatting sqref="G138">
    <cfRule type="duplicateValues" dxfId="11344" priority="8040"/>
  </conditionalFormatting>
  <conditionalFormatting sqref="G138">
    <cfRule type="duplicateValues" dxfId="11343" priority="8039"/>
  </conditionalFormatting>
  <conditionalFormatting sqref="G138">
    <cfRule type="duplicateValues" dxfId="11342" priority="8038"/>
  </conditionalFormatting>
  <conditionalFormatting sqref="G138">
    <cfRule type="duplicateValues" dxfId="11341" priority="8037"/>
  </conditionalFormatting>
  <conditionalFormatting sqref="G138">
    <cfRule type="duplicateValues" dxfId="11340" priority="8036"/>
  </conditionalFormatting>
  <conditionalFormatting sqref="G138">
    <cfRule type="duplicateValues" dxfId="11339" priority="8035"/>
  </conditionalFormatting>
  <conditionalFormatting sqref="G138">
    <cfRule type="duplicateValues" dxfId="11338" priority="8034"/>
  </conditionalFormatting>
  <conditionalFormatting sqref="G138">
    <cfRule type="duplicateValues" dxfId="11337" priority="8033"/>
  </conditionalFormatting>
  <conditionalFormatting sqref="G138">
    <cfRule type="duplicateValues" dxfId="11336" priority="8032"/>
  </conditionalFormatting>
  <conditionalFormatting sqref="G138">
    <cfRule type="duplicateValues" dxfId="11335" priority="8031"/>
  </conditionalFormatting>
  <conditionalFormatting sqref="G138">
    <cfRule type="duplicateValues" dxfId="11334" priority="8030"/>
  </conditionalFormatting>
  <conditionalFormatting sqref="G138">
    <cfRule type="duplicateValues" dxfId="11333" priority="8029"/>
  </conditionalFormatting>
  <conditionalFormatting sqref="G138">
    <cfRule type="duplicateValues" dxfId="11332" priority="8028"/>
  </conditionalFormatting>
  <conditionalFormatting sqref="G138">
    <cfRule type="duplicateValues" dxfId="11331" priority="8027"/>
  </conditionalFormatting>
  <conditionalFormatting sqref="G138">
    <cfRule type="duplicateValues" dxfId="11330" priority="8026"/>
  </conditionalFormatting>
  <conditionalFormatting sqref="G138">
    <cfRule type="duplicateValues" dxfId="11329" priority="8025"/>
  </conditionalFormatting>
  <conditionalFormatting sqref="G138">
    <cfRule type="duplicateValues" dxfId="11328" priority="8024"/>
  </conditionalFormatting>
  <conditionalFormatting sqref="G138">
    <cfRule type="duplicateValues" dxfId="11327" priority="8023"/>
  </conditionalFormatting>
  <conditionalFormatting sqref="G138">
    <cfRule type="duplicateValues" dxfId="11326" priority="8022"/>
  </conditionalFormatting>
  <conditionalFormatting sqref="G138">
    <cfRule type="duplicateValues" dxfId="11325" priority="8021"/>
  </conditionalFormatting>
  <conditionalFormatting sqref="G138">
    <cfRule type="duplicateValues" dxfId="11324" priority="8020"/>
  </conditionalFormatting>
  <conditionalFormatting sqref="G138">
    <cfRule type="duplicateValues" dxfId="11323" priority="8019"/>
  </conditionalFormatting>
  <conditionalFormatting sqref="G138">
    <cfRule type="duplicateValues" dxfId="11322" priority="8018"/>
  </conditionalFormatting>
  <conditionalFormatting sqref="G138">
    <cfRule type="duplicateValues" dxfId="11321" priority="8017"/>
  </conditionalFormatting>
  <conditionalFormatting sqref="G138">
    <cfRule type="duplicateValues" dxfId="11320" priority="8016"/>
  </conditionalFormatting>
  <conditionalFormatting sqref="G138">
    <cfRule type="duplicateValues" dxfId="11319" priority="8015"/>
  </conditionalFormatting>
  <conditionalFormatting sqref="G138">
    <cfRule type="duplicateValues" dxfId="11318" priority="8014"/>
  </conditionalFormatting>
  <conditionalFormatting sqref="G138">
    <cfRule type="duplicateValues" dxfId="11317" priority="8013"/>
  </conditionalFormatting>
  <conditionalFormatting sqref="G138">
    <cfRule type="duplicateValues" dxfId="11316" priority="8012"/>
  </conditionalFormatting>
  <conditionalFormatting sqref="G138">
    <cfRule type="duplicateValues" dxfId="11315" priority="8011"/>
  </conditionalFormatting>
  <conditionalFormatting sqref="G138">
    <cfRule type="duplicateValues" dxfId="11314" priority="8010"/>
  </conditionalFormatting>
  <conditionalFormatting sqref="G138">
    <cfRule type="duplicateValues" dxfId="11313" priority="8009"/>
  </conditionalFormatting>
  <conditionalFormatting sqref="G138">
    <cfRule type="duplicateValues" dxfId="11312" priority="8008"/>
  </conditionalFormatting>
  <conditionalFormatting sqref="G138">
    <cfRule type="duplicateValues" dxfId="11311" priority="8007"/>
  </conditionalFormatting>
  <conditionalFormatting sqref="G138">
    <cfRule type="duplicateValues" dxfId="11310" priority="8006"/>
  </conditionalFormatting>
  <conditionalFormatting sqref="G138">
    <cfRule type="duplicateValues" dxfId="11309" priority="8005"/>
  </conditionalFormatting>
  <conditionalFormatting sqref="G138">
    <cfRule type="duplicateValues" dxfId="11308" priority="8004"/>
  </conditionalFormatting>
  <conditionalFormatting sqref="G138">
    <cfRule type="duplicateValues" dxfId="11307" priority="8003"/>
  </conditionalFormatting>
  <conditionalFormatting sqref="G138">
    <cfRule type="duplicateValues" dxfId="11306" priority="8002"/>
  </conditionalFormatting>
  <conditionalFormatting sqref="G138">
    <cfRule type="duplicateValues" dxfId="11305" priority="8001"/>
  </conditionalFormatting>
  <conditionalFormatting sqref="G138">
    <cfRule type="duplicateValues" dxfId="11304" priority="8000"/>
  </conditionalFormatting>
  <conditionalFormatting sqref="G138">
    <cfRule type="duplicateValues" dxfId="11303" priority="7999"/>
  </conditionalFormatting>
  <conditionalFormatting sqref="G138">
    <cfRule type="duplicateValues" dxfId="11302" priority="7998"/>
  </conditionalFormatting>
  <conditionalFormatting sqref="G138">
    <cfRule type="duplicateValues" dxfId="11301" priority="7997"/>
  </conditionalFormatting>
  <conditionalFormatting sqref="G138">
    <cfRule type="duplicateValues" dxfId="11300" priority="7996"/>
  </conditionalFormatting>
  <conditionalFormatting sqref="G138">
    <cfRule type="duplicateValues" dxfId="11299" priority="7995"/>
  </conditionalFormatting>
  <conditionalFormatting sqref="G138">
    <cfRule type="duplicateValues" dxfId="11298" priority="7994"/>
  </conditionalFormatting>
  <conditionalFormatting sqref="G138">
    <cfRule type="duplicateValues" dxfId="11297" priority="7993"/>
  </conditionalFormatting>
  <conditionalFormatting sqref="G138">
    <cfRule type="duplicateValues" dxfId="11296" priority="7992"/>
  </conditionalFormatting>
  <conditionalFormatting sqref="G138">
    <cfRule type="duplicateValues" dxfId="11295" priority="7991"/>
  </conditionalFormatting>
  <conditionalFormatting sqref="G138">
    <cfRule type="duplicateValues" dxfId="11294" priority="7990"/>
  </conditionalFormatting>
  <conditionalFormatting sqref="G138">
    <cfRule type="duplicateValues" dxfId="11293" priority="7989"/>
  </conditionalFormatting>
  <conditionalFormatting sqref="G138">
    <cfRule type="duplicateValues" dxfId="11292" priority="7988"/>
  </conditionalFormatting>
  <conditionalFormatting sqref="G138">
    <cfRule type="duplicateValues" dxfId="11291" priority="7987"/>
  </conditionalFormatting>
  <conditionalFormatting sqref="G138">
    <cfRule type="duplicateValues" dxfId="11290" priority="7986"/>
  </conditionalFormatting>
  <conditionalFormatting sqref="G138">
    <cfRule type="duplicateValues" dxfId="11289" priority="7985"/>
  </conditionalFormatting>
  <conditionalFormatting sqref="G138">
    <cfRule type="duplicateValues" dxfId="11288" priority="7984"/>
  </conditionalFormatting>
  <conditionalFormatting sqref="G138">
    <cfRule type="duplicateValues" dxfId="11287" priority="7983"/>
  </conditionalFormatting>
  <conditionalFormatting sqref="G138">
    <cfRule type="duplicateValues" dxfId="11286" priority="7982"/>
  </conditionalFormatting>
  <conditionalFormatting sqref="G138">
    <cfRule type="duplicateValues" dxfId="11285" priority="7981"/>
  </conditionalFormatting>
  <conditionalFormatting sqref="G138">
    <cfRule type="duplicateValues" dxfId="11284" priority="7980"/>
  </conditionalFormatting>
  <conditionalFormatting sqref="G138">
    <cfRule type="duplicateValues" dxfId="11283" priority="7979"/>
  </conditionalFormatting>
  <conditionalFormatting sqref="G138">
    <cfRule type="duplicateValues" dxfId="11282" priority="7978"/>
  </conditionalFormatting>
  <conditionalFormatting sqref="G138">
    <cfRule type="duplicateValues" dxfId="11281" priority="7977"/>
  </conditionalFormatting>
  <conditionalFormatting sqref="G139">
    <cfRule type="duplicateValues" dxfId="11280" priority="7976"/>
  </conditionalFormatting>
  <conditionalFormatting sqref="G139">
    <cfRule type="duplicateValues" dxfId="11279" priority="7975"/>
  </conditionalFormatting>
  <conditionalFormatting sqref="G139">
    <cfRule type="duplicateValues" dxfId="11278" priority="7974"/>
  </conditionalFormatting>
  <conditionalFormatting sqref="G139">
    <cfRule type="duplicateValues" dxfId="11277" priority="7973"/>
  </conditionalFormatting>
  <conditionalFormatting sqref="G139">
    <cfRule type="duplicateValues" dxfId="11276" priority="7972"/>
  </conditionalFormatting>
  <conditionalFormatting sqref="G139">
    <cfRule type="duplicateValues" dxfId="11275" priority="7971"/>
  </conditionalFormatting>
  <conditionalFormatting sqref="G139">
    <cfRule type="duplicateValues" dxfId="11274" priority="7970"/>
  </conditionalFormatting>
  <conditionalFormatting sqref="G139">
    <cfRule type="duplicateValues" dxfId="11273" priority="7969"/>
  </conditionalFormatting>
  <conditionalFormatting sqref="G139">
    <cfRule type="duplicateValues" dxfId="11272" priority="7968"/>
  </conditionalFormatting>
  <conditionalFormatting sqref="G139">
    <cfRule type="duplicateValues" dxfId="11271" priority="7967"/>
  </conditionalFormatting>
  <conditionalFormatting sqref="G139">
    <cfRule type="duplicateValues" dxfId="11270" priority="7966"/>
  </conditionalFormatting>
  <conditionalFormatting sqref="G139">
    <cfRule type="duplicateValues" dxfId="11269" priority="7965"/>
  </conditionalFormatting>
  <conditionalFormatting sqref="G139">
    <cfRule type="duplicateValues" dxfId="11268" priority="7964"/>
  </conditionalFormatting>
  <conditionalFormatting sqref="G139">
    <cfRule type="duplicateValues" dxfId="11267" priority="7963"/>
  </conditionalFormatting>
  <conditionalFormatting sqref="G139">
    <cfRule type="duplicateValues" dxfId="11266" priority="7962"/>
  </conditionalFormatting>
  <conditionalFormatting sqref="G139">
    <cfRule type="duplicateValues" dxfId="11265" priority="7961"/>
  </conditionalFormatting>
  <conditionalFormatting sqref="G139">
    <cfRule type="duplicateValues" dxfId="11264" priority="7960"/>
  </conditionalFormatting>
  <conditionalFormatting sqref="G139">
    <cfRule type="duplicateValues" dxfId="11263" priority="7959"/>
  </conditionalFormatting>
  <conditionalFormatting sqref="G139">
    <cfRule type="duplicateValues" dxfId="11262" priority="7958"/>
  </conditionalFormatting>
  <conditionalFormatting sqref="G139">
    <cfRule type="duplicateValues" dxfId="11261" priority="7957"/>
  </conditionalFormatting>
  <conditionalFormatting sqref="G139">
    <cfRule type="duplicateValues" dxfId="11260" priority="7956"/>
  </conditionalFormatting>
  <conditionalFormatting sqref="G139">
    <cfRule type="duplicateValues" dxfId="11259" priority="7955"/>
  </conditionalFormatting>
  <conditionalFormatting sqref="G139">
    <cfRule type="duplicateValues" dxfId="11258" priority="7954"/>
  </conditionalFormatting>
  <conditionalFormatting sqref="G139">
    <cfRule type="duplicateValues" dxfId="11257" priority="7953"/>
  </conditionalFormatting>
  <conditionalFormatting sqref="G139">
    <cfRule type="duplicateValues" dxfId="11256" priority="7952"/>
  </conditionalFormatting>
  <conditionalFormatting sqref="G139">
    <cfRule type="duplicateValues" dxfId="11255" priority="7951"/>
  </conditionalFormatting>
  <conditionalFormatting sqref="G139">
    <cfRule type="duplicateValues" dxfId="11254" priority="7950"/>
  </conditionalFormatting>
  <conditionalFormatting sqref="G139">
    <cfRule type="duplicateValues" dxfId="11253" priority="7949"/>
  </conditionalFormatting>
  <conditionalFormatting sqref="G139">
    <cfRule type="duplicateValues" dxfId="11252" priority="7948"/>
  </conditionalFormatting>
  <conditionalFormatting sqref="G139">
    <cfRule type="duplicateValues" dxfId="11251" priority="7947"/>
  </conditionalFormatting>
  <conditionalFormatting sqref="G139">
    <cfRule type="duplicateValues" dxfId="11250" priority="7946"/>
  </conditionalFormatting>
  <conditionalFormatting sqref="G139">
    <cfRule type="duplicateValues" dxfId="11249" priority="7945"/>
  </conditionalFormatting>
  <conditionalFormatting sqref="G139">
    <cfRule type="duplicateValues" dxfId="11248" priority="7944"/>
  </conditionalFormatting>
  <conditionalFormatting sqref="G139">
    <cfRule type="duplicateValues" dxfId="11247" priority="7943"/>
  </conditionalFormatting>
  <conditionalFormatting sqref="G139">
    <cfRule type="duplicateValues" dxfId="11246" priority="7942"/>
  </conditionalFormatting>
  <conditionalFormatting sqref="G139">
    <cfRule type="duplicateValues" dxfId="11245" priority="7941"/>
  </conditionalFormatting>
  <conditionalFormatting sqref="G139">
    <cfRule type="duplicateValues" dxfId="11244" priority="7940"/>
  </conditionalFormatting>
  <conditionalFormatting sqref="G139">
    <cfRule type="duplicateValues" dxfId="11243" priority="7939"/>
  </conditionalFormatting>
  <conditionalFormatting sqref="G139">
    <cfRule type="duplicateValues" dxfId="11242" priority="7938"/>
  </conditionalFormatting>
  <conditionalFormatting sqref="G139">
    <cfRule type="duplicateValues" dxfId="11241" priority="7937"/>
  </conditionalFormatting>
  <conditionalFormatting sqref="G139">
    <cfRule type="duplicateValues" dxfId="11240" priority="7936"/>
  </conditionalFormatting>
  <conditionalFormatting sqref="G139">
    <cfRule type="duplicateValues" dxfId="11239" priority="7935"/>
  </conditionalFormatting>
  <conditionalFormatting sqref="G139">
    <cfRule type="duplicateValues" dxfId="11238" priority="7934"/>
  </conditionalFormatting>
  <conditionalFormatting sqref="G139">
    <cfRule type="duplicateValues" dxfId="11237" priority="7933"/>
  </conditionalFormatting>
  <conditionalFormatting sqref="G139">
    <cfRule type="duplicateValues" dxfId="11236" priority="7932"/>
  </conditionalFormatting>
  <conditionalFormatting sqref="G139">
    <cfRule type="duplicateValues" dxfId="11235" priority="7931"/>
  </conditionalFormatting>
  <conditionalFormatting sqref="G139">
    <cfRule type="duplicateValues" dxfId="11234" priority="7930"/>
  </conditionalFormatting>
  <conditionalFormatting sqref="G139">
    <cfRule type="duplicateValues" dxfId="11233" priority="7929"/>
  </conditionalFormatting>
  <conditionalFormatting sqref="G139">
    <cfRule type="duplicateValues" dxfId="11232" priority="7928"/>
  </conditionalFormatting>
  <conditionalFormatting sqref="G139">
    <cfRule type="duplicateValues" dxfId="11231" priority="7927"/>
  </conditionalFormatting>
  <conditionalFormatting sqref="G139">
    <cfRule type="duplicateValues" dxfId="11230" priority="7926"/>
  </conditionalFormatting>
  <conditionalFormatting sqref="G139">
    <cfRule type="duplicateValues" dxfId="11229" priority="7925"/>
  </conditionalFormatting>
  <conditionalFormatting sqref="G139">
    <cfRule type="duplicateValues" dxfId="11228" priority="7924"/>
  </conditionalFormatting>
  <conditionalFormatting sqref="G139">
    <cfRule type="duplicateValues" dxfId="11227" priority="7923"/>
  </conditionalFormatting>
  <conditionalFormatting sqref="G139">
    <cfRule type="duplicateValues" dxfId="11226" priority="7922"/>
  </conditionalFormatting>
  <conditionalFormatting sqref="G139">
    <cfRule type="duplicateValues" dxfId="11225" priority="7921"/>
  </conditionalFormatting>
  <conditionalFormatting sqref="G139">
    <cfRule type="duplicateValues" dxfId="11224" priority="7920"/>
  </conditionalFormatting>
  <conditionalFormatting sqref="G139">
    <cfRule type="duplicateValues" dxfId="11223" priority="7919"/>
  </conditionalFormatting>
  <conditionalFormatting sqref="G139">
    <cfRule type="duplicateValues" dxfId="11222" priority="7918"/>
  </conditionalFormatting>
  <conditionalFormatting sqref="G139">
    <cfRule type="duplicateValues" dxfId="11221" priority="7917"/>
  </conditionalFormatting>
  <conditionalFormatting sqref="G139">
    <cfRule type="duplicateValues" dxfId="11220" priority="7916"/>
  </conditionalFormatting>
  <conditionalFormatting sqref="G139">
    <cfRule type="duplicateValues" dxfId="11219" priority="7915"/>
  </conditionalFormatting>
  <conditionalFormatting sqref="G139">
    <cfRule type="duplicateValues" dxfId="11218" priority="7914"/>
  </conditionalFormatting>
  <conditionalFormatting sqref="G139">
    <cfRule type="duplicateValues" dxfId="11217" priority="7913"/>
  </conditionalFormatting>
  <conditionalFormatting sqref="G139">
    <cfRule type="duplicateValues" dxfId="11216" priority="7912"/>
  </conditionalFormatting>
  <conditionalFormatting sqref="G139">
    <cfRule type="duplicateValues" dxfId="11215" priority="7911"/>
  </conditionalFormatting>
  <conditionalFormatting sqref="G139">
    <cfRule type="duplicateValues" dxfId="11214" priority="7910"/>
  </conditionalFormatting>
  <conditionalFormatting sqref="G139">
    <cfRule type="duplicateValues" dxfId="11213" priority="7909"/>
  </conditionalFormatting>
  <conditionalFormatting sqref="G139">
    <cfRule type="duplicateValues" dxfId="11212" priority="7908"/>
  </conditionalFormatting>
  <conditionalFormatting sqref="G139">
    <cfRule type="duplicateValues" dxfId="11211" priority="7907"/>
  </conditionalFormatting>
  <conditionalFormatting sqref="G139">
    <cfRule type="duplicateValues" dxfId="11210" priority="7906"/>
  </conditionalFormatting>
  <conditionalFormatting sqref="G139">
    <cfRule type="duplicateValues" dxfId="11209" priority="7905"/>
  </conditionalFormatting>
  <conditionalFormatting sqref="G139">
    <cfRule type="duplicateValues" dxfId="11208" priority="7904"/>
  </conditionalFormatting>
  <conditionalFormatting sqref="G139">
    <cfRule type="duplicateValues" dxfId="11207" priority="7903"/>
  </conditionalFormatting>
  <conditionalFormatting sqref="G139">
    <cfRule type="duplicateValues" dxfId="11206" priority="7902"/>
  </conditionalFormatting>
  <conditionalFormatting sqref="G139">
    <cfRule type="duplicateValues" dxfId="11205" priority="7901"/>
  </conditionalFormatting>
  <conditionalFormatting sqref="G139">
    <cfRule type="duplicateValues" dxfId="11204" priority="7900"/>
  </conditionalFormatting>
  <conditionalFormatting sqref="G139">
    <cfRule type="duplicateValues" dxfId="11203" priority="7899"/>
  </conditionalFormatting>
  <conditionalFormatting sqref="G139">
    <cfRule type="duplicateValues" dxfId="11202" priority="7898"/>
  </conditionalFormatting>
  <conditionalFormatting sqref="G139">
    <cfRule type="duplicateValues" dxfId="11201" priority="7897"/>
  </conditionalFormatting>
  <conditionalFormatting sqref="G139">
    <cfRule type="duplicateValues" dxfId="11200" priority="7896"/>
  </conditionalFormatting>
  <conditionalFormatting sqref="G139">
    <cfRule type="duplicateValues" dxfId="11199" priority="7895"/>
  </conditionalFormatting>
  <conditionalFormatting sqref="G139">
    <cfRule type="duplicateValues" dxfId="11198" priority="7894"/>
  </conditionalFormatting>
  <conditionalFormatting sqref="G139">
    <cfRule type="duplicateValues" dxfId="11197" priority="7893"/>
  </conditionalFormatting>
  <conditionalFormatting sqref="G139">
    <cfRule type="duplicateValues" dxfId="11196" priority="7892"/>
  </conditionalFormatting>
  <conditionalFormatting sqref="G139">
    <cfRule type="duplicateValues" dxfId="11195" priority="7891"/>
  </conditionalFormatting>
  <conditionalFormatting sqref="G139">
    <cfRule type="duplicateValues" dxfId="11194" priority="7890"/>
  </conditionalFormatting>
  <conditionalFormatting sqref="G139">
    <cfRule type="duplicateValues" dxfId="11193" priority="7889"/>
  </conditionalFormatting>
  <conditionalFormatting sqref="G139">
    <cfRule type="duplicateValues" dxfId="11192" priority="7888"/>
  </conditionalFormatting>
  <conditionalFormatting sqref="G139">
    <cfRule type="duplicateValues" dxfId="11191" priority="7887"/>
  </conditionalFormatting>
  <conditionalFormatting sqref="G139">
    <cfRule type="duplicateValues" dxfId="11190" priority="7886"/>
  </conditionalFormatting>
  <conditionalFormatting sqref="G139">
    <cfRule type="duplicateValues" dxfId="11189" priority="7885"/>
  </conditionalFormatting>
  <conditionalFormatting sqref="G139">
    <cfRule type="duplicateValues" dxfId="11188" priority="7884"/>
  </conditionalFormatting>
  <conditionalFormatting sqref="G139">
    <cfRule type="duplicateValues" dxfId="11187" priority="7883"/>
  </conditionalFormatting>
  <conditionalFormatting sqref="G139">
    <cfRule type="duplicateValues" dxfId="11186" priority="7882"/>
  </conditionalFormatting>
  <conditionalFormatting sqref="G139">
    <cfRule type="duplicateValues" dxfId="11185" priority="7881"/>
  </conditionalFormatting>
  <conditionalFormatting sqref="G139">
    <cfRule type="duplicateValues" dxfId="11184" priority="7880"/>
  </conditionalFormatting>
  <conditionalFormatting sqref="G139">
    <cfRule type="duplicateValues" dxfId="11183" priority="7879"/>
  </conditionalFormatting>
  <conditionalFormatting sqref="G139">
    <cfRule type="duplicateValues" dxfId="11182" priority="7878"/>
  </conditionalFormatting>
  <conditionalFormatting sqref="G139">
    <cfRule type="duplicateValues" dxfId="11181" priority="7877"/>
  </conditionalFormatting>
  <conditionalFormatting sqref="G139">
    <cfRule type="duplicateValues" dxfId="11180" priority="7876"/>
  </conditionalFormatting>
  <conditionalFormatting sqref="G139">
    <cfRule type="duplicateValues" dxfId="11179" priority="7875"/>
  </conditionalFormatting>
  <conditionalFormatting sqref="G139">
    <cfRule type="duplicateValues" dxfId="11178" priority="7874"/>
  </conditionalFormatting>
  <conditionalFormatting sqref="G139">
    <cfRule type="duplicateValues" dxfId="11177" priority="7873"/>
  </conditionalFormatting>
  <conditionalFormatting sqref="G139">
    <cfRule type="duplicateValues" dxfId="11176" priority="7872"/>
  </conditionalFormatting>
  <conditionalFormatting sqref="G139">
    <cfRule type="duplicateValues" dxfId="11175" priority="7871"/>
  </conditionalFormatting>
  <conditionalFormatting sqref="G139">
    <cfRule type="duplicateValues" dxfId="11174" priority="7870"/>
  </conditionalFormatting>
  <conditionalFormatting sqref="G139">
    <cfRule type="duplicateValues" dxfId="11173" priority="7869"/>
  </conditionalFormatting>
  <conditionalFormatting sqref="G139">
    <cfRule type="duplicateValues" dxfId="11172" priority="7868"/>
  </conditionalFormatting>
  <conditionalFormatting sqref="G139">
    <cfRule type="duplicateValues" dxfId="11171" priority="7867"/>
  </conditionalFormatting>
  <conditionalFormatting sqref="G139">
    <cfRule type="duplicateValues" dxfId="11170" priority="7866"/>
  </conditionalFormatting>
  <conditionalFormatting sqref="G139">
    <cfRule type="duplicateValues" dxfId="11169" priority="7865"/>
  </conditionalFormatting>
  <conditionalFormatting sqref="G139">
    <cfRule type="duplicateValues" dxfId="11168" priority="7864"/>
  </conditionalFormatting>
  <conditionalFormatting sqref="G139">
    <cfRule type="duplicateValues" dxfId="11167" priority="7863"/>
  </conditionalFormatting>
  <conditionalFormatting sqref="G139">
    <cfRule type="duplicateValues" dxfId="11166" priority="7862"/>
  </conditionalFormatting>
  <conditionalFormatting sqref="G139">
    <cfRule type="duplicateValues" dxfId="11165" priority="7861"/>
  </conditionalFormatting>
  <conditionalFormatting sqref="G139">
    <cfRule type="duplicateValues" dxfId="11164" priority="7860"/>
  </conditionalFormatting>
  <conditionalFormatting sqref="G139">
    <cfRule type="duplicateValues" dxfId="11163" priority="7859"/>
  </conditionalFormatting>
  <conditionalFormatting sqref="G139">
    <cfRule type="duplicateValues" dxfId="11162" priority="7858"/>
  </conditionalFormatting>
  <conditionalFormatting sqref="G139">
    <cfRule type="duplicateValues" dxfId="11161" priority="7857"/>
  </conditionalFormatting>
  <conditionalFormatting sqref="G139">
    <cfRule type="duplicateValues" dxfId="11160" priority="7856"/>
  </conditionalFormatting>
  <conditionalFormatting sqref="G139">
    <cfRule type="duplicateValues" dxfId="11159" priority="7855"/>
  </conditionalFormatting>
  <conditionalFormatting sqref="G139">
    <cfRule type="duplicateValues" dxfId="11158" priority="7854"/>
  </conditionalFormatting>
  <conditionalFormatting sqref="G139">
    <cfRule type="duplicateValues" dxfId="11157" priority="7853"/>
  </conditionalFormatting>
  <conditionalFormatting sqref="G139">
    <cfRule type="duplicateValues" dxfId="11156" priority="7852"/>
  </conditionalFormatting>
  <conditionalFormatting sqref="G139">
    <cfRule type="duplicateValues" dxfId="11155" priority="7851"/>
  </conditionalFormatting>
  <conditionalFormatting sqref="G139">
    <cfRule type="duplicateValues" dxfId="11154" priority="7850"/>
  </conditionalFormatting>
  <conditionalFormatting sqref="G139">
    <cfRule type="duplicateValues" dxfId="11153" priority="7849"/>
  </conditionalFormatting>
  <conditionalFormatting sqref="G139">
    <cfRule type="duplicateValues" dxfId="11152" priority="7848"/>
  </conditionalFormatting>
  <conditionalFormatting sqref="G139">
    <cfRule type="duplicateValues" dxfId="11151" priority="7847"/>
  </conditionalFormatting>
  <conditionalFormatting sqref="G139">
    <cfRule type="duplicateValues" dxfId="11150" priority="7846"/>
  </conditionalFormatting>
  <conditionalFormatting sqref="G139">
    <cfRule type="duplicateValues" dxfId="11149" priority="7845"/>
  </conditionalFormatting>
  <conditionalFormatting sqref="G139">
    <cfRule type="duplicateValues" dxfId="11148" priority="7844"/>
  </conditionalFormatting>
  <conditionalFormatting sqref="G139">
    <cfRule type="duplicateValues" dxfId="11147" priority="7843"/>
  </conditionalFormatting>
  <conditionalFormatting sqref="G139">
    <cfRule type="duplicateValues" dxfId="11146" priority="7842"/>
  </conditionalFormatting>
  <conditionalFormatting sqref="G139">
    <cfRule type="duplicateValues" dxfId="11145" priority="7841"/>
  </conditionalFormatting>
  <conditionalFormatting sqref="G139">
    <cfRule type="duplicateValues" dxfId="11144" priority="7840"/>
  </conditionalFormatting>
  <conditionalFormatting sqref="G139">
    <cfRule type="duplicateValues" dxfId="11143" priority="7839"/>
  </conditionalFormatting>
  <conditionalFormatting sqref="G142">
    <cfRule type="duplicateValues" dxfId="11142" priority="7838"/>
  </conditionalFormatting>
  <conditionalFormatting sqref="G161">
    <cfRule type="duplicateValues" dxfId="11141" priority="7837"/>
  </conditionalFormatting>
  <conditionalFormatting sqref="G161">
    <cfRule type="duplicateValues" dxfId="11140" priority="7836"/>
  </conditionalFormatting>
  <conditionalFormatting sqref="G161">
    <cfRule type="duplicateValues" dxfId="11139" priority="7835"/>
  </conditionalFormatting>
  <conditionalFormatting sqref="G161">
    <cfRule type="duplicateValues" dxfId="11138" priority="7834"/>
  </conditionalFormatting>
  <conditionalFormatting sqref="G161">
    <cfRule type="duplicateValues" dxfId="11137" priority="7833"/>
  </conditionalFormatting>
  <conditionalFormatting sqref="G161">
    <cfRule type="duplicateValues" dxfId="11136" priority="7832"/>
  </conditionalFormatting>
  <conditionalFormatting sqref="G161">
    <cfRule type="duplicateValues" dxfId="11135" priority="7831"/>
  </conditionalFormatting>
  <conditionalFormatting sqref="G161">
    <cfRule type="duplicateValues" dxfId="11134" priority="7830"/>
  </conditionalFormatting>
  <conditionalFormatting sqref="G161">
    <cfRule type="duplicateValues" dxfId="11133" priority="7829"/>
  </conditionalFormatting>
  <conditionalFormatting sqref="G161">
    <cfRule type="duplicateValues" dxfId="11132" priority="7828"/>
  </conditionalFormatting>
  <conditionalFormatting sqref="G161">
    <cfRule type="duplicateValues" dxfId="11131" priority="7827"/>
  </conditionalFormatting>
  <conditionalFormatting sqref="G161">
    <cfRule type="duplicateValues" dxfId="11130" priority="7826"/>
  </conditionalFormatting>
  <conditionalFormatting sqref="G161">
    <cfRule type="duplicateValues" dxfId="11129" priority="7825"/>
  </conditionalFormatting>
  <conditionalFormatting sqref="G161">
    <cfRule type="duplicateValues" dxfId="11128" priority="7824"/>
  </conditionalFormatting>
  <conditionalFormatting sqref="G161">
    <cfRule type="duplicateValues" dxfId="11127" priority="7823"/>
  </conditionalFormatting>
  <conditionalFormatting sqref="G161">
    <cfRule type="duplicateValues" dxfId="11126" priority="7822"/>
  </conditionalFormatting>
  <conditionalFormatting sqref="G161">
    <cfRule type="duplicateValues" dxfId="11125" priority="7821"/>
  </conditionalFormatting>
  <conditionalFormatting sqref="G161">
    <cfRule type="duplicateValues" dxfId="11124" priority="7820"/>
  </conditionalFormatting>
  <conditionalFormatting sqref="G161">
    <cfRule type="duplicateValues" dxfId="11123" priority="7819"/>
  </conditionalFormatting>
  <conditionalFormatting sqref="G161">
    <cfRule type="duplicateValues" dxfId="11122" priority="7818"/>
  </conditionalFormatting>
  <conditionalFormatting sqref="G161">
    <cfRule type="duplicateValues" dxfId="11121" priority="7817"/>
  </conditionalFormatting>
  <conditionalFormatting sqref="G161">
    <cfRule type="duplicateValues" dxfId="11120" priority="7816"/>
  </conditionalFormatting>
  <conditionalFormatting sqref="G161">
    <cfRule type="duplicateValues" dxfId="11119" priority="7815"/>
  </conditionalFormatting>
  <conditionalFormatting sqref="G161">
    <cfRule type="duplicateValues" dxfId="11118" priority="7814"/>
  </conditionalFormatting>
  <conditionalFormatting sqref="G161">
    <cfRule type="duplicateValues" dxfId="11117" priority="7813"/>
  </conditionalFormatting>
  <conditionalFormatting sqref="G161">
    <cfRule type="duplicateValues" dxfId="11116" priority="7812"/>
  </conditionalFormatting>
  <conditionalFormatting sqref="G161">
    <cfRule type="duplicateValues" dxfId="11115" priority="7811"/>
  </conditionalFormatting>
  <conditionalFormatting sqref="G161">
    <cfRule type="duplicateValues" dxfId="11114" priority="7810"/>
  </conditionalFormatting>
  <conditionalFormatting sqref="G161">
    <cfRule type="duplicateValues" dxfId="11113" priority="7809"/>
  </conditionalFormatting>
  <conditionalFormatting sqref="G161">
    <cfRule type="duplicateValues" dxfId="11112" priority="7808"/>
  </conditionalFormatting>
  <conditionalFormatting sqref="G161">
    <cfRule type="duplicateValues" dxfId="11111" priority="7807"/>
  </conditionalFormatting>
  <conditionalFormatting sqref="G161">
    <cfRule type="duplicateValues" dxfId="11110" priority="7806"/>
  </conditionalFormatting>
  <conditionalFormatting sqref="G161">
    <cfRule type="duplicateValues" dxfId="11109" priority="7805"/>
  </conditionalFormatting>
  <conditionalFormatting sqref="G161">
    <cfRule type="duplicateValues" dxfId="11108" priority="7804"/>
  </conditionalFormatting>
  <conditionalFormatting sqref="G161">
    <cfRule type="duplicateValues" dxfId="11107" priority="7803"/>
  </conditionalFormatting>
  <conditionalFormatting sqref="G161">
    <cfRule type="duplicateValues" dxfId="11106" priority="7802"/>
  </conditionalFormatting>
  <conditionalFormatting sqref="G161">
    <cfRule type="duplicateValues" dxfId="11105" priority="7801"/>
  </conditionalFormatting>
  <conditionalFormatting sqref="G161">
    <cfRule type="duplicateValues" dxfId="11104" priority="7800"/>
  </conditionalFormatting>
  <conditionalFormatting sqref="G161">
    <cfRule type="duplicateValues" dxfId="11103" priority="7799"/>
  </conditionalFormatting>
  <conditionalFormatting sqref="G161">
    <cfRule type="duplicateValues" dxfId="11102" priority="7798"/>
  </conditionalFormatting>
  <conditionalFormatting sqref="G161">
    <cfRule type="duplicateValues" dxfId="11101" priority="7797"/>
  </conditionalFormatting>
  <conditionalFormatting sqref="G161">
    <cfRule type="duplicateValues" dxfId="11100" priority="7796"/>
  </conditionalFormatting>
  <conditionalFormatting sqref="G161">
    <cfRule type="duplicateValues" dxfId="11099" priority="7795"/>
  </conditionalFormatting>
  <conditionalFormatting sqref="G161">
    <cfRule type="duplicateValues" dxfId="11098" priority="7794"/>
  </conditionalFormatting>
  <conditionalFormatting sqref="G161">
    <cfRule type="duplicateValues" dxfId="11097" priority="7793"/>
  </conditionalFormatting>
  <conditionalFormatting sqref="G161">
    <cfRule type="duplicateValues" dxfId="11096" priority="7792"/>
  </conditionalFormatting>
  <conditionalFormatting sqref="G161">
    <cfRule type="duplicateValues" dxfId="11095" priority="7791"/>
  </conditionalFormatting>
  <conditionalFormatting sqref="G161">
    <cfRule type="duplicateValues" dxfId="11094" priority="7790"/>
  </conditionalFormatting>
  <conditionalFormatting sqref="G161">
    <cfRule type="duplicateValues" dxfId="11093" priority="7789"/>
  </conditionalFormatting>
  <conditionalFormatting sqref="G161">
    <cfRule type="duplicateValues" dxfId="11092" priority="7788"/>
  </conditionalFormatting>
  <conditionalFormatting sqref="G161">
    <cfRule type="duplicateValues" dxfId="11091" priority="7787"/>
  </conditionalFormatting>
  <conditionalFormatting sqref="G161">
    <cfRule type="duplicateValues" dxfId="11090" priority="7786"/>
  </conditionalFormatting>
  <conditionalFormatting sqref="G161">
    <cfRule type="duplicateValues" dxfId="11089" priority="7785"/>
  </conditionalFormatting>
  <conditionalFormatting sqref="G161">
    <cfRule type="duplicateValues" dxfId="11088" priority="7784"/>
  </conditionalFormatting>
  <conditionalFormatting sqref="G161">
    <cfRule type="duplicateValues" dxfId="11087" priority="7783"/>
  </conditionalFormatting>
  <conditionalFormatting sqref="G161">
    <cfRule type="duplicateValues" dxfId="11086" priority="7782"/>
  </conditionalFormatting>
  <conditionalFormatting sqref="G161">
    <cfRule type="duplicateValues" dxfId="11085" priority="7781"/>
  </conditionalFormatting>
  <conditionalFormatting sqref="G161">
    <cfRule type="duplicateValues" dxfId="11084" priority="7780"/>
  </conditionalFormatting>
  <conditionalFormatting sqref="G161">
    <cfRule type="duplicateValues" dxfId="11083" priority="7779"/>
  </conditionalFormatting>
  <conditionalFormatting sqref="G161">
    <cfRule type="duplicateValues" dxfId="11082" priority="7778"/>
  </conditionalFormatting>
  <conditionalFormatting sqref="G161">
    <cfRule type="duplicateValues" dxfId="11081" priority="7777"/>
  </conditionalFormatting>
  <conditionalFormatting sqref="G161">
    <cfRule type="duplicateValues" dxfId="11080" priority="7776"/>
  </conditionalFormatting>
  <conditionalFormatting sqref="G161">
    <cfRule type="duplicateValues" dxfId="11079" priority="7775"/>
  </conditionalFormatting>
  <conditionalFormatting sqref="G161">
    <cfRule type="duplicateValues" dxfId="11078" priority="7774"/>
  </conditionalFormatting>
  <conditionalFormatting sqref="G161">
    <cfRule type="duplicateValues" dxfId="11077" priority="7773"/>
  </conditionalFormatting>
  <conditionalFormatting sqref="G161">
    <cfRule type="duplicateValues" dxfId="11076" priority="7772"/>
  </conditionalFormatting>
  <conditionalFormatting sqref="G161">
    <cfRule type="duplicateValues" dxfId="11075" priority="7771"/>
  </conditionalFormatting>
  <conditionalFormatting sqref="G161">
    <cfRule type="duplicateValues" dxfId="11074" priority="7770"/>
  </conditionalFormatting>
  <conditionalFormatting sqref="G161">
    <cfRule type="duplicateValues" dxfId="11073" priority="7769"/>
  </conditionalFormatting>
  <conditionalFormatting sqref="G162">
    <cfRule type="duplicateValues" dxfId="11072" priority="7768"/>
  </conditionalFormatting>
  <conditionalFormatting sqref="G163">
    <cfRule type="duplicateValues" dxfId="11071" priority="7767"/>
  </conditionalFormatting>
  <conditionalFormatting sqref="G163">
    <cfRule type="duplicateValues" dxfId="11070" priority="7766"/>
  </conditionalFormatting>
  <conditionalFormatting sqref="G163">
    <cfRule type="duplicateValues" dxfId="11069" priority="7765"/>
  </conditionalFormatting>
  <conditionalFormatting sqref="G163">
    <cfRule type="duplicateValues" dxfId="11068" priority="7764"/>
  </conditionalFormatting>
  <conditionalFormatting sqref="G163">
    <cfRule type="duplicateValues" dxfId="11067" priority="7763"/>
  </conditionalFormatting>
  <conditionalFormatting sqref="G163">
    <cfRule type="duplicateValues" dxfId="11066" priority="7762"/>
  </conditionalFormatting>
  <conditionalFormatting sqref="G163">
    <cfRule type="duplicateValues" dxfId="11065" priority="7761"/>
  </conditionalFormatting>
  <conditionalFormatting sqref="G163">
    <cfRule type="duplicateValues" dxfId="11064" priority="7760"/>
  </conditionalFormatting>
  <conditionalFormatting sqref="G163">
    <cfRule type="duplicateValues" dxfId="11063" priority="7759"/>
  </conditionalFormatting>
  <conditionalFormatting sqref="G163">
    <cfRule type="duplicateValues" dxfId="11062" priority="7758"/>
  </conditionalFormatting>
  <conditionalFormatting sqref="G163">
    <cfRule type="duplicateValues" dxfId="11061" priority="7757"/>
  </conditionalFormatting>
  <conditionalFormatting sqref="G163">
    <cfRule type="duplicateValues" dxfId="11060" priority="7756"/>
  </conditionalFormatting>
  <conditionalFormatting sqref="G163">
    <cfRule type="duplicateValues" dxfId="11059" priority="7755"/>
  </conditionalFormatting>
  <conditionalFormatting sqref="G163">
    <cfRule type="duplicateValues" dxfId="11058" priority="7754"/>
  </conditionalFormatting>
  <conditionalFormatting sqref="G163">
    <cfRule type="duplicateValues" dxfId="11057" priority="7753"/>
  </conditionalFormatting>
  <conditionalFormatting sqref="G163">
    <cfRule type="duplicateValues" dxfId="11056" priority="7752"/>
  </conditionalFormatting>
  <conditionalFormatting sqref="G163">
    <cfRule type="duplicateValues" dxfId="11055" priority="7751"/>
  </conditionalFormatting>
  <conditionalFormatting sqref="G163">
    <cfRule type="duplicateValues" dxfId="11054" priority="7750"/>
  </conditionalFormatting>
  <conditionalFormatting sqref="G163">
    <cfRule type="duplicateValues" dxfId="11053" priority="7749"/>
  </conditionalFormatting>
  <conditionalFormatting sqref="G163">
    <cfRule type="duplicateValues" dxfId="11052" priority="7748"/>
  </conditionalFormatting>
  <conditionalFormatting sqref="G163">
    <cfRule type="duplicateValues" dxfId="11051" priority="7747"/>
  </conditionalFormatting>
  <conditionalFormatting sqref="G163">
    <cfRule type="duplicateValues" dxfId="11050" priority="7746"/>
  </conditionalFormatting>
  <conditionalFormatting sqref="G163">
    <cfRule type="duplicateValues" dxfId="11049" priority="7745"/>
  </conditionalFormatting>
  <conditionalFormatting sqref="G163">
    <cfRule type="duplicateValues" dxfId="11048" priority="7744"/>
  </conditionalFormatting>
  <conditionalFormatting sqref="G163">
    <cfRule type="duplicateValues" dxfId="11047" priority="7743"/>
  </conditionalFormatting>
  <conditionalFormatting sqref="G163">
    <cfRule type="duplicateValues" dxfId="11046" priority="7742"/>
  </conditionalFormatting>
  <conditionalFormatting sqref="G163">
    <cfRule type="duplicateValues" dxfId="11045" priority="7741"/>
  </conditionalFormatting>
  <conditionalFormatting sqref="G163">
    <cfRule type="duplicateValues" dxfId="11044" priority="7740"/>
  </conditionalFormatting>
  <conditionalFormatting sqref="G163">
    <cfRule type="duplicateValues" dxfId="11043" priority="7739"/>
  </conditionalFormatting>
  <conditionalFormatting sqref="G163">
    <cfRule type="duplicateValues" dxfId="11042" priority="7738"/>
  </conditionalFormatting>
  <conditionalFormatting sqref="G163">
    <cfRule type="duplicateValues" dxfId="11041" priority="7737"/>
  </conditionalFormatting>
  <conditionalFormatting sqref="G163">
    <cfRule type="duplicateValues" dxfId="11040" priority="7736"/>
  </conditionalFormatting>
  <conditionalFormatting sqref="G163">
    <cfRule type="duplicateValues" dxfId="11039" priority="7735"/>
  </conditionalFormatting>
  <conditionalFormatting sqref="G163">
    <cfRule type="duplicateValues" dxfId="11038" priority="7734"/>
  </conditionalFormatting>
  <conditionalFormatting sqref="G163">
    <cfRule type="duplicateValues" dxfId="11037" priority="7733"/>
  </conditionalFormatting>
  <conditionalFormatting sqref="G163">
    <cfRule type="duplicateValues" dxfId="11036" priority="7732"/>
  </conditionalFormatting>
  <conditionalFormatting sqref="G163">
    <cfRule type="duplicateValues" dxfId="11035" priority="7731"/>
  </conditionalFormatting>
  <conditionalFormatting sqref="G163">
    <cfRule type="duplicateValues" dxfId="11034" priority="7730"/>
  </conditionalFormatting>
  <conditionalFormatting sqref="G163">
    <cfRule type="duplicateValues" dxfId="11033" priority="7729"/>
  </conditionalFormatting>
  <conditionalFormatting sqref="G163">
    <cfRule type="duplicateValues" dxfId="11032" priority="7728"/>
  </conditionalFormatting>
  <conditionalFormatting sqref="G163">
    <cfRule type="duplicateValues" dxfId="11031" priority="7727"/>
  </conditionalFormatting>
  <conditionalFormatting sqref="G163">
    <cfRule type="duplicateValues" dxfId="11030" priority="7726"/>
  </conditionalFormatting>
  <conditionalFormatting sqref="G163">
    <cfRule type="duplicateValues" dxfId="11029" priority="7725"/>
  </conditionalFormatting>
  <conditionalFormatting sqref="G163">
    <cfRule type="duplicateValues" dxfId="11028" priority="7724"/>
  </conditionalFormatting>
  <conditionalFormatting sqref="G163">
    <cfRule type="duplicateValues" dxfId="11027" priority="7723"/>
  </conditionalFormatting>
  <conditionalFormatting sqref="G163">
    <cfRule type="duplicateValues" dxfId="11026" priority="7722"/>
  </conditionalFormatting>
  <conditionalFormatting sqref="G163">
    <cfRule type="duplicateValues" dxfId="11025" priority="7721"/>
  </conditionalFormatting>
  <conditionalFormatting sqref="G163">
    <cfRule type="duplicateValues" dxfId="11024" priority="7720"/>
  </conditionalFormatting>
  <conditionalFormatting sqref="G163">
    <cfRule type="duplicateValues" dxfId="11023" priority="7719"/>
  </conditionalFormatting>
  <conditionalFormatting sqref="G163">
    <cfRule type="duplicateValues" dxfId="11022" priority="7718"/>
  </conditionalFormatting>
  <conditionalFormatting sqref="G163">
    <cfRule type="duplicateValues" dxfId="11021" priority="7717"/>
  </conditionalFormatting>
  <conditionalFormatting sqref="G163">
    <cfRule type="duplicateValues" dxfId="11020" priority="7716"/>
  </conditionalFormatting>
  <conditionalFormatting sqref="G163">
    <cfRule type="duplicateValues" dxfId="11019" priority="7715"/>
  </conditionalFormatting>
  <conditionalFormatting sqref="G163">
    <cfRule type="duplicateValues" dxfId="11018" priority="7714"/>
  </conditionalFormatting>
  <conditionalFormatting sqref="G163">
    <cfRule type="duplicateValues" dxfId="11017" priority="7713"/>
  </conditionalFormatting>
  <conditionalFormatting sqref="G163">
    <cfRule type="duplicateValues" dxfId="11016" priority="7712"/>
  </conditionalFormatting>
  <conditionalFormatting sqref="G163">
    <cfRule type="duplicateValues" dxfId="11015" priority="7711"/>
  </conditionalFormatting>
  <conditionalFormatting sqref="G163">
    <cfRule type="duplicateValues" dxfId="11014" priority="7710"/>
  </conditionalFormatting>
  <conditionalFormatting sqref="G163">
    <cfRule type="duplicateValues" dxfId="11013" priority="7709"/>
  </conditionalFormatting>
  <conditionalFormatting sqref="G163">
    <cfRule type="duplicateValues" dxfId="11012" priority="7708"/>
  </conditionalFormatting>
  <conditionalFormatting sqref="G163">
    <cfRule type="duplicateValues" dxfId="11011" priority="7707"/>
  </conditionalFormatting>
  <conditionalFormatting sqref="G163">
    <cfRule type="duplicateValues" dxfId="11010" priority="7706"/>
  </conditionalFormatting>
  <conditionalFormatting sqref="G163">
    <cfRule type="duplicateValues" dxfId="11009" priority="7705"/>
  </conditionalFormatting>
  <conditionalFormatting sqref="G163">
    <cfRule type="duplicateValues" dxfId="11008" priority="7704"/>
  </conditionalFormatting>
  <conditionalFormatting sqref="G163">
    <cfRule type="duplicateValues" dxfId="11007" priority="7703"/>
  </conditionalFormatting>
  <conditionalFormatting sqref="G163">
    <cfRule type="duplicateValues" dxfId="11006" priority="7702"/>
  </conditionalFormatting>
  <conditionalFormatting sqref="G163">
    <cfRule type="duplicateValues" dxfId="11005" priority="7701"/>
  </conditionalFormatting>
  <conditionalFormatting sqref="G163">
    <cfRule type="duplicateValues" dxfId="11004" priority="7700"/>
  </conditionalFormatting>
  <conditionalFormatting sqref="G163">
    <cfRule type="duplicateValues" dxfId="11003" priority="7699"/>
  </conditionalFormatting>
  <conditionalFormatting sqref="G164">
    <cfRule type="duplicateValues" dxfId="11002" priority="7698"/>
  </conditionalFormatting>
  <conditionalFormatting sqref="G162">
    <cfRule type="duplicateValues" dxfId="11001" priority="7697"/>
  </conditionalFormatting>
  <conditionalFormatting sqref="G162">
    <cfRule type="duplicateValues" dxfId="11000" priority="7696"/>
  </conditionalFormatting>
  <conditionalFormatting sqref="G162">
    <cfRule type="duplicateValues" dxfId="10999" priority="7695"/>
  </conditionalFormatting>
  <conditionalFormatting sqref="G162">
    <cfRule type="duplicateValues" dxfId="10998" priority="7694"/>
  </conditionalFormatting>
  <conditionalFormatting sqref="G162">
    <cfRule type="duplicateValues" dxfId="10997" priority="7693"/>
  </conditionalFormatting>
  <conditionalFormatting sqref="G162">
    <cfRule type="duplicateValues" dxfId="10996" priority="7692"/>
  </conditionalFormatting>
  <conditionalFormatting sqref="G162">
    <cfRule type="duplicateValues" dxfId="10995" priority="7691"/>
  </conditionalFormatting>
  <conditionalFormatting sqref="G162">
    <cfRule type="duplicateValues" dxfId="10994" priority="7690"/>
  </conditionalFormatting>
  <conditionalFormatting sqref="G162">
    <cfRule type="duplicateValues" dxfId="10993" priority="7689"/>
  </conditionalFormatting>
  <conditionalFormatting sqref="G162">
    <cfRule type="duplicateValues" dxfId="10992" priority="7688"/>
  </conditionalFormatting>
  <conditionalFormatting sqref="G162">
    <cfRule type="duplicateValues" dxfId="10991" priority="7687"/>
  </conditionalFormatting>
  <conditionalFormatting sqref="G162">
    <cfRule type="duplicateValues" dxfId="10990" priority="7686"/>
  </conditionalFormatting>
  <conditionalFormatting sqref="G162">
    <cfRule type="duplicateValues" dxfId="10989" priority="7685"/>
  </conditionalFormatting>
  <conditionalFormatting sqref="G162">
    <cfRule type="duplicateValues" dxfId="10988" priority="7684"/>
  </conditionalFormatting>
  <conditionalFormatting sqref="G162">
    <cfRule type="duplicateValues" dxfId="10987" priority="7683"/>
  </conditionalFormatting>
  <conditionalFormatting sqref="G162">
    <cfRule type="duplicateValues" dxfId="10986" priority="7682"/>
  </conditionalFormatting>
  <conditionalFormatting sqref="G162">
    <cfRule type="duplicateValues" dxfId="10985" priority="7681"/>
  </conditionalFormatting>
  <conditionalFormatting sqref="G162">
    <cfRule type="duplicateValues" dxfId="10984" priority="7680"/>
  </conditionalFormatting>
  <conditionalFormatting sqref="G162">
    <cfRule type="duplicateValues" dxfId="10983" priority="7679"/>
  </conditionalFormatting>
  <conditionalFormatting sqref="G162">
    <cfRule type="duplicateValues" dxfId="10982" priority="7678"/>
  </conditionalFormatting>
  <conditionalFormatting sqref="G162">
    <cfRule type="duplicateValues" dxfId="10981" priority="7677"/>
  </conditionalFormatting>
  <conditionalFormatting sqref="G162">
    <cfRule type="duplicateValues" dxfId="10980" priority="7676"/>
  </conditionalFormatting>
  <conditionalFormatting sqref="G162">
    <cfRule type="duplicateValues" dxfId="10979" priority="7675"/>
  </conditionalFormatting>
  <conditionalFormatting sqref="G162">
    <cfRule type="duplicateValues" dxfId="10978" priority="7674"/>
  </conditionalFormatting>
  <conditionalFormatting sqref="G162">
    <cfRule type="duplicateValues" dxfId="10977" priority="7673"/>
  </conditionalFormatting>
  <conditionalFormatting sqref="G162">
    <cfRule type="duplicateValues" dxfId="10976" priority="7672"/>
  </conditionalFormatting>
  <conditionalFormatting sqref="G162">
    <cfRule type="duplicateValues" dxfId="10975" priority="7671"/>
  </conditionalFormatting>
  <conditionalFormatting sqref="G162">
    <cfRule type="duplicateValues" dxfId="10974" priority="7670"/>
  </conditionalFormatting>
  <conditionalFormatting sqref="G162">
    <cfRule type="duplicateValues" dxfId="10973" priority="7669"/>
  </conditionalFormatting>
  <conditionalFormatting sqref="G162">
    <cfRule type="duplicateValues" dxfId="10972" priority="7668"/>
  </conditionalFormatting>
  <conditionalFormatting sqref="G162">
    <cfRule type="duplicateValues" dxfId="10971" priority="7667"/>
  </conditionalFormatting>
  <conditionalFormatting sqref="G162">
    <cfRule type="duplicateValues" dxfId="10970" priority="7666"/>
  </conditionalFormatting>
  <conditionalFormatting sqref="G162">
    <cfRule type="duplicateValues" dxfId="10969" priority="7665"/>
  </conditionalFormatting>
  <conditionalFormatting sqref="G162">
    <cfRule type="duplicateValues" dxfId="10968" priority="7664"/>
  </conditionalFormatting>
  <conditionalFormatting sqref="G162">
    <cfRule type="duplicateValues" dxfId="10967" priority="7663"/>
  </conditionalFormatting>
  <conditionalFormatting sqref="G162">
    <cfRule type="duplicateValues" dxfId="10966" priority="7662"/>
  </conditionalFormatting>
  <conditionalFormatting sqref="G162">
    <cfRule type="duplicateValues" dxfId="10965" priority="7661"/>
  </conditionalFormatting>
  <conditionalFormatting sqref="G162">
    <cfRule type="duplicateValues" dxfId="10964" priority="7660"/>
  </conditionalFormatting>
  <conditionalFormatting sqref="G162">
    <cfRule type="duplicateValues" dxfId="10963" priority="7659"/>
  </conditionalFormatting>
  <conditionalFormatting sqref="G162">
    <cfRule type="duplicateValues" dxfId="10962" priority="7658"/>
  </conditionalFormatting>
  <conditionalFormatting sqref="G162">
    <cfRule type="duplicateValues" dxfId="10961" priority="7657"/>
  </conditionalFormatting>
  <conditionalFormatting sqref="G162">
    <cfRule type="duplicateValues" dxfId="10960" priority="7656"/>
  </conditionalFormatting>
  <conditionalFormatting sqref="G162">
    <cfRule type="duplicateValues" dxfId="10959" priority="7655"/>
  </conditionalFormatting>
  <conditionalFormatting sqref="G162">
    <cfRule type="duplicateValues" dxfId="10958" priority="7654"/>
  </conditionalFormatting>
  <conditionalFormatting sqref="G162">
    <cfRule type="duplicateValues" dxfId="10957" priority="7653"/>
  </conditionalFormatting>
  <conditionalFormatting sqref="G162">
    <cfRule type="duplicateValues" dxfId="10956" priority="7652"/>
  </conditionalFormatting>
  <conditionalFormatting sqref="G162">
    <cfRule type="duplicateValues" dxfId="10955" priority="7651"/>
  </conditionalFormatting>
  <conditionalFormatting sqref="G162">
    <cfRule type="duplicateValues" dxfId="10954" priority="7650"/>
  </conditionalFormatting>
  <conditionalFormatting sqref="G162">
    <cfRule type="duplicateValues" dxfId="10953" priority="7649"/>
  </conditionalFormatting>
  <conditionalFormatting sqref="G162">
    <cfRule type="duplicateValues" dxfId="10952" priority="7648"/>
  </conditionalFormatting>
  <conditionalFormatting sqref="G162">
    <cfRule type="duplicateValues" dxfId="10951" priority="7647"/>
  </conditionalFormatting>
  <conditionalFormatting sqref="G162">
    <cfRule type="duplicateValues" dxfId="10950" priority="7646"/>
  </conditionalFormatting>
  <conditionalFormatting sqref="G162">
    <cfRule type="duplicateValues" dxfId="10949" priority="7645"/>
  </conditionalFormatting>
  <conditionalFormatting sqref="G162">
    <cfRule type="duplicateValues" dxfId="10948" priority="7644"/>
  </conditionalFormatting>
  <conditionalFormatting sqref="G162">
    <cfRule type="duplicateValues" dxfId="10947" priority="7643"/>
  </conditionalFormatting>
  <conditionalFormatting sqref="G162">
    <cfRule type="duplicateValues" dxfId="10946" priority="7642"/>
  </conditionalFormatting>
  <conditionalFormatting sqref="G162">
    <cfRule type="duplicateValues" dxfId="10945" priority="7641"/>
  </conditionalFormatting>
  <conditionalFormatting sqref="G162">
    <cfRule type="duplicateValues" dxfId="10944" priority="7640"/>
  </conditionalFormatting>
  <conditionalFormatting sqref="G162">
    <cfRule type="duplicateValues" dxfId="10943" priority="7639"/>
  </conditionalFormatting>
  <conditionalFormatting sqref="G162">
    <cfRule type="duplicateValues" dxfId="10942" priority="7638"/>
  </conditionalFormatting>
  <conditionalFormatting sqref="G162">
    <cfRule type="duplicateValues" dxfId="10941" priority="7637"/>
  </conditionalFormatting>
  <conditionalFormatting sqref="G162">
    <cfRule type="duplicateValues" dxfId="10940" priority="7636"/>
  </conditionalFormatting>
  <conditionalFormatting sqref="G162">
    <cfRule type="duplicateValues" dxfId="10939" priority="7635"/>
  </conditionalFormatting>
  <conditionalFormatting sqref="G162">
    <cfRule type="duplicateValues" dxfId="10938" priority="7634"/>
  </conditionalFormatting>
  <conditionalFormatting sqref="G162">
    <cfRule type="duplicateValues" dxfId="10937" priority="7633"/>
  </conditionalFormatting>
  <conditionalFormatting sqref="G162">
    <cfRule type="duplicateValues" dxfId="10936" priority="7632"/>
  </conditionalFormatting>
  <conditionalFormatting sqref="G162">
    <cfRule type="duplicateValues" dxfId="10935" priority="7631"/>
  </conditionalFormatting>
  <conditionalFormatting sqref="G162">
    <cfRule type="duplicateValues" dxfId="10934" priority="7630"/>
  </conditionalFormatting>
  <conditionalFormatting sqref="G162">
    <cfRule type="duplicateValues" dxfId="10933" priority="7629"/>
  </conditionalFormatting>
  <conditionalFormatting sqref="G163">
    <cfRule type="duplicateValues" dxfId="10932" priority="7628"/>
  </conditionalFormatting>
  <conditionalFormatting sqref="G162">
    <cfRule type="duplicateValues" dxfId="10931" priority="7627"/>
  </conditionalFormatting>
  <conditionalFormatting sqref="G162">
    <cfRule type="duplicateValues" dxfId="10930" priority="7626"/>
  </conditionalFormatting>
  <conditionalFormatting sqref="G162">
    <cfRule type="duplicateValues" dxfId="10929" priority="7625"/>
  </conditionalFormatting>
  <conditionalFormatting sqref="G162">
    <cfRule type="duplicateValues" dxfId="10928" priority="7624"/>
  </conditionalFormatting>
  <conditionalFormatting sqref="G162">
    <cfRule type="duplicateValues" dxfId="10927" priority="7623"/>
  </conditionalFormatting>
  <conditionalFormatting sqref="G162">
    <cfRule type="duplicateValues" dxfId="10926" priority="7622"/>
  </conditionalFormatting>
  <conditionalFormatting sqref="G162">
    <cfRule type="duplicateValues" dxfId="10925" priority="7621"/>
  </conditionalFormatting>
  <conditionalFormatting sqref="G162">
    <cfRule type="duplicateValues" dxfId="10924" priority="7620"/>
  </conditionalFormatting>
  <conditionalFormatting sqref="G162">
    <cfRule type="duplicateValues" dxfId="10923" priority="7619"/>
  </conditionalFormatting>
  <conditionalFormatting sqref="G162">
    <cfRule type="duplicateValues" dxfId="10922" priority="7618"/>
  </conditionalFormatting>
  <conditionalFormatting sqref="G162">
    <cfRule type="duplicateValues" dxfId="10921" priority="7617"/>
  </conditionalFormatting>
  <conditionalFormatting sqref="G162">
    <cfRule type="duplicateValues" dxfId="10920" priority="7616"/>
  </conditionalFormatting>
  <conditionalFormatting sqref="G162">
    <cfRule type="duplicateValues" dxfId="10919" priority="7615"/>
  </conditionalFormatting>
  <conditionalFormatting sqref="G162">
    <cfRule type="duplicateValues" dxfId="10918" priority="7614"/>
  </conditionalFormatting>
  <conditionalFormatting sqref="G162">
    <cfRule type="duplicateValues" dxfId="10917" priority="7613"/>
  </conditionalFormatting>
  <conditionalFormatting sqref="G162">
    <cfRule type="duplicateValues" dxfId="10916" priority="7612"/>
  </conditionalFormatting>
  <conditionalFormatting sqref="G162">
    <cfRule type="duplicateValues" dxfId="10915" priority="7611"/>
  </conditionalFormatting>
  <conditionalFormatting sqref="G162">
    <cfRule type="duplicateValues" dxfId="10914" priority="7610"/>
  </conditionalFormatting>
  <conditionalFormatting sqref="G162">
    <cfRule type="duplicateValues" dxfId="10913" priority="7609"/>
  </conditionalFormatting>
  <conditionalFormatting sqref="G162">
    <cfRule type="duplicateValues" dxfId="10912" priority="7608"/>
  </conditionalFormatting>
  <conditionalFormatting sqref="G162">
    <cfRule type="duplicateValues" dxfId="10911" priority="7607"/>
  </conditionalFormatting>
  <conditionalFormatting sqref="G162">
    <cfRule type="duplicateValues" dxfId="10910" priority="7606"/>
  </conditionalFormatting>
  <conditionalFormatting sqref="G162">
    <cfRule type="duplicateValues" dxfId="10909" priority="7605"/>
  </conditionalFormatting>
  <conditionalFormatting sqref="G162">
    <cfRule type="duplicateValues" dxfId="10908" priority="7604"/>
  </conditionalFormatting>
  <conditionalFormatting sqref="G162">
    <cfRule type="duplicateValues" dxfId="10907" priority="7603"/>
  </conditionalFormatting>
  <conditionalFormatting sqref="G162">
    <cfRule type="duplicateValues" dxfId="10906" priority="7602"/>
  </conditionalFormatting>
  <conditionalFormatting sqref="G162">
    <cfRule type="duplicateValues" dxfId="10905" priority="7601"/>
  </conditionalFormatting>
  <conditionalFormatting sqref="G162">
    <cfRule type="duplicateValues" dxfId="10904" priority="7600"/>
  </conditionalFormatting>
  <conditionalFormatting sqref="G162">
    <cfRule type="duplicateValues" dxfId="10903" priority="7599"/>
  </conditionalFormatting>
  <conditionalFormatting sqref="G162">
    <cfRule type="duplicateValues" dxfId="10902" priority="7598"/>
  </conditionalFormatting>
  <conditionalFormatting sqref="G162">
    <cfRule type="duplicateValues" dxfId="10901" priority="7597"/>
  </conditionalFormatting>
  <conditionalFormatting sqref="G162">
    <cfRule type="duplicateValues" dxfId="10900" priority="7596"/>
  </conditionalFormatting>
  <conditionalFormatting sqref="G162">
    <cfRule type="duplicateValues" dxfId="10899" priority="7595"/>
  </conditionalFormatting>
  <conditionalFormatting sqref="G162">
    <cfRule type="duplicateValues" dxfId="10898" priority="7594"/>
  </conditionalFormatting>
  <conditionalFormatting sqref="G162">
    <cfRule type="duplicateValues" dxfId="10897" priority="7593"/>
  </conditionalFormatting>
  <conditionalFormatting sqref="G162">
    <cfRule type="duplicateValues" dxfId="10896" priority="7592"/>
  </conditionalFormatting>
  <conditionalFormatting sqref="G162">
    <cfRule type="duplicateValues" dxfId="10895" priority="7591"/>
  </conditionalFormatting>
  <conditionalFormatting sqref="G162">
    <cfRule type="duplicateValues" dxfId="10894" priority="7590"/>
  </conditionalFormatting>
  <conditionalFormatting sqref="G162">
    <cfRule type="duplicateValues" dxfId="10893" priority="7589"/>
  </conditionalFormatting>
  <conditionalFormatting sqref="G162">
    <cfRule type="duplicateValues" dxfId="10892" priority="7588"/>
  </conditionalFormatting>
  <conditionalFormatting sqref="G162">
    <cfRule type="duplicateValues" dxfId="10891" priority="7587"/>
  </conditionalFormatting>
  <conditionalFormatting sqref="G162">
    <cfRule type="duplicateValues" dxfId="10890" priority="7586"/>
  </conditionalFormatting>
  <conditionalFormatting sqref="G162">
    <cfRule type="duplicateValues" dxfId="10889" priority="7585"/>
  </conditionalFormatting>
  <conditionalFormatting sqref="G162">
    <cfRule type="duplicateValues" dxfId="10888" priority="7584"/>
  </conditionalFormatting>
  <conditionalFormatting sqref="G162">
    <cfRule type="duplicateValues" dxfId="10887" priority="7583"/>
  </conditionalFormatting>
  <conditionalFormatting sqref="G162">
    <cfRule type="duplicateValues" dxfId="10886" priority="7582"/>
  </conditionalFormatting>
  <conditionalFormatting sqref="G162">
    <cfRule type="duplicateValues" dxfId="10885" priority="7581"/>
  </conditionalFormatting>
  <conditionalFormatting sqref="G162">
    <cfRule type="duplicateValues" dxfId="10884" priority="7580"/>
  </conditionalFormatting>
  <conditionalFormatting sqref="G162">
    <cfRule type="duplicateValues" dxfId="10883" priority="7579"/>
  </conditionalFormatting>
  <conditionalFormatting sqref="G162">
    <cfRule type="duplicateValues" dxfId="10882" priority="7578"/>
  </conditionalFormatting>
  <conditionalFormatting sqref="G162">
    <cfRule type="duplicateValues" dxfId="10881" priority="7577"/>
  </conditionalFormatting>
  <conditionalFormatting sqref="G162">
    <cfRule type="duplicateValues" dxfId="10880" priority="7576"/>
  </conditionalFormatting>
  <conditionalFormatting sqref="G162">
    <cfRule type="duplicateValues" dxfId="10879" priority="7575"/>
  </conditionalFormatting>
  <conditionalFormatting sqref="G162">
    <cfRule type="duplicateValues" dxfId="10878" priority="7574"/>
  </conditionalFormatting>
  <conditionalFormatting sqref="G162">
    <cfRule type="duplicateValues" dxfId="10877" priority="7573"/>
  </conditionalFormatting>
  <conditionalFormatting sqref="G162">
    <cfRule type="duplicateValues" dxfId="10876" priority="7572"/>
  </conditionalFormatting>
  <conditionalFormatting sqref="G162">
    <cfRule type="duplicateValues" dxfId="10875" priority="7571"/>
  </conditionalFormatting>
  <conditionalFormatting sqref="G162">
    <cfRule type="duplicateValues" dxfId="10874" priority="7570"/>
  </conditionalFormatting>
  <conditionalFormatting sqref="G162">
    <cfRule type="duplicateValues" dxfId="10873" priority="7569"/>
  </conditionalFormatting>
  <conditionalFormatting sqref="G162">
    <cfRule type="duplicateValues" dxfId="10872" priority="7568"/>
  </conditionalFormatting>
  <conditionalFormatting sqref="G162">
    <cfRule type="duplicateValues" dxfId="10871" priority="7567"/>
  </conditionalFormatting>
  <conditionalFormatting sqref="G162">
    <cfRule type="duplicateValues" dxfId="10870" priority="7566"/>
  </conditionalFormatting>
  <conditionalFormatting sqref="G162">
    <cfRule type="duplicateValues" dxfId="10869" priority="7565"/>
  </conditionalFormatting>
  <conditionalFormatting sqref="G162">
    <cfRule type="duplicateValues" dxfId="10868" priority="7564"/>
  </conditionalFormatting>
  <conditionalFormatting sqref="G162">
    <cfRule type="duplicateValues" dxfId="10867" priority="7563"/>
  </conditionalFormatting>
  <conditionalFormatting sqref="G162">
    <cfRule type="duplicateValues" dxfId="10866" priority="7562"/>
  </conditionalFormatting>
  <conditionalFormatting sqref="G162">
    <cfRule type="duplicateValues" dxfId="10865" priority="7561"/>
  </conditionalFormatting>
  <conditionalFormatting sqref="G162">
    <cfRule type="duplicateValues" dxfId="10864" priority="7560"/>
  </conditionalFormatting>
  <conditionalFormatting sqref="G162">
    <cfRule type="duplicateValues" dxfId="10863" priority="7559"/>
  </conditionalFormatting>
  <conditionalFormatting sqref="G163">
    <cfRule type="duplicateValues" dxfId="10862" priority="7558"/>
  </conditionalFormatting>
  <conditionalFormatting sqref="G161">
    <cfRule type="duplicateValues" dxfId="10861" priority="7557"/>
  </conditionalFormatting>
  <conditionalFormatting sqref="G161">
    <cfRule type="duplicateValues" dxfId="10860" priority="7556"/>
  </conditionalFormatting>
  <conditionalFormatting sqref="G161">
    <cfRule type="duplicateValues" dxfId="10859" priority="7555"/>
  </conditionalFormatting>
  <conditionalFormatting sqref="G161">
    <cfRule type="duplicateValues" dxfId="10858" priority="7554"/>
  </conditionalFormatting>
  <conditionalFormatting sqref="G161">
    <cfRule type="duplicateValues" dxfId="10857" priority="7553"/>
  </conditionalFormatting>
  <conditionalFormatting sqref="G161">
    <cfRule type="duplicateValues" dxfId="10856" priority="7552"/>
  </conditionalFormatting>
  <conditionalFormatting sqref="G161">
    <cfRule type="duplicateValues" dxfId="10855" priority="7551"/>
  </conditionalFormatting>
  <conditionalFormatting sqref="G161">
    <cfRule type="duplicateValues" dxfId="10854" priority="7550"/>
  </conditionalFormatting>
  <conditionalFormatting sqref="G161">
    <cfRule type="duplicateValues" dxfId="10853" priority="7549"/>
  </conditionalFormatting>
  <conditionalFormatting sqref="G161">
    <cfRule type="duplicateValues" dxfId="10852" priority="7548"/>
  </conditionalFormatting>
  <conditionalFormatting sqref="G161">
    <cfRule type="duplicateValues" dxfId="10851" priority="7547"/>
  </conditionalFormatting>
  <conditionalFormatting sqref="G161">
    <cfRule type="duplicateValues" dxfId="10850" priority="7546"/>
  </conditionalFormatting>
  <conditionalFormatting sqref="G161">
    <cfRule type="duplicateValues" dxfId="10849" priority="7545"/>
  </conditionalFormatting>
  <conditionalFormatting sqref="G161">
    <cfRule type="duplicateValues" dxfId="10848" priority="7544"/>
  </conditionalFormatting>
  <conditionalFormatting sqref="G161">
    <cfRule type="duplicateValues" dxfId="10847" priority="7543"/>
  </conditionalFormatting>
  <conditionalFormatting sqref="G161">
    <cfRule type="duplicateValues" dxfId="10846" priority="7542"/>
  </conditionalFormatting>
  <conditionalFormatting sqref="G161">
    <cfRule type="duplicateValues" dxfId="10845" priority="7541"/>
  </conditionalFormatting>
  <conditionalFormatting sqref="G161">
    <cfRule type="duplicateValues" dxfId="10844" priority="7540"/>
  </conditionalFormatting>
  <conditionalFormatting sqref="G161">
    <cfRule type="duplicateValues" dxfId="10843" priority="7539"/>
  </conditionalFormatting>
  <conditionalFormatting sqref="G161">
    <cfRule type="duplicateValues" dxfId="10842" priority="7538"/>
  </conditionalFormatting>
  <conditionalFormatting sqref="G161">
    <cfRule type="duplicateValues" dxfId="10841" priority="7537"/>
  </conditionalFormatting>
  <conditionalFormatting sqref="G161">
    <cfRule type="duplicateValues" dxfId="10840" priority="7536"/>
  </conditionalFormatting>
  <conditionalFormatting sqref="G161">
    <cfRule type="duplicateValues" dxfId="10839" priority="7535"/>
  </conditionalFormatting>
  <conditionalFormatting sqref="G161">
    <cfRule type="duplicateValues" dxfId="10838" priority="7534"/>
  </conditionalFormatting>
  <conditionalFormatting sqref="G161">
    <cfRule type="duplicateValues" dxfId="10837" priority="7533"/>
  </conditionalFormatting>
  <conditionalFormatting sqref="G161">
    <cfRule type="duplicateValues" dxfId="10836" priority="7532"/>
  </conditionalFormatting>
  <conditionalFormatting sqref="G161">
    <cfRule type="duplicateValues" dxfId="10835" priority="7531"/>
  </conditionalFormatting>
  <conditionalFormatting sqref="G161">
    <cfRule type="duplicateValues" dxfId="10834" priority="7530"/>
  </conditionalFormatting>
  <conditionalFormatting sqref="G161">
    <cfRule type="duplicateValues" dxfId="10833" priority="7529"/>
  </conditionalFormatting>
  <conditionalFormatting sqref="G161">
    <cfRule type="duplicateValues" dxfId="10832" priority="7528"/>
  </conditionalFormatting>
  <conditionalFormatting sqref="G161">
    <cfRule type="duplicateValues" dxfId="10831" priority="7527"/>
  </conditionalFormatting>
  <conditionalFormatting sqref="G161">
    <cfRule type="duplicateValues" dxfId="10830" priority="7526"/>
  </conditionalFormatting>
  <conditionalFormatting sqref="G161">
    <cfRule type="duplicateValues" dxfId="10829" priority="7525"/>
  </conditionalFormatting>
  <conditionalFormatting sqref="G161">
    <cfRule type="duplicateValues" dxfId="10828" priority="7524"/>
  </conditionalFormatting>
  <conditionalFormatting sqref="G161">
    <cfRule type="duplicateValues" dxfId="10827" priority="7523"/>
  </conditionalFormatting>
  <conditionalFormatting sqref="G161">
    <cfRule type="duplicateValues" dxfId="10826" priority="7522"/>
  </conditionalFormatting>
  <conditionalFormatting sqref="G161">
    <cfRule type="duplicateValues" dxfId="10825" priority="7521"/>
  </conditionalFormatting>
  <conditionalFormatting sqref="G161">
    <cfRule type="duplicateValues" dxfId="10824" priority="7520"/>
  </conditionalFormatting>
  <conditionalFormatting sqref="G161">
    <cfRule type="duplicateValues" dxfId="10823" priority="7519"/>
  </conditionalFormatting>
  <conditionalFormatting sqref="G161">
    <cfRule type="duplicateValues" dxfId="10822" priority="7518"/>
  </conditionalFormatting>
  <conditionalFormatting sqref="G161">
    <cfRule type="duplicateValues" dxfId="10821" priority="7517"/>
  </conditionalFormatting>
  <conditionalFormatting sqref="G161">
    <cfRule type="duplicateValues" dxfId="10820" priority="7516"/>
  </conditionalFormatting>
  <conditionalFormatting sqref="G161">
    <cfRule type="duplicateValues" dxfId="10819" priority="7515"/>
  </conditionalFormatting>
  <conditionalFormatting sqref="G161">
    <cfRule type="duplicateValues" dxfId="10818" priority="7514"/>
  </conditionalFormatting>
  <conditionalFormatting sqref="G161">
    <cfRule type="duplicateValues" dxfId="10817" priority="7513"/>
  </conditionalFormatting>
  <conditionalFormatting sqref="G161">
    <cfRule type="duplicateValues" dxfId="10816" priority="7512"/>
  </conditionalFormatting>
  <conditionalFormatting sqref="G161">
    <cfRule type="duplicateValues" dxfId="10815" priority="7511"/>
  </conditionalFormatting>
  <conditionalFormatting sqref="G161">
    <cfRule type="duplicateValues" dxfId="10814" priority="7510"/>
  </conditionalFormatting>
  <conditionalFormatting sqref="G161">
    <cfRule type="duplicateValues" dxfId="10813" priority="7509"/>
  </conditionalFormatting>
  <conditionalFormatting sqref="G161">
    <cfRule type="duplicateValues" dxfId="10812" priority="7508"/>
  </conditionalFormatting>
  <conditionalFormatting sqref="G161">
    <cfRule type="duplicateValues" dxfId="10811" priority="7507"/>
  </conditionalFormatting>
  <conditionalFormatting sqref="G161">
    <cfRule type="duplicateValues" dxfId="10810" priority="7506"/>
  </conditionalFormatting>
  <conditionalFormatting sqref="G161">
    <cfRule type="duplicateValues" dxfId="10809" priority="7505"/>
  </conditionalFormatting>
  <conditionalFormatting sqref="G161">
    <cfRule type="duplicateValues" dxfId="10808" priority="7504"/>
  </conditionalFormatting>
  <conditionalFormatting sqref="G161">
    <cfRule type="duplicateValues" dxfId="10807" priority="7503"/>
  </conditionalFormatting>
  <conditionalFormatting sqref="G161">
    <cfRule type="duplicateValues" dxfId="10806" priority="7502"/>
  </conditionalFormatting>
  <conditionalFormatting sqref="G161">
    <cfRule type="duplicateValues" dxfId="10805" priority="7501"/>
  </conditionalFormatting>
  <conditionalFormatting sqref="G161">
    <cfRule type="duplicateValues" dxfId="10804" priority="7500"/>
  </conditionalFormatting>
  <conditionalFormatting sqref="G161">
    <cfRule type="duplicateValues" dxfId="10803" priority="7499"/>
  </conditionalFormatting>
  <conditionalFormatting sqref="G161">
    <cfRule type="duplicateValues" dxfId="10802" priority="7498"/>
  </conditionalFormatting>
  <conditionalFormatting sqref="G161">
    <cfRule type="duplicateValues" dxfId="10801" priority="7497"/>
  </conditionalFormatting>
  <conditionalFormatting sqref="G161">
    <cfRule type="duplicateValues" dxfId="10800" priority="7496"/>
  </conditionalFormatting>
  <conditionalFormatting sqref="G161">
    <cfRule type="duplicateValues" dxfId="10799" priority="7495"/>
  </conditionalFormatting>
  <conditionalFormatting sqref="G161">
    <cfRule type="duplicateValues" dxfId="10798" priority="7494"/>
  </conditionalFormatting>
  <conditionalFormatting sqref="G161">
    <cfRule type="duplicateValues" dxfId="10797" priority="7493"/>
  </conditionalFormatting>
  <conditionalFormatting sqref="G161">
    <cfRule type="duplicateValues" dxfId="10796" priority="7492"/>
  </conditionalFormatting>
  <conditionalFormatting sqref="G161">
    <cfRule type="duplicateValues" dxfId="10795" priority="7491"/>
  </conditionalFormatting>
  <conditionalFormatting sqref="G161">
    <cfRule type="duplicateValues" dxfId="10794" priority="7490"/>
  </conditionalFormatting>
  <conditionalFormatting sqref="G161">
    <cfRule type="duplicateValues" dxfId="10793" priority="7489"/>
  </conditionalFormatting>
  <conditionalFormatting sqref="G162">
    <cfRule type="duplicateValues" dxfId="10792" priority="7488"/>
  </conditionalFormatting>
  <conditionalFormatting sqref="G170">
    <cfRule type="duplicateValues" dxfId="10791" priority="7487"/>
  </conditionalFormatting>
  <conditionalFormatting sqref="G170">
    <cfRule type="duplicateValues" dxfId="10790" priority="7486"/>
  </conditionalFormatting>
  <conditionalFormatting sqref="G170">
    <cfRule type="duplicateValues" dxfId="10789" priority="7485"/>
  </conditionalFormatting>
  <conditionalFormatting sqref="G170">
    <cfRule type="duplicateValues" dxfId="10788" priority="7484"/>
  </conditionalFormatting>
  <conditionalFormatting sqref="G170">
    <cfRule type="duplicateValues" dxfId="10787" priority="7483"/>
  </conditionalFormatting>
  <conditionalFormatting sqref="G170">
    <cfRule type="duplicateValues" dxfId="10786" priority="7482"/>
  </conditionalFormatting>
  <conditionalFormatting sqref="G170">
    <cfRule type="duplicateValues" dxfId="10785" priority="7481"/>
  </conditionalFormatting>
  <conditionalFormatting sqref="G170">
    <cfRule type="duplicateValues" dxfId="10784" priority="7480"/>
  </conditionalFormatting>
  <conditionalFormatting sqref="G170">
    <cfRule type="duplicateValues" dxfId="10783" priority="7479"/>
  </conditionalFormatting>
  <conditionalFormatting sqref="G170">
    <cfRule type="duplicateValues" dxfId="10782" priority="7478"/>
  </conditionalFormatting>
  <conditionalFormatting sqref="G170">
    <cfRule type="duplicateValues" dxfId="10781" priority="7477"/>
  </conditionalFormatting>
  <conditionalFormatting sqref="G170">
    <cfRule type="duplicateValues" dxfId="10780" priority="7476"/>
  </conditionalFormatting>
  <conditionalFormatting sqref="G170">
    <cfRule type="duplicateValues" dxfId="10779" priority="7475"/>
  </conditionalFormatting>
  <conditionalFormatting sqref="G170">
    <cfRule type="duplicateValues" dxfId="10778" priority="7474"/>
  </conditionalFormatting>
  <conditionalFormatting sqref="G170">
    <cfRule type="duplicateValues" dxfId="10777" priority="7473"/>
  </conditionalFormatting>
  <conditionalFormatting sqref="G170">
    <cfRule type="duplicateValues" dxfId="10776" priority="7472"/>
  </conditionalFormatting>
  <conditionalFormatting sqref="G170">
    <cfRule type="duplicateValues" dxfId="10775" priority="7471"/>
  </conditionalFormatting>
  <conditionalFormatting sqref="G170">
    <cfRule type="duplicateValues" dxfId="10774" priority="7470"/>
  </conditionalFormatting>
  <conditionalFormatting sqref="G170">
    <cfRule type="duplicateValues" dxfId="10773" priority="7469"/>
  </conditionalFormatting>
  <conditionalFormatting sqref="G170">
    <cfRule type="duplicateValues" dxfId="10772" priority="7468"/>
  </conditionalFormatting>
  <conditionalFormatting sqref="G170">
    <cfRule type="duplicateValues" dxfId="10771" priority="7467"/>
  </conditionalFormatting>
  <conditionalFormatting sqref="G170">
    <cfRule type="duplicateValues" dxfId="10770" priority="7466"/>
  </conditionalFormatting>
  <conditionalFormatting sqref="G170">
    <cfRule type="duplicateValues" dxfId="10769" priority="7465"/>
  </conditionalFormatting>
  <conditionalFormatting sqref="G170">
    <cfRule type="duplicateValues" dxfId="10768" priority="7464"/>
  </conditionalFormatting>
  <conditionalFormatting sqref="G170">
    <cfRule type="duplicateValues" dxfId="10767" priority="7463"/>
  </conditionalFormatting>
  <conditionalFormatting sqref="G170">
    <cfRule type="duplicateValues" dxfId="10766" priority="7462"/>
  </conditionalFormatting>
  <conditionalFormatting sqref="G170">
    <cfRule type="duplicateValues" dxfId="10765" priority="7461"/>
  </conditionalFormatting>
  <conditionalFormatting sqref="G170">
    <cfRule type="duplicateValues" dxfId="10764" priority="7460"/>
  </conditionalFormatting>
  <conditionalFormatting sqref="G170">
    <cfRule type="duplicateValues" dxfId="10763" priority="7459"/>
  </conditionalFormatting>
  <conditionalFormatting sqref="G170">
    <cfRule type="duplicateValues" dxfId="10762" priority="7458"/>
  </conditionalFormatting>
  <conditionalFormatting sqref="G170">
    <cfRule type="duplicateValues" dxfId="10761" priority="7457"/>
  </conditionalFormatting>
  <conditionalFormatting sqref="G170">
    <cfRule type="duplicateValues" dxfId="10760" priority="7456"/>
  </conditionalFormatting>
  <conditionalFormatting sqref="G170">
    <cfRule type="duplicateValues" dxfId="10759" priority="7455"/>
  </conditionalFormatting>
  <conditionalFormatting sqref="G170">
    <cfRule type="duplicateValues" dxfId="10758" priority="7454"/>
  </conditionalFormatting>
  <conditionalFormatting sqref="G170">
    <cfRule type="duplicateValues" dxfId="10757" priority="7453"/>
  </conditionalFormatting>
  <conditionalFormatting sqref="G170">
    <cfRule type="duplicateValues" dxfId="10756" priority="7452"/>
  </conditionalFormatting>
  <conditionalFormatting sqref="G170">
    <cfRule type="duplicateValues" dxfId="10755" priority="7451"/>
  </conditionalFormatting>
  <conditionalFormatting sqref="G170">
    <cfRule type="duplicateValues" dxfId="10754" priority="7450"/>
  </conditionalFormatting>
  <conditionalFormatting sqref="G170">
    <cfRule type="duplicateValues" dxfId="10753" priority="7449"/>
  </conditionalFormatting>
  <conditionalFormatting sqref="G170">
    <cfRule type="duplicateValues" dxfId="10752" priority="7448"/>
  </conditionalFormatting>
  <conditionalFormatting sqref="G170">
    <cfRule type="duplicateValues" dxfId="10751" priority="7447"/>
  </conditionalFormatting>
  <conditionalFormatting sqref="G170">
    <cfRule type="duplicateValues" dxfId="10750" priority="7446"/>
  </conditionalFormatting>
  <conditionalFormatting sqref="G170">
    <cfRule type="duplicateValues" dxfId="10749" priority="7445"/>
  </conditionalFormatting>
  <conditionalFormatting sqref="G170">
    <cfRule type="duplicateValues" dxfId="10748" priority="7444"/>
  </conditionalFormatting>
  <conditionalFormatting sqref="G170">
    <cfRule type="duplicateValues" dxfId="10747" priority="7443"/>
  </conditionalFormatting>
  <conditionalFormatting sqref="G170">
    <cfRule type="duplicateValues" dxfId="10746" priority="7442"/>
  </conditionalFormatting>
  <conditionalFormatting sqref="G170">
    <cfRule type="duplicateValues" dxfId="10745" priority="7441"/>
  </conditionalFormatting>
  <conditionalFormatting sqref="G170">
    <cfRule type="duplicateValues" dxfId="10744" priority="7440"/>
  </conditionalFormatting>
  <conditionalFormatting sqref="G170">
    <cfRule type="duplicateValues" dxfId="10743" priority="7439"/>
  </conditionalFormatting>
  <conditionalFormatting sqref="G170">
    <cfRule type="duplicateValues" dxfId="10742" priority="7438"/>
  </conditionalFormatting>
  <conditionalFormatting sqref="G170">
    <cfRule type="duplicateValues" dxfId="10741" priority="7437"/>
  </conditionalFormatting>
  <conditionalFormatting sqref="G170">
    <cfRule type="duplicateValues" dxfId="10740" priority="7436"/>
  </conditionalFormatting>
  <conditionalFormatting sqref="G170">
    <cfRule type="duplicateValues" dxfId="10739" priority="7435"/>
  </conditionalFormatting>
  <conditionalFormatting sqref="G170">
    <cfRule type="duplicateValues" dxfId="10738" priority="7434"/>
  </conditionalFormatting>
  <conditionalFormatting sqref="G170">
    <cfRule type="duplicateValues" dxfId="10737" priority="7433"/>
  </conditionalFormatting>
  <conditionalFormatting sqref="G170">
    <cfRule type="duplicateValues" dxfId="10736" priority="7432"/>
  </conditionalFormatting>
  <conditionalFormatting sqref="G170">
    <cfRule type="duplicateValues" dxfId="10735" priority="7431"/>
  </conditionalFormatting>
  <conditionalFormatting sqref="G170">
    <cfRule type="duplicateValues" dxfId="10734" priority="7430"/>
  </conditionalFormatting>
  <conditionalFormatting sqref="G170">
    <cfRule type="duplicateValues" dxfId="10733" priority="7429"/>
  </conditionalFormatting>
  <conditionalFormatting sqref="G170">
    <cfRule type="duplicateValues" dxfId="10732" priority="7428"/>
  </conditionalFormatting>
  <conditionalFormatting sqref="G170">
    <cfRule type="duplicateValues" dxfId="10731" priority="7427"/>
  </conditionalFormatting>
  <conditionalFormatting sqref="G170">
    <cfRule type="duplicateValues" dxfId="10730" priority="7426"/>
  </conditionalFormatting>
  <conditionalFormatting sqref="G170">
    <cfRule type="duplicateValues" dxfId="10729" priority="7425"/>
  </conditionalFormatting>
  <conditionalFormatting sqref="G170">
    <cfRule type="duplicateValues" dxfId="10728" priority="7424"/>
  </conditionalFormatting>
  <conditionalFormatting sqref="G170">
    <cfRule type="duplicateValues" dxfId="10727" priority="7423"/>
  </conditionalFormatting>
  <conditionalFormatting sqref="G170">
    <cfRule type="duplicateValues" dxfId="10726" priority="7422"/>
  </conditionalFormatting>
  <conditionalFormatting sqref="G170">
    <cfRule type="duplicateValues" dxfId="10725" priority="7421"/>
  </conditionalFormatting>
  <conditionalFormatting sqref="G170">
    <cfRule type="duplicateValues" dxfId="10724" priority="7420"/>
  </conditionalFormatting>
  <conditionalFormatting sqref="G170">
    <cfRule type="duplicateValues" dxfId="10723" priority="7419"/>
  </conditionalFormatting>
  <conditionalFormatting sqref="G170">
    <cfRule type="duplicateValues" dxfId="10722" priority="7418"/>
  </conditionalFormatting>
  <conditionalFormatting sqref="G170">
    <cfRule type="duplicateValues" dxfId="10721" priority="7417"/>
  </conditionalFormatting>
  <conditionalFormatting sqref="G170">
    <cfRule type="duplicateValues" dxfId="10720" priority="7416"/>
  </conditionalFormatting>
  <conditionalFormatting sqref="G170">
    <cfRule type="duplicateValues" dxfId="10719" priority="7415"/>
  </conditionalFormatting>
  <conditionalFormatting sqref="G170">
    <cfRule type="duplicateValues" dxfId="10718" priority="7414"/>
  </conditionalFormatting>
  <conditionalFormatting sqref="G170">
    <cfRule type="duplicateValues" dxfId="10717" priority="7413"/>
  </conditionalFormatting>
  <conditionalFormatting sqref="G170">
    <cfRule type="duplicateValues" dxfId="10716" priority="7412"/>
  </conditionalFormatting>
  <conditionalFormatting sqref="G170">
    <cfRule type="duplicateValues" dxfId="10715" priority="7411"/>
  </conditionalFormatting>
  <conditionalFormatting sqref="G170">
    <cfRule type="duplicateValues" dxfId="10714" priority="7410"/>
  </conditionalFormatting>
  <conditionalFormatting sqref="G170">
    <cfRule type="duplicateValues" dxfId="10713" priority="7409"/>
  </conditionalFormatting>
  <conditionalFormatting sqref="G170">
    <cfRule type="duplicateValues" dxfId="10712" priority="7408"/>
  </conditionalFormatting>
  <conditionalFormatting sqref="G170">
    <cfRule type="duplicateValues" dxfId="10711" priority="7407"/>
  </conditionalFormatting>
  <conditionalFormatting sqref="G170">
    <cfRule type="duplicateValues" dxfId="10710" priority="7406"/>
  </conditionalFormatting>
  <conditionalFormatting sqref="G170">
    <cfRule type="duplicateValues" dxfId="10709" priority="7405"/>
  </conditionalFormatting>
  <conditionalFormatting sqref="G170">
    <cfRule type="duplicateValues" dxfId="10708" priority="7404"/>
  </conditionalFormatting>
  <conditionalFormatting sqref="G170">
    <cfRule type="duplicateValues" dxfId="10707" priority="7403"/>
  </conditionalFormatting>
  <conditionalFormatting sqref="G170">
    <cfRule type="duplicateValues" dxfId="10706" priority="7402"/>
  </conditionalFormatting>
  <conditionalFormatting sqref="G170">
    <cfRule type="duplicateValues" dxfId="10705" priority="7401"/>
  </conditionalFormatting>
  <conditionalFormatting sqref="G170">
    <cfRule type="duplicateValues" dxfId="10704" priority="7400"/>
  </conditionalFormatting>
  <conditionalFormatting sqref="G170">
    <cfRule type="duplicateValues" dxfId="10703" priority="7399"/>
  </conditionalFormatting>
  <conditionalFormatting sqref="G170">
    <cfRule type="duplicateValues" dxfId="10702" priority="7398"/>
  </conditionalFormatting>
  <conditionalFormatting sqref="G170">
    <cfRule type="duplicateValues" dxfId="10701" priority="7397"/>
  </conditionalFormatting>
  <conditionalFormatting sqref="G170">
    <cfRule type="duplicateValues" dxfId="10700" priority="7396"/>
  </conditionalFormatting>
  <conditionalFormatting sqref="G170">
    <cfRule type="duplicateValues" dxfId="10699" priority="7395"/>
  </conditionalFormatting>
  <conditionalFormatting sqref="G170">
    <cfRule type="duplicateValues" dxfId="10698" priority="7394"/>
  </conditionalFormatting>
  <conditionalFormatting sqref="G170">
    <cfRule type="duplicateValues" dxfId="10697" priority="7393"/>
  </conditionalFormatting>
  <conditionalFormatting sqref="G170">
    <cfRule type="duplicateValues" dxfId="10696" priority="7392"/>
  </conditionalFormatting>
  <conditionalFormatting sqref="G170">
    <cfRule type="duplicateValues" dxfId="10695" priority="7391"/>
  </conditionalFormatting>
  <conditionalFormatting sqref="G170">
    <cfRule type="duplicateValues" dxfId="10694" priority="7390"/>
  </conditionalFormatting>
  <conditionalFormatting sqref="G170">
    <cfRule type="duplicateValues" dxfId="10693" priority="7389"/>
  </conditionalFormatting>
  <conditionalFormatting sqref="G170">
    <cfRule type="duplicateValues" dxfId="10692" priority="7388"/>
  </conditionalFormatting>
  <conditionalFormatting sqref="G170">
    <cfRule type="duplicateValues" dxfId="10691" priority="7387"/>
  </conditionalFormatting>
  <conditionalFormatting sqref="G170">
    <cfRule type="duplicateValues" dxfId="10690" priority="7386"/>
  </conditionalFormatting>
  <conditionalFormatting sqref="G170">
    <cfRule type="duplicateValues" dxfId="10689" priority="7385"/>
  </conditionalFormatting>
  <conditionalFormatting sqref="G170">
    <cfRule type="duplicateValues" dxfId="10688" priority="7384"/>
  </conditionalFormatting>
  <conditionalFormatting sqref="G170">
    <cfRule type="duplicateValues" dxfId="10687" priority="7383"/>
  </conditionalFormatting>
  <conditionalFormatting sqref="G170">
    <cfRule type="duplicateValues" dxfId="10686" priority="7382"/>
  </conditionalFormatting>
  <conditionalFormatting sqref="G170">
    <cfRule type="duplicateValues" dxfId="10685" priority="7381"/>
  </conditionalFormatting>
  <conditionalFormatting sqref="G170">
    <cfRule type="duplicateValues" dxfId="10684" priority="7380"/>
  </conditionalFormatting>
  <conditionalFormatting sqref="G170">
    <cfRule type="duplicateValues" dxfId="10683" priority="7379"/>
  </conditionalFormatting>
  <conditionalFormatting sqref="G170">
    <cfRule type="duplicateValues" dxfId="10682" priority="7378"/>
  </conditionalFormatting>
  <conditionalFormatting sqref="G170">
    <cfRule type="duplicateValues" dxfId="10681" priority="7377"/>
  </conditionalFormatting>
  <conditionalFormatting sqref="G170">
    <cfRule type="duplicateValues" dxfId="10680" priority="7376"/>
  </conditionalFormatting>
  <conditionalFormatting sqref="G170">
    <cfRule type="duplicateValues" dxfId="10679" priority="7375"/>
  </conditionalFormatting>
  <conditionalFormatting sqref="G170">
    <cfRule type="duplicateValues" dxfId="10678" priority="7374"/>
  </conditionalFormatting>
  <conditionalFormatting sqref="G170">
    <cfRule type="duplicateValues" dxfId="10677" priority="7373"/>
  </conditionalFormatting>
  <conditionalFormatting sqref="G170">
    <cfRule type="duplicateValues" dxfId="10676" priority="7372"/>
  </conditionalFormatting>
  <conditionalFormatting sqref="G170">
    <cfRule type="duplicateValues" dxfId="10675" priority="7371"/>
  </conditionalFormatting>
  <conditionalFormatting sqref="G170">
    <cfRule type="duplicateValues" dxfId="10674" priority="7370"/>
  </conditionalFormatting>
  <conditionalFormatting sqref="G170">
    <cfRule type="duplicateValues" dxfId="10673" priority="7369"/>
  </conditionalFormatting>
  <conditionalFormatting sqref="G170">
    <cfRule type="duplicateValues" dxfId="10672" priority="7368"/>
  </conditionalFormatting>
  <conditionalFormatting sqref="G170">
    <cfRule type="duplicateValues" dxfId="10671" priority="7367"/>
  </conditionalFormatting>
  <conditionalFormatting sqref="G170">
    <cfRule type="duplicateValues" dxfId="10670" priority="7366"/>
  </conditionalFormatting>
  <conditionalFormatting sqref="G170">
    <cfRule type="duplicateValues" dxfId="10669" priority="7365"/>
  </conditionalFormatting>
  <conditionalFormatting sqref="G170">
    <cfRule type="duplicateValues" dxfId="10668" priority="7364"/>
  </conditionalFormatting>
  <conditionalFormatting sqref="G170">
    <cfRule type="duplicateValues" dxfId="10667" priority="7363"/>
  </conditionalFormatting>
  <conditionalFormatting sqref="G170">
    <cfRule type="duplicateValues" dxfId="10666" priority="7362"/>
  </conditionalFormatting>
  <conditionalFormatting sqref="G170">
    <cfRule type="duplicateValues" dxfId="10665" priority="7361"/>
  </conditionalFormatting>
  <conditionalFormatting sqref="G170">
    <cfRule type="duplicateValues" dxfId="10664" priority="7360"/>
  </conditionalFormatting>
  <conditionalFormatting sqref="G170">
    <cfRule type="duplicateValues" dxfId="10663" priority="7359"/>
  </conditionalFormatting>
  <conditionalFormatting sqref="G170">
    <cfRule type="duplicateValues" dxfId="10662" priority="7358"/>
  </conditionalFormatting>
  <conditionalFormatting sqref="G170">
    <cfRule type="duplicateValues" dxfId="10661" priority="7357"/>
  </conditionalFormatting>
  <conditionalFormatting sqref="G170">
    <cfRule type="duplicateValues" dxfId="10660" priority="7356"/>
  </conditionalFormatting>
  <conditionalFormatting sqref="G170">
    <cfRule type="duplicateValues" dxfId="10659" priority="7355"/>
  </conditionalFormatting>
  <conditionalFormatting sqref="G170">
    <cfRule type="duplicateValues" dxfId="10658" priority="7354"/>
  </conditionalFormatting>
  <conditionalFormatting sqref="G170">
    <cfRule type="duplicateValues" dxfId="10657" priority="7353"/>
  </conditionalFormatting>
  <conditionalFormatting sqref="G170">
    <cfRule type="duplicateValues" dxfId="10656" priority="7352"/>
  </conditionalFormatting>
  <conditionalFormatting sqref="G170">
    <cfRule type="duplicateValues" dxfId="10655" priority="7351"/>
  </conditionalFormatting>
  <conditionalFormatting sqref="G170">
    <cfRule type="duplicateValues" dxfId="10654" priority="7350"/>
  </conditionalFormatting>
  <conditionalFormatting sqref="G170">
    <cfRule type="duplicateValues" dxfId="10653" priority="7349"/>
  </conditionalFormatting>
  <conditionalFormatting sqref="G170">
    <cfRule type="duplicateValues" dxfId="10652" priority="7348"/>
  </conditionalFormatting>
  <conditionalFormatting sqref="G171">
    <cfRule type="duplicateValues" dxfId="10651" priority="7347"/>
  </conditionalFormatting>
  <conditionalFormatting sqref="G171">
    <cfRule type="duplicateValues" dxfId="10650" priority="7346"/>
  </conditionalFormatting>
  <conditionalFormatting sqref="G171">
    <cfRule type="duplicateValues" dxfId="10649" priority="7345"/>
  </conditionalFormatting>
  <conditionalFormatting sqref="G171">
    <cfRule type="duplicateValues" dxfId="10648" priority="7344"/>
  </conditionalFormatting>
  <conditionalFormatting sqref="G171">
    <cfRule type="duplicateValues" dxfId="10647" priority="7343"/>
  </conditionalFormatting>
  <conditionalFormatting sqref="G171">
    <cfRule type="duplicateValues" dxfId="10646" priority="7342"/>
  </conditionalFormatting>
  <conditionalFormatting sqref="G171">
    <cfRule type="duplicateValues" dxfId="10645" priority="7341"/>
  </conditionalFormatting>
  <conditionalFormatting sqref="G171">
    <cfRule type="duplicateValues" dxfId="10644" priority="7340"/>
  </conditionalFormatting>
  <conditionalFormatting sqref="G171">
    <cfRule type="duplicateValues" dxfId="10643" priority="7339"/>
  </conditionalFormatting>
  <conditionalFormatting sqref="G171">
    <cfRule type="duplicateValues" dxfId="10642" priority="7338"/>
  </conditionalFormatting>
  <conditionalFormatting sqref="G171">
    <cfRule type="duplicateValues" dxfId="10641" priority="7337"/>
  </conditionalFormatting>
  <conditionalFormatting sqref="G171">
    <cfRule type="duplicateValues" dxfId="10640" priority="7336"/>
  </conditionalFormatting>
  <conditionalFormatting sqref="G171">
    <cfRule type="duplicateValues" dxfId="10639" priority="7335"/>
  </conditionalFormatting>
  <conditionalFormatting sqref="G171">
    <cfRule type="duplicateValues" dxfId="10638" priority="7334"/>
  </conditionalFormatting>
  <conditionalFormatting sqref="G171">
    <cfRule type="duplicateValues" dxfId="10637" priority="7333"/>
  </conditionalFormatting>
  <conditionalFormatting sqref="G171">
    <cfRule type="duplicateValues" dxfId="10636" priority="7332"/>
  </conditionalFormatting>
  <conditionalFormatting sqref="G171">
    <cfRule type="duplicateValues" dxfId="10635" priority="7331"/>
  </conditionalFormatting>
  <conditionalFormatting sqref="G171">
    <cfRule type="duplicateValues" dxfId="10634" priority="7330"/>
  </conditionalFormatting>
  <conditionalFormatting sqref="G171">
    <cfRule type="duplicateValues" dxfId="10633" priority="7329"/>
  </conditionalFormatting>
  <conditionalFormatting sqref="G171">
    <cfRule type="duplicateValues" dxfId="10632" priority="7328"/>
  </conditionalFormatting>
  <conditionalFormatting sqref="G171">
    <cfRule type="duplicateValues" dxfId="10631" priority="7327"/>
  </conditionalFormatting>
  <conditionalFormatting sqref="G171">
    <cfRule type="duplicateValues" dxfId="10630" priority="7326"/>
  </conditionalFormatting>
  <conditionalFormatting sqref="G171">
    <cfRule type="duplicateValues" dxfId="10629" priority="7325"/>
  </conditionalFormatting>
  <conditionalFormatting sqref="G171">
    <cfRule type="duplicateValues" dxfId="10628" priority="7324"/>
  </conditionalFormatting>
  <conditionalFormatting sqref="G171">
    <cfRule type="duplicateValues" dxfId="10627" priority="7323"/>
  </conditionalFormatting>
  <conditionalFormatting sqref="G171">
    <cfRule type="duplicateValues" dxfId="10626" priority="7322"/>
  </conditionalFormatting>
  <conditionalFormatting sqref="G171">
    <cfRule type="duplicateValues" dxfId="10625" priority="7321"/>
  </conditionalFormatting>
  <conditionalFormatting sqref="G171">
    <cfRule type="duplicateValues" dxfId="10624" priority="7320"/>
  </conditionalFormatting>
  <conditionalFormatting sqref="G171">
    <cfRule type="duplicateValues" dxfId="10623" priority="7319"/>
  </conditionalFormatting>
  <conditionalFormatting sqref="G171">
    <cfRule type="duplicateValues" dxfId="10622" priority="7318"/>
  </conditionalFormatting>
  <conditionalFormatting sqref="G171">
    <cfRule type="duplicateValues" dxfId="10621" priority="7317"/>
  </conditionalFormatting>
  <conditionalFormatting sqref="G171">
    <cfRule type="duplicateValues" dxfId="10620" priority="7316"/>
  </conditionalFormatting>
  <conditionalFormatting sqref="G171">
    <cfRule type="duplicateValues" dxfId="10619" priority="7315"/>
  </conditionalFormatting>
  <conditionalFormatting sqref="G171">
    <cfRule type="duplicateValues" dxfId="10618" priority="7314"/>
  </conditionalFormatting>
  <conditionalFormatting sqref="G171">
    <cfRule type="duplicateValues" dxfId="10617" priority="7313"/>
  </conditionalFormatting>
  <conditionalFormatting sqref="G171">
    <cfRule type="duplicateValues" dxfId="10616" priority="7312"/>
  </conditionalFormatting>
  <conditionalFormatting sqref="G171">
    <cfRule type="duplicateValues" dxfId="10615" priority="7311"/>
  </conditionalFormatting>
  <conditionalFormatting sqref="G171">
    <cfRule type="duplicateValues" dxfId="10614" priority="7310"/>
  </conditionalFormatting>
  <conditionalFormatting sqref="G171">
    <cfRule type="duplicateValues" dxfId="10613" priority="7309"/>
  </conditionalFormatting>
  <conditionalFormatting sqref="G171">
    <cfRule type="duplicateValues" dxfId="10612" priority="7308"/>
  </conditionalFormatting>
  <conditionalFormatting sqref="G171">
    <cfRule type="duplicateValues" dxfId="10611" priority="7307"/>
  </conditionalFormatting>
  <conditionalFormatting sqref="G171">
    <cfRule type="duplicateValues" dxfId="10610" priority="7306"/>
  </conditionalFormatting>
  <conditionalFormatting sqref="G171">
    <cfRule type="duplicateValues" dxfId="10609" priority="7305"/>
  </conditionalFormatting>
  <conditionalFormatting sqref="G171">
    <cfRule type="duplicateValues" dxfId="10608" priority="7304"/>
  </conditionalFormatting>
  <conditionalFormatting sqref="G171">
    <cfRule type="duplicateValues" dxfId="10607" priority="7303"/>
  </conditionalFormatting>
  <conditionalFormatting sqref="G171">
    <cfRule type="duplicateValues" dxfId="10606" priority="7302"/>
  </conditionalFormatting>
  <conditionalFormatting sqref="G171">
    <cfRule type="duplicateValues" dxfId="10605" priority="7301"/>
  </conditionalFormatting>
  <conditionalFormatting sqref="G171">
    <cfRule type="duplicateValues" dxfId="10604" priority="7300"/>
  </conditionalFormatting>
  <conditionalFormatting sqref="G171">
    <cfRule type="duplicateValues" dxfId="10603" priority="7299"/>
  </conditionalFormatting>
  <conditionalFormatting sqref="G171">
    <cfRule type="duplicateValues" dxfId="10602" priority="7298"/>
  </conditionalFormatting>
  <conditionalFormatting sqref="G171">
    <cfRule type="duplicateValues" dxfId="10601" priority="7297"/>
  </conditionalFormatting>
  <conditionalFormatting sqref="G171">
    <cfRule type="duplicateValues" dxfId="10600" priority="7296"/>
  </conditionalFormatting>
  <conditionalFormatting sqref="G171">
    <cfRule type="duplicateValues" dxfId="10599" priority="7295"/>
  </conditionalFormatting>
  <conditionalFormatting sqref="G171">
    <cfRule type="duplicateValues" dxfId="10598" priority="7294"/>
  </conditionalFormatting>
  <conditionalFormatting sqref="G171">
    <cfRule type="duplicateValues" dxfId="10597" priority="7293"/>
  </conditionalFormatting>
  <conditionalFormatting sqref="G171">
    <cfRule type="duplicateValues" dxfId="10596" priority="7292"/>
  </conditionalFormatting>
  <conditionalFormatting sqref="G171">
    <cfRule type="duplicateValues" dxfId="10595" priority="7291"/>
  </conditionalFormatting>
  <conditionalFormatting sqref="G171">
    <cfRule type="duplicateValues" dxfId="10594" priority="7290"/>
  </conditionalFormatting>
  <conditionalFormatting sqref="G171">
    <cfRule type="duplicateValues" dxfId="10593" priority="7289"/>
  </conditionalFormatting>
  <conditionalFormatting sqref="G171">
    <cfRule type="duplicateValues" dxfId="10592" priority="7288"/>
  </conditionalFormatting>
  <conditionalFormatting sqref="G171">
    <cfRule type="duplicateValues" dxfId="10591" priority="7287"/>
  </conditionalFormatting>
  <conditionalFormatting sqref="G171">
    <cfRule type="duplicateValues" dxfId="10590" priority="7286"/>
  </conditionalFormatting>
  <conditionalFormatting sqref="G171">
    <cfRule type="duplicateValues" dxfId="10589" priority="7285"/>
  </conditionalFormatting>
  <conditionalFormatting sqref="G171">
    <cfRule type="duplicateValues" dxfId="10588" priority="7284"/>
  </conditionalFormatting>
  <conditionalFormatting sqref="G171">
    <cfRule type="duplicateValues" dxfId="10587" priority="7283"/>
  </conditionalFormatting>
  <conditionalFormatting sqref="G171">
    <cfRule type="duplicateValues" dxfId="10586" priority="7282"/>
  </conditionalFormatting>
  <conditionalFormatting sqref="G171">
    <cfRule type="duplicateValues" dxfId="10585" priority="7281"/>
  </conditionalFormatting>
  <conditionalFormatting sqref="G171">
    <cfRule type="duplicateValues" dxfId="10584" priority="7280"/>
  </conditionalFormatting>
  <conditionalFormatting sqref="G171">
    <cfRule type="duplicateValues" dxfId="10583" priority="7279"/>
  </conditionalFormatting>
  <conditionalFormatting sqref="G171">
    <cfRule type="duplicateValues" dxfId="10582" priority="7278"/>
  </conditionalFormatting>
  <conditionalFormatting sqref="G171">
    <cfRule type="duplicateValues" dxfId="10581" priority="7277"/>
  </conditionalFormatting>
  <conditionalFormatting sqref="G171">
    <cfRule type="duplicateValues" dxfId="10580" priority="7276"/>
  </conditionalFormatting>
  <conditionalFormatting sqref="G171">
    <cfRule type="duplicateValues" dxfId="10579" priority="7275"/>
  </conditionalFormatting>
  <conditionalFormatting sqref="G171">
    <cfRule type="duplicateValues" dxfId="10578" priority="7274"/>
  </conditionalFormatting>
  <conditionalFormatting sqref="G171">
    <cfRule type="duplicateValues" dxfId="10577" priority="7273"/>
  </conditionalFormatting>
  <conditionalFormatting sqref="G171">
    <cfRule type="duplicateValues" dxfId="10576" priority="7272"/>
  </conditionalFormatting>
  <conditionalFormatting sqref="G171">
    <cfRule type="duplicateValues" dxfId="10575" priority="7271"/>
  </conditionalFormatting>
  <conditionalFormatting sqref="G171">
    <cfRule type="duplicateValues" dxfId="10574" priority="7270"/>
  </conditionalFormatting>
  <conditionalFormatting sqref="G171">
    <cfRule type="duplicateValues" dxfId="10573" priority="7269"/>
  </conditionalFormatting>
  <conditionalFormatting sqref="G171">
    <cfRule type="duplicateValues" dxfId="10572" priority="7268"/>
  </conditionalFormatting>
  <conditionalFormatting sqref="G171">
    <cfRule type="duplicateValues" dxfId="10571" priority="7267"/>
  </conditionalFormatting>
  <conditionalFormatting sqref="G171">
    <cfRule type="duplicateValues" dxfId="10570" priority="7266"/>
  </conditionalFormatting>
  <conditionalFormatting sqref="G171">
    <cfRule type="duplicateValues" dxfId="10569" priority="7265"/>
  </conditionalFormatting>
  <conditionalFormatting sqref="G171">
    <cfRule type="duplicateValues" dxfId="10568" priority="7264"/>
  </conditionalFormatting>
  <conditionalFormatting sqref="G171">
    <cfRule type="duplicateValues" dxfId="10567" priority="7263"/>
  </conditionalFormatting>
  <conditionalFormatting sqref="G171">
    <cfRule type="duplicateValues" dxfId="10566" priority="7262"/>
  </conditionalFormatting>
  <conditionalFormatting sqref="G171">
    <cfRule type="duplicateValues" dxfId="10565" priority="7261"/>
  </conditionalFormatting>
  <conditionalFormatting sqref="G171">
    <cfRule type="duplicateValues" dxfId="10564" priority="7260"/>
  </conditionalFormatting>
  <conditionalFormatting sqref="G171">
    <cfRule type="duplicateValues" dxfId="10563" priority="7259"/>
  </conditionalFormatting>
  <conditionalFormatting sqref="G171">
    <cfRule type="duplicateValues" dxfId="10562" priority="7258"/>
  </conditionalFormatting>
  <conditionalFormatting sqref="G171">
    <cfRule type="duplicateValues" dxfId="10561" priority="7257"/>
  </conditionalFormatting>
  <conditionalFormatting sqref="G171">
    <cfRule type="duplicateValues" dxfId="10560" priority="7256"/>
  </conditionalFormatting>
  <conditionalFormatting sqref="G171">
    <cfRule type="duplicateValues" dxfId="10559" priority="7255"/>
  </conditionalFormatting>
  <conditionalFormatting sqref="G171">
    <cfRule type="duplicateValues" dxfId="10558" priority="7254"/>
  </conditionalFormatting>
  <conditionalFormatting sqref="G171">
    <cfRule type="duplicateValues" dxfId="10557" priority="7253"/>
  </conditionalFormatting>
  <conditionalFormatting sqref="G171">
    <cfRule type="duplicateValues" dxfId="10556" priority="7252"/>
  </conditionalFormatting>
  <conditionalFormatting sqref="G171">
    <cfRule type="duplicateValues" dxfId="10555" priority="7251"/>
  </conditionalFormatting>
  <conditionalFormatting sqref="G171">
    <cfRule type="duplicateValues" dxfId="10554" priority="7250"/>
  </conditionalFormatting>
  <conditionalFormatting sqref="G171">
    <cfRule type="duplicateValues" dxfId="10553" priority="7249"/>
  </conditionalFormatting>
  <conditionalFormatting sqref="G171">
    <cfRule type="duplicateValues" dxfId="10552" priority="7248"/>
  </conditionalFormatting>
  <conditionalFormatting sqref="G171">
    <cfRule type="duplicateValues" dxfId="10551" priority="7247"/>
  </conditionalFormatting>
  <conditionalFormatting sqref="G171">
    <cfRule type="duplicateValues" dxfId="10550" priority="7246"/>
  </conditionalFormatting>
  <conditionalFormatting sqref="G171">
    <cfRule type="duplicateValues" dxfId="10549" priority="7245"/>
  </conditionalFormatting>
  <conditionalFormatting sqref="G171">
    <cfRule type="duplicateValues" dxfId="10548" priority="7244"/>
  </conditionalFormatting>
  <conditionalFormatting sqref="G171">
    <cfRule type="duplicateValues" dxfId="10547" priority="7243"/>
  </conditionalFormatting>
  <conditionalFormatting sqref="G171">
    <cfRule type="duplicateValues" dxfId="10546" priority="7242"/>
  </conditionalFormatting>
  <conditionalFormatting sqref="G171">
    <cfRule type="duplicateValues" dxfId="10545" priority="7241"/>
  </conditionalFormatting>
  <conditionalFormatting sqref="G171">
    <cfRule type="duplicateValues" dxfId="10544" priority="7240"/>
  </conditionalFormatting>
  <conditionalFormatting sqref="G171">
    <cfRule type="duplicateValues" dxfId="10543" priority="7239"/>
  </conditionalFormatting>
  <conditionalFormatting sqref="G171">
    <cfRule type="duplicateValues" dxfId="10542" priority="7238"/>
  </conditionalFormatting>
  <conditionalFormatting sqref="G171">
    <cfRule type="duplicateValues" dxfId="10541" priority="7237"/>
  </conditionalFormatting>
  <conditionalFormatting sqref="G171">
    <cfRule type="duplicateValues" dxfId="10540" priority="7236"/>
  </conditionalFormatting>
  <conditionalFormatting sqref="G171">
    <cfRule type="duplicateValues" dxfId="10539" priority="7235"/>
  </conditionalFormatting>
  <conditionalFormatting sqref="G171">
    <cfRule type="duplicateValues" dxfId="10538" priority="7234"/>
  </conditionalFormatting>
  <conditionalFormatting sqref="G171">
    <cfRule type="duplicateValues" dxfId="10537" priority="7233"/>
  </conditionalFormatting>
  <conditionalFormatting sqref="G171">
    <cfRule type="duplicateValues" dxfId="10536" priority="7232"/>
  </conditionalFormatting>
  <conditionalFormatting sqref="G171">
    <cfRule type="duplicateValues" dxfId="10535" priority="7231"/>
  </conditionalFormatting>
  <conditionalFormatting sqref="G171">
    <cfRule type="duplicateValues" dxfId="10534" priority="7230"/>
  </conditionalFormatting>
  <conditionalFormatting sqref="G171">
    <cfRule type="duplicateValues" dxfId="10533" priority="7229"/>
  </conditionalFormatting>
  <conditionalFormatting sqref="G171">
    <cfRule type="duplicateValues" dxfId="10532" priority="7228"/>
  </conditionalFormatting>
  <conditionalFormatting sqref="G171">
    <cfRule type="duplicateValues" dxfId="10531" priority="7227"/>
  </conditionalFormatting>
  <conditionalFormatting sqref="G171">
    <cfRule type="duplicateValues" dxfId="10530" priority="7226"/>
  </conditionalFormatting>
  <conditionalFormatting sqref="G171">
    <cfRule type="duplicateValues" dxfId="10529" priority="7225"/>
  </conditionalFormatting>
  <conditionalFormatting sqref="G171">
    <cfRule type="duplicateValues" dxfId="10528" priority="7224"/>
  </conditionalFormatting>
  <conditionalFormatting sqref="G171">
    <cfRule type="duplicateValues" dxfId="10527" priority="7223"/>
  </conditionalFormatting>
  <conditionalFormatting sqref="G171">
    <cfRule type="duplicateValues" dxfId="10526" priority="7222"/>
  </conditionalFormatting>
  <conditionalFormatting sqref="G171">
    <cfRule type="duplicateValues" dxfId="10525" priority="7221"/>
  </conditionalFormatting>
  <conditionalFormatting sqref="G171">
    <cfRule type="duplicateValues" dxfId="10524" priority="7220"/>
  </conditionalFormatting>
  <conditionalFormatting sqref="G171">
    <cfRule type="duplicateValues" dxfId="10523" priority="7219"/>
  </conditionalFormatting>
  <conditionalFormatting sqref="G171">
    <cfRule type="duplicateValues" dxfId="10522" priority="7218"/>
  </conditionalFormatting>
  <conditionalFormatting sqref="G171">
    <cfRule type="duplicateValues" dxfId="10521" priority="7217"/>
  </conditionalFormatting>
  <conditionalFormatting sqref="G171">
    <cfRule type="duplicateValues" dxfId="10520" priority="7216"/>
  </conditionalFormatting>
  <conditionalFormatting sqref="G171">
    <cfRule type="duplicateValues" dxfId="10519" priority="7215"/>
  </conditionalFormatting>
  <conditionalFormatting sqref="G171">
    <cfRule type="duplicateValues" dxfId="10518" priority="7214"/>
  </conditionalFormatting>
  <conditionalFormatting sqref="G171">
    <cfRule type="duplicateValues" dxfId="10517" priority="7213"/>
  </conditionalFormatting>
  <conditionalFormatting sqref="G171">
    <cfRule type="duplicateValues" dxfId="10516" priority="7212"/>
  </conditionalFormatting>
  <conditionalFormatting sqref="G171">
    <cfRule type="duplicateValues" dxfId="10515" priority="7211"/>
  </conditionalFormatting>
  <conditionalFormatting sqref="G171">
    <cfRule type="duplicateValues" dxfId="10514" priority="7210"/>
  </conditionalFormatting>
  <conditionalFormatting sqref="G174">
    <cfRule type="duplicateValues" dxfId="10513" priority="7209"/>
  </conditionalFormatting>
  <conditionalFormatting sqref="G185">
    <cfRule type="duplicateValues" dxfId="10512" priority="7208"/>
  </conditionalFormatting>
  <conditionalFormatting sqref="G185">
    <cfRule type="duplicateValues" dxfId="10511" priority="7207"/>
  </conditionalFormatting>
  <conditionalFormatting sqref="G185">
    <cfRule type="duplicateValues" dxfId="10510" priority="7206"/>
  </conditionalFormatting>
  <conditionalFormatting sqref="G185">
    <cfRule type="duplicateValues" dxfId="10509" priority="7205"/>
  </conditionalFormatting>
  <conditionalFormatting sqref="G185">
    <cfRule type="duplicateValues" dxfId="10508" priority="7204"/>
  </conditionalFormatting>
  <conditionalFormatting sqref="G185">
    <cfRule type="duplicateValues" dxfId="10507" priority="7203"/>
  </conditionalFormatting>
  <conditionalFormatting sqref="G185">
    <cfRule type="duplicateValues" dxfId="10506" priority="7202"/>
  </conditionalFormatting>
  <conditionalFormatting sqref="G185">
    <cfRule type="duplicateValues" dxfId="10505" priority="7201"/>
  </conditionalFormatting>
  <conditionalFormatting sqref="G185">
    <cfRule type="duplicateValues" dxfId="10504" priority="7200"/>
  </conditionalFormatting>
  <conditionalFormatting sqref="G185">
    <cfRule type="duplicateValues" dxfId="10503" priority="7199"/>
  </conditionalFormatting>
  <conditionalFormatting sqref="G185">
    <cfRule type="duplicateValues" dxfId="10502" priority="7198"/>
  </conditionalFormatting>
  <conditionalFormatting sqref="G185">
    <cfRule type="duplicateValues" dxfId="10501" priority="7197"/>
  </conditionalFormatting>
  <conditionalFormatting sqref="G185">
    <cfRule type="duplicateValues" dxfId="10500" priority="7196"/>
  </conditionalFormatting>
  <conditionalFormatting sqref="G185">
    <cfRule type="duplicateValues" dxfId="10499" priority="7195"/>
  </conditionalFormatting>
  <conditionalFormatting sqref="G185">
    <cfRule type="duplicateValues" dxfId="10498" priority="7194"/>
  </conditionalFormatting>
  <conditionalFormatting sqref="G185">
    <cfRule type="duplicateValues" dxfId="10497" priority="7193"/>
  </conditionalFormatting>
  <conditionalFormatting sqref="G185">
    <cfRule type="duplicateValues" dxfId="10496" priority="7192"/>
  </conditionalFormatting>
  <conditionalFormatting sqref="G185">
    <cfRule type="duplicateValues" dxfId="10495" priority="7191"/>
  </conditionalFormatting>
  <conditionalFormatting sqref="G185">
    <cfRule type="duplicateValues" dxfId="10494" priority="7190"/>
  </conditionalFormatting>
  <conditionalFormatting sqref="G185">
    <cfRule type="duplicateValues" dxfId="10493" priority="7189"/>
  </conditionalFormatting>
  <conditionalFormatting sqref="G185">
    <cfRule type="duplicateValues" dxfId="10492" priority="7188"/>
  </conditionalFormatting>
  <conditionalFormatting sqref="G185">
    <cfRule type="duplicateValues" dxfId="10491" priority="7187"/>
  </conditionalFormatting>
  <conditionalFormatting sqref="G185">
    <cfRule type="duplicateValues" dxfId="10490" priority="7186"/>
  </conditionalFormatting>
  <conditionalFormatting sqref="G185">
    <cfRule type="duplicateValues" dxfId="10489" priority="7185"/>
  </conditionalFormatting>
  <conditionalFormatting sqref="G185">
    <cfRule type="duplicateValues" dxfId="10488" priority="7184"/>
  </conditionalFormatting>
  <conditionalFormatting sqref="G185">
    <cfRule type="duplicateValues" dxfId="10487" priority="7183"/>
  </conditionalFormatting>
  <conditionalFormatting sqref="G185">
    <cfRule type="duplicateValues" dxfId="10486" priority="7182"/>
  </conditionalFormatting>
  <conditionalFormatting sqref="G185">
    <cfRule type="duplicateValues" dxfId="10485" priority="7181"/>
  </conditionalFormatting>
  <conditionalFormatting sqref="G185">
    <cfRule type="duplicateValues" dxfId="10484" priority="7180"/>
  </conditionalFormatting>
  <conditionalFormatting sqref="G185">
    <cfRule type="duplicateValues" dxfId="10483" priority="7179"/>
  </conditionalFormatting>
  <conditionalFormatting sqref="G185">
    <cfRule type="duplicateValues" dxfId="10482" priority="7178"/>
  </conditionalFormatting>
  <conditionalFormatting sqref="G185">
    <cfRule type="duplicateValues" dxfId="10481" priority="7177"/>
  </conditionalFormatting>
  <conditionalFormatting sqref="G185">
    <cfRule type="duplicateValues" dxfId="10480" priority="7176"/>
  </conditionalFormatting>
  <conditionalFormatting sqref="G185">
    <cfRule type="duplicateValues" dxfId="10479" priority="7175"/>
  </conditionalFormatting>
  <conditionalFormatting sqref="G185">
    <cfRule type="duplicateValues" dxfId="10478" priority="7174"/>
  </conditionalFormatting>
  <conditionalFormatting sqref="G185">
    <cfRule type="duplicateValues" dxfId="10477" priority="7173"/>
  </conditionalFormatting>
  <conditionalFormatting sqref="G185">
    <cfRule type="duplicateValues" dxfId="10476" priority="7172"/>
  </conditionalFormatting>
  <conditionalFormatting sqref="G185">
    <cfRule type="duplicateValues" dxfId="10475" priority="7171"/>
  </conditionalFormatting>
  <conditionalFormatting sqref="G185">
    <cfRule type="duplicateValues" dxfId="10474" priority="7170"/>
  </conditionalFormatting>
  <conditionalFormatting sqref="G185">
    <cfRule type="duplicateValues" dxfId="10473" priority="7169"/>
  </conditionalFormatting>
  <conditionalFormatting sqref="G185">
    <cfRule type="duplicateValues" dxfId="10472" priority="7168"/>
  </conditionalFormatting>
  <conditionalFormatting sqref="G185">
    <cfRule type="duplicateValues" dxfId="10471" priority="7167"/>
  </conditionalFormatting>
  <conditionalFormatting sqref="G185">
    <cfRule type="duplicateValues" dxfId="10470" priority="7166"/>
  </conditionalFormatting>
  <conditionalFormatting sqref="G185">
    <cfRule type="duplicateValues" dxfId="10469" priority="7165"/>
  </conditionalFormatting>
  <conditionalFormatting sqref="G185">
    <cfRule type="duplicateValues" dxfId="10468" priority="7164"/>
  </conditionalFormatting>
  <conditionalFormatting sqref="G185">
    <cfRule type="duplicateValues" dxfId="10467" priority="7163"/>
  </conditionalFormatting>
  <conditionalFormatting sqref="G185">
    <cfRule type="duplicateValues" dxfId="10466" priority="7162"/>
  </conditionalFormatting>
  <conditionalFormatting sqref="G185">
    <cfRule type="duplicateValues" dxfId="10465" priority="7161"/>
  </conditionalFormatting>
  <conditionalFormatting sqref="G185">
    <cfRule type="duplicateValues" dxfId="10464" priority="7160"/>
  </conditionalFormatting>
  <conditionalFormatting sqref="G185">
    <cfRule type="duplicateValues" dxfId="10463" priority="7159"/>
  </conditionalFormatting>
  <conditionalFormatting sqref="G185">
    <cfRule type="duplicateValues" dxfId="10462" priority="7158"/>
  </conditionalFormatting>
  <conditionalFormatting sqref="G185">
    <cfRule type="duplicateValues" dxfId="10461" priority="7157"/>
  </conditionalFormatting>
  <conditionalFormatting sqref="G185">
    <cfRule type="duplicateValues" dxfId="10460" priority="7156"/>
  </conditionalFormatting>
  <conditionalFormatting sqref="G185">
    <cfRule type="duplicateValues" dxfId="10459" priority="7155"/>
  </conditionalFormatting>
  <conditionalFormatting sqref="G185">
    <cfRule type="duplicateValues" dxfId="10458" priority="7154"/>
  </conditionalFormatting>
  <conditionalFormatting sqref="G185">
    <cfRule type="duplicateValues" dxfId="10457" priority="7153"/>
  </conditionalFormatting>
  <conditionalFormatting sqref="G185">
    <cfRule type="duplicateValues" dxfId="10456" priority="7152"/>
  </conditionalFormatting>
  <conditionalFormatting sqref="G185">
    <cfRule type="duplicateValues" dxfId="10455" priority="7151"/>
  </conditionalFormatting>
  <conditionalFormatting sqref="G185">
    <cfRule type="duplicateValues" dxfId="10454" priority="7150"/>
  </conditionalFormatting>
  <conditionalFormatting sqref="G185">
    <cfRule type="duplicateValues" dxfId="10453" priority="7149"/>
  </conditionalFormatting>
  <conditionalFormatting sqref="G185">
    <cfRule type="duplicateValues" dxfId="10452" priority="7148"/>
  </conditionalFormatting>
  <conditionalFormatting sqref="G185">
    <cfRule type="duplicateValues" dxfId="10451" priority="7147"/>
  </conditionalFormatting>
  <conditionalFormatting sqref="G185">
    <cfRule type="duplicateValues" dxfId="10450" priority="7146"/>
  </conditionalFormatting>
  <conditionalFormatting sqref="G185">
    <cfRule type="duplicateValues" dxfId="10449" priority="7145"/>
  </conditionalFormatting>
  <conditionalFormatting sqref="G185">
    <cfRule type="duplicateValues" dxfId="10448" priority="7144"/>
  </conditionalFormatting>
  <conditionalFormatting sqref="G185">
    <cfRule type="duplicateValues" dxfId="10447" priority="7143"/>
  </conditionalFormatting>
  <conditionalFormatting sqref="G185">
    <cfRule type="duplicateValues" dxfId="10446" priority="7142"/>
  </conditionalFormatting>
  <conditionalFormatting sqref="G185">
    <cfRule type="duplicateValues" dxfId="10445" priority="7141"/>
  </conditionalFormatting>
  <conditionalFormatting sqref="G185">
    <cfRule type="duplicateValues" dxfId="10444" priority="7140"/>
  </conditionalFormatting>
  <conditionalFormatting sqref="G186">
    <cfRule type="duplicateValues" dxfId="10443" priority="7139"/>
  </conditionalFormatting>
  <conditionalFormatting sqref="G187">
    <cfRule type="duplicateValues" dxfId="10442" priority="7138"/>
  </conditionalFormatting>
  <conditionalFormatting sqref="G187">
    <cfRule type="duplicateValues" dxfId="10441" priority="7137"/>
  </conditionalFormatting>
  <conditionalFormatting sqref="G187">
    <cfRule type="duplicateValues" dxfId="10440" priority="7136"/>
  </conditionalFormatting>
  <conditionalFormatting sqref="G187">
    <cfRule type="duplicateValues" dxfId="10439" priority="7135"/>
  </conditionalFormatting>
  <conditionalFormatting sqref="G187">
    <cfRule type="duplicateValues" dxfId="10438" priority="7134"/>
  </conditionalFormatting>
  <conditionalFormatting sqref="G187">
    <cfRule type="duplicateValues" dxfId="10437" priority="7133"/>
  </conditionalFormatting>
  <conditionalFormatting sqref="G187">
    <cfRule type="duplicateValues" dxfId="10436" priority="7132"/>
  </conditionalFormatting>
  <conditionalFormatting sqref="G187">
    <cfRule type="duplicateValues" dxfId="10435" priority="7131"/>
  </conditionalFormatting>
  <conditionalFormatting sqref="G187">
    <cfRule type="duplicateValues" dxfId="10434" priority="7130"/>
  </conditionalFormatting>
  <conditionalFormatting sqref="G187">
    <cfRule type="duplicateValues" dxfId="10433" priority="7129"/>
  </conditionalFormatting>
  <conditionalFormatting sqref="G187">
    <cfRule type="duplicateValues" dxfId="10432" priority="7128"/>
  </conditionalFormatting>
  <conditionalFormatting sqref="G187">
    <cfRule type="duplicateValues" dxfId="10431" priority="7127"/>
  </conditionalFormatting>
  <conditionalFormatting sqref="G187">
    <cfRule type="duplicateValues" dxfId="10430" priority="7126"/>
  </conditionalFormatting>
  <conditionalFormatting sqref="G187">
    <cfRule type="duplicateValues" dxfId="10429" priority="7125"/>
  </conditionalFormatting>
  <conditionalFormatting sqref="G187">
    <cfRule type="duplicateValues" dxfId="10428" priority="7124"/>
  </conditionalFormatting>
  <conditionalFormatting sqref="G187">
    <cfRule type="duplicateValues" dxfId="10427" priority="7123"/>
  </conditionalFormatting>
  <conditionalFormatting sqref="G187">
    <cfRule type="duplicateValues" dxfId="10426" priority="7122"/>
  </conditionalFormatting>
  <conditionalFormatting sqref="G187">
    <cfRule type="duplicateValues" dxfId="10425" priority="7121"/>
  </conditionalFormatting>
  <conditionalFormatting sqref="G187">
    <cfRule type="duplicateValues" dxfId="10424" priority="7120"/>
  </conditionalFormatting>
  <conditionalFormatting sqref="G187">
    <cfRule type="duplicateValues" dxfId="10423" priority="7119"/>
  </conditionalFormatting>
  <conditionalFormatting sqref="G187">
    <cfRule type="duplicateValues" dxfId="10422" priority="7118"/>
  </conditionalFormatting>
  <conditionalFormatting sqref="G187">
    <cfRule type="duplicateValues" dxfId="10421" priority="7117"/>
  </conditionalFormatting>
  <conditionalFormatting sqref="G187">
    <cfRule type="duplicateValues" dxfId="10420" priority="7116"/>
  </conditionalFormatting>
  <conditionalFormatting sqref="G187">
    <cfRule type="duplicateValues" dxfId="10419" priority="7115"/>
  </conditionalFormatting>
  <conditionalFormatting sqref="G187">
    <cfRule type="duplicateValues" dxfId="10418" priority="7114"/>
  </conditionalFormatting>
  <conditionalFormatting sqref="G187">
    <cfRule type="duplicateValues" dxfId="10417" priority="7113"/>
  </conditionalFormatting>
  <conditionalFormatting sqref="G187">
    <cfRule type="duplicateValues" dxfId="10416" priority="7112"/>
  </conditionalFormatting>
  <conditionalFormatting sqref="G187">
    <cfRule type="duplicateValues" dxfId="10415" priority="7111"/>
  </conditionalFormatting>
  <conditionalFormatting sqref="G187">
    <cfRule type="duplicateValues" dxfId="10414" priority="7110"/>
  </conditionalFormatting>
  <conditionalFormatting sqref="G187">
    <cfRule type="duplicateValues" dxfId="10413" priority="7109"/>
  </conditionalFormatting>
  <conditionalFormatting sqref="G187">
    <cfRule type="duplicateValues" dxfId="10412" priority="7108"/>
  </conditionalFormatting>
  <conditionalFormatting sqref="G187">
    <cfRule type="duplicateValues" dxfId="10411" priority="7107"/>
  </conditionalFormatting>
  <conditionalFormatting sqref="G187">
    <cfRule type="duplicateValues" dxfId="10410" priority="7106"/>
  </conditionalFormatting>
  <conditionalFormatting sqref="G187">
    <cfRule type="duplicateValues" dxfId="10409" priority="7105"/>
  </conditionalFormatting>
  <conditionalFormatting sqref="G187">
    <cfRule type="duplicateValues" dxfId="10408" priority="7104"/>
  </conditionalFormatting>
  <conditionalFormatting sqref="G187">
    <cfRule type="duplicateValues" dxfId="10407" priority="7103"/>
  </conditionalFormatting>
  <conditionalFormatting sqref="G187">
    <cfRule type="duplicateValues" dxfId="10406" priority="7102"/>
  </conditionalFormatting>
  <conditionalFormatting sqref="G187">
    <cfRule type="duplicateValues" dxfId="10405" priority="7101"/>
  </conditionalFormatting>
  <conditionalFormatting sqref="G187">
    <cfRule type="duplicateValues" dxfId="10404" priority="7100"/>
  </conditionalFormatting>
  <conditionalFormatting sqref="G187">
    <cfRule type="duplicateValues" dxfId="10403" priority="7099"/>
  </conditionalFormatting>
  <conditionalFormatting sqref="G187">
    <cfRule type="duplicateValues" dxfId="10402" priority="7098"/>
  </conditionalFormatting>
  <conditionalFormatting sqref="G187">
    <cfRule type="duplicateValues" dxfId="10401" priority="7097"/>
  </conditionalFormatting>
  <conditionalFormatting sqref="G187">
    <cfRule type="duplicateValues" dxfId="10400" priority="7096"/>
  </conditionalFormatting>
  <conditionalFormatting sqref="G187">
    <cfRule type="duplicateValues" dxfId="10399" priority="7095"/>
  </conditionalFormatting>
  <conditionalFormatting sqref="G187">
    <cfRule type="duplicateValues" dxfId="10398" priority="7094"/>
  </conditionalFormatting>
  <conditionalFormatting sqref="G187">
    <cfRule type="duplicateValues" dxfId="10397" priority="7093"/>
  </conditionalFormatting>
  <conditionalFormatting sqref="G187">
    <cfRule type="duplicateValues" dxfId="10396" priority="7092"/>
  </conditionalFormatting>
  <conditionalFormatting sqref="G187">
    <cfRule type="duplicateValues" dxfId="10395" priority="7091"/>
  </conditionalFormatting>
  <conditionalFormatting sqref="G187">
    <cfRule type="duplicateValues" dxfId="10394" priority="7090"/>
  </conditionalFormatting>
  <conditionalFormatting sqref="G187">
    <cfRule type="duplicateValues" dxfId="10393" priority="7089"/>
  </conditionalFormatting>
  <conditionalFormatting sqref="G187">
    <cfRule type="duplicateValues" dxfId="10392" priority="7088"/>
  </conditionalFormatting>
  <conditionalFormatting sqref="G187">
    <cfRule type="duplicateValues" dxfId="10391" priority="7087"/>
  </conditionalFormatting>
  <conditionalFormatting sqref="G187">
    <cfRule type="duplicateValues" dxfId="10390" priority="7086"/>
  </conditionalFormatting>
  <conditionalFormatting sqref="G187">
    <cfRule type="duplicateValues" dxfId="10389" priority="7085"/>
  </conditionalFormatting>
  <conditionalFormatting sqref="G187">
    <cfRule type="duplicateValues" dxfId="10388" priority="7084"/>
  </conditionalFormatting>
  <conditionalFormatting sqref="G187">
    <cfRule type="duplicateValues" dxfId="10387" priority="7083"/>
  </conditionalFormatting>
  <conditionalFormatting sqref="G187">
    <cfRule type="duplicateValues" dxfId="10386" priority="7082"/>
  </conditionalFormatting>
  <conditionalFormatting sqref="G187">
    <cfRule type="duplicateValues" dxfId="10385" priority="7081"/>
  </conditionalFormatting>
  <conditionalFormatting sqref="G187">
    <cfRule type="duplicateValues" dxfId="10384" priority="7080"/>
  </conditionalFormatting>
  <conditionalFormatting sqref="G187">
    <cfRule type="duplicateValues" dxfId="10383" priority="7079"/>
  </conditionalFormatting>
  <conditionalFormatting sqref="G187">
    <cfRule type="duplicateValues" dxfId="10382" priority="7078"/>
  </conditionalFormatting>
  <conditionalFormatting sqref="G187">
    <cfRule type="duplicateValues" dxfId="10381" priority="7077"/>
  </conditionalFormatting>
  <conditionalFormatting sqref="G187">
    <cfRule type="duplicateValues" dxfId="10380" priority="7076"/>
  </conditionalFormatting>
  <conditionalFormatting sqref="G187">
    <cfRule type="duplicateValues" dxfId="10379" priority="7075"/>
  </conditionalFormatting>
  <conditionalFormatting sqref="G187">
    <cfRule type="duplicateValues" dxfId="10378" priority="7074"/>
  </conditionalFormatting>
  <conditionalFormatting sqref="G187">
    <cfRule type="duplicateValues" dxfId="10377" priority="7073"/>
  </conditionalFormatting>
  <conditionalFormatting sqref="G187">
    <cfRule type="duplicateValues" dxfId="10376" priority="7072"/>
  </conditionalFormatting>
  <conditionalFormatting sqref="G187">
    <cfRule type="duplicateValues" dxfId="10375" priority="7071"/>
  </conditionalFormatting>
  <conditionalFormatting sqref="G187">
    <cfRule type="duplicateValues" dxfId="10374" priority="7070"/>
  </conditionalFormatting>
  <conditionalFormatting sqref="G188">
    <cfRule type="duplicateValues" dxfId="10373" priority="7069"/>
  </conditionalFormatting>
  <conditionalFormatting sqref="G186">
    <cfRule type="duplicateValues" dxfId="10372" priority="7068"/>
  </conditionalFormatting>
  <conditionalFormatting sqref="G186">
    <cfRule type="duplicateValues" dxfId="10371" priority="7067"/>
  </conditionalFormatting>
  <conditionalFormatting sqref="G186">
    <cfRule type="duplicateValues" dxfId="10370" priority="7066"/>
  </conditionalFormatting>
  <conditionalFormatting sqref="G186">
    <cfRule type="duplicateValues" dxfId="10369" priority="7065"/>
  </conditionalFormatting>
  <conditionalFormatting sqref="G186">
    <cfRule type="duplicateValues" dxfId="10368" priority="7064"/>
  </conditionalFormatting>
  <conditionalFormatting sqref="G186">
    <cfRule type="duplicateValues" dxfId="10367" priority="7063"/>
  </conditionalFormatting>
  <conditionalFormatting sqref="G186">
    <cfRule type="duplicateValues" dxfId="10366" priority="7062"/>
  </conditionalFormatting>
  <conditionalFormatting sqref="G186">
    <cfRule type="duplicateValues" dxfId="10365" priority="7061"/>
  </conditionalFormatting>
  <conditionalFormatting sqref="G186">
    <cfRule type="duplicateValues" dxfId="10364" priority="7060"/>
  </conditionalFormatting>
  <conditionalFormatting sqref="G186">
    <cfRule type="duplicateValues" dxfId="10363" priority="7059"/>
  </conditionalFormatting>
  <conditionalFormatting sqref="G186">
    <cfRule type="duplicateValues" dxfId="10362" priority="7058"/>
  </conditionalFormatting>
  <conditionalFormatting sqref="G186">
    <cfRule type="duplicateValues" dxfId="10361" priority="7057"/>
  </conditionalFormatting>
  <conditionalFormatting sqref="G186">
    <cfRule type="duplicateValues" dxfId="10360" priority="7056"/>
  </conditionalFormatting>
  <conditionalFormatting sqref="G186">
    <cfRule type="duplicateValues" dxfId="10359" priority="7055"/>
  </conditionalFormatting>
  <conditionalFormatting sqref="G186">
    <cfRule type="duplicateValues" dxfId="10358" priority="7054"/>
  </conditionalFormatting>
  <conditionalFormatting sqref="G186">
    <cfRule type="duplicateValues" dxfId="10357" priority="7053"/>
  </conditionalFormatting>
  <conditionalFormatting sqref="G186">
    <cfRule type="duplicateValues" dxfId="10356" priority="7052"/>
  </conditionalFormatting>
  <conditionalFormatting sqref="G186">
    <cfRule type="duplicateValues" dxfId="10355" priority="7051"/>
  </conditionalFormatting>
  <conditionalFormatting sqref="G186">
    <cfRule type="duplicateValues" dxfId="10354" priority="7050"/>
  </conditionalFormatting>
  <conditionalFormatting sqref="G186">
    <cfRule type="duplicateValues" dxfId="10353" priority="7049"/>
  </conditionalFormatting>
  <conditionalFormatting sqref="G186">
    <cfRule type="duplicateValues" dxfId="10352" priority="7048"/>
  </conditionalFormatting>
  <conditionalFormatting sqref="G186">
    <cfRule type="duplicateValues" dxfId="10351" priority="7047"/>
  </conditionalFormatting>
  <conditionalFormatting sqref="G186">
    <cfRule type="duplicateValues" dxfId="10350" priority="7046"/>
  </conditionalFormatting>
  <conditionalFormatting sqref="G186">
    <cfRule type="duplicateValues" dxfId="10349" priority="7045"/>
  </conditionalFormatting>
  <conditionalFormatting sqref="G186">
    <cfRule type="duplicateValues" dxfId="10348" priority="7044"/>
  </conditionalFormatting>
  <conditionalFormatting sqref="G186">
    <cfRule type="duplicateValues" dxfId="10347" priority="7043"/>
  </conditionalFormatting>
  <conditionalFormatting sqref="G186">
    <cfRule type="duplicateValues" dxfId="10346" priority="7042"/>
  </conditionalFormatting>
  <conditionalFormatting sqref="G186">
    <cfRule type="duplicateValues" dxfId="10345" priority="7041"/>
  </conditionalFormatting>
  <conditionalFormatting sqref="G186">
    <cfRule type="duplicateValues" dxfId="10344" priority="7040"/>
  </conditionalFormatting>
  <conditionalFormatting sqref="G186">
    <cfRule type="duplicateValues" dxfId="10343" priority="7039"/>
  </conditionalFormatting>
  <conditionalFormatting sqref="G186">
    <cfRule type="duplicateValues" dxfId="10342" priority="7038"/>
  </conditionalFormatting>
  <conditionalFormatting sqref="G186">
    <cfRule type="duplicateValues" dxfId="10341" priority="7037"/>
  </conditionalFormatting>
  <conditionalFormatting sqref="G186">
    <cfRule type="duplicateValues" dxfId="10340" priority="7036"/>
  </conditionalFormatting>
  <conditionalFormatting sqref="G186">
    <cfRule type="duplicateValues" dxfId="10339" priority="7035"/>
  </conditionalFormatting>
  <conditionalFormatting sqref="G186">
    <cfRule type="duplicateValues" dxfId="10338" priority="7034"/>
  </conditionalFormatting>
  <conditionalFormatting sqref="G186">
    <cfRule type="duplicateValues" dxfId="10337" priority="7033"/>
  </conditionalFormatting>
  <conditionalFormatting sqref="G186">
    <cfRule type="duplicateValues" dxfId="10336" priority="7032"/>
  </conditionalFormatting>
  <conditionalFormatting sqref="G186">
    <cfRule type="duplicateValues" dxfId="10335" priority="7031"/>
  </conditionalFormatting>
  <conditionalFormatting sqref="G186">
    <cfRule type="duplicateValues" dxfId="10334" priority="7030"/>
  </conditionalFormatting>
  <conditionalFormatting sqref="G186">
    <cfRule type="duplicateValues" dxfId="10333" priority="7029"/>
  </conditionalFormatting>
  <conditionalFormatting sqref="G186">
    <cfRule type="duplicateValues" dxfId="10332" priority="7028"/>
  </conditionalFormatting>
  <conditionalFormatting sqref="G186">
    <cfRule type="duplicateValues" dxfId="10331" priority="7027"/>
  </conditionalFormatting>
  <conditionalFormatting sqref="G186">
    <cfRule type="duplicateValues" dxfId="10330" priority="7026"/>
  </conditionalFormatting>
  <conditionalFormatting sqref="G186">
    <cfRule type="duplicateValues" dxfId="10329" priority="7025"/>
  </conditionalFormatting>
  <conditionalFormatting sqref="G186">
    <cfRule type="duplicateValues" dxfId="10328" priority="7024"/>
  </conditionalFormatting>
  <conditionalFormatting sqref="G186">
    <cfRule type="duplicateValues" dxfId="10327" priority="7023"/>
  </conditionalFormatting>
  <conditionalFormatting sqref="G186">
    <cfRule type="duplicateValues" dxfId="10326" priority="7022"/>
  </conditionalFormatting>
  <conditionalFormatting sqref="G186">
    <cfRule type="duplicateValues" dxfId="10325" priority="7021"/>
  </conditionalFormatting>
  <conditionalFormatting sqref="G186">
    <cfRule type="duplicateValues" dxfId="10324" priority="7020"/>
  </conditionalFormatting>
  <conditionalFormatting sqref="G186">
    <cfRule type="duplicateValues" dxfId="10323" priority="7019"/>
  </conditionalFormatting>
  <conditionalFormatting sqref="G186">
    <cfRule type="duplicateValues" dxfId="10322" priority="7018"/>
  </conditionalFormatting>
  <conditionalFormatting sqref="G186">
    <cfRule type="duplicateValues" dxfId="10321" priority="7017"/>
  </conditionalFormatting>
  <conditionalFormatting sqref="G186">
    <cfRule type="duplicateValues" dxfId="10320" priority="7016"/>
  </conditionalFormatting>
  <conditionalFormatting sqref="G186">
    <cfRule type="duplicateValues" dxfId="10319" priority="7015"/>
  </conditionalFormatting>
  <conditionalFormatting sqref="G186">
    <cfRule type="duplicateValues" dxfId="10318" priority="7014"/>
  </conditionalFormatting>
  <conditionalFormatting sqref="G186">
    <cfRule type="duplicateValues" dxfId="10317" priority="7013"/>
  </conditionalFormatting>
  <conditionalFormatting sqref="G186">
    <cfRule type="duplicateValues" dxfId="10316" priority="7012"/>
  </conditionalFormatting>
  <conditionalFormatting sqref="G186">
    <cfRule type="duplicateValues" dxfId="10315" priority="7011"/>
  </conditionalFormatting>
  <conditionalFormatting sqref="G186">
    <cfRule type="duplicateValues" dxfId="10314" priority="7010"/>
  </conditionalFormatting>
  <conditionalFormatting sqref="G186">
    <cfRule type="duplicateValues" dxfId="10313" priority="7009"/>
  </conditionalFormatting>
  <conditionalFormatting sqref="G186">
    <cfRule type="duplicateValues" dxfId="10312" priority="7008"/>
  </conditionalFormatting>
  <conditionalFormatting sqref="G186">
    <cfRule type="duplicateValues" dxfId="10311" priority="7007"/>
  </conditionalFormatting>
  <conditionalFormatting sqref="G186">
    <cfRule type="duplicateValues" dxfId="10310" priority="7006"/>
  </conditionalFormatting>
  <conditionalFormatting sqref="G186">
    <cfRule type="duplicateValues" dxfId="10309" priority="7005"/>
  </conditionalFormatting>
  <conditionalFormatting sqref="G186">
    <cfRule type="duplicateValues" dxfId="10308" priority="7004"/>
  </conditionalFormatting>
  <conditionalFormatting sqref="G186">
    <cfRule type="duplicateValues" dxfId="10307" priority="7003"/>
  </conditionalFormatting>
  <conditionalFormatting sqref="G186">
    <cfRule type="duplicateValues" dxfId="10306" priority="7002"/>
  </conditionalFormatting>
  <conditionalFormatting sqref="G186">
    <cfRule type="duplicateValues" dxfId="10305" priority="7001"/>
  </conditionalFormatting>
  <conditionalFormatting sqref="G186">
    <cfRule type="duplicateValues" dxfId="10304" priority="7000"/>
  </conditionalFormatting>
  <conditionalFormatting sqref="G187">
    <cfRule type="duplicateValues" dxfId="10303" priority="6999"/>
  </conditionalFormatting>
  <conditionalFormatting sqref="G186">
    <cfRule type="duplicateValues" dxfId="10302" priority="6998"/>
  </conditionalFormatting>
  <conditionalFormatting sqref="G186">
    <cfRule type="duplicateValues" dxfId="10301" priority="6997"/>
  </conditionalFormatting>
  <conditionalFormatting sqref="G186">
    <cfRule type="duplicateValues" dxfId="10300" priority="6996"/>
  </conditionalFormatting>
  <conditionalFormatting sqref="G186">
    <cfRule type="duplicateValues" dxfId="10299" priority="6995"/>
  </conditionalFormatting>
  <conditionalFormatting sqref="G186">
    <cfRule type="duplicateValues" dxfId="10298" priority="6994"/>
  </conditionalFormatting>
  <conditionalFormatting sqref="G186">
    <cfRule type="duplicateValues" dxfId="10297" priority="6993"/>
  </conditionalFormatting>
  <conditionalFormatting sqref="G186">
    <cfRule type="duplicateValues" dxfId="10296" priority="6992"/>
  </conditionalFormatting>
  <conditionalFormatting sqref="G186">
    <cfRule type="duplicateValues" dxfId="10295" priority="6991"/>
  </conditionalFormatting>
  <conditionalFormatting sqref="G186">
    <cfRule type="duplicateValues" dxfId="10294" priority="6990"/>
  </conditionalFormatting>
  <conditionalFormatting sqref="G186">
    <cfRule type="duplicateValues" dxfId="10293" priority="6989"/>
  </conditionalFormatting>
  <conditionalFormatting sqref="G186">
    <cfRule type="duplicateValues" dxfId="10292" priority="6988"/>
  </conditionalFormatting>
  <conditionalFormatting sqref="G186">
    <cfRule type="duplicateValues" dxfId="10291" priority="6987"/>
  </conditionalFormatting>
  <conditionalFormatting sqref="G186">
    <cfRule type="duplicateValues" dxfId="10290" priority="6986"/>
  </conditionalFormatting>
  <conditionalFormatting sqref="G186">
    <cfRule type="duplicateValues" dxfId="10289" priority="6985"/>
  </conditionalFormatting>
  <conditionalFormatting sqref="G186">
    <cfRule type="duplicateValues" dxfId="10288" priority="6984"/>
  </conditionalFormatting>
  <conditionalFormatting sqref="G186">
    <cfRule type="duplicateValues" dxfId="10287" priority="6983"/>
  </conditionalFormatting>
  <conditionalFormatting sqref="G186">
    <cfRule type="duplicateValues" dxfId="10286" priority="6982"/>
  </conditionalFormatting>
  <conditionalFormatting sqref="G186">
    <cfRule type="duplicateValues" dxfId="10285" priority="6981"/>
  </conditionalFormatting>
  <conditionalFormatting sqref="G186">
    <cfRule type="duplicateValues" dxfId="10284" priority="6980"/>
  </conditionalFormatting>
  <conditionalFormatting sqref="G186">
    <cfRule type="duplicateValues" dxfId="10283" priority="6979"/>
  </conditionalFormatting>
  <conditionalFormatting sqref="G186">
    <cfRule type="duplicateValues" dxfId="10282" priority="6978"/>
  </conditionalFormatting>
  <conditionalFormatting sqref="G186">
    <cfRule type="duplicateValues" dxfId="10281" priority="6977"/>
  </conditionalFormatting>
  <conditionalFormatting sqref="G186">
    <cfRule type="duplicateValues" dxfId="10280" priority="6976"/>
  </conditionalFormatting>
  <conditionalFormatting sqref="G186">
    <cfRule type="duplicateValues" dxfId="10279" priority="6975"/>
  </conditionalFormatting>
  <conditionalFormatting sqref="G186">
    <cfRule type="duplicateValues" dxfId="10278" priority="6974"/>
  </conditionalFormatting>
  <conditionalFormatting sqref="G186">
    <cfRule type="duplicateValues" dxfId="10277" priority="6973"/>
  </conditionalFormatting>
  <conditionalFormatting sqref="G186">
    <cfRule type="duplicateValues" dxfId="10276" priority="6972"/>
  </conditionalFormatting>
  <conditionalFormatting sqref="G186">
    <cfRule type="duplicateValues" dxfId="10275" priority="6971"/>
  </conditionalFormatting>
  <conditionalFormatting sqref="G186">
    <cfRule type="duplicateValues" dxfId="10274" priority="6970"/>
  </conditionalFormatting>
  <conditionalFormatting sqref="G186">
    <cfRule type="duplicateValues" dxfId="10273" priority="6969"/>
  </conditionalFormatting>
  <conditionalFormatting sqref="G186">
    <cfRule type="duplicateValues" dxfId="10272" priority="6968"/>
  </conditionalFormatting>
  <conditionalFormatting sqref="G186">
    <cfRule type="duplicateValues" dxfId="10271" priority="6967"/>
  </conditionalFormatting>
  <conditionalFormatting sqref="G186">
    <cfRule type="duplicateValues" dxfId="10270" priority="6966"/>
  </conditionalFormatting>
  <conditionalFormatting sqref="G186">
    <cfRule type="duplicateValues" dxfId="10269" priority="6965"/>
  </conditionalFormatting>
  <conditionalFormatting sqref="G186">
    <cfRule type="duplicateValues" dxfId="10268" priority="6964"/>
  </conditionalFormatting>
  <conditionalFormatting sqref="G186">
    <cfRule type="duplicateValues" dxfId="10267" priority="6963"/>
  </conditionalFormatting>
  <conditionalFormatting sqref="G186">
    <cfRule type="duplicateValues" dxfId="10266" priority="6962"/>
  </conditionalFormatting>
  <conditionalFormatting sqref="G186">
    <cfRule type="duplicateValues" dxfId="10265" priority="6961"/>
  </conditionalFormatting>
  <conditionalFormatting sqref="G186">
    <cfRule type="duplicateValues" dxfId="10264" priority="6960"/>
  </conditionalFormatting>
  <conditionalFormatting sqref="G186">
    <cfRule type="duplicateValues" dxfId="10263" priority="6959"/>
  </conditionalFormatting>
  <conditionalFormatting sqref="G186">
    <cfRule type="duplicateValues" dxfId="10262" priority="6958"/>
  </conditionalFormatting>
  <conditionalFormatting sqref="G186">
    <cfRule type="duplicateValues" dxfId="10261" priority="6957"/>
  </conditionalFormatting>
  <conditionalFormatting sqref="G186">
    <cfRule type="duplicateValues" dxfId="10260" priority="6956"/>
  </conditionalFormatting>
  <conditionalFormatting sqref="G186">
    <cfRule type="duplicateValues" dxfId="10259" priority="6955"/>
  </conditionalFormatting>
  <conditionalFormatting sqref="G186">
    <cfRule type="duplicateValues" dxfId="10258" priority="6954"/>
  </conditionalFormatting>
  <conditionalFormatting sqref="G186">
    <cfRule type="duplicateValues" dxfId="10257" priority="6953"/>
  </conditionalFormatting>
  <conditionalFormatting sqref="G186">
    <cfRule type="duplicateValues" dxfId="10256" priority="6952"/>
  </conditionalFormatting>
  <conditionalFormatting sqref="G186">
    <cfRule type="duplicateValues" dxfId="10255" priority="6951"/>
  </conditionalFormatting>
  <conditionalFormatting sqref="G186">
    <cfRule type="duplicateValues" dxfId="10254" priority="6950"/>
  </conditionalFormatting>
  <conditionalFormatting sqref="G186">
    <cfRule type="duplicateValues" dxfId="10253" priority="6949"/>
  </conditionalFormatting>
  <conditionalFormatting sqref="G186">
    <cfRule type="duplicateValues" dxfId="10252" priority="6948"/>
  </conditionalFormatting>
  <conditionalFormatting sqref="G186">
    <cfRule type="duplicateValues" dxfId="10251" priority="6947"/>
  </conditionalFormatting>
  <conditionalFormatting sqref="G186">
    <cfRule type="duplicateValues" dxfId="10250" priority="6946"/>
  </conditionalFormatting>
  <conditionalFormatting sqref="G186">
    <cfRule type="duplicateValues" dxfId="10249" priority="6945"/>
  </conditionalFormatting>
  <conditionalFormatting sqref="G186">
    <cfRule type="duplicateValues" dxfId="10248" priority="6944"/>
  </conditionalFormatting>
  <conditionalFormatting sqref="G186">
    <cfRule type="duplicateValues" dxfId="10247" priority="6943"/>
  </conditionalFormatting>
  <conditionalFormatting sqref="G186">
    <cfRule type="duplicateValues" dxfId="10246" priority="6942"/>
  </conditionalFormatting>
  <conditionalFormatting sqref="G186">
    <cfRule type="duplicateValues" dxfId="10245" priority="6941"/>
  </conditionalFormatting>
  <conditionalFormatting sqref="G186">
    <cfRule type="duplicateValues" dxfId="10244" priority="6940"/>
  </conditionalFormatting>
  <conditionalFormatting sqref="G186">
    <cfRule type="duplicateValues" dxfId="10243" priority="6939"/>
  </conditionalFormatting>
  <conditionalFormatting sqref="G186">
    <cfRule type="duplicateValues" dxfId="10242" priority="6938"/>
  </conditionalFormatting>
  <conditionalFormatting sqref="G186">
    <cfRule type="duplicateValues" dxfId="10241" priority="6937"/>
  </conditionalFormatting>
  <conditionalFormatting sqref="G186">
    <cfRule type="duplicateValues" dxfId="10240" priority="6936"/>
  </conditionalFormatting>
  <conditionalFormatting sqref="G186">
    <cfRule type="duplicateValues" dxfId="10239" priority="6935"/>
  </conditionalFormatting>
  <conditionalFormatting sqref="G186">
    <cfRule type="duplicateValues" dxfId="10238" priority="6934"/>
  </conditionalFormatting>
  <conditionalFormatting sqref="G186">
    <cfRule type="duplicateValues" dxfId="10237" priority="6933"/>
  </conditionalFormatting>
  <conditionalFormatting sqref="G186">
    <cfRule type="duplicateValues" dxfId="10236" priority="6932"/>
  </conditionalFormatting>
  <conditionalFormatting sqref="G186">
    <cfRule type="duplicateValues" dxfId="10235" priority="6931"/>
  </conditionalFormatting>
  <conditionalFormatting sqref="G186">
    <cfRule type="duplicateValues" dxfId="10234" priority="6930"/>
  </conditionalFormatting>
  <conditionalFormatting sqref="G187">
    <cfRule type="duplicateValues" dxfId="10233" priority="6929"/>
  </conditionalFormatting>
  <conditionalFormatting sqref="G185">
    <cfRule type="duplicateValues" dxfId="10232" priority="6928"/>
  </conditionalFormatting>
  <conditionalFormatting sqref="G185">
    <cfRule type="duplicateValues" dxfId="10231" priority="6927"/>
  </conditionalFormatting>
  <conditionalFormatting sqref="G185">
    <cfRule type="duplicateValues" dxfId="10230" priority="6926"/>
  </conditionalFormatting>
  <conditionalFormatting sqref="G185">
    <cfRule type="duplicateValues" dxfId="10229" priority="6925"/>
  </conditionalFormatting>
  <conditionalFormatting sqref="G185">
    <cfRule type="duplicateValues" dxfId="10228" priority="6924"/>
  </conditionalFormatting>
  <conditionalFormatting sqref="G185">
    <cfRule type="duplicateValues" dxfId="10227" priority="6923"/>
  </conditionalFormatting>
  <conditionalFormatting sqref="G185">
    <cfRule type="duplicateValues" dxfId="10226" priority="6922"/>
  </conditionalFormatting>
  <conditionalFormatting sqref="G185">
    <cfRule type="duplicateValues" dxfId="10225" priority="6921"/>
  </conditionalFormatting>
  <conditionalFormatting sqref="G185">
    <cfRule type="duplicateValues" dxfId="10224" priority="6920"/>
  </conditionalFormatting>
  <conditionalFormatting sqref="G185">
    <cfRule type="duplicateValues" dxfId="10223" priority="6919"/>
  </conditionalFormatting>
  <conditionalFormatting sqref="G185">
    <cfRule type="duplicateValues" dxfId="10222" priority="6918"/>
  </conditionalFormatting>
  <conditionalFormatting sqref="G185">
    <cfRule type="duplicateValues" dxfId="10221" priority="6917"/>
  </conditionalFormatting>
  <conditionalFormatting sqref="G185">
    <cfRule type="duplicateValues" dxfId="10220" priority="6916"/>
  </conditionalFormatting>
  <conditionalFormatting sqref="G185">
    <cfRule type="duplicateValues" dxfId="10219" priority="6915"/>
  </conditionalFormatting>
  <conditionalFormatting sqref="G185">
    <cfRule type="duplicateValues" dxfId="10218" priority="6914"/>
  </conditionalFormatting>
  <conditionalFormatting sqref="G185">
    <cfRule type="duplicateValues" dxfId="10217" priority="6913"/>
  </conditionalFormatting>
  <conditionalFormatting sqref="G185">
    <cfRule type="duplicateValues" dxfId="10216" priority="6912"/>
  </conditionalFormatting>
  <conditionalFormatting sqref="G185">
    <cfRule type="duplicateValues" dxfId="10215" priority="6911"/>
  </conditionalFormatting>
  <conditionalFormatting sqref="G185">
    <cfRule type="duplicateValues" dxfId="10214" priority="6910"/>
  </conditionalFormatting>
  <conditionalFormatting sqref="G185">
    <cfRule type="duplicateValues" dxfId="10213" priority="6909"/>
  </conditionalFormatting>
  <conditionalFormatting sqref="G185">
    <cfRule type="duplicateValues" dxfId="10212" priority="6908"/>
  </conditionalFormatting>
  <conditionalFormatting sqref="G185">
    <cfRule type="duplicateValues" dxfId="10211" priority="6907"/>
  </conditionalFormatting>
  <conditionalFormatting sqref="G185">
    <cfRule type="duplicateValues" dxfId="10210" priority="6906"/>
  </conditionalFormatting>
  <conditionalFormatting sqref="G185">
    <cfRule type="duplicateValues" dxfId="10209" priority="6905"/>
  </conditionalFormatting>
  <conditionalFormatting sqref="G185">
    <cfRule type="duplicateValues" dxfId="10208" priority="6904"/>
  </conditionalFormatting>
  <conditionalFormatting sqref="G185">
    <cfRule type="duplicateValues" dxfId="10207" priority="6903"/>
  </conditionalFormatting>
  <conditionalFormatting sqref="G185">
    <cfRule type="duplicateValues" dxfId="10206" priority="6902"/>
  </conditionalFormatting>
  <conditionalFormatting sqref="G185">
    <cfRule type="duplicateValues" dxfId="10205" priority="6901"/>
  </conditionalFormatting>
  <conditionalFormatting sqref="G185">
    <cfRule type="duplicateValues" dxfId="10204" priority="6900"/>
  </conditionalFormatting>
  <conditionalFormatting sqref="G185">
    <cfRule type="duplicateValues" dxfId="10203" priority="6899"/>
  </conditionalFormatting>
  <conditionalFormatting sqref="G185">
    <cfRule type="duplicateValues" dxfId="10202" priority="6898"/>
  </conditionalFormatting>
  <conditionalFormatting sqref="G185">
    <cfRule type="duplicateValues" dxfId="10201" priority="6897"/>
  </conditionalFormatting>
  <conditionalFormatting sqref="G185">
    <cfRule type="duplicateValues" dxfId="10200" priority="6896"/>
  </conditionalFormatting>
  <conditionalFormatting sqref="G185">
    <cfRule type="duplicateValues" dxfId="10199" priority="6895"/>
  </conditionalFormatting>
  <conditionalFormatting sqref="G185">
    <cfRule type="duplicateValues" dxfId="10198" priority="6894"/>
  </conditionalFormatting>
  <conditionalFormatting sqref="G185">
    <cfRule type="duplicateValues" dxfId="10197" priority="6893"/>
  </conditionalFormatting>
  <conditionalFormatting sqref="G185">
    <cfRule type="duplicateValues" dxfId="10196" priority="6892"/>
  </conditionalFormatting>
  <conditionalFormatting sqref="G185">
    <cfRule type="duplicateValues" dxfId="10195" priority="6891"/>
  </conditionalFormatting>
  <conditionalFormatting sqref="G185">
    <cfRule type="duplicateValues" dxfId="10194" priority="6890"/>
  </conditionalFormatting>
  <conditionalFormatting sqref="G185">
    <cfRule type="duplicateValues" dxfId="10193" priority="6889"/>
  </conditionalFormatting>
  <conditionalFormatting sqref="G185">
    <cfRule type="duplicateValues" dxfId="10192" priority="6888"/>
  </conditionalFormatting>
  <conditionalFormatting sqref="G185">
    <cfRule type="duplicateValues" dxfId="10191" priority="6887"/>
  </conditionalFormatting>
  <conditionalFormatting sqref="G185">
    <cfRule type="duplicateValues" dxfId="10190" priority="6886"/>
  </conditionalFormatting>
  <conditionalFormatting sqref="G185">
    <cfRule type="duplicateValues" dxfId="10189" priority="6885"/>
  </conditionalFormatting>
  <conditionalFormatting sqref="G185">
    <cfRule type="duplicateValues" dxfId="10188" priority="6884"/>
  </conditionalFormatting>
  <conditionalFormatting sqref="G185">
    <cfRule type="duplicateValues" dxfId="10187" priority="6883"/>
  </conditionalFormatting>
  <conditionalFormatting sqref="G185">
    <cfRule type="duplicateValues" dxfId="10186" priority="6882"/>
  </conditionalFormatting>
  <conditionalFormatting sqref="G185">
    <cfRule type="duplicateValues" dxfId="10185" priority="6881"/>
  </conditionalFormatting>
  <conditionalFormatting sqref="G185">
    <cfRule type="duplicateValues" dxfId="10184" priority="6880"/>
  </conditionalFormatting>
  <conditionalFormatting sqref="G185">
    <cfRule type="duplicateValues" dxfId="10183" priority="6879"/>
  </conditionalFormatting>
  <conditionalFormatting sqref="G185">
    <cfRule type="duplicateValues" dxfId="10182" priority="6878"/>
  </conditionalFormatting>
  <conditionalFormatting sqref="G185">
    <cfRule type="duplicateValues" dxfId="10181" priority="6877"/>
  </conditionalFormatting>
  <conditionalFormatting sqref="G185">
    <cfRule type="duplicateValues" dxfId="10180" priority="6876"/>
  </conditionalFormatting>
  <conditionalFormatting sqref="G185">
    <cfRule type="duplicateValues" dxfId="10179" priority="6875"/>
  </conditionalFormatting>
  <conditionalFormatting sqref="G185">
    <cfRule type="duplicateValues" dxfId="10178" priority="6874"/>
  </conditionalFormatting>
  <conditionalFormatting sqref="G185">
    <cfRule type="duplicateValues" dxfId="10177" priority="6873"/>
  </conditionalFormatting>
  <conditionalFormatting sqref="G185">
    <cfRule type="duplicateValues" dxfId="10176" priority="6872"/>
  </conditionalFormatting>
  <conditionalFormatting sqref="G185">
    <cfRule type="duplicateValues" dxfId="10175" priority="6871"/>
  </conditionalFormatting>
  <conditionalFormatting sqref="G185">
    <cfRule type="duplicateValues" dxfId="10174" priority="6870"/>
  </conditionalFormatting>
  <conditionalFormatting sqref="G185">
    <cfRule type="duplicateValues" dxfId="10173" priority="6869"/>
  </conditionalFormatting>
  <conditionalFormatting sqref="G185">
    <cfRule type="duplicateValues" dxfId="10172" priority="6868"/>
  </conditionalFormatting>
  <conditionalFormatting sqref="G185">
    <cfRule type="duplicateValues" dxfId="10171" priority="6867"/>
  </conditionalFormatting>
  <conditionalFormatting sqref="G185">
    <cfRule type="duplicateValues" dxfId="10170" priority="6866"/>
  </conditionalFormatting>
  <conditionalFormatting sqref="G185">
    <cfRule type="duplicateValues" dxfId="10169" priority="6865"/>
  </conditionalFormatting>
  <conditionalFormatting sqref="G185">
    <cfRule type="duplicateValues" dxfId="10168" priority="6864"/>
  </conditionalFormatting>
  <conditionalFormatting sqref="G185">
    <cfRule type="duplicateValues" dxfId="10167" priority="6863"/>
  </conditionalFormatting>
  <conditionalFormatting sqref="G185">
    <cfRule type="duplicateValues" dxfId="10166" priority="6862"/>
  </conditionalFormatting>
  <conditionalFormatting sqref="G185">
    <cfRule type="duplicateValues" dxfId="10165" priority="6861"/>
  </conditionalFormatting>
  <conditionalFormatting sqref="G185">
    <cfRule type="duplicateValues" dxfId="10164" priority="6860"/>
  </conditionalFormatting>
  <conditionalFormatting sqref="G186">
    <cfRule type="duplicateValues" dxfId="10163" priority="6859"/>
  </conditionalFormatting>
  <conditionalFormatting sqref="G194">
    <cfRule type="duplicateValues" dxfId="10162" priority="6858"/>
  </conditionalFormatting>
  <conditionalFormatting sqref="G194">
    <cfRule type="duplicateValues" dxfId="10161" priority="6857"/>
  </conditionalFormatting>
  <conditionalFormatting sqref="G194">
    <cfRule type="duplicateValues" dxfId="10160" priority="6856"/>
  </conditionalFormatting>
  <conditionalFormatting sqref="G194">
    <cfRule type="duplicateValues" dxfId="10159" priority="6855"/>
  </conditionalFormatting>
  <conditionalFormatting sqref="G194">
    <cfRule type="duplicateValues" dxfId="10158" priority="6854"/>
  </conditionalFormatting>
  <conditionalFormatting sqref="G194">
    <cfRule type="duplicateValues" dxfId="10157" priority="6853"/>
  </conditionalFormatting>
  <conditionalFormatting sqref="G194">
    <cfRule type="duplicateValues" dxfId="10156" priority="6852"/>
  </conditionalFormatting>
  <conditionalFormatting sqref="G194">
    <cfRule type="duplicateValues" dxfId="10155" priority="6851"/>
  </conditionalFormatting>
  <conditionalFormatting sqref="G194">
    <cfRule type="duplicateValues" dxfId="10154" priority="6850"/>
  </conditionalFormatting>
  <conditionalFormatting sqref="G194">
    <cfRule type="duplicateValues" dxfId="10153" priority="6849"/>
  </conditionalFormatting>
  <conditionalFormatting sqref="G194">
    <cfRule type="duplicateValues" dxfId="10152" priority="6848"/>
  </conditionalFormatting>
  <conditionalFormatting sqref="G194">
    <cfRule type="duplicateValues" dxfId="10151" priority="6847"/>
  </conditionalFormatting>
  <conditionalFormatting sqref="G194">
    <cfRule type="duplicateValues" dxfId="10150" priority="6846"/>
  </conditionalFormatting>
  <conditionalFormatting sqref="G194">
    <cfRule type="duplicateValues" dxfId="10149" priority="6845"/>
  </conditionalFormatting>
  <conditionalFormatting sqref="G194">
    <cfRule type="duplicateValues" dxfId="10148" priority="6844"/>
  </conditionalFormatting>
  <conditionalFormatting sqref="G194">
    <cfRule type="duplicateValues" dxfId="10147" priority="6843"/>
  </conditionalFormatting>
  <conditionalFormatting sqref="G194">
    <cfRule type="duplicateValues" dxfId="10146" priority="6842"/>
  </conditionalFormatting>
  <conditionalFormatting sqref="G194">
    <cfRule type="duplicateValues" dxfId="10145" priority="6841"/>
  </conditionalFormatting>
  <conditionalFormatting sqref="G194">
    <cfRule type="duplicateValues" dxfId="10144" priority="6840"/>
  </conditionalFormatting>
  <conditionalFormatting sqref="G194">
    <cfRule type="duplicateValues" dxfId="10143" priority="6839"/>
  </conditionalFormatting>
  <conditionalFormatting sqref="G194">
    <cfRule type="duplicateValues" dxfId="10142" priority="6838"/>
  </conditionalFormatting>
  <conditionalFormatting sqref="G194">
    <cfRule type="duplicateValues" dxfId="10141" priority="6837"/>
  </conditionalFormatting>
  <conditionalFormatting sqref="G194">
    <cfRule type="duplicateValues" dxfId="10140" priority="6836"/>
  </conditionalFormatting>
  <conditionalFormatting sqref="G194">
    <cfRule type="duplicateValues" dxfId="10139" priority="6835"/>
  </conditionalFormatting>
  <conditionalFormatting sqref="G194">
    <cfRule type="duplicateValues" dxfId="10138" priority="6834"/>
  </conditionalFormatting>
  <conditionalFormatting sqref="G194">
    <cfRule type="duplicateValues" dxfId="10137" priority="6833"/>
  </conditionalFormatting>
  <conditionalFormatting sqref="G194">
    <cfRule type="duplicateValues" dxfId="10136" priority="6832"/>
  </conditionalFormatting>
  <conditionalFormatting sqref="G194">
    <cfRule type="duplicateValues" dxfId="10135" priority="6831"/>
  </conditionalFormatting>
  <conditionalFormatting sqref="G194">
    <cfRule type="duplicateValues" dxfId="10134" priority="6830"/>
  </conditionalFormatting>
  <conditionalFormatting sqref="G194">
    <cfRule type="duplicateValues" dxfId="10133" priority="6829"/>
  </conditionalFormatting>
  <conditionalFormatting sqref="G194">
    <cfRule type="duplicateValues" dxfId="10132" priority="6828"/>
  </conditionalFormatting>
  <conditionalFormatting sqref="G194">
    <cfRule type="duplicateValues" dxfId="10131" priority="6827"/>
  </conditionalFormatting>
  <conditionalFormatting sqref="G194">
    <cfRule type="duplicateValues" dxfId="10130" priority="6826"/>
  </conditionalFormatting>
  <conditionalFormatting sqref="G194">
    <cfRule type="duplicateValues" dxfId="10129" priority="6825"/>
  </conditionalFormatting>
  <conditionalFormatting sqref="G194">
    <cfRule type="duplicateValues" dxfId="10128" priority="6824"/>
  </conditionalFormatting>
  <conditionalFormatting sqref="G194">
    <cfRule type="duplicateValues" dxfId="10127" priority="6823"/>
  </conditionalFormatting>
  <conditionalFormatting sqref="G194">
    <cfRule type="duplicateValues" dxfId="10126" priority="6822"/>
  </conditionalFormatting>
  <conditionalFormatting sqref="G194">
    <cfRule type="duplicateValues" dxfId="10125" priority="6821"/>
  </conditionalFormatting>
  <conditionalFormatting sqref="G194">
    <cfRule type="duplicateValues" dxfId="10124" priority="6820"/>
  </conditionalFormatting>
  <conditionalFormatting sqref="G194">
    <cfRule type="duplicateValues" dxfId="10123" priority="6819"/>
  </conditionalFormatting>
  <conditionalFormatting sqref="G194">
    <cfRule type="duplicateValues" dxfId="10122" priority="6818"/>
  </conditionalFormatting>
  <conditionalFormatting sqref="G194">
    <cfRule type="duplicateValues" dxfId="10121" priority="6817"/>
  </conditionalFormatting>
  <conditionalFormatting sqref="G194">
    <cfRule type="duplicateValues" dxfId="10120" priority="6816"/>
  </conditionalFormatting>
  <conditionalFormatting sqref="G194">
    <cfRule type="duplicateValues" dxfId="10119" priority="6815"/>
  </conditionalFormatting>
  <conditionalFormatting sqref="G194">
    <cfRule type="duplicateValues" dxfId="10118" priority="6814"/>
  </conditionalFormatting>
  <conditionalFormatting sqref="G194">
    <cfRule type="duplicateValues" dxfId="10117" priority="6813"/>
  </conditionalFormatting>
  <conditionalFormatting sqref="G194">
    <cfRule type="duplicateValues" dxfId="10116" priority="6812"/>
  </conditionalFormatting>
  <conditionalFormatting sqref="G194">
    <cfRule type="duplicateValues" dxfId="10115" priority="6811"/>
  </conditionalFormatting>
  <conditionalFormatting sqref="G194">
    <cfRule type="duplicateValues" dxfId="10114" priority="6810"/>
  </conditionalFormatting>
  <conditionalFormatting sqref="G194">
    <cfRule type="duplicateValues" dxfId="10113" priority="6809"/>
  </conditionalFormatting>
  <conditionalFormatting sqref="G194">
    <cfRule type="duplicateValues" dxfId="10112" priority="6808"/>
  </conditionalFormatting>
  <conditionalFormatting sqref="G194">
    <cfRule type="duplicateValues" dxfId="10111" priority="6807"/>
  </conditionalFormatting>
  <conditionalFormatting sqref="G194">
    <cfRule type="duplicateValues" dxfId="10110" priority="6806"/>
  </conditionalFormatting>
  <conditionalFormatting sqref="G194">
    <cfRule type="duplicateValues" dxfId="10109" priority="6805"/>
  </conditionalFormatting>
  <conditionalFormatting sqref="G194">
    <cfRule type="duplicateValues" dxfId="10108" priority="6804"/>
  </conditionalFormatting>
  <conditionalFormatting sqref="G194">
    <cfRule type="duplicateValues" dxfId="10107" priority="6803"/>
  </conditionalFormatting>
  <conditionalFormatting sqref="G194">
    <cfRule type="duplicateValues" dxfId="10106" priority="6802"/>
  </conditionalFormatting>
  <conditionalFormatting sqref="G194">
    <cfRule type="duplicateValues" dxfId="10105" priority="6801"/>
  </conditionalFormatting>
  <conditionalFormatting sqref="G194">
    <cfRule type="duplicateValues" dxfId="10104" priority="6800"/>
  </conditionalFormatting>
  <conditionalFormatting sqref="G194">
    <cfRule type="duplicateValues" dxfId="10103" priority="6799"/>
  </conditionalFormatting>
  <conditionalFormatting sqref="G194">
    <cfRule type="duplicateValues" dxfId="10102" priority="6798"/>
  </conditionalFormatting>
  <conditionalFormatting sqref="G194">
    <cfRule type="duplicateValues" dxfId="10101" priority="6797"/>
  </conditionalFormatting>
  <conditionalFormatting sqref="G194">
    <cfRule type="duplicateValues" dxfId="10100" priority="6796"/>
  </conditionalFormatting>
  <conditionalFormatting sqref="G194">
    <cfRule type="duplicateValues" dxfId="10099" priority="6795"/>
  </conditionalFormatting>
  <conditionalFormatting sqref="G194">
    <cfRule type="duplicateValues" dxfId="10098" priority="6794"/>
  </conditionalFormatting>
  <conditionalFormatting sqref="G194">
    <cfRule type="duplicateValues" dxfId="10097" priority="6793"/>
  </conditionalFormatting>
  <conditionalFormatting sqref="G194">
    <cfRule type="duplicateValues" dxfId="10096" priority="6792"/>
  </conditionalFormatting>
  <conditionalFormatting sqref="G194">
    <cfRule type="duplicateValues" dxfId="10095" priority="6791"/>
  </conditionalFormatting>
  <conditionalFormatting sqref="G194">
    <cfRule type="duplicateValues" dxfId="10094" priority="6790"/>
  </conditionalFormatting>
  <conditionalFormatting sqref="G194">
    <cfRule type="duplicateValues" dxfId="10093" priority="6789"/>
  </conditionalFormatting>
  <conditionalFormatting sqref="G194">
    <cfRule type="duplicateValues" dxfId="10092" priority="6788"/>
  </conditionalFormatting>
  <conditionalFormatting sqref="G194">
    <cfRule type="duplicateValues" dxfId="10091" priority="6787"/>
  </conditionalFormatting>
  <conditionalFormatting sqref="G194">
    <cfRule type="duplicateValues" dxfId="10090" priority="6786"/>
  </conditionalFormatting>
  <conditionalFormatting sqref="G194">
    <cfRule type="duplicateValues" dxfId="10089" priority="6785"/>
  </conditionalFormatting>
  <conditionalFormatting sqref="G194">
    <cfRule type="duplicateValues" dxfId="10088" priority="6784"/>
  </conditionalFormatting>
  <conditionalFormatting sqref="G194">
    <cfRule type="duplicateValues" dxfId="10087" priority="6783"/>
  </conditionalFormatting>
  <conditionalFormatting sqref="G194">
    <cfRule type="duplicateValues" dxfId="10086" priority="6782"/>
  </conditionalFormatting>
  <conditionalFormatting sqref="G194">
    <cfRule type="duplicateValues" dxfId="10085" priority="6781"/>
  </conditionalFormatting>
  <conditionalFormatting sqref="G194">
    <cfRule type="duplicateValues" dxfId="10084" priority="6780"/>
  </conditionalFormatting>
  <conditionalFormatting sqref="G194">
    <cfRule type="duplicateValues" dxfId="10083" priority="6779"/>
  </conditionalFormatting>
  <conditionalFormatting sqref="G194">
    <cfRule type="duplicateValues" dxfId="10082" priority="6778"/>
  </conditionalFormatting>
  <conditionalFormatting sqref="G194">
    <cfRule type="duplicateValues" dxfId="10081" priority="6777"/>
  </conditionalFormatting>
  <conditionalFormatting sqref="G194">
    <cfRule type="duplicateValues" dxfId="10080" priority="6776"/>
  </conditionalFormatting>
  <conditionalFormatting sqref="G194">
    <cfRule type="duplicateValues" dxfId="10079" priority="6775"/>
  </conditionalFormatting>
  <conditionalFormatting sqref="G194">
    <cfRule type="duplicateValues" dxfId="10078" priority="6774"/>
  </conditionalFormatting>
  <conditionalFormatting sqref="G194">
    <cfRule type="duplicateValues" dxfId="10077" priority="6773"/>
  </conditionalFormatting>
  <conditionalFormatting sqref="G194">
    <cfRule type="duplicateValues" dxfId="10076" priority="6772"/>
  </conditionalFormatting>
  <conditionalFormatting sqref="G194">
    <cfRule type="duplicateValues" dxfId="10075" priority="6771"/>
  </conditionalFormatting>
  <conditionalFormatting sqref="G194">
    <cfRule type="duplicateValues" dxfId="10074" priority="6770"/>
  </conditionalFormatting>
  <conditionalFormatting sqref="G194">
    <cfRule type="duplicateValues" dxfId="10073" priority="6769"/>
  </conditionalFormatting>
  <conditionalFormatting sqref="G194">
    <cfRule type="duplicateValues" dxfId="10072" priority="6768"/>
  </conditionalFormatting>
  <conditionalFormatting sqref="G194">
    <cfRule type="duplicateValues" dxfId="10071" priority="6767"/>
  </conditionalFormatting>
  <conditionalFormatting sqref="G194">
    <cfRule type="duplicateValues" dxfId="10070" priority="6766"/>
  </conditionalFormatting>
  <conditionalFormatting sqref="G194">
    <cfRule type="duplicateValues" dxfId="10069" priority="6765"/>
  </conditionalFormatting>
  <conditionalFormatting sqref="G194">
    <cfRule type="duplicateValues" dxfId="10068" priority="6764"/>
  </conditionalFormatting>
  <conditionalFormatting sqref="G194">
    <cfRule type="duplicateValues" dxfId="10067" priority="6763"/>
  </conditionalFormatting>
  <conditionalFormatting sqref="G194">
    <cfRule type="duplicateValues" dxfId="10066" priority="6762"/>
  </conditionalFormatting>
  <conditionalFormatting sqref="G194">
    <cfRule type="duplicateValues" dxfId="10065" priority="6761"/>
  </conditionalFormatting>
  <conditionalFormatting sqref="G194">
    <cfRule type="duplicateValues" dxfId="10064" priority="6760"/>
  </conditionalFormatting>
  <conditionalFormatting sqref="G194">
    <cfRule type="duplicateValues" dxfId="10063" priority="6759"/>
  </conditionalFormatting>
  <conditionalFormatting sqref="G194">
    <cfRule type="duplicateValues" dxfId="10062" priority="6758"/>
  </conditionalFormatting>
  <conditionalFormatting sqref="G194">
    <cfRule type="duplicateValues" dxfId="10061" priority="6757"/>
  </conditionalFormatting>
  <conditionalFormatting sqref="G194">
    <cfRule type="duplicateValues" dxfId="10060" priority="6756"/>
  </conditionalFormatting>
  <conditionalFormatting sqref="G194">
    <cfRule type="duplicateValues" dxfId="10059" priority="6755"/>
  </conditionalFormatting>
  <conditionalFormatting sqref="G194">
    <cfRule type="duplicateValues" dxfId="10058" priority="6754"/>
  </conditionalFormatting>
  <conditionalFormatting sqref="G194">
    <cfRule type="duplicateValues" dxfId="10057" priority="6753"/>
  </conditionalFormatting>
  <conditionalFormatting sqref="G194">
    <cfRule type="duplicateValues" dxfId="10056" priority="6752"/>
  </conditionalFormatting>
  <conditionalFormatting sqref="G194">
    <cfRule type="duplicateValues" dxfId="10055" priority="6751"/>
  </conditionalFormatting>
  <conditionalFormatting sqref="G194">
    <cfRule type="duplicateValues" dxfId="10054" priority="6750"/>
  </conditionalFormatting>
  <conditionalFormatting sqref="G194">
    <cfRule type="duplicateValues" dxfId="10053" priority="6749"/>
  </conditionalFormatting>
  <conditionalFormatting sqref="G194">
    <cfRule type="duplicateValues" dxfId="10052" priority="6748"/>
  </conditionalFormatting>
  <conditionalFormatting sqref="G194">
    <cfRule type="duplicateValues" dxfId="10051" priority="6747"/>
  </conditionalFormatting>
  <conditionalFormatting sqref="G194">
    <cfRule type="duplicateValues" dxfId="10050" priority="6746"/>
  </conditionalFormatting>
  <conditionalFormatting sqref="G194">
    <cfRule type="duplicateValues" dxfId="10049" priority="6745"/>
  </conditionalFormatting>
  <conditionalFormatting sqref="G194">
    <cfRule type="duplicateValues" dxfId="10048" priority="6744"/>
  </conditionalFormatting>
  <conditionalFormatting sqref="G194">
    <cfRule type="duplicateValues" dxfId="10047" priority="6743"/>
  </conditionalFormatting>
  <conditionalFormatting sqref="G194">
    <cfRule type="duplicateValues" dxfId="10046" priority="6742"/>
  </conditionalFormatting>
  <conditionalFormatting sqref="G194">
    <cfRule type="duplicateValues" dxfId="10045" priority="6741"/>
  </conditionalFormatting>
  <conditionalFormatting sqref="G194">
    <cfRule type="duplicateValues" dxfId="10044" priority="6740"/>
  </conditionalFormatting>
  <conditionalFormatting sqref="G194">
    <cfRule type="duplicateValues" dxfId="10043" priority="6739"/>
  </conditionalFormatting>
  <conditionalFormatting sqref="G194">
    <cfRule type="duplicateValues" dxfId="10042" priority="6738"/>
  </conditionalFormatting>
  <conditionalFormatting sqref="G194">
    <cfRule type="duplicateValues" dxfId="10041" priority="6737"/>
  </conditionalFormatting>
  <conditionalFormatting sqref="G194">
    <cfRule type="duplicateValues" dxfId="10040" priority="6736"/>
  </conditionalFormatting>
  <conditionalFormatting sqref="G194">
    <cfRule type="duplicateValues" dxfId="10039" priority="6735"/>
  </conditionalFormatting>
  <conditionalFormatting sqref="G194">
    <cfRule type="duplicateValues" dxfId="10038" priority="6734"/>
  </conditionalFormatting>
  <conditionalFormatting sqref="G194">
    <cfRule type="duplicateValues" dxfId="10037" priority="6733"/>
  </conditionalFormatting>
  <conditionalFormatting sqref="G194">
    <cfRule type="duplicateValues" dxfId="10036" priority="6732"/>
  </conditionalFormatting>
  <conditionalFormatting sqref="G194">
    <cfRule type="duplicateValues" dxfId="10035" priority="6731"/>
  </conditionalFormatting>
  <conditionalFormatting sqref="G194">
    <cfRule type="duplicateValues" dxfId="10034" priority="6730"/>
  </conditionalFormatting>
  <conditionalFormatting sqref="G194">
    <cfRule type="duplicateValues" dxfId="10033" priority="6729"/>
  </conditionalFormatting>
  <conditionalFormatting sqref="G194">
    <cfRule type="duplicateValues" dxfId="10032" priority="6728"/>
  </conditionalFormatting>
  <conditionalFormatting sqref="G194">
    <cfRule type="duplicateValues" dxfId="10031" priority="6727"/>
  </conditionalFormatting>
  <conditionalFormatting sqref="G194">
    <cfRule type="duplicateValues" dxfId="10030" priority="6726"/>
  </conditionalFormatting>
  <conditionalFormatting sqref="G194">
    <cfRule type="duplicateValues" dxfId="10029" priority="6725"/>
  </conditionalFormatting>
  <conditionalFormatting sqref="G194">
    <cfRule type="duplicateValues" dxfId="10028" priority="6724"/>
  </conditionalFormatting>
  <conditionalFormatting sqref="G194">
    <cfRule type="duplicateValues" dxfId="10027" priority="6723"/>
  </conditionalFormatting>
  <conditionalFormatting sqref="G194">
    <cfRule type="duplicateValues" dxfId="10026" priority="6722"/>
  </conditionalFormatting>
  <conditionalFormatting sqref="G194">
    <cfRule type="duplicateValues" dxfId="10025" priority="6721"/>
  </conditionalFormatting>
  <conditionalFormatting sqref="G194">
    <cfRule type="duplicateValues" dxfId="10024" priority="6720"/>
  </conditionalFormatting>
  <conditionalFormatting sqref="G194">
    <cfRule type="duplicateValues" dxfId="10023" priority="6719"/>
  </conditionalFormatting>
  <conditionalFormatting sqref="G195">
    <cfRule type="duplicateValues" dxfId="10022" priority="6718"/>
  </conditionalFormatting>
  <conditionalFormatting sqref="G195">
    <cfRule type="duplicateValues" dxfId="10021" priority="6717"/>
  </conditionalFormatting>
  <conditionalFormatting sqref="G195">
    <cfRule type="duplicateValues" dxfId="10020" priority="6716"/>
  </conditionalFormatting>
  <conditionalFormatting sqref="G195">
    <cfRule type="duplicateValues" dxfId="10019" priority="6715"/>
  </conditionalFormatting>
  <conditionalFormatting sqref="G195">
    <cfRule type="duplicateValues" dxfId="10018" priority="6714"/>
  </conditionalFormatting>
  <conditionalFormatting sqref="G195">
    <cfRule type="duplicateValues" dxfId="10017" priority="6713"/>
  </conditionalFormatting>
  <conditionalFormatting sqref="G195">
    <cfRule type="duplicateValues" dxfId="10016" priority="6712"/>
  </conditionalFormatting>
  <conditionalFormatting sqref="G195">
    <cfRule type="duplicateValues" dxfId="10015" priority="6711"/>
  </conditionalFormatting>
  <conditionalFormatting sqref="G195">
    <cfRule type="duplicateValues" dxfId="10014" priority="6710"/>
  </conditionalFormatting>
  <conditionalFormatting sqref="G195">
    <cfRule type="duplicateValues" dxfId="10013" priority="6709"/>
  </conditionalFormatting>
  <conditionalFormatting sqref="G195">
    <cfRule type="duplicateValues" dxfId="10012" priority="6708"/>
  </conditionalFormatting>
  <conditionalFormatting sqref="G195">
    <cfRule type="duplicateValues" dxfId="10011" priority="6707"/>
  </conditionalFormatting>
  <conditionalFormatting sqref="G195">
    <cfRule type="duplicateValues" dxfId="10010" priority="6706"/>
  </conditionalFormatting>
  <conditionalFormatting sqref="G195">
    <cfRule type="duplicateValues" dxfId="10009" priority="6705"/>
  </conditionalFormatting>
  <conditionalFormatting sqref="G195">
    <cfRule type="duplicateValues" dxfId="10008" priority="6704"/>
  </conditionalFormatting>
  <conditionalFormatting sqref="G195">
    <cfRule type="duplicateValues" dxfId="10007" priority="6703"/>
  </conditionalFormatting>
  <conditionalFormatting sqref="G195">
    <cfRule type="duplicateValues" dxfId="10006" priority="6702"/>
  </conditionalFormatting>
  <conditionalFormatting sqref="G195">
    <cfRule type="duplicateValues" dxfId="10005" priority="6701"/>
  </conditionalFormatting>
  <conditionalFormatting sqref="G195">
    <cfRule type="duplicateValues" dxfId="10004" priority="6700"/>
  </conditionalFormatting>
  <conditionalFormatting sqref="G195">
    <cfRule type="duplicateValues" dxfId="10003" priority="6699"/>
  </conditionalFormatting>
  <conditionalFormatting sqref="G195">
    <cfRule type="duplicateValues" dxfId="10002" priority="6698"/>
  </conditionalFormatting>
  <conditionalFormatting sqref="G195">
    <cfRule type="duplicateValues" dxfId="10001" priority="6697"/>
  </conditionalFormatting>
  <conditionalFormatting sqref="G195">
    <cfRule type="duplicateValues" dxfId="10000" priority="6696"/>
  </conditionalFormatting>
  <conditionalFormatting sqref="G195">
    <cfRule type="duplicateValues" dxfId="9999" priority="6695"/>
  </conditionalFormatting>
  <conditionalFormatting sqref="G195">
    <cfRule type="duplicateValues" dxfId="9998" priority="6694"/>
  </conditionalFormatting>
  <conditionalFormatting sqref="G195">
    <cfRule type="duplicateValues" dxfId="9997" priority="6693"/>
  </conditionalFormatting>
  <conditionalFormatting sqref="G195">
    <cfRule type="duplicateValues" dxfId="9996" priority="6692"/>
  </conditionalFormatting>
  <conditionalFormatting sqref="G195">
    <cfRule type="duplicateValues" dxfId="9995" priority="6691"/>
  </conditionalFormatting>
  <conditionalFormatting sqref="G195">
    <cfRule type="duplicateValues" dxfId="9994" priority="6690"/>
  </conditionalFormatting>
  <conditionalFormatting sqref="G195">
    <cfRule type="duplicateValues" dxfId="9993" priority="6689"/>
  </conditionalFormatting>
  <conditionalFormatting sqref="G195">
    <cfRule type="duplicateValues" dxfId="9992" priority="6688"/>
  </conditionalFormatting>
  <conditionalFormatting sqref="G195">
    <cfRule type="duplicateValues" dxfId="9991" priority="6687"/>
  </conditionalFormatting>
  <conditionalFormatting sqref="G195">
    <cfRule type="duplicateValues" dxfId="9990" priority="6686"/>
  </conditionalFormatting>
  <conditionalFormatting sqref="G195">
    <cfRule type="duplicateValues" dxfId="9989" priority="6685"/>
  </conditionalFormatting>
  <conditionalFormatting sqref="G195">
    <cfRule type="duplicateValues" dxfId="9988" priority="6684"/>
  </conditionalFormatting>
  <conditionalFormatting sqref="G195">
    <cfRule type="duplicateValues" dxfId="9987" priority="6683"/>
  </conditionalFormatting>
  <conditionalFormatting sqref="G195">
    <cfRule type="duplicateValues" dxfId="9986" priority="6682"/>
  </conditionalFormatting>
  <conditionalFormatting sqref="G195">
    <cfRule type="duplicateValues" dxfId="9985" priority="6681"/>
  </conditionalFormatting>
  <conditionalFormatting sqref="G195">
    <cfRule type="duplicateValues" dxfId="9984" priority="6680"/>
  </conditionalFormatting>
  <conditionalFormatting sqref="G195">
    <cfRule type="duplicateValues" dxfId="9983" priority="6679"/>
  </conditionalFormatting>
  <conditionalFormatting sqref="G195">
    <cfRule type="duplicateValues" dxfId="9982" priority="6678"/>
  </conditionalFormatting>
  <conditionalFormatting sqref="G195">
    <cfRule type="duplicateValues" dxfId="9981" priority="6677"/>
  </conditionalFormatting>
  <conditionalFormatting sqref="G195">
    <cfRule type="duplicateValues" dxfId="9980" priority="6676"/>
  </conditionalFormatting>
  <conditionalFormatting sqref="G195">
    <cfRule type="duplicateValues" dxfId="9979" priority="6675"/>
  </conditionalFormatting>
  <conditionalFormatting sqref="G195">
    <cfRule type="duplicateValues" dxfId="9978" priority="6674"/>
  </conditionalFormatting>
  <conditionalFormatting sqref="G195">
    <cfRule type="duplicateValues" dxfId="9977" priority="6673"/>
  </conditionalFormatting>
  <conditionalFormatting sqref="G195">
    <cfRule type="duplicateValues" dxfId="9976" priority="6672"/>
  </conditionalFormatting>
  <conditionalFormatting sqref="G195">
    <cfRule type="duplicateValues" dxfId="9975" priority="6671"/>
  </conditionalFormatting>
  <conditionalFormatting sqref="G195">
    <cfRule type="duplicateValues" dxfId="9974" priority="6670"/>
  </conditionalFormatting>
  <conditionalFormatting sqref="G195">
    <cfRule type="duplicateValues" dxfId="9973" priority="6669"/>
  </conditionalFormatting>
  <conditionalFormatting sqref="G195">
    <cfRule type="duplicateValues" dxfId="9972" priority="6668"/>
  </conditionalFormatting>
  <conditionalFormatting sqref="G195">
    <cfRule type="duplicateValues" dxfId="9971" priority="6667"/>
  </conditionalFormatting>
  <conditionalFormatting sqref="G195">
    <cfRule type="duplicateValues" dxfId="9970" priority="6666"/>
  </conditionalFormatting>
  <conditionalFormatting sqref="G195">
    <cfRule type="duplicateValues" dxfId="9969" priority="6665"/>
  </conditionalFormatting>
  <conditionalFormatting sqref="G195">
    <cfRule type="duplicateValues" dxfId="9968" priority="6664"/>
  </conditionalFormatting>
  <conditionalFormatting sqref="G195">
    <cfRule type="duplicateValues" dxfId="9967" priority="6663"/>
  </conditionalFormatting>
  <conditionalFormatting sqref="G195">
    <cfRule type="duplicateValues" dxfId="9966" priority="6662"/>
  </conditionalFormatting>
  <conditionalFormatting sqref="G195">
    <cfRule type="duplicateValues" dxfId="9965" priority="6661"/>
  </conditionalFormatting>
  <conditionalFormatting sqref="G195">
    <cfRule type="duplicateValues" dxfId="9964" priority="6660"/>
  </conditionalFormatting>
  <conditionalFormatting sqref="G195">
    <cfRule type="duplicateValues" dxfId="9963" priority="6659"/>
  </conditionalFormatting>
  <conditionalFormatting sqref="G195">
    <cfRule type="duplicateValues" dxfId="9962" priority="6658"/>
  </conditionalFormatting>
  <conditionalFormatting sqref="G195">
    <cfRule type="duplicateValues" dxfId="9961" priority="6657"/>
  </conditionalFormatting>
  <conditionalFormatting sqref="G195">
    <cfRule type="duplicateValues" dxfId="9960" priority="6656"/>
  </conditionalFormatting>
  <conditionalFormatting sqref="G195">
    <cfRule type="duplicateValues" dxfId="9959" priority="6655"/>
  </conditionalFormatting>
  <conditionalFormatting sqref="G195">
    <cfRule type="duplicateValues" dxfId="9958" priority="6654"/>
  </conditionalFormatting>
  <conditionalFormatting sqref="G195">
    <cfRule type="duplicateValues" dxfId="9957" priority="6653"/>
  </conditionalFormatting>
  <conditionalFormatting sqref="G195">
    <cfRule type="duplicateValues" dxfId="9956" priority="6652"/>
  </conditionalFormatting>
  <conditionalFormatting sqref="G195">
    <cfRule type="duplicateValues" dxfId="9955" priority="6651"/>
  </conditionalFormatting>
  <conditionalFormatting sqref="G195">
    <cfRule type="duplicateValues" dxfId="9954" priority="6650"/>
  </conditionalFormatting>
  <conditionalFormatting sqref="G195">
    <cfRule type="duplicateValues" dxfId="9953" priority="6649"/>
  </conditionalFormatting>
  <conditionalFormatting sqref="G195">
    <cfRule type="duplicateValues" dxfId="9952" priority="6648"/>
  </conditionalFormatting>
  <conditionalFormatting sqref="G195">
    <cfRule type="duplicateValues" dxfId="9951" priority="6647"/>
  </conditionalFormatting>
  <conditionalFormatting sqref="G195">
    <cfRule type="duplicateValues" dxfId="9950" priority="6646"/>
  </conditionalFormatting>
  <conditionalFormatting sqref="G195">
    <cfRule type="duplicateValues" dxfId="9949" priority="6645"/>
  </conditionalFormatting>
  <conditionalFormatting sqref="G195">
    <cfRule type="duplicateValues" dxfId="9948" priority="6644"/>
  </conditionalFormatting>
  <conditionalFormatting sqref="G195">
    <cfRule type="duplicateValues" dxfId="9947" priority="6643"/>
  </conditionalFormatting>
  <conditionalFormatting sqref="G195">
    <cfRule type="duplicateValues" dxfId="9946" priority="6642"/>
  </conditionalFormatting>
  <conditionalFormatting sqref="G195">
    <cfRule type="duplicateValues" dxfId="9945" priority="6641"/>
  </conditionalFormatting>
  <conditionalFormatting sqref="G195">
    <cfRule type="duplicateValues" dxfId="9944" priority="6640"/>
  </conditionalFormatting>
  <conditionalFormatting sqref="G195">
    <cfRule type="duplicateValues" dxfId="9943" priority="6639"/>
  </conditionalFormatting>
  <conditionalFormatting sqref="G195">
    <cfRule type="duplicateValues" dxfId="9942" priority="6638"/>
  </conditionalFormatting>
  <conditionalFormatting sqref="G195">
    <cfRule type="duplicateValues" dxfId="9941" priority="6637"/>
  </conditionalFormatting>
  <conditionalFormatting sqref="G195">
    <cfRule type="duplicateValues" dxfId="9940" priority="6636"/>
  </conditionalFormatting>
  <conditionalFormatting sqref="G195">
    <cfRule type="duplicateValues" dxfId="9939" priority="6635"/>
  </conditionalFormatting>
  <conditionalFormatting sqref="G195">
    <cfRule type="duplicateValues" dxfId="9938" priority="6634"/>
  </conditionalFormatting>
  <conditionalFormatting sqref="G195">
    <cfRule type="duplicateValues" dxfId="9937" priority="6633"/>
  </conditionalFormatting>
  <conditionalFormatting sqref="G195">
    <cfRule type="duplicateValues" dxfId="9936" priority="6632"/>
  </conditionalFormatting>
  <conditionalFormatting sqref="G195">
    <cfRule type="duplicateValues" dxfId="9935" priority="6631"/>
  </conditionalFormatting>
  <conditionalFormatting sqref="G195">
    <cfRule type="duplicateValues" dxfId="9934" priority="6630"/>
  </conditionalFormatting>
  <conditionalFormatting sqref="G195">
    <cfRule type="duplicateValues" dxfId="9933" priority="6629"/>
  </conditionalFormatting>
  <conditionalFormatting sqref="G195">
    <cfRule type="duplicateValues" dxfId="9932" priority="6628"/>
  </conditionalFormatting>
  <conditionalFormatting sqref="G195">
    <cfRule type="duplicateValues" dxfId="9931" priority="6627"/>
  </conditionalFormatting>
  <conditionalFormatting sqref="G195">
    <cfRule type="duplicateValues" dxfId="9930" priority="6626"/>
  </conditionalFormatting>
  <conditionalFormatting sqref="G195">
    <cfRule type="duplicateValues" dxfId="9929" priority="6625"/>
  </conditionalFormatting>
  <conditionalFormatting sqref="G195">
    <cfRule type="duplicateValues" dxfId="9928" priority="6624"/>
  </conditionalFormatting>
  <conditionalFormatting sqref="G195">
    <cfRule type="duplicateValues" dxfId="9927" priority="6623"/>
  </conditionalFormatting>
  <conditionalFormatting sqref="G195">
    <cfRule type="duplicateValues" dxfId="9926" priority="6622"/>
  </conditionalFormatting>
  <conditionalFormatting sqref="G195">
    <cfRule type="duplicateValues" dxfId="9925" priority="6621"/>
  </conditionalFormatting>
  <conditionalFormatting sqref="G195">
    <cfRule type="duplicateValues" dxfId="9924" priority="6620"/>
  </conditionalFormatting>
  <conditionalFormatting sqref="G195">
    <cfRule type="duplicateValues" dxfId="9923" priority="6619"/>
  </conditionalFormatting>
  <conditionalFormatting sqref="G195">
    <cfRule type="duplicateValues" dxfId="9922" priority="6618"/>
  </conditionalFormatting>
  <conditionalFormatting sqref="G195">
    <cfRule type="duplicateValues" dxfId="9921" priority="6617"/>
  </conditionalFormatting>
  <conditionalFormatting sqref="G195">
    <cfRule type="duplicateValues" dxfId="9920" priority="6616"/>
  </conditionalFormatting>
  <conditionalFormatting sqref="G195">
    <cfRule type="duplicateValues" dxfId="9919" priority="6615"/>
  </conditionalFormatting>
  <conditionalFormatting sqref="G195">
    <cfRule type="duplicateValues" dxfId="9918" priority="6614"/>
  </conditionalFormatting>
  <conditionalFormatting sqref="G195">
    <cfRule type="duplicateValues" dxfId="9917" priority="6613"/>
  </conditionalFormatting>
  <conditionalFormatting sqref="G195">
    <cfRule type="duplicateValues" dxfId="9916" priority="6612"/>
  </conditionalFormatting>
  <conditionalFormatting sqref="G195">
    <cfRule type="duplicateValues" dxfId="9915" priority="6611"/>
  </conditionalFormatting>
  <conditionalFormatting sqref="G195">
    <cfRule type="duplicateValues" dxfId="9914" priority="6610"/>
  </conditionalFormatting>
  <conditionalFormatting sqref="G195">
    <cfRule type="duplicateValues" dxfId="9913" priority="6609"/>
  </conditionalFormatting>
  <conditionalFormatting sqref="G195">
    <cfRule type="duplicateValues" dxfId="9912" priority="6608"/>
  </conditionalFormatting>
  <conditionalFormatting sqref="G195">
    <cfRule type="duplicateValues" dxfId="9911" priority="6607"/>
  </conditionalFormatting>
  <conditionalFormatting sqref="G195">
    <cfRule type="duplicateValues" dxfId="9910" priority="6606"/>
  </conditionalFormatting>
  <conditionalFormatting sqref="G195">
    <cfRule type="duplicateValues" dxfId="9909" priority="6605"/>
  </conditionalFormatting>
  <conditionalFormatting sqref="G195">
    <cfRule type="duplicateValues" dxfId="9908" priority="6604"/>
  </conditionalFormatting>
  <conditionalFormatting sqref="G195">
    <cfRule type="duplicateValues" dxfId="9907" priority="6603"/>
  </conditionalFormatting>
  <conditionalFormatting sqref="G195">
    <cfRule type="duplicateValues" dxfId="9906" priority="6602"/>
  </conditionalFormatting>
  <conditionalFormatting sqref="G195">
    <cfRule type="duplicateValues" dxfId="9905" priority="6601"/>
  </conditionalFormatting>
  <conditionalFormatting sqref="G195">
    <cfRule type="duplicateValues" dxfId="9904" priority="6600"/>
  </conditionalFormatting>
  <conditionalFormatting sqref="G195">
    <cfRule type="duplicateValues" dxfId="9903" priority="6599"/>
  </conditionalFormatting>
  <conditionalFormatting sqref="G195">
    <cfRule type="duplicateValues" dxfId="9902" priority="6598"/>
  </conditionalFormatting>
  <conditionalFormatting sqref="G195">
    <cfRule type="duplicateValues" dxfId="9901" priority="6597"/>
  </conditionalFormatting>
  <conditionalFormatting sqref="G195">
    <cfRule type="duplicateValues" dxfId="9900" priority="6596"/>
  </conditionalFormatting>
  <conditionalFormatting sqref="G195">
    <cfRule type="duplicateValues" dxfId="9899" priority="6595"/>
  </conditionalFormatting>
  <conditionalFormatting sqref="G195">
    <cfRule type="duplicateValues" dxfId="9898" priority="6594"/>
  </conditionalFormatting>
  <conditionalFormatting sqref="G195">
    <cfRule type="duplicateValues" dxfId="9897" priority="6593"/>
  </conditionalFormatting>
  <conditionalFormatting sqref="G195">
    <cfRule type="duplicateValues" dxfId="9896" priority="6592"/>
  </conditionalFormatting>
  <conditionalFormatting sqref="G195">
    <cfRule type="duplicateValues" dxfId="9895" priority="6591"/>
  </conditionalFormatting>
  <conditionalFormatting sqref="G195">
    <cfRule type="duplicateValues" dxfId="9894" priority="6590"/>
  </conditionalFormatting>
  <conditionalFormatting sqref="G195">
    <cfRule type="duplicateValues" dxfId="9893" priority="6589"/>
  </conditionalFormatting>
  <conditionalFormatting sqref="G195">
    <cfRule type="duplicateValues" dxfId="9892" priority="6588"/>
  </conditionalFormatting>
  <conditionalFormatting sqref="G195">
    <cfRule type="duplicateValues" dxfId="9891" priority="6587"/>
  </conditionalFormatting>
  <conditionalFormatting sqref="G195">
    <cfRule type="duplicateValues" dxfId="9890" priority="6586"/>
  </conditionalFormatting>
  <conditionalFormatting sqref="G195">
    <cfRule type="duplicateValues" dxfId="9889" priority="6585"/>
  </conditionalFormatting>
  <conditionalFormatting sqref="G195">
    <cfRule type="duplicateValues" dxfId="9888" priority="6584"/>
  </conditionalFormatting>
  <conditionalFormatting sqref="G195">
    <cfRule type="duplicateValues" dxfId="9887" priority="6583"/>
  </conditionalFormatting>
  <conditionalFormatting sqref="G195">
    <cfRule type="duplicateValues" dxfId="9886" priority="6582"/>
  </conditionalFormatting>
  <conditionalFormatting sqref="G195">
    <cfRule type="duplicateValues" dxfId="9885" priority="6581"/>
  </conditionalFormatting>
  <conditionalFormatting sqref="G198">
    <cfRule type="duplicateValues" dxfId="9884" priority="6580"/>
  </conditionalFormatting>
  <conditionalFormatting sqref="G208">
    <cfRule type="duplicateValues" dxfId="9883" priority="6579"/>
  </conditionalFormatting>
  <conditionalFormatting sqref="G208">
    <cfRule type="duplicateValues" dxfId="9882" priority="6578"/>
  </conditionalFormatting>
  <conditionalFormatting sqref="G208">
    <cfRule type="duplicateValues" dxfId="9881" priority="6577"/>
  </conditionalFormatting>
  <conditionalFormatting sqref="G208">
    <cfRule type="duplicateValues" dxfId="9880" priority="6576"/>
  </conditionalFormatting>
  <conditionalFormatting sqref="G208">
    <cfRule type="duplicateValues" dxfId="9879" priority="6575"/>
  </conditionalFormatting>
  <conditionalFormatting sqref="G208">
    <cfRule type="duplicateValues" dxfId="9878" priority="6574"/>
  </conditionalFormatting>
  <conditionalFormatting sqref="G208">
    <cfRule type="duplicateValues" dxfId="9877" priority="6573"/>
  </conditionalFormatting>
  <conditionalFormatting sqref="G208">
    <cfRule type="duplicateValues" dxfId="9876" priority="6572"/>
  </conditionalFormatting>
  <conditionalFormatting sqref="G208">
    <cfRule type="duplicateValues" dxfId="9875" priority="6571"/>
  </conditionalFormatting>
  <conditionalFormatting sqref="G208">
    <cfRule type="duplicateValues" dxfId="9874" priority="6570"/>
  </conditionalFormatting>
  <conditionalFormatting sqref="G208">
    <cfRule type="duplicateValues" dxfId="9873" priority="6569"/>
  </conditionalFormatting>
  <conditionalFormatting sqref="G208">
    <cfRule type="duplicateValues" dxfId="9872" priority="6568"/>
  </conditionalFormatting>
  <conditionalFormatting sqref="G208">
    <cfRule type="duplicateValues" dxfId="9871" priority="6567"/>
  </conditionalFormatting>
  <conditionalFormatting sqref="G208">
    <cfRule type="duplicateValues" dxfId="9870" priority="6566"/>
  </conditionalFormatting>
  <conditionalFormatting sqref="G208">
    <cfRule type="duplicateValues" dxfId="9869" priority="6565"/>
  </conditionalFormatting>
  <conditionalFormatting sqref="G208">
    <cfRule type="duplicateValues" dxfId="9868" priority="6564"/>
  </conditionalFormatting>
  <conditionalFormatting sqref="G208">
    <cfRule type="duplicateValues" dxfId="9867" priority="6563"/>
  </conditionalFormatting>
  <conditionalFormatting sqref="G208">
    <cfRule type="duplicateValues" dxfId="9866" priority="6562"/>
  </conditionalFormatting>
  <conditionalFormatting sqref="G208">
    <cfRule type="duplicateValues" dxfId="9865" priority="6561"/>
  </conditionalFormatting>
  <conditionalFormatting sqref="G208">
    <cfRule type="duplicateValues" dxfId="9864" priority="6560"/>
  </conditionalFormatting>
  <conditionalFormatting sqref="G208">
    <cfRule type="duplicateValues" dxfId="9863" priority="6559"/>
  </conditionalFormatting>
  <conditionalFormatting sqref="G208">
    <cfRule type="duplicateValues" dxfId="9862" priority="6558"/>
  </conditionalFormatting>
  <conditionalFormatting sqref="G208">
    <cfRule type="duplicateValues" dxfId="9861" priority="6557"/>
  </conditionalFormatting>
  <conditionalFormatting sqref="G208">
    <cfRule type="duplicateValues" dxfId="9860" priority="6556"/>
  </conditionalFormatting>
  <conditionalFormatting sqref="G208">
    <cfRule type="duplicateValues" dxfId="9859" priority="6555"/>
  </conditionalFormatting>
  <conditionalFormatting sqref="G208">
    <cfRule type="duplicateValues" dxfId="9858" priority="6554"/>
  </conditionalFormatting>
  <conditionalFormatting sqref="G208">
    <cfRule type="duplicateValues" dxfId="9857" priority="6553"/>
  </conditionalFormatting>
  <conditionalFormatting sqref="G208">
    <cfRule type="duplicateValues" dxfId="9856" priority="6552"/>
  </conditionalFormatting>
  <conditionalFormatting sqref="G208">
    <cfRule type="duplicateValues" dxfId="9855" priority="6551"/>
  </conditionalFormatting>
  <conditionalFormatting sqref="G208">
    <cfRule type="duplicateValues" dxfId="9854" priority="6550"/>
  </conditionalFormatting>
  <conditionalFormatting sqref="G208">
    <cfRule type="duplicateValues" dxfId="9853" priority="6549"/>
  </conditionalFormatting>
  <conditionalFormatting sqref="G208">
    <cfRule type="duplicateValues" dxfId="9852" priority="6548"/>
  </conditionalFormatting>
  <conditionalFormatting sqref="G208">
    <cfRule type="duplicateValues" dxfId="9851" priority="6547"/>
  </conditionalFormatting>
  <conditionalFormatting sqref="G208">
    <cfRule type="duplicateValues" dxfId="9850" priority="6546"/>
  </conditionalFormatting>
  <conditionalFormatting sqref="G208">
    <cfRule type="duplicateValues" dxfId="9849" priority="6545"/>
  </conditionalFormatting>
  <conditionalFormatting sqref="G208">
    <cfRule type="duplicateValues" dxfId="9848" priority="6544"/>
  </conditionalFormatting>
  <conditionalFormatting sqref="G208">
    <cfRule type="duplicateValues" dxfId="9847" priority="6543"/>
  </conditionalFormatting>
  <conditionalFormatting sqref="G208">
    <cfRule type="duplicateValues" dxfId="9846" priority="6542"/>
  </conditionalFormatting>
  <conditionalFormatting sqref="G208">
    <cfRule type="duplicateValues" dxfId="9845" priority="6541"/>
  </conditionalFormatting>
  <conditionalFormatting sqref="G208">
    <cfRule type="duplicateValues" dxfId="9844" priority="6540"/>
  </conditionalFormatting>
  <conditionalFormatting sqref="G208">
    <cfRule type="duplicateValues" dxfId="9843" priority="6539"/>
  </conditionalFormatting>
  <conditionalFormatting sqref="G208">
    <cfRule type="duplicateValues" dxfId="9842" priority="6538"/>
  </conditionalFormatting>
  <conditionalFormatting sqref="G208">
    <cfRule type="duplicateValues" dxfId="9841" priority="6537"/>
  </conditionalFormatting>
  <conditionalFormatting sqref="G208">
    <cfRule type="duplicateValues" dxfId="9840" priority="6536"/>
  </conditionalFormatting>
  <conditionalFormatting sqref="G208">
    <cfRule type="duplicateValues" dxfId="9839" priority="6535"/>
  </conditionalFormatting>
  <conditionalFormatting sqref="G208">
    <cfRule type="duplicateValues" dxfId="9838" priority="6534"/>
  </conditionalFormatting>
  <conditionalFormatting sqref="G208">
    <cfRule type="duplicateValues" dxfId="9837" priority="6533"/>
  </conditionalFormatting>
  <conditionalFormatting sqref="G208">
    <cfRule type="duplicateValues" dxfId="9836" priority="6532"/>
  </conditionalFormatting>
  <conditionalFormatting sqref="G208">
    <cfRule type="duplicateValues" dxfId="9835" priority="6531"/>
  </conditionalFormatting>
  <conditionalFormatting sqref="G208">
    <cfRule type="duplicateValues" dxfId="9834" priority="6530"/>
  </conditionalFormatting>
  <conditionalFormatting sqref="G208">
    <cfRule type="duplicateValues" dxfId="9833" priority="6529"/>
  </conditionalFormatting>
  <conditionalFormatting sqref="G208">
    <cfRule type="duplicateValues" dxfId="9832" priority="6528"/>
  </conditionalFormatting>
  <conditionalFormatting sqref="G208">
    <cfRule type="duplicateValues" dxfId="9831" priority="6527"/>
  </conditionalFormatting>
  <conditionalFormatting sqref="G208">
    <cfRule type="duplicateValues" dxfId="9830" priority="6526"/>
  </conditionalFormatting>
  <conditionalFormatting sqref="G208">
    <cfRule type="duplicateValues" dxfId="9829" priority="6525"/>
  </conditionalFormatting>
  <conditionalFormatting sqref="G208">
    <cfRule type="duplicateValues" dxfId="9828" priority="6524"/>
  </conditionalFormatting>
  <conditionalFormatting sqref="G208">
    <cfRule type="duplicateValues" dxfId="9827" priority="6523"/>
  </conditionalFormatting>
  <conditionalFormatting sqref="G208">
    <cfRule type="duplicateValues" dxfId="9826" priority="6522"/>
  </conditionalFormatting>
  <conditionalFormatting sqref="G208">
    <cfRule type="duplicateValues" dxfId="9825" priority="6521"/>
  </conditionalFormatting>
  <conditionalFormatting sqref="G208">
    <cfRule type="duplicateValues" dxfId="9824" priority="6520"/>
  </conditionalFormatting>
  <conditionalFormatting sqref="G208">
    <cfRule type="duplicateValues" dxfId="9823" priority="6519"/>
  </conditionalFormatting>
  <conditionalFormatting sqref="G208">
    <cfRule type="duplicateValues" dxfId="9822" priority="6518"/>
  </conditionalFormatting>
  <conditionalFormatting sqref="G208">
    <cfRule type="duplicateValues" dxfId="9821" priority="6517"/>
  </conditionalFormatting>
  <conditionalFormatting sqref="G208">
    <cfRule type="duplicateValues" dxfId="9820" priority="6516"/>
  </conditionalFormatting>
  <conditionalFormatting sqref="G208">
    <cfRule type="duplicateValues" dxfId="9819" priority="6515"/>
  </conditionalFormatting>
  <conditionalFormatting sqref="G208">
    <cfRule type="duplicateValues" dxfId="9818" priority="6514"/>
  </conditionalFormatting>
  <conditionalFormatting sqref="G208">
    <cfRule type="duplicateValues" dxfId="9817" priority="6513"/>
  </conditionalFormatting>
  <conditionalFormatting sqref="G208">
    <cfRule type="duplicateValues" dxfId="9816" priority="6512"/>
  </conditionalFormatting>
  <conditionalFormatting sqref="G208">
    <cfRule type="duplicateValues" dxfId="9815" priority="6511"/>
  </conditionalFormatting>
  <conditionalFormatting sqref="G209">
    <cfRule type="duplicateValues" dxfId="9814" priority="6510"/>
  </conditionalFormatting>
  <conditionalFormatting sqref="G210">
    <cfRule type="duplicateValues" dxfId="9813" priority="6509"/>
  </conditionalFormatting>
  <conditionalFormatting sqref="G210">
    <cfRule type="duplicateValues" dxfId="9812" priority="6508"/>
  </conditionalFormatting>
  <conditionalFormatting sqref="G210">
    <cfRule type="duplicateValues" dxfId="9811" priority="6507"/>
  </conditionalFormatting>
  <conditionalFormatting sqref="G210">
    <cfRule type="duplicateValues" dxfId="9810" priority="6506"/>
  </conditionalFormatting>
  <conditionalFormatting sqref="G210">
    <cfRule type="duplicateValues" dxfId="9809" priority="6505"/>
  </conditionalFormatting>
  <conditionalFormatting sqref="G210">
    <cfRule type="duplicateValues" dxfId="9808" priority="6504"/>
  </conditionalFormatting>
  <conditionalFormatting sqref="G210">
    <cfRule type="duplicateValues" dxfId="9807" priority="6503"/>
  </conditionalFormatting>
  <conditionalFormatting sqref="G210">
    <cfRule type="duplicateValues" dxfId="9806" priority="6502"/>
  </conditionalFormatting>
  <conditionalFormatting sqref="G210">
    <cfRule type="duplicateValues" dxfId="9805" priority="6501"/>
  </conditionalFormatting>
  <conditionalFormatting sqref="G210">
    <cfRule type="duplicateValues" dxfId="9804" priority="6500"/>
  </conditionalFormatting>
  <conditionalFormatting sqref="G210">
    <cfRule type="duplicateValues" dxfId="9803" priority="6499"/>
  </conditionalFormatting>
  <conditionalFormatting sqref="G210">
    <cfRule type="duplicateValues" dxfId="9802" priority="6498"/>
  </conditionalFormatting>
  <conditionalFormatting sqref="G210">
    <cfRule type="duplicateValues" dxfId="9801" priority="6497"/>
  </conditionalFormatting>
  <conditionalFormatting sqref="G210">
    <cfRule type="duplicateValues" dxfId="9800" priority="6496"/>
  </conditionalFormatting>
  <conditionalFormatting sqref="G210">
    <cfRule type="duplicateValues" dxfId="9799" priority="6495"/>
  </conditionalFormatting>
  <conditionalFormatting sqref="G210">
    <cfRule type="duplicateValues" dxfId="9798" priority="6494"/>
  </conditionalFormatting>
  <conditionalFormatting sqref="G210">
    <cfRule type="duplicateValues" dxfId="9797" priority="6493"/>
  </conditionalFormatting>
  <conditionalFormatting sqref="G210">
    <cfRule type="duplicateValues" dxfId="9796" priority="6492"/>
  </conditionalFormatting>
  <conditionalFormatting sqref="G210">
    <cfRule type="duplicateValues" dxfId="9795" priority="6491"/>
  </conditionalFormatting>
  <conditionalFormatting sqref="G210">
    <cfRule type="duplicateValues" dxfId="9794" priority="6490"/>
  </conditionalFormatting>
  <conditionalFormatting sqref="G210">
    <cfRule type="duplicateValues" dxfId="9793" priority="6489"/>
  </conditionalFormatting>
  <conditionalFormatting sqref="G210">
    <cfRule type="duplicateValues" dxfId="9792" priority="6488"/>
  </conditionalFormatting>
  <conditionalFormatting sqref="G210">
    <cfRule type="duplicateValues" dxfId="9791" priority="6487"/>
  </conditionalFormatting>
  <conditionalFormatting sqref="G210">
    <cfRule type="duplicateValues" dxfId="9790" priority="6486"/>
  </conditionalFormatting>
  <conditionalFormatting sqref="G210">
    <cfRule type="duplicateValues" dxfId="9789" priority="6485"/>
  </conditionalFormatting>
  <conditionalFormatting sqref="G210">
    <cfRule type="duplicateValues" dxfId="9788" priority="6484"/>
  </conditionalFormatting>
  <conditionalFormatting sqref="G210">
    <cfRule type="duplicateValues" dxfId="9787" priority="6483"/>
  </conditionalFormatting>
  <conditionalFormatting sqref="G210">
    <cfRule type="duplicateValues" dxfId="9786" priority="6482"/>
  </conditionalFormatting>
  <conditionalFormatting sqref="G210">
    <cfRule type="duplicateValues" dxfId="9785" priority="6481"/>
  </conditionalFormatting>
  <conditionalFormatting sqref="G210">
    <cfRule type="duplicateValues" dxfId="9784" priority="6480"/>
  </conditionalFormatting>
  <conditionalFormatting sqref="G210">
    <cfRule type="duplicateValues" dxfId="9783" priority="6479"/>
  </conditionalFormatting>
  <conditionalFormatting sqref="G210">
    <cfRule type="duplicateValues" dxfId="9782" priority="6478"/>
  </conditionalFormatting>
  <conditionalFormatting sqref="G210">
    <cfRule type="duplicateValues" dxfId="9781" priority="6477"/>
  </conditionalFormatting>
  <conditionalFormatting sqref="G210">
    <cfRule type="duplicateValues" dxfId="9780" priority="6476"/>
  </conditionalFormatting>
  <conditionalFormatting sqref="G210">
    <cfRule type="duplicateValues" dxfId="9779" priority="6475"/>
  </conditionalFormatting>
  <conditionalFormatting sqref="G210">
    <cfRule type="duplicateValues" dxfId="9778" priority="6474"/>
  </conditionalFormatting>
  <conditionalFormatting sqref="G210">
    <cfRule type="duplicateValues" dxfId="9777" priority="6473"/>
  </conditionalFormatting>
  <conditionalFormatting sqref="G210">
    <cfRule type="duplicateValues" dxfId="9776" priority="6472"/>
  </conditionalFormatting>
  <conditionalFormatting sqref="G210">
    <cfRule type="duplicateValues" dxfId="9775" priority="6471"/>
  </conditionalFormatting>
  <conditionalFormatting sqref="G210">
    <cfRule type="duplicateValues" dxfId="9774" priority="6470"/>
  </conditionalFormatting>
  <conditionalFormatting sqref="G210">
    <cfRule type="duplicateValues" dxfId="9773" priority="6469"/>
  </conditionalFormatting>
  <conditionalFormatting sqref="G210">
    <cfRule type="duplicateValues" dxfId="9772" priority="6468"/>
  </conditionalFormatting>
  <conditionalFormatting sqref="G210">
    <cfRule type="duplicateValues" dxfId="9771" priority="6467"/>
  </conditionalFormatting>
  <conditionalFormatting sqref="G210">
    <cfRule type="duplicateValues" dxfId="9770" priority="6466"/>
  </conditionalFormatting>
  <conditionalFormatting sqref="G210">
    <cfRule type="duplicateValues" dxfId="9769" priority="6465"/>
  </conditionalFormatting>
  <conditionalFormatting sqref="G210">
    <cfRule type="duplicateValues" dxfId="9768" priority="6464"/>
  </conditionalFormatting>
  <conditionalFormatting sqref="G210">
    <cfRule type="duplicateValues" dxfId="9767" priority="6463"/>
  </conditionalFormatting>
  <conditionalFormatting sqref="G210">
    <cfRule type="duplicateValues" dxfId="9766" priority="6462"/>
  </conditionalFormatting>
  <conditionalFormatting sqref="G210">
    <cfRule type="duplicateValues" dxfId="9765" priority="6461"/>
  </conditionalFormatting>
  <conditionalFormatting sqref="G210">
    <cfRule type="duplicateValues" dxfId="9764" priority="6460"/>
  </conditionalFormatting>
  <conditionalFormatting sqref="G210">
    <cfRule type="duplicateValues" dxfId="9763" priority="6459"/>
  </conditionalFormatting>
  <conditionalFormatting sqref="G210">
    <cfRule type="duplicateValues" dxfId="9762" priority="6458"/>
  </conditionalFormatting>
  <conditionalFormatting sqref="G210">
    <cfRule type="duplicateValues" dxfId="9761" priority="6457"/>
  </conditionalFormatting>
  <conditionalFormatting sqref="G210">
    <cfRule type="duplicateValues" dxfId="9760" priority="6456"/>
  </conditionalFormatting>
  <conditionalFormatting sqref="G210">
    <cfRule type="duplicateValues" dxfId="9759" priority="6455"/>
  </conditionalFormatting>
  <conditionalFormatting sqref="G210">
    <cfRule type="duplicateValues" dxfId="9758" priority="6454"/>
  </conditionalFormatting>
  <conditionalFormatting sqref="G210">
    <cfRule type="duplicateValues" dxfId="9757" priority="6453"/>
  </conditionalFormatting>
  <conditionalFormatting sqref="G210">
    <cfRule type="duplicateValues" dxfId="9756" priority="6452"/>
  </conditionalFormatting>
  <conditionalFormatting sqref="G210">
    <cfRule type="duplicateValues" dxfId="9755" priority="6451"/>
  </conditionalFormatting>
  <conditionalFormatting sqref="G210">
    <cfRule type="duplicateValues" dxfId="9754" priority="6450"/>
  </conditionalFormatting>
  <conditionalFormatting sqref="G210">
    <cfRule type="duplicateValues" dxfId="9753" priority="6449"/>
  </conditionalFormatting>
  <conditionalFormatting sqref="G210">
    <cfRule type="duplicateValues" dxfId="9752" priority="6448"/>
  </conditionalFormatting>
  <conditionalFormatting sqref="G210">
    <cfRule type="duplicateValues" dxfId="9751" priority="6447"/>
  </conditionalFormatting>
  <conditionalFormatting sqref="G210">
    <cfRule type="duplicateValues" dxfId="9750" priority="6446"/>
  </conditionalFormatting>
  <conditionalFormatting sqref="G210">
    <cfRule type="duplicateValues" dxfId="9749" priority="6445"/>
  </conditionalFormatting>
  <conditionalFormatting sqref="G210">
    <cfRule type="duplicateValues" dxfId="9748" priority="6444"/>
  </conditionalFormatting>
  <conditionalFormatting sqref="G210">
    <cfRule type="duplicateValues" dxfId="9747" priority="6443"/>
  </conditionalFormatting>
  <conditionalFormatting sqref="G210">
    <cfRule type="duplicateValues" dxfId="9746" priority="6442"/>
  </conditionalFormatting>
  <conditionalFormatting sqref="G210">
    <cfRule type="duplicateValues" dxfId="9745" priority="6441"/>
  </conditionalFormatting>
  <conditionalFormatting sqref="G211">
    <cfRule type="duplicateValues" dxfId="9744" priority="6440"/>
  </conditionalFormatting>
  <conditionalFormatting sqref="G209">
    <cfRule type="duplicateValues" dxfId="9743" priority="6439"/>
  </conditionalFormatting>
  <conditionalFormatting sqref="G209">
    <cfRule type="duplicateValues" dxfId="9742" priority="6438"/>
  </conditionalFormatting>
  <conditionalFormatting sqref="G209">
    <cfRule type="duplicateValues" dxfId="9741" priority="6437"/>
  </conditionalFormatting>
  <conditionalFormatting sqref="G209">
    <cfRule type="duplicateValues" dxfId="9740" priority="6436"/>
  </conditionalFormatting>
  <conditionalFormatting sqref="G209">
    <cfRule type="duplicateValues" dxfId="9739" priority="6435"/>
  </conditionalFormatting>
  <conditionalFormatting sqref="G209">
    <cfRule type="duplicateValues" dxfId="9738" priority="6434"/>
  </conditionalFormatting>
  <conditionalFormatting sqref="G209">
    <cfRule type="duplicateValues" dxfId="9737" priority="6433"/>
  </conditionalFormatting>
  <conditionalFormatting sqref="G209">
    <cfRule type="duplicateValues" dxfId="9736" priority="6432"/>
  </conditionalFormatting>
  <conditionalFormatting sqref="G209">
    <cfRule type="duplicateValues" dxfId="9735" priority="6431"/>
  </conditionalFormatting>
  <conditionalFormatting sqref="G209">
    <cfRule type="duplicateValues" dxfId="9734" priority="6430"/>
  </conditionalFormatting>
  <conditionalFormatting sqref="G209">
    <cfRule type="duplicateValues" dxfId="9733" priority="6429"/>
  </conditionalFormatting>
  <conditionalFormatting sqref="G209">
    <cfRule type="duplicateValues" dxfId="9732" priority="6428"/>
  </conditionalFormatting>
  <conditionalFormatting sqref="G209">
    <cfRule type="duplicateValues" dxfId="9731" priority="6427"/>
  </conditionalFormatting>
  <conditionalFormatting sqref="G209">
    <cfRule type="duplicateValues" dxfId="9730" priority="6426"/>
  </conditionalFormatting>
  <conditionalFormatting sqref="G209">
    <cfRule type="duplicateValues" dxfId="9729" priority="6425"/>
  </conditionalFormatting>
  <conditionalFormatting sqref="G209">
    <cfRule type="duplicateValues" dxfId="9728" priority="6424"/>
  </conditionalFormatting>
  <conditionalFormatting sqref="G209">
    <cfRule type="duplicateValues" dxfId="9727" priority="6423"/>
  </conditionalFormatting>
  <conditionalFormatting sqref="G209">
    <cfRule type="duplicateValues" dxfId="9726" priority="6422"/>
  </conditionalFormatting>
  <conditionalFormatting sqref="G209">
    <cfRule type="duplicateValues" dxfId="9725" priority="6421"/>
  </conditionalFormatting>
  <conditionalFormatting sqref="G209">
    <cfRule type="duplicateValues" dxfId="9724" priority="6420"/>
  </conditionalFormatting>
  <conditionalFormatting sqref="G209">
    <cfRule type="duplicateValues" dxfId="9723" priority="6419"/>
  </conditionalFormatting>
  <conditionalFormatting sqref="G209">
    <cfRule type="duplicateValues" dxfId="9722" priority="6418"/>
  </conditionalFormatting>
  <conditionalFormatting sqref="G209">
    <cfRule type="duplicateValues" dxfId="9721" priority="6417"/>
  </conditionalFormatting>
  <conditionalFormatting sqref="G209">
    <cfRule type="duplicateValues" dxfId="9720" priority="6416"/>
  </conditionalFormatting>
  <conditionalFormatting sqref="G209">
    <cfRule type="duplicateValues" dxfId="9719" priority="6415"/>
  </conditionalFormatting>
  <conditionalFormatting sqref="G209">
    <cfRule type="duplicateValues" dxfId="9718" priority="6414"/>
  </conditionalFormatting>
  <conditionalFormatting sqref="G209">
    <cfRule type="duplicateValues" dxfId="9717" priority="6413"/>
  </conditionalFormatting>
  <conditionalFormatting sqref="G209">
    <cfRule type="duplicateValues" dxfId="9716" priority="6412"/>
  </conditionalFormatting>
  <conditionalFormatting sqref="G209">
    <cfRule type="duplicateValues" dxfId="9715" priority="6411"/>
  </conditionalFormatting>
  <conditionalFormatting sqref="G209">
    <cfRule type="duplicateValues" dxfId="9714" priority="6410"/>
  </conditionalFormatting>
  <conditionalFormatting sqref="G209">
    <cfRule type="duplicateValues" dxfId="9713" priority="6409"/>
  </conditionalFormatting>
  <conditionalFormatting sqref="G209">
    <cfRule type="duplicateValues" dxfId="9712" priority="6408"/>
  </conditionalFormatting>
  <conditionalFormatting sqref="G209">
    <cfRule type="duplicateValues" dxfId="9711" priority="6407"/>
  </conditionalFormatting>
  <conditionalFormatting sqref="G209">
    <cfRule type="duplicateValues" dxfId="9710" priority="6406"/>
  </conditionalFormatting>
  <conditionalFormatting sqref="G209">
    <cfRule type="duplicateValues" dxfId="9709" priority="6405"/>
  </conditionalFormatting>
  <conditionalFormatting sqref="G209">
    <cfRule type="duplicateValues" dxfId="9708" priority="6404"/>
  </conditionalFormatting>
  <conditionalFormatting sqref="G209">
    <cfRule type="duplicateValues" dxfId="9707" priority="6403"/>
  </conditionalFormatting>
  <conditionalFormatting sqref="G209">
    <cfRule type="duplicateValues" dxfId="9706" priority="6402"/>
  </conditionalFormatting>
  <conditionalFormatting sqref="G209">
    <cfRule type="duplicateValues" dxfId="9705" priority="6401"/>
  </conditionalFormatting>
  <conditionalFormatting sqref="G209">
    <cfRule type="duplicateValues" dxfId="9704" priority="6400"/>
  </conditionalFormatting>
  <conditionalFormatting sqref="G209">
    <cfRule type="duplicateValues" dxfId="9703" priority="6399"/>
  </conditionalFormatting>
  <conditionalFormatting sqref="G209">
    <cfRule type="duplicateValues" dxfId="9702" priority="6398"/>
  </conditionalFormatting>
  <conditionalFormatting sqref="G209">
    <cfRule type="duplicateValues" dxfId="9701" priority="6397"/>
  </conditionalFormatting>
  <conditionalFormatting sqref="G209">
    <cfRule type="duplicateValues" dxfId="9700" priority="6396"/>
  </conditionalFormatting>
  <conditionalFormatting sqref="G209">
    <cfRule type="duplicateValues" dxfId="9699" priority="6395"/>
  </conditionalFormatting>
  <conditionalFormatting sqref="G209">
    <cfRule type="duplicateValues" dxfId="9698" priority="6394"/>
  </conditionalFormatting>
  <conditionalFormatting sqref="G209">
    <cfRule type="duplicateValues" dxfId="9697" priority="6393"/>
  </conditionalFormatting>
  <conditionalFormatting sqref="G209">
    <cfRule type="duplicateValues" dxfId="9696" priority="6392"/>
  </conditionalFormatting>
  <conditionalFormatting sqref="G209">
    <cfRule type="duplicateValues" dxfId="9695" priority="6391"/>
  </conditionalFormatting>
  <conditionalFormatting sqref="G209">
    <cfRule type="duplicateValues" dxfId="9694" priority="6390"/>
  </conditionalFormatting>
  <conditionalFormatting sqref="G209">
    <cfRule type="duplicateValues" dxfId="9693" priority="6389"/>
  </conditionalFormatting>
  <conditionalFormatting sqref="G209">
    <cfRule type="duplicateValues" dxfId="9692" priority="6388"/>
  </conditionalFormatting>
  <conditionalFormatting sqref="G209">
    <cfRule type="duplicateValues" dxfId="9691" priority="6387"/>
  </conditionalFormatting>
  <conditionalFormatting sqref="G209">
    <cfRule type="duplicateValues" dxfId="9690" priority="6386"/>
  </conditionalFormatting>
  <conditionalFormatting sqref="G209">
    <cfRule type="duplicateValues" dxfId="9689" priority="6385"/>
  </conditionalFormatting>
  <conditionalFormatting sqref="G209">
    <cfRule type="duplicateValues" dxfId="9688" priority="6384"/>
  </conditionalFormatting>
  <conditionalFormatting sqref="G209">
    <cfRule type="duplicateValues" dxfId="9687" priority="6383"/>
  </conditionalFormatting>
  <conditionalFormatting sqref="G209">
    <cfRule type="duplicateValues" dxfId="9686" priority="6382"/>
  </conditionalFormatting>
  <conditionalFormatting sqref="G209">
    <cfRule type="duplicateValues" dxfId="9685" priority="6381"/>
  </conditionalFormatting>
  <conditionalFormatting sqref="G209">
    <cfRule type="duplicateValues" dxfId="9684" priority="6380"/>
  </conditionalFormatting>
  <conditionalFormatting sqref="G209">
    <cfRule type="duplicateValues" dxfId="9683" priority="6379"/>
  </conditionalFormatting>
  <conditionalFormatting sqref="G209">
    <cfRule type="duplicateValues" dxfId="9682" priority="6378"/>
  </conditionalFormatting>
  <conditionalFormatting sqref="G209">
    <cfRule type="duplicateValues" dxfId="9681" priority="6377"/>
  </conditionalFormatting>
  <conditionalFormatting sqref="G209">
    <cfRule type="duplicateValues" dxfId="9680" priority="6376"/>
  </conditionalFormatting>
  <conditionalFormatting sqref="G209">
    <cfRule type="duplicateValues" dxfId="9679" priority="6375"/>
  </conditionalFormatting>
  <conditionalFormatting sqref="G209">
    <cfRule type="duplicateValues" dxfId="9678" priority="6374"/>
  </conditionalFormatting>
  <conditionalFormatting sqref="G209">
    <cfRule type="duplicateValues" dxfId="9677" priority="6373"/>
  </conditionalFormatting>
  <conditionalFormatting sqref="G209">
    <cfRule type="duplicateValues" dxfId="9676" priority="6372"/>
  </conditionalFormatting>
  <conditionalFormatting sqref="G209">
    <cfRule type="duplicateValues" dxfId="9675" priority="6371"/>
  </conditionalFormatting>
  <conditionalFormatting sqref="G210">
    <cfRule type="duplicateValues" dxfId="9674" priority="6370"/>
  </conditionalFormatting>
  <conditionalFormatting sqref="G209">
    <cfRule type="duplicateValues" dxfId="9673" priority="6369"/>
  </conditionalFormatting>
  <conditionalFormatting sqref="G209">
    <cfRule type="duplicateValues" dxfId="9672" priority="6368"/>
  </conditionalFormatting>
  <conditionalFormatting sqref="G209">
    <cfRule type="duplicateValues" dxfId="9671" priority="6367"/>
  </conditionalFormatting>
  <conditionalFormatting sqref="G209">
    <cfRule type="duplicateValues" dxfId="9670" priority="6366"/>
  </conditionalFormatting>
  <conditionalFormatting sqref="G209">
    <cfRule type="duplicateValues" dxfId="9669" priority="6365"/>
  </conditionalFormatting>
  <conditionalFormatting sqref="G209">
    <cfRule type="duplicateValues" dxfId="9668" priority="6364"/>
  </conditionalFormatting>
  <conditionalFormatting sqref="G209">
    <cfRule type="duplicateValues" dxfId="9667" priority="6363"/>
  </conditionalFormatting>
  <conditionalFormatting sqref="G209">
    <cfRule type="duplicateValues" dxfId="9666" priority="6362"/>
  </conditionalFormatting>
  <conditionalFormatting sqref="G209">
    <cfRule type="duplicateValues" dxfId="9665" priority="6361"/>
  </conditionalFormatting>
  <conditionalFormatting sqref="G209">
    <cfRule type="duplicateValues" dxfId="9664" priority="6360"/>
  </conditionalFormatting>
  <conditionalFormatting sqref="G209">
    <cfRule type="duplicateValues" dxfId="9663" priority="6359"/>
  </conditionalFormatting>
  <conditionalFormatting sqref="G209">
    <cfRule type="duplicateValues" dxfId="9662" priority="6358"/>
  </conditionalFormatting>
  <conditionalFormatting sqref="G209">
    <cfRule type="duplicateValues" dxfId="9661" priority="6357"/>
  </conditionalFormatting>
  <conditionalFormatting sqref="G209">
    <cfRule type="duplicateValues" dxfId="9660" priority="6356"/>
  </conditionalFormatting>
  <conditionalFormatting sqref="G209">
    <cfRule type="duplicateValues" dxfId="9659" priority="6355"/>
  </conditionalFormatting>
  <conditionalFormatting sqref="G209">
    <cfRule type="duplicateValues" dxfId="9658" priority="6354"/>
  </conditionalFormatting>
  <conditionalFormatting sqref="G209">
    <cfRule type="duplicateValues" dxfId="9657" priority="6353"/>
  </conditionalFormatting>
  <conditionalFormatting sqref="G209">
    <cfRule type="duplicateValues" dxfId="9656" priority="6352"/>
  </conditionalFormatting>
  <conditionalFormatting sqref="G209">
    <cfRule type="duplicateValues" dxfId="9655" priority="6351"/>
  </conditionalFormatting>
  <conditionalFormatting sqref="G209">
    <cfRule type="duplicateValues" dxfId="9654" priority="6350"/>
  </conditionalFormatting>
  <conditionalFormatting sqref="G209">
    <cfRule type="duplicateValues" dxfId="9653" priority="6349"/>
  </conditionalFormatting>
  <conditionalFormatting sqref="G209">
    <cfRule type="duplicateValues" dxfId="9652" priority="6348"/>
  </conditionalFormatting>
  <conditionalFormatting sqref="G209">
    <cfRule type="duplicateValues" dxfId="9651" priority="6347"/>
  </conditionalFormatting>
  <conditionalFormatting sqref="G209">
    <cfRule type="duplicateValues" dxfId="9650" priority="6346"/>
  </conditionalFormatting>
  <conditionalFormatting sqref="G209">
    <cfRule type="duplicateValues" dxfId="9649" priority="6345"/>
  </conditionalFormatting>
  <conditionalFormatting sqref="G209">
    <cfRule type="duplicateValues" dxfId="9648" priority="6344"/>
  </conditionalFormatting>
  <conditionalFormatting sqref="G209">
    <cfRule type="duplicateValues" dxfId="9647" priority="6343"/>
  </conditionalFormatting>
  <conditionalFormatting sqref="G209">
    <cfRule type="duplicateValues" dxfId="9646" priority="6342"/>
  </conditionalFormatting>
  <conditionalFormatting sqref="G209">
    <cfRule type="duplicateValues" dxfId="9645" priority="6341"/>
  </conditionalFormatting>
  <conditionalFormatting sqref="G209">
    <cfRule type="duplicateValues" dxfId="9644" priority="6340"/>
  </conditionalFormatting>
  <conditionalFormatting sqref="G209">
    <cfRule type="duplicateValues" dxfId="9643" priority="6339"/>
  </conditionalFormatting>
  <conditionalFormatting sqref="G209">
    <cfRule type="duplicateValues" dxfId="9642" priority="6338"/>
  </conditionalFormatting>
  <conditionalFormatting sqref="G209">
    <cfRule type="duplicateValues" dxfId="9641" priority="6337"/>
  </conditionalFormatting>
  <conditionalFormatting sqref="G209">
    <cfRule type="duplicateValues" dxfId="9640" priority="6336"/>
  </conditionalFormatting>
  <conditionalFormatting sqref="G209">
    <cfRule type="duplicateValues" dxfId="9639" priority="6335"/>
  </conditionalFormatting>
  <conditionalFormatting sqref="G209">
    <cfRule type="duplicateValues" dxfId="9638" priority="6334"/>
  </conditionalFormatting>
  <conditionalFormatting sqref="G209">
    <cfRule type="duplicateValues" dxfId="9637" priority="6333"/>
  </conditionalFormatting>
  <conditionalFormatting sqref="G209">
    <cfRule type="duplicateValues" dxfId="9636" priority="6332"/>
  </conditionalFormatting>
  <conditionalFormatting sqref="G209">
    <cfRule type="duplicateValues" dxfId="9635" priority="6331"/>
  </conditionalFormatting>
  <conditionalFormatting sqref="G209">
    <cfRule type="duplicateValues" dxfId="9634" priority="6330"/>
  </conditionalFormatting>
  <conditionalFormatting sqref="G209">
    <cfRule type="duplicateValues" dxfId="9633" priority="6329"/>
  </conditionalFormatting>
  <conditionalFormatting sqref="G209">
    <cfRule type="duplicateValues" dxfId="9632" priority="6328"/>
  </conditionalFormatting>
  <conditionalFormatting sqref="G209">
    <cfRule type="duplicateValues" dxfId="9631" priority="6327"/>
  </conditionalFormatting>
  <conditionalFormatting sqref="G209">
    <cfRule type="duplicateValues" dxfId="9630" priority="6326"/>
  </conditionalFormatting>
  <conditionalFormatting sqref="G209">
    <cfRule type="duplicateValues" dxfId="9629" priority="6325"/>
  </conditionalFormatting>
  <conditionalFormatting sqref="G209">
    <cfRule type="duplicateValues" dxfId="9628" priority="6324"/>
  </conditionalFormatting>
  <conditionalFormatting sqref="G209">
    <cfRule type="duplicateValues" dxfId="9627" priority="6323"/>
  </conditionalFormatting>
  <conditionalFormatting sqref="G209">
    <cfRule type="duplicateValues" dxfId="9626" priority="6322"/>
  </conditionalFormatting>
  <conditionalFormatting sqref="G209">
    <cfRule type="duplicateValues" dxfId="9625" priority="6321"/>
  </conditionalFormatting>
  <conditionalFormatting sqref="G209">
    <cfRule type="duplicateValues" dxfId="9624" priority="6320"/>
  </conditionalFormatting>
  <conditionalFormatting sqref="G209">
    <cfRule type="duplicateValues" dxfId="9623" priority="6319"/>
  </conditionalFormatting>
  <conditionalFormatting sqref="G209">
    <cfRule type="duplicateValues" dxfId="9622" priority="6318"/>
  </conditionalFormatting>
  <conditionalFormatting sqref="G209">
    <cfRule type="duplicateValues" dxfId="9621" priority="6317"/>
  </conditionalFormatting>
  <conditionalFormatting sqref="G209">
    <cfRule type="duplicateValues" dxfId="9620" priority="6316"/>
  </conditionalFormatting>
  <conditionalFormatting sqref="G209">
    <cfRule type="duplicateValues" dxfId="9619" priority="6315"/>
  </conditionalFormatting>
  <conditionalFormatting sqref="G209">
    <cfRule type="duplicateValues" dxfId="9618" priority="6314"/>
  </conditionalFormatting>
  <conditionalFormatting sqref="G209">
    <cfRule type="duplicateValues" dxfId="9617" priority="6313"/>
  </conditionalFormatting>
  <conditionalFormatting sqref="G209">
    <cfRule type="duplicateValues" dxfId="9616" priority="6312"/>
  </conditionalFormatting>
  <conditionalFormatting sqref="G209">
    <cfRule type="duplicateValues" dxfId="9615" priority="6311"/>
  </conditionalFormatting>
  <conditionalFormatting sqref="G209">
    <cfRule type="duplicateValues" dxfId="9614" priority="6310"/>
  </conditionalFormatting>
  <conditionalFormatting sqref="G209">
    <cfRule type="duplicateValues" dxfId="9613" priority="6309"/>
  </conditionalFormatting>
  <conditionalFormatting sqref="G209">
    <cfRule type="duplicateValues" dxfId="9612" priority="6308"/>
  </conditionalFormatting>
  <conditionalFormatting sqref="G209">
    <cfRule type="duplicateValues" dxfId="9611" priority="6307"/>
  </conditionalFormatting>
  <conditionalFormatting sqref="G209">
    <cfRule type="duplicateValues" dxfId="9610" priority="6306"/>
  </conditionalFormatting>
  <conditionalFormatting sqref="G209">
    <cfRule type="duplicateValues" dxfId="9609" priority="6305"/>
  </conditionalFormatting>
  <conditionalFormatting sqref="G209">
    <cfRule type="duplicateValues" dxfId="9608" priority="6304"/>
  </conditionalFormatting>
  <conditionalFormatting sqref="G209">
    <cfRule type="duplicateValues" dxfId="9607" priority="6303"/>
  </conditionalFormatting>
  <conditionalFormatting sqref="G209">
    <cfRule type="duplicateValues" dxfId="9606" priority="6302"/>
  </conditionalFormatting>
  <conditionalFormatting sqref="G209">
    <cfRule type="duplicateValues" dxfId="9605" priority="6301"/>
  </conditionalFormatting>
  <conditionalFormatting sqref="G210">
    <cfRule type="duplicateValues" dxfId="9604" priority="6300"/>
  </conditionalFormatting>
  <conditionalFormatting sqref="G208">
    <cfRule type="duplicateValues" dxfId="9603" priority="6299"/>
  </conditionalFormatting>
  <conditionalFormatting sqref="G208">
    <cfRule type="duplicateValues" dxfId="9602" priority="6298"/>
  </conditionalFormatting>
  <conditionalFormatting sqref="G208">
    <cfRule type="duplicateValues" dxfId="9601" priority="6297"/>
  </conditionalFormatting>
  <conditionalFormatting sqref="G208">
    <cfRule type="duplicateValues" dxfId="9600" priority="6296"/>
  </conditionalFormatting>
  <conditionalFormatting sqref="G208">
    <cfRule type="duplicateValues" dxfId="9599" priority="6295"/>
  </conditionalFormatting>
  <conditionalFormatting sqref="G208">
    <cfRule type="duplicateValues" dxfId="9598" priority="6294"/>
  </conditionalFormatting>
  <conditionalFormatting sqref="G208">
    <cfRule type="duplicateValues" dxfId="9597" priority="6293"/>
  </conditionalFormatting>
  <conditionalFormatting sqref="G208">
    <cfRule type="duplicateValues" dxfId="9596" priority="6292"/>
  </conditionalFormatting>
  <conditionalFormatting sqref="G208">
    <cfRule type="duplicateValues" dxfId="9595" priority="6291"/>
  </conditionalFormatting>
  <conditionalFormatting sqref="G208">
    <cfRule type="duplicateValues" dxfId="9594" priority="6290"/>
  </conditionalFormatting>
  <conditionalFormatting sqref="G208">
    <cfRule type="duplicateValues" dxfId="9593" priority="6289"/>
  </conditionalFormatting>
  <conditionalFormatting sqref="G208">
    <cfRule type="duplicateValues" dxfId="9592" priority="6288"/>
  </conditionalFormatting>
  <conditionalFormatting sqref="G208">
    <cfRule type="duplicateValues" dxfId="9591" priority="6287"/>
  </conditionalFormatting>
  <conditionalFormatting sqref="G208">
    <cfRule type="duplicateValues" dxfId="9590" priority="6286"/>
  </conditionalFormatting>
  <conditionalFormatting sqref="G208">
    <cfRule type="duplicateValues" dxfId="9589" priority="6285"/>
  </conditionalFormatting>
  <conditionalFormatting sqref="G208">
    <cfRule type="duplicateValues" dxfId="9588" priority="6284"/>
  </conditionalFormatting>
  <conditionalFormatting sqref="G208">
    <cfRule type="duplicateValues" dxfId="9587" priority="6283"/>
  </conditionalFormatting>
  <conditionalFormatting sqref="G208">
    <cfRule type="duplicateValues" dxfId="9586" priority="6282"/>
  </conditionalFormatting>
  <conditionalFormatting sqref="G208">
    <cfRule type="duplicateValues" dxfId="9585" priority="6281"/>
  </conditionalFormatting>
  <conditionalFormatting sqref="G208">
    <cfRule type="duplicateValues" dxfId="9584" priority="6280"/>
  </conditionalFormatting>
  <conditionalFormatting sqref="G208">
    <cfRule type="duplicateValues" dxfId="9583" priority="6279"/>
  </conditionalFormatting>
  <conditionalFormatting sqref="G208">
    <cfRule type="duplicateValues" dxfId="9582" priority="6278"/>
  </conditionalFormatting>
  <conditionalFormatting sqref="G208">
    <cfRule type="duplicateValues" dxfId="9581" priority="6277"/>
  </conditionalFormatting>
  <conditionalFormatting sqref="G208">
    <cfRule type="duplicateValues" dxfId="9580" priority="6276"/>
  </conditionalFormatting>
  <conditionalFormatting sqref="G208">
    <cfRule type="duplicateValues" dxfId="9579" priority="6275"/>
  </conditionalFormatting>
  <conditionalFormatting sqref="G208">
    <cfRule type="duplicateValues" dxfId="9578" priority="6274"/>
  </conditionalFormatting>
  <conditionalFormatting sqref="G208">
    <cfRule type="duplicateValues" dxfId="9577" priority="6273"/>
  </conditionalFormatting>
  <conditionalFormatting sqref="G208">
    <cfRule type="duplicateValues" dxfId="9576" priority="6272"/>
  </conditionalFormatting>
  <conditionalFormatting sqref="G208">
    <cfRule type="duplicateValues" dxfId="9575" priority="6271"/>
  </conditionalFormatting>
  <conditionalFormatting sqref="G208">
    <cfRule type="duplicateValues" dxfId="9574" priority="6270"/>
  </conditionalFormatting>
  <conditionalFormatting sqref="G208">
    <cfRule type="duplicateValues" dxfId="9573" priority="6269"/>
  </conditionalFormatting>
  <conditionalFormatting sqref="G208">
    <cfRule type="duplicateValues" dxfId="9572" priority="6268"/>
  </conditionalFormatting>
  <conditionalFormatting sqref="G208">
    <cfRule type="duplicateValues" dxfId="9571" priority="6267"/>
  </conditionalFormatting>
  <conditionalFormatting sqref="G208">
    <cfRule type="duplicateValues" dxfId="9570" priority="6266"/>
  </conditionalFormatting>
  <conditionalFormatting sqref="G208">
    <cfRule type="duplicateValues" dxfId="9569" priority="6265"/>
  </conditionalFormatting>
  <conditionalFormatting sqref="G208">
    <cfRule type="duplicateValues" dxfId="9568" priority="6264"/>
  </conditionalFormatting>
  <conditionalFormatting sqref="G208">
    <cfRule type="duplicateValues" dxfId="9567" priority="6263"/>
  </conditionalFormatting>
  <conditionalFormatting sqref="G208">
    <cfRule type="duplicateValues" dxfId="9566" priority="6262"/>
  </conditionalFormatting>
  <conditionalFormatting sqref="G208">
    <cfRule type="duplicateValues" dxfId="9565" priority="6261"/>
  </conditionalFormatting>
  <conditionalFormatting sqref="G208">
    <cfRule type="duplicateValues" dxfId="9564" priority="6260"/>
  </conditionalFormatting>
  <conditionalFormatting sqref="G208">
    <cfRule type="duplicateValues" dxfId="9563" priority="6259"/>
  </conditionalFormatting>
  <conditionalFormatting sqref="G208">
    <cfRule type="duplicateValues" dxfId="9562" priority="6258"/>
  </conditionalFormatting>
  <conditionalFormatting sqref="G208">
    <cfRule type="duplicateValues" dxfId="9561" priority="6257"/>
  </conditionalFormatting>
  <conditionalFormatting sqref="G208">
    <cfRule type="duplicateValues" dxfId="9560" priority="6256"/>
  </conditionalFormatting>
  <conditionalFormatting sqref="G208">
    <cfRule type="duplicateValues" dxfId="9559" priority="6255"/>
  </conditionalFormatting>
  <conditionalFormatting sqref="G208">
    <cfRule type="duplicateValues" dxfId="9558" priority="6254"/>
  </conditionalFormatting>
  <conditionalFormatting sqref="G208">
    <cfRule type="duplicateValues" dxfId="9557" priority="6253"/>
  </conditionalFormatting>
  <conditionalFormatting sqref="G208">
    <cfRule type="duplicateValues" dxfId="9556" priority="6252"/>
  </conditionalFormatting>
  <conditionalFormatting sqref="G208">
    <cfRule type="duplicateValues" dxfId="9555" priority="6251"/>
  </conditionalFormatting>
  <conditionalFormatting sqref="G208">
    <cfRule type="duplicateValues" dxfId="9554" priority="6250"/>
  </conditionalFormatting>
  <conditionalFormatting sqref="G208">
    <cfRule type="duplicateValues" dxfId="9553" priority="6249"/>
  </conditionalFormatting>
  <conditionalFormatting sqref="G208">
    <cfRule type="duplicateValues" dxfId="9552" priority="6248"/>
  </conditionalFormatting>
  <conditionalFormatting sqref="G208">
    <cfRule type="duplicateValues" dxfId="9551" priority="6247"/>
  </conditionalFormatting>
  <conditionalFormatting sqref="G208">
    <cfRule type="duplicateValues" dxfId="9550" priority="6246"/>
  </conditionalFormatting>
  <conditionalFormatting sqref="G208">
    <cfRule type="duplicateValues" dxfId="9549" priority="6245"/>
  </conditionalFormatting>
  <conditionalFormatting sqref="G208">
    <cfRule type="duplicateValues" dxfId="9548" priority="6244"/>
  </conditionalFormatting>
  <conditionalFormatting sqref="G208">
    <cfRule type="duplicateValues" dxfId="9547" priority="6243"/>
  </conditionalFormatting>
  <conditionalFormatting sqref="G208">
    <cfRule type="duplicateValues" dxfId="9546" priority="6242"/>
  </conditionalFormatting>
  <conditionalFormatting sqref="G208">
    <cfRule type="duplicateValues" dxfId="9545" priority="6241"/>
  </conditionalFormatting>
  <conditionalFormatting sqref="G208">
    <cfRule type="duplicateValues" dxfId="9544" priority="6240"/>
  </conditionalFormatting>
  <conditionalFormatting sqref="G208">
    <cfRule type="duplicateValues" dxfId="9543" priority="6239"/>
  </conditionalFormatting>
  <conditionalFormatting sqref="G208">
    <cfRule type="duplicateValues" dxfId="9542" priority="6238"/>
  </conditionalFormatting>
  <conditionalFormatting sqref="G208">
    <cfRule type="duplicateValues" dxfId="9541" priority="6237"/>
  </conditionalFormatting>
  <conditionalFormatting sqref="G208">
    <cfRule type="duplicateValues" dxfId="9540" priority="6236"/>
  </conditionalFormatting>
  <conditionalFormatting sqref="G208">
    <cfRule type="duplicateValues" dxfId="9539" priority="6235"/>
  </conditionalFormatting>
  <conditionalFormatting sqref="G208">
    <cfRule type="duplicateValues" dxfId="9538" priority="6234"/>
  </conditionalFormatting>
  <conditionalFormatting sqref="G208">
    <cfRule type="duplicateValues" dxfId="9537" priority="6233"/>
  </conditionalFormatting>
  <conditionalFormatting sqref="G208">
    <cfRule type="duplicateValues" dxfId="9536" priority="6232"/>
  </conditionalFormatting>
  <conditionalFormatting sqref="G208">
    <cfRule type="duplicateValues" dxfId="9535" priority="6231"/>
  </conditionalFormatting>
  <conditionalFormatting sqref="G209">
    <cfRule type="duplicateValues" dxfId="9534" priority="6230"/>
  </conditionalFormatting>
  <conditionalFormatting sqref="G217">
    <cfRule type="duplicateValues" dxfId="9533" priority="5950"/>
  </conditionalFormatting>
  <conditionalFormatting sqref="G217">
    <cfRule type="duplicateValues" dxfId="9532" priority="5949"/>
  </conditionalFormatting>
  <conditionalFormatting sqref="G217">
    <cfRule type="duplicateValues" dxfId="9531" priority="5948"/>
  </conditionalFormatting>
  <conditionalFormatting sqref="G217">
    <cfRule type="duplicateValues" dxfId="9530" priority="5947"/>
  </conditionalFormatting>
  <conditionalFormatting sqref="G217">
    <cfRule type="duplicateValues" dxfId="9529" priority="5946"/>
  </conditionalFormatting>
  <conditionalFormatting sqref="G217">
    <cfRule type="duplicateValues" dxfId="9528" priority="5945"/>
  </conditionalFormatting>
  <conditionalFormatting sqref="G217">
    <cfRule type="duplicateValues" dxfId="9527" priority="5944"/>
  </conditionalFormatting>
  <conditionalFormatting sqref="G217">
    <cfRule type="duplicateValues" dxfId="9526" priority="5943"/>
  </conditionalFormatting>
  <conditionalFormatting sqref="G217">
    <cfRule type="duplicateValues" dxfId="9525" priority="5942"/>
  </conditionalFormatting>
  <conditionalFormatting sqref="G217">
    <cfRule type="duplicateValues" dxfId="9524" priority="5941"/>
  </conditionalFormatting>
  <conditionalFormatting sqref="G217">
    <cfRule type="duplicateValues" dxfId="9523" priority="5940"/>
  </conditionalFormatting>
  <conditionalFormatting sqref="G217">
    <cfRule type="duplicateValues" dxfId="9522" priority="5939"/>
  </conditionalFormatting>
  <conditionalFormatting sqref="G217">
    <cfRule type="duplicateValues" dxfId="9521" priority="5938"/>
  </conditionalFormatting>
  <conditionalFormatting sqref="G217">
    <cfRule type="duplicateValues" dxfId="9520" priority="5937"/>
  </conditionalFormatting>
  <conditionalFormatting sqref="G217">
    <cfRule type="duplicateValues" dxfId="9519" priority="5936"/>
  </conditionalFormatting>
  <conditionalFormatting sqref="G217">
    <cfRule type="duplicateValues" dxfId="9518" priority="5935"/>
  </conditionalFormatting>
  <conditionalFormatting sqref="G217">
    <cfRule type="duplicateValues" dxfId="9517" priority="5934"/>
  </conditionalFormatting>
  <conditionalFormatting sqref="G217">
    <cfRule type="duplicateValues" dxfId="9516" priority="5933"/>
  </conditionalFormatting>
  <conditionalFormatting sqref="G217">
    <cfRule type="duplicateValues" dxfId="9515" priority="5932"/>
  </conditionalFormatting>
  <conditionalFormatting sqref="G217">
    <cfRule type="duplicateValues" dxfId="9514" priority="5931"/>
  </conditionalFormatting>
  <conditionalFormatting sqref="G217">
    <cfRule type="duplicateValues" dxfId="9513" priority="5930"/>
  </conditionalFormatting>
  <conditionalFormatting sqref="G217">
    <cfRule type="duplicateValues" dxfId="9512" priority="5929"/>
  </conditionalFormatting>
  <conditionalFormatting sqref="G217">
    <cfRule type="duplicateValues" dxfId="9511" priority="5928"/>
  </conditionalFormatting>
  <conditionalFormatting sqref="G217">
    <cfRule type="duplicateValues" dxfId="9510" priority="5927"/>
  </conditionalFormatting>
  <conditionalFormatting sqref="G217">
    <cfRule type="duplicateValues" dxfId="9509" priority="5926"/>
  </conditionalFormatting>
  <conditionalFormatting sqref="G217">
    <cfRule type="duplicateValues" dxfId="9508" priority="5925"/>
  </conditionalFormatting>
  <conditionalFormatting sqref="G217">
    <cfRule type="duplicateValues" dxfId="9507" priority="5924"/>
  </conditionalFormatting>
  <conditionalFormatting sqref="G217">
    <cfRule type="duplicateValues" dxfId="9506" priority="5923"/>
  </conditionalFormatting>
  <conditionalFormatting sqref="G217">
    <cfRule type="duplicateValues" dxfId="9505" priority="5922"/>
  </conditionalFormatting>
  <conditionalFormatting sqref="G217">
    <cfRule type="duplicateValues" dxfId="9504" priority="5921"/>
  </conditionalFormatting>
  <conditionalFormatting sqref="G217">
    <cfRule type="duplicateValues" dxfId="9503" priority="5920"/>
  </conditionalFormatting>
  <conditionalFormatting sqref="G217">
    <cfRule type="duplicateValues" dxfId="9502" priority="5919"/>
  </conditionalFormatting>
  <conditionalFormatting sqref="G217">
    <cfRule type="duplicateValues" dxfId="9501" priority="5918"/>
  </conditionalFormatting>
  <conditionalFormatting sqref="G217">
    <cfRule type="duplicateValues" dxfId="9500" priority="5917"/>
  </conditionalFormatting>
  <conditionalFormatting sqref="G217">
    <cfRule type="duplicateValues" dxfId="9499" priority="5916"/>
  </conditionalFormatting>
  <conditionalFormatting sqref="G217">
    <cfRule type="duplicateValues" dxfId="9498" priority="5915"/>
  </conditionalFormatting>
  <conditionalFormatting sqref="G217">
    <cfRule type="duplicateValues" dxfId="9497" priority="5914"/>
  </conditionalFormatting>
  <conditionalFormatting sqref="G217">
    <cfRule type="duplicateValues" dxfId="9496" priority="5913"/>
  </conditionalFormatting>
  <conditionalFormatting sqref="G217">
    <cfRule type="duplicateValues" dxfId="9495" priority="5912"/>
  </conditionalFormatting>
  <conditionalFormatting sqref="G217">
    <cfRule type="duplicateValues" dxfId="9494" priority="5911"/>
  </conditionalFormatting>
  <conditionalFormatting sqref="G217">
    <cfRule type="duplicateValues" dxfId="9493" priority="5910"/>
  </conditionalFormatting>
  <conditionalFormatting sqref="G217">
    <cfRule type="duplicateValues" dxfId="9492" priority="5909"/>
  </conditionalFormatting>
  <conditionalFormatting sqref="G217">
    <cfRule type="duplicateValues" dxfId="9491" priority="5908"/>
  </conditionalFormatting>
  <conditionalFormatting sqref="G217">
    <cfRule type="duplicateValues" dxfId="9490" priority="5907"/>
  </conditionalFormatting>
  <conditionalFormatting sqref="G217">
    <cfRule type="duplicateValues" dxfId="9489" priority="5906"/>
  </conditionalFormatting>
  <conditionalFormatting sqref="G217">
    <cfRule type="duplicateValues" dxfId="9488" priority="5905"/>
  </conditionalFormatting>
  <conditionalFormatting sqref="G217">
    <cfRule type="duplicateValues" dxfId="9487" priority="5904"/>
  </conditionalFormatting>
  <conditionalFormatting sqref="G217">
    <cfRule type="duplicateValues" dxfId="9486" priority="5903"/>
  </conditionalFormatting>
  <conditionalFormatting sqref="G217">
    <cfRule type="duplicateValues" dxfId="9485" priority="5902"/>
  </conditionalFormatting>
  <conditionalFormatting sqref="G217">
    <cfRule type="duplicateValues" dxfId="9484" priority="5901"/>
  </conditionalFormatting>
  <conditionalFormatting sqref="G217">
    <cfRule type="duplicateValues" dxfId="9483" priority="5900"/>
  </conditionalFormatting>
  <conditionalFormatting sqref="G217">
    <cfRule type="duplicateValues" dxfId="9482" priority="5899"/>
  </conditionalFormatting>
  <conditionalFormatting sqref="G217">
    <cfRule type="duplicateValues" dxfId="9481" priority="5898"/>
  </conditionalFormatting>
  <conditionalFormatting sqref="G217">
    <cfRule type="duplicateValues" dxfId="9480" priority="5897"/>
  </conditionalFormatting>
  <conditionalFormatting sqref="G217">
    <cfRule type="duplicateValues" dxfId="9479" priority="5896"/>
  </conditionalFormatting>
  <conditionalFormatting sqref="G217">
    <cfRule type="duplicateValues" dxfId="9478" priority="5895"/>
  </conditionalFormatting>
  <conditionalFormatting sqref="G217">
    <cfRule type="duplicateValues" dxfId="9477" priority="5894"/>
  </conditionalFormatting>
  <conditionalFormatting sqref="G217">
    <cfRule type="duplicateValues" dxfId="9476" priority="5893"/>
  </conditionalFormatting>
  <conditionalFormatting sqref="G217">
    <cfRule type="duplicateValues" dxfId="9475" priority="5892"/>
  </conditionalFormatting>
  <conditionalFormatting sqref="G217">
    <cfRule type="duplicateValues" dxfId="9474" priority="5891"/>
  </conditionalFormatting>
  <conditionalFormatting sqref="G217">
    <cfRule type="duplicateValues" dxfId="9473" priority="5890"/>
  </conditionalFormatting>
  <conditionalFormatting sqref="G217">
    <cfRule type="duplicateValues" dxfId="9472" priority="5889"/>
  </conditionalFormatting>
  <conditionalFormatting sqref="G217">
    <cfRule type="duplicateValues" dxfId="9471" priority="5888"/>
  </conditionalFormatting>
  <conditionalFormatting sqref="G217">
    <cfRule type="duplicateValues" dxfId="9470" priority="5887"/>
  </conditionalFormatting>
  <conditionalFormatting sqref="G217">
    <cfRule type="duplicateValues" dxfId="9469" priority="5886"/>
  </conditionalFormatting>
  <conditionalFormatting sqref="G217">
    <cfRule type="duplicateValues" dxfId="9468" priority="5885"/>
  </conditionalFormatting>
  <conditionalFormatting sqref="G217">
    <cfRule type="duplicateValues" dxfId="9467" priority="5884"/>
  </conditionalFormatting>
  <conditionalFormatting sqref="G217">
    <cfRule type="duplicateValues" dxfId="9466" priority="5883"/>
  </conditionalFormatting>
  <conditionalFormatting sqref="G217">
    <cfRule type="duplicateValues" dxfId="9465" priority="5882"/>
  </conditionalFormatting>
  <conditionalFormatting sqref="G218">
    <cfRule type="duplicateValues" dxfId="9464" priority="5881"/>
  </conditionalFormatting>
  <conditionalFormatting sqref="G219">
    <cfRule type="duplicateValues" dxfId="9463" priority="5880"/>
  </conditionalFormatting>
  <conditionalFormatting sqref="G219">
    <cfRule type="duplicateValues" dxfId="9462" priority="5879"/>
  </conditionalFormatting>
  <conditionalFormatting sqref="G219">
    <cfRule type="duplicateValues" dxfId="9461" priority="5878"/>
  </conditionalFormatting>
  <conditionalFormatting sqref="G219">
    <cfRule type="duplicateValues" dxfId="9460" priority="5877"/>
  </conditionalFormatting>
  <conditionalFormatting sqref="G219">
    <cfRule type="duplicateValues" dxfId="9459" priority="5876"/>
  </conditionalFormatting>
  <conditionalFormatting sqref="G219">
    <cfRule type="duplicateValues" dxfId="9458" priority="5875"/>
  </conditionalFormatting>
  <conditionalFormatting sqref="G219">
    <cfRule type="duplicateValues" dxfId="9457" priority="5874"/>
  </conditionalFormatting>
  <conditionalFormatting sqref="G219">
    <cfRule type="duplicateValues" dxfId="9456" priority="5873"/>
  </conditionalFormatting>
  <conditionalFormatting sqref="G219">
    <cfRule type="duplicateValues" dxfId="9455" priority="5872"/>
  </conditionalFormatting>
  <conditionalFormatting sqref="G219">
    <cfRule type="duplicateValues" dxfId="9454" priority="5871"/>
  </conditionalFormatting>
  <conditionalFormatting sqref="G219">
    <cfRule type="duplicateValues" dxfId="9453" priority="5870"/>
  </conditionalFormatting>
  <conditionalFormatting sqref="G219">
    <cfRule type="duplicateValues" dxfId="9452" priority="5869"/>
  </conditionalFormatting>
  <conditionalFormatting sqref="G219">
    <cfRule type="duplicateValues" dxfId="9451" priority="5868"/>
  </conditionalFormatting>
  <conditionalFormatting sqref="G219">
    <cfRule type="duplicateValues" dxfId="9450" priority="5867"/>
  </conditionalFormatting>
  <conditionalFormatting sqref="G219">
    <cfRule type="duplicateValues" dxfId="9449" priority="5866"/>
  </conditionalFormatting>
  <conditionalFormatting sqref="G219">
    <cfRule type="duplicateValues" dxfId="9448" priority="5865"/>
  </conditionalFormatting>
  <conditionalFormatting sqref="G219">
    <cfRule type="duplicateValues" dxfId="9447" priority="5864"/>
  </conditionalFormatting>
  <conditionalFormatting sqref="G219">
    <cfRule type="duplicateValues" dxfId="9446" priority="5863"/>
  </conditionalFormatting>
  <conditionalFormatting sqref="G219">
    <cfRule type="duplicateValues" dxfId="9445" priority="5862"/>
  </conditionalFormatting>
  <conditionalFormatting sqref="G219">
    <cfRule type="duplicateValues" dxfId="9444" priority="5861"/>
  </conditionalFormatting>
  <conditionalFormatting sqref="G219">
    <cfRule type="duplicateValues" dxfId="9443" priority="5860"/>
  </conditionalFormatting>
  <conditionalFormatting sqref="G219">
    <cfRule type="duplicateValues" dxfId="9442" priority="5859"/>
  </conditionalFormatting>
  <conditionalFormatting sqref="G219">
    <cfRule type="duplicateValues" dxfId="9441" priority="5858"/>
  </conditionalFormatting>
  <conditionalFormatting sqref="G219">
    <cfRule type="duplicateValues" dxfId="9440" priority="5857"/>
  </conditionalFormatting>
  <conditionalFormatting sqref="G219">
    <cfRule type="duplicateValues" dxfId="9439" priority="5856"/>
  </conditionalFormatting>
  <conditionalFormatting sqref="G219">
    <cfRule type="duplicateValues" dxfId="9438" priority="5855"/>
  </conditionalFormatting>
  <conditionalFormatting sqref="G219">
    <cfRule type="duplicateValues" dxfId="9437" priority="5854"/>
  </conditionalFormatting>
  <conditionalFormatting sqref="G219">
    <cfRule type="duplicateValues" dxfId="9436" priority="5853"/>
  </conditionalFormatting>
  <conditionalFormatting sqref="G219">
    <cfRule type="duplicateValues" dxfId="9435" priority="5852"/>
  </conditionalFormatting>
  <conditionalFormatting sqref="G219">
    <cfRule type="duplicateValues" dxfId="9434" priority="5851"/>
  </conditionalFormatting>
  <conditionalFormatting sqref="G219">
    <cfRule type="duplicateValues" dxfId="9433" priority="5850"/>
  </conditionalFormatting>
  <conditionalFormatting sqref="G219">
    <cfRule type="duplicateValues" dxfId="9432" priority="5849"/>
  </conditionalFormatting>
  <conditionalFormatting sqref="G219">
    <cfRule type="duplicateValues" dxfId="9431" priority="5848"/>
  </conditionalFormatting>
  <conditionalFormatting sqref="G219">
    <cfRule type="duplicateValues" dxfId="9430" priority="5847"/>
  </conditionalFormatting>
  <conditionalFormatting sqref="G219">
    <cfRule type="duplicateValues" dxfId="9429" priority="5846"/>
  </conditionalFormatting>
  <conditionalFormatting sqref="G219">
    <cfRule type="duplicateValues" dxfId="9428" priority="5845"/>
  </conditionalFormatting>
  <conditionalFormatting sqref="G219">
    <cfRule type="duplicateValues" dxfId="9427" priority="5844"/>
  </conditionalFormatting>
  <conditionalFormatting sqref="G219">
    <cfRule type="duplicateValues" dxfId="9426" priority="5843"/>
  </conditionalFormatting>
  <conditionalFormatting sqref="G219">
    <cfRule type="duplicateValues" dxfId="9425" priority="5842"/>
  </conditionalFormatting>
  <conditionalFormatting sqref="G219">
    <cfRule type="duplicateValues" dxfId="9424" priority="5841"/>
  </conditionalFormatting>
  <conditionalFormatting sqref="G219">
    <cfRule type="duplicateValues" dxfId="9423" priority="5840"/>
  </conditionalFormatting>
  <conditionalFormatting sqref="G219">
    <cfRule type="duplicateValues" dxfId="9422" priority="5839"/>
  </conditionalFormatting>
  <conditionalFormatting sqref="G219">
    <cfRule type="duplicateValues" dxfId="9421" priority="5838"/>
  </conditionalFormatting>
  <conditionalFormatting sqref="G219">
    <cfRule type="duplicateValues" dxfId="9420" priority="5837"/>
  </conditionalFormatting>
  <conditionalFormatting sqref="G219">
    <cfRule type="duplicateValues" dxfId="9419" priority="5836"/>
  </conditionalFormatting>
  <conditionalFormatting sqref="G219">
    <cfRule type="duplicateValues" dxfId="9418" priority="5835"/>
  </conditionalFormatting>
  <conditionalFormatting sqref="G219">
    <cfRule type="duplicateValues" dxfId="9417" priority="5834"/>
  </conditionalFormatting>
  <conditionalFormatting sqref="G219">
    <cfRule type="duplicateValues" dxfId="9416" priority="5833"/>
  </conditionalFormatting>
  <conditionalFormatting sqref="G219">
    <cfRule type="duplicateValues" dxfId="9415" priority="5832"/>
  </conditionalFormatting>
  <conditionalFormatting sqref="G219">
    <cfRule type="duplicateValues" dxfId="9414" priority="5831"/>
  </conditionalFormatting>
  <conditionalFormatting sqref="G219">
    <cfRule type="duplicateValues" dxfId="9413" priority="5830"/>
  </conditionalFormatting>
  <conditionalFormatting sqref="G219">
    <cfRule type="duplicateValues" dxfId="9412" priority="5829"/>
  </conditionalFormatting>
  <conditionalFormatting sqref="G219">
    <cfRule type="duplicateValues" dxfId="9411" priority="5828"/>
  </conditionalFormatting>
  <conditionalFormatting sqref="G219">
    <cfRule type="duplicateValues" dxfId="9410" priority="5827"/>
  </conditionalFormatting>
  <conditionalFormatting sqref="G219">
    <cfRule type="duplicateValues" dxfId="9409" priority="5826"/>
  </conditionalFormatting>
  <conditionalFormatting sqref="G219">
    <cfRule type="duplicateValues" dxfId="9408" priority="5825"/>
  </conditionalFormatting>
  <conditionalFormatting sqref="G219">
    <cfRule type="duplicateValues" dxfId="9407" priority="5824"/>
  </conditionalFormatting>
  <conditionalFormatting sqref="G219">
    <cfRule type="duplicateValues" dxfId="9406" priority="5823"/>
  </conditionalFormatting>
  <conditionalFormatting sqref="G219">
    <cfRule type="duplicateValues" dxfId="9405" priority="5822"/>
  </conditionalFormatting>
  <conditionalFormatting sqref="G219">
    <cfRule type="duplicateValues" dxfId="9404" priority="5821"/>
  </conditionalFormatting>
  <conditionalFormatting sqref="G219">
    <cfRule type="duplicateValues" dxfId="9403" priority="5820"/>
  </conditionalFormatting>
  <conditionalFormatting sqref="G219">
    <cfRule type="duplicateValues" dxfId="9402" priority="5819"/>
  </conditionalFormatting>
  <conditionalFormatting sqref="G219">
    <cfRule type="duplicateValues" dxfId="9401" priority="5818"/>
  </conditionalFormatting>
  <conditionalFormatting sqref="G219">
    <cfRule type="duplicateValues" dxfId="9400" priority="5817"/>
  </conditionalFormatting>
  <conditionalFormatting sqref="G219">
    <cfRule type="duplicateValues" dxfId="9399" priority="5816"/>
  </conditionalFormatting>
  <conditionalFormatting sqref="G219">
    <cfRule type="duplicateValues" dxfId="9398" priority="5815"/>
  </conditionalFormatting>
  <conditionalFormatting sqref="G219">
    <cfRule type="duplicateValues" dxfId="9397" priority="5814"/>
  </conditionalFormatting>
  <conditionalFormatting sqref="G219">
    <cfRule type="duplicateValues" dxfId="9396" priority="5813"/>
  </conditionalFormatting>
  <conditionalFormatting sqref="G219">
    <cfRule type="duplicateValues" dxfId="9395" priority="5812"/>
  </conditionalFormatting>
  <conditionalFormatting sqref="G220">
    <cfRule type="duplicateValues" dxfId="9394" priority="5811"/>
  </conditionalFormatting>
  <conditionalFormatting sqref="G218">
    <cfRule type="duplicateValues" dxfId="9393" priority="5810"/>
  </conditionalFormatting>
  <conditionalFormatting sqref="G218">
    <cfRule type="duplicateValues" dxfId="9392" priority="5809"/>
  </conditionalFormatting>
  <conditionalFormatting sqref="G218">
    <cfRule type="duplicateValues" dxfId="9391" priority="5808"/>
  </conditionalFormatting>
  <conditionalFormatting sqref="G218">
    <cfRule type="duplicateValues" dxfId="9390" priority="5807"/>
  </conditionalFormatting>
  <conditionalFormatting sqref="G218">
    <cfRule type="duplicateValues" dxfId="9389" priority="5806"/>
  </conditionalFormatting>
  <conditionalFormatting sqref="G218">
    <cfRule type="duplicateValues" dxfId="9388" priority="5805"/>
  </conditionalFormatting>
  <conditionalFormatting sqref="G218">
    <cfRule type="duplicateValues" dxfId="9387" priority="5804"/>
  </conditionalFormatting>
  <conditionalFormatting sqref="G218">
    <cfRule type="duplicateValues" dxfId="9386" priority="5803"/>
  </conditionalFormatting>
  <conditionalFormatting sqref="G218">
    <cfRule type="duplicateValues" dxfId="9385" priority="5802"/>
  </conditionalFormatting>
  <conditionalFormatting sqref="G218">
    <cfRule type="duplicateValues" dxfId="9384" priority="5801"/>
  </conditionalFormatting>
  <conditionalFormatting sqref="G218">
    <cfRule type="duplicateValues" dxfId="9383" priority="5800"/>
  </conditionalFormatting>
  <conditionalFormatting sqref="G218">
    <cfRule type="duplicateValues" dxfId="9382" priority="5799"/>
  </conditionalFormatting>
  <conditionalFormatting sqref="G218">
    <cfRule type="duplicateValues" dxfId="9381" priority="5798"/>
  </conditionalFormatting>
  <conditionalFormatting sqref="G218">
    <cfRule type="duplicateValues" dxfId="9380" priority="5797"/>
  </conditionalFormatting>
  <conditionalFormatting sqref="G218">
    <cfRule type="duplicateValues" dxfId="9379" priority="5796"/>
  </conditionalFormatting>
  <conditionalFormatting sqref="G218">
    <cfRule type="duplicateValues" dxfId="9378" priority="5795"/>
  </conditionalFormatting>
  <conditionalFormatting sqref="G218">
    <cfRule type="duplicateValues" dxfId="9377" priority="5794"/>
  </conditionalFormatting>
  <conditionalFormatting sqref="G218">
    <cfRule type="duplicateValues" dxfId="9376" priority="5793"/>
  </conditionalFormatting>
  <conditionalFormatting sqref="G218">
    <cfRule type="duplicateValues" dxfId="9375" priority="5792"/>
  </conditionalFormatting>
  <conditionalFormatting sqref="G218">
    <cfRule type="duplicateValues" dxfId="9374" priority="5791"/>
  </conditionalFormatting>
  <conditionalFormatting sqref="G218">
    <cfRule type="duplicateValues" dxfId="9373" priority="5790"/>
  </conditionalFormatting>
  <conditionalFormatting sqref="G218">
    <cfRule type="duplicateValues" dxfId="9372" priority="5789"/>
  </conditionalFormatting>
  <conditionalFormatting sqref="G218">
    <cfRule type="duplicateValues" dxfId="9371" priority="5788"/>
  </conditionalFormatting>
  <conditionalFormatting sqref="G218">
    <cfRule type="duplicateValues" dxfId="9370" priority="5787"/>
  </conditionalFormatting>
  <conditionalFormatting sqref="G218">
    <cfRule type="duplicateValues" dxfId="9369" priority="5786"/>
  </conditionalFormatting>
  <conditionalFormatting sqref="G218">
    <cfRule type="duplicateValues" dxfId="9368" priority="5785"/>
  </conditionalFormatting>
  <conditionalFormatting sqref="G218">
    <cfRule type="duplicateValues" dxfId="9367" priority="5784"/>
  </conditionalFormatting>
  <conditionalFormatting sqref="G218">
    <cfRule type="duplicateValues" dxfId="9366" priority="5783"/>
  </conditionalFormatting>
  <conditionalFormatting sqref="G218">
    <cfRule type="duplicateValues" dxfId="9365" priority="5782"/>
  </conditionalFormatting>
  <conditionalFormatting sqref="G218">
    <cfRule type="duplicateValues" dxfId="9364" priority="5781"/>
  </conditionalFormatting>
  <conditionalFormatting sqref="G218">
    <cfRule type="duplicateValues" dxfId="9363" priority="5780"/>
  </conditionalFormatting>
  <conditionalFormatting sqref="G218">
    <cfRule type="duplicateValues" dxfId="9362" priority="5779"/>
  </conditionalFormatting>
  <conditionalFormatting sqref="G218">
    <cfRule type="duplicateValues" dxfId="9361" priority="5778"/>
  </conditionalFormatting>
  <conditionalFormatting sqref="G218">
    <cfRule type="duplicateValues" dxfId="9360" priority="5777"/>
  </conditionalFormatting>
  <conditionalFormatting sqref="G218">
    <cfRule type="duplicateValues" dxfId="9359" priority="5776"/>
  </conditionalFormatting>
  <conditionalFormatting sqref="G218">
    <cfRule type="duplicateValues" dxfId="9358" priority="5775"/>
  </conditionalFormatting>
  <conditionalFormatting sqref="G218">
    <cfRule type="duplicateValues" dxfId="9357" priority="5774"/>
  </conditionalFormatting>
  <conditionalFormatting sqref="G218">
    <cfRule type="duplicateValues" dxfId="9356" priority="5773"/>
  </conditionalFormatting>
  <conditionalFormatting sqref="G218">
    <cfRule type="duplicateValues" dxfId="9355" priority="5772"/>
  </conditionalFormatting>
  <conditionalFormatting sqref="G218">
    <cfRule type="duplicateValues" dxfId="9354" priority="5771"/>
  </conditionalFormatting>
  <conditionalFormatting sqref="G218">
    <cfRule type="duplicateValues" dxfId="9353" priority="5770"/>
  </conditionalFormatting>
  <conditionalFormatting sqref="G218">
    <cfRule type="duplicateValues" dxfId="9352" priority="5769"/>
  </conditionalFormatting>
  <conditionalFormatting sqref="G218">
    <cfRule type="duplicateValues" dxfId="9351" priority="5768"/>
  </conditionalFormatting>
  <conditionalFormatting sqref="G218">
    <cfRule type="duplicateValues" dxfId="9350" priority="5767"/>
  </conditionalFormatting>
  <conditionalFormatting sqref="G218">
    <cfRule type="duplicateValues" dxfId="9349" priority="5766"/>
  </conditionalFormatting>
  <conditionalFormatting sqref="G218">
    <cfRule type="duplicateValues" dxfId="9348" priority="5765"/>
  </conditionalFormatting>
  <conditionalFormatting sqref="G218">
    <cfRule type="duplicateValues" dxfId="9347" priority="5764"/>
  </conditionalFormatting>
  <conditionalFormatting sqref="G218">
    <cfRule type="duplicateValues" dxfId="9346" priority="5763"/>
  </conditionalFormatting>
  <conditionalFormatting sqref="G218">
    <cfRule type="duplicateValues" dxfId="9345" priority="5762"/>
  </conditionalFormatting>
  <conditionalFormatting sqref="G218">
    <cfRule type="duplicateValues" dxfId="9344" priority="5761"/>
  </conditionalFormatting>
  <conditionalFormatting sqref="G218">
    <cfRule type="duplicateValues" dxfId="9343" priority="5760"/>
  </conditionalFormatting>
  <conditionalFormatting sqref="G218">
    <cfRule type="duplicateValues" dxfId="9342" priority="5759"/>
  </conditionalFormatting>
  <conditionalFormatting sqref="G218">
    <cfRule type="duplicateValues" dxfId="9341" priority="5758"/>
  </conditionalFormatting>
  <conditionalFormatting sqref="G218">
    <cfRule type="duplicateValues" dxfId="9340" priority="5757"/>
  </conditionalFormatting>
  <conditionalFormatting sqref="G218">
    <cfRule type="duplicateValues" dxfId="9339" priority="5756"/>
  </conditionalFormatting>
  <conditionalFormatting sqref="G218">
    <cfRule type="duplicateValues" dxfId="9338" priority="5755"/>
  </conditionalFormatting>
  <conditionalFormatting sqref="G218">
    <cfRule type="duplicateValues" dxfId="9337" priority="5754"/>
  </conditionalFormatting>
  <conditionalFormatting sqref="G218">
    <cfRule type="duplicateValues" dxfId="9336" priority="5753"/>
  </conditionalFormatting>
  <conditionalFormatting sqref="G218">
    <cfRule type="duplicateValues" dxfId="9335" priority="5752"/>
  </conditionalFormatting>
  <conditionalFormatting sqref="G218">
    <cfRule type="duplicateValues" dxfId="9334" priority="5751"/>
  </conditionalFormatting>
  <conditionalFormatting sqref="G218">
    <cfRule type="duplicateValues" dxfId="9333" priority="5750"/>
  </conditionalFormatting>
  <conditionalFormatting sqref="G218">
    <cfRule type="duplicateValues" dxfId="9332" priority="5749"/>
  </conditionalFormatting>
  <conditionalFormatting sqref="G218">
    <cfRule type="duplicateValues" dxfId="9331" priority="5748"/>
  </conditionalFormatting>
  <conditionalFormatting sqref="G218">
    <cfRule type="duplicateValues" dxfId="9330" priority="5747"/>
  </conditionalFormatting>
  <conditionalFormatting sqref="G218">
    <cfRule type="duplicateValues" dxfId="9329" priority="5746"/>
  </conditionalFormatting>
  <conditionalFormatting sqref="G218">
    <cfRule type="duplicateValues" dxfId="9328" priority="5745"/>
  </conditionalFormatting>
  <conditionalFormatting sqref="G218">
    <cfRule type="duplicateValues" dxfId="9327" priority="5744"/>
  </conditionalFormatting>
  <conditionalFormatting sqref="G218">
    <cfRule type="duplicateValues" dxfId="9326" priority="5743"/>
  </conditionalFormatting>
  <conditionalFormatting sqref="G218">
    <cfRule type="duplicateValues" dxfId="9325" priority="5742"/>
  </conditionalFormatting>
  <conditionalFormatting sqref="G219">
    <cfRule type="duplicateValues" dxfId="9324" priority="5741"/>
  </conditionalFormatting>
  <conditionalFormatting sqref="G218">
    <cfRule type="duplicateValues" dxfId="9323" priority="5740"/>
  </conditionalFormatting>
  <conditionalFormatting sqref="G218">
    <cfRule type="duplicateValues" dxfId="9322" priority="5739"/>
  </conditionalFormatting>
  <conditionalFormatting sqref="G218">
    <cfRule type="duplicateValues" dxfId="9321" priority="5738"/>
  </conditionalFormatting>
  <conditionalFormatting sqref="G218">
    <cfRule type="duplicateValues" dxfId="9320" priority="5737"/>
  </conditionalFormatting>
  <conditionalFormatting sqref="G218">
    <cfRule type="duplicateValues" dxfId="9319" priority="5736"/>
  </conditionalFormatting>
  <conditionalFormatting sqref="G218">
    <cfRule type="duplicateValues" dxfId="9318" priority="5735"/>
  </conditionalFormatting>
  <conditionalFormatting sqref="G218">
    <cfRule type="duplicateValues" dxfId="9317" priority="5734"/>
  </conditionalFormatting>
  <conditionalFormatting sqref="G218">
    <cfRule type="duplicateValues" dxfId="9316" priority="5733"/>
  </conditionalFormatting>
  <conditionalFormatting sqref="G218">
    <cfRule type="duplicateValues" dxfId="9315" priority="5732"/>
  </conditionalFormatting>
  <conditionalFormatting sqref="G218">
    <cfRule type="duplicateValues" dxfId="9314" priority="5731"/>
  </conditionalFormatting>
  <conditionalFormatting sqref="G218">
    <cfRule type="duplicateValues" dxfId="9313" priority="5730"/>
  </conditionalFormatting>
  <conditionalFormatting sqref="G218">
    <cfRule type="duplicateValues" dxfId="9312" priority="5729"/>
  </conditionalFormatting>
  <conditionalFormatting sqref="G218">
    <cfRule type="duplicateValues" dxfId="9311" priority="5728"/>
  </conditionalFormatting>
  <conditionalFormatting sqref="G218">
    <cfRule type="duplicateValues" dxfId="9310" priority="5727"/>
  </conditionalFormatting>
  <conditionalFormatting sqref="G218">
    <cfRule type="duplicateValues" dxfId="9309" priority="5726"/>
  </conditionalFormatting>
  <conditionalFormatting sqref="G218">
    <cfRule type="duplicateValues" dxfId="9308" priority="5725"/>
  </conditionalFormatting>
  <conditionalFormatting sqref="G218">
    <cfRule type="duplicateValues" dxfId="9307" priority="5724"/>
  </conditionalFormatting>
  <conditionalFormatting sqref="G218">
    <cfRule type="duplicateValues" dxfId="9306" priority="5723"/>
  </conditionalFormatting>
  <conditionalFormatting sqref="G218">
    <cfRule type="duplicateValues" dxfId="9305" priority="5722"/>
  </conditionalFormatting>
  <conditionalFormatting sqref="G218">
    <cfRule type="duplicateValues" dxfId="9304" priority="5721"/>
  </conditionalFormatting>
  <conditionalFormatting sqref="G218">
    <cfRule type="duplicateValues" dxfId="9303" priority="5720"/>
  </conditionalFormatting>
  <conditionalFormatting sqref="G218">
    <cfRule type="duplicateValues" dxfId="9302" priority="5719"/>
  </conditionalFormatting>
  <conditionalFormatting sqref="G218">
    <cfRule type="duplicateValues" dxfId="9301" priority="5718"/>
  </conditionalFormatting>
  <conditionalFormatting sqref="G218">
    <cfRule type="duplicateValues" dxfId="9300" priority="5717"/>
  </conditionalFormatting>
  <conditionalFormatting sqref="G218">
    <cfRule type="duplicateValues" dxfId="9299" priority="5716"/>
  </conditionalFormatting>
  <conditionalFormatting sqref="G218">
    <cfRule type="duplicateValues" dxfId="9298" priority="5715"/>
  </conditionalFormatting>
  <conditionalFormatting sqref="G218">
    <cfRule type="duplicateValues" dxfId="9297" priority="5714"/>
  </conditionalFormatting>
  <conditionalFormatting sqref="G218">
    <cfRule type="duplicateValues" dxfId="9296" priority="5713"/>
  </conditionalFormatting>
  <conditionalFormatting sqref="G218">
    <cfRule type="duplicateValues" dxfId="9295" priority="5712"/>
  </conditionalFormatting>
  <conditionalFormatting sqref="G218">
    <cfRule type="duplicateValues" dxfId="9294" priority="5711"/>
  </conditionalFormatting>
  <conditionalFormatting sqref="G218">
    <cfRule type="duplicateValues" dxfId="9293" priority="5710"/>
  </conditionalFormatting>
  <conditionalFormatting sqref="G218">
    <cfRule type="duplicateValues" dxfId="9292" priority="5709"/>
  </conditionalFormatting>
  <conditionalFormatting sqref="G218">
    <cfRule type="duplicateValues" dxfId="9291" priority="5708"/>
  </conditionalFormatting>
  <conditionalFormatting sqref="G218">
    <cfRule type="duplicateValues" dxfId="9290" priority="5707"/>
  </conditionalFormatting>
  <conditionalFormatting sqref="G218">
    <cfRule type="duplicateValues" dxfId="9289" priority="5706"/>
  </conditionalFormatting>
  <conditionalFormatting sqref="G218">
    <cfRule type="duplicateValues" dxfId="9288" priority="5705"/>
  </conditionalFormatting>
  <conditionalFormatting sqref="G218">
    <cfRule type="duplicateValues" dxfId="9287" priority="5704"/>
  </conditionalFormatting>
  <conditionalFormatting sqref="G218">
    <cfRule type="duplicateValues" dxfId="9286" priority="5703"/>
  </conditionalFormatting>
  <conditionalFormatting sqref="G218">
    <cfRule type="duplicateValues" dxfId="9285" priority="5702"/>
  </conditionalFormatting>
  <conditionalFormatting sqref="G218">
    <cfRule type="duplicateValues" dxfId="9284" priority="5701"/>
  </conditionalFormatting>
  <conditionalFormatting sqref="G218">
    <cfRule type="duplicateValues" dxfId="9283" priority="5700"/>
  </conditionalFormatting>
  <conditionalFormatting sqref="G218">
    <cfRule type="duplicateValues" dxfId="9282" priority="5699"/>
  </conditionalFormatting>
  <conditionalFormatting sqref="G218">
    <cfRule type="duplicateValues" dxfId="9281" priority="5698"/>
  </conditionalFormatting>
  <conditionalFormatting sqref="G218">
    <cfRule type="duplicateValues" dxfId="9280" priority="5697"/>
  </conditionalFormatting>
  <conditionalFormatting sqref="G218">
    <cfRule type="duplicateValues" dxfId="9279" priority="5696"/>
  </conditionalFormatting>
  <conditionalFormatting sqref="G218">
    <cfRule type="duplicateValues" dxfId="9278" priority="5695"/>
  </conditionalFormatting>
  <conditionalFormatting sqref="G218">
    <cfRule type="duplicateValues" dxfId="9277" priority="5694"/>
  </conditionalFormatting>
  <conditionalFormatting sqref="G218">
    <cfRule type="duplicateValues" dxfId="9276" priority="5693"/>
  </conditionalFormatting>
  <conditionalFormatting sqref="G218">
    <cfRule type="duplicateValues" dxfId="9275" priority="5692"/>
  </conditionalFormatting>
  <conditionalFormatting sqref="G218">
    <cfRule type="duplicateValues" dxfId="9274" priority="5691"/>
  </conditionalFormatting>
  <conditionalFormatting sqref="G218">
    <cfRule type="duplicateValues" dxfId="9273" priority="5690"/>
  </conditionalFormatting>
  <conditionalFormatting sqref="G218">
    <cfRule type="duplicateValues" dxfId="9272" priority="5689"/>
  </conditionalFormatting>
  <conditionalFormatting sqref="G218">
    <cfRule type="duplicateValues" dxfId="9271" priority="5688"/>
  </conditionalFormatting>
  <conditionalFormatting sqref="G218">
    <cfRule type="duplicateValues" dxfId="9270" priority="5687"/>
  </conditionalFormatting>
  <conditionalFormatting sqref="G218">
    <cfRule type="duplicateValues" dxfId="9269" priority="5686"/>
  </conditionalFormatting>
  <conditionalFormatting sqref="G218">
    <cfRule type="duplicateValues" dxfId="9268" priority="5685"/>
  </conditionalFormatting>
  <conditionalFormatting sqref="G218">
    <cfRule type="duplicateValues" dxfId="9267" priority="5684"/>
  </conditionalFormatting>
  <conditionalFormatting sqref="G218">
    <cfRule type="duplicateValues" dxfId="9266" priority="5683"/>
  </conditionalFormatting>
  <conditionalFormatting sqref="G218">
    <cfRule type="duplicateValues" dxfId="9265" priority="5682"/>
  </conditionalFormatting>
  <conditionalFormatting sqref="G218">
    <cfRule type="duplicateValues" dxfId="9264" priority="5681"/>
  </conditionalFormatting>
  <conditionalFormatting sqref="G218">
    <cfRule type="duplicateValues" dxfId="9263" priority="5680"/>
  </conditionalFormatting>
  <conditionalFormatting sqref="G218">
    <cfRule type="duplicateValues" dxfId="9262" priority="5679"/>
  </conditionalFormatting>
  <conditionalFormatting sqref="G218">
    <cfRule type="duplicateValues" dxfId="9261" priority="5678"/>
  </conditionalFormatting>
  <conditionalFormatting sqref="G218">
    <cfRule type="duplicateValues" dxfId="9260" priority="5677"/>
  </conditionalFormatting>
  <conditionalFormatting sqref="G218">
    <cfRule type="duplicateValues" dxfId="9259" priority="5676"/>
  </conditionalFormatting>
  <conditionalFormatting sqref="G218">
    <cfRule type="duplicateValues" dxfId="9258" priority="5675"/>
  </conditionalFormatting>
  <conditionalFormatting sqref="G218">
    <cfRule type="duplicateValues" dxfId="9257" priority="5674"/>
  </conditionalFormatting>
  <conditionalFormatting sqref="G218">
    <cfRule type="duplicateValues" dxfId="9256" priority="5673"/>
  </conditionalFormatting>
  <conditionalFormatting sqref="G218">
    <cfRule type="duplicateValues" dxfId="9255" priority="5672"/>
  </conditionalFormatting>
  <conditionalFormatting sqref="G219">
    <cfRule type="duplicateValues" dxfId="9254" priority="5671"/>
  </conditionalFormatting>
  <conditionalFormatting sqref="G217">
    <cfRule type="duplicateValues" dxfId="9253" priority="5670"/>
  </conditionalFormatting>
  <conditionalFormatting sqref="G217">
    <cfRule type="duplicateValues" dxfId="9252" priority="5669"/>
  </conditionalFormatting>
  <conditionalFormatting sqref="G217">
    <cfRule type="duplicateValues" dxfId="9251" priority="5668"/>
  </conditionalFormatting>
  <conditionalFormatting sqref="G217">
    <cfRule type="duplicateValues" dxfId="9250" priority="5667"/>
  </conditionalFormatting>
  <conditionalFormatting sqref="G217">
    <cfRule type="duplicateValues" dxfId="9249" priority="5666"/>
  </conditionalFormatting>
  <conditionalFormatting sqref="G217">
    <cfRule type="duplicateValues" dxfId="9248" priority="5665"/>
  </conditionalFormatting>
  <conditionalFormatting sqref="G217">
    <cfRule type="duplicateValues" dxfId="9247" priority="5664"/>
  </conditionalFormatting>
  <conditionalFormatting sqref="G217">
    <cfRule type="duplicateValues" dxfId="9246" priority="5663"/>
  </conditionalFormatting>
  <conditionalFormatting sqref="G217">
    <cfRule type="duplicateValues" dxfId="9245" priority="5662"/>
  </conditionalFormatting>
  <conditionalFormatting sqref="G217">
    <cfRule type="duplicateValues" dxfId="9244" priority="5661"/>
  </conditionalFormatting>
  <conditionalFormatting sqref="G217">
    <cfRule type="duplicateValues" dxfId="9243" priority="5660"/>
  </conditionalFormatting>
  <conditionalFormatting sqref="G217">
    <cfRule type="duplicateValues" dxfId="9242" priority="5659"/>
  </conditionalFormatting>
  <conditionalFormatting sqref="G217">
    <cfRule type="duplicateValues" dxfId="9241" priority="5658"/>
  </conditionalFormatting>
  <conditionalFormatting sqref="G217">
    <cfRule type="duplicateValues" dxfId="9240" priority="5657"/>
  </conditionalFormatting>
  <conditionalFormatting sqref="G217">
    <cfRule type="duplicateValues" dxfId="9239" priority="5656"/>
  </conditionalFormatting>
  <conditionalFormatting sqref="G217">
    <cfRule type="duplicateValues" dxfId="9238" priority="5655"/>
  </conditionalFormatting>
  <conditionalFormatting sqref="G217">
    <cfRule type="duplicateValues" dxfId="9237" priority="5654"/>
  </conditionalFormatting>
  <conditionalFormatting sqref="G217">
    <cfRule type="duplicateValues" dxfId="9236" priority="5653"/>
  </conditionalFormatting>
  <conditionalFormatting sqref="G217">
    <cfRule type="duplicateValues" dxfId="9235" priority="5652"/>
  </conditionalFormatting>
  <conditionalFormatting sqref="G217">
    <cfRule type="duplicateValues" dxfId="9234" priority="5651"/>
  </conditionalFormatting>
  <conditionalFormatting sqref="G217">
    <cfRule type="duplicateValues" dxfId="9233" priority="5650"/>
  </conditionalFormatting>
  <conditionalFormatting sqref="G217">
    <cfRule type="duplicateValues" dxfId="9232" priority="5649"/>
  </conditionalFormatting>
  <conditionalFormatting sqref="G217">
    <cfRule type="duplicateValues" dxfId="9231" priority="5648"/>
  </conditionalFormatting>
  <conditionalFormatting sqref="G217">
    <cfRule type="duplicateValues" dxfId="9230" priority="5647"/>
  </conditionalFormatting>
  <conditionalFormatting sqref="G217">
    <cfRule type="duplicateValues" dxfId="9229" priority="5646"/>
  </conditionalFormatting>
  <conditionalFormatting sqref="G217">
    <cfRule type="duplicateValues" dxfId="9228" priority="5645"/>
  </conditionalFormatting>
  <conditionalFormatting sqref="G217">
    <cfRule type="duplicateValues" dxfId="9227" priority="5644"/>
  </conditionalFormatting>
  <conditionalFormatting sqref="G217">
    <cfRule type="duplicateValues" dxfId="9226" priority="5643"/>
  </conditionalFormatting>
  <conditionalFormatting sqref="G217">
    <cfRule type="duplicateValues" dxfId="9225" priority="5642"/>
  </conditionalFormatting>
  <conditionalFormatting sqref="G217">
    <cfRule type="duplicateValues" dxfId="9224" priority="5641"/>
  </conditionalFormatting>
  <conditionalFormatting sqref="G217">
    <cfRule type="duplicateValues" dxfId="9223" priority="5640"/>
  </conditionalFormatting>
  <conditionalFormatting sqref="G217">
    <cfRule type="duplicateValues" dxfId="9222" priority="5639"/>
  </conditionalFormatting>
  <conditionalFormatting sqref="G217">
    <cfRule type="duplicateValues" dxfId="9221" priority="5638"/>
  </conditionalFormatting>
  <conditionalFormatting sqref="G217">
    <cfRule type="duplicateValues" dxfId="9220" priority="5637"/>
  </conditionalFormatting>
  <conditionalFormatting sqref="G217">
    <cfRule type="duplicateValues" dxfId="9219" priority="5636"/>
  </conditionalFormatting>
  <conditionalFormatting sqref="G217">
    <cfRule type="duplicateValues" dxfId="9218" priority="5635"/>
  </conditionalFormatting>
  <conditionalFormatting sqref="G217">
    <cfRule type="duplicateValues" dxfId="9217" priority="5634"/>
  </conditionalFormatting>
  <conditionalFormatting sqref="G217">
    <cfRule type="duplicateValues" dxfId="9216" priority="5633"/>
  </conditionalFormatting>
  <conditionalFormatting sqref="G217">
    <cfRule type="duplicateValues" dxfId="9215" priority="5632"/>
  </conditionalFormatting>
  <conditionalFormatting sqref="G217">
    <cfRule type="duplicateValues" dxfId="9214" priority="5631"/>
  </conditionalFormatting>
  <conditionalFormatting sqref="G217">
    <cfRule type="duplicateValues" dxfId="9213" priority="5630"/>
  </conditionalFormatting>
  <conditionalFormatting sqref="G217">
    <cfRule type="duplicateValues" dxfId="9212" priority="5629"/>
  </conditionalFormatting>
  <conditionalFormatting sqref="G217">
    <cfRule type="duplicateValues" dxfId="9211" priority="5628"/>
  </conditionalFormatting>
  <conditionalFormatting sqref="G217">
    <cfRule type="duplicateValues" dxfId="9210" priority="5627"/>
  </conditionalFormatting>
  <conditionalFormatting sqref="G217">
    <cfRule type="duplicateValues" dxfId="9209" priority="5626"/>
  </conditionalFormatting>
  <conditionalFormatting sqref="G217">
    <cfRule type="duplicateValues" dxfId="9208" priority="5625"/>
  </conditionalFormatting>
  <conditionalFormatting sqref="G217">
    <cfRule type="duplicateValues" dxfId="9207" priority="5624"/>
  </conditionalFormatting>
  <conditionalFormatting sqref="G217">
    <cfRule type="duplicateValues" dxfId="9206" priority="5623"/>
  </conditionalFormatting>
  <conditionalFormatting sqref="G217">
    <cfRule type="duplicateValues" dxfId="9205" priority="5622"/>
  </conditionalFormatting>
  <conditionalFormatting sqref="G217">
    <cfRule type="duplicateValues" dxfId="9204" priority="5621"/>
  </conditionalFormatting>
  <conditionalFormatting sqref="G217">
    <cfRule type="duplicateValues" dxfId="9203" priority="5620"/>
  </conditionalFormatting>
  <conditionalFormatting sqref="G217">
    <cfRule type="duplicateValues" dxfId="9202" priority="5619"/>
  </conditionalFormatting>
  <conditionalFormatting sqref="G217">
    <cfRule type="duplicateValues" dxfId="9201" priority="5618"/>
  </conditionalFormatting>
  <conditionalFormatting sqref="G217">
    <cfRule type="duplicateValues" dxfId="9200" priority="5617"/>
  </conditionalFormatting>
  <conditionalFormatting sqref="G217">
    <cfRule type="duplicateValues" dxfId="9199" priority="5616"/>
  </conditionalFormatting>
  <conditionalFormatting sqref="G217">
    <cfRule type="duplicateValues" dxfId="9198" priority="5615"/>
  </conditionalFormatting>
  <conditionalFormatting sqref="G217">
    <cfRule type="duplicateValues" dxfId="9197" priority="5614"/>
  </conditionalFormatting>
  <conditionalFormatting sqref="G217">
    <cfRule type="duplicateValues" dxfId="9196" priority="5613"/>
  </conditionalFormatting>
  <conditionalFormatting sqref="G217">
    <cfRule type="duplicateValues" dxfId="9195" priority="5612"/>
  </conditionalFormatting>
  <conditionalFormatting sqref="G217">
    <cfRule type="duplicateValues" dxfId="9194" priority="5611"/>
  </conditionalFormatting>
  <conditionalFormatting sqref="G217">
    <cfRule type="duplicateValues" dxfId="9193" priority="5610"/>
  </conditionalFormatting>
  <conditionalFormatting sqref="G217">
    <cfRule type="duplicateValues" dxfId="9192" priority="5609"/>
  </conditionalFormatting>
  <conditionalFormatting sqref="G217">
    <cfRule type="duplicateValues" dxfId="9191" priority="5608"/>
  </conditionalFormatting>
  <conditionalFormatting sqref="G217">
    <cfRule type="duplicateValues" dxfId="9190" priority="5607"/>
  </conditionalFormatting>
  <conditionalFormatting sqref="G217">
    <cfRule type="duplicateValues" dxfId="9189" priority="5606"/>
  </conditionalFormatting>
  <conditionalFormatting sqref="G217">
    <cfRule type="duplicateValues" dxfId="9188" priority="5605"/>
  </conditionalFormatting>
  <conditionalFormatting sqref="G217">
    <cfRule type="duplicateValues" dxfId="9187" priority="5604"/>
  </conditionalFormatting>
  <conditionalFormatting sqref="G217">
    <cfRule type="duplicateValues" dxfId="9186" priority="5603"/>
  </conditionalFormatting>
  <conditionalFormatting sqref="G217">
    <cfRule type="duplicateValues" dxfId="9185" priority="5602"/>
  </conditionalFormatting>
  <conditionalFormatting sqref="G218">
    <cfRule type="duplicateValues" dxfId="9184" priority="5601"/>
  </conditionalFormatting>
  <conditionalFormatting sqref="G236">
    <cfRule type="duplicateValues" dxfId="9183" priority="5600"/>
  </conditionalFormatting>
  <conditionalFormatting sqref="G236">
    <cfRule type="duplicateValues" dxfId="9182" priority="5599"/>
  </conditionalFormatting>
  <conditionalFormatting sqref="G236">
    <cfRule type="duplicateValues" dxfId="9181" priority="5598"/>
  </conditionalFormatting>
  <conditionalFormatting sqref="G236">
    <cfRule type="duplicateValues" dxfId="9180" priority="5597"/>
  </conditionalFormatting>
  <conditionalFormatting sqref="G236">
    <cfRule type="duplicateValues" dxfId="9179" priority="5596"/>
  </conditionalFormatting>
  <conditionalFormatting sqref="G236">
    <cfRule type="duplicateValues" dxfId="9178" priority="5595"/>
  </conditionalFormatting>
  <conditionalFormatting sqref="G236">
    <cfRule type="duplicateValues" dxfId="9177" priority="5594"/>
  </conditionalFormatting>
  <conditionalFormatting sqref="G236">
    <cfRule type="duplicateValues" dxfId="9176" priority="5593"/>
  </conditionalFormatting>
  <conditionalFormatting sqref="G236">
    <cfRule type="duplicateValues" dxfId="9175" priority="5592"/>
  </conditionalFormatting>
  <conditionalFormatting sqref="G236">
    <cfRule type="duplicateValues" dxfId="9174" priority="5591"/>
  </conditionalFormatting>
  <conditionalFormatting sqref="G236">
    <cfRule type="duplicateValues" dxfId="9173" priority="5590"/>
  </conditionalFormatting>
  <conditionalFormatting sqref="G236">
    <cfRule type="duplicateValues" dxfId="9172" priority="5589"/>
  </conditionalFormatting>
  <conditionalFormatting sqref="G236">
    <cfRule type="duplicateValues" dxfId="9171" priority="5588"/>
  </conditionalFormatting>
  <conditionalFormatting sqref="G236">
    <cfRule type="duplicateValues" dxfId="9170" priority="5587"/>
  </conditionalFormatting>
  <conditionalFormatting sqref="G236">
    <cfRule type="duplicateValues" dxfId="9169" priority="5586"/>
  </conditionalFormatting>
  <conditionalFormatting sqref="G236">
    <cfRule type="duplicateValues" dxfId="9168" priority="5585"/>
  </conditionalFormatting>
  <conditionalFormatting sqref="G236">
    <cfRule type="duplicateValues" dxfId="9167" priority="5584"/>
  </conditionalFormatting>
  <conditionalFormatting sqref="G236">
    <cfRule type="duplicateValues" dxfId="9166" priority="5583"/>
  </conditionalFormatting>
  <conditionalFormatting sqref="G236">
    <cfRule type="duplicateValues" dxfId="9165" priority="5582"/>
  </conditionalFormatting>
  <conditionalFormatting sqref="G236">
    <cfRule type="duplicateValues" dxfId="9164" priority="5581"/>
  </conditionalFormatting>
  <conditionalFormatting sqref="G236">
    <cfRule type="duplicateValues" dxfId="9163" priority="5580"/>
  </conditionalFormatting>
  <conditionalFormatting sqref="G236">
    <cfRule type="duplicateValues" dxfId="9162" priority="5579"/>
  </conditionalFormatting>
  <conditionalFormatting sqref="G236">
    <cfRule type="duplicateValues" dxfId="9161" priority="5578"/>
  </conditionalFormatting>
  <conditionalFormatting sqref="G236">
    <cfRule type="duplicateValues" dxfId="9160" priority="5577"/>
  </conditionalFormatting>
  <conditionalFormatting sqref="G236">
    <cfRule type="duplicateValues" dxfId="9159" priority="5576"/>
  </conditionalFormatting>
  <conditionalFormatting sqref="G236">
    <cfRule type="duplicateValues" dxfId="9158" priority="5575"/>
  </conditionalFormatting>
  <conditionalFormatting sqref="G236">
    <cfRule type="duplicateValues" dxfId="9157" priority="5574"/>
  </conditionalFormatting>
  <conditionalFormatting sqref="G236">
    <cfRule type="duplicateValues" dxfId="9156" priority="5573"/>
  </conditionalFormatting>
  <conditionalFormatting sqref="G236">
    <cfRule type="duplicateValues" dxfId="9155" priority="5572"/>
  </conditionalFormatting>
  <conditionalFormatting sqref="G236">
    <cfRule type="duplicateValues" dxfId="9154" priority="5571"/>
  </conditionalFormatting>
  <conditionalFormatting sqref="G236">
    <cfRule type="duplicateValues" dxfId="9153" priority="5570"/>
  </conditionalFormatting>
  <conditionalFormatting sqref="G236">
    <cfRule type="duplicateValues" dxfId="9152" priority="5569"/>
  </conditionalFormatting>
  <conditionalFormatting sqref="G236">
    <cfRule type="duplicateValues" dxfId="9151" priority="5568"/>
  </conditionalFormatting>
  <conditionalFormatting sqref="G236">
    <cfRule type="duplicateValues" dxfId="9150" priority="5567"/>
  </conditionalFormatting>
  <conditionalFormatting sqref="G236">
    <cfRule type="duplicateValues" dxfId="9149" priority="5566"/>
  </conditionalFormatting>
  <conditionalFormatting sqref="G236">
    <cfRule type="duplicateValues" dxfId="9148" priority="5565"/>
  </conditionalFormatting>
  <conditionalFormatting sqref="G236">
    <cfRule type="duplicateValues" dxfId="9147" priority="5564"/>
  </conditionalFormatting>
  <conditionalFormatting sqref="G236">
    <cfRule type="duplicateValues" dxfId="9146" priority="5563"/>
  </conditionalFormatting>
  <conditionalFormatting sqref="G236">
    <cfRule type="duplicateValues" dxfId="9145" priority="5562"/>
  </conditionalFormatting>
  <conditionalFormatting sqref="G236">
    <cfRule type="duplicateValues" dxfId="9144" priority="5561"/>
  </conditionalFormatting>
  <conditionalFormatting sqref="G236">
    <cfRule type="duplicateValues" dxfId="9143" priority="5560"/>
  </conditionalFormatting>
  <conditionalFormatting sqref="G236">
    <cfRule type="duplicateValues" dxfId="9142" priority="5559"/>
  </conditionalFormatting>
  <conditionalFormatting sqref="G236">
    <cfRule type="duplicateValues" dxfId="9141" priority="5558"/>
  </conditionalFormatting>
  <conditionalFormatting sqref="G236">
    <cfRule type="duplicateValues" dxfId="9140" priority="5557"/>
  </conditionalFormatting>
  <conditionalFormatting sqref="G236">
    <cfRule type="duplicateValues" dxfId="9139" priority="5556"/>
  </conditionalFormatting>
  <conditionalFormatting sqref="G236">
    <cfRule type="duplicateValues" dxfId="9138" priority="5555"/>
  </conditionalFormatting>
  <conditionalFormatting sqref="G236">
    <cfRule type="duplicateValues" dxfId="9137" priority="5554"/>
  </conditionalFormatting>
  <conditionalFormatting sqref="G236">
    <cfRule type="duplicateValues" dxfId="9136" priority="5553"/>
  </conditionalFormatting>
  <conditionalFormatting sqref="G236">
    <cfRule type="duplicateValues" dxfId="9135" priority="5552"/>
  </conditionalFormatting>
  <conditionalFormatting sqref="G236">
    <cfRule type="duplicateValues" dxfId="9134" priority="5551"/>
  </conditionalFormatting>
  <conditionalFormatting sqref="G236">
    <cfRule type="duplicateValues" dxfId="9133" priority="5550"/>
  </conditionalFormatting>
  <conditionalFormatting sqref="G236">
    <cfRule type="duplicateValues" dxfId="9132" priority="5549"/>
  </conditionalFormatting>
  <conditionalFormatting sqref="G236">
    <cfRule type="duplicateValues" dxfId="9131" priority="5548"/>
  </conditionalFormatting>
  <conditionalFormatting sqref="G236">
    <cfRule type="duplicateValues" dxfId="9130" priority="5547"/>
  </conditionalFormatting>
  <conditionalFormatting sqref="G236">
    <cfRule type="duplicateValues" dxfId="9129" priority="5546"/>
  </conditionalFormatting>
  <conditionalFormatting sqref="G236">
    <cfRule type="duplicateValues" dxfId="9128" priority="5545"/>
  </conditionalFormatting>
  <conditionalFormatting sqref="G236">
    <cfRule type="duplicateValues" dxfId="9127" priority="5544"/>
  </conditionalFormatting>
  <conditionalFormatting sqref="G236">
    <cfRule type="duplicateValues" dxfId="9126" priority="5543"/>
  </conditionalFormatting>
  <conditionalFormatting sqref="G236">
    <cfRule type="duplicateValues" dxfId="9125" priority="5542"/>
  </conditionalFormatting>
  <conditionalFormatting sqref="G236">
    <cfRule type="duplicateValues" dxfId="9124" priority="5541"/>
  </conditionalFormatting>
  <conditionalFormatting sqref="G236">
    <cfRule type="duplicateValues" dxfId="9123" priority="5540"/>
  </conditionalFormatting>
  <conditionalFormatting sqref="G236">
    <cfRule type="duplicateValues" dxfId="9122" priority="5539"/>
  </conditionalFormatting>
  <conditionalFormatting sqref="G236">
    <cfRule type="duplicateValues" dxfId="9121" priority="5538"/>
  </conditionalFormatting>
  <conditionalFormatting sqref="G236">
    <cfRule type="duplicateValues" dxfId="9120" priority="5537"/>
  </conditionalFormatting>
  <conditionalFormatting sqref="G236">
    <cfRule type="duplicateValues" dxfId="9119" priority="5536"/>
  </conditionalFormatting>
  <conditionalFormatting sqref="G236">
    <cfRule type="duplicateValues" dxfId="9118" priority="5535"/>
  </conditionalFormatting>
  <conditionalFormatting sqref="G236">
    <cfRule type="duplicateValues" dxfId="9117" priority="5534"/>
  </conditionalFormatting>
  <conditionalFormatting sqref="G236">
    <cfRule type="duplicateValues" dxfId="9116" priority="5533"/>
  </conditionalFormatting>
  <conditionalFormatting sqref="G236">
    <cfRule type="duplicateValues" dxfId="9115" priority="5532"/>
  </conditionalFormatting>
  <conditionalFormatting sqref="G237">
    <cfRule type="duplicateValues" dxfId="9114" priority="5531"/>
  </conditionalFormatting>
  <conditionalFormatting sqref="G238">
    <cfRule type="duplicateValues" dxfId="9113" priority="5530"/>
  </conditionalFormatting>
  <conditionalFormatting sqref="G238">
    <cfRule type="duplicateValues" dxfId="9112" priority="5529"/>
  </conditionalFormatting>
  <conditionalFormatting sqref="G238">
    <cfRule type="duplicateValues" dxfId="9111" priority="5528"/>
  </conditionalFormatting>
  <conditionalFormatting sqref="G238">
    <cfRule type="duplicateValues" dxfId="9110" priority="5527"/>
  </conditionalFormatting>
  <conditionalFormatting sqref="G238">
    <cfRule type="duplicateValues" dxfId="9109" priority="5526"/>
  </conditionalFormatting>
  <conditionalFormatting sqref="G238">
    <cfRule type="duplicateValues" dxfId="9108" priority="5525"/>
  </conditionalFormatting>
  <conditionalFormatting sqref="G238">
    <cfRule type="duplicateValues" dxfId="9107" priority="5524"/>
  </conditionalFormatting>
  <conditionalFormatting sqref="G238">
    <cfRule type="duplicateValues" dxfId="9106" priority="5523"/>
  </conditionalFormatting>
  <conditionalFormatting sqref="G238">
    <cfRule type="duplicateValues" dxfId="9105" priority="5522"/>
  </conditionalFormatting>
  <conditionalFormatting sqref="G238">
    <cfRule type="duplicateValues" dxfId="9104" priority="5521"/>
  </conditionalFormatting>
  <conditionalFormatting sqref="G238">
    <cfRule type="duplicateValues" dxfId="9103" priority="5520"/>
  </conditionalFormatting>
  <conditionalFormatting sqref="G238">
    <cfRule type="duplicateValues" dxfId="9102" priority="5519"/>
  </conditionalFormatting>
  <conditionalFormatting sqref="G238">
    <cfRule type="duplicateValues" dxfId="9101" priority="5518"/>
  </conditionalFormatting>
  <conditionalFormatting sqref="G238">
    <cfRule type="duplicateValues" dxfId="9100" priority="5517"/>
  </conditionalFormatting>
  <conditionalFormatting sqref="G238">
    <cfRule type="duplicateValues" dxfId="9099" priority="5516"/>
  </conditionalFormatting>
  <conditionalFormatting sqref="G238">
    <cfRule type="duplicateValues" dxfId="9098" priority="5515"/>
  </conditionalFormatting>
  <conditionalFormatting sqref="G238">
    <cfRule type="duplicateValues" dxfId="9097" priority="5514"/>
  </conditionalFormatting>
  <conditionalFormatting sqref="G238">
    <cfRule type="duplicateValues" dxfId="9096" priority="5513"/>
  </conditionalFormatting>
  <conditionalFormatting sqref="G238">
    <cfRule type="duplicateValues" dxfId="9095" priority="5512"/>
  </conditionalFormatting>
  <conditionalFormatting sqref="G238">
    <cfRule type="duplicateValues" dxfId="9094" priority="5511"/>
  </conditionalFormatting>
  <conditionalFormatting sqref="G238">
    <cfRule type="duplicateValues" dxfId="9093" priority="5510"/>
  </conditionalFormatting>
  <conditionalFormatting sqref="G238">
    <cfRule type="duplicateValues" dxfId="9092" priority="5509"/>
  </conditionalFormatting>
  <conditionalFormatting sqref="G238">
    <cfRule type="duplicateValues" dxfId="9091" priority="5508"/>
  </conditionalFormatting>
  <conditionalFormatting sqref="G238">
    <cfRule type="duplicateValues" dxfId="9090" priority="5507"/>
  </conditionalFormatting>
  <conditionalFormatting sqref="G238">
    <cfRule type="duplicateValues" dxfId="9089" priority="5506"/>
  </conditionalFormatting>
  <conditionalFormatting sqref="G238">
    <cfRule type="duplicateValues" dxfId="9088" priority="5505"/>
  </conditionalFormatting>
  <conditionalFormatting sqref="G238">
    <cfRule type="duplicateValues" dxfId="9087" priority="5504"/>
  </conditionalFormatting>
  <conditionalFormatting sqref="G238">
    <cfRule type="duplicateValues" dxfId="9086" priority="5503"/>
  </conditionalFormatting>
  <conditionalFormatting sqref="G238">
    <cfRule type="duplicateValues" dxfId="9085" priority="5502"/>
  </conditionalFormatting>
  <conditionalFormatting sqref="G238">
    <cfRule type="duplicateValues" dxfId="9084" priority="5501"/>
  </conditionalFormatting>
  <conditionalFormatting sqref="G238">
    <cfRule type="duplicateValues" dxfId="9083" priority="5500"/>
  </conditionalFormatting>
  <conditionalFormatting sqref="G238">
    <cfRule type="duplicateValues" dxfId="9082" priority="5499"/>
  </conditionalFormatting>
  <conditionalFormatting sqref="G238">
    <cfRule type="duplicateValues" dxfId="9081" priority="5498"/>
  </conditionalFormatting>
  <conditionalFormatting sqref="G238">
    <cfRule type="duplicateValues" dxfId="9080" priority="5497"/>
  </conditionalFormatting>
  <conditionalFormatting sqref="G238">
    <cfRule type="duplicateValues" dxfId="9079" priority="5496"/>
  </conditionalFormatting>
  <conditionalFormatting sqref="G238">
    <cfRule type="duplicateValues" dxfId="9078" priority="5495"/>
  </conditionalFormatting>
  <conditionalFormatting sqref="G238">
    <cfRule type="duplicateValues" dxfId="9077" priority="5494"/>
  </conditionalFormatting>
  <conditionalFormatting sqref="G238">
    <cfRule type="duplicateValues" dxfId="9076" priority="5493"/>
  </conditionalFormatting>
  <conditionalFormatting sqref="G238">
    <cfRule type="duplicateValues" dxfId="9075" priority="5492"/>
  </conditionalFormatting>
  <conditionalFormatting sqref="G238">
    <cfRule type="duplicateValues" dxfId="9074" priority="5491"/>
  </conditionalFormatting>
  <conditionalFormatting sqref="G238">
    <cfRule type="duplicateValues" dxfId="9073" priority="5490"/>
  </conditionalFormatting>
  <conditionalFormatting sqref="G238">
    <cfRule type="duplicateValues" dxfId="9072" priority="5489"/>
  </conditionalFormatting>
  <conditionalFormatting sqref="G238">
    <cfRule type="duplicateValues" dxfId="9071" priority="5488"/>
  </conditionalFormatting>
  <conditionalFormatting sqref="G238">
    <cfRule type="duplicateValues" dxfId="9070" priority="5487"/>
  </conditionalFormatting>
  <conditionalFormatting sqref="G238">
    <cfRule type="duplicateValues" dxfId="9069" priority="5486"/>
  </conditionalFormatting>
  <conditionalFormatting sqref="G238">
    <cfRule type="duplicateValues" dxfId="9068" priority="5485"/>
  </conditionalFormatting>
  <conditionalFormatting sqref="G238">
    <cfRule type="duplicateValues" dxfId="9067" priority="5484"/>
  </conditionalFormatting>
  <conditionalFormatting sqref="G238">
    <cfRule type="duplicateValues" dxfId="9066" priority="5483"/>
  </conditionalFormatting>
  <conditionalFormatting sqref="G238">
    <cfRule type="duplicateValues" dxfId="9065" priority="5482"/>
  </conditionalFormatting>
  <conditionalFormatting sqref="G238">
    <cfRule type="duplicateValues" dxfId="9064" priority="5481"/>
  </conditionalFormatting>
  <conditionalFormatting sqref="G238">
    <cfRule type="duplicateValues" dxfId="9063" priority="5480"/>
  </conditionalFormatting>
  <conditionalFormatting sqref="G238">
    <cfRule type="duplicateValues" dxfId="9062" priority="5479"/>
  </conditionalFormatting>
  <conditionalFormatting sqref="G238">
    <cfRule type="duplicateValues" dxfId="9061" priority="5478"/>
  </conditionalFormatting>
  <conditionalFormatting sqref="G238">
    <cfRule type="duplicateValues" dxfId="9060" priority="5477"/>
  </conditionalFormatting>
  <conditionalFormatting sqref="G238">
    <cfRule type="duplicateValues" dxfId="9059" priority="5476"/>
  </conditionalFormatting>
  <conditionalFormatting sqref="G238">
    <cfRule type="duplicateValues" dxfId="9058" priority="5475"/>
  </conditionalFormatting>
  <conditionalFormatting sqref="G238">
    <cfRule type="duplicateValues" dxfId="9057" priority="5474"/>
  </conditionalFormatting>
  <conditionalFormatting sqref="G238">
    <cfRule type="duplicateValues" dxfId="9056" priority="5473"/>
  </conditionalFormatting>
  <conditionalFormatting sqref="G238">
    <cfRule type="duplicateValues" dxfId="9055" priority="5472"/>
  </conditionalFormatting>
  <conditionalFormatting sqref="G238">
    <cfRule type="duplicateValues" dxfId="9054" priority="5471"/>
  </conditionalFormatting>
  <conditionalFormatting sqref="G238">
    <cfRule type="duplicateValues" dxfId="9053" priority="5470"/>
  </conditionalFormatting>
  <conditionalFormatting sqref="G238">
    <cfRule type="duplicateValues" dxfId="9052" priority="5469"/>
  </conditionalFormatting>
  <conditionalFormatting sqref="G238">
    <cfRule type="duplicateValues" dxfId="9051" priority="5468"/>
  </conditionalFormatting>
  <conditionalFormatting sqref="G238">
    <cfRule type="duplicateValues" dxfId="9050" priority="5467"/>
  </conditionalFormatting>
  <conditionalFormatting sqref="G238">
    <cfRule type="duplicateValues" dxfId="9049" priority="5466"/>
  </conditionalFormatting>
  <conditionalFormatting sqref="G238">
    <cfRule type="duplicateValues" dxfId="9048" priority="5465"/>
  </conditionalFormatting>
  <conditionalFormatting sqref="G238">
    <cfRule type="duplicateValues" dxfId="9047" priority="5464"/>
  </conditionalFormatting>
  <conditionalFormatting sqref="G238">
    <cfRule type="duplicateValues" dxfId="9046" priority="5463"/>
  </conditionalFormatting>
  <conditionalFormatting sqref="G238">
    <cfRule type="duplicateValues" dxfId="9045" priority="5462"/>
  </conditionalFormatting>
  <conditionalFormatting sqref="G239">
    <cfRule type="duplicateValues" dxfId="9044" priority="5461"/>
  </conditionalFormatting>
  <conditionalFormatting sqref="G237">
    <cfRule type="duplicateValues" dxfId="9043" priority="5460"/>
  </conditionalFormatting>
  <conditionalFormatting sqref="G237">
    <cfRule type="duplicateValues" dxfId="9042" priority="5459"/>
  </conditionalFormatting>
  <conditionalFormatting sqref="G237">
    <cfRule type="duplicateValues" dxfId="9041" priority="5458"/>
  </conditionalFormatting>
  <conditionalFormatting sqref="G237">
    <cfRule type="duplicateValues" dxfId="9040" priority="5457"/>
  </conditionalFormatting>
  <conditionalFormatting sqref="G237">
    <cfRule type="duplicateValues" dxfId="9039" priority="5456"/>
  </conditionalFormatting>
  <conditionalFormatting sqref="G237">
    <cfRule type="duplicateValues" dxfId="9038" priority="5455"/>
  </conditionalFormatting>
  <conditionalFormatting sqref="G237">
    <cfRule type="duplicateValues" dxfId="9037" priority="5454"/>
  </conditionalFormatting>
  <conditionalFormatting sqref="G237">
    <cfRule type="duplicateValues" dxfId="9036" priority="5453"/>
  </conditionalFormatting>
  <conditionalFormatting sqref="G237">
    <cfRule type="duplicateValues" dxfId="9035" priority="5452"/>
  </conditionalFormatting>
  <conditionalFormatting sqref="G237">
    <cfRule type="duplicateValues" dxfId="9034" priority="5451"/>
  </conditionalFormatting>
  <conditionalFormatting sqref="G237">
    <cfRule type="duplicateValues" dxfId="9033" priority="5450"/>
  </conditionalFormatting>
  <conditionalFormatting sqref="G237">
    <cfRule type="duplicateValues" dxfId="9032" priority="5449"/>
  </conditionalFormatting>
  <conditionalFormatting sqref="G237">
    <cfRule type="duplicateValues" dxfId="9031" priority="5448"/>
  </conditionalFormatting>
  <conditionalFormatting sqref="G237">
    <cfRule type="duplicateValues" dxfId="9030" priority="5447"/>
  </conditionalFormatting>
  <conditionalFormatting sqref="G237">
    <cfRule type="duplicateValues" dxfId="9029" priority="5446"/>
  </conditionalFormatting>
  <conditionalFormatting sqref="G237">
    <cfRule type="duplicateValues" dxfId="9028" priority="5445"/>
  </conditionalFormatting>
  <conditionalFormatting sqref="G237">
    <cfRule type="duplicateValues" dxfId="9027" priority="5444"/>
  </conditionalFormatting>
  <conditionalFormatting sqref="G237">
    <cfRule type="duplicateValues" dxfId="9026" priority="5443"/>
  </conditionalFormatting>
  <conditionalFormatting sqref="G237">
    <cfRule type="duplicateValues" dxfId="9025" priority="5442"/>
  </conditionalFormatting>
  <conditionalFormatting sqref="G237">
    <cfRule type="duplicateValues" dxfId="9024" priority="5441"/>
  </conditionalFormatting>
  <conditionalFormatting sqref="G237">
    <cfRule type="duplicateValues" dxfId="9023" priority="5440"/>
  </conditionalFormatting>
  <conditionalFormatting sqref="G237">
    <cfRule type="duplicateValues" dxfId="9022" priority="5439"/>
  </conditionalFormatting>
  <conditionalFormatting sqref="G237">
    <cfRule type="duplicateValues" dxfId="9021" priority="5438"/>
  </conditionalFormatting>
  <conditionalFormatting sqref="G237">
    <cfRule type="duplicateValues" dxfId="9020" priority="5437"/>
  </conditionalFormatting>
  <conditionalFormatting sqref="G237">
    <cfRule type="duplicateValues" dxfId="9019" priority="5436"/>
  </conditionalFormatting>
  <conditionalFormatting sqref="G237">
    <cfRule type="duplicateValues" dxfId="9018" priority="5435"/>
  </conditionalFormatting>
  <conditionalFormatting sqref="G237">
    <cfRule type="duplicateValues" dxfId="9017" priority="5434"/>
  </conditionalFormatting>
  <conditionalFormatting sqref="G237">
    <cfRule type="duplicateValues" dxfId="9016" priority="5433"/>
  </conditionalFormatting>
  <conditionalFormatting sqref="G237">
    <cfRule type="duplicateValues" dxfId="9015" priority="5432"/>
  </conditionalFormatting>
  <conditionalFormatting sqref="G237">
    <cfRule type="duplicateValues" dxfId="9014" priority="5431"/>
  </conditionalFormatting>
  <conditionalFormatting sqref="G237">
    <cfRule type="duplicateValues" dxfId="9013" priority="5430"/>
  </conditionalFormatting>
  <conditionalFormatting sqref="G237">
    <cfRule type="duplicateValues" dxfId="9012" priority="5429"/>
  </conditionalFormatting>
  <conditionalFormatting sqref="G237">
    <cfRule type="duplicateValues" dxfId="9011" priority="5428"/>
  </conditionalFormatting>
  <conditionalFormatting sqref="G237">
    <cfRule type="duplicateValues" dxfId="9010" priority="5427"/>
  </conditionalFormatting>
  <conditionalFormatting sqref="G237">
    <cfRule type="duplicateValues" dxfId="9009" priority="5426"/>
  </conditionalFormatting>
  <conditionalFormatting sqref="G237">
    <cfRule type="duplicateValues" dxfId="9008" priority="5425"/>
  </conditionalFormatting>
  <conditionalFormatting sqref="G237">
    <cfRule type="duplicateValues" dxfId="9007" priority="5424"/>
  </conditionalFormatting>
  <conditionalFormatting sqref="G237">
    <cfRule type="duplicateValues" dxfId="9006" priority="5423"/>
  </conditionalFormatting>
  <conditionalFormatting sqref="G237">
    <cfRule type="duplicateValues" dxfId="9005" priority="5422"/>
  </conditionalFormatting>
  <conditionalFormatting sqref="G237">
    <cfRule type="duplicateValues" dxfId="9004" priority="5421"/>
  </conditionalFormatting>
  <conditionalFormatting sqref="G237">
    <cfRule type="duplicateValues" dxfId="9003" priority="5420"/>
  </conditionalFormatting>
  <conditionalFormatting sqref="G237">
    <cfRule type="duplicateValues" dxfId="9002" priority="5419"/>
  </conditionalFormatting>
  <conditionalFormatting sqref="G237">
    <cfRule type="duplicateValues" dxfId="9001" priority="5418"/>
  </conditionalFormatting>
  <conditionalFormatting sqref="G237">
    <cfRule type="duplicateValues" dxfId="9000" priority="5417"/>
  </conditionalFormatting>
  <conditionalFormatting sqref="G237">
    <cfRule type="duplicateValues" dxfId="8999" priority="5416"/>
  </conditionalFormatting>
  <conditionalFormatting sqref="G237">
    <cfRule type="duplicateValues" dxfId="8998" priority="5415"/>
  </conditionalFormatting>
  <conditionalFormatting sqref="G237">
    <cfRule type="duplicateValues" dxfId="8997" priority="5414"/>
  </conditionalFormatting>
  <conditionalFormatting sqref="G237">
    <cfRule type="duplicateValues" dxfId="8996" priority="5413"/>
  </conditionalFormatting>
  <conditionalFormatting sqref="G237">
    <cfRule type="duplicateValues" dxfId="8995" priority="5412"/>
  </conditionalFormatting>
  <conditionalFormatting sqref="G237">
    <cfRule type="duplicateValues" dxfId="8994" priority="5411"/>
  </conditionalFormatting>
  <conditionalFormatting sqref="G237">
    <cfRule type="duplicateValues" dxfId="8993" priority="5410"/>
  </conditionalFormatting>
  <conditionalFormatting sqref="G237">
    <cfRule type="duplicateValues" dxfId="8992" priority="5409"/>
  </conditionalFormatting>
  <conditionalFormatting sqref="G237">
    <cfRule type="duplicateValues" dxfId="8991" priority="5408"/>
  </conditionalFormatting>
  <conditionalFormatting sqref="G237">
    <cfRule type="duplicateValues" dxfId="8990" priority="5407"/>
  </conditionalFormatting>
  <conditionalFormatting sqref="G237">
    <cfRule type="duplicateValues" dxfId="8989" priority="5406"/>
  </conditionalFormatting>
  <conditionalFormatting sqref="G237">
    <cfRule type="duplicateValues" dxfId="8988" priority="5405"/>
  </conditionalFormatting>
  <conditionalFormatting sqref="G237">
    <cfRule type="duplicateValues" dxfId="8987" priority="5404"/>
  </conditionalFormatting>
  <conditionalFormatting sqref="G237">
    <cfRule type="duplicateValues" dxfId="8986" priority="5403"/>
  </conditionalFormatting>
  <conditionalFormatting sqref="G237">
    <cfRule type="duplicateValues" dxfId="8985" priority="5402"/>
  </conditionalFormatting>
  <conditionalFormatting sqref="G237">
    <cfRule type="duplicateValues" dxfId="8984" priority="5401"/>
  </conditionalFormatting>
  <conditionalFormatting sqref="G237">
    <cfRule type="duplicateValues" dxfId="8983" priority="5400"/>
  </conditionalFormatting>
  <conditionalFormatting sqref="G237">
    <cfRule type="duplicateValues" dxfId="8982" priority="5399"/>
  </conditionalFormatting>
  <conditionalFormatting sqref="G237">
    <cfRule type="duplicateValues" dxfId="8981" priority="5398"/>
  </conditionalFormatting>
  <conditionalFormatting sqref="G237">
    <cfRule type="duplicateValues" dxfId="8980" priority="5397"/>
  </conditionalFormatting>
  <conditionalFormatting sqref="G237">
    <cfRule type="duplicateValues" dxfId="8979" priority="5396"/>
  </conditionalFormatting>
  <conditionalFormatting sqref="G237">
    <cfRule type="duplicateValues" dxfId="8978" priority="5395"/>
  </conditionalFormatting>
  <conditionalFormatting sqref="G237">
    <cfRule type="duplicateValues" dxfId="8977" priority="5394"/>
  </conditionalFormatting>
  <conditionalFormatting sqref="G237">
    <cfRule type="duplicateValues" dxfId="8976" priority="5393"/>
  </conditionalFormatting>
  <conditionalFormatting sqref="G237">
    <cfRule type="duplicateValues" dxfId="8975" priority="5392"/>
  </conditionalFormatting>
  <conditionalFormatting sqref="G238">
    <cfRule type="duplicateValues" dxfId="8974" priority="5391"/>
  </conditionalFormatting>
  <conditionalFormatting sqref="G237">
    <cfRule type="duplicateValues" dxfId="8973" priority="5390"/>
  </conditionalFormatting>
  <conditionalFormatting sqref="G237">
    <cfRule type="duplicateValues" dxfId="8972" priority="5389"/>
  </conditionalFormatting>
  <conditionalFormatting sqref="G237">
    <cfRule type="duplicateValues" dxfId="8971" priority="5388"/>
  </conditionalFormatting>
  <conditionalFormatting sqref="G237">
    <cfRule type="duplicateValues" dxfId="8970" priority="5387"/>
  </conditionalFormatting>
  <conditionalFormatting sqref="G237">
    <cfRule type="duplicateValues" dxfId="8969" priority="5386"/>
  </conditionalFormatting>
  <conditionalFormatting sqref="G237">
    <cfRule type="duplicateValues" dxfId="8968" priority="5385"/>
  </conditionalFormatting>
  <conditionalFormatting sqref="G237">
    <cfRule type="duplicateValues" dxfId="8967" priority="5384"/>
  </conditionalFormatting>
  <conditionalFormatting sqref="G237">
    <cfRule type="duplicateValues" dxfId="8966" priority="5383"/>
  </conditionalFormatting>
  <conditionalFormatting sqref="G237">
    <cfRule type="duplicateValues" dxfId="8965" priority="5382"/>
  </conditionalFormatting>
  <conditionalFormatting sqref="G237">
    <cfRule type="duplicateValues" dxfId="8964" priority="5381"/>
  </conditionalFormatting>
  <conditionalFormatting sqref="G237">
    <cfRule type="duplicateValues" dxfId="8963" priority="5380"/>
  </conditionalFormatting>
  <conditionalFormatting sqref="G237">
    <cfRule type="duplicateValues" dxfId="8962" priority="5379"/>
  </conditionalFormatting>
  <conditionalFormatting sqref="G237">
    <cfRule type="duplicateValues" dxfId="8961" priority="5378"/>
  </conditionalFormatting>
  <conditionalFormatting sqref="G237">
    <cfRule type="duplicateValues" dxfId="8960" priority="5377"/>
  </conditionalFormatting>
  <conditionalFormatting sqref="G237">
    <cfRule type="duplicateValues" dxfId="8959" priority="5376"/>
  </conditionalFormatting>
  <conditionalFormatting sqref="G237">
    <cfRule type="duplicateValues" dxfId="8958" priority="5375"/>
  </conditionalFormatting>
  <conditionalFormatting sqref="G237">
    <cfRule type="duplicateValues" dxfId="8957" priority="5374"/>
  </conditionalFormatting>
  <conditionalFormatting sqref="G237">
    <cfRule type="duplicateValues" dxfId="8956" priority="5373"/>
  </conditionalFormatting>
  <conditionalFormatting sqref="G237">
    <cfRule type="duplicateValues" dxfId="8955" priority="5372"/>
  </conditionalFormatting>
  <conditionalFormatting sqref="G237">
    <cfRule type="duplicateValues" dxfId="8954" priority="5371"/>
  </conditionalFormatting>
  <conditionalFormatting sqref="G237">
    <cfRule type="duplicateValues" dxfId="8953" priority="5370"/>
  </conditionalFormatting>
  <conditionalFormatting sqref="G237">
    <cfRule type="duplicateValues" dxfId="8952" priority="5369"/>
  </conditionalFormatting>
  <conditionalFormatting sqref="G237">
    <cfRule type="duplicateValues" dxfId="8951" priority="5368"/>
  </conditionalFormatting>
  <conditionalFormatting sqref="G237">
    <cfRule type="duplicateValues" dxfId="8950" priority="5367"/>
  </conditionalFormatting>
  <conditionalFormatting sqref="G237">
    <cfRule type="duplicateValues" dxfId="8949" priority="5366"/>
  </conditionalFormatting>
  <conditionalFormatting sqref="G237">
    <cfRule type="duplicateValues" dxfId="8948" priority="5365"/>
  </conditionalFormatting>
  <conditionalFormatting sqref="G237">
    <cfRule type="duplicateValues" dxfId="8947" priority="5364"/>
  </conditionalFormatting>
  <conditionalFormatting sqref="G237">
    <cfRule type="duplicateValues" dxfId="8946" priority="5363"/>
  </conditionalFormatting>
  <conditionalFormatting sqref="G237">
    <cfRule type="duplicateValues" dxfId="8945" priority="5362"/>
  </conditionalFormatting>
  <conditionalFormatting sqref="G237">
    <cfRule type="duplicateValues" dxfId="8944" priority="5361"/>
  </conditionalFormatting>
  <conditionalFormatting sqref="G237">
    <cfRule type="duplicateValues" dxfId="8943" priority="5360"/>
  </conditionalFormatting>
  <conditionalFormatting sqref="G237">
    <cfRule type="duplicateValues" dxfId="8942" priority="5359"/>
  </conditionalFormatting>
  <conditionalFormatting sqref="G237">
    <cfRule type="duplicateValues" dxfId="8941" priority="5358"/>
  </conditionalFormatting>
  <conditionalFormatting sqref="G237">
    <cfRule type="duplicateValues" dxfId="8940" priority="5357"/>
  </conditionalFormatting>
  <conditionalFormatting sqref="G237">
    <cfRule type="duplicateValues" dxfId="8939" priority="5356"/>
  </conditionalFormatting>
  <conditionalFormatting sqref="G237">
    <cfRule type="duplicateValues" dxfId="8938" priority="5355"/>
  </conditionalFormatting>
  <conditionalFormatting sqref="G237">
    <cfRule type="duplicateValues" dxfId="8937" priority="5354"/>
  </conditionalFormatting>
  <conditionalFormatting sqref="G237">
    <cfRule type="duplicateValues" dxfId="8936" priority="5353"/>
  </conditionalFormatting>
  <conditionalFormatting sqref="G237">
    <cfRule type="duplicateValues" dxfId="8935" priority="5352"/>
  </conditionalFormatting>
  <conditionalFormatting sqref="G237">
    <cfRule type="duplicateValues" dxfId="8934" priority="5351"/>
  </conditionalFormatting>
  <conditionalFormatting sqref="G237">
    <cfRule type="duplicateValues" dxfId="8933" priority="5350"/>
  </conditionalFormatting>
  <conditionalFormatting sqref="G237">
    <cfRule type="duplicateValues" dxfId="8932" priority="5349"/>
  </conditionalFormatting>
  <conditionalFormatting sqref="G237">
    <cfRule type="duplicateValues" dxfId="8931" priority="5348"/>
  </conditionalFormatting>
  <conditionalFormatting sqref="G237">
    <cfRule type="duplicateValues" dxfId="8930" priority="5347"/>
  </conditionalFormatting>
  <conditionalFormatting sqref="G237">
    <cfRule type="duplicateValues" dxfId="8929" priority="5346"/>
  </conditionalFormatting>
  <conditionalFormatting sqref="G237">
    <cfRule type="duplicateValues" dxfId="8928" priority="5345"/>
  </conditionalFormatting>
  <conditionalFormatting sqref="G237">
    <cfRule type="duplicateValues" dxfId="8927" priority="5344"/>
  </conditionalFormatting>
  <conditionalFormatting sqref="G237">
    <cfRule type="duplicateValues" dxfId="8926" priority="5343"/>
  </conditionalFormatting>
  <conditionalFormatting sqref="G237">
    <cfRule type="duplicateValues" dxfId="8925" priority="5342"/>
  </conditionalFormatting>
  <conditionalFormatting sqref="G237">
    <cfRule type="duplicateValues" dxfId="8924" priority="5341"/>
  </conditionalFormatting>
  <conditionalFormatting sqref="G237">
    <cfRule type="duplicateValues" dxfId="8923" priority="5340"/>
  </conditionalFormatting>
  <conditionalFormatting sqref="G237">
    <cfRule type="duplicateValues" dxfId="8922" priority="5339"/>
  </conditionalFormatting>
  <conditionalFormatting sqref="G237">
    <cfRule type="duplicateValues" dxfId="8921" priority="5338"/>
  </conditionalFormatting>
  <conditionalFormatting sqref="G237">
    <cfRule type="duplicateValues" dxfId="8920" priority="5337"/>
  </conditionalFormatting>
  <conditionalFormatting sqref="G237">
    <cfRule type="duplicateValues" dxfId="8919" priority="5336"/>
  </conditionalFormatting>
  <conditionalFormatting sqref="G237">
    <cfRule type="duplicateValues" dxfId="8918" priority="5335"/>
  </conditionalFormatting>
  <conditionalFormatting sqref="G237">
    <cfRule type="duplicateValues" dxfId="8917" priority="5334"/>
  </conditionalFormatting>
  <conditionalFormatting sqref="G237">
    <cfRule type="duplicateValues" dxfId="8916" priority="5333"/>
  </conditionalFormatting>
  <conditionalFormatting sqref="G237">
    <cfRule type="duplicateValues" dxfId="8915" priority="5332"/>
  </conditionalFormatting>
  <conditionalFormatting sqref="G237">
    <cfRule type="duplicateValues" dxfId="8914" priority="5331"/>
  </conditionalFormatting>
  <conditionalFormatting sqref="G237">
    <cfRule type="duplicateValues" dxfId="8913" priority="5330"/>
  </conditionalFormatting>
  <conditionalFormatting sqref="G237">
    <cfRule type="duplicateValues" dxfId="8912" priority="5329"/>
  </conditionalFormatting>
  <conditionalFormatting sqref="G237">
    <cfRule type="duplicateValues" dxfId="8911" priority="5328"/>
  </conditionalFormatting>
  <conditionalFormatting sqref="G237">
    <cfRule type="duplicateValues" dxfId="8910" priority="5327"/>
  </conditionalFormatting>
  <conditionalFormatting sqref="G237">
    <cfRule type="duplicateValues" dxfId="8909" priority="5326"/>
  </conditionalFormatting>
  <conditionalFormatting sqref="G237">
    <cfRule type="duplicateValues" dxfId="8908" priority="5325"/>
  </conditionalFormatting>
  <conditionalFormatting sqref="G237">
    <cfRule type="duplicateValues" dxfId="8907" priority="5324"/>
  </conditionalFormatting>
  <conditionalFormatting sqref="G237">
    <cfRule type="duplicateValues" dxfId="8906" priority="5323"/>
  </conditionalFormatting>
  <conditionalFormatting sqref="G237">
    <cfRule type="duplicateValues" dxfId="8905" priority="5322"/>
  </conditionalFormatting>
  <conditionalFormatting sqref="G238">
    <cfRule type="duplicateValues" dxfId="8904" priority="5321"/>
  </conditionalFormatting>
  <conditionalFormatting sqref="G236">
    <cfRule type="duplicateValues" dxfId="8903" priority="5320"/>
  </conditionalFormatting>
  <conditionalFormatting sqref="G236">
    <cfRule type="duplicateValues" dxfId="8902" priority="5319"/>
  </conditionalFormatting>
  <conditionalFormatting sqref="G236">
    <cfRule type="duplicateValues" dxfId="8901" priority="5318"/>
  </conditionalFormatting>
  <conditionalFormatting sqref="G236">
    <cfRule type="duplicateValues" dxfId="8900" priority="5317"/>
  </conditionalFormatting>
  <conditionalFormatting sqref="G236">
    <cfRule type="duplicateValues" dxfId="8899" priority="5316"/>
  </conditionalFormatting>
  <conditionalFormatting sqref="G236">
    <cfRule type="duplicateValues" dxfId="8898" priority="5315"/>
  </conditionalFormatting>
  <conditionalFormatting sqref="G236">
    <cfRule type="duplicateValues" dxfId="8897" priority="5314"/>
  </conditionalFormatting>
  <conditionalFormatting sqref="G236">
    <cfRule type="duplicateValues" dxfId="8896" priority="5313"/>
  </conditionalFormatting>
  <conditionalFormatting sqref="G236">
    <cfRule type="duplicateValues" dxfId="8895" priority="5312"/>
  </conditionalFormatting>
  <conditionalFormatting sqref="G236">
    <cfRule type="duplicateValues" dxfId="8894" priority="5311"/>
  </conditionalFormatting>
  <conditionalFormatting sqref="G236">
    <cfRule type="duplicateValues" dxfId="8893" priority="5310"/>
  </conditionalFormatting>
  <conditionalFormatting sqref="G236">
    <cfRule type="duplicateValues" dxfId="8892" priority="5309"/>
  </conditionalFormatting>
  <conditionalFormatting sqref="G236">
    <cfRule type="duplicateValues" dxfId="8891" priority="5308"/>
  </conditionalFormatting>
  <conditionalFormatting sqref="G236">
    <cfRule type="duplicateValues" dxfId="8890" priority="5307"/>
  </conditionalFormatting>
  <conditionalFormatting sqref="G236">
    <cfRule type="duplicateValues" dxfId="8889" priority="5306"/>
  </conditionalFormatting>
  <conditionalFormatting sqref="G236">
    <cfRule type="duplicateValues" dxfId="8888" priority="5305"/>
  </conditionalFormatting>
  <conditionalFormatting sqref="G236">
    <cfRule type="duplicateValues" dxfId="8887" priority="5304"/>
  </conditionalFormatting>
  <conditionalFormatting sqref="G236">
    <cfRule type="duplicateValues" dxfId="8886" priority="5303"/>
  </conditionalFormatting>
  <conditionalFormatting sqref="G236">
    <cfRule type="duplicateValues" dxfId="8885" priority="5302"/>
  </conditionalFormatting>
  <conditionalFormatting sqref="G236">
    <cfRule type="duplicateValues" dxfId="8884" priority="5301"/>
  </conditionalFormatting>
  <conditionalFormatting sqref="G236">
    <cfRule type="duplicateValues" dxfId="8883" priority="5300"/>
  </conditionalFormatting>
  <conditionalFormatting sqref="G236">
    <cfRule type="duplicateValues" dxfId="8882" priority="5299"/>
  </conditionalFormatting>
  <conditionalFormatting sqref="G236">
    <cfRule type="duplicateValues" dxfId="8881" priority="5298"/>
  </conditionalFormatting>
  <conditionalFormatting sqref="G236">
    <cfRule type="duplicateValues" dxfId="8880" priority="5297"/>
  </conditionalFormatting>
  <conditionalFormatting sqref="G236">
    <cfRule type="duplicateValues" dxfId="8879" priority="5296"/>
  </conditionalFormatting>
  <conditionalFormatting sqref="G236">
    <cfRule type="duplicateValues" dxfId="8878" priority="5295"/>
  </conditionalFormatting>
  <conditionalFormatting sqref="G236">
    <cfRule type="duplicateValues" dxfId="8877" priority="5294"/>
  </conditionalFormatting>
  <conditionalFormatting sqref="G236">
    <cfRule type="duplicateValues" dxfId="8876" priority="5293"/>
  </conditionalFormatting>
  <conditionalFormatting sqref="G236">
    <cfRule type="duplicateValues" dxfId="8875" priority="5292"/>
  </conditionalFormatting>
  <conditionalFormatting sqref="G236">
    <cfRule type="duplicateValues" dxfId="8874" priority="5291"/>
  </conditionalFormatting>
  <conditionalFormatting sqref="G236">
    <cfRule type="duplicateValues" dxfId="8873" priority="5290"/>
  </conditionalFormatting>
  <conditionalFormatting sqref="G236">
    <cfRule type="duplicateValues" dxfId="8872" priority="5289"/>
  </conditionalFormatting>
  <conditionalFormatting sqref="G236">
    <cfRule type="duplicateValues" dxfId="8871" priority="5288"/>
  </conditionalFormatting>
  <conditionalFormatting sqref="G236">
    <cfRule type="duplicateValues" dxfId="8870" priority="5287"/>
  </conditionalFormatting>
  <conditionalFormatting sqref="G236">
    <cfRule type="duplicateValues" dxfId="8869" priority="5286"/>
  </conditionalFormatting>
  <conditionalFormatting sqref="G236">
    <cfRule type="duplicateValues" dxfId="8868" priority="5285"/>
  </conditionalFormatting>
  <conditionalFormatting sqref="G236">
    <cfRule type="duplicateValues" dxfId="8867" priority="5284"/>
  </conditionalFormatting>
  <conditionalFormatting sqref="G236">
    <cfRule type="duplicateValues" dxfId="8866" priority="5283"/>
  </conditionalFormatting>
  <conditionalFormatting sqref="G236">
    <cfRule type="duplicateValues" dxfId="8865" priority="5282"/>
  </conditionalFormatting>
  <conditionalFormatting sqref="G236">
    <cfRule type="duplicateValues" dxfId="8864" priority="5281"/>
  </conditionalFormatting>
  <conditionalFormatting sqref="G236">
    <cfRule type="duplicateValues" dxfId="8863" priority="5280"/>
  </conditionalFormatting>
  <conditionalFormatting sqref="G236">
    <cfRule type="duplicateValues" dxfId="8862" priority="5279"/>
  </conditionalFormatting>
  <conditionalFormatting sqref="G236">
    <cfRule type="duplicateValues" dxfId="8861" priority="5278"/>
  </conditionalFormatting>
  <conditionalFormatting sqref="G236">
    <cfRule type="duplicateValues" dxfId="8860" priority="5277"/>
  </conditionalFormatting>
  <conditionalFormatting sqref="G236">
    <cfRule type="duplicateValues" dxfId="8859" priority="5276"/>
  </conditionalFormatting>
  <conditionalFormatting sqref="G236">
    <cfRule type="duplicateValues" dxfId="8858" priority="5275"/>
  </conditionalFormatting>
  <conditionalFormatting sqref="G236">
    <cfRule type="duplicateValues" dxfId="8857" priority="5274"/>
  </conditionalFormatting>
  <conditionalFormatting sqref="G236">
    <cfRule type="duplicateValues" dxfId="8856" priority="5273"/>
  </conditionalFormatting>
  <conditionalFormatting sqref="G236">
    <cfRule type="duplicateValues" dxfId="8855" priority="5272"/>
  </conditionalFormatting>
  <conditionalFormatting sqref="G236">
    <cfRule type="duplicateValues" dxfId="8854" priority="5271"/>
  </conditionalFormatting>
  <conditionalFormatting sqref="G236">
    <cfRule type="duplicateValues" dxfId="8853" priority="5270"/>
  </conditionalFormatting>
  <conditionalFormatting sqref="G236">
    <cfRule type="duplicateValues" dxfId="8852" priority="5269"/>
  </conditionalFormatting>
  <conditionalFormatting sqref="G236">
    <cfRule type="duplicateValues" dxfId="8851" priority="5268"/>
  </conditionalFormatting>
  <conditionalFormatting sqref="G236">
    <cfRule type="duplicateValues" dxfId="8850" priority="5267"/>
  </conditionalFormatting>
  <conditionalFormatting sqref="G236">
    <cfRule type="duplicateValues" dxfId="8849" priority="5266"/>
  </conditionalFormatting>
  <conditionalFormatting sqref="G236">
    <cfRule type="duplicateValues" dxfId="8848" priority="5265"/>
  </conditionalFormatting>
  <conditionalFormatting sqref="G236">
    <cfRule type="duplicateValues" dxfId="8847" priority="5264"/>
  </conditionalFormatting>
  <conditionalFormatting sqref="G236">
    <cfRule type="duplicateValues" dxfId="8846" priority="5263"/>
  </conditionalFormatting>
  <conditionalFormatting sqref="G236">
    <cfRule type="duplicateValues" dxfId="8845" priority="5262"/>
  </conditionalFormatting>
  <conditionalFormatting sqref="G236">
    <cfRule type="duplicateValues" dxfId="8844" priority="5261"/>
  </conditionalFormatting>
  <conditionalFormatting sqref="G236">
    <cfRule type="duplicateValues" dxfId="8843" priority="5260"/>
  </conditionalFormatting>
  <conditionalFormatting sqref="G236">
    <cfRule type="duplicateValues" dxfId="8842" priority="5259"/>
  </conditionalFormatting>
  <conditionalFormatting sqref="G236">
    <cfRule type="duplicateValues" dxfId="8841" priority="5258"/>
  </conditionalFormatting>
  <conditionalFormatting sqref="G236">
    <cfRule type="duplicateValues" dxfId="8840" priority="5257"/>
  </conditionalFormatting>
  <conditionalFormatting sqref="G236">
    <cfRule type="duplicateValues" dxfId="8839" priority="5256"/>
  </conditionalFormatting>
  <conditionalFormatting sqref="G236">
    <cfRule type="duplicateValues" dxfId="8838" priority="5255"/>
  </conditionalFormatting>
  <conditionalFormatting sqref="G236">
    <cfRule type="duplicateValues" dxfId="8837" priority="5254"/>
  </conditionalFormatting>
  <conditionalFormatting sqref="G236">
    <cfRule type="duplicateValues" dxfId="8836" priority="5253"/>
  </conditionalFormatting>
  <conditionalFormatting sqref="G236">
    <cfRule type="duplicateValues" dxfId="8835" priority="5252"/>
  </conditionalFormatting>
  <conditionalFormatting sqref="G237">
    <cfRule type="duplicateValues" dxfId="8834" priority="5251"/>
  </conditionalFormatting>
  <conditionalFormatting sqref="G245">
    <cfRule type="duplicateValues" dxfId="8833" priority="5250"/>
  </conditionalFormatting>
  <conditionalFormatting sqref="G245">
    <cfRule type="duplicateValues" dxfId="8832" priority="5249"/>
  </conditionalFormatting>
  <conditionalFormatting sqref="G245">
    <cfRule type="duplicateValues" dxfId="8831" priority="5248"/>
  </conditionalFormatting>
  <conditionalFormatting sqref="G245">
    <cfRule type="duplicateValues" dxfId="8830" priority="5247"/>
  </conditionalFormatting>
  <conditionalFormatting sqref="G245">
    <cfRule type="duplicateValues" dxfId="8829" priority="5246"/>
  </conditionalFormatting>
  <conditionalFormatting sqref="G245">
    <cfRule type="duplicateValues" dxfId="8828" priority="5245"/>
  </conditionalFormatting>
  <conditionalFormatting sqref="G245">
    <cfRule type="duplicateValues" dxfId="8827" priority="5244"/>
  </conditionalFormatting>
  <conditionalFormatting sqref="G245">
    <cfRule type="duplicateValues" dxfId="8826" priority="5243"/>
  </conditionalFormatting>
  <conditionalFormatting sqref="G245">
    <cfRule type="duplicateValues" dxfId="8825" priority="5242"/>
  </conditionalFormatting>
  <conditionalFormatting sqref="G245">
    <cfRule type="duplicateValues" dxfId="8824" priority="5241"/>
  </conditionalFormatting>
  <conditionalFormatting sqref="G245">
    <cfRule type="duplicateValues" dxfId="8823" priority="5240"/>
  </conditionalFormatting>
  <conditionalFormatting sqref="G245">
    <cfRule type="duplicateValues" dxfId="8822" priority="5239"/>
  </conditionalFormatting>
  <conditionalFormatting sqref="G245">
    <cfRule type="duplicateValues" dxfId="8821" priority="5238"/>
  </conditionalFormatting>
  <conditionalFormatting sqref="G245">
    <cfRule type="duplicateValues" dxfId="8820" priority="5237"/>
  </conditionalFormatting>
  <conditionalFormatting sqref="G245">
    <cfRule type="duplicateValues" dxfId="8819" priority="5236"/>
  </conditionalFormatting>
  <conditionalFormatting sqref="G245">
    <cfRule type="duplicateValues" dxfId="8818" priority="5235"/>
  </conditionalFormatting>
  <conditionalFormatting sqref="G245">
    <cfRule type="duplicateValues" dxfId="8817" priority="5234"/>
  </conditionalFormatting>
  <conditionalFormatting sqref="G245">
    <cfRule type="duplicateValues" dxfId="8816" priority="5233"/>
  </conditionalFormatting>
  <conditionalFormatting sqref="G245">
    <cfRule type="duplicateValues" dxfId="8815" priority="5232"/>
  </conditionalFormatting>
  <conditionalFormatting sqref="G245">
    <cfRule type="duplicateValues" dxfId="8814" priority="5231"/>
  </conditionalFormatting>
  <conditionalFormatting sqref="G245">
    <cfRule type="duplicateValues" dxfId="8813" priority="5230"/>
  </conditionalFormatting>
  <conditionalFormatting sqref="G245">
    <cfRule type="duplicateValues" dxfId="8812" priority="5229"/>
  </conditionalFormatting>
  <conditionalFormatting sqref="G245">
    <cfRule type="duplicateValues" dxfId="8811" priority="5228"/>
  </conditionalFormatting>
  <conditionalFormatting sqref="G245">
    <cfRule type="duplicateValues" dxfId="8810" priority="5227"/>
  </conditionalFormatting>
  <conditionalFormatting sqref="G245">
    <cfRule type="duplicateValues" dxfId="8809" priority="5226"/>
  </conditionalFormatting>
  <conditionalFormatting sqref="G245">
    <cfRule type="duplicateValues" dxfId="8808" priority="5225"/>
  </conditionalFormatting>
  <conditionalFormatting sqref="G245">
    <cfRule type="duplicateValues" dxfId="8807" priority="5224"/>
  </conditionalFormatting>
  <conditionalFormatting sqref="G245">
    <cfRule type="duplicateValues" dxfId="8806" priority="5223"/>
  </conditionalFormatting>
  <conditionalFormatting sqref="G245">
    <cfRule type="duplicateValues" dxfId="8805" priority="5222"/>
  </conditionalFormatting>
  <conditionalFormatting sqref="G245">
    <cfRule type="duplicateValues" dxfId="8804" priority="5221"/>
  </conditionalFormatting>
  <conditionalFormatting sqref="G245">
    <cfRule type="duplicateValues" dxfId="8803" priority="5220"/>
  </conditionalFormatting>
  <conditionalFormatting sqref="G245">
    <cfRule type="duplicateValues" dxfId="8802" priority="5219"/>
  </conditionalFormatting>
  <conditionalFormatting sqref="G245">
    <cfRule type="duplicateValues" dxfId="8801" priority="5218"/>
  </conditionalFormatting>
  <conditionalFormatting sqref="G245">
    <cfRule type="duplicateValues" dxfId="8800" priority="5217"/>
  </conditionalFormatting>
  <conditionalFormatting sqref="G245">
    <cfRule type="duplicateValues" dxfId="8799" priority="5216"/>
  </conditionalFormatting>
  <conditionalFormatting sqref="G245">
    <cfRule type="duplicateValues" dxfId="8798" priority="5215"/>
  </conditionalFormatting>
  <conditionalFormatting sqref="G245">
    <cfRule type="duplicateValues" dxfId="8797" priority="5214"/>
  </conditionalFormatting>
  <conditionalFormatting sqref="G245">
    <cfRule type="duplicateValues" dxfId="8796" priority="5213"/>
  </conditionalFormatting>
  <conditionalFormatting sqref="G245">
    <cfRule type="duplicateValues" dxfId="8795" priority="5212"/>
  </conditionalFormatting>
  <conditionalFormatting sqref="G245">
    <cfRule type="duplicateValues" dxfId="8794" priority="5211"/>
  </conditionalFormatting>
  <conditionalFormatting sqref="G245">
    <cfRule type="duplicateValues" dxfId="8793" priority="5210"/>
  </conditionalFormatting>
  <conditionalFormatting sqref="G245">
    <cfRule type="duplicateValues" dxfId="8792" priority="5209"/>
  </conditionalFormatting>
  <conditionalFormatting sqref="G245">
    <cfRule type="duplicateValues" dxfId="8791" priority="5208"/>
  </conditionalFormatting>
  <conditionalFormatting sqref="G245">
    <cfRule type="duplicateValues" dxfId="8790" priority="5207"/>
  </conditionalFormatting>
  <conditionalFormatting sqref="G245">
    <cfRule type="duplicateValues" dxfId="8789" priority="5206"/>
  </conditionalFormatting>
  <conditionalFormatting sqref="G245">
    <cfRule type="duplicateValues" dxfId="8788" priority="5205"/>
  </conditionalFormatting>
  <conditionalFormatting sqref="G245">
    <cfRule type="duplicateValues" dxfId="8787" priority="5204"/>
  </conditionalFormatting>
  <conditionalFormatting sqref="G245">
    <cfRule type="duplicateValues" dxfId="8786" priority="5203"/>
  </conditionalFormatting>
  <conditionalFormatting sqref="G245">
    <cfRule type="duplicateValues" dxfId="8785" priority="5202"/>
  </conditionalFormatting>
  <conditionalFormatting sqref="G245">
    <cfRule type="duplicateValues" dxfId="8784" priority="5201"/>
  </conditionalFormatting>
  <conditionalFormatting sqref="G245">
    <cfRule type="duplicateValues" dxfId="8783" priority="5200"/>
  </conditionalFormatting>
  <conditionalFormatting sqref="G245">
    <cfRule type="duplicateValues" dxfId="8782" priority="5199"/>
  </conditionalFormatting>
  <conditionalFormatting sqref="G245">
    <cfRule type="duplicateValues" dxfId="8781" priority="5198"/>
  </conditionalFormatting>
  <conditionalFormatting sqref="G245">
    <cfRule type="duplicateValues" dxfId="8780" priority="5197"/>
  </conditionalFormatting>
  <conditionalFormatting sqref="G245">
    <cfRule type="duplicateValues" dxfId="8779" priority="5196"/>
  </conditionalFormatting>
  <conditionalFormatting sqref="G245">
    <cfRule type="duplicateValues" dxfId="8778" priority="5195"/>
  </conditionalFormatting>
  <conditionalFormatting sqref="G245">
    <cfRule type="duplicateValues" dxfId="8777" priority="5194"/>
  </conditionalFormatting>
  <conditionalFormatting sqref="G245">
    <cfRule type="duplicateValues" dxfId="8776" priority="5193"/>
  </conditionalFormatting>
  <conditionalFormatting sqref="G245">
    <cfRule type="duplicateValues" dxfId="8775" priority="5192"/>
  </conditionalFormatting>
  <conditionalFormatting sqref="G245">
    <cfRule type="duplicateValues" dxfId="8774" priority="5191"/>
  </conditionalFormatting>
  <conditionalFormatting sqref="G245">
    <cfRule type="duplicateValues" dxfId="8773" priority="5190"/>
  </conditionalFormatting>
  <conditionalFormatting sqref="G245">
    <cfRule type="duplicateValues" dxfId="8772" priority="5189"/>
  </conditionalFormatting>
  <conditionalFormatting sqref="G245">
    <cfRule type="duplicateValues" dxfId="8771" priority="5188"/>
  </conditionalFormatting>
  <conditionalFormatting sqref="G245">
    <cfRule type="duplicateValues" dxfId="8770" priority="5187"/>
  </conditionalFormatting>
  <conditionalFormatting sqref="G245">
    <cfRule type="duplicateValues" dxfId="8769" priority="5186"/>
  </conditionalFormatting>
  <conditionalFormatting sqref="G245">
    <cfRule type="duplicateValues" dxfId="8768" priority="5185"/>
  </conditionalFormatting>
  <conditionalFormatting sqref="G245">
    <cfRule type="duplicateValues" dxfId="8767" priority="5184"/>
  </conditionalFormatting>
  <conditionalFormatting sqref="G245">
    <cfRule type="duplicateValues" dxfId="8766" priority="5183"/>
  </conditionalFormatting>
  <conditionalFormatting sqref="G245">
    <cfRule type="duplicateValues" dxfId="8765" priority="5182"/>
  </conditionalFormatting>
  <conditionalFormatting sqref="G246">
    <cfRule type="duplicateValues" dxfId="8764" priority="5181"/>
  </conditionalFormatting>
  <conditionalFormatting sqref="G247">
    <cfRule type="duplicateValues" dxfId="8763" priority="5180"/>
  </conditionalFormatting>
  <conditionalFormatting sqref="G247">
    <cfRule type="duplicateValues" dxfId="8762" priority="5179"/>
  </conditionalFormatting>
  <conditionalFormatting sqref="G247">
    <cfRule type="duplicateValues" dxfId="8761" priority="5178"/>
  </conditionalFormatting>
  <conditionalFormatting sqref="G247">
    <cfRule type="duplicateValues" dxfId="8760" priority="5177"/>
  </conditionalFormatting>
  <conditionalFormatting sqref="G247">
    <cfRule type="duplicateValues" dxfId="8759" priority="5176"/>
  </conditionalFormatting>
  <conditionalFormatting sqref="G247">
    <cfRule type="duplicateValues" dxfId="8758" priority="5175"/>
  </conditionalFormatting>
  <conditionalFormatting sqref="G247">
    <cfRule type="duplicateValues" dxfId="8757" priority="5174"/>
  </conditionalFormatting>
  <conditionalFormatting sqref="G247">
    <cfRule type="duplicateValues" dxfId="8756" priority="5173"/>
  </conditionalFormatting>
  <conditionalFormatting sqref="G247">
    <cfRule type="duplicateValues" dxfId="8755" priority="5172"/>
  </conditionalFormatting>
  <conditionalFormatting sqref="G247">
    <cfRule type="duplicateValues" dxfId="8754" priority="5171"/>
  </conditionalFormatting>
  <conditionalFormatting sqref="G247">
    <cfRule type="duplicateValues" dxfId="8753" priority="5170"/>
  </conditionalFormatting>
  <conditionalFormatting sqref="G247">
    <cfRule type="duplicateValues" dxfId="8752" priority="5169"/>
  </conditionalFormatting>
  <conditionalFormatting sqref="G247">
    <cfRule type="duplicateValues" dxfId="8751" priority="5168"/>
  </conditionalFormatting>
  <conditionalFormatting sqref="G247">
    <cfRule type="duplicateValues" dxfId="8750" priority="5167"/>
  </conditionalFormatting>
  <conditionalFormatting sqref="G247">
    <cfRule type="duplicateValues" dxfId="8749" priority="5166"/>
  </conditionalFormatting>
  <conditionalFormatting sqref="G247">
    <cfRule type="duplicateValues" dxfId="8748" priority="5165"/>
  </conditionalFormatting>
  <conditionalFormatting sqref="G247">
    <cfRule type="duplicateValues" dxfId="8747" priority="5164"/>
  </conditionalFormatting>
  <conditionalFormatting sqref="G247">
    <cfRule type="duplicateValues" dxfId="8746" priority="5163"/>
  </conditionalFormatting>
  <conditionalFormatting sqref="G247">
    <cfRule type="duplicateValues" dxfId="8745" priority="5162"/>
  </conditionalFormatting>
  <conditionalFormatting sqref="G247">
    <cfRule type="duplicateValues" dxfId="8744" priority="5161"/>
  </conditionalFormatting>
  <conditionalFormatting sqref="G247">
    <cfRule type="duplicateValues" dxfId="8743" priority="5160"/>
  </conditionalFormatting>
  <conditionalFormatting sqref="G247">
    <cfRule type="duplicateValues" dxfId="8742" priority="5159"/>
  </conditionalFormatting>
  <conditionalFormatting sqref="G247">
    <cfRule type="duplicateValues" dxfId="8741" priority="5158"/>
  </conditionalFormatting>
  <conditionalFormatting sqref="G247">
    <cfRule type="duplicateValues" dxfId="8740" priority="5157"/>
  </conditionalFormatting>
  <conditionalFormatting sqref="G247">
    <cfRule type="duplicateValues" dxfId="8739" priority="5156"/>
  </conditionalFormatting>
  <conditionalFormatting sqref="G247">
    <cfRule type="duplicateValues" dxfId="8738" priority="5155"/>
  </conditionalFormatting>
  <conditionalFormatting sqref="G247">
    <cfRule type="duplicateValues" dxfId="8737" priority="5154"/>
  </conditionalFormatting>
  <conditionalFormatting sqref="G247">
    <cfRule type="duplicateValues" dxfId="8736" priority="5153"/>
  </conditionalFormatting>
  <conditionalFormatting sqref="G247">
    <cfRule type="duplicateValues" dxfId="8735" priority="5152"/>
  </conditionalFormatting>
  <conditionalFormatting sqref="G247">
    <cfRule type="duplicateValues" dxfId="8734" priority="5151"/>
  </conditionalFormatting>
  <conditionalFormatting sqref="G247">
    <cfRule type="duplicateValues" dxfId="8733" priority="5150"/>
  </conditionalFormatting>
  <conditionalFormatting sqref="G247">
    <cfRule type="duplicateValues" dxfId="8732" priority="5149"/>
  </conditionalFormatting>
  <conditionalFormatting sqref="G247">
    <cfRule type="duplicateValues" dxfId="8731" priority="5148"/>
  </conditionalFormatting>
  <conditionalFormatting sqref="G247">
    <cfRule type="duplicateValues" dxfId="8730" priority="5147"/>
  </conditionalFormatting>
  <conditionalFormatting sqref="G247">
    <cfRule type="duplicateValues" dxfId="8729" priority="5146"/>
  </conditionalFormatting>
  <conditionalFormatting sqref="G247">
    <cfRule type="duplicateValues" dxfId="8728" priority="5145"/>
  </conditionalFormatting>
  <conditionalFormatting sqref="G247">
    <cfRule type="duplicateValues" dxfId="8727" priority="5144"/>
  </conditionalFormatting>
  <conditionalFormatting sqref="G247">
    <cfRule type="duplicateValues" dxfId="8726" priority="5143"/>
  </conditionalFormatting>
  <conditionalFormatting sqref="G247">
    <cfRule type="duplicateValues" dxfId="8725" priority="5142"/>
  </conditionalFormatting>
  <conditionalFormatting sqref="G247">
    <cfRule type="duplicateValues" dxfId="8724" priority="5141"/>
  </conditionalFormatting>
  <conditionalFormatting sqref="G247">
    <cfRule type="duplicateValues" dxfId="8723" priority="5140"/>
  </conditionalFormatting>
  <conditionalFormatting sqref="G247">
    <cfRule type="duplicateValues" dxfId="8722" priority="5139"/>
  </conditionalFormatting>
  <conditionalFormatting sqref="G247">
    <cfRule type="duplicateValues" dxfId="8721" priority="5138"/>
  </conditionalFormatting>
  <conditionalFormatting sqref="G247">
    <cfRule type="duplicateValues" dxfId="8720" priority="5137"/>
  </conditionalFormatting>
  <conditionalFormatting sqref="G247">
    <cfRule type="duplicateValues" dxfId="8719" priority="5136"/>
  </conditionalFormatting>
  <conditionalFormatting sqref="G247">
    <cfRule type="duplicateValues" dxfId="8718" priority="5135"/>
  </conditionalFormatting>
  <conditionalFormatting sqref="G247">
    <cfRule type="duplicateValues" dxfId="8717" priority="5134"/>
  </conditionalFormatting>
  <conditionalFormatting sqref="G247">
    <cfRule type="duplicateValues" dxfId="8716" priority="5133"/>
  </conditionalFormatting>
  <conditionalFormatting sqref="G247">
    <cfRule type="duplicateValues" dxfId="8715" priority="5132"/>
  </conditionalFormatting>
  <conditionalFormatting sqref="G247">
    <cfRule type="duplicateValues" dxfId="8714" priority="5131"/>
  </conditionalFormatting>
  <conditionalFormatting sqref="G247">
    <cfRule type="duplicateValues" dxfId="8713" priority="5130"/>
  </conditionalFormatting>
  <conditionalFormatting sqref="G247">
    <cfRule type="duplicateValues" dxfId="8712" priority="5129"/>
  </conditionalFormatting>
  <conditionalFormatting sqref="G247">
    <cfRule type="duplicateValues" dxfId="8711" priority="5128"/>
  </conditionalFormatting>
  <conditionalFormatting sqref="G247">
    <cfRule type="duplicateValues" dxfId="8710" priority="5127"/>
  </conditionalFormatting>
  <conditionalFormatting sqref="G247">
    <cfRule type="duplicateValues" dxfId="8709" priority="5126"/>
  </conditionalFormatting>
  <conditionalFormatting sqref="G247">
    <cfRule type="duplicateValues" dxfId="8708" priority="5125"/>
  </conditionalFormatting>
  <conditionalFormatting sqref="G247">
    <cfRule type="duplicateValues" dxfId="8707" priority="5124"/>
  </conditionalFormatting>
  <conditionalFormatting sqref="G247">
    <cfRule type="duplicateValues" dxfId="8706" priority="5123"/>
  </conditionalFormatting>
  <conditionalFormatting sqref="G247">
    <cfRule type="duplicateValues" dxfId="8705" priority="5122"/>
  </conditionalFormatting>
  <conditionalFormatting sqref="G247">
    <cfRule type="duplicateValues" dxfId="8704" priority="5121"/>
  </conditionalFormatting>
  <conditionalFormatting sqref="G247">
    <cfRule type="duplicateValues" dxfId="8703" priority="5120"/>
  </conditionalFormatting>
  <conditionalFormatting sqref="G247">
    <cfRule type="duplicateValues" dxfId="8702" priority="5119"/>
  </conditionalFormatting>
  <conditionalFormatting sqref="G247">
    <cfRule type="duplicateValues" dxfId="8701" priority="5118"/>
  </conditionalFormatting>
  <conditionalFormatting sqref="G247">
    <cfRule type="duplicateValues" dxfId="8700" priority="5117"/>
  </conditionalFormatting>
  <conditionalFormatting sqref="G247">
    <cfRule type="duplicateValues" dxfId="8699" priority="5116"/>
  </conditionalFormatting>
  <conditionalFormatting sqref="G247">
    <cfRule type="duplicateValues" dxfId="8698" priority="5115"/>
  </conditionalFormatting>
  <conditionalFormatting sqref="G247">
    <cfRule type="duplicateValues" dxfId="8697" priority="5114"/>
  </conditionalFormatting>
  <conditionalFormatting sqref="G247">
    <cfRule type="duplicateValues" dxfId="8696" priority="5113"/>
  </conditionalFormatting>
  <conditionalFormatting sqref="G247">
    <cfRule type="duplicateValues" dxfId="8695" priority="5112"/>
  </conditionalFormatting>
  <conditionalFormatting sqref="G248">
    <cfRule type="duplicateValues" dxfId="8694" priority="5111"/>
  </conditionalFormatting>
  <conditionalFormatting sqref="G246">
    <cfRule type="duplicateValues" dxfId="8693" priority="5110"/>
  </conditionalFormatting>
  <conditionalFormatting sqref="G246">
    <cfRule type="duplicateValues" dxfId="8692" priority="5109"/>
  </conditionalFormatting>
  <conditionalFormatting sqref="G246">
    <cfRule type="duplicateValues" dxfId="8691" priority="5108"/>
  </conditionalFormatting>
  <conditionalFormatting sqref="G246">
    <cfRule type="duplicateValues" dxfId="8690" priority="5107"/>
  </conditionalFormatting>
  <conditionalFormatting sqref="G246">
    <cfRule type="duplicateValues" dxfId="8689" priority="5106"/>
  </conditionalFormatting>
  <conditionalFormatting sqref="G246">
    <cfRule type="duplicateValues" dxfId="8688" priority="5105"/>
  </conditionalFormatting>
  <conditionalFormatting sqref="G246">
    <cfRule type="duplicateValues" dxfId="8687" priority="5104"/>
  </conditionalFormatting>
  <conditionalFormatting sqref="G246">
    <cfRule type="duplicateValues" dxfId="8686" priority="5103"/>
  </conditionalFormatting>
  <conditionalFormatting sqref="G246">
    <cfRule type="duplicateValues" dxfId="8685" priority="5102"/>
  </conditionalFormatting>
  <conditionalFormatting sqref="G246">
    <cfRule type="duplicateValues" dxfId="8684" priority="5101"/>
  </conditionalFormatting>
  <conditionalFormatting sqref="G246">
    <cfRule type="duplicateValues" dxfId="8683" priority="5100"/>
  </conditionalFormatting>
  <conditionalFormatting sqref="G246">
    <cfRule type="duplicateValues" dxfId="8682" priority="5099"/>
  </conditionalFormatting>
  <conditionalFormatting sqref="G246">
    <cfRule type="duplicateValues" dxfId="8681" priority="5098"/>
  </conditionalFormatting>
  <conditionalFormatting sqref="G246">
    <cfRule type="duplicateValues" dxfId="8680" priority="5097"/>
  </conditionalFormatting>
  <conditionalFormatting sqref="G246">
    <cfRule type="duplicateValues" dxfId="8679" priority="5096"/>
  </conditionalFormatting>
  <conditionalFormatting sqref="G246">
    <cfRule type="duplicateValues" dxfId="8678" priority="5095"/>
  </conditionalFormatting>
  <conditionalFormatting sqref="G246">
    <cfRule type="duplicateValues" dxfId="8677" priority="5094"/>
  </conditionalFormatting>
  <conditionalFormatting sqref="G246">
    <cfRule type="duplicateValues" dxfId="8676" priority="5093"/>
  </conditionalFormatting>
  <conditionalFormatting sqref="G246">
    <cfRule type="duplicateValues" dxfId="8675" priority="5092"/>
  </conditionalFormatting>
  <conditionalFormatting sqref="G246">
    <cfRule type="duplicateValues" dxfId="8674" priority="5091"/>
  </conditionalFormatting>
  <conditionalFormatting sqref="G246">
    <cfRule type="duplicateValues" dxfId="8673" priority="5090"/>
  </conditionalFormatting>
  <conditionalFormatting sqref="G246">
    <cfRule type="duplicateValues" dxfId="8672" priority="5089"/>
  </conditionalFormatting>
  <conditionalFormatting sqref="G246">
    <cfRule type="duplicateValues" dxfId="8671" priority="5088"/>
  </conditionalFormatting>
  <conditionalFormatting sqref="G246">
    <cfRule type="duplicateValues" dxfId="8670" priority="5087"/>
  </conditionalFormatting>
  <conditionalFormatting sqref="G246">
    <cfRule type="duplicateValues" dxfId="8669" priority="5086"/>
  </conditionalFormatting>
  <conditionalFormatting sqref="G246">
    <cfRule type="duplicateValues" dxfId="8668" priority="5085"/>
  </conditionalFormatting>
  <conditionalFormatting sqref="G246">
    <cfRule type="duplicateValues" dxfId="8667" priority="5084"/>
  </conditionalFormatting>
  <conditionalFormatting sqref="G246">
    <cfRule type="duplicateValues" dxfId="8666" priority="5083"/>
  </conditionalFormatting>
  <conditionalFormatting sqref="G246">
    <cfRule type="duplicateValues" dxfId="8665" priority="5082"/>
  </conditionalFormatting>
  <conditionalFormatting sqref="G246">
    <cfRule type="duplicateValues" dxfId="8664" priority="5081"/>
  </conditionalFormatting>
  <conditionalFormatting sqref="G246">
    <cfRule type="duplicateValues" dxfId="8663" priority="5080"/>
  </conditionalFormatting>
  <conditionalFormatting sqref="G246">
    <cfRule type="duplicateValues" dxfId="8662" priority="5079"/>
  </conditionalFormatting>
  <conditionalFormatting sqref="G246">
    <cfRule type="duplicateValues" dxfId="8661" priority="5078"/>
  </conditionalFormatting>
  <conditionalFormatting sqref="G246">
    <cfRule type="duplicateValues" dxfId="8660" priority="5077"/>
  </conditionalFormatting>
  <conditionalFormatting sqref="G246">
    <cfRule type="duplicateValues" dxfId="8659" priority="5076"/>
  </conditionalFormatting>
  <conditionalFormatting sqref="G246">
    <cfRule type="duplicateValues" dxfId="8658" priority="5075"/>
  </conditionalFormatting>
  <conditionalFormatting sqref="G246">
    <cfRule type="duplicateValues" dxfId="8657" priority="5074"/>
  </conditionalFormatting>
  <conditionalFormatting sqref="G246">
    <cfRule type="duplicateValues" dxfId="8656" priority="5073"/>
  </conditionalFormatting>
  <conditionalFormatting sqref="G246">
    <cfRule type="duplicateValues" dxfId="8655" priority="5072"/>
  </conditionalFormatting>
  <conditionalFormatting sqref="G246">
    <cfRule type="duplicateValues" dxfId="8654" priority="5071"/>
  </conditionalFormatting>
  <conditionalFormatting sqref="G246">
    <cfRule type="duplicateValues" dxfId="8653" priority="5070"/>
  </conditionalFormatting>
  <conditionalFormatting sqref="G246">
    <cfRule type="duplicateValues" dxfId="8652" priority="5069"/>
  </conditionalFormatting>
  <conditionalFormatting sqref="G246">
    <cfRule type="duplicateValues" dxfId="8651" priority="5068"/>
  </conditionalFormatting>
  <conditionalFormatting sqref="G246">
    <cfRule type="duplicateValues" dxfId="8650" priority="5067"/>
  </conditionalFormatting>
  <conditionalFormatting sqref="G246">
    <cfRule type="duplicateValues" dxfId="8649" priority="5066"/>
  </conditionalFormatting>
  <conditionalFormatting sqref="G246">
    <cfRule type="duplicateValues" dxfId="8648" priority="5065"/>
  </conditionalFormatting>
  <conditionalFormatting sqref="G246">
    <cfRule type="duplicateValues" dxfId="8647" priority="5064"/>
  </conditionalFormatting>
  <conditionalFormatting sqref="G246">
    <cfRule type="duplicateValues" dxfId="8646" priority="5063"/>
  </conditionalFormatting>
  <conditionalFormatting sqref="G246">
    <cfRule type="duplicateValues" dxfId="8645" priority="5062"/>
  </conditionalFormatting>
  <conditionalFormatting sqref="G246">
    <cfRule type="duplicateValues" dxfId="8644" priority="5061"/>
  </conditionalFormatting>
  <conditionalFormatting sqref="G246">
    <cfRule type="duplicateValues" dxfId="8643" priority="5060"/>
  </conditionalFormatting>
  <conditionalFormatting sqref="G246">
    <cfRule type="duplicateValues" dxfId="8642" priority="5059"/>
  </conditionalFormatting>
  <conditionalFormatting sqref="G246">
    <cfRule type="duplicateValues" dxfId="8641" priority="5058"/>
  </conditionalFormatting>
  <conditionalFormatting sqref="G246">
    <cfRule type="duplicateValues" dxfId="8640" priority="5057"/>
  </conditionalFormatting>
  <conditionalFormatting sqref="G246">
    <cfRule type="duplicateValues" dxfId="8639" priority="5056"/>
  </conditionalFormatting>
  <conditionalFormatting sqref="G246">
    <cfRule type="duplicateValues" dxfId="8638" priority="5055"/>
  </conditionalFormatting>
  <conditionalFormatting sqref="G246">
    <cfRule type="duplicateValues" dxfId="8637" priority="5054"/>
  </conditionalFormatting>
  <conditionalFormatting sqref="G246">
    <cfRule type="duplicateValues" dxfId="8636" priority="5053"/>
  </conditionalFormatting>
  <conditionalFormatting sqref="G246">
    <cfRule type="duplicateValues" dxfId="8635" priority="5052"/>
  </conditionalFormatting>
  <conditionalFormatting sqref="G246">
    <cfRule type="duplicateValues" dxfId="8634" priority="5051"/>
  </conditionalFormatting>
  <conditionalFormatting sqref="G246">
    <cfRule type="duplicateValues" dxfId="8633" priority="5050"/>
  </conditionalFormatting>
  <conditionalFormatting sqref="G246">
    <cfRule type="duplicateValues" dxfId="8632" priority="5049"/>
  </conditionalFormatting>
  <conditionalFormatting sqref="G246">
    <cfRule type="duplicateValues" dxfId="8631" priority="5048"/>
  </conditionalFormatting>
  <conditionalFormatting sqref="G246">
    <cfRule type="duplicateValues" dxfId="8630" priority="5047"/>
  </conditionalFormatting>
  <conditionalFormatting sqref="G246">
    <cfRule type="duplicateValues" dxfId="8629" priority="5046"/>
  </conditionalFormatting>
  <conditionalFormatting sqref="G246">
    <cfRule type="duplicateValues" dxfId="8628" priority="5045"/>
  </conditionalFormatting>
  <conditionalFormatting sqref="G246">
    <cfRule type="duplicateValues" dxfId="8627" priority="5044"/>
  </conditionalFormatting>
  <conditionalFormatting sqref="G246">
    <cfRule type="duplicateValues" dxfId="8626" priority="5043"/>
  </conditionalFormatting>
  <conditionalFormatting sqref="G246">
    <cfRule type="duplicateValues" dxfId="8625" priority="5042"/>
  </conditionalFormatting>
  <conditionalFormatting sqref="G247">
    <cfRule type="duplicateValues" dxfId="8624" priority="5041"/>
  </conditionalFormatting>
  <conditionalFormatting sqref="G246">
    <cfRule type="duplicateValues" dxfId="8623" priority="5040"/>
  </conditionalFormatting>
  <conditionalFormatting sqref="G246">
    <cfRule type="duplicateValues" dxfId="8622" priority="5039"/>
  </conditionalFormatting>
  <conditionalFormatting sqref="G246">
    <cfRule type="duplicateValues" dxfId="8621" priority="5038"/>
  </conditionalFormatting>
  <conditionalFormatting sqref="G246">
    <cfRule type="duplicateValues" dxfId="8620" priority="5037"/>
  </conditionalFormatting>
  <conditionalFormatting sqref="G246">
    <cfRule type="duplicateValues" dxfId="8619" priority="5036"/>
  </conditionalFormatting>
  <conditionalFormatting sqref="G246">
    <cfRule type="duplicateValues" dxfId="8618" priority="5035"/>
  </conditionalFormatting>
  <conditionalFormatting sqref="G246">
    <cfRule type="duplicateValues" dxfId="8617" priority="5034"/>
  </conditionalFormatting>
  <conditionalFormatting sqref="G246">
    <cfRule type="duplicateValues" dxfId="8616" priority="5033"/>
  </conditionalFormatting>
  <conditionalFormatting sqref="G246">
    <cfRule type="duplicateValues" dxfId="8615" priority="5032"/>
  </conditionalFormatting>
  <conditionalFormatting sqref="G246">
    <cfRule type="duplicateValues" dxfId="8614" priority="5031"/>
  </conditionalFormatting>
  <conditionalFormatting sqref="G246">
    <cfRule type="duplicateValues" dxfId="8613" priority="5030"/>
  </conditionalFormatting>
  <conditionalFormatting sqref="G246">
    <cfRule type="duplicateValues" dxfId="8612" priority="5029"/>
  </conditionalFormatting>
  <conditionalFormatting sqref="G246">
    <cfRule type="duplicateValues" dxfId="8611" priority="5028"/>
  </conditionalFormatting>
  <conditionalFormatting sqref="G246">
    <cfRule type="duplicateValues" dxfId="8610" priority="5027"/>
  </conditionalFormatting>
  <conditionalFormatting sqref="G246">
    <cfRule type="duplicateValues" dxfId="8609" priority="5026"/>
  </conditionalFormatting>
  <conditionalFormatting sqref="G246">
    <cfRule type="duplicateValues" dxfId="8608" priority="5025"/>
  </conditionalFormatting>
  <conditionalFormatting sqref="G246">
    <cfRule type="duplicateValues" dxfId="8607" priority="5024"/>
  </conditionalFormatting>
  <conditionalFormatting sqref="G246">
    <cfRule type="duplicateValues" dxfId="8606" priority="5023"/>
  </conditionalFormatting>
  <conditionalFormatting sqref="G246">
    <cfRule type="duplicateValues" dxfId="8605" priority="5022"/>
  </conditionalFormatting>
  <conditionalFormatting sqref="G246">
    <cfRule type="duplicateValues" dxfId="8604" priority="5021"/>
  </conditionalFormatting>
  <conditionalFormatting sqref="G246">
    <cfRule type="duplicateValues" dxfId="8603" priority="5020"/>
  </conditionalFormatting>
  <conditionalFormatting sqref="G246">
    <cfRule type="duplicateValues" dxfId="8602" priority="5019"/>
  </conditionalFormatting>
  <conditionalFormatting sqref="G246">
    <cfRule type="duplicateValues" dxfId="8601" priority="5018"/>
  </conditionalFormatting>
  <conditionalFormatting sqref="G246">
    <cfRule type="duplicateValues" dxfId="8600" priority="5017"/>
  </conditionalFormatting>
  <conditionalFormatting sqref="G246">
    <cfRule type="duplicateValues" dxfId="8599" priority="5016"/>
  </conditionalFormatting>
  <conditionalFormatting sqref="G246">
    <cfRule type="duplicateValues" dxfId="8598" priority="5015"/>
  </conditionalFormatting>
  <conditionalFormatting sqref="G246">
    <cfRule type="duplicateValues" dxfId="8597" priority="5014"/>
  </conditionalFormatting>
  <conditionalFormatting sqref="G246">
    <cfRule type="duplicateValues" dxfId="8596" priority="5013"/>
  </conditionalFormatting>
  <conditionalFormatting sqref="G246">
    <cfRule type="duplicateValues" dxfId="8595" priority="5012"/>
  </conditionalFormatting>
  <conditionalFormatting sqref="G246">
    <cfRule type="duplicateValues" dxfId="8594" priority="5011"/>
  </conditionalFormatting>
  <conditionalFormatting sqref="G246">
    <cfRule type="duplicateValues" dxfId="8593" priority="5010"/>
  </conditionalFormatting>
  <conditionalFormatting sqref="G246">
    <cfRule type="duplicateValues" dxfId="8592" priority="5009"/>
  </conditionalFormatting>
  <conditionalFormatting sqref="G246">
    <cfRule type="duplicateValues" dxfId="8591" priority="5008"/>
  </conditionalFormatting>
  <conditionalFormatting sqref="G246">
    <cfRule type="duplicateValues" dxfId="8590" priority="5007"/>
  </conditionalFormatting>
  <conditionalFormatting sqref="G246">
    <cfRule type="duplicateValues" dxfId="8589" priority="5006"/>
  </conditionalFormatting>
  <conditionalFormatting sqref="G246">
    <cfRule type="duplicateValues" dxfId="8588" priority="5005"/>
  </conditionalFormatting>
  <conditionalFormatting sqref="G246">
    <cfRule type="duplicateValues" dxfId="8587" priority="5004"/>
  </conditionalFormatting>
  <conditionalFormatting sqref="G246">
    <cfRule type="duplicateValues" dxfId="8586" priority="5003"/>
  </conditionalFormatting>
  <conditionalFormatting sqref="G246">
    <cfRule type="duplicateValues" dxfId="8585" priority="5002"/>
  </conditionalFormatting>
  <conditionalFormatting sqref="G246">
    <cfRule type="duplicateValues" dxfId="8584" priority="5001"/>
  </conditionalFormatting>
  <conditionalFormatting sqref="G246">
    <cfRule type="duplicateValues" dxfId="8583" priority="5000"/>
  </conditionalFormatting>
  <conditionalFormatting sqref="G246">
    <cfRule type="duplicateValues" dxfId="8582" priority="4999"/>
  </conditionalFormatting>
  <conditionalFormatting sqref="G246">
    <cfRule type="duplicateValues" dxfId="8581" priority="4998"/>
  </conditionalFormatting>
  <conditionalFormatting sqref="G246">
    <cfRule type="duplicateValues" dxfId="8580" priority="4997"/>
  </conditionalFormatting>
  <conditionalFormatting sqref="G246">
    <cfRule type="duplicateValues" dxfId="8579" priority="4996"/>
  </conditionalFormatting>
  <conditionalFormatting sqref="G246">
    <cfRule type="duplicateValues" dxfId="8578" priority="4995"/>
  </conditionalFormatting>
  <conditionalFormatting sqref="G246">
    <cfRule type="duplicateValues" dxfId="8577" priority="4994"/>
  </conditionalFormatting>
  <conditionalFormatting sqref="G246">
    <cfRule type="duplicateValues" dxfId="8576" priority="4993"/>
  </conditionalFormatting>
  <conditionalFormatting sqref="G246">
    <cfRule type="duplicateValues" dxfId="8575" priority="4992"/>
  </conditionalFormatting>
  <conditionalFormatting sqref="G246">
    <cfRule type="duplicateValues" dxfId="8574" priority="4991"/>
  </conditionalFormatting>
  <conditionalFormatting sqref="G246">
    <cfRule type="duplicateValues" dxfId="8573" priority="4990"/>
  </conditionalFormatting>
  <conditionalFormatting sqref="G246">
    <cfRule type="duplicateValues" dxfId="8572" priority="4989"/>
  </conditionalFormatting>
  <conditionalFormatting sqref="G246">
    <cfRule type="duplicateValues" dxfId="8571" priority="4988"/>
  </conditionalFormatting>
  <conditionalFormatting sqref="G246">
    <cfRule type="duplicateValues" dxfId="8570" priority="4987"/>
  </conditionalFormatting>
  <conditionalFormatting sqref="G246">
    <cfRule type="duplicateValues" dxfId="8569" priority="4986"/>
  </conditionalFormatting>
  <conditionalFormatting sqref="G246">
    <cfRule type="duplicateValues" dxfId="8568" priority="4985"/>
  </conditionalFormatting>
  <conditionalFormatting sqref="G246">
    <cfRule type="duplicateValues" dxfId="8567" priority="4984"/>
  </conditionalFormatting>
  <conditionalFormatting sqref="G246">
    <cfRule type="duplicateValues" dxfId="8566" priority="4983"/>
  </conditionalFormatting>
  <conditionalFormatting sqref="G246">
    <cfRule type="duplicateValues" dxfId="8565" priority="4982"/>
  </conditionalFormatting>
  <conditionalFormatting sqref="G246">
    <cfRule type="duplicateValues" dxfId="8564" priority="4981"/>
  </conditionalFormatting>
  <conditionalFormatting sqref="G246">
    <cfRule type="duplicateValues" dxfId="8563" priority="4980"/>
  </conditionalFormatting>
  <conditionalFormatting sqref="G246">
    <cfRule type="duplicateValues" dxfId="8562" priority="4979"/>
  </conditionalFormatting>
  <conditionalFormatting sqref="G246">
    <cfRule type="duplicateValues" dxfId="8561" priority="4978"/>
  </conditionalFormatting>
  <conditionalFormatting sqref="G246">
    <cfRule type="duplicateValues" dxfId="8560" priority="4977"/>
  </conditionalFormatting>
  <conditionalFormatting sqref="G246">
    <cfRule type="duplicateValues" dxfId="8559" priority="4976"/>
  </conditionalFormatting>
  <conditionalFormatting sqref="G246">
    <cfRule type="duplicateValues" dxfId="8558" priority="4975"/>
  </conditionalFormatting>
  <conditionalFormatting sqref="G246">
    <cfRule type="duplicateValues" dxfId="8557" priority="4974"/>
  </conditionalFormatting>
  <conditionalFormatting sqref="G246">
    <cfRule type="duplicateValues" dxfId="8556" priority="4973"/>
  </conditionalFormatting>
  <conditionalFormatting sqref="G246">
    <cfRule type="duplicateValues" dxfId="8555" priority="4972"/>
  </conditionalFormatting>
  <conditionalFormatting sqref="G247">
    <cfRule type="duplicateValues" dxfId="8554" priority="4971"/>
  </conditionalFormatting>
  <conditionalFormatting sqref="G245">
    <cfRule type="duplicateValues" dxfId="8553" priority="4970"/>
  </conditionalFormatting>
  <conditionalFormatting sqref="G245">
    <cfRule type="duplicateValues" dxfId="8552" priority="4969"/>
  </conditionalFormatting>
  <conditionalFormatting sqref="G245">
    <cfRule type="duplicateValues" dxfId="8551" priority="4968"/>
  </conditionalFormatting>
  <conditionalFormatting sqref="G245">
    <cfRule type="duplicateValues" dxfId="8550" priority="4967"/>
  </conditionalFormatting>
  <conditionalFormatting sqref="G245">
    <cfRule type="duplicateValues" dxfId="8549" priority="4966"/>
  </conditionalFormatting>
  <conditionalFormatting sqref="G245">
    <cfRule type="duplicateValues" dxfId="8548" priority="4965"/>
  </conditionalFormatting>
  <conditionalFormatting sqref="G245">
    <cfRule type="duplicateValues" dxfId="8547" priority="4964"/>
  </conditionalFormatting>
  <conditionalFormatting sqref="G245">
    <cfRule type="duplicateValues" dxfId="8546" priority="4963"/>
  </conditionalFormatting>
  <conditionalFormatting sqref="G245">
    <cfRule type="duplicateValues" dxfId="8545" priority="4962"/>
  </conditionalFormatting>
  <conditionalFormatting sqref="G245">
    <cfRule type="duplicateValues" dxfId="8544" priority="4961"/>
  </conditionalFormatting>
  <conditionalFormatting sqref="G245">
    <cfRule type="duplicateValues" dxfId="8543" priority="4960"/>
  </conditionalFormatting>
  <conditionalFormatting sqref="G245">
    <cfRule type="duplicateValues" dxfId="8542" priority="4959"/>
  </conditionalFormatting>
  <conditionalFormatting sqref="G245">
    <cfRule type="duplicateValues" dxfId="8541" priority="4958"/>
  </conditionalFormatting>
  <conditionalFormatting sqref="G245">
    <cfRule type="duplicateValues" dxfId="8540" priority="4957"/>
  </conditionalFormatting>
  <conditionalFormatting sqref="G245">
    <cfRule type="duplicateValues" dxfId="8539" priority="4956"/>
  </conditionalFormatting>
  <conditionalFormatting sqref="G245">
    <cfRule type="duplicateValues" dxfId="8538" priority="4955"/>
  </conditionalFormatting>
  <conditionalFormatting sqref="G245">
    <cfRule type="duplicateValues" dxfId="8537" priority="4954"/>
  </conditionalFormatting>
  <conditionalFormatting sqref="G245">
    <cfRule type="duplicateValues" dxfId="8536" priority="4953"/>
  </conditionalFormatting>
  <conditionalFormatting sqref="G245">
    <cfRule type="duplicateValues" dxfId="8535" priority="4952"/>
  </conditionalFormatting>
  <conditionalFormatting sqref="G245">
    <cfRule type="duplicateValues" dxfId="8534" priority="4951"/>
  </conditionalFormatting>
  <conditionalFormatting sqref="G245">
    <cfRule type="duplicateValues" dxfId="8533" priority="4950"/>
  </conditionalFormatting>
  <conditionalFormatting sqref="G245">
    <cfRule type="duplicateValues" dxfId="8532" priority="4949"/>
  </conditionalFormatting>
  <conditionalFormatting sqref="G245">
    <cfRule type="duplicateValues" dxfId="8531" priority="4948"/>
  </conditionalFormatting>
  <conditionalFormatting sqref="G245">
    <cfRule type="duplicateValues" dxfId="8530" priority="4947"/>
  </conditionalFormatting>
  <conditionalFormatting sqref="G245">
    <cfRule type="duplicateValues" dxfId="8529" priority="4946"/>
  </conditionalFormatting>
  <conditionalFormatting sqref="G245">
    <cfRule type="duplicateValues" dxfId="8528" priority="4945"/>
  </conditionalFormatting>
  <conditionalFormatting sqref="G245">
    <cfRule type="duplicateValues" dxfId="8527" priority="4944"/>
  </conditionalFormatting>
  <conditionalFormatting sqref="G245">
    <cfRule type="duplicateValues" dxfId="8526" priority="4943"/>
  </conditionalFormatting>
  <conditionalFormatting sqref="G245">
    <cfRule type="duplicateValues" dxfId="8525" priority="4942"/>
  </conditionalFormatting>
  <conditionalFormatting sqref="G245">
    <cfRule type="duplicateValues" dxfId="8524" priority="4941"/>
  </conditionalFormatting>
  <conditionalFormatting sqref="G245">
    <cfRule type="duplicateValues" dxfId="8523" priority="4940"/>
  </conditionalFormatting>
  <conditionalFormatting sqref="G245">
    <cfRule type="duplicateValues" dxfId="8522" priority="4939"/>
  </conditionalFormatting>
  <conditionalFormatting sqref="G245">
    <cfRule type="duplicateValues" dxfId="8521" priority="4938"/>
  </conditionalFormatting>
  <conditionalFormatting sqref="G245">
    <cfRule type="duplicateValues" dxfId="8520" priority="4937"/>
  </conditionalFormatting>
  <conditionalFormatting sqref="G245">
    <cfRule type="duplicateValues" dxfId="8519" priority="4936"/>
  </conditionalFormatting>
  <conditionalFormatting sqref="G245">
    <cfRule type="duplicateValues" dxfId="8518" priority="4935"/>
  </conditionalFormatting>
  <conditionalFormatting sqref="G245">
    <cfRule type="duplicateValues" dxfId="8517" priority="4934"/>
  </conditionalFormatting>
  <conditionalFormatting sqref="G245">
    <cfRule type="duplicateValues" dxfId="8516" priority="4933"/>
  </conditionalFormatting>
  <conditionalFormatting sqref="G245">
    <cfRule type="duplicateValues" dxfId="8515" priority="4932"/>
  </conditionalFormatting>
  <conditionalFormatting sqref="G245">
    <cfRule type="duplicateValues" dxfId="8514" priority="4931"/>
  </conditionalFormatting>
  <conditionalFormatting sqref="G245">
    <cfRule type="duplicateValues" dxfId="8513" priority="4930"/>
  </conditionalFormatting>
  <conditionalFormatting sqref="G245">
    <cfRule type="duplicateValues" dxfId="8512" priority="4929"/>
  </conditionalFormatting>
  <conditionalFormatting sqref="G245">
    <cfRule type="duplicateValues" dxfId="8511" priority="4928"/>
  </conditionalFormatting>
  <conditionalFormatting sqref="G245">
    <cfRule type="duplicateValues" dxfId="8510" priority="4927"/>
  </conditionalFormatting>
  <conditionalFormatting sqref="G245">
    <cfRule type="duplicateValues" dxfId="8509" priority="4926"/>
  </conditionalFormatting>
  <conditionalFormatting sqref="G245">
    <cfRule type="duplicateValues" dxfId="8508" priority="4925"/>
  </conditionalFormatting>
  <conditionalFormatting sqref="G245">
    <cfRule type="duplicateValues" dxfId="8507" priority="4924"/>
  </conditionalFormatting>
  <conditionalFormatting sqref="G245">
    <cfRule type="duplicateValues" dxfId="8506" priority="4923"/>
  </conditionalFormatting>
  <conditionalFormatting sqref="G245">
    <cfRule type="duplicateValues" dxfId="8505" priority="4922"/>
  </conditionalFormatting>
  <conditionalFormatting sqref="G245">
    <cfRule type="duplicateValues" dxfId="8504" priority="4921"/>
  </conditionalFormatting>
  <conditionalFormatting sqref="G245">
    <cfRule type="duplicateValues" dxfId="8503" priority="4920"/>
  </conditionalFormatting>
  <conditionalFormatting sqref="G245">
    <cfRule type="duplicateValues" dxfId="8502" priority="4919"/>
  </conditionalFormatting>
  <conditionalFormatting sqref="G245">
    <cfRule type="duplicateValues" dxfId="8501" priority="4918"/>
  </conditionalFormatting>
  <conditionalFormatting sqref="G245">
    <cfRule type="duplicateValues" dxfId="8500" priority="4917"/>
  </conditionalFormatting>
  <conditionalFormatting sqref="G245">
    <cfRule type="duplicateValues" dxfId="8499" priority="4916"/>
  </conditionalFormatting>
  <conditionalFormatting sqref="G245">
    <cfRule type="duplicateValues" dxfId="8498" priority="4915"/>
  </conditionalFormatting>
  <conditionalFormatting sqref="G245">
    <cfRule type="duplicateValues" dxfId="8497" priority="4914"/>
  </conditionalFormatting>
  <conditionalFormatting sqref="G245">
    <cfRule type="duplicateValues" dxfId="8496" priority="4913"/>
  </conditionalFormatting>
  <conditionalFormatting sqref="G245">
    <cfRule type="duplicateValues" dxfId="8495" priority="4912"/>
  </conditionalFormatting>
  <conditionalFormatting sqref="G245">
    <cfRule type="duplicateValues" dxfId="8494" priority="4911"/>
  </conditionalFormatting>
  <conditionalFormatting sqref="G245">
    <cfRule type="duplicateValues" dxfId="8493" priority="4910"/>
  </conditionalFormatting>
  <conditionalFormatting sqref="G245">
    <cfRule type="duplicateValues" dxfId="8492" priority="4909"/>
  </conditionalFormatting>
  <conditionalFormatting sqref="G245">
    <cfRule type="duplicateValues" dxfId="8491" priority="4908"/>
  </conditionalFormatting>
  <conditionalFormatting sqref="G245">
    <cfRule type="duplicateValues" dxfId="8490" priority="4907"/>
  </conditionalFormatting>
  <conditionalFormatting sqref="G245">
    <cfRule type="duplicateValues" dxfId="8489" priority="4906"/>
  </conditionalFormatting>
  <conditionalFormatting sqref="G245">
    <cfRule type="duplicateValues" dxfId="8488" priority="4905"/>
  </conditionalFormatting>
  <conditionalFormatting sqref="G245">
    <cfRule type="duplicateValues" dxfId="8487" priority="4904"/>
  </conditionalFormatting>
  <conditionalFormatting sqref="G245">
    <cfRule type="duplicateValues" dxfId="8486" priority="4903"/>
  </conditionalFormatting>
  <conditionalFormatting sqref="G245">
    <cfRule type="duplicateValues" dxfId="8485" priority="4902"/>
  </conditionalFormatting>
  <conditionalFormatting sqref="G246">
    <cfRule type="duplicateValues" dxfId="8484" priority="4901"/>
  </conditionalFormatting>
  <conditionalFormatting sqref="G259">
    <cfRule type="duplicateValues" dxfId="8483" priority="4900"/>
  </conditionalFormatting>
  <conditionalFormatting sqref="G259">
    <cfRule type="duplicateValues" dxfId="8482" priority="4899"/>
  </conditionalFormatting>
  <conditionalFormatting sqref="G259">
    <cfRule type="duplicateValues" dxfId="8481" priority="4898"/>
  </conditionalFormatting>
  <conditionalFormatting sqref="G259">
    <cfRule type="duplicateValues" dxfId="8480" priority="4897"/>
  </conditionalFormatting>
  <conditionalFormatting sqref="G259">
    <cfRule type="duplicateValues" dxfId="8479" priority="4896"/>
  </conditionalFormatting>
  <conditionalFormatting sqref="G259">
    <cfRule type="duplicateValues" dxfId="8478" priority="4895"/>
  </conditionalFormatting>
  <conditionalFormatting sqref="G259">
    <cfRule type="duplicateValues" dxfId="8477" priority="4894"/>
  </conditionalFormatting>
  <conditionalFormatting sqref="G259">
    <cfRule type="duplicateValues" dxfId="8476" priority="4893"/>
  </conditionalFormatting>
  <conditionalFormatting sqref="G259">
    <cfRule type="duplicateValues" dxfId="8475" priority="4892"/>
  </conditionalFormatting>
  <conditionalFormatting sqref="G259">
    <cfRule type="duplicateValues" dxfId="8474" priority="4891"/>
  </conditionalFormatting>
  <conditionalFormatting sqref="G259">
    <cfRule type="duplicateValues" dxfId="8473" priority="4890"/>
  </conditionalFormatting>
  <conditionalFormatting sqref="G259">
    <cfRule type="duplicateValues" dxfId="8472" priority="4889"/>
  </conditionalFormatting>
  <conditionalFormatting sqref="G259">
    <cfRule type="duplicateValues" dxfId="8471" priority="4888"/>
  </conditionalFormatting>
  <conditionalFormatting sqref="G259">
    <cfRule type="duplicateValues" dxfId="8470" priority="4887"/>
  </conditionalFormatting>
  <conditionalFormatting sqref="G259">
    <cfRule type="duplicateValues" dxfId="8469" priority="4886"/>
  </conditionalFormatting>
  <conditionalFormatting sqref="G259">
    <cfRule type="duplicateValues" dxfId="8468" priority="4885"/>
  </conditionalFormatting>
  <conditionalFormatting sqref="G259">
    <cfRule type="duplicateValues" dxfId="8467" priority="4884"/>
  </conditionalFormatting>
  <conditionalFormatting sqref="G259">
    <cfRule type="duplicateValues" dxfId="8466" priority="4883"/>
  </conditionalFormatting>
  <conditionalFormatting sqref="G259">
    <cfRule type="duplicateValues" dxfId="8465" priority="4882"/>
  </conditionalFormatting>
  <conditionalFormatting sqref="G259">
    <cfRule type="duplicateValues" dxfId="8464" priority="4881"/>
  </conditionalFormatting>
  <conditionalFormatting sqref="G259">
    <cfRule type="duplicateValues" dxfId="8463" priority="4880"/>
  </conditionalFormatting>
  <conditionalFormatting sqref="G259">
    <cfRule type="duplicateValues" dxfId="8462" priority="4879"/>
  </conditionalFormatting>
  <conditionalFormatting sqref="G259">
    <cfRule type="duplicateValues" dxfId="8461" priority="4878"/>
  </conditionalFormatting>
  <conditionalFormatting sqref="G259">
    <cfRule type="duplicateValues" dxfId="8460" priority="4877"/>
  </conditionalFormatting>
  <conditionalFormatting sqref="G259">
    <cfRule type="duplicateValues" dxfId="8459" priority="4876"/>
  </conditionalFormatting>
  <conditionalFormatting sqref="G259">
    <cfRule type="duplicateValues" dxfId="8458" priority="4875"/>
  </conditionalFormatting>
  <conditionalFormatting sqref="G259">
    <cfRule type="duplicateValues" dxfId="8457" priority="4874"/>
  </conditionalFormatting>
  <conditionalFormatting sqref="G259">
    <cfRule type="duplicateValues" dxfId="8456" priority="4873"/>
  </conditionalFormatting>
  <conditionalFormatting sqref="G259">
    <cfRule type="duplicateValues" dxfId="8455" priority="4872"/>
  </conditionalFormatting>
  <conditionalFormatting sqref="G259">
    <cfRule type="duplicateValues" dxfId="8454" priority="4871"/>
  </conditionalFormatting>
  <conditionalFormatting sqref="G259">
    <cfRule type="duplicateValues" dxfId="8453" priority="4870"/>
  </conditionalFormatting>
  <conditionalFormatting sqref="G259">
    <cfRule type="duplicateValues" dxfId="8452" priority="4869"/>
  </conditionalFormatting>
  <conditionalFormatting sqref="G259">
    <cfRule type="duplicateValues" dxfId="8451" priority="4868"/>
  </conditionalFormatting>
  <conditionalFormatting sqref="G259">
    <cfRule type="duplicateValues" dxfId="8450" priority="4867"/>
  </conditionalFormatting>
  <conditionalFormatting sqref="G259">
    <cfRule type="duplicateValues" dxfId="8449" priority="4866"/>
  </conditionalFormatting>
  <conditionalFormatting sqref="G259">
    <cfRule type="duplicateValues" dxfId="8448" priority="4865"/>
  </conditionalFormatting>
  <conditionalFormatting sqref="G259">
    <cfRule type="duplicateValues" dxfId="8447" priority="4864"/>
  </conditionalFormatting>
  <conditionalFormatting sqref="G259">
    <cfRule type="duplicateValues" dxfId="8446" priority="4863"/>
  </conditionalFormatting>
  <conditionalFormatting sqref="G259">
    <cfRule type="duplicateValues" dxfId="8445" priority="4862"/>
  </conditionalFormatting>
  <conditionalFormatting sqref="G259">
    <cfRule type="duplicateValues" dxfId="8444" priority="4861"/>
  </conditionalFormatting>
  <conditionalFormatting sqref="G259">
    <cfRule type="duplicateValues" dxfId="8443" priority="4860"/>
  </conditionalFormatting>
  <conditionalFormatting sqref="G259">
    <cfRule type="duplicateValues" dxfId="8442" priority="4859"/>
  </conditionalFormatting>
  <conditionalFormatting sqref="G259">
    <cfRule type="duplicateValues" dxfId="8441" priority="4858"/>
  </conditionalFormatting>
  <conditionalFormatting sqref="G259">
    <cfRule type="duplicateValues" dxfId="8440" priority="4857"/>
  </conditionalFormatting>
  <conditionalFormatting sqref="G259">
    <cfRule type="duplicateValues" dxfId="8439" priority="4856"/>
  </conditionalFormatting>
  <conditionalFormatting sqref="G259">
    <cfRule type="duplicateValues" dxfId="8438" priority="4855"/>
  </conditionalFormatting>
  <conditionalFormatting sqref="G259">
    <cfRule type="duplicateValues" dxfId="8437" priority="4854"/>
  </conditionalFormatting>
  <conditionalFormatting sqref="G259">
    <cfRule type="duplicateValues" dxfId="8436" priority="4853"/>
  </conditionalFormatting>
  <conditionalFormatting sqref="G259">
    <cfRule type="duplicateValues" dxfId="8435" priority="4852"/>
  </conditionalFormatting>
  <conditionalFormatting sqref="G259">
    <cfRule type="duplicateValues" dxfId="8434" priority="4851"/>
  </conditionalFormatting>
  <conditionalFormatting sqref="G259">
    <cfRule type="duplicateValues" dxfId="8433" priority="4850"/>
  </conditionalFormatting>
  <conditionalFormatting sqref="G259">
    <cfRule type="duplicateValues" dxfId="8432" priority="4849"/>
  </conditionalFormatting>
  <conditionalFormatting sqref="G259">
    <cfRule type="duplicateValues" dxfId="8431" priority="4848"/>
  </conditionalFormatting>
  <conditionalFormatting sqref="G259">
    <cfRule type="duplicateValues" dxfId="8430" priority="4847"/>
  </conditionalFormatting>
  <conditionalFormatting sqref="G259">
    <cfRule type="duplicateValues" dxfId="8429" priority="4846"/>
  </conditionalFormatting>
  <conditionalFormatting sqref="G259">
    <cfRule type="duplicateValues" dxfId="8428" priority="4845"/>
  </conditionalFormatting>
  <conditionalFormatting sqref="G259">
    <cfRule type="duplicateValues" dxfId="8427" priority="4844"/>
  </conditionalFormatting>
  <conditionalFormatting sqref="G259">
    <cfRule type="duplicateValues" dxfId="8426" priority="4843"/>
  </conditionalFormatting>
  <conditionalFormatting sqref="G259">
    <cfRule type="duplicateValues" dxfId="8425" priority="4842"/>
  </conditionalFormatting>
  <conditionalFormatting sqref="G259">
    <cfRule type="duplicateValues" dxfId="8424" priority="4841"/>
  </conditionalFormatting>
  <conditionalFormatting sqref="G259">
    <cfRule type="duplicateValues" dxfId="8423" priority="4840"/>
  </conditionalFormatting>
  <conditionalFormatting sqref="G259">
    <cfRule type="duplicateValues" dxfId="8422" priority="4839"/>
  </conditionalFormatting>
  <conditionalFormatting sqref="G259">
    <cfRule type="duplicateValues" dxfId="8421" priority="4838"/>
  </conditionalFormatting>
  <conditionalFormatting sqref="G259">
    <cfRule type="duplicateValues" dxfId="8420" priority="4837"/>
  </conditionalFormatting>
  <conditionalFormatting sqref="G259">
    <cfRule type="duplicateValues" dxfId="8419" priority="4836"/>
  </conditionalFormatting>
  <conditionalFormatting sqref="G259">
    <cfRule type="duplicateValues" dxfId="8418" priority="4835"/>
  </conditionalFormatting>
  <conditionalFormatting sqref="G259">
    <cfRule type="duplicateValues" dxfId="8417" priority="4834"/>
  </conditionalFormatting>
  <conditionalFormatting sqref="G259">
    <cfRule type="duplicateValues" dxfId="8416" priority="4833"/>
  </conditionalFormatting>
  <conditionalFormatting sqref="G259">
    <cfRule type="duplicateValues" dxfId="8415" priority="4832"/>
  </conditionalFormatting>
  <conditionalFormatting sqref="G260">
    <cfRule type="duplicateValues" dxfId="8414" priority="4831"/>
  </conditionalFormatting>
  <conditionalFormatting sqref="G261">
    <cfRule type="duplicateValues" dxfId="8413" priority="4830"/>
  </conditionalFormatting>
  <conditionalFormatting sqref="G261">
    <cfRule type="duplicateValues" dxfId="8412" priority="4829"/>
  </conditionalFormatting>
  <conditionalFormatting sqref="G261">
    <cfRule type="duplicateValues" dxfId="8411" priority="4828"/>
  </conditionalFormatting>
  <conditionalFormatting sqref="G261">
    <cfRule type="duplicateValues" dxfId="8410" priority="4827"/>
  </conditionalFormatting>
  <conditionalFormatting sqref="G261">
    <cfRule type="duplicateValues" dxfId="8409" priority="4826"/>
  </conditionalFormatting>
  <conditionalFormatting sqref="G261">
    <cfRule type="duplicateValues" dxfId="8408" priority="4825"/>
  </conditionalFormatting>
  <conditionalFormatting sqref="G261">
    <cfRule type="duplicateValues" dxfId="8407" priority="4824"/>
  </conditionalFormatting>
  <conditionalFormatting sqref="G261">
    <cfRule type="duplicateValues" dxfId="8406" priority="4823"/>
  </conditionalFormatting>
  <conditionalFormatting sqref="G261">
    <cfRule type="duplicateValues" dxfId="8405" priority="4822"/>
  </conditionalFormatting>
  <conditionalFormatting sqref="G261">
    <cfRule type="duplicateValues" dxfId="8404" priority="4821"/>
  </conditionalFormatting>
  <conditionalFormatting sqref="G261">
    <cfRule type="duplicateValues" dxfId="8403" priority="4820"/>
  </conditionalFormatting>
  <conditionalFormatting sqref="G261">
    <cfRule type="duplicateValues" dxfId="8402" priority="4819"/>
  </conditionalFormatting>
  <conditionalFormatting sqref="G261">
    <cfRule type="duplicateValues" dxfId="8401" priority="4818"/>
  </conditionalFormatting>
  <conditionalFormatting sqref="G261">
    <cfRule type="duplicateValues" dxfId="8400" priority="4817"/>
  </conditionalFormatting>
  <conditionalFormatting sqref="G261">
    <cfRule type="duplicateValues" dxfId="8399" priority="4816"/>
  </conditionalFormatting>
  <conditionalFormatting sqref="G261">
    <cfRule type="duplicateValues" dxfId="8398" priority="4815"/>
  </conditionalFormatting>
  <conditionalFormatting sqref="G261">
    <cfRule type="duplicateValues" dxfId="8397" priority="4814"/>
  </conditionalFormatting>
  <conditionalFormatting sqref="G261">
    <cfRule type="duplicateValues" dxfId="8396" priority="4813"/>
  </conditionalFormatting>
  <conditionalFormatting sqref="G261">
    <cfRule type="duplicateValues" dxfId="8395" priority="4812"/>
  </conditionalFormatting>
  <conditionalFormatting sqref="G261">
    <cfRule type="duplicateValues" dxfId="8394" priority="4811"/>
  </conditionalFormatting>
  <conditionalFormatting sqref="G261">
    <cfRule type="duplicateValues" dxfId="8393" priority="4810"/>
  </conditionalFormatting>
  <conditionalFormatting sqref="G261">
    <cfRule type="duplicateValues" dxfId="8392" priority="4809"/>
  </conditionalFormatting>
  <conditionalFormatting sqref="G261">
    <cfRule type="duplicateValues" dxfId="8391" priority="4808"/>
  </conditionalFormatting>
  <conditionalFormatting sqref="G261">
    <cfRule type="duplicateValues" dxfId="8390" priority="4807"/>
  </conditionalFormatting>
  <conditionalFormatting sqref="G261">
    <cfRule type="duplicateValues" dxfId="8389" priority="4806"/>
  </conditionalFormatting>
  <conditionalFormatting sqref="G261">
    <cfRule type="duplicateValues" dxfId="8388" priority="4805"/>
  </conditionalFormatting>
  <conditionalFormatting sqref="G261">
    <cfRule type="duplicateValues" dxfId="8387" priority="4804"/>
  </conditionalFormatting>
  <conditionalFormatting sqref="G261">
    <cfRule type="duplicateValues" dxfId="8386" priority="4803"/>
  </conditionalFormatting>
  <conditionalFormatting sqref="G261">
    <cfRule type="duplicateValues" dxfId="8385" priority="4802"/>
  </conditionalFormatting>
  <conditionalFormatting sqref="G261">
    <cfRule type="duplicateValues" dxfId="8384" priority="4801"/>
  </conditionalFormatting>
  <conditionalFormatting sqref="G261">
    <cfRule type="duplicateValues" dxfId="8383" priority="4800"/>
  </conditionalFormatting>
  <conditionalFormatting sqref="G261">
    <cfRule type="duplicateValues" dxfId="8382" priority="4799"/>
  </conditionalFormatting>
  <conditionalFormatting sqref="G261">
    <cfRule type="duplicateValues" dxfId="8381" priority="4798"/>
  </conditionalFormatting>
  <conditionalFormatting sqref="G261">
    <cfRule type="duplicateValues" dxfId="8380" priority="4797"/>
  </conditionalFormatting>
  <conditionalFormatting sqref="G261">
    <cfRule type="duplicateValues" dxfId="8379" priority="4796"/>
  </conditionalFormatting>
  <conditionalFormatting sqref="G261">
    <cfRule type="duplicateValues" dxfId="8378" priority="4795"/>
  </conditionalFormatting>
  <conditionalFormatting sqref="G261">
    <cfRule type="duplicateValues" dxfId="8377" priority="4794"/>
  </conditionalFormatting>
  <conditionalFormatting sqref="G261">
    <cfRule type="duplicateValues" dxfId="8376" priority="4793"/>
  </conditionalFormatting>
  <conditionalFormatting sqref="G261">
    <cfRule type="duplicateValues" dxfId="8375" priority="4792"/>
  </conditionalFormatting>
  <conditionalFormatting sqref="G261">
    <cfRule type="duplicateValues" dxfId="8374" priority="4791"/>
  </conditionalFormatting>
  <conditionalFormatting sqref="G261">
    <cfRule type="duplicateValues" dxfId="8373" priority="4790"/>
  </conditionalFormatting>
  <conditionalFormatting sqref="G261">
    <cfRule type="duplicateValues" dxfId="8372" priority="4789"/>
  </conditionalFormatting>
  <conditionalFormatting sqref="G261">
    <cfRule type="duplicateValues" dxfId="8371" priority="4788"/>
  </conditionalFormatting>
  <conditionalFormatting sqref="G261">
    <cfRule type="duplicateValues" dxfId="8370" priority="4787"/>
  </conditionalFormatting>
  <conditionalFormatting sqref="G261">
    <cfRule type="duplicateValues" dxfId="8369" priority="4786"/>
  </conditionalFormatting>
  <conditionalFormatting sqref="G261">
    <cfRule type="duplicateValues" dxfId="8368" priority="4785"/>
  </conditionalFormatting>
  <conditionalFormatting sqref="G261">
    <cfRule type="duplicateValues" dxfId="8367" priority="4784"/>
  </conditionalFormatting>
  <conditionalFormatting sqref="G261">
    <cfRule type="duplicateValues" dxfId="8366" priority="4783"/>
  </conditionalFormatting>
  <conditionalFormatting sqref="G261">
    <cfRule type="duplicateValues" dxfId="8365" priority="4782"/>
  </conditionalFormatting>
  <conditionalFormatting sqref="G261">
    <cfRule type="duplicateValues" dxfId="8364" priority="4781"/>
  </conditionalFormatting>
  <conditionalFormatting sqref="G261">
    <cfRule type="duplicateValues" dxfId="8363" priority="4780"/>
  </conditionalFormatting>
  <conditionalFormatting sqref="G261">
    <cfRule type="duplicateValues" dxfId="8362" priority="4779"/>
  </conditionalFormatting>
  <conditionalFormatting sqref="G261">
    <cfRule type="duplicateValues" dxfId="8361" priority="4778"/>
  </conditionalFormatting>
  <conditionalFormatting sqref="G261">
    <cfRule type="duplicateValues" dxfId="8360" priority="4777"/>
  </conditionalFormatting>
  <conditionalFormatting sqref="G261">
    <cfRule type="duplicateValues" dxfId="8359" priority="4776"/>
  </conditionalFormatting>
  <conditionalFormatting sqref="G261">
    <cfRule type="duplicateValues" dxfId="8358" priority="4775"/>
  </conditionalFormatting>
  <conditionalFormatting sqref="G261">
    <cfRule type="duplicateValues" dxfId="8357" priority="4774"/>
  </conditionalFormatting>
  <conditionalFormatting sqref="G261">
    <cfRule type="duplicateValues" dxfId="8356" priority="4773"/>
  </conditionalFormatting>
  <conditionalFormatting sqref="G261">
    <cfRule type="duplicateValues" dxfId="8355" priority="4772"/>
  </conditionalFormatting>
  <conditionalFormatting sqref="G261">
    <cfRule type="duplicateValues" dxfId="8354" priority="4771"/>
  </conditionalFormatting>
  <conditionalFormatting sqref="G261">
    <cfRule type="duplicateValues" dxfId="8353" priority="4770"/>
  </conditionalFormatting>
  <conditionalFormatting sqref="G261">
    <cfRule type="duplicateValues" dxfId="8352" priority="4769"/>
  </conditionalFormatting>
  <conditionalFormatting sqref="G261">
    <cfRule type="duplicateValues" dxfId="8351" priority="4768"/>
  </conditionalFormatting>
  <conditionalFormatting sqref="G261">
    <cfRule type="duplicateValues" dxfId="8350" priority="4767"/>
  </conditionalFormatting>
  <conditionalFormatting sqref="G261">
    <cfRule type="duplicateValues" dxfId="8349" priority="4766"/>
  </conditionalFormatting>
  <conditionalFormatting sqref="G261">
    <cfRule type="duplicateValues" dxfId="8348" priority="4765"/>
  </conditionalFormatting>
  <conditionalFormatting sqref="G261">
    <cfRule type="duplicateValues" dxfId="8347" priority="4764"/>
  </conditionalFormatting>
  <conditionalFormatting sqref="G261">
    <cfRule type="duplicateValues" dxfId="8346" priority="4763"/>
  </conditionalFormatting>
  <conditionalFormatting sqref="G261">
    <cfRule type="duplicateValues" dxfId="8345" priority="4762"/>
  </conditionalFormatting>
  <conditionalFormatting sqref="G262">
    <cfRule type="duplicateValues" dxfId="8344" priority="4761"/>
  </conditionalFormatting>
  <conditionalFormatting sqref="G260">
    <cfRule type="duplicateValues" dxfId="8343" priority="4760"/>
  </conditionalFormatting>
  <conditionalFormatting sqref="G260">
    <cfRule type="duplicateValues" dxfId="8342" priority="4759"/>
  </conditionalFormatting>
  <conditionalFormatting sqref="G260">
    <cfRule type="duplicateValues" dxfId="8341" priority="4758"/>
  </conditionalFormatting>
  <conditionalFormatting sqref="G260">
    <cfRule type="duplicateValues" dxfId="8340" priority="4757"/>
  </conditionalFormatting>
  <conditionalFormatting sqref="G260">
    <cfRule type="duplicateValues" dxfId="8339" priority="4756"/>
  </conditionalFormatting>
  <conditionalFormatting sqref="G260">
    <cfRule type="duplicateValues" dxfId="8338" priority="4755"/>
  </conditionalFormatting>
  <conditionalFormatting sqref="G260">
    <cfRule type="duplicateValues" dxfId="8337" priority="4754"/>
  </conditionalFormatting>
  <conditionalFormatting sqref="G260">
    <cfRule type="duplicateValues" dxfId="8336" priority="4753"/>
  </conditionalFormatting>
  <conditionalFormatting sqref="G260">
    <cfRule type="duplicateValues" dxfId="8335" priority="4752"/>
  </conditionalFormatting>
  <conditionalFormatting sqref="G260">
    <cfRule type="duplicateValues" dxfId="8334" priority="4751"/>
  </conditionalFormatting>
  <conditionalFormatting sqref="G260">
    <cfRule type="duplicateValues" dxfId="8333" priority="4750"/>
  </conditionalFormatting>
  <conditionalFormatting sqref="G260">
    <cfRule type="duplicateValues" dxfId="8332" priority="4749"/>
  </conditionalFormatting>
  <conditionalFormatting sqref="G260">
    <cfRule type="duplicateValues" dxfId="8331" priority="4748"/>
  </conditionalFormatting>
  <conditionalFormatting sqref="G260">
    <cfRule type="duplicateValues" dxfId="8330" priority="4747"/>
  </conditionalFormatting>
  <conditionalFormatting sqref="G260">
    <cfRule type="duplicateValues" dxfId="8329" priority="4746"/>
  </conditionalFormatting>
  <conditionalFormatting sqref="G260">
    <cfRule type="duplicateValues" dxfId="8328" priority="4745"/>
  </conditionalFormatting>
  <conditionalFormatting sqref="G260">
    <cfRule type="duplicateValues" dxfId="8327" priority="4744"/>
  </conditionalFormatting>
  <conditionalFormatting sqref="G260">
    <cfRule type="duplicateValues" dxfId="8326" priority="4743"/>
  </conditionalFormatting>
  <conditionalFormatting sqref="G260">
    <cfRule type="duplicateValues" dxfId="8325" priority="4742"/>
  </conditionalFormatting>
  <conditionalFormatting sqref="G260">
    <cfRule type="duplicateValues" dxfId="8324" priority="4741"/>
  </conditionalFormatting>
  <conditionalFormatting sqref="G260">
    <cfRule type="duplicateValues" dxfId="8323" priority="4740"/>
  </conditionalFormatting>
  <conditionalFormatting sqref="G260">
    <cfRule type="duplicateValues" dxfId="8322" priority="4739"/>
  </conditionalFormatting>
  <conditionalFormatting sqref="G260">
    <cfRule type="duplicateValues" dxfId="8321" priority="4738"/>
  </conditionalFormatting>
  <conditionalFormatting sqref="G260">
    <cfRule type="duplicateValues" dxfId="8320" priority="4737"/>
  </conditionalFormatting>
  <conditionalFormatting sqref="G260">
    <cfRule type="duplicateValues" dxfId="8319" priority="4736"/>
  </conditionalFormatting>
  <conditionalFormatting sqref="G260">
    <cfRule type="duplicateValues" dxfId="8318" priority="4735"/>
  </conditionalFormatting>
  <conditionalFormatting sqref="G260">
    <cfRule type="duplicateValues" dxfId="8317" priority="4734"/>
  </conditionalFormatting>
  <conditionalFormatting sqref="G260">
    <cfRule type="duplicateValues" dxfId="8316" priority="4733"/>
  </conditionalFormatting>
  <conditionalFormatting sqref="G260">
    <cfRule type="duplicateValues" dxfId="8315" priority="4732"/>
  </conditionalFormatting>
  <conditionalFormatting sqref="G260">
    <cfRule type="duplicateValues" dxfId="8314" priority="4731"/>
  </conditionalFormatting>
  <conditionalFormatting sqref="G260">
    <cfRule type="duplicateValues" dxfId="8313" priority="4730"/>
  </conditionalFormatting>
  <conditionalFormatting sqref="G260">
    <cfRule type="duplicateValues" dxfId="8312" priority="4729"/>
  </conditionalFormatting>
  <conditionalFormatting sqref="G260">
    <cfRule type="duplicateValues" dxfId="8311" priority="4728"/>
  </conditionalFormatting>
  <conditionalFormatting sqref="G260">
    <cfRule type="duplicateValues" dxfId="8310" priority="4727"/>
  </conditionalFormatting>
  <conditionalFormatting sqref="G260">
    <cfRule type="duplicateValues" dxfId="8309" priority="4726"/>
  </conditionalFormatting>
  <conditionalFormatting sqref="G260">
    <cfRule type="duplicateValues" dxfId="8308" priority="4725"/>
  </conditionalFormatting>
  <conditionalFormatting sqref="G260">
    <cfRule type="duplicateValues" dxfId="8307" priority="4724"/>
  </conditionalFormatting>
  <conditionalFormatting sqref="G260">
    <cfRule type="duplicateValues" dxfId="8306" priority="4723"/>
  </conditionalFormatting>
  <conditionalFormatting sqref="G260">
    <cfRule type="duplicateValues" dxfId="8305" priority="4722"/>
  </conditionalFormatting>
  <conditionalFormatting sqref="G260">
    <cfRule type="duplicateValues" dxfId="8304" priority="4721"/>
  </conditionalFormatting>
  <conditionalFormatting sqref="G260">
    <cfRule type="duplicateValues" dxfId="8303" priority="4720"/>
  </conditionalFormatting>
  <conditionalFormatting sqref="G260">
    <cfRule type="duplicateValues" dxfId="8302" priority="4719"/>
  </conditionalFormatting>
  <conditionalFormatting sqref="G260">
    <cfRule type="duplicateValues" dxfId="8301" priority="4718"/>
  </conditionalFormatting>
  <conditionalFormatting sqref="G260">
    <cfRule type="duplicateValues" dxfId="8300" priority="4717"/>
  </conditionalFormatting>
  <conditionalFormatting sqref="G260">
    <cfRule type="duplicateValues" dxfId="8299" priority="4716"/>
  </conditionalFormatting>
  <conditionalFormatting sqref="G260">
    <cfRule type="duplicateValues" dxfId="8298" priority="4715"/>
  </conditionalFormatting>
  <conditionalFormatting sqref="G260">
    <cfRule type="duplicateValues" dxfId="8297" priority="4714"/>
  </conditionalFormatting>
  <conditionalFormatting sqref="G260">
    <cfRule type="duplicateValues" dxfId="8296" priority="4713"/>
  </conditionalFormatting>
  <conditionalFormatting sqref="G260">
    <cfRule type="duplicateValues" dxfId="8295" priority="4712"/>
  </conditionalFormatting>
  <conditionalFormatting sqref="G260">
    <cfRule type="duplicateValues" dxfId="8294" priority="4711"/>
  </conditionalFormatting>
  <conditionalFormatting sqref="G260">
    <cfRule type="duplicateValues" dxfId="8293" priority="4710"/>
  </conditionalFormatting>
  <conditionalFormatting sqref="G260">
    <cfRule type="duplicateValues" dxfId="8292" priority="4709"/>
  </conditionalFormatting>
  <conditionalFormatting sqref="G260">
    <cfRule type="duplicateValues" dxfId="8291" priority="4708"/>
  </conditionalFormatting>
  <conditionalFormatting sqref="G260">
    <cfRule type="duplicateValues" dxfId="8290" priority="4707"/>
  </conditionalFormatting>
  <conditionalFormatting sqref="G260">
    <cfRule type="duplicateValues" dxfId="8289" priority="4706"/>
  </conditionalFormatting>
  <conditionalFormatting sqref="G260">
    <cfRule type="duplicateValues" dxfId="8288" priority="4705"/>
  </conditionalFormatting>
  <conditionalFormatting sqref="G260">
    <cfRule type="duplicateValues" dxfId="8287" priority="4704"/>
  </conditionalFormatting>
  <conditionalFormatting sqref="G260">
    <cfRule type="duplicateValues" dxfId="8286" priority="4703"/>
  </conditionalFormatting>
  <conditionalFormatting sqref="G260">
    <cfRule type="duplicateValues" dxfId="8285" priority="4702"/>
  </conditionalFormatting>
  <conditionalFormatting sqref="G260">
    <cfRule type="duplicateValues" dxfId="8284" priority="4701"/>
  </conditionalFormatting>
  <conditionalFormatting sqref="G260">
    <cfRule type="duplicateValues" dxfId="8283" priority="4700"/>
  </conditionalFormatting>
  <conditionalFormatting sqref="G260">
    <cfRule type="duplicateValues" dxfId="8282" priority="4699"/>
  </conditionalFormatting>
  <conditionalFormatting sqref="G260">
    <cfRule type="duplicateValues" dxfId="8281" priority="4698"/>
  </conditionalFormatting>
  <conditionalFormatting sqref="G260">
    <cfRule type="duplicateValues" dxfId="8280" priority="4697"/>
  </conditionalFormatting>
  <conditionalFormatting sqref="G260">
    <cfRule type="duplicateValues" dxfId="8279" priority="4696"/>
  </conditionalFormatting>
  <conditionalFormatting sqref="G260">
    <cfRule type="duplicateValues" dxfId="8278" priority="4695"/>
  </conditionalFormatting>
  <conditionalFormatting sqref="G260">
    <cfRule type="duplicateValues" dxfId="8277" priority="4694"/>
  </conditionalFormatting>
  <conditionalFormatting sqref="G260">
    <cfRule type="duplicateValues" dxfId="8276" priority="4693"/>
  </conditionalFormatting>
  <conditionalFormatting sqref="G260">
    <cfRule type="duplicateValues" dxfId="8275" priority="4692"/>
  </conditionalFormatting>
  <conditionalFormatting sqref="G261">
    <cfRule type="duplicateValues" dxfId="8274" priority="4691"/>
  </conditionalFormatting>
  <conditionalFormatting sqref="G260">
    <cfRule type="duplicateValues" dxfId="8273" priority="4690"/>
  </conditionalFormatting>
  <conditionalFormatting sqref="G260">
    <cfRule type="duplicateValues" dxfId="8272" priority="4689"/>
  </conditionalFormatting>
  <conditionalFormatting sqref="G260">
    <cfRule type="duplicateValues" dxfId="8271" priority="4688"/>
  </conditionalFormatting>
  <conditionalFormatting sqref="G260">
    <cfRule type="duplicateValues" dxfId="8270" priority="4687"/>
  </conditionalFormatting>
  <conditionalFormatting sqref="G260">
    <cfRule type="duplicateValues" dxfId="8269" priority="4686"/>
  </conditionalFormatting>
  <conditionalFormatting sqref="G260">
    <cfRule type="duplicateValues" dxfId="8268" priority="4685"/>
  </conditionalFormatting>
  <conditionalFormatting sqref="G260">
    <cfRule type="duplicateValues" dxfId="8267" priority="4684"/>
  </conditionalFormatting>
  <conditionalFormatting sqref="G260">
    <cfRule type="duplicateValues" dxfId="8266" priority="4683"/>
  </conditionalFormatting>
  <conditionalFormatting sqref="G260">
    <cfRule type="duplicateValues" dxfId="8265" priority="4682"/>
  </conditionalFormatting>
  <conditionalFormatting sqref="G260">
    <cfRule type="duplicateValues" dxfId="8264" priority="4681"/>
  </conditionalFormatting>
  <conditionalFormatting sqref="G260">
    <cfRule type="duplicateValues" dxfId="8263" priority="4680"/>
  </conditionalFormatting>
  <conditionalFormatting sqref="G260">
    <cfRule type="duplicateValues" dxfId="8262" priority="4679"/>
  </conditionalFormatting>
  <conditionalFormatting sqref="G260">
    <cfRule type="duplicateValues" dxfId="8261" priority="4678"/>
  </conditionalFormatting>
  <conditionalFormatting sqref="G260">
    <cfRule type="duplicateValues" dxfId="8260" priority="4677"/>
  </conditionalFormatting>
  <conditionalFormatting sqref="G260">
    <cfRule type="duplicateValues" dxfId="8259" priority="4676"/>
  </conditionalFormatting>
  <conditionalFormatting sqref="G260">
    <cfRule type="duplicateValues" dxfId="8258" priority="4675"/>
  </conditionalFormatting>
  <conditionalFormatting sqref="G260">
    <cfRule type="duplicateValues" dxfId="8257" priority="4674"/>
  </conditionalFormatting>
  <conditionalFormatting sqref="G260">
    <cfRule type="duplicateValues" dxfId="8256" priority="4673"/>
  </conditionalFormatting>
  <conditionalFormatting sqref="G260">
    <cfRule type="duplicateValues" dxfId="8255" priority="4672"/>
  </conditionalFormatting>
  <conditionalFormatting sqref="G260">
    <cfRule type="duplicateValues" dxfId="8254" priority="4671"/>
  </conditionalFormatting>
  <conditionalFormatting sqref="G260">
    <cfRule type="duplicateValues" dxfId="8253" priority="4670"/>
  </conditionalFormatting>
  <conditionalFormatting sqref="G260">
    <cfRule type="duplicateValues" dxfId="8252" priority="4669"/>
  </conditionalFormatting>
  <conditionalFormatting sqref="G260">
    <cfRule type="duplicateValues" dxfId="8251" priority="4668"/>
  </conditionalFormatting>
  <conditionalFormatting sqref="G260">
    <cfRule type="duplicateValues" dxfId="8250" priority="4667"/>
  </conditionalFormatting>
  <conditionalFormatting sqref="G260">
    <cfRule type="duplicateValues" dxfId="8249" priority="4666"/>
  </conditionalFormatting>
  <conditionalFormatting sqref="G260">
    <cfRule type="duplicateValues" dxfId="8248" priority="4665"/>
  </conditionalFormatting>
  <conditionalFormatting sqref="G260">
    <cfRule type="duplicateValues" dxfId="8247" priority="4664"/>
  </conditionalFormatting>
  <conditionalFormatting sqref="G260">
    <cfRule type="duplicateValues" dxfId="8246" priority="4663"/>
  </conditionalFormatting>
  <conditionalFormatting sqref="G260">
    <cfRule type="duplicateValues" dxfId="8245" priority="4662"/>
  </conditionalFormatting>
  <conditionalFormatting sqref="G260">
    <cfRule type="duplicateValues" dxfId="8244" priority="4661"/>
  </conditionalFormatting>
  <conditionalFormatting sqref="G260">
    <cfRule type="duplicateValues" dxfId="8243" priority="4660"/>
  </conditionalFormatting>
  <conditionalFormatting sqref="G260">
    <cfRule type="duplicateValues" dxfId="8242" priority="4659"/>
  </conditionalFormatting>
  <conditionalFormatting sqref="G260">
    <cfRule type="duplicateValues" dxfId="8241" priority="4658"/>
  </conditionalFormatting>
  <conditionalFormatting sqref="G260">
    <cfRule type="duplicateValues" dxfId="8240" priority="4657"/>
  </conditionalFormatting>
  <conditionalFormatting sqref="G260">
    <cfRule type="duplicateValues" dxfId="8239" priority="4656"/>
  </conditionalFormatting>
  <conditionalFormatting sqref="G260">
    <cfRule type="duplicateValues" dxfId="8238" priority="4655"/>
  </conditionalFormatting>
  <conditionalFormatting sqref="G260">
    <cfRule type="duplicateValues" dxfId="8237" priority="4654"/>
  </conditionalFormatting>
  <conditionalFormatting sqref="G260">
    <cfRule type="duplicateValues" dxfId="8236" priority="4653"/>
  </conditionalFormatting>
  <conditionalFormatting sqref="G260">
    <cfRule type="duplicateValues" dxfId="8235" priority="4652"/>
  </conditionalFormatting>
  <conditionalFormatting sqref="G260">
    <cfRule type="duplicateValues" dxfId="8234" priority="4651"/>
  </conditionalFormatting>
  <conditionalFormatting sqref="G260">
    <cfRule type="duplicateValues" dxfId="8233" priority="4650"/>
  </conditionalFormatting>
  <conditionalFormatting sqref="G260">
    <cfRule type="duplicateValues" dxfId="8232" priority="4649"/>
  </conditionalFormatting>
  <conditionalFormatting sqref="G260">
    <cfRule type="duplicateValues" dxfId="8231" priority="4648"/>
  </conditionalFormatting>
  <conditionalFormatting sqref="G260">
    <cfRule type="duplicateValues" dxfId="8230" priority="4647"/>
  </conditionalFormatting>
  <conditionalFormatting sqref="G260">
    <cfRule type="duplicateValues" dxfId="8229" priority="4646"/>
  </conditionalFormatting>
  <conditionalFormatting sqref="G260">
    <cfRule type="duplicateValues" dxfId="8228" priority="4645"/>
  </conditionalFormatting>
  <conditionalFormatting sqref="G260">
    <cfRule type="duplicateValues" dxfId="8227" priority="4644"/>
  </conditionalFormatting>
  <conditionalFormatting sqref="G260">
    <cfRule type="duplicateValues" dxfId="8226" priority="4643"/>
  </conditionalFormatting>
  <conditionalFormatting sqref="G260">
    <cfRule type="duplicateValues" dxfId="8225" priority="4642"/>
  </conditionalFormatting>
  <conditionalFormatting sqref="G260">
    <cfRule type="duplicateValues" dxfId="8224" priority="4641"/>
  </conditionalFormatting>
  <conditionalFormatting sqref="G260">
    <cfRule type="duplicateValues" dxfId="8223" priority="4640"/>
  </conditionalFormatting>
  <conditionalFormatting sqref="G260">
    <cfRule type="duplicateValues" dxfId="8222" priority="4639"/>
  </conditionalFormatting>
  <conditionalFormatting sqref="G260">
    <cfRule type="duplicateValues" dxfId="8221" priority="4638"/>
  </conditionalFormatting>
  <conditionalFormatting sqref="G260">
    <cfRule type="duplicateValues" dxfId="8220" priority="4637"/>
  </conditionalFormatting>
  <conditionalFormatting sqref="G260">
    <cfRule type="duplicateValues" dxfId="8219" priority="4636"/>
  </conditionalFormatting>
  <conditionalFormatting sqref="G260">
    <cfRule type="duplicateValues" dxfId="8218" priority="4635"/>
  </conditionalFormatting>
  <conditionalFormatting sqref="G260">
    <cfRule type="duplicateValues" dxfId="8217" priority="4634"/>
  </conditionalFormatting>
  <conditionalFormatting sqref="G260">
    <cfRule type="duplicateValues" dxfId="8216" priority="4633"/>
  </conditionalFormatting>
  <conditionalFormatting sqref="G260">
    <cfRule type="duplicateValues" dxfId="8215" priority="4632"/>
  </conditionalFormatting>
  <conditionalFormatting sqref="G260">
    <cfRule type="duplicateValues" dxfId="8214" priority="4631"/>
  </conditionalFormatting>
  <conditionalFormatting sqref="G260">
    <cfRule type="duplicateValues" dxfId="8213" priority="4630"/>
  </conditionalFormatting>
  <conditionalFormatting sqref="G260">
    <cfRule type="duplicateValues" dxfId="8212" priority="4629"/>
  </conditionalFormatting>
  <conditionalFormatting sqref="G260">
    <cfRule type="duplicateValues" dxfId="8211" priority="4628"/>
  </conditionalFormatting>
  <conditionalFormatting sqref="G260">
    <cfRule type="duplicateValues" dxfId="8210" priority="4627"/>
  </conditionalFormatting>
  <conditionalFormatting sqref="G260">
    <cfRule type="duplicateValues" dxfId="8209" priority="4626"/>
  </conditionalFormatting>
  <conditionalFormatting sqref="G260">
    <cfRule type="duplicateValues" dxfId="8208" priority="4625"/>
  </conditionalFormatting>
  <conditionalFormatting sqref="G260">
    <cfRule type="duplicateValues" dxfId="8207" priority="4624"/>
  </conditionalFormatting>
  <conditionalFormatting sqref="G260">
    <cfRule type="duplicateValues" dxfId="8206" priority="4623"/>
  </conditionalFormatting>
  <conditionalFormatting sqref="G260">
    <cfRule type="duplicateValues" dxfId="8205" priority="4622"/>
  </conditionalFormatting>
  <conditionalFormatting sqref="G261">
    <cfRule type="duplicateValues" dxfId="8204" priority="4621"/>
  </conditionalFormatting>
  <conditionalFormatting sqref="G259">
    <cfRule type="duplicateValues" dxfId="8203" priority="4620"/>
  </conditionalFormatting>
  <conditionalFormatting sqref="G259">
    <cfRule type="duplicateValues" dxfId="8202" priority="4619"/>
  </conditionalFormatting>
  <conditionalFormatting sqref="G259">
    <cfRule type="duplicateValues" dxfId="8201" priority="4618"/>
  </conditionalFormatting>
  <conditionalFormatting sqref="G259">
    <cfRule type="duplicateValues" dxfId="8200" priority="4617"/>
  </conditionalFormatting>
  <conditionalFormatting sqref="G259">
    <cfRule type="duplicateValues" dxfId="8199" priority="4616"/>
  </conditionalFormatting>
  <conditionalFormatting sqref="G259">
    <cfRule type="duplicateValues" dxfId="8198" priority="4615"/>
  </conditionalFormatting>
  <conditionalFormatting sqref="G259">
    <cfRule type="duplicateValues" dxfId="8197" priority="4614"/>
  </conditionalFormatting>
  <conditionalFormatting sqref="G259">
    <cfRule type="duplicateValues" dxfId="8196" priority="4613"/>
  </conditionalFormatting>
  <conditionalFormatting sqref="G259">
    <cfRule type="duplicateValues" dxfId="8195" priority="4612"/>
  </conditionalFormatting>
  <conditionalFormatting sqref="G259">
    <cfRule type="duplicateValues" dxfId="8194" priority="4611"/>
  </conditionalFormatting>
  <conditionalFormatting sqref="G259">
    <cfRule type="duplicateValues" dxfId="8193" priority="4610"/>
  </conditionalFormatting>
  <conditionalFormatting sqref="G259">
    <cfRule type="duplicateValues" dxfId="8192" priority="4609"/>
  </conditionalFormatting>
  <conditionalFormatting sqref="G259">
    <cfRule type="duplicateValues" dxfId="8191" priority="4608"/>
  </conditionalFormatting>
  <conditionalFormatting sqref="G259">
    <cfRule type="duplicateValues" dxfId="8190" priority="4607"/>
  </conditionalFormatting>
  <conditionalFormatting sqref="G259">
    <cfRule type="duplicateValues" dxfId="8189" priority="4606"/>
  </conditionalFormatting>
  <conditionalFormatting sqref="G259">
    <cfRule type="duplicateValues" dxfId="8188" priority="4605"/>
  </conditionalFormatting>
  <conditionalFormatting sqref="G259">
    <cfRule type="duplicateValues" dxfId="8187" priority="4604"/>
  </conditionalFormatting>
  <conditionalFormatting sqref="G259">
    <cfRule type="duplicateValues" dxfId="8186" priority="4603"/>
  </conditionalFormatting>
  <conditionalFormatting sqref="G259">
    <cfRule type="duplicateValues" dxfId="8185" priority="4602"/>
  </conditionalFormatting>
  <conditionalFormatting sqref="G259">
    <cfRule type="duplicateValues" dxfId="8184" priority="4601"/>
  </conditionalFormatting>
  <conditionalFormatting sqref="G259">
    <cfRule type="duplicateValues" dxfId="8183" priority="4600"/>
  </conditionalFormatting>
  <conditionalFormatting sqref="G259">
    <cfRule type="duplicateValues" dxfId="8182" priority="4599"/>
  </conditionalFormatting>
  <conditionalFormatting sqref="G259">
    <cfRule type="duplicateValues" dxfId="8181" priority="4598"/>
  </conditionalFormatting>
  <conditionalFormatting sqref="G259">
    <cfRule type="duplicateValues" dxfId="8180" priority="4597"/>
  </conditionalFormatting>
  <conditionalFormatting sqref="G259">
    <cfRule type="duplicateValues" dxfId="8179" priority="4596"/>
  </conditionalFormatting>
  <conditionalFormatting sqref="G259">
    <cfRule type="duplicateValues" dxfId="8178" priority="4595"/>
  </conditionalFormatting>
  <conditionalFormatting sqref="G259">
    <cfRule type="duplicateValues" dxfId="8177" priority="4594"/>
  </conditionalFormatting>
  <conditionalFormatting sqref="G259">
    <cfRule type="duplicateValues" dxfId="8176" priority="4593"/>
  </conditionalFormatting>
  <conditionalFormatting sqref="G259">
    <cfRule type="duplicateValues" dxfId="8175" priority="4592"/>
  </conditionalFormatting>
  <conditionalFormatting sqref="G259">
    <cfRule type="duplicateValues" dxfId="8174" priority="4591"/>
  </conditionalFormatting>
  <conditionalFormatting sqref="G259">
    <cfRule type="duplicateValues" dxfId="8173" priority="4590"/>
  </conditionalFormatting>
  <conditionalFormatting sqref="G259">
    <cfRule type="duplicateValues" dxfId="8172" priority="4589"/>
  </conditionalFormatting>
  <conditionalFormatting sqref="G259">
    <cfRule type="duplicateValues" dxfId="8171" priority="4588"/>
  </conditionalFormatting>
  <conditionalFormatting sqref="G259">
    <cfRule type="duplicateValues" dxfId="8170" priority="4587"/>
  </conditionalFormatting>
  <conditionalFormatting sqref="G259">
    <cfRule type="duplicateValues" dxfId="8169" priority="4586"/>
  </conditionalFormatting>
  <conditionalFormatting sqref="G259">
    <cfRule type="duplicateValues" dxfId="8168" priority="4585"/>
  </conditionalFormatting>
  <conditionalFormatting sqref="G259">
    <cfRule type="duplicateValues" dxfId="8167" priority="4584"/>
  </conditionalFormatting>
  <conditionalFormatting sqref="G259">
    <cfRule type="duplicateValues" dxfId="8166" priority="4583"/>
  </conditionalFormatting>
  <conditionalFormatting sqref="G259">
    <cfRule type="duplicateValues" dxfId="8165" priority="4582"/>
  </conditionalFormatting>
  <conditionalFormatting sqref="G259">
    <cfRule type="duplicateValues" dxfId="8164" priority="4581"/>
  </conditionalFormatting>
  <conditionalFormatting sqref="G259">
    <cfRule type="duplicateValues" dxfId="8163" priority="4580"/>
  </conditionalFormatting>
  <conditionalFormatting sqref="G259">
    <cfRule type="duplicateValues" dxfId="8162" priority="4579"/>
  </conditionalFormatting>
  <conditionalFormatting sqref="G259">
    <cfRule type="duplicateValues" dxfId="8161" priority="4578"/>
  </conditionalFormatting>
  <conditionalFormatting sqref="G259">
    <cfRule type="duplicateValues" dxfId="8160" priority="4577"/>
  </conditionalFormatting>
  <conditionalFormatting sqref="G259">
    <cfRule type="duplicateValues" dxfId="8159" priority="4576"/>
  </conditionalFormatting>
  <conditionalFormatting sqref="G259">
    <cfRule type="duplicateValues" dxfId="8158" priority="4575"/>
  </conditionalFormatting>
  <conditionalFormatting sqref="G259">
    <cfRule type="duplicateValues" dxfId="8157" priority="4574"/>
  </conditionalFormatting>
  <conditionalFormatting sqref="G259">
    <cfRule type="duplicateValues" dxfId="8156" priority="4573"/>
  </conditionalFormatting>
  <conditionalFormatting sqref="G259">
    <cfRule type="duplicateValues" dxfId="8155" priority="4572"/>
  </conditionalFormatting>
  <conditionalFormatting sqref="G259">
    <cfRule type="duplicateValues" dxfId="8154" priority="4571"/>
  </conditionalFormatting>
  <conditionalFormatting sqref="G259">
    <cfRule type="duplicateValues" dxfId="8153" priority="4570"/>
  </conditionalFormatting>
  <conditionalFormatting sqref="G259">
    <cfRule type="duplicateValues" dxfId="8152" priority="4569"/>
  </conditionalFormatting>
  <conditionalFormatting sqref="G259">
    <cfRule type="duplicateValues" dxfId="8151" priority="4568"/>
  </conditionalFormatting>
  <conditionalFormatting sqref="G259">
    <cfRule type="duplicateValues" dxfId="8150" priority="4567"/>
  </conditionalFormatting>
  <conditionalFormatting sqref="G259">
    <cfRule type="duplicateValues" dxfId="8149" priority="4566"/>
  </conditionalFormatting>
  <conditionalFormatting sqref="G259">
    <cfRule type="duplicateValues" dxfId="8148" priority="4565"/>
  </conditionalFormatting>
  <conditionalFormatting sqref="G259">
    <cfRule type="duplicateValues" dxfId="8147" priority="4564"/>
  </conditionalFormatting>
  <conditionalFormatting sqref="G259">
    <cfRule type="duplicateValues" dxfId="8146" priority="4563"/>
  </conditionalFormatting>
  <conditionalFormatting sqref="G259">
    <cfRule type="duplicateValues" dxfId="8145" priority="4562"/>
  </conditionalFormatting>
  <conditionalFormatting sqref="G259">
    <cfRule type="duplicateValues" dxfId="8144" priority="4561"/>
  </conditionalFormatting>
  <conditionalFormatting sqref="G259">
    <cfRule type="duplicateValues" dxfId="8143" priority="4560"/>
  </conditionalFormatting>
  <conditionalFormatting sqref="G259">
    <cfRule type="duplicateValues" dxfId="8142" priority="4559"/>
  </conditionalFormatting>
  <conditionalFormatting sqref="G259">
    <cfRule type="duplicateValues" dxfId="8141" priority="4558"/>
  </conditionalFormatting>
  <conditionalFormatting sqref="G259">
    <cfRule type="duplicateValues" dxfId="8140" priority="4557"/>
  </conditionalFormatting>
  <conditionalFormatting sqref="G259">
    <cfRule type="duplicateValues" dxfId="8139" priority="4556"/>
  </conditionalFormatting>
  <conditionalFormatting sqref="G259">
    <cfRule type="duplicateValues" dxfId="8138" priority="4555"/>
  </conditionalFormatting>
  <conditionalFormatting sqref="G259">
    <cfRule type="duplicateValues" dxfId="8137" priority="4554"/>
  </conditionalFormatting>
  <conditionalFormatting sqref="G259">
    <cfRule type="duplicateValues" dxfId="8136" priority="4553"/>
  </conditionalFormatting>
  <conditionalFormatting sqref="G259">
    <cfRule type="duplicateValues" dxfId="8135" priority="4552"/>
  </conditionalFormatting>
  <conditionalFormatting sqref="G260">
    <cfRule type="duplicateValues" dxfId="8134" priority="4551"/>
  </conditionalFormatting>
  <conditionalFormatting sqref="G268">
    <cfRule type="duplicateValues" dxfId="8133" priority="4550"/>
  </conditionalFormatting>
  <conditionalFormatting sqref="G268">
    <cfRule type="duplicateValues" dxfId="8132" priority="4549"/>
  </conditionalFormatting>
  <conditionalFormatting sqref="G268">
    <cfRule type="duplicateValues" dxfId="8131" priority="4548"/>
  </conditionalFormatting>
  <conditionalFormatting sqref="G268">
    <cfRule type="duplicateValues" dxfId="8130" priority="4547"/>
  </conditionalFormatting>
  <conditionalFormatting sqref="G268">
    <cfRule type="duplicateValues" dxfId="8129" priority="4546"/>
  </conditionalFormatting>
  <conditionalFormatting sqref="G268">
    <cfRule type="duplicateValues" dxfId="8128" priority="4545"/>
  </conditionalFormatting>
  <conditionalFormatting sqref="G268">
    <cfRule type="duplicateValues" dxfId="8127" priority="4544"/>
  </conditionalFormatting>
  <conditionalFormatting sqref="G268">
    <cfRule type="duplicateValues" dxfId="8126" priority="4543"/>
  </conditionalFormatting>
  <conditionalFormatting sqref="G268">
    <cfRule type="duplicateValues" dxfId="8125" priority="4542"/>
  </conditionalFormatting>
  <conditionalFormatting sqref="G268">
    <cfRule type="duplicateValues" dxfId="8124" priority="4541"/>
  </conditionalFormatting>
  <conditionalFormatting sqref="G268">
    <cfRule type="duplicateValues" dxfId="8123" priority="4540"/>
  </conditionalFormatting>
  <conditionalFormatting sqref="G268">
    <cfRule type="duplicateValues" dxfId="8122" priority="4539"/>
  </conditionalFormatting>
  <conditionalFormatting sqref="G268">
    <cfRule type="duplicateValues" dxfId="8121" priority="4538"/>
  </conditionalFormatting>
  <conditionalFormatting sqref="G268">
    <cfRule type="duplicateValues" dxfId="8120" priority="4537"/>
  </conditionalFormatting>
  <conditionalFormatting sqref="G268">
    <cfRule type="duplicateValues" dxfId="8119" priority="4536"/>
  </conditionalFormatting>
  <conditionalFormatting sqref="G268">
    <cfRule type="duplicateValues" dxfId="8118" priority="4535"/>
  </conditionalFormatting>
  <conditionalFormatting sqref="G268">
    <cfRule type="duplicateValues" dxfId="8117" priority="4534"/>
  </conditionalFormatting>
  <conditionalFormatting sqref="G268">
    <cfRule type="duplicateValues" dxfId="8116" priority="4533"/>
  </conditionalFormatting>
  <conditionalFormatting sqref="G268">
    <cfRule type="duplicateValues" dxfId="8115" priority="4532"/>
  </conditionalFormatting>
  <conditionalFormatting sqref="G268">
    <cfRule type="duplicateValues" dxfId="8114" priority="4531"/>
  </conditionalFormatting>
  <conditionalFormatting sqref="G268">
    <cfRule type="duplicateValues" dxfId="8113" priority="4530"/>
  </conditionalFormatting>
  <conditionalFormatting sqref="G268">
    <cfRule type="duplicateValues" dxfId="8112" priority="4529"/>
  </conditionalFormatting>
  <conditionalFormatting sqref="G268">
    <cfRule type="duplicateValues" dxfId="8111" priority="4528"/>
  </conditionalFormatting>
  <conditionalFormatting sqref="G268">
    <cfRule type="duplicateValues" dxfId="8110" priority="4527"/>
  </conditionalFormatting>
  <conditionalFormatting sqref="G268">
    <cfRule type="duplicateValues" dxfId="8109" priority="4526"/>
  </conditionalFormatting>
  <conditionalFormatting sqref="G268">
    <cfRule type="duplicateValues" dxfId="8108" priority="4525"/>
  </conditionalFormatting>
  <conditionalFormatting sqref="G268">
    <cfRule type="duplicateValues" dxfId="8107" priority="4524"/>
  </conditionalFormatting>
  <conditionalFormatting sqref="G268">
    <cfRule type="duplicateValues" dxfId="8106" priority="4523"/>
  </conditionalFormatting>
  <conditionalFormatting sqref="G268">
    <cfRule type="duplicateValues" dxfId="8105" priority="4522"/>
  </conditionalFormatting>
  <conditionalFormatting sqref="G268">
    <cfRule type="duplicateValues" dxfId="8104" priority="4521"/>
  </conditionalFormatting>
  <conditionalFormatting sqref="G268">
    <cfRule type="duplicateValues" dxfId="8103" priority="4520"/>
  </conditionalFormatting>
  <conditionalFormatting sqref="G268">
    <cfRule type="duplicateValues" dxfId="8102" priority="4519"/>
  </conditionalFormatting>
  <conditionalFormatting sqref="G268">
    <cfRule type="duplicateValues" dxfId="8101" priority="4518"/>
  </conditionalFormatting>
  <conditionalFormatting sqref="G268">
    <cfRule type="duplicateValues" dxfId="8100" priority="4517"/>
  </conditionalFormatting>
  <conditionalFormatting sqref="G268">
    <cfRule type="duplicateValues" dxfId="8099" priority="4516"/>
  </conditionalFormatting>
  <conditionalFormatting sqref="G268">
    <cfRule type="duplicateValues" dxfId="8098" priority="4515"/>
  </conditionalFormatting>
  <conditionalFormatting sqref="G268">
    <cfRule type="duplicateValues" dxfId="8097" priority="4514"/>
  </conditionalFormatting>
  <conditionalFormatting sqref="G268">
    <cfRule type="duplicateValues" dxfId="8096" priority="4513"/>
  </conditionalFormatting>
  <conditionalFormatting sqref="G268">
    <cfRule type="duplicateValues" dxfId="8095" priority="4512"/>
  </conditionalFormatting>
  <conditionalFormatting sqref="G268">
    <cfRule type="duplicateValues" dxfId="8094" priority="4511"/>
  </conditionalFormatting>
  <conditionalFormatting sqref="G268">
    <cfRule type="duplicateValues" dxfId="8093" priority="4510"/>
  </conditionalFormatting>
  <conditionalFormatting sqref="G268">
    <cfRule type="duplicateValues" dxfId="8092" priority="4509"/>
  </conditionalFormatting>
  <conditionalFormatting sqref="G268">
    <cfRule type="duplicateValues" dxfId="8091" priority="4508"/>
  </conditionalFormatting>
  <conditionalFormatting sqref="G268">
    <cfRule type="duplicateValues" dxfId="8090" priority="4507"/>
  </conditionalFormatting>
  <conditionalFormatting sqref="G268">
    <cfRule type="duplicateValues" dxfId="8089" priority="4506"/>
  </conditionalFormatting>
  <conditionalFormatting sqref="G268">
    <cfRule type="duplicateValues" dxfId="8088" priority="4505"/>
  </conditionalFormatting>
  <conditionalFormatting sqref="G268">
    <cfRule type="duplicateValues" dxfId="8087" priority="4504"/>
  </conditionalFormatting>
  <conditionalFormatting sqref="G268">
    <cfRule type="duplicateValues" dxfId="8086" priority="4503"/>
  </conditionalFormatting>
  <conditionalFormatting sqref="G268">
    <cfRule type="duplicateValues" dxfId="8085" priority="4502"/>
  </conditionalFormatting>
  <conditionalFormatting sqref="G268">
    <cfRule type="duplicateValues" dxfId="8084" priority="4501"/>
  </conditionalFormatting>
  <conditionalFormatting sqref="G268">
    <cfRule type="duplicateValues" dxfId="8083" priority="4500"/>
  </conditionalFormatting>
  <conditionalFormatting sqref="G268">
    <cfRule type="duplicateValues" dxfId="8082" priority="4499"/>
  </conditionalFormatting>
  <conditionalFormatting sqref="G268">
    <cfRule type="duplicateValues" dxfId="8081" priority="4498"/>
  </conditionalFormatting>
  <conditionalFormatting sqref="G268">
    <cfRule type="duplicateValues" dxfId="8080" priority="4497"/>
  </conditionalFormatting>
  <conditionalFormatting sqref="G268">
    <cfRule type="duplicateValues" dxfId="8079" priority="4496"/>
  </conditionalFormatting>
  <conditionalFormatting sqref="G268">
    <cfRule type="duplicateValues" dxfId="8078" priority="4495"/>
  </conditionalFormatting>
  <conditionalFormatting sqref="G268">
    <cfRule type="duplicateValues" dxfId="8077" priority="4494"/>
  </conditionalFormatting>
  <conditionalFormatting sqref="G268">
    <cfRule type="duplicateValues" dxfId="8076" priority="4493"/>
  </conditionalFormatting>
  <conditionalFormatting sqref="G268">
    <cfRule type="duplicateValues" dxfId="8075" priority="4492"/>
  </conditionalFormatting>
  <conditionalFormatting sqref="G268">
    <cfRule type="duplicateValues" dxfId="8074" priority="4491"/>
  </conditionalFormatting>
  <conditionalFormatting sqref="G268">
    <cfRule type="duplicateValues" dxfId="8073" priority="4490"/>
  </conditionalFormatting>
  <conditionalFormatting sqref="G268">
    <cfRule type="duplicateValues" dxfId="8072" priority="4489"/>
  </conditionalFormatting>
  <conditionalFormatting sqref="G268">
    <cfRule type="duplicateValues" dxfId="8071" priority="4488"/>
  </conditionalFormatting>
  <conditionalFormatting sqref="G268">
    <cfRule type="duplicateValues" dxfId="8070" priority="4487"/>
  </conditionalFormatting>
  <conditionalFormatting sqref="G268">
    <cfRule type="duplicateValues" dxfId="8069" priority="4486"/>
  </conditionalFormatting>
  <conditionalFormatting sqref="G268">
    <cfRule type="duplicateValues" dxfId="8068" priority="4485"/>
  </conditionalFormatting>
  <conditionalFormatting sqref="G268">
    <cfRule type="duplicateValues" dxfId="8067" priority="4484"/>
  </conditionalFormatting>
  <conditionalFormatting sqref="G268">
    <cfRule type="duplicateValues" dxfId="8066" priority="4483"/>
  </conditionalFormatting>
  <conditionalFormatting sqref="G268">
    <cfRule type="duplicateValues" dxfId="8065" priority="4482"/>
  </conditionalFormatting>
  <conditionalFormatting sqref="G269">
    <cfRule type="duplicateValues" dxfId="8064" priority="4481"/>
  </conditionalFormatting>
  <conditionalFormatting sqref="G270">
    <cfRule type="duplicateValues" dxfId="8063" priority="4480"/>
  </conditionalFormatting>
  <conditionalFormatting sqref="G270">
    <cfRule type="duplicateValues" dxfId="8062" priority="4479"/>
  </conditionalFormatting>
  <conditionalFormatting sqref="G270">
    <cfRule type="duplicateValues" dxfId="8061" priority="4478"/>
  </conditionalFormatting>
  <conditionalFormatting sqref="G270">
    <cfRule type="duplicateValues" dxfId="8060" priority="4477"/>
  </conditionalFormatting>
  <conditionalFormatting sqref="G270">
    <cfRule type="duplicateValues" dxfId="8059" priority="4476"/>
  </conditionalFormatting>
  <conditionalFormatting sqref="G270">
    <cfRule type="duplicateValues" dxfId="8058" priority="4475"/>
  </conditionalFormatting>
  <conditionalFormatting sqref="G270">
    <cfRule type="duplicateValues" dxfId="8057" priority="4474"/>
  </conditionalFormatting>
  <conditionalFormatting sqref="G270">
    <cfRule type="duplicateValues" dxfId="8056" priority="4473"/>
  </conditionalFormatting>
  <conditionalFormatting sqref="G270">
    <cfRule type="duplicateValues" dxfId="8055" priority="4472"/>
  </conditionalFormatting>
  <conditionalFormatting sqref="G270">
    <cfRule type="duplicateValues" dxfId="8054" priority="4471"/>
  </conditionalFormatting>
  <conditionalFormatting sqref="G270">
    <cfRule type="duplicateValues" dxfId="8053" priority="4470"/>
  </conditionalFormatting>
  <conditionalFormatting sqref="G270">
    <cfRule type="duplicateValues" dxfId="8052" priority="4469"/>
  </conditionalFormatting>
  <conditionalFormatting sqref="G270">
    <cfRule type="duplicateValues" dxfId="8051" priority="4468"/>
  </conditionalFormatting>
  <conditionalFormatting sqref="G270">
    <cfRule type="duplicateValues" dxfId="8050" priority="4467"/>
  </conditionalFormatting>
  <conditionalFormatting sqref="G270">
    <cfRule type="duplicateValues" dxfId="8049" priority="4466"/>
  </conditionalFormatting>
  <conditionalFormatting sqref="G270">
    <cfRule type="duplicateValues" dxfId="8048" priority="4465"/>
  </conditionalFormatting>
  <conditionalFormatting sqref="G270">
    <cfRule type="duplicateValues" dxfId="8047" priority="4464"/>
  </conditionalFormatting>
  <conditionalFormatting sqref="G270">
    <cfRule type="duplicateValues" dxfId="8046" priority="4463"/>
  </conditionalFormatting>
  <conditionalFormatting sqref="G270">
    <cfRule type="duplicateValues" dxfId="8045" priority="4462"/>
  </conditionalFormatting>
  <conditionalFormatting sqref="G270">
    <cfRule type="duplicateValues" dxfId="8044" priority="4461"/>
  </conditionalFormatting>
  <conditionalFormatting sqref="G270">
    <cfRule type="duplicateValues" dxfId="8043" priority="4460"/>
  </conditionalFormatting>
  <conditionalFormatting sqref="G270">
    <cfRule type="duplicateValues" dxfId="8042" priority="4459"/>
  </conditionalFormatting>
  <conditionalFormatting sqref="G270">
    <cfRule type="duplicateValues" dxfId="8041" priority="4458"/>
  </conditionalFormatting>
  <conditionalFormatting sqref="G270">
    <cfRule type="duplicateValues" dxfId="8040" priority="4457"/>
  </conditionalFormatting>
  <conditionalFormatting sqref="G270">
    <cfRule type="duplicateValues" dxfId="8039" priority="4456"/>
  </conditionalFormatting>
  <conditionalFormatting sqref="G270">
    <cfRule type="duplicateValues" dxfId="8038" priority="4455"/>
  </conditionalFormatting>
  <conditionalFormatting sqref="G270">
    <cfRule type="duplicateValues" dxfId="8037" priority="4454"/>
  </conditionalFormatting>
  <conditionalFormatting sqref="G270">
    <cfRule type="duplicateValues" dxfId="8036" priority="4453"/>
  </conditionalFormatting>
  <conditionalFormatting sqref="G270">
    <cfRule type="duplicateValues" dxfId="8035" priority="4452"/>
  </conditionalFormatting>
  <conditionalFormatting sqref="G270">
    <cfRule type="duplicateValues" dxfId="8034" priority="4451"/>
  </conditionalFormatting>
  <conditionalFormatting sqref="G270">
    <cfRule type="duplicateValues" dxfId="8033" priority="4450"/>
  </conditionalFormatting>
  <conditionalFormatting sqref="G270">
    <cfRule type="duplicateValues" dxfId="8032" priority="4449"/>
  </conditionalFormatting>
  <conditionalFormatting sqref="G270">
    <cfRule type="duplicateValues" dxfId="8031" priority="4448"/>
  </conditionalFormatting>
  <conditionalFormatting sqref="G270">
    <cfRule type="duplicateValues" dxfId="8030" priority="4447"/>
  </conditionalFormatting>
  <conditionalFormatting sqref="G270">
    <cfRule type="duplicateValues" dxfId="8029" priority="4446"/>
  </conditionalFormatting>
  <conditionalFormatting sqref="G270">
    <cfRule type="duplicateValues" dxfId="8028" priority="4445"/>
  </conditionalFormatting>
  <conditionalFormatting sqref="G270">
    <cfRule type="duplicateValues" dxfId="8027" priority="4444"/>
  </conditionalFormatting>
  <conditionalFormatting sqref="G270">
    <cfRule type="duplicateValues" dxfId="8026" priority="4443"/>
  </conditionalFormatting>
  <conditionalFormatting sqref="G270">
    <cfRule type="duplicateValues" dxfId="8025" priority="4442"/>
  </conditionalFormatting>
  <conditionalFormatting sqref="G270">
    <cfRule type="duplicateValues" dxfId="8024" priority="4441"/>
  </conditionalFormatting>
  <conditionalFormatting sqref="G270">
    <cfRule type="duplicateValues" dxfId="8023" priority="4440"/>
  </conditionalFormatting>
  <conditionalFormatting sqref="G270">
    <cfRule type="duplicateValues" dxfId="8022" priority="4439"/>
  </conditionalFormatting>
  <conditionalFormatting sqref="G270">
    <cfRule type="duplicateValues" dxfId="8021" priority="4438"/>
  </conditionalFormatting>
  <conditionalFormatting sqref="G270">
    <cfRule type="duplicateValues" dxfId="8020" priority="4437"/>
  </conditionalFormatting>
  <conditionalFormatting sqref="G270">
    <cfRule type="duplicateValues" dxfId="8019" priority="4436"/>
  </conditionalFormatting>
  <conditionalFormatting sqref="G270">
    <cfRule type="duplicateValues" dxfId="8018" priority="4435"/>
  </conditionalFormatting>
  <conditionalFormatting sqref="G270">
    <cfRule type="duplicateValues" dxfId="8017" priority="4434"/>
  </conditionalFormatting>
  <conditionalFormatting sqref="G270">
    <cfRule type="duplicateValues" dxfId="8016" priority="4433"/>
  </conditionalFormatting>
  <conditionalFormatting sqref="G270">
    <cfRule type="duplicateValues" dxfId="8015" priority="4432"/>
  </conditionalFormatting>
  <conditionalFormatting sqref="G270">
    <cfRule type="duplicateValues" dxfId="8014" priority="4431"/>
  </conditionalFormatting>
  <conditionalFormatting sqref="G270">
    <cfRule type="duplicateValues" dxfId="8013" priority="4430"/>
  </conditionalFormatting>
  <conditionalFormatting sqref="G270">
    <cfRule type="duplicateValues" dxfId="8012" priority="4429"/>
  </conditionalFormatting>
  <conditionalFormatting sqref="G270">
    <cfRule type="duplicateValues" dxfId="8011" priority="4428"/>
  </conditionalFormatting>
  <conditionalFormatting sqref="G270">
    <cfRule type="duplicateValues" dxfId="8010" priority="4427"/>
  </conditionalFormatting>
  <conditionalFormatting sqref="G270">
    <cfRule type="duplicateValues" dxfId="8009" priority="4426"/>
  </conditionalFormatting>
  <conditionalFormatting sqref="G270">
    <cfRule type="duplicateValues" dxfId="8008" priority="4425"/>
  </conditionalFormatting>
  <conditionalFormatting sqref="G270">
    <cfRule type="duplicateValues" dxfId="8007" priority="4424"/>
  </conditionalFormatting>
  <conditionalFormatting sqref="G270">
    <cfRule type="duplicateValues" dxfId="8006" priority="4423"/>
  </conditionalFormatting>
  <conditionalFormatting sqref="G270">
    <cfRule type="duplicateValues" dxfId="8005" priority="4422"/>
  </conditionalFormatting>
  <conditionalFormatting sqref="G270">
    <cfRule type="duplicateValues" dxfId="8004" priority="4421"/>
  </conditionalFormatting>
  <conditionalFormatting sqref="G270">
    <cfRule type="duplicateValues" dxfId="8003" priority="4420"/>
  </conditionalFormatting>
  <conditionalFormatting sqref="G270">
    <cfRule type="duplicateValues" dxfId="8002" priority="4419"/>
  </conditionalFormatting>
  <conditionalFormatting sqref="G270">
    <cfRule type="duplicateValues" dxfId="8001" priority="4418"/>
  </conditionalFormatting>
  <conditionalFormatting sqref="G270">
    <cfRule type="duplicateValues" dxfId="8000" priority="4417"/>
  </conditionalFormatting>
  <conditionalFormatting sqref="G270">
    <cfRule type="duplicateValues" dxfId="7999" priority="4416"/>
  </conditionalFormatting>
  <conditionalFormatting sqref="G270">
    <cfRule type="duplicateValues" dxfId="7998" priority="4415"/>
  </conditionalFormatting>
  <conditionalFormatting sqref="G270">
    <cfRule type="duplicateValues" dxfId="7997" priority="4414"/>
  </conditionalFormatting>
  <conditionalFormatting sqref="G270">
    <cfRule type="duplicateValues" dxfId="7996" priority="4413"/>
  </conditionalFormatting>
  <conditionalFormatting sqref="G270">
    <cfRule type="duplicateValues" dxfId="7995" priority="4412"/>
  </conditionalFormatting>
  <conditionalFormatting sqref="G271">
    <cfRule type="duplicateValues" dxfId="7994" priority="4411"/>
  </conditionalFormatting>
  <conditionalFormatting sqref="G269">
    <cfRule type="duplicateValues" dxfId="7993" priority="4410"/>
  </conditionalFormatting>
  <conditionalFormatting sqref="G269">
    <cfRule type="duplicateValues" dxfId="7992" priority="4409"/>
  </conditionalFormatting>
  <conditionalFormatting sqref="G269">
    <cfRule type="duplicateValues" dxfId="7991" priority="4408"/>
  </conditionalFormatting>
  <conditionalFormatting sqref="G269">
    <cfRule type="duplicateValues" dxfId="7990" priority="4407"/>
  </conditionalFormatting>
  <conditionalFormatting sqref="G269">
    <cfRule type="duplicateValues" dxfId="7989" priority="4406"/>
  </conditionalFormatting>
  <conditionalFormatting sqref="G269">
    <cfRule type="duplicateValues" dxfId="7988" priority="4405"/>
  </conditionalFormatting>
  <conditionalFormatting sqref="G269">
    <cfRule type="duplicateValues" dxfId="7987" priority="4404"/>
  </conditionalFormatting>
  <conditionalFormatting sqref="G269">
    <cfRule type="duplicateValues" dxfId="7986" priority="4403"/>
  </conditionalFormatting>
  <conditionalFormatting sqref="G269">
    <cfRule type="duplicateValues" dxfId="7985" priority="4402"/>
  </conditionalFormatting>
  <conditionalFormatting sqref="G269">
    <cfRule type="duplicateValues" dxfId="7984" priority="4401"/>
  </conditionalFormatting>
  <conditionalFormatting sqref="G269">
    <cfRule type="duplicateValues" dxfId="7983" priority="4400"/>
  </conditionalFormatting>
  <conditionalFormatting sqref="G269">
    <cfRule type="duplicateValues" dxfId="7982" priority="4399"/>
  </conditionalFormatting>
  <conditionalFormatting sqref="G269">
    <cfRule type="duplicateValues" dxfId="7981" priority="4398"/>
  </conditionalFormatting>
  <conditionalFormatting sqref="G269">
    <cfRule type="duplicateValues" dxfId="7980" priority="4397"/>
  </conditionalFormatting>
  <conditionalFormatting sqref="G269">
    <cfRule type="duplicateValues" dxfId="7979" priority="4396"/>
  </conditionalFormatting>
  <conditionalFormatting sqref="G269">
    <cfRule type="duplicateValues" dxfId="7978" priority="4395"/>
  </conditionalFormatting>
  <conditionalFormatting sqref="G269">
    <cfRule type="duplicateValues" dxfId="7977" priority="4394"/>
  </conditionalFormatting>
  <conditionalFormatting sqref="G269">
    <cfRule type="duplicateValues" dxfId="7976" priority="4393"/>
  </conditionalFormatting>
  <conditionalFormatting sqref="G269">
    <cfRule type="duplicateValues" dxfId="7975" priority="4392"/>
  </conditionalFormatting>
  <conditionalFormatting sqref="G269">
    <cfRule type="duplicateValues" dxfId="7974" priority="4391"/>
  </conditionalFormatting>
  <conditionalFormatting sqref="G269">
    <cfRule type="duplicateValues" dxfId="7973" priority="4390"/>
  </conditionalFormatting>
  <conditionalFormatting sqref="G269">
    <cfRule type="duplicateValues" dxfId="7972" priority="4389"/>
  </conditionalFormatting>
  <conditionalFormatting sqref="G269">
    <cfRule type="duplicateValues" dxfId="7971" priority="4388"/>
  </conditionalFormatting>
  <conditionalFormatting sqref="G269">
    <cfRule type="duplicateValues" dxfId="7970" priority="4387"/>
  </conditionalFormatting>
  <conditionalFormatting sqref="G269">
    <cfRule type="duplicateValues" dxfId="7969" priority="4386"/>
  </conditionalFormatting>
  <conditionalFormatting sqref="G269">
    <cfRule type="duplicateValues" dxfId="7968" priority="4385"/>
  </conditionalFormatting>
  <conditionalFormatting sqref="G269">
    <cfRule type="duplicateValues" dxfId="7967" priority="4384"/>
  </conditionalFormatting>
  <conditionalFormatting sqref="G269">
    <cfRule type="duplicateValues" dxfId="7966" priority="4383"/>
  </conditionalFormatting>
  <conditionalFormatting sqref="G269">
    <cfRule type="duplicateValues" dxfId="7965" priority="4382"/>
  </conditionalFormatting>
  <conditionalFormatting sqref="G269">
    <cfRule type="duplicateValues" dxfId="7964" priority="4381"/>
  </conditionalFormatting>
  <conditionalFormatting sqref="G269">
    <cfRule type="duplicateValues" dxfId="7963" priority="4380"/>
  </conditionalFormatting>
  <conditionalFormatting sqref="G269">
    <cfRule type="duplicateValues" dxfId="7962" priority="4379"/>
  </conditionalFormatting>
  <conditionalFormatting sqref="G269">
    <cfRule type="duplicateValues" dxfId="7961" priority="4378"/>
  </conditionalFormatting>
  <conditionalFormatting sqref="G269">
    <cfRule type="duplicateValues" dxfId="7960" priority="4377"/>
  </conditionalFormatting>
  <conditionalFormatting sqref="G269">
    <cfRule type="duplicateValues" dxfId="7959" priority="4376"/>
  </conditionalFormatting>
  <conditionalFormatting sqref="G269">
    <cfRule type="duplicateValues" dxfId="7958" priority="4375"/>
  </conditionalFormatting>
  <conditionalFormatting sqref="G269">
    <cfRule type="duplicateValues" dxfId="7957" priority="4374"/>
  </conditionalFormatting>
  <conditionalFormatting sqref="G269">
    <cfRule type="duplicateValues" dxfId="7956" priority="4373"/>
  </conditionalFormatting>
  <conditionalFormatting sqref="G269">
    <cfRule type="duplicateValues" dxfId="7955" priority="4372"/>
  </conditionalFormatting>
  <conditionalFormatting sqref="G269">
    <cfRule type="duplicateValues" dxfId="7954" priority="4371"/>
  </conditionalFormatting>
  <conditionalFormatting sqref="G269">
    <cfRule type="duplicateValues" dxfId="7953" priority="4370"/>
  </conditionalFormatting>
  <conditionalFormatting sqref="G269">
    <cfRule type="duplicateValues" dxfId="7952" priority="4369"/>
  </conditionalFormatting>
  <conditionalFormatting sqref="G269">
    <cfRule type="duplicateValues" dxfId="7951" priority="4368"/>
  </conditionalFormatting>
  <conditionalFormatting sqref="G269">
    <cfRule type="duplicateValues" dxfId="7950" priority="4367"/>
  </conditionalFormatting>
  <conditionalFormatting sqref="G269">
    <cfRule type="duplicateValues" dxfId="7949" priority="4366"/>
  </conditionalFormatting>
  <conditionalFormatting sqref="G269">
    <cfRule type="duplicateValues" dxfId="7948" priority="4365"/>
  </conditionalFormatting>
  <conditionalFormatting sqref="G269">
    <cfRule type="duplicateValues" dxfId="7947" priority="4364"/>
  </conditionalFormatting>
  <conditionalFormatting sqref="G269">
    <cfRule type="duplicateValues" dxfId="7946" priority="4363"/>
  </conditionalFormatting>
  <conditionalFormatting sqref="G269">
    <cfRule type="duplicateValues" dxfId="7945" priority="4362"/>
  </conditionalFormatting>
  <conditionalFormatting sqref="G269">
    <cfRule type="duplicateValues" dxfId="7944" priority="4361"/>
  </conditionalFormatting>
  <conditionalFormatting sqref="G269">
    <cfRule type="duplicateValues" dxfId="7943" priority="4360"/>
  </conditionalFormatting>
  <conditionalFormatting sqref="G269">
    <cfRule type="duplicateValues" dxfId="7942" priority="4359"/>
  </conditionalFormatting>
  <conditionalFormatting sqref="G269">
    <cfRule type="duplicateValues" dxfId="7941" priority="4358"/>
  </conditionalFormatting>
  <conditionalFormatting sqref="G269">
    <cfRule type="duplicateValues" dxfId="7940" priority="4357"/>
  </conditionalFormatting>
  <conditionalFormatting sqref="G269">
    <cfRule type="duplicateValues" dxfId="7939" priority="4356"/>
  </conditionalFormatting>
  <conditionalFormatting sqref="G269">
    <cfRule type="duplicateValues" dxfId="7938" priority="4355"/>
  </conditionalFormatting>
  <conditionalFormatting sqref="G269">
    <cfRule type="duplicateValues" dxfId="7937" priority="4354"/>
  </conditionalFormatting>
  <conditionalFormatting sqref="G269">
    <cfRule type="duplicateValues" dxfId="7936" priority="4353"/>
  </conditionalFormatting>
  <conditionalFormatting sqref="G269">
    <cfRule type="duplicateValues" dxfId="7935" priority="4352"/>
  </conditionalFormatting>
  <conditionalFormatting sqref="G269">
    <cfRule type="duplicateValues" dxfId="7934" priority="4351"/>
  </conditionalFormatting>
  <conditionalFormatting sqref="G269">
    <cfRule type="duplicateValues" dxfId="7933" priority="4350"/>
  </conditionalFormatting>
  <conditionalFormatting sqref="G269">
    <cfRule type="duplicateValues" dxfId="7932" priority="4349"/>
  </conditionalFormatting>
  <conditionalFormatting sqref="G269">
    <cfRule type="duplicateValues" dxfId="7931" priority="4348"/>
  </conditionalFormatting>
  <conditionalFormatting sqref="G269">
    <cfRule type="duplicateValues" dxfId="7930" priority="4347"/>
  </conditionalFormatting>
  <conditionalFormatting sqref="G269">
    <cfRule type="duplicateValues" dxfId="7929" priority="4346"/>
  </conditionalFormatting>
  <conditionalFormatting sqref="G269">
    <cfRule type="duplicateValues" dxfId="7928" priority="4345"/>
  </conditionalFormatting>
  <conditionalFormatting sqref="G269">
    <cfRule type="duplicateValues" dxfId="7927" priority="4344"/>
  </conditionalFormatting>
  <conditionalFormatting sqref="G269">
    <cfRule type="duplicateValues" dxfId="7926" priority="4343"/>
  </conditionalFormatting>
  <conditionalFormatting sqref="G269">
    <cfRule type="duplicateValues" dxfId="7925" priority="4342"/>
  </conditionalFormatting>
  <conditionalFormatting sqref="G270">
    <cfRule type="duplicateValues" dxfId="7924" priority="4341"/>
  </conditionalFormatting>
  <conditionalFormatting sqref="G269">
    <cfRule type="duplicateValues" dxfId="7923" priority="4340"/>
  </conditionalFormatting>
  <conditionalFormatting sqref="G269">
    <cfRule type="duplicateValues" dxfId="7922" priority="4339"/>
  </conditionalFormatting>
  <conditionalFormatting sqref="G269">
    <cfRule type="duplicateValues" dxfId="7921" priority="4338"/>
  </conditionalFormatting>
  <conditionalFormatting sqref="G269">
    <cfRule type="duplicateValues" dxfId="7920" priority="4337"/>
  </conditionalFormatting>
  <conditionalFormatting sqref="G269">
    <cfRule type="duplicateValues" dxfId="7919" priority="4336"/>
  </conditionalFormatting>
  <conditionalFormatting sqref="G269">
    <cfRule type="duplicateValues" dxfId="7918" priority="4335"/>
  </conditionalFormatting>
  <conditionalFormatting sqref="G269">
    <cfRule type="duplicateValues" dxfId="7917" priority="4334"/>
  </conditionalFormatting>
  <conditionalFormatting sqref="G269">
    <cfRule type="duplicateValues" dxfId="7916" priority="4333"/>
  </conditionalFormatting>
  <conditionalFormatting sqref="G269">
    <cfRule type="duplicateValues" dxfId="7915" priority="4332"/>
  </conditionalFormatting>
  <conditionalFormatting sqref="G269">
    <cfRule type="duplicateValues" dxfId="7914" priority="4331"/>
  </conditionalFormatting>
  <conditionalFormatting sqref="G269">
    <cfRule type="duplicateValues" dxfId="7913" priority="4330"/>
  </conditionalFormatting>
  <conditionalFormatting sqref="G269">
    <cfRule type="duplicateValues" dxfId="7912" priority="4329"/>
  </conditionalFormatting>
  <conditionalFormatting sqref="G269">
    <cfRule type="duplicateValues" dxfId="7911" priority="4328"/>
  </conditionalFormatting>
  <conditionalFormatting sqref="G269">
    <cfRule type="duplicateValues" dxfId="7910" priority="4327"/>
  </conditionalFormatting>
  <conditionalFormatting sqref="G269">
    <cfRule type="duplicateValues" dxfId="7909" priority="4326"/>
  </conditionalFormatting>
  <conditionalFormatting sqref="G269">
    <cfRule type="duplicateValues" dxfId="7908" priority="4325"/>
  </conditionalFormatting>
  <conditionalFormatting sqref="G269">
    <cfRule type="duplicateValues" dxfId="7907" priority="4324"/>
  </conditionalFormatting>
  <conditionalFormatting sqref="G269">
    <cfRule type="duplicateValues" dxfId="7906" priority="4323"/>
  </conditionalFormatting>
  <conditionalFormatting sqref="G269">
    <cfRule type="duplicateValues" dxfId="7905" priority="4322"/>
  </conditionalFormatting>
  <conditionalFormatting sqref="G269">
    <cfRule type="duplicateValues" dxfId="7904" priority="4321"/>
  </conditionalFormatting>
  <conditionalFormatting sqref="G269">
    <cfRule type="duplicateValues" dxfId="7903" priority="4320"/>
  </conditionalFormatting>
  <conditionalFormatting sqref="G269">
    <cfRule type="duplicateValues" dxfId="7902" priority="4319"/>
  </conditionalFormatting>
  <conditionalFormatting sqref="G269">
    <cfRule type="duplicateValues" dxfId="7901" priority="4318"/>
  </conditionalFormatting>
  <conditionalFormatting sqref="G269">
    <cfRule type="duplicateValues" dxfId="7900" priority="4317"/>
  </conditionalFormatting>
  <conditionalFormatting sqref="G269">
    <cfRule type="duplicateValues" dxfId="7899" priority="4316"/>
  </conditionalFormatting>
  <conditionalFormatting sqref="G269">
    <cfRule type="duplicateValues" dxfId="7898" priority="4315"/>
  </conditionalFormatting>
  <conditionalFormatting sqref="G269">
    <cfRule type="duplicateValues" dxfId="7897" priority="4314"/>
  </conditionalFormatting>
  <conditionalFormatting sqref="G269">
    <cfRule type="duplicateValues" dxfId="7896" priority="4313"/>
  </conditionalFormatting>
  <conditionalFormatting sqref="G269">
    <cfRule type="duplicateValues" dxfId="7895" priority="4312"/>
  </conditionalFormatting>
  <conditionalFormatting sqref="G269">
    <cfRule type="duplicateValues" dxfId="7894" priority="4311"/>
  </conditionalFormatting>
  <conditionalFormatting sqref="G269">
    <cfRule type="duplicateValues" dxfId="7893" priority="4310"/>
  </conditionalFormatting>
  <conditionalFormatting sqref="G269">
    <cfRule type="duplicateValues" dxfId="7892" priority="4309"/>
  </conditionalFormatting>
  <conditionalFormatting sqref="G269">
    <cfRule type="duplicateValues" dxfId="7891" priority="4308"/>
  </conditionalFormatting>
  <conditionalFormatting sqref="G269">
    <cfRule type="duplicateValues" dxfId="7890" priority="4307"/>
  </conditionalFormatting>
  <conditionalFormatting sqref="G269">
    <cfRule type="duplicateValues" dxfId="7889" priority="4306"/>
  </conditionalFormatting>
  <conditionalFormatting sqref="G269">
    <cfRule type="duplicateValues" dxfId="7888" priority="4305"/>
  </conditionalFormatting>
  <conditionalFormatting sqref="G269">
    <cfRule type="duplicateValues" dxfId="7887" priority="4304"/>
  </conditionalFormatting>
  <conditionalFormatting sqref="G269">
    <cfRule type="duplicateValues" dxfId="7886" priority="4303"/>
  </conditionalFormatting>
  <conditionalFormatting sqref="G269">
    <cfRule type="duplicateValues" dxfId="7885" priority="4302"/>
  </conditionalFormatting>
  <conditionalFormatting sqref="G269">
    <cfRule type="duplicateValues" dxfId="7884" priority="4301"/>
  </conditionalFormatting>
  <conditionalFormatting sqref="G269">
    <cfRule type="duplicateValues" dxfId="7883" priority="4300"/>
  </conditionalFormatting>
  <conditionalFormatting sqref="G269">
    <cfRule type="duplicateValues" dxfId="7882" priority="4299"/>
  </conditionalFormatting>
  <conditionalFormatting sqref="G269">
    <cfRule type="duplicateValues" dxfId="7881" priority="4298"/>
  </conditionalFormatting>
  <conditionalFormatting sqref="G269">
    <cfRule type="duplicateValues" dxfId="7880" priority="4297"/>
  </conditionalFormatting>
  <conditionalFormatting sqref="G269">
    <cfRule type="duplicateValues" dxfId="7879" priority="4296"/>
  </conditionalFormatting>
  <conditionalFormatting sqref="G269">
    <cfRule type="duplicateValues" dxfId="7878" priority="4295"/>
  </conditionalFormatting>
  <conditionalFormatting sqref="G269">
    <cfRule type="duplicateValues" dxfId="7877" priority="4294"/>
  </conditionalFormatting>
  <conditionalFormatting sqref="G269">
    <cfRule type="duplicateValues" dxfId="7876" priority="4293"/>
  </conditionalFormatting>
  <conditionalFormatting sqref="G269">
    <cfRule type="duplicateValues" dxfId="7875" priority="4292"/>
  </conditionalFormatting>
  <conditionalFormatting sqref="G269">
    <cfRule type="duplicateValues" dxfId="7874" priority="4291"/>
  </conditionalFormatting>
  <conditionalFormatting sqref="G269">
    <cfRule type="duplicateValues" dxfId="7873" priority="4290"/>
  </conditionalFormatting>
  <conditionalFormatting sqref="G269">
    <cfRule type="duplicateValues" dxfId="7872" priority="4289"/>
  </conditionalFormatting>
  <conditionalFormatting sqref="G269">
    <cfRule type="duplicateValues" dxfId="7871" priority="4288"/>
  </conditionalFormatting>
  <conditionalFormatting sqref="G269">
    <cfRule type="duplicateValues" dxfId="7870" priority="4287"/>
  </conditionalFormatting>
  <conditionalFormatting sqref="G269">
    <cfRule type="duplicateValues" dxfId="7869" priority="4286"/>
  </conditionalFormatting>
  <conditionalFormatting sqref="G269">
    <cfRule type="duplicateValues" dxfId="7868" priority="4285"/>
  </conditionalFormatting>
  <conditionalFormatting sqref="G269">
    <cfRule type="duplicateValues" dxfId="7867" priority="4284"/>
  </conditionalFormatting>
  <conditionalFormatting sqref="G269">
    <cfRule type="duplicateValues" dxfId="7866" priority="4283"/>
  </conditionalFormatting>
  <conditionalFormatting sqref="G269">
    <cfRule type="duplicateValues" dxfId="7865" priority="4282"/>
  </conditionalFormatting>
  <conditionalFormatting sqref="G269">
    <cfRule type="duplicateValues" dxfId="7864" priority="4281"/>
  </conditionalFormatting>
  <conditionalFormatting sqref="G269">
    <cfRule type="duplicateValues" dxfId="7863" priority="4280"/>
  </conditionalFormatting>
  <conditionalFormatting sqref="G269">
    <cfRule type="duplicateValues" dxfId="7862" priority="4279"/>
  </conditionalFormatting>
  <conditionalFormatting sqref="G269">
    <cfRule type="duplicateValues" dxfId="7861" priority="4278"/>
  </conditionalFormatting>
  <conditionalFormatting sqref="G269">
    <cfRule type="duplicateValues" dxfId="7860" priority="4277"/>
  </conditionalFormatting>
  <conditionalFormatting sqref="G269">
    <cfRule type="duplicateValues" dxfId="7859" priority="4276"/>
  </conditionalFormatting>
  <conditionalFormatting sqref="G269">
    <cfRule type="duplicateValues" dxfId="7858" priority="4275"/>
  </conditionalFormatting>
  <conditionalFormatting sqref="G269">
    <cfRule type="duplicateValues" dxfId="7857" priority="4274"/>
  </conditionalFormatting>
  <conditionalFormatting sqref="G269">
    <cfRule type="duplicateValues" dxfId="7856" priority="4273"/>
  </conditionalFormatting>
  <conditionalFormatting sqref="G269">
    <cfRule type="duplicateValues" dxfId="7855" priority="4272"/>
  </conditionalFormatting>
  <conditionalFormatting sqref="G270">
    <cfRule type="duplicateValues" dxfId="7854" priority="4271"/>
  </conditionalFormatting>
  <conditionalFormatting sqref="G268">
    <cfRule type="duplicateValues" dxfId="7853" priority="4270"/>
  </conditionalFormatting>
  <conditionalFormatting sqref="G268">
    <cfRule type="duplicateValues" dxfId="7852" priority="4269"/>
  </conditionalFormatting>
  <conditionalFormatting sqref="G268">
    <cfRule type="duplicateValues" dxfId="7851" priority="4268"/>
  </conditionalFormatting>
  <conditionalFormatting sqref="G268">
    <cfRule type="duplicateValues" dxfId="7850" priority="4267"/>
  </conditionalFormatting>
  <conditionalFormatting sqref="G268">
    <cfRule type="duplicateValues" dxfId="7849" priority="4266"/>
  </conditionalFormatting>
  <conditionalFormatting sqref="G268">
    <cfRule type="duplicateValues" dxfId="7848" priority="4265"/>
  </conditionalFormatting>
  <conditionalFormatting sqref="G268">
    <cfRule type="duplicateValues" dxfId="7847" priority="4264"/>
  </conditionalFormatting>
  <conditionalFormatting sqref="G268">
    <cfRule type="duplicateValues" dxfId="7846" priority="4263"/>
  </conditionalFormatting>
  <conditionalFormatting sqref="G268">
    <cfRule type="duplicateValues" dxfId="7845" priority="4262"/>
  </conditionalFormatting>
  <conditionalFormatting sqref="G268">
    <cfRule type="duplicateValues" dxfId="7844" priority="4261"/>
  </conditionalFormatting>
  <conditionalFormatting sqref="G268">
    <cfRule type="duplicateValues" dxfId="7843" priority="4260"/>
  </conditionalFormatting>
  <conditionalFormatting sqref="G268">
    <cfRule type="duplicateValues" dxfId="7842" priority="4259"/>
  </conditionalFormatting>
  <conditionalFormatting sqref="G268">
    <cfRule type="duplicateValues" dxfId="7841" priority="4258"/>
  </conditionalFormatting>
  <conditionalFormatting sqref="G268">
    <cfRule type="duplicateValues" dxfId="7840" priority="4257"/>
  </conditionalFormatting>
  <conditionalFormatting sqref="G268">
    <cfRule type="duplicateValues" dxfId="7839" priority="4256"/>
  </conditionalFormatting>
  <conditionalFormatting sqref="G268">
    <cfRule type="duplicateValues" dxfId="7838" priority="4255"/>
  </conditionalFormatting>
  <conditionalFormatting sqref="G268">
    <cfRule type="duplicateValues" dxfId="7837" priority="4254"/>
  </conditionalFormatting>
  <conditionalFormatting sqref="G268">
    <cfRule type="duplicateValues" dxfId="7836" priority="4253"/>
  </conditionalFormatting>
  <conditionalFormatting sqref="G268">
    <cfRule type="duplicateValues" dxfId="7835" priority="4252"/>
  </conditionalFormatting>
  <conditionalFormatting sqref="G268">
    <cfRule type="duplicateValues" dxfId="7834" priority="4251"/>
  </conditionalFormatting>
  <conditionalFormatting sqref="G268">
    <cfRule type="duplicateValues" dxfId="7833" priority="4250"/>
  </conditionalFormatting>
  <conditionalFormatting sqref="G268">
    <cfRule type="duplicateValues" dxfId="7832" priority="4249"/>
  </conditionalFormatting>
  <conditionalFormatting sqref="G268">
    <cfRule type="duplicateValues" dxfId="7831" priority="4248"/>
  </conditionalFormatting>
  <conditionalFormatting sqref="G268">
    <cfRule type="duplicateValues" dxfId="7830" priority="4247"/>
  </conditionalFormatting>
  <conditionalFormatting sqref="G268">
    <cfRule type="duplicateValues" dxfId="7829" priority="4246"/>
  </conditionalFormatting>
  <conditionalFormatting sqref="G268">
    <cfRule type="duplicateValues" dxfId="7828" priority="4245"/>
  </conditionalFormatting>
  <conditionalFormatting sqref="G268">
    <cfRule type="duplicateValues" dxfId="7827" priority="4244"/>
  </conditionalFormatting>
  <conditionalFormatting sqref="G268">
    <cfRule type="duplicateValues" dxfId="7826" priority="4243"/>
  </conditionalFormatting>
  <conditionalFormatting sqref="G268">
    <cfRule type="duplicateValues" dxfId="7825" priority="4242"/>
  </conditionalFormatting>
  <conditionalFormatting sqref="G268">
    <cfRule type="duplicateValues" dxfId="7824" priority="4241"/>
  </conditionalFormatting>
  <conditionalFormatting sqref="G268">
    <cfRule type="duplicateValues" dxfId="7823" priority="4240"/>
  </conditionalFormatting>
  <conditionalFormatting sqref="G268">
    <cfRule type="duplicateValues" dxfId="7822" priority="4239"/>
  </conditionalFormatting>
  <conditionalFormatting sqref="G268">
    <cfRule type="duplicateValues" dxfId="7821" priority="4238"/>
  </conditionalFormatting>
  <conditionalFormatting sqref="G268">
    <cfRule type="duplicateValues" dxfId="7820" priority="4237"/>
  </conditionalFormatting>
  <conditionalFormatting sqref="G268">
    <cfRule type="duplicateValues" dxfId="7819" priority="4236"/>
  </conditionalFormatting>
  <conditionalFormatting sqref="G268">
    <cfRule type="duplicateValues" dxfId="7818" priority="4235"/>
  </conditionalFormatting>
  <conditionalFormatting sqref="G268">
    <cfRule type="duplicateValues" dxfId="7817" priority="4234"/>
  </conditionalFormatting>
  <conditionalFormatting sqref="G268">
    <cfRule type="duplicateValues" dxfId="7816" priority="4233"/>
  </conditionalFormatting>
  <conditionalFormatting sqref="G268">
    <cfRule type="duplicateValues" dxfId="7815" priority="4232"/>
  </conditionalFormatting>
  <conditionalFormatting sqref="G268">
    <cfRule type="duplicateValues" dxfId="7814" priority="4231"/>
  </conditionalFormatting>
  <conditionalFormatting sqref="G268">
    <cfRule type="duplicateValues" dxfId="7813" priority="4230"/>
  </conditionalFormatting>
  <conditionalFormatting sqref="G268">
    <cfRule type="duplicateValues" dxfId="7812" priority="4229"/>
  </conditionalFormatting>
  <conditionalFormatting sqref="G268">
    <cfRule type="duplicateValues" dxfId="7811" priority="4228"/>
  </conditionalFormatting>
  <conditionalFormatting sqref="G268">
    <cfRule type="duplicateValues" dxfId="7810" priority="4227"/>
  </conditionalFormatting>
  <conditionalFormatting sqref="G268">
    <cfRule type="duplicateValues" dxfId="7809" priority="4226"/>
  </conditionalFormatting>
  <conditionalFormatting sqref="G268">
    <cfRule type="duplicateValues" dxfId="7808" priority="4225"/>
  </conditionalFormatting>
  <conditionalFormatting sqref="G268">
    <cfRule type="duplicateValues" dxfId="7807" priority="4224"/>
  </conditionalFormatting>
  <conditionalFormatting sqref="G268">
    <cfRule type="duplicateValues" dxfId="7806" priority="4223"/>
  </conditionalFormatting>
  <conditionalFormatting sqref="G268">
    <cfRule type="duplicateValues" dxfId="7805" priority="4222"/>
  </conditionalFormatting>
  <conditionalFormatting sqref="G268">
    <cfRule type="duplicateValues" dxfId="7804" priority="4221"/>
  </conditionalFormatting>
  <conditionalFormatting sqref="G268">
    <cfRule type="duplicateValues" dxfId="7803" priority="4220"/>
  </conditionalFormatting>
  <conditionalFormatting sqref="G268">
    <cfRule type="duplicateValues" dxfId="7802" priority="4219"/>
  </conditionalFormatting>
  <conditionalFormatting sqref="G268">
    <cfRule type="duplicateValues" dxfId="7801" priority="4218"/>
  </conditionalFormatting>
  <conditionalFormatting sqref="G268">
    <cfRule type="duplicateValues" dxfId="7800" priority="4217"/>
  </conditionalFormatting>
  <conditionalFormatting sqref="G268">
    <cfRule type="duplicateValues" dxfId="7799" priority="4216"/>
  </conditionalFormatting>
  <conditionalFormatting sqref="G268">
    <cfRule type="duplicateValues" dxfId="7798" priority="4215"/>
  </conditionalFormatting>
  <conditionalFormatting sqref="G268">
    <cfRule type="duplicateValues" dxfId="7797" priority="4214"/>
  </conditionalFormatting>
  <conditionalFormatting sqref="G268">
    <cfRule type="duplicateValues" dxfId="7796" priority="4213"/>
  </conditionalFormatting>
  <conditionalFormatting sqref="G268">
    <cfRule type="duplicateValues" dxfId="7795" priority="4212"/>
  </conditionalFormatting>
  <conditionalFormatting sqref="G268">
    <cfRule type="duplicateValues" dxfId="7794" priority="4211"/>
  </conditionalFormatting>
  <conditionalFormatting sqref="G268">
    <cfRule type="duplicateValues" dxfId="7793" priority="4210"/>
  </conditionalFormatting>
  <conditionalFormatting sqref="G268">
    <cfRule type="duplicateValues" dxfId="7792" priority="4209"/>
  </conditionalFormatting>
  <conditionalFormatting sqref="G268">
    <cfRule type="duplicateValues" dxfId="7791" priority="4208"/>
  </conditionalFormatting>
  <conditionalFormatting sqref="G268">
    <cfRule type="duplicateValues" dxfId="7790" priority="4207"/>
  </conditionalFormatting>
  <conditionalFormatting sqref="G268">
    <cfRule type="duplicateValues" dxfId="7789" priority="4206"/>
  </conditionalFormatting>
  <conditionalFormatting sqref="G268">
    <cfRule type="duplicateValues" dxfId="7788" priority="4205"/>
  </conditionalFormatting>
  <conditionalFormatting sqref="G268">
    <cfRule type="duplicateValues" dxfId="7787" priority="4204"/>
  </conditionalFormatting>
  <conditionalFormatting sqref="G268">
    <cfRule type="duplicateValues" dxfId="7786" priority="4203"/>
  </conditionalFormatting>
  <conditionalFormatting sqref="G268">
    <cfRule type="duplicateValues" dxfId="7785" priority="4202"/>
  </conditionalFormatting>
  <conditionalFormatting sqref="G269">
    <cfRule type="duplicateValues" dxfId="7784" priority="4201"/>
  </conditionalFormatting>
  <conditionalFormatting sqref="G292">
    <cfRule type="duplicateValues" dxfId="7783" priority="4200"/>
  </conditionalFormatting>
  <conditionalFormatting sqref="G292">
    <cfRule type="duplicateValues" dxfId="7782" priority="4199"/>
  </conditionalFormatting>
  <conditionalFormatting sqref="G292">
    <cfRule type="duplicateValues" dxfId="7781" priority="4198"/>
  </conditionalFormatting>
  <conditionalFormatting sqref="G292">
    <cfRule type="duplicateValues" dxfId="7780" priority="4197"/>
  </conditionalFormatting>
  <conditionalFormatting sqref="G292">
    <cfRule type="duplicateValues" dxfId="7779" priority="4196"/>
  </conditionalFormatting>
  <conditionalFormatting sqref="G292">
    <cfRule type="duplicateValues" dxfId="7778" priority="4195"/>
  </conditionalFormatting>
  <conditionalFormatting sqref="G292">
    <cfRule type="duplicateValues" dxfId="7777" priority="4194"/>
  </conditionalFormatting>
  <conditionalFormatting sqref="G292">
    <cfRule type="duplicateValues" dxfId="7776" priority="4193"/>
  </conditionalFormatting>
  <conditionalFormatting sqref="G292">
    <cfRule type="duplicateValues" dxfId="7775" priority="4192"/>
  </conditionalFormatting>
  <conditionalFormatting sqref="G292">
    <cfRule type="duplicateValues" dxfId="7774" priority="4191"/>
  </conditionalFormatting>
  <conditionalFormatting sqref="G292">
    <cfRule type="duplicateValues" dxfId="7773" priority="4190"/>
  </conditionalFormatting>
  <conditionalFormatting sqref="G292">
    <cfRule type="duplicateValues" dxfId="7772" priority="4189"/>
  </conditionalFormatting>
  <conditionalFormatting sqref="G292">
    <cfRule type="duplicateValues" dxfId="7771" priority="4188"/>
  </conditionalFormatting>
  <conditionalFormatting sqref="G292">
    <cfRule type="duplicateValues" dxfId="7770" priority="4187"/>
  </conditionalFormatting>
  <conditionalFormatting sqref="G292">
    <cfRule type="duplicateValues" dxfId="7769" priority="4186"/>
  </conditionalFormatting>
  <conditionalFormatting sqref="G292">
    <cfRule type="duplicateValues" dxfId="7768" priority="4185"/>
  </conditionalFormatting>
  <conditionalFormatting sqref="G292">
    <cfRule type="duplicateValues" dxfId="7767" priority="4184"/>
  </conditionalFormatting>
  <conditionalFormatting sqref="G292">
    <cfRule type="duplicateValues" dxfId="7766" priority="4183"/>
  </conditionalFormatting>
  <conditionalFormatting sqref="G292">
    <cfRule type="duplicateValues" dxfId="7765" priority="4182"/>
  </conditionalFormatting>
  <conditionalFormatting sqref="G292">
    <cfRule type="duplicateValues" dxfId="7764" priority="4181"/>
  </conditionalFormatting>
  <conditionalFormatting sqref="G292">
    <cfRule type="duplicateValues" dxfId="7763" priority="4180"/>
  </conditionalFormatting>
  <conditionalFormatting sqref="G292">
    <cfRule type="duplicateValues" dxfId="7762" priority="4179"/>
  </conditionalFormatting>
  <conditionalFormatting sqref="G292">
    <cfRule type="duplicateValues" dxfId="7761" priority="4178"/>
  </conditionalFormatting>
  <conditionalFormatting sqref="G292">
    <cfRule type="duplicateValues" dxfId="7760" priority="4177"/>
  </conditionalFormatting>
  <conditionalFormatting sqref="G292">
    <cfRule type="duplicateValues" dxfId="7759" priority="4176"/>
  </conditionalFormatting>
  <conditionalFormatting sqref="G292">
    <cfRule type="duplicateValues" dxfId="7758" priority="4175"/>
  </conditionalFormatting>
  <conditionalFormatting sqref="G292">
    <cfRule type="duplicateValues" dxfId="7757" priority="4174"/>
  </conditionalFormatting>
  <conditionalFormatting sqref="G292">
    <cfRule type="duplicateValues" dxfId="7756" priority="4173"/>
  </conditionalFormatting>
  <conditionalFormatting sqref="G292">
    <cfRule type="duplicateValues" dxfId="7755" priority="4172"/>
  </conditionalFormatting>
  <conditionalFormatting sqref="G292">
    <cfRule type="duplicateValues" dxfId="7754" priority="4171"/>
  </conditionalFormatting>
  <conditionalFormatting sqref="G292">
    <cfRule type="duplicateValues" dxfId="7753" priority="4170"/>
  </conditionalFormatting>
  <conditionalFormatting sqref="G292">
    <cfRule type="duplicateValues" dxfId="7752" priority="4169"/>
  </conditionalFormatting>
  <conditionalFormatting sqref="G292">
    <cfRule type="duplicateValues" dxfId="7751" priority="4168"/>
  </conditionalFormatting>
  <conditionalFormatting sqref="G292">
    <cfRule type="duplicateValues" dxfId="7750" priority="4167"/>
  </conditionalFormatting>
  <conditionalFormatting sqref="G292">
    <cfRule type="duplicateValues" dxfId="7749" priority="4166"/>
  </conditionalFormatting>
  <conditionalFormatting sqref="G292">
    <cfRule type="duplicateValues" dxfId="7748" priority="4165"/>
  </conditionalFormatting>
  <conditionalFormatting sqref="G292">
    <cfRule type="duplicateValues" dxfId="7747" priority="4164"/>
  </conditionalFormatting>
  <conditionalFormatting sqref="G292">
    <cfRule type="duplicateValues" dxfId="7746" priority="4163"/>
  </conditionalFormatting>
  <conditionalFormatting sqref="G292">
    <cfRule type="duplicateValues" dxfId="7745" priority="4162"/>
  </conditionalFormatting>
  <conditionalFormatting sqref="G292">
    <cfRule type="duplicateValues" dxfId="7744" priority="4161"/>
  </conditionalFormatting>
  <conditionalFormatting sqref="G292">
    <cfRule type="duplicateValues" dxfId="7743" priority="4160"/>
  </conditionalFormatting>
  <conditionalFormatting sqref="G292">
    <cfRule type="duplicateValues" dxfId="7742" priority="4159"/>
  </conditionalFormatting>
  <conditionalFormatting sqref="G292">
    <cfRule type="duplicateValues" dxfId="7741" priority="4158"/>
  </conditionalFormatting>
  <conditionalFormatting sqref="G292">
    <cfRule type="duplicateValues" dxfId="7740" priority="4157"/>
  </conditionalFormatting>
  <conditionalFormatting sqref="G292">
    <cfRule type="duplicateValues" dxfId="7739" priority="4156"/>
  </conditionalFormatting>
  <conditionalFormatting sqref="G292">
    <cfRule type="duplicateValues" dxfId="7738" priority="4155"/>
  </conditionalFormatting>
  <conditionalFormatting sqref="G292">
    <cfRule type="duplicateValues" dxfId="7737" priority="4154"/>
  </conditionalFormatting>
  <conditionalFormatting sqref="G292">
    <cfRule type="duplicateValues" dxfId="7736" priority="4153"/>
  </conditionalFormatting>
  <conditionalFormatting sqref="G292">
    <cfRule type="duplicateValues" dxfId="7735" priority="4152"/>
  </conditionalFormatting>
  <conditionalFormatting sqref="G292">
    <cfRule type="duplicateValues" dxfId="7734" priority="4151"/>
  </conditionalFormatting>
  <conditionalFormatting sqref="G292">
    <cfRule type="duplicateValues" dxfId="7733" priority="4150"/>
  </conditionalFormatting>
  <conditionalFormatting sqref="G292">
    <cfRule type="duplicateValues" dxfId="7732" priority="4149"/>
  </conditionalFormatting>
  <conditionalFormatting sqref="G292">
    <cfRule type="duplicateValues" dxfId="7731" priority="4148"/>
  </conditionalFormatting>
  <conditionalFormatting sqref="G292">
    <cfRule type="duplicateValues" dxfId="7730" priority="4147"/>
  </conditionalFormatting>
  <conditionalFormatting sqref="G292">
    <cfRule type="duplicateValues" dxfId="7729" priority="4146"/>
  </conditionalFormatting>
  <conditionalFormatting sqref="G292">
    <cfRule type="duplicateValues" dxfId="7728" priority="4145"/>
  </conditionalFormatting>
  <conditionalFormatting sqref="G292">
    <cfRule type="duplicateValues" dxfId="7727" priority="4144"/>
  </conditionalFormatting>
  <conditionalFormatting sqref="G292">
    <cfRule type="duplicateValues" dxfId="7726" priority="4143"/>
  </conditionalFormatting>
  <conditionalFormatting sqref="G292">
    <cfRule type="duplicateValues" dxfId="7725" priority="4142"/>
  </conditionalFormatting>
  <conditionalFormatting sqref="G292">
    <cfRule type="duplicateValues" dxfId="7724" priority="4141"/>
  </conditionalFormatting>
  <conditionalFormatting sqref="G292">
    <cfRule type="duplicateValues" dxfId="7723" priority="4140"/>
  </conditionalFormatting>
  <conditionalFormatting sqref="G292">
    <cfRule type="duplicateValues" dxfId="7722" priority="4139"/>
  </conditionalFormatting>
  <conditionalFormatting sqref="G292">
    <cfRule type="duplicateValues" dxfId="7721" priority="4138"/>
  </conditionalFormatting>
  <conditionalFormatting sqref="G292">
    <cfRule type="duplicateValues" dxfId="7720" priority="4137"/>
  </conditionalFormatting>
  <conditionalFormatting sqref="G292">
    <cfRule type="duplicateValues" dxfId="7719" priority="4136"/>
  </conditionalFormatting>
  <conditionalFormatting sqref="G292">
    <cfRule type="duplicateValues" dxfId="7718" priority="4135"/>
  </conditionalFormatting>
  <conditionalFormatting sqref="G292">
    <cfRule type="duplicateValues" dxfId="7717" priority="4134"/>
  </conditionalFormatting>
  <conditionalFormatting sqref="G292">
    <cfRule type="duplicateValues" dxfId="7716" priority="4133"/>
  </conditionalFormatting>
  <conditionalFormatting sqref="G292">
    <cfRule type="duplicateValues" dxfId="7715" priority="4132"/>
  </conditionalFormatting>
  <conditionalFormatting sqref="G293">
    <cfRule type="duplicateValues" dxfId="7714" priority="4131"/>
  </conditionalFormatting>
  <conditionalFormatting sqref="G294">
    <cfRule type="duplicateValues" dxfId="7713" priority="4130"/>
  </conditionalFormatting>
  <conditionalFormatting sqref="G294">
    <cfRule type="duplicateValues" dxfId="7712" priority="4129"/>
  </conditionalFormatting>
  <conditionalFormatting sqref="G294">
    <cfRule type="duplicateValues" dxfId="7711" priority="4128"/>
  </conditionalFormatting>
  <conditionalFormatting sqref="G294">
    <cfRule type="duplicateValues" dxfId="7710" priority="4127"/>
  </conditionalFormatting>
  <conditionalFormatting sqref="G294">
    <cfRule type="duplicateValues" dxfId="7709" priority="4126"/>
  </conditionalFormatting>
  <conditionalFormatting sqref="G294">
    <cfRule type="duplicateValues" dxfId="7708" priority="4125"/>
  </conditionalFormatting>
  <conditionalFormatting sqref="G294">
    <cfRule type="duplicateValues" dxfId="7707" priority="4124"/>
  </conditionalFormatting>
  <conditionalFormatting sqref="G294">
    <cfRule type="duplicateValues" dxfId="7706" priority="4123"/>
  </conditionalFormatting>
  <conditionalFormatting sqref="G294">
    <cfRule type="duplicateValues" dxfId="7705" priority="4122"/>
  </conditionalFormatting>
  <conditionalFormatting sqref="G294">
    <cfRule type="duplicateValues" dxfId="7704" priority="4121"/>
  </conditionalFormatting>
  <conditionalFormatting sqref="G294">
    <cfRule type="duplicateValues" dxfId="7703" priority="4120"/>
  </conditionalFormatting>
  <conditionalFormatting sqref="G294">
    <cfRule type="duplicateValues" dxfId="7702" priority="4119"/>
  </conditionalFormatting>
  <conditionalFormatting sqref="G294">
    <cfRule type="duplicateValues" dxfId="7701" priority="4118"/>
  </conditionalFormatting>
  <conditionalFormatting sqref="G294">
    <cfRule type="duplicateValues" dxfId="7700" priority="4117"/>
  </conditionalFormatting>
  <conditionalFormatting sqref="G294">
    <cfRule type="duplicateValues" dxfId="7699" priority="4116"/>
  </conditionalFormatting>
  <conditionalFormatting sqref="G294">
    <cfRule type="duplicateValues" dxfId="7698" priority="4115"/>
  </conditionalFormatting>
  <conditionalFormatting sqref="G294">
    <cfRule type="duplicateValues" dxfId="7697" priority="4114"/>
  </conditionalFormatting>
  <conditionalFormatting sqref="G294">
    <cfRule type="duplicateValues" dxfId="7696" priority="4113"/>
  </conditionalFormatting>
  <conditionalFormatting sqref="G294">
    <cfRule type="duplicateValues" dxfId="7695" priority="4112"/>
  </conditionalFormatting>
  <conditionalFormatting sqref="G294">
    <cfRule type="duplicateValues" dxfId="7694" priority="4111"/>
  </conditionalFormatting>
  <conditionalFormatting sqref="G294">
    <cfRule type="duplicateValues" dxfId="7693" priority="4110"/>
  </conditionalFormatting>
  <conditionalFormatting sqref="G294">
    <cfRule type="duplicateValues" dxfId="7692" priority="4109"/>
  </conditionalFormatting>
  <conditionalFormatting sqref="G294">
    <cfRule type="duplicateValues" dxfId="7691" priority="4108"/>
  </conditionalFormatting>
  <conditionalFormatting sqref="G294">
    <cfRule type="duplicateValues" dxfId="7690" priority="4107"/>
  </conditionalFormatting>
  <conditionalFormatting sqref="G294">
    <cfRule type="duplicateValues" dxfId="7689" priority="4106"/>
  </conditionalFormatting>
  <conditionalFormatting sqref="G294">
    <cfRule type="duplicateValues" dxfId="7688" priority="4105"/>
  </conditionalFormatting>
  <conditionalFormatting sqref="G294">
    <cfRule type="duplicateValues" dxfId="7687" priority="4104"/>
  </conditionalFormatting>
  <conditionalFormatting sqref="G294">
    <cfRule type="duplicateValues" dxfId="7686" priority="4103"/>
  </conditionalFormatting>
  <conditionalFormatting sqref="G294">
    <cfRule type="duplicateValues" dxfId="7685" priority="4102"/>
  </conditionalFormatting>
  <conditionalFormatting sqref="G294">
    <cfRule type="duplicateValues" dxfId="7684" priority="4101"/>
  </conditionalFormatting>
  <conditionalFormatting sqref="G294">
    <cfRule type="duplicateValues" dxfId="7683" priority="4100"/>
  </conditionalFormatting>
  <conditionalFormatting sqref="G294">
    <cfRule type="duplicateValues" dxfId="7682" priority="4099"/>
  </conditionalFormatting>
  <conditionalFormatting sqref="G294">
    <cfRule type="duplicateValues" dxfId="7681" priority="4098"/>
  </conditionalFormatting>
  <conditionalFormatting sqref="G294">
    <cfRule type="duplicateValues" dxfId="7680" priority="4097"/>
  </conditionalFormatting>
  <conditionalFormatting sqref="G294">
    <cfRule type="duplicateValues" dxfId="7679" priority="4096"/>
  </conditionalFormatting>
  <conditionalFormatting sqref="G294">
    <cfRule type="duplicateValues" dxfId="7678" priority="4095"/>
  </conditionalFormatting>
  <conditionalFormatting sqref="G294">
    <cfRule type="duplicateValues" dxfId="7677" priority="4094"/>
  </conditionalFormatting>
  <conditionalFormatting sqref="G294">
    <cfRule type="duplicateValues" dxfId="7676" priority="4093"/>
  </conditionalFormatting>
  <conditionalFormatting sqref="G294">
    <cfRule type="duplicateValues" dxfId="7675" priority="4092"/>
  </conditionalFormatting>
  <conditionalFormatting sqref="G294">
    <cfRule type="duplicateValues" dxfId="7674" priority="4091"/>
  </conditionalFormatting>
  <conditionalFormatting sqref="G294">
    <cfRule type="duplicateValues" dxfId="7673" priority="4090"/>
  </conditionalFormatting>
  <conditionalFormatting sqref="G294">
    <cfRule type="duplicateValues" dxfId="7672" priority="4089"/>
  </conditionalFormatting>
  <conditionalFormatting sqref="G294">
    <cfRule type="duplicateValues" dxfId="7671" priority="4088"/>
  </conditionalFormatting>
  <conditionalFormatting sqref="G294">
    <cfRule type="duplicateValues" dxfId="7670" priority="4087"/>
  </conditionalFormatting>
  <conditionalFormatting sqref="G294">
    <cfRule type="duplicateValues" dxfId="7669" priority="4086"/>
  </conditionalFormatting>
  <conditionalFormatting sqref="G294">
    <cfRule type="duplicateValues" dxfId="7668" priority="4085"/>
  </conditionalFormatting>
  <conditionalFormatting sqref="G294">
    <cfRule type="duplicateValues" dxfId="7667" priority="4084"/>
  </conditionalFormatting>
  <conditionalFormatting sqref="G294">
    <cfRule type="duplicateValues" dxfId="7666" priority="4083"/>
  </conditionalFormatting>
  <conditionalFormatting sqref="G294">
    <cfRule type="duplicateValues" dxfId="7665" priority="4082"/>
  </conditionalFormatting>
  <conditionalFormatting sqref="G294">
    <cfRule type="duplicateValues" dxfId="7664" priority="4081"/>
  </conditionalFormatting>
  <conditionalFormatting sqref="G294">
    <cfRule type="duplicateValues" dxfId="7663" priority="4080"/>
  </conditionalFormatting>
  <conditionalFormatting sqref="G294">
    <cfRule type="duplicateValues" dxfId="7662" priority="4079"/>
  </conditionalFormatting>
  <conditionalFormatting sqref="G294">
    <cfRule type="duplicateValues" dxfId="7661" priority="4078"/>
  </conditionalFormatting>
  <conditionalFormatting sqref="G294">
    <cfRule type="duplicateValues" dxfId="7660" priority="4077"/>
  </conditionalFormatting>
  <conditionalFormatting sqref="G294">
    <cfRule type="duplicateValues" dxfId="7659" priority="4076"/>
  </conditionalFormatting>
  <conditionalFormatting sqref="G294">
    <cfRule type="duplicateValues" dxfId="7658" priority="4075"/>
  </conditionalFormatting>
  <conditionalFormatting sqref="G294">
    <cfRule type="duplicateValues" dxfId="7657" priority="4074"/>
  </conditionalFormatting>
  <conditionalFormatting sqref="G294">
    <cfRule type="duplicateValues" dxfId="7656" priority="4073"/>
  </conditionalFormatting>
  <conditionalFormatting sqref="G294">
    <cfRule type="duplicateValues" dxfId="7655" priority="4072"/>
  </conditionalFormatting>
  <conditionalFormatting sqref="G294">
    <cfRule type="duplicateValues" dxfId="7654" priority="4071"/>
  </conditionalFormatting>
  <conditionalFormatting sqref="G294">
    <cfRule type="duplicateValues" dxfId="7653" priority="4070"/>
  </conditionalFormatting>
  <conditionalFormatting sqref="G294">
    <cfRule type="duplicateValues" dxfId="7652" priority="4069"/>
  </conditionalFormatting>
  <conditionalFormatting sqref="G294">
    <cfRule type="duplicateValues" dxfId="7651" priority="4068"/>
  </conditionalFormatting>
  <conditionalFormatting sqref="G294">
    <cfRule type="duplicateValues" dxfId="7650" priority="4067"/>
  </conditionalFormatting>
  <conditionalFormatting sqref="G294">
    <cfRule type="duplicateValues" dxfId="7649" priority="4066"/>
  </conditionalFormatting>
  <conditionalFormatting sqref="G294">
    <cfRule type="duplicateValues" dxfId="7648" priority="4065"/>
  </conditionalFormatting>
  <conditionalFormatting sqref="G294">
    <cfRule type="duplicateValues" dxfId="7647" priority="4064"/>
  </conditionalFormatting>
  <conditionalFormatting sqref="G294">
    <cfRule type="duplicateValues" dxfId="7646" priority="4063"/>
  </conditionalFormatting>
  <conditionalFormatting sqref="G294">
    <cfRule type="duplicateValues" dxfId="7645" priority="4062"/>
  </conditionalFormatting>
  <conditionalFormatting sqref="G295">
    <cfRule type="duplicateValues" dxfId="7644" priority="4061"/>
  </conditionalFormatting>
  <conditionalFormatting sqref="G293">
    <cfRule type="duplicateValues" dxfId="7643" priority="4060"/>
  </conditionalFormatting>
  <conditionalFormatting sqref="G293">
    <cfRule type="duplicateValues" dxfId="7642" priority="4059"/>
  </conditionalFormatting>
  <conditionalFormatting sqref="G293">
    <cfRule type="duplicateValues" dxfId="7641" priority="4058"/>
  </conditionalFormatting>
  <conditionalFormatting sqref="G293">
    <cfRule type="duplicateValues" dxfId="7640" priority="4057"/>
  </conditionalFormatting>
  <conditionalFormatting sqref="G293">
    <cfRule type="duplicateValues" dxfId="7639" priority="4056"/>
  </conditionalFormatting>
  <conditionalFormatting sqref="G293">
    <cfRule type="duplicateValues" dxfId="7638" priority="4055"/>
  </conditionalFormatting>
  <conditionalFormatting sqref="G293">
    <cfRule type="duplicateValues" dxfId="7637" priority="4054"/>
  </conditionalFormatting>
  <conditionalFormatting sqref="G293">
    <cfRule type="duplicateValues" dxfId="7636" priority="4053"/>
  </conditionalFormatting>
  <conditionalFormatting sqref="G293">
    <cfRule type="duplicateValues" dxfId="7635" priority="4052"/>
  </conditionalFormatting>
  <conditionalFormatting sqref="G293">
    <cfRule type="duplicateValues" dxfId="7634" priority="4051"/>
  </conditionalFormatting>
  <conditionalFormatting sqref="G293">
    <cfRule type="duplicateValues" dxfId="7633" priority="4050"/>
  </conditionalFormatting>
  <conditionalFormatting sqref="G293">
    <cfRule type="duplicateValues" dxfId="7632" priority="4049"/>
  </conditionalFormatting>
  <conditionalFormatting sqref="G293">
    <cfRule type="duplicateValues" dxfId="7631" priority="4048"/>
  </conditionalFormatting>
  <conditionalFormatting sqref="G293">
    <cfRule type="duplicateValues" dxfId="7630" priority="4047"/>
  </conditionalFormatting>
  <conditionalFormatting sqref="G293">
    <cfRule type="duplicateValues" dxfId="7629" priority="4046"/>
  </conditionalFormatting>
  <conditionalFormatting sqref="G293">
    <cfRule type="duplicateValues" dxfId="7628" priority="4045"/>
  </conditionalFormatting>
  <conditionalFormatting sqref="G293">
    <cfRule type="duplicateValues" dxfId="7627" priority="4044"/>
  </conditionalFormatting>
  <conditionalFormatting sqref="G293">
    <cfRule type="duplicateValues" dxfId="7626" priority="4043"/>
  </conditionalFormatting>
  <conditionalFormatting sqref="G293">
    <cfRule type="duplicateValues" dxfId="7625" priority="4042"/>
  </conditionalFormatting>
  <conditionalFormatting sqref="G293">
    <cfRule type="duplicateValues" dxfId="7624" priority="4041"/>
  </conditionalFormatting>
  <conditionalFormatting sqref="G293">
    <cfRule type="duplicateValues" dxfId="7623" priority="4040"/>
  </conditionalFormatting>
  <conditionalFormatting sqref="G293">
    <cfRule type="duplicateValues" dxfId="7622" priority="4039"/>
  </conditionalFormatting>
  <conditionalFormatting sqref="G293">
    <cfRule type="duplicateValues" dxfId="7621" priority="4038"/>
  </conditionalFormatting>
  <conditionalFormatting sqref="G293">
    <cfRule type="duplicateValues" dxfId="7620" priority="4037"/>
  </conditionalFormatting>
  <conditionalFormatting sqref="G293">
    <cfRule type="duplicateValues" dxfId="7619" priority="4036"/>
  </conditionalFormatting>
  <conditionalFormatting sqref="G293">
    <cfRule type="duplicateValues" dxfId="7618" priority="4035"/>
  </conditionalFormatting>
  <conditionalFormatting sqref="G293">
    <cfRule type="duplicateValues" dxfId="7617" priority="4034"/>
  </conditionalFormatting>
  <conditionalFormatting sqref="G293">
    <cfRule type="duplicateValues" dxfId="7616" priority="4033"/>
  </conditionalFormatting>
  <conditionalFormatting sqref="G293">
    <cfRule type="duplicateValues" dxfId="7615" priority="4032"/>
  </conditionalFormatting>
  <conditionalFormatting sqref="G293">
    <cfRule type="duplicateValues" dxfId="7614" priority="4031"/>
  </conditionalFormatting>
  <conditionalFormatting sqref="G293">
    <cfRule type="duplicateValues" dxfId="7613" priority="4030"/>
  </conditionalFormatting>
  <conditionalFormatting sqref="G293">
    <cfRule type="duplicateValues" dxfId="7612" priority="4029"/>
  </conditionalFormatting>
  <conditionalFormatting sqref="G293">
    <cfRule type="duplicateValues" dxfId="7611" priority="4028"/>
  </conditionalFormatting>
  <conditionalFormatting sqref="G293">
    <cfRule type="duplicateValues" dxfId="7610" priority="4027"/>
  </conditionalFormatting>
  <conditionalFormatting sqref="G293">
    <cfRule type="duplicateValues" dxfId="7609" priority="4026"/>
  </conditionalFormatting>
  <conditionalFormatting sqref="G293">
    <cfRule type="duplicateValues" dxfId="7608" priority="4025"/>
  </conditionalFormatting>
  <conditionalFormatting sqref="G293">
    <cfRule type="duplicateValues" dxfId="7607" priority="4024"/>
  </conditionalFormatting>
  <conditionalFormatting sqref="G293">
    <cfRule type="duplicateValues" dxfId="7606" priority="4023"/>
  </conditionalFormatting>
  <conditionalFormatting sqref="G293">
    <cfRule type="duplicateValues" dxfId="7605" priority="4022"/>
  </conditionalFormatting>
  <conditionalFormatting sqref="G293">
    <cfRule type="duplicateValues" dxfId="7604" priority="4021"/>
  </conditionalFormatting>
  <conditionalFormatting sqref="G293">
    <cfRule type="duplicateValues" dxfId="7603" priority="4020"/>
  </conditionalFormatting>
  <conditionalFormatting sqref="G293">
    <cfRule type="duplicateValues" dxfId="7602" priority="4019"/>
  </conditionalFormatting>
  <conditionalFormatting sqref="G293">
    <cfRule type="duplicateValues" dxfId="7601" priority="4018"/>
  </conditionalFormatting>
  <conditionalFormatting sqref="G293">
    <cfRule type="duplicateValues" dxfId="7600" priority="4017"/>
  </conditionalFormatting>
  <conditionalFormatting sqref="G293">
    <cfRule type="duplicateValues" dxfId="7599" priority="4016"/>
  </conditionalFormatting>
  <conditionalFormatting sqref="G293">
    <cfRule type="duplicateValues" dxfId="7598" priority="4015"/>
  </conditionalFormatting>
  <conditionalFormatting sqref="G293">
    <cfRule type="duplicateValues" dxfId="7597" priority="4014"/>
  </conditionalFormatting>
  <conditionalFormatting sqref="G293">
    <cfRule type="duplicateValues" dxfId="7596" priority="4013"/>
  </conditionalFormatting>
  <conditionalFormatting sqref="G293">
    <cfRule type="duplicateValues" dxfId="7595" priority="4012"/>
  </conditionalFormatting>
  <conditionalFormatting sqref="G293">
    <cfRule type="duplicateValues" dxfId="7594" priority="4011"/>
  </conditionalFormatting>
  <conditionalFormatting sqref="G293">
    <cfRule type="duplicateValues" dxfId="7593" priority="4010"/>
  </conditionalFormatting>
  <conditionalFormatting sqref="G293">
    <cfRule type="duplicateValues" dxfId="7592" priority="4009"/>
  </conditionalFormatting>
  <conditionalFormatting sqref="G293">
    <cfRule type="duplicateValues" dxfId="7591" priority="4008"/>
  </conditionalFormatting>
  <conditionalFormatting sqref="G293">
    <cfRule type="duplicateValues" dxfId="7590" priority="4007"/>
  </conditionalFormatting>
  <conditionalFormatting sqref="G293">
    <cfRule type="duplicateValues" dxfId="7589" priority="4006"/>
  </conditionalFormatting>
  <conditionalFormatting sqref="G293">
    <cfRule type="duplicateValues" dxfId="7588" priority="4005"/>
  </conditionalFormatting>
  <conditionalFormatting sqref="G293">
    <cfRule type="duplicateValues" dxfId="7587" priority="4004"/>
  </conditionalFormatting>
  <conditionalFormatting sqref="G293">
    <cfRule type="duplicateValues" dxfId="7586" priority="4003"/>
  </conditionalFormatting>
  <conditionalFormatting sqref="G293">
    <cfRule type="duplicateValues" dxfId="7585" priority="4002"/>
  </conditionalFormatting>
  <conditionalFormatting sqref="G293">
    <cfRule type="duplicateValues" dxfId="7584" priority="4001"/>
  </conditionalFormatting>
  <conditionalFormatting sqref="G293">
    <cfRule type="duplicateValues" dxfId="7583" priority="4000"/>
  </conditionalFormatting>
  <conditionalFormatting sqref="G293">
    <cfRule type="duplicateValues" dxfId="7582" priority="3999"/>
  </conditionalFormatting>
  <conditionalFormatting sqref="G293">
    <cfRule type="duplicateValues" dxfId="7581" priority="3998"/>
  </conditionalFormatting>
  <conditionalFormatting sqref="G293">
    <cfRule type="duplicateValues" dxfId="7580" priority="3997"/>
  </conditionalFormatting>
  <conditionalFormatting sqref="G293">
    <cfRule type="duplicateValues" dxfId="7579" priority="3996"/>
  </conditionalFormatting>
  <conditionalFormatting sqref="G293">
    <cfRule type="duplicateValues" dxfId="7578" priority="3995"/>
  </conditionalFormatting>
  <conditionalFormatting sqref="G293">
    <cfRule type="duplicateValues" dxfId="7577" priority="3994"/>
  </conditionalFormatting>
  <conditionalFormatting sqref="G293">
    <cfRule type="duplicateValues" dxfId="7576" priority="3993"/>
  </conditionalFormatting>
  <conditionalFormatting sqref="G293">
    <cfRule type="duplicateValues" dxfId="7575" priority="3992"/>
  </conditionalFormatting>
  <conditionalFormatting sqref="G294">
    <cfRule type="duplicateValues" dxfId="7574" priority="3991"/>
  </conditionalFormatting>
  <conditionalFormatting sqref="G293">
    <cfRule type="duplicateValues" dxfId="7573" priority="3990"/>
  </conditionalFormatting>
  <conditionalFormatting sqref="G293">
    <cfRule type="duplicateValues" dxfId="7572" priority="3989"/>
  </conditionalFormatting>
  <conditionalFormatting sqref="G293">
    <cfRule type="duplicateValues" dxfId="7571" priority="3988"/>
  </conditionalFormatting>
  <conditionalFormatting sqref="G293">
    <cfRule type="duplicateValues" dxfId="7570" priority="3987"/>
  </conditionalFormatting>
  <conditionalFormatting sqref="G293">
    <cfRule type="duplicateValues" dxfId="7569" priority="3986"/>
  </conditionalFormatting>
  <conditionalFormatting sqref="G293">
    <cfRule type="duplicateValues" dxfId="7568" priority="3985"/>
  </conditionalFormatting>
  <conditionalFormatting sqref="G293">
    <cfRule type="duplicateValues" dxfId="7567" priority="3984"/>
  </conditionalFormatting>
  <conditionalFormatting sqref="G293">
    <cfRule type="duplicateValues" dxfId="7566" priority="3983"/>
  </conditionalFormatting>
  <conditionalFormatting sqref="G293">
    <cfRule type="duplicateValues" dxfId="7565" priority="3982"/>
  </conditionalFormatting>
  <conditionalFormatting sqref="G293">
    <cfRule type="duplicateValues" dxfId="7564" priority="3981"/>
  </conditionalFormatting>
  <conditionalFormatting sqref="G293">
    <cfRule type="duplicateValues" dxfId="7563" priority="3980"/>
  </conditionalFormatting>
  <conditionalFormatting sqref="G293">
    <cfRule type="duplicateValues" dxfId="7562" priority="3979"/>
  </conditionalFormatting>
  <conditionalFormatting sqref="G293">
    <cfRule type="duplicateValues" dxfId="7561" priority="3978"/>
  </conditionalFormatting>
  <conditionalFormatting sqref="G293">
    <cfRule type="duplicateValues" dxfId="7560" priority="3977"/>
  </conditionalFormatting>
  <conditionalFormatting sqref="G293">
    <cfRule type="duplicateValues" dxfId="7559" priority="3976"/>
  </conditionalFormatting>
  <conditionalFormatting sqref="G293">
    <cfRule type="duplicateValues" dxfId="7558" priority="3975"/>
  </conditionalFormatting>
  <conditionalFormatting sqref="G293">
    <cfRule type="duplicateValues" dxfId="7557" priority="3974"/>
  </conditionalFormatting>
  <conditionalFormatting sqref="G293">
    <cfRule type="duplicateValues" dxfId="7556" priority="3973"/>
  </conditionalFormatting>
  <conditionalFormatting sqref="G293">
    <cfRule type="duplicateValues" dxfId="7555" priority="3972"/>
  </conditionalFormatting>
  <conditionalFormatting sqref="G293">
    <cfRule type="duplicateValues" dxfId="7554" priority="3971"/>
  </conditionalFormatting>
  <conditionalFormatting sqref="G293">
    <cfRule type="duplicateValues" dxfId="7553" priority="3970"/>
  </conditionalFormatting>
  <conditionalFormatting sqref="G293">
    <cfRule type="duplicateValues" dxfId="7552" priority="3969"/>
  </conditionalFormatting>
  <conditionalFormatting sqref="G293">
    <cfRule type="duplicateValues" dxfId="7551" priority="3968"/>
  </conditionalFormatting>
  <conditionalFormatting sqref="G293">
    <cfRule type="duplicateValues" dxfId="7550" priority="3967"/>
  </conditionalFormatting>
  <conditionalFormatting sqref="G293">
    <cfRule type="duplicateValues" dxfId="7549" priority="3966"/>
  </conditionalFormatting>
  <conditionalFormatting sqref="G293">
    <cfRule type="duplicateValues" dxfId="7548" priority="3965"/>
  </conditionalFormatting>
  <conditionalFormatting sqref="G293">
    <cfRule type="duplicateValues" dxfId="7547" priority="3964"/>
  </conditionalFormatting>
  <conditionalFormatting sqref="G293">
    <cfRule type="duplicateValues" dxfId="7546" priority="3963"/>
  </conditionalFormatting>
  <conditionalFormatting sqref="G293">
    <cfRule type="duplicateValues" dxfId="7545" priority="3962"/>
  </conditionalFormatting>
  <conditionalFormatting sqref="G293">
    <cfRule type="duplicateValues" dxfId="7544" priority="3961"/>
  </conditionalFormatting>
  <conditionalFormatting sqref="G293">
    <cfRule type="duplicateValues" dxfId="7543" priority="3960"/>
  </conditionalFormatting>
  <conditionalFormatting sqref="G293">
    <cfRule type="duplicateValues" dxfId="7542" priority="3959"/>
  </conditionalFormatting>
  <conditionalFormatting sqref="G293">
    <cfRule type="duplicateValues" dxfId="7541" priority="3958"/>
  </conditionalFormatting>
  <conditionalFormatting sqref="G293">
    <cfRule type="duplicateValues" dxfId="7540" priority="3957"/>
  </conditionalFormatting>
  <conditionalFormatting sqref="G293">
    <cfRule type="duplicateValues" dxfId="7539" priority="3956"/>
  </conditionalFormatting>
  <conditionalFormatting sqref="G293">
    <cfRule type="duplicateValues" dxfId="7538" priority="3955"/>
  </conditionalFormatting>
  <conditionalFormatting sqref="G293">
    <cfRule type="duplicateValues" dxfId="7537" priority="3954"/>
  </conditionalFormatting>
  <conditionalFormatting sqref="G293">
    <cfRule type="duplicateValues" dxfId="7536" priority="3953"/>
  </conditionalFormatting>
  <conditionalFormatting sqref="G293">
    <cfRule type="duplicateValues" dxfId="7535" priority="3952"/>
  </conditionalFormatting>
  <conditionalFormatting sqref="G293">
    <cfRule type="duplicateValues" dxfId="7534" priority="3951"/>
  </conditionalFormatting>
  <conditionalFormatting sqref="G293">
    <cfRule type="duplicateValues" dxfId="7533" priority="3950"/>
  </conditionalFormatting>
  <conditionalFormatting sqref="G293">
    <cfRule type="duplicateValues" dxfId="7532" priority="3949"/>
  </conditionalFormatting>
  <conditionalFormatting sqref="G293">
    <cfRule type="duplicateValues" dxfId="7531" priority="3948"/>
  </conditionalFormatting>
  <conditionalFormatting sqref="G293">
    <cfRule type="duplicateValues" dxfId="7530" priority="3947"/>
  </conditionalFormatting>
  <conditionalFormatting sqref="G293">
    <cfRule type="duplicateValues" dxfId="7529" priority="3946"/>
  </conditionalFormatting>
  <conditionalFormatting sqref="G293">
    <cfRule type="duplicateValues" dxfId="7528" priority="3945"/>
  </conditionalFormatting>
  <conditionalFormatting sqref="G293">
    <cfRule type="duplicateValues" dxfId="7527" priority="3944"/>
  </conditionalFormatting>
  <conditionalFormatting sqref="G293">
    <cfRule type="duplicateValues" dxfId="7526" priority="3943"/>
  </conditionalFormatting>
  <conditionalFormatting sqref="G293">
    <cfRule type="duplicateValues" dxfId="7525" priority="3942"/>
  </conditionalFormatting>
  <conditionalFormatting sqref="G293">
    <cfRule type="duplicateValues" dxfId="7524" priority="3941"/>
  </conditionalFormatting>
  <conditionalFormatting sqref="G293">
    <cfRule type="duplicateValues" dxfId="7523" priority="3940"/>
  </conditionalFormatting>
  <conditionalFormatting sqref="G293">
    <cfRule type="duplicateValues" dxfId="7522" priority="3939"/>
  </conditionalFormatting>
  <conditionalFormatting sqref="G293">
    <cfRule type="duplicateValues" dxfId="7521" priority="3938"/>
  </conditionalFormatting>
  <conditionalFormatting sqref="G293">
    <cfRule type="duplicateValues" dxfId="7520" priority="3937"/>
  </conditionalFormatting>
  <conditionalFormatting sqref="G293">
    <cfRule type="duplicateValues" dxfId="7519" priority="3936"/>
  </conditionalFormatting>
  <conditionalFormatting sqref="G293">
    <cfRule type="duplicateValues" dxfId="7518" priority="3935"/>
  </conditionalFormatting>
  <conditionalFormatting sqref="G293">
    <cfRule type="duplicateValues" dxfId="7517" priority="3934"/>
  </conditionalFormatting>
  <conditionalFormatting sqref="G293">
    <cfRule type="duplicateValues" dxfId="7516" priority="3933"/>
  </conditionalFormatting>
  <conditionalFormatting sqref="G293">
    <cfRule type="duplicateValues" dxfId="7515" priority="3932"/>
  </conditionalFormatting>
  <conditionalFormatting sqref="G293">
    <cfRule type="duplicateValues" dxfId="7514" priority="3931"/>
  </conditionalFormatting>
  <conditionalFormatting sqref="G293">
    <cfRule type="duplicateValues" dxfId="7513" priority="3930"/>
  </conditionalFormatting>
  <conditionalFormatting sqref="G293">
    <cfRule type="duplicateValues" dxfId="7512" priority="3929"/>
  </conditionalFormatting>
  <conditionalFormatting sqref="G293">
    <cfRule type="duplicateValues" dxfId="7511" priority="3928"/>
  </conditionalFormatting>
  <conditionalFormatting sqref="G293">
    <cfRule type="duplicateValues" dxfId="7510" priority="3927"/>
  </conditionalFormatting>
  <conditionalFormatting sqref="G293">
    <cfRule type="duplicateValues" dxfId="7509" priority="3926"/>
  </conditionalFormatting>
  <conditionalFormatting sqref="G293">
    <cfRule type="duplicateValues" dxfId="7508" priority="3925"/>
  </conditionalFormatting>
  <conditionalFormatting sqref="G293">
    <cfRule type="duplicateValues" dxfId="7507" priority="3924"/>
  </conditionalFormatting>
  <conditionalFormatting sqref="G293">
    <cfRule type="duplicateValues" dxfId="7506" priority="3923"/>
  </conditionalFormatting>
  <conditionalFormatting sqref="G293">
    <cfRule type="duplicateValues" dxfId="7505" priority="3922"/>
  </conditionalFormatting>
  <conditionalFormatting sqref="G294">
    <cfRule type="duplicateValues" dxfId="7504" priority="3921"/>
  </conditionalFormatting>
  <conditionalFormatting sqref="G292">
    <cfRule type="duplicateValues" dxfId="7503" priority="3920"/>
  </conditionalFormatting>
  <conditionalFormatting sqref="G292">
    <cfRule type="duplicateValues" dxfId="7502" priority="3919"/>
  </conditionalFormatting>
  <conditionalFormatting sqref="G292">
    <cfRule type="duplicateValues" dxfId="7501" priority="3918"/>
  </conditionalFormatting>
  <conditionalFormatting sqref="G292">
    <cfRule type="duplicateValues" dxfId="7500" priority="3917"/>
  </conditionalFormatting>
  <conditionalFormatting sqref="G292">
    <cfRule type="duplicateValues" dxfId="7499" priority="3916"/>
  </conditionalFormatting>
  <conditionalFormatting sqref="G292">
    <cfRule type="duplicateValues" dxfId="7498" priority="3915"/>
  </conditionalFormatting>
  <conditionalFormatting sqref="G292">
    <cfRule type="duplicateValues" dxfId="7497" priority="3914"/>
  </conditionalFormatting>
  <conditionalFormatting sqref="G292">
    <cfRule type="duplicateValues" dxfId="7496" priority="3913"/>
  </conditionalFormatting>
  <conditionalFormatting sqref="G292">
    <cfRule type="duplicateValues" dxfId="7495" priority="3912"/>
  </conditionalFormatting>
  <conditionalFormatting sqref="G292">
    <cfRule type="duplicateValues" dxfId="7494" priority="3911"/>
  </conditionalFormatting>
  <conditionalFormatting sqref="G292">
    <cfRule type="duplicateValues" dxfId="7493" priority="3910"/>
  </conditionalFormatting>
  <conditionalFormatting sqref="G292">
    <cfRule type="duplicateValues" dxfId="7492" priority="3909"/>
  </conditionalFormatting>
  <conditionalFormatting sqref="G292">
    <cfRule type="duplicateValues" dxfId="7491" priority="3908"/>
  </conditionalFormatting>
  <conditionalFormatting sqref="G292">
    <cfRule type="duplicateValues" dxfId="7490" priority="3907"/>
  </conditionalFormatting>
  <conditionalFormatting sqref="G292">
    <cfRule type="duplicateValues" dxfId="7489" priority="3906"/>
  </conditionalFormatting>
  <conditionalFormatting sqref="G292">
    <cfRule type="duplicateValues" dxfId="7488" priority="3905"/>
  </conditionalFormatting>
  <conditionalFormatting sqref="G292">
    <cfRule type="duplicateValues" dxfId="7487" priority="3904"/>
  </conditionalFormatting>
  <conditionalFormatting sqref="G292">
    <cfRule type="duplicateValues" dxfId="7486" priority="3903"/>
  </conditionalFormatting>
  <conditionalFormatting sqref="G292">
    <cfRule type="duplicateValues" dxfId="7485" priority="3902"/>
  </conditionalFormatting>
  <conditionalFormatting sqref="G292">
    <cfRule type="duplicateValues" dxfId="7484" priority="3901"/>
  </conditionalFormatting>
  <conditionalFormatting sqref="G292">
    <cfRule type="duplicateValues" dxfId="7483" priority="3900"/>
  </conditionalFormatting>
  <conditionalFormatting sqref="G292">
    <cfRule type="duplicateValues" dxfId="7482" priority="3899"/>
  </conditionalFormatting>
  <conditionalFormatting sqref="G292">
    <cfRule type="duplicateValues" dxfId="7481" priority="3898"/>
  </conditionalFormatting>
  <conditionalFormatting sqref="G292">
    <cfRule type="duplicateValues" dxfId="7480" priority="3897"/>
  </conditionalFormatting>
  <conditionalFormatting sqref="G292">
    <cfRule type="duplicateValues" dxfId="7479" priority="3896"/>
  </conditionalFormatting>
  <conditionalFormatting sqref="G292">
    <cfRule type="duplicateValues" dxfId="7478" priority="3895"/>
  </conditionalFormatting>
  <conditionalFormatting sqref="G292">
    <cfRule type="duplicateValues" dxfId="7477" priority="3894"/>
  </conditionalFormatting>
  <conditionalFormatting sqref="G292">
    <cfRule type="duplicateValues" dxfId="7476" priority="3893"/>
  </conditionalFormatting>
  <conditionalFormatting sqref="G292">
    <cfRule type="duplicateValues" dxfId="7475" priority="3892"/>
  </conditionalFormatting>
  <conditionalFormatting sqref="G292">
    <cfRule type="duplicateValues" dxfId="7474" priority="3891"/>
  </conditionalFormatting>
  <conditionalFormatting sqref="G292">
    <cfRule type="duplicateValues" dxfId="7473" priority="3890"/>
  </conditionalFormatting>
  <conditionalFormatting sqref="G292">
    <cfRule type="duplicateValues" dxfId="7472" priority="3889"/>
  </conditionalFormatting>
  <conditionalFormatting sqref="G292">
    <cfRule type="duplicateValues" dxfId="7471" priority="3888"/>
  </conditionalFormatting>
  <conditionalFormatting sqref="G292">
    <cfRule type="duplicateValues" dxfId="7470" priority="3887"/>
  </conditionalFormatting>
  <conditionalFormatting sqref="G292">
    <cfRule type="duplicateValues" dxfId="7469" priority="3886"/>
  </conditionalFormatting>
  <conditionalFormatting sqref="G292">
    <cfRule type="duplicateValues" dxfId="7468" priority="3885"/>
  </conditionalFormatting>
  <conditionalFormatting sqref="G292">
    <cfRule type="duplicateValues" dxfId="7467" priority="3884"/>
  </conditionalFormatting>
  <conditionalFormatting sqref="G292">
    <cfRule type="duplicateValues" dxfId="7466" priority="3883"/>
  </conditionalFormatting>
  <conditionalFormatting sqref="G292">
    <cfRule type="duplicateValues" dxfId="7465" priority="3882"/>
  </conditionalFormatting>
  <conditionalFormatting sqref="G292">
    <cfRule type="duplicateValues" dxfId="7464" priority="3881"/>
  </conditionalFormatting>
  <conditionalFormatting sqref="G292">
    <cfRule type="duplicateValues" dxfId="7463" priority="3880"/>
  </conditionalFormatting>
  <conditionalFormatting sqref="G292">
    <cfRule type="duplicateValues" dxfId="7462" priority="3879"/>
  </conditionalFormatting>
  <conditionalFormatting sqref="G292">
    <cfRule type="duplicateValues" dxfId="7461" priority="3878"/>
  </conditionalFormatting>
  <conditionalFormatting sqref="G292">
    <cfRule type="duplicateValues" dxfId="7460" priority="3877"/>
  </conditionalFormatting>
  <conditionalFormatting sqref="G292">
    <cfRule type="duplicateValues" dxfId="7459" priority="3876"/>
  </conditionalFormatting>
  <conditionalFormatting sqref="G292">
    <cfRule type="duplicateValues" dxfId="7458" priority="3875"/>
  </conditionalFormatting>
  <conditionalFormatting sqref="G292">
    <cfRule type="duplicateValues" dxfId="7457" priority="3874"/>
  </conditionalFormatting>
  <conditionalFormatting sqref="G292">
    <cfRule type="duplicateValues" dxfId="7456" priority="3873"/>
  </conditionalFormatting>
  <conditionalFormatting sqref="G292">
    <cfRule type="duplicateValues" dxfId="7455" priority="3872"/>
  </conditionalFormatting>
  <conditionalFormatting sqref="G292">
    <cfRule type="duplicateValues" dxfId="7454" priority="3871"/>
  </conditionalFormatting>
  <conditionalFormatting sqref="G292">
    <cfRule type="duplicateValues" dxfId="7453" priority="3870"/>
  </conditionalFormatting>
  <conditionalFormatting sqref="G292">
    <cfRule type="duplicateValues" dxfId="7452" priority="3869"/>
  </conditionalFormatting>
  <conditionalFormatting sqref="G292">
    <cfRule type="duplicateValues" dxfId="7451" priority="3868"/>
  </conditionalFormatting>
  <conditionalFormatting sqref="G292">
    <cfRule type="duplicateValues" dxfId="7450" priority="3867"/>
  </conditionalFormatting>
  <conditionalFormatting sqref="G292">
    <cfRule type="duplicateValues" dxfId="7449" priority="3866"/>
  </conditionalFormatting>
  <conditionalFormatting sqref="G292">
    <cfRule type="duplicateValues" dxfId="7448" priority="3865"/>
  </conditionalFormatting>
  <conditionalFormatting sqref="G292">
    <cfRule type="duplicateValues" dxfId="7447" priority="3864"/>
  </conditionalFormatting>
  <conditionalFormatting sqref="G292">
    <cfRule type="duplicateValues" dxfId="7446" priority="3863"/>
  </conditionalFormatting>
  <conditionalFormatting sqref="G292">
    <cfRule type="duplicateValues" dxfId="7445" priority="3862"/>
  </conditionalFormatting>
  <conditionalFormatting sqref="G292">
    <cfRule type="duplicateValues" dxfId="7444" priority="3861"/>
  </conditionalFormatting>
  <conditionalFormatting sqref="G292">
    <cfRule type="duplicateValues" dxfId="7443" priority="3860"/>
  </conditionalFormatting>
  <conditionalFormatting sqref="G292">
    <cfRule type="duplicateValues" dxfId="7442" priority="3859"/>
  </conditionalFormatting>
  <conditionalFormatting sqref="G292">
    <cfRule type="duplicateValues" dxfId="7441" priority="3858"/>
  </conditionalFormatting>
  <conditionalFormatting sqref="G292">
    <cfRule type="duplicateValues" dxfId="7440" priority="3857"/>
  </conditionalFormatting>
  <conditionalFormatting sqref="G292">
    <cfRule type="duplicateValues" dxfId="7439" priority="3856"/>
  </conditionalFormatting>
  <conditionalFormatting sqref="G292">
    <cfRule type="duplicateValues" dxfId="7438" priority="3855"/>
  </conditionalFormatting>
  <conditionalFormatting sqref="G292">
    <cfRule type="duplicateValues" dxfId="7437" priority="3854"/>
  </conditionalFormatting>
  <conditionalFormatting sqref="G292">
    <cfRule type="duplicateValues" dxfId="7436" priority="3853"/>
  </conditionalFormatting>
  <conditionalFormatting sqref="G292">
    <cfRule type="duplicateValues" dxfId="7435" priority="3852"/>
  </conditionalFormatting>
  <conditionalFormatting sqref="G293">
    <cfRule type="duplicateValues" dxfId="7434" priority="3851"/>
  </conditionalFormatting>
  <conditionalFormatting sqref="G301">
    <cfRule type="duplicateValues" dxfId="7433" priority="3850"/>
  </conditionalFormatting>
  <conditionalFormatting sqref="G301">
    <cfRule type="duplicateValues" dxfId="7432" priority="3849"/>
  </conditionalFormatting>
  <conditionalFormatting sqref="G301">
    <cfRule type="duplicateValues" dxfId="7431" priority="3848"/>
  </conditionalFormatting>
  <conditionalFormatting sqref="G301">
    <cfRule type="duplicateValues" dxfId="7430" priority="3847"/>
  </conditionalFormatting>
  <conditionalFormatting sqref="G301">
    <cfRule type="duplicateValues" dxfId="7429" priority="3846"/>
  </conditionalFormatting>
  <conditionalFormatting sqref="G301">
    <cfRule type="duplicateValues" dxfId="7428" priority="3845"/>
  </conditionalFormatting>
  <conditionalFormatting sqref="G301">
    <cfRule type="duplicateValues" dxfId="7427" priority="3844"/>
  </conditionalFormatting>
  <conditionalFormatting sqref="G301">
    <cfRule type="duplicateValues" dxfId="7426" priority="3843"/>
  </conditionalFormatting>
  <conditionalFormatting sqref="G301">
    <cfRule type="duplicateValues" dxfId="7425" priority="3842"/>
  </conditionalFormatting>
  <conditionalFormatting sqref="G301">
    <cfRule type="duplicateValues" dxfId="7424" priority="3841"/>
  </conditionalFormatting>
  <conditionalFormatting sqref="G301">
    <cfRule type="duplicateValues" dxfId="7423" priority="3840"/>
  </conditionalFormatting>
  <conditionalFormatting sqref="G301">
    <cfRule type="duplicateValues" dxfId="7422" priority="3839"/>
  </conditionalFormatting>
  <conditionalFormatting sqref="G301">
    <cfRule type="duplicateValues" dxfId="7421" priority="3838"/>
  </conditionalFormatting>
  <conditionalFormatting sqref="G301">
    <cfRule type="duplicateValues" dxfId="7420" priority="3837"/>
  </conditionalFormatting>
  <conditionalFormatting sqref="G301">
    <cfRule type="duplicateValues" dxfId="7419" priority="3836"/>
  </conditionalFormatting>
  <conditionalFormatting sqref="G301">
    <cfRule type="duplicateValues" dxfId="7418" priority="3835"/>
  </conditionalFormatting>
  <conditionalFormatting sqref="G301">
    <cfRule type="duplicateValues" dxfId="7417" priority="3834"/>
  </conditionalFormatting>
  <conditionalFormatting sqref="G301">
    <cfRule type="duplicateValues" dxfId="7416" priority="3833"/>
  </conditionalFormatting>
  <conditionalFormatting sqref="G301">
    <cfRule type="duplicateValues" dxfId="7415" priority="3832"/>
  </conditionalFormatting>
  <conditionalFormatting sqref="G301">
    <cfRule type="duplicateValues" dxfId="7414" priority="3831"/>
  </conditionalFormatting>
  <conditionalFormatting sqref="G301">
    <cfRule type="duplicateValues" dxfId="7413" priority="3830"/>
  </conditionalFormatting>
  <conditionalFormatting sqref="G301">
    <cfRule type="duplicateValues" dxfId="7412" priority="3829"/>
  </conditionalFormatting>
  <conditionalFormatting sqref="G301">
    <cfRule type="duplicateValues" dxfId="7411" priority="3828"/>
  </conditionalFormatting>
  <conditionalFormatting sqref="G301">
    <cfRule type="duplicateValues" dxfId="7410" priority="3827"/>
  </conditionalFormatting>
  <conditionalFormatting sqref="G301">
    <cfRule type="duplicateValues" dxfId="7409" priority="3826"/>
  </conditionalFormatting>
  <conditionalFormatting sqref="G301">
    <cfRule type="duplicateValues" dxfId="7408" priority="3825"/>
  </conditionalFormatting>
  <conditionalFormatting sqref="G301">
    <cfRule type="duplicateValues" dxfId="7407" priority="3824"/>
  </conditionalFormatting>
  <conditionalFormatting sqref="G301">
    <cfRule type="duplicateValues" dxfId="7406" priority="3823"/>
  </conditionalFormatting>
  <conditionalFormatting sqref="G301">
    <cfRule type="duplicateValues" dxfId="7405" priority="3822"/>
  </conditionalFormatting>
  <conditionalFormatting sqref="G301">
    <cfRule type="duplicateValues" dxfId="7404" priority="3821"/>
  </conditionalFormatting>
  <conditionalFormatting sqref="G301">
    <cfRule type="duplicateValues" dxfId="7403" priority="3820"/>
  </conditionalFormatting>
  <conditionalFormatting sqref="G301">
    <cfRule type="duplicateValues" dxfId="7402" priority="3819"/>
  </conditionalFormatting>
  <conditionalFormatting sqref="G301">
    <cfRule type="duplicateValues" dxfId="7401" priority="3818"/>
  </conditionalFormatting>
  <conditionalFormatting sqref="G301">
    <cfRule type="duplicateValues" dxfId="7400" priority="3817"/>
  </conditionalFormatting>
  <conditionalFormatting sqref="G301">
    <cfRule type="duplicateValues" dxfId="7399" priority="3816"/>
  </conditionalFormatting>
  <conditionalFormatting sqref="G301">
    <cfRule type="duplicateValues" dxfId="7398" priority="3815"/>
  </conditionalFormatting>
  <conditionalFormatting sqref="G301">
    <cfRule type="duplicateValues" dxfId="7397" priority="3814"/>
  </conditionalFormatting>
  <conditionalFormatting sqref="G301">
    <cfRule type="duplicateValues" dxfId="7396" priority="3813"/>
  </conditionalFormatting>
  <conditionalFormatting sqref="G301">
    <cfRule type="duplicateValues" dxfId="7395" priority="3812"/>
  </conditionalFormatting>
  <conditionalFormatting sqref="G301">
    <cfRule type="duplicateValues" dxfId="7394" priority="3811"/>
  </conditionalFormatting>
  <conditionalFormatting sqref="G301">
    <cfRule type="duplicateValues" dxfId="7393" priority="3810"/>
  </conditionalFormatting>
  <conditionalFormatting sqref="G301">
    <cfRule type="duplicateValues" dxfId="7392" priority="3809"/>
  </conditionalFormatting>
  <conditionalFormatting sqref="G301">
    <cfRule type="duplicateValues" dxfId="7391" priority="3808"/>
  </conditionalFormatting>
  <conditionalFormatting sqref="G301">
    <cfRule type="duplicateValues" dxfId="7390" priority="3807"/>
  </conditionalFormatting>
  <conditionalFormatting sqref="G301">
    <cfRule type="duplicateValues" dxfId="7389" priority="3806"/>
  </conditionalFormatting>
  <conditionalFormatting sqref="G301">
    <cfRule type="duplicateValues" dxfId="7388" priority="3805"/>
  </conditionalFormatting>
  <conditionalFormatting sqref="G301">
    <cfRule type="duplicateValues" dxfId="7387" priority="3804"/>
  </conditionalFormatting>
  <conditionalFormatting sqref="G301">
    <cfRule type="duplicateValues" dxfId="7386" priority="3803"/>
  </conditionalFormatting>
  <conditionalFormatting sqref="G301">
    <cfRule type="duplicateValues" dxfId="7385" priority="3802"/>
  </conditionalFormatting>
  <conditionalFormatting sqref="G301">
    <cfRule type="duplicateValues" dxfId="7384" priority="3801"/>
  </conditionalFormatting>
  <conditionalFormatting sqref="G301">
    <cfRule type="duplicateValues" dxfId="7383" priority="3800"/>
  </conditionalFormatting>
  <conditionalFormatting sqref="G301">
    <cfRule type="duplicateValues" dxfId="7382" priority="3799"/>
  </conditionalFormatting>
  <conditionalFormatting sqref="G301">
    <cfRule type="duplicateValues" dxfId="7381" priority="3798"/>
  </conditionalFormatting>
  <conditionalFormatting sqref="G301">
    <cfRule type="duplicateValues" dxfId="7380" priority="3797"/>
  </conditionalFormatting>
  <conditionalFormatting sqref="G301">
    <cfRule type="duplicateValues" dxfId="7379" priority="3796"/>
  </conditionalFormatting>
  <conditionalFormatting sqref="G301">
    <cfRule type="duplicateValues" dxfId="7378" priority="3795"/>
  </conditionalFormatting>
  <conditionalFormatting sqref="G301">
    <cfRule type="duplicateValues" dxfId="7377" priority="3794"/>
  </conditionalFormatting>
  <conditionalFormatting sqref="G301">
    <cfRule type="duplicateValues" dxfId="7376" priority="3793"/>
  </conditionalFormatting>
  <conditionalFormatting sqref="G301">
    <cfRule type="duplicateValues" dxfId="7375" priority="3792"/>
  </conditionalFormatting>
  <conditionalFormatting sqref="G301">
    <cfRule type="duplicateValues" dxfId="7374" priority="3791"/>
  </conditionalFormatting>
  <conditionalFormatting sqref="G301">
    <cfRule type="duplicateValues" dxfId="7373" priority="3790"/>
  </conditionalFormatting>
  <conditionalFormatting sqref="G301">
    <cfRule type="duplicateValues" dxfId="7372" priority="3789"/>
  </conditionalFormatting>
  <conditionalFormatting sqref="G301">
    <cfRule type="duplicateValues" dxfId="7371" priority="3788"/>
  </conditionalFormatting>
  <conditionalFormatting sqref="G301">
    <cfRule type="duplicateValues" dxfId="7370" priority="3787"/>
  </conditionalFormatting>
  <conditionalFormatting sqref="G301">
    <cfRule type="duplicateValues" dxfId="7369" priority="3786"/>
  </conditionalFormatting>
  <conditionalFormatting sqref="G301">
    <cfRule type="duplicateValues" dxfId="7368" priority="3785"/>
  </conditionalFormatting>
  <conditionalFormatting sqref="G301">
    <cfRule type="duplicateValues" dxfId="7367" priority="3784"/>
  </conditionalFormatting>
  <conditionalFormatting sqref="G301">
    <cfRule type="duplicateValues" dxfId="7366" priority="3783"/>
  </conditionalFormatting>
  <conditionalFormatting sqref="G301">
    <cfRule type="duplicateValues" dxfId="7365" priority="3782"/>
  </conditionalFormatting>
  <conditionalFormatting sqref="G302">
    <cfRule type="duplicateValues" dxfId="7364" priority="3781"/>
  </conditionalFormatting>
  <conditionalFormatting sqref="G303">
    <cfRule type="duplicateValues" dxfId="7363" priority="3780"/>
  </conditionalFormatting>
  <conditionalFormatting sqref="G303">
    <cfRule type="duplicateValues" dxfId="7362" priority="3779"/>
  </conditionalFormatting>
  <conditionalFormatting sqref="G303">
    <cfRule type="duplicateValues" dxfId="7361" priority="3778"/>
  </conditionalFormatting>
  <conditionalFormatting sqref="G303">
    <cfRule type="duplicateValues" dxfId="7360" priority="3777"/>
  </conditionalFormatting>
  <conditionalFormatting sqref="G303">
    <cfRule type="duplicateValues" dxfId="7359" priority="3776"/>
  </conditionalFormatting>
  <conditionalFormatting sqref="G303">
    <cfRule type="duplicateValues" dxfId="7358" priority="3775"/>
  </conditionalFormatting>
  <conditionalFormatting sqref="G303">
    <cfRule type="duplicateValues" dxfId="7357" priority="3774"/>
  </conditionalFormatting>
  <conditionalFormatting sqref="G303">
    <cfRule type="duplicateValues" dxfId="7356" priority="3773"/>
  </conditionalFormatting>
  <conditionalFormatting sqref="G303">
    <cfRule type="duplicateValues" dxfId="7355" priority="3772"/>
  </conditionalFormatting>
  <conditionalFormatting sqref="G303">
    <cfRule type="duplicateValues" dxfId="7354" priority="3771"/>
  </conditionalFormatting>
  <conditionalFormatting sqref="G303">
    <cfRule type="duplicateValues" dxfId="7353" priority="3770"/>
  </conditionalFormatting>
  <conditionalFormatting sqref="G303">
    <cfRule type="duplicateValues" dxfId="7352" priority="3769"/>
  </conditionalFormatting>
  <conditionalFormatting sqref="G303">
    <cfRule type="duplicateValues" dxfId="7351" priority="3768"/>
  </conditionalFormatting>
  <conditionalFormatting sqref="G303">
    <cfRule type="duplicateValues" dxfId="7350" priority="3767"/>
  </conditionalFormatting>
  <conditionalFormatting sqref="G303">
    <cfRule type="duplicateValues" dxfId="7349" priority="3766"/>
  </conditionalFormatting>
  <conditionalFormatting sqref="G303">
    <cfRule type="duplicateValues" dxfId="7348" priority="3765"/>
  </conditionalFormatting>
  <conditionalFormatting sqref="G303">
    <cfRule type="duplicateValues" dxfId="7347" priority="3764"/>
  </conditionalFormatting>
  <conditionalFormatting sqref="G303">
    <cfRule type="duplicateValues" dxfId="7346" priority="3763"/>
  </conditionalFormatting>
  <conditionalFormatting sqref="G303">
    <cfRule type="duplicateValues" dxfId="7345" priority="3762"/>
  </conditionalFormatting>
  <conditionalFormatting sqref="G303">
    <cfRule type="duplicateValues" dxfId="7344" priority="3761"/>
  </conditionalFormatting>
  <conditionalFormatting sqref="G303">
    <cfRule type="duplicateValues" dxfId="7343" priority="3760"/>
  </conditionalFormatting>
  <conditionalFormatting sqref="G303">
    <cfRule type="duplicateValues" dxfId="7342" priority="3759"/>
  </conditionalFormatting>
  <conditionalFormatting sqref="G303">
    <cfRule type="duplicateValues" dxfId="7341" priority="3758"/>
  </conditionalFormatting>
  <conditionalFormatting sqref="G303">
    <cfRule type="duplicateValues" dxfId="7340" priority="3757"/>
  </conditionalFormatting>
  <conditionalFormatting sqref="G303">
    <cfRule type="duplicateValues" dxfId="7339" priority="3756"/>
  </conditionalFormatting>
  <conditionalFormatting sqref="G303">
    <cfRule type="duplicateValues" dxfId="7338" priority="3755"/>
  </conditionalFormatting>
  <conditionalFormatting sqref="G303">
    <cfRule type="duplicateValues" dxfId="7337" priority="3754"/>
  </conditionalFormatting>
  <conditionalFormatting sqref="G303">
    <cfRule type="duplicateValues" dxfId="7336" priority="3753"/>
  </conditionalFormatting>
  <conditionalFormatting sqref="G303">
    <cfRule type="duplicateValues" dxfId="7335" priority="3752"/>
  </conditionalFormatting>
  <conditionalFormatting sqref="G303">
    <cfRule type="duplicateValues" dxfId="7334" priority="3751"/>
  </conditionalFormatting>
  <conditionalFormatting sqref="G303">
    <cfRule type="duplicateValues" dxfId="7333" priority="3750"/>
  </conditionalFormatting>
  <conditionalFormatting sqref="G303">
    <cfRule type="duplicateValues" dxfId="7332" priority="3749"/>
  </conditionalFormatting>
  <conditionalFormatting sqref="G303">
    <cfRule type="duplicateValues" dxfId="7331" priority="3748"/>
  </conditionalFormatting>
  <conditionalFormatting sqref="G303">
    <cfRule type="duplicateValues" dxfId="7330" priority="3747"/>
  </conditionalFormatting>
  <conditionalFormatting sqref="G303">
    <cfRule type="duplicateValues" dxfId="7329" priority="3746"/>
  </conditionalFormatting>
  <conditionalFormatting sqref="G303">
    <cfRule type="duplicateValues" dxfId="7328" priority="3745"/>
  </conditionalFormatting>
  <conditionalFormatting sqref="G303">
    <cfRule type="duplicateValues" dxfId="7327" priority="3744"/>
  </conditionalFormatting>
  <conditionalFormatting sqref="G303">
    <cfRule type="duplicateValues" dxfId="7326" priority="3743"/>
  </conditionalFormatting>
  <conditionalFormatting sqref="G303">
    <cfRule type="duplicateValues" dxfId="7325" priority="3742"/>
  </conditionalFormatting>
  <conditionalFormatting sqref="G303">
    <cfRule type="duplicateValues" dxfId="7324" priority="3741"/>
  </conditionalFormatting>
  <conditionalFormatting sqref="G303">
    <cfRule type="duplicateValues" dxfId="7323" priority="3740"/>
  </conditionalFormatting>
  <conditionalFormatting sqref="G303">
    <cfRule type="duplicateValues" dxfId="7322" priority="3739"/>
  </conditionalFormatting>
  <conditionalFormatting sqref="G303">
    <cfRule type="duplicateValues" dxfId="7321" priority="3738"/>
  </conditionalFormatting>
  <conditionalFormatting sqref="G303">
    <cfRule type="duplicateValues" dxfId="7320" priority="3737"/>
  </conditionalFormatting>
  <conditionalFormatting sqref="G303">
    <cfRule type="duplicateValues" dxfId="7319" priority="3736"/>
  </conditionalFormatting>
  <conditionalFormatting sqref="G303">
    <cfRule type="duplicateValues" dxfId="7318" priority="3735"/>
  </conditionalFormatting>
  <conditionalFormatting sqref="G303">
    <cfRule type="duplicateValues" dxfId="7317" priority="3734"/>
  </conditionalFormatting>
  <conditionalFormatting sqref="G303">
    <cfRule type="duplicateValues" dxfId="7316" priority="3733"/>
  </conditionalFormatting>
  <conditionalFormatting sqref="G303">
    <cfRule type="duplicateValues" dxfId="7315" priority="3732"/>
  </conditionalFormatting>
  <conditionalFormatting sqref="G303">
    <cfRule type="duplicateValues" dxfId="7314" priority="3731"/>
  </conditionalFormatting>
  <conditionalFormatting sqref="G303">
    <cfRule type="duplicateValues" dxfId="7313" priority="3730"/>
  </conditionalFormatting>
  <conditionalFormatting sqref="G303">
    <cfRule type="duplicateValues" dxfId="7312" priority="3729"/>
  </conditionalFormatting>
  <conditionalFormatting sqref="G303">
    <cfRule type="duplicateValues" dxfId="7311" priority="3728"/>
  </conditionalFormatting>
  <conditionalFormatting sqref="G303">
    <cfRule type="duplicateValues" dxfId="7310" priority="3727"/>
  </conditionalFormatting>
  <conditionalFormatting sqref="G303">
    <cfRule type="duplicateValues" dxfId="7309" priority="3726"/>
  </conditionalFormatting>
  <conditionalFormatting sqref="G303">
    <cfRule type="duplicateValues" dxfId="7308" priority="3725"/>
  </conditionalFormatting>
  <conditionalFormatting sqref="G303">
    <cfRule type="duplicateValues" dxfId="7307" priority="3724"/>
  </conditionalFormatting>
  <conditionalFormatting sqref="G303">
    <cfRule type="duplicateValues" dxfId="7306" priority="3723"/>
  </conditionalFormatting>
  <conditionalFormatting sqref="G303">
    <cfRule type="duplicateValues" dxfId="7305" priority="3722"/>
  </conditionalFormatting>
  <conditionalFormatting sqref="G303">
    <cfRule type="duplicateValues" dxfId="7304" priority="3721"/>
  </conditionalFormatting>
  <conditionalFormatting sqref="G303">
    <cfRule type="duplicateValues" dxfId="7303" priority="3720"/>
  </conditionalFormatting>
  <conditionalFormatting sqref="G303">
    <cfRule type="duplicateValues" dxfId="7302" priority="3719"/>
  </conditionalFormatting>
  <conditionalFormatting sqref="G303">
    <cfRule type="duplicateValues" dxfId="7301" priority="3718"/>
  </conditionalFormatting>
  <conditionalFormatting sqref="G303">
    <cfRule type="duplicateValues" dxfId="7300" priority="3717"/>
  </conditionalFormatting>
  <conditionalFormatting sqref="G303">
    <cfRule type="duplicateValues" dxfId="7299" priority="3716"/>
  </conditionalFormatting>
  <conditionalFormatting sqref="G303">
    <cfRule type="duplicateValues" dxfId="7298" priority="3715"/>
  </conditionalFormatting>
  <conditionalFormatting sqref="G303">
    <cfRule type="duplicateValues" dxfId="7297" priority="3714"/>
  </conditionalFormatting>
  <conditionalFormatting sqref="G303">
    <cfRule type="duplicateValues" dxfId="7296" priority="3713"/>
  </conditionalFormatting>
  <conditionalFormatting sqref="G303">
    <cfRule type="duplicateValues" dxfId="7295" priority="3712"/>
  </conditionalFormatting>
  <conditionalFormatting sqref="G304">
    <cfRule type="duplicateValues" dxfId="7294" priority="3711"/>
  </conditionalFormatting>
  <conditionalFormatting sqref="G302">
    <cfRule type="duplicateValues" dxfId="7293" priority="3710"/>
  </conditionalFormatting>
  <conditionalFormatting sqref="G302">
    <cfRule type="duplicateValues" dxfId="7292" priority="3709"/>
  </conditionalFormatting>
  <conditionalFormatting sqref="G302">
    <cfRule type="duplicateValues" dxfId="7291" priority="3708"/>
  </conditionalFormatting>
  <conditionalFormatting sqref="G302">
    <cfRule type="duplicateValues" dxfId="7290" priority="3707"/>
  </conditionalFormatting>
  <conditionalFormatting sqref="G302">
    <cfRule type="duplicateValues" dxfId="7289" priority="3706"/>
  </conditionalFormatting>
  <conditionalFormatting sqref="G302">
    <cfRule type="duplicateValues" dxfId="7288" priority="3705"/>
  </conditionalFormatting>
  <conditionalFormatting sqref="G302">
    <cfRule type="duplicateValues" dxfId="7287" priority="3704"/>
  </conditionalFormatting>
  <conditionalFormatting sqref="G302">
    <cfRule type="duplicateValues" dxfId="7286" priority="3703"/>
  </conditionalFormatting>
  <conditionalFormatting sqref="G302">
    <cfRule type="duplicateValues" dxfId="7285" priority="3702"/>
  </conditionalFormatting>
  <conditionalFormatting sqref="G302">
    <cfRule type="duplicateValues" dxfId="7284" priority="3701"/>
  </conditionalFormatting>
  <conditionalFormatting sqref="G302">
    <cfRule type="duplicateValues" dxfId="7283" priority="3700"/>
  </conditionalFormatting>
  <conditionalFormatting sqref="G302">
    <cfRule type="duplicateValues" dxfId="7282" priority="3699"/>
  </conditionalFormatting>
  <conditionalFormatting sqref="G302">
    <cfRule type="duplicateValues" dxfId="7281" priority="3698"/>
  </conditionalFormatting>
  <conditionalFormatting sqref="G302">
    <cfRule type="duplicateValues" dxfId="7280" priority="3697"/>
  </conditionalFormatting>
  <conditionalFormatting sqref="G302">
    <cfRule type="duplicateValues" dxfId="7279" priority="3696"/>
  </conditionalFormatting>
  <conditionalFormatting sqref="G302">
    <cfRule type="duplicateValues" dxfId="7278" priority="3695"/>
  </conditionalFormatting>
  <conditionalFormatting sqref="G302">
    <cfRule type="duplicateValues" dxfId="7277" priority="3694"/>
  </conditionalFormatting>
  <conditionalFormatting sqref="G302">
    <cfRule type="duplicateValues" dxfId="7276" priority="3693"/>
  </conditionalFormatting>
  <conditionalFormatting sqref="G302">
    <cfRule type="duplicateValues" dxfId="7275" priority="3692"/>
  </conditionalFormatting>
  <conditionalFormatting sqref="G302">
    <cfRule type="duplicateValues" dxfId="7274" priority="3691"/>
  </conditionalFormatting>
  <conditionalFormatting sqref="G302">
    <cfRule type="duplicateValues" dxfId="7273" priority="3690"/>
  </conditionalFormatting>
  <conditionalFormatting sqref="G302">
    <cfRule type="duplicateValues" dxfId="7272" priority="3689"/>
  </conditionalFormatting>
  <conditionalFormatting sqref="G302">
    <cfRule type="duplicateValues" dxfId="7271" priority="3688"/>
  </conditionalFormatting>
  <conditionalFormatting sqref="G302">
    <cfRule type="duplicateValues" dxfId="7270" priority="3687"/>
  </conditionalFormatting>
  <conditionalFormatting sqref="G302">
    <cfRule type="duplicateValues" dxfId="7269" priority="3686"/>
  </conditionalFormatting>
  <conditionalFormatting sqref="G302">
    <cfRule type="duplicateValues" dxfId="7268" priority="3685"/>
  </conditionalFormatting>
  <conditionalFormatting sqref="G302">
    <cfRule type="duplicateValues" dxfId="7267" priority="3684"/>
  </conditionalFormatting>
  <conditionalFormatting sqref="G302">
    <cfRule type="duplicateValues" dxfId="7266" priority="3683"/>
  </conditionalFormatting>
  <conditionalFormatting sqref="G302">
    <cfRule type="duplicateValues" dxfId="7265" priority="3682"/>
  </conditionalFormatting>
  <conditionalFormatting sqref="G302">
    <cfRule type="duplicateValues" dxfId="7264" priority="3681"/>
  </conditionalFormatting>
  <conditionalFormatting sqref="G302">
    <cfRule type="duplicateValues" dxfId="7263" priority="3680"/>
  </conditionalFormatting>
  <conditionalFormatting sqref="G302">
    <cfRule type="duplicateValues" dxfId="7262" priority="3679"/>
  </conditionalFormatting>
  <conditionalFormatting sqref="G302">
    <cfRule type="duplicateValues" dxfId="7261" priority="3678"/>
  </conditionalFormatting>
  <conditionalFormatting sqref="G302">
    <cfRule type="duplicateValues" dxfId="7260" priority="3677"/>
  </conditionalFormatting>
  <conditionalFormatting sqref="G302">
    <cfRule type="duplicateValues" dxfId="7259" priority="3676"/>
  </conditionalFormatting>
  <conditionalFormatting sqref="G302">
    <cfRule type="duplicateValues" dxfId="7258" priority="3675"/>
  </conditionalFormatting>
  <conditionalFormatting sqref="G302">
    <cfRule type="duplicateValues" dxfId="7257" priority="3674"/>
  </conditionalFormatting>
  <conditionalFormatting sqref="G302">
    <cfRule type="duplicateValues" dxfId="7256" priority="3673"/>
  </conditionalFormatting>
  <conditionalFormatting sqref="G302">
    <cfRule type="duplicateValues" dxfId="7255" priority="3672"/>
  </conditionalFormatting>
  <conditionalFormatting sqref="G302">
    <cfRule type="duplicateValues" dxfId="7254" priority="3671"/>
  </conditionalFormatting>
  <conditionalFormatting sqref="G302">
    <cfRule type="duplicateValues" dxfId="7253" priority="3670"/>
  </conditionalFormatting>
  <conditionalFormatting sqref="G302">
    <cfRule type="duplicateValues" dxfId="7252" priority="3669"/>
  </conditionalFormatting>
  <conditionalFormatting sqref="G302">
    <cfRule type="duplicateValues" dxfId="7251" priority="3668"/>
  </conditionalFormatting>
  <conditionalFormatting sqref="G302">
    <cfRule type="duplicateValues" dxfId="7250" priority="3667"/>
  </conditionalFormatting>
  <conditionalFormatting sqref="G302">
    <cfRule type="duplicateValues" dxfId="7249" priority="3666"/>
  </conditionalFormatting>
  <conditionalFormatting sqref="G302">
    <cfRule type="duplicateValues" dxfId="7248" priority="3665"/>
  </conditionalFormatting>
  <conditionalFormatting sqref="G302">
    <cfRule type="duplicateValues" dxfId="7247" priority="3664"/>
  </conditionalFormatting>
  <conditionalFormatting sqref="G302">
    <cfRule type="duplicateValues" dxfId="7246" priority="3663"/>
  </conditionalFormatting>
  <conditionalFormatting sqref="G302">
    <cfRule type="duplicateValues" dxfId="7245" priority="3662"/>
  </conditionalFormatting>
  <conditionalFormatting sqref="G302">
    <cfRule type="duplicateValues" dxfId="7244" priority="3661"/>
  </conditionalFormatting>
  <conditionalFormatting sqref="G302">
    <cfRule type="duplicateValues" dxfId="7243" priority="3660"/>
  </conditionalFormatting>
  <conditionalFormatting sqref="G302">
    <cfRule type="duplicateValues" dxfId="7242" priority="3659"/>
  </conditionalFormatting>
  <conditionalFormatting sqref="G302">
    <cfRule type="duplicateValues" dxfId="7241" priority="3658"/>
  </conditionalFormatting>
  <conditionalFormatting sqref="G302">
    <cfRule type="duplicateValues" dxfId="7240" priority="3657"/>
  </conditionalFormatting>
  <conditionalFormatting sqref="G302">
    <cfRule type="duplicateValues" dxfId="7239" priority="3656"/>
  </conditionalFormatting>
  <conditionalFormatting sqref="G302">
    <cfRule type="duplicateValues" dxfId="7238" priority="3655"/>
  </conditionalFormatting>
  <conditionalFormatting sqref="G302">
    <cfRule type="duplicateValues" dxfId="7237" priority="3654"/>
  </conditionalFormatting>
  <conditionalFormatting sqref="G302">
    <cfRule type="duplicateValues" dxfId="7236" priority="3653"/>
  </conditionalFormatting>
  <conditionalFormatting sqref="G302">
    <cfRule type="duplicateValues" dxfId="7235" priority="3652"/>
  </conditionalFormatting>
  <conditionalFormatting sqref="G302">
    <cfRule type="duplicateValues" dxfId="7234" priority="3651"/>
  </conditionalFormatting>
  <conditionalFormatting sqref="G302">
    <cfRule type="duplicateValues" dxfId="7233" priority="3650"/>
  </conditionalFormatting>
  <conditionalFormatting sqref="G302">
    <cfRule type="duplicateValues" dxfId="7232" priority="3649"/>
  </conditionalFormatting>
  <conditionalFormatting sqref="G302">
    <cfRule type="duplicateValues" dxfId="7231" priority="3648"/>
  </conditionalFormatting>
  <conditionalFormatting sqref="G302">
    <cfRule type="duplicateValues" dxfId="7230" priority="3647"/>
  </conditionalFormatting>
  <conditionalFormatting sqref="G302">
    <cfRule type="duplicateValues" dxfId="7229" priority="3646"/>
  </conditionalFormatting>
  <conditionalFormatting sqref="G302">
    <cfRule type="duplicateValues" dxfId="7228" priority="3645"/>
  </conditionalFormatting>
  <conditionalFormatting sqref="G302">
    <cfRule type="duplicateValues" dxfId="7227" priority="3644"/>
  </conditionalFormatting>
  <conditionalFormatting sqref="G302">
    <cfRule type="duplicateValues" dxfId="7226" priority="3643"/>
  </conditionalFormatting>
  <conditionalFormatting sqref="G302">
    <cfRule type="duplicateValues" dxfId="7225" priority="3642"/>
  </conditionalFormatting>
  <conditionalFormatting sqref="G303">
    <cfRule type="duplicateValues" dxfId="7224" priority="3641"/>
  </conditionalFormatting>
  <conditionalFormatting sqref="G302">
    <cfRule type="duplicateValues" dxfId="7223" priority="3640"/>
  </conditionalFormatting>
  <conditionalFormatting sqref="G302">
    <cfRule type="duplicateValues" dxfId="7222" priority="3639"/>
  </conditionalFormatting>
  <conditionalFormatting sqref="G302">
    <cfRule type="duplicateValues" dxfId="7221" priority="3638"/>
  </conditionalFormatting>
  <conditionalFormatting sqref="G302">
    <cfRule type="duplicateValues" dxfId="7220" priority="3637"/>
  </conditionalFormatting>
  <conditionalFormatting sqref="G302">
    <cfRule type="duplicateValues" dxfId="7219" priority="3636"/>
  </conditionalFormatting>
  <conditionalFormatting sqref="G302">
    <cfRule type="duplicateValues" dxfId="7218" priority="3635"/>
  </conditionalFormatting>
  <conditionalFormatting sqref="G302">
    <cfRule type="duplicateValues" dxfId="7217" priority="3634"/>
  </conditionalFormatting>
  <conditionalFormatting sqref="G302">
    <cfRule type="duplicateValues" dxfId="7216" priority="3633"/>
  </conditionalFormatting>
  <conditionalFormatting sqref="G302">
    <cfRule type="duplicateValues" dxfId="7215" priority="3632"/>
  </conditionalFormatting>
  <conditionalFormatting sqref="G302">
    <cfRule type="duplicateValues" dxfId="7214" priority="3631"/>
  </conditionalFormatting>
  <conditionalFormatting sqref="G302">
    <cfRule type="duplicateValues" dxfId="7213" priority="3630"/>
  </conditionalFormatting>
  <conditionalFormatting sqref="G302">
    <cfRule type="duplicateValues" dxfId="7212" priority="3629"/>
  </conditionalFormatting>
  <conditionalFormatting sqref="G302">
    <cfRule type="duplicateValues" dxfId="7211" priority="3628"/>
  </conditionalFormatting>
  <conditionalFormatting sqref="G302">
    <cfRule type="duplicateValues" dxfId="7210" priority="3627"/>
  </conditionalFormatting>
  <conditionalFormatting sqref="G302">
    <cfRule type="duplicateValues" dxfId="7209" priority="3626"/>
  </conditionalFormatting>
  <conditionalFormatting sqref="G302">
    <cfRule type="duplicateValues" dxfId="7208" priority="3625"/>
  </conditionalFormatting>
  <conditionalFormatting sqref="G302">
    <cfRule type="duplicateValues" dxfId="7207" priority="3624"/>
  </conditionalFormatting>
  <conditionalFormatting sqref="G302">
    <cfRule type="duplicateValues" dxfId="7206" priority="3623"/>
  </conditionalFormatting>
  <conditionalFormatting sqref="G302">
    <cfRule type="duplicateValues" dxfId="7205" priority="3622"/>
  </conditionalFormatting>
  <conditionalFormatting sqref="G302">
    <cfRule type="duplicateValues" dxfId="7204" priority="3621"/>
  </conditionalFormatting>
  <conditionalFormatting sqref="G302">
    <cfRule type="duplicateValues" dxfId="7203" priority="3620"/>
  </conditionalFormatting>
  <conditionalFormatting sqref="G302">
    <cfRule type="duplicateValues" dxfId="7202" priority="3619"/>
  </conditionalFormatting>
  <conditionalFormatting sqref="G302">
    <cfRule type="duplicateValues" dxfId="7201" priority="3618"/>
  </conditionalFormatting>
  <conditionalFormatting sqref="G302">
    <cfRule type="duplicateValues" dxfId="7200" priority="3617"/>
  </conditionalFormatting>
  <conditionalFormatting sqref="G302">
    <cfRule type="duplicateValues" dxfId="7199" priority="3616"/>
  </conditionalFormatting>
  <conditionalFormatting sqref="G302">
    <cfRule type="duplicateValues" dxfId="7198" priority="3615"/>
  </conditionalFormatting>
  <conditionalFormatting sqref="G302">
    <cfRule type="duplicateValues" dxfId="7197" priority="3614"/>
  </conditionalFormatting>
  <conditionalFormatting sqref="G302">
    <cfRule type="duplicateValues" dxfId="7196" priority="3613"/>
  </conditionalFormatting>
  <conditionalFormatting sqref="G302">
    <cfRule type="duplicateValues" dxfId="7195" priority="3612"/>
  </conditionalFormatting>
  <conditionalFormatting sqref="G302">
    <cfRule type="duplicateValues" dxfId="7194" priority="3611"/>
  </conditionalFormatting>
  <conditionalFormatting sqref="G302">
    <cfRule type="duplicateValues" dxfId="7193" priority="3610"/>
  </conditionalFormatting>
  <conditionalFormatting sqref="G302">
    <cfRule type="duplicateValues" dxfId="7192" priority="3609"/>
  </conditionalFormatting>
  <conditionalFormatting sqref="G302">
    <cfRule type="duplicateValues" dxfId="7191" priority="3608"/>
  </conditionalFormatting>
  <conditionalFormatting sqref="G302">
    <cfRule type="duplicateValues" dxfId="7190" priority="3607"/>
  </conditionalFormatting>
  <conditionalFormatting sqref="G302">
    <cfRule type="duplicateValues" dxfId="7189" priority="3606"/>
  </conditionalFormatting>
  <conditionalFormatting sqref="G302">
    <cfRule type="duplicateValues" dxfId="7188" priority="3605"/>
  </conditionalFormatting>
  <conditionalFormatting sqref="G302">
    <cfRule type="duplicateValues" dxfId="7187" priority="3604"/>
  </conditionalFormatting>
  <conditionalFormatting sqref="G302">
    <cfRule type="duplicateValues" dxfId="7186" priority="3603"/>
  </conditionalFormatting>
  <conditionalFormatting sqref="G302">
    <cfRule type="duplicateValues" dxfId="7185" priority="3602"/>
  </conditionalFormatting>
  <conditionalFormatting sqref="G302">
    <cfRule type="duplicateValues" dxfId="7184" priority="3601"/>
  </conditionalFormatting>
  <conditionalFormatting sqref="G302">
    <cfRule type="duplicateValues" dxfId="7183" priority="3600"/>
  </conditionalFormatting>
  <conditionalFormatting sqref="G302">
    <cfRule type="duplicateValues" dxfId="7182" priority="3599"/>
  </conditionalFormatting>
  <conditionalFormatting sqref="G302">
    <cfRule type="duplicateValues" dxfId="7181" priority="3598"/>
  </conditionalFormatting>
  <conditionalFormatting sqref="G302">
    <cfRule type="duplicateValues" dxfId="7180" priority="3597"/>
  </conditionalFormatting>
  <conditionalFormatting sqref="G302">
    <cfRule type="duplicateValues" dxfId="7179" priority="3596"/>
  </conditionalFormatting>
  <conditionalFormatting sqref="G302">
    <cfRule type="duplicateValues" dxfId="7178" priority="3595"/>
  </conditionalFormatting>
  <conditionalFormatting sqref="G302">
    <cfRule type="duplicateValues" dxfId="7177" priority="3594"/>
  </conditionalFormatting>
  <conditionalFormatting sqref="G302">
    <cfRule type="duplicateValues" dxfId="7176" priority="3593"/>
  </conditionalFormatting>
  <conditionalFormatting sqref="G302">
    <cfRule type="duplicateValues" dxfId="7175" priority="3592"/>
  </conditionalFormatting>
  <conditionalFormatting sqref="G302">
    <cfRule type="duplicateValues" dxfId="7174" priority="3591"/>
  </conditionalFormatting>
  <conditionalFormatting sqref="G302">
    <cfRule type="duplicateValues" dxfId="7173" priority="3590"/>
  </conditionalFormatting>
  <conditionalFormatting sqref="G302">
    <cfRule type="duplicateValues" dxfId="7172" priority="3589"/>
  </conditionalFormatting>
  <conditionalFormatting sqref="G302">
    <cfRule type="duplicateValues" dxfId="7171" priority="3588"/>
  </conditionalFormatting>
  <conditionalFormatting sqref="G302">
    <cfRule type="duplicateValues" dxfId="7170" priority="3587"/>
  </conditionalFormatting>
  <conditionalFormatting sqref="G302">
    <cfRule type="duplicateValues" dxfId="7169" priority="3586"/>
  </conditionalFormatting>
  <conditionalFormatting sqref="G302">
    <cfRule type="duplicateValues" dxfId="7168" priority="3585"/>
  </conditionalFormatting>
  <conditionalFormatting sqref="G302">
    <cfRule type="duplicateValues" dxfId="7167" priority="3584"/>
  </conditionalFormatting>
  <conditionalFormatting sqref="G302">
    <cfRule type="duplicateValues" dxfId="7166" priority="3583"/>
  </conditionalFormatting>
  <conditionalFormatting sqref="G302">
    <cfRule type="duplicateValues" dxfId="7165" priority="3582"/>
  </conditionalFormatting>
  <conditionalFormatting sqref="G302">
    <cfRule type="duplicateValues" dxfId="7164" priority="3581"/>
  </conditionalFormatting>
  <conditionalFormatting sqref="G302">
    <cfRule type="duplicateValues" dxfId="7163" priority="3580"/>
  </conditionalFormatting>
  <conditionalFormatting sqref="G302">
    <cfRule type="duplicateValues" dxfId="7162" priority="3579"/>
  </conditionalFormatting>
  <conditionalFormatting sqref="G302">
    <cfRule type="duplicateValues" dxfId="7161" priority="3578"/>
  </conditionalFormatting>
  <conditionalFormatting sqref="G302">
    <cfRule type="duplicateValues" dxfId="7160" priority="3577"/>
  </conditionalFormatting>
  <conditionalFormatting sqref="G302">
    <cfRule type="duplicateValues" dxfId="7159" priority="3576"/>
  </conditionalFormatting>
  <conditionalFormatting sqref="G302">
    <cfRule type="duplicateValues" dxfId="7158" priority="3575"/>
  </conditionalFormatting>
  <conditionalFormatting sqref="G302">
    <cfRule type="duplicateValues" dxfId="7157" priority="3574"/>
  </conditionalFormatting>
  <conditionalFormatting sqref="G302">
    <cfRule type="duplicateValues" dxfId="7156" priority="3573"/>
  </conditionalFormatting>
  <conditionalFormatting sqref="G302">
    <cfRule type="duplicateValues" dxfId="7155" priority="3572"/>
  </conditionalFormatting>
  <conditionalFormatting sqref="G303">
    <cfRule type="duplicateValues" dxfId="7154" priority="3571"/>
  </conditionalFormatting>
  <conditionalFormatting sqref="G301">
    <cfRule type="duplicateValues" dxfId="7153" priority="3570"/>
  </conditionalFormatting>
  <conditionalFormatting sqref="G301">
    <cfRule type="duplicateValues" dxfId="7152" priority="3569"/>
  </conditionalFormatting>
  <conditionalFormatting sqref="G301">
    <cfRule type="duplicateValues" dxfId="7151" priority="3568"/>
  </conditionalFormatting>
  <conditionalFormatting sqref="G301">
    <cfRule type="duplicateValues" dxfId="7150" priority="3567"/>
  </conditionalFormatting>
  <conditionalFormatting sqref="G301">
    <cfRule type="duplicateValues" dxfId="7149" priority="3566"/>
  </conditionalFormatting>
  <conditionalFormatting sqref="G301">
    <cfRule type="duplicateValues" dxfId="7148" priority="3565"/>
  </conditionalFormatting>
  <conditionalFormatting sqref="G301">
    <cfRule type="duplicateValues" dxfId="7147" priority="3564"/>
  </conditionalFormatting>
  <conditionalFormatting sqref="G301">
    <cfRule type="duplicateValues" dxfId="7146" priority="3563"/>
  </conditionalFormatting>
  <conditionalFormatting sqref="G301">
    <cfRule type="duplicateValues" dxfId="7145" priority="3562"/>
  </conditionalFormatting>
  <conditionalFormatting sqref="G301">
    <cfRule type="duplicateValues" dxfId="7144" priority="3561"/>
  </conditionalFormatting>
  <conditionalFormatting sqref="G301">
    <cfRule type="duplicateValues" dxfId="7143" priority="3560"/>
  </conditionalFormatting>
  <conditionalFormatting sqref="G301">
    <cfRule type="duplicateValues" dxfId="7142" priority="3559"/>
  </conditionalFormatting>
  <conditionalFormatting sqref="G301">
    <cfRule type="duplicateValues" dxfId="7141" priority="3558"/>
  </conditionalFormatting>
  <conditionalFormatting sqref="G301">
    <cfRule type="duplicateValues" dxfId="7140" priority="3557"/>
  </conditionalFormatting>
  <conditionalFormatting sqref="G301">
    <cfRule type="duplicateValues" dxfId="7139" priority="3556"/>
  </conditionalFormatting>
  <conditionalFormatting sqref="G301">
    <cfRule type="duplicateValues" dxfId="7138" priority="3555"/>
  </conditionalFormatting>
  <conditionalFormatting sqref="G301">
    <cfRule type="duplicateValues" dxfId="7137" priority="3554"/>
  </conditionalFormatting>
  <conditionalFormatting sqref="G301">
    <cfRule type="duplicateValues" dxfId="7136" priority="3553"/>
  </conditionalFormatting>
  <conditionalFormatting sqref="G301">
    <cfRule type="duplicateValues" dxfId="7135" priority="3552"/>
  </conditionalFormatting>
  <conditionalFormatting sqref="G301">
    <cfRule type="duplicateValues" dxfId="7134" priority="3551"/>
  </conditionalFormatting>
  <conditionalFormatting sqref="G301">
    <cfRule type="duplicateValues" dxfId="7133" priority="3550"/>
  </conditionalFormatting>
  <conditionalFormatting sqref="G301">
    <cfRule type="duplicateValues" dxfId="7132" priority="3549"/>
  </conditionalFormatting>
  <conditionalFormatting sqref="G301">
    <cfRule type="duplicateValues" dxfId="7131" priority="3548"/>
  </conditionalFormatting>
  <conditionalFormatting sqref="G301">
    <cfRule type="duplicateValues" dxfId="7130" priority="3547"/>
  </conditionalFormatting>
  <conditionalFormatting sqref="G301">
    <cfRule type="duplicateValues" dxfId="7129" priority="3546"/>
  </conditionalFormatting>
  <conditionalFormatting sqref="G301">
    <cfRule type="duplicateValues" dxfId="7128" priority="3545"/>
  </conditionalFormatting>
  <conditionalFormatting sqref="G301">
    <cfRule type="duplicateValues" dxfId="7127" priority="3544"/>
  </conditionalFormatting>
  <conditionalFormatting sqref="G301">
    <cfRule type="duplicateValues" dxfId="7126" priority="3543"/>
  </conditionalFormatting>
  <conditionalFormatting sqref="G301">
    <cfRule type="duplicateValues" dxfId="7125" priority="3542"/>
  </conditionalFormatting>
  <conditionalFormatting sqref="G301">
    <cfRule type="duplicateValues" dxfId="7124" priority="3541"/>
  </conditionalFormatting>
  <conditionalFormatting sqref="G301">
    <cfRule type="duplicateValues" dxfId="7123" priority="3540"/>
  </conditionalFormatting>
  <conditionalFormatting sqref="G301">
    <cfRule type="duplicateValues" dxfId="7122" priority="3539"/>
  </conditionalFormatting>
  <conditionalFormatting sqref="G301">
    <cfRule type="duplicateValues" dxfId="7121" priority="3538"/>
  </conditionalFormatting>
  <conditionalFormatting sqref="G301">
    <cfRule type="duplicateValues" dxfId="7120" priority="3537"/>
  </conditionalFormatting>
  <conditionalFormatting sqref="G301">
    <cfRule type="duplicateValues" dxfId="7119" priority="3536"/>
  </conditionalFormatting>
  <conditionalFormatting sqref="G301">
    <cfRule type="duplicateValues" dxfId="7118" priority="3535"/>
  </conditionalFormatting>
  <conditionalFormatting sqref="G301">
    <cfRule type="duplicateValues" dxfId="7117" priority="3534"/>
  </conditionalFormatting>
  <conditionalFormatting sqref="G301">
    <cfRule type="duplicateValues" dxfId="7116" priority="3533"/>
  </conditionalFormatting>
  <conditionalFormatting sqref="G301">
    <cfRule type="duplicateValues" dxfId="7115" priority="3532"/>
  </conditionalFormatting>
  <conditionalFormatting sqref="G301">
    <cfRule type="duplicateValues" dxfId="7114" priority="3531"/>
  </conditionalFormatting>
  <conditionalFormatting sqref="G301">
    <cfRule type="duplicateValues" dxfId="7113" priority="3530"/>
  </conditionalFormatting>
  <conditionalFormatting sqref="G301">
    <cfRule type="duplicateValues" dxfId="7112" priority="3529"/>
  </conditionalFormatting>
  <conditionalFormatting sqref="G301">
    <cfRule type="duplicateValues" dxfId="7111" priority="3528"/>
  </conditionalFormatting>
  <conditionalFormatting sqref="G301">
    <cfRule type="duplicateValues" dxfId="7110" priority="3527"/>
  </conditionalFormatting>
  <conditionalFormatting sqref="G301">
    <cfRule type="duplicateValues" dxfId="7109" priority="3526"/>
  </conditionalFormatting>
  <conditionalFormatting sqref="G301">
    <cfRule type="duplicateValues" dxfId="7108" priority="3525"/>
  </conditionalFormatting>
  <conditionalFormatting sqref="G301">
    <cfRule type="duplicateValues" dxfId="7107" priority="3524"/>
  </conditionalFormatting>
  <conditionalFormatting sqref="G301">
    <cfRule type="duplicateValues" dxfId="7106" priority="3523"/>
  </conditionalFormatting>
  <conditionalFormatting sqref="G301">
    <cfRule type="duplicateValues" dxfId="7105" priority="3522"/>
  </conditionalFormatting>
  <conditionalFormatting sqref="G301">
    <cfRule type="duplicateValues" dxfId="7104" priority="3521"/>
  </conditionalFormatting>
  <conditionalFormatting sqref="G301">
    <cfRule type="duplicateValues" dxfId="7103" priority="3520"/>
  </conditionalFormatting>
  <conditionalFormatting sqref="G301">
    <cfRule type="duplicateValues" dxfId="7102" priority="3519"/>
  </conditionalFormatting>
  <conditionalFormatting sqref="G301">
    <cfRule type="duplicateValues" dxfId="7101" priority="3518"/>
  </conditionalFormatting>
  <conditionalFormatting sqref="G301">
    <cfRule type="duplicateValues" dxfId="7100" priority="3517"/>
  </conditionalFormatting>
  <conditionalFormatting sqref="G301">
    <cfRule type="duplicateValues" dxfId="7099" priority="3516"/>
  </conditionalFormatting>
  <conditionalFormatting sqref="G301">
    <cfRule type="duplicateValues" dxfId="7098" priority="3515"/>
  </conditionalFormatting>
  <conditionalFormatting sqref="G301">
    <cfRule type="duplicateValues" dxfId="7097" priority="3514"/>
  </conditionalFormatting>
  <conditionalFormatting sqref="G301">
    <cfRule type="duplicateValues" dxfId="7096" priority="3513"/>
  </conditionalFormatting>
  <conditionalFormatting sqref="G301">
    <cfRule type="duplicateValues" dxfId="7095" priority="3512"/>
  </conditionalFormatting>
  <conditionalFormatting sqref="G301">
    <cfRule type="duplicateValues" dxfId="7094" priority="3511"/>
  </conditionalFormatting>
  <conditionalFormatting sqref="G301">
    <cfRule type="duplicateValues" dxfId="7093" priority="3510"/>
  </conditionalFormatting>
  <conditionalFormatting sqref="G301">
    <cfRule type="duplicateValues" dxfId="7092" priority="3509"/>
  </conditionalFormatting>
  <conditionalFormatting sqref="G301">
    <cfRule type="duplicateValues" dxfId="7091" priority="3508"/>
  </conditionalFormatting>
  <conditionalFormatting sqref="G301">
    <cfRule type="duplicateValues" dxfId="7090" priority="3507"/>
  </conditionalFormatting>
  <conditionalFormatting sqref="G301">
    <cfRule type="duplicateValues" dxfId="7089" priority="3506"/>
  </conditionalFormatting>
  <conditionalFormatting sqref="G301">
    <cfRule type="duplicateValues" dxfId="7088" priority="3505"/>
  </conditionalFormatting>
  <conditionalFormatting sqref="G301">
    <cfRule type="duplicateValues" dxfId="7087" priority="3504"/>
  </conditionalFormatting>
  <conditionalFormatting sqref="G301">
    <cfRule type="duplicateValues" dxfId="7086" priority="3503"/>
  </conditionalFormatting>
  <conditionalFormatting sqref="G301">
    <cfRule type="duplicateValues" dxfId="7085" priority="3502"/>
  </conditionalFormatting>
  <conditionalFormatting sqref="G302">
    <cfRule type="duplicateValues" dxfId="7084" priority="3501"/>
  </conditionalFormatting>
  <conditionalFormatting sqref="G317">
    <cfRule type="duplicateValues" dxfId="7083" priority="3500"/>
  </conditionalFormatting>
  <conditionalFormatting sqref="G317">
    <cfRule type="duplicateValues" dxfId="7082" priority="3499"/>
  </conditionalFormatting>
  <conditionalFormatting sqref="G317">
    <cfRule type="duplicateValues" dxfId="7081" priority="3498"/>
  </conditionalFormatting>
  <conditionalFormatting sqref="G317">
    <cfRule type="duplicateValues" dxfId="7080" priority="3497"/>
  </conditionalFormatting>
  <conditionalFormatting sqref="G317">
    <cfRule type="duplicateValues" dxfId="7079" priority="3496"/>
  </conditionalFormatting>
  <conditionalFormatting sqref="G317">
    <cfRule type="duplicateValues" dxfId="7078" priority="3495"/>
  </conditionalFormatting>
  <conditionalFormatting sqref="G317">
    <cfRule type="duplicateValues" dxfId="7077" priority="3494"/>
  </conditionalFormatting>
  <conditionalFormatting sqref="G317">
    <cfRule type="duplicateValues" dxfId="7076" priority="3493"/>
  </conditionalFormatting>
  <conditionalFormatting sqref="G317">
    <cfRule type="duplicateValues" dxfId="7075" priority="3492"/>
  </conditionalFormatting>
  <conditionalFormatting sqref="G317">
    <cfRule type="duplicateValues" dxfId="7074" priority="3491"/>
  </conditionalFormatting>
  <conditionalFormatting sqref="G317">
    <cfRule type="duplicateValues" dxfId="7073" priority="3490"/>
  </conditionalFormatting>
  <conditionalFormatting sqref="G317">
    <cfRule type="duplicateValues" dxfId="7072" priority="3489"/>
  </conditionalFormatting>
  <conditionalFormatting sqref="G317">
    <cfRule type="duplicateValues" dxfId="7071" priority="3488"/>
  </conditionalFormatting>
  <conditionalFormatting sqref="G317">
    <cfRule type="duplicateValues" dxfId="7070" priority="3487"/>
  </conditionalFormatting>
  <conditionalFormatting sqref="G317">
    <cfRule type="duplicateValues" dxfId="7069" priority="3486"/>
  </conditionalFormatting>
  <conditionalFormatting sqref="G317">
    <cfRule type="duplicateValues" dxfId="7068" priority="3485"/>
  </conditionalFormatting>
  <conditionalFormatting sqref="G317">
    <cfRule type="duplicateValues" dxfId="7067" priority="3484"/>
  </conditionalFormatting>
  <conditionalFormatting sqref="G317">
    <cfRule type="duplicateValues" dxfId="7066" priority="3483"/>
  </conditionalFormatting>
  <conditionalFormatting sqref="G317">
    <cfRule type="duplicateValues" dxfId="7065" priority="3482"/>
  </conditionalFormatting>
  <conditionalFormatting sqref="G317">
    <cfRule type="duplicateValues" dxfId="7064" priority="3481"/>
  </conditionalFormatting>
  <conditionalFormatting sqref="G317">
    <cfRule type="duplicateValues" dxfId="7063" priority="3480"/>
  </conditionalFormatting>
  <conditionalFormatting sqref="G317">
    <cfRule type="duplicateValues" dxfId="7062" priority="3479"/>
  </conditionalFormatting>
  <conditionalFormatting sqref="G317">
    <cfRule type="duplicateValues" dxfId="7061" priority="3478"/>
  </conditionalFormatting>
  <conditionalFormatting sqref="G317">
    <cfRule type="duplicateValues" dxfId="7060" priority="3477"/>
  </conditionalFormatting>
  <conditionalFormatting sqref="G317">
    <cfRule type="duplicateValues" dxfId="7059" priority="3476"/>
  </conditionalFormatting>
  <conditionalFormatting sqref="G317">
    <cfRule type="duplicateValues" dxfId="7058" priority="3475"/>
  </conditionalFormatting>
  <conditionalFormatting sqref="G317">
    <cfRule type="duplicateValues" dxfId="7057" priority="3474"/>
  </conditionalFormatting>
  <conditionalFormatting sqref="G317">
    <cfRule type="duplicateValues" dxfId="7056" priority="3473"/>
  </conditionalFormatting>
  <conditionalFormatting sqref="G317">
    <cfRule type="duplicateValues" dxfId="7055" priority="3472"/>
  </conditionalFormatting>
  <conditionalFormatting sqref="G317">
    <cfRule type="duplicateValues" dxfId="7054" priority="3471"/>
  </conditionalFormatting>
  <conditionalFormatting sqref="G317">
    <cfRule type="duplicateValues" dxfId="7053" priority="3470"/>
  </conditionalFormatting>
  <conditionalFormatting sqref="G317">
    <cfRule type="duplicateValues" dxfId="7052" priority="3469"/>
  </conditionalFormatting>
  <conditionalFormatting sqref="G317">
    <cfRule type="duplicateValues" dxfId="7051" priority="3468"/>
  </conditionalFormatting>
  <conditionalFormatting sqref="G317">
    <cfRule type="duplicateValues" dxfId="7050" priority="3467"/>
  </conditionalFormatting>
  <conditionalFormatting sqref="G317">
    <cfRule type="duplicateValues" dxfId="7049" priority="3466"/>
  </conditionalFormatting>
  <conditionalFormatting sqref="G317">
    <cfRule type="duplicateValues" dxfId="7048" priority="3465"/>
  </conditionalFormatting>
  <conditionalFormatting sqref="G317">
    <cfRule type="duplicateValues" dxfId="7047" priority="3464"/>
  </conditionalFormatting>
  <conditionalFormatting sqref="G317">
    <cfRule type="duplicateValues" dxfId="7046" priority="3463"/>
  </conditionalFormatting>
  <conditionalFormatting sqref="G317">
    <cfRule type="duplicateValues" dxfId="7045" priority="3462"/>
  </conditionalFormatting>
  <conditionalFormatting sqref="G317">
    <cfRule type="duplicateValues" dxfId="7044" priority="3461"/>
  </conditionalFormatting>
  <conditionalFormatting sqref="G317">
    <cfRule type="duplicateValues" dxfId="7043" priority="3460"/>
  </conditionalFormatting>
  <conditionalFormatting sqref="G317">
    <cfRule type="duplicateValues" dxfId="7042" priority="3459"/>
  </conditionalFormatting>
  <conditionalFormatting sqref="G317">
    <cfRule type="duplicateValues" dxfId="7041" priority="3458"/>
  </conditionalFormatting>
  <conditionalFormatting sqref="G317">
    <cfRule type="duplicateValues" dxfId="7040" priority="3457"/>
  </conditionalFormatting>
  <conditionalFormatting sqref="G317">
    <cfRule type="duplicateValues" dxfId="7039" priority="3456"/>
  </conditionalFormatting>
  <conditionalFormatting sqref="G317">
    <cfRule type="duplicateValues" dxfId="7038" priority="3455"/>
  </conditionalFormatting>
  <conditionalFormatting sqref="G317">
    <cfRule type="duplicateValues" dxfId="7037" priority="3454"/>
  </conditionalFormatting>
  <conditionalFormatting sqref="G317">
    <cfRule type="duplicateValues" dxfId="7036" priority="3453"/>
  </conditionalFormatting>
  <conditionalFormatting sqref="G317">
    <cfRule type="duplicateValues" dxfId="7035" priority="3452"/>
  </conditionalFormatting>
  <conditionalFormatting sqref="G317">
    <cfRule type="duplicateValues" dxfId="7034" priority="3451"/>
  </conditionalFormatting>
  <conditionalFormatting sqref="G317">
    <cfRule type="duplicateValues" dxfId="7033" priority="3450"/>
  </conditionalFormatting>
  <conditionalFormatting sqref="G317">
    <cfRule type="duplicateValues" dxfId="7032" priority="3449"/>
  </conditionalFormatting>
  <conditionalFormatting sqref="G317">
    <cfRule type="duplicateValues" dxfId="7031" priority="3448"/>
  </conditionalFormatting>
  <conditionalFormatting sqref="G317">
    <cfRule type="duplicateValues" dxfId="7030" priority="3447"/>
  </conditionalFormatting>
  <conditionalFormatting sqref="G317">
    <cfRule type="duplicateValues" dxfId="7029" priority="3446"/>
  </conditionalFormatting>
  <conditionalFormatting sqref="G317">
    <cfRule type="duplicateValues" dxfId="7028" priority="3445"/>
  </conditionalFormatting>
  <conditionalFormatting sqref="G317">
    <cfRule type="duplicateValues" dxfId="7027" priority="3444"/>
  </conditionalFormatting>
  <conditionalFormatting sqref="G317">
    <cfRule type="duplicateValues" dxfId="7026" priority="3443"/>
  </conditionalFormatting>
  <conditionalFormatting sqref="G317">
    <cfRule type="duplicateValues" dxfId="7025" priority="3442"/>
  </conditionalFormatting>
  <conditionalFormatting sqref="G317">
    <cfRule type="duplicateValues" dxfId="7024" priority="3441"/>
  </conditionalFormatting>
  <conditionalFormatting sqref="G317">
    <cfRule type="duplicateValues" dxfId="7023" priority="3440"/>
  </conditionalFormatting>
  <conditionalFormatting sqref="G317">
    <cfRule type="duplicateValues" dxfId="7022" priority="3439"/>
  </conditionalFormatting>
  <conditionalFormatting sqref="G317">
    <cfRule type="duplicateValues" dxfId="7021" priority="3438"/>
  </conditionalFormatting>
  <conditionalFormatting sqref="G317">
    <cfRule type="duplicateValues" dxfId="7020" priority="3437"/>
  </conditionalFormatting>
  <conditionalFormatting sqref="G317">
    <cfRule type="duplicateValues" dxfId="7019" priority="3436"/>
  </conditionalFormatting>
  <conditionalFormatting sqref="G317">
    <cfRule type="duplicateValues" dxfId="7018" priority="3435"/>
  </conditionalFormatting>
  <conditionalFormatting sqref="G317">
    <cfRule type="duplicateValues" dxfId="7017" priority="3434"/>
  </conditionalFormatting>
  <conditionalFormatting sqref="G317">
    <cfRule type="duplicateValues" dxfId="7016" priority="3433"/>
  </conditionalFormatting>
  <conditionalFormatting sqref="G317">
    <cfRule type="duplicateValues" dxfId="7015" priority="3432"/>
  </conditionalFormatting>
  <conditionalFormatting sqref="G318">
    <cfRule type="duplicateValues" dxfId="7014" priority="3431"/>
  </conditionalFormatting>
  <conditionalFormatting sqref="G319">
    <cfRule type="duplicateValues" dxfId="7013" priority="3430"/>
  </conditionalFormatting>
  <conditionalFormatting sqref="G319">
    <cfRule type="duplicateValues" dxfId="7012" priority="3429"/>
  </conditionalFormatting>
  <conditionalFormatting sqref="G319">
    <cfRule type="duplicateValues" dxfId="7011" priority="3428"/>
  </conditionalFormatting>
  <conditionalFormatting sqref="G319">
    <cfRule type="duplicateValues" dxfId="7010" priority="3427"/>
  </conditionalFormatting>
  <conditionalFormatting sqref="G319">
    <cfRule type="duplicateValues" dxfId="7009" priority="3426"/>
  </conditionalFormatting>
  <conditionalFormatting sqref="G319">
    <cfRule type="duplicateValues" dxfId="7008" priority="3425"/>
  </conditionalFormatting>
  <conditionalFormatting sqref="G319">
    <cfRule type="duplicateValues" dxfId="7007" priority="3424"/>
  </conditionalFormatting>
  <conditionalFormatting sqref="G319">
    <cfRule type="duplicateValues" dxfId="7006" priority="3423"/>
  </conditionalFormatting>
  <conditionalFormatting sqref="G319">
    <cfRule type="duplicateValues" dxfId="7005" priority="3422"/>
  </conditionalFormatting>
  <conditionalFormatting sqref="G319">
    <cfRule type="duplicateValues" dxfId="7004" priority="3421"/>
  </conditionalFormatting>
  <conditionalFormatting sqref="G319">
    <cfRule type="duplicateValues" dxfId="7003" priority="3420"/>
  </conditionalFormatting>
  <conditionalFormatting sqref="G319">
    <cfRule type="duplicateValues" dxfId="7002" priority="3419"/>
  </conditionalFormatting>
  <conditionalFormatting sqref="G319">
    <cfRule type="duplicateValues" dxfId="7001" priority="3418"/>
  </conditionalFormatting>
  <conditionalFormatting sqref="G319">
    <cfRule type="duplicateValues" dxfId="7000" priority="3417"/>
  </conditionalFormatting>
  <conditionalFormatting sqref="G319">
    <cfRule type="duplicateValues" dxfId="6999" priority="3416"/>
  </conditionalFormatting>
  <conditionalFormatting sqref="G319">
    <cfRule type="duplicateValues" dxfId="6998" priority="3415"/>
  </conditionalFormatting>
  <conditionalFormatting sqref="G319">
    <cfRule type="duplicateValues" dxfId="6997" priority="3414"/>
  </conditionalFormatting>
  <conditionalFormatting sqref="G319">
    <cfRule type="duplicateValues" dxfId="6996" priority="3413"/>
  </conditionalFormatting>
  <conditionalFormatting sqref="G319">
    <cfRule type="duplicateValues" dxfId="6995" priority="3412"/>
  </conditionalFormatting>
  <conditionalFormatting sqref="G319">
    <cfRule type="duplicateValues" dxfId="6994" priority="3411"/>
  </conditionalFormatting>
  <conditionalFormatting sqref="G319">
    <cfRule type="duplicateValues" dxfId="6993" priority="3410"/>
  </conditionalFormatting>
  <conditionalFormatting sqref="G319">
    <cfRule type="duplicateValues" dxfId="6992" priority="3409"/>
  </conditionalFormatting>
  <conditionalFormatting sqref="G319">
    <cfRule type="duplicateValues" dxfId="6991" priority="3408"/>
  </conditionalFormatting>
  <conditionalFormatting sqref="G319">
    <cfRule type="duplicateValues" dxfId="6990" priority="3407"/>
  </conditionalFormatting>
  <conditionalFormatting sqref="G319">
    <cfRule type="duplicateValues" dxfId="6989" priority="3406"/>
  </conditionalFormatting>
  <conditionalFormatting sqref="G319">
    <cfRule type="duplicateValues" dxfId="6988" priority="3405"/>
  </conditionalFormatting>
  <conditionalFormatting sqref="G319">
    <cfRule type="duplicateValues" dxfId="6987" priority="3404"/>
  </conditionalFormatting>
  <conditionalFormatting sqref="G319">
    <cfRule type="duplicateValues" dxfId="6986" priority="3403"/>
  </conditionalFormatting>
  <conditionalFormatting sqref="G319">
    <cfRule type="duplicateValues" dxfId="6985" priority="3402"/>
  </conditionalFormatting>
  <conditionalFormatting sqref="G319">
    <cfRule type="duplicateValues" dxfId="6984" priority="3401"/>
  </conditionalFormatting>
  <conditionalFormatting sqref="G319">
    <cfRule type="duplicateValues" dxfId="6983" priority="3400"/>
  </conditionalFormatting>
  <conditionalFormatting sqref="G319">
    <cfRule type="duplicateValues" dxfId="6982" priority="3399"/>
  </conditionalFormatting>
  <conditionalFormatting sqref="G319">
    <cfRule type="duplicateValues" dxfId="6981" priority="3398"/>
  </conditionalFormatting>
  <conditionalFormatting sqref="G319">
    <cfRule type="duplicateValues" dxfId="6980" priority="3397"/>
  </conditionalFormatting>
  <conditionalFormatting sqref="G319">
    <cfRule type="duplicateValues" dxfId="6979" priority="3396"/>
  </conditionalFormatting>
  <conditionalFormatting sqref="G319">
    <cfRule type="duplicateValues" dxfId="6978" priority="3395"/>
  </conditionalFormatting>
  <conditionalFormatting sqref="G319">
    <cfRule type="duplicateValues" dxfId="6977" priority="3394"/>
  </conditionalFormatting>
  <conditionalFormatting sqref="G319">
    <cfRule type="duplicateValues" dxfId="6976" priority="3393"/>
  </conditionalFormatting>
  <conditionalFormatting sqref="G319">
    <cfRule type="duplicateValues" dxfId="6975" priority="3392"/>
  </conditionalFormatting>
  <conditionalFormatting sqref="G319">
    <cfRule type="duplicateValues" dxfId="6974" priority="3391"/>
  </conditionalFormatting>
  <conditionalFormatting sqref="G319">
    <cfRule type="duplicateValues" dxfId="6973" priority="3390"/>
  </conditionalFormatting>
  <conditionalFormatting sqref="G319">
    <cfRule type="duplicateValues" dxfId="6972" priority="3389"/>
  </conditionalFormatting>
  <conditionalFormatting sqref="G319">
    <cfRule type="duplicateValues" dxfId="6971" priority="3388"/>
  </conditionalFormatting>
  <conditionalFormatting sqref="G319">
    <cfRule type="duplicateValues" dxfId="6970" priority="3387"/>
  </conditionalFormatting>
  <conditionalFormatting sqref="G319">
    <cfRule type="duplicateValues" dxfId="6969" priority="3386"/>
  </conditionalFormatting>
  <conditionalFormatting sqref="G319">
    <cfRule type="duplicateValues" dxfId="6968" priority="3385"/>
  </conditionalFormatting>
  <conditionalFormatting sqref="G319">
    <cfRule type="duplicateValues" dxfId="6967" priority="3384"/>
  </conditionalFormatting>
  <conditionalFormatting sqref="G319">
    <cfRule type="duplicateValues" dxfId="6966" priority="3383"/>
  </conditionalFormatting>
  <conditionalFormatting sqref="G319">
    <cfRule type="duplicateValues" dxfId="6965" priority="3382"/>
  </conditionalFormatting>
  <conditionalFormatting sqref="G319">
    <cfRule type="duplicateValues" dxfId="6964" priority="3381"/>
  </conditionalFormatting>
  <conditionalFormatting sqref="G319">
    <cfRule type="duplicateValues" dxfId="6963" priority="3380"/>
  </conditionalFormatting>
  <conditionalFormatting sqref="G319">
    <cfRule type="duplicateValues" dxfId="6962" priority="3379"/>
  </conditionalFormatting>
  <conditionalFormatting sqref="G319">
    <cfRule type="duplicateValues" dxfId="6961" priority="3378"/>
  </conditionalFormatting>
  <conditionalFormatting sqref="G319">
    <cfRule type="duplicateValues" dxfId="6960" priority="3377"/>
  </conditionalFormatting>
  <conditionalFormatting sqref="G319">
    <cfRule type="duplicateValues" dxfId="6959" priority="3376"/>
  </conditionalFormatting>
  <conditionalFormatting sqref="G319">
    <cfRule type="duplicateValues" dxfId="6958" priority="3375"/>
  </conditionalFormatting>
  <conditionalFormatting sqref="G319">
    <cfRule type="duplicateValues" dxfId="6957" priority="3374"/>
  </conditionalFormatting>
  <conditionalFormatting sqref="G319">
    <cfRule type="duplicateValues" dxfId="6956" priority="3373"/>
  </conditionalFormatting>
  <conditionalFormatting sqref="G319">
    <cfRule type="duplicateValues" dxfId="6955" priority="3372"/>
  </conditionalFormatting>
  <conditionalFormatting sqref="G319">
    <cfRule type="duplicateValues" dxfId="6954" priority="3371"/>
  </conditionalFormatting>
  <conditionalFormatting sqref="G319">
    <cfRule type="duplicateValues" dxfId="6953" priority="3370"/>
  </conditionalFormatting>
  <conditionalFormatting sqref="G319">
    <cfRule type="duplicateValues" dxfId="6952" priority="3369"/>
  </conditionalFormatting>
  <conditionalFormatting sqref="G319">
    <cfRule type="duplicateValues" dxfId="6951" priority="3368"/>
  </conditionalFormatting>
  <conditionalFormatting sqref="G319">
    <cfRule type="duplicateValues" dxfId="6950" priority="3367"/>
  </conditionalFormatting>
  <conditionalFormatting sqref="G319">
    <cfRule type="duplicateValues" dxfId="6949" priority="3366"/>
  </conditionalFormatting>
  <conditionalFormatting sqref="G319">
    <cfRule type="duplicateValues" dxfId="6948" priority="3365"/>
  </conditionalFormatting>
  <conditionalFormatting sqref="G319">
    <cfRule type="duplicateValues" dxfId="6947" priority="3364"/>
  </conditionalFormatting>
  <conditionalFormatting sqref="G319">
    <cfRule type="duplicateValues" dxfId="6946" priority="3363"/>
  </conditionalFormatting>
  <conditionalFormatting sqref="G319">
    <cfRule type="duplicateValues" dxfId="6945" priority="3362"/>
  </conditionalFormatting>
  <conditionalFormatting sqref="G320">
    <cfRule type="duplicateValues" dxfId="6944" priority="3361"/>
  </conditionalFormatting>
  <conditionalFormatting sqref="G318">
    <cfRule type="duplicateValues" dxfId="6943" priority="3360"/>
  </conditionalFormatting>
  <conditionalFormatting sqref="G318">
    <cfRule type="duplicateValues" dxfId="6942" priority="3359"/>
  </conditionalFormatting>
  <conditionalFormatting sqref="G318">
    <cfRule type="duplicateValues" dxfId="6941" priority="3358"/>
  </conditionalFormatting>
  <conditionalFormatting sqref="G318">
    <cfRule type="duplicateValues" dxfId="6940" priority="3357"/>
  </conditionalFormatting>
  <conditionalFormatting sqref="G318">
    <cfRule type="duplicateValues" dxfId="6939" priority="3356"/>
  </conditionalFormatting>
  <conditionalFormatting sqref="G318">
    <cfRule type="duplicateValues" dxfId="6938" priority="3355"/>
  </conditionalFormatting>
  <conditionalFormatting sqref="G318">
    <cfRule type="duplicateValues" dxfId="6937" priority="3354"/>
  </conditionalFormatting>
  <conditionalFormatting sqref="G318">
    <cfRule type="duplicateValues" dxfId="6936" priority="3353"/>
  </conditionalFormatting>
  <conditionalFormatting sqref="G318">
    <cfRule type="duplicateValues" dxfId="6935" priority="3352"/>
  </conditionalFormatting>
  <conditionalFormatting sqref="G318">
    <cfRule type="duplicateValues" dxfId="6934" priority="3351"/>
  </conditionalFormatting>
  <conditionalFormatting sqref="G318">
    <cfRule type="duplicateValues" dxfId="6933" priority="3350"/>
  </conditionalFormatting>
  <conditionalFormatting sqref="G318">
    <cfRule type="duplicateValues" dxfId="6932" priority="3349"/>
  </conditionalFormatting>
  <conditionalFormatting sqref="G318">
    <cfRule type="duplicateValues" dxfId="6931" priority="3348"/>
  </conditionalFormatting>
  <conditionalFormatting sqref="G318">
    <cfRule type="duplicateValues" dxfId="6930" priority="3347"/>
  </conditionalFormatting>
  <conditionalFormatting sqref="G318">
    <cfRule type="duplicateValues" dxfId="6929" priority="3346"/>
  </conditionalFormatting>
  <conditionalFormatting sqref="G318">
    <cfRule type="duplicateValues" dxfId="6928" priority="3345"/>
  </conditionalFormatting>
  <conditionalFormatting sqref="G318">
    <cfRule type="duplicateValues" dxfId="6927" priority="3344"/>
  </conditionalFormatting>
  <conditionalFormatting sqref="G318">
    <cfRule type="duplicateValues" dxfId="6926" priority="3343"/>
  </conditionalFormatting>
  <conditionalFormatting sqref="G318">
    <cfRule type="duplicateValues" dxfId="6925" priority="3342"/>
  </conditionalFormatting>
  <conditionalFormatting sqref="G318">
    <cfRule type="duplicateValues" dxfId="6924" priority="3341"/>
  </conditionalFormatting>
  <conditionalFormatting sqref="G318">
    <cfRule type="duplicateValues" dxfId="6923" priority="3340"/>
  </conditionalFormatting>
  <conditionalFormatting sqref="G318">
    <cfRule type="duplicateValues" dxfId="6922" priority="3339"/>
  </conditionalFormatting>
  <conditionalFormatting sqref="G318">
    <cfRule type="duplicateValues" dxfId="6921" priority="3338"/>
  </conditionalFormatting>
  <conditionalFormatting sqref="G318">
    <cfRule type="duplicateValues" dxfId="6920" priority="3337"/>
  </conditionalFormatting>
  <conditionalFormatting sqref="G318">
    <cfRule type="duplicateValues" dxfId="6919" priority="3336"/>
  </conditionalFormatting>
  <conditionalFormatting sqref="G318">
    <cfRule type="duplicateValues" dxfId="6918" priority="3335"/>
  </conditionalFormatting>
  <conditionalFormatting sqref="G318">
    <cfRule type="duplicateValues" dxfId="6917" priority="3334"/>
  </conditionalFormatting>
  <conditionalFormatting sqref="G318">
    <cfRule type="duplicateValues" dxfId="6916" priority="3333"/>
  </conditionalFormatting>
  <conditionalFormatting sqref="G318">
    <cfRule type="duplicateValues" dxfId="6915" priority="3332"/>
  </conditionalFormatting>
  <conditionalFormatting sqref="G318">
    <cfRule type="duplicateValues" dxfId="6914" priority="3331"/>
  </conditionalFormatting>
  <conditionalFormatting sqref="G318">
    <cfRule type="duplicateValues" dxfId="6913" priority="3330"/>
  </conditionalFormatting>
  <conditionalFormatting sqref="G318">
    <cfRule type="duplicateValues" dxfId="6912" priority="3329"/>
  </conditionalFormatting>
  <conditionalFormatting sqref="G318">
    <cfRule type="duplicateValues" dxfId="6911" priority="3328"/>
  </conditionalFormatting>
  <conditionalFormatting sqref="G318">
    <cfRule type="duplicateValues" dxfId="6910" priority="3327"/>
  </conditionalFormatting>
  <conditionalFormatting sqref="G318">
    <cfRule type="duplicateValues" dxfId="6909" priority="3326"/>
  </conditionalFormatting>
  <conditionalFormatting sqref="G318">
    <cfRule type="duplicateValues" dxfId="6908" priority="3325"/>
  </conditionalFormatting>
  <conditionalFormatting sqref="G318">
    <cfRule type="duplicateValues" dxfId="6907" priority="3324"/>
  </conditionalFormatting>
  <conditionalFormatting sqref="G318">
    <cfRule type="duplicateValues" dxfId="6906" priority="3323"/>
  </conditionalFormatting>
  <conditionalFormatting sqref="G318">
    <cfRule type="duplicateValues" dxfId="6905" priority="3322"/>
  </conditionalFormatting>
  <conditionalFormatting sqref="G318">
    <cfRule type="duplicateValues" dxfId="6904" priority="3321"/>
  </conditionalFormatting>
  <conditionalFormatting sqref="G318">
    <cfRule type="duplicateValues" dxfId="6903" priority="3320"/>
  </conditionalFormatting>
  <conditionalFormatting sqref="G318">
    <cfRule type="duplicateValues" dxfId="6902" priority="3319"/>
  </conditionalFormatting>
  <conditionalFormatting sqref="G318">
    <cfRule type="duplicateValues" dxfId="6901" priority="3318"/>
  </conditionalFormatting>
  <conditionalFormatting sqref="G318">
    <cfRule type="duplicateValues" dxfId="6900" priority="3317"/>
  </conditionalFormatting>
  <conditionalFormatting sqref="G318">
    <cfRule type="duplicateValues" dxfId="6899" priority="3316"/>
  </conditionalFormatting>
  <conditionalFormatting sqref="G318">
    <cfRule type="duplicateValues" dxfId="6898" priority="3315"/>
  </conditionalFormatting>
  <conditionalFormatting sqref="G318">
    <cfRule type="duplicateValues" dxfId="6897" priority="3314"/>
  </conditionalFormatting>
  <conditionalFormatting sqref="G318">
    <cfRule type="duplicateValues" dxfId="6896" priority="3313"/>
  </conditionalFormatting>
  <conditionalFormatting sqref="G318">
    <cfRule type="duplicateValues" dxfId="6895" priority="3312"/>
  </conditionalFormatting>
  <conditionalFormatting sqref="G318">
    <cfRule type="duplicateValues" dxfId="6894" priority="3311"/>
  </conditionalFormatting>
  <conditionalFormatting sqref="G318">
    <cfRule type="duplicateValues" dxfId="6893" priority="3310"/>
  </conditionalFormatting>
  <conditionalFormatting sqref="G318">
    <cfRule type="duplicateValues" dxfId="6892" priority="3309"/>
  </conditionalFormatting>
  <conditionalFormatting sqref="G318">
    <cfRule type="duplicateValues" dxfId="6891" priority="3308"/>
  </conditionalFormatting>
  <conditionalFormatting sqref="G318">
    <cfRule type="duplicateValues" dxfId="6890" priority="3307"/>
  </conditionalFormatting>
  <conditionalFormatting sqref="G318">
    <cfRule type="duplicateValues" dxfId="6889" priority="3306"/>
  </conditionalFormatting>
  <conditionalFormatting sqref="G318">
    <cfRule type="duplicateValues" dxfId="6888" priority="3305"/>
  </conditionalFormatting>
  <conditionalFormatting sqref="G318">
    <cfRule type="duplicateValues" dxfId="6887" priority="3304"/>
  </conditionalFormatting>
  <conditionalFormatting sqref="G318">
    <cfRule type="duplicateValues" dxfId="6886" priority="3303"/>
  </conditionalFormatting>
  <conditionalFormatting sqref="G318">
    <cfRule type="duplicateValues" dxfId="6885" priority="3302"/>
  </conditionalFormatting>
  <conditionalFormatting sqref="G318">
    <cfRule type="duplicateValues" dxfId="6884" priority="3301"/>
  </conditionalFormatting>
  <conditionalFormatting sqref="G318">
    <cfRule type="duplicateValues" dxfId="6883" priority="3300"/>
  </conditionalFormatting>
  <conditionalFormatting sqref="G318">
    <cfRule type="duplicateValues" dxfId="6882" priority="3299"/>
  </conditionalFormatting>
  <conditionalFormatting sqref="G318">
    <cfRule type="duplicateValues" dxfId="6881" priority="3298"/>
  </conditionalFormatting>
  <conditionalFormatting sqref="G318">
    <cfRule type="duplicateValues" dxfId="6880" priority="3297"/>
  </conditionalFormatting>
  <conditionalFormatting sqref="G318">
    <cfRule type="duplicateValues" dxfId="6879" priority="3296"/>
  </conditionalFormatting>
  <conditionalFormatting sqref="G318">
    <cfRule type="duplicateValues" dxfId="6878" priority="3295"/>
  </conditionalFormatting>
  <conditionalFormatting sqref="G318">
    <cfRule type="duplicateValues" dxfId="6877" priority="3294"/>
  </conditionalFormatting>
  <conditionalFormatting sqref="G318">
    <cfRule type="duplicateValues" dxfId="6876" priority="3293"/>
  </conditionalFormatting>
  <conditionalFormatting sqref="G318">
    <cfRule type="duplicateValues" dxfId="6875" priority="3292"/>
  </conditionalFormatting>
  <conditionalFormatting sqref="G319">
    <cfRule type="duplicateValues" dxfId="6874" priority="3291"/>
  </conditionalFormatting>
  <conditionalFormatting sqref="G318">
    <cfRule type="duplicateValues" dxfId="6873" priority="3290"/>
  </conditionalFormatting>
  <conditionalFormatting sqref="G318">
    <cfRule type="duplicateValues" dxfId="6872" priority="3289"/>
  </conditionalFormatting>
  <conditionalFormatting sqref="G318">
    <cfRule type="duplicateValues" dxfId="6871" priority="3288"/>
  </conditionalFormatting>
  <conditionalFormatting sqref="G318">
    <cfRule type="duplicateValues" dxfId="6870" priority="3287"/>
  </conditionalFormatting>
  <conditionalFormatting sqref="G318">
    <cfRule type="duplicateValues" dxfId="6869" priority="3286"/>
  </conditionalFormatting>
  <conditionalFormatting sqref="G318">
    <cfRule type="duplicateValues" dxfId="6868" priority="3285"/>
  </conditionalFormatting>
  <conditionalFormatting sqref="G318">
    <cfRule type="duplicateValues" dxfId="6867" priority="3284"/>
  </conditionalFormatting>
  <conditionalFormatting sqref="G318">
    <cfRule type="duplicateValues" dxfId="6866" priority="3283"/>
  </conditionalFormatting>
  <conditionalFormatting sqref="G318">
    <cfRule type="duplicateValues" dxfId="6865" priority="3282"/>
  </conditionalFormatting>
  <conditionalFormatting sqref="G318">
    <cfRule type="duplicateValues" dxfId="6864" priority="3281"/>
  </conditionalFormatting>
  <conditionalFormatting sqref="G318">
    <cfRule type="duplicateValues" dxfId="6863" priority="3280"/>
  </conditionalFormatting>
  <conditionalFormatting sqref="G318">
    <cfRule type="duplicateValues" dxfId="6862" priority="3279"/>
  </conditionalFormatting>
  <conditionalFormatting sqref="G318">
    <cfRule type="duplicateValues" dxfId="6861" priority="3278"/>
  </conditionalFormatting>
  <conditionalFormatting sqref="G318">
    <cfRule type="duplicateValues" dxfId="6860" priority="3277"/>
  </conditionalFormatting>
  <conditionalFormatting sqref="G318">
    <cfRule type="duplicateValues" dxfId="6859" priority="3276"/>
  </conditionalFormatting>
  <conditionalFormatting sqref="G318">
    <cfRule type="duplicateValues" dxfId="6858" priority="3275"/>
  </conditionalFormatting>
  <conditionalFormatting sqref="G318">
    <cfRule type="duplicateValues" dxfId="6857" priority="3274"/>
  </conditionalFormatting>
  <conditionalFormatting sqref="G318">
    <cfRule type="duplicateValues" dxfId="6856" priority="3273"/>
  </conditionalFormatting>
  <conditionalFormatting sqref="G318">
    <cfRule type="duplicateValues" dxfId="6855" priority="3272"/>
  </conditionalFormatting>
  <conditionalFormatting sqref="G318">
    <cfRule type="duplicateValues" dxfId="6854" priority="3271"/>
  </conditionalFormatting>
  <conditionalFormatting sqref="G318">
    <cfRule type="duplicateValues" dxfId="6853" priority="3270"/>
  </conditionalFormatting>
  <conditionalFormatting sqref="G318">
    <cfRule type="duplicateValues" dxfId="6852" priority="3269"/>
  </conditionalFormatting>
  <conditionalFormatting sqref="G318">
    <cfRule type="duplicateValues" dxfId="6851" priority="3268"/>
  </conditionalFormatting>
  <conditionalFormatting sqref="G318">
    <cfRule type="duplicateValues" dxfId="6850" priority="3267"/>
  </conditionalFormatting>
  <conditionalFormatting sqref="G318">
    <cfRule type="duplicateValues" dxfId="6849" priority="3266"/>
  </conditionalFormatting>
  <conditionalFormatting sqref="G318">
    <cfRule type="duplicateValues" dxfId="6848" priority="3265"/>
  </conditionalFormatting>
  <conditionalFormatting sqref="G318">
    <cfRule type="duplicateValues" dxfId="6847" priority="3264"/>
  </conditionalFormatting>
  <conditionalFormatting sqref="G318">
    <cfRule type="duplicateValues" dxfId="6846" priority="3263"/>
  </conditionalFormatting>
  <conditionalFormatting sqref="G318">
    <cfRule type="duplicateValues" dxfId="6845" priority="3262"/>
  </conditionalFormatting>
  <conditionalFormatting sqref="G318">
    <cfRule type="duplicateValues" dxfId="6844" priority="3261"/>
  </conditionalFormatting>
  <conditionalFormatting sqref="G318">
    <cfRule type="duplicateValues" dxfId="6843" priority="3260"/>
  </conditionalFormatting>
  <conditionalFormatting sqref="G318">
    <cfRule type="duplicateValues" dxfId="6842" priority="3259"/>
  </conditionalFormatting>
  <conditionalFormatting sqref="G318">
    <cfRule type="duplicateValues" dxfId="6841" priority="3258"/>
  </conditionalFormatting>
  <conditionalFormatting sqref="G318">
    <cfRule type="duplicateValues" dxfId="6840" priority="3257"/>
  </conditionalFormatting>
  <conditionalFormatting sqref="G318">
    <cfRule type="duplicateValues" dxfId="6839" priority="3256"/>
  </conditionalFormatting>
  <conditionalFormatting sqref="G318">
    <cfRule type="duplicateValues" dxfId="6838" priority="3255"/>
  </conditionalFormatting>
  <conditionalFormatting sqref="G318">
    <cfRule type="duplicateValues" dxfId="6837" priority="3254"/>
  </conditionalFormatting>
  <conditionalFormatting sqref="G318">
    <cfRule type="duplicateValues" dxfId="6836" priority="3253"/>
  </conditionalFormatting>
  <conditionalFormatting sqref="G318">
    <cfRule type="duplicateValues" dxfId="6835" priority="3252"/>
  </conditionalFormatting>
  <conditionalFormatting sqref="G318">
    <cfRule type="duplicateValues" dxfId="6834" priority="3251"/>
  </conditionalFormatting>
  <conditionalFormatting sqref="G318">
    <cfRule type="duplicateValues" dxfId="6833" priority="3250"/>
  </conditionalFormatting>
  <conditionalFormatting sqref="G318">
    <cfRule type="duplicateValues" dxfId="6832" priority="3249"/>
  </conditionalFormatting>
  <conditionalFormatting sqref="G318">
    <cfRule type="duplicateValues" dxfId="6831" priority="3248"/>
  </conditionalFormatting>
  <conditionalFormatting sqref="G318">
    <cfRule type="duplicateValues" dxfId="6830" priority="3247"/>
  </conditionalFormatting>
  <conditionalFormatting sqref="G318">
    <cfRule type="duplicateValues" dxfId="6829" priority="3246"/>
  </conditionalFormatting>
  <conditionalFormatting sqref="G318">
    <cfRule type="duplicateValues" dxfId="6828" priority="3245"/>
  </conditionalFormatting>
  <conditionalFormatting sqref="G318">
    <cfRule type="duplicateValues" dxfId="6827" priority="3244"/>
  </conditionalFormatting>
  <conditionalFormatting sqref="G318">
    <cfRule type="duplicateValues" dxfId="6826" priority="3243"/>
  </conditionalFormatting>
  <conditionalFormatting sqref="G318">
    <cfRule type="duplicateValues" dxfId="6825" priority="3242"/>
  </conditionalFormatting>
  <conditionalFormatting sqref="G318">
    <cfRule type="duplicateValues" dxfId="6824" priority="3241"/>
  </conditionalFormatting>
  <conditionalFormatting sqref="G318">
    <cfRule type="duplicateValues" dxfId="6823" priority="3240"/>
  </conditionalFormatting>
  <conditionalFormatting sqref="G318">
    <cfRule type="duplicateValues" dxfId="6822" priority="3239"/>
  </conditionalFormatting>
  <conditionalFormatting sqref="G318">
    <cfRule type="duplicateValues" dxfId="6821" priority="3238"/>
  </conditionalFormatting>
  <conditionalFormatting sqref="G318">
    <cfRule type="duplicateValues" dxfId="6820" priority="3237"/>
  </conditionalFormatting>
  <conditionalFormatting sqref="G318">
    <cfRule type="duplicateValues" dxfId="6819" priority="3236"/>
  </conditionalFormatting>
  <conditionalFormatting sqref="G318">
    <cfRule type="duplicateValues" dxfId="6818" priority="3235"/>
  </conditionalFormatting>
  <conditionalFormatting sqref="G318">
    <cfRule type="duplicateValues" dxfId="6817" priority="3234"/>
  </conditionalFormatting>
  <conditionalFormatting sqref="G318">
    <cfRule type="duplicateValues" dxfId="6816" priority="3233"/>
  </conditionalFormatting>
  <conditionalFormatting sqref="G318">
    <cfRule type="duplicateValues" dxfId="6815" priority="3232"/>
  </conditionalFormatting>
  <conditionalFormatting sqref="G318">
    <cfRule type="duplicateValues" dxfId="6814" priority="3231"/>
  </conditionalFormatting>
  <conditionalFormatting sqref="G318">
    <cfRule type="duplicateValues" dxfId="6813" priority="3230"/>
  </conditionalFormatting>
  <conditionalFormatting sqref="G318">
    <cfRule type="duplicateValues" dxfId="6812" priority="3229"/>
  </conditionalFormatting>
  <conditionalFormatting sqref="G318">
    <cfRule type="duplicateValues" dxfId="6811" priority="3228"/>
  </conditionalFormatting>
  <conditionalFormatting sqref="G318">
    <cfRule type="duplicateValues" dxfId="6810" priority="3227"/>
  </conditionalFormatting>
  <conditionalFormatting sqref="G318">
    <cfRule type="duplicateValues" dxfId="6809" priority="3226"/>
  </conditionalFormatting>
  <conditionalFormatting sqref="G318">
    <cfRule type="duplicateValues" dxfId="6808" priority="3225"/>
  </conditionalFormatting>
  <conditionalFormatting sqref="G318">
    <cfRule type="duplicateValues" dxfId="6807" priority="3224"/>
  </conditionalFormatting>
  <conditionalFormatting sqref="G318">
    <cfRule type="duplicateValues" dxfId="6806" priority="3223"/>
  </conditionalFormatting>
  <conditionalFormatting sqref="G318">
    <cfRule type="duplicateValues" dxfId="6805" priority="3222"/>
  </conditionalFormatting>
  <conditionalFormatting sqref="G319">
    <cfRule type="duplicateValues" dxfId="6804" priority="3221"/>
  </conditionalFormatting>
  <conditionalFormatting sqref="G317">
    <cfRule type="duplicateValues" dxfId="6803" priority="3220"/>
  </conditionalFormatting>
  <conditionalFormatting sqref="G317">
    <cfRule type="duplicateValues" dxfId="6802" priority="3219"/>
  </conditionalFormatting>
  <conditionalFormatting sqref="G317">
    <cfRule type="duplicateValues" dxfId="6801" priority="3218"/>
  </conditionalFormatting>
  <conditionalFormatting sqref="G317">
    <cfRule type="duplicateValues" dxfId="6800" priority="3217"/>
  </conditionalFormatting>
  <conditionalFormatting sqref="G317">
    <cfRule type="duplicateValues" dxfId="6799" priority="3216"/>
  </conditionalFormatting>
  <conditionalFormatting sqref="G317">
    <cfRule type="duplicateValues" dxfId="6798" priority="3215"/>
  </conditionalFormatting>
  <conditionalFormatting sqref="G317">
    <cfRule type="duplicateValues" dxfId="6797" priority="3214"/>
  </conditionalFormatting>
  <conditionalFormatting sqref="G317">
    <cfRule type="duplicateValues" dxfId="6796" priority="3213"/>
  </conditionalFormatting>
  <conditionalFormatting sqref="G317">
    <cfRule type="duplicateValues" dxfId="6795" priority="3212"/>
  </conditionalFormatting>
  <conditionalFormatting sqref="G317">
    <cfRule type="duplicateValues" dxfId="6794" priority="3211"/>
  </conditionalFormatting>
  <conditionalFormatting sqref="G317">
    <cfRule type="duplicateValues" dxfId="6793" priority="3210"/>
  </conditionalFormatting>
  <conditionalFormatting sqref="G317">
    <cfRule type="duplicateValues" dxfId="6792" priority="3209"/>
  </conditionalFormatting>
  <conditionalFormatting sqref="G317">
    <cfRule type="duplicateValues" dxfId="6791" priority="3208"/>
  </conditionalFormatting>
  <conditionalFormatting sqref="G317">
    <cfRule type="duplicateValues" dxfId="6790" priority="3207"/>
  </conditionalFormatting>
  <conditionalFormatting sqref="G317">
    <cfRule type="duplicateValues" dxfId="6789" priority="3206"/>
  </conditionalFormatting>
  <conditionalFormatting sqref="G317">
    <cfRule type="duplicateValues" dxfId="6788" priority="3205"/>
  </conditionalFormatting>
  <conditionalFormatting sqref="G317">
    <cfRule type="duplicateValues" dxfId="6787" priority="3204"/>
  </conditionalFormatting>
  <conditionalFormatting sqref="G317">
    <cfRule type="duplicateValues" dxfId="6786" priority="3203"/>
  </conditionalFormatting>
  <conditionalFormatting sqref="G317">
    <cfRule type="duplicateValues" dxfId="6785" priority="3202"/>
  </conditionalFormatting>
  <conditionalFormatting sqref="G317">
    <cfRule type="duplicateValues" dxfId="6784" priority="3201"/>
  </conditionalFormatting>
  <conditionalFormatting sqref="G317">
    <cfRule type="duplicateValues" dxfId="6783" priority="3200"/>
  </conditionalFormatting>
  <conditionalFormatting sqref="G317">
    <cfRule type="duplicateValues" dxfId="6782" priority="3199"/>
  </conditionalFormatting>
  <conditionalFormatting sqref="G317">
    <cfRule type="duplicateValues" dxfId="6781" priority="3198"/>
  </conditionalFormatting>
  <conditionalFormatting sqref="G317">
    <cfRule type="duplicateValues" dxfId="6780" priority="3197"/>
  </conditionalFormatting>
  <conditionalFormatting sqref="G317">
    <cfRule type="duplicateValues" dxfId="6779" priority="3196"/>
  </conditionalFormatting>
  <conditionalFormatting sqref="G317">
    <cfRule type="duplicateValues" dxfId="6778" priority="3195"/>
  </conditionalFormatting>
  <conditionalFormatting sqref="G317">
    <cfRule type="duplicateValues" dxfId="6777" priority="3194"/>
  </conditionalFormatting>
  <conditionalFormatting sqref="G317">
    <cfRule type="duplicateValues" dxfId="6776" priority="3193"/>
  </conditionalFormatting>
  <conditionalFormatting sqref="G317">
    <cfRule type="duplicateValues" dxfId="6775" priority="3192"/>
  </conditionalFormatting>
  <conditionalFormatting sqref="G317">
    <cfRule type="duplicateValues" dxfId="6774" priority="3191"/>
  </conditionalFormatting>
  <conditionalFormatting sqref="G317">
    <cfRule type="duplicateValues" dxfId="6773" priority="3190"/>
  </conditionalFormatting>
  <conditionalFormatting sqref="G317">
    <cfRule type="duplicateValues" dxfId="6772" priority="3189"/>
  </conditionalFormatting>
  <conditionalFormatting sqref="G317">
    <cfRule type="duplicateValues" dxfId="6771" priority="3188"/>
  </conditionalFormatting>
  <conditionalFormatting sqref="G317">
    <cfRule type="duplicateValues" dxfId="6770" priority="3187"/>
  </conditionalFormatting>
  <conditionalFormatting sqref="G317">
    <cfRule type="duplicateValues" dxfId="6769" priority="3186"/>
  </conditionalFormatting>
  <conditionalFormatting sqref="G317">
    <cfRule type="duplicateValues" dxfId="6768" priority="3185"/>
  </conditionalFormatting>
  <conditionalFormatting sqref="G317">
    <cfRule type="duplicateValues" dxfId="6767" priority="3184"/>
  </conditionalFormatting>
  <conditionalFormatting sqref="G317">
    <cfRule type="duplicateValues" dxfId="6766" priority="3183"/>
  </conditionalFormatting>
  <conditionalFormatting sqref="G317">
    <cfRule type="duplicateValues" dxfId="6765" priority="3182"/>
  </conditionalFormatting>
  <conditionalFormatting sqref="G317">
    <cfRule type="duplicateValues" dxfId="6764" priority="3181"/>
  </conditionalFormatting>
  <conditionalFormatting sqref="G317">
    <cfRule type="duplicateValues" dxfId="6763" priority="3180"/>
  </conditionalFormatting>
  <conditionalFormatting sqref="G317">
    <cfRule type="duplicateValues" dxfId="6762" priority="3179"/>
  </conditionalFormatting>
  <conditionalFormatting sqref="G317">
    <cfRule type="duplicateValues" dxfId="6761" priority="3178"/>
  </conditionalFormatting>
  <conditionalFormatting sqref="G317">
    <cfRule type="duplicateValues" dxfId="6760" priority="3177"/>
  </conditionalFormatting>
  <conditionalFormatting sqref="G317">
    <cfRule type="duplicateValues" dxfId="6759" priority="3176"/>
  </conditionalFormatting>
  <conditionalFormatting sqref="G317">
    <cfRule type="duplicateValues" dxfId="6758" priority="3175"/>
  </conditionalFormatting>
  <conditionalFormatting sqref="G317">
    <cfRule type="duplicateValues" dxfId="6757" priority="3174"/>
  </conditionalFormatting>
  <conditionalFormatting sqref="G317">
    <cfRule type="duplicateValues" dxfId="6756" priority="3173"/>
  </conditionalFormatting>
  <conditionalFormatting sqref="G317">
    <cfRule type="duplicateValues" dxfId="6755" priority="3172"/>
  </conditionalFormatting>
  <conditionalFormatting sqref="G317">
    <cfRule type="duplicateValues" dxfId="6754" priority="3171"/>
  </conditionalFormatting>
  <conditionalFormatting sqref="G317">
    <cfRule type="duplicateValues" dxfId="6753" priority="3170"/>
  </conditionalFormatting>
  <conditionalFormatting sqref="G317">
    <cfRule type="duplicateValues" dxfId="6752" priority="3169"/>
  </conditionalFormatting>
  <conditionalFormatting sqref="G317">
    <cfRule type="duplicateValues" dxfId="6751" priority="3168"/>
  </conditionalFormatting>
  <conditionalFormatting sqref="G317">
    <cfRule type="duplicateValues" dxfId="6750" priority="3167"/>
  </conditionalFormatting>
  <conditionalFormatting sqref="G317">
    <cfRule type="duplicateValues" dxfId="6749" priority="3166"/>
  </conditionalFormatting>
  <conditionalFormatting sqref="G317">
    <cfRule type="duplicateValues" dxfId="6748" priority="3165"/>
  </conditionalFormatting>
  <conditionalFormatting sqref="G317">
    <cfRule type="duplicateValues" dxfId="6747" priority="3164"/>
  </conditionalFormatting>
  <conditionalFormatting sqref="G317">
    <cfRule type="duplicateValues" dxfId="6746" priority="3163"/>
  </conditionalFormatting>
  <conditionalFormatting sqref="G317">
    <cfRule type="duplicateValues" dxfId="6745" priority="3162"/>
  </conditionalFormatting>
  <conditionalFormatting sqref="G317">
    <cfRule type="duplicateValues" dxfId="6744" priority="3161"/>
  </conditionalFormatting>
  <conditionalFormatting sqref="G317">
    <cfRule type="duplicateValues" dxfId="6743" priority="3160"/>
  </conditionalFormatting>
  <conditionalFormatting sqref="G317">
    <cfRule type="duplicateValues" dxfId="6742" priority="3159"/>
  </conditionalFormatting>
  <conditionalFormatting sqref="G317">
    <cfRule type="duplicateValues" dxfId="6741" priority="3158"/>
  </conditionalFormatting>
  <conditionalFormatting sqref="G317">
    <cfRule type="duplicateValues" dxfId="6740" priority="3157"/>
  </conditionalFormatting>
  <conditionalFormatting sqref="G317">
    <cfRule type="duplicateValues" dxfId="6739" priority="3156"/>
  </conditionalFormatting>
  <conditionalFormatting sqref="G317">
    <cfRule type="duplicateValues" dxfId="6738" priority="3155"/>
  </conditionalFormatting>
  <conditionalFormatting sqref="G317">
    <cfRule type="duplicateValues" dxfId="6737" priority="3154"/>
  </conditionalFormatting>
  <conditionalFormatting sqref="G317">
    <cfRule type="duplicateValues" dxfId="6736" priority="3153"/>
  </conditionalFormatting>
  <conditionalFormatting sqref="G317">
    <cfRule type="duplicateValues" dxfId="6735" priority="3152"/>
  </conditionalFormatting>
  <conditionalFormatting sqref="G318">
    <cfRule type="duplicateValues" dxfId="6734" priority="3151"/>
  </conditionalFormatting>
  <conditionalFormatting sqref="G326">
    <cfRule type="duplicateValues" dxfId="6733" priority="3150"/>
  </conditionalFormatting>
  <conditionalFormatting sqref="G326">
    <cfRule type="duplicateValues" dxfId="6732" priority="3149"/>
  </conditionalFormatting>
  <conditionalFormatting sqref="G326">
    <cfRule type="duplicateValues" dxfId="6731" priority="3148"/>
  </conditionalFormatting>
  <conditionalFormatting sqref="G326">
    <cfRule type="duplicateValues" dxfId="6730" priority="3147"/>
  </conditionalFormatting>
  <conditionalFormatting sqref="G326">
    <cfRule type="duplicateValues" dxfId="6729" priority="3146"/>
  </conditionalFormatting>
  <conditionalFormatting sqref="G326">
    <cfRule type="duplicateValues" dxfId="6728" priority="3145"/>
  </conditionalFormatting>
  <conditionalFormatting sqref="G326">
    <cfRule type="duplicateValues" dxfId="6727" priority="3144"/>
  </conditionalFormatting>
  <conditionalFormatting sqref="G326">
    <cfRule type="duplicateValues" dxfId="6726" priority="3143"/>
  </conditionalFormatting>
  <conditionalFormatting sqref="G326">
    <cfRule type="duplicateValues" dxfId="6725" priority="3142"/>
  </conditionalFormatting>
  <conditionalFormatting sqref="G326">
    <cfRule type="duplicateValues" dxfId="6724" priority="3141"/>
  </conditionalFormatting>
  <conditionalFormatting sqref="G326">
    <cfRule type="duplicateValues" dxfId="6723" priority="3140"/>
  </conditionalFormatting>
  <conditionalFormatting sqref="G326">
    <cfRule type="duplicateValues" dxfId="6722" priority="3139"/>
  </conditionalFormatting>
  <conditionalFormatting sqref="G326">
    <cfRule type="duplicateValues" dxfId="6721" priority="3138"/>
  </conditionalFormatting>
  <conditionalFormatting sqref="G326">
    <cfRule type="duplicateValues" dxfId="6720" priority="3137"/>
  </conditionalFormatting>
  <conditionalFormatting sqref="G326">
    <cfRule type="duplicateValues" dxfId="6719" priority="3136"/>
  </conditionalFormatting>
  <conditionalFormatting sqref="G326">
    <cfRule type="duplicateValues" dxfId="6718" priority="3135"/>
  </conditionalFormatting>
  <conditionalFormatting sqref="G326">
    <cfRule type="duplicateValues" dxfId="6717" priority="3134"/>
  </conditionalFormatting>
  <conditionalFormatting sqref="G326">
    <cfRule type="duplicateValues" dxfId="6716" priority="3133"/>
  </conditionalFormatting>
  <conditionalFormatting sqref="G326">
    <cfRule type="duplicateValues" dxfId="6715" priority="3132"/>
  </conditionalFormatting>
  <conditionalFormatting sqref="G326">
    <cfRule type="duplicateValues" dxfId="6714" priority="3131"/>
  </conditionalFormatting>
  <conditionalFormatting sqref="G326">
    <cfRule type="duplicateValues" dxfId="6713" priority="3130"/>
  </conditionalFormatting>
  <conditionalFormatting sqref="G326">
    <cfRule type="duplicateValues" dxfId="6712" priority="3129"/>
  </conditionalFormatting>
  <conditionalFormatting sqref="G326">
    <cfRule type="duplicateValues" dxfId="6711" priority="3128"/>
  </conditionalFormatting>
  <conditionalFormatting sqref="G326">
    <cfRule type="duplicateValues" dxfId="6710" priority="3127"/>
  </conditionalFormatting>
  <conditionalFormatting sqref="G326">
    <cfRule type="duplicateValues" dxfId="6709" priority="3126"/>
  </conditionalFormatting>
  <conditionalFormatting sqref="G326">
    <cfRule type="duplicateValues" dxfId="6708" priority="3125"/>
  </conditionalFormatting>
  <conditionalFormatting sqref="G326">
    <cfRule type="duplicateValues" dxfId="6707" priority="3124"/>
  </conditionalFormatting>
  <conditionalFormatting sqref="G326">
    <cfRule type="duplicateValues" dxfId="6706" priority="3123"/>
  </conditionalFormatting>
  <conditionalFormatting sqref="G326">
    <cfRule type="duplicateValues" dxfId="6705" priority="3122"/>
  </conditionalFormatting>
  <conditionalFormatting sqref="G326">
    <cfRule type="duplicateValues" dxfId="6704" priority="3121"/>
  </conditionalFormatting>
  <conditionalFormatting sqref="G326">
    <cfRule type="duplicateValues" dxfId="6703" priority="3120"/>
  </conditionalFormatting>
  <conditionalFormatting sqref="G326">
    <cfRule type="duplicateValues" dxfId="6702" priority="3119"/>
  </conditionalFormatting>
  <conditionalFormatting sqref="G326">
    <cfRule type="duplicateValues" dxfId="6701" priority="3118"/>
  </conditionalFormatting>
  <conditionalFormatting sqref="G326">
    <cfRule type="duplicateValues" dxfId="6700" priority="3117"/>
  </conditionalFormatting>
  <conditionalFormatting sqref="G326">
    <cfRule type="duplicateValues" dxfId="6699" priority="3116"/>
  </conditionalFormatting>
  <conditionalFormatting sqref="G326">
    <cfRule type="duplicateValues" dxfId="6698" priority="3115"/>
  </conditionalFormatting>
  <conditionalFormatting sqref="G326">
    <cfRule type="duplicateValues" dxfId="6697" priority="3114"/>
  </conditionalFormatting>
  <conditionalFormatting sqref="G326">
    <cfRule type="duplicateValues" dxfId="6696" priority="3113"/>
  </conditionalFormatting>
  <conditionalFormatting sqref="G326">
    <cfRule type="duplicateValues" dxfId="6695" priority="3112"/>
  </conditionalFormatting>
  <conditionalFormatting sqref="G326">
    <cfRule type="duplicateValues" dxfId="6694" priority="3111"/>
  </conditionalFormatting>
  <conditionalFormatting sqref="G326">
    <cfRule type="duplicateValues" dxfId="6693" priority="3110"/>
  </conditionalFormatting>
  <conditionalFormatting sqref="G326">
    <cfRule type="duplicateValues" dxfId="6692" priority="3109"/>
  </conditionalFormatting>
  <conditionalFormatting sqref="G326">
    <cfRule type="duplicateValues" dxfId="6691" priority="3108"/>
  </conditionalFormatting>
  <conditionalFormatting sqref="G326">
    <cfRule type="duplicateValues" dxfId="6690" priority="3107"/>
  </conditionalFormatting>
  <conditionalFormatting sqref="G326">
    <cfRule type="duplicateValues" dxfId="6689" priority="3106"/>
  </conditionalFormatting>
  <conditionalFormatting sqref="G326">
    <cfRule type="duplicateValues" dxfId="6688" priority="3105"/>
  </conditionalFormatting>
  <conditionalFormatting sqref="G326">
    <cfRule type="duplicateValues" dxfId="6687" priority="3104"/>
  </conditionalFormatting>
  <conditionalFormatting sqref="G326">
    <cfRule type="duplicateValues" dxfId="6686" priority="3103"/>
  </conditionalFormatting>
  <conditionalFormatting sqref="G326">
    <cfRule type="duplicateValues" dxfId="6685" priority="3102"/>
  </conditionalFormatting>
  <conditionalFormatting sqref="G326">
    <cfRule type="duplicateValues" dxfId="6684" priority="3101"/>
  </conditionalFormatting>
  <conditionalFormatting sqref="G326">
    <cfRule type="duplicateValues" dxfId="6683" priority="3100"/>
  </conditionalFormatting>
  <conditionalFormatting sqref="G326">
    <cfRule type="duplicateValues" dxfId="6682" priority="3099"/>
  </conditionalFormatting>
  <conditionalFormatting sqref="G326">
    <cfRule type="duplicateValues" dxfId="6681" priority="3098"/>
  </conditionalFormatting>
  <conditionalFormatting sqref="G326">
    <cfRule type="duplicateValues" dxfId="6680" priority="3097"/>
  </conditionalFormatting>
  <conditionalFormatting sqref="G326">
    <cfRule type="duplicateValues" dxfId="6679" priority="3096"/>
  </conditionalFormatting>
  <conditionalFormatting sqref="G326">
    <cfRule type="duplicateValues" dxfId="6678" priority="3095"/>
  </conditionalFormatting>
  <conditionalFormatting sqref="G326">
    <cfRule type="duplicateValues" dxfId="6677" priority="3094"/>
  </conditionalFormatting>
  <conditionalFormatting sqref="G326">
    <cfRule type="duplicateValues" dxfId="6676" priority="3093"/>
  </conditionalFormatting>
  <conditionalFormatting sqref="G326">
    <cfRule type="duplicateValues" dxfId="6675" priority="3092"/>
  </conditionalFormatting>
  <conditionalFormatting sqref="G326">
    <cfRule type="duplicateValues" dxfId="6674" priority="3091"/>
  </conditionalFormatting>
  <conditionalFormatting sqref="G326">
    <cfRule type="duplicateValues" dxfId="6673" priority="3090"/>
  </conditionalFormatting>
  <conditionalFormatting sqref="G326">
    <cfRule type="duplicateValues" dxfId="6672" priority="3089"/>
  </conditionalFormatting>
  <conditionalFormatting sqref="G326">
    <cfRule type="duplicateValues" dxfId="6671" priority="3088"/>
  </conditionalFormatting>
  <conditionalFormatting sqref="G326">
    <cfRule type="duplicateValues" dxfId="6670" priority="3087"/>
  </conditionalFormatting>
  <conditionalFormatting sqref="G326">
    <cfRule type="duplicateValues" dxfId="6669" priority="3086"/>
  </conditionalFormatting>
  <conditionalFormatting sqref="G326">
    <cfRule type="duplicateValues" dxfId="6668" priority="3085"/>
  </conditionalFormatting>
  <conditionalFormatting sqref="G326">
    <cfRule type="duplicateValues" dxfId="6667" priority="3084"/>
  </conditionalFormatting>
  <conditionalFormatting sqref="G326">
    <cfRule type="duplicateValues" dxfId="6666" priority="3083"/>
  </conditionalFormatting>
  <conditionalFormatting sqref="G326">
    <cfRule type="duplicateValues" dxfId="6665" priority="3082"/>
  </conditionalFormatting>
  <conditionalFormatting sqref="G327">
    <cfRule type="duplicateValues" dxfId="6664" priority="3081"/>
  </conditionalFormatting>
  <conditionalFormatting sqref="G328">
    <cfRule type="duplicateValues" dxfId="6663" priority="3080"/>
  </conditionalFormatting>
  <conditionalFormatting sqref="G328">
    <cfRule type="duplicateValues" dxfId="6662" priority="3079"/>
  </conditionalFormatting>
  <conditionalFormatting sqref="G328">
    <cfRule type="duplicateValues" dxfId="6661" priority="3078"/>
  </conditionalFormatting>
  <conditionalFormatting sqref="G328">
    <cfRule type="duplicateValues" dxfId="6660" priority="3077"/>
  </conditionalFormatting>
  <conditionalFormatting sqref="G328">
    <cfRule type="duplicateValues" dxfId="6659" priority="3076"/>
  </conditionalFormatting>
  <conditionalFormatting sqref="G328">
    <cfRule type="duplicateValues" dxfId="6658" priority="3075"/>
  </conditionalFormatting>
  <conditionalFormatting sqref="G328">
    <cfRule type="duplicateValues" dxfId="6657" priority="3074"/>
  </conditionalFormatting>
  <conditionalFormatting sqref="G328">
    <cfRule type="duplicateValues" dxfId="6656" priority="3073"/>
  </conditionalFormatting>
  <conditionalFormatting sqref="G328">
    <cfRule type="duplicateValues" dxfId="6655" priority="3072"/>
  </conditionalFormatting>
  <conditionalFormatting sqref="G328">
    <cfRule type="duplicateValues" dxfId="6654" priority="3071"/>
  </conditionalFormatting>
  <conditionalFormatting sqref="G328">
    <cfRule type="duplicateValues" dxfId="6653" priority="3070"/>
  </conditionalFormatting>
  <conditionalFormatting sqref="G328">
    <cfRule type="duplicateValues" dxfId="6652" priority="3069"/>
  </conditionalFormatting>
  <conditionalFormatting sqref="G328">
    <cfRule type="duplicateValues" dxfId="6651" priority="3068"/>
  </conditionalFormatting>
  <conditionalFormatting sqref="G328">
    <cfRule type="duplicateValues" dxfId="6650" priority="3067"/>
  </conditionalFormatting>
  <conditionalFormatting sqref="G328">
    <cfRule type="duplicateValues" dxfId="6649" priority="3066"/>
  </conditionalFormatting>
  <conditionalFormatting sqref="G328">
    <cfRule type="duplicateValues" dxfId="6648" priority="3065"/>
  </conditionalFormatting>
  <conditionalFormatting sqref="G328">
    <cfRule type="duplicateValues" dxfId="6647" priority="3064"/>
  </conditionalFormatting>
  <conditionalFormatting sqref="G328">
    <cfRule type="duplicateValues" dxfId="6646" priority="3063"/>
  </conditionalFormatting>
  <conditionalFormatting sqref="G328">
    <cfRule type="duplicateValues" dxfId="6645" priority="3062"/>
  </conditionalFormatting>
  <conditionalFormatting sqref="G328">
    <cfRule type="duplicateValues" dxfId="6644" priority="3061"/>
  </conditionalFormatting>
  <conditionalFormatting sqref="G328">
    <cfRule type="duplicateValues" dxfId="6643" priority="3060"/>
  </conditionalFormatting>
  <conditionalFormatting sqref="G328">
    <cfRule type="duplicateValues" dxfId="6642" priority="3059"/>
  </conditionalFormatting>
  <conditionalFormatting sqref="G328">
    <cfRule type="duplicateValues" dxfId="6641" priority="3058"/>
  </conditionalFormatting>
  <conditionalFormatting sqref="G328">
    <cfRule type="duplicateValues" dxfId="6640" priority="3057"/>
  </conditionalFormatting>
  <conditionalFormatting sqref="G328">
    <cfRule type="duplicateValues" dxfId="6639" priority="3056"/>
  </conditionalFormatting>
  <conditionalFormatting sqref="G328">
    <cfRule type="duplicateValues" dxfId="6638" priority="3055"/>
  </conditionalFormatting>
  <conditionalFormatting sqref="G328">
    <cfRule type="duplicateValues" dxfId="6637" priority="3054"/>
  </conditionalFormatting>
  <conditionalFormatting sqref="G328">
    <cfRule type="duplicateValues" dxfId="6636" priority="3053"/>
  </conditionalFormatting>
  <conditionalFormatting sqref="G328">
    <cfRule type="duplicateValues" dxfId="6635" priority="3052"/>
  </conditionalFormatting>
  <conditionalFormatting sqref="G328">
    <cfRule type="duplicateValues" dxfId="6634" priority="3051"/>
  </conditionalFormatting>
  <conditionalFormatting sqref="G328">
    <cfRule type="duplicateValues" dxfId="6633" priority="3050"/>
  </conditionalFormatting>
  <conditionalFormatting sqref="G328">
    <cfRule type="duplicateValues" dxfId="6632" priority="3049"/>
  </conditionalFormatting>
  <conditionalFormatting sqref="G328">
    <cfRule type="duplicateValues" dxfId="6631" priority="3048"/>
  </conditionalFormatting>
  <conditionalFormatting sqref="G328">
    <cfRule type="duplicateValues" dxfId="6630" priority="3047"/>
  </conditionalFormatting>
  <conditionalFormatting sqref="G328">
    <cfRule type="duplicateValues" dxfId="6629" priority="3046"/>
  </conditionalFormatting>
  <conditionalFormatting sqref="G328">
    <cfRule type="duplicateValues" dxfId="6628" priority="3045"/>
  </conditionalFormatting>
  <conditionalFormatting sqref="G328">
    <cfRule type="duplicateValues" dxfId="6627" priority="3044"/>
  </conditionalFormatting>
  <conditionalFormatting sqref="G328">
    <cfRule type="duplicateValues" dxfId="6626" priority="3043"/>
  </conditionalFormatting>
  <conditionalFormatting sqref="G328">
    <cfRule type="duplicateValues" dxfId="6625" priority="3042"/>
  </conditionalFormatting>
  <conditionalFormatting sqref="G328">
    <cfRule type="duplicateValues" dxfId="6624" priority="3041"/>
  </conditionalFormatting>
  <conditionalFormatting sqref="G328">
    <cfRule type="duplicateValues" dxfId="6623" priority="3040"/>
  </conditionalFormatting>
  <conditionalFormatting sqref="G328">
    <cfRule type="duplicateValues" dxfId="6622" priority="3039"/>
  </conditionalFormatting>
  <conditionalFormatting sqref="G328">
    <cfRule type="duplicateValues" dxfId="6621" priority="3038"/>
  </conditionalFormatting>
  <conditionalFormatting sqref="G328">
    <cfRule type="duplicateValues" dxfId="6620" priority="3037"/>
  </conditionalFormatting>
  <conditionalFormatting sqref="G328">
    <cfRule type="duplicateValues" dxfId="6619" priority="3036"/>
  </conditionalFormatting>
  <conditionalFormatting sqref="G328">
    <cfRule type="duplicateValues" dxfId="6618" priority="3035"/>
  </conditionalFormatting>
  <conditionalFormatting sqref="G328">
    <cfRule type="duplicateValues" dxfId="6617" priority="3034"/>
  </conditionalFormatting>
  <conditionalFormatting sqref="G328">
    <cfRule type="duplicateValues" dxfId="6616" priority="3033"/>
  </conditionalFormatting>
  <conditionalFormatting sqref="G328">
    <cfRule type="duplicateValues" dxfId="6615" priority="3032"/>
  </conditionalFormatting>
  <conditionalFormatting sqref="G328">
    <cfRule type="duplicateValues" dxfId="6614" priority="3031"/>
  </conditionalFormatting>
  <conditionalFormatting sqref="G328">
    <cfRule type="duplicateValues" dxfId="6613" priority="3030"/>
  </conditionalFormatting>
  <conditionalFormatting sqref="G328">
    <cfRule type="duplicateValues" dxfId="6612" priority="3029"/>
  </conditionalFormatting>
  <conditionalFormatting sqref="G328">
    <cfRule type="duplicateValues" dxfId="6611" priority="3028"/>
  </conditionalFormatting>
  <conditionalFormatting sqref="G328">
    <cfRule type="duplicateValues" dxfId="6610" priority="3027"/>
  </conditionalFormatting>
  <conditionalFormatting sqref="G328">
    <cfRule type="duplicateValues" dxfId="6609" priority="3026"/>
  </conditionalFormatting>
  <conditionalFormatting sqref="G328">
    <cfRule type="duplicateValues" dxfId="6608" priority="3025"/>
  </conditionalFormatting>
  <conditionalFormatting sqref="G328">
    <cfRule type="duplicateValues" dxfId="6607" priority="3024"/>
  </conditionalFormatting>
  <conditionalFormatting sqref="G328">
    <cfRule type="duplicateValues" dxfId="6606" priority="3023"/>
  </conditionalFormatting>
  <conditionalFormatting sqref="G328">
    <cfRule type="duplicateValues" dxfId="6605" priority="3022"/>
  </conditionalFormatting>
  <conditionalFormatting sqref="G328">
    <cfRule type="duplicateValues" dxfId="6604" priority="3021"/>
  </conditionalFormatting>
  <conditionalFormatting sqref="G328">
    <cfRule type="duplicateValues" dxfId="6603" priority="3020"/>
  </conditionalFormatting>
  <conditionalFormatting sqref="G328">
    <cfRule type="duplicateValues" dxfId="6602" priority="3019"/>
  </conditionalFormatting>
  <conditionalFormatting sqref="G328">
    <cfRule type="duplicateValues" dxfId="6601" priority="3018"/>
  </conditionalFormatting>
  <conditionalFormatting sqref="G328">
    <cfRule type="duplicateValues" dxfId="6600" priority="3017"/>
  </conditionalFormatting>
  <conditionalFormatting sqref="G328">
    <cfRule type="duplicateValues" dxfId="6599" priority="3016"/>
  </conditionalFormatting>
  <conditionalFormatting sqref="G328">
    <cfRule type="duplicateValues" dxfId="6598" priority="3015"/>
  </conditionalFormatting>
  <conditionalFormatting sqref="G328">
    <cfRule type="duplicateValues" dxfId="6597" priority="3014"/>
  </conditionalFormatting>
  <conditionalFormatting sqref="G328">
    <cfRule type="duplicateValues" dxfId="6596" priority="3013"/>
  </conditionalFormatting>
  <conditionalFormatting sqref="G328">
    <cfRule type="duplicateValues" dxfId="6595" priority="3012"/>
  </conditionalFormatting>
  <conditionalFormatting sqref="G329">
    <cfRule type="duplicateValues" dxfId="6594" priority="3011"/>
  </conditionalFormatting>
  <conditionalFormatting sqref="G327">
    <cfRule type="duplicateValues" dxfId="6593" priority="3010"/>
  </conditionalFormatting>
  <conditionalFormatting sqref="G327">
    <cfRule type="duplicateValues" dxfId="6592" priority="3009"/>
  </conditionalFormatting>
  <conditionalFormatting sqref="G327">
    <cfRule type="duplicateValues" dxfId="6591" priority="3008"/>
  </conditionalFormatting>
  <conditionalFormatting sqref="G327">
    <cfRule type="duplicateValues" dxfId="6590" priority="3007"/>
  </conditionalFormatting>
  <conditionalFormatting sqref="G327">
    <cfRule type="duplicateValues" dxfId="6589" priority="3006"/>
  </conditionalFormatting>
  <conditionalFormatting sqref="G327">
    <cfRule type="duplicateValues" dxfId="6588" priority="3005"/>
  </conditionalFormatting>
  <conditionalFormatting sqref="G327">
    <cfRule type="duplicateValues" dxfId="6587" priority="3004"/>
  </conditionalFormatting>
  <conditionalFormatting sqref="G327">
    <cfRule type="duplicateValues" dxfId="6586" priority="3003"/>
  </conditionalFormatting>
  <conditionalFormatting sqref="G327">
    <cfRule type="duplicateValues" dxfId="6585" priority="3002"/>
  </conditionalFormatting>
  <conditionalFormatting sqref="G327">
    <cfRule type="duplicateValues" dxfId="6584" priority="3001"/>
  </conditionalFormatting>
  <conditionalFormatting sqref="G327">
    <cfRule type="duplicateValues" dxfId="6583" priority="3000"/>
  </conditionalFormatting>
  <conditionalFormatting sqref="G327">
    <cfRule type="duplicateValues" dxfId="6582" priority="2999"/>
  </conditionalFormatting>
  <conditionalFormatting sqref="G327">
    <cfRule type="duplicateValues" dxfId="6581" priority="2998"/>
  </conditionalFormatting>
  <conditionalFormatting sqref="G327">
    <cfRule type="duplicateValues" dxfId="6580" priority="2997"/>
  </conditionalFormatting>
  <conditionalFormatting sqref="G327">
    <cfRule type="duplicateValues" dxfId="6579" priority="2996"/>
  </conditionalFormatting>
  <conditionalFormatting sqref="G327">
    <cfRule type="duplicateValues" dxfId="6578" priority="2995"/>
  </conditionalFormatting>
  <conditionalFormatting sqref="G327">
    <cfRule type="duplicateValues" dxfId="6577" priority="2994"/>
  </conditionalFormatting>
  <conditionalFormatting sqref="G327">
    <cfRule type="duplicateValues" dxfId="6576" priority="2993"/>
  </conditionalFormatting>
  <conditionalFormatting sqref="G327">
    <cfRule type="duplicateValues" dxfId="6575" priority="2992"/>
  </conditionalFormatting>
  <conditionalFormatting sqref="G327">
    <cfRule type="duplicateValues" dxfId="6574" priority="2991"/>
  </conditionalFormatting>
  <conditionalFormatting sqref="G327">
    <cfRule type="duplicateValues" dxfId="6573" priority="2990"/>
  </conditionalFormatting>
  <conditionalFormatting sqref="G327">
    <cfRule type="duplicateValues" dxfId="6572" priority="2989"/>
  </conditionalFormatting>
  <conditionalFormatting sqref="G327">
    <cfRule type="duplicateValues" dxfId="6571" priority="2988"/>
  </conditionalFormatting>
  <conditionalFormatting sqref="G327">
    <cfRule type="duplicateValues" dxfId="6570" priority="2987"/>
  </conditionalFormatting>
  <conditionalFormatting sqref="G327">
    <cfRule type="duplicateValues" dxfId="6569" priority="2986"/>
  </conditionalFormatting>
  <conditionalFormatting sqref="G327">
    <cfRule type="duplicateValues" dxfId="6568" priority="2985"/>
  </conditionalFormatting>
  <conditionalFormatting sqref="G327">
    <cfRule type="duplicateValues" dxfId="6567" priority="2984"/>
  </conditionalFormatting>
  <conditionalFormatting sqref="G327">
    <cfRule type="duplicateValues" dxfId="6566" priority="2983"/>
  </conditionalFormatting>
  <conditionalFormatting sqref="G327">
    <cfRule type="duplicateValues" dxfId="6565" priority="2982"/>
  </conditionalFormatting>
  <conditionalFormatting sqref="G327">
    <cfRule type="duplicateValues" dxfId="6564" priority="2981"/>
  </conditionalFormatting>
  <conditionalFormatting sqref="G327">
    <cfRule type="duplicateValues" dxfId="6563" priority="2980"/>
  </conditionalFormatting>
  <conditionalFormatting sqref="G327">
    <cfRule type="duplicateValues" dxfId="6562" priority="2979"/>
  </conditionalFormatting>
  <conditionalFormatting sqref="G327">
    <cfRule type="duplicateValues" dxfId="6561" priority="2978"/>
  </conditionalFormatting>
  <conditionalFormatting sqref="G327">
    <cfRule type="duplicateValues" dxfId="6560" priority="2977"/>
  </conditionalFormatting>
  <conditionalFormatting sqref="G327">
    <cfRule type="duplicateValues" dxfId="6559" priority="2976"/>
  </conditionalFormatting>
  <conditionalFormatting sqref="G327">
    <cfRule type="duplicateValues" dxfId="6558" priority="2975"/>
  </conditionalFormatting>
  <conditionalFormatting sqref="G327">
    <cfRule type="duplicateValues" dxfId="6557" priority="2974"/>
  </conditionalFormatting>
  <conditionalFormatting sqref="G327">
    <cfRule type="duplicateValues" dxfId="6556" priority="2973"/>
  </conditionalFormatting>
  <conditionalFormatting sqref="G327">
    <cfRule type="duplicateValues" dxfId="6555" priority="2972"/>
  </conditionalFormatting>
  <conditionalFormatting sqref="G327">
    <cfRule type="duplicateValues" dxfId="6554" priority="2971"/>
  </conditionalFormatting>
  <conditionalFormatting sqref="G327">
    <cfRule type="duplicateValues" dxfId="6553" priority="2970"/>
  </conditionalFormatting>
  <conditionalFormatting sqref="G327">
    <cfRule type="duplicateValues" dxfId="6552" priority="2969"/>
  </conditionalFormatting>
  <conditionalFormatting sqref="G327">
    <cfRule type="duplicateValues" dxfId="6551" priority="2968"/>
  </conditionalFormatting>
  <conditionalFormatting sqref="G327">
    <cfRule type="duplicateValues" dxfId="6550" priority="2967"/>
  </conditionalFormatting>
  <conditionalFormatting sqref="G327">
    <cfRule type="duplicateValues" dxfId="6549" priority="2966"/>
  </conditionalFormatting>
  <conditionalFormatting sqref="G327">
    <cfRule type="duplicateValues" dxfId="6548" priority="2965"/>
  </conditionalFormatting>
  <conditionalFormatting sqref="G327">
    <cfRule type="duplicateValues" dxfId="6547" priority="2964"/>
  </conditionalFormatting>
  <conditionalFormatting sqref="G327">
    <cfRule type="duplicateValues" dxfId="6546" priority="2963"/>
  </conditionalFormatting>
  <conditionalFormatting sqref="G327">
    <cfRule type="duplicateValues" dxfId="6545" priority="2962"/>
  </conditionalFormatting>
  <conditionalFormatting sqref="G327">
    <cfRule type="duplicateValues" dxfId="6544" priority="2961"/>
  </conditionalFormatting>
  <conditionalFormatting sqref="G327">
    <cfRule type="duplicateValues" dxfId="6543" priority="2960"/>
  </conditionalFormatting>
  <conditionalFormatting sqref="G327">
    <cfRule type="duplicateValues" dxfId="6542" priority="2959"/>
  </conditionalFormatting>
  <conditionalFormatting sqref="G327">
    <cfRule type="duplicateValues" dxfId="6541" priority="2958"/>
  </conditionalFormatting>
  <conditionalFormatting sqref="G327">
    <cfRule type="duplicateValues" dxfId="6540" priority="2957"/>
  </conditionalFormatting>
  <conditionalFormatting sqref="G327">
    <cfRule type="duplicateValues" dxfId="6539" priority="2956"/>
  </conditionalFormatting>
  <conditionalFormatting sqref="G327">
    <cfRule type="duplicateValues" dxfId="6538" priority="2955"/>
  </conditionalFormatting>
  <conditionalFormatting sqref="G327">
    <cfRule type="duplicateValues" dxfId="6537" priority="2954"/>
  </conditionalFormatting>
  <conditionalFormatting sqref="G327">
    <cfRule type="duplicateValues" dxfId="6536" priority="2953"/>
  </conditionalFormatting>
  <conditionalFormatting sqref="G327">
    <cfRule type="duplicateValues" dxfId="6535" priority="2952"/>
  </conditionalFormatting>
  <conditionalFormatting sqref="G327">
    <cfRule type="duplicateValues" dxfId="6534" priority="2951"/>
  </conditionalFormatting>
  <conditionalFormatting sqref="G327">
    <cfRule type="duplicateValues" dxfId="6533" priority="2950"/>
  </conditionalFormatting>
  <conditionalFormatting sqref="G327">
    <cfRule type="duplicateValues" dxfId="6532" priority="2949"/>
  </conditionalFormatting>
  <conditionalFormatting sqref="G327">
    <cfRule type="duplicateValues" dxfId="6531" priority="2948"/>
  </conditionalFormatting>
  <conditionalFormatting sqref="G327">
    <cfRule type="duplicateValues" dxfId="6530" priority="2947"/>
  </conditionalFormatting>
  <conditionalFormatting sqref="G327">
    <cfRule type="duplicateValues" dxfId="6529" priority="2946"/>
  </conditionalFormatting>
  <conditionalFormatting sqref="G327">
    <cfRule type="duplicateValues" dxfId="6528" priority="2945"/>
  </conditionalFormatting>
  <conditionalFormatting sqref="G327">
    <cfRule type="duplicateValues" dxfId="6527" priority="2944"/>
  </conditionalFormatting>
  <conditionalFormatting sqref="G327">
    <cfRule type="duplicateValues" dxfId="6526" priority="2943"/>
  </conditionalFormatting>
  <conditionalFormatting sqref="G327">
    <cfRule type="duplicateValues" dxfId="6525" priority="2942"/>
  </conditionalFormatting>
  <conditionalFormatting sqref="G328">
    <cfRule type="duplicateValues" dxfId="6524" priority="2941"/>
  </conditionalFormatting>
  <conditionalFormatting sqref="G327">
    <cfRule type="duplicateValues" dxfId="6523" priority="2940"/>
  </conditionalFormatting>
  <conditionalFormatting sqref="G327">
    <cfRule type="duplicateValues" dxfId="6522" priority="2939"/>
  </conditionalFormatting>
  <conditionalFormatting sqref="G327">
    <cfRule type="duplicateValues" dxfId="6521" priority="2938"/>
  </conditionalFormatting>
  <conditionalFormatting sqref="G327">
    <cfRule type="duplicateValues" dxfId="6520" priority="2937"/>
  </conditionalFormatting>
  <conditionalFormatting sqref="G327">
    <cfRule type="duplicateValues" dxfId="6519" priority="2936"/>
  </conditionalFormatting>
  <conditionalFormatting sqref="G327">
    <cfRule type="duplicateValues" dxfId="6518" priority="2935"/>
  </conditionalFormatting>
  <conditionalFormatting sqref="G327">
    <cfRule type="duplicateValues" dxfId="6517" priority="2934"/>
  </conditionalFormatting>
  <conditionalFormatting sqref="G327">
    <cfRule type="duplicateValues" dxfId="6516" priority="2933"/>
  </conditionalFormatting>
  <conditionalFormatting sqref="G327">
    <cfRule type="duplicateValues" dxfId="6515" priority="2932"/>
  </conditionalFormatting>
  <conditionalFormatting sqref="G327">
    <cfRule type="duplicateValues" dxfId="6514" priority="2931"/>
  </conditionalFormatting>
  <conditionalFormatting sqref="G327">
    <cfRule type="duplicateValues" dxfId="6513" priority="2930"/>
  </conditionalFormatting>
  <conditionalFormatting sqref="G327">
    <cfRule type="duplicateValues" dxfId="6512" priority="2929"/>
  </conditionalFormatting>
  <conditionalFormatting sqref="G327">
    <cfRule type="duplicateValues" dxfId="6511" priority="2928"/>
  </conditionalFormatting>
  <conditionalFormatting sqref="G327">
    <cfRule type="duplicateValues" dxfId="6510" priority="2927"/>
  </conditionalFormatting>
  <conditionalFormatting sqref="G327">
    <cfRule type="duplicateValues" dxfId="6509" priority="2926"/>
  </conditionalFormatting>
  <conditionalFormatting sqref="G327">
    <cfRule type="duplicateValues" dxfId="6508" priority="2925"/>
  </conditionalFormatting>
  <conditionalFormatting sqref="G327">
    <cfRule type="duplicateValues" dxfId="6507" priority="2924"/>
  </conditionalFormatting>
  <conditionalFormatting sqref="G327">
    <cfRule type="duplicateValues" dxfId="6506" priority="2923"/>
  </conditionalFormatting>
  <conditionalFormatting sqref="G327">
    <cfRule type="duplicateValues" dxfId="6505" priority="2922"/>
  </conditionalFormatting>
  <conditionalFormatting sqref="G327">
    <cfRule type="duplicateValues" dxfId="6504" priority="2921"/>
  </conditionalFormatting>
  <conditionalFormatting sqref="G327">
    <cfRule type="duplicateValues" dxfId="6503" priority="2920"/>
  </conditionalFormatting>
  <conditionalFormatting sqref="G327">
    <cfRule type="duplicateValues" dxfId="6502" priority="2919"/>
  </conditionalFormatting>
  <conditionalFormatting sqref="G327">
    <cfRule type="duplicateValues" dxfId="6501" priority="2918"/>
  </conditionalFormatting>
  <conditionalFormatting sqref="G327">
    <cfRule type="duplicateValues" dxfId="6500" priority="2917"/>
  </conditionalFormatting>
  <conditionalFormatting sqref="G327">
    <cfRule type="duplicateValues" dxfId="6499" priority="2916"/>
  </conditionalFormatting>
  <conditionalFormatting sqref="G327">
    <cfRule type="duplicateValues" dxfId="6498" priority="2915"/>
  </conditionalFormatting>
  <conditionalFormatting sqref="G327">
    <cfRule type="duplicateValues" dxfId="6497" priority="2914"/>
  </conditionalFormatting>
  <conditionalFormatting sqref="G327">
    <cfRule type="duplicateValues" dxfId="6496" priority="2913"/>
  </conditionalFormatting>
  <conditionalFormatting sqref="G327">
    <cfRule type="duplicateValues" dxfId="6495" priority="2912"/>
  </conditionalFormatting>
  <conditionalFormatting sqref="G327">
    <cfRule type="duplicateValues" dxfId="6494" priority="2911"/>
  </conditionalFormatting>
  <conditionalFormatting sqref="G327">
    <cfRule type="duplicateValues" dxfId="6493" priority="2910"/>
  </conditionalFormatting>
  <conditionalFormatting sqref="G327">
    <cfRule type="duplicateValues" dxfId="6492" priority="2909"/>
  </conditionalFormatting>
  <conditionalFormatting sqref="G327">
    <cfRule type="duplicateValues" dxfId="6491" priority="2908"/>
  </conditionalFormatting>
  <conditionalFormatting sqref="G327">
    <cfRule type="duplicateValues" dxfId="6490" priority="2907"/>
  </conditionalFormatting>
  <conditionalFormatting sqref="G327">
    <cfRule type="duplicateValues" dxfId="6489" priority="2906"/>
  </conditionalFormatting>
  <conditionalFormatting sqref="G327">
    <cfRule type="duplicateValues" dxfId="6488" priority="2905"/>
  </conditionalFormatting>
  <conditionalFormatting sqref="G327">
    <cfRule type="duplicateValues" dxfId="6487" priority="2904"/>
  </conditionalFormatting>
  <conditionalFormatting sqref="G327">
    <cfRule type="duplicateValues" dxfId="6486" priority="2903"/>
  </conditionalFormatting>
  <conditionalFormatting sqref="G327">
    <cfRule type="duplicateValues" dxfId="6485" priority="2902"/>
  </conditionalFormatting>
  <conditionalFormatting sqref="G327">
    <cfRule type="duplicateValues" dxfId="6484" priority="2901"/>
  </conditionalFormatting>
  <conditionalFormatting sqref="G327">
    <cfRule type="duplicateValues" dxfId="6483" priority="2900"/>
  </conditionalFormatting>
  <conditionalFormatting sqref="G327">
    <cfRule type="duplicateValues" dxfId="6482" priority="2899"/>
  </conditionalFormatting>
  <conditionalFormatting sqref="G327">
    <cfRule type="duplicateValues" dxfId="6481" priority="2898"/>
  </conditionalFormatting>
  <conditionalFormatting sqref="G327">
    <cfRule type="duplicateValues" dxfId="6480" priority="2897"/>
  </conditionalFormatting>
  <conditionalFormatting sqref="G327">
    <cfRule type="duplicateValues" dxfId="6479" priority="2896"/>
  </conditionalFormatting>
  <conditionalFormatting sqref="G327">
    <cfRule type="duplicateValues" dxfId="6478" priority="2895"/>
  </conditionalFormatting>
  <conditionalFormatting sqref="G327">
    <cfRule type="duplicateValues" dxfId="6477" priority="2894"/>
  </conditionalFormatting>
  <conditionalFormatting sqref="G327">
    <cfRule type="duplicateValues" dxfId="6476" priority="2893"/>
  </conditionalFormatting>
  <conditionalFormatting sqref="G327">
    <cfRule type="duplicateValues" dxfId="6475" priority="2892"/>
  </conditionalFormatting>
  <conditionalFormatting sqref="G327">
    <cfRule type="duplicateValues" dxfId="6474" priority="2891"/>
  </conditionalFormatting>
  <conditionalFormatting sqref="G327">
    <cfRule type="duplicateValues" dxfId="6473" priority="2890"/>
  </conditionalFormatting>
  <conditionalFormatting sqref="G327">
    <cfRule type="duplicateValues" dxfId="6472" priority="2889"/>
  </conditionalFormatting>
  <conditionalFormatting sqref="G327">
    <cfRule type="duplicateValues" dxfId="6471" priority="2888"/>
  </conditionalFormatting>
  <conditionalFormatting sqref="G327">
    <cfRule type="duplicateValues" dxfId="6470" priority="2887"/>
  </conditionalFormatting>
  <conditionalFormatting sqref="G327">
    <cfRule type="duplicateValues" dxfId="6469" priority="2886"/>
  </conditionalFormatting>
  <conditionalFormatting sqref="G327">
    <cfRule type="duplicateValues" dxfId="6468" priority="2885"/>
  </conditionalFormatting>
  <conditionalFormatting sqref="G327">
    <cfRule type="duplicateValues" dxfId="6467" priority="2884"/>
  </conditionalFormatting>
  <conditionalFormatting sqref="G327">
    <cfRule type="duplicateValues" dxfId="6466" priority="2883"/>
  </conditionalFormatting>
  <conditionalFormatting sqref="G327">
    <cfRule type="duplicateValues" dxfId="6465" priority="2882"/>
  </conditionalFormatting>
  <conditionalFormatting sqref="G327">
    <cfRule type="duplicateValues" dxfId="6464" priority="2881"/>
  </conditionalFormatting>
  <conditionalFormatting sqref="G327">
    <cfRule type="duplicateValues" dxfId="6463" priority="2880"/>
  </conditionalFormatting>
  <conditionalFormatting sqref="G327">
    <cfRule type="duplicateValues" dxfId="6462" priority="2879"/>
  </conditionalFormatting>
  <conditionalFormatting sqref="G327">
    <cfRule type="duplicateValues" dxfId="6461" priority="2878"/>
  </conditionalFormatting>
  <conditionalFormatting sqref="G327">
    <cfRule type="duplicateValues" dxfId="6460" priority="2877"/>
  </conditionalFormatting>
  <conditionalFormatting sqref="G327">
    <cfRule type="duplicateValues" dxfId="6459" priority="2876"/>
  </conditionalFormatting>
  <conditionalFormatting sqref="G327">
    <cfRule type="duplicateValues" dxfId="6458" priority="2875"/>
  </conditionalFormatting>
  <conditionalFormatting sqref="G327">
    <cfRule type="duplicateValues" dxfId="6457" priority="2874"/>
  </conditionalFormatting>
  <conditionalFormatting sqref="G327">
    <cfRule type="duplicateValues" dxfId="6456" priority="2873"/>
  </conditionalFormatting>
  <conditionalFormatting sqref="G327">
    <cfRule type="duplicateValues" dxfId="6455" priority="2872"/>
  </conditionalFormatting>
  <conditionalFormatting sqref="G328">
    <cfRule type="duplicateValues" dxfId="6454" priority="2871"/>
  </conditionalFormatting>
  <conditionalFormatting sqref="G326">
    <cfRule type="duplicateValues" dxfId="6453" priority="2870"/>
  </conditionalFormatting>
  <conditionalFormatting sqref="G326">
    <cfRule type="duplicateValues" dxfId="6452" priority="2869"/>
  </conditionalFormatting>
  <conditionalFormatting sqref="G326">
    <cfRule type="duplicateValues" dxfId="6451" priority="2868"/>
  </conditionalFormatting>
  <conditionalFormatting sqref="G326">
    <cfRule type="duplicateValues" dxfId="6450" priority="2867"/>
  </conditionalFormatting>
  <conditionalFormatting sqref="G326">
    <cfRule type="duplicateValues" dxfId="6449" priority="2866"/>
  </conditionalFormatting>
  <conditionalFormatting sqref="G326">
    <cfRule type="duplicateValues" dxfId="6448" priority="2865"/>
  </conditionalFormatting>
  <conditionalFormatting sqref="G326">
    <cfRule type="duplicateValues" dxfId="6447" priority="2864"/>
  </conditionalFormatting>
  <conditionalFormatting sqref="G326">
    <cfRule type="duplicateValues" dxfId="6446" priority="2863"/>
  </conditionalFormatting>
  <conditionalFormatting sqref="G326">
    <cfRule type="duplicateValues" dxfId="6445" priority="2862"/>
  </conditionalFormatting>
  <conditionalFormatting sqref="G326">
    <cfRule type="duplicateValues" dxfId="6444" priority="2861"/>
  </conditionalFormatting>
  <conditionalFormatting sqref="G326">
    <cfRule type="duplicateValues" dxfId="6443" priority="2860"/>
  </conditionalFormatting>
  <conditionalFormatting sqref="G326">
    <cfRule type="duplicateValues" dxfId="6442" priority="2859"/>
  </conditionalFormatting>
  <conditionalFormatting sqref="G326">
    <cfRule type="duplicateValues" dxfId="6441" priority="2858"/>
  </conditionalFormatting>
  <conditionalFormatting sqref="G326">
    <cfRule type="duplicateValues" dxfId="6440" priority="2857"/>
  </conditionalFormatting>
  <conditionalFormatting sqref="G326">
    <cfRule type="duplicateValues" dxfId="6439" priority="2856"/>
  </conditionalFormatting>
  <conditionalFormatting sqref="G326">
    <cfRule type="duplicateValues" dxfId="6438" priority="2855"/>
  </conditionalFormatting>
  <conditionalFormatting sqref="G326">
    <cfRule type="duplicateValues" dxfId="6437" priority="2854"/>
  </conditionalFormatting>
  <conditionalFormatting sqref="G326">
    <cfRule type="duplicateValues" dxfId="6436" priority="2853"/>
  </conditionalFormatting>
  <conditionalFormatting sqref="G326">
    <cfRule type="duplicateValues" dxfId="6435" priority="2852"/>
  </conditionalFormatting>
  <conditionalFormatting sqref="G326">
    <cfRule type="duplicateValues" dxfId="6434" priority="2851"/>
  </conditionalFormatting>
  <conditionalFormatting sqref="G326">
    <cfRule type="duplicateValues" dxfId="6433" priority="2850"/>
  </conditionalFormatting>
  <conditionalFormatting sqref="G326">
    <cfRule type="duplicateValues" dxfId="6432" priority="2849"/>
  </conditionalFormatting>
  <conditionalFormatting sqref="G326">
    <cfRule type="duplicateValues" dxfId="6431" priority="2848"/>
  </conditionalFormatting>
  <conditionalFormatting sqref="G326">
    <cfRule type="duplicateValues" dxfId="6430" priority="2847"/>
  </conditionalFormatting>
  <conditionalFormatting sqref="G326">
    <cfRule type="duplicateValues" dxfId="6429" priority="2846"/>
  </conditionalFormatting>
  <conditionalFormatting sqref="G326">
    <cfRule type="duplicateValues" dxfId="6428" priority="2845"/>
  </conditionalFormatting>
  <conditionalFormatting sqref="G326">
    <cfRule type="duplicateValues" dxfId="6427" priority="2844"/>
  </conditionalFormatting>
  <conditionalFormatting sqref="G326">
    <cfRule type="duplicateValues" dxfId="6426" priority="2843"/>
  </conditionalFormatting>
  <conditionalFormatting sqref="G326">
    <cfRule type="duplicateValues" dxfId="6425" priority="2842"/>
  </conditionalFormatting>
  <conditionalFormatting sqref="G326">
    <cfRule type="duplicateValues" dxfId="6424" priority="2841"/>
  </conditionalFormatting>
  <conditionalFormatting sqref="G326">
    <cfRule type="duplicateValues" dxfId="6423" priority="2840"/>
  </conditionalFormatting>
  <conditionalFormatting sqref="G326">
    <cfRule type="duplicateValues" dxfId="6422" priority="2839"/>
  </conditionalFormatting>
  <conditionalFormatting sqref="G326">
    <cfRule type="duplicateValues" dxfId="6421" priority="2838"/>
  </conditionalFormatting>
  <conditionalFormatting sqref="G326">
    <cfRule type="duplicateValues" dxfId="6420" priority="2837"/>
  </conditionalFormatting>
  <conditionalFormatting sqref="G326">
    <cfRule type="duplicateValues" dxfId="6419" priority="2836"/>
  </conditionalFormatting>
  <conditionalFormatting sqref="G326">
    <cfRule type="duplicateValues" dxfId="6418" priority="2835"/>
  </conditionalFormatting>
  <conditionalFormatting sqref="G326">
    <cfRule type="duplicateValues" dxfId="6417" priority="2834"/>
  </conditionalFormatting>
  <conditionalFormatting sqref="G326">
    <cfRule type="duplicateValues" dxfId="6416" priority="2833"/>
  </conditionalFormatting>
  <conditionalFormatting sqref="G326">
    <cfRule type="duplicateValues" dxfId="6415" priority="2832"/>
  </conditionalFormatting>
  <conditionalFormatting sqref="G326">
    <cfRule type="duplicateValues" dxfId="6414" priority="2831"/>
  </conditionalFormatting>
  <conditionalFormatting sqref="G326">
    <cfRule type="duplicateValues" dxfId="6413" priority="2830"/>
  </conditionalFormatting>
  <conditionalFormatting sqref="G326">
    <cfRule type="duplicateValues" dxfId="6412" priority="2829"/>
  </conditionalFormatting>
  <conditionalFormatting sqref="G326">
    <cfRule type="duplicateValues" dxfId="6411" priority="2828"/>
  </conditionalFormatting>
  <conditionalFormatting sqref="G326">
    <cfRule type="duplicateValues" dxfId="6410" priority="2827"/>
  </conditionalFormatting>
  <conditionalFormatting sqref="G326">
    <cfRule type="duplicateValues" dxfId="6409" priority="2826"/>
  </conditionalFormatting>
  <conditionalFormatting sqref="G326">
    <cfRule type="duplicateValues" dxfId="6408" priority="2825"/>
  </conditionalFormatting>
  <conditionalFormatting sqref="G326">
    <cfRule type="duplicateValues" dxfId="6407" priority="2824"/>
  </conditionalFormatting>
  <conditionalFormatting sqref="G326">
    <cfRule type="duplicateValues" dxfId="6406" priority="2823"/>
  </conditionalFormatting>
  <conditionalFormatting sqref="G326">
    <cfRule type="duplicateValues" dxfId="6405" priority="2822"/>
  </conditionalFormatting>
  <conditionalFormatting sqref="G326">
    <cfRule type="duplicateValues" dxfId="6404" priority="2821"/>
  </conditionalFormatting>
  <conditionalFormatting sqref="G326">
    <cfRule type="duplicateValues" dxfId="6403" priority="2820"/>
  </conditionalFormatting>
  <conditionalFormatting sqref="G326">
    <cfRule type="duplicateValues" dxfId="6402" priority="2819"/>
  </conditionalFormatting>
  <conditionalFormatting sqref="G326">
    <cfRule type="duplicateValues" dxfId="6401" priority="2818"/>
  </conditionalFormatting>
  <conditionalFormatting sqref="G326">
    <cfRule type="duplicateValues" dxfId="6400" priority="2817"/>
  </conditionalFormatting>
  <conditionalFormatting sqref="G326">
    <cfRule type="duplicateValues" dxfId="6399" priority="2816"/>
  </conditionalFormatting>
  <conditionalFormatting sqref="G326">
    <cfRule type="duplicateValues" dxfId="6398" priority="2815"/>
  </conditionalFormatting>
  <conditionalFormatting sqref="G326">
    <cfRule type="duplicateValues" dxfId="6397" priority="2814"/>
  </conditionalFormatting>
  <conditionalFormatting sqref="G326">
    <cfRule type="duplicateValues" dxfId="6396" priority="2813"/>
  </conditionalFormatting>
  <conditionalFormatting sqref="G326">
    <cfRule type="duplicateValues" dxfId="6395" priority="2812"/>
  </conditionalFormatting>
  <conditionalFormatting sqref="G326">
    <cfRule type="duplicateValues" dxfId="6394" priority="2811"/>
  </conditionalFormatting>
  <conditionalFormatting sqref="G326">
    <cfRule type="duplicateValues" dxfId="6393" priority="2810"/>
  </conditionalFormatting>
  <conditionalFormatting sqref="G326">
    <cfRule type="duplicateValues" dxfId="6392" priority="2809"/>
  </conditionalFormatting>
  <conditionalFormatting sqref="G326">
    <cfRule type="duplicateValues" dxfId="6391" priority="2808"/>
  </conditionalFormatting>
  <conditionalFormatting sqref="G326">
    <cfRule type="duplicateValues" dxfId="6390" priority="2807"/>
  </conditionalFormatting>
  <conditionalFormatting sqref="G326">
    <cfRule type="duplicateValues" dxfId="6389" priority="2806"/>
  </conditionalFormatting>
  <conditionalFormatting sqref="G326">
    <cfRule type="duplicateValues" dxfId="6388" priority="2805"/>
  </conditionalFormatting>
  <conditionalFormatting sqref="G326">
    <cfRule type="duplicateValues" dxfId="6387" priority="2804"/>
  </conditionalFormatting>
  <conditionalFormatting sqref="G326">
    <cfRule type="duplicateValues" dxfId="6386" priority="2803"/>
  </conditionalFormatting>
  <conditionalFormatting sqref="G326">
    <cfRule type="duplicateValues" dxfId="6385" priority="2802"/>
  </conditionalFormatting>
  <conditionalFormatting sqref="G327">
    <cfRule type="duplicateValues" dxfId="6384" priority="2801"/>
  </conditionalFormatting>
  <conditionalFormatting sqref="G342">
    <cfRule type="duplicateValues" dxfId="6383" priority="2800"/>
  </conditionalFormatting>
  <conditionalFormatting sqref="G342">
    <cfRule type="duplicateValues" dxfId="6382" priority="2799"/>
  </conditionalFormatting>
  <conditionalFormatting sqref="G342">
    <cfRule type="duplicateValues" dxfId="6381" priority="2798"/>
  </conditionalFormatting>
  <conditionalFormatting sqref="G342">
    <cfRule type="duplicateValues" dxfId="6380" priority="2797"/>
  </conditionalFormatting>
  <conditionalFormatting sqref="G342">
    <cfRule type="duplicateValues" dxfId="6379" priority="2796"/>
  </conditionalFormatting>
  <conditionalFormatting sqref="G342">
    <cfRule type="duplicateValues" dxfId="6378" priority="2795"/>
  </conditionalFormatting>
  <conditionalFormatting sqref="G342">
    <cfRule type="duplicateValues" dxfId="6377" priority="2794"/>
  </conditionalFormatting>
  <conditionalFormatting sqref="G342">
    <cfRule type="duplicateValues" dxfId="6376" priority="2793"/>
  </conditionalFormatting>
  <conditionalFormatting sqref="G342">
    <cfRule type="duplicateValues" dxfId="6375" priority="2792"/>
  </conditionalFormatting>
  <conditionalFormatting sqref="G342">
    <cfRule type="duplicateValues" dxfId="6374" priority="2791"/>
  </conditionalFormatting>
  <conditionalFormatting sqref="G342">
    <cfRule type="duplicateValues" dxfId="6373" priority="2790"/>
  </conditionalFormatting>
  <conditionalFormatting sqref="G342">
    <cfRule type="duplicateValues" dxfId="6372" priority="2789"/>
  </conditionalFormatting>
  <conditionalFormatting sqref="G342">
    <cfRule type="duplicateValues" dxfId="6371" priority="2788"/>
  </conditionalFormatting>
  <conditionalFormatting sqref="G342">
    <cfRule type="duplicateValues" dxfId="6370" priority="2787"/>
  </conditionalFormatting>
  <conditionalFormatting sqref="G342">
    <cfRule type="duplicateValues" dxfId="6369" priority="2786"/>
  </conditionalFormatting>
  <conditionalFormatting sqref="G342">
    <cfRule type="duplicateValues" dxfId="6368" priority="2785"/>
  </conditionalFormatting>
  <conditionalFormatting sqref="G342">
    <cfRule type="duplicateValues" dxfId="6367" priority="2784"/>
  </conditionalFormatting>
  <conditionalFormatting sqref="G342">
    <cfRule type="duplicateValues" dxfId="6366" priority="2783"/>
  </conditionalFormatting>
  <conditionalFormatting sqref="G342">
    <cfRule type="duplicateValues" dxfId="6365" priority="2782"/>
  </conditionalFormatting>
  <conditionalFormatting sqref="G342">
    <cfRule type="duplicateValues" dxfId="6364" priority="2781"/>
  </conditionalFormatting>
  <conditionalFormatting sqref="G342">
    <cfRule type="duplicateValues" dxfId="6363" priority="2780"/>
  </conditionalFormatting>
  <conditionalFormatting sqref="G342">
    <cfRule type="duplicateValues" dxfId="6362" priority="2779"/>
  </conditionalFormatting>
  <conditionalFormatting sqref="G342">
    <cfRule type="duplicateValues" dxfId="6361" priority="2778"/>
  </conditionalFormatting>
  <conditionalFormatting sqref="G342">
    <cfRule type="duplicateValues" dxfId="6360" priority="2777"/>
  </conditionalFormatting>
  <conditionalFormatting sqref="G342">
    <cfRule type="duplicateValues" dxfId="6359" priority="2776"/>
  </conditionalFormatting>
  <conditionalFormatting sqref="G342">
    <cfRule type="duplicateValues" dxfId="6358" priority="2775"/>
  </conditionalFormatting>
  <conditionalFormatting sqref="G342">
    <cfRule type="duplicateValues" dxfId="6357" priority="2774"/>
  </conditionalFormatting>
  <conditionalFormatting sqref="G342">
    <cfRule type="duplicateValues" dxfId="6356" priority="2773"/>
  </conditionalFormatting>
  <conditionalFormatting sqref="G342">
    <cfRule type="duplicateValues" dxfId="6355" priority="2772"/>
  </conditionalFormatting>
  <conditionalFormatting sqref="G342">
    <cfRule type="duplicateValues" dxfId="6354" priority="2771"/>
  </conditionalFormatting>
  <conditionalFormatting sqref="G342">
    <cfRule type="duplicateValues" dxfId="6353" priority="2770"/>
  </conditionalFormatting>
  <conditionalFormatting sqref="G342">
    <cfRule type="duplicateValues" dxfId="6352" priority="2769"/>
  </conditionalFormatting>
  <conditionalFormatting sqref="G342">
    <cfRule type="duplicateValues" dxfId="6351" priority="2768"/>
  </conditionalFormatting>
  <conditionalFormatting sqref="G342">
    <cfRule type="duplicateValues" dxfId="6350" priority="2767"/>
  </conditionalFormatting>
  <conditionalFormatting sqref="G342">
    <cfRule type="duplicateValues" dxfId="6349" priority="2766"/>
  </conditionalFormatting>
  <conditionalFormatting sqref="G342">
    <cfRule type="duplicateValues" dxfId="6348" priority="2765"/>
  </conditionalFormatting>
  <conditionalFormatting sqref="G342">
    <cfRule type="duplicateValues" dxfId="6347" priority="2764"/>
  </conditionalFormatting>
  <conditionalFormatting sqref="G342">
    <cfRule type="duplicateValues" dxfId="6346" priority="2763"/>
  </conditionalFormatting>
  <conditionalFormatting sqref="G342">
    <cfRule type="duplicateValues" dxfId="6345" priority="2762"/>
  </conditionalFormatting>
  <conditionalFormatting sqref="G342">
    <cfRule type="duplicateValues" dxfId="6344" priority="2761"/>
  </conditionalFormatting>
  <conditionalFormatting sqref="G342">
    <cfRule type="duplicateValues" dxfId="6343" priority="2760"/>
  </conditionalFormatting>
  <conditionalFormatting sqref="G342">
    <cfRule type="duplicateValues" dxfId="6342" priority="2759"/>
  </conditionalFormatting>
  <conditionalFormatting sqref="G342">
    <cfRule type="duplicateValues" dxfId="6341" priority="2758"/>
  </conditionalFormatting>
  <conditionalFormatting sqref="G342">
    <cfRule type="duplicateValues" dxfId="6340" priority="2757"/>
  </conditionalFormatting>
  <conditionalFormatting sqref="G342">
    <cfRule type="duplicateValues" dxfId="6339" priority="2756"/>
  </conditionalFormatting>
  <conditionalFormatting sqref="G342">
    <cfRule type="duplicateValues" dxfId="6338" priority="2755"/>
  </conditionalFormatting>
  <conditionalFormatting sqref="G342">
    <cfRule type="duplicateValues" dxfId="6337" priority="2754"/>
  </conditionalFormatting>
  <conditionalFormatting sqref="G342">
    <cfRule type="duplicateValues" dxfId="6336" priority="2753"/>
  </conditionalFormatting>
  <conditionalFormatting sqref="G342">
    <cfRule type="duplicateValues" dxfId="6335" priority="2752"/>
  </conditionalFormatting>
  <conditionalFormatting sqref="G342">
    <cfRule type="duplicateValues" dxfId="6334" priority="2751"/>
  </conditionalFormatting>
  <conditionalFormatting sqref="G342">
    <cfRule type="duplicateValues" dxfId="6333" priority="2750"/>
  </conditionalFormatting>
  <conditionalFormatting sqref="G342">
    <cfRule type="duplicateValues" dxfId="6332" priority="2749"/>
  </conditionalFormatting>
  <conditionalFormatting sqref="G342">
    <cfRule type="duplicateValues" dxfId="6331" priority="2748"/>
  </conditionalFormatting>
  <conditionalFormatting sqref="G342">
    <cfRule type="duplicateValues" dxfId="6330" priority="2747"/>
  </conditionalFormatting>
  <conditionalFormatting sqref="G342">
    <cfRule type="duplicateValues" dxfId="6329" priority="2746"/>
  </conditionalFormatting>
  <conditionalFormatting sqref="G342">
    <cfRule type="duplicateValues" dxfId="6328" priority="2745"/>
  </conditionalFormatting>
  <conditionalFormatting sqref="G342">
    <cfRule type="duplicateValues" dxfId="6327" priority="2744"/>
  </conditionalFormatting>
  <conditionalFormatting sqref="G342">
    <cfRule type="duplicateValues" dxfId="6326" priority="2743"/>
  </conditionalFormatting>
  <conditionalFormatting sqref="G342">
    <cfRule type="duplicateValues" dxfId="6325" priority="2742"/>
  </conditionalFormatting>
  <conditionalFormatting sqref="G342">
    <cfRule type="duplicateValues" dxfId="6324" priority="2741"/>
  </conditionalFormatting>
  <conditionalFormatting sqref="G342">
    <cfRule type="duplicateValues" dxfId="6323" priority="2740"/>
  </conditionalFormatting>
  <conditionalFormatting sqref="G342">
    <cfRule type="duplicateValues" dxfId="6322" priority="2739"/>
  </conditionalFormatting>
  <conditionalFormatting sqref="G342">
    <cfRule type="duplicateValues" dxfId="6321" priority="2738"/>
  </conditionalFormatting>
  <conditionalFormatting sqref="G342">
    <cfRule type="duplicateValues" dxfId="6320" priority="2737"/>
  </conditionalFormatting>
  <conditionalFormatting sqref="G342">
    <cfRule type="duplicateValues" dxfId="6319" priority="2736"/>
  </conditionalFormatting>
  <conditionalFormatting sqref="G342">
    <cfRule type="duplicateValues" dxfId="6318" priority="2735"/>
  </conditionalFormatting>
  <conditionalFormatting sqref="G342">
    <cfRule type="duplicateValues" dxfId="6317" priority="2734"/>
  </conditionalFormatting>
  <conditionalFormatting sqref="G342">
    <cfRule type="duplicateValues" dxfId="6316" priority="2733"/>
  </conditionalFormatting>
  <conditionalFormatting sqref="G342">
    <cfRule type="duplicateValues" dxfId="6315" priority="2732"/>
  </conditionalFormatting>
  <conditionalFormatting sqref="G343">
    <cfRule type="duplicateValues" dxfId="6314" priority="2731"/>
  </conditionalFormatting>
  <conditionalFormatting sqref="G344">
    <cfRule type="duplicateValues" dxfId="6313" priority="2730"/>
  </conditionalFormatting>
  <conditionalFormatting sqref="G344">
    <cfRule type="duplicateValues" dxfId="6312" priority="2729"/>
  </conditionalFormatting>
  <conditionalFormatting sqref="G344">
    <cfRule type="duplicateValues" dxfId="6311" priority="2728"/>
  </conditionalFormatting>
  <conditionalFormatting sqref="G344">
    <cfRule type="duplicateValues" dxfId="6310" priority="2727"/>
  </conditionalFormatting>
  <conditionalFormatting sqref="G344">
    <cfRule type="duplicateValues" dxfId="6309" priority="2726"/>
  </conditionalFormatting>
  <conditionalFormatting sqref="G344">
    <cfRule type="duplicateValues" dxfId="6308" priority="2725"/>
  </conditionalFormatting>
  <conditionalFormatting sqref="G344">
    <cfRule type="duplicateValues" dxfId="6307" priority="2724"/>
  </conditionalFormatting>
  <conditionalFormatting sqref="G344">
    <cfRule type="duplicateValues" dxfId="6306" priority="2723"/>
  </conditionalFormatting>
  <conditionalFormatting sqref="G344">
    <cfRule type="duplicateValues" dxfId="6305" priority="2722"/>
  </conditionalFormatting>
  <conditionalFormatting sqref="G344">
    <cfRule type="duplicateValues" dxfId="6304" priority="2721"/>
  </conditionalFormatting>
  <conditionalFormatting sqref="G344">
    <cfRule type="duplicateValues" dxfId="6303" priority="2720"/>
  </conditionalFormatting>
  <conditionalFormatting sqref="G344">
    <cfRule type="duplicateValues" dxfId="6302" priority="2719"/>
  </conditionalFormatting>
  <conditionalFormatting sqref="G344">
    <cfRule type="duplicateValues" dxfId="6301" priority="2718"/>
  </conditionalFormatting>
  <conditionalFormatting sqref="G344">
    <cfRule type="duplicateValues" dxfId="6300" priority="2717"/>
  </conditionalFormatting>
  <conditionalFormatting sqref="G344">
    <cfRule type="duplicateValues" dxfId="6299" priority="2716"/>
  </conditionalFormatting>
  <conditionalFormatting sqref="G344">
    <cfRule type="duplicateValues" dxfId="6298" priority="2715"/>
  </conditionalFormatting>
  <conditionalFormatting sqref="G344">
    <cfRule type="duplicateValues" dxfId="6297" priority="2714"/>
  </conditionalFormatting>
  <conditionalFormatting sqref="G344">
    <cfRule type="duplicateValues" dxfId="6296" priority="2713"/>
  </conditionalFormatting>
  <conditionalFormatting sqref="G344">
    <cfRule type="duplicateValues" dxfId="6295" priority="2712"/>
  </conditionalFormatting>
  <conditionalFormatting sqref="G344">
    <cfRule type="duplicateValues" dxfId="6294" priority="2711"/>
  </conditionalFormatting>
  <conditionalFormatting sqref="G344">
    <cfRule type="duplicateValues" dxfId="6293" priority="2710"/>
  </conditionalFormatting>
  <conditionalFormatting sqref="G344">
    <cfRule type="duplicateValues" dxfId="6292" priority="2709"/>
  </conditionalFormatting>
  <conditionalFormatting sqref="G344">
    <cfRule type="duplicateValues" dxfId="6291" priority="2708"/>
  </conditionalFormatting>
  <conditionalFormatting sqref="G344">
    <cfRule type="duplicateValues" dxfId="6290" priority="2707"/>
  </conditionalFormatting>
  <conditionalFormatting sqref="G344">
    <cfRule type="duplicateValues" dxfId="6289" priority="2706"/>
  </conditionalFormatting>
  <conditionalFormatting sqref="G344">
    <cfRule type="duplicateValues" dxfId="6288" priority="2705"/>
  </conditionalFormatting>
  <conditionalFormatting sqref="G344">
    <cfRule type="duplicateValues" dxfId="6287" priority="2704"/>
  </conditionalFormatting>
  <conditionalFormatting sqref="G344">
    <cfRule type="duplicateValues" dxfId="6286" priority="2703"/>
  </conditionalFormatting>
  <conditionalFormatting sqref="G344">
    <cfRule type="duplicateValues" dxfId="6285" priority="2702"/>
  </conditionalFormatting>
  <conditionalFormatting sqref="G344">
    <cfRule type="duplicateValues" dxfId="6284" priority="2701"/>
  </conditionalFormatting>
  <conditionalFormatting sqref="G344">
    <cfRule type="duplicateValues" dxfId="6283" priority="2700"/>
  </conditionalFormatting>
  <conditionalFormatting sqref="G344">
    <cfRule type="duplicateValues" dxfId="6282" priority="2699"/>
  </conditionalFormatting>
  <conditionalFormatting sqref="G344">
    <cfRule type="duplicateValues" dxfId="6281" priority="2698"/>
  </conditionalFormatting>
  <conditionalFormatting sqref="G344">
    <cfRule type="duplicateValues" dxfId="6280" priority="2697"/>
  </conditionalFormatting>
  <conditionalFormatting sqref="G344">
    <cfRule type="duplicateValues" dxfId="6279" priority="2696"/>
  </conditionalFormatting>
  <conditionalFormatting sqref="G344">
    <cfRule type="duplicateValues" dxfId="6278" priority="2695"/>
  </conditionalFormatting>
  <conditionalFormatting sqref="G344">
    <cfRule type="duplicateValues" dxfId="6277" priority="2694"/>
  </conditionalFormatting>
  <conditionalFormatting sqref="G344">
    <cfRule type="duplicateValues" dxfId="6276" priority="2693"/>
  </conditionalFormatting>
  <conditionalFormatting sqref="G344">
    <cfRule type="duplicateValues" dxfId="6275" priority="2692"/>
  </conditionalFormatting>
  <conditionalFormatting sqref="G344">
    <cfRule type="duplicateValues" dxfId="6274" priority="2691"/>
  </conditionalFormatting>
  <conditionalFormatting sqref="G344">
    <cfRule type="duplicateValues" dxfId="6273" priority="2690"/>
  </conditionalFormatting>
  <conditionalFormatting sqref="G344">
    <cfRule type="duplicateValues" dxfId="6272" priority="2689"/>
  </conditionalFormatting>
  <conditionalFormatting sqref="G344">
    <cfRule type="duplicateValues" dxfId="6271" priority="2688"/>
  </conditionalFormatting>
  <conditionalFormatting sqref="G344">
    <cfRule type="duplicateValues" dxfId="6270" priority="2687"/>
  </conditionalFormatting>
  <conditionalFormatting sqref="G344">
    <cfRule type="duplicateValues" dxfId="6269" priority="2686"/>
  </conditionalFormatting>
  <conditionalFormatting sqref="G344">
    <cfRule type="duplicateValues" dxfId="6268" priority="2685"/>
  </conditionalFormatting>
  <conditionalFormatting sqref="G344">
    <cfRule type="duplicateValues" dxfId="6267" priority="2684"/>
  </conditionalFormatting>
  <conditionalFormatting sqref="G344">
    <cfRule type="duplicateValues" dxfId="6266" priority="2683"/>
  </conditionalFormatting>
  <conditionalFormatting sqref="G344">
    <cfRule type="duplicateValues" dxfId="6265" priority="2682"/>
  </conditionalFormatting>
  <conditionalFormatting sqref="G344">
    <cfRule type="duplicateValues" dxfId="6264" priority="2681"/>
  </conditionalFormatting>
  <conditionalFormatting sqref="G344">
    <cfRule type="duplicateValues" dxfId="6263" priority="2680"/>
  </conditionalFormatting>
  <conditionalFormatting sqref="G344">
    <cfRule type="duplicateValues" dxfId="6262" priority="2679"/>
  </conditionalFormatting>
  <conditionalFormatting sqref="G344">
    <cfRule type="duplicateValues" dxfId="6261" priority="2678"/>
  </conditionalFormatting>
  <conditionalFormatting sqref="G344">
    <cfRule type="duplicateValues" dxfId="6260" priority="2677"/>
  </conditionalFormatting>
  <conditionalFormatting sqref="G344">
    <cfRule type="duplicateValues" dxfId="6259" priority="2676"/>
  </conditionalFormatting>
  <conditionalFormatting sqref="G344">
    <cfRule type="duplicateValues" dxfId="6258" priority="2675"/>
  </conditionalFormatting>
  <conditionalFormatting sqref="G344">
    <cfRule type="duplicateValues" dxfId="6257" priority="2674"/>
  </conditionalFormatting>
  <conditionalFormatting sqref="G344">
    <cfRule type="duplicateValues" dxfId="6256" priority="2673"/>
  </conditionalFormatting>
  <conditionalFormatting sqref="G344">
    <cfRule type="duplicateValues" dxfId="6255" priority="2672"/>
  </conditionalFormatting>
  <conditionalFormatting sqref="G344">
    <cfRule type="duplicateValues" dxfId="6254" priority="2671"/>
  </conditionalFormatting>
  <conditionalFormatting sqref="G344">
    <cfRule type="duplicateValues" dxfId="6253" priority="2670"/>
  </conditionalFormatting>
  <conditionalFormatting sqref="G344">
    <cfRule type="duplicateValues" dxfId="6252" priority="2669"/>
  </conditionalFormatting>
  <conditionalFormatting sqref="G344">
    <cfRule type="duplicateValues" dxfId="6251" priority="2668"/>
  </conditionalFormatting>
  <conditionalFormatting sqref="G344">
    <cfRule type="duplicateValues" dxfId="6250" priority="2667"/>
  </conditionalFormatting>
  <conditionalFormatting sqref="G344">
    <cfRule type="duplicateValues" dxfId="6249" priority="2666"/>
  </conditionalFormatting>
  <conditionalFormatting sqref="G344">
    <cfRule type="duplicateValues" dxfId="6248" priority="2665"/>
  </conditionalFormatting>
  <conditionalFormatting sqref="G344">
    <cfRule type="duplicateValues" dxfId="6247" priority="2664"/>
  </conditionalFormatting>
  <conditionalFormatting sqref="G344">
    <cfRule type="duplicateValues" dxfId="6246" priority="2663"/>
  </conditionalFormatting>
  <conditionalFormatting sqref="G344">
    <cfRule type="duplicateValues" dxfId="6245" priority="2662"/>
  </conditionalFormatting>
  <conditionalFormatting sqref="G345">
    <cfRule type="duplicateValues" dxfId="6244" priority="2661"/>
  </conditionalFormatting>
  <conditionalFormatting sqref="G343">
    <cfRule type="duplicateValues" dxfId="6243" priority="2660"/>
  </conditionalFormatting>
  <conditionalFormatting sqref="G343">
    <cfRule type="duplicateValues" dxfId="6242" priority="2659"/>
  </conditionalFormatting>
  <conditionalFormatting sqref="G343">
    <cfRule type="duplicateValues" dxfId="6241" priority="2658"/>
  </conditionalFormatting>
  <conditionalFormatting sqref="G343">
    <cfRule type="duplicateValues" dxfId="6240" priority="2657"/>
  </conditionalFormatting>
  <conditionalFormatting sqref="G343">
    <cfRule type="duplicateValues" dxfId="6239" priority="2656"/>
  </conditionalFormatting>
  <conditionalFormatting sqref="G343">
    <cfRule type="duplicateValues" dxfId="6238" priority="2655"/>
  </conditionalFormatting>
  <conditionalFormatting sqref="G343">
    <cfRule type="duplicateValues" dxfId="6237" priority="2654"/>
  </conditionalFormatting>
  <conditionalFormatting sqref="G343">
    <cfRule type="duplicateValues" dxfId="6236" priority="2653"/>
  </conditionalFormatting>
  <conditionalFormatting sqref="G343">
    <cfRule type="duplicateValues" dxfId="6235" priority="2652"/>
  </conditionalFormatting>
  <conditionalFormatting sqref="G343">
    <cfRule type="duplicateValues" dxfId="6234" priority="2651"/>
  </conditionalFormatting>
  <conditionalFormatting sqref="G343">
    <cfRule type="duplicateValues" dxfId="6233" priority="2650"/>
  </conditionalFormatting>
  <conditionalFormatting sqref="G343">
    <cfRule type="duplicateValues" dxfId="6232" priority="2649"/>
  </conditionalFormatting>
  <conditionalFormatting sqref="G343">
    <cfRule type="duplicateValues" dxfId="6231" priority="2648"/>
  </conditionalFormatting>
  <conditionalFormatting sqref="G343">
    <cfRule type="duplicateValues" dxfId="6230" priority="2647"/>
  </conditionalFormatting>
  <conditionalFormatting sqref="G343">
    <cfRule type="duplicateValues" dxfId="6229" priority="2646"/>
  </conditionalFormatting>
  <conditionalFormatting sqref="G343">
    <cfRule type="duplicateValues" dxfId="6228" priority="2645"/>
  </conditionalFormatting>
  <conditionalFormatting sqref="G343">
    <cfRule type="duplicateValues" dxfId="6227" priority="2644"/>
  </conditionalFormatting>
  <conditionalFormatting sqref="G343">
    <cfRule type="duplicateValues" dxfId="6226" priority="2643"/>
  </conditionalFormatting>
  <conditionalFormatting sqref="G343">
    <cfRule type="duplicateValues" dxfId="6225" priority="2642"/>
  </conditionalFormatting>
  <conditionalFormatting sqref="G343">
    <cfRule type="duplicateValues" dxfId="6224" priority="2641"/>
  </conditionalFormatting>
  <conditionalFormatting sqref="G343">
    <cfRule type="duplicateValues" dxfId="6223" priority="2640"/>
  </conditionalFormatting>
  <conditionalFormatting sqref="G343">
    <cfRule type="duplicateValues" dxfId="6222" priority="2639"/>
  </conditionalFormatting>
  <conditionalFormatting sqref="G343">
    <cfRule type="duplicateValues" dxfId="6221" priority="2638"/>
  </conditionalFormatting>
  <conditionalFormatting sqref="G343">
    <cfRule type="duplicateValues" dxfId="6220" priority="2637"/>
  </conditionalFormatting>
  <conditionalFormatting sqref="G343">
    <cfRule type="duplicateValues" dxfId="6219" priority="2636"/>
  </conditionalFormatting>
  <conditionalFormatting sqref="G343">
    <cfRule type="duplicateValues" dxfId="6218" priority="2635"/>
  </conditionalFormatting>
  <conditionalFormatting sqref="G343">
    <cfRule type="duplicateValues" dxfId="6217" priority="2634"/>
  </conditionalFormatting>
  <conditionalFormatting sqref="G343">
    <cfRule type="duplicateValues" dxfId="6216" priority="2633"/>
  </conditionalFormatting>
  <conditionalFormatting sqref="G343">
    <cfRule type="duplicateValues" dxfId="6215" priority="2632"/>
  </conditionalFormatting>
  <conditionalFormatting sqref="G343">
    <cfRule type="duplicateValues" dxfId="6214" priority="2631"/>
  </conditionalFormatting>
  <conditionalFormatting sqref="G343">
    <cfRule type="duplicateValues" dxfId="6213" priority="2630"/>
  </conditionalFormatting>
  <conditionalFormatting sqref="G343">
    <cfRule type="duplicateValues" dxfId="6212" priority="2629"/>
  </conditionalFormatting>
  <conditionalFormatting sqref="G343">
    <cfRule type="duplicateValues" dxfId="6211" priority="2628"/>
  </conditionalFormatting>
  <conditionalFormatting sqref="G343">
    <cfRule type="duplicateValues" dxfId="6210" priority="2627"/>
  </conditionalFormatting>
  <conditionalFormatting sqref="G343">
    <cfRule type="duplicateValues" dxfId="6209" priority="2626"/>
  </conditionalFormatting>
  <conditionalFormatting sqref="G343">
    <cfRule type="duplicateValues" dxfId="6208" priority="2625"/>
  </conditionalFormatting>
  <conditionalFormatting sqref="G343">
    <cfRule type="duplicateValues" dxfId="6207" priority="2624"/>
  </conditionalFormatting>
  <conditionalFormatting sqref="G343">
    <cfRule type="duplicateValues" dxfId="6206" priority="2623"/>
  </conditionalFormatting>
  <conditionalFormatting sqref="G343">
    <cfRule type="duplicateValues" dxfId="6205" priority="2622"/>
  </conditionalFormatting>
  <conditionalFormatting sqref="G343">
    <cfRule type="duplicateValues" dxfId="6204" priority="2621"/>
  </conditionalFormatting>
  <conditionalFormatting sqref="G343">
    <cfRule type="duplicateValues" dxfId="6203" priority="2620"/>
  </conditionalFormatting>
  <conditionalFormatting sqref="G343">
    <cfRule type="duplicateValues" dxfId="6202" priority="2619"/>
  </conditionalFormatting>
  <conditionalFormatting sqref="G343">
    <cfRule type="duplicateValues" dxfId="6201" priority="2618"/>
  </conditionalFormatting>
  <conditionalFormatting sqref="G343">
    <cfRule type="duplicateValues" dxfId="6200" priority="2617"/>
  </conditionalFormatting>
  <conditionalFormatting sqref="G343">
    <cfRule type="duplicateValues" dxfId="6199" priority="2616"/>
  </conditionalFormatting>
  <conditionalFormatting sqref="G343">
    <cfRule type="duplicateValues" dxfId="6198" priority="2615"/>
  </conditionalFormatting>
  <conditionalFormatting sqref="G343">
    <cfRule type="duplicateValues" dxfId="6197" priority="2614"/>
  </conditionalFormatting>
  <conditionalFormatting sqref="G343">
    <cfRule type="duplicateValues" dxfId="6196" priority="2613"/>
  </conditionalFormatting>
  <conditionalFormatting sqref="G343">
    <cfRule type="duplicateValues" dxfId="6195" priority="2612"/>
  </conditionalFormatting>
  <conditionalFormatting sqref="G343">
    <cfRule type="duplicateValues" dxfId="6194" priority="2611"/>
  </conditionalFormatting>
  <conditionalFormatting sqref="G343">
    <cfRule type="duplicateValues" dxfId="6193" priority="2610"/>
  </conditionalFormatting>
  <conditionalFormatting sqref="G343">
    <cfRule type="duplicateValues" dxfId="6192" priority="2609"/>
  </conditionalFormatting>
  <conditionalFormatting sqref="G343">
    <cfRule type="duplicateValues" dxfId="6191" priority="2608"/>
  </conditionalFormatting>
  <conditionalFormatting sqref="G343">
    <cfRule type="duplicateValues" dxfId="6190" priority="2607"/>
  </conditionalFormatting>
  <conditionalFormatting sqref="G343">
    <cfRule type="duplicateValues" dxfId="6189" priority="2606"/>
  </conditionalFormatting>
  <conditionalFormatting sqref="G343">
    <cfRule type="duplicateValues" dxfId="6188" priority="2605"/>
  </conditionalFormatting>
  <conditionalFormatting sqref="G343">
    <cfRule type="duplicateValues" dxfId="6187" priority="2604"/>
  </conditionalFormatting>
  <conditionalFormatting sqref="G343">
    <cfRule type="duplicateValues" dxfId="6186" priority="2603"/>
  </conditionalFormatting>
  <conditionalFormatting sqref="G343">
    <cfRule type="duplicateValues" dxfId="6185" priority="2602"/>
  </conditionalFormatting>
  <conditionalFormatting sqref="G343">
    <cfRule type="duplicateValues" dxfId="6184" priority="2601"/>
  </conditionalFormatting>
  <conditionalFormatting sqref="G343">
    <cfRule type="duplicateValues" dxfId="6183" priority="2600"/>
  </conditionalFormatting>
  <conditionalFormatting sqref="G343">
    <cfRule type="duplicateValues" dxfId="6182" priority="2599"/>
  </conditionalFormatting>
  <conditionalFormatting sqref="G343">
    <cfRule type="duplicateValues" dxfId="6181" priority="2598"/>
  </conditionalFormatting>
  <conditionalFormatting sqref="G343">
    <cfRule type="duplicateValues" dxfId="6180" priority="2597"/>
  </conditionalFormatting>
  <conditionalFormatting sqref="G343">
    <cfRule type="duplicateValues" dxfId="6179" priority="2596"/>
  </conditionalFormatting>
  <conditionalFormatting sqref="G343">
    <cfRule type="duplicateValues" dxfId="6178" priority="2595"/>
  </conditionalFormatting>
  <conditionalFormatting sqref="G343">
    <cfRule type="duplicateValues" dxfId="6177" priority="2594"/>
  </conditionalFormatting>
  <conditionalFormatting sqref="G343">
    <cfRule type="duplicateValues" dxfId="6176" priority="2593"/>
  </conditionalFormatting>
  <conditionalFormatting sqref="G343">
    <cfRule type="duplicateValues" dxfId="6175" priority="2592"/>
  </conditionalFormatting>
  <conditionalFormatting sqref="G344">
    <cfRule type="duplicateValues" dxfId="6174" priority="2591"/>
  </conditionalFormatting>
  <conditionalFormatting sqref="G343">
    <cfRule type="duplicateValues" dxfId="6173" priority="2590"/>
  </conditionalFormatting>
  <conditionalFormatting sqref="G343">
    <cfRule type="duplicateValues" dxfId="6172" priority="2589"/>
  </conditionalFormatting>
  <conditionalFormatting sqref="G343">
    <cfRule type="duplicateValues" dxfId="6171" priority="2588"/>
  </conditionalFormatting>
  <conditionalFormatting sqref="G343">
    <cfRule type="duplicateValues" dxfId="6170" priority="2587"/>
  </conditionalFormatting>
  <conditionalFormatting sqref="G343">
    <cfRule type="duplicateValues" dxfId="6169" priority="2586"/>
  </conditionalFormatting>
  <conditionalFormatting sqref="G343">
    <cfRule type="duplicateValues" dxfId="6168" priority="2585"/>
  </conditionalFormatting>
  <conditionalFormatting sqref="G343">
    <cfRule type="duplicateValues" dxfId="6167" priority="2584"/>
  </conditionalFormatting>
  <conditionalFormatting sqref="G343">
    <cfRule type="duplicateValues" dxfId="6166" priority="2583"/>
  </conditionalFormatting>
  <conditionalFormatting sqref="G343">
    <cfRule type="duplicateValues" dxfId="6165" priority="2582"/>
  </conditionalFormatting>
  <conditionalFormatting sqref="G343">
    <cfRule type="duplicateValues" dxfId="6164" priority="2581"/>
  </conditionalFormatting>
  <conditionalFormatting sqref="G343">
    <cfRule type="duplicateValues" dxfId="6163" priority="2580"/>
  </conditionalFormatting>
  <conditionalFormatting sqref="G343">
    <cfRule type="duplicateValues" dxfId="6162" priority="2579"/>
  </conditionalFormatting>
  <conditionalFormatting sqref="G343">
    <cfRule type="duplicateValues" dxfId="6161" priority="2578"/>
  </conditionalFormatting>
  <conditionalFormatting sqref="G343">
    <cfRule type="duplicateValues" dxfId="6160" priority="2577"/>
  </conditionalFormatting>
  <conditionalFormatting sqref="G343">
    <cfRule type="duplicateValues" dxfId="6159" priority="2576"/>
  </conditionalFormatting>
  <conditionalFormatting sqref="G343">
    <cfRule type="duplicateValues" dxfId="6158" priority="2575"/>
  </conditionalFormatting>
  <conditionalFormatting sqref="G343">
    <cfRule type="duplicateValues" dxfId="6157" priority="2574"/>
  </conditionalFormatting>
  <conditionalFormatting sqref="G343">
    <cfRule type="duplicateValues" dxfId="6156" priority="2573"/>
  </conditionalFormatting>
  <conditionalFormatting sqref="G343">
    <cfRule type="duplicateValues" dxfId="6155" priority="2572"/>
  </conditionalFormatting>
  <conditionalFormatting sqref="G343">
    <cfRule type="duplicateValues" dxfId="6154" priority="2571"/>
  </conditionalFormatting>
  <conditionalFormatting sqref="G343">
    <cfRule type="duplicateValues" dxfId="6153" priority="2570"/>
  </conditionalFormatting>
  <conditionalFormatting sqref="G343">
    <cfRule type="duplicateValues" dxfId="6152" priority="2569"/>
  </conditionalFormatting>
  <conditionalFormatting sqref="G343">
    <cfRule type="duplicateValues" dxfId="6151" priority="2568"/>
  </conditionalFormatting>
  <conditionalFormatting sqref="G343">
    <cfRule type="duplicateValues" dxfId="6150" priority="2567"/>
  </conditionalFormatting>
  <conditionalFormatting sqref="G343">
    <cfRule type="duplicateValues" dxfId="6149" priority="2566"/>
  </conditionalFormatting>
  <conditionalFormatting sqref="G343">
    <cfRule type="duplicateValues" dxfId="6148" priority="2565"/>
  </conditionalFormatting>
  <conditionalFormatting sqref="G343">
    <cfRule type="duplicateValues" dxfId="6147" priority="2564"/>
  </conditionalFormatting>
  <conditionalFormatting sqref="G343">
    <cfRule type="duplicateValues" dxfId="6146" priority="2563"/>
  </conditionalFormatting>
  <conditionalFormatting sqref="G343">
    <cfRule type="duplicateValues" dxfId="6145" priority="2562"/>
  </conditionalFormatting>
  <conditionalFormatting sqref="G343">
    <cfRule type="duplicateValues" dxfId="6144" priority="2561"/>
  </conditionalFormatting>
  <conditionalFormatting sqref="G343">
    <cfRule type="duplicateValues" dxfId="6143" priority="2560"/>
  </conditionalFormatting>
  <conditionalFormatting sqref="G343">
    <cfRule type="duplicateValues" dxfId="6142" priority="2559"/>
  </conditionalFormatting>
  <conditionalFormatting sqref="G343">
    <cfRule type="duplicateValues" dxfId="6141" priority="2558"/>
  </conditionalFormatting>
  <conditionalFormatting sqref="G343">
    <cfRule type="duplicateValues" dxfId="6140" priority="2557"/>
  </conditionalFormatting>
  <conditionalFormatting sqref="G343">
    <cfRule type="duplicateValues" dxfId="6139" priority="2556"/>
  </conditionalFormatting>
  <conditionalFormatting sqref="G343">
    <cfRule type="duplicateValues" dxfId="6138" priority="2555"/>
  </conditionalFormatting>
  <conditionalFormatting sqref="G343">
    <cfRule type="duplicateValues" dxfId="6137" priority="2554"/>
  </conditionalFormatting>
  <conditionalFormatting sqref="G343">
    <cfRule type="duplicateValues" dxfId="6136" priority="2553"/>
  </conditionalFormatting>
  <conditionalFormatting sqref="G343">
    <cfRule type="duplicateValues" dxfId="6135" priority="2552"/>
  </conditionalFormatting>
  <conditionalFormatting sqref="G343">
    <cfRule type="duplicateValues" dxfId="6134" priority="2551"/>
  </conditionalFormatting>
  <conditionalFormatting sqref="G343">
    <cfRule type="duplicateValues" dxfId="6133" priority="2550"/>
  </conditionalFormatting>
  <conditionalFormatting sqref="G343">
    <cfRule type="duplicateValues" dxfId="6132" priority="2549"/>
  </conditionalFormatting>
  <conditionalFormatting sqref="G343">
    <cfRule type="duplicateValues" dxfId="6131" priority="2548"/>
  </conditionalFormatting>
  <conditionalFormatting sqref="G343">
    <cfRule type="duplicateValues" dxfId="6130" priority="2547"/>
  </conditionalFormatting>
  <conditionalFormatting sqref="G343">
    <cfRule type="duplicateValues" dxfId="6129" priority="2546"/>
  </conditionalFormatting>
  <conditionalFormatting sqref="G343">
    <cfRule type="duplicateValues" dxfId="6128" priority="2545"/>
  </conditionalFormatting>
  <conditionalFormatting sqref="G343">
    <cfRule type="duplicateValues" dxfId="6127" priority="2544"/>
  </conditionalFormatting>
  <conditionalFormatting sqref="G343">
    <cfRule type="duplicateValues" dxfId="6126" priority="2543"/>
  </conditionalFormatting>
  <conditionalFormatting sqref="G343">
    <cfRule type="duplicateValues" dxfId="6125" priority="2542"/>
  </conditionalFormatting>
  <conditionalFormatting sqref="G343">
    <cfRule type="duplicateValues" dxfId="6124" priority="2541"/>
  </conditionalFormatting>
  <conditionalFormatting sqref="G343">
    <cfRule type="duplicateValues" dxfId="6123" priority="2540"/>
  </conditionalFormatting>
  <conditionalFormatting sqref="G343">
    <cfRule type="duplicateValues" dxfId="6122" priority="2539"/>
  </conditionalFormatting>
  <conditionalFormatting sqref="G343">
    <cfRule type="duplicateValues" dxfId="6121" priority="2538"/>
  </conditionalFormatting>
  <conditionalFormatting sqref="G343">
    <cfRule type="duplicateValues" dxfId="6120" priority="2537"/>
  </conditionalFormatting>
  <conditionalFormatting sqref="G343">
    <cfRule type="duplicateValues" dxfId="6119" priority="2536"/>
  </conditionalFormatting>
  <conditionalFormatting sqref="G343">
    <cfRule type="duplicateValues" dxfId="6118" priority="2535"/>
  </conditionalFormatting>
  <conditionalFormatting sqref="G343">
    <cfRule type="duplicateValues" dxfId="6117" priority="2534"/>
  </conditionalFormatting>
  <conditionalFormatting sqref="G343">
    <cfRule type="duplicateValues" dxfId="6116" priority="2533"/>
  </conditionalFormatting>
  <conditionalFormatting sqref="G343">
    <cfRule type="duplicateValues" dxfId="6115" priority="2532"/>
  </conditionalFormatting>
  <conditionalFormatting sqref="G343">
    <cfRule type="duplicateValues" dxfId="6114" priority="2531"/>
  </conditionalFormatting>
  <conditionalFormatting sqref="G343">
    <cfRule type="duplicateValues" dxfId="6113" priority="2530"/>
  </conditionalFormatting>
  <conditionalFormatting sqref="G343">
    <cfRule type="duplicateValues" dxfId="6112" priority="2529"/>
  </conditionalFormatting>
  <conditionalFormatting sqref="G343">
    <cfRule type="duplicateValues" dxfId="6111" priority="2528"/>
  </conditionalFormatting>
  <conditionalFormatting sqref="G343">
    <cfRule type="duplicateValues" dxfId="6110" priority="2527"/>
  </conditionalFormatting>
  <conditionalFormatting sqref="G343">
    <cfRule type="duplicateValues" dxfId="6109" priority="2526"/>
  </conditionalFormatting>
  <conditionalFormatting sqref="G343">
    <cfRule type="duplicateValues" dxfId="6108" priority="2525"/>
  </conditionalFormatting>
  <conditionalFormatting sqref="G343">
    <cfRule type="duplicateValues" dxfId="6107" priority="2524"/>
  </conditionalFormatting>
  <conditionalFormatting sqref="G343">
    <cfRule type="duplicateValues" dxfId="6106" priority="2523"/>
  </conditionalFormatting>
  <conditionalFormatting sqref="G343">
    <cfRule type="duplicateValues" dxfId="6105" priority="2522"/>
  </conditionalFormatting>
  <conditionalFormatting sqref="G344">
    <cfRule type="duplicateValues" dxfId="6104" priority="2521"/>
  </conditionalFormatting>
  <conditionalFormatting sqref="G342">
    <cfRule type="duplicateValues" dxfId="6103" priority="2520"/>
  </conditionalFormatting>
  <conditionalFormatting sqref="G342">
    <cfRule type="duplicateValues" dxfId="6102" priority="2519"/>
  </conditionalFormatting>
  <conditionalFormatting sqref="G342">
    <cfRule type="duplicateValues" dxfId="6101" priority="2518"/>
  </conditionalFormatting>
  <conditionalFormatting sqref="G342">
    <cfRule type="duplicateValues" dxfId="6100" priority="2517"/>
  </conditionalFormatting>
  <conditionalFormatting sqref="G342">
    <cfRule type="duplicateValues" dxfId="6099" priority="2516"/>
  </conditionalFormatting>
  <conditionalFormatting sqref="G342">
    <cfRule type="duplicateValues" dxfId="6098" priority="2515"/>
  </conditionalFormatting>
  <conditionalFormatting sqref="G342">
    <cfRule type="duplicateValues" dxfId="6097" priority="2514"/>
  </conditionalFormatting>
  <conditionalFormatting sqref="G342">
    <cfRule type="duplicateValues" dxfId="6096" priority="2513"/>
  </conditionalFormatting>
  <conditionalFormatting sqref="G342">
    <cfRule type="duplicateValues" dxfId="6095" priority="2512"/>
  </conditionalFormatting>
  <conditionalFormatting sqref="G342">
    <cfRule type="duplicateValues" dxfId="6094" priority="2511"/>
  </conditionalFormatting>
  <conditionalFormatting sqref="G342">
    <cfRule type="duplicateValues" dxfId="6093" priority="2510"/>
  </conditionalFormatting>
  <conditionalFormatting sqref="G342">
    <cfRule type="duplicateValues" dxfId="6092" priority="2509"/>
  </conditionalFormatting>
  <conditionalFormatting sqref="G342">
    <cfRule type="duplicateValues" dxfId="6091" priority="2508"/>
  </conditionalFormatting>
  <conditionalFormatting sqref="G342">
    <cfRule type="duplicateValues" dxfId="6090" priority="2507"/>
  </conditionalFormatting>
  <conditionalFormatting sqref="G342">
    <cfRule type="duplicateValues" dxfId="6089" priority="2506"/>
  </conditionalFormatting>
  <conditionalFormatting sqref="G342">
    <cfRule type="duplicateValues" dxfId="6088" priority="2505"/>
  </conditionalFormatting>
  <conditionalFormatting sqref="G342">
    <cfRule type="duplicateValues" dxfId="6087" priority="2504"/>
  </conditionalFormatting>
  <conditionalFormatting sqref="G342">
    <cfRule type="duplicateValues" dxfId="6086" priority="2503"/>
  </conditionalFormatting>
  <conditionalFormatting sqref="G342">
    <cfRule type="duplicateValues" dxfId="6085" priority="2502"/>
  </conditionalFormatting>
  <conditionalFormatting sqref="G342">
    <cfRule type="duplicateValues" dxfId="6084" priority="2501"/>
  </conditionalFormatting>
  <conditionalFormatting sqref="G342">
    <cfRule type="duplicateValues" dxfId="6083" priority="2500"/>
  </conditionalFormatting>
  <conditionalFormatting sqref="G342">
    <cfRule type="duplicateValues" dxfId="6082" priority="2499"/>
  </conditionalFormatting>
  <conditionalFormatting sqref="G342">
    <cfRule type="duplicateValues" dxfId="6081" priority="2498"/>
  </conditionalFormatting>
  <conditionalFormatting sqref="G342">
    <cfRule type="duplicateValues" dxfId="6080" priority="2497"/>
  </conditionalFormatting>
  <conditionalFormatting sqref="G342">
    <cfRule type="duplicateValues" dxfId="6079" priority="2496"/>
  </conditionalFormatting>
  <conditionalFormatting sqref="G342">
    <cfRule type="duplicateValues" dxfId="6078" priority="2495"/>
  </conditionalFormatting>
  <conditionalFormatting sqref="G342">
    <cfRule type="duplicateValues" dxfId="6077" priority="2494"/>
  </conditionalFormatting>
  <conditionalFormatting sqref="G342">
    <cfRule type="duplicateValues" dxfId="6076" priority="2493"/>
  </conditionalFormatting>
  <conditionalFormatting sqref="G342">
    <cfRule type="duplicateValues" dxfId="6075" priority="2492"/>
  </conditionalFormatting>
  <conditionalFormatting sqref="G342">
    <cfRule type="duplicateValues" dxfId="6074" priority="2491"/>
  </conditionalFormatting>
  <conditionalFormatting sqref="G342">
    <cfRule type="duplicateValues" dxfId="6073" priority="2490"/>
  </conditionalFormatting>
  <conditionalFormatting sqref="G342">
    <cfRule type="duplicateValues" dxfId="6072" priority="2489"/>
  </conditionalFormatting>
  <conditionalFormatting sqref="G342">
    <cfRule type="duplicateValues" dxfId="6071" priority="2488"/>
  </conditionalFormatting>
  <conditionalFormatting sqref="G342">
    <cfRule type="duplicateValues" dxfId="6070" priority="2487"/>
  </conditionalFormatting>
  <conditionalFormatting sqref="G342">
    <cfRule type="duplicateValues" dxfId="6069" priority="2486"/>
  </conditionalFormatting>
  <conditionalFormatting sqref="G342">
    <cfRule type="duplicateValues" dxfId="6068" priority="2485"/>
  </conditionalFormatting>
  <conditionalFormatting sqref="G342">
    <cfRule type="duplicateValues" dxfId="6067" priority="2484"/>
  </conditionalFormatting>
  <conditionalFormatting sqref="G342">
    <cfRule type="duplicateValues" dxfId="6066" priority="2483"/>
  </conditionalFormatting>
  <conditionalFormatting sqref="G342">
    <cfRule type="duplicateValues" dxfId="6065" priority="2482"/>
  </conditionalFormatting>
  <conditionalFormatting sqref="G342">
    <cfRule type="duplicateValues" dxfId="6064" priority="2481"/>
  </conditionalFormatting>
  <conditionalFormatting sqref="G342">
    <cfRule type="duplicateValues" dxfId="6063" priority="2480"/>
  </conditionalFormatting>
  <conditionalFormatting sqref="G342">
    <cfRule type="duplicateValues" dxfId="6062" priority="2479"/>
  </conditionalFormatting>
  <conditionalFormatting sqref="G342">
    <cfRule type="duplicateValues" dxfId="6061" priority="2478"/>
  </conditionalFormatting>
  <conditionalFormatting sqref="G342">
    <cfRule type="duplicateValues" dxfId="6060" priority="2477"/>
  </conditionalFormatting>
  <conditionalFormatting sqref="G342">
    <cfRule type="duplicateValues" dxfId="6059" priority="2476"/>
  </conditionalFormatting>
  <conditionalFormatting sqref="G342">
    <cfRule type="duplicateValues" dxfId="6058" priority="2475"/>
  </conditionalFormatting>
  <conditionalFormatting sqref="G342">
    <cfRule type="duplicateValues" dxfId="6057" priority="2474"/>
  </conditionalFormatting>
  <conditionalFormatting sqref="G342">
    <cfRule type="duplicateValues" dxfId="6056" priority="2473"/>
  </conditionalFormatting>
  <conditionalFormatting sqref="G342">
    <cfRule type="duplicateValues" dxfId="6055" priority="2472"/>
  </conditionalFormatting>
  <conditionalFormatting sqref="G342">
    <cfRule type="duplicateValues" dxfId="6054" priority="2471"/>
  </conditionalFormatting>
  <conditionalFormatting sqref="G342">
    <cfRule type="duplicateValues" dxfId="6053" priority="2470"/>
  </conditionalFormatting>
  <conditionalFormatting sqref="G342">
    <cfRule type="duplicateValues" dxfId="6052" priority="2469"/>
  </conditionalFormatting>
  <conditionalFormatting sqref="G342">
    <cfRule type="duplicateValues" dxfId="6051" priority="2468"/>
  </conditionalFormatting>
  <conditionalFormatting sqref="G342">
    <cfRule type="duplicateValues" dxfId="6050" priority="2467"/>
  </conditionalFormatting>
  <conditionalFormatting sqref="G342">
    <cfRule type="duplicateValues" dxfId="6049" priority="2466"/>
  </conditionalFormatting>
  <conditionalFormatting sqref="G342">
    <cfRule type="duplicateValues" dxfId="6048" priority="2465"/>
  </conditionalFormatting>
  <conditionalFormatting sqref="G342">
    <cfRule type="duplicateValues" dxfId="6047" priority="2464"/>
  </conditionalFormatting>
  <conditionalFormatting sqref="G342">
    <cfRule type="duplicateValues" dxfId="6046" priority="2463"/>
  </conditionalFormatting>
  <conditionalFormatting sqref="G342">
    <cfRule type="duplicateValues" dxfId="6045" priority="2462"/>
  </conditionalFormatting>
  <conditionalFormatting sqref="G342">
    <cfRule type="duplicateValues" dxfId="6044" priority="2461"/>
  </conditionalFormatting>
  <conditionalFormatting sqref="G342">
    <cfRule type="duplicateValues" dxfId="6043" priority="2460"/>
  </conditionalFormatting>
  <conditionalFormatting sqref="G342">
    <cfRule type="duplicateValues" dxfId="6042" priority="2459"/>
  </conditionalFormatting>
  <conditionalFormatting sqref="G342">
    <cfRule type="duplicateValues" dxfId="6041" priority="2458"/>
  </conditionalFormatting>
  <conditionalFormatting sqref="G342">
    <cfRule type="duplicateValues" dxfId="6040" priority="2457"/>
  </conditionalFormatting>
  <conditionalFormatting sqref="G342">
    <cfRule type="duplicateValues" dxfId="6039" priority="2456"/>
  </conditionalFormatting>
  <conditionalFormatting sqref="G342">
    <cfRule type="duplicateValues" dxfId="6038" priority="2455"/>
  </conditionalFormatting>
  <conditionalFormatting sqref="G342">
    <cfRule type="duplicateValues" dxfId="6037" priority="2454"/>
  </conditionalFormatting>
  <conditionalFormatting sqref="G342">
    <cfRule type="duplicateValues" dxfId="6036" priority="2453"/>
  </conditionalFormatting>
  <conditionalFormatting sqref="G342">
    <cfRule type="duplicateValues" dxfId="6035" priority="2452"/>
  </conditionalFormatting>
  <conditionalFormatting sqref="G343">
    <cfRule type="duplicateValues" dxfId="6034" priority="2451"/>
  </conditionalFormatting>
  <conditionalFormatting sqref="G351">
    <cfRule type="duplicateValues" dxfId="6033" priority="2450"/>
  </conditionalFormatting>
  <conditionalFormatting sqref="G351">
    <cfRule type="duplicateValues" dxfId="6032" priority="2449"/>
  </conditionalFormatting>
  <conditionalFormatting sqref="G351">
    <cfRule type="duplicateValues" dxfId="6031" priority="2448"/>
  </conditionalFormatting>
  <conditionalFormatting sqref="G351">
    <cfRule type="duplicateValues" dxfId="6030" priority="2447"/>
  </conditionalFormatting>
  <conditionalFormatting sqref="G351">
    <cfRule type="duplicateValues" dxfId="6029" priority="2446"/>
  </conditionalFormatting>
  <conditionalFormatting sqref="G351">
    <cfRule type="duplicateValues" dxfId="6028" priority="2445"/>
  </conditionalFormatting>
  <conditionalFormatting sqref="G351">
    <cfRule type="duplicateValues" dxfId="6027" priority="2444"/>
  </conditionalFormatting>
  <conditionalFormatting sqref="G351">
    <cfRule type="duplicateValues" dxfId="6026" priority="2443"/>
  </conditionalFormatting>
  <conditionalFormatting sqref="G351">
    <cfRule type="duplicateValues" dxfId="6025" priority="2442"/>
  </conditionalFormatting>
  <conditionalFormatting sqref="G351">
    <cfRule type="duplicateValues" dxfId="6024" priority="2441"/>
  </conditionalFormatting>
  <conditionalFormatting sqref="G351">
    <cfRule type="duplicateValues" dxfId="6023" priority="2440"/>
  </conditionalFormatting>
  <conditionalFormatting sqref="G351">
    <cfRule type="duplicateValues" dxfId="6022" priority="2439"/>
  </conditionalFormatting>
  <conditionalFormatting sqref="G351">
    <cfRule type="duplicateValues" dxfId="6021" priority="2438"/>
  </conditionalFormatting>
  <conditionalFormatting sqref="G351">
    <cfRule type="duplicateValues" dxfId="6020" priority="2437"/>
  </conditionalFormatting>
  <conditionalFormatting sqref="G351">
    <cfRule type="duplicateValues" dxfId="6019" priority="2436"/>
  </conditionalFormatting>
  <conditionalFormatting sqref="G351">
    <cfRule type="duplicateValues" dxfId="6018" priority="2435"/>
  </conditionalFormatting>
  <conditionalFormatting sqref="G351">
    <cfRule type="duplicateValues" dxfId="6017" priority="2434"/>
  </conditionalFormatting>
  <conditionalFormatting sqref="G351">
    <cfRule type="duplicateValues" dxfId="6016" priority="2433"/>
  </conditionalFormatting>
  <conditionalFormatting sqref="G351">
    <cfRule type="duplicateValues" dxfId="6015" priority="2432"/>
  </conditionalFormatting>
  <conditionalFormatting sqref="G351">
    <cfRule type="duplicateValues" dxfId="6014" priority="2431"/>
  </conditionalFormatting>
  <conditionalFormatting sqref="G351">
    <cfRule type="duplicateValues" dxfId="6013" priority="2430"/>
  </conditionalFormatting>
  <conditionalFormatting sqref="G351">
    <cfRule type="duplicateValues" dxfId="6012" priority="2429"/>
  </conditionalFormatting>
  <conditionalFormatting sqref="G351">
    <cfRule type="duplicateValues" dxfId="6011" priority="2428"/>
  </conditionalFormatting>
  <conditionalFormatting sqref="G351">
    <cfRule type="duplicateValues" dxfId="6010" priority="2427"/>
  </conditionalFormatting>
  <conditionalFormatting sqref="G351">
    <cfRule type="duplicateValues" dxfId="6009" priority="2426"/>
  </conditionalFormatting>
  <conditionalFormatting sqref="G351">
    <cfRule type="duplicateValues" dxfId="6008" priority="2425"/>
  </conditionalFormatting>
  <conditionalFormatting sqref="G351">
    <cfRule type="duplicateValues" dxfId="6007" priority="2424"/>
  </conditionalFormatting>
  <conditionalFormatting sqref="G351">
    <cfRule type="duplicateValues" dxfId="6006" priority="2423"/>
  </conditionalFormatting>
  <conditionalFormatting sqref="G351">
    <cfRule type="duplicateValues" dxfId="6005" priority="2422"/>
  </conditionalFormatting>
  <conditionalFormatting sqref="G351">
    <cfRule type="duplicateValues" dxfId="6004" priority="2421"/>
  </conditionalFormatting>
  <conditionalFormatting sqref="G351">
    <cfRule type="duplicateValues" dxfId="6003" priority="2420"/>
  </conditionalFormatting>
  <conditionalFormatting sqref="G351">
    <cfRule type="duplicateValues" dxfId="6002" priority="2419"/>
  </conditionalFormatting>
  <conditionalFormatting sqref="G351">
    <cfRule type="duplicateValues" dxfId="6001" priority="2418"/>
  </conditionalFormatting>
  <conditionalFormatting sqref="G351">
    <cfRule type="duplicateValues" dxfId="6000" priority="2417"/>
  </conditionalFormatting>
  <conditionalFormatting sqref="G351">
    <cfRule type="duplicateValues" dxfId="5999" priority="2416"/>
  </conditionalFormatting>
  <conditionalFormatting sqref="G351">
    <cfRule type="duplicateValues" dxfId="5998" priority="2415"/>
  </conditionalFormatting>
  <conditionalFormatting sqref="G351">
    <cfRule type="duplicateValues" dxfId="5997" priority="2414"/>
  </conditionalFormatting>
  <conditionalFormatting sqref="G351">
    <cfRule type="duplicateValues" dxfId="5996" priority="2413"/>
  </conditionalFormatting>
  <conditionalFormatting sqref="G351">
    <cfRule type="duplicateValues" dxfId="5995" priority="2412"/>
  </conditionalFormatting>
  <conditionalFormatting sqref="G351">
    <cfRule type="duplicateValues" dxfId="5994" priority="2411"/>
  </conditionalFormatting>
  <conditionalFormatting sqref="G351">
    <cfRule type="duplicateValues" dxfId="5993" priority="2410"/>
  </conditionalFormatting>
  <conditionalFormatting sqref="G351">
    <cfRule type="duplicateValues" dxfId="5992" priority="2409"/>
  </conditionalFormatting>
  <conditionalFormatting sqref="G351">
    <cfRule type="duplicateValues" dxfId="5991" priority="2408"/>
  </conditionalFormatting>
  <conditionalFormatting sqref="G351">
    <cfRule type="duplicateValues" dxfId="5990" priority="2407"/>
  </conditionalFormatting>
  <conditionalFormatting sqref="G351">
    <cfRule type="duplicateValues" dxfId="5989" priority="2406"/>
  </conditionalFormatting>
  <conditionalFormatting sqref="G351">
    <cfRule type="duplicateValues" dxfId="5988" priority="2405"/>
  </conditionalFormatting>
  <conditionalFormatting sqref="G351">
    <cfRule type="duplicateValues" dxfId="5987" priority="2404"/>
  </conditionalFormatting>
  <conditionalFormatting sqref="G351">
    <cfRule type="duplicateValues" dxfId="5986" priority="2403"/>
  </conditionalFormatting>
  <conditionalFormatting sqref="G351">
    <cfRule type="duplicateValues" dxfId="5985" priority="2402"/>
  </conditionalFormatting>
  <conditionalFormatting sqref="G351">
    <cfRule type="duplicateValues" dxfId="5984" priority="2401"/>
  </conditionalFormatting>
  <conditionalFormatting sqref="G351">
    <cfRule type="duplicateValues" dxfId="5983" priority="2400"/>
  </conditionalFormatting>
  <conditionalFormatting sqref="G351">
    <cfRule type="duplicateValues" dxfId="5982" priority="2399"/>
  </conditionalFormatting>
  <conditionalFormatting sqref="G351">
    <cfRule type="duplicateValues" dxfId="5981" priority="2398"/>
  </conditionalFormatting>
  <conditionalFormatting sqref="G351">
    <cfRule type="duplicateValues" dxfId="5980" priority="2397"/>
  </conditionalFormatting>
  <conditionalFormatting sqref="G351">
    <cfRule type="duplicateValues" dxfId="5979" priority="2396"/>
  </conditionalFormatting>
  <conditionalFormatting sqref="G351">
    <cfRule type="duplicateValues" dxfId="5978" priority="2395"/>
  </conditionalFormatting>
  <conditionalFormatting sqref="G351">
    <cfRule type="duplicateValues" dxfId="5977" priority="2394"/>
  </conditionalFormatting>
  <conditionalFormatting sqref="G351">
    <cfRule type="duplicateValues" dxfId="5976" priority="2393"/>
  </conditionalFormatting>
  <conditionalFormatting sqref="G351">
    <cfRule type="duplicateValues" dxfId="5975" priority="2392"/>
  </conditionalFormatting>
  <conditionalFormatting sqref="G351">
    <cfRule type="duplicateValues" dxfId="5974" priority="2391"/>
  </conditionalFormatting>
  <conditionalFormatting sqref="G351">
    <cfRule type="duplicateValues" dxfId="5973" priority="2390"/>
  </conditionalFormatting>
  <conditionalFormatting sqref="G351">
    <cfRule type="duplicateValues" dxfId="5972" priority="2389"/>
  </conditionalFormatting>
  <conditionalFormatting sqref="G351">
    <cfRule type="duplicateValues" dxfId="5971" priority="2388"/>
  </conditionalFormatting>
  <conditionalFormatting sqref="G351">
    <cfRule type="duplicateValues" dxfId="5970" priority="2387"/>
  </conditionalFormatting>
  <conditionalFormatting sqref="G351">
    <cfRule type="duplicateValues" dxfId="5969" priority="2386"/>
  </conditionalFormatting>
  <conditionalFormatting sqref="G351">
    <cfRule type="duplicateValues" dxfId="5968" priority="2385"/>
  </conditionalFormatting>
  <conditionalFormatting sqref="G351">
    <cfRule type="duplicateValues" dxfId="5967" priority="2384"/>
  </conditionalFormatting>
  <conditionalFormatting sqref="G351">
    <cfRule type="duplicateValues" dxfId="5966" priority="2383"/>
  </conditionalFormatting>
  <conditionalFormatting sqref="G351">
    <cfRule type="duplicateValues" dxfId="5965" priority="2382"/>
  </conditionalFormatting>
  <conditionalFormatting sqref="G352">
    <cfRule type="duplicateValues" dxfId="5964" priority="2381"/>
  </conditionalFormatting>
  <conditionalFormatting sqref="G353">
    <cfRule type="duplicateValues" dxfId="5963" priority="2380"/>
  </conditionalFormatting>
  <conditionalFormatting sqref="G353">
    <cfRule type="duplicateValues" dxfId="5962" priority="2379"/>
  </conditionalFormatting>
  <conditionalFormatting sqref="G353">
    <cfRule type="duplicateValues" dxfId="5961" priority="2378"/>
  </conditionalFormatting>
  <conditionalFormatting sqref="G353">
    <cfRule type="duplicateValues" dxfId="5960" priority="2377"/>
  </conditionalFormatting>
  <conditionalFormatting sqref="G353">
    <cfRule type="duplicateValues" dxfId="5959" priority="2376"/>
  </conditionalFormatting>
  <conditionalFormatting sqref="G353">
    <cfRule type="duplicateValues" dxfId="5958" priority="2375"/>
  </conditionalFormatting>
  <conditionalFormatting sqref="G353">
    <cfRule type="duplicateValues" dxfId="5957" priority="2374"/>
  </conditionalFormatting>
  <conditionalFormatting sqref="G353">
    <cfRule type="duplicateValues" dxfId="5956" priority="2373"/>
  </conditionalFormatting>
  <conditionalFormatting sqref="G353">
    <cfRule type="duplicateValues" dxfId="5955" priority="2372"/>
  </conditionalFormatting>
  <conditionalFormatting sqref="G353">
    <cfRule type="duplicateValues" dxfId="5954" priority="2371"/>
  </conditionalFormatting>
  <conditionalFormatting sqref="G353">
    <cfRule type="duplicateValues" dxfId="5953" priority="2370"/>
  </conditionalFormatting>
  <conditionalFormatting sqref="G353">
    <cfRule type="duplicateValues" dxfId="5952" priority="2369"/>
  </conditionalFormatting>
  <conditionalFormatting sqref="G353">
    <cfRule type="duplicateValues" dxfId="5951" priority="2368"/>
  </conditionalFormatting>
  <conditionalFormatting sqref="G353">
    <cfRule type="duplicateValues" dxfId="5950" priority="2367"/>
  </conditionalFormatting>
  <conditionalFormatting sqref="G353">
    <cfRule type="duplicateValues" dxfId="5949" priority="2366"/>
  </conditionalFormatting>
  <conditionalFormatting sqref="G353">
    <cfRule type="duplicateValues" dxfId="5948" priority="2365"/>
  </conditionalFormatting>
  <conditionalFormatting sqref="G353">
    <cfRule type="duplicateValues" dxfId="5947" priority="2364"/>
  </conditionalFormatting>
  <conditionalFormatting sqref="G353">
    <cfRule type="duplicateValues" dxfId="5946" priority="2363"/>
  </conditionalFormatting>
  <conditionalFormatting sqref="G353">
    <cfRule type="duplicateValues" dxfId="5945" priority="2362"/>
  </conditionalFormatting>
  <conditionalFormatting sqref="G353">
    <cfRule type="duplicateValues" dxfId="5944" priority="2361"/>
  </conditionalFormatting>
  <conditionalFormatting sqref="G353">
    <cfRule type="duplicateValues" dxfId="5943" priority="2360"/>
  </conditionalFormatting>
  <conditionalFormatting sqref="G353">
    <cfRule type="duplicateValues" dxfId="5942" priority="2359"/>
  </conditionalFormatting>
  <conditionalFormatting sqref="G353">
    <cfRule type="duplicateValues" dxfId="5941" priority="2358"/>
  </conditionalFormatting>
  <conditionalFormatting sqref="G353">
    <cfRule type="duplicateValues" dxfId="5940" priority="2357"/>
  </conditionalFormatting>
  <conditionalFormatting sqref="G353">
    <cfRule type="duplicateValues" dxfId="5939" priority="2356"/>
  </conditionalFormatting>
  <conditionalFormatting sqref="G353">
    <cfRule type="duplicateValues" dxfId="5938" priority="2355"/>
  </conditionalFormatting>
  <conditionalFormatting sqref="G353">
    <cfRule type="duplicateValues" dxfId="5937" priority="2354"/>
  </conditionalFormatting>
  <conditionalFormatting sqref="G353">
    <cfRule type="duplicateValues" dxfId="5936" priority="2353"/>
  </conditionalFormatting>
  <conditionalFormatting sqref="G353">
    <cfRule type="duplicateValues" dxfId="5935" priority="2352"/>
  </conditionalFormatting>
  <conditionalFormatting sqref="G353">
    <cfRule type="duplicateValues" dxfId="5934" priority="2351"/>
  </conditionalFormatting>
  <conditionalFormatting sqref="G353">
    <cfRule type="duplicateValues" dxfId="5933" priority="2350"/>
  </conditionalFormatting>
  <conditionalFormatting sqref="G353">
    <cfRule type="duplicateValues" dxfId="5932" priority="2349"/>
  </conditionalFormatting>
  <conditionalFormatting sqref="G353">
    <cfRule type="duplicateValues" dxfId="5931" priority="2348"/>
  </conditionalFormatting>
  <conditionalFormatting sqref="G353">
    <cfRule type="duplicateValues" dxfId="5930" priority="2347"/>
  </conditionalFormatting>
  <conditionalFormatting sqref="G353">
    <cfRule type="duplicateValues" dxfId="5929" priority="2346"/>
  </conditionalFormatting>
  <conditionalFormatting sqref="G353">
    <cfRule type="duplicateValues" dxfId="5928" priority="2345"/>
  </conditionalFormatting>
  <conditionalFormatting sqref="G353">
    <cfRule type="duplicateValues" dxfId="5927" priority="2344"/>
  </conditionalFormatting>
  <conditionalFormatting sqref="G353">
    <cfRule type="duplicateValues" dxfId="5926" priority="2343"/>
  </conditionalFormatting>
  <conditionalFormatting sqref="G353">
    <cfRule type="duplicateValues" dxfId="5925" priority="2342"/>
  </conditionalFormatting>
  <conditionalFormatting sqref="G353">
    <cfRule type="duplicateValues" dxfId="5924" priority="2341"/>
  </conditionalFormatting>
  <conditionalFormatting sqref="G353">
    <cfRule type="duplicateValues" dxfId="5923" priority="2340"/>
  </conditionalFormatting>
  <conditionalFormatting sqref="G353">
    <cfRule type="duplicateValues" dxfId="5922" priority="2339"/>
  </conditionalFormatting>
  <conditionalFormatting sqref="G353">
    <cfRule type="duplicateValues" dxfId="5921" priority="2338"/>
  </conditionalFormatting>
  <conditionalFormatting sqref="G353">
    <cfRule type="duplicateValues" dxfId="5920" priority="2337"/>
  </conditionalFormatting>
  <conditionalFormatting sqref="G353">
    <cfRule type="duplicateValues" dxfId="5919" priority="2336"/>
  </conditionalFormatting>
  <conditionalFormatting sqref="G353">
    <cfRule type="duplicateValues" dxfId="5918" priority="2335"/>
  </conditionalFormatting>
  <conditionalFormatting sqref="G353">
    <cfRule type="duplicateValues" dxfId="5917" priority="2334"/>
  </conditionalFormatting>
  <conditionalFormatting sqref="G353">
    <cfRule type="duplicateValues" dxfId="5916" priority="2333"/>
  </conditionalFormatting>
  <conditionalFormatting sqref="G353">
    <cfRule type="duplicateValues" dxfId="5915" priority="2332"/>
  </conditionalFormatting>
  <conditionalFormatting sqref="G353">
    <cfRule type="duplicateValues" dxfId="5914" priority="2331"/>
  </conditionalFormatting>
  <conditionalFormatting sqref="G353">
    <cfRule type="duplicateValues" dxfId="5913" priority="2330"/>
  </conditionalFormatting>
  <conditionalFormatting sqref="G353">
    <cfRule type="duplicateValues" dxfId="5912" priority="2329"/>
  </conditionalFormatting>
  <conditionalFormatting sqref="G353">
    <cfRule type="duplicateValues" dxfId="5911" priority="2328"/>
  </conditionalFormatting>
  <conditionalFormatting sqref="G353">
    <cfRule type="duplicateValues" dxfId="5910" priority="2327"/>
  </conditionalFormatting>
  <conditionalFormatting sqref="G353">
    <cfRule type="duplicateValues" dxfId="5909" priority="2326"/>
  </conditionalFormatting>
  <conditionalFormatting sqref="G353">
    <cfRule type="duplicateValues" dxfId="5908" priority="2325"/>
  </conditionalFormatting>
  <conditionalFormatting sqref="G353">
    <cfRule type="duplicateValues" dxfId="5907" priority="2324"/>
  </conditionalFormatting>
  <conditionalFormatting sqref="G353">
    <cfRule type="duplicateValues" dxfId="5906" priority="2323"/>
  </conditionalFormatting>
  <conditionalFormatting sqref="G353">
    <cfRule type="duplicateValues" dxfId="5905" priority="2322"/>
  </conditionalFormatting>
  <conditionalFormatting sqref="G353">
    <cfRule type="duplicateValues" dxfId="5904" priority="2321"/>
  </conditionalFormatting>
  <conditionalFormatting sqref="G353">
    <cfRule type="duplicateValues" dxfId="5903" priority="2320"/>
  </conditionalFormatting>
  <conditionalFormatting sqref="G353">
    <cfRule type="duplicateValues" dxfId="5902" priority="2319"/>
  </conditionalFormatting>
  <conditionalFormatting sqref="G353">
    <cfRule type="duplicateValues" dxfId="5901" priority="2318"/>
  </conditionalFormatting>
  <conditionalFormatting sqref="G353">
    <cfRule type="duplicateValues" dxfId="5900" priority="2317"/>
  </conditionalFormatting>
  <conditionalFormatting sqref="G353">
    <cfRule type="duplicateValues" dxfId="5899" priority="2316"/>
  </conditionalFormatting>
  <conditionalFormatting sqref="G353">
    <cfRule type="duplicateValues" dxfId="5898" priority="2315"/>
  </conditionalFormatting>
  <conditionalFormatting sqref="G353">
    <cfRule type="duplicateValues" dxfId="5897" priority="2314"/>
  </conditionalFormatting>
  <conditionalFormatting sqref="G353">
    <cfRule type="duplicateValues" dxfId="5896" priority="2313"/>
  </conditionalFormatting>
  <conditionalFormatting sqref="G353">
    <cfRule type="duplicateValues" dxfId="5895" priority="2312"/>
  </conditionalFormatting>
  <conditionalFormatting sqref="G354">
    <cfRule type="duplicateValues" dxfId="5894" priority="2311"/>
  </conditionalFormatting>
  <conditionalFormatting sqref="G352">
    <cfRule type="duplicateValues" dxfId="5893" priority="2310"/>
  </conditionalFormatting>
  <conditionalFormatting sqref="G352">
    <cfRule type="duplicateValues" dxfId="5892" priority="2309"/>
  </conditionalFormatting>
  <conditionalFormatting sqref="G352">
    <cfRule type="duplicateValues" dxfId="5891" priority="2308"/>
  </conditionalFormatting>
  <conditionalFormatting sqref="G352">
    <cfRule type="duplicateValues" dxfId="5890" priority="2307"/>
  </conditionalFormatting>
  <conditionalFormatting sqref="G352">
    <cfRule type="duplicateValues" dxfId="5889" priority="2306"/>
  </conditionalFormatting>
  <conditionalFormatting sqref="G352">
    <cfRule type="duplicateValues" dxfId="5888" priority="2305"/>
  </conditionalFormatting>
  <conditionalFormatting sqref="G352">
    <cfRule type="duplicateValues" dxfId="5887" priority="2304"/>
  </conditionalFormatting>
  <conditionalFormatting sqref="G352">
    <cfRule type="duplicateValues" dxfId="5886" priority="2303"/>
  </conditionalFormatting>
  <conditionalFormatting sqref="G352">
    <cfRule type="duplicateValues" dxfId="5885" priority="2302"/>
  </conditionalFormatting>
  <conditionalFormatting sqref="G352">
    <cfRule type="duplicateValues" dxfId="5884" priority="2301"/>
  </conditionalFormatting>
  <conditionalFormatting sqref="G352">
    <cfRule type="duplicateValues" dxfId="5883" priority="2300"/>
  </conditionalFormatting>
  <conditionalFormatting sqref="G352">
    <cfRule type="duplicateValues" dxfId="5882" priority="2299"/>
  </conditionalFormatting>
  <conditionalFormatting sqref="G352">
    <cfRule type="duplicateValues" dxfId="5881" priority="2298"/>
  </conditionalFormatting>
  <conditionalFormatting sqref="G352">
    <cfRule type="duplicateValues" dxfId="5880" priority="2297"/>
  </conditionalFormatting>
  <conditionalFormatting sqref="G352">
    <cfRule type="duplicateValues" dxfId="5879" priority="2296"/>
  </conditionalFormatting>
  <conditionalFormatting sqref="G352">
    <cfRule type="duplicateValues" dxfId="5878" priority="2295"/>
  </conditionalFormatting>
  <conditionalFormatting sqref="G352">
    <cfRule type="duplicateValues" dxfId="5877" priority="2294"/>
  </conditionalFormatting>
  <conditionalFormatting sqref="G352">
    <cfRule type="duplicateValues" dxfId="5876" priority="2293"/>
  </conditionalFormatting>
  <conditionalFormatting sqref="G352">
    <cfRule type="duplicateValues" dxfId="5875" priority="2292"/>
  </conditionalFormatting>
  <conditionalFormatting sqref="G352">
    <cfRule type="duplicateValues" dxfId="5874" priority="2291"/>
  </conditionalFormatting>
  <conditionalFormatting sqref="G352">
    <cfRule type="duplicateValues" dxfId="5873" priority="2290"/>
  </conditionalFormatting>
  <conditionalFormatting sqref="G352">
    <cfRule type="duplicateValues" dxfId="5872" priority="2289"/>
  </conditionalFormatting>
  <conditionalFormatting sqref="G352">
    <cfRule type="duplicateValues" dxfId="5871" priority="2288"/>
  </conditionalFormatting>
  <conditionalFormatting sqref="G352">
    <cfRule type="duplicateValues" dxfId="5870" priority="2287"/>
  </conditionalFormatting>
  <conditionalFormatting sqref="G352">
    <cfRule type="duplicateValues" dxfId="5869" priority="2286"/>
  </conditionalFormatting>
  <conditionalFormatting sqref="G352">
    <cfRule type="duplicateValues" dxfId="5868" priority="2285"/>
  </conditionalFormatting>
  <conditionalFormatting sqref="G352">
    <cfRule type="duplicateValues" dxfId="5867" priority="2284"/>
  </conditionalFormatting>
  <conditionalFormatting sqref="G352">
    <cfRule type="duplicateValues" dxfId="5866" priority="2283"/>
  </conditionalFormatting>
  <conditionalFormatting sqref="G352">
    <cfRule type="duplicateValues" dxfId="5865" priority="2282"/>
  </conditionalFormatting>
  <conditionalFormatting sqref="G352">
    <cfRule type="duplicateValues" dxfId="5864" priority="2281"/>
  </conditionalFormatting>
  <conditionalFormatting sqref="G352">
    <cfRule type="duplicateValues" dxfId="5863" priority="2280"/>
  </conditionalFormatting>
  <conditionalFormatting sqref="G352">
    <cfRule type="duplicateValues" dxfId="5862" priority="2279"/>
  </conditionalFormatting>
  <conditionalFormatting sqref="G352">
    <cfRule type="duplicateValues" dxfId="5861" priority="2278"/>
  </conditionalFormatting>
  <conditionalFormatting sqref="G352">
    <cfRule type="duplicateValues" dxfId="5860" priority="2277"/>
  </conditionalFormatting>
  <conditionalFormatting sqref="G352">
    <cfRule type="duplicateValues" dxfId="5859" priority="2276"/>
  </conditionalFormatting>
  <conditionalFormatting sqref="G352">
    <cfRule type="duplicateValues" dxfId="5858" priority="2275"/>
  </conditionalFormatting>
  <conditionalFormatting sqref="G352">
    <cfRule type="duplicateValues" dxfId="5857" priority="2274"/>
  </conditionalFormatting>
  <conditionalFormatting sqref="G352">
    <cfRule type="duplicateValues" dxfId="5856" priority="2273"/>
  </conditionalFormatting>
  <conditionalFormatting sqref="G352">
    <cfRule type="duplicateValues" dxfId="5855" priority="2272"/>
  </conditionalFormatting>
  <conditionalFormatting sqref="G352">
    <cfRule type="duplicateValues" dxfId="5854" priority="2271"/>
  </conditionalFormatting>
  <conditionalFormatting sqref="G352">
    <cfRule type="duplicateValues" dxfId="5853" priority="2270"/>
  </conditionalFormatting>
  <conditionalFormatting sqref="G352">
    <cfRule type="duplicateValues" dxfId="5852" priority="2269"/>
  </conditionalFormatting>
  <conditionalFormatting sqref="G352">
    <cfRule type="duplicateValues" dxfId="5851" priority="2268"/>
  </conditionalFormatting>
  <conditionalFormatting sqref="G352">
    <cfRule type="duplicateValues" dxfId="5850" priority="2267"/>
  </conditionalFormatting>
  <conditionalFormatting sqref="G352">
    <cfRule type="duplicateValues" dxfId="5849" priority="2266"/>
  </conditionalFormatting>
  <conditionalFormatting sqref="G352">
    <cfRule type="duplicateValues" dxfId="5848" priority="2265"/>
  </conditionalFormatting>
  <conditionalFormatting sqref="G352">
    <cfRule type="duplicateValues" dxfId="5847" priority="2264"/>
  </conditionalFormatting>
  <conditionalFormatting sqref="G352">
    <cfRule type="duplicateValues" dxfId="5846" priority="2263"/>
  </conditionalFormatting>
  <conditionalFormatting sqref="G352">
    <cfRule type="duplicateValues" dxfId="5845" priority="2262"/>
  </conditionalFormatting>
  <conditionalFormatting sqref="G352">
    <cfRule type="duplicateValues" dxfId="5844" priority="2261"/>
  </conditionalFormatting>
  <conditionalFormatting sqref="G352">
    <cfRule type="duplicateValues" dxfId="5843" priority="2260"/>
  </conditionalFormatting>
  <conditionalFormatting sqref="G352">
    <cfRule type="duplicateValues" dxfId="5842" priority="2259"/>
  </conditionalFormatting>
  <conditionalFormatting sqref="G352">
    <cfRule type="duplicateValues" dxfId="5841" priority="2258"/>
  </conditionalFormatting>
  <conditionalFormatting sqref="G352">
    <cfRule type="duplicateValues" dxfId="5840" priority="2257"/>
  </conditionalFormatting>
  <conditionalFormatting sqref="G352">
    <cfRule type="duplicateValues" dxfId="5839" priority="2256"/>
  </conditionalFormatting>
  <conditionalFormatting sqref="G352">
    <cfRule type="duplicateValues" dxfId="5838" priority="2255"/>
  </conditionalFormatting>
  <conditionalFormatting sqref="G352">
    <cfRule type="duplicateValues" dxfId="5837" priority="2254"/>
  </conditionalFormatting>
  <conditionalFormatting sqref="G352">
    <cfRule type="duplicateValues" dxfId="5836" priority="2253"/>
  </conditionalFormatting>
  <conditionalFormatting sqref="G352">
    <cfRule type="duplicateValues" dxfId="5835" priority="2252"/>
  </conditionalFormatting>
  <conditionalFormatting sqref="G352">
    <cfRule type="duplicateValues" dxfId="5834" priority="2251"/>
  </conditionalFormatting>
  <conditionalFormatting sqref="G352">
    <cfRule type="duplicateValues" dxfId="5833" priority="2250"/>
  </conditionalFormatting>
  <conditionalFormatting sqref="G352">
    <cfRule type="duplicateValues" dxfId="5832" priority="2249"/>
  </conditionalFormatting>
  <conditionalFormatting sqref="G352">
    <cfRule type="duplicateValues" dxfId="5831" priority="2248"/>
  </conditionalFormatting>
  <conditionalFormatting sqref="G352">
    <cfRule type="duplicateValues" dxfId="5830" priority="2247"/>
  </conditionalFormatting>
  <conditionalFormatting sqref="G352">
    <cfRule type="duplicateValues" dxfId="5829" priority="2246"/>
  </conditionalFormatting>
  <conditionalFormatting sqref="G352">
    <cfRule type="duplicateValues" dxfId="5828" priority="2245"/>
  </conditionalFormatting>
  <conditionalFormatting sqref="G352">
    <cfRule type="duplicateValues" dxfId="5827" priority="2244"/>
  </conditionalFormatting>
  <conditionalFormatting sqref="G352">
    <cfRule type="duplicateValues" dxfId="5826" priority="2243"/>
  </conditionalFormatting>
  <conditionalFormatting sqref="G352">
    <cfRule type="duplicateValues" dxfId="5825" priority="2242"/>
  </conditionalFormatting>
  <conditionalFormatting sqref="G353">
    <cfRule type="duplicateValues" dxfId="5824" priority="2241"/>
  </conditionalFormatting>
  <conditionalFormatting sqref="G352">
    <cfRule type="duplicateValues" dxfId="5823" priority="2240"/>
  </conditionalFormatting>
  <conditionalFormatting sqref="G352">
    <cfRule type="duplicateValues" dxfId="5822" priority="2239"/>
  </conditionalFormatting>
  <conditionalFormatting sqref="G352">
    <cfRule type="duplicateValues" dxfId="5821" priority="2238"/>
  </conditionalFormatting>
  <conditionalFormatting sqref="G352">
    <cfRule type="duplicateValues" dxfId="5820" priority="2237"/>
  </conditionalFormatting>
  <conditionalFormatting sqref="G352">
    <cfRule type="duplicateValues" dxfId="5819" priority="2236"/>
  </conditionalFormatting>
  <conditionalFormatting sqref="G352">
    <cfRule type="duplicateValues" dxfId="5818" priority="2235"/>
  </conditionalFormatting>
  <conditionalFormatting sqref="G352">
    <cfRule type="duplicateValues" dxfId="5817" priority="2234"/>
  </conditionalFormatting>
  <conditionalFormatting sqref="G352">
    <cfRule type="duplicateValues" dxfId="5816" priority="2233"/>
  </conditionalFormatting>
  <conditionalFormatting sqref="G352">
    <cfRule type="duplicateValues" dxfId="5815" priority="2232"/>
  </conditionalFormatting>
  <conditionalFormatting sqref="G352">
    <cfRule type="duplicateValues" dxfId="5814" priority="2231"/>
  </conditionalFormatting>
  <conditionalFormatting sqref="G352">
    <cfRule type="duplicateValues" dxfId="5813" priority="2230"/>
  </conditionalFormatting>
  <conditionalFormatting sqref="G352">
    <cfRule type="duplicateValues" dxfId="5812" priority="2229"/>
  </conditionalFormatting>
  <conditionalFormatting sqref="G352">
    <cfRule type="duplicateValues" dxfId="5811" priority="2228"/>
  </conditionalFormatting>
  <conditionalFormatting sqref="G352">
    <cfRule type="duplicateValues" dxfId="5810" priority="2227"/>
  </conditionalFormatting>
  <conditionalFormatting sqref="G352">
    <cfRule type="duplicateValues" dxfId="5809" priority="2226"/>
  </conditionalFormatting>
  <conditionalFormatting sqref="G352">
    <cfRule type="duplicateValues" dxfId="5808" priority="2225"/>
  </conditionalFormatting>
  <conditionalFormatting sqref="G352">
    <cfRule type="duplicateValues" dxfId="5807" priority="2224"/>
  </conditionalFormatting>
  <conditionalFormatting sqref="G352">
    <cfRule type="duplicateValues" dxfId="5806" priority="2223"/>
  </conditionalFormatting>
  <conditionalFormatting sqref="G352">
    <cfRule type="duplicateValues" dxfId="5805" priority="2222"/>
  </conditionalFormatting>
  <conditionalFormatting sqref="G352">
    <cfRule type="duplicateValues" dxfId="5804" priority="2221"/>
  </conditionalFormatting>
  <conditionalFormatting sqref="G352">
    <cfRule type="duplicateValues" dxfId="5803" priority="2220"/>
  </conditionalFormatting>
  <conditionalFormatting sqref="G352">
    <cfRule type="duplicateValues" dxfId="5802" priority="2219"/>
  </conditionalFormatting>
  <conditionalFormatting sqref="G352">
    <cfRule type="duplicateValues" dxfId="5801" priority="2218"/>
  </conditionalFormatting>
  <conditionalFormatting sqref="G352">
    <cfRule type="duplicateValues" dxfId="5800" priority="2217"/>
  </conditionalFormatting>
  <conditionalFormatting sqref="G352">
    <cfRule type="duplicateValues" dxfId="5799" priority="2216"/>
  </conditionalFormatting>
  <conditionalFormatting sqref="G352">
    <cfRule type="duplicateValues" dxfId="5798" priority="2215"/>
  </conditionalFormatting>
  <conditionalFormatting sqref="G352">
    <cfRule type="duplicateValues" dxfId="5797" priority="2214"/>
  </conditionalFormatting>
  <conditionalFormatting sqref="G352">
    <cfRule type="duplicateValues" dxfId="5796" priority="2213"/>
  </conditionalFormatting>
  <conditionalFormatting sqref="G352">
    <cfRule type="duplicateValues" dxfId="5795" priority="2212"/>
  </conditionalFormatting>
  <conditionalFormatting sqref="G352">
    <cfRule type="duplicateValues" dxfId="5794" priority="2211"/>
  </conditionalFormatting>
  <conditionalFormatting sqref="G352">
    <cfRule type="duplicateValues" dxfId="5793" priority="2210"/>
  </conditionalFormatting>
  <conditionalFormatting sqref="G352">
    <cfRule type="duplicateValues" dxfId="5792" priority="2209"/>
  </conditionalFormatting>
  <conditionalFormatting sqref="G352">
    <cfRule type="duplicateValues" dxfId="5791" priority="2208"/>
  </conditionalFormatting>
  <conditionalFormatting sqref="G352">
    <cfRule type="duplicateValues" dxfId="5790" priority="2207"/>
  </conditionalFormatting>
  <conditionalFormatting sqref="G352">
    <cfRule type="duplicateValues" dxfId="5789" priority="2206"/>
  </conditionalFormatting>
  <conditionalFormatting sqref="G352">
    <cfRule type="duplicateValues" dxfId="5788" priority="2205"/>
  </conditionalFormatting>
  <conditionalFormatting sqref="G352">
    <cfRule type="duplicateValues" dxfId="5787" priority="2204"/>
  </conditionalFormatting>
  <conditionalFormatting sqref="G352">
    <cfRule type="duplicateValues" dxfId="5786" priority="2203"/>
  </conditionalFormatting>
  <conditionalFormatting sqref="G352">
    <cfRule type="duplicateValues" dxfId="5785" priority="2202"/>
  </conditionalFormatting>
  <conditionalFormatting sqref="G352">
    <cfRule type="duplicateValues" dxfId="5784" priority="2201"/>
  </conditionalFormatting>
  <conditionalFormatting sqref="G352">
    <cfRule type="duplicateValues" dxfId="5783" priority="2200"/>
  </conditionalFormatting>
  <conditionalFormatting sqref="G352">
    <cfRule type="duplicateValues" dxfId="5782" priority="2199"/>
  </conditionalFormatting>
  <conditionalFormatting sqref="G352">
    <cfRule type="duplicateValues" dxfId="5781" priority="2198"/>
  </conditionalFormatting>
  <conditionalFormatting sqref="G352">
    <cfRule type="duplicateValues" dxfId="5780" priority="2197"/>
  </conditionalFormatting>
  <conditionalFormatting sqref="G352">
    <cfRule type="duplicateValues" dxfId="5779" priority="2196"/>
  </conditionalFormatting>
  <conditionalFormatting sqref="G352">
    <cfRule type="duplicateValues" dxfId="5778" priority="2195"/>
  </conditionalFormatting>
  <conditionalFormatting sqref="G352">
    <cfRule type="duplicateValues" dxfId="5777" priority="2194"/>
  </conditionalFormatting>
  <conditionalFormatting sqref="G352">
    <cfRule type="duplicateValues" dxfId="5776" priority="2193"/>
  </conditionalFormatting>
  <conditionalFormatting sqref="G352">
    <cfRule type="duplicateValues" dxfId="5775" priority="2192"/>
  </conditionalFormatting>
  <conditionalFormatting sqref="G352">
    <cfRule type="duplicateValues" dxfId="5774" priority="2191"/>
  </conditionalFormatting>
  <conditionalFormatting sqref="G352">
    <cfRule type="duplicateValues" dxfId="5773" priority="2190"/>
  </conditionalFormatting>
  <conditionalFormatting sqref="G352">
    <cfRule type="duplicateValues" dxfId="5772" priority="2189"/>
  </conditionalFormatting>
  <conditionalFormatting sqref="G352">
    <cfRule type="duplicateValues" dxfId="5771" priority="2188"/>
  </conditionalFormatting>
  <conditionalFormatting sqref="G352">
    <cfRule type="duplicateValues" dxfId="5770" priority="2187"/>
  </conditionalFormatting>
  <conditionalFormatting sqref="G352">
    <cfRule type="duplicateValues" dxfId="5769" priority="2186"/>
  </conditionalFormatting>
  <conditionalFormatting sqref="G352">
    <cfRule type="duplicateValues" dxfId="5768" priority="2185"/>
  </conditionalFormatting>
  <conditionalFormatting sqref="G352">
    <cfRule type="duplicateValues" dxfId="5767" priority="2184"/>
  </conditionalFormatting>
  <conditionalFormatting sqref="G352">
    <cfRule type="duplicateValues" dxfId="5766" priority="2183"/>
  </conditionalFormatting>
  <conditionalFormatting sqref="G352">
    <cfRule type="duplicateValues" dxfId="5765" priority="2182"/>
  </conditionalFormatting>
  <conditionalFormatting sqref="G352">
    <cfRule type="duplicateValues" dxfId="5764" priority="2181"/>
  </conditionalFormatting>
  <conditionalFormatting sqref="G352">
    <cfRule type="duplicateValues" dxfId="5763" priority="2180"/>
  </conditionalFormatting>
  <conditionalFormatting sqref="G352">
    <cfRule type="duplicateValues" dxfId="5762" priority="2179"/>
  </conditionalFormatting>
  <conditionalFormatting sqref="G352">
    <cfRule type="duplicateValues" dxfId="5761" priority="2178"/>
  </conditionalFormatting>
  <conditionalFormatting sqref="G352">
    <cfRule type="duplicateValues" dxfId="5760" priority="2177"/>
  </conditionalFormatting>
  <conditionalFormatting sqref="G352">
    <cfRule type="duplicateValues" dxfId="5759" priority="2176"/>
  </conditionalFormatting>
  <conditionalFormatting sqref="G352">
    <cfRule type="duplicateValues" dxfId="5758" priority="2175"/>
  </conditionalFormatting>
  <conditionalFormatting sqref="G352">
    <cfRule type="duplicateValues" dxfId="5757" priority="2174"/>
  </conditionalFormatting>
  <conditionalFormatting sqref="G352">
    <cfRule type="duplicateValues" dxfId="5756" priority="2173"/>
  </conditionalFormatting>
  <conditionalFormatting sqref="G352">
    <cfRule type="duplicateValues" dxfId="5755" priority="2172"/>
  </conditionalFormatting>
  <conditionalFormatting sqref="G353">
    <cfRule type="duplicateValues" dxfId="5754" priority="2171"/>
  </conditionalFormatting>
  <conditionalFormatting sqref="G351">
    <cfRule type="duplicateValues" dxfId="5753" priority="2170"/>
  </conditionalFormatting>
  <conditionalFormatting sqref="G351">
    <cfRule type="duplicateValues" dxfId="5752" priority="2169"/>
  </conditionalFormatting>
  <conditionalFormatting sqref="G351">
    <cfRule type="duplicateValues" dxfId="5751" priority="2168"/>
  </conditionalFormatting>
  <conditionalFormatting sqref="G351">
    <cfRule type="duplicateValues" dxfId="5750" priority="2167"/>
  </conditionalFormatting>
  <conditionalFormatting sqref="G351">
    <cfRule type="duplicateValues" dxfId="5749" priority="2166"/>
  </conditionalFormatting>
  <conditionalFormatting sqref="G351">
    <cfRule type="duplicateValues" dxfId="5748" priority="2165"/>
  </conditionalFormatting>
  <conditionalFormatting sqref="G351">
    <cfRule type="duplicateValues" dxfId="5747" priority="2164"/>
  </conditionalFormatting>
  <conditionalFormatting sqref="G351">
    <cfRule type="duplicateValues" dxfId="5746" priority="2163"/>
  </conditionalFormatting>
  <conditionalFormatting sqref="G351">
    <cfRule type="duplicateValues" dxfId="5745" priority="2162"/>
  </conditionalFormatting>
  <conditionalFormatting sqref="G351">
    <cfRule type="duplicateValues" dxfId="5744" priority="2161"/>
  </conditionalFormatting>
  <conditionalFormatting sqref="G351">
    <cfRule type="duplicateValues" dxfId="5743" priority="2160"/>
  </conditionalFormatting>
  <conditionalFormatting sqref="G351">
    <cfRule type="duplicateValues" dxfId="5742" priority="2159"/>
  </conditionalFormatting>
  <conditionalFormatting sqref="G351">
    <cfRule type="duplicateValues" dxfId="5741" priority="2158"/>
  </conditionalFormatting>
  <conditionalFormatting sqref="G351">
    <cfRule type="duplicateValues" dxfId="5740" priority="2157"/>
  </conditionalFormatting>
  <conditionalFormatting sqref="G351">
    <cfRule type="duplicateValues" dxfId="5739" priority="2156"/>
  </conditionalFormatting>
  <conditionalFormatting sqref="G351">
    <cfRule type="duplicateValues" dxfId="5738" priority="2155"/>
  </conditionalFormatting>
  <conditionalFormatting sqref="G351">
    <cfRule type="duplicateValues" dxfId="5737" priority="2154"/>
  </conditionalFormatting>
  <conditionalFormatting sqref="G351">
    <cfRule type="duplicateValues" dxfId="5736" priority="2153"/>
  </conditionalFormatting>
  <conditionalFormatting sqref="G351">
    <cfRule type="duplicateValues" dxfId="5735" priority="2152"/>
  </conditionalFormatting>
  <conditionalFormatting sqref="G351">
    <cfRule type="duplicateValues" dxfId="5734" priority="2151"/>
  </conditionalFormatting>
  <conditionalFormatting sqref="G351">
    <cfRule type="duplicateValues" dxfId="5733" priority="2150"/>
  </conditionalFormatting>
  <conditionalFormatting sqref="G351">
    <cfRule type="duplicateValues" dxfId="5732" priority="2149"/>
  </conditionalFormatting>
  <conditionalFormatting sqref="G351">
    <cfRule type="duplicateValues" dxfId="5731" priority="2148"/>
  </conditionalFormatting>
  <conditionalFormatting sqref="G351">
    <cfRule type="duplicateValues" dxfId="5730" priority="2147"/>
  </conditionalFormatting>
  <conditionalFormatting sqref="G351">
    <cfRule type="duplicateValues" dxfId="5729" priority="2146"/>
  </conditionalFormatting>
  <conditionalFormatting sqref="G351">
    <cfRule type="duplicateValues" dxfId="5728" priority="2145"/>
  </conditionalFormatting>
  <conditionalFormatting sqref="G351">
    <cfRule type="duplicateValues" dxfId="5727" priority="2144"/>
  </conditionalFormatting>
  <conditionalFormatting sqref="G351">
    <cfRule type="duplicateValues" dxfId="5726" priority="2143"/>
  </conditionalFormatting>
  <conditionalFormatting sqref="G351">
    <cfRule type="duplicateValues" dxfId="5725" priority="2142"/>
  </conditionalFormatting>
  <conditionalFormatting sqref="G351">
    <cfRule type="duplicateValues" dxfId="5724" priority="2141"/>
  </conditionalFormatting>
  <conditionalFormatting sqref="G351">
    <cfRule type="duplicateValues" dxfId="5723" priority="2140"/>
  </conditionalFormatting>
  <conditionalFormatting sqref="G351">
    <cfRule type="duplicateValues" dxfId="5722" priority="2139"/>
  </conditionalFormatting>
  <conditionalFormatting sqref="G351">
    <cfRule type="duplicateValues" dxfId="5721" priority="2138"/>
  </conditionalFormatting>
  <conditionalFormatting sqref="G351">
    <cfRule type="duplicateValues" dxfId="5720" priority="2137"/>
  </conditionalFormatting>
  <conditionalFormatting sqref="G351">
    <cfRule type="duplicateValues" dxfId="5719" priority="2136"/>
  </conditionalFormatting>
  <conditionalFormatting sqref="G351">
    <cfRule type="duplicateValues" dxfId="5718" priority="2135"/>
  </conditionalFormatting>
  <conditionalFormatting sqref="G351">
    <cfRule type="duplicateValues" dxfId="5717" priority="2134"/>
  </conditionalFormatting>
  <conditionalFormatting sqref="G351">
    <cfRule type="duplicateValues" dxfId="5716" priority="2133"/>
  </conditionalFormatting>
  <conditionalFormatting sqref="G351">
    <cfRule type="duplicateValues" dxfId="5715" priority="2132"/>
  </conditionalFormatting>
  <conditionalFormatting sqref="G351">
    <cfRule type="duplicateValues" dxfId="5714" priority="2131"/>
  </conditionalFormatting>
  <conditionalFormatting sqref="G351">
    <cfRule type="duplicateValues" dxfId="5713" priority="2130"/>
  </conditionalFormatting>
  <conditionalFormatting sqref="G351">
    <cfRule type="duplicateValues" dxfId="5712" priority="2129"/>
  </conditionalFormatting>
  <conditionalFormatting sqref="G351">
    <cfRule type="duplicateValues" dxfId="5711" priority="2128"/>
  </conditionalFormatting>
  <conditionalFormatting sqref="G351">
    <cfRule type="duplicateValues" dxfId="5710" priority="2127"/>
  </conditionalFormatting>
  <conditionalFormatting sqref="G351">
    <cfRule type="duplicateValues" dxfId="5709" priority="2126"/>
  </conditionalFormatting>
  <conditionalFormatting sqref="G351">
    <cfRule type="duplicateValues" dxfId="5708" priority="2125"/>
  </conditionalFormatting>
  <conditionalFormatting sqref="G351">
    <cfRule type="duplicateValues" dxfId="5707" priority="2124"/>
  </conditionalFormatting>
  <conditionalFormatting sqref="G351">
    <cfRule type="duplicateValues" dxfId="5706" priority="2123"/>
  </conditionalFormatting>
  <conditionalFormatting sqref="G351">
    <cfRule type="duplicateValues" dxfId="5705" priority="2122"/>
  </conditionalFormatting>
  <conditionalFormatting sqref="G351">
    <cfRule type="duplicateValues" dxfId="5704" priority="2121"/>
  </conditionalFormatting>
  <conditionalFormatting sqref="G351">
    <cfRule type="duplicateValues" dxfId="5703" priority="2120"/>
  </conditionalFormatting>
  <conditionalFormatting sqref="G351">
    <cfRule type="duplicateValues" dxfId="5702" priority="2119"/>
  </conditionalFormatting>
  <conditionalFormatting sqref="G351">
    <cfRule type="duplicateValues" dxfId="5701" priority="2118"/>
  </conditionalFormatting>
  <conditionalFormatting sqref="G351">
    <cfRule type="duplicateValues" dxfId="5700" priority="2117"/>
  </conditionalFormatting>
  <conditionalFormatting sqref="G351">
    <cfRule type="duplicateValues" dxfId="5699" priority="2116"/>
  </conditionalFormatting>
  <conditionalFormatting sqref="G351">
    <cfRule type="duplicateValues" dxfId="5698" priority="2115"/>
  </conditionalFormatting>
  <conditionalFormatting sqref="G351">
    <cfRule type="duplicateValues" dxfId="5697" priority="2114"/>
  </conditionalFormatting>
  <conditionalFormatting sqref="G351">
    <cfRule type="duplicateValues" dxfId="5696" priority="2113"/>
  </conditionalFormatting>
  <conditionalFormatting sqref="G351">
    <cfRule type="duplicateValues" dxfId="5695" priority="2112"/>
  </conditionalFormatting>
  <conditionalFormatting sqref="G351">
    <cfRule type="duplicateValues" dxfId="5694" priority="2111"/>
  </conditionalFormatting>
  <conditionalFormatting sqref="G351">
    <cfRule type="duplicateValues" dxfId="5693" priority="2110"/>
  </conditionalFormatting>
  <conditionalFormatting sqref="G351">
    <cfRule type="duplicateValues" dxfId="5692" priority="2109"/>
  </conditionalFormatting>
  <conditionalFormatting sqref="G351">
    <cfRule type="duplicateValues" dxfId="5691" priority="2108"/>
  </conditionalFormatting>
  <conditionalFormatting sqref="G351">
    <cfRule type="duplicateValues" dxfId="5690" priority="2107"/>
  </conditionalFormatting>
  <conditionalFormatting sqref="G351">
    <cfRule type="duplicateValues" dxfId="5689" priority="2106"/>
  </conditionalFormatting>
  <conditionalFormatting sqref="G351">
    <cfRule type="duplicateValues" dxfId="5688" priority="2105"/>
  </conditionalFormatting>
  <conditionalFormatting sqref="G351">
    <cfRule type="duplicateValues" dxfId="5687" priority="2104"/>
  </conditionalFormatting>
  <conditionalFormatting sqref="G351">
    <cfRule type="duplicateValues" dxfId="5686" priority="2103"/>
  </conditionalFormatting>
  <conditionalFormatting sqref="G351">
    <cfRule type="duplicateValues" dxfId="5685" priority="2102"/>
  </conditionalFormatting>
  <conditionalFormatting sqref="G352">
    <cfRule type="duplicateValues" dxfId="5684" priority="2101"/>
  </conditionalFormatting>
  <conditionalFormatting sqref="G375">
    <cfRule type="duplicateValues" dxfId="5683" priority="2100"/>
  </conditionalFormatting>
  <conditionalFormatting sqref="G375">
    <cfRule type="duplicateValues" dxfId="5682" priority="2099"/>
  </conditionalFormatting>
  <conditionalFormatting sqref="G375">
    <cfRule type="duplicateValues" dxfId="5681" priority="2098"/>
  </conditionalFormatting>
  <conditionalFormatting sqref="G375">
    <cfRule type="duplicateValues" dxfId="5680" priority="2097"/>
  </conditionalFormatting>
  <conditionalFormatting sqref="G375">
    <cfRule type="duplicateValues" dxfId="5679" priority="2096"/>
  </conditionalFormatting>
  <conditionalFormatting sqref="G375">
    <cfRule type="duplicateValues" dxfId="5678" priority="2095"/>
  </conditionalFormatting>
  <conditionalFormatting sqref="G375">
    <cfRule type="duplicateValues" dxfId="5677" priority="2094"/>
  </conditionalFormatting>
  <conditionalFormatting sqref="G375">
    <cfRule type="duplicateValues" dxfId="5676" priority="2093"/>
  </conditionalFormatting>
  <conditionalFormatting sqref="G375">
    <cfRule type="duplicateValues" dxfId="5675" priority="2092"/>
  </conditionalFormatting>
  <conditionalFormatting sqref="G375">
    <cfRule type="duplicateValues" dxfId="5674" priority="2091"/>
  </conditionalFormatting>
  <conditionalFormatting sqref="G375">
    <cfRule type="duplicateValues" dxfId="5673" priority="2090"/>
  </conditionalFormatting>
  <conditionalFormatting sqref="G375">
    <cfRule type="duplicateValues" dxfId="5672" priority="2089"/>
  </conditionalFormatting>
  <conditionalFormatting sqref="G375">
    <cfRule type="duplicateValues" dxfId="5671" priority="2088"/>
  </conditionalFormatting>
  <conditionalFormatting sqref="G375">
    <cfRule type="duplicateValues" dxfId="5670" priority="2087"/>
  </conditionalFormatting>
  <conditionalFormatting sqref="G375">
    <cfRule type="duplicateValues" dxfId="5669" priority="2086"/>
  </conditionalFormatting>
  <conditionalFormatting sqref="G375">
    <cfRule type="duplicateValues" dxfId="5668" priority="2085"/>
  </conditionalFormatting>
  <conditionalFormatting sqref="G375">
    <cfRule type="duplicateValues" dxfId="5667" priority="2084"/>
  </conditionalFormatting>
  <conditionalFormatting sqref="G375">
    <cfRule type="duplicateValues" dxfId="5666" priority="2083"/>
  </conditionalFormatting>
  <conditionalFormatting sqref="G375">
    <cfRule type="duplicateValues" dxfId="5665" priority="2082"/>
  </conditionalFormatting>
  <conditionalFormatting sqref="G375">
    <cfRule type="duplicateValues" dxfId="5664" priority="2081"/>
  </conditionalFormatting>
  <conditionalFormatting sqref="G375">
    <cfRule type="duplicateValues" dxfId="5663" priority="2080"/>
  </conditionalFormatting>
  <conditionalFormatting sqref="G375">
    <cfRule type="duplicateValues" dxfId="5662" priority="2079"/>
  </conditionalFormatting>
  <conditionalFormatting sqref="G375">
    <cfRule type="duplicateValues" dxfId="5661" priority="2078"/>
  </conditionalFormatting>
  <conditionalFormatting sqref="G375">
    <cfRule type="duplicateValues" dxfId="5660" priority="2077"/>
  </conditionalFormatting>
  <conditionalFormatting sqref="G375">
    <cfRule type="duplicateValues" dxfId="5659" priority="2076"/>
  </conditionalFormatting>
  <conditionalFormatting sqref="G375">
    <cfRule type="duplicateValues" dxfId="5658" priority="2075"/>
  </conditionalFormatting>
  <conditionalFormatting sqref="G375">
    <cfRule type="duplicateValues" dxfId="5657" priority="2074"/>
  </conditionalFormatting>
  <conditionalFormatting sqref="G375">
    <cfRule type="duplicateValues" dxfId="5656" priority="2073"/>
  </conditionalFormatting>
  <conditionalFormatting sqref="G375">
    <cfRule type="duplicateValues" dxfId="5655" priority="2072"/>
  </conditionalFormatting>
  <conditionalFormatting sqref="G375">
    <cfRule type="duplicateValues" dxfId="5654" priority="2071"/>
  </conditionalFormatting>
  <conditionalFormatting sqref="G375">
    <cfRule type="duplicateValues" dxfId="5653" priority="2070"/>
  </conditionalFormatting>
  <conditionalFormatting sqref="G375">
    <cfRule type="duplicateValues" dxfId="5652" priority="2069"/>
  </conditionalFormatting>
  <conditionalFormatting sqref="G375">
    <cfRule type="duplicateValues" dxfId="5651" priority="2068"/>
  </conditionalFormatting>
  <conditionalFormatting sqref="G375">
    <cfRule type="duplicateValues" dxfId="5650" priority="2067"/>
  </conditionalFormatting>
  <conditionalFormatting sqref="G375">
    <cfRule type="duplicateValues" dxfId="5649" priority="2066"/>
  </conditionalFormatting>
  <conditionalFormatting sqref="G375">
    <cfRule type="duplicateValues" dxfId="5648" priority="2065"/>
  </conditionalFormatting>
  <conditionalFormatting sqref="G375">
    <cfRule type="duplicateValues" dxfId="5647" priority="2064"/>
  </conditionalFormatting>
  <conditionalFormatting sqref="G375">
    <cfRule type="duplicateValues" dxfId="5646" priority="2063"/>
  </conditionalFormatting>
  <conditionalFormatting sqref="G375">
    <cfRule type="duplicateValues" dxfId="5645" priority="2062"/>
  </conditionalFormatting>
  <conditionalFormatting sqref="G375">
    <cfRule type="duplicateValues" dxfId="5644" priority="2061"/>
  </conditionalFormatting>
  <conditionalFormatting sqref="G375">
    <cfRule type="duplicateValues" dxfId="5643" priority="2060"/>
  </conditionalFormatting>
  <conditionalFormatting sqref="G375">
    <cfRule type="duplicateValues" dxfId="5642" priority="2059"/>
  </conditionalFormatting>
  <conditionalFormatting sqref="G375">
    <cfRule type="duplicateValues" dxfId="5641" priority="2058"/>
  </conditionalFormatting>
  <conditionalFormatting sqref="G375">
    <cfRule type="duplicateValues" dxfId="5640" priority="2057"/>
  </conditionalFormatting>
  <conditionalFormatting sqref="G375">
    <cfRule type="duplicateValues" dxfId="5639" priority="2056"/>
  </conditionalFormatting>
  <conditionalFormatting sqref="G375">
    <cfRule type="duplicateValues" dxfId="5638" priority="2055"/>
  </conditionalFormatting>
  <conditionalFormatting sqref="G375">
    <cfRule type="duplicateValues" dxfId="5637" priority="2054"/>
  </conditionalFormatting>
  <conditionalFormatting sqref="G375">
    <cfRule type="duplicateValues" dxfId="5636" priority="2053"/>
  </conditionalFormatting>
  <conditionalFormatting sqref="G375">
    <cfRule type="duplicateValues" dxfId="5635" priority="2052"/>
  </conditionalFormatting>
  <conditionalFormatting sqref="G375">
    <cfRule type="duplicateValues" dxfId="5634" priority="2051"/>
  </conditionalFormatting>
  <conditionalFormatting sqref="G375">
    <cfRule type="duplicateValues" dxfId="5633" priority="2050"/>
  </conditionalFormatting>
  <conditionalFormatting sqref="G375">
    <cfRule type="duplicateValues" dxfId="5632" priority="2049"/>
  </conditionalFormatting>
  <conditionalFormatting sqref="G375">
    <cfRule type="duplicateValues" dxfId="5631" priority="2048"/>
  </conditionalFormatting>
  <conditionalFormatting sqref="G375">
    <cfRule type="duplicateValues" dxfId="5630" priority="2047"/>
  </conditionalFormatting>
  <conditionalFormatting sqref="G375">
    <cfRule type="duplicateValues" dxfId="5629" priority="2046"/>
  </conditionalFormatting>
  <conditionalFormatting sqref="G375">
    <cfRule type="duplicateValues" dxfId="5628" priority="2045"/>
  </conditionalFormatting>
  <conditionalFormatting sqref="G375">
    <cfRule type="duplicateValues" dxfId="5627" priority="2044"/>
  </conditionalFormatting>
  <conditionalFormatting sqref="G375">
    <cfRule type="duplicateValues" dxfId="5626" priority="2043"/>
  </conditionalFormatting>
  <conditionalFormatting sqref="G375">
    <cfRule type="duplicateValues" dxfId="5625" priority="2042"/>
  </conditionalFormatting>
  <conditionalFormatting sqref="G375">
    <cfRule type="duplicateValues" dxfId="5624" priority="2041"/>
  </conditionalFormatting>
  <conditionalFormatting sqref="G375">
    <cfRule type="duplicateValues" dxfId="5623" priority="2040"/>
  </conditionalFormatting>
  <conditionalFormatting sqref="G375">
    <cfRule type="duplicateValues" dxfId="5622" priority="2039"/>
  </conditionalFormatting>
  <conditionalFormatting sqref="G375">
    <cfRule type="duplicateValues" dxfId="5621" priority="2038"/>
  </conditionalFormatting>
  <conditionalFormatting sqref="G375">
    <cfRule type="duplicateValues" dxfId="5620" priority="2037"/>
  </conditionalFormatting>
  <conditionalFormatting sqref="G375">
    <cfRule type="duplicateValues" dxfId="5619" priority="2036"/>
  </conditionalFormatting>
  <conditionalFormatting sqref="G375">
    <cfRule type="duplicateValues" dxfId="5618" priority="2035"/>
  </conditionalFormatting>
  <conditionalFormatting sqref="G375">
    <cfRule type="duplicateValues" dxfId="5617" priority="2034"/>
  </conditionalFormatting>
  <conditionalFormatting sqref="G375">
    <cfRule type="duplicateValues" dxfId="5616" priority="2033"/>
  </conditionalFormatting>
  <conditionalFormatting sqref="G375">
    <cfRule type="duplicateValues" dxfId="5615" priority="2032"/>
  </conditionalFormatting>
  <conditionalFormatting sqref="G376">
    <cfRule type="duplicateValues" dxfId="5614" priority="2031"/>
  </conditionalFormatting>
  <conditionalFormatting sqref="G377">
    <cfRule type="duplicateValues" dxfId="5613" priority="2030"/>
  </conditionalFormatting>
  <conditionalFormatting sqref="G377">
    <cfRule type="duplicateValues" dxfId="5612" priority="2029"/>
  </conditionalFormatting>
  <conditionalFormatting sqref="G377">
    <cfRule type="duplicateValues" dxfId="5611" priority="2028"/>
  </conditionalFormatting>
  <conditionalFormatting sqref="G377">
    <cfRule type="duplicateValues" dxfId="5610" priority="2027"/>
  </conditionalFormatting>
  <conditionalFormatting sqref="G377">
    <cfRule type="duplicateValues" dxfId="5609" priority="2026"/>
  </conditionalFormatting>
  <conditionalFormatting sqref="G377">
    <cfRule type="duplicateValues" dxfId="5608" priority="2025"/>
  </conditionalFormatting>
  <conditionalFormatting sqref="G377">
    <cfRule type="duplicateValues" dxfId="5607" priority="2024"/>
  </conditionalFormatting>
  <conditionalFormatting sqref="G377">
    <cfRule type="duplicateValues" dxfId="5606" priority="2023"/>
  </conditionalFormatting>
  <conditionalFormatting sqref="G377">
    <cfRule type="duplicateValues" dxfId="5605" priority="2022"/>
  </conditionalFormatting>
  <conditionalFormatting sqref="G377">
    <cfRule type="duplicateValues" dxfId="5604" priority="2021"/>
  </conditionalFormatting>
  <conditionalFormatting sqref="G377">
    <cfRule type="duplicateValues" dxfId="5603" priority="2020"/>
  </conditionalFormatting>
  <conditionalFormatting sqref="G377">
    <cfRule type="duplicateValues" dxfId="5602" priority="2019"/>
  </conditionalFormatting>
  <conditionalFormatting sqref="G377">
    <cfRule type="duplicateValues" dxfId="5601" priority="2018"/>
  </conditionalFormatting>
  <conditionalFormatting sqref="G377">
    <cfRule type="duplicateValues" dxfId="5600" priority="2017"/>
  </conditionalFormatting>
  <conditionalFormatting sqref="G377">
    <cfRule type="duplicateValues" dxfId="5599" priority="2016"/>
  </conditionalFormatting>
  <conditionalFormatting sqref="G377">
    <cfRule type="duplicateValues" dxfId="5598" priority="2015"/>
  </conditionalFormatting>
  <conditionalFormatting sqref="G377">
    <cfRule type="duplicateValues" dxfId="5597" priority="2014"/>
  </conditionalFormatting>
  <conditionalFormatting sqref="G377">
    <cfRule type="duplicateValues" dxfId="5596" priority="2013"/>
  </conditionalFormatting>
  <conditionalFormatting sqref="G377">
    <cfRule type="duplicateValues" dxfId="5595" priority="2012"/>
  </conditionalFormatting>
  <conditionalFormatting sqref="G377">
    <cfRule type="duplicateValues" dxfId="5594" priority="2011"/>
  </conditionalFormatting>
  <conditionalFormatting sqref="G377">
    <cfRule type="duplicateValues" dxfId="5593" priority="2010"/>
  </conditionalFormatting>
  <conditionalFormatting sqref="G377">
    <cfRule type="duplicateValues" dxfId="5592" priority="2009"/>
  </conditionalFormatting>
  <conditionalFormatting sqref="G377">
    <cfRule type="duplicateValues" dxfId="5591" priority="2008"/>
  </conditionalFormatting>
  <conditionalFormatting sqref="G377">
    <cfRule type="duplicateValues" dxfId="5590" priority="2007"/>
  </conditionalFormatting>
  <conditionalFormatting sqref="G377">
    <cfRule type="duplicateValues" dxfId="5589" priority="2006"/>
  </conditionalFormatting>
  <conditionalFormatting sqref="G377">
    <cfRule type="duplicateValues" dxfId="5588" priority="2005"/>
  </conditionalFormatting>
  <conditionalFormatting sqref="G377">
    <cfRule type="duplicateValues" dxfId="5587" priority="2004"/>
  </conditionalFormatting>
  <conditionalFormatting sqref="G377">
    <cfRule type="duplicateValues" dxfId="5586" priority="2003"/>
  </conditionalFormatting>
  <conditionalFormatting sqref="G377">
    <cfRule type="duplicateValues" dxfId="5585" priority="2002"/>
  </conditionalFormatting>
  <conditionalFormatting sqref="G377">
    <cfRule type="duplicateValues" dxfId="5584" priority="2001"/>
  </conditionalFormatting>
  <conditionalFormatting sqref="G377">
    <cfRule type="duplicateValues" dxfId="5583" priority="2000"/>
  </conditionalFormatting>
  <conditionalFormatting sqref="G377">
    <cfRule type="duplicateValues" dxfId="5582" priority="1999"/>
  </conditionalFormatting>
  <conditionalFormatting sqref="G377">
    <cfRule type="duplicateValues" dxfId="5581" priority="1998"/>
  </conditionalFormatting>
  <conditionalFormatting sqref="G377">
    <cfRule type="duplicateValues" dxfId="5580" priority="1997"/>
  </conditionalFormatting>
  <conditionalFormatting sqref="G377">
    <cfRule type="duplicateValues" dxfId="5579" priority="1996"/>
  </conditionalFormatting>
  <conditionalFormatting sqref="G377">
    <cfRule type="duplicateValues" dxfId="5578" priority="1995"/>
  </conditionalFormatting>
  <conditionalFormatting sqref="G377">
    <cfRule type="duplicateValues" dxfId="5577" priority="1994"/>
  </conditionalFormatting>
  <conditionalFormatting sqref="G377">
    <cfRule type="duplicateValues" dxfId="5576" priority="1993"/>
  </conditionalFormatting>
  <conditionalFormatting sqref="G377">
    <cfRule type="duplicateValues" dxfId="5575" priority="1992"/>
  </conditionalFormatting>
  <conditionalFormatting sqref="G377">
    <cfRule type="duplicateValues" dxfId="5574" priority="1991"/>
  </conditionalFormatting>
  <conditionalFormatting sqref="G377">
    <cfRule type="duplicateValues" dxfId="5573" priority="1990"/>
  </conditionalFormatting>
  <conditionalFormatting sqref="G377">
    <cfRule type="duplicateValues" dxfId="5572" priority="1989"/>
  </conditionalFormatting>
  <conditionalFormatting sqref="G377">
    <cfRule type="duplicateValues" dxfId="5571" priority="1988"/>
  </conditionalFormatting>
  <conditionalFormatting sqref="G377">
    <cfRule type="duplicateValues" dxfId="5570" priority="1987"/>
  </conditionalFormatting>
  <conditionalFormatting sqref="G377">
    <cfRule type="duplicateValues" dxfId="5569" priority="1986"/>
  </conditionalFormatting>
  <conditionalFormatting sqref="G377">
    <cfRule type="duplicateValues" dxfId="5568" priority="1985"/>
  </conditionalFormatting>
  <conditionalFormatting sqref="G377">
    <cfRule type="duplicateValues" dxfId="5567" priority="1984"/>
  </conditionalFormatting>
  <conditionalFormatting sqref="G377">
    <cfRule type="duplicateValues" dxfId="5566" priority="1983"/>
  </conditionalFormatting>
  <conditionalFormatting sqref="G377">
    <cfRule type="duplicateValues" dxfId="5565" priority="1982"/>
  </conditionalFormatting>
  <conditionalFormatting sqref="G377">
    <cfRule type="duplicateValues" dxfId="5564" priority="1981"/>
  </conditionalFormatting>
  <conditionalFormatting sqref="G377">
    <cfRule type="duplicateValues" dxfId="5563" priority="1980"/>
  </conditionalFormatting>
  <conditionalFormatting sqref="G377">
    <cfRule type="duplicateValues" dxfId="5562" priority="1979"/>
  </conditionalFormatting>
  <conditionalFormatting sqref="G377">
    <cfRule type="duplicateValues" dxfId="5561" priority="1978"/>
  </conditionalFormatting>
  <conditionalFormatting sqref="G377">
    <cfRule type="duplicateValues" dxfId="5560" priority="1977"/>
  </conditionalFormatting>
  <conditionalFormatting sqref="G377">
    <cfRule type="duplicateValues" dxfId="5559" priority="1976"/>
  </conditionalFormatting>
  <conditionalFormatting sqref="G377">
    <cfRule type="duplicateValues" dxfId="5558" priority="1975"/>
  </conditionalFormatting>
  <conditionalFormatting sqref="G377">
    <cfRule type="duplicateValues" dxfId="5557" priority="1974"/>
  </conditionalFormatting>
  <conditionalFormatting sqref="G377">
    <cfRule type="duplicateValues" dxfId="5556" priority="1973"/>
  </conditionalFormatting>
  <conditionalFormatting sqref="G377">
    <cfRule type="duplicateValues" dxfId="5555" priority="1972"/>
  </conditionalFormatting>
  <conditionalFormatting sqref="G377">
    <cfRule type="duplicateValues" dxfId="5554" priority="1971"/>
  </conditionalFormatting>
  <conditionalFormatting sqref="G377">
    <cfRule type="duplicateValues" dxfId="5553" priority="1970"/>
  </conditionalFormatting>
  <conditionalFormatting sqref="G377">
    <cfRule type="duplicateValues" dxfId="5552" priority="1969"/>
  </conditionalFormatting>
  <conditionalFormatting sqref="G377">
    <cfRule type="duplicateValues" dxfId="5551" priority="1968"/>
  </conditionalFormatting>
  <conditionalFormatting sqref="G377">
    <cfRule type="duplicateValues" dxfId="5550" priority="1967"/>
  </conditionalFormatting>
  <conditionalFormatting sqref="G377">
    <cfRule type="duplicateValues" dxfId="5549" priority="1966"/>
  </conditionalFormatting>
  <conditionalFormatting sqref="G377">
    <cfRule type="duplicateValues" dxfId="5548" priority="1965"/>
  </conditionalFormatting>
  <conditionalFormatting sqref="G377">
    <cfRule type="duplicateValues" dxfId="5547" priority="1964"/>
  </conditionalFormatting>
  <conditionalFormatting sqref="G377">
    <cfRule type="duplicateValues" dxfId="5546" priority="1963"/>
  </conditionalFormatting>
  <conditionalFormatting sqref="G377">
    <cfRule type="duplicateValues" dxfId="5545" priority="1962"/>
  </conditionalFormatting>
  <conditionalFormatting sqref="G378">
    <cfRule type="duplicateValues" dxfId="5544" priority="1961"/>
  </conditionalFormatting>
  <conditionalFormatting sqref="G376">
    <cfRule type="duplicateValues" dxfId="5543" priority="1960"/>
  </conditionalFormatting>
  <conditionalFormatting sqref="G376">
    <cfRule type="duplicateValues" dxfId="5542" priority="1959"/>
  </conditionalFormatting>
  <conditionalFormatting sqref="G376">
    <cfRule type="duplicateValues" dxfId="5541" priority="1958"/>
  </conditionalFormatting>
  <conditionalFormatting sqref="G376">
    <cfRule type="duplicateValues" dxfId="5540" priority="1957"/>
  </conditionalFormatting>
  <conditionalFormatting sqref="G376">
    <cfRule type="duplicateValues" dxfId="5539" priority="1956"/>
  </conditionalFormatting>
  <conditionalFormatting sqref="G376">
    <cfRule type="duplicateValues" dxfId="5538" priority="1955"/>
  </conditionalFormatting>
  <conditionalFormatting sqref="G376">
    <cfRule type="duplicateValues" dxfId="5537" priority="1954"/>
  </conditionalFormatting>
  <conditionalFormatting sqref="G376">
    <cfRule type="duplicateValues" dxfId="5536" priority="1953"/>
  </conditionalFormatting>
  <conditionalFormatting sqref="G376">
    <cfRule type="duplicateValues" dxfId="5535" priority="1952"/>
  </conditionalFormatting>
  <conditionalFormatting sqref="G376">
    <cfRule type="duplicateValues" dxfId="5534" priority="1951"/>
  </conditionalFormatting>
  <conditionalFormatting sqref="G376">
    <cfRule type="duplicateValues" dxfId="5533" priority="1950"/>
  </conditionalFormatting>
  <conditionalFormatting sqref="G376">
    <cfRule type="duplicateValues" dxfId="5532" priority="1949"/>
  </conditionalFormatting>
  <conditionalFormatting sqref="G376">
    <cfRule type="duplicateValues" dxfId="5531" priority="1948"/>
  </conditionalFormatting>
  <conditionalFormatting sqref="G376">
    <cfRule type="duplicateValues" dxfId="5530" priority="1947"/>
  </conditionalFormatting>
  <conditionalFormatting sqref="G376">
    <cfRule type="duplicateValues" dxfId="5529" priority="1946"/>
  </conditionalFormatting>
  <conditionalFormatting sqref="G376">
    <cfRule type="duplicateValues" dxfId="5528" priority="1945"/>
  </conditionalFormatting>
  <conditionalFormatting sqref="G376">
    <cfRule type="duplicateValues" dxfId="5527" priority="1944"/>
  </conditionalFormatting>
  <conditionalFormatting sqref="G376">
    <cfRule type="duplicateValues" dxfId="5526" priority="1943"/>
  </conditionalFormatting>
  <conditionalFormatting sqref="G376">
    <cfRule type="duplicateValues" dxfId="5525" priority="1942"/>
  </conditionalFormatting>
  <conditionalFormatting sqref="G376">
    <cfRule type="duplicateValues" dxfId="5524" priority="1941"/>
  </conditionalFormatting>
  <conditionalFormatting sqref="G376">
    <cfRule type="duplicateValues" dxfId="5523" priority="1940"/>
  </conditionalFormatting>
  <conditionalFormatting sqref="G376">
    <cfRule type="duplicateValues" dxfId="5522" priority="1939"/>
  </conditionalFormatting>
  <conditionalFormatting sqref="G376">
    <cfRule type="duplicateValues" dxfId="5521" priority="1938"/>
  </conditionalFormatting>
  <conditionalFormatting sqref="G376">
    <cfRule type="duplicateValues" dxfId="5520" priority="1937"/>
  </conditionalFormatting>
  <conditionalFormatting sqref="G376">
    <cfRule type="duplicateValues" dxfId="5519" priority="1936"/>
  </conditionalFormatting>
  <conditionalFormatting sqref="G376">
    <cfRule type="duplicateValues" dxfId="5518" priority="1935"/>
  </conditionalFormatting>
  <conditionalFormatting sqref="G376">
    <cfRule type="duplicateValues" dxfId="5517" priority="1934"/>
  </conditionalFormatting>
  <conditionalFormatting sqref="G376">
    <cfRule type="duplicateValues" dxfId="5516" priority="1933"/>
  </conditionalFormatting>
  <conditionalFormatting sqref="G376">
    <cfRule type="duplicateValues" dxfId="5515" priority="1932"/>
  </conditionalFormatting>
  <conditionalFormatting sqref="G376">
    <cfRule type="duplicateValues" dxfId="5514" priority="1931"/>
  </conditionalFormatting>
  <conditionalFormatting sqref="G376">
    <cfRule type="duplicateValues" dxfId="5513" priority="1930"/>
  </conditionalFormatting>
  <conditionalFormatting sqref="G376">
    <cfRule type="duplicateValues" dxfId="5512" priority="1929"/>
  </conditionalFormatting>
  <conditionalFormatting sqref="G376">
    <cfRule type="duplicateValues" dxfId="5511" priority="1928"/>
  </conditionalFormatting>
  <conditionalFormatting sqref="G376">
    <cfRule type="duplicateValues" dxfId="5510" priority="1927"/>
  </conditionalFormatting>
  <conditionalFormatting sqref="G376">
    <cfRule type="duplicateValues" dxfId="5509" priority="1926"/>
  </conditionalFormatting>
  <conditionalFormatting sqref="G376">
    <cfRule type="duplicateValues" dxfId="5508" priority="1925"/>
  </conditionalFormatting>
  <conditionalFormatting sqref="G376">
    <cfRule type="duplicateValues" dxfId="5507" priority="1924"/>
  </conditionalFormatting>
  <conditionalFormatting sqref="G376">
    <cfRule type="duplicateValues" dxfId="5506" priority="1923"/>
  </conditionalFormatting>
  <conditionalFormatting sqref="G376">
    <cfRule type="duplicateValues" dxfId="5505" priority="1922"/>
  </conditionalFormatting>
  <conditionalFormatting sqref="G376">
    <cfRule type="duplicateValues" dxfId="5504" priority="1921"/>
  </conditionalFormatting>
  <conditionalFormatting sqref="G376">
    <cfRule type="duplicateValues" dxfId="5503" priority="1920"/>
  </conditionalFormatting>
  <conditionalFormatting sqref="G376">
    <cfRule type="duplicateValues" dxfId="5502" priority="1919"/>
  </conditionalFormatting>
  <conditionalFormatting sqref="G376">
    <cfRule type="duplicateValues" dxfId="5501" priority="1918"/>
  </conditionalFormatting>
  <conditionalFormatting sqref="G376">
    <cfRule type="duplicateValues" dxfId="5500" priority="1917"/>
  </conditionalFormatting>
  <conditionalFormatting sqref="G376">
    <cfRule type="duplicateValues" dxfId="5499" priority="1916"/>
  </conditionalFormatting>
  <conditionalFormatting sqref="G376">
    <cfRule type="duplicateValues" dxfId="5498" priority="1915"/>
  </conditionalFormatting>
  <conditionalFormatting sqref="G376">
    <cfRule type="duplicateValues" dxfId="5497" priority="1914"/>
  </conditionalFormatting>
  <conditionalFormatting sqref="G376">
    <cfRule type="duplicateValues" dxfId="5496" priority="1913"/>
  </conditionalFormatting>
  <conditionalFormatting sqref="G376">
    <cfRule type="duplicateValues" dxfId="5495" priority="1912"/>
  </conditionalFormatting>
  <conditionalFormatting sqref="G376">
    <cfRule type="duplicateValues" dxfId="5494" priority="1911"/>
  </conditionalFormatting>
  <conditionalFormatting sqref="G376">
    <cfRule type="duplicateValues" dxfId="5493" priority="1910"/>
  </conditionalFormatting>
  <conditionalFormatting sqref="G376">
    <cfRule type="duplicateValues" dxfId="5492" priority="1909"/>
  </conditionalFormatting>
  <conditionalFormatting sqref="G376">
    <cfRule type="duplicateValues" dxfId="5491" priority="1908"/>
  </conditionalFormatting>
  <conditionalFormatting sqref="G376">
    <cfRule type="duplicateValues" dxfId="5490" priority="1907"/>
  </conditionalFormatting>
  <conditionalFormatting sqref="G376">
    <cfRule type="duplicateValues" dxfId="5489" priority="1906"/>
  </conditionalFormatting>
  <conditionalFormatting sqref="G376">
    <cfRule type="duplicateValues" dxfId="5488" priority="1905"/>
  </conditionalFormatting>
  <conditionalFormatting sqref="G376">
    <cfRule type="duplicateValues" dxfId="5487" priority="1904"/>
  </conditionalFormatting>
  <conditionalFormatting sqref="G376">
    <cfRule type="duplicateValues" dxfId="5486" priority="1903"/>
  </conditionalFormatting>
  <conditionalFormatting sqref="G376">
    <cfRule type="duplicateValues" dxfId="5485" priority="1902"/>
  </conditionalFormatting>
  <conditionalFormatting sqref="G376">
    <cfRule type="duplicateValues" dxfId="5484" priority="1901"/>
  </conditionalFormatting>
  <conditionalFormatting sqref="G376">
    <cfRule type="duplicateValues" dxfId="5483" priority="1900"/>
  </conditionalFormatting>
  <conditionalFormatting sqref="G376">
    <cfRule type="duplicateValues" dxfId="5482" priority="1899"/>
  </conditionalFormatting>
  <conditionalFormatting sqref="G376">
    <cfRule type="duplicateValues" dxfId="5481" priority="1898"/>
  </conditionalFormatting>
  <conditionalFormatting sqref="G376">
    <cfRule type="duplicateValues" dxfId="5480" priority="1897"/>
  </conditionalFormatting>
  <conditionalFormatting sqref="G376">
    <cfRule type="duplicateValues" dxfId="5479" priority="1896"/>
  </conditionalFormatting>
  <conditionalFormatting sqref="G376">
    <cfRule type="duplicateValues" dxfId="5478" priority="1895"/>
  </conditionalFormatting>
  <conditionalFormatting sqref="G376">
    <cfRule type="duplicateValues" dxfId="5477" priority="1894"/>
  </conditionalFormatting>
  <conditionalFormatting sqref="G376">
    <cfRule type="duplicateValues" dxfId="5476" priority="1893"/>
  </conditionalFormatting>
  <conditionalFormatting sqref="G376">
    <cfRule type="duplicateValues" dxfId="5475" priority="1892"/>
  </conditionalFormatting>
  <conditionalFormatting sqref="G377">
    <cfRule type="duplicateValues" dxfId="5474" priority="1891"/>
  </conditionalFormatting>
  <conditionalFormatting sqref="G376">
    <cfRule type="duplicateValues" dxfId="5473" priority="1890"/>
  </conditionalFormatting>
  <conditionalFormatting sqref="G376">
    <cfRule type="duplicateValues" dxfId="5472" priority="1889"/>
  </conditionalFormatting>
  <conditionalFormatting sqref="G376">
    <cfRule type="duplicateValues" dxfId="5471" priority="1888"/>
  </conditionalFormatting>
  <conditionalFormatting sqref="G376">
    <cfRule type="duplicateValues" dxfId="5470" priority="1887"/>
  </conditionalFormatting>
  <conditionalFormatting sqref="G376">
    <cfRule type="duplicateValues" dxfId="5469" priority="1886"/>
  </conditionalFormatting>
  <conditionalFormatting sqref="G376">
    <cfRule type="duplicateValues" dxfId="5468" priority="1885"/>
  </conditionalFormatting>
  <conditionalFormatting sqref="G376">
    <cfRule type="duplicateValues" dxfId="5467" priority="1884"/>
  </conditionalFormatting>
  <conditionalFormatting sqref="G376">
    <cfRule type="duplicateValues" dxfId="5466" priority="1883"/>
  </conditionalFormatting>
  <conditionalFormatting sqref="G376">
    <cfRule type="duplicateValues" dxfId="5465" priority="1882"/>
  </conditionalFormatting>
  <conditionalFormatting sqref="G376">
    <cfRule type="duplicateValues" dxfId="5464" priority="1881"/>
  </conditionalFormatting>
  <conditionalFormatting sqref="G376">
    <cfRule type="duplicateValues" dxfId="5463" priority="1880"/>
  </conditionalFormatting>
  <conditionalFormatting sqref="G376">
    <cfRule type="duplicateValues" dxfId="5462" priority="1879"/>
  </conditionalFormatting>
  <conditionalFormatting sqref="G376">
    <cfRule type="duplicateValues" dxfId="5461" priority="1878"/>
  </conditionalFormatting>
  <conditionalFormatting sqref="G376">
    <cfRule type="duplicateValues" dxfId="5460" priority="1877"/>
  </conditionalFormatting>
  <conditionalFormatting sqref="G376">
    <cfRule type="duplicateValues" dxfId="5459" priority="1876"/>
  </conditionalFormatting>
  <conditionalFormatting sqref="G376">
    <cfRule type="duplicateValues" dxfId="5458" priority="1875"/>
  </conditionalFormatting>
  <conditionalFormatting sqref="G376">
    <cfRule type="duplicateValues" dxfId="5457" priority="1874"/>
  </conditionalFormatting>
  <conditionalFormatting sqref="G376">
    <cfRule type="duplicateValues" dxfId="5456" priority="1873"/>
  </conditionalFormatting>
  <conditionalFormatting sqref="G376">
    <cfRule type="duplicateValues" dxfId="5455" priority="1872"/>
  </conditionalFormatting>
  <conditionalFormatting sqref="G376">
    <cfRule type="duplicateValues" dxfId="5454" priority="1871"/>
  </conditionalFormatting>
  <conditionalFormatting sqref="G376">
    <cfRule type="duplicateValues" dxfId="5453" priority="1870"/>
  </conditionalFormatting>
  <conditionalFormatting sqref="G376">
    <cfRule type="duplicateValues" dxfId="5452" priority="1869"/>
  </conditionalFormatting>
  <conditionalFormatting sqref="G376">
    <cfRule type="duplicateValues" dxfId="5451" priority="1868"/>
  </conditionalFormatting>
  <conditionalFormatting sqref="G376">
    <cfRule type="duplicateValues" dxfId="5450" priority="1867"/>
  </conditionalFormatting>
  <conditionalFormatting sqref="G376">
    <cfRule type="duplicateValues" dxfId="5449" priority="1866"/>
  </conditionalFormatting>
  <conditionalFormatting sqref="G376">
    <cfRule type="duplicateValues" dxfId="5448" priority="1865"/>
  </conditionalFormatting>
  <conditionalFormatting sqref="G376">
    <cfRule type="duplicateValues" dxfId="5447" priority="1864"/>
  </conditionalFormatting>
  <conditionalFormatting sqref="G376">
    <cfRule type="duplicateValues" dxfId="5446" priority="1863"/>
  </conditionalFormatting>
  <conditionalFormatting sqref="G376">
    <cfRule type="duplicateValues" dxfId="5445" priority="1862"/>
  </conditionalFormatting>
  <conditionalFormatting sqref="G376">
    <cfRule type="duplicateValues" dxfId="5444" priority="1861"/>
  </conditionalFormatting>
  <conditionalFormatting sqref="G376">
    <cfRule type="duplicateValues" dxfId="5443" priority="1860"/>
  </conditionalFormatting>
  <conditionalFormatting sqref="G376">
    <cfRule type="duplicateValues" dxfId="5442" priority="1859"/>
  </conditionalFormatting>
  <conditionalFormatting sqref="G376">
    <cfRule type="duplicateValues" dxfId="5441" priority="1858"/>
  </conditionalFormatting>
  <conditionalFormatting sqref="G376">
    <cfRule type="duplicateValues" dxfId="5440" priority="1857"/>
  </conditionalFormatting>
  <conditionalFormatting sqref="G376">
    <cfRule type="duplicateValues" dxfId="5439" priority="1856"/>
  </conditionalFormatting>
  <conditionalFormatting sqref="G376">
    <cfRule type="duplicateValues" dxfId="5438" priority="1855"/>
  </conditionalFormatting>
  <conditionalFormatting sqref="G376">
    <cfRule type="duplicateValues" dxfId="5437" priority="1854"/>
  </conditionalFormatting>
  <conditionalFormatting sqref="G376">
    <cfRule type="duplicateValues" dxfId="5436" priority="1853"/>
  </conditionalFormatting>
  <conditionalFormatting sqref="G376">
    <cfRule type="duplicateValues" dxfId="5435" priority="1852"/>
  </conditionalFormatting>
  <conditionalFormatting sqref="G376">
    <cfRule type="duplicateValues" dxfId="5434" priority="1851"/>
  </conditionalFormatting>
  <conditionalFormatting sqref="G376">
    <cfRule type="duplicateValues" dxfId="5433" priority="1850"/>
  </conditionalFormatting>
  <conditionalFormatting sqref="G376">
    <cfRule type="duplicateValues" dxfId="5432" priority="1849"/>
  </conditionalFormatting>
  <conditionalFormatting sqref="G376">
    <cfRule type="duplicateValues" dxfId="5431" priority="1848"/>
  </conditionalFormatting>
  <conditionalFormatting sqref="G376">
    <cfRule type="duplicateValues" dxfId="5430" priority="1847"/>
  </conditionalFormatting>
  <conditionalFormatting sqref="G376">
    <cfRule type="duplicateValues" dxfId="5429" priority="1846"/>
  </conditionalFormatting>
  <conditionalFormatting sqref="G376">
    <cfRule type="duplicateValues" dxfId="5428" priority="1845"/>
  </conditionalFormatting>
  <conditionalFormatting sqref="G376">
    <cfRule type="duplicateValues" dxfId="5427" priority="1844"/>
  </conditionalFormatting>
  <conditionalFormatting sqref="G376">
    <cfRule type="duplicateValues" dxfId="5426" priority="1843"/>
  </conditionalFormatting>
  <conditionalFormatting sqref="G376">
    <cfRule type="duplicateValues" dxfId="5425" priority="1842"/>
  </conditionalFormatting>
  <conditionalFormatting sqref="G376">
    <cfRule type="duplicateValues" dxfId="5424" priority="1841"/>
  </conditionalFormatting>
  <conditionalFormatting sqref="G376">
    <cfRule type="duplicateValues" dxfId="5423" priority="1840"/>
  </conditionalFormatting>
  <conditionalFormatting sqref="G376">
    <cfRule type="duplicateValues" dxfId="5422" priority="1839"/>
  </conditionalFormatting>
  <conditionalFormatting sqref="G376">
    <cfRule type="duplicateValues" dxfId="5421" priority="1838"/>
  </conditionalFormatting>
  <conditionalFormatting sqref="G376">
    <cfRule type="duplicateValues" dxfId="5420" priority="1837"/>
  </conditionalFormatting>
  <conditionalFormatting sqref="G376">
    <cfRule type="duplicateValues" dxfId="5419" priority="1836"/>
  </conditionalFormatting>
  <conditionalFormatting sqref="G376">
    <cfRule type="duplicateValues" dxfId="5418" priority="1835"/>
  </conditionalFormatting>
  <conditionalFormatting sqref="G376">
    <cfRule type="duplicateValues" dxfId="5417" priority="1834"/>
  </conditionalFormatting>
  <conditionalFormatting sqref="G376">
    <cfRule type="duplicateValues" dxfId="5416" priority="1833"/>
  </conditionalFormatting>
  <conditionalFormatting sqref="G376">
    <cfRule type="duplicateValues" dxfId="5415" priority="1832"/>
  </conditionalFormatting>
  <conditionalFormatting sqref="G376">
    <cfRule type="duplicateValues" dxfId="5414" priority="1831"/>
  </conditionalFormatting>
  <conditionalFormatting sqref="G376">
    <cfRule type="duplicateValues" dxfId="5413" priority="1830"/>
  </conditionalFormatting>
  <conditionalFormatting sqref="G376">
    <cfRule type="duplicateValues" dxfId="5412" priority="1829"/>
  </conditionalFormatting>
  <conditionalFormatting sqref="G376">
    <cfRule type="duplicateValues" dxfId="5411" priority="1828"/>
  </conditionalFormatting>
  <conditionalFormatting sqref="G376">
    <cfRule type="duplicateValues" dxfId="5410" priority="1827"/>
  </conditionalFormatting>
  <conditionalFormatting sqref="G376">
    <cfRule type="duplicateValues" dxfId="5409" priority="1826"/>
  </conditionalFormatting>
  <conditionalFormatting sqref="G376">
    <cfRule type="duplicateValues" dxfId="5408" priority="1825"/>
  </conditionalFormatting>
  <conditionalFormatting sqref="G376">
    <cfRule type="duplicateValues" dxfId="5407" priority="1824"/>
  </conditionalFormatting>
  <conditionalFormatting sqref="G376">
    <cfRule type="duplicateValues" dxfId="5406" priority="1823"/>
  </conditionalFormatting>
  <conditionalFormatting sqref="G376">
    <cfRule type="duplicateValues" dxfId="5405" priority="1822"/>
  </conditionalFormatting>
  <conditionalFormatting sqref="G377">
    <cfRule type="duplicateValues" dxfId="5404" priority="1821"/>
  </conditionalFormatting>
  <conditionalFormatting sqref="G375">
    <cfRule type="duplicateValues" dxfId="5403" priority="1820"/>
  </conditionalFormatting>
  <conditionalFormatting sqref="G375">
    <cfRule type="duplicateValues" dxfId="5402" priority="1819"/>
  </conditionalFormatting>
  <conditionalFormatting sqref="G375">
    <cfRule type="duplicateValues" dxfId="5401" priority="1818"/>
  </conditionalFormatting>
  <conditionalFormatting sqref="G375">
    <cfRule type="duplicateValues" dxfId="5400" priority="1817"/>
  </conditionalFormatting>
  <conditionalFormatting sqref="G375">
    <cfRule type="duplicateValues" dxfId="5399" priority="1816"/>
  </conditionalFormatting>
  <conditionalFormatting sqref="G375">
    <cfRule type="duplicateValues" dxfId="5398" priority="1815"/>
  </conditionalFormatting>
  <conditionalFormatting sqref="G375">
    <cfRule type="duplicateValues" dxfId="5397" priority="1814"/>
  </conditionalFormatting>
  <conditionalFormatting sqref="G375">
    <cfRule type="duplicateValues" dxfId="5396" priority="1813"/>
  </conditionalFormatting>
  <conditionalFormatting sqref="G375">
    <cfRule type="duplicateValues" dxfId="5395" priority="1812"/>
  </conditionalFormatting>
  <conditionalFormatting sqref="G375">
    <cfRule type="duplicateValues" dxfId="5394" priority="1811"/>
  </conditionalFormatting>
  <conditionalFormatting sqref="G375">
    <cfRule type="duplicateValues" dxfId="5393" priority="1810"/>
  </conditionalFormatting>
  <conditionalFormatting sqref="G375">
    <cfRule type="duplicateValues" dxfId="5392" priority="1809"/>
  </conditionalFormatting>
  <conditionalFormatting sqref="G375">
    <cfRule type="duplicateValues" dxfId="5391" priority="1808"/>
  </conditionalFormatting>
  <conditionalFormatting sqref="G375">
    <cfRule type="duplicateValues" dxfId="5390" priority="1807"/>
  </conditionalFormatting>
  <conditionalFormatting sqref="G375">
    <cfRule type="duplicateValues" dxfId="5389" priority="1806"/>
  </conditionalFormatting>
  <conditionalFormatting sqref="G375">
    <cfRule type="duplicateValues" dxfId="5388" priority="1805"/>
  </conditionalFormatting>
  <conditionalFormatting sqref="G375">
    <cfRule type="duplicateValues" dxfId="5387" priority="1804"/>
  </conditionalFormatting>
  <conditionalFormatting sqref="G375">
    <cfRule type="duplicateValues" dxfId="5386" priority="1803"/>
  </conditionalFormatting>
  <conditionalFormatting sqref="G375">
    <cfRule type="duplicateValues" dxfId="5385" priority="1802"/>
  </conditionalFormatting>
  <conditionalFormatting sqref="G375">
    <cfRule type="duplicateValues" dxfId="5384" priority="1801"/>
  </conditionalFormatting>
  <conditionalFormatting sqref="G375">
    <cfRule type="duplicateValues" dxfId="5383" priority="1800"/>
  </conditionalFormatting>
  <conditionalFormatting sqref="G375">
    <cfRule type="duplicateValues" dxfId="5382" priority="1799"/>
  </conditionalFormatting>
  <conditionalFormatting sqref="G375">
    <cfRule type="duplicateValues" dxfId="5381" priority="1798"/>
  </conditionalFormatting>
  <conditionalFormatting sqref="G375">
    <cfRule type="duplicateValues" dxfId="5380" priority="1797"/>
  </conditionalFormatting>
  <conditionalFormatting sqref="G375">
    <cfRule type="duplicateValues" dxfId="5379" priority="1796"/>
  </conditionalFormatting>
  <conditionalFormatting sqref="G375">
    <cfRule type="duplicateValues" dxfId="5378" priority="1795"/>
  </conditionalFormatting>
  <conditionalFormatting sqref="G375">
    <cfRule type="duplicateValues" dxfId="5377" priority="1794"/>
  </conditionalFormatting>
  <conditionalFormatting sqref="G375">
    <cfRule type="duplicateValues" dxfId="5376" priority="1793"/>
  </conditionalFormatting>
  <conditionalFormatting sqref="G375">
    <cfRule type="duplicateValues" dxfId="5375" priority="1792"/>
  </conditionalFormatting>
  <conditionalFormatting sqref="G375">
    <cfRule type="duplicateValues" dxfId="5374" priority="1791"/>
  </conditionalFormatting>
  <conditionalFormatting sqref="G375">
    <cfRule type="duplicateValues" dxfId="5373" priority="1790"/>
  </conditionalFormatting>
  <conditionalFormatting sqref="G375">
    <cfRule type="duplicateValues" dxfId="5372" priority="1789"/>
  </conditionalFormatting>
  <conditionalFormatting sqref="G375">
    <cfRule type="duplicateValues" dxfId="5371" priority="1788"/>
  </conditionalFormatting>
  <conditionalFormatting sqref="G375">
    <cfRule type="duplicateValues" dxfId="5370" priority="1787"/>
  </conditionalFormatting>
  <conditionalFormatting sqref="G375">
    <cfRule type="duplicateValues" dxfId="5369" priority="1786"/>
  </conditionalFormatting>
  <conditionalFormatting sqref="G375">
    <cfRule type="duplicateValues" dxfId="5368" priority="1785"/>
  </conditionalFormatting>
  <conditionalFormatting sqref="G375">
    <cfRule type="duplicateValues" dxfId="5367" priority="1784"/>
  </conditionalFormatting>
  <conditionalFormatting sqref="G375">
    <cfRule type="duplicateValues" dxfId="5366" priority="1783"/>
  </conditionalFormatting>
  <conditionalFormatting sqref="G375">
    <cfRule type="duplicateValues" dxfId="5365" priority="1782"/>
  </conditionalFormatting>
  <conditionalFormatting sqref="G375">
    <cfRule type="duplicateValues" dxfId="5364" priority="1781"/>
  </conditionalFormatting>
  <conditionalFormatting sqref="G375">
    <cfRule type="duplicateValues" dxfId="5363" priority="1780"/>
  </conditionalFormatting>
  <conditionalFormatting sqref="G375">
    <cfRule type="duplicateValues" dxfId="5362" priority="1779"/>
  </conditionalFormatting>
  <conditionalFormatting sqref="G375">
    <cfRule type="duplicateValues" dxfId="5361" priority="1778"/>
  </conditionalFormatting>
  <conditionalFormatting sqref="G375">
    <cfRule type="duplicateValues" dxfId="5360" priority="1777"/>
  </conditionalFormatting>
  <conditionalFormatting sqref="G375">
    <cfRule type="duplicateValues" dxfId="5359" priority="1776"/>
  </conditionalFormatting>
  <conditionalFormatting sqref="G375">
    <cfRule type="duplicateValues" dxfId="5358" priority="1775"/>
  </conditionalFormatting>
  <conditionalFormatting sqref="G375">
    <cfRule type="duplicateValues" dxfId="5357" priority="1774"/>
  </conditionalFormatting>
  <conditionalFormatting sqref="G375">
    <cfRule type="duplicateValues" dxfId="5356" priority="1773"/>
  </conditionalFormatting>
  <conditionalFormatting sqref="G375">
    <cfRule type="duplicateValues" dxfId="5355" priority="1772"/>
  </conditionalFormatting>
  <conditionalFormatting sqref="G375">
    <cfRule type="duplicateValues" dxfId="5354" priority="1771"/>
  </conditionalFormatting>
  <conditionalFormatting sqref="G375">
    <cfRule type="duplicateValues" dxfId="5353" priority="1770"/>
  </conditionalFormatting>
  <conditionalFormatting sqref="G375">
    <cfRule type="duplicateValues" dxfId="5352" priority="1769"/>
  </conditionalFormatting>
  <conditionalFormatting sqref="G375">
    <cfRule type="duplicateValues" dxfId="5351" priority="1768"/>
  </conditionalFormatting>
  <conditionalFormatting sqref="G375">
    <cfRule type="duplicateValues" dxfId="5350" priority="1767"/>
  </conditionalFormatting>
  <conditionalFormatting sqref="G375">
    <cfRule type="duplicateValues" dxfId="5349" priority="1766"/>
  </conditionalFormatting>
  <conditionalFormatting sqref="G375">
    <cfRule type="duplicateValues" dxfId="5348" priority="1765"/>
  </conditionalFormatting>
  <conditionalFormatting sqref="G375">
    <cfRule type="duplicateValues" dxfId="5347" priority="1764"/>
  </conditionalFormatting>
  <conditionalFormatting sqref="G375">
    <cfRule type="duplicateValues" dxfId="5346" priority="1763"/>
  </conditionalFormatting>
  <conditionalFormatting sqref="G375">
    <cfRule type="duplicateValues" dxfId="5345" priority="1762"/>
  </conditionalFormatting>
  <conditionalFormatting sqref="G375">
    <cfRule type="duplicateValues" dxfId="5344" priority="1761"/>
  </conditionalFormatting>
  <conditionalFormatting sqref="G375">
    <cfRule type="duplicateValues" dxfId="5343" priority="1760"/>
  </conditionalFormatting>
  <conditionalFormatting sqref="G375">
    <cfRule type="duplicateValues" dxfId="5342" priority="1759"/>
  </conditionalFormatting>
  <conditionalFormatting sqref="G375">
    <cfRule type="duplicateValues" dxfId="5341" priority="1758"/>
  </conditionalFormatting>
  <conditionalFormatting sqref="G375">
    <cfRule type="duplicateValues" dxfId="5340" priority="1757"/>
  </conditionalFormatting>
  <conditionalFormatting sqref="G375">
    <cfRule type="duplicateValues" dxfId="5339" priority="1756"/>
  </conditionalFormatting>
  <conditionalFormatting sqref="G375">
    <cfRule type="duplicateValues" dxfId="5338" priority="1755"/>
  </conditionalFormatting>
  <conditionalFormatting sqref="G375">
    <cfRule type="duplicateValues" dxfId="5337" priority="1754"/>
  </conditionalFormatting>
  <conditionalFormatting sqref="G375">
    <cfRule type="duplicateValues" dxfId="5336" priority="1753"/>
  </conditionalFormatting>
  <conditionalFormatting sqref="G375">
    <cfRule type="duplicateValues" dxfId="5335" priority="1752"/>
  </conditionalFormatting>
  <conditionalFormatting sqref="G376">
    <cfRule type="duplicateValues" dxfId="5334" priority="1751"/>
  </conditionalFormatting>
  <conditionalFormatting sqref="G384">
    <cfRule type="duplicateValues" dxfId="5333" priority="1750"/>
  </conditionalFormatting>
  <conditionalFormatting sqref="G384">
    <cfRule type="duplicateValues" dxfId="5332" priority="1749"/>
  </conditionalFormatting>
  <conditionalFormatting sqref="G384">
    <cfRule type="duplicateValues" dxfId="5331" priority="1748"/>
  </conditionalFormatting>
  <conditionalFormatting sqref="G384">
    <cfRule type="duplicateValues" dxfId="5330" priority="1747"/>
  </conditionalFormatting>
  <conditionalFormatting sqref="G384">
    <cfRule type="duplicateValues" dxfId="5329" priority="1746"/>
  </conditionalFormatting>
  <conditionalFormatting sqref="G384">
    <cfRule type="duplicateValues" dxfId="5328" priority="1745"/>
  </conditionalFormatting>
  <conditionalFormatting sqref="G384">
    <cfRule type="duplicateValues" dxfId="5327" priority="1744"/>
  </conditionalFormatting>
  <conditionalFormatting sqref="G384">
    <cfRule type="duplicateValues" dxfId="5326" priority="1743"/>
  </conditionalFormatting>
  <conditionalFormatting sqref="G384">
    <cfRule type="duplicateValues" dxfId="5325" priority="1742"/>
  </conditionalFormatting>
  <conditionalFormatting sqref="G384">
    <cfRule type="duplicateValues" dxfId="5324" priority="1741"/>
  </conditionalFormatting>
  <conditionalFormatting sqref="G384">
    <cfRule type="duplicateValues" dxfId="5323" priority="1740"/>
  </conditionalFormatting>
  <conditionalFormatting sqref="G384">
    <cfRule type="duplicateValues" dxfId="5322" priority="1739"/>
  </conditionalFormatting>
  <conditionalFormatting sqref="G384">
    <cfRule type="duplicateValues" dxfId="5321" priority="1738"/>
  </conditionalFormatting>
  <conditionalFormatting sqref="G384">
    <cfRule type="duplicateValues" dxfId="5320" priority="1737"/>
  </conditionalFormatting>
  <conditionalFormatting sqref="G384">
    <cfRule type="duplicateValues" dxfId="5319" priority="1736"/>
  </conditionalFormatting>
  <conditionalFormatting sqref="G384">
    <cfRule type="duplicateValues" dxfId="5318" priority="1735"/>
  </conditionalFormatting>
  <conditionalFormatting sqref="G384">
    <cfRule type="duplicateValues" dxfId="5317" priority="1734"/>
  </conditionalFormatting>
  <conditionalFormatting sqref="G384">
    <cfRule type="duplicateValues" dxfId="5316" priority="1733"/>
  </conditionalFormatting>
  <conditionalFormatting sqref="G384">
    <cfRule type="duplicateValues" dxfId="5315" priority="1732"/>
  </conditionalFormatting>
  <conditionalFormatting sqref="G384">
    <cfRule type="duplicateValues" dxfId="5314" priority="1731"/>
  </conditionalFormatting>
  <conditionalFormatting sqref="G384">
    <cfRule type="duplicateValues" dxfId="5313" priority="1730"/>
  </conditionalFormatting>
  <conditionalFormatting sqref="G384">
    <cfRule type="duplicateValues" dxfId="5312" priority="1729"/>
  </conditionalFormatting>
  <conditionalFormatting sqref="G384">
    <cfRule type="duplicateValues" dxfId="5311" priority="1728"/>
  </conditionalFormatting>
  <conditionalFormatting sqref="G384">
    <cfRule type="duplicateValues" dxfId="5310" priority="1727"/>
  </conditionalFormatting>
  <conditionalFormatting sqref="G384">
    <cfRule type="duplicateValues" dxfId="5309" priority="1726"/>
  </conditionalFormatting>
  <conditionalFormatting sqref="G384">
    <cfRule type="duplicateValues" dxfId="5308" priority="1725"/>
  </conditionalFormatting>
  <conditionalFormatting sqref="G384">
    <cfRule type="duplicateValues" dxfId="5307" priority="1724"/>
  </conditionalFormatting>
  <conditionalFormatting sqref="G384">
    <cfRule type="duplicateValues" dxfId="5306" priority="1723"/>
  </conditionalFormatting>
  <conditionalFormatting sqref="G384">
    <cfRule type="duplicateValues" dxfId="5305" priority="1722"/>
  </conditionalFormatting>
  <conditionalFormatting sqref="G384">
    <cfRule type="duplicateValues" dxfId="5304" priority="1721"/>
  </conditionalFormatting>
  <conditionalFormatting sqref="G384">
    <cfRule type="duplicateValues" dxfId="5303" priority="1720"/>
  </conditionalFormatting>
  <conditionalFormatting sqref="G384">
    <cfRule type="duplicateValues" dxfId="5302" priority="1719"/>
  </conditionalFormatting>
  <conditionalFormatting sqref="G384">
    <cfRule type="duplicateValues" dxfId="5301" priority="1718"/>
  </conditionalFormatting>
  <conditionalFormatting sqref="G384">
    <cfRule type="duplicateValues" dxfId="5300" priority="1717"/>
  </conditionalFormatting>
  <conditionalFormatting sqref="G384">
    <cfRule type="duplicateValues" dxfId="5299" priority="1716"/>
  </conditionalFormatting>
  <conditionalFormatting sqref="G384">
    <cfRule type="duplicateValues" dxfId="5298" priority="1715"/>
  </conditionalFormatting>
  <conditionalFormatting sqref="G384">
    <cfRule type="duplicateValues" dxfId="5297" priority="1714"/>
  </conditionalFormatting>
  <conditionalFormatting sqref="G384">
    <cfRule type="duplicateValues" dxfId="5296" priority="1713"/>
  </conditionalFormatting>
  <conditionalFormatting sqref="G384">
    <cfRule type="duplicateValues" dxfId="5295" priority="1712"/>
  </conditionalFormatting>
  <conditionalFormatting sqref="G384">
    <cfRule type="duplicateValues" dxfId="5294" priority="1711"/>
  </conditionalFormatting>
  <conditionalFormatting sqref="G384">
    <cfRule type="duplicateValues" dxfId="5293" priority="1710"/>
  </conditionalFormatting>
  <conditionalFormatting sqref="G384">
    <cfRule type="duplicateValues" dxfId="5292" priority="1709"/>
  </conditionalFormatting>
  <conditionalFormatting sqref="G384">
    <cfRule type="duplicateValues" dxfId="5291" priority="1708"/>
  </conditionalFormatting>
  <conditionalFormatting sqref="G384">
    <cfRule type="duplicateValues" dxfId="5290" priority="1707"/>
  </conditionalFormatting>
  <conditionalFormatting sqref="G384">
    <cfRule type="duplicateValues" dxfId="5289" priority="1706"/>
  </conditionalFormatting>
  <conditionalFormatting sqref="G384">
    <cfRule type="duplicateValues" dxfId="5288" priority="1705"/>
  </conditionalFormatting>
  <conditionalFormatting sqref="G384">
    <cfRule type="duplicateValues" dxfId="5287" priority="1704"/>
  </conditionalFormatting>
  <conditionalFormatting sqref="G384">
    <cfRule type="duplicateValues" dxfId="5286" priority="1703"/>
  </conditionalFormatting>
  <conditionalFormatting sqref="G384">
    <cfRule type="duplicateValues" dxfId="5285" priority="1702"/>
  </conditionalFormatting>
  <conditionalFormatting sqref="G384">
    <cfRule type="duplicateValues" dxfId="5284" priority="1701"/>
  </conditionalFormatting>
  <conditionalFormatting sqref="G384">
    <cfRule type="duplicateValues" dxfId="5283" priority="1700"/>
  </conditionalFormatting>
  <conditionalFormatting sqref="G384">
    <cfRule type="duplicateValues" dxfId="5282" priority="1699"/>
  </conditionalFormatting>
  <conditionalFormatting sqref="G384">
    <cfRule type="duplicateValues" dxfId="5281" priority="1698"/>
  </conditionalFormatting>
  <conditionalFormatting sqref="G384">
    <cfRule type="duplicateValues" dxfId="5280" priority="1697"/>
  </conditionalFormatting>
  <conditionalFormatting sqref="G384">
    <cfRule type="duplicateValues" dxfId="5279" priority="1696"/>
  </conditionalFormatting>
  <conditionalFormatting sqref="G384">
    <cfRule type="duplicateValues" dxfId="5278" priority="1695"/>
  </conditionalFormatting>
  <conditionalFormatting sqref="G384">
    <cfRule type="duplicateValues" dxfId="5277" priority="1694"/>
  </conditionalFormatting>
  <conditionalFormatting sqref="G384">
    <cfRule type="duplicateValues" dxfId="5276" priority="1693"/>
  </conditionalFormatting>
  <conditionalFormatting sqref="G384">
    <cfRule type="duplicateValues" dxfId="5275" priority="1692"/>
  </conditionalFormatting>
  <conditionalFormatting sqref="G384">
    <cfRule type="duplicateValues" dxfId="5274" priority="1691"/>
  </conditionalFormatting>
  <conditionalFormatting sqref="G384">
    <cfRule type="duplicateValues" dxfId="5273" priority="1690"/>
  </conditionalFormatting>
  <conditionalFormatting sqref="G384">
    <cfRule type="duplicateValues" dxfId="5272" priority="1689"/>
  </conditionalFormatting>
  <conditionalFormatting sqref="G384">
    <cfRule type="duplicateValues" dxfId="5271" priority="1688"/>
  </conditionalFormatting>
  <conditionalFormatting sqref="G384">
    <cfRule type="duplicateValues" dxfId="5270" priority="1687"/>
  </conditionalFormatting>
  <conditionalFormatting sqref="G384">
    <cfRule type="duplicateValues" dxfId="5269" priority="1686"/>
  </conditionalFormatting>
  <conditionalFormatting sqref="G384">
    <cfRule type="duplicateValues" dxfId="5268" priority="1685"/>
  </conditionalFormatting>
  <conditionalFormatting sqref="G384">
    <cfRule type="duplicateValues" dxfId="5267" priority="1684"/>
  </conditionalFormatting>
  <conditionalFormatting sqref="G384">
    <cfRule type="duplicateValues" dxfId="5266" priority="1683"/>
  </conditionalFormatting>
  <conditionalFormatting sqref="G384">
    <cfRule type="duplicateValues" dxfId="5265" priority="1682"/>
  </conditionalFormatting>
  <conditionalFormatting sqref="G385">
    <cfRule type="duplicateValues" dxfId="5264" priority="1681"/>
  </conditionalFormatting>
  <conditionalFormatting sqref="G386">
    <cfRule type="duplicateValues" dxfId="5263" priority="1680"/>
  </conditionalFormatting>
  <conditionalFormatting sqref="G386">
    <cfRule type="duplicateValues" dxfId="5262" priority="1679"/>
  </conditionalFormatting>
  <conditionalFormatting sqref="G386">
    <cfRule type="duplicateValues" dxfId="5261" priority="1678"/>
  </conditionalFormatting>
  <conditionalFormatting sqref="G386">
    <cfRule type="duplicateValues" dxfId="5260" priority="1677"/>
  </conditionalFormatting>
  <conditionalFormatting sqref="G386">
    <cfRule type="duplicateValues" dxfId="5259" priority="1676"/>
  </conditionalFormatting>
  <conditionalFormatting sqref="G386">
    <cfRule type="duplicateValues" dxfId="5258" priority="1675"/>
  </conditionalFormatting>
  <conditionalFormatting sqref="G386">
    <cfRule type="duplicateValues" dxfId="5257" priority="1674"/>
  </conditionalFormatting>
  <conditionalFormatting sqref="G386">
    <cfRule type="duplicateValues" dxfId="5256" priority="1673"/>
  </conditionalFormatting>
  <conditionalFormatting sqref="G386">
    <cfRule type="duplicateValues" dxfId="5255" priority="1672"/>
  </conditionalFormatting>
  <conditionalFormatting sqref="G386">
    <cfRule type="duplicateValues" dxfId="5254" priority="1671"/>
  </conditionalFormatting>
  <conditionalFormatting sqref="G386">
    <cfRule type="duplicateValues" dxfId="5253" priority="1670"/>
  </conditionalFormatting>
  <conditionalFormatting sqref="G386">
    <cfRule type="duplicateValues" dxfId="5252" priority="1669"/>
  </conditionalFormatting>
  <conditionalFormatting sqref="G386">
    <cfRule type="duplicateValues" dxfId="5251" priority="1668"/>
  </conditionalFormatting>
  <conditionalFormatting sqref="G386">
    <cfRule type="duplicateValues" dxfId="5250" priority="1667"/>
  </conditionalFormatting>
  <conditionalFormatting sqref="G386">
    <cfRule type="duplicateValues" dxfId="5249" priority="1666"/>
  </conditionalFormatting>
  <conditionalFormatting sqref="G386">
    <cfRule type="duplicateValues" dxfId="5248" priority="1665"/>
  </conditionalFormatting>
  <conditionalFormatting sqref="G386">
    <cfRule type="duplicateValues" dxfId="5247" priority="1664"/>
  </conditionalFormatting>
  <conditionalFormatting sqref="G386">
    <cfRule type="duplicateValues" dxfId="5246" priority="1663"/>
  </conditionalFormatting>
  <conditionalFormatting sqref="G386">
    <cfRule type="duplicateValues" dxfId="5245" priority="1662"/>
  </conditionalFormatting>
  <conditionalFormatting sqref="G386">
    <cfRule type="duplicateValues" dxfId="5244" priority="1661"/>
  </conditionalFormatting>
  <conditionalFormatting sqref="G386">
    <cfRule type="duplicateValues" dxfId="5243" priority="1660"/>
  </conditionalFormatting>
  <conditionalFormatting sqref="G386">
    <cfRule type="duplicateValues" dxfId="5242" priority="1659"/>
  </conditionalFormatting>
  <conditionalFormatting sqref="G386">
    <cfRule type="duplicateValues" dxfId="5241" priority="1658"/>
  </conditionalFormatting>
  <conditionalFormatting sqref="G386">
    <cfRule type="duplicateValues" dxfId="5240" priority="1657"/>
  </conditionalFormatting>
  <conditionalFormatting sqref="G386">
    <cfRule type="duplicateValues" dxfId="5239" priority="1656"/>
  </conditionalFormatting>
  <conditionalFormatting sqref="G386">
    <cfRule type="duplicateValues" dxfId="5238" priority="1655"/>
  </conditionalFormatting>
  <conditionalFormatting sqref="G386">
    <cfRule type="duplicateValues" dxfId="5237" priority="1654"/>
  </conditionalFormatting>
  <conditionalFormatting sqref="G386">
    <cfRule type="duplicateValues" dxfId="5236" priority="1653"/>
  </conditionalFormatting>
  <conditionalFormatting sqref="G386">
    <cfRule type="duplicateValues" dxfId="5235" priority="1652"/>
  </conditionalFormatting>
  <conditionalFormatting sqref="G386">
    <cfRule type="duplicateValues" dxfId="5234" priority="1651"/>
  </conditionalFormatting>
  <conditionalFormatting sqref="G386">
    <cfRule type="duplicateValues" dxfId="5233" priority="1650"/>
  </conditionalFormatting>
  <conditionalFormatting sqref="G386">
    <cfRule type="duplicateValues" dxfId="5232" priority="1649"/>
  </conditionalFormatting>
  <conditionalFormatting sqref="G386">
    <cfRule type="duplicateValues" dxfId="5231" priority="1648"/>
  </conditionalFormatting>
  <conditionalFormatting sqref="G386">
    <cfRule type="duplicateValues" dxfId="5230" priority="1647"/>
  </conditionalFormatting>
  <conditionalFormatting sqref="G386">
    <cfRule type="duplicateValues" dxfId="5229" priority="1646"/>
  </conditionalFormatting>
  <conditionalFormatting sqref="G386">
    <cfRule type="duplicateValues" dxfId="5228" priority="1645"/>
  </conditionalFormatting>
  <conditionalFormatting sqref="G386">
    <cfRule type="duplicateValues" dxfId="5227" priority="1644"/>
  </conditionalFormatting>
  <conditionalFormatting sqref="G386">
    <cfRule type="duplicateValues" dxfId="5226" priority="1643"/>
  </conditionalFormatting>
  <conditionalFormatting sqref="G386">
    <cfRule type="duplicateValues" dxfId="5225" priority="1642"/>
  </conditionalFormatting>
  <conditionalFormatting sqref="G386">
    <cfRule type="duplicateValues" dxfId="5224" priority="1641"/>
  </conditionalFormatting>
  <conditionalFormatting sqref="G386">
    <cfRule type="duplicateValues" dxfId="5223" priority="1640"/>
  </conditionalFormatting>
  <conditionalFormatting sqref="G386">
    <cfRule type="duplicateValues" dxfId="5222" priority="1639"/>
  </conditionalFormatting>
  <conditionalFormatting sqref="G386">
    <cfRule type="duplicateValues" dxfId="5221" priority="1638"/>
  </conditionalFormatting>
  <conditionalFormatting sqref="G386">
    <cfRule type="duplicateValues" dxfId="5220" priority="1637"/>
  </conditionalFormatting>
  <conditionalFormatting sqref="G386">
    <cfRule type="duplicateValues" dxfId="5219" priority="1636"/>
  </conditionalFormatting>
  <conditionalFormatting sqref="G386">
    <cfRule type="duplicateValues" dxfId="5218" priority="1635"/>
  </conditionalFormatting>
  <conditionalFormatting sqref="G386">
    <cfRule type="duplicateValues" dxfId="5217" priority="1634"/>
  </conditionalFormatting>
  <conditionalFormatting sqref="G386">
    <cfRule type="duplicateValues" dxfId="5216" priority="1633"/>
  </conditionalFormatting>
  <conditionalFormatting sqref="G386">
    <cfRule type="duplicateValues" dxfId="5215" priority="1632"/>
  </conditionalFormatting>
  <conditionalFormatting sqref="G386">
    <cfRule type="duplicateValues" dxfId="5214" priority="1631"/>
  </conditionalFormatting>
  <conditionalFormatting sqref="G386">
    <cfRule type="duplicateValues" dxfId="5213" priority="1630"/>
  </conditionalFormatting>
  <conditionalFormatting sqref="G386">
    <cfRule type="duplicateValues" dxfId="5212" priority="1629"/>
  </conditionalFormatting>
  <conditionalFormatting sqref="G386">
    <cfRule type="duplicateValues" dxfId="5211" priority="1628"/>
  </conditionalFormatting>
  <conditionalFormatting sqref="G386">
    <cfRule type="duplicateValues" dxfId="5210" priority="1627"/>
  </conditionalFormatting>
  <conditionalFormatting sqref="G386">
    <cfRule type="duplicateValues" dxfId="5209" priority="1626"/>
  </conditionalFormatting>
  <conditionalFormatting sqref="G386">
    <cfRule type="duplicateValues" dxfId="5208" priority="1625"/>
  </conditionalFormatting>
  <conditionalFormatting sqref="G386">
    <cfRule type="duplicateValues" dxfId="5207" priority="1624"/>
  </conditionalFormatting>
  <conditionalFormatting sqref="G386">
    <cfRule type="duplicateValues" dxfId="5206" priority="1623"/>
  </conditionalFormatting>
  <conditionalFormatting sqref="G386">
    <cfRule type="duplicateValues" dxfId="5205" priority="1622"/>
  </conditionalFormatting>
  <conditionalFormatting sqref="G386">
    <cfRule type="duplicateValues" dxfId="5204" priority="1621"/>
  </conditionalFormatting>
  <conditionalFormatting sqref="G386">
    <cfRule type="duplicateValues" dxfId="5203" priority="1620"/>
  </conditionalFormatting>
  <conditionalFormatting sqref="G386">
    <cfRule type="duplicateValues" dxfId="5202" priority="1619"/>
  </conditionalFormatting>
  <conditionalFormatting sqref="G386">
    <cfRule type="duplicateValues" dxfId="5201" priority="1618"/>
  </conditionalFormatting>
  <conditionalFormatting sqref="G386">
    <cfRule type="duplicateValues" dxfId="5200" priority="1617"/>
  </conditionalFormatting>
  <conditionalFormatting sqref="G386">
    <cfRule type="duplicateValues" dxfId="5199" priority="1616"/>
  </conditionalFormatting>
  <conditionalFormatting sqref="G386">
    <cfRule type="duplicateValues" dxfId="5198" priority="1615"/>
  </conditionalFormatting>
  <conditionalFormatting sqref="G386">
    <cfRule type="duplicateValues" dxfId="5197" priority="1614"/>
  </conditionalFormatting>
  <conditionalFormatting sqref="G386">
    <cfRule type="duplicateValues" dxfId="5196" priority="1613"/>
  </conditionalFormatting>
  <conditionalFormatting sqref="G386">
    <cfRule type="duplicateValues" dxfId="5195" priority="1612"/>
  </conditionalFormatting>
  <conditionalFormatting sqref="G387">
    <cfRule type="duplicateValues" dxfId="5194" priority="1611"/>
  </conditionalFormatting>
  <conditionalFormatting sqref="G385">
    <cfRule type="duplicateValues" dxfId="5193" priority="1610"/>
  </conditionalFormatting>
  <conditionalFormatting sqref="G385">
    <cfRule type="duplicateValues" dxfId="5192" priority="1609"/>
  </conditionalFormatting>
  <conditionalFormatting sqref="G385">
    <cfRule type="duplicateValues" dxfId="5191" priority="1608"/>
  </conditionalFormatting>
  <conditionalFormatting sqref="G385">
    <cfRule type="duplicateValues" dxfId="5190" priority="1607"/>
  </conditionalFormatting>
  <conditionalFormatting sqref="G385">
    <cfRule type="duplicateValues" dxfId="5189" priority="1606"/>
  </conditionalFormatting>
  <conditionalFormatting sqref="G385">
    <cfRule type="duplicateValues" dxfId="5188" priority="1605"/>
  </conditionalFormatting>
  <conditionalFormatting sqref="G385">
    <cfRule type="duplicateValues" dxfId="5187" priority="1604"/>
  </conditionalFormatting>
  <conditionalFormatting sqref="G385">
    <cfRule type="duplicateValues" dxfId="5186" priority="1603"/>
  </conditionalFormatting>
  <conditionalFormatting sqref="G385">
    <cfRule type="duplicateValues" dxfId="5185" priority="1602"/>
  </conditionalFormatting>
  <conditionalFormatting sqref="G385">
    <cfRule type="duplicateValues" dxfId="5184" priority="1601"/>
  </conditionalFormatting>
  <conditionalFormatting sqref="G385">
    <cfRule type="duplicateValues" dxfId="5183" priority="1600"/>
  </conditionalFormatting>
  <conditionalFormatting sqref="G385">
    <cfRule type="duplicateValues" dxfId="5182" priority="1599"/>
  </conditionalFormatting>
  <conditionalFormatting sqref="G385">
    <cfRule type="duplicateValues" dxfId="5181" priority="1598"/>
  </conditionalFormatting>
  <conditionalFormatting sqref="G385">
    <cfRule type="duplicateValues" dxfId="5180" priority="1597"/>
  </conditionalFormatting>
  <conditionalFormatting sqref="G385">
    <cfRule type="duplicateValues" dxfId="5179" priority="1596"/>
  </conditionalFormatting>
  <conditionalFormatting sqref="G385">
    <cfRule type="duplicateValues" dxfId="5178" priority="1595"/>
  </conditionalFormatting>
  <conditionalFormatting sqref="G385">
    <cfRule type="duplicateValues" dxfId="5177" priority="1594"/>
  </conditionalFormatting>
  <conditionalFormatting sqref="G385">
    <cfRule type="duplicateValues" dxfId="5176" priority="1593"/>
  </conditionalFormatting>
  <conditionalFormatting sqref="G385">
    <cfRule type="duplicateValues" dxfId="5175" priority="1592"/>
  </conditionalFormatting>
  <conditionalFormatting sqref="G385">
    <cfRule type="duplicateValues" dxfId="5174" priority="1591"/>
  </conditionalFormatting>
  <conditionalFormatting sqref="G385">
    <cfRule type="duplicateValues" dxfId="5173" priority="1590"/>
  </conditionalFormatting>
  <conditionalFormatting sqref="G385">
    <cfRule type="duplicateValues" dxfId="5172" priority="1589"/>
  </conditionalFormatting>
  <conditionalFormatting sqref="G385">
    <cfRule type="duplicateValues" dxfId="5171" priority="1588"/>
  </conditionalFormatting>
  <conditionalFormatting sqref="G385">
    <cfRule type="duplicateValues" dxfId="5170" priority="1587"/>
  </conditionalFormatting>
  <conditionalFormatting sqref="G385">
    <cfRule type="duplicateValues" dxfId="5169" priority="1586"/>
  </conditionalFormatting>
  <conditionalFormatting sqref="G385">
    <cfRule type="duplicateValues" dxfId="5168" priority="1585"/>
  </conditionalFormatting>
  <conditionalFormatting sqref="G385">
    <cfRule type="duplicateValues" dxfId="5167" priority="1584"/>
  </conditionalFormatting>
  <conditionalFormatting sqref="G385">
    <cfRule type="duplicateValues" dxfId="5166" priority="1583"/>
  </conditionalFormatting>
  <conditionalFormatting sqref="G385">
    <cfRule type="duplicateValues" dxfId="5165" priority="1582"/>
  </conditionalFormatting>
  <conditionalFormatting sqref="G385">
    <cfRule type="duplicateValues" dxfId="5164" priority="1581"/>
  </conditionalFormatting>
  <conditionalFormatting sqref="G385">
    <cfRule type="duplicateValues" dxfId="5163" priority="1580"/>
  </conditionalFormatting>
  <conditionalFormatting sqref="G385">
    <cfRule type="duplicateValues" dxfId="5162" priority="1579"/>
  </conditionalFormatting>
  <conditionalFormatting sqref="G385">
    <cfRule type="duplicateValues" dxfId="5161" priority="1578"/>
  </conditionalFormatting>
  <conditionalFormatting sqref="G385">
    <cfRule type="duplicateValues" dxfId="5160" priority="1577"/>
  </conditionalFormatting>
  <conditionalFormatting sqref="G385">
    <cfRule type="duplicateValues" dxfId="5159" priority="1576"/>
  </conditionalFormatting>
  <conditionalFormatting sqref="G385">
    <cfRule type="duplicateValues" dxfId="5158" priority="1575"/>
  </conditionalFormatting>
  <conditionalFormatting sqref="G385">
    <cfRule type="duplicateValues" dxfId="5157" priority="1574"/>
  </conditionalFormatting>
  <conditionalFormatting sqref="G385">
    <cfRule type="duplicateValues" dxfId="5156" priority="1573"/>
  </conditionalFormatting>
  <conditionalFormatting sqref="G385">
    <cfRule type="duplicateValues" dxfId="5155" priority="1572"/>
  </conditionalFormatting>
  <conditionalFormatting sqref="G385">
    <cfRule type="duplicateValues" dxfId="5154" priority="1571"/>
  </conditionalFormatting>
  <conditionalFormatting sqref="G385">
    <cfRule type="duplicateValues" dxfId="5153" priority="1570"/>
  </conditionalFormatting>
  <conditionalFormatting sqref="G385">
    <cfRule type="duplicateValues" dxfId="5152" priority="1569"/>
  </conditionalFormatting>
  <conditionalFormatting sqref="G385">
    <cfRule type="duplicateValues" dxfId="5151" priority="1568"/>
  </conditionalFormatting>
  <conditionalFormatting sqref="G385">
    <cfRule type="duplicateValues" dxfId="5150" priority="1567"/>
  </conditionalFormatting>
  <conditionalFormatting sqref="G385">
    <cfRule type="duplicateValues" dxfId="5149" priority="1566"/>
  </conditionalFormatting>
  <conditionalFormatting sqref="G385">
    <cfRule type="duplicateValues" dxfId="5148" priority="1565"/>
  </conditionalFormatting>
  <conditionalFormatting sqref="G385">
    <cfRule type="duplicateValues" dxfId="5147" priority="1564"/>
  </conditionalFormatting>
  <conditionalFormatting sqref="G385">
    <cfRule type="duplicateValues" dxfId="5146" priority="1563"/>
  </conditionalFormatting>
  <conditionalFormatting sqref="G385">
    <cfRule type="duplicateValues" dxfId="5145" priority="1562"/>
  </conditionalFormatting>
  <conditionalFormatting sqref="G385">
    <cfRule type="duplicateValues" dxfId="5144" priority="1561"/>
  </conditionalFormatting>
  <conditionalFormatting sqref="G385">
    <cfRule type="duplicateValues" dxfId="5143" priority="1560"/>
  </conditionalFormatting>
  <conditionalFormatting sqref="G385">
    <cfRule type="duplicateValues" dxfId="5142" priority="1559"/>
  </conditionalFormatting>
  <conditionalFormatting sqref="G385">
    <cfRule type="duplicateValues" dxfId="5141" priority="1558"/>
  </conditionalFormatting>
  <conditionalFormatting sqref="G385">
    <cfRule type="duplicateValues" dxfId="5140" priority="1557"/>
  </conditionalFormatting>
  <conditionalFormatting sqref="G385">
    <cfRule type="duplicateValues" dxfId="5139" priority="1556"/>
  </conditionalFormatting>
  <conditionalFormatting sqref="G385">
    <cfRule type="duplicateValues" dxfId="5138" priority="1555"/>
  </conditionalFormatting>
  <conditionalFormatting sqref="G385">
    <cfRule type="duplicateValues" dxfId="5137" priority="1554"/>
  </conditionalFormatting>
  <conditionalFormatting sqref="G385">
    <cfRule type="duplicateValues" dxfId="5136" priority="1553"/>
  </conditionalFormatting>
  <conditionalFormatting sqref="G385">
    <cfRule type="duplicateValues" dxfId="5135" priority="1552"/>
  </conditionalFormatting>
  <conditionalFormatting sqref="G385">
    <cfRule type="duplicateValues" dxfId="5134" priority="1551"/>
  </conditionalFormatting>
  <conditionalFormatting sqref="G385">
    <cfRule type="duplicateValues" dxfId="5133" priority="1550"/>
  </conditionalFormatting>
  <conditionalFormatting sqref="G385">
    <cfRule type="duplicateValues" dxfId="5132" priority="1549"/>
  </conditionalFormatting>
  <conditionalFormatting sqref="G385">
    <cfRule type="duplicateValues" dxfId="5131" priority="1548"/>
  </conditionalFormatting>
  <conditionalFormatting sqref="G385">
    <cfRule type="duplicateValues" dxfId="5130" priority="1547"/>
  </conditionalFormatting>
  <conditionalFormatting sqref="G385">
    <cfRule type="duplicateValues" dxfId="5129" priority="1546"/>
  </conditionalFormatting>
  <conditionalFormatting sqref="G385">
    <cfRule type="duplicateValues" dxfId="5128" priority="1545"/>
  </conditionalFormatting>
  <conditionalFormatting sqref="G385">
    <cfRule type="duplicateValues" dxfId="5127" priority="1544"/>
  </conditionalFormatting>
  <conditionalFormatting sqref="G385">
    <cfRule type="duplicateValues" dxfId="5126" priority="1543"/>
  </conditionalFormatting>
  <conditionalFormatting sqref="G385">
    <cfRule type="duplicateValues" dxfId="5125" priority="1542"/>
  </conditionalFormatting>
  <conditionalFormatting sqref="G386">
    <cfRule type="duplicateValues" dxfId="5124" priority="1541"/>
  </conditionalFormatting>
  <conditionalFormatting sqref="G385">
    <cfRule type="duplicateValues" dxfId="5123" priority="1540"/>
  </conditionalFormatting>
  <conditionalFormatting sqref="G385">
    <cfRule type="duplicateValues" dxfId="5122" priority="1539"/>
  </conditionalFormatting>
  <conditionalFormatting sqref="G385">
    <cfRule type="duplicateValues" dxfId="5121" priority="1538"/>
  </conditionalFormatting>
  <conditionalFormatting sqref="G385">
    <cfRule type="duplicateValues" dxfId="5120" priority="1537"/>
  </conditionalFormatting>
  <conditionalFormatting sqref="G385">
    <cfRule type="duplicateValues" dxfId="5119" priority="1536"/>
  </conditionalFormatting>
  <conditionalFormatting sqref="G385">
    <cfRule type="duplicateValues" dxfId="5118" priority="1535"/>
  </conditionalFormatting>
  <conditionalFormatting sqref="G385">
    <cfRule type="duplicateValues" dxfId="5117" priority="1534"/>
  </conditionalFormatting>
  <conditionalFormatting sqref="G385">
    <cfRule type="duplicateValues" dxfId="5116" priority="1533"/>
  </conditionalFormatting>
  <conditionalFormatting sqref="G385">
    <cfRule type="duplicateValues" dxfId="5115" priority="1532"/>
  </conditionalFormatting>
  <conditionalFormatting sqref="G385">
    <cfRule type="duplicateValues" dxfId="5114" priority="1531"/>
  </conditionalFormatting>
  <conditionalFormatting sqref="G385">
    <cfRule type="duplicateValues" dxfId="5113" priority="1530"/>
  </conditionalFormatting>
  <conditionalFormatting sqref="G385">
    <cfRule type="duplicateValues" dxfId="5112" priority="1529"/>
  </conditionalFormatting>
  <conditionalFormatting sqref="G385">
    <cfRule type="duplicateValues" dxfId="5111" priority="1528"/>
  </conditionalFormatting>
  <conditionalFormatting sqref="G385">
    <cfRule type="duplicateValues" dxfId="5110" priority="1527"/>
  </conditionalFormatting>
  <conditionalFormatting sqref="G385">
    <cfRule type="duplicateValues" dxfId="5109" priority="1526"/>
  </conditionalFormatting>
  <conditionalFormatting sqref="G385">
    <cfRule type="duplicateValues" dxfId="5108" priority="1525"/>
  </conditionalFormatting>
  <conditionalFormatting sqref="G385">
    <cfRule type="duplicateValues" dxfId="5107" priority="1524"/>
  </conditionalFormatting>
  <conditionalFormatting sqref="G385">
    <cfRule type="duplicateValues" dxfId="5106" priority="1523"/>
  </conditionalFormatting>
  <conditionalFormatting sqref="G385">
    <cfRule type="duplicateValues" dxfId="5105" priority="1522"/>
  </conditionalFormatting>
  <conditionalFormatting sqref="G385">
    <cfRule type="duplicateValues" dxfId="5104" priority="1521"/>
  </conditionalFormatting>
  <conditionalFormatting sqref="G385">
    <cfRule type="duplicateValues" dxfId="5103" priority="1520"/>
  </conditionalFormatting>
  <conditionalFormatting sqref="G385">
    <cfRule type="duplicateValues" dxfId="5102" priority="1519"/>
  </conditionalFormatting>
  <conditionalFormatting sqref="G385">
    <cfRule type="duplicateValues" dxfId="5101" priority="1518"/>
  </conditionalFormatting>
  <conditionalFormatting sqref="G385">
    <cfRule type="duplicateValues" dxfId="5100" priority="1517"/>
  </conditionalFormatting>
  <conditionalFormatting sqref="G385">
    <cfRule type="duplicateValues" dxfId="5099" priority="1516"/>
  </conditionalFormatting>
  <conditionalFormatting sqref="G385">
    <cfRule type="duplicateValues" dxfId="5098" priority="1515"/>
  </conditionalFormatting>
  <conditionalFormatting sqref="G385">
    <cfRule type="duplicateValues" dxfId="5097" priority="1514"/>
  </conditionalFormatting>
  <conditionalFormatting sqref="G385">
    <cfRule type="duplicateValues" dxfId="5096" priority="1513"/>
  </conditionalFormatting>
  <conditionalFormatting sqref="G385">
    <cfRule type="duplicateValues" dxfId="5095" priority="1512"/>
  </conditionalFormatting>
  <conditionalFormatting sqref="G385">
    <cfRule type="duplicateValues" dxfId="5094" priority="1511"/>
  </conditionalFormatting>
  <conditionalFormatting sqref="G385">
    <cfRule type="duplicateValues" dxfId="5093" priority="1510"/>
  </conditionalFormatting>
  <conditionalFormatting sqref="G385">
    <cfRule type="duplicateValues" dxfId="5092" priority="1509"/>
  </conditionalFormatting>
  <conditionalFormatting sqref="G385">
    <cfRule type="duplicateValues" dxfId="5091" priority="1508"/>
  </conditionalFormatting>
  <conditionalFormatting sqref="G385">
    <cfRule type="duplicateValues" dxfId="5090" priority="1507"/>
  </conditionalFormatting>
  <conditionalFormatting sqref="G385">
    <cfRule type="duplicateValues" dxfId="5089" priority="1506"/>
  </conditionalFormatting>
  <conditionalFormatting sqref="G385">
    <cfRule type="duplicateValues" dxfId="5088" priority="1505"/>
  </conditionalFormatting>
  <conditionalFormatting sqref="G385">
    <cfRule type="duplicateValues" dxfId="5087" priority="1504"/>
  </conditionalFormatting>
  <conditionalFormatting sqref="G385">
    <cfRule type="duplicateValues" dxfId="5086" priority="1503"/>
  </conditionalFormatting>
  <conditionalFormatting sqref="G385">
    <cfRule type="duplicateValues" dxfId="5085" priority="1502"/>
  </conditionalFormatting>
  <conditionalFormatting sqref="G385">
    <cfRule type="duplicateValues" dxfId="5084" priority="1501"/>
  </conditionalFormatting>
  <conditionalFormatting sqref="G385">
    <cfRule type="duplicateValues" dxfId="5083" priority="1500"/>
  </conditionalFormatting>
  <conditionalFormatting sqref="G385">
    <cfRule type="duplicateValues" dxfId="5082" priority="1499"/>
  </conditionalFormatting>
  <conditionalFormatting sqref="G385">
    <cfRule type="duplicateValues" dxfId="5081" priority="1498"/>
  </conditionalFormatting>
  <conditionalFormatting sqref="G385">
    <cfRule type="duplicateValues" dxfId="5080" priority="1497"/>
  </conditionalFormatting>
  <conditionalFormatting sqref="G385">
    <cfRule type="duplicateValues" dxfId="5079" priority="1496"/>
  </conditionalFormatting>
  <conditionalFormatting sqref="G385">
    <cfRule type="duplicateValues" dxfId="5078" priority="1495"/>
  </conditionalFormatting>
  <conditionalFormatting sqref="G385">
    <cfRule type="duplicateValues" dxfId="5077" priority="1494"/>
  </conditionalFormatting>
  <conditionalFormatting sqref="G385">
    <cfRule type="duplicateValues" dxfId="5076" priority="1493"/>
  </conditionalFormatting>
  <conditionalFormatting sqref="G385">
    <cfRule type="duplicateValues" dxfId="5075" priority="1492"/>
  </conditionalFormatting>
  <conditionalFormatting sqref="G385">
    <cfRule type="duplicateValues" dxfId="5074" priority="1491"/>
  </conditionalFormatting>
  <conditionalFormatting sqref="G385">
    <cfRule type="duplicateValues" dxfId="5073" priority="1490"/>
  </conditionalFormatting>
  <conditionalFormatting sqref="G385">
    <cfRule type="duplicateValues" dxfId="5072" priority="1489"/>
  </conditionalFormatting>
  <conditionalFormatting sqref="G385">
    <cfRule type="duplicateValues" dxfId="5071" priority="1488"/>
  </conditionalFormatting>
  <conditionalFormatting sqref="G385">
    <cfRule type="duplicateValues" dxfId="5070" priority="1487"/>
  </conditionalFormatting>
  <conditionalFormatting sqref="G385">
    <cfRule type="duplicateValues" dxfId="5069" priority="1486"/>
  </conditionalFormatting>
  <conditionalFormatting sqref="G385">
    <cfRule type="duplicateValues" dxfId="5068" priority="1485"/>
  </conditionalFormatting>
  <conditionalFormatting sqref="G385">
    <cfRule type="duplicateValues" dxfId="5067" priority="1484"/>
  </conditionalFormatting>
  <conditionalFormatting sqref="G385">
    <cfRule type="duplicateValues" dxfId="5066" priority="1483"/>
  </conditionalFormatting>
  <conditionalFormatting sqref="G385">
    <cfRule type="duplicateValues" dxfId="5065" priority="1482"/>
  </conditionalFormatting>
  <conditionalFormatting sqref="G385">
    <cfRule type="duplicateValues" dxfId="5064" priority="1481"/>
  </conditionalFormatting>
  <conditionalFormatting sqref="G385">
    <cfRule type="duplicateValues" dxfId="5063" priority="1480"/>
  </conditionalFormatting>
  <conditionalFormatting sqref="G385">
    <cfRule type="duplicateValues" dxfId="5062" priority="1479"/>
  </conditionalFormatting>
  <conditionalFormatting sqref="G385">
    <cfRule type="duplicateValues" dxfId="5061" priority="1478"/>
  </conditionalFormatting>
  <conditionalFormatting sqref="G385">
    <cfRule type="duplicateValues" dxfId="5060" priority="1477"/>
  </conditionalFormatting>
  <conditionalFormatting sqref="G385">
    <cfRule type="duplicateValues" dxfId="5059" priority="1476"/>
  </conditionalFormatting>
  <conditionalFormatting sqref="G385">
    <cfRule type="duplicateValues" dxfId="5058" priority="1475"/>
  </conditionalFormatting>
  <conditionalFormatting sqref="G385">
    <cfRule type="duplicateValues" dxfId="5057" priority="1474"/>
  </conditionalFormatting>
  <conditionalFormatting sqref="G385">
    <cfRule type="duplicateValues" dxfId="5056" priority="1473"/>
  </conditionalFormatting>
  <conditionalFormatting sqref="G385">
    <cfRule type="duplicateValues" dxfId="5055" priority="1472"/>
  </conditionalFormatting>
  <conditionalFormatting sqref="G386">
    <cfRule type="duplicateValues" dxfId="5054" priority="1471"/>
  </conditionalFormatting>
  <conditionalFormatting sqref="G384">
    <cfRule type="duplicateValues" dxfId="5053" priority="1470"/>
  </conditionalFormatting>
  <conditionalFormatting sqref="G384">
    <cfRule type="duplicateValues" dxfId="5052" priority="1469"/>
  </conditionalFormatting>
  <conditionalFormatting sqref="G384">
    <cfRule type="duplicateValues" dxfId="5051" priority="1468"/>
  </conditionalFormatting>
  <conditionalFormatting sqref="G384">
    <cfRule type="duplicateValues" dxfId="5050" priority="1467"/>
  </conditionalFormatting>
  <conditionalFormatting sqref="G384">
    <cfRule type="duplicateValues" dxfId="5049" priority="1466"/>
  </conditionalFormatting>
  <conditionalFormatting sqref="G384">
    <cfRule type="duplicateValues" dxfId="5048" priority="1465"/>
  </conditionalFormatting>
  <conditionalFormatting sqref="G384">
    <cfRule type="duplicateValues" dxfId="5047" priority="1464"/>
  </conditionalFormatting>
  <conditionalFormatting sqref="G384">
    <cfRule type="duplicateValues" dxfId="5046" priority="1463"/>
  </conditionalFormatting>
  <conditionalFormatting sqref="G384">
    <cfRule type="duplicateValues" dxfId="5045" priority="1462"/>
  </conditionalFormatting>
  <conditionalFormatting sqref="G384">
    <cfRule type="duplicateValues" dxfId="5044" priority="1461"/>
  </conditionalFormatting>
  <conditionalFormatting sqref="G384">
    <cfRule type="duplicateValues" dxfId="5043" priority="1460"/>
  </conditionalFormatting>
  <conditionalFormatting sqref="G384">
    <cfRule type="duplicateValues" dxfId="5042" priority="1459"/>
  </conditionalFormatting>
  <conditionalFormatting sqref="G384">
    <cfRule type="duplicateValues" dxfId="5041" priority="1458"/>
  </conditionalFormatting>
  <conditionalFormatting sqref="G384">
    <cfRule type="duplicateValues" dxfId="5040" priority="1457"/>
  </conditionalFormatting>
  <conditionalFormatting sqref="G384">
    <cfRule type="duplicateValues" dxfId="5039" priority="1456"/>
  </conditionalFormatting>
  <conditionalFormatting sqref="G384">
    <cfRule type="duplicateValues" dxfId="5038" priority="1455"/>
  </conditionalFormatting>
  <conditionalFormatting sqref="G384">
    <cfRule type="duplicateValues" dxfId="5037" priority="1454"/>
  </conditionalFormatting>
  <conditionalFormatting sqref="G384">
    <cfRule type="duplicateValues" dxfId="5036" priority="1453"/>
  </conditionalFormatting>
  <conditionalFormatting sqref="G384">
    <cfRule type="duplicateValues" dxfId="5035" priority="1452"/>
  </conditionalFormatting>
  <conditionalFormatting sqref="G384">
    <cfRule type="duplicateValues" dxfId="5034" priority="1451"/>
  </conditionalFormatting>
  <conditionalFormatting sqref="G384">
    <cfRule type="duplicateValues" dxfId="5033" priority="1450"/>
  </conditionalFormatting>
  <conditionalFormatting sqref="G384">
    <cfRule type="duplicateValues" dxfId="5032" priority="1449"/>
  </conditionalFormatting>
  <conditionalFormatting sqref="G384">
    <cfRule type="duplicateValues" dxfId="5031" priority="1448"/>
  </conditionalFormatting>
  <conditionalFormatting sqref="G384">
    <cfRule type="duplicateValues" dxfId="5030" priority="1447"/>
  </conditionalFormatting>
  <conditionalFormatting sqref="G384">
    <cfRule type="duplicateValues" dxfId="5029" priority="1446"/>
  </conditionalFormatting>
  <conditionalFormatting sqref="G384">
    <cfRule type="duplicateValues" dxfId="5028" priority="1445"/>
  </conditionalFormatting>
  <conditionalFormatting sqref="G384">
    <cfRule type="duplicateValues" dxfId="5027" priority="1444"/>
  </conditionalFormatting>
  <conditionalFormatting sqref="G384">
    <cfRule type="duplicateValues" dxfId="5026" priority="1443"/>
  </conditionalFormatting>
  <conditionalFormatting sqref="G384">
    <cfRule type="duplicateValues" dxfId="5025" priority="1442"/>
  </conditionalFormatting>
  <conditionalFormatting sqref="G384">
    <cfRule type="duplicateValues" dxfId="5024" priority="1441"/>
  </conditionalFormatting>
  <conditionalFormatting sqref="G384">
    <cfRule type="duplicateValues" dxfId="5023" priority="1440"/>
  </conditionalFormatting>
  <conditionalFormatting sqref="G384">
    <cfRule type="duplicateValues" dxfId="5022" priority="1439"/>
  </conditionalFormatting>
  <conditionalFormatting sqref="G384">
    <cfRule type="duplicateValues" dxfId="5021" priority="1438"/>
  </conditionalFormatting>
  <conditionalFormatting sqref="G384">
    <cfRule type="duplicateValues" dxfId="5020" priority="1437"/>
  </conditionalFormatting>
  <conditionalFormatting sqref="G384">
    <cfRule type="duplicateValues" dxfId="5019" priority="1436"/>
  </conditionalFormatting>
  <conditionalFormatting sqref="G384">
    <cfRule type="duplicateValues" dxfId="5018" priority="1435"/>
  </conditionalFormatting>
  <conditionalFormatting sqref="G384">
    <cfRule type="duplicateValues" dxfId="5017" priority="1434"/>
  </conditionalFormatting>
  <conditionalFormatting sqref="G384">
    <cfRule type="duplicateValues" dxfId="5016" priority="1433"/>
  </conditionalFormatting>
  <conditionalFormatting sqref="G384">
    <cfRule type="duplicateValues" dxfId="5015" priority="1432"/>
  </conditionalFormatting>
  <conditionalFormatting sqref="G384">
    <cfRule type="duplicateValues" dxfId="5014" priority="1431"/>
  </conditionalFormatting>
  <conditionalFormatting sqref="G384">
    <cfRule type="duplicateValues" dxfId="5013" priority="1430"/>
  </conditionalFormatting>
  <conditionalFormatting sqref="G384">
    <cfRule type="duplicateValues" dxfId="5012" priority="1429"/>
  </conditionalFormatting>
  <conditionalFormatting sqref="G384">
    <cfRule type="duplicateValues" dxfId="5011" priority="1428"/>
  </conditionalFormatting>
  <conditionalFormatting sqref="G384">
    <cfRule type="duplicateValues" dxfId="5010" priority="1427"/>
  </conditionalFormatting>
  <conditionalFormatting sqref="G384">
    <cfRule type="duplicateValues" dxfId="5009" priority="1426"/>
  </conditionalFormatting>
  <conditionalFormatting sqref="G384">
    <cfRule type="duplicateValues" dxfId="5008" priority="1425"/>
  </conditionalFormatting>
  <conditionalFormatting sqref="G384">
    <cfRule type="duplicateValues" dxfId="5007" priority="1424"/>
  </conditionalFormatting>
  <conditionalFormatting sqref="G384">
    <cfRule type="duplicateValues" dxfId="5006" priority="1423"/>
  </conditionalFormatting>
  <conditionalFormatting sqref="G384">
    <cfRule type="duplicateValues" dxfId="5005" priority="1422"/>
  </conditionalFormatting>
  <conditionalFormatting sqref="G384">
    <cfRule type="duplicateValues" dxfId="5004" priority="1421"/>
  </conditionalFormatting>
  <conditionalFormatting sqref="G384">
    <cfRule type="duplicateValues" dxfId="5003" priority="1420"/>
  </conditionalFormatting>
  <conditionalFormatting sqref="G384">
    <cfRule type="duplicateValues" dxfId="5002" priority="1419"/>
  </conditionalFormatting>
  <conditionalFormatting sqref="G384">
    <cfRule type="duplicateValues" dxfId="5001" priority="1418"/>
  </conditionalFormatting>
  <conditionalFormatting sqref="G384">
    <cfRule type="duplicateValues" dxfId="5000" priority="1417"/>
  </conditionalFormatting>
  <conditionalFormatting sqref="G384">
    <cfRule type="duplicateValues" dxfId="4999" priority="1416"/>
  </conditionalFormatting>
  <conditionalFormatting sqref="G384">
    <cfRule type="duplicateValues" dxfId="4998" priority="1415"/>
  </conditionalFormatting>
  <conditionalFormatting sqref="G384">
    <cfRule type="duplicateValues" dxfId="4997" priority="1414"/>
  </conditionalFormatting>
  <conditionalFormatting sqref="G384">
    <cfRule type="duplicateValues" dxfId="4996" priority="1413"/>
  </conditionalFormatting>
  <conditionalFormatting sqref="G384">
    <cfRule type="duplicateValues" dxfId="4995" priority="1412"/>
  </conditionalFormatting>
  <conditionalFormatting sqref="G384">
    <cfRule type="duplicateValues" dxfId="4994" priority="1411"/>
  </conditionalFormatting>
  <conditionalFormatting sqref="G384">
    <cfRule type="duplicateValues" dxfId="4993" priority="1410"/>
  </conditionalFormatting>
  <conditionalFormatting sqref="G384">
    <cfRule type="duplicateValues" dxfId="4992" priority="1409"/>
  </conditionalFormatting>
  <conditionalFormatting sqref="G384">
    <cfRule type="duplicateValues" dxfId="4991" priority="1408"/>
  </conditionalFormatting>
  <conditionalFormatting sqref="G384">
    <cfRule type="duplicateValues" dxfId="4990" priority="1407"/>
  </conditionalFormatting>
  <conditionalFormatting sqref="G384">
    <cfRule type="duplicateValues" dxfId="4989" priority="1406"/>
  </conditionalFormatting>
  <conditionalFormatting sqref="G384">
    <cfRule type="duplicateValues" dxfId="4988" priority="1405"/>
  </conditionalFormatting>
  <conditionalFormatting sqref="G384">
    <cfRule type="duplicateValues" dxfId="4987" priority="1404"/>
  </conditionalFormatting>
  <conditionalFormatting sqref="G384">
    <cfRule type="duplicateValues" dxfId="4986" priority="1403"/>
  </conditionalFormatting>
  <conditionalFormatting sqref="G384">
    <cfRule type="duplicateValues" dxfId="4985" priority="1402"/>
  </conditionalFormatting>
  <conditionalFormatting sqref="G385">
    <cfRule type="duplicateValues" dxfId="4984" priority="1401"/>
  </conditionalFormatting>
  <conditionalFormatting sqref="G398">
    <cfRule type="duplicateValues" dxfId="4983" priority="1400"/>
  </conditionalFormatting>
  <conditionalFormatting sqref="G398">
    <cfRule type="duplicateValues" dxfId="4982" priority="1399"/>
  </conditionalFormatting>
  <conditionalFormatting sqref="G398">
    <cfRule type="duplicateValues" dxfId="4981" priority="1398"/>
  </conditionalFormatting>
  <conditionalFormatting sqref="G398">
    <cfRule type="duplicateValues" dxfId="4980" priority="1397"/>
  </conditionalFormatting>
  <conditionalFormatting sqref="G398">
    <cfRule type="duplicateValues" dxfId="4979" priority="1396"/>
  </conditionalFormatting>
  <conditionalFormatting sqref="G398">
    <cfRule type="duplicateValues" dxfId="4978" priority="1395"/>
  </conditionalFormatting>
  <conditionalFormatting sqref="G398">
    <cfRule type="duplicateValues" dxfId="4977" priority="1394"/>
  </conditionalFormatting>
  <conditionalFormatting sqref="G398">
    <cfRule type="duplicateValues" dxfId="4976" priority="1393"/>
  </conditionalFormatting>
  <conditionalFormatting sqref="G398">
    <cfRule type="duplicateValues" dxfId="4975" priority="1392"/>
  </conditionalFormatting>
  <conditionalFormatting sqref="G398">
    <cfRule type="duplicateValues" dxfId="4974" priority="1391"/>
  </conditionalFormatting>
  <conditionalFormatting sqref="G398">
    <cfRule type="duplicateValues" dxfId="4973" priority="1390"/>
  </conditionalFormatting>
  <conditionalFormatting sqref="G398">
    <cfRule type="duplicateValues" dxfId="4972" priority="1389"/>
  </conditionalFormatting>
  <conditionalFormatting sqref="G398">
    <cfRule type="duplicateValues" dxfId="4971" priority="1388"/>
  </conditionalFormatting>
  <conditionalFormatting sqref="G398">
    <cfRule type="duplicateValues" dxfId="4970" priority="1387"/>
  </conditionalFormatting>
  <conditionalFormatting sqref="G398">
    <cfRule type="duplicateValues" dxfId="4969" priority="1386"/>
  </conditionalFormatting>
  <conditionalFormatting sqref="G398">
    <cfRule type="duplicateValues" dxfId="4968" priority="1385"/>
  </conditionalFormatting>
  <conditionalFormatting sqref="G398">
    <cfRule type="duplicateValues" dxfId="4967" priority="1384"/>
  </conditionalFormatting>
  <conditionalFormatting sqref="G398">
    <cfRule type="duplicateValues" dxfId="4966" priority="1383"/>
  </conditionalFormatting>
  <conditionalFormatting sqref="G398">
    <cfRule type="duplicateValues" dxfId="4965" priority="1382"/>
  </conditionalFormatting>
  <conditionalFormatting sqref="G398">
    <cfRule type="duplicateValues" dxfId="4964" priority="1381"/>
  </conditionalFormatting>
  <conditionalFormatting sqref="G398">
    <cfRule type="duplicateValues" dxfId="4963" priority="1380"/>
  </conditionalFormatting>
  <conditionalFormatting sqref="G398">
    <cfRule type="duplicateValues" dxfId="4962" priority="1379"/>
  </conditionalFormatting>
  <conditionalFormatting sqref="G398">
    <cfRule type="duplicateValues" dxfId="4961" priority="1378"/>
  </conditionalFormatting>
  <conditionalFormatting sqref="G398">
    <cfRule type="duplicateValues" dxfId="4960" priority="1377"/>
  </conditionalFormatting>
  <conditionalFormatting sqref="G398">
    <cfRule type="duplicateValues" dxfId="4959" priority="1376"/>
  </conditionalFormatting>
  <conditionalFormatting sqref="G398">
    <cfRule type="duplicateValues" dxfId="4958" priority="1375"/>
  </conditionalFormatting>
  <conditionalFormatting sqref="G398">
    <cfRule type="duplicateValues" dxfId="4957" priority="1374"/>
  </conditionalFormatting>
  <conditionalFormatting sqref="G398">
    <cfRule type="duplicateValues" dxfId="4956" priority="1373"/>
  </conditionalFormatting>
  <conditionalFormatting sqref="G398">
    <cfRule type="duplicateValues" dxfId="4955" priority="1372"/>
  </conditionalFormatting>
  <conditionalFormatting sqref="G398">
    <cfRule type="duplicateValues" dxfId="4954" priority="1371"/>
  </conditionalFormatting>
  <conditionalFormatting sqref="G398">
    <cfRule type="duplicateValues" dxfId="4953" priority="1370"/>
  </conditionalFormatting>
  <conditionalFormatting sqref="G398">
    <cfRule type="duplicateValues" dxfId="4952" priority="1369"/>
  </conditionalFormatting>
  <conditionalFormatting sqref="G398">
    <cfRule type="duplicateValues" dxfId="4951" priority="1368"/>
  </conditionalFormatting>
  <conditionalFormatting sqref="G398">
    <cfRule type="duplicateValues" dxfId="4950" priority="1367"/>
  </conditionalFormatting>
  <conditionalFormatting sqref="G398">
    <cfRule type="duplicateValues" dxfId="4949" priority="1366"/>
  </conditionalFormatting>
  <conditionalFormatting sqref="G398">
    <cfRule type="duplicateValues" dxfId="4948" priority="1365"/>
  </conditionalFormatting>
  <conditionalFormatting sqref="G398">
    <cfRule type="duplicateValues" dxfId="4947" priority="1364"/>
  </conditionalFormatting>
  <conditionalFormatting sqref="G398">
    <cfRule type="duplicateValues" dxfId="4946" priority="1363"/>
  </conditionalFormatting>
  <conditionalFormatting sqref="G398">
    <cfRule type="duplicateValues" dxfId="4945" priority="1362"/>
  </conditionalFormatting>
  <conditionalFormatting sqref="G398">
    <cfRule type="duplicateValues" dxfId="4944" priority="1361"/>
  </conditionalFormatting>
  <conditionalFormatting sqref="G398">
    <cfRule type="duplicateValues" dxfId="4943" priority="1360"/>
  </conditionalFormatting>
  <conditionalFormatting sqref="G398">
    <cfRule type="duplicateValues" dxfId="4942" priority="1359"/>
  </conditionalFormatting>
  <conditionalFormatting sqref="G398">
    <cfRule type="duplicateValues" dxfId="4941" priority="1358"/>
  </conditionalFormatting>
  <conditionalFormatting sqref="G398">
    <cfRule type="duplicateValues" dxfId="4940" priority="1357"/>
  </conditionalFormatting>
  <conditionalFormatting sqref="G398">
    <cfRule type="duplicateValues" dxfId="4939" priority="1356"/>
  </conditionalFormatting>
  <conditionalFormatting sqref="G398">
    <cfRule type="duplicateValues" dxfId="4938" priority="1355"/>
  </conditionalFormatting>
  <conditionalFormatting sqref="G398">
    <cfRule type="duplicateValues" dxfId="4937" priority="1354"/>
  </conditionalFormatting>
  <conditionalFormatting sqref="G398">
    <cfRule type="duplicateValues" dxfId="4936" priority="1353"/>
  </conditionalFormatting>
  <conditionalFormatting sqref="G398">
    <cfRule type="duplicateValues" dxfId="4935" priority="1352"/>
  </conditionalFormatting>
  <conditionalFormatting sqref="G398">
    <cfRule type="duplicateValues" dxfId="4934" priority="1351"/>
  </conditionalFormatting>
  <conditionalFormatting sqref="G398">
    <cfRule type="duplicateValues" dxfId="4933" priority="1350"/>
  </conditionalFormatting>
  <conditionalFormatting sqref="G398">
    <cfRule type="duplicateValues" dxfId="4932" priority="1349"/>
  </conditionalFormatting>
  <conditionalFormatting sqref="G398">
    <cfRule type="duplicateValues" dxfId="4931" priority="1348"/>
  </conditionalFormatting>
  <conditionalFormatting sqref="G398">
    <cfRule type="duplicateValues" dxfId="4930" priority="1347"/>
  </conditionalFormatting>
  <conditionalFormatting sqref="G398">
    <cfRule type="duplicateValues" dxfId="4929" priority="1346"/>
  </conditionalFormatting>
  <conditionalFormatting sqref="G398">
    <cfRule type="duplicateValues" dxfId="4928" priority="1345"/>
  </conditionalFormatting>
  <conditionalFormatting sqref="G398">
    <cfRule type="duplicateValues" dxfId="4927" priority="1344"/>
  </conditionalFormatting>
  <conditionalFormatting sqref="G398">
    <cfRule type="duplicateValues" dxfId="4926" priority="1343"/>
  </conditionalFormatting>
  <conditionalFormatting sqref="G398">
    <cfRule type="duplicateValues" dxfId="4925" priority="1342"/>
  </conditionalFormatting>
  <conditionalFormatting sqref="G398">
    <cfRule type="duplicateValues" dxfId="4924" priority="1341"/>
  </conditionalFormatting>
  <conditionalFormatting sqref="G398">
    <cfRule type="duplicateValues" dxfId="4923" priority="1340"/>
  </conditionalFormatting>
  <conditionalFormatting sqref="G398">
    <cfRule type="duplicateValues" dxfId="4922" priority="1339"/>
  </conditionalFormatting>
  <conditionalFormatting sqref="G398">
    <cfRule type="duplicateValues" dxfId="4921" priority="1338"/>
  </conditionalFormatting>
  <conditionalFormatting sqref="G398">
    <cfRule type="duplicateValues" dxfId="4920" priority="1337"/>
  </conditionalFormatting>
  <conditionalFormatting sqref="G398">
    <cfRule type="duplicateValues" dxfId="4919" priority="1336"/>
  </conditionalFormatting>
  <conditionalFormatting sqref="G398">
    <cfRule type="duplicateValues" dxfId="4918" priority="1335"/>
  </conditionalFormatting>
  <conditionalFormatting sqref="G398">
    <cfRule type="duplicateValues" dxfId="4917" priority="1334"/>
  </conditionalFormatting>
  <conditionalFormatting sqref="G398">
    <cfRule type="duplicateValues" dxfId="4916" priority="1333"/>
  </conditionalFormatting>
  <conditionalFormatting sqref="G398">
    <cfRule type="duplicateValues" dxfId="4915" priority="1332"/>
  </conditionalFormatting>
  <conditionalFormatting sqref="G399">
    <cfRule type="duplicateValues" dxfId="4914" priority="1331"/>
  </conditionalFormatting>
  <conditionalFormatting sqref="G400">
    <cfRule type="duplicateValues" dxfId="4913" priority="1330"/>
  </conditionalFormatting>
  <conditionalFormatting sqref="G400">
    <cfRule type="duplicateValues" dxfId="4912" priority="1329"/>
  </conditionalFormatting>
  <conditionalFormatting sqref="G400">
    <cfRule type="duplicateValues" dxfId="4911" priority="1328"/>
  </conditionalFormatting>
  <conditionalFormatting sqref="G400">
    <cfRule type="duplicateValues" dxfId="4910" priority="1327"/>
  </conditionalFormatting>
  <conditionalFormatting sqref="G400">
    <cfRule type="duplicateValues" dxfId="4909" priority="1326"/>
  </conditionalFormatting>
  <conditionalFormatting sqref="G400">
    <cfRule type="duplicateValues" dxfId="4908" priority="1325"/>
  </conditionalFormatting>
  <conditionalFormatting sqref="G400">
    <cfRule type="duplicateValues" dxfId="4907" priority="1324"/>
  </conditionalFormatting>
  <conditionalFormatting sqref="G400">
    <cfRule type="duplicateValues" dxfId="4906" priority="1323"/>
  </conditionalFormatting>
  <conditionalFormatting sqref="G400">
    <cfRule type="duplicateValues" dxfId="4905" priority="1322"/>
  </conditionalFormatting>
  <conditionalFormatting sqref="G400">
    <cfRule type="duplicateValues" dxfId="4904" priority="1321"/>
  </conditionalFormatting>
  <conditionalFormatting sqref="G400">
    <cfRule type="duplicateValues" dxfId="4903" priority="1320"/>
  </conditionalFormatting>
  <conditionalFormatting sqref="G400">
    <cfRule type="duplicateValues" dxfId="4902" priority="1319"/>
  </conditionalFormatting>
  <conditionalFormatting sqref="G400">
    <cfRule type="duplicateValues" dxfId="4901" priority="1318"/>
  </conditionalFormatting>
  <conditionalFormatting sqref="G400">
    <cfRule type="duplicateValues" dxfId="4900" priority="1317"/>
  </conditionalFormatting>
  <conditionalFormatting sqref="G400">
    <cfRule type="duplicateValues" dxfId="4899" priority="1316"/>
  </conditionalFormatting>
  <conditionalFormatting sqref="G400">
    <cfRule type="duplicateValues" dxfId="4898" priority="1315"/>
  </conditionalFormatting>
  <conditionalFormatting sqref="G400">
    <cfRule type="duplicateValues" dxfId="4897" priority="1314"/>
  </conditionalFormatting>
  <conditionalFormatting sqref="G400">
    <cfRule type="duplicateValues" dxfId="4896" priority="1313"/>
  </conditionalFormatting>
  <conditionalFormatting sqref="G400">
    <cfRule type="duplicateValues" dxfId="4895" priority="1312"/>
  </conditionalFormatting>
  <conditionalFormatting sqref="G400">
    <cfRule type="duplicateValues" dxfId="4894" priority="1311"/>
  </conditionalFormatting>
  <conditionalFormatting sqref="G400">
    <cfRule type="duplicateValues" dxfId="4893" priority="1310"/>
  </conditionalFormatting>
  <conditionalFormatting sqref="G400">
    <cfRule type="duplicateValues" dxfId="4892" priority="1309"/>
  </conditionalFormatting>
  <conditionalFormatting sqref="G400">
    <cfRule type="duplicateValues" dxfId="4891" priority="1308"/>
  </conditionalFormatting>
  <conditionalFormatting sqref="G400">
    <cfRule type="duplicateValues" dxfId="4890" priority="1307"/>
  </conditionalFormatting>
  <conditionalFormatting sqref="G400">
    <cfRule type="duplicateValues" dxfId="4889" priority="1306"/>
  </conditionalFormatting>
  <conditionalFormatting sqref="G400">
    <cfRule type="duplicateValues" dxfId="4888" priority="1305"/>
  </conditionalFormatting>
  <conditionalFormatting sqref="G400">
    <cfRule type="duplicateValues" dxfId="4887" priority="1304"/>
  </conditionalFormatting>
  <conditionalFormatting sqref="G400">
    <cfRule type="duplicateValues" dxfId="4886" priority="1303"/>
  </conditionalFormatting>
  <conditionalFormatting sqref="G400">
    <cfRule type="duplicateValues" dxfId="4885" priority="1302"/>
  </conditionalFormatting>
  <conditionalFormatting sqref="G400">
    <cfRule type="duplicateValues" dxfId="4884" priority="1301"/>
  </conditionalFormatting>
  <conditionalFormatting sqref="G400">
    <cfRule type="duplicateValues" dxfId="4883" priority="1300"/>
  </conditionalFormatting>
  <conditionalFormatting sqref="G400">
    <cfRule type="duplicateValues" dxfId="4882" priority="1299"/>
  </conditionalFormatting>
  <conditionalFormatting sqref="G400">
    <cfRule type="duplicateValues" dxfId="4881" priority="1298"/>
  </conditionalFormatting>
  <conditionalFormatting sqref="G400">
    <cfRule type="duplicateValues" dxfId="4880" priority="1297"/>
  </conditionalFormatting>
  <conditionalFormatting sqref="G400">
    <cfRule type="duplicateValues" dxfId="4879" priority="1296"/>
  </conditionalFormatting>
  <conditionalFormatting sqref="G400">
    <cfRule type="duplicateValues" dxfId="4878" priority="1295"/>
  </conditionalFormatting>
  <conditionalFormatting sqref="G400">
    <cfRule type="duplicateValues" dxfId="4877" priority="1294"/>
  </conditionalFormatting>
  <conditionalFormatting sqref="G400">
    <cfRule type="duplicateValues" dxfId="4876" priority="1293"/>
  </conditionalFormatting>
  <conditionalFormatting sqref="G400">
    <cfRule type="duplicateValues" dxfId="4875" priority="1292"/>
  </conditionalFormatting>
  <conditionalFormatting sqref="G400">
    <cfRule type="duplicateValues" dxfId="4874" priority="1291"/>
  </conditionalFormatting>
  <conditionalFormatting sqref="G400">
    <cfRule type="duplicateValues" dxfId="4873" priority="1290"/>
  </conditionalFormatting>
  <conditionalFormatting sqref="G400">
    <cfRule type="duplicateValues" dxfId="4872" priority="1289"/>
  </conditionalFormatting>
  <conditionalFormatting sqref="G400">
    <cfRule type="duplicateValues" dxfId="4871" priority="1288"/>
  </conditionalFormatting>
  <conditionalFormatting sqref="G400">
    <cfRule type="duplicateValues" dxfId="4870" priority="1287"/>
  </conditionalFormatting>
  <conditionalFormatting sqref="G400">
    <cfRule type="duplicateValues" dxfId="4869" priority="1286"/>
  </conditionalFormatting>
  <conditionalFormatting sqref="G400">
    <cfRule type="duplicateValues" dxfId="4868" priority="1285"/>
  </conditionalFormatting>
  <conditionalFormatting sqref="G400">
    <cfRule type="duplicateValues" dxfId="4867" priority="1284"/>
  </conditionalFormatting>
  <conditionalFormatting sqref="G400">
    <cfRule type="duplicateValues" dxfId="4866" priority="1283"/>
  </conditionalFormatting>
  <conditionalFormatting sqref="G400">
    <cfRule type="duplicateValues" dxfId="4865" priority="1282"/>
  </conditionalFormatting>
  <conditionalFormatting sqref="G400">
    <cfRule type="duplicateValues" dxfId="4864" priority="1281"/>
  </conditionalFormatting>
  <conditionalFormatting sqref="G400">
    <cfRule type="duplicateValues" dxfId="4863" priority="1280"/>
  </conditionalFormatting>
  <conditionalFormatting sqref="G400">
    <cfRule type="duplicateValues" dxfId="4862" priority="1279"/>
  </conditionalFormatting>
  <conditionalFormatting sqref="G400">
    <cfRule type="duplicateValues" dxfId="4861" priority="1278"/>
  </conditionalFormatting>
  <conditionalFormatting sqref="G400">
    <cfRule type="duplicateValues" dxfId="4860" priority="1277"/>
  </conditionalFormatting>
  <conditionalFormatting sqref="G400">
    <cfRule type="duplicateValues" dxfId="4859" priority="1276"/>
  </conditionalFormatting>
  <conditionalFormatting sqref="G400">
    <cfRule type="duplicateValues" dxfId="4858" priority="1275"/>
  </conditionalFormatting>
  <conditionalFormatting sqref="G400">
    <cfRule type="duplicateValues" dxfId="4857" priority="1274"/>
  </conditionalFormatting>
  <conditionalFormatting sqref="G400">
    <cfRule type="duplicateValues" dxfId="4856" priority="1273"/>
  </conditionalFormatting>
  <conditionalFormatting sqref="G400">
    <cfRule type="duplicateValues" dxfId="4855" priority="1272"/>
  </conditionalFormatting>
  <conditionalFormatting sqref="G400">
    <cfRule type="duplicateValues" dxfId="4854" priority="1271"/>
  </conditionalFormatting>
  <conditionalFormatting sqref="G400">
    <cfRule type="duplicateValues" dxfId="4853" priority="1270"/>
  </conditionalFormatting>
  <conditionalFormatting sqref="G400">
    <cfRule type="duplicateValues" dxfId="4852" priority="1269"/>
  </conditionalFormatting>
  <conditionalFormatting sqref="G400">
    <cfRule type="duplicateValues" dxfId="4851" priority="1268"/>
  </conditionalFormatting>
  <conditionalFormatting sqref="G400">
    <cfRule type="duplicateValues" dxfId="4850" priority="1267"/>
  </conditionalFormatting>
  <conditionalFormatting sqref="G400">
    <cfRule type="duplicateValues" dxfId="4849" priority="1266"/>
  </conditionalFormatting>
  <conditionalFormatting sqref="G400">
    <cfRule type="duplicateValues" dxfId="4848" priority="1265"/>
  </conditionalFormatting>
  <conditionalFormatting sqref="G400">
    <cfRule type="duplicateValues" dxfId="4847" priority="1264"/>
  </conditionalFormatting>
  <conditionalFormatting sqref="G400">
    <cfRule type="duplicateValues" dxfId="4846" priority="1263"/>
  </conditionalFormatting>
  <conditionalFormatting sqref="G400">
    <cfRule type="duplicateValues" dxfId="4845" priority="1262"/>
  </conditionalFormatting>
  <conditionalFormatting sqref="G401">
    <cfRule type="duplicateValues" dxfId="4844" priority="1261"/>
  </conditionalFormatting>
  <conditionalFormatting sqref="G399">
    <cfRule type="duplicateValues" dxfId="4843" priority="1260"/>
  </conditionalFormatting>
  <conditionalFormatting sqref="G399">
    <cfRule type="duplicateValues" dxfId="4842" priority="1259"/>
  </conditionalFormatting>
  <conditionalFormatting sqref="G399">
    <cfRule type="duplicateValues" dxfId="4841" priority="1258"/>
  </conditionalFormatting>
  <conditionalFormatting sqref="G399">
    <cfRule type="duplicateValues" dxfId="4840" priority="1257"/>
  </conditionalFormatting>
  <conditionalFormatting sqref="G399">
    <cfRule type="duplicateValues" dxfId="4839" priority="1256"/>
  </conditionalFormatting>
  <conditionalFormatting sqref="G399">
    <cfRule type="duplicateValues" dxfId="4838" priority="1255"/>
  </conditionalFormatting>
  <conditionalFormatting sqref="G399">
    <cfRule type="duplicateValues" dxfId="4837" priority="1254"/>
  </conditionalFormatting>
  <conditionalFormatting sqref="G399">
    <cfRule type="duplicateValues" dxfId="4836" priority="1253"/>
  </conditionalFormatting>
  <conditionalFormatting sqref="G399">
    <cfRule type="duplicateValues" dxfId="4835" priority="1252"/>
  </conditionalFormatting>
  <conditionalFormatting sqref="G399">
    <cfRule type="duplicateValues" dxfId="4834" priority="1251"/>
  </conditionalFormatting>
  <conditionalFormatting sqref="G399">
    <cfRule type="duplicateValues" dxfId="4833" priority="1250"/>
  </conditionalFormatting>
  <conditionalFormatting sqref="G399">
    <cfRule type="duplicateValues" dxfId="4832" priority="1249"/>
  </conditionalFormatting>
  <conditionalFormatting sqref="G399">
    <cfRule type="duplicateValues" dxfId="4831" priority="1248"/>
  </conditionalFormatting>
  <conditionalFormatting sqref="G399">
    <cfRule type="duplicateValues" dxfId="4830" priority="1247"/>
  </conditionalFormatting>
  <conditionalFormatting sqref="G399">
    <cfRule type="duplicateValues" dxfId="4829" priority="1246"/>
  </conditionalFormatting>
  <conditionalFormatting sqref="G399">
    <cfRule type="duplicateValues" dxfId="4828" priority="1245"/>
  </conditionalFormatting>
  <conditionalFormatting sqref="G399">
    <cfRule type="duplicateValues" dxfId="4827" priority="1244"/>
  </conditionalFormatting>
  <conditionalFormatting sqref="G399">
    <cfRule type="duplicateValues" dxfId="4826" priority="1243"/>
  </conditionalFormatting>
  <conditionalFormatting sqref="G399">
    <cfRule type="duplicateValues" dxfId="4825" priority="1242"/>
  </conditionalFormatting>
  <conditionalFormatting sqref="G399">
    <cfRule type="duplicateValues" dxfId="4824" priority="1241"/>
  </conditionalFormatting>
  <conditionalFormatting sqref="G399">
    <cfRule type="duplicateValues" dxfId="4823" priority="1240"/>
  </conditionalFormatting>
  <conditionalFormatting sqref="G399">
    <cfRule type="duplicateValues" dxfId="4822" priority="1239"/>
  </conditionalFormatting>
  <conditionalFormatting sqref="G399">
    <cfRule type="duplicateValues" dxfId="4821" priority="1238"/>
  </conditionalFormatting>
  <conditionalFormatting sqref="G399">
    <cfRule type="duplicateValues" dxfId="4820" priority="1237"/>
  </conditionalFormatting>
  <conditionalFormatting sqref="G399">
    <cfRule type="duplicateValues" dxfId="4819" priority="1236"/>
  </conditionalFormatting>
  <conditionalFormatting sqref="G399">
    <cfRule type="duplicateValues" dxfId="4818" priority="1235"/>
  </conditionalFormatting>
  <conditionalFormatting sqref="G399">
    <cfRule type="duplicateValues" dxfId="4817" priority="1234"/>
  </conditionalFormatting>
  <conditionalFormatting sqref="G399">
    <cfRule type="duplicateValues" dxfId="4816" priority="1233"/>
  </conditionalFormatting>
  <conditionalFormatting sqref="G399">
    <cfRule type="duplicateValues" dxfId="4815" priority="1232"/>
  </conditionalFormatting>
  <conditionalFormatting sqref="G399">
    <cfRule type="duplicateValues" dxfId="4814" priority="1231"/>
  </conditionalFormatting>
  <conditionalFormatting sqref="G399">
    <cfRule type="duplicateValues" dxfId="4813" priority="1230"/>
  </conditionalFormatting>
  <conditionalFormatting sqref="G399">
    <cfRule type="duplicateValues" dxfId="4812" priority="1229"/>
  </conditionalFormatting>
  <conditionalFormatting sqref="G399">
    <cfRule type="duplicateValues" dxfId="4811" priority="1228"/>
  </conditionalFormatting>
  <conditionalFormatting sqref="G399">
    <cfRule type="duplicateValues" dxfId="4810" priority="1227"/>
  </conditionalFormatting>
  <conditionalFormatting sqref="G399">
    <cfRule type="duplicateValues" dxfId="4809" priority="1226"/>
  </conditionalFormatting>
  <conditionalFormatting sqref="G399">
    <cfRule type="duplicateValues" dxfId="4808" priority="1225"/>
  </conditionalFormatting>
  <conditionalFormatting sqref="G399">
    <cfRule type="duplicateValues" dxfId="4807" priority="1224"/>
  </conditionalFormatting>
  <conditionalFormatting sqref="G399">
    <cfRule type="duplicateValues" dxfId="4806" priority="1223"/>
  </conditionalFormatting>
  <conditionalFormatting sqref="G399">
    <cfRule type="duplicateValues" dxfId="4805" priority="1222"/>
  </conditionalFormatting>
  <conditionalFormatting sqref="G399">
    <cfRule type="duplicateValues" dxfId="4804" priority="1221"/>
  </conditionalFormatting>
  <conditionalFormatting sqref="G399">
    <cfRule type="duplicateValues" dxfId="4803" priority="1220"/>
  </conditionalFormatting>
  <conditionalFormatting sqref="G399">
    <cfRule type="duplicateValues" dxfId="4802" priority="1219"/>
  </conditionalFormatting>
  <conditionalFormatting sqref="G399">
    <cfRule type="duplicateValues" dxfId="4801" priority="1218"/>
  </conditionalFormatting>
  <conditionalFormatting sqref="G399">
    <cfRule type="duplicateValues" dxfId="4800" priority="1217"/>
  </conditionalFormatting>
  <conditionalFormatting sqref="G399">
    <cfRule type="duplicateValues" dxfId="4799" priority="1216"/>
  </conditionalFormatting>
  <conditionalFormatting sqref="G399">
    <cfRule type="duplicateValues" dxfId="4798" priority="1215"/>
  </conditionalFormatting>
  <conditionalFormatting sqref="G399">
    <cfRule type="duplicateValues" dxfId="4797" priority="1214"/>
  </conditionalFormatting>
  <conditionalFormatting sqref="G399">
    <cfRule type="duplicateValues" dxfId="4796" priority="1213"/>
  </conditionalFormatting>
  <conditionalFormatting sqref="G399">
    <cfRule type="duplicateValues" dxfId="4795" priority="1212"/>
  </conditionalFormatting>
  <conditionalFormatting sqref="G399">
    <cfRule type="duplicateValues" dxfId="4794" priority="1211"/>
  </conditionalFormatting>
  <conditionalFormatting sqref="G399">
    <cfRule type="duplicateValues" dxfId="4793" priority="1210"/>
  </conditionalFormatting>
  <conditionalFormatting sqref="G399">
    <cfRule type="duplicateValues" dxfId="4792" priority="1209"/>
  </conditionalFormatting>
  <conditionalFormatting sqref="G399">
    <cfRule type="duplicateValues" dxfId="4791" priority="1208"/>
  </conditionalFormatting>
  <conditionalFormatting sqref="G399">
    <cfRule type="duplicateValues" dxfId="4790" priority="1207"/>
  </conditionalFormatting>
  <conditionalFormatting sqref="G399">
    <cfRule type="duplicateValues" dxfId="4789" priority="1206"/>
  </conditionalFormatting>
  <conditionalFormatting sqref="G399">
    <cfRule type="duplicateValues" dxfId="4788" priority="1205"/>
  </conditionalFormatting>
  <conditionalFormatting sqref="G399">
    <cfRule type="duplicateValues" dxfId="4787" priority="1204"/>
  </conditionalFormatting>
  <conditionalFormatting sqref="G399">
    <cfRule type="duplicateValues" dxfId="4786" priority="1203"/>
  </conditionalFormatting>
  <conditionalFormatting sqref="G399">
    <cfRule type="duplicateValues" dxfId="4785" priority="1202"/>
  </conditionalFormatting>
  <conditionalFormatting sqref="G399">
    <cfRule type="duplicateValues" dxfId="4784" priority="1201"/>
  </conditionalFormatting>
  <conditionalFormatting sqref="G399">
    <cfRule type="duplicateValues" dxfId="4783" priority="1200"/>
  </conditionalFormatting>
  <conditionalFormatting sqref="G399">
    <cfRule type="duplicateValues" dxfId="4782" priority="1199"/>
  </conditionalFormatting>
  <conditionalFormatting sqref="G399">
    <cfRule type="duplicateValues" dxfId="4781" priority="1198"/>
  </conditionalFormatting>
  <conditionalFormatting sqref="G399">
    <cfRule type="duplicateValues" dxfId="4780" priority="1197"/>
  </conditionalFormatting>
  <conditionalFormatting sqref="G399">
    <cfRule type="duplicateValues" dxfId="4779" priority="1196"/>
  </conditionalFormatting>
  <conditionalFormatting sqref="G399">
    <cfRule type="duplicateValues" dxfId="4778" priority="1195"/>
  </conditionalFormatting>
  <conditionalFormatting sqref="G399">
    <cfRule type="duplicateValues" dxfId="4777" priority="1194"/>
  </conditionalFormatting>
  <conditionalFormatting sqref="G399">
    <cfRule type="duplicateValues" dxfId="4776" priority="1193"/>
  </conditionalFormatting>
  <conditionalFormatting sqref="G399">
    <cfRule type="duplicateValues" dxfId="4775" priority="1192"/>
  </conditionalFormatting>
  <conditionalFormatting sqref="G400">
    <cfRule type="duplicateValues" dxfId="4774" priority="1191"/>
  </conditionalFormatting>
  <conditionalFormatting sqref="G399">
    <cfRule type="duplicateValues" dxfId="4773" priority="1190"/>
  </conditionalFormatting>
  <conditionalFormatting sqref="G399">
    <cfRule type="duplicateValues" dxfId="4772" priority="1189"/>
  </conditionalFormatting>
  <conditionalFormatting sqref="G399">
    <cfRule type="duplicateValues" dxfId="4771" priority="1188"/>
  </conditionalFormatting>
  <conditionalFormatting sqref="G399">
    <cfRule type="duplicateValues" dxfId="4770" priority="1187"/>
  </conditionalFormatting>
  <conditionalFormatting sqref="G399">
    <cfRule type="duplicateValues" dxfId="4769" priority="1186"/>
  </conditionalFormatting>
  <conditionalFormatting sqref="G399">
    <cfRule type="duplicateValues" dxfId="4768" priority="1185"/>
  </conditionalFormatting>
  <conditionalFormatting sqref="G399">
    <cfRule type="duplicateValues" dxfId="4767" priority="1184"/>
  </conditionalFormatting>
  <conditionalFormatting sqref="G399">
    <cfRule type="duplicateValues" dxfId="4766" priority="1183"/>
  </conditionalFormatting>
  <conditionalFormatting sqref="G399">
    <cfRule type="duplicateValues" dxfId="4765" priority="1182"/>
  </conditionalFormatting>
  <conditionalFormatting sqref="G399">
    <cfRule type="duplicateValues" dxfId="4764" priority="1181"/>
  </conditionalFormatting>
  <conditionalFormatting sqref="G399">
    <cfRule type="duplicateValues" dxfId="4763" priority="1180"/>
  </conditionalFormatting>
  <conditionalFormatting sqref="G399">
    <cfRule type="duplicateValues" dxfId="4762" priority="1179"/>
  </conditionalFormatting>
  <conditionalFormatting sqref="G399">
    <cfRule type="duplicateValues" dxfId="4761" priority="1178"/>
  </conditionalFormatting>
  <conditionalFormatting sqref="G399">
    <cfRule type="duplicateValues" dxfId="4760" priority="1177"/>
  </conditionalFormatting>
  <conditionalFormatting sqref="G399">
    <cfRule type="duplicateValues" dxfId="4759" priority="1176"/>
  </conditionalFormatting>
  <conditionalFormatting sqref="G399">
    <cfRule type="duplicateValues" dxfId="4758" priority="1175"/>
  </conditionalFormatting>
  <conditionalFormatting sqref="G399">
    <cfRule type="duplicateValues" dxfId="4757" priority="1174"/>
  </conditionalFormatting>
  <conditionalFormatting sqref="G399">
    <cfRule type="duplicateValues" dxfId="4756" priority="1173"/>
  </conditionalFormatting>
  <conditionalFormatting sqref="G399">
    <cfRule type="duplicateValues" dxfId="4755" priority="1172"/>
  </conditionalFormatting>
  <conditionalFormatting sqref="G399">
    <cfRule type="duplicateValues" dxfId="4754" priority="1171"/>
  </conditionalFormatting>
  <conditionalFormatting sqref="G399">
    <cfRule type="duplicateValues" dxfId="4753" priority="1170"/>
  </conditionalFormatting>
  <conditionalFormatting sqref="G399">
    <cfRule type="duplicateValues" dxfId="4752" priority="1169"/>
  </conditionalFormatting>
  <conditionalFormatting sqref="G399">
    <cfRule type="duplicateValues" dxfId="4751" priority="1168"/>
  </conditionalFormatting>
  <conditionalFormatting sqref="G399">
    <cfRule type="duplicateValues" dxfId="4750" priority="1167"/>
  </conditionalFormatting>
  <conditionalFormatting sqref="G399">
    <cfRule type="duplicateValues" dxfId="4749" priority="1166"/>
  </conditionalFormatting>
  <conditionalFormatting sqref="G399">
    <cfRule type="duplicateValues" dxfId="4748" priority="1165"/>
  </conditionalFormatting>
  <conditionalFormatting sqref="G399">
    <cfRule type="duplicateValues" dxfId="4747" priority="1164"/>
  </conditionalFormatting>
  <conditionalFormatting sqref="G399">
    <cfRule type="duplicateValues" dxfId="4746" priority="1163"/>
  </conditionalFormatting>
  <conditionalFormatting sqref="G399">
    <cfRule type="duplicateValues" dxfId="4745" priority="1162"/>
  </conditionalFormatting>
  <conditionalFormatting sqref="G399">
    <cfRule type="duplicateValues" dxfId="4744" priority="1161"/>
  </conditionalFormatting>
  <conditionalFormatting sqref="G399">
    <cfRule type="duplicateValues" dxfId="4743" priority="1160"/>
  </conditionalFormatting>
  <conditionalFormatting sqref="G399">
    <cfRule type="duplicateValues" dxfId="4742" priority="1159"/>
  </conditionalFormatting>
  <conditionalFormatting sqref="G399">
    <cfRule type="duplicateValues" dxfId="4741" priority="1158"/>
  </conditionalFormatting>
  <conditionalFormatting sqref="G399">
    <cfRule type="duplicateValues" dxfId="4740" priority="1157"/>
  </conditionalFormatting>
  <conditionalFormatting sqref="G399">
    <cfRule type="duplicateValues" dxfId="4739" priority="1156"/>
  </conditionalFormatting>
  <conditionalFormatting sqref="G399">
    <cfRule type="duplicateValues" dxfId="4738" priority="1155"/>
  </conditionalFormatting>
  <conditionalFormatting sqref="G399">
    <cfRule type="duplicateValues" dxfId="4737" priority="1154"/>
  </conditionalFormatting>
  <conditionalFormatting sqref="G399">
    <cfRule type="duplicateValues" dxfId="4736" priority="1153"/>
  </conditionalFormatting>
  <conditionalFormatting sqref="G399">
    <cfRule type="duplicateValues" dxfId="4735" priority="1152"/>
  </conditionalFormatting>
  <conditionalFormatting sqref="G399">
    <cfRule type="duplicateValues" dxfId="4734" priority="1151"/>
  </conditionalFormatting>
  <conditionalFormatting sqref="G399">
    <cfRule type="duplicateValues" dxfId="4733" priority="1150"/>
  </conditionalFormatting>
  <conditionalFormatting sqref="G399">
    <cfRule type="duplicateValues" dxfId="4732" priority="1149"/>
  </conditionalFormatting>
  <conditionalFormatting sqref="G399">
    <cfRule type="duplicateValues" dxfId="4731" priority="1148"/>
  </conditionalFormatting>
  <conditionalFormatting sqref="G399">
    <cfRule type="duplicateValues" dxfId="4730" priority="1147"/>
  </conditionalFormatting>
  <conditionalFormatting sqref="G399">
    <cfRule type="duplicateValues" dxfId="4729" priority="1146"/>
  </conditionalFormatting>
  <conditionalFormatting sqref="G399">
    <cfRule type="duplicateValues" dxfId="4728" priority="1145"/>
  </conditionalFormatting>
  <conditionalFormatting sqref="G399">
    <cfRule type="duplicateValues" dxfId="4727" priority="1144"/>
  </conditionalFormatting>
  <conditionalFormatting sqref="G399">
    <cfRule type="duplicateValues" dxfId="4726" priority="1143"/>
  </conditionalFormatting>
  <conditionalFormatting sqref="G399">
    <cfRule type="duplicateValues" dxfId="4725" priority="1142"/>
  </conditionalFormatting>
  <conditionalFormatting sqref="G399">
    <cfRule type="duplicateValues" dxfId="4724" priority="1141"/>
  </conditionalFormatting>
  <conditionalFormatting sqref="G399">
    <cfRule type="duplicateValues" dxfId="4723" priority="1140"/>
  </conditionalFormatting>
  <conditionalFormatting sqref="G399">
    <cfRule type="duplicateValues" dxfId="4722" priority="1139"/>
  </conditionalFormatting>
  <conditionalFormatting sqref="G399">
    <cfRule type="duplicateValues" dxfId="4721" priority="1138"/>
  </conditionalFormatting>
  <conditionalFormatting sqref="G399">
    <cfRule type="duplicateValues" dxfId="4720" priority="1137"/>
  </conditionalFormatting>
  <conditionalFormatting sqref="G399">
    <cfRule type="duplicateValues" dxfId="4719" priority="1136"/>
  </conditionalFormatting>
  <conditionalFormatting sqref="G399">
    <cfRule type="duplicateValues" dxfId="4718" priority="1135"/>
  </conditionalFormatting>
  <conditionalFormatting sqref="G399">
    <cfRule type="duplicateValues" dxfId="4717" priority="1134"/>
  </conditionalFormatting>
  <conditionalFormatting sqref="G399">
    <cfRule type="duplicateValues" dxfId="4716" priority="1133"/>
  </conditionalFormatting>
  <conditionalFormatting sqref="G399">
    <cfRule type="duplicateValues" dxfId="4715" priority="1132"/>
  </conditionalFormatting>
  <conditionalFormatting sqref="G399">
    <cfRule type="duplicateValues" dxfId="4714" priority="1131"/>
  </conditionalFormatting>
  <conditionalFormatting sqref="G399">
    <cfRule type="duplicateValues" dxfId="4713" priority="1130"/>
  </conditionalFormatting>
  <conditionalFormatting sqref="G399">
    <cfRule type="duplicateValues" dxfId="4712" priority="1129"/>
  </conditionalFormatting>
  <conditionalFormatting sqref="G399">
    <cfRule type="duplicateValues" dxfId="4711" priority="1128"/>
  </conditionalFormatting>
  <conditionalFormatting sqref="G399">
    <cfRule type="duplicateValues" dxfId="4710" priority="1127"/>
  </conditionalFormatting>
  <conditionalFormatting sqref="G399">
    <cfRule type="duplicateValues" dxfId="4709" priority="1126"/>
  </conditionalFormatting>
  <conditionalFormatting sqref="G399">
    <cfRule type="duplicateValues" dxfId="4708" priority="1125"/>
  </conditionalFormatting>
  <conditionalFormatting sqref="G399">
    <cfRule type="duplicateValues" dxfId="4707" priority="1124"/>
  </conditionalFormatting>
  <conditionalFormatting sqref="G399">
    <cfRule type="duplicateValues" dxfId="4706" priority="1123"/>
  </conditionalFormatting>
  <conditionalFormatting sqref="G399">
    <cfRule type="duplicateValues" dxfId="4705" priority="1122"/>
  </conditionalFormatting>
  <conditionalFormatting sqref="G400">
    <cfRule type="duplicateValues" dxfId="4704" priority="1121"/>
  </conditionalFormatting>
  <conditionalFormatting sqref="G398">
    <cfRule type="duplicateValues" dxfId="4703" priority="1120"/>
  </conditionalFormatting>
  <conditionalFormatting sqref="G398">
    <cfRule type="duplicateValues" dxfId="4702" priority="1119"/>
  </conditionalFormatting>
  <conditionalFormatting sqref="G398">
    <cfRule type="duplicateValues" dxfId="4701" priority="1118"/>
  </conditionalFormatting>
  <conditionalFormatting sqref="G398">
    <cfRule type="duplicateValues" dxfId="4700" priority="1117"/>
  </conditionalFormatting>
  <conditionalFormatting sqref="G398">
    <cfRule type="duplicateValues" dxfId="4699" priority="1116"/>
  </conditionalFormatting>
  <conditionalFormatting sqref="G398">
    <cfRule type="duplicateValues" dxfId="4698" priority="1115"/>
  </conditionalFormatting>
  <conditionalFormatting sqref="G398">
    <cfRule type="duplicateValues" dxfId="4697" priority="1114"/>
  </conditionalFormatting>
  <conditionalFormatting sqref="G398">
    <cfRule type="duplicateValues" dxfId="4696" priority="1113"/>
  </conditionalFormatting>
  <conditionalFormatting sqref="G398">
    <cfRule type="duplicateValues" dxfId="4695" priority="1112"/>
  </conditionalFormatting>
  <conditionalFormatting sqref="G398">
    <cfRule type="duplicateValues" dxfId="4694" priority="1111"/>
  </conditionalFormatting>
  <conditionalFormatting sqref="G398">
    <cfRule type="duplicateValues" dxfId="4693" priority="1110"/>
  </conditionalFormatting>
  <conditionalFormatting sqref="G398">
    <cfRule type="duplicateValues" dxfId="4692" priority="1109"/>
  </conditionalFormatting>
  <conditionalFormatting sqref="G398">
    <cfRule type="duplicateValues" dxfId="4691" priority="1108"/>
  </conditionalFormatting>
  <conditionalFormatting sqref="G398">
    <cfRule type="duplicateValues" dxfId="4690" priority="1107"/>
  </conditionalFormatting>
  <conditionalFormatting sqref="G398">
    <cfRule type="duplicateValues" dxfId="4689" priority="1106"/>
  </conditionalFormatting>
  <conditionalFormatting sqref="G398">
    <cfRule type="duplicateValues" dxfId="4688" priority="1105"/>
  </conditionalFormatting>
  <conditionalFormatting sqref="G398">
    <cfRule type="duplicateValues" dxfId="4687" priority="1104"/>
  </conditionalFormatting>
  <conditionalFormatting sqref="G398">
    <cfRule type="duplicateValues" dxfId="4686" priority="1103"/>
  </conditionalFormatting>
  <conditionalFormatting sqref="G398">
    <cfRule type="duplicateValues" dxfId="4685" priority="1102"/>
  </conditionalFormatting>
  <conditionalFormatting sqref="G398">
    <cfRule type="duplicateValues" dxfId="4684" priority="1101"/>
  </conditionalFormatting>
  <conditionalFormatting sqref="G398">
    <cfRule type="duplicateValues" dxfId="4683" priority="1100"/>
  </conditionalFormatting>
  <conditionalFormatting sqref="G398">
    <cfRule type="duplicateValues" dxfId="4682" priority="1099"/>
  </conditionalFormatting>
  <conditionalFormatting sqref="G398">
    <cfRule type="duplicateValues" dxfId="4681" priority="1098"/>
  </conditionalFormatting>
  <conditionalFormatting sqref="G398">
    <cfRule type="duplicateValues" dxfId="4680" priority="1097"/>
  </conditionalFormatting>
  <conditionalFormatting sqref="G398">
    <cfRule type="duplicateValues" dxfId="4679" priority="1096"/>
  </conditionalFormatting>
  <conditionalFormatting sqref="G398">
    <cfRule type="duplicateValues" dxfId="4678" priority="1095"/>
  </conditionalFormatting>
  <conditionalFormatting sqref="G398">
    <cfRule type="duplicateValues" dxfId="4677" priority="1094"/>
  </conditionalFormatting>
  <conditionalFormatting sqref="G398">
    <cfRule type="duplicateValues" dxfId="4676" priority="1093"/>
  </conditionalFormatting>
  <conditionalFormatting sqref="G398">
    <cfRule type="duplicateValues" dxfId="4675" priority="1092"/>
  </conditionalFormatting>
  <conditionalFormatting sqref="G398">
    <cfRule type="duplicateValues" dxfId="4674" priority="1091"/>
  </conditionalFormatting>
  <conditionalFormatting sqref="G398">
    <cfRule type="duplicateValues" dxfId="4673" priority="1090"/>
  </conditionalFormatting>
  <conditionalFormatting sqref="G398">
    <cfRule type="duplicateValues" dxfId="4672" priority="1089"/>
  </conditionalFormatting>
  <conditionalFormatting sqref="G398">
    <cfRule type="duplicateValues" dxfId="4671" priority="1088"/>
  </conditionalFormatting>
  <conditionalFormatting sqref="G398">
    <cfRule type="duplicateValues" dxfId="4670" priority="1087"/>
  </conditionalFormatting>
  <conditionalFormatting sqref="G398">
    <cfRule type="duplicateValues" dxfId="4669" priority="1086"/>
  </conditionalFormatting>
  <conditionalFormatting sqref="G398">
    <cfRule type="duplicateValues" dxfId="4668" priority="1085"/>
  </conditionalFormatting>
  <conditionalFormatting sqref="G398">
    <cfRule type="duplicateValues" dxfId="4667" priority="1084"/>
  </conditionalFormatting>
  <conditionalFormatting sqref="G398">
    <cfRule type="duplicateValues" dxfId="4666" priority="1083"/>
  </conditionalFormatting>
  <conditionalFormatting sqref="G398">
    <cfRule type="duplicateValues" dxfId="4665" priority="1082"/>
  </conditionalFormatting>
  <conditionalFormatting sqref="G398">
    <cfRule type="duplicateValues" dxfId="4664" priority="1081"/>
  </conditionalFormatting>
  <conditionalFormatting sqref="G398">
    <cfRule type="duplicateValues" dxfId="4663" priority="1080"/>
  </conditionalFormatting>
  <conditionalFormatting sqref="G398">
    <cfRule type="duplicateValues" dxfId="4662" priority="1079"/>
  </conditionalFormatting>
  <conditionalFormatting sqref="G398">
    <cfRule type="duplicateValues" dxfId="4661" priority="1078"/>
  </conditionalFormatting>
  <conditionalFormatting sqref="G398">
    <cfRule type="duplicateValues" dxfId="4660" priority="1077"/>
  </conditionalFormatting>
  <conditionalFormatting sqref="G398">
    <cfRule type="duplicateValues" dxfId="4659" priority="1076"/>
  </conditionalFormatting>
  <conditionalFormatting sqref="G398">
    <cfRule type="duplicateValues" dxfId="4658" priority="1075"/>
  </conditionalFormatting>
  <conditionalFormatting sqref="G398">
    <cfRule type="duplicateValues" dxfId="4657" priority="1074"/>
  </conditionalFormatting>
  <conditionalFormatting sqref="G398">
    <cfRule type="duplicateValues" dxfId="4656" priority="1073"/>
  </conditionalFormatting>
  <conditionalFormatting sqref="G398">
    <cfRule type="duplicateValues" dxfId="4655" priority="1072"/>
  </conditionalFormatting>
  <conditionalFormatting sqref="G398">
    <cfRule type="duplicateValues" dxfId="4654" priority="1071"/>
  </conditionalFormatting>
  <conditionalFormatting sqref="G398">
    <cfRule type="duplicateValues" dxfId="4653" priority="1070"/>
  </conditionalFormatting>
  <conditionalFormatting sqref="G398">
    <cfRule type="duplicateValues" dxfId="4652" priority="1069"/>
  </conditionalFormatting>
  <conditionalFormatting sqref="G398">
    <cfRule type="duplicateValues" dxfId="4651" priority="1068"/>
  </conditionalFormatting>
  <conditionalFormatting sqref="G398">
    <cfRule type="duplicateValues" dxfId="4650" priority="1067"/>
  </conditionalFormatting>
  <conditionalFormatting sqref="G398">
    <cfRule type="duplicateValues" dxfId="4649" priority="1066"/>
  </conditionalFormatting>
  <conditionalFormatting sqref="G398">
    <cfRule type="duplicateValues" dxfId="4648" priority="1065"/>
  </conditionalFormatting>
  <conditionalFormatting sqref="G398">
    <cfRule type="duplicateValues" dxfId="4647" priority="1064"/>
  </conditionalFormatting>
  <conditionalFormatting sqref="G398">
    <cfRule type="duplicateValues" dxfId="4646" priority="1063"/>
  </conditionalFormatting>
  <conditionalFormatting sqref="G398">
    <cfRule type="duplicateValues" dxfId="4645" priority="1062"/>
  </conditionalFormatting>
  <conditionalFormatting sqref="G398">
    <cfRule type="duplicateValues" dxfId="4644" priority="1061"/>
  </conditionalFormatting>
  <conditionalFormatting sqref="G398">
    <cfRule type="duplicateValues" dxfId="4643" priority="1060"/>
  </conditionalFormatting>
  <conditionalFormatting sqref="G398">
    <cfRule type="duplicateValues" dxfId="4642" priority="1059"/>
  </conditionalFormatting>
  <conditionalFormatting sqref="G398">
    <cfRule type="duplicateValues" dxfId="4641" priority="1058"/>
  </conditionalFormatting>
  <conditionalFormatting sqref="G398">
    <cfRule type="duplicateValues" dxfId="4640" priority="1057"/>
  </conditionalFormatting>
  <conditionalFormatting sqref="G398">
    <cfRule type="duplicateValues" dxfId="4639" priority="1056"/>
  </conditionalFormatting>
  <conditionalFormatting sqref="G398">
    <cfRule type="duplicateValues" dxfId="4638" priority="1055"/>
  </conditionalFormatting>
  <conditionalFormatting sqref="G398">
    <cfRule type="duplicateValues" dxfId="4637" priority="1054"/>
  </conditionalFormatting>
  <conditionalFormatting sqref="G398">
    <cfRule type="duplicateValues" dxfId="4636" priority="1053"/>
  </conditionalFormatting>
  <conditionalFormatting sqref="G398">
    <cfRule type="duplicateValues" dxfId="4635" priority="1052"/>
  </conditionalFormatting>
  <conditionalFormatting sqref="G399">
    <cfRule type="duplicateValues" dxfId="4634" priority="1051"/>
  </conditionalFormatting>
  <conditionalFormatting sqref="G407">
    <cfRule type="duplicateValues" dxfId="4633" priority="1050"/>
  </conditionalFormatting>
  <conditionalFormatting sqref="G407">
    <cfRule type="duplicateValues" dxfId="4632" priority="1049"/>
  </conditionalFormatting>
  <conditionalFormatting sqref="G407">
    <cfRule type="duplicateValues" dxfId="4631" priority="1048"/>
  </conditionalFormatting>
  <conditionalFormatting sqref="G407">
    <cfRule type="duplicateValues" dxfId="4630" priority="1047"/>
  </conditionalFormatting>
  <conditionalFormatting sqref="G407">
    <cfRule type="duplicateValues" dxfId="4629" priority="1046"/>
  </conditionalFormatting>
  <conditionalFormatting sqref="G407">
    <cfRule type="duplicateValues" dxfId="4628" priority="1045"/>
  </conditionalFormatting>
  <conditionalFormatting sqref="G407">
    <cfRule type="duplicateValues" dxfId="4627" priority="1044"/>
  </conditionalFormatting>
  <conditionalFormatting sqref="G407">
    <cfRule type="duplicateValues" dxfId="4626" priority="1043"/>
  </conditionalFormatting>
  <conditionalFormatting sqref="G407">
    <cfRule type="duplicateValues" dxfId="4625" priority="1042"/>
  </conditionalFormatting>
  <conditionalFormatting sqref="G407">
    <cfRule type="duplicateValues" dxfId="4624" priority="1041"/>
  </conditionalFormatting>
  <conditionalFormatting sqref="G407">
    <cfRule type="duplicateValues" dxfId="4623" priority="1040"/>
  </conditionalFormatting>
  <conditionalFormatting sqref="G407">
    <cfRule type="duplicateValues" dxfId="4622" priority="1039"/>
  </conditionalFormatting>
  <conditionalFormatting sqref="G407">
    <cfRule type="duplicateValues" dxfId="4621" priority="1038"/>
  </conditionalFormatting>
  <conditionalFormatting sqref="G407">
    <cfRule type="duplicateValues" dxfId="4620" priority="1037"/>
  </conditionalFormatting>
  <conditionalFormatting sqref="G407">
    <cfRule type="duplicateValues" dxfId="4619" priority="1036"/>
  </conditionalFormatting>
  <conditionalFormatting sqref="G407">
    <cfRule type="duplicateValues" dxfId="4618" priority="1035"/>
  </conditionalFormatting>
  <conditionalFormatting sqref="G407">
    <cfRule type="duplicateValues" dxfId="4617" priority="1034"/>
  </conditionalFormatting>
  <conditionalFormatting sqref="G407">
    <cfRule type="duplicateValues" dxfId="4616" priority="1033"/>
  </conditionalFormatting>
  <conditionalFormatting sqref="G407">
    <cfRule type="duplicateValues" dxfId="4615" priority="1032"/>
  </conditionalFormatting>
  <conditionalFormatting sqref="G407">
    <cfRule type="duplicateValues" dxfId="4614" priority="1031"/>
  </conditionalFormatting>
  <conditionalFormatting sqref="G407">
    <cfRule type="duplicateValues" dxfId="4613" priority="1030"/>
  </conditionalFormatting>
  <conditionalFormatting sqref="G407">
    <cfRule type="duplicateValues" dxfId="4612" priority="1029"/>
  </conditionalFormatting>
  <conditionalFormatting sqref="G407">
    <cfRule type="duplicateValues" dxfId="4611" priority="1028"/>
  </conditionalFormatting>
  <conditionalFormatting sqref="G407">
    <cfRule type="duplicateValues" dxfId="4610" priority="1027"/>
  </conditionalFormatting>
  <conditionalFormatting sqref="G407">
    <cfRule type="duplicateValues" dxfId="4609" priority="1026"/>
  </conditionalFormatting>
  <conditionalFormatting sqref="G407">
    <cfRule type="duplicateValues" dxfId="4608" priority="1025"/>
  </conditionalFormatting>
  <conditionalFormatting sqref="G407">
    <cfRule type="duplicateValues" dxfId="4607" priority="1024"/>
  </conditionalFormatting>
  <conditionalFormatting sqref="G407">
    <cfRule type="duplicateValues" dxfId="4606" priority="1023"/>
  </conditionalFormatting>
  <conditionalFormatting sqref="G407">
    <cfRule type="duplicateValues" dxfId="4605" priority="1022"/>
  </conditionalFormatting>
  <conditionalFormatting sqref="G407">
    <cfRule type="duplicateValues" dxfId="4604" priority="1021"/>
  </conditionalFormatting>
  <conditionalFormatting sqref="G407">
    <cfRule type="duplicateValues" dxfId="4603" priority="1020"/>
  </conditionalFormatting>
  <conditionalFormatting sqref="G407">
    <cfRule type="duplicateValues" dxfId="4602" priority="1019"/>
  </conditionalFormatting>
  <conditionalFormatting sqref="G407">
    <cfRule type="duplicateValues" dxfId="4601" priority="1018"/>
  </conditionalFormatting>
  <conditionalFormatting sqref="G407">
    <cfRule type="duplicateValues" dxfId="4600" priority="1017"/>
  </conditionalFormatting>
  <conditionalFormatting sqref="G407">
    <cfRule type="duplicateValues" dxfId="4599" priority="1016"/>
  </conditionalFormatting>
  <conditionalFormatting sqref="G407">
    <cfRule type="duplicateValues" dxfId="4598" priority="1015"/>
  </conditionalFormatting>
  <conditionalFormatting sqref="G407">
    <cfRule type="duplicateValues" dxfId="4597" priority="1014"/>
  </conditionalFormatting>
  <conditionalFormatting sqref="G407">
    <cfRule type="duplicateValues" dxfId="4596" priority="1013"/>
  </conditionalFormatting>
  <conditionalFormatting sqref="G407">
    <cfRule type="duplicateValues" dxfId="4595" priority="1012"/>
  </conditionalFormatting>
  <conditionalFormatting sqref="G407">
    <cfRule type="duplicateValues" dxfId="4594" priority="1011"/>
  </conditionalFormatting>
  <conditionalFormatting sqref="G407">
    <cfRule type="duplicateValues" dxfId="4593" priority="1010"/>
  </conditionalFormatting>
  <conditionalFormatting sqref="G407">
    <cfRule type="duplicateValues" dxfId="4592" priority="1009"/>
  </conditionalFormatting>
  <conditionalFormatting sqref="G407">
    <cfRule type="duplicateValues" dxfId="4591" priority="1008"/>
  </conditionalFormatting>
  <conditionalFormatting sqref="G407">
    <cfRule type="duplicateValues" dxfId="4590" priority="1007"/>
  </conditionalFormatting>
  <conditionalFormatting sqref="G407">
    <cfRule type="duplicateValues" dxfId="4589" priority="1006"/>
  </conditionalFormatting>
  <conditionalFormatting sqref="G407">
    <cfRule type="duplicateValues" dxfId="4588" priority="1005"/>
  </conditionalFormatting>
  <conditionalFormatting sqref="G407">
    <cfRule type="duplicateValues" dxfId="4587" priority="1004"/>
  </conditionalFormatting>
  <conditionalFormatting sqref="G407">
    <cfRule type="duplicateValues" dxfId="4586" priority="1003"/>
  </conditionalFormatting>
  <conditionalFormatting sqref="G407">
    <cfRule type="duplicateValues" dxfId="4585" priority="1002"/>
  </conditionalFormatting>
  <conditionalFormatting sqref="G407">
    <cfRule type="duplicateValues" dxfId="4584" priority="1001"/>
  </conditionalFormatting>
  <conditionalFormatting sqref="G407">
    <cfRule type="duplicateValues" dxfId="4583" priority="1000"/>
  </conditionalFormatting>
  <conditionalFormatting sqref="G407">
    <cfRule type="duplicateValues" dxfId="4582" priority="999"/>
  </conditionalFormatting>
  <conditionalFormatting sqref="G407">
    <cfRule type="duplicateValues" dxfId="4581" priority="998"/>
  </conditionalFormatting>
  <conditionalFormatting sqref="G407">
    <cfRule type="duplicateValues" dxfId="4580" priority="997"/>
  </conditionalFormatting>
  <conditionalFormatting sqref="G407">
    <cfRule type="duplicateValues" dxfId="4579" priority="996"/>
  </conditionalFormatting>
  <conditionalFormatting sqref="G407">
    <cfRule type="duplicateValues" dxfId="4578" priority="995"/>
  </conditionalFormatting>
  <conditionalFormatting sqref="G407">
    <cfRule type="duplicateValues" dxfId="4577" priority="994"/>
  </conditionalFormatting>
  <conditionalFormatting sqref="G407">
    <cfRule type="duplicateValues" dxfId="4576" priority="993"/>
  </conditionalFormatting>
  <conditionalFormatting sqref="G407">
    <cfRule type="duplicateValues" dxfId="4575" priority="992"/>
  </conditionalFormatting>
  <conditionalFormatting sqref="G407">
    <cfRule type="duplicateValues" dxfId="4574" priority="991"/>
  </conditionalFormatting>
  <conditionalFormatting sqref="G407">
    <cfRule type="duplicateValues" dxfId="4573" priority="990"/>
  </conditionalFormatting>
  <conditionalFormatting sqref="G407">
    <cfRule type="duplicateValues" dxfId="4572" priority="989"/>
  </conditionalFormatting>
  <conditionalFormatting sqref="G407">
    <cfRule type="duplicateValues" dxfId="4571" priority="988"/>
  </conditionalFormatting>
  <conditionalFormatting sqref="G407">
    <cfRule type="duplicateValues" dxfId="4570" priority="987"/>
  </conditionalFormatting>
  <conditionalFormatting sqref="G407">
    <cfRule type="duplicateValues" dxfId="4569" priority="986"/>
  </conditionalFormatting>
  <conditionalFormatting sqref="G407">
    <cfRule type="duplicateValues" dxfId="4568" priority="985"/>
  </conditionalFormatting>
  <conditionalFormatting sqref="G407">
    <cfRule type="duplicateValues" dxfId="4567" priority="984"/>
  </conditionalFormatting>
  <conditionalFormatting sqref="G407">
    <cfRule type="duplicateValues" dxfId="4566" priority="983"/>
  </conditionalFormatting>
  <conditionalFormatting sqref="G407">
    <cfRule type="duplicateValues" dxfId="4565" priority="982"/>
  </conditionalFormatting>
  <conditionalFormatting sqref="G408">
    <cfRule type="duplicateValues" dxfId="4564" priority="981"/>
  </conditionalFormatting>
  <conditionalFormatting sqref="G409">
    <cfRule type="duplicateValues" dxfId="4563" priority="980"/>
  </conditionalFormatting>
  <conditionalFormatting sqref="G409">
    <cfRule type="duplicateValues" dxfId="4562" priority="979"/>
  </conditionalFormatting>
  <conditionalFormatting sqref="G409">
    <cfRule type="duplicateValues" dxfId="4561" priority="978"/>
  </conditionalFormatting>
  <conditionalFormatting sqref="G409">
    <cfRule type="duplicateValues" dxfId="4560" priority="977"/>
  </conditionalFormatting>
  <conditionalFormatting sqref="G409">
    <cfRule type="duplicateValues" dxfId="4559" priority="976"/>
  </conditionalFormatting>
  <conditionalFormatting sqref="G409">
    <cfRule type="duplicateValues" dxfId="4558" priority="975"/>
  </conditionalFormatting>
  <conditionalFormatting sqref="G409">
    <cfRule type="duplicateValues" dxfId="4557" priority="974"/>
  </conditionalFormatting>
  <conditionalFormatting sqref="G409">
    <cfRule type="duplicateValues" dxfId="4556" priority="973"/>
  </conditionalFormatting>
  <conditionalFormatting sqref="G409">
    <cfRule type="duplicateValues" dxfId="4555" priority="972"/>
  </conditionalFormatting>
  <conditionalFormatting sqref="G409">
    <cfRule type="duplicateValues" dxfId="4554" priority="971"/>
  </conditionalFormatting>
  <conditionalFormatting sqref="G409">
    <cfRule type="duplicateValues" dxfId="4553" priority="970"/>
  </conditionalFormatting>
  <conditionalFormatting sqref="G409">
    <cfRule type="duplicateValues" dxfId="4552" priority="969"/>
  </conditionalFormatting>
  <conditionalFormatting sqref="G409">
    <cfRule type="duplicateValues" dxfId="4551" priority="968"/>
  </conditionalFormatting>
  <conditionalFormatting sqref="G409">
    <cfRule type="duplicateValues" dxfId="4550" priority="967"/>
  </conditionalFormatting>
  <conditionalFormatting sqref="G409">
    <cfRule type="duplicateValues" dxfId="4549" priority="966"/>
  </conditionalFormatting>
  <conditionalFormatting sqref="G409">
    <cfRule type="duplicateValues" dxfId="4548" priority="965"/>
  </conditionalFormatting>
  <conditionalFormatting sqref="G409">
    <cfRule type="duplicateValues" dxfId="4547" priority="964"/>
  </conditionalFormatting>
  <conditionalFormatting sqref="G409">
    <cfRule type="duplicateValues" dxfId="4546" priority="963"/>
  </conditionalFormatting>
  <conditionalFormatting sqref="G409">
    <cfRule type="duplicateValues" dxfId="4545" priority="962"/>
  </conditionalFormatting>
  <conditionalFormatting sqref="G409">
    <cfRule type="duplicateValues" dxfId="4544" priority="961"/>
  </conditionalFormatting>
  <conditionalFormatting sqref="G409">
    <cfRule type="duplicateValues" dxfId="4543" priority="960"/>
  </conditionalFormatting>
  <conditionalFormatting sqref="G409">
    <cfRule type="duplicateValues" dxfId="4542" priority="959"/>
  </conditionalFormatting>
  <conditionalFormatting sqref="G409">
    <cfRule type="duplicateValues" dxfId="4541" priority="958"/>
  </conditionalFormatting>
  <conditionalFormatting sqref="G409">
    <cfRule type="duplicateValues" dxfId="4540" priority="957"/>
  </conditionalFormatting>
  <conditionalFormatting sqref="G409">
    <cfRule type="duplicateValues" dxfId="4539" priority="956"/>
  </conditionalFormatting>
  <conditionalFormatting sqref="G409">
    <cfRule type="duplicateValues" dxfId="4538" priority="955"/>
  </conditionalFormatting>
  <conditionalFormatting sqref="G409">
    <cfRule type="duplicateValues" dxfId="4537" priority="954"/>
  </conditionalFormatting>
  <conditionalFormatting sqref="G409">
    <cfRule type="duplicateValues" dxfId="4536" priority="953"/>
  </conditionalFormatting>
  <conditionalFormatting sqref="G409">
    <cfRule type="duplicateValues" dxfId="4535" priority="952"/>
  </conditionalFormatting>
  <conditionalFormatting sqref="G409">
    <cfRule type="duplicateValues" dxfId="4534" priority="951"/>
  </conditionalFormatting>
  <conditionalFormatting sqref="G409">
    <cfRule type="duplicateValues" dxfId="4533" priority="950"/>
  </conditionalFormatting>
  <conditionalFormatting sqref="G409">
    <cfRule type="duplicateValues" dxfId="4532" priority="949"/>
  </conditionalFormatting>
  <conditionalFormatting sqref="G409">
    <cfRule type="duplicateValues" dxfId="4531" priority="948"/>
  </conditionalFormatting>
  <conditionalFormatting sqref="G409">
    <cfRule type="duplicateValues" dxfId="4530" priority="947"/>
  </conditionalFormatting>
  <conditionalFormatting sqref="G409">
    <cfRule type="duplicateValues" dxfId="4529" priority="946"/>
  </conditionalFormatting>
  <conditionalFormatting sqref="G409">
    <cfRule type="duplicateValues" dxfId="4528" priority="945"/>
  </conditionalFormatting>
  <conditionalFormatting sqref="G409">
    <cfRule type="duplicateValues" dxfId="4527" priority="944"/>
  </conditionalFormatting>
  <conditionalFormatting sqref="G409">
    <cfRule type="duplicateValues" dxfId="4526" priority="943"/>
  </conditionalFormatting>
  <conditionalFormatting sqref="G409">
    <cfRule type="duplicateValues" dxfId="4525" priority="942"/>
  </conditionalFormatting>
  <conditionalFormatting sqref="G409">
    <cfRule type="duplicateValues" dxfId="4524" priority="941"/>
  </conditionalFormatting>
  <conditionalFormatting sqref="G409">
    <cfRule type="duplicateValues" dxfId="4523" priority="940"/>
  </conditionalFormatting>
  <conditionalFormatting sqref="G409">
    <cfRule type="duplicateValues" dxfId="4522" priority="939"/>
  </conditionalFormatting>
  <conditionalFormatting sqref="G409">
    <cfRule type="duplicateValues" dxfId="4521" priority="938"/>
  </conditionalFormatting>
  <conditionalFormatting sqref="G409">
    <cfRule type="duplicateValues" dxfId="4520" priority="937"/>
  </conditionalFormatting>
  <conditionalFormatting sqref="G409">
    <cfRule type="duplicateValues" dxfId="4519" priority="936"/>
  </conditionalFormatting>
  <conditionalFormatting sqref="G409">
    <cfRule type="duplicateValues" dxfId="4518" priority="935"/>
  </conditionalFormatting>
  <conditionalFormatting sqref="G409">
    <cfRule type="duplicateValues" dxfId="4517" priority="934"/>
  </conditionalFormatting>
  <conditionalFormatting sqref="G409">
    <cfRule type="duplicateValues" dxfId="4516" priority="933"/>
  </conditionalFormatting>
  <conditionalFormatting sqref="G409">
    <cfRule type="duplicateValues" dxfId="4515" priority="932"/>
  </conditionalFormatting>
  <conditionalFormatting sqref="G409">
    <cfRule type="duplicateValues" dxfId="4514" priority="931"/>
  </conditionalFormatting>
  <conditionalFormatting sqref="G409">
    <cfRule type="duplicateValues" dxfId="4513" priority="930"/>
  </conditionalFormatting>
  <conditionalFormatting sqref="G409">
    <cfRule type="duplicateValues" dxfId="4512" priority="929"/>
  </conditionalFormatting>
  <conditionalFormatting sqref="G409">
    <cfRule type="duplicateValues" dxfId="4511" priority="928"/>
  </conditionalFormatting>
  <conditionalFormatting sqref="G409">
    <cfRule type="duplicateValues" dxfId="4510" priority="927"/>
  </conditionalFormatting>
  <conditionalFormatting sqref="G409">
    <cfRule type="duplicateValues" dxfId="4509" priority="926"/>
  </conditionalFormatting>
  <conditionalFormatting sqref="G409">
    <cfRule type="duplicateValues" dxfId="4508" priority="925"/>
  </conditionalFormatting>
  <conditionalFormatting sqref="G409">
    <cfRule type="duplicateValues" dxfId="4507" priority="924"/>
  </conditionalFormatting>
  <conditionalFormatting sqref="G409">
    <cfRule type="duplicateValues" dxfId="4506" priority="923"/>
  </conditionalFormatting>
  <conditionalFormatting sqref="G409">
    <cfRule type="duplicateValues" dxfId="4505" priority="922"/>
  </conditionalFormatting>
  <conditionalFormatting sqref="G409">
    <cfRule type="duplicateValues" dxfId="4504" priority="921"/>
  </conditionalFormatting>
  <conditionalFormatting sqref="G409">
    <cfRule type="duplicateValues" dxfId="4503" priority="920"/>
  </conditionalFormatting>
  <conditionalFormatting sqref="G409">
    <cfRule type="duplicateValues" dxfId="4502" priority="919"/>
  </conditionalFormatting>
  <conditionalFormatting sqref="G409">
    <cfRule type="duplicateValues" dxfId="4501" priority="918"/>
  </conditionalFormatting>
  <conditionalFormatting sqref="G409">
    <cfRule type="duplicateValues" dxfId="4500" priority="917"/>
  </conditionalFormatting>
  <conditionalFormatting sqref="G409">
    <cfRule type="duplicateValues" dxfId="4499" priority="916"/>
  </conditionalFormatting>
  <conditionalFormatting sqref="G409">
    <cfRule type="duplicateValues" dxfId="4498" priority="915"/>
  </conditionalFormatting>
  <conditionalFormatting sqref="G409">
    <cfRule type="duplicateValues" dxfId="4497" priority="914"/>
  </conditionalFormatting>
  <conditionalFormatting sqref="G409">
    <cfRule type="duplicateValues" dxfId="4496" priority="913"/>
  </conditionalFormatting>
  <conditionalFormatting sqref="G409">
    <cfRule type="duplicateValues" dxfId="4495" priority="912"/>
  </conditionalFormatting>
  <conditionalFormatting sqref="G410">
    <cfRule type="duplicateValues" dxfId="4494" priority="911"/>
  </conditionalFormatting>
  <conditionalFormatting sqref="G408">
    <cfRule type="duplicateValues" dxfId="4493" priority="910"/>
  </conditionalFormatting>
  <conditionalFormatting sqref="G408">
    <cfRule type="duplicateValues" dxfId="4492" priority="909"/>
  </conditionalFormatting>
  <conditionalFormatting sqref="G408">
    <cfRule type="duplicateValues" dxfId="4491" priority="908"/>
  </conditionalFormatting>
  <conditionalFormatting sqref="G408">
    <cfRule type="duplicateValues" dxfId="4490" priority="907"/>
  </conditionalFormatting>
  <conditionalFormatting sqref="G408">
    <cfRule type="duplicateValues" dxfId="4489" priority="906"/>
  </conditionalFormatting>
  <conditionalFormatting sqref="G408">
    <cfRule type="duplicateValues" dxfId="4488" priority="905"/>
  </conditionalFormatting>
  <conditionalFormatting sqref="G408">
    <cfRule type="duplicateValues" dxfId="4487" priority="904"/>
  </conditionalFormatting>
  <conditionalFormatting sqref="G408">
    <cfRule type="duplicateValues" dxfId="4486" priority="903"/>
  </conditionalFormatting>
  <conditionalFormatting sqref="G408">
    <cfRule type="duplicateValues" dxfId="4485" priority="902"/>
  </conditionalFormatting>
  <conditionalFormatting sqref="G408">
    <cfRule type="duplicateValues" dxfId="4484" priority="901"/>
  </conditionalFormatting>
  <conditionalFormatting sqref="G408">
    <cfRule type="duplicateValues" dxfId="4483" priority="900"/>
  </conditionalFormatting>
  <conditionalFormatting sqref="G408">
    <cfRule type="duplicateValues" dxfId="4482" priority="899"/>
  </conditionalFormatting>
  <conditionalFormatting sqref="G408">
    <cfRule type="duplicateValues" dxfId="4481" priority="898"/>
  </conditionalFormatting>
  <conditionalFormatting sqref="G408">
    <cfRule type="duplicateValues" dxfId="4480" priority="897"/>
  </conditionalFormatting>
  <conditionalFormatting sqref="G408">
    <cfRule type="duplicateValues" dxfId="4479" priority="896"/>
  </conditionalFormatting>
  <conditionalFormatting sqref="G408">
    <cfRule type="duplicateValues" dxfId="4478" priority="895"/>
  </conditionalFormatting>
  <conditionalFormatting sqref="G408">
    <cfRule type="duplicateValues" dxfId="4477" priority="894"/>
  </conditionalFormatting>
  <conditionalFormatting sqref="G408">
    <cfRule type="duplicateValues" dxfId="4476" priority="893"/>
  </conditionalFormatting>
  <conditionalFormatting sqref="G408">
    <cfRule type="duplicateValues" dxfId="4475" priority="892"/>
  </conditionalFormatting>
  <conditionalFormatting sqref="G408">
    <cfRule type="duplicateValues" dxfId="4474" priority="891"/>
  </conditionalFormatting>
  <conditionalFormatting sqref="G408">
    <cfRule type="duplicateValues" dxfId="4473" priority="890"/>
  </conditionalFormatting>
  <conditionalFormatting sqref="G408">
    <cfRule type="duplicateValues" dxfId="4472" priority="889"/>
  </conditionalFormatting>
  <conditionalFormatting sqref="G408">
    <cfRule type="duplicateValues" dxfId="4471" priority="888"/>
  </conditionalFormatting>
  <conditionalFormatting sqref="G408">
    <cfRule type="duplicateValues" dxfId="4470" priority="887"/>
  </conditionalFormatting>
  <conditionalFormatting sqref="G408">
    <cfRule type="duplicateValues" dxfId="4469" priority="886"/>
  </conditionalFormatting>
  <conditionalFormatting sqref="G408">
    <cfRule type="duplicateValues" dxfId="4468" priority="885"/>
  </conditionalFormatting>
  <conditionalFormatting sqref="G408">
    <cfRule type="duplicateValues" dxfId="4467" priority="884"/>
  </conditionalFormatting>
  <conditionalFormatting sqref="G408">
    <cfRule type="duplicateValues" dxfId="4466" priority="883"/>
  </conditionalFormatting>
  <conditionalFormatting sqref="G408">
    <cfRule type="duplicateValues" dxfId="4465" priority="882"/>
  </conditionalFormatting>
  <conditionalFormatting sqref="G408">
    <cfRule type="duplicateValues" dxfId="4464" priority="881"/>
  </conditionalFormatting>
  <conditionalFormatting sqref="G408">
    <cfRule type="duplicateValues" dxfId="4463" priority="880"/>
  </conditionalFormatting>
  <conditionalFormatting sqref="G408">
    <cfRule type="duplicateValues" dxfId="4462" priority="879"/>
  </conditionalFormatting>
  <conditionalFormatting sqref="G408">
    <cfRule type="duplicateValues" dxfId="4461" priority="878"/>
  </conditionalFormatting>
  <conditionalFormatting sqref="G408">
    <cfRule type="duplicateValues" dxfId="4460" priority="877"/>
  </conditionalFormatting>
  <conditionalFormatting sqref="G408">
    <cfRule type="duplicateValues" dxfId="4459" priority="876"/>
  </conditionalFormatting>
  <conditionalFormatting sqref="G408">
    <cfRule type="duplicateValues" dxfId="4458" priority="875"/>
  </conditionalFormatting>
  <conditionalFormatting sqref="G408">
    <cfRule type="duplicateValues" dxfId="4457" priority="874"/>
  </conditionalFormatting>
  <conditionalFormatting sqref="G408">
    <cfRule type="duplicateValues" dxfId="4456" priority="873"/>
  </conditionalFormatting>
  <conditionalFormatting sqref="G408">
    <cfRule type="duplicateValues" dxfId="4455" priority="872"/>
  </conditionalFormatting>
  <conditionalFormatting sqref="G408">
    <cfRule type="duplicateValues" dxfId="4454" priority="871"/>
  </conditionalFormatting>
  <conditionalFormatting sqref="G408">
    <cfRule type="duplicateValues" dxfId="4453" priority="870"/>
  </conditionalFormatting>
  <conditionalFormatting sqref="G408">
    <cfRule type="duplicateValues" dxfId="4452" priority="869"/>
  </conditionalFormatting>
  <conditionalFormatting sqref="G408">
    <cfRule type="duplicateValues" dxfId="4451" priority="868"/>
  </conditionalFormatting>
  <conditionalFormatting sqref="G408">
    <cfRule type="duplicateValues" dxfId="4450" priority="867"/>
  </conditionalFormatting>
  <conditionalFormatting sqref="G408">
    <cfRule type="duplicateValues" dxfId="4449" priority="866"/>
  </conditionalFormatting>
  <conditionalFormatting sqref="G408">
    <cfRule type="duplicateValues" dxfId="4448" priority="865"/>
  </conditionalFormatting>
  <conditionalFormatting sqref="G408">
    <cfRule type="duplicateValues" dxfId="4447" priority="864"/>
  </conditionalFormatting>
  <conditionalFormatting sqref="G408">
    <cfRule type="duplicateValues" dxfId="4446" priority="863"/>
  </conditionalFormatting>
  <conditionalFormatting sqref="G408">
    <cfRule type="duplicateValues" dxfId="4445" priority="862"/>
  </conditionalFormatting>
  <conditionalFormatting sqref="G408">
    <cfRule type="duplicateValues" dxfId="4444" priority="861"/>
  </conditionalFormatting>
  <conditionalFormatting sqref="G408">
    <cfRule type="duplicateValues" dxfId="4443" priority="860"/>
  </conditionalFormatting>
  <conditionalFormatting sqref="G408">
    <cfRule type="duplicateValues" dxfId="4442" priority="859"/>
  </conditionalFormatting>
  <conditionalFormatting sqref="G408">
    <cfRule type="duplicateValues" dxfId="4441" priority="858"/>
  </conditionalFormatting>
  <conditionalFormatting sqref="G408">
    <cfRule type="duplicateValues" dxfId="4440" priority="857"/>
  </conditionalFormatting>
  <conditionalFormatting sqref="G408">
    <cfRule type="duplicateValues" dxfId="4439" priority="856"/>
  </conditionalFormatting>
  <conditionalFormatting sqref="G408">
    <cfRule type="duplicateValues" dxfId="4438" priority="855"/>
  </conditionalFormatting>
  <conditionalFormatting sqref="G408">
    <cfRule type="duplicateValues" dxfId="4437" priority="854"/>
  </conditionalFormatting>
  <conditionalFormatting sqref="G408">
    <cfRule type="duplicateValues" dxfId="4436" priority="853"/>
  </conditionalFormatting>
  <conditionalFormatting sqref="G408">
    <cfRule type="duplicateValues" dxfId="4435" priority="852"/>
  </conditionalFormatting>
  <conditionalFormatting sqref="G408">
    <cfRule type="duplicateValues" dxfId="4434" priority="851"/>
  </conditionalFormatting>
  <conditionalFormatting sqref="G408">
    <cfRule type="duplicateValues" dxfId="4433" priority="850"/>
  </conditionalFormatting>
  <conditionalFormatting sqref="G408">
    <cfRule type="duplicateValues" dxfId="4432" priority="849"/>
  </conditionalFormatting>
  <conditionalFormatting sqref="G408">
    <cfRule type="duplicateValues" dxfId="4431" priority="848"/>
  </conditionalFormatting>
  <conditionalFormatting sqref="G408">
    <cfRule type="duplicateValues" dxfId="4430" priority="847"/>
  </conditionalFormatting>
  <conditionalFormatting sqref="G408">
    <cfRule type="duplicateValues" dxfId="4429" priority="846"/>
  </conditionalFormatting>
  <conditionalFormatting sqref="G408">
    <cfRule type="duplicateValues" dxfId="4428" priority="845"/>
  </conditionalFormatting>
  <conditionalFormatting sqref="G408">
    <cfRule type="duplicateValues" dxfId="4427" priority="844"/>
  </conditionalFormatting>
  <conditionalFormatting sqref="G408">
    <cfRule type="duplicateValues" dxfId="4426" priority="843"/>
  </conditionalFormatting>
  <conditionalFormatting sqref="G408">
    <cfRule type="duplicateValues" dxfId="4425" priority="842"/>
  </conditionalFormatting>
  <conditionalFormatting sqref="G409">
    <cfRule type="duplicateValues" dxfId="4424" priority="841"/>
  </conditionalFormatting>
  <conditionalFormatting sqref="G408">
    <cfRule type="duplicateValues" dxfId="4423" priority="840"/>
  </conditionalFormatting>
  <conditionalFormatting sqref="G408">
    <cfRule type="duplicateValues" dxfId="4422" priority="839"/>
  </conditionalFormatting>
  <conditionalFormatting sqref="G408">
    <cfRule type="duplicateValues" dxfId="4421" priority="838"/>
  </conditionalFormatting>
  <conditionalFormatting sqref="G408">
    <cfRule type="duplicateValues" dxfId="4420" priority="837"/>
  </conditionalFormatting>
  <conditionalFormatting sqref="G408">
    <cfRule type="duplicateValues" dxfId="4419" priority="836"/>
  </conditionalFormatting>
  <conditionalFormatting sqref="G408">
    <cfRule type="duplicateValues" dxfId="4418" priority="835"/>
  </conditionalFormatting>
  <conditionalFormatting sqref="G408">
    <cfRule type="duplicateValues" dxfId="4417" priority="834"/>
  </conditionalFormatting>
  <conditionalFormatting sqref="G408">
    <cfRule type="duplicateValues" dxfId="4416" priority="833"/>
  </conditionalFormatting>
  <conditionalFormatting sqref="G408">
    <cfRule type="duplicateValues" dxfId="4415" priority="832"/>
  </conditionalFormatting>
  <conditionalFormatting sqref="G408">
    <cfRule type="duplicateValues" dxfId="4414" priority="831"/>
  </conditionalFormatting>
  <conditionalFormatting sqref="G408">
    <cfRule type="duplicateValues" dxfId="4413" priority="830"/>
  </conditionalFormatting>
  <conditionalFormatting sqref="G408">
    <cfRule type="duplicateValues" dxfId="4412" priority="829"/>
  </conditionalFormatting>
  <conditionalFormatting sqref="G408">
    <cfRule type="duplicateValues" dxfId="4411" priority="828"/>
  </conditionalFormatting>
  <conditionalFormatting sqref="G408">
    <cfRule type="duplicateValues" dxfId="4410" priority="827"/>
  </conditionalFormatting>
  <conditionalFormatting sqref="G408">
    <cfRule type="duplicateValues" dxfId="4409" priority="826"/>
  </conditionalFormatting>
  <conditionalFormatting sqref="G408">
    <cfRule type="duplicateValues" dxfId="4408" priority="825"/>
  </conditionalFormatting>
  <conditionalFormatting sqref="G408">
    <cfRule type="duplicateValues" dxfId="4407" priority="824"/>
  </conditionalFormatting>
  <conditionalFormatting sqref="G408">
    <cfRule type="duplicateValues" dxfId="4406" priority="823"/>
  </conditionalFormatting>
  <conditionalFormatting sqref="G408">
    <cfRule type="duplicateValues" dxfId="4405" priority="822"/>
  </conditionalFormatting>
  <conditionalFormatting sqref="G408">
    <cfRule type="duplicateValues" dxfId="4404" priority="821"/>
  </conditionalFormatting>
  <conditionalFormatting sqref="G408">
    <cfRule type="duplicateValues" dxfId="4403" priority="820"/>
  </conditionalFormatting>
  <conditionalFormatting sqref="G408">
    <cfRule type="duplicateValues" dxfId="4402" priority="819"/>
  </conditionalFormatting>
  <conditionalFormatting sqref="G408">
    <cfRule type="duplicateValues" dxfId="4401" priority="818"/>
  </conditionalFormatting>
  <conditionalFormatting sqref="G408">
    <cfRule type="duplicateValues" dxfId="4400" priority="817"/>
  </conditionalFormatting>
  <conditionalFormatting sqref="G408">
    <cfRule type="duplicateValues" dxfId="4399" priority="816"/>
  </conditionalFormatting>
  <conditionalFormatting sqref="G408">
    <cfRule type="duplicateValues" dxfId="4398" priority="815"/>
  </conditionalFormatting>
  <conditionalFormatting sqref="G408">
    <cfRule type="duplicateValues" dxfId="4397" priority="814"/>
  </conditionalFormatting>
  <conditionalFormatting sqref="G408">
    <cfRule type="duplicateValues" dxfId="4396" priority="813"/>
  </conditionalFormatting>
  <conditionalFormatting sqref="G408">
    <cfRule type="duplicateValues" dxfId="4395" priority="812"/>
  </conditionalFormatting>
  <conditionalFormatting sqref="G408">
    <cfRule type="duplicateValues" dxfId="4394" priority="811"/>
  </conditionalFormatting>
  <conditionalFormatting sqref="G408">
    <cfRule type="duplicateValues" dxfId="4393" priority="810"/>
  </conditionalFormatting>
  <conditionalFormatting sqref="G408">
    <cfRule type="duplicateValues" dxfId="4392" priority="809"/>
  </conditionalFormatting>
  <conditionalFormatting sqref="G408">
    <cfRule type="duplicateValues" dxfId="4391" priority="808"/>
  </conditionalFormatting>
  <conditionalFormatting sqref="G408">
    <cfRule type="duplicateValues" dxfId="4390" priority="807"/>
  </conditionalFormatting>
  <conditionalFormatting sqref="G408">
    <cfRule type="duplicateValues" dxfId="4389" priority="806"/>
  </conditionalFormatting>
  <conditionalFormatting sqref="G408">
    <cfRule type="duplicateValues" dxfId="4388" priority="805"/>
  </conditionalFormatting>
  <conditionalFormatting sqref="G408">
    <cfRule type="duplicateValues" dxfId="4387" priority="804"/>
  </conditionalFormatting>
  <conditionalFormatting sqref="G408">
    <cfRule type="duplicateValues" dxfId="4386" priority="803"/>
  </conditionalFormatting>
  <conditionalFormatting sqref="G408">
    <cfRule type="duplicateValues" dxfId="4385" priority="802"/>
  </conditionalFormatting>
  <conditionalFormatting sqref="G408">
    <cfRule type="duplicateValues" dxfId="4384" priority="801"/>
  </conditionalFormatting>
  <conditionalFormatting sqref="G408">
    <cfRule type="duplicateValues" dxfId="4383" priority="800"/>
  </conditionalFormatting>
  <conditionalFormatting sqref="G408">
    <cfRule type="duplicateValues" dxfId="4382" priority="799"/>
  </conditionalFormatting>
  <conditionalFormatting sqref="G408">
    <cfRule type="duplicateValues" dxfId="4381" priority="798"/>
  </conditionalFormatting>
  <conditionalFormatting sqref="G408">
    <cfRule type="duplicateValues" dxfId="4380" priority="797"/>
  </conditionalFormatting>
  <conditionalFormatting sqref="G408">
    <cfRule type="duplicateValues" dxfId="4379" priority="796"/>
  </conditionalFormatting>
  <conditionalFormatting sqref="G408">
    <cfRule type="duplicateValues" dxfId="4378" priority="795"/>
  </conditionalFormatting>
  <conditionalFormatting sqref="G408">
    <cfRule type="duplicateValues" dxfId="4377" priority="794"/>
  </conditionalFormatting>
  <conditionalFormatting sqref="G408">
    <cfRule type="duplicateValues" dxfId="4376" priority="793"/>
  </conditionalFormatting>
  <conditionalFormatting sqref="G408">
    <cfRule type="duplicateValues" dxfId="4375" priority="792"/>
  </conditionalFormatting>
  <conditionalFormatting sqref="G408">
    <cfRule type="duplicateValues" dxfId="4374" priority="791"/>
  </conditionalFormatting>
  <conditionalFormatting sqref="G408">
    <cfRule type="duplicateValues" dxfId="4373" priority="790"/>
  </conditionalFormatting>
  <conditionalFormatting sqref="G408">
    <cfRule type="duplicateValues" dxfId="4372" priority="789"/>
  </conditionalFormatting>
  <conditionalFormatting sqref="G408">
    <cfRule type="duplicateValues" dxfId="4371" priority="788"/>
  </conditionalFormatting>
  <conditionalFormatting sqref="G408">
    <cfRule type="duplicateValues" dxfId="4370" priority="787"/>
  </conditionalFormatting>
  <conditionalFormatting sqref="G408">
    <cfRule type="duplicateValues" dxfId="4369" priority="786"/>
  </conditionalFormatting>
  <conditionalFormatting sqref="G408">
    <cfRule type="duplicateValues" dxfId="4368" priority="785"/>
  </conditionalFormatting>
  <conditionalFormatting sqref="G408">
    <cfRule type="duplicateValues" dxfId="4367" priority="784"/>
  </conditionalFormatting>
  <conditionalFormatting sqref="G408">
    <cfRule type="duplicateValues" dxfId="4366" priority="783"/>
  </conditionalFormatting>
  <conditionalFormatting sqref="G408">
    <cfRule type="duplicateValues" dxfId="4365" priority="782"/>
  </conditionalFormatting>
  <conditionalFormatting sqref="G408">
    <cfRule type="duplicateValues" dxfId="4364" priority="781"/>
  </conditionalFormatting>
  <conditionalFormatting sqref="G408">
    <cfRule type="duplicateValues" dxfId="4363" priority="780"/>
  </conditionalFormatting>
  <conditionalFormatting sqref="G408">
    <cfRule type="duplicateValues" dxfId="4362" priority="779"/>
  </conditionalFormatting>
  <conditionalFormatting sqref="G408">
    <cfRule type="duplicateValues" dxfId="4361" priority="778"/>
  </conditionalFormatting>
  <conditionalFormatting sqref="G408">
    <cfRule type="duplicateValues" dxfId="4360" priority="777"/>
  </conditionalFormatting>
  <conditionalFormatting sqref="G408">
    <cfRule type="duplicateValues" dxfId="4359" priority="776"/>
  </conditionalFormatting>
  <conditionalFormatting sqref="G408">
    <cfRule type="duplicateValues" dxfId="4358" priority="775"/>
  </conditionalFormatting>
  <conditionalFormatting sqref="G408">
    <cfRule type="duplicateValues" dxfId="4357" priority="774"/>
  </conditionalFormatting>
  <conditionalFormatting sqref="G408">
    <cfRule type="duplicateValues" dxfId="4356" priority="773"/>
  </conditionalFormatting>
  <conditionalFormatting sqref="G408">
    <cfRule type="duplicateValues" dxfId="4355" priority="772"/>
  </conditionalFormatting>
  <conditionalFormatting sqref="G409">
    <cfRule type="duplicateValues" dxfId="4354" priority="771"/>
  </conditionalFormatting>
  <conditionalFormatting sqref="G407">
    <cfRule type="duplicateValues" dxfId="4353" priority="770"/>
  </conditionalFormatting>
  <conditionalFormatting sqref="G407">
    <cfRule type="duplicateValues" dxfId="4352" priority="769"/>
  </conditionalFormatting>
  <conditionalFormatting sqref="G407">
    <cfRule type="duplicateValues" dxfId="4351" priority="768"/>
  </conditionalFormatting>
  <conditionalFormatting sqref="G407">
    <cfRule type="duplicateValues" dxfId="4350" priority="767"/>
  </conditionalFormatting>
  <conditionalFormatting sqref="G407">
    <cfRule type="duplicateValues" dxfId="4349" priority="766"/>
  </conditionalFormatting>
  <conditionalFormatting sqref="G407">
    <cfRule type="duplicateValues" dxfId="4348" priority="765"/>
  </conditionalFormatting>
  <conditionalFormatting sqref="G407">
    <cfRule type="duplicateValues" dxfId="4347" priority="764"/>
  </conditionalFormatting>
  <conditionalFormatting sqref="G407">
    <cfRule type="duplicateValues" dxfId="4346" priority="763"/>
  </conditionalFormatting>
  <conditionalFormatting sqref="G407">
    <cfRule type="duplicateValues" dxfId="4345" priority="762"/>
  </conditionalFormatting>
  <conditionalFormatting sqref="G407">
    <cfRule type="duplicateValues" dxfId="4344" priority="761"/>
  </conditionalFormatting>
  <conditionalFormatting sqref="G407">
    <cfRule type="duplicateValues" dxfId="4343" priority="760"/>
  </conditionalFormatting>
  <conditionalFormatting sqref="G407">
    <cfRule type="duplicateValues" dxfId="4342" priority="759"/>
  </conditionalFormatting>
  <conditionalFormatting sqref="G407">
    <cfRule type="duplicateValues" dxfId="4341" priority="758"/>
  </conditionalFormatting>
  <conditionalFormatting sqref="G407">
    <cfRule type="duplicateValues" dxfId="4340" priority="757"/>
  </conditionalFormatting>
  <conditionalFormatting sqref="G407">
    <cfRule type="duplicateValues" dxfId="4339" priority="756"/>
  </conditionalFormatting>
  <conditionalFormatting sqref="G407">
    <cfRule type="duplicateValues" dxfId="4338" priority="755"/>
  </conditionalFormatting>
  <conditionalFormatting sqref="G407">
    <cfRule type="duplicateValues" dxfId="4337" priority="754"/>
  </conditionalFormatting>
  <conditionalFormatting sqref="G407">
    <cfRule type="duplicateValues" dxfId="4336" priority="753"/>
  </conditionalFormatting>
  <conditionalFormatting sqref="G407">
    <cfRule type="duplicateValues" dxfId="4335" priority="752"/>
  </conditionalFormatting>
  <conditionalFormatting sqref="G407">
    <cfRule type="duplicateValues" dxfId="4334" priority="751"/>
  </conditionalFormatting>
  <conditionalFormatting sqref="G407">
    <cfRule type="duplicateValues" dxfId="4333" priority="750"/>
  </conditionalFormatting>
  <conditionalFormatting sqref="G407">
    <cfRule type="duplicateValues" dxfId="4332" priority="749"/>
  </conditionalFormatting>
  <conditionalFormatting sqref="G407">
    <cfRule type="duplicateValues" dxfId="4331" priority="748"/>
  </conditionalFormatting>
  <conditionalFormatting sqref="G407">
    <cfRule type="duplicateValues" dxfId="4330" priority="747"/>
  </conditionalFormatting>
  <conditionalFormatting sqref="G407">
    <cfRule type="duplicateValues" dxfId="4329" priority="746"/>
  </conditionalFormatting>
  <conditionalFormatting sqref="G407">
    <cfRule type="duplicateValues" dxfId="4328" priority="745"/>
  </conditionalFormatting>
  <conditionalFormatting sqref="G407">
    <cfRule type="duplicateValues" dxfId="4327" priority="744"/>
  </conditionalFormatting>
  <conditionalFormatting sqref="G407">
    <cfRule type="duplicateValues" dxfId="4326" priority="743"/>
  </conditionalFormatting>
  <conditionalFormatting sqref="G407">
    <cfRule type="duplicateValues" dxfId="4325" priority="742"/>
  </conditionalFormatting>
  <conditionalFormatting sqref="G407">
    <cfRule type="duplicateValues" dxfId="4324" priority="741"/>
  </conditionalFormatting>
  <conditionalFormatting sqref="G407">
    <cfRule type="duplicateValues" dxfId="4323" priority="740"/>
  </conditionalFormatting>
  <conditionalFormatting sqref="G407">
    <cfRule type="duplicateValues" dxfId="4322" priority="739"/>
  </conditionalFormatting>
  <conditionalFormatting sqref="G407">
    <cfRule type="duplicateValues" dxfId="4321" priority="738"/>
  </conditionalFormatting>
  <conditionalFormatting sqref="G407">
    <cfRule type="duplicateValues" dxfId="4320" priority="737"/>
  </conditionalFormatting>
  <conditionalFormatting sqref="G407">
    <cfRule type="duplicateValues" dxfId="4319" priority="736"/>
  </conditionalFormatting>
  <conditionalFormatting sqref="G407">
    <cfRule type="duplicateValues" dxfId="4318" priority="735"/>
  </conditionalFormatting>
  <conditionalFormatting sqref="G407">
    <cfRule type="duplicateValues" dxfId="4317" priority="734"/>
  </conditionalFormatting>
  <conditionalFormatting sqref="G407">
    <cfRule type="duplicateValues" dxfId="4316" priority="733"/>
  </conditionalFormatting>
  <conditionalFormatting sqref="G407">
    <cfRule type="duplicateValues" dxfId="4315" priority="732"/>
  </conditionalFormatting>
  <conditionalFormatting sqref="G407">
    <cfRule type="duplicateValues" dxfId="4314" priority="731"/>
  </conditionalFormatting>
  <conditionalFormatting sqref="G407">
    <cfRule type="duplicateValues" dxfId="4313" priority="730"/>
  </conditionalFormatting>
  <conditionalFormatting sqref="G407">
    <cfRule type="duplicateValues" dxfId="4312" priority="729"/>
  </conditionalFormatting>
  <conditionalFormatting sqref="G407">
    <cfRule type="duplicateValues" dxfId="4311" priority="728"/>
  </conditionalFormatting>
  <conditionalFormatting sqref="G407">
    <cfRule type="duplicateValues" dxfId="4310" priority="727"/>
  </conditionalFormatting>
  <conditionalFormatting sqref="G407">
    <cfRule type="duplicateValues" dxfId="4309" priority="726"/>
  </conditionalFormatting>
  <conditionalFormatting sqref="G407">
    <cfRule type="duplicateValues" dxfId="4308" priority="725"/>
  </conditionalFormatting>
  <conditionalFormatting sqref="G407">
    <cfRule type="duplicateValues" dxfId="4307" priority="724"/>
  </conditionalFormatting>
  <conditionalFormatting sqref="G407">
    <cfRule type="duplicateValues" dxfId="4306" priority="723"/>
  </conditionalFormatting>
  <conditionalFormatting sqref="G407">
    <cfRule type="duplicateValues" dxfId="4305" priority="722"/>
  </conditionalFormatting>
  <conditionalFormatting sqref="G407">
    <cfRule type="duplicateValues" dxfId="4304" priority="721"/>
  </conditionalFormatting>
  <conditionalFormatting sqref="G407">
    <cfRule type="duplicateValues" dxfId="4303" priority="720"/>
  </conditionalFormatting>
  <conditionalFormatting sqref="G407">
    <cfRule type="duplicateValues" dxfId="4302" priority="719"/>
  </conditionalFormatting>
  <conditionalFormatting sqref="G407">
    <cfRule type="duplicateValues" dxfId="4301" priority="718"/>
  </conditionalFormatting>
  <conditionalFormatting sqref="G407">
    <cfRule type="duplicateValues" dxfId="4300" priority="717"/>
  </conditionalFormatting>
  <conditionalFormatting sqref="G407">
    <cfRule type="duplicateValues" dxfId="4299" priority="716"/>
  </conditionalFormatting>
  <conditionalFormatting sqref="G407">
    <cfRule type="duplicateValues" dxfId="4298" priority="715"/>
  </conditionalFormatting>
  <conditionalFormatting sqref="G407">
    <cfRule type="duplicateValues" dxfId="4297" priority="714"/>
  </conditionalFormatting>
  <conditionalFormatting sqref="G407">
    <cfRule type="duplicateValues" dxfId="4296" priority="713"/>
  </conditionalFormatting>
  <conditionalFormatting sqref="G407">
    <cfRule type="duplicateValues" dxfId="4295" priority="712"/>
  </conditionalFormatting>
  <conditionalFormatting sqref="G407">
    <cfRule type="duplicateValues" dxfId="4294" priority="711"/>
  </conditionalFormatting>
  <conditionalFormatting sqref="G407">
    <cfRule type="duplicateValues" dxfId="4293" priority="710"/>
  </conditionalFormatting>
  <conditionalFormatting sqref="G407">
    <cfRule type="duplicateValues" dxfId="4292" priority="709"/>
  </conditionalFormatting>
  <conditionalFormatting sqref="G407">
    <cfRule type="duplicateValues" dxfId="4291" priority="708"/>
  </conditionalFormatting>
  <conditionalFormatting sqref="G407">
    <cfRule type="duplicateValues" dxfId="4290" priority="707"/>
  </conditionalFormatting>
  <conditionalFormatting sqref="G407">
    <cfRule type="duplicateValues" dxfId="4289" priority="706"/>
  </conditionalFormatting>
  <conditionalFormatting sqref="G407">
    <cfRule type="duplicateValues" dxfId="4288" priority="705"/>
  </conditionalFormatting>
  <conditionalFormatting sqref="G407">
    <cfRule type="duplicateValues" dxfId="4287" priority="704"/>
  </conditionalFormatting>
  <conditionalFormatting sqref="G407">
    <cfRule type="duplicateValues" dxfId="4286" priority="703"/>
  </conditionalFormatting>
  <conditionalFormatting sqref="G407">
    <cfRule type="duplicateValues" dxfId="4285" priority="702"/>
  </conditionalFormatting>
  <conditionalFormatting sqref="G408">
    <cfRule type="duplicateValues" dxfId="4284" priority="701"/>
  </conditionalFormatting>
  <conditionalFormatting sqref="G421">
    <cfRule type="duplicateValues" dxfId="4283" priority="700"/>
  </conditionalFormatting>
  <conditionalFormatting sqref="G421">
    <cfRule type="duplicateValues" dxfId="4282" priority="699"/>
  </conditionalFormatting>
  <conditionalFormatting sqref="G421">
    <cfRule type="duplicateValues" dxfId="4281" priority="698"/>
  </conditionalFormatting>
  <conditionalFormatting sqref="G421">
    <cfRule type="duplicateValues" dxfId="4280" priority="697"/>
  </conditionalFormatting>
  <conditionalFormatting sqref="G421">
    <cfRule type="duplicateValues" dxfId="4279" priority="696"/>
  </conditionalFormatting>
  <conditionalFormatting sqref="G421">
    <cfRule type="duplicateValues" dxfId="4278" priority="695"/>
  </conditionalFormatting>
  <conditionalFormatting sqref="G421">
    <cfRule type="duplicateValues" dxfId="4277" priority="694"/>
  </conditionalFormatting>
  <conditionalFormatting sqref="G421">
    <cfRule type="duplicateValues" dxfId="4276" priority="693"/>
  </conditionalFormatting>
  <conditionalFormatting sqref="G421">
    <cfRule type="duplicateValues" dxfId="4275" priority="692"/>
  </conditionalFormatting>
  <conditionalFormatting sqref="G421">
    <cfRule type="duplicateValues" dxfId="4274" priority="691"/>
  </conditionalFormatting>
  <conditionalFormatting sqref="G421">
    <cfRule type="duplicateValues" dxfId="4273" priority="690"/>
  </conditionalFormatting>
  <conditionalFormatting sqref="G421">
    <cfRule type="duplicateValues" dxfId="4272" priority="689"/>
  </conditionalFormatting>
  <conditionalFormatting sqref="G421">
    <cfRule type="duplicateValues" dxfId="4271" priority="688"/>
  </conditionalFormatting>
  <conditionalFormatting sqref="G421">
    <cfRule type="duplicateValues" dxfId="4270" priority="687"/>
  </conditionalFormatting>
  <conditionalFormatting sqref="G421">
    <cfRule type="duplicateValues" dxfId="4269" priority="686"/>
  </conditionalFormatting>
  <conditionalFormatting sqref="G421">
    <cfRule type="duplicateValues" dxfId="4268" priority="685"/>
  </conditionalFormatting>
  <conditionalFormatting sqref="G421">
    <cfRule type="duplicateValues" dxfId="4267" priority="684"/>
  </conditionalFormatting>
  <conditionalFormatting sqref="G421">
    <cfRule type="duplicateValues" dxfId="4266" priority="683"/>
  </conditionalFormatting>
  <conditionalFormatting sqref="G421">
    <cfRule type="duplicateValues" dxfId="4265" priority="682"/>
  </conditionalFormatting>
  <conditionalFormatting sqref="G421">
    <cfRule type="duplicateValues" dxfId="4264" priority="681"/>
  </conditionalFormatting>
  <conditionalFormatting sqref="G421">
    <cfRule type="duplicateValues" dxfId="4263" priority="680"/>
  </conditionalFormatting>
  <conditionalFormatting sqref="G421">
    <cfRule type="duplicateValues" dxfId="4262" priority="679"/>
  </conditionalFormatting>
  <conditionalFormatting sqref="G421">
    <cfRule type="duplicateValues" dxfId="4261" priority="678"/>
  </conditionalFormatting>
  <conditionalFormatting sqref="G421">
    <cfRule type="duplicateValues" dxfId="4260" priority="677"/>
  </conditionalFormatting>
  <conditionalFormatting sqref="G421">
    <cfRule type="duplicateValues" dxfId="4259" priority="676"/>
  </conditionalFormatting>
  <conditionalFormatting sqref="G421">
    <cfRule type="duplicateValues" dxfId="4258" priority="675"/>
  </conditionalFormatting>
  <conditionalFormatting sqref="G421">
    <cfRule type="duplicateValues" dxfId="4257" priority="674"/>
  </conditionalFormatting>
  <conditionalFormatting sqref="G421">
    <cfRule type="duplicateValues" dxfId="4256" priority="673"/>
  </conditionalFormatting>
  <conditionalFormatting sqref="G421">
    <cfRule type="duplicateValues" dxfId="4255" priority="672"/>
  </conditionalFormatting>
  <conditionalFormatting sqref="G421">
    <cfRule type="duplicateValues" dxfId="4254" priority="671"/>
  </conditionalFormatting>
  <conditionalFormatting sqref="G421">
    <cfRule type="duplicateValues" dxfId="4253" priority="670"/>
  </conditionalFormatting>
  <conditionalFormatting sqref="G421">
    <cfRule type="duplicateValues" dxfId="4252" priority="669"/>
  </conditionalFormatting>
  <conditionalFormatting sqref="G421">
    <cfRule type="duplicateValues" dxfId="4251" priority="668"/>
  </conditionalFormatting>
  <conditionalFormatting sqref="G421">
    <cfRule type="duplicateValues" dxfId="4250" priority="667"/>
  </conditionalFormatting>
  <conditionalFormatting sqref="G421">
    <cfRule type="duplicateValues" dxfId="4249" priority="666"/>
  </conditionalFormatting>
  <conditionalFormatting sqref="G421">
    <cfRule type="duplicateValues" dxfId="4248" priority="665"/>
  </conditionalFormatting>
  <conditionalFormatting sqref="G421">
    <cfRule type="duplicateValues" dxfId="4247" priority="664"/>
  </conditionalFormatting>
  <conditionalFormatting sqref="G421">
    <cfRule type="duplicateValues" dxfId="4246" priority="663"/>
  </conditionalFormatting>
  <conditionalFormatting sqref="G421">
    <cfRule type="duplicateValues" dxfId="4245" priority="662"/>
  </conditionalFormatting>
  <conditionalFormatting sqref="G421">
    <cfRule type="duplicateValues" dxfId="4244" priority="661"/>
  </conditionalFormatting>
  <conditionalFormatting sqref="G421">
    <cfRule type="duplicateValues" dxfId="4243" priority="660"/>
  </conditionalFormatting>
  <conditionalFormatting sqref="G421">
    <cfRule type="duplicateValues" dxfId="4242" priority="659"/>
  </conditionalFormatting>
  <conditionalFormatting sqref="G421">
    <cfRule type="duplicateValues" dxfId="4241" priority="658"/>
  </conditionalFormatting>
  <conditionalFormatting sqref="G421">
    <cfRule type="duplicateValues" dxfId="4240" priority="657"/>
  </conditionalFormatting>
  <conditionalFormatting sqref="G421">
    <cfRule type="duplicateValues" dxfId="4239" priority="656"/>
  </conditionalFormatting>
  <conditionalFormatting sqref="G421">
    <cfRule type="duplicateValues" dxfId="4238" priority="655"/>
  </conditionalFormatting>
  <conditionalFormatting sqref="G421">
    <cfRule type="duplicateValues" dxfId="4237" priority="654"/>
  </conditionalFormatting>
  <conditionalFormatting sqref="G421">
    <cfRule type="duplicateValues" dxfId="4236" priority="653"/>
  </conditionalFormatting>
  <conditionalFormatting sqref="G421">
    <cfRule type="duplicateValues" dxfId="4235" priority="652"/>
  </conditionalFormatting>
  <conditionalFormatting sqref="G421">
    <cfRule type="duplicateValues" dxfId="4234" priority="651"/>
  </conditionalFormatting>
  <conditionalFormatting sqref="G421">
    <cfRule type="duplicateValues" dxfId="4233" priority="650"/>
  </conditionalFormatting>
  <conditionalFormatting sqref="G421">
    <cfRule type="duplicateValues" dxfId="4232" priority="649"/>
  </conditionalFormatting>
  <conditionalFormatting sqref="G421">
    <cfRule type="duplicateValues" dxfId="4231" priority="648"/>
  </conditionalFormatting>
  <conditionalFormatting sqref="G421">
    <cfRule type="duplicateValues" dxfId="4230" priority="647"/>
  </conditionalFormatting>
  <conditionalFormatting sqref="G421">
    <cfRule type="duplicateValues" dxfId="4229" priority="646"/>
  </conditionalFormatting>
  <conditionalFormatting sqref="G421">
    <cfRule type="duplicateValues" dxfId="4228" priority="645"/>
  </conditionalFormatting>
  <conditionalFormatting sqref="G421">
    <cfRule type="duplicateValues" dxfId="4227" priority="644"/>
  </conditionalFormatting>
  <conditionalFormatting sqref="G421">
    <cfRule type="duplicateValues" dxfId="4226" priority="643"/>
  </conditionalFormatting>
  <conditionalFormatting sqref="G421">
    <cfRule type="duplicateValues" dxfId="4225" priority="642"/>
  </conditionalFormatting>
  <conditionalFormatting sqref="G421">
    <cfRule type="duplicateValues" dxfId="4224" priority="641"/>
  </conditionalFormatting>
  <conditionalFormatting sqref="G421">
    <cfRule type="duplicateValues" dxfId="4223" priority="640"/>
  </conditionalFormatting>
  <conditionalFormatting sqref="G421">
    <cfRule type="duplicateValues" dxfId="4222" priority="639"/>
  </conditionalFormatting>
  <conditionalFormatting sqref="G421">
    <cfRule type="duplicateValues" dxfId="4221" priority="638"/>
  </conditionalFormatting>
  <conditionalFormatting sqref="G421">
    <cfRule type="duplicateValues" dxfId="4220" priority="637"/>
  </conditionalFormatting>
  <conditionalFormatting sqref="G421">
    <cfRule type="duplicateValues" dxfId="4219" priority="636"/>
  </conditionalFormatting>
  <conditionalFormatting sqref="G421">
    <cfRule type="duplicateValues" dxfId="4218" priority="635"/>
  </conditionalFormatting>
  <conditionalFormatting sqref="G421">
    <cfRule type="duplicateValues" dxfId="4217" priority="634"/>
  </conditionalFormatting>
  <conditionalFormatting sqref="G421">
    <cfRule type="duplicateValues" dxfId="4216" priority="633"/>
  </conditionalFormatting>
  <conditionalFormatting sqref="G421">
    <cfRule type="duplicateValues" dxfId="4215" priority="632"/>
  </conditionalFormatting>
  <conditionalFormatting sqref="G422">
    <cfRule type="duplicateValues" dxfId="4214" priority="631"/>
  </conditionalFormatting>
  <conditionalFormatting sqref="G423">
    <cfRule type="duplicateValues" dxfId="4213" priority="630"/>
  </conditionalFormatting>
  <conditionalFormatting sqref="G423">
    <cfRule type="duplicateValues" dxfId="4212" priority="629"/>
  </conditionalFormatting>
  <conditionalFormatting sqref="G423">
    <cfRule type="duplicateValues" dxfId="4211" priority="628"/>
  </conditionalFormatting>
  <conditionalFormatting sqref="G423">
    <cfRule type="duplicateValues" dxfId="4210" priority="627"/>
  </conditionalFormatting>
  <conditionalFormatting sqref="G423">
    <cfRule type="duplicateValues" dxfId="4209" priority="626"/>
  </conditionalFormatting>
  <conditionalFormatting sqref="G423">
    <cfRule type="duplicateValues" dxfId="4208" priority="625"/>
  </conditionalFormatting>
  <conditionalFormatting sqref="G423">
    <cfRule type="duplicateValues" dxfId="4207" priority="624"/>
  </conditionalFormatting>
  <conditionalFormatting sqref="G423">
    <cfRule type="duplicateValues" dxfId="4206" priority="623"/>
  </conditionalFormatting>
  <conditionalFormatting sqref="G423">
    <cfRule type="duplicateValues" dxfId="4205" priority="622"/>
  </conditionalFormatting>
  <conditionalFormatting sqref="G423">
    <cfRule type="duplicateValues" dxfId="4204" priority="621"/>
  </conditionalFormatting>
  <conditionalFormatting sqref="G423">
    <cfRule type="duplicateValues" dxfId="4203" priority="620"/>
  </conditionalFormatting>
  <conditionalFormatting sqref="G423">
    <cfRule type="duplicateValues" dxfId="4202" priority="619"/>
  </conditionalFormatting>
  <conditionalFormatting sqref="G423">
    <cfRule type="duplicateValues" dxfId="4201" priority="618"/>
  </conditionalFormatting>
  <conditionalFormatting sqref="G423">
    <cfRule type="duplicateValues" dxfId="4200" priority="617"/>
  </conditionalFormatting>
  <conditionalFormatting sqref="G423">
    <cfRule type="duplicateValues" dxfId="4199" priority="616"/>
  </conditionalFormatting>
  <conditionalFormatting sqref="G423">
    <cfRule type="duplicateValues" dxfId="4198" priority="615"/>
  </conditionalFormatting>
  <conditionalFormatting sqref="G423">
    <cfRule type="duplicateValues" dxfId="4197" priority="614"/>
  </conditionalFormatting>
  <conditionalFormatting sqref="G423">
    <cfRule type="duplicateValues" dxfId="4196" priority="613"/>
  </conditionalFormatting>
  <conditionalFormatting sqref="G423">
    <cfRule type="duplicateValues" dxfId="4195" priority="612"/>
  </conditionalFormatting>
  <conditionalFormatting sqref="G423">
    <cfRule type="duplicateValues" dxfId="4194" priority="611"/>
  </conditionalFormatting>
  <conditionalFormatting sqref="G423">
    <cfRule type="duplicateValues" dxfId="4193" priority="610"/>
  </conditionalFormatting>
  <conditionalFormatting sqref="G423">
    <cfRule type="duplicateValues" dxfId="4192" priority="609"/>
  </conditionalFormatting>
  <conditionalFormatting sqref="G423">
    <cfRule type="duplicateValues" dxfId="4191" priority="608"/>
  </conditionalFormatting>
  <conditionalFormatting sqref="G423">
    <cfRule type="duplicateValues" dxfId="4190" priority="607"/>
  </conditionalFormatting>
  <conditionalFormatting sqref="G423">
    <cfRule type="duplicateValues" dxfId="4189" priority="606"/>
  </conditionalFormatting>
  <conditionalFormatting sqref="G423">
    <cfRule type="duplicateValues" dxfId="4188" priority="605"/>
  </conditionalFormatting>
  <conditionalFormatting sqref="G423">
    <cfRule type="duplicateValues" dxfId="4187" priority="604"/>
  </conditionalFormatting>
  <conditionalFormatting sqref="G423">
    <cfRule type="duplicateValues" dxfId="4186" priority="603"/>
  </conditionalFormatting>
  <conditionalFormatting sqref="G423">
    <cfRule type="duplicateValues" dxfId="4185" priority="602"/>
  </conditionalFormatting>
  <conditionalFormatting sqref="G423">
    <cfRule type="duplicateValues" dxfId="4184" priority="601"/>
  </conditionalFormatting>
  <conditionalFormatting sqref="G423">
    <cfRule type="duplicateValues" dxfId="4183" priority="600"/>
  </conditionalFormatting>
  <conditionalFormatting sqref="G423">
    <cfRule type="duplicateValues" dxfId="4182" priority="599"/>
  </conditionalFormatting>
  <conditionalFormatting sqref="G423">
    <cfRule type="duplicateValues" dxfId="4181" priority="598"/>
  </conditionalFormatting>
  <conditionalFormatting sqref="G423">
    <cfRule type="duplicateValues" dxfId="4180" priority="597"/>
  </conditionalFormatting>
  <conditionalFormatting sqref="G423">
    <cfRule type="duplicateValues" dxfId="4179" priority="596"/>
  </conditionalFormatting>
  <conditionalFormatting sqref="G423">
    <cfRule type="duplicateValues" dxfId="4178" priority="595"/>
  </conditionalFormatting>
  <conditionalFormatting sqref="G423">
    <cfRule type="duplicateValues" dxfId="4177" priority="594"/>
  </conditionalFormatting>
  <conditionalFormatting sqref="G423">
    <cfRule type="duplicateValues" dxfId="4176" priority="593"/>
  </conditionalFormatting>
  <conditionalFormatting sqref="G423">
    <cfRule type="duplicateValues" dxfId="4175" priority="592"/>
  </conditionalFormatting>
  <conditionalFormatting sqref="G423">
    <cfRule type="duplicateValues" dxfId="4174" priority="591"/>
  </conditionalFormatting>
  <conditionalFormatting sqref="G423">
    <cfRule type="duplicateValues" dxfId="4173" priority="590"/>
  </conditionalFormatting>
  <conditionalFormatting sqref="G423">
    <cfRule type="duplicateValues" dxfId="4172" priority="589"/>
  </conditionalFormatting>
  <conditionalFormatting sqref="G423">
    <cfRule type="duplicateValues" dxfId="4171" priority="588"/>
  </conditionalFormatting>
  <conditionalFormatting sqref="G423">
    <cfRule type="duplicateValues" dxfId="4170" priority="587"/>
  </conditionalFormatting>
  <conditionalFormatting sqref="G423">
    <cfRule type="duplicateValues" dxfId="4169" priority="586"/>
  </conditionalFormatting>
  <conditionalFormatting sqref="G423">
    <cfRule type="duplicateValues" dxfId="4168" priority="585"/>
  </conditionalFormatting>
  <conditionalFormatting sqref="G423">
    <cfRule type="duplicateValues" dxfId="4167" priority="584"/>
  </conditionalFormatting>
  <conditionalFormatting sqref="G423">
    <cfRule type="duplicateValues" dxfId="4166" priority="583"/>
  </conditionalFormatting>
  <conditionalFormatting sqref="G423">
    <cfRule type="duplicateValues" dxfId="4165" priority="582"/>
  </conditionalFormatting>
  <conditionalFormatting sqref="G423">
    <cfRule type="duplicateValues" dxfId="4164" priority="581"/>
  </conditionalFormatting>
  <conditionalFormatting sqref="G423">
    <cfRule type="duplicateValues" dxfId="4163" priority="580"/>
  </conditionalFormatting>
  <conditionalFormatting sqref="G423">
    <cfRule type="duplicateValues" dxfId="4162" priority="579"/>
  </conditionalFormatting>
  <conditionalFormatting sqref="G423">
    <cfRule type="duplicateValues" dxfId="4161" priority="578"/>
  </conditionalFormatting>
  <conditionalFormatting sqref="G423">
    <cfRule type="duplicateValues" dxfId="4160" priority="577"/>
  </conditionalFormatting>
  <conditionalFormatting sqref="G423">
    <cfRule type="duplicateValues" dxfId="4159" priority="576"/>
  </conditionalFormatting>
  <conditionalFormatting sqref="G423">
    <cfRule type="duplicateValues" dxfId="4158" priority="575"/>
  </conditionalFormatting>
  <conditionalFormatting sqref="G423">
    <cfRule type="duplicateValues" dxfId="4157" priority="574"/>
  </conditionalFormatting>
  <conditionalFormatting sqref="G423">
    <cfRule type="duplicateValues" dxfId="4156" priority="573"/>
  </conditionalFormatting>
  <conditionalFormatting sqref="G423">
    <cfRule type="duplicateValues" dxfId="4155" priority="572"/>
  </conditionalFormatting>
  <conditionalFormatting sqref="G423">
    <cfRule type="duplicateValues" dxfId="4154" priority="571"/>
  </conditionalFormatting>
  <conditionalFormatting sqref="G423">
    <cfRule type="duplicateValues" dxfId="4153" priority="570"/>
  </conditionalFormatting>
  <conditionalFormatting sqref="G423">
    <cfRule type="duplicateValues" dxfId="4152" priority="569"/>
  </conditionalFormatting>
  <conditionalFormatting sqref="G423">
    <cfRule type="duplicateValues" dxfId="4151" priority="568"/>
  </conditionalFormatting>
  <conditionalFormatting sqref="G423">
    <cfRule type="duplicateValues" dxfId="4150" priority="567"/>
  </conditionalFormatting>
  <conditionalFormatting sqref="G423">
    <cfRule type="duplicateValues" dxfId="4149" priority="566"/>
  </conditionalFormatting>
  <conditionalFormatting sqref="G423">
    <cfRule type="duplicateValues" dxfId="4148" priority="565"/>
  </conditionalFormatting>
  <conditionalFormatting sqref="G423">
    <cfRule type="duplicateValues" dxfId="4147" priority="564"/>
  </conditionalFormatting>
  <conditionalFormatting sqref="G423">
    <cfRule type="duplicateValues" dxfId="4146" priority="563"/>
  </conditionalFormatting>
  <conditionalFormatting sqref="G423">
    <cfRule type="duplicateValues" dxfId="4145" priority="562"/>
  </conditionalFormatting>
  <conditionalFormatting sqref="G424">
    <cfRule type="duplicateValues" dxfId="4144" priority="561"/>
  </conditionalFormatting>
  <conditionalFormatting sqref="G422">
    <cfRule type="duplicateValues" dxfId="4143" priority="560"/>
  </conditionalFormatting>
  <conditionalFormatting sqref="G422">
    <cfRule type="duplicateValues" dxfId="4142" priority="559"/>
  </conditionalFormatting>
  <conditionalFormatting sqref="G422">
    <cfRule type="duplicateValues" dxfId="4141" priority="558"/>
  </conditionalFormatting>
  <conditionalFormatting sqref="G422">
    <cfRule type="duplicateValues" dxfId="4140" priority="557"/>
  </conditionalFormatting>
  <conditionalFormatting sqref="G422">
    <cfRule type="duplicateValues" dxfId="4139" priority="556"/>
  </conditionalFormatting>
  <conditionalFormatting sqref="G422">
    <cfRule type="duplicateValues" dxfId="4138" priority="555"/>
  </conditionalFormatting>
  <conditionalFormatting sqref="G422">
    <cfRule type="duplicateValues" dxfId="4137" priority="554"/>
  </conditionalFormatting>
  <conditionalFormatting sqref="G422">
    <cfRule type="duplicateValues" dxfId="4136" priority="553"/>
  </conditionalFormatting>
  <conditionalFormatting sqref="G422">
    <cfRule type="duplicateValues" dxfId="4135" priority="552"/>
  </conditionalFormatting>
  <conditionalFormatting sqref="G422">
    <cfRule type="duplicateValues" dxfId="4134" priority="551"/>
  </conditionalFormatting>
  <conditionalFormatting sqref="G422">
    <cfRule type="duplicateValues" dxfId="4133" priority="550"/>
  </conditionalFormatting>
  <conditionalFormatting sqref="G422">
    <cfRule type="duplicateValues" dxfId="4132" priority="549"/>
  </conditionalFormatting>
  <conditionalFormatting sqref="G422">
    <cfRule type="duplicateValues" dxfId="4131" priority="548"/>
  </conditionalFormatting>
  <conditionalFormatting sqref="G422">
    <cfRule type="duplicateValues" dxfId="4130" priority="547"/>
  </conditionalFormatting>
  <conditionalFormatting sqref="G422">
    <cfRule type="duplicateValues" dxfId="4129" priority="546"/>
  </conditionalFormatting>
  <conditionalFormatting sqref="G422">
    <cfRule type="duplicateValues" dxfId="4128" priority="545"/>
  </conditionalFormatting>
  <conditionalFormatting sqref="G422">
    <cfRule type="duplicateValues" dxfId="4127" priority="544"/>
  </conditionalFormatting>
  <conditionalFormatting sqref="G422">
    <cfRule type="duplicateValues" dxfId="4126" priority="543"/>
  </conditionalFormatting>
  <conditionalFormatting sqref="G422">
    <cfRule type="duplicateValues" dxfId="4125" priority="542"/>
  </conditionalFormatting>
  <conditionalFormatting sqref="G422">
    <cfRule type="duplicateValues" dxfId="4124" priority="541"/>
  </conditionalFormatting>
  <conditionalFormatting sqref="G422">
    <cfRule type="duplicateValues" dxfId="4123" priority="540"/>
  </conditionalFormatting>
  <conditionalFormatting sqref="G422">
    <cfRule type="duplicateValues" dxfId="4122" priority="539"/>
  </conditionalFormatting>
  <conditionalFormatting sqref="G422">
    <cfRule type="duplicateValues" dxfId="4121" priority="538"/>
  </conditionalFormatting>
  <conditionalFormatting sqref="G422">
    <cfRule type="duplicateValues" dxfId="4120" priority="537"/>
  </conditionalFormatting>
  <conditionalFormatting sqref="G422">
    <cfRule type="duplicateValues" dxfId="4119" priority="536"/>
  </conditionalFormatting>
  <conditionalFormatting sqref="G422">
    <cfRule type="duplicateValues" dxfId="4118" priority="535"/>
  </conditionalFormatting>
  <conditionalFormatting sqref="G422">
    <cfRule type="duplicateValues" dxfId="4117" priority="534"/>
  </conditionalFormatting>
  <conditionalFormatting sqref="G422">
    <cfRule type="duplicateValues" dxfId="4116" priority="533"/>
  </conditionalFormatting>
  <conditionalFormatting sqref="G422">
    <cfRule type="duplicateValues" dxfId="4115" priority="532"/>
  </conditionalFormatting>
  <conditionalFormatting sqref="G422">
    <cfRule type="duplicateValues" dxfId="4114" priority="531"/>
  </conditionalFormatting>
  <conditionalFormatting sqref="G422">
    <cfRule type="duplicateValues" dxfId="4113" priority="530"/>
  </conditionalFormatting>
  <conditionalFormatting sqref="G422">
    <cfRule type="duplicateValues" dxfId="4112" priority="529"/>
  </conditionalFormatting>
  <conditionalFormatting sqref="G422">
    <cfRule type="duplicateValues" dxfId="4111" priority="528"/>
  </conditionalFormatting>
  <conditionalFormatting sqref="G422">
    <cfRule type="duplicateValues" dxfId="4110" priority="527"/>
  </conditionalFormatting>
  <conditionalFormatting sqref="G422">
    <cfRule type="duplicateValues" dxfId="4109" priority="526"/>
  </conditionalFormatting>
  <conditionalFormatting sqref="G422">
    <cfRule type="duplicateValues" dxfId="4108" priority="525"/>
  </conditionalFormatting>
  <conditionalFormatting sqref="G422">
    <cfRule type="duplicateValues" dxfId="4107" priority="524"/>
  </conditionalFormatting>
  <conditionalFormatting sqref="G422">
    <cfRule type="duplicateValues" dxfId="4106" priority="523"/>
  </conditionalFormatting>
  <conditionalFormatting sqref="G422">
    <cfRule type="duplicateValues" dxfId="4105" priority="522"/>
  </conditionalFormatting>
  <conditionalFormatting sqref="G422">
    <cfRule type="duplicateValues" dxfId="4104" priority="521"/>
  </conditionalFormatting>
  <conditionalFormatting sqref="G422">
    <cfRule type="duplicateValues" dxfId="4103" priority="520"/>
  </conditionalFormatting>
  <conditionalFormatting sqref="G422">
    <cfRule type="duplicateValues" dxfId="4102" priority="519"/>
  </conditionalFormatting>
  <conditionalFormatting sqref="G422">
    <cfRule type="duplicateValues" dxfId="4101" priority="518"/>
  </conditionalFormatting>
  <conditionalFormatting sqref="G422">
    <cfRule type="duplicateValues" dxfId="4100" priority="517"/>
  </conditionalFormatting>
  <conditionalFormatting sqref="G422">
    <cfRule type="duplicateValues" dxfId="4099" priority="516"/>
  </conditionalFormatting>
  <conditionalFormatting sqref="G422">
    <cfRule type="duplicateValues" dxfId="4098" priority="515"/>
  </conditionalFormatting>
  <conditionalFormatting sqref="G422">
    <cfRule type="duplicateValues" dxfId="4097" priority="514"/>
  </conditionalFormatting>
  <conditionalFormatting sqref="G422">
    <cfRule type="duplicateValues" dxfId="4096" priority="513"/>
  </conditionalFormatting>
  <conditionalFormatting sqref="G422">
    <cfRule type="duplicateValues" dxfId="4095" priority="512"/>
  </conditionalFormatting>
  <conditionalFormatting sqref="G422">
    <cfRule type="duplicateValues" dxfId="4094" priority="511"/>
  </conditionalFormatting>
  <conditionalFormatting sqref="G422">
    <cfRule type="duplicateValues" dxfId="4093" priority="510"/>
  </conditionalFormatting>
  <conditionalFormatting sqref="G422">
    <cfRule type="duplicateValues" dxfId="4092" priority="509"/>
  </conditionalFormatting>
  <conditionalFormatting sqref="G422">
    <cfRule type="duplicateValues" dxfId="4091" priority="508"/>
  </conditionalFormatting>
  <conditionalFormatting sqref="G422">
    <cfRule type="duplicateValues" dxfId="4090" priority="507"/>
  </conditionalFormatting>
  <conditionalFormatting sqref="G422">
    <cfRule type="duplicateValues" dxfId="4089" priority="506"/>
  </conditionalFormatting>
  <conditionalFormatting sqref="G422">
    <cfRule type="duplicateValues" dxfId="4088" priority="505"/>
  </conditionalFormatting>
  <conditionalFormatting sqref="G422">
    <cfRule type="duplicateValues" dxfId="4087" priority="504"/>
  </conditionalFormatting>
  <conditionalFormatting sqref="G422">
    <cfRule type="duplicateValues" dxfId="4086" priority="503"/>
  </conditionalFormatting>
  <conditionalFormatting sqref="G422">
    <cfRule type="duplicateValues" dxfId="4085" priority="502"/>
  </conditionalFormatting>
  <conditionalFormatting sqref="G422">
    <cfRule type="duplicateValues" dxfId="4084" priority="501"/>
  </conditionalFormatting>
  <conditionalFormatting sqref="G422">
    <cfRule type="duplicateValues" dxfId="4083" priority="500"/>
  </conditionalFormatting>
  <conditionalFormatting sqref="G422">
    <cfRule type="duplicateValues" dxfId="4082" priority="499"/>
  </conditionalFormatting>
  <conditionalFormatting sqref="G422">
    <cfRule type="duplicateValues" dxfId="4081" priority="498"/>
  </conditionalFormatting>
  <conditionalFormatting sqref="G422">
    <cfRule type="duplicateValues" dxfId="4080" priority="497"/>
  </conditionalFormatting>
  <conditionalFormatting sqref="G422">
    <cfRule type="duplicateValues" dxfId="4079" priority="496"/>
  </conditionalFormatting>
  <conditionalFormatting sqref="G422">
    <cfRule type="duplicateValues" dxfId="4078" priority="495"/>
  </conditionalFormatting>
  <conditionalFormatting sqref="G422">
    <cfRule type="duplicateValues" dxfId="4077" priority="494"/>
  </conditionalFormatting>
  <conditionalFormatting sqref="G422">
    <cfRule type="duplicateValues" dxfId="4076" priority="493"/>
  </conditionalFormatting>
  <conditionalFormatting sqref="G422">
    <cfRule type="duplicateValues" dxfId="4075" priority="492"/>
  </conditionalFormatting>
  <conditionalFormatting sqref="G423">
    <cfRule type="duplicateValues" dxfId="4074" priority="491"/>
  </conditionalFormatting>
  <conditionalFormatting sqref="G422">
    <cfRule type="duplicateValues" dxfId="4073" priority="490"/>
  </conditionalFormatting>
  <conditionalFormatting sqref="G422">
    <cfRule type="duplicateValues" dxfId="4072" priority="489"/>
  </conditionalFormatting>
  <conditionalFormatting sqref="G422">
    <cfRule type="duplicateValues" dxfId="4071" priority="488"/>
  </conditionalFormatting>
  <conditionalFormatting sqref="G422">
    <cfRule type="duplicateValues" dxfId="4070" priority="487"/>
  </conditionalFormatting>
  <conditionalFormatting sqref="G422">
    <cfRule type="duplicateValues" dxfId="4069" priority="486"/>
  </conditionalFormatting>
  <conditionalFormatting sqref="G422">
    <cfRule type="duplicateValues" dxfId="4068" priority="485"/>
  </conditionalFormatting>
  <conditionalFormatting sqref="G422">
    <cfRule type="duplicateValues" dxfId="4067" priority="484"/>
  </conditionalFormatting>
  <conditionalFormatting sqref="G422">
    <cfRule type="duplicateValues" dxfId="4066" priority="483"/>
  </conditionalFormatting>
  <conditionalFormatting sqref="G422">
    <cfRule type="duplicateValues" dxfId="4065" priority="482"/>
  </conditionalFormatting>
  <conditionalFormatting sqref="G422">
    <cfRule type="duplicateValues" dxfId="4064" priority="481"/>
  </conditionalFormatting>
  <conditionalFormatting sqref="G422">
    <cfRule type="duplicateValues" dxfId="4063" priority="480"/>
  </conditionalFormatting>
  <conditionalFormatting sqref="G422">
    <cfRule type="duplicateValues" dxfId="4062" priority="479"/>
  </conditionalFormatting>
  <conditionalFormatting sqref="G422">
    <cfRule type="duplicateValues" dxfId="4061" priority="478"/>
  </conditionalFormatting>
  <conditionalFormatting sqref="G422">
    <cfRule type="duplicateValues" dxfId="4060" priority="477"/>
  </conditionalFormatting>
  <conditionalFormatting sqref="G422">
    <cfRule type="duplicateValues" dxfId="4059" priority="476"/>
  </conditionalFormatting>
  <conditionalFormatting sqref="G422">
    <cfRule type="duplicateValues" dxfId="4058" priority="475"/>
  </conditionalFormatting>
  <conditionalFormatting sqref="G422">
    <cfRule type="duplicateValues" dxfId="4057" priority="474"/>
  </conditionalFormatting>
  <conditionalFormatting sqref="G422">
    <cfRule type="duplicateValues" dxfId="4056" priority="473"/>
  </conditionalFormatting>
  <conditionalFormatting sqref="G422">
    <cfRule type="duplicateValues" dxfId="4055" priority="472"/>
  </conditionalFormatting>
  <conditionalFormatting sqref="G422">
    <cfRule type="duplicateValues" dxfId="4054" priority="471"/>
  </conditionalFormatting>
  <conditionalFormatting sqref="G422">
    <cfRule type="duplicateValues" dxfId="4053" priority="470"/>
  </conditionalFormatting>
  <conditionalFormatting sqref="G422">
    <cfRule type="duplicateValues" dxfId="4052" priority="469"/>
  </conditionalFormatting>
  <conditionalFormatting sqref="G422">
    <cfRule type="duplicateValues" dxfId="4051" priority="468"/>
  </conditionalFormatting>
  <conditionalFormatting sqref="G422">
    <cfRule type="duplicateValues" dxfId="4050" priority="467"/>
  </conditionalFormatting>
  <conditionalFormatting sqref="G422">
    <cfRule type="duplicateValues" dxfId="4049" priority="466"/>
  </conditionalFormatting>
  <conditionalFormatting sqref="G422">
    <cfRule type="duplicateValues" dxfId="4048" priority="465"/>
  </conditionalFormatting>
  <conditionalFormatting sqref="G422">
    <cfRule type="duplicateValues" dxfId="4047" priority="464"/>
  </conditionalFormatting>
  <conditionalFormatting sqref="G422">
    <cfRule type="duplicateValues" dxfId="4046" priority="463"/>
  </conditionalFormatting>
  <conditionalFormatting sqref="G422">
    <cfRule type="duplicateValues" dxfId="4045" priority="462"/>
  </conditionalFormatting>
  <conditionalFormatting sqref="G422">
    <cfRule type="duplicateValues" dxfId="4044" priority="461"/>
  </conditionalFormatting>
  <conditionalFormatting sqref="G422">
    <cfRule type="duplicateValues" dxfId="4043" priority="460"/>
  </conditionalFormatting>
  <conditionalFormatting sqref="G422">
    <cfRule type="duplicateValues" dxfId="4042" priority="459"/>
  </conditionalFormatting>
  <conditionalFormatting sqref="G422">
    <cfRule type="duplicateValues" dxfId="4041" priority="458"/>
  </conditionalFormatting>
  <conditionalFormatting sqref="G422">
    <cfRule type="duplicateValues" dxfId="4040" priority="457"/>
  </conditionalFormatting>
  <conditionalFormatting sqref="G422">
    <cfRule type="duplicateValues" dxfId="4039" priority="456"/>
  </conditionalFormatting>
  <conditionalFormatting sqref="G422">
    <cfRule type="duplicateValues" dxfId="4038" priority="455"/>
  </conditionalFormatting>
  <conditionalFormatting sqref="G422">
    <cfRule type="duplicateValues" dxfId="4037" priority="454"/>
  </conditionalFormatting>
  <conditionalFormatting sqref="G422">
    <cfRule type="duplicateValues" dxfId="4036" priority="453"/>
  </conditionalFormatting>
  <conditionalFormatting sqref="G422">
    <cfRule type="duplicateValues" dxfId="4035" priority="452"/>
  </conditionalFormatting>
  <conditionalFormatting sqref="G422">
    <cfRule type="duplicateValues" dxfId="4034" priority="451"/>
  </conditionalFormatting>
  <conditionalFormatting sqref="G422">
    <cfRule type="duplicateValues" dxfId="4033" priority="450"/>
  </conditionalFormatting>
  <conditionalFormatting sqref="G422">
    <cfRule type="duplicateValues" dxfId="4032" priority="449"/>
  </conditionalFormatting>
  <conditionalFormatting sqref="G422">
    <cfRule type="duplicateValues" dxfId="4031" priority="448"/>
  </conditionalFormatting>
  <conditionalFormatting sqref="G422">
    <cfRule type="duplicateValues" dxfId="4030" priority="447"/>
  </conditionalFormatting>
  <conditionalFormatting sqref="G422">
    <cfRule type="duplicateValues" dxfId="4029" priority="446"/>
  </conditionalFormatting>
  <conditionalFormatting sqref="G422">
    <cfRule type="duplicateValues" dxfId="4028" priority="445"/>
  </conditionalFormatting>
  <conditionalFormatting sqref="G422">
    <cfRule type="duplicateValues" dxfId="4027" priority="444"/>
  </conditionalFormatting>
  <conditionalFormatting sqref="G422">
    <cfRule type="duplicateValues" dxfId="4026" priority="443"/>
  </conditionalFormatting>
  <conditionalFormatting sqref="G422">
    <cfRule type="duplicateValues" dxfId="4025" priority="442"/>
  </conditionalFormatting>
  <conditionalFormatting sqref="G422">
    <cfRule type="duplicateValues" dxfId="4024" priority="441"/>
  </conditionalFormatting>
  <conditionalFormatting sqref="G422">
    <cfRule type="duplicateValues" dxfId="4023" priority="440"/>
  </conditionalFormatting>
  <conditionalFormatting sqref="G422">
    <cfRule type="duplicateValues" dxfId="4022" priority="439"/>
  </conditionalFormatting>
  <conditionalFormatting sqref="G422">
    <cfRule type="duplicateValues" dxfId="4021" priority="438"/>
  </conditionalFormatting>
  <conditionalFormatting sqref="G422">
    <cfRule type="duplicateValues" dxfId="4020" priority="437"/>
  </conditionalFormatting>
  <conditionalFormatting sqref="G422">
    <cfRule type="duplicateValues" dxfId="4019" priority="436"/>
  </conditionalFormatting>
  <conditionalFormatting sqref="G422">
    <cfRule type="duplicateValues" dxfId="4018" priority="435"/>
  </conditionalFormatting>
  <conditionalFormatting sqref="G422">
    <cfRule type="duplicateValues" dxfId="4017" priority="434"/>
  </conditionalFormatting>
  <conditionalFormatting sqref="G422">
    <cfRule type="duplicateValues" dxfId="4016" priority="433"/>
  </conditionalFormatting>
  <conditionalFormatting sqref="G422">
    <cfRule type="duplicateValues" dxfId="4015" priority="432"/>
  </conditionalFormatting>
  <conditionalFormatting sqref="G422">
    <cfRule type="duplicateValues" dxfId="4014" priority="431"/>
  </conditionalFormatting>
  <conditionalFormatting sqref="G422">
    <cfRule type="duplicateValues" dxfId="4013" priority="430"/>
  </conditionalFormatting>
  <conditionalFormatting sqref="G422">
    <cfRule type="duplicateValues" dxfId="4012" priority="429"/>
  </conditionalFormatting>
  <conditionalFormatting sqref="G422">
    <cfRule type="duplicateValues" dxfId="4011" priority="428"/>
  </conditionalFormatting>
  <conditionalFormatting sqref="G422">
    <cfRule type="duplicateValues" dxfId="4010" priority="427"/>
  </conditionalFormatting>
  <conditionalFormatting sqref="G422">
    <cfRule type="duplicateValues" dxfId="4009" priority="426"/>
  </conditionalFormatting>
  <conditionalFormatting sqref="G422">
    <cfRule type="duplicateValues" dxfId="4008" priority="425"/>
  </conditionalFormatting>
  <conditionalFormatting sqref="G422">
    <cfRule type="duplicateValues" dxfId="4007" priority="424"/>
  </conditionalFormatting>
  <conditionalFormatting sqref="G422">
    <cfRule type="duplicateValues" dxfId="4006" priority="423"/>
  </conditionalFormatting>
  <conditionalFormatting sqref="G422">
    <cfRule type="duplicateValues" dxfId="4005" priority="422"/>
  </conditionalFormatting>
  <conditionalFormatting sqref="G423">
    <cfRule type="duplicateValues" dxfId="4004" priority="421"/>
  </conditionalFormatting>
  <conditionalFormatting sqref="G421">
    <cfRule type="duplicateValues" dxfId="4003" priority="420"/>
  </conditionalFormatting>
  <conditionalFormatting sqref="G421">
    <cfRule type="duplicateValues" dxfId="4002" priority="419"/>
  </conditionalFormatting>
  <conditionalFormatting sqref="G421">
    <cfRule type="duplicateValues" dxfId="4001" priority="418"/>
  </conditionalFormatting>
  <conditionalFormatting sqref="G421">
    <cfRule type="duplicateValues" dxfId="4000" priority="417"/>
  </conditionalFormatting>
  <conditionalFormatting sqref="G421">
    <cfRule type="duplicateValues" dxfId="3999" priority="416"/>
  </conditionalFormatting>
  <conditionalFormatting sqref="G421">
    <cfRule type="duplicateValues" dxfId="3998" priority="415"/>
  </conditionalFormatting>
  <conditionalFormatting sqref="G421">
    <cfRule type="duplicateValues" dxfId="3997" priority="414"/>
  </conditionalFormatting>
  <conditionalFormatting sqref="G421">
    <cfRule type="duplicateValues" dxfId="3996" priority="413"/>
  </conditionalFormatting>
  <conditionalFormatting sqref="G421">
    <cfRule type="duplicateValues" dxfId="3995" priority="412"/>
  </conditionalFormatting>
  <conditionalFormatting sqref="G421">
    <cfRule type="duplicateValues" dxfId="3994" priority="411"/>
  </conditionalFormatting>
  <conditionalFormatting sqref="G421">
    <cfRule type="duplicateValues" dxfId="3993" priority="410"/>
  </conditionalFormatting>
  <conditionalFormatting sqref="G421">
    <cfRule type="duplicateValues" dxfId="3992" priority="409"/>
  </conditionalFormatting>
  <conditionalFormatting sqref="G421">
    <cfRule type="duplicateValues" dxfId="3991" priority="408"/>
  </conditionalFormatting>
  <conditionalFormatting sqref="G421">
    <cfRule type="duplicateValues" dxfId="3990" priority="407"/>
  </conditionalFormatting>
  <conditionalFormatting sqref="G421">
    <cfRule type="duplicateValues" dxfId="3989" priority="406"/>
  </conditionalFormatting>
  <conditionalFormatting sqref="G421">
    <cfRule type="duplicateValues" dxfId="3988" priority="405"/>
  </conditionalFormatting>
  <conditionalFormatting sqref="G421">
    <cfRule type="duplicateValues" dxfId="3987" priority="404"/>
  </conditionalFormatting>
  <conditionalFormatting sqref="G421">
    <cfRule type="duplicateValues" dxfId="3986" priority="403"/>
  </conditionalFormatting>
  <conditionalFormatting sqref="G421">
    <cfRule type="duplicateValues" dxfId="3985" priority="402"/>
  </conditionalFormatting>
  <conditionalFormatting sqref="G421">
    <cfRule type="duplicateValues" dxfId="3984" priority="401"/>
  </conditionalFormatting>
  <conditionalFormatting sqref="G421">
    <cfRule type="duplicateValues" dxfId="3983" priority="400"/>
  </conditionalFormatting>
  <conditionalFormatting sqref="G421">
    <cfRule type="duplicateValues" dxfId="3982" priority="399"/>
  </conditionalFormatting>
  <conditionalFormatting sqref="G421">
    <cfRule type="duplicateValues" dxfId="3981" priority="398"/>
  </conditionalFormatting>
  <conditionalFormatting sqref="G421">
    <cfRule type="duplicateValues" dxfId="3980" priority="397"/>
  </conditionalFormatting>
  <conditionalFormatting sqref="G421">
    <cfRule type="duplicateValues" dxfId="3979" priority="396"/>
  </conditionalFormatting>
  <conditionalFormatting sqref="G421">
    <cfRule type="duplicateValues" dxfId="3978" priority="395"/>
  </conditionalFormatting>
  <conditionalFormatting sqref="G421">
    <cfRule type="duplicateValues" dxfId="3977" priority="394"/>
  </conditionalFormatting>
  <conditionalFormatting sqref="G421">
    <cfRule type="duplicateValues" dxfId="3976" priority="393"/>
  </conditionalFormatting>
  <conditionalFormatting sqref="G421">
    <cfRule type="duplicateValues" dxfId="3975" priority="392"/>
  </conditionalFormatting>
  <conditionalFormatting sqref="G421">
    <cfRule type="duplicateValues" dxfId="3974" priority="391"/>
  </conditionalFormatting>
  <conditionalFormatting sqref="G421">
    <cfRule type="duplicateValues" dxfId="3973" priority="390"/>
  </conditionalFormatting>
  <conditionalFormatting sqref="G421">
    <cfRule type="duplicateValues" dxfId="3972" priority="389"/>
  </conditionalFormatting>
  <conditionalFormatting sqref="G421">
    <cfRule type="duplicateValues" dxfId="3971" priority="388"/>
  </conditionalFormatting>
  <conditionalFormatting sqref="G421">
    <cfRule type="duplicateValues" dxfId="3970" priority="387"/>
  </conditionalFormatting>
  <conditionalFormatting sqref="G421">
    <cfRule type="duplicateValues" dxfId="3969" priority="386"/>
  </conditionalFormatting>
  <conditionalFormatting sqref="G421">
    <cfRule type="duplicateValues" dxfId="3968" priority="385"/>
  </conditionalFormatting>
  <conditionalFormatting sqref="G421">
    <cfRule type="duplicateValues" dxfId="3967" priority="384"/>
  </conditionalFormatting>
  <conditionalFormatting sqref="G421">
    <cfRule type="duplicateValues" dxfId="3966" priority="383"/>
  </conditionalFormatting>
  <conditionalFormatting sqref="G421">
    <cfRule type="duplicateValues" dxfId="3965" priority="382"/>
  </conditionalFormatting>
  <conditionalFormatting sqref="G421">
    <cfRule type="duplicateValues" dxfId="3964" priority="381"/>
  </conditionalFormatting>
  <conditionalFormatting sqref="G421">
    <cfRule type="duplicateValues" dxfId="3963" priority="380"/>
  </conditionalFormatting>
  <conditionalFormatting sqref="G421">
    <cfRule type="duplicateValues" dxfId="3962" priority="379"/>
  </conditionalFormatting>
  <conditionalFormatting sqref="G421">
    <cfRule type="duplicateValues" dxfId="3961" priority="378"/>
  </conditionalFormatting>
  <conditionalFormatting sqref="G421">
    <cfRule type="duplicateValues" dxfId="3960" priority="377"/>
  </conditionalFormatting>
  <conditionalFormatting sqref="G421">
    <cfRule type="duplicateValues" dxfId="3959" priority="376"/>
  </conditionalFormatting>
  <conditionalFormatting sqref="G421">
    <cfRule type="duplicateValues" dxfId="3958" priority="375"/>
  </conditionalFormatting>
  <conditionalFormatting sqref="G421">
    <cfRule type="duplicateValues" dxfId="3957" priority="374"/>
  </conditionalFormatting>
  <conditionalFormatting sqref="G421">
    <cfRule type="duplicateValues" dxfId="3956" priority="373"/>
  </conditionalFormatting>
  <conditionalFormatting sqref="G421">
    <cfRule type="duplicateValues" dxfId="3955" priority="372"/>
  </conditionalFormatting>
  <conditionalFormatting sqref="G421">
    <cfRule type="duplicateValues" dxfId="3954" priority="371"/>
  </conditionalFormatting>
  <conditionalFormatting sqref="G421">
    <cfRule type="duplicateValues" dxfId="3953" priority="370"/>
  </conditionalFormatting>
  <conditionalFormatting sqref="G421">
    <cfRule type="duplicateValues" dxfId="3952" priority="369"/>
  </conditionalFormatting>
  <conditionalFormatting sqref="G421">
    <cfRule type="duplicateValues" dxfId="3951" priority="368"/>
  </conditionalFormatting>
  <conditionalFormatting sqref="G421">
    <cfRule type="duplicateValues" dxfId="3950" priority="367"/>
  </conditionalFormatting>
  <conditionalFormatting sqref="G421">
    <cfRule type="duplicateValues" dxfId="3949" priority="366"/>
  </conditionalFormatting>
  <conditionalFormatting sqref="G421">
    <cfRule type="duplicateValues" dxfId="3948" priority="365"/>
  </conditionalFormatting>
  <conditionalFormatting sqref="G421">
    <cfRule type="duplicateValues" dxfId="3947" priority="364"/>
  </conditionalFormatting>
  <conditionalFormatting sqref="G421">
    <cfRule type="duplicateValues" dxfId="3946" priority="363"/>
  </conditionalFormatting>
  <conditionalFormatting sqref="G421">
    <cfRule type="duplicateValues" dxfId="3945" priority="362"/>
  </conditionalFormatting>
  <conditionalFormatting sqref="G421">
    <cfRule type="duplicateValues" dxfId="3944" priority="361"/>
  </conditionalFormatting>
  <conditionalFormatting sqref="G421">
    <cfRule type="duplicateValues" dxfId="3943" priority="360"/>
  </conditionalFormatting>
  <conditionalFormatting sqref="G421">
    <cfRule type="duplicateValues" dxfId="3942" priority="359"/>
  </conditionalFormatting>
  <conditionalFormatting sqref="G421">
    <cfRule type="duplicateValues" dxfId="3941" priority="358"/>
  </conditionalFormatting>
  <conditionalFormatting sqref="G421">
    <cfRule type="duplicateValues" dxfId="3940" priority="357"/>
  </conditionalFormatting>
  <conditionalFormatting sqref="G421">
    <cfRule type="duplicateValues" dxfId="3939" priority="356"/>
  </conditionalFormatting>
  <conditionalFormatting sqref="G421">
    <cfRule type="duplicateValues" dxfId="3938" priority="355"/>
  </conditionalFormatting>
  <conditionalFormatting sqref="G421">
    <cfRule type="duplicateValues" dxfId="3937" priority="354"/>
  </conditionalFormatting>
  <conditionalFormatting sqref="G421">
    <cfRule type="duplicateValues" dxfId="3936" priority="353"/>
  </conditionalFormatting>
  <conditionalFormatting sqref="G421">
    <cfRule type="duplicateValues" dxfId="3935" priority="352"/>
  </conditionalFormatting>
  <conditionalFormatting sqref="G422">
    <cfRule type="duplicateValues" dxfId="3934" priority="351"/>
  </conditionalFormatting>
  <conditionalFormatting sqref="G430">
    <cfRule type="duplicateValues" dxfId="3933" priority="350"/>
  </conditionalFormatting>
  <conditionalFormatting sqref="G430">
    <cfRule type="duplicateValues" dxfId="3932" priority="349"/>
  </conditionalFormatting>
  <conditionalFormatting sqref="G430">
    <cfRule type="duplicateValues" dxfId="3931" priority="348"/>
  </conditionalFormatting>
  <conditionalFormatting sqref="G430">
    <cfRule type="duplicateValues" dxfId="3930" priority="347"/>
  </conditionalFormatting>
  <conditionalFormatting sqref="G430">
    <cfRule type="duplicateValues" dxfId="3929" priority="346"/>
  </conditionalFormatting>
  <conditionalFormatting sqref="G430">
    <cfRule type="duplicateValues" dxfId="3928" priority="345"/>
  </conditionalFormatting>
  <conditionalFormatting sqref="G430">
    <cfRule type="duplicateValues" dxfId="3927" priority="344"/>
  </conditionalFormatting>
  <conditionalFormatting sqref="G430">
    <cfRule type="duplicateValues" dxfId="3926" priority="343"/>
  </conditionalFormatting>
  <conditionalFormatting sqref="G430">
    <cfRule type="duplicateValues" dxfId="3925" priority="342"/>
  </conditionalFormatting>
  <conditionalFormatting sqref="G430">
    <cfRule type="duplicateValues" dxfId="3924" priority="341"/>
  </conditionalFormatting>
  <conditionalFormatting sqref="G430">
    <cfRule type="duplicateValues" dxfId="3923" priority="340"/>
  </conditionalFormatting>
  <conditionalFormatting sqref="G430">
    <cfRule type="duplicateValues" dxfId="3922" priority="339"/>
  </conditionalFormatting>
  <conditionalFormatting sqref="G430">
    <cfRule type="duplicateValues" dxfId="3921" priority="338"/>
  </conditionalFormatting>
  <conditionalFormatting sqref="G430">
    <cfRule type="duplicateValues" dxfId="3920" priority="337"/>
  </conditionalFormatting>
  <conditionalFormatting sqref="G430">
    <cfRule type="duplicateValues" dxfId="3919" priority="336"/>
  </conditionalFormatting>
  <conditionalFormatting sqref="G430">
    <cfRule type="duplicateValues" dxfId="3918" priority="335"/>
  </conditionalFormatting>
  <conditionalFormatting sqref="G430">
    <cfRule type="duplicateValues" dxfId="3917" priority="334"/>
  </conditionalFormatting>
  <conditionalFormatting sqref="G430">
    <cfRule type="duplicateValues" dxfId="3916" priority="333"/>
  </conditionalFormatting>
  <conditionalFormatting sqref="G430">
    <cfRule type="duplicateValues" dxfId="3915" priority="332"/>
  </conditionalFormatting>
  <conditionalFormatting sqref="G430">
    <cfRule type="duplicateValues" dxfId="3914" priority="331"/>
  </conditionalFormatting>
  <conditionalFormatting sqref="G430">
    <cfRule type="duplicateValues" dxfId="3913" priority="330"/>
  </conditionalFormatting>
  <conditionalFormatting sqref="G430">
    <cfRule type="duplicateValues" dxfId="3912" priority="329"/>
  </conditionalFormatting>
  <conditionalFormatting sqref="G430">
    <cfRule type="duplicateValues" dxfId="3911" priority="328"/>
  </conditionalFormatting>
  <conditionalFormatting sqref="G430">
    <cfRule type="duplicateValues" dxfId="3910" priority="327"/>
  </conditionalFormatting>
  <conditionalFormatting sqref="G430">
    <cfRule type="duplicateValues" dxfId="3909" priority="326"/>
  </conditionalFormatting>
  <conditionalFormatting sqref="G430">
    <cfRule type="duplicateValues" dxfId="3908" priority="325"/>
  </conditionalFormatting>
  <conditionalFormatting sqref="G430">
    <cfRule type="duplicateValues" dxfId="3907" priority="324"/>
  </conditionalFormatting>
  <conditionalFormatting sqref="G430">
    <cfRule type="duplicateValues" dxfId="3906" priority="323"/>
  </conditionalFormatting>
  <conditionalFormatting sqref="G430">
    <cfRule type="duplicateValues" dxfId="3905" priority="322"/>
  </conditionalFormatting>
  <conditionalFormatting sqref="G430">
    <cfRule type="duplicateValues" dxfId="3904" priority="321"/>
  </conditionalFormatting>
  <conditionalFormatting sqref="G430">
    <cfRule type="duplicateValues" dxfId="3903" priority="320"/>
  </conditionalFormatting>
  <conditionalFormatting sqref="G430">
    <cfRule type="duplicateValues" dxfId="3902" priority="319"/>
  </conditionalFormatting>
  <conditionalFormatting sqref="G430">
    <cfRule type="duplicateValues" dxfId="3901" priority="318"/>
  </conditionalFormatting>
  <conditionalFormatting sqref="G430">
    <cfRule type="duplicateValues" dxfId="3900" priority="317"/>
  </conditionalFormatting>
  <conditionalFormatting sqref="G430">
    <cfRule type="duplicateValues" dxfId="3899" priority="316"/>
  </conditionalFormatting>
  <conditionalFormatting sqref="G430">
    <cfRule type="duplicateValues" dxfId="3898" priority="315"/>
  </conditionalFormatting>
  <conditionalFormatting sqref="G430">
    <cfRule type="duplicateValues" dxfId="3897" priority="314"/>
  </conditionalFormatting>
  <conditionalFormatting sqref="G430">
    <cfRule type="duplicateValues" dxfId="3896" priority="313"/>
  </conditionalFormatting>
  <conditionalFormatting sqref="G430">
    <cfRule type="duplicateValues" dxfId="3895" priority="312"/>
  </conditionalFormatting>
  <conditionalFormatting sqref="G430">
    <cfRule type="duplicateValues" dxfId="3894" priority="311"/>
  </conditionalFormatting>
  <conditionalFormatting sqref="G430">
    <cfRule type="duplicateValues" dxfId="3893" priority="310"/>
  </conditionalFormatting>
  <conditionalFormatting sqref="G430">
    <cfRule type="duplicateValues" dxfId="3892" priority="309"/>
  </conditionalFormatting>
  <conditionalFormatting sqref="G430">
    <cfRule type="duplicateValues" dxfId="3891" priority="308"/>
  </conditionalFormatting>
  <conditionalFormatting sqref="G430">
    <cfRule type="duplicateValues" dxfId="3890" priority="307"/>
  </conditionalFormatting>
  <conditionalFormatting sqref="G430">
    <cfRule type="duplicateValues" dxfId="3889" priority="306"/>
  </conditionalFormatting>
  <conditionalFormatting sqref="G430">
    <cfRule type="duplicateValues" dxfId="3888" priority="305"/>
  </conditionalFormatting>
  <conditionalFormatting sqref="G430">
    <cfRule type="duplicateValues" dxfId="3887" priority="304"/>
  </conditionalFormatting>
  <conditionalFormatting sqref="G430">
    <cfRule type="duplicateValues" dxfId="3886" priority="303"/>
  </conditionalFormatting>
  <conditionalFormatting sqref="G430">
    <cfRule type="duplicateValues" dxfId="3885" priority="302"/>
  </conditionalFormatting>
  <conditionalFormatting sqref="G430">
    <cfRule type="duplicateValues" dxfId="3884" priority="301"/>
  </conditionalFormatting>
  <conditionalFormatting sqref="G430">
    <cfRule type="duplicateValues" dxfId="3883" priority="300"/>
  </conditionalFormatting>
  <conditionalFormatting sqref="G430">
    <cfRule type="duplicateValues" dxfId="3882" priority="299"/>
  </conditionalFormatting>
  <conditionalFormatting sqref="G430">
    <cfRule type="duplicateValues" dxfId="3881" priority="298"/>
  </conditionalFormatting>
  <conditionalFormatting sqref="G430">
    <cfRule type="duplicateValues" dxfId="3880" priority="297"/>
  </conditionalFormatting>
  <conditionalFormatting sqref="G430">
    <cfRule type="duplicateValues" dxfId="3879" priority="296"/>
  </conditionalFormatting>
  <conditionalFormatting sqref="G430">
    <cfRule type="duplicateValues" dxfId="3878" priority="295"/>
  </conditionalFormatting>
  <conditionalFormatting sqref="G430">
    <cfRule type="duplicateValues" dxfId="3877" priority="294"/>
  </conditionalFormatting>
  <conditionalFormatting sqref="G430">
    <cfRule type="duplicateValues" dxfId="3876" priority="293"/>
  </conditionalFormatting>
  <conditionalFormatting sqref="G430">
    <cfRule type="duplicateValues" dxfId="3875" priority="292"/>
  </conditionalFormatting>
  <conditionalFormatting sqref="G430">
    <cfRule type="duplicateValues" dxfId="3874" priority="291"/>
  </conditionalFormatting>
  <conditionalFormatting sqref="G430">
    <cfRule type="duplicateValues" dxfId="3873" priority="290"/>
  </conditionalFormatting>
  <conditionalFormatting sqref="G430">
    <cfRule type="duplicateValues" dxfId="3872" priority="289"/>
  </conditionalFormatting>
  <conditionalFormatting sqref="G430">
    <cfRule type="duplicateValues" dxfId="3871" priority="288"/>
  </conditionalFormatting>
  <conditionalFormatting sqref="G430">
    <cfRule type="duplicateValues" dxfId="3870" priority="287"/>
  </conditionalFormatting>
  <conditionalFormatting sqref="G430">
    <cfRule type="duplicateValues" dxfId="3869" priority="286"/>
  </conditionalFormatting>
  <conditionalFormatting sqref="G430">
    <cfRule type="duplicateValues" dxfId="3868" priority="285"/>
  </conditionalFormatting>
  <conditionalFormatting sqref="G430">
    <cfRule type="duplicateValues" dxfId="3867" priority="284"/>
  </conditionalFormatting>
  <conditionalFormatting sqref="G430">
    <cfRule type="duplicateValues" dxfId="3866" priority="283"/>
  </conditionalFormatting>
  <conditionalFormatting sqref="G430">
    <cfRule type="duplicateValues" dxfId="3865" priority="282"/>
  </conditionalFormatting>
  <conditionalFormatting sqref="G431">
    <cfRule type="duplicateValues" dxfId="3864" priority="281"/>
  </conditionalFormatting>
  <conditionalFormatting sqref="G432">
    <cfRule type="duplicateValues" dxfId="3863" priority="280"/>
  </conditionalFormatting>
  <conditionalFormatting sqref="G432">
    <cfRule type="duplicateValues" dxfId="3862" priority="279"/>
  </conditionalFormatting>
  <conditionalFormatting sqref="G432">
    <cfRule type="duplicateValues" dxfId="3861" priority="278"/>
  </conditionalFormatting>
  <conditionalFormatting sqref="G432">
    <cfRule type="duplicateValues" dxfId="3860" priority="277"/>
  </conditionalFormatting>
  <conditionalFormatting sqref="G432">
    <cfRule type="duplicateValues" dxfId="3859" priority="276"/>
  </conditionalFormatting>
  <conditionalFormatting sqref="G432">
    <cfRule type="duplicateValues" dxfId="3858" priority="275"/>
  </conditionalFormatting>
  <conditionalFormatting sqref="G432">
    <cfRule type="duplicateValues" dxfId="3857" priority="274"/>
  </conditionalFormatting>
  <conditionalFormatting sqref="G432">
    <cfRule type="duplicateValues" dxfId="3856" priority="273"/>
  </conditionalFormatting>
  <conditionalFormatting sqref="G432">
    <cfRule type="duplicateValues" dxfId="3855" priority="272"/>
  </conditionalFormatting>
  <conditionalFormatting sqref="G432">
    <cfRule type="duplicateValues" dxfId="3854" priority="271"/>
  </conditionalFormatting>
  <conditionalFormatting sqref="G432">
    <cfRule type="duplicateValues" dxfId="3853" priority="270"/>
  </conditionalFormatting>
  <conditionalFormatting sqref="G432">
    <cfRule type="duplicateValues" dxfId="3852" priority="269"/>
  </conditionalFormatting>
  <conditionalFormatting sqref="G432">
    <cfRule type="duplicateValues" dxfId="3851" priority="268"/>
  </conditionalFormatting>
  <conditionalFormatting sqref="G432">
    <cfRule type="duplicateValues" dxfId="3850" priority="267"/>
  </conditionalFormatting>
  <conditionalFormatting sqref="G432">
    <cfRule type="duplicateValues" dxfId="3849" priority="266"/>
  </conditionalFormatting>
  <conditionalFormatting sqref="G432">
    <cfRule type="duplicateValues" dxfId="3848" priority="265"/>
  </conditionalFormatting>
  <conditionalFormatting sqref="G432">
    <cfRule type="duplicateValues" dxfId="3847" priority="264"/>
  </conditionalFormatting>
  <conditionalFormatting sqref="G432">
    <cfRule type="duplicateValues" dxfId="3846" priority="263"/>
  </conditionalFormatting>
  <conditionalFormatting sqref="G432">
    <cfRule type="duplicateValues" dxfId="3845" priority="262"/>
  </conditionalFormatting>
  <conditionalFormatting sqref="G432">
    <cfRule type="duplicateValues" dxfId="3844" priority="261"/>
  </conditionalFormatting>
  <conditionalFormatting sqref="G432">
    <cfRule type="duplicateValues" dxfId="3843" priority="260"/>
  </conditionalFormatting>
  <conditionalFormatting sqref="G432">
    <cfRule type="duplicateValues" dxfId="3842" priority="259"/>
  </conditionalFormatting>
  <conditionalFormatting sqref="G432">
    <cfRule type="duplicateValues" dxfId="3841" priority="258"/>
  </conditionalFormatting>
  <conditionalFormatting sqref="G432">
    <cfRule type="duplicateValues" dxfId="3840" priority="257"/>
  </conditionalFormatting>
  <conditionalFormatting sqref="G432">
    <cfRule type="duplicateValues" dxfId="3839" priority="256"/>
  </conditionalFormatting>
  <conditionalFormatting sqref="G432">
    <cfRule type="duplicateValues" dxfId="3838" priority="255"/>
  </conditionalFormatting>
  <conditionalFormatting sqref="G432">
    <cfRule type="duplicateValues" dxfId="3837" priority="254"/>
  </conditionalFormatting>
  <conditionalFormatting sqref="G432">
    <cfRule type="duplicateValues" dxfId="3836" priority="253"/>
  </conditionalFormatting>
  <conditionalFormatting sqref="G432">
    <cfRule type="duplicateValues" dxfId="3835" priority="252"/>
  </conditionalFormatting>
  <conditionalFormatting sqref="G432">
    <cfRule type="duplicateValues" dxfId="3834" priority="251"/>
  </conditionalFormatting>
  <conditionalFormatting sqref="G432">
    <cfRule type="duplicateValues" dxfId="3833" priority="250"/>
  </conditionalFormatting>
  <conditionalFormatting sqref="G432">
    <cfRule type="duplicateValues" dxfId="3832" priority="249"/>
  </conditionalFormatting>
  <conditionalFormatting sqref="G432">
    <cfRule type="duplicateValues" dxfId="3831" priority="248"/>
  </conditionalFormatting>
  <conditionalFormatting sqref="G432">
    <cfRule type="duplicateValues" dxfId="3830" priority="247"/>
  </conditionalFormatting>
  <conditionalFormatting sqref="G432">
    <cfRule type="duplicateValues" dxfId="3829" priority="246"/>
  </conditionalFormatting>
  <conditionalFormatting sqref="G432">
    <cfRule type="duplicateValues" dxfId="3828" priority="245"/>
  </conditionalFormatting>
  <conditionalFormatting sqref="G432">
    <cfRule type="duplicateValues" dxfId="3827" priority="244"/>
  </conditionalFormatting>
  <conditionalFormatting sqref="G432">
    <cfRule type="duplicateValues" dxfId="3826" priority="243"/>
  </conditionalFormatting>
  <conditionalFormatting sqref="G432">
    <cfRule type="duplicateValues" dxfId="3825" priority="242"/>
  </conditionalFormatting>
  <conditionalFormatting sqref="G432">
    <cfRule type="duplicateValues" dxfId="3824" priority="241"/>
  </conditionalFormatting>
  <conditionalFormatting sqref="G432">
    <cfRule type="duplicateValues" dxfId="3823" priority="240"/>
  </conditionalFormatting>
  <conditionalFormatting sqref="G432">
    <cfRule type="duplicateValues" dxfId="3822" priority="239"/>
  </conditionalFormatting>
  <conditionalFormatting sqref="G432">
    <cfRule type="duplicateValues" dxfId="3821" priority="238"/>
  </conditionalFormatting>
  <conditionalFormatting sqref="G432">
    <cfRule type="duplicateValues" dxfId="3820" priority="237"/>
  </conditionalFormatting>
  <conditionalFormatting sqref="G432">
    <cfRule type="duplicateValues" dxfId="3819" priority="236"/>
  </conditionalFormatting>
  <conditionalFormatting sqref="G432">
    <cfRule type="duplicateValues" dxfId="3818" priority="235"/>
  </conditionalFormatting>
  <conditionalFormatting sqref="G432">
    <cfRule type="duplicateValues" dxfId="3817" priority="234"/>
  </conditionalFormatting>
  <conditionalFormatting sqref="G432">
    <cfRule type="duplicateValues" dxfId="3816" priority="233"/>
  </conditionalFormatting>
  <conditionalFormatting sqref="G432">
    <cfRule type="duplicateValues" dxfId="3815" priority="232"/>
  </conditionalFormatting>
  <conditionalFormatting sqref="G432">
    <cfRule type="duplicateValues" dxfId="3814" priority="231"/>
  </conditionalFormatting>
  <conditionalFormatting sqref="G432">
    <cfRule type="duplicateValues" dxfId="3813" priority="230"/>
  </conditionalFormatting>
  <conditionalFormatting sqref="G432">
    <cfRule type="duplicateValues" dxfId="3812" priority="229"/>
  </conditionalFormatting>
  <conditionalFormatting sqref="G432">
    <cfRule type="duplicateValues" dxfId="3811" priority="228"/>
  </conditionalFormatting>
  <conditionalFormatting sqref="G432">
    <cfRule type="duplicateValues" dxfId="3810" priority="227"/>
  </conditionalFormatting>
  <conditionalFormatting sqref="G432">
    <cfRule type="duplicateValues" dxfId="3809" priority="226"/>
  </conditionalFormatting>
  <conditionalFormatting sqref="G432">
    <cfRule type="duplicateValues" dxfId="3808" priority="225"/>
  </conditionalFormatting>
  <conditionalFormatting sqref="G432">
    <cfRule type="duplicateValues" dxfId="3807" priority="224"/>
  </conditionalFormatting>
  <conditionalFormatting sqref="G432">
    <cfRule type="duplicateValues" dxfId="3806" priority="223"/>
  </conditionalFormatting>
  <conditionalFormatting sqref="G432">
    <cfRule type="duplicateValues" dxfId="3805" priority="222"/>
  </conditionalFormatting>
  <conditionalFormatting sqref="G432">
    <cfRule type="duplicateValues" dxfId="3804" priority="221"/>
  </conditionalFormatting>
  <conditionalFormatting sqref="G432">
    <cfRule type="duplicateValues" dxfId="3803" priority="220"/>
  </conditionalFormatting>
  <conditionalFormatting sqref="G432">
    <cfRule type="duplicateValues" dxfId="3802" priority="219"/>
  </conditionalFormatting>
  <conditionalFormatting sqref="G432">
    <cfRule type="duplicateValues" dxfId="3801" priority="218"/>
  </conditionalFormatting>
  <conditionalFormatting sqref="G432">
    <cfRule type="duplicateValues" dxfId="3800" priority="217"/>
  </conditionalFormatting>
  <conditionalFormatting sqref="G432">
    <cfRule type="duplicateValues" dxfId="3799" priority="216"/>
  </conditionalFormatting>
  <conditionalFormatting sqref="G432">
    <cfRule type="duplicateValues" dxfId="3798" priority="215"/>
  </conditionalFormatting>
  <conditionalFormatting sqref="G432">
    <cfRule type="duplicateValues" dxfId="3797" priority="214"/>
  </conditionalFormatting>
  <conditionalFormatting sqref="G432">
    <cfRule type="duplicateValues" dxfId="3796" priority="213"/>
  </conditionalFormatting>
  <conditionalFormatting sqref="G432">
    <cfRule type="duplicateValues" dxfId="3795" priority="212"/>
  </conditionalFormatting>
  <conditionalFormatting sqref="G433">
    <cfRule type="duplicateValues" dxfId="3794" priority="211"/>
  </conditionalFormatting>
  <conditionalFormatting sqref="G431">
    <cfRule type="duplicateValues" dxfId="3793" priority="210"/>
  </conditionalFormatting>
  <conditionalFormatting sqref="G431">
    <cfRule type="duplicateValues" dxfId="3792" priority="209"/>
  </conditionalFormatting>
  <conditionalFormatting sqref="G431">
    <cfRule type="duplicateValues" dxfId="3791" priority="208"/>
  </conditionalFormatting>
  <conditionalFormatting sqref="G431">
    <cfRule type="duplicateValues" dxfId="3790" priority="207"/>
  </conditionalFormatting>
  <conditionalFormatting sqref="G431">
    <cfRule type="duplicateValues" dxfId="3789" priority="206"/>
  </conditionalFormatting>
  <conditionalFormatting sqref="G431">
    <cfRule type="duplicateValues" dxfId="3788" priority="205"/>
  </conditionalFormatting>
  <conditionalFormatting sqref="G431">
    <cfRule type="duplicateValues" dxfId="3787" priority="204"/>
  </conditionalFormatting>
  <conditionalFormatting sqref="G431">
    <cfRule type="duplicateValues" dxfId="3786" priority="203"/>
  </conditionalFormatting>
  <conditionalFormatting sqref="G431">
    <cfRule type="duplicateValues" dxfId="3785" priority="202"/>
  </conditionalFormatting>
  <conditionalFormatting sqref="G431">
    <cfRule type="duplicateValues" dxfId="3784" priority="201"/>
  </conditionalFormatting>
  <conditionalFormatting sqref="G431">
    <cfRule type="duplicateValues" dxfId="3783" priority="200"/>
  </conditionalFormatting>
  <conditionalFormatting sqref="G431">
    <cfRule type="duplicateValues" dxfId="3782" priority="199"/>
  </conditionalFormatting>
  <conditionalFormatting sqref="G431">
    <cfRule type="duplicateValues" dxfId="3781" priority="198"/>
  </conditionalFormatting>
  <conditionalFormatting sqref="G431">
    <cfRule type="duplicateValues" dxfId="3780" priority="197"/>
  </conditionalFormatting>
  <conditionalFormatting sqref="G431">
    <cfRule type="duplicateValues" dxfId="3779" priority="196"/>
  </conditionalFormatting>
  <conditionalFormatting sqref="G431">
    <cfRule type="duplicateValues" dxfId="3778" priority="195"/>
  </conditionalFormatting>
  <conditionalFormatting sqref="G431">
    <cfRule type="duplicateValues" dxfId="3777" priority="194"/>
  </conditionalFormatting>
  <conditionalFormatting sqref="G431">
    <cfRule type="duplicateValues" dxfId="3776" priority="193"/>
  </conditionalFormatting>
  <conditionalFormatting sqref="G431">
    <cfRule type="duplicateValues" dxfId="3775" priority="192"/>
  </conditionalFormatting>
  <conditionalFormatting sqref="G431">
    <cfRule type="duplicateValues" dxfId="3774" priority="191"/>
  </conditionalFormatting>
  <conditionalFormatting sqref="G431">
    <cfRule type="duplicateValues" dxfId="3773" priority="190"/>
  </conditionalFormatting>
  <conditionalFormatting sqref="G431">
    <cfRule type="duplicateValues" dxfId="3772" priority="189"/>
  </conditionalFormatting>
  <conditionalFormatting sqref="G431">
    <cfRule type="duplicateValues" dxfId="3771" priority="188"/>
  </conditionalFormatting>
  <conditionalFormatting sqref="G431">
    <cfRule type="duplicateValues" dxfId="3770" priority="187"/>
  </conditionalFormatting>
  <conditionalFormatting sqref="G431">
    <cfRule type="duplicateValues" dxfId="3769" priority="186"/>
  </conditionalFormatting>
  <conditionalFormatting sqref="G431">
    <cfRule type="duplicateValues" dxfId="3768" priority="185"/>
  </conditionalFormatting>
  <conditionalFormatting sqref="G431">
    <cfRule type="duplicateValues" dxfId="3767" priority="184"/>
  </conditionalFormatting>
  <conditionalFormatting sqref="G431">
    <cfRule type="duplicateValues" dxfId="3766" priority="183"/>
  </conditionalFormatting>
  <conditionalFormatting sqref="G431">
    <cfRule type="duplicateValues" dxfId="3765" priority="182"/>
  </conditionalFormatting>
  <conditionalFormatting sqref="G431">
    <cfRule type="duplicateValues" dxfId="3764" priority="181"/>
  </conditionalFormatting>
  <conditionalFormatting sqref="G431">
    <cfRule type="duplicateValues" dxfId="3763" priority="180"/>
  </conditionalFormatting>
  <conditionalFormatting sqref="G431">
    <cfRule type="duplicateValues" dxfId="3762" priority="179"/>
  </conditionalFormatting>
  <conditionalFormatting sqref="G431">
    <cfRule type="duplicateValues" dxfId="3761" priority="178"/>
  </conditionalFormatting>
  <conditionalFormatting sqref="G431">
    <cfRule type="duplicateValues" dxfId="3760" priority="177"/>
  </conditionalFormatting>
  <conditionalFormatting sqref="G431">
    <cfRule type="duplicateValues" dxfId="3759" priority="176"/>
  </conditionalFormatting>
  <conditionalFormatting sqref="G431">
    <cfRule type="duplicateValues" dxfId="3758" priority="175"/>
  </conditionalFormatting>
  <conditionalFormatting sqref="G431">
    <cfRule type="duplicateValues" dxfId="3757" priority="174"/>
  </conditionalFormatting>
  <conditionalFormatting sqref="G431">
    <cfRule type="duplicateValues" dxfId="3756" priority="173"/>
  </conditionalFormatting>
  <conditionalFormatting sqref="G431">
    <cfRule type="duplicateValues" dxfId="3755" priority="172"/>
  </conditionalFormatting>
  <conditionalFormatting sqref="G431">
    <cfRule type="duplicateValues" dxfId="3754" priority="171"/>
  </conditionalFormatting>
  <conditionalFormatting sqref="G431">
    <cfRule type="duplicateValues" dxfId="3753" priority="170"/>
  </conditionalFormatting>
  <conditionalFormatting sqref="G431">
    <cfRule type="duplicateValues" dxfId="3752" priority="169"/>
  </conditionalFormatting>
  <conditionalFormatting sqref="G431">
    <cfRule type="duplicateValues" dxfId="3751" priority="168"/>
  </conditionalFormatting>
  <conditionalFormatting sqref="G431">
    <cfRule type="duplicateValues" dxfId="3750" priority="167"/>
  </conditionalFormatting>
  <conditionalFormatting sqref="G431">
    <cfRule type="duplicateValues" dxfId="3749" priority="166"/>
  </conditionalFormatting>
  <conditionalFormatting sqref="G431">
    <cfRule type="duplicateValues" dxfId="3748" priority="165"/>
  </conditionalFormatting>
  <conditionalFormatting sqref="G431">
    <cfRule type="duplicateValues" dxfId="3747" priority="164"/>
  </conditionalFormatting>
  <conditionalFormatting sqref="G431">
    <cfRule type="duplicateValues" dxfId="3746" priority="163"/>
  </conditionalFormatting>
  <conditionalFormatting sqref="G431">
    <cfRule type="duplicateValues" dxfId="3745" priority="162"/>
  </conditionalFormatting>
  <conditionalFormatting sqref="G431">
    <cfRule type="duplicateValues" dxfId="3744" priority="161"/>
  </conditionalFormatting>
  <conditionalFormatting sqref="G431">
    <cfRule type="duplicateValues" dxfId="3743" priority="160"/>
  </conditionalFormatting>
  <conditionalFormatting sqref="G431">
    <cfRule type="duplicateValues" dxfId="3742" priority="159"/>
  </conditionalFormatting>
  <conditionalFormatting sqref="G431">
    <cfRule type="duplicateValues" dxfId="3741" priority="158"/>
  </conditionalFormatting>
  <conditionalFormatting sqref="G431">
    <cfRule type="duplicateValues" dxfId="3740" priority="157"/>
  </conditionalFormatting>
  <conditionalFormatting sqref="G431">
    <cfRule type="duplicateValues" dxfId="3739" priority="156"/>
  </conditionalFormatting>
  <conditionalFormatting sqref="G431">
    <cfRule type="duplicateValues" dxfId="3738" priority="155"/>
  </conditionalFormatting>
  <conditionalFormatting sqref="G431">
    <cfRule type="duplicateValues" dxfId="3737" priority="154"/>
  </conditionalFormatting>
  <conditionalFormatting sqref="G431">
    <cfRule type="duplicateValues" dxfId="3736" priority="153"/>
  </conditionalFormatting>
  <conditionalFormatting sqref="G431">
    <cfRule type="duplicateValues" dxfId="3735" priority="152"/>
  </conditionalFormatting>
  <conditionalFormatting sqref="G431">
    <cfRule type="duplicateValues" dxfId="3734" priority="151"/>
  </conditionalFormatting>
  <conditionalFormatting sqref="G431">
    <cfRule type="duplicateValues" dxfId="3733" priority="150"/>
  </conditionalFormatting>
  <conditionalFormatting sqref="G431">
    <cfRule type="duplicateValues" dxfId="3732" priority="149"/>
  </conditionalFormatting>
  <conditionalFormatting sqref="G431">
    <cfRule type="duplicateValues" dxfId="3731" priority="148"/>
  </conditionalFormatting>
  <conditionalFormatting sqref="G431">
    <cfRule type="duplicateValues" dxfId="3730" priority="147"/>
  </conditionalFormatting>
  <conditionalFormatting sqref="G431">
    <cfRule type="duplicateValues" dxfId="3729" priority="146"/>
  </conditionalFormatting>
  <conditionalFormatting sqref="G431">
    <cfRule type="duplicateValues" dxfId="3728" priority="145"/>
  </conditionalFormatting>
  <conditionalFormatting sqref="G431">
    <cfRule type="duplicateValues" dxfId="3727" priority="144"/>
  </conditionalFormatting>
  <conditionalFormatting sqref="G431">
    <cfRule type="duplicateValues" dxfId="3726" priority="143"/>
  </conditionalFormatting>
  <conditionalFormatting sqref="G431">
    <cfRule type="duplicateValues" dxfId="3725" priority="142"/>
  </conditionalFormatting>
  <conditionalFormatting sqref="G432">
    <cfRule type="duplicateValues" dxfId="3724" priority="141"/>
  </conditionalFormatting>
  <conditionalFormatting sqref="G431">
    <cfRule type="duplicateValues" dxfId="3723" priority="140"/>
  </conditionalFormatting>
  <conditionalFormatting sqref="G431">
    <cfRule type="duplicateValues" dxfId="3722" priority="139"/>
  </conditionalFormatting>
  <conditionalFormatting sqref="G431">
    <cfRule type="duplicateValues" dxfId="3721" priority="138"/>
  </conditionalFormatting>
  <conditionalFormatting sqref="G431">
    <cfRule type="duplicateValues" dxfId="3720" priority="137"/>
  </conditionalFormatting>
  <conditionalFormatting sqref="G431">
    <cfRule type="duplicateValues" dxfId="3719" priority="136"/>
  </conditionalFormatting>
  <conditionalFormatting sqref="G431">
    <cfRule type="duplicateValues" dxfId="3718" priority="135"/>
  </conditionalFormatting>
  <conditionalFormatting sqref="G431">
    <cfRule type="duplicateValues" dxfId="3717" priority="134"/>
  </conditionalFormatting>
  <conditionalFormatting sqref="G431">
    <cfRule type="duplicateValues" dxfId="3716" priority="133"/>
  </conditionalFormatting>
  <conditionalFormatting sqref="G431">
    <cfRule type="duplicateValues" dxfId="3715" priority="132"/>
  </conditionalFormatting>
  <conditionalFormatting sqref="G431">
    <cfRule type="duplicateValues" dxfId="3714" priority="131"/>
  </conditionalFormatting>
  <conditionalFormatting sqref="G431">
    <cfRule type="duplicateValues" dxfId="3713" priority="130"/>
  </conditionalFormatting>
  <conditionalFormatting sqref="G431">
    <cfRule type="duplicateValues" dxfId="3712" priority="129"/>
  </conditionalFormatting>
  <conditionalFormatting sqref="G431">
    <cfRule type="duplicateValues" dxfId="3711" priority="128"/>
  </conditionalFormatting>
  <conditionalFormatting sqref="G431">
    <cfRule type="duplicateValues" dxfId="3710" priority="127"/>
  </conditionalFormatting>
  <conditionalFormatting sqref="G431">
    <cfRule type="duplicateValues" dxfId="3709" priority="126"/>
  </conditionalFormatting>
  <conditionalFormatting sqref="G431">
    <cfRule type="duplicateValues" dxfId="3708" priority="125"/>
  </conditionalFormatting>
  <conditionalFormatting sqref="G431">
    <cfRule type="duplicateValues" dxfId="3707" priority="124"/>
  </conditionalFormatting>
  <conditionalFormatting sqref="G431">
    <cfRule type="duplicateValues" dxfId="3706" priority="123"/>
  </conditionalFormatting>
  <conditionalFormatting sqref="G431">
    <cfRule type="duplicateValues" dxfId="3705" priority="122"/>
  </conditionalFormatting>
  <conditionalFormatting sqref="G431">
    <cfRule type="duplicateValues" dxfId="3704" priority="121"/>
  </conditionalFormatting>
  <conditionalFormatting sqref="G431">
    <cfRule type="duplicateValues" dxfId="3703" priority="120"/>
  </conditionalFormatting>
  <conditionalFormatting sqref="G431">
    <cfRule type="duplicateValues" dxfId="3702" priority="119"/>
  </conditionalFormatting>
  <conditionalFormatting sqref="G431">
    <cfRule type="duplicateValues" dxfId="3701" priority="118"/>
  </conditionalFormatting>
  <conditionalFormatting sqref="G431">
    <cfRule type="duplicateValues" dxfId="3700" priority="117"/>
  </conditionalFormatting>
  <conditionalFormatting sqref="G431">
    <cfRule type="duplicateValues" dxfId="3699" priority="116"/>
  </conditionalFormatting>
  <conditionalFormatting sqref="G431">
    <cfRule type="duplicateValues" dxfId="3698" priority="115"/>
  </conditionalFormatting>
  <conditionalFormatting sqref="G431">
    <cfRule type="duplicateValues" dxfId="3697" priority="114"/>
  </conditionalFormatting>
  <conditionalFormatting sqref="G431">
    <cfRule type="duplicateValues" dxfId="3696" priority="113"/>
  </conditionalFormatting>
  <conditionalFormatting sqref="G431">
    <cfRule type="duplicateValues" dxfId="3695" priority="112"/>
  </conditionalFormatting>
  <conditionalFormatting sqref="G431">
    <cfRule type="duplicateValues" dxfId="3694" priority="111"/>
  </conditionalFormatting>
  <conditionalFormatting sqref="G431">
    <cfRule type="duplicateValues" dxfId="3693" priority="110"/>
  </conditionalFormatting>
  <conditionalFormatting sqref="G431">
    <cfRule type="duplicateValues" dxfId="3692" priority="109"/>
  </conditionalFormatting>
  <conditionalFormatting sqref="G431">
    <cfRule type="duplicateValues" dxfId="3691" priority="108"/>
  </conditionalFormatting>
  <conditionalFormatting sqref="G431">
    <cfRule type="duplicateValues" dxfId="3690" priority="107"/>
  </conditionalFormatting>
  <conditionalFormatting sqref="G431">
    <cfRule type="duplicateValues" dxfId="3689" priority="106"/>
  </conditionalFormatting>
  <conditionalFormatting sqref="G431">
    <cfRule type="duplicateValues" dxfId="3688" priority="105"/>
  </conditionalFormatting>
  <conditionalFormatting sqref="G431">
    <cfRule type="duplicateValues" dxfId="3687" priority="104"/>
  </conditionalFormatting>
  <conditionalFormatting sqref="G431">
    <cfRule type="duplicateValues" dxfId="3686" priority="103"/>
  </conditionalFormatting>
  <conditionalFormatting sqref="G431">
    <cfRule type="duplicateValues" dxfId="3685" priority="102"/>
  </conditionalFormatting>
  <conditionalFormatting sqref="G431">
    <cfRule type="duplicateValues" dxfId="3684" priority="101"/>
  </conditionalFormatting>
  <conditionalFormatting sqref="G431">
    <cfRule type="duplicateValues" dxfId="3683" priority="100"/>
  </conditionalFormatting>
  <conditionalFormatting sqref="G431">
    <cfRule type="duplicateValues" dxfId="3682" priority="99"/>
  </conditionalFormatting>
  <conditionalFormatting sqref="G431">
    <cfRule type="duplicateValues" dxfId="3681" priority="98"/>
  </conditionalFormatting>
  <conditionalFormatting sqref="G431">
    <cfRule type="duplicateValues" dxfId="3680" priority="97"/>
  </conditionalFormatting>
  <conditionalFormatting sqref="G431">
    <cfRule type="duplicateValues" dxfId="3679" priority="96"/>
  </conditionalFormatting>
  <conditionalFormatting sqref="G431">
    <cfRule type="duplicateValues" dxfId="3678" priority="95"/>
  </conditionalFormatting>
  <conditionalFormatting sqref="G431">
    <cfRule type="duplicateValues" dxfId="3677" priority="94"/>
  </conditionalFormatting>
  <conditionalFormatting sqref="G431">
    <cfRule type="duplicateValues" dxfId="3676" priority="93"/>
  </conditionalFormatting>
  <conditionalFormatting sqref="G431">
    <cfRule type="duplicateValues" dxfId="3675" priority="92"/>
  </conditionalFormatting>
  <conditionalFormatting sqref="G431">
    <cfRule type="duplicateValues" dxfId="3674" priority="91"/>
  </conditionalFormatting>
  <conditionalFormatting sqref="G431">
    <cfRule type="duplicateValues" dxfId="3673" priority="90"/>
  </conditionalFormatting>
  <conditionalFormatting sqref="G431">
    <cfRule type="duplicateValues" dxfId="3672" priority="89"/>
  </conditionalFormatting>
  <conditionalFormatting sqref="G431">
    <cfRule type="duplicateValues" dxfId="3671" priority="88"/>
  </conditionalFormatting>
  <conditionalFormatting sqref="G431">
    <cfRule type="duplicateValues" dxfId="3670" priority="87"/>
  </conditionalFormatting>
  <conditionalFormatting sqref="G431">
    <cfRule type="duplicateValues" dxfId="3669" priority="86"/>
  </conditionalFormatting>
  <conditionalFormatting sqref="G431">
    <cfRule type="duplicateValues" dxfId="3668" priority="85"/>
  </conditionalFormatting>
  <conditionalFormatting sqref="G431">
    <cfRule type="duplicateValues" dxfId="3667" priority="84"/>
  </conditionalFormatting>
  <conditionalFormatting sqref="G431">
    <cfRule type="duplicateValues" dxfId="3666" priority="83"/>
  </conditionalFormatting>
  <conditionalFormatting sqref="G431">
    <cfRule type="duplicateValues" dxfId="3665" priority="82"/>
  </conditionalFormatting>
  <conditionalFormatting sqref="G431">
    <cfRule type="duplicateValues" dxfId="3664" priority="81"/>
  </conditionalFormatting>
  <conditionalFormatting sqref="G431">
    <cfRule type="duplicateValues" dxfId="3663" priority="80"/>
  </conditionalFormatting>
  <conditionalFormatting sqref="G431">
    <cfRule type="duplicateValues" dxfId="3662" priority="79"/>
  </conditionalFormatting>
  <conditionalFormatting sqref="G431">
    <cfRule type="duplicateValues" dxfId="3661" priority="78"/>
  </conditionalFormatting>
  <conditionalFormatting sqref="G431">
    <cfRule type="duplicateValues" dxfId="3660" priority="77"/>
  </conditionalFormatting>
  <conditionalFormatting sqref="G431">
    <cfRule type="duplicateValues" dxfId="3659" priority="76"/>
  </conditionalFormatting>
  <conditionalFormatting sqref="G431">
    <cfRule type="duplicateValues" dxfId="3658" priority="75"/>
  </conditionalFormatting>
  <conditionalFormatting sqref="G431">
    <cfRule type="duplicateValues" dxfId="3657" priority="74"/>
  </conditionalFormatting>
  <conditionalFormatting sqref="G431">
    <cfRule type="duplicateValues" dxfId="3656" priority="73"/>
  </conditionalFormatting>
  <conditionalFormatting sqref="G431">
    <cfRule type="duplicateValues" dxfId="3655" priority="72"/>
  </conditionalFormatting>
  <conditionalFormatting sqref="G432">
    <cfRule type="duplicateValues" dxfId="3654" priority="71"/>
  </conditionalFormatting>
  <conditionalFormatting sqref="G430">
    <cfRule type="duplicateValues" dxfId="3653" priority="70"/>
  </conditionalFormatting>
  <conditionalFormatting sqref="G430">
    <cfRule type="duplicateValues" dxfId="3652" priority="69"/>
  </conditionalFormatting>
  <conditionalFormatting sqref="G430">
    <cfRule type="duplicateValues" dxfId="3651" priority="68"/>
  </conditionalFormatting>
  <conditionalFormatting sqref="G430">
    <cfRule type="duplicateValues" dxfId="3650" priority="67"/>
  </conditionalFormatting>
  <conditionalFormatting sqref="G430">
    <cfRule type="duplicateValues" dxfId="3649" priority="66"/>
  </conditionalFormatting>
  <conditionalFormatting sqref="G430">
    <cfRule type="duplicateValues" dxfId="3648" priority="65"/>
  </conditionalFormatting>
  <conditionalFormatting sqref="G430">
    <cfRule type="duplicateValues" dxfId="3647" priority="64"/>
  </conditionalFormatting>
  <conditionalFormatting sqref="G430">
    <cfRule type="duplicateValues" dxfId="3646" priority="63"/>
  </conditionalFormatting>
  <conditionalFormatting sqref="G430">
    <cfRule type="duplicateValues" dxfId="3645" priority="62"/>
  </conditionalFormatting>
  <conditionalFormatting sqref="G430">
    <cfRule type="duplicateValues" dxfId="3644" priority="61"/>
  </conditionalFormatting>
  <conditionalFormatting sqref="G430">
    <cfRule type="duplicateValues" dxfId="3643" priority="60"/>
  </conditionalFormatting>
  <conditionalFormatting sqref="G430">
    <cfRule type="duplicateValues" dxfId="3642" priority="59"/>
  </conditionalFormatting>
  <conditionalFormatting sqref="G430">
    <cfRule type="duplicateValues" dxfId="3641" priority="58"/>
  </conditionalFormatting>
  <conditionalFormatting sqref="G430">
    <cfRule type="duplicateValues" dxfId="3640" priority="57"/>
  </conditionalFormatting>
  <conditionalFormatting sqref="G430">
    <cfRule type="duplicateValues" dxfId="3639" priority="56"/>
  </conditionalFormatting>
  <conditionalFormatting sqref="G430">
    <cfRule type="duplicateValues" dxfId="3638" priority="55"/>
  </conditionalFormatting>
  <conditionalFormatting sqref="G430">
    <cfRule type="duplicateValues" dxfId="3637" priority="54"/>
  </conditionalFormatting>
  <conditionalFormatting sqref="G430">
    <cfRule type="duplicateValues" dxfId="3636" priority="53"/>
  </conditionalFormatting>
  <conditionalFormatting sqref="G430">
    <cfRule type="duplicateValues" dxfId="3635" priority="52"/>
  </conditionalFormatting>
  <conditionalFormatting sqref="G430">
    <cfRule type="duplicateValues" dxfId="3634" priority="51"/>
  </conditionalFormatting>
  <conditionalFormatting sqref="G430">
    <cfRule type="duplicateValues" dxfId="3633" priority="50"/>
  </conditionalFormatting>
  <conditionalFormatting sqref="G430">
    <cfRule type="duplicateValues" dxfId="3632" priority="49"/>
  </conditionalFormatting>
  <conditionalFormatting sqref="G430">
    <cfRule type="duplicateValues" dxfId="3631" priority="48"/>
  </conditionalFormatting>
  <conditionalFormatting sqref="G430">
    <cfRule type="duplicateValues" dxfId="3630" priority="47"/>
  </conditionalFormatting>
  <conditionalFormatting sqref="G430">
    <cfRule type="duplicateValues" dxfId="3629" priority="46"/>
  </conditionalFormatting>
  <conditionalFormatting sqref="G430">
    <cfRule type="duplicateValues" dxfId="3628" priority="45"/>
  </conditionalFormatting>
  <conditionalFormatting sqref="G430">
    <cfRule type="duplicateValues" dxfId="3627" priority="44"/>
  </conditionalFormatting>
  <conditionalFormatting sqref="G430">
    <cfRule type="duplicateValues" dxfId="3626" priority="43"/>
  </conditionalFormatting>
  <conditionalFormatting sqref="G430">
    <cfRule type="duplicateValues" dxfId="3625" priority="42"/>
  </conditionalFormatting>
  <conditionalFormatting sqref="G430">
    <cfRule type="duplicateValues" dxfId="3624" priority="41"/>
  </conditionalFormatting>
  <conditionalFormatting sqref="G430">
    <cfRule type="duplicateValues" dxfId="3623" priority="40"/>
  </conditionalFormatting>
  <conditionalFormatting sqref="G430">
    <cfRule type="duplicateValues" dxfId="3622" priority="39"/>
  </conditionalFormatting>
  <conditionalFormatting sqref="G430">
    <cfRule type="duplicateValues" dxfId="3621" priority="38"/>
  </conditionalFormatting>
  <conditionalFormatting sqref="G430">
    <cfRule type="duplicateValues" dxfId="3620" priority="37"/>
  </conditionalFormatting>
  <conditionalFormatting sqref="G430">
    <cfRule type="duplicateValues" dxfId="3619" priority="36"/>
  </conditionalFormatting>
  <conditionalFormatting sqref="G430">
    <cfRule type="duplicateValues" dxfId="3618" priority="35"/>
  </conditionalFormatting>
  <conditionalFormatting sqref="G430">
    <cfRule type="duplicateValues" dxfId="3617" priority="34"/>
  </conditionalFormatting>
  <conditionalFormatting sqref="G430">
    <cfRule type="duplicateValues" dxfId="3616" priority="33"/>
  </conditionalFormatting>
  <conditionalFormatting sqref="G430">
    <cfRule type="duplicateValues" dxfId="3615" priority="32"/>
  </conditionalFormatting>
  <conditionalFormatting sqref="G430">
    <cfRule type="duplicateValues" dxfId="3614" priority="31"/>
  </conditionalFormatting>
  <conditionalFormatting sqref="G430">
    <cfRule type="duplicateValues" dxfId="3613" priority="30"/>
  </conditionalFormatting>
  <conditionalFormatting sqref="G430">
    <cfRule type="duplicateValues" dxfId="3612" priority="29"/>
  </conditionalFormatting>
  <conditionalFormatting sqref="G430">
    <cfRule type="duplicateValues" dxfId="3611" priority="28"/>
  </conditionalFormatting>
  <conditionalFormatting sqref="G430">
    <cfRule type="duplicateValues" dxfId="3610" priority="27"/>
  </conditionalFormatting>
  <conditionalFormatting sqref="G430">
    <cfRule type="duplicateValues" dxfId="3609" priority="26"/>
  </conditionalFormatting>
  <conditionalFormatting sqref="G430">
    <cfRule type="duplicateValues" dxfId="3608" priority="25"/>
  </conditionalFormatting>
  <conditionalFormatting sqref="G430">
    <cfRule type="duplicateValues" dxfId="3607" priority="24"/>
  </conditionalFormatting>
  <conditionalFormatting sqref="G430">
    <cfRule type="duplicateValues" dxfId="3606" priority="23"/>
  </conditionalFormatting>
  <conditionalFormatting sqref="G430">
    <cfRule type="duplicateValues" dxfId="3605" priority="22"/>
  </conditionalFormatting>
  <conditionalFormatting sqref="G430">
    <cfRule type="duplicateValues" dxfId="3604" priority="21"/>
  </conditionalFormatting>
  <conditionalFormatting sqref="G430">
    <cfRule type="duplicateValues" dxfId="3603" priority="20"/>
  </conditionalFormatting>
  <conditionalFormatting sqref="G430">
    <cfRule type="duplicateValues" dxfId="3602" priority="19"/>
  </conditionalFormatting>
  <conditionalFormatting sqref="G430">
    <cfRule type="duplicateValues" dxfId="3601" priority="18"/>
  </conditionalFormatting>
  <conditionalFormatting sqref="G430">
    <cfRule type="duplicateValues" dxfId="3600" priority="17"/>
  </conditionalFormatting>
  <conditionalFormatting sqref="G430">
    <cfRule type="duplicateValues" dxfId="3599" priority="16"/>
  </conditionalFormatting>
  <conditionalFormatting sqref="G430">
    <cfRule type="duplicateValues" dxfId="3598" priority="15"/>
  </conditionalFormatting>
  <conditionalFormatting sqref="G430">
    <cfRule type="duplicateValues" dxfId="3597" priority="14"/>
  </conditionalFormatting>
  <conditionalFormatting sqref="G430">
    <cfRule type="duplicateValues" dxfId="3596" priority="13"/>
  </conditionalFormatting>
  <conditionalFormatting sqref="G430">
    <cfRule type="duplicateValues" dxfId="3595" priority="12"/>
  </conditionalFormatting>
  <conditionalFormatting sqref="G430">
    <cfRule type="duplicateValues" dxfId="3594" priority="11"/>
  </conditionalFormatting>
  <conditionalFormatting sqref="G430">
    <cfRule type="duplicateValues" dxfId="3593" priority="10"/>
  </conditionalFormatting>
  <conditionalFormatting sqref="G430">
    <cfRule type="duplicateValues" dxfId="3592" priority="9"/>
  </conditionalFormatting>
  <conditionalFormatting sqref="G430">
    <cfRule type="duplicateValues" dxfId="3591" priority="8"/>
  </conditionalFormatting>
  <conditionalFormatting sqref="G430">
    <cfRule type="duplicateValues" dxfId="3590" priority="7"/>
  </conditionalFormatting>
  <conditionalFormatting sqref="G430">
    <cfRule type="duplicateValues" dxfId="3589" priority="6"/>
  </conditionalFormatting>
  <conditionalFormatting sqref="G430">
    <cfRule type="duplicateValues" dxfId="3588" priority="5"/>
  </conditionalFormatting>
  <conditionalFormatting sqref="G430">
    <cfRule type="duplicateValues" dxfId="3587" priority="4"/>
  </conditionalFormatting>
  <conditionalFormatting sqref="G430">
    <cfRule type="duplicateValues" dxfId="3586" priority="3"/>
  </conditionalFormatting>
  <conditionalFormatting sqref="G430">
    <cfRule type="duplicateValues" dxfId="3585" priority="2"/>
  </conditionalFormatting>
  <conditionalFormatting sqref="G431">
    <cfRule type="duplicateValues" dxfId="3584" priority="1"/>
  </conditionalFormatting>
  <pageMargins left="0.7" right="0.2" top="0.75" bottom="0.75" header="0.3" footer="0.3"/>
  <pageSetup paperSize="9" scale="65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rgb="FF92D050"/>
  </sheetPr>
  <dimension ref="A1:Z46"/>
  <sheetViews>
    <sheetView zoomScaleNormal="100" workbookViewId="0">
      <selection activeCell="M18" sqref="M18"/>
    </sheetView>
  </sheetViews>
  <sheetFormatPr defaultColWidth="20.1640625" defaultRowHeight="12.75"/>
  <cols>
    <col min="1" max="1" width="5.83203125" style="84" customWidth="1"/>
    <col min="2" max="2" width="30" style="84" customWidth="1"/>
    <col min="3" max="3" width="8" style="84" bestFit="1" customWidth="1"/>
    <col min="4" max="4" width="8" style="84" customWidth="1"/>
    <col min="5" max="5" width="7.1640625" style="84" customWidth="1"/>
    <col min="6" max="7" width="19.6640625" style="84" customWidth="1"/>
    <col min="8" max="8" width="16" style="84" customWidth="1"/>
    <col min="9" max="10" width="13.33203125" style="84" customWidth="1"/>
    <col min="11" max="11" width="20.1640625" style="84" customWidth="1"/>
    <col min="12" max="12" width="44.83203125" style="84" customWidth="1"/>
    <col min="13" max="16384" width="20.1640625" style="84"/>
  </cols>
  <sheetData>
    <row r="1" spans="1:26" ht="7.5" customHeight="1"/>
    <row r="2" spans="1:26" s="72" customFormat="1" ht="21" customHeight="1">
      <c r="A2" s="751" t="s">
        <v>600</v>
      </c>
      <c r="B2" s="751"/>
      <c r="C2" s="751"/>
      <c r="D2" s="751"/>
      <c r="E2" s="751"/>
      <c r="F2" s="751"/>
      <c r="G2" s="819" t="s">
        <v>57</v>
      </c>
      <c r="H2" s="819"/>
      <c r="I2" s="819"/>
      <c r="J2" s="819"/>
    </row>
    <row r="3" spans="1:26" s="72" customFormat="1" ht="26.25" customHeight="1">
      <c r="A3" s="751" t="s">
        <v>1483</v>
      </c>
      <c r="B3" s="751"/>
      <c r="C3" s="751"/>
      <c r="D3" s="751"/>
      <c r="E3" s="751"/>
      <c r="F3" s="751"/>
      <c r="G3" s="820" t="s">
        <v>56</v>
      </c>
      <c r="H3" s="820"/>
      <c r="I3" s="820"/>
      <c r="J3" s="820"/>
    </row>
    <row r="4" spans="1:26" s="72" customFormat="1" ht="27.75" customHeight="1">
      <c r="A4" s="777" t="s">
        <v>66</v>
      </c>
      <c r="B4" s="777"/>
      <c r="C4" s="777"/>
      <c r="D4" s="777"/>
      <c r="E4" s="777"/>
      <c r="F4" s="777"/>
      <c r="G4" s="777"/>
      <c r="H4" s="777"/>
      <c r="I4" s="777"/>
      <c r="J4" s="777"/>
    </row>
    <row r="5" spans="1:26" ht="17.649999999999999" customHeight="1">
      <c r="A5" s="821" t="e">
        <f>VLOOKUP(F6,'XUAT - NVL'!$B$4:$P$905,3,0)</f>
        <v>#N/A</v>
      </c>
      <c r="B5" s="821"/>
      <c r="C5" s="821"/>
      <c r="D5" s="821"/>
      <c r="E5" s="821"/>
      <c r="F5" s="821"/>
      <c r="G5" s="821"/>
      <c r="H5" s="821"/>
      <c r="I5" s="821"/>
      <c r="J5" s="821"/>
    </row>
    <row r="6" spans="1:26" s="72" customFormat="1" ht="17.649999999999999" customHeight="1">
      <c r="A6" s="827"/>
      <c r="B6" s="827"/>
      <c r="D6" s="162"/>
      <c r="E6" s="433" t="s">
        <v>64</v>
      </c>
      <c r="F6" s="162" t="s">
        <v>1538</v>
      </c>
      <c r="G6" s="162"/>
      <c r="H6" s="162"/>
      <c r="I6" s="162"/>
      <c r="J6" s="162"/>
    </row>
    <row r="7" spans="1:26" ht="11.25" customHeight="1">
      <c r="A7" s="163"/>
      <c r="B7" s="163"/>
      <c r="C7" s="323"/>
      <c r="D7" s="163" t="s">
        <v>716</v>
      </c>
      <c r="E7" s="163"/>
      <c r="F7" s="163"/>
      <c r="G7" s="163"/>
      <c r="H7" s="434"/>
      <c r="I7" s="163"/>
      <c r="J7" s="163"/>
    </row>
    <row r="8" spans="1:26" ht="17.649999999999999" customHeight="1">
      <c r="A8" s="164" t="s">
        <v>63</v>
      </c>
      <c r="B8" s="165"/>
      <c r="C8" s="165" t="e">
        <f>+VLOOKUP($F$6,'XUAT - NVL'!$B$5:$P$905,5,0)</f>
        <v>#N/A</v>
      </c>
      <c r="D8" s="165"/>
      <c r="E8" s="165"/>
      <c r="F8" s="165"/>
      <c r="H8" s="165"/>
      <c r="I8" s="165"/>
      <c r="J8" s="165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</row>
    <row r="9" spans="1:26" ht="16.899999999999999" customHeight="1">
      <c r="A9" s="164" t="s">
        <v>62</v>
      </c>
      <c r="B9" s="165"/>
      <c r="C9" s="165" t="e">
        <f>+VLOOKUP($F$6,'XUAT - NVL'!$B$5:$P$905,4,0)</f>
        <v>#N/A</v>
      </c>
      <c r="D9" s="165"/>
      <c r="E9" s="165"/>
      <c r="F9" s="165"/>
      <c r="H9" s="165"/>
      <c r="I9" s="165"/>
      <c r="J9" s="165"/>
      <c r="L9" s="89"/>
      <c r="M9" s="89"/>
      <c r="N9" s="89"/>
      <c r="O9" s="89"/>
      <c r="P9" s="89"/>
      <c r="Q9" s="89"/>
      <c r="R9" s="89"/>
      <c r="S9" s="89"/>
      <c r="T9" s="89"/>
      <c r="U9" s="89"/>
      <c r="V9" s="89"/>
      <c r="W9" s="89"/>
      <c r="X9" s="89"/>
    </row>
    <row r="10" spans="1:26" ht="17.649999999999999" customHeight="1">
      <c r="A10" s="164" t="s">
        <v>61</v>
      </c>
      <c r="B10" s="165"/>
      <c r="C10" s="165" t="e">
        <f>+VLOOKUP($F$6,'XUAT - NVL'!$B$5:$P$905,14,0)</f>
        <v>#N/A</v>
      </c>
      <c r="D10" s="165"/>
      <c r="E10" s="165"/>
      <c r="F10" s="165"/>
      <c r="G10" s="165"/>
      <c r="H10" s="165"/>
      <c r="I10" s="165"/>
      <c r="J10" s="165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</row>
    <row r="11" spans="1:26" ht="15.75" customHeight="1">
      <c r="A11" s="166" t="s">
        <v>60</v>
      </c>
      <c r="B11" s="167"/>
      <c r="C11" s="833" t="e">
        <f>+VLOOKUP(F6,'XUAT - NVL'!$B$5:$P$905,2,0)</f>
        <v>#N/A</v>
      </c>
      <c r="D11" s="833"/>
      <c r="E11" s="833"/>
      <c r="F11" s="833"/>
      <c r="G11" s="167"/>
      <c r="H11" s="167"/>
      <c r="I11" s="822"/>
      <c r="J11" s="822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</row>
    <row r="12" spans="1:26" ht="8.25" customHeight="1">
      <c r="A12" s="101"/>
      <c r="B12" s="98"/>
      <c r="C12" s="322"/>
      <c r="D12" s="100"/>
      <c r="E12" s="100"/>
      <c r="F12" s="100"/>
      <c r="G12" s="98"/>
      <c r="H12" s="435"/>
      <c r="I12" s="100"/>
      <c r="J12" s="100"/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</row>
    <row r="13" spans="1:26" ht="24.75" customHeight="1">
      <c r="A13" s="823" t="s">
        <v>13</v>
      </c>
      <c r="B13" s="825" t="s">
        <v>51</v>
      </c>
      <c r="C13" s="828" t="s">
        <v>50</v>
      </c>
      <c r="D13" s="829"/>
      <c r="E13" s="825" t="s">
        <v>49</v>
      </c>
      <c r="F13" s="815" t="s">
        <v>48</v>
      </c>
      <c r="G13" s="832"/>
      <c r="H13" s="816"/>
      <c r="I13" s="823" t="s">
        <v>26</v>
      </c>
      <c r="J13" s="823" t="s">
        <v>27</v>
      </c>
      <c r="M13" s="835"/>
      <c r="Q13" s="98"/>
      <c r="R13" s="834"/>
      <c r="S13" s="834"/>
      <c r="T13" s="834"/>
      <c r="U13" s="834"/>
      <c r="V13" s="834"/>
      <c r="W13" s="834"/>
      <c r="X13" s="834"/>
      <c r="Y13" s="834"/>
      <c r="Z13" s="834"/>
    </row>
    <row r="14" spans="1:26" ht="24.75" customHeight="1">
      <c r="A14" s="824"/>
      <c r="B14" s="826"/>
      <c r="C14" s="830"/>
      <c r="D14" s="831"/>
      <c r="E14" s="826"/>
      <c r="F14" s="432" t="s">
        <v>679</v>
      </c>
      <c r="G14" s="432" t="s">
        <v>1274</v>
      </c>
      <c r="H14" s="432" t="s">
        <v>1275</v>
      </c>
      <c r="I14" s="824"/>
      <c r="J14" s="824"/>
      <c r="M14" s="835"/>
      <c r="Q14" s="98"/>
      <c r="R14" s="834"/>
      <c r="S14" s="834"/>
      <c r="T14" s="834"/>
      <c r="U14" s="834"/>
      <c r="V14" s="834"/>
      <c r="W14" s="834"/>
      <c r="X14" s="834"/>
      <c r="Y14" s="834"/>
      <c r="Z14" s="834"/>
    </row>
    <row r="15" spans="1:26" ht="17.649999999999999" customHeight="1">
      <c r="A15" s="97" t="s">
        <v>46</v>
      </c>
      <c r="B15" s="97" t="s">
        <v>45</v>
      </c>
      <c r="C15" s="815" t="s">
        <v>44</v>
      </c>
      <c r="D15" s="816"/>
      <c r="E15" s="97" t="s">
        <v>43</v>
      </c>
      <c r="F15" s="97" t="s">
        <v>39</v>
      </c>
      <c r="G15" s="97" t="s">
        <v>42</v>
      </c>
      <c r="H15" s="431">
        <v>3</v>
      </c>
      <c r="I15" s="97">
        <v>4</v>
      </c>
      <c r="J15" s="97">
        <v>5</v>
      </c>
      <c r="M15" s="336"/>
    </row>
    <row r="16" spans="1:26" s="225" customFormat="1" ht="30.75" customHeight="1">
      <c r="A16" s="95" t="str">
        <f>+IF(B16="","",COUNTA($B$16:B16))</f>
        <v/>
      </c>
      <c r="B16" s="223" t="str">
        <f>+IF($K16="","",INDEX('XUAT - NVL'!$I$5:$I$905,$K16))</f>
        <v/>
      </c>
      <c r="C16" s="817" t="str">
        <f>+IF($K16="","",INDEX('XUAT - NVL'!$G$5:$G$905,$K16))</f>
        <v/>
      </c>
      <c r="D16" s="818"/>
      <c r="E16" s="95" t="str">
        <f>IF($K16="","",INDEX('XUAT - NVL'!$J$5:$J$905,$K16))</f>
        <v/>
      </c>
      <c r="F16" s="94" t="str">
        <f>IF($K16="","",INDEX('XUAT - NVL'!$K$5:$K$905,$K16))</f>
        <v/>
      </c>
      <c r="G16" s="94" t="str">
        <f>IF($K16="","",INDEX('XUAT - NVL'!$L$5:$L$905,$K16))</f>
        <v/>
      </c>
      <c r="H16" s="450" t="str">
        <f t="shared" ref="H16:H28" si="0">IF(G16="","",1-F16/G16)</f>
        <v/>
      </c>
      <c r="I16" s="93"/>
      <c r="J16" s="92"/>
      <c r="K16" s="225" t="str">
        <f>+IF(TYPE(MATCH($F$6,'XUAT - NVL'!$B$5:$B$2804,0))=16,"",MATCH($F$6,'XUAT - NVL'!$B$5:$B$2804,0))</f>
        <v/>
      </c>
      <c r="L16" s="225" t="str">
        <f>+IF(B16&lt;&gt;"","in","")</f>
        <v/>
      </c>
    </row>
    <row r="17" spans="1:12" s="225" customFormat="1" ht="30.75" customHeight="1">
      <c r="A17" s="95" t="str">
        <f ca="1">+IF(B17="","",COUNTA($B$16:B17))</f>
        <v/>
      </c>
      <c r="B17" s="223" t="str">
        <f ca="1">+IF($K17="","",INDEX('XUAT - NVL'!$I$5:$I$905,$K17))</f>
        <v/>
      </c>
      <c r="C17" s="817" t="str">
        <f ca="1">+IF($K17="","",INDEX('XUAT - NVL'!$G$5:$G$905,$K17))</f>
        <v/>
      </c>
      <c r="D17" s="818"/>
      <c r="E17" s="95" t="str">
        <f ca="1">IF($K17="","",INDEX('XUAT - NVL'!$J$5:$J$905,$K17))</f>
        <v/>
      </c>
      <c r="F17" s="94" t="str">
        <f ca="1">IF($K17="","",INDEX('XUAT - NVL'!$K$5:$K$905,$K17))</f>
        <v/>
      </c>
      <c r="G17" s="94" t="str">
        <f ca="1">IF($K17="","",INDEX('XUAT - NVL'!$L$5:$L$905,$K17))</f>
        <v/>
      </c>
      <c r="H17" s="450" t="str">
        <f t="shared" ca="1" si="0"/>
        <v/>
      </c>
      <c r="I17" s="93"/>
      <c r="J17" s="92"/>
      <c r="K17" s="225" t="str">
        <f ca="1">+IF(K16="","",IF(TYPE(MATCH($F$6,OFFSET('XUAT - NVL'!$B$5,K16,0):'XUAT - NVL'!$B$3693,0)+K16)=16,"",MATCH($F$6,OFFSET('XUAT - NVL'!$B$5,K16,0):'XUAT - NVL'!$B$3693,0)+K16))</f>
        <v/>
      </c>
      <c r="L17" s="225" t="str">
        <f t="shared" ref="L17:L29" ca="1" si="1">+IF(B17&lt;&gt;"","in","")</f>
        <v/>
      </c>
    </row>
    <row r="18" spans="1:12" s="225" customFormat="1" ht="30.75" customHeight="1">
      <c r="A18" s="95" t="str">
        <f ca="1">+IF(B18="","",COUNTA($B$16:B18))</f>
        <v/>
      </c>
      <c r="B18" s="223" t="str">
        <f ca="1">+IF($K18="","",INDEX('XUAT - NVL'!$I$5:$I$905,$K18))</f>
        <v/>
      </c>
      <c r="C18" s="817" t="str">
        <f ca="1">+IF($K18="","",INDEX('XUAT - NVL'!$G$5:$G$905,$K18))</f>
        <v/>
      </c>
      <c r="D18" s="818"/>
      <c r="E18" s="95" t="str">
        <f ca="1">IF($K18="","",INDEX('XUAT - NVL'!$J$5:$J$905,$K18))</f>
        <v/>
      </c>
      <c r="F18" s="94" t="str">
        <f ca="1">IF($K18="","",INDEX('XUAT - NVL'!$K$5:$K$905,$K18))</f>
        <v/>
      </c>
      <c r="G18" s="94" t="str">
        <f ca="1">IF($K18="","",INDEX('XUAT - NVL'!$L$5:$L$905,$K18))</f>
        <v/>
      </c>
      <c r="H18" s="450" t="str">
        <f t="shared" ca="1" si="0"/>
        <v/>
      </c>
      <c r="I18" s="93"/>
      <c r="J18" s="92"/>
      <c r="K18" s="225" t="str">
        <f ca="1">+IF(K17="","",IF(TYPE(MATCH($F$6,OFFSET('XUAT - NVL'!$B$5,K17,0):'XUAT - NVL'!$B$3693,0)+K17)=16,"",MATCH($F$6,OFFSET('XUAT - NVL'!$B$5,K17,0):'XUAT - NVL'!$B$3693,0)+K17))</f>
        <v/>
      </c>
      <c r="L18" s="225" t="str">
        <f t="shared" ca="1" si="1"/>
        <v/>
      </c>
    </row>
    <row r="19" spans="1:12" s="225" customFormat="1" ht="30.75" customHeight="1">
      <c r="A19" s="95" t="str">
        <f ca="1">+IF(B19="","",COUNTA($B$16:B19))</f>
        <v/>
      </c>
      <c r="B19" s="223" t="str">
        <f ca="1">+IF($K19="","",INDEX('XUAT - NVL'!$I$5:$I$905,$K19))</f>
        <v/>
      </c>
      <c r="C19" s="817" t="str">
        <f ca="1">+IF($K19="","",INDEX('XUAT - NVL'!$G$5:$G$905,$K19))</f>
        <v/>
      </c>
      <c r="D19" s="818"/>
      <c r="E19" s="95" t="str">
        <f ca="1">IF($K19="","",INDEX('XUAT - NVL'!$J$5:$J$905,$K19))</f>
        <v/>
      </c>
      <c r="F19" s="94" t="str">
        <f ca="1">IF($K19="","",INDEX('XUAT - NVL'!$K$5:$K$905,$K19))</f>
        <v/>
      </c>
      <c r="G19" s="94" t="str">
        <f ca="1">IF($K19="","",INDEX('XUAT - NVL'!$L$5:$L$905,$K19))</f>
        <v/>
      </c>
      <c r="H19" s="450" t="str">
        <f t="shared" ca="1" si="0"/>
        <v/>
      </c>
      <c r="I19" s="93"/>
      <c r="J19" s="92"/>
      <c r="K19" s="225" t="str">
        <f ca="1">+IF(K18="","",IF(TYPE(MATCH($F$6,OFFSET('XUAT - NVL'!$B$5,K18,0):'XUAT - NVL'!$B$3693,0)+K18)=16,"",MATCH($F$6,OFFSET('XUAT - NVL'!$B$5,K18,0):'XUAT - NVL'!$B$3693,0)+K18))</f>
        <v/>
      </c>
      <c r="L19" s="225" t="str">
        <f t="shared" ca="1" si="1"/>
        <v/>
      </c>
    </row>
    <row r="20" spans="1:12" s="225" customFormat="1" ht="30.75" customHeight="1">
      <c r="A20" s="95" t="str">
        <f ca="1">+IF(B20="","",COUNTA($B$16:B20))</f>
        <v/>
      </c>
      <c r="B20" s="223" t="str">
        <f ca="1">+IF($K20="","",INDEX('XUAT - NVL'!$I$5:$I$905,$K20))</f>
        <v/>
      </c>
      <c r="C20" s="817" t="str">
        <f ca="1">+IF($K20="","",INDEX('XUAT - NVL'!$G$5:$G$905,$K20))</f>
        <v/>
      </c>
      <c r="D20" s="818"/>
      <c r="E20" s="95" t="str">
        <f ca="1">IF($K20="","",INDEX('XUAT - NVL'!$J$5:$J$905,$K20))</f>
        <v/>
      </c>
      <c r="F20" s="94" t="str">
        <f ca="1">IF($K20="","",INDEX('XUAT - NVL'!$K$5:$K$905,$K20))</f>
        <v/>
      </c>
      <c r="G20" s="94" t="str">
        <f ca="1">IF($K20="","",INDEX('XUAT - NVL'!$L$5:$L$905,$K20))</f>
        <v/>
      </c>
      <c r="H20" s="450" t="str">
        <f t="shared" ca="1" si="0"/>
        <v/>
      </c>
      <c r="I20" s="93"/>
      <c r="J20" s="92"/>
      <c r="K20" s="225" t="str">
        <f ca="1">+IF(K19="","",IF(TYPE(MATCH($F$6,OFFSET('XUAT - NVL'!$B$5,K19,0):'XUAT - NVL'!$B$3693,0)+K19)=16,"",MATCH($F$6,OFFSET('XUAT - NVL'!$B$5,K19,0):'XUAT - NVL'!$B$3693,0)+K19))</f>
        <v/>
      </c>
      <c r="L20" s="225" t="str">
        <f t="shared" ca="1" si="1"/>
        <v/>
      </c>
    </row>
    <row r="21" spans="1:12" s="225" customFormat="1" ht="30.75" customHeight="1">
      <c r="A21" s="95" t="str">
        <f ca="1">+IF(B21="","",COUNTA($B$16:B21))</f>
        <v/>
      </c>
      <c r="B21" s="223" t="str">
        <f ca="1">+IF($K21="","",INDEX('XUAT - NVL'!$I$5:$I$905,$K21))</f>
        <v/>
      </c>
      <c r="C21" s="817" t="str">
        <f ca="1">+IF($K21="","",INDEX('XUAT - NVL'!$G$5:$G$905,$K21))</f>
        <v/>
      </c>
      <c r="D21" s="818"/>
      <c r="E21" s="95" t="str">
        <f ca="1">IF($K21="","",INDEX('XUAT - NVL'!$J$5:$J$905,$K21))</f>
        <v/>
      </c>
      <c r="F21" s="94" t="str">
        <f ca="1">IF($K21="","",INDEX('XUAT - NVL'!$K$5:$K$905,$K21))</f>
        <v/>
      </c>
      <c r="G21" s="94" t="str">
        <f ca="1">IF($K21="","",INDEX('XUAT - NVL'!$L$5:$L$905,$K21))</f>
        <v/>
      </c>
      <c r="H21" s="450" t="str">
        <f t="shared" ca="1" si="0"/>
        <v/>
      </c>
      <c r="I21" s="93"/>
      <c r="J21" s="92"/>
      <c r="K21" s="225" t="str">
        <f ca="1">+IF(K20="","",IF(TYPE(MATCH($F$6,OFFSET('XUAT - NVL'!$B$5,K20,0):'XUAT - NVL'!$B$3693,0)+K20)=16,"",MATCH($F$6,OFFSET('XUAT - NVL'!$B$5,K20,0):'XUAT - NVL'!$B$3693,0)+K20))</f>
        <v/>
      </c>
      <c r="L21" s="225" t="str">
        <f t="shared" ca="1" si="1"/>
        <v/>
      </c>
    </row>
    <row r="22" spans="1:12" ht="30.75" customHeight="1">
      <c r="A22" s="95" t="str">
        <f ca="1">+IF(B22="","",COUNTA($B$16:B22))</f>
        <v/>
      </c>
      <c r="B22" s="96" t="str">
        <f ca="1">+IF($K22="","",INDEX('XUAT - NVL'!$I$5:$I$905,$K22))</f>
        <v/>
      </c>
      <c r="C22" s="817" t="str">
        <f ca="1">+IF($K22="","",INDEX('XUAT - NVL'!$G$5:$G$905,$K22))</f>
        <v/>
      </c>
      <c r="D22" s="818"/>
      <c r="E22" s="95" t="str">
        <f ca="1">IF($K22="","",INDEX('XUAT - NVL'!$J$5:$J$905,$K22))</f>
        <v/>
      </c>
      <c r="F22" s="94" t="str">
        <f ca="1">IF($K22="","",INDEX('XUAT - NVL'!$K$5:$K$905,$K22))</f>
        <v/>
      </c>
      <c r="G22" s="94" t="str">
        <f ca="1">IF($K22="","",INDEX('XUAT - NVL'!$L$5:$L$905,$K22))</f>
        <v/>
      </c>
      <c r="H22" s="450" t="str">
        <f t="shared" ca="1" si="0"/>
        <v/>
      </c>
      <c r="I22" s="93"/>
      <c r="J22" s="92"/>
      <c r="K22" s="84" t="str">
        <f ca="1">+IF(K21="","",IF(TYPE(MATCH($F$6,OFFSET('XUAT - NVL'!$B$5,K21,0):'XUAT - NVL'!$B$3693,0)+K21)=16,"",MATCH($F$6,OFFSET('XUAT - NVL'!$B$5,K21,0):'XUAT - NVL'!$B$3693,0)+K21))</f>
        <v/>
      </c>
      <c r="L22" s="84" t="str">
        <f t="shared" ca="1" si="1"/>
        <v/>
      </c>
    </row>
    <row r="23" spans="1:12" ht="30.75" customHeight="1">
      <c r="A23" s="95" t="str">
        <f ca="1">+IF(B23="","",COUNTA($B$16:B23))</f>
        <v/>
      </c>
      <c r="B23" s="223" t="str">
        <f ca="1">+IF($K23="","",INDEX('XUAT - NVL'!$I$5:$I$905,$K23))</f>
        <v/>
      </c>
      <c r="C23" s="817" t="str">
        <f ca="1">+IF($K23="","",INDEX('XUAT - NVL'!$G$5:$G$905,$K23))</f>
        <v/>
      </c>
      <c r="D23" s="818"/>
      <c r="E23" s="95" t="str">
        <f ca="1">IF($K23="","",INDEX('XUAT - NVL'!$J$5:$J$905,$K23))</f>
        <v/>
      </c>
      <c r="F23" s="94" t="str">
        <f ca="1">IF($K23="","",INDEX('XUAT - NVL'!$K$5:$K$905,$K23))</f>
        <v/>
      </c>
      <c r="G23" s="94" t="str">
        <f ca="1">IF($K23="","",INDEX('XUAT - NVL'!$L$5:$L$905,$K23))</f>
        <v/>
      </c>
      <c r="H23" s="450" t="str">
        <f t="shared" ca="1" si="0"/>
        <v/>
      </c>
      <c r="I23" s="93"/>
      <c r="J23" s="92"/>
      <c r="K23" s="84" t="str">
        <f ca="1">+IF(K22="","",IF(TYPE(MATCH($F$6,OFFSET('XUAT - NVL'!$B$5,K22,0):'XUAT - NVL'!$B$3693,0)+K22)=16,"",MATCH($F$6,OFFSET('XUAT - NVL'!$B$5,K22,0):'XUAT - NVL'!$B$3693,0)+K22))</f>
        <v/>
      </c>
      <c r="L23" s="84" t="str">
        <f t="shared" ca="1" si="1"/>
        <v/>
      </c>
    </row>
    <row r="24" spans="1:12" ht="30.75" customHeight="1">
      <c r="A24" s="95" t="str">
        <f ca="1">+IF(B24="","",COUNTA($B$16:B24))</f>
        <v/>
      </c>
      <c r="B24" s="96" t="str">
        <f ca="1">+IF($K24="","",INDEX('XUAT - NVL'!$I$5:$I$905,$K24))</f>
        <v/>
      </c>
      <c r="C24" s="817" t="str">
        <f ca="1">+IF($K24="","",INDEX('XUAT - NVL'!$G$5:$G$905,$K24))</f>
        <v/>
      </c>
      <c r="D24" s="818"/>
      <c r="E24" s="95" t="str">
        <f ca="1">IF($K24="","",INDEX('XUAT - NVL'!$J$5:$J$905,$K24))</f>
        <v/>
      </c>
      <c r="F24" s="94" t="str">
        <f ca="1">IF($K24="","",INDEX('XUAT - NVL'!$K$5:$K$905,$K24))</f>
        <v/>
      </c>
      <c r="G24" s="94" t="str">
        <f ca="1">IF($K24="","",INDEX('XUAT - NVL'!$L$5:$L$905,$K24))</f>
        <v/>
      </c>
      <c r="H24" s="450" t="str">
        <f t="shared" ca="1" si="0"/>
        <v/>
      </c>
      <c r="I24" s="93"/>
      <c r="J24" s="92"/>
      <c r="K24" s="84" t="str">
        <f ca="1">+IF(K23="","",IF(TYPE(MATCH($F$6,OFFSET('XUAT - NVL'!$B$5,K23,0):'XUAT - NVL'!$B$3693,0)+K23)=16,"",MATCH($F$6,OFFSET('XUAT - NVL'!$B$5,K23,0):'XUAT - NVL'!$B$3693,0)+K23))</f>
        <v/>
      </c>
      <c r="L24" s="84" t="str">
        <f t="shared" ca="1" si="1"/>
        <v/>
      </c>
    </row>
    <row r="25" spans="1:12" ht="30.75" customHeight="1">
      <c r="A25" s="95" t="str">
        <f ca="1">+IF(B25="","",COUNTA($B$16:B25))</f>
        <v/>
      </c>
      <c r="B25" s="96" t="str">
        <f ca="1">+IF($K25="","",INDEX('XUAT - NVL'!$I$5:$I$905,$K25))</f>
        <v/>
      </c>
      <c r="C25" s="817" t="str">
        <f ca="1">+IF($K25="","",INDEX('XUAT - NVL'!$G$5:$G$905,$K25))</f>
        <v/>
      </c>
      <c r="D25" s="818"/>
      <c r="E25" s="95" t="str">
        <f ca="1">IF($K25="","",INDEX('XUAT - NVL'!$J$5:$J$905,$K25))</f>
        <v/>
      </c>
      <c r="F25" s="94" t="str">
        <f ca="1">IF($K25="","",INDEX('XUAT - NVL'!$K$5:$K$905,$K25))</f>
        <v/>
      </c>
      <c r="G25" s="94" t="str">
        <f ca="1">IF($K25="","",INDEX('XUAT - NVL'!$L$5:$L$905,$K25))</f>
        <v/>
      </c>
      <c r="H25" s="450" t="str">
        <f t="shared" ca="1" si="0"/>
        <v/>
      </c>
      <c r="I25" s="93"/>
      <c r="J25" s="92"/>
      <c r="K25" s="84" t="str">
        <f ca="1">+IF(K24="","",IF(TYPE(MATCH($F$6,OFFSET('XUAT - NVL'!$B$5,K24,0):'XUAT - NVL'!$B$3693,0)+K24)=16,"",MATCH($F$6,OFFSET('XUAT - NVL'!$B$5,K24,0):'XUAT - NVL'!$B$3693,0)+K24))</f>
        <v/>
      </c>
      <c r="L25" s="84" t="str">
        <f t="shared" ca="1" si="1"/>
        <v/>
      </c>
    </row>
    <row r="26" spans="1:12" ht="30.75" customHeight="1">
      <c r="A26" s="95" t="str">
        <f ca="1">+IF(B26="","",COUNTA($B$16:B26))</f>
        <v/>
      </c>
      <c r="B26" s="96" t="str">
        <f ca="1">+IF($K26="","",INDEX('XUAT - NVL'!$I$5:$I$905,$K26))</f>
        <v/>
      </c>
      <c r="C26" s="817" t="str">
        <f ca="1">+IF($K26="","",INDEX('XUAT - NVL'!$G$5:$G$905,$K26))</f>
        <v/>
      </c>
      <c r="D26" s="818"/>
      <c r="E26" s="95" t="str">
        <f ca="1">IF($K26="","",INDEX('XUAT - NVL'!$J$5:$J$905,$K26))</f>
        <v/>
      </c>
      <c r="F26" s="94" t="str">
        <f ca="1">IF($K26="","",INDEX('XUAT - NVL'!$K$5:$K$905,$K26))</f>
        <v/>
      </c>
      <c r="G26" s="94" t="str">
        <f ca="1">IF($K26="","",INDEX('XUAT - NVL'!$L$5:$L$905,$K26))</f>
        <v/>
      </c>
      <c r="H26" s="450" t="str">
        <f t="shared" ca="1" si="0"/>
        <v/>
      </c>
      <c r="I26" s="93"/>
      <c r="J26" s="92"/>
      <c r="K26" s="84" t="str">
        <f ca="1">+IF(K25="","",IF(TYPE(MATCH($F$6,OFFSET('XUAT - NVL'!$B$5,K25,0):'XUAT - NVL'!$B$3693,0)+K25)=16,"",MATCH($F$6,OFFSET('XUAT - NVL'!$B$5,K25,0):'XUAT - NVL'!$B$3693,0)+K25))</f>
        <v/>
      </c>
      <c r="L26" s="84" t="str">
        <f t="shared" ca="1" si="1"/>
        <v/>
      </c>
    </row>
    <row r="27" spans="1:12" ht="30.75" customHeight="1">
      <c r="A27" s="95" t="str">
        <f ca="1">+IF(B27="","",COUNTA($B$16:B27))</f>
        <v/>
      </c>
      <c r="B27" s="96" t="str">
        <f ca="1">+IF($K27="","",INDEX('XUAT - NVL'!$I$5:$I$905,$K27))</f>
        <v/>
      </c>
      <c r="C27" s="817" t="str">
        <f ca="1">+IF($K27="","",INDEX('XUAT - NVL'!$G$5:$G$905,$K27))</f>
        <v/>
      </c>
      <c r="D27" s="818"/>
      <c r="E27" s="95" t="str">
        <f ca="1">IF($K27="","",INDEX('XUAT - NVL'!$J$5:$J$905,$K27))</f>
        <v/>
      </c>
      <c r="F27" s="94" t="str">
        <f ca="1">IF($K27="","",INDEX('XUAT - NVL'!$K$5:$K$905,$K27))</f>
        <v/>
      </c>
      <c r="G27" s="94" t="str">
        <f ca="1">IF($K27="","",INDEX('XUAT - NVL'!$L$5:$L$905,$K27))</f>
        <v/>
      </c>
      <c r="H27" s="450" t="str">
        <f t="shared" ca="1" si="0"/>
        <v/>
      </c>
      <c r="I27" s="93"/>
      <c r="J27" s="92"/>
      <c r="K27" s="84" t="str">
        <f ca="1">+IF(K26="","",IF(TYPE(MATCH($F$6,OFFSET('XUAT - NVL'!$B$5,K26,0):'XUAT - NVL'!$B$3693,0)+K26)=16,"",MATCH($F$6,OFFSET('XUAT - NVL'!$B$5,K26,0):'XUAT - NVL'!$B$3693,0)+K26))</f>
        <v/>
      </c>
      <c r="L27" s="84" t="str">
        <f t="shared" ca="1" si="1"/>
        <v/>
      </c>
    </row>
    <row r="28" spans="1:12" ht="30.75" customHeight="1">
      <c r="A28" s="95" t="str">
        <f ca="1">+IF(B28="","",COUNTA($B$16:B28))</f>
        <v/>
      </c>
      <c r="B28" s="223" t="str">
        <f ca="1">+IF($K28="","",INDEX('XUAT - NVL'!$I$5:$I$905,$K28))</f>
        <v/>
      </c>
      <c r="C28" s="817" t="str">
        <f ca="1">+IF($K28="","",INDEX('XUAT - NVL'!$G$5:$G$905,$K28))</f>
        <v/>
      </c>
      <c r="D28" s="818"/>
      <c r="E28" s="95" t="str">
        <f ca="1">IF($K28="","",INDEX('XUAT - NVL'!$J$5:$J$905,$K28))</f>
        <v/>
      </c>
      <c r="F28" s="94" t="str">
        <f ca="1">IF($K28="","",INDEX('XUAT - NVL'!$K$5:$K$905,$K28))</f>
        <v/>
      </c>
      <c r="G28" s="94" t="str">
        <f ca="1">IF($K28="","",INDEX('XUAT - NVL'!$L$5:$L$905,$K28))</f>
        <v/>
      </c>
      <c r="H28" s="450" t="str">
        <f t="shared" ca="1" si="0"/>
        <v/>
      </c>
      <c r="I28" s="93"/>
      <c r="J28" s="92"/>
      <c r="K28" s="84" t="str">
        <f ca="1">+IF(K27="","",IF(TYPE(MATCH($F$6,OFFSET('XUAT - NVL'!$B$5,K27,0):'XUAT - NVL'!$B$3693,0)+K27)=16,"",MATCH($F$6,OFFSET('XUAT - NVL'!$B$5,K27,0):'XUAT - NVL'!$B$3693,0)+K27))</f>
        <v/>
      </c>
      <c r="L28" s="84" t="str">
        <f t="shared" ca="1" si="1"/>
        <v/>
      </c>
    </row>
    <row r="29" spans="1:12" s="452" customFormat="1" ht="16.5">
      <c r="A29" s="454"/>
      <c r="B29" s="91" t="s">
        <v>38</v>
      </c>
      <c r="C29" s="837"/>
      <c r="D29" s="838"/>
      <c r="E29" s="91"/>
      <c r="F29" s="455">
        <f ca="1">SUBTOTAL(9,F16:F28)</f>
        <v>0</v>
      </c>
      <c r="G29" s="455">
        <f ca="1">SUBTOTAL(9,G16:G28)</f>
        <v>0</v>
      </c>
      <c r="H29" s="456"/>
      <c r="I29" s="457"/>
      <c r="J29" s="90"/>
      <c r="K29" s="452" t="str">
        <f ca="1">+IF(K28="","",IF(TYPE(MATCH($F$6,OFFSET('XUAT - NVL'!$B$5,K28,0):'XUAT - NVL'!$B$3693,0)+K28)=16,"",MATCH($F$6,OFFSET('XUAT - NVL'!$B$5,K28,0):'XUAT - NVL'!$B$3693,0)+K28))</f>
        <v/>
      </c>
      <c r="L29" s="452" t="str">
        <f t="shared" si="1"/>
        <v>in</v>
      </c>
    </row>
    <row r="30" spans="1:12" ht="21.75" customHeight="1">
      <c r="A30" s="458" t="s">
        <v>1279</v>
      </c>
    </row>
    <row r="31" spans="1:12" ht="24" customHeight="1">
      <c r="B31" s="751" t="str">
        <f>+IF($K16="","",INDEX('XUAT - NVL'!$O$5:$O$905,$K16))</f>
        <v/>
      </c>
      <c r="C31" s="751"/>
      <c r="D31" s="751"/>
      <c r="E31" s="751"/>
      <c r="F31" s="751"/>
      <c r="G31" s="751"/>
      <c r="H31" s="751"/>
      <c r="I31" s="751"/>
      <c r="J31" s="751"/>
      <c r="L31" s="230" t="s">
        <v>710</v>
      </c>
    </row>
    <row r="32" spans="1:12" ht="20.25" customHeight="1">
      <c r="A32" s="87"/>
      <c r="B32" s="89"/>
      <c r="C32" s="89"/>
      <c r="D32" s="88"/>
      <c r="E32" s="87"/>
      <c r="F32" s="87"/>
      <c r="G32" s="87"/>
      <c r="H32" s="839" t="e">
        <f>A5</f>
        <v>#N/A</v>
      </c>
      <c r="I32" s="840"/>
      <c r="J32" s="840"/>
    </row>
    <row r="33" spans="1:10" s="453" customFormat="1" ht="31.5" customHeight="1">
      <c r="A33" s="836" t="s">
        <v>1278</v>
      </c>
      <c r="B33" s="836"/>
      <c r="C33" s="836" t="s">
        <v>1371</v>
      </c>
      <c r="D33" s="836"/>
      <c r="E33" s="836"/>
      <c r="F33" s="836" t="s">
        <v>1277</v>
      </c>
      <c r="G33" s="836"/>
      <c r="H33" s="841" t="s">
        <v>1276</v>
      </c>
      <c r="I33" s="841"/>
      <c r="J33" s="841"/>
    </row>
    <row r="34" spans="1:10" ht="20.25" customHeight="1">
      <c r="F34" s="451"/>
      <c r="G34" s="451"/>
      <c r="H34" s="436"/>
      <c r="I34" s="86"/>
    </row>
    <row r="35" spans="1:10" ht="20.25" customHeight="1">
      <c r="G35" s="85"/>
      <c r="H35" s="85"/>
      <c r="I35" s="85"/>
    </row>
    <row r="36" spans="1:10" ht="20.25" customHeight="1"/>
    <row r="37" spans="1:10" ht="20.25" customHeight="1"/>
    <row r="38" spans="1:10" ht="20.25" customHeight="1">
      <c r="F38" s="814"/>
      <c r="G38" s="814"/>
      <c r="H38" s="814" t="s">
        <v>1298</v>
      </c>
      <c r="I38" s="814"/>
      <c r="J38" s="814"/>
    </row>
    <row r="39" spans="1:10" ht="6" customHeight="1"/>
    <row r="40" spans="1:10" s="224" customFormat="1" ht="20.25" customHeight="1">
      <c r="A40" s="102"/>
      <c r="B40" s="102"/>
      <c r="C40" s="429"/>
      <c r="D40" s="102"/>
      <c r="E40" s="102"/>
      <c r="F40" s="102"/>
      <c r="G40" s="102"/>
      <c r="H40" s="430"/>
      <c r="I40" s="102"/>
      <c r="J40" s="430"/>
    </row>
    <row r="41" spans="1:10" ht="20.25" customHeight="1"/>
    <row r="42" spans="1:10" ht="20.25" customHeight="1"/>
    <row r="43" spans="1:10" ht="20.25" customHeight="1"/>
    <row r="44" spans="1:10" ht="20.25" customHeight="1"/>
    <row r="45" spans="1:10" ht="20.25" customHeight="1"/>
    <row r="46" spans="1:10" ht="20.25" customHeight="1"/>
  </sheetData>
  <autoFilter ref="K15:L29"/>
  <mergeCells count="42">
    <mergeCell ref="R13:Z13"/>
    <mergeCell ref="R14:Z14"/>
    <mergeCell ref="M13:M14"/>
    <mergeCell ref="A33:B33"/>
    <mergeCell ref="C33:E33"/>
    <mergeCell ref="B31:J31"/>
    <mergeCell ref="C28:D28"/>
    <mergeCell ref="C29:D29"/>
    <mergeCell ref="H32:J32"/>
    <mergeCell ref="H33:J33"/>
    <mergeCell ref="C22:D22"/>
    <mergeCell ref="C23:D23"/>
    <mergeCell ref="F33:G33"/>
    <mergeCell ref="C24:D24"/>
    <mergeCell ref="C25:D25"/>
    <mergeCell ref="C26:D26"/>
    <mergeCell ref="A5:J5"/>
    <mergeCell ref="I11:J11"/>
    <mergeCell ref="A13:A14"/>
    <mergeCell ref="B13:B14"/>
    <mergeCell ref="E13:E14"/>
    <mergeCell ref="I13:I14"/>
    <mergeCell ref="J13:J14"/>
    <mergeCell ref="A6:B6"/>
    <mergeCell ref="C13:D14"/>
    <mergeCell ref="F13:H13"/>
    <mergeCell ref="C11:F11"/>
    <mergeCell ref="G2:J2"/>
    <mergeCell ref="A3:F3"/>
    <mergeCell ref="G3:J3"/>
    <mergeCell ref="A4:J4"/>
    <mergeCell ref="A2:F2"/>
    <mergeCell ref="H38:J38"/>
    <mergeCell ref="C15:D15"/>
    <mergeCell ref="C16:D16"/>
    <mergeCell ref="C27:D27"/>
    <mergeCell ref="C17:D17"/>
    <mergeCell ref="C18:D18"/>
    <mergeCell ref="C19:D19"/>
    <mergeCell ref="C20:D20"/>
    <mergeCell ref="C21:D21"/>
    <mergeCell ref="F38:G38"/>
  </mergeCells>
  <pageMargins left="0.51" right="0.19685039370078741" top="0.21" bottom="0.19685039370078741" header="0" footer="0"/>
  <pageSetup paperSize="9" scale="76" fitToHeight="0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rgb="FF70AD47"/>
  </sheetPr>
  <dimension ref="A1:J910"/>
  <sheetViews>
    <sheetView workbookViewId="0">
      <pane xSplit="5" ySplit="3" topLeftCell="F43" activePane="bottomRight" state="frozen"/>
      <selection pane="topRight" activeCell="F1" sqref="F1"/>
      <selection pane="bottomLeft" activeCell="A4" sqref="A4"/>
      <selection pane="bottomRight" activeCell="B51" sqref="B51"/>
    </sheetView>
  </sheetViews>
  <sheetFormatPr defaultColWidth="14.5" defaultRowHeight="15" customHeight="1"/>
  <cols>
    <col min="1" max="1" width="10" style="237" customWidth="1"/>
    <col min="2" max="2" width="14.5" style="31" bestFit="1" customWidth="1"/>
    <col min="3" max="3" width="51.33203125" style="31" customWidth="1"/>
    <col min="4" max="4" width="111.1640625" style="110" bestFit="1" customWidth="1"/>
    <col min="5" max="5" width="9.5" style="31" customWidth="1"/>
    <col min="6" max="6" width="17.83203125" style="363" customWidth="1"/>
    <col min="7" max="8" width="17.83203125" style="31" customWidth="1"/>
    <col min="9" max="9" width="12.5" style="31" customWidth="1"/>
    <col min="10" max="10" width="11.6640625" style="31" customWidth="1"/>
    <col min="11" max="16384" width="14.5" style="31"/>
  </cols>
  <sheetData>
    <row r="1" spans="1:10" ht="18.75">
      <c r="A1" s="842" t="s">
        <v>0</v>
      </c>
      <c r="B1" s="842"/>
      <c r="C1" s="842"/>
      <c r="D1" s="842"/>
      <c r="E1" s="842"/>
      <c r="F1" s="842"/>
      <c r="G1" s="842"/>
      <c r="H1" s="842"/>
      <c r="I1" s="842"/>
      <c r="J1" s="842"/>
    </row>
    <row r="2" spans="1:10" ht="12.75" customHeight="1">
      <c r="A2" s="236"/>
      <c r="B2" s="109"/>
      <c r="C2" s="109"/>
      <c r="D2" s="10"/>
      <c r="E2" s="109"/>
      <c r="F2" s="359"/>
      <c r="G2" s="109"/>
      <c r="H2" s="109"/>
      <c r="I2" s="109"/>
      <c r="J2" s="109"/>
    </row>
    <row r="3" spans="1:10" ht="28.5" customHeight="1">
      <c r="A3" s="239" t="s">
        <v>1</v>
      </c>
      <c r="B3" s="239" t="s">
        <v>2</v>
      </c>
      <c r="C3" s="239" t="s">
        <v>3</v>
      </c>
      <c r="D3" s="239" t="s">
        <v>4</v>
      </c>
      <c r="E3" s="239" t="s">
        <v>5</v>
      </c>
      <c r="F3" s="360" t="s">
        <v>942</v>
      </c>
      <c r="G3" s="239" t="s">
        <v>960</v>
      </c>
      <c r="H3" s="239" t="s">
        <v>7</v>
      </c>
      <c r="I3" s="240" t="s">
        <v>8</v>
      </c>
      <c r="J3" s="243" t="s">
        <v>9</v>
      </c>
    </row>
    <row r="4" spans="1:10" ht="52.5" customHeight="1">
      <c r="A4" s="107">
        <v>1</v>
      </c>
      <c r="B4" s="327" t="s">
        <v>822</v>
      </c>
      <c r="C4" s="148" t="s">
        <v>665</v>
      </c>
      <c r="D4" s="238" t="s">
        <v>663</v>
      </c>
      <c r="E4" s="66"/>
      <c r="F4" s="361"/>
      <c r="G4" s="105"/>
      <c r="H4" s="105"/>
      <c r="I4" s="241"/>
      <c r="J4" s="106"/>
    </row>
    <row r="5" spans="1:10" ht="52.5" customHeight="1">
      <c r="A5" s="107">
        <f>+A4+1</f>
        <v>2</v>
      </c>
      <c r="B5" s="324" t="s">
        <v>823</v>
      </c>
      <c r="C5" s="315" t="s">
        <v>1432</v>
      </c>
      <c r="D5" s="130" t="s">
        <v>633</v>
      </c>
      <c r="E5" s="66"/>
      <c r="F5" s="361"/>
      <c r="G5" s="105"/>
      <c r="H5" s="105"/>
      <c r="I5" s="241"/>
      <c r="J5" s="106"/>
    </row>
    <row r="6" spans="1:10" ht="52.5" customHeight="1">
      <c r="A6" s="107">
        <f t="shared" ref="A6:A68" si="0">+A5+1</f>
        <v>3</v>
      </c>
      <c r="B6" s="327" t="s">
        <v>824</v>
      </c>
      <c r="C6" s="148" t="s">
        <v>737</v>
      </c>
      <c r="D6" s="52" t="s">
        <v>821</v>
      </c>
      <c r="E6" s="66"/>
      <c r="F6" s="361"/>
      <c r="G6" s="105"/>
      <c r="H6" s="105"/>
      <c r="I6" s="241"/>
      <c r="J6" s="106"/>
    </row>
    <row r="7" spans="1:10" ht="52.5" customHeight="1">
      <c r="A7" s="107">
        <f t="shared" si="0"/>
        <v>4</v>
      </c>
      <c r="B7" s="327" t="s">
        <v>820</v>
      </c>
      <c r="C7" s="130" t="s">
        <v>740</v>
      </c>
      <c r="D7" s="52" t="s">
        <v>819</v>
      </c>
      <c r="E7" s="69"/>
      <c r="F7" s="362"/>
      <c r="G7" s="69"/>
      <c r="H7" s="70"/>
      <c r="I7" s="242"/>
      <c r="J7" s="71"/>
    </row>
    <row r="8" spans="1:10" ht="52.5" customHeight="1">
      <c r="A8" s="107">
        <f t="shared" si="0"/>
        <v>5</v>
      </c>
      <c r="B8" s="324" t="s">
        <v>825</v>
      </c>
      <c r="C8" s="148" t="s">
        <v>1433</v>
      </c>
      <c r="D8" s="52" t="s">
        <v>826</v>
      </c>
      <c r="E8" s="66"/>
      <c r="F8" s="361"/>
      <c r="G8" s="105"/>
      <c r="H8" s="105"/>
      <c r="I8" s="241"/>
      <c r="J8" s="106"/>
    </row>
    <row r="9" spans="1:10" ht="52.5" customHeight="1">
      <c r="A9" s="107">
        <f t="shared" si="0"/>
        <v>6</v>
      </c>
      <c r="B9" s="324" t="s">
        <v>827</v>
      </c>
      <c r="C9" s="130" t="s">
        <v>628</v>
      </c>
      <c r="D9" s="130" t="s">
        <v>626</v>
      </c>
      <c r="E9" s="66"/>
      <c r="F9" s="361"/>
      <c r="G9" s="105"/>
      <c r="H9" s="105"/>
      <c r="I9" s="241"/>
      <c r="J9" s="106"/>
    </row>
    <row r="10" spans="1:10" ht="52.5" customHeight="1">
      <c r="A10" s="107">
        <f t="shared" si="0"/>
        <v>7</v>
      </c>
      <c r="B10" s="324" t="s">
        <v>828</v>
      </c>
      <c r="C10" s="148" t="s">
        <v>829</v>
      </c>
      <c r="D10" s="244" t="s">
        <v>830</v>
      </c>
      <c r="E10" s="66"/>
      <c r="F10" s="361"/>
      <c r="G10" s="105"/>
      <c r="H10" s="105"/>
      <c r="I10" s="241"/>
      <c r="J10" s="106"/>
    </row>
    <row r="11" spans="1:10" ht="52.5" customHeight="1">
      <c r="A11" s="107">
        <f t="shared" si="0"/>
        <v>8</v>
      </c>
      <c r="B11" s="324" t="s">
        <v>831</v>
      </c>
      <c r="C11" s="148" t="s">
        <v>549</v>
      </c>
      <c r="D11" s="130" t="s">
        <v>547</v>
      </c>
      <c r="E11" s="69"/>
      <c r="F11" s="362"/>
      <c r="G11" s="69"/>
      <c r="H11" s="70"/>
      <c r="I11" s="242"/>
      <c r="J11" s="71"/>
    </row>
    <row r="12" spans="1:10" ht="52.5" customHeight="1">
      <c r="A12" s="107">
        <f t="shared" si="0"/>
        <v>9</v>
      </c>
      <c r="B12" s="324" t="s">
        <v>832</v>
      </c>
      <c r="C12" s="126" t="s">
        <v>1434</v>
      </c>
      <c r="D12" s="244" t="s">
        <v>583</v>
      </c>
      <c r="E12" s="66"/>
      <c r="F12" s="361"/>
      <c r="G12" s="105"/>
      <c r="H12" s="105"/>
      <c r="I12" s="241"/>
      <c r="J12" s="106"/>
    </row>
    <row r="13" spans="1:10" ht="52.5" customHeight="1">
      <c r="A13" s="107">
        <f t="shared" si="0"/>
        <v>10</v>
      </c>
      <c r="B13" s="324" t="s">
        <v>833</v>
      </c>
      <c r="C13" s="148" t="s">
        <v>834</v>
      </c>
      <c r="D13" s="244" t="s">
        <v>835</v>
      </c>
      <c r="E13" s="66"/>
      <c r="F13" s="361"/>
      <c r="G13" s="105"/>
      <c r="H13" s="105"/>
      <c r="I13" s="241"/>
      <c r="J13" s="106"/>
    </row>
    <row r="14" spans="1:10" ht="52.5" customHeight="1">
      <c r="A14" s="107">
        <f t="shared" si="0"/>
        <v>11</v>
      </c>
      <c r="B14" s="324" t="s">
        <v>836</v>
      </c>
      <c r="C14" s="147" t="s">
        <v>617</v>
      </c>
      <c r="D14" s="238" t="s">
        <v>615</v>
      </c>
      <c r="E14" s="66"/>
      <c r="F14" s="361"/>
      <c r="G14" s="105"/>
      <c r="H14" s="105"/>
      <c r="I14" s="241"/>
      <c r="J14" s="106"/>
    </row>
    <row r="15" spans="1:10" ht="52.5" customHeight="1">
      <c r="A15" s="107">
        <f t="shared" si="0"/>
        <v>12</v>
      </c>
      <c r="B15" s="324" t="s">
        <v>837</v>
      </c>
      <c r="C15" s="130" t="s">
        <v>606</v>
      </c>
      <c r="D15" s="244" t="s">
        <v>604</v>
      </c>
      <c r="E15" s="66"/>
      <c r="F15" s="361"/>
      <c r="G15" s="105"/>
      <c r="H15" s="105"/>
      <c r="I15" s="241"/>
      <c r="J15" s="106"/>
    </row>
    <row r="16" spans="1:10" ht="52.5" customHeight="1">
      <c r="A16" s="107">
        <f t="shared" si="0"/>
        <v>13</v>
      </c>
      <c r="B16" s="324" t="s">
        <v>838</v>
      </c>
      <c r="C16" s="113" t="s">
        <v>739</v>
      </c>
      <c r="D16" s="244" t="s">
        <v>839</v>
      </c>
      <c r="E16" s="66"/>
      <c r="F16" s="361"/>
      <c r="G16" s="105"/>
      <c r="H16" s="105"/>
      <c r="I16" s="241"/>
      <c r="J16" s="106"/>
    </row>
    <row r="17" spans="1:10" ht="52.5" customHeight="1">
      <c r="A17" s="107">
        <f t="shared" si="0"/>
        <v>14</v>
      </c>
      <c r="B17" s="324" t="s">
        <v>820</v>
      </c>
      <c r="C17" s="130" t="s">
        <v>740</v>
      </c>
      <c r="D17" s="244" t="s">
        <v>819</v>
      </c>
      <c r="E17" s="66"/>
      <c r="F17" s="361"/>
      <c r="G17" s="105"/>
      <c r="H17" s="105"/>
      <c r="I17" s="241"/>
      <c r="J17" s="106"/>
    </row>
    <row r="18" spans="1:10" ht="52.5" customHeight="1">
      <c r="A18" s="107">
        <f t="shared" si="0"/>
        <v>15</v>
      </c>
      <c r="B18" s="324" t="s">
        <v>840</v>
      </c>
      <c r="C18" s="130" t="s">
        <v>741</v>
      </c>
      <c r="D18" s="244" t="s">
        <v>841</v>
      </c>
      <c r="E18" s="52"/>
      <c r="F18" s="361"/>
      <c r="G18" s="105"/>
      <c r="H18" s="105"/>
      <c r="I18" s="241"/>
      <c r="J18" s="106"/>
    </row>
    <row r="19" spans="1:10" ht="52.5" customHeight="1">
      <c r="A19" s="107">
        <f t="shared" si="0"/>
        <v>16</v>
      </c>
      <c r="B19" s="324" t="s">
        <v>842</v>
      </c>
      <c r="C19" s="130" t="s">
        <v>745</v>
      </c>
      <c r="D19" s="326" t="s">
        <v>843</v>
      </c>
      <c r="E19" s="66"/>
      <c r="F19" s="361"/>
      <c r="G19" s="105"/>
      <c r="H19" s="105"/>
      <c r="I19" s="241"/>
      <c r="J19" s="106"/>
    </row>
    <row r="20" spans="1:10" ht="52.5" customHeight="1">
      <c r="A20" s="107">
        <f t="shared" si="0"/>
        <v>17</v>
      </c>
      <c r="B20" s="324" t="s">
        <v>844</v>
      </c>
      <c r="C20" s="130" t="s">
        <v>747</v>
      </c>
      <c r="D20" s="244" t="s">
        <v>845</v>
      </c>
      <c r="E20" s="66"/>
      <c r="F20" s="361"/>
      <c r="G20" s="105"/>
      <c r="H20" s="105"/>
      <c r="I20" s="241"/>
      <c r="J20" s="106"/>
    </row>
    <row r="21" spans="1:10" ht="52.5" customHeight="1">
      <c r="A21" s="107">
        <f t="shared" si="0"/>
        <v>18</v>
      </c>
      <c r="B21" s="324" t="s">
        <v>846</v>
      </c>
      <c r="C21" s="130" t="s">
        <v>1381</v>
      </c>
      <c r="D21" s="52" t="s">
        <v>847</v>
      </c>
      <c r="E21" s="66"/>
      <c r="F21" s="361"/>
      <c r="G21" s="105"/>
      <c r="H21" s="105"/>
      <c r="I21" s="241"/>
      <c r="J21" s="106"/>
    </row>
    <row r="22" spans="1:10" ht="52.5" customHeight="1">
      <c r="A22" s="107">
        <f t="shared" si="0"/>
        <v>19</v>
      </c>
      <c r="B22" s="324" t="s">
        <v>848</v>
      </c>
      <c r="C22" s="130" t="s">
        <v>445</v>
      </c>
      <c r="D22" s="52" t="s">
        <v>847</v>
      </c>
      <c r="E22" s="66"/>
      <c r="F22" s="361"/>
      <c r="G22" s="105"/>
      <c r="H22" s="105"/>
      <c r="I22" s="241"/>
      <c r="J22" s="106"/>
    </row>
    <row r="23" spans="1:10" ht="52.5" customHeight="1">
      <c r="A23" s="107">
        <f t="shared" si="0"/>
        <v>20</v>
      </c>
      <c r="B23" s="324" t="s">
        <v>849</v>
      </c>
      <c r="C23" s="130" t="s">
        <v>561</v>
      </c>
      <c r="D23" s="52" t="s">
        <v>850</v>
      </c>
      <c r="E23" s="66"/>
      <c r="F23" s="361"/>
      <c r="G23" s="105"/>
      <c r="H23" s="105"/>
      <c r="I23" s="241"/>
      <c r="J23" s="106"/>
    </row>
    <row r="24" spans="1:10" ht="52.5" customHeight="1">
      <c r="A24" s="107">
        <f t="shared" si="0"/>
        <v>21</v>
      </c>
      <c r="B24" s="324" t="s">
        <v>851</v>
      </c>
      <c r="C24" s="130" t="s">
        <v>852</v>
      </c>
      <c r="D24" s="52" t="s">
        <v>853</v>
      </c>
      <c r="E24" s="66"/>
      <c r="F24" s="361"/>
      <c r="G24" s="105"/>
      <c r="H24" s="105"/>
      <c r="I24" s="241"/>
      <c r="J24" s="106"/>
    </row>
    <row r="25" spans="1:10" ht="52.5" customHeight="1">
      <c r="A25" s="107">
        <f t="shared" si="0"/>
        <v>22</v>
      </c>
      <c r="B25" s="324" t="s">
        <v>854</v>
      </c>
      <c r="C25" s="130" t="s">
        <v>855</v>
      </c>
      <c r="D25" s="52" t="s">
        <v>856</v>
      </c>
      <c r="E25" s="66"/>
      <c r="F25" s="361"/>
      <c r="G25" s="105"/>
      <c r="H25" s="105"/>
      <c r="I25" s="241"/>
      <c r="J25" s="106"/>
    </row>
    <row r="26" spans="1:10" ht="52.5" customHeight="1">
      <c r="A26" s="107">
        <f t="shared" si="0"/>
        <v>23</v>
      </c>
      <c r="B26" s="324" t="s">
        <v>869</v>
      </c>
      <c r="C26" s="130" t="s">
        <v>870</v>
      </c>
      <c r="D26" s="325" t="s">
        <v>871</v>
      </c>
      <c r="E26" s="66"/>
      <c r="F26" s="361"/>
      <c r="G26" s="105"/>
      <c r="H26" s="105"/>
      <c r="I26" s="241"/>
      <c r="J26" s="106"/>
    </row>
    <row r="27" spans="1:10" ht="52.5" customHeight="1">
      <c r="A27" s="107">
        <f t="shared" si="0"/>
        <v>24</v>
      </c>
      <c r="B27" s="324" t="s">
        <v>872</v>
      </c>
      <c r="C27" s="130" t="s">
        <v>1346</v>
      </c>
      <c r="D27" s="325" t="s">
        <v>1347</v>
      </c>
      <c r="E27" s="66"/>
      <c r="F27" s="361"/>
      <c r="G27" s="105"/>
      <c r="H27" s="105"/>
      <c r="I27" s="241"/>
      <c r="J27" s="106"/>
    </row>
    <row r="28" spans="1:10" ht="52.5" customHeight="1">
      <c r="A28" s="107">
        <f t="shared" si="0"/>
        <v>25</v>
      </c>
      <c r="B28" s="324" t="s">
        <v>874</v>
      </c>
      <c r="C28" s="244" t="s">
        <v>875</v>
      </c>
      <c r="D28" s="325" t="s">
        <v>876</v>
      </c>
      <c r="E28" s="66"/>
      <c r="F28" s="361"/>
      <c r="G28" s="105"/>
      <c r="H28" s="105"/>
      <c r="I28" s="241"/>
      <c r="J28" s="106"/>
    </row>
    <row r="29" spans="1:10" ht="52.5" customHeight="1">
      <c r="A29" s="107">
        <f t="shared" si="0"/>
        <v>26</v>
      </c>
      <c r="B29" s="328" t="s">
        <v>860</v>
      </c>
      <c r="C29" s="244" t="s">
        <v>590</v>
      </c>
      <c r="D29" s="244" t="s">
        <v>877</v>
      </c>
      <c r="E29" s="66"/>
      <c r="F29" s="361"/>
      <c r="G29" s="105"/>
      <c r="H29" s="105"/>
      <c r="I29" s="241"/>
      <c r="J29" s="106"/>
    </row>
    <row r="30" spans="1:10" ht="52.5" customHeight="1">
      <c r="A30" s="107">
        <f t="shared" si="0"/>
        <v>27</v>
      </c>
      <c r="B30" s="334" t="s">
        <v>881</v>
      </c>
      <c r="C30" s="244" t="s">
        <v>882</v>
      </c>
      <c r="D30" s="244" t="s">
        <v>883</v>
      </c>
      <c r="E30" s="66"/>
      <c r="F30" s="361"/>
      <c r="G30" s="105"/>
      <c r="H30" s="105"/>
      <c r="I30" s="241"/>
      <c r="J30" s="106"/>
    </row>
    <row r="31" spans="1:10" ht="52.5" customHeight="1">
      <c r="A31" s="107">
        <f t="shared" si="0"/>
        <v>28</v>
      </c>
      <c r="B31" s="334" t="s">
        <v>827</v>
      </c>
      <c r="C31" s="244" t="s">
        <v>628</v>
      </c>
      <c r="D31" s="244" t="s">
        <v>884</v>
      </c>
      <c r="E31" s="66"/>
      <c r="F31" s="361"/>
      <c r="G31" s="105"/>
      <c r="H31" s="105"/>
      <c r="I31" s="241"/>
      <c r="J31" s="106"/>
    </row>
    <row r="32" spans="1:10" ht="52.5" customHeight="1">
      <c r="A32" s="107">
        <f t="shared" si="0"/>
        <v>29</v>
      </c>
      <c r="B32" s="107" t="s">
        <v>886</v>
      </c>
      <c r="C32" s="325" t="s">
        <v>887</v>
      </c>
      <c r="D32" s="66"/>
      <c r="E32" s="66"/>
      <c r="F32" s="361"/>
      <c r="G32" s="105"/>
      <c r="H32" s="105"/>
      <c r="I32" s="241"/>
      <c r="J32" s="106"/>
    </row>
    <row r="33" spans="1:10" ht="52.5" customHeight="1">
      <c r="A33" s="107">
        <f t="shared" si="0"/>
        <v>30</v>
      </c>
      <c r="B33" s="337" t="s">
        <v>879</v>
      </c>
      <c r="C33" s="338" t="s">
        <v>880</v>
      </c>
      <c r="D33" s="68" t="s">
        <v>1409</v>
      </c>
      <c r="E33" s="69"/>
      <c r="F33" s="362"/>
      <c r="G33" s="69"/>
      <c r="H33" s="70"/>
      <c r="I33" s="242"/>
      <c r="J33" s="71"/>
    </row>
    <row r="34" spans="1:10" ht="52.5" customHeight="1">
      <c r="A34" s="107">
        <f t="shared" si="0"/>
        <v>31</v>
      </c>
      <c r="B34" s="324" t="s">
        <v>1321</v>
      </c>
      <c r="C34" s="511" t="s">
        <v>1322</v>
      </c>
      <c r="D34" s="68" t="s">
        <v>1323</v>
      </c>
      <c r="E34" s="69"/>
      <c r="F34" s="362"/>
      <c r="G34" s="69"/>
      <c r="H34" s="70"/>
      <c r="I34" s="242"/>
      <c r="J34" s="71"/>
    </row>
    <row r="35" spans="1:10" ht="52.5" customHeight="1">
      <c r="A35" s="107">
        <f t="shared" si="0"/>
        <v>32</v>
      </c>
      <c r="B35" s="324" t="s">
        <v>1349</v>
      </c>
      <c r="C35" s="512" t="s">
        <v>1350</v>
      </c>
      <c r="D35" s="68" t="s">
        <v>1352</v>
      </c>
      <c r="E35" s="69"/>
      <c r="F35" s="362"/>
      <c r="G35" s="69"/>
      <c r="H35" s="70"/>
      <c r="I35" s="242"/>
      <c r="J35" s="71"/>
    </row>
    <row r="36" spans="1:10" ht="52.5" customHeight="1">
      <c r="A36" s="107">
        <f t="shared" si="0"/>
        <v>33</v>
      </c>
      <c r="B36" s="324" t="s">
        <v>1354</v>
      </c>
      <c r="C36" s="107" t="s">
        <v>1355</v>
      </c>
      <c r="D36" s="68" t="s">
        <v>1356</v>
      </c>
      <c r="E36" s="69"/>
      <c r="F36" s="362"/>
      <c r="G36" s="69"/>
      <c r="H36" s="70"/>
      <c r="I36" s="242"/>
      <c r="J36" s="71"/>
    </row>
    <row r="37" spans="1:10" ht="52.5" customHeight="1">
      <c r="A37" s="107">
        <f t="shared" si="0"/>
        <v>34</v>
      </c>
      <c r="B37" s="324" t="s">
        <v>1366</v>
      </c>
      <c r="C37" s="338" t="s">
        <v>1367</v>
      </c>
      <c r="D37" s="68" t="s">
        <v>1368</v>
      </c>
      <c r="E37" s="69"/>
      <c r="F37" s="362"/>
      <c r="G37" s="69"/>
      <c r="H37" s="70"/>
      <c r="I37" s="242"/>
      <c r="J37" s="71"/>
    </row>
    <row r="38" spans="1:10" ht="52.5" customHeight="1">
      <c r="A38" s="107">
        <f t="shared" si="0"/>
        <v>35</v>
      </c>
      <c r="B38" s="324" t="s">
        <v>1372</v>
      </c>
      <c r="C38" s="572" t="s">
        <v>1502</v>
      </c>
      <c r="D38" s="68" t="s">
        <v>1373</v>
      </c>
      <c r="E38" s="69"/>
      <c r="F38" s="362"/>
      <c r="G38" s="69"/>
      <c r="H38" s="70"/>
      <c r="I38" s="242"/>
      <c r="J38" s="71"/>
    </row>
    <row r="39" spans="1:10" ht="52.5" customHeight="1">
      <c r="A39" s="107">
        <f t="shared" si="0"/>
        <v>36</v>
      </c>
      <c r="B39" s="324" t="s">
        <v>1382</v>
      </c>
      <c r="C39" s="338" t="s">
        <v>1384</v>
      </c>
      <c r="D39" s="68" t="s">
        <v>847</v>
      </c>
      <c r="E39" s="69"/>
      <c r="F39" s="362"/>
      <c r="G39" s="69"/>
      <c r="H39" s="70"/>
      <c r="I39" s="242"/>
      <c r="J39" s="71"/>
    </row>
    <row r="40" spans="1:10" ht="52.5" customHeight="1">
      <c r="A40" s="107">
        <f t="shared" si="0"/>
        <v>37</v>
      </c>
      <c r="B40" s="324" t="s">
        <v>1387</v>
      </c>
      <c r="C40" s="591" t="s">
        <v>1389</v>
      </c>
      <c r="D40" s="52" t="s">
        <v>1388</v>
      </c>
      <c r="E40" s="69"/>
      <c r="F40" s="362"/>
      <c r="G40" s="69"/>
      <c r="H40" s="70"/>
      <c r="I40" s="242"/>
      <c r="J40" s="71"/>
    </row>
    <row r="41" spans="1:10" ht="52.5" customHeight="1">
      <c r="A41" s="107">
        <f t="shared" si="0"/>
        <v>38</v>
      </c>
      <c r="B41" s="324" t="s">
        <v>1419</v>
      </c>
      <c r="C41" s="591" t="s">
        <v>1420</v>
      </c>
      <c r="D41" s="68" t="s">
        <v>1409</v>
      </c>
      <c r="E41" s="69"/>
      <c r="F41" s="362"/>
      <c r="G41" s="69"/>
      <c r="H41" s="70"/>
      <c r="I41" s="242"/>
      <c r="J41" s="71"/>
    </row>
    <row r="42" spans="1:10" ht="52.5" customHeight="1">
      <c r="A42" s="107">
        <f t="shared" si="0"/>
        <v>39</v>
      </c>
      <c r="B42" s="52" t="s">
        <v>836</v>
      </c>
      <c r="C42" s="572" t="s">
        <v>878</v>
      </c>
      <c r="D42" s="52" t="s">
        <v>1440</v>
      </c>
      <c r="E42" s="69"/>
      <c r="F42" s="362"/>
      <c r="G42" s="69"/>
      <c r="H42" s="70"/>
      <c r="I42" s="242"/>
      <c r="J42" s="71"/>
    </row>
    <row r="43" spans="1:10" ht="52.5" customHeight="1">
      <c r="A43" s="107">
        <f t="shared" si="0"/>
        <v>40</v>
      </c>
      <c r="B43" s="324" t="s">
        <v>1464</v>
      </c>
      <c r="C43" s="572" t="s">
        <v>1457</v>
      </c>
      <c r="D43" s="68" t="s">
        <v>1460</v>
      </c>
      <c r="E43" s="69"/>
      <c r="F43" s="362"/>
      <c r="G43" s="69"/>
      <c r="H43" s="70"/>
      <c r="I43" s="242"/>
      <c r="J43" s="71"/>
    </row>
    <row r="44" spans="1:10" ht="52.5" customHeight="1">
      <c r="A44" s="107">
        <f t="shared" si="0"/>
        <v>41</v>
      </c>
      <c r="B44" s="324" t="s">
        <v>1465</v>
      </c>
      <c r="C44" s="572" t="s">
        <v>1458</v>
      </c>
      <c r="D44" s="68" t="s">
        <v>1459</v>
      </c>
      <c r="E44" s="69"/>
      <c r="F44" s="362"/>
      <c r="G44" s="69"/>
      <c r="H44" s="70"/>
      <c r="I44" s="242"/>
      <c r="J44" s="71"/>
    </row>
    <row r="45" spans="1:10" ht="52.5" customHeight="1">
      <c r="A45" s="107">
        <f t="shared" si="0"/>
        <v>42</v>
      </c>
      <c r="B45" s="52" t="s">
        <v>1467</v>
      </c>
      <c r="C45" s="671" t="s">
        <v>1468</v>
      </c>
      <c r="D45" s="52" t="s">
        <v>1469</v>
      </c>
      <c r="E45" s="69"/>
      <c r="F45" s="362"/>
      <c r="G45" s="69"/>
      <c r="H45" s="70"/>
      <c r="I45" s="242"/>
      <c r="J45" s="71"/>
    </row>
    <row r="46" spans="1:10" ht="52.5" customHeight="1">
      <c r="A46" s="107">
        <f t="shared" si="0"/>
        <v>43</v>
      </c>
      <c r="B46" s="52" t="s">
        <v>1472</v>
      </c>
      <c r="C46" s="671" t="s">
        <v>1476</v>
      </c>
      <c r="D46" s="52" t="s">
        <v>1473</v>
      </c>
      <c r="E46" s="69"/>
      <c r="F46" s="362"/>
      <c r="G46" s="69"/>
      <c r="H46" s="70"/>
      <c r="I46" s="242"/>
      <c r="J46" s="71"/>
    </row>
    <row r="47" spans="1:10" ht="52.5" customHeight="1">
      <c r="A47" s="107">
        <f t="shared" si="0"/>
        <v>44</v>
      </c>
      <c r="B47" s="107" t="s">
        <v>1477</v>
      </c>
      <c r="C47" s="338" t="s">
        <v>1478</v>
      </c>
      <c r="D47" s="68" t="s">
        <v>1479</v>
      </c>
      <c r="E47" s="69"/>
      <c r="F47" s="362"/>
      <c r="G47" s="69"/>
      <c r="H47" s="70"/>
      <c r="I47" s="242"/>
      <c r="J47" s="71"/>
    </row>
    <row r="48" spans="1:10" ht="52.5" customHeight="1">
      <c r="A48" s="107">
        <f t="shared" si="0"/>
        <v>45</v>
      </c>
      <c r="B48" s="107" t="s">
        <v>1492</v>
      </c>
      <c r="C48" s="572" t="s">
        <v>1488</v>
      </c>
      <c r="D48" s="68" t="s">
        <v>1489</v>
      </c>
      <c r="E48" s="69"/>
      <c r="F48" s="362"/>
      <c r="G48" s="69"/>
      <c r="H48" s="70"/>
      <c r="I48" s="242"/>
      <c r="J48" s="71"/>
    </row>
    <row r="49" spans="1:10" ht="52.5" customHeight="1">
      <c r="A49" s="107">
        <f t="shared" si="0"/>
        <v>46</v>
      </c>
      <c r="B49" s="107" t="s">
        <v>1493</v>
      </c>
      <c r="C49" s="338" t="s">
        <v>1494</v>
      </c>
      <c r="D49" s="68" t="s">
        <v>1495</v>
      </c>
      <c r="E49" s="69"/>
      <c r="F49" s="362"/>
      <c r="G49" s="69"/>
      <c r="H49" s="70"/>
      <c r="I49" s="242"/>
      <c r="J49" s="71"/>
    </row>
    <row r="50" spans="1:10" ht="52.5" customHeight="1">
      <c r="A50" s="107">
        <f t="shared" si="0"/>
        <v>47</v>
      </c>
      <c r="B50" s="107" t="s">
        <v>1504</v>
      </c>
      <c r="C50" s="671" t="s">
        <v>1505</v>
      </c>
      <c r="D50" s="68" t="s">
        <v>1506</v>
      </c>
      <c r="E50" s="69"/>
      <c r="F50" s="362"/>
      <c r="G50" s="69"/>
      <c r="H50" s="70"/>
      <c r="I50" s="242"/>
      <c r="J50" s="71"/>
    </row>
    <row r="51" spans="1:10" ht="52.5" customHeight="1">
      <c r="A51" s="107">
        <f t="shared" si="0"/>
        <v>48</v>
      </c>
      <c r="B51" s="107" t="s">
        <v>1856</v>
      </c>
      <c r="C51" s="591" t="s">
        <v>1852</v>
      </c>
      <c r="D51" s="52" t="s">
        <v>1853</v>
      </c>
      <c r="E51" s="69"/>
      <c r="F51" s="362"/>
      <c r="G51" s="69"/>
      <c r="H51" s="70"/>
      <c r="I51" s="242"/>
      <c r="J51" s="71"/>
    </row>
    <row r="52" spans="1:10" ht="52.5" customHeight="1">
      <c r="A52" s="107">
        <f t="shared" si="0"/>
        <v>49</v>
      </c>
      <c r="B52" s="52"/>
      <c r="C52" s="67"/>
      <c r="D52" s="52"/>
      <c r="E52" s="69"/>
      <c r="F52" s="362"/>
      <c r="G52" s="69"/>
      <c r="H52" s="70"/>
      <c r="I52" s="242"/>
      <c r="J52" s="71"/>
    </row>
    <row r="53" spans="1:10" ht="52.5" customHeight="1">
      <c r="A53" s="107">
        <f t="shared" si="0"/>
        <v>50</v>
      </c>
      <c r="B53" s="8"/>
      <c r="C53" s="67"/>
      <c r="D53" s="68"/>
      <c r="E53" s="69"/>
      <c r="F53" s="362"/>
      <c r="G53" s="69"/>
      <c r="H53" s="70"/>
      <c r="I53" s="242"/>
      <c r="J53" s="71"/>
    </row>
    <row r="54" spans="1:10" ht="52.5" customHeight="1">
      <c r="A54" s="107">
        <f t="shared" si="0"/>
        <v>51</v>
      </c>
      <c r="B54" s="8"/>
      <c r="C54" s="67"/>
      <c r="D54" s="68"/>
      <c r="E54" s="69"/>
      <c r="F54" s="362"/>
      <c r="G54" s="69"/>
      <c r="H54" s="70"/>
      <c r="I54" s="242"/>
      <c r="J54" s="71"/>
    </row>
    <row r="55" spans="1:10" ht="52.5" customHeight="1">
      <c r="A55" s="107">
        <f t="shared" si="0"/>
        <v>52</v>
      </c>
      <c r="B55" s="52"/>
      <c r="C55" s="67"/>
      <c r="D55" s="52"/>
      <c r="E55" s="69"/>
      <c r="F55" s="362"/>
      <c r="G55" s="69"/>
      <c r="H55" s="70"/>
      <c r="I55" s="242"/>
      <c r="J55" s="71"/>
    </row>
    <row r="56" spans="1:10" ht="52.5" customHeight="1">
      <c r="A56" s="107">
        <f t="shared" si="0"/>
        <v>53</v>
      </c>
      <c r="B56" s="8"/>
      <c r="C56" s="67"/>
      <c r="D56" s="68"/>
      <c r="E56" s="69"/>
      <c r="F56" s="362"/>
      <c r="G56" s="69"/>
      <c r="H56" s="70"/>
      <c r="I56" s="242"/>
      <c r="J56" s="71"/>
    </row>
    <row r="57" spans="1:10" ht="52.5" customHeight="1">
      <c r="A57" s="107">
        <f t="shared" si="0"/>
        <v>54</v>
      </c>
      <c r="B57" s="8"/>
      <c r="C57" s="67"/>
      <c r="D57" s="68"/>
      <c r="E57" s="69"/>
      <c r="F57" s="362"/>
      <c r="G57" s="69"/>
      <c r="H57" s="70"/>
      <c r="I57" s="242"/>
      <c r="J57" s="71"/>
    </row>
    <row r="58" spans="1:10" ht="52.5" customHeight="1">
      <c r="A58" s="107">
        <f t="shared" si="0"/>
        <v>55</v>
      </c>
      <c r="B58" s="8"/>
      <c r="C58" s="67"/>
      <c r="D58" s="68"/>
      <c r="E58" s="69"/>
      <c r="F58" s="362"/>
      <c r="G58" s="69"/>
      <c r="H58" s="70"/>
      <c r="I58" s="242"/>
      <c r="J58" s="71"/>
    </row>
    <row r="59" spans="1:10" ht="52.5" customHeight="1">
      <c r="A59" s="107">
        <f t="shared" si="0"/>
        <v>56</v>
      </c>
      <c r="B59" s="52"/>
      <c r="C59" s="52"/>
      <c r="D59" s="68"/>
      <c r="E59" s="69"/>
      <c r="F59" s="362"/>
      <c r="G59" s="69"/>
      <c r="H59" s="70"/>
      <c r="I59" s="242"/>
      <c r="J59" s="71"/>
    </row>
    <row r="60" spans="1:10" ht="52.5" customHeight="1">
      <c r="A60" s="107">
        <f t="shared" si="0"/>
        <v>57</v>
      </c>
      <c r="B60" s="52"/>
      <c r="C60" s="52"/>
      <c r="D60" s="68"/>
      <c r="E60" s="69"/>
      <c r="F60" s="362"/>
      <c r="G60" s="69"/>
      <c r="H60" s="70"/>
      <c r="I60" s="242"/>
      <c r="J60" s="71"/>
    </row>
    <row r="61" spans="1:10" ht="52.5" customHeight="1">
      <c r="A61" s="107">
        <f t="shared" si="0"/>
        <v>58</v>
      </c>
      <c r="B61" s="52"/>
      <c r="C61" s="52"/>
      <c r="D61" s="68"/>
      <c r="E61" s="69"/>
      <c r="F61" s="362"/>
      <c r="G61" s="69"/>
      <c r="H61" s="70"/>
      <c r="I61" s="242"/>
      <c r="J61" s="71"/>
    </row>
    <row r="62" spans="1:10" ht="52.5" customHeight="1">
      <c r="A62" s="107">
        <f t="shared" si="0"/>
        <v>59</v>
      </c>
      <c r="B62" s="52"/>
      <c r="C62" s="52"/>
      <c r="D62" s="68"/>
      <c r="E62" s="69"/>
      <c r="F62" s="362"/>
      <c r="G62" s="69"/>
      <c r="H62" s="70"/>
      <c r="I62" s="242"/>
      <c r="J62" s="71"/>
    </row>
    <row r="63" spans="1:10" ht="52.5" customHeight="1">
      <c r="A63" s="107">
        <f t="shared" si="0"/>
        <v>60</v>
      </c>
      <c r="B63" s="52"/>
      <c r="C63" s="52"/>
      <c r="D63" s="68"/>
      <c r="E63" s="69"/>
      <c r="F63" s="362"/>
      <c r="G63" s="69"/>
      <c r="H63" s="70"/>
      <c r="I63" s="242"/>
      <c r="J63" s="71"/>
    </row>
    <row r="64" spans="1:10" ht="52.5" customHeight="1">
      <c r="A64" s="107">
        <f t="shared" si="0"/>
        <v>61</v>
      </c>
      <c r="B64" s="52"/>
      <c r="C64" s="52"/>
      <c r="D64" s="68"/>
      <c r="E64" s="69"/>
      <c r="F64" s="362"/>
      <c r="G64" s="69"/>
      <c r="H64" s="70"/>
      <c r="I64" s="242"/>
      <c r="J64" s="71"/>
    </row>
    <row r="65" spans="1:10" ht="52.5" customHeight="1">
      <c r="A65" s="107">
        <f t="shared" si="0"/>
        <v>62</v>
      </c>
      <c r="B65" s="52"/>
      <c r="C65" s="52"/>
      <c r="D65" s="68"/>
      <c r="E65" s="69"/>
      <c r="F65" s="362"/>
      <c r="G65" s="69"/>
      <c r="H65" s="70"/>
      <c r="I65" s="242"/>
      <c r="J65" s="71"/>
    </row>
    <row r="66" spans="1:10" ht="52.5" customHeight="1">
      <c r="A66" s="107">
        <f t="shared" si="0"/>
        <v>63</v>
      </c>
      <c r="B66" s="52"/>
      <c r="C66" s="52"/>
      <c r="D66" s="68"/>
      <c r="E66" s="69"/>
      <c r="F66" s="362"/>
      <c r="G66" s="69"/>
      <c r="H66" s="70"/>
      <c r="I66" s="242"/>
      <c r="J66" s="71"/>
    </row>
    <row r="67" spans="1:10" ht="52.5" customHeight="1">
      <c r="A67" s="107">
        <f t="shared" si="0"/>
        <v>64</v>
      </c>
      <c r="B67" s="52"/>
      <c r="C67" s="52"/>
      <c r="D67" s="68"/>
      <c r="E67" s="69"/>
      <c r="F67" s="362"/>
      <c r="G67" s="69"/>
      <c r="H67" s="70"/>
      <c r="I67" s="242"/>
      <c r="J67" s="71"/>
    </row>
    <row r="68" spans="1:10" ht="52.5" customHeight="1">
      <c r="A68" s="107">
        <f t="shared" si="0"/>
        <v>65</v>
      </c>
      <c r="B68" s="52"/>
      <c r="C68" s="52"/>
      <c r="D68" s="68"/>
      <c r="E68" s="69"/>
      <c r="F68" s="362"/>
      <c r="G68" s="69"/>
      <c r="H68" s="70"/>
      <c r="I68" s="242"/>
      <c r="J68" s="71"/>
    </row>
    <row r="69" spans="1:10" ht="52.5" customHeight="1">
      <c r="A69" s="107">
        <f t="shared" ref="A69:A84" si="1">+A68+1</f>
        <v>66</v>
      </c>
      <c r="B69" s="52"/>
      <c r="C69" s="52"/>
      <c r="D69" s="68"/>
      <c r="E69" s="69"/>
      <c r="F69" s="362"/>
      <c r="G69" s="69"/>
      <c r="H69" s="70"/>
      <c r="I69" s="242"/>
      <c r="J69" s="71"/>
    </row>
    <row r="70" spans="1:10" ht="52.5" customHeight="1">
      <c r="A70" s="107">
        <f t="shared" si="1"/>
        <v>67</v>
      </c>
      <c r="B70" s="52"/>
      <c r="C70" s="52"/>
      <c r="D70" s="68"/>
      <c r="E70" s="69"/>
      <c r="F70" s="362"/>
      <c r="G70" s="69"/>
      <c r="H70" s="70"/>
      <c r="I70" s="242"/>
      <c r="J70" s="71"/>
    </row>
    <row r="71" spans="1:10" ht="52.5" customHeight="1">
      <c r="A71" s="107">
        <f t="shared" si="1"/>
        <v>68</v>
      </c>
      <c r="B71" s="52"/>
      <c r="C71" s="52"/>
      <c r="D71" s="68"/>
      <c r="E71" s="69"/>
      <c r="F71" s="362"/>
      <c r="G71" s="69"/>
      <c r="H71" s="70"/>
      <c r="I71" s="242"/>
      <c r="J71" s="71"/>
    </row>
    <row r="72" spans="1:10" ht="52.5" customHeight="1">
      <c r="A72" s="107">
        <f t="shared" si="1"/>
        <v>69</v>
      </c>
      <c r="B72" s="52"/>
      <c r="C72" s="52"/>
      <c r="D72" s="68"/>
      <c r="E72" s="69"/>
      <c r="F72" s="362"/>
      <c r="G72" s="69"/>
      <c r="H72" s="70"/>
      <c r="I72" s="242"/>
      <c r="J72" s="71"/>
    </row>
    <row r="73" spans="1:10" ht="52.5" customHeight="1">
      <c r="A73" s="107">
        <f t="shared" si="1"/>
        <v>70</v>
      </c>
      <c r="B73" s="52"/>
      <c r="C73" s="52"/>
      <c r="D73" s="68"/>
      <c r="E73" s="69"/>
      <c r="F73" s="362"/>
      <c r="G73" s="69"/>
      <c r="H73" s="70"/>
      <c r="I73" s="242"/>
      <c r="J73" s="71"/>
    </row>
    <row r="74" spans="1:10" ht="52.5" customHeight="1">
      <c r="A74" s="107">
        <f t="shared" si="1"/>
        <v>71</v>
      </c>
      <c r="B74" s="52"/>
      <c r="C74" s="52"/>
      <c r="D74" s="68"/>
      <c r="E74" s="69"/>
      <c r="F74" s="362"/>
      <c r="G74" s="69"/>
      <c r="H74" s="70"/>
      <c r="I74" s="242"/>
      <c r="J74" s="71"/>
    </row>
    <row r="75" spans="1:10" ht="52.5" customHeight="1">
      <c r="A75" s="107">
        <f t="shared" si="1"/>
        <v>72</v>
      </c>
      <c r="B75" s="52"/>
      <c r="C75" s="52"/>
      <c r="D75" s="68"/>
      <c r="E75" s="69"/>
      <c r="F75" s="362"/>
      <c r="G75" s="69"/>
      <c r="H75" s="70"/>
      <c r="I75" s="242"/>
      <c r="J75" s="71"/>
    </row>
    <row r="76" spans="1:10" ht="52.5" customHeight="1">
      <c r="A76" s="107">
        <f t="shared" si="1"/>
        <v>73</v>
      </c>
      <c r="B76" s="52"/>
      <c r="C76" s="52"/>
      <c r="D76" s="68"/>
      <c r="E76" s="69"/>
      <c r="F76" s="362"/>
      <c r="G76" s="69"/>
      <c r="H76" s="70"/>
      <c r="I76" s="242"/>
      <c r="J76" s="71"/>
    </row>
    <row r="77" spans="1:10" ht="52.5" customHeight="1">
      <c r="A77" s="107">
        <f t="shared" si="1"/>
        <v>74</v>
      </c>
      <c r="B77" s="52"/>
      <c r="C77" s="52"/>
      <c r="D77" s="68"/>
      <c r="E77" s="69"/>
      <c r="F77" s="362"/>
      <c r="G77" s="69"/>
      <c r="H77" s="70"/>
      <c r="I77" s="242"/>
      <c r="J77" s="71"/>
    </row>
    <row r="78" spans="1:10" ht="52.5" customHeight="1">
      <c r="A78" s="107">
        <f t="shared" si="1"/>
        <v>75</v>
      </c>
      <c r="B78" s="52"/>
      <c r="C78" s="52"/>
      <c r="D78" s="68"/>
      <c r="E78" s="69"/>
      <c r="F78" s="362"/>
      <c r="G78" s="69"/>
      <c r="H78" s="70"/>
      <c r="I78" s="242"/>
      <c r="J78" s="71"/>
    </row>
    <row r="79" spans="1:10" ht="52.5" customHeight="1">
      <c r="A79" s="107">
        <f t="shared" si="1"/>
        <v>76</v>
      </c>
      <c r="B79" s="52"/>
      <c r="C79" s="52"/>
      <c r="D79" s="68"/>
      <c r="E79" s="69"/>
      <c r="F79" s="362"/>
      <c r="G79" s="69"/>
      <c r="H79" s="70"/>
      <c r="I79" s="242"/>
      <c r="J79" s="71"/>
    </row>
    <row r="80" spans="1:10" ht="52.5" customHeight="1">
      <c r="A80" s="107">
        <f t="shared" si="1"/>
        <v>77</v>
      </c>
      <c r="B80" s="52"/>
      <c r="C80" s="52"/>
      <c r="D80" s="68"/>
      <c r="E80" s="69"/>
      <c r="F80" s="362"/>
      <c r="G80" s="69"/>
      <c r="H80" s="70"/>
      <c r="I80" s="242"/>
      <c r="J80" s="71"/>
    </row>
    <row r="81" spans="1:10" ht="52.5" customHeight="1">
      <c r="A81" s="107">
        <f t="shared" si="1"/>
        <v>78</v>
      </c>
      <c r="B81" s="52"/>
      <c r="C81" s="52"/>
      <c r="D81" s="68"/>
      <c r="E81" s="69"/>
      <c r="F81" s="362"/>
      <c r="G81" s="69"/>
      <c r="H81" s="70"/>
      <c r="I81" s="242"/>
      <c r="J81" s="71"/>
    </row>
    <row r="82" spans="1:10" ht="52.5" customHeight="1">
      <c r="A82" s="107">
        <f t="shared" si="1"/>
        <v>79</v>
      </c>
      <c r="B82" s="52"/>
      <c r="C82" s="52"/>
      <c r="D82" s="68"/>
      <c r="E82" s="69"/>
      <c r="F82" s="362"/>
      <c r="G82" s="69"/>
      <c r="H82" s="70"/>
      <c r="I82" s="242"/>
      <c r="J82" s="71"/>
    </row>
    <row r="83" spans="1:10" ht="52.5" customHeight="1">
      <c r="A83" s="107">
        <f t="shared" si="1"/>
        <v>80</v>
      </c>
      <c r="B83" s="52"/>
      <c r="C83" s="52"/>
      <c r="D83" s="68"/>
      <c r="E83" s="69"/>
      <c r="F83" s="362"/>
      <c r="G83" s="69"/>
      <c r="H83" s="70"/>
      <c r="I83" s="242"/>
      <c r="J83" s="71"/>
    </row>
    <row r="84" spans="1:10" ht="52.5" customHeight="1">
      <c r="A84" s="107">
        <f t="shared" si="1"/>
        <v>81</v>
      </c>
      <c r="B84" s="108"/>
      <c r="C84" s="52"/>
      <c r="D84" s="68"/>
      <c r="E84" s="69"/>
      <c r="F84" s="362"/>
      <c r="G84" s="69"/>
      <c r="H84" s="70"/>
      <c r="I84" s="242"/>
      <c r="J84" s="71"/>
    </row>
    <row r="85" spans="1:10" ht="12.75" customHeight="1">
      <c r="A85" s="236"/>
      <c r="B85" s="109"/>
      <c r="C85" s="109"/>
      <c r="D85" s="10"/>
      <c r="E85" s="109"/>
      <c r="F85" s="359"/>
      <c r="G85" s="109"/>
      <c r="H85" s="109"/>
      <c r="I85" s="109"/>
      <c r="J85" s="109"/>
    </row>
    <row r="86" spans="1:10" ht="12.75" customHeight="1">
      <c r="A86" s="236"/>
      <c r="B86" s="109"/>
      <c r="C86" s="109"/>
      <c r="D86" s="10"/>
      <c r="E86" s="109"/>
      <c r="F86" s="359"/>
      <c r="G86" s="109"/>
      <c r="H86" s="109"/>
      <c r="I86" s="109"/>
      <c r="J86" s="109"/>
    </row>
    <row r="87" spans="1:10" ht="12.75" customHeight="1">
      <c r="A87" s="236"/>
      <c r="B87" s="109"/>
      <c r="C87" s="109"/>
      <c r="D87" s="10"/>
      <c r="E87" s="109"/>
      <c r="F87" s="359"/>
      <c r="G87" s="109"/>
      <c r="H87" s="109"/>
      <c r="I87" s="109"/>
      <c r="J87" s="109"/>
    </row>
    <row r="88" spans="1:10" ht="12.75" customHeight="1">
      <c r="A88" s="236"/>
      <c r="B88" s="109"/>
      <c r="C88" s="109"/>
      <c r="D88" s="10"/>
      <c r="E88" s="109"/>
      <c r="F88" s="359"/>
      <c r="G88" s="109"/>
      <c r="H88" s="109"/>
      <c r="I88" s="109"/>
      <c r="J88" s="109"/>
    </row>
    <row r="89" spans="1:10" ht="12.75" customHeight="1">
      <c r="A89" s="236"/>
      <c r="B89" s="109"/>
      <c r="C89" s="109"/>
      <c r="D89" s="10"/>
      <c r="E89" s="109"/>
      <c r="F89" s="359"/>
      <c r="G89" s="109"/>
      <c r="H89" s="109"/>
      <c r="I89" s="109"/>
      <c r="J89" s="109"/>
    </row>
    <row r="90" spans="1:10" ht="12.75" customHeight="1">
      <c r="A90" s="236"/>
      <c r="B90" s="109"/>
      <c r="C90" s="109"/>
      <c r="D90" s="10"/>
      <c r="E90" s="109"/>
      <c r="F90" s="359"/>
      <c r="G90" s="109"/>
      <c r="H90" s="109"/>
      <c r="I90" s="109"/>
      <c r="J90" s="109"/>
    </row>
    <row r="91" spans="1:10" ht="12.75" customHeight="1">
      <c r="A91" s="236"/>
      <c r="B91" s="109"/>
      <c r="C91" s="109"/>
      <c r="D91" s="10"/>
      <c r="E91" s="109"/>
      <c r="F91" s="359"/>
      <c r="G91" s="109"/>
      <c r="H91" s="109"/>
      <c r="I91" s="109"/>
      <c r="J91" s="109"/>
    </row>
    <row r="92" spans="1:10" ht="12.75" customHeight="1">
      <c r="A92" s="236"/>
      <c r="B92" s="109"/>
      <c r="C92" s="109"/>
      <c r="D92" s="10"/>
      <c r="E92" s="109"/>
      <c r="F92" s="359"/>
      <c r="G92" s="109"/>
      <c r="H92" s="109"/>
      <c r="I92" s="109"/>
      <c r="J92" s="109"/>
    </row>
    <row r="93" spans="1:10" ht="12.75" customHeight="1">
      <c r="A93" s="236"/>
      <c r="B93" s="109"/>
      <c r="C93" s="109"/>
      <c r="D93" s="10"/>
      <c r="E93" s="109"/>
      <c r="F93" s="359"/>
      <c r="G93" s="109"/>
      <c r="H93" s="109"/>
      <c r="I93" s="109"/>
      <c r="J93" s="109"/>
    </row>
    <row r="94" spans="1:10" ht="12.75" customHeight="1">
      <c r="A94" s="236"/>
      <c r="B94" s="109"/>
      <c r="C94" s="109"/>
      <c r="D94" s="10"/>
      <c r="E94" s="109"/>
      <c r="F94" s="359"/>
      <c r="G94" s="109"/>
      <c r="H94" s="109"/>
      <c r="I94" s="109"/>
      <c r="J94" s="109"/>
    </row>
    <row r="95" spans="1:10" ht="12.75" customHeight="1">
      <c r="A95" s="236"/>
      <c r="B95" s="109"/>
      <c r="C95" s="109"/>
      <c r="D95" s="10"/>
      <c r="E95" s="109"/>
      <c r="F95" s="359"/>
      <c r="G95" s="109"/>
      <c r="H95" s="109"/>
      <c r="I95" s="109"/>
      <c r="J95" s="109"/>
    </row>
    <row r="96" spans="1:10" ht="12.75" customHeight="1">
      <c r="A96" s="236"/>
      <c r="B96" s="109"/>
      <c r="C96" s="109"/>
      <c r="D96" s="10"/>
      <c r="E96" s="109"/>
      <c r="F96" s="359"/>
      <c r="G96" s="109"/>
      <c r="H96" s="109"/>
      <c r="I96" s="109"/>
      <c r="J96" s="109"/>
    </row>
    <row r="97" spans="1:10" ht="12.75" customHeight="1">
      <c r="A97" s="236"/>
      <c r="B97" s="109"/>
      <c r="C97" s="109"/>
      <c r="D97" s="10"/>
      <c r="E97" s="109"/>
      <c r="F97" s="359"/>
      <c r="G97" s="109"/>
      <c r="H97" s="109"/>
      <c r="I97" s="109"/>
      <c r="J97" s="109"/>
    </row>
    <row r="98" spans="1:10" ht="12.75" customHeight="1">
      <c r="A98" s="236"/>
      <c r="B98" s="109"/>
      <c r="C98" s="109"/>
      <c r="D98" s="10"/>
      <c r="E98" s="109"/>
      <c r="F98" s="359"/>
      <c r="G98" s="109"/>
      <c r="H98" s="109"/>
      <c r="I98" s="109"/>
      <c r="J98" s="109"/>
    </row>
    <row r="99" spans="1:10" ht="12.75" customHeight="1">
      <c r="A99" s="236"/>
      <c r="B99" s="109"/>
      <c r="C99" s="109"/>
      <c r="D99" s="10"/>
      <c r="E99" s="109"/>
      <c r="F99" s="359"/>
      <c r="G99" s="109"/>
      <c r="H99" s="109"/>
      <c r="I99" s="109"/>
      <c r="J99" s="109"/>
    </row>
    <row r="100" spans="1:10" ht="12.75" customHeight="1">
      <c r="A100" s="236"/>
      <c r="B100" s="109"/>
      <c r="C100" s="109"/>
      <c r="D100" s="10"/>
      <c r="E100" s="109"/>
      <c r="F100" s="359"/>
      <c r="G100" s="109"/>
      <c r="H100" s="109"/>
      <c r="I100" s="109"/>
      <c r="J100" s="109"/>
    </row>
    <row r="101" spans="1:10" ht="12.75" customHeight="1">
      <c r="A101" s="236"/>
      <c r="B101" s="109"/>
      <c r="C101" s="109"/>
      <c r="D101" s="10"/>
      <c r="E101" s="109"/>
      <c r="F101" s="359"/>
      <c r="G101" s="109"/>
      <c r="H101" s="109"/>
      <c r="I101" s="109"/>
      <c r="J101" s="109"/>
    </row>
    <row r="102" spans="1:10" ht="12.75" customHeight="1">
      <c r="A102" s="236"/>
      <c r="B102" s="109"/>
      <c r="C102" s="109"/>
      <c r="D102" s="10"/>
      <c r="E102" s="109"/>
      <c r="F102" s="359"/>
      <c r="G102" s="109"/>
      <c r="H102" s="109"/>
      <c r="I102" s="109"/>
      <c r="J102" s="109"/>
    </row>
    <row r="103" spans="1:10" ht="12.75" customHeight="1">
      <c r="A103" s="236"/>
      <c r="B103" s="109"/>
      <c r="C103" s="109"/>
      <c r="D103" s="10"/>
      <c r="E103" s="109"/>
      <c r="F103" s="359"/>
      <c r="G103" s="109"/>
      <c r="H103" s="109"/>
      <c r="I103" s="109"/>
      <c r="J103" s="109"/>
    </row>
    <row r="104" spans="1:10" ht="12.75" customHeight="1">
      <c r="A104" s="236"/>
      <c r="B104" s="109"/>
      <c r="C104" s="109"/>
      <c r="D104" s="10"/>
      <c r="E104" s="109"/>
      <c r="F104" s="359"/>
      <c r="G104" s="109"/>
      <c r="H104" s="109"/>
      <c r="I104" s="109"/>
      <c r="J104" s="109"/>
    </row>
    <row r="105" spans="1:10" ht="12.75" customHeight="1">
      <c r="A105" s="236"/>
      <c r="B105" s="109"/>
      <c r="C105" s="109"/>
      <c r="D105" s="10"/>
      <c r="E105" s="109"/>
      <c r="F105" s="359"/>
      <c r="G105" s="109"/>
      <c r="H105" s="109"/>
      <c r="I105" s="109"/>
      <c r="J105" s="109"/>
    </row>
    <row r="106" spans="1:10" ht="12.75" customHeight="1">
      <c r="A106" s="236"/>
      <c r="B106" s="109"/>
      <c r="C106" s="109"/>
      <c r="D106" s="10"/>
      <c r="E106" s="109"/>
      <c r="F106" s="359"/>
      <c r="G106" s="109"/>
      <c r="H106" s="109"/>
      <c r="I106" s="109"/>
      <c r="J106" s="109"/>
    </row>
    <row r="107" spans="1:10" ht="12.75" customHeight="1">
      <c r="A107" s="236"/>
      <c r="B107" s="109"/>
      <c r="C107" s="109"/>
      <c r="D107" s="10"/>
      <c r="E107" s="109"/>
      <c r="F107" s="359"/>
      <c r="G107" s="109"/>
      <c r="H107" s="109"/>
      <c r="I107" s="109"/>
      <c r="J107" s="109"/>
    </row>
    <row r="108" spans="1:10" ht="12.75" customHeight="1">
      <c r="A108" s="236"/>
      <c r="B108" s="109"/>
      <c r="C108" s="109"/>
      <c r="D108" s="10"/>
      <c r="E108" s="109"/>
      <c r="F108" s="359"/>
      <c r="G108" s="109"/>
      <c r="H108" s="109"/>
      <c r="I108" s="109"/>
      <c r="J108" s="109"/>
    </row>
    <row r="109" spans="1:10" ht="12.75" customHeight="1">
      <c r="A109" s="236"/>
      <c r="B109" s="109"/>
      <c r="C109" s="109"/>
      <c r="D109" s="10"/>
      <c r="E109" s="109"/>
      <c r="F109" s="359"/>
      <c r="G109" s="109"/>
      <c r="H109" s="109"/>
      <c r="I109" s="109"/>
      <c r="J109" s="109"/>
    </row>
    <row r="110" spans="1:10" ht="12.75" customHeight="1">
      <c r="A110" s="236"/>
      <c r="B110" s="109"/>
      <c r="C110" s="109"/>
      <c r="D110" s="10"/>
      <c r="E110" s="109"/>
      <c r="F110" s="359"/>
      <c r="G110" s="109"/>
      <c r="H110" s="109"/>
      <c r="I110" s="109"/>
      <c r="J110" s="109"/>
    </row>
    <row r="111" spans="1:10" ht="12.75" customHeight="1">
      <c r="A111" s="236"/>
      <c r="B111" s="109"/>
      <c r="C111" s="109"/>
      <c r="D111" s="10"/>
      <c r="E111" s="109"/>
      <c r="F111" s="359"/>
      <c r="G111" s="109"/>
      <c r="H111" s="109"/>
      <c r="I111" s="109"/>
      <c r="J111" s="109"/>
    </row>
    <row r="112" spans="1:10" ht="12.75" customHeight="1">
      <c r="A112" s="236"/>
      <c r="B112" s="109"/>
      <c r="C112" s="109"/>
      <c r="D112" s="10"/>
      <c r="E112" s="109"/>
      <c r="F112" s="359"/>
      <c r="G112" s="109"/>
      <c r="H112" s="109"/>
      <c r="I112" s="109"/>
      <c r="J112" s="109"/>
    </row>
    <row r="113" spans="1:10" ht="12.75" customHeight="1">
      <c r="A113" s="236"/>
      <c r="B113" s="109"/>
      <c r="C113" s="109"/>
      <c r="D113" s="10"/>
      <c r="E113" s="109"/>
      <c r="F113" s="359"/>
      <c r="G113" s="109"/>
      <c r="H113" s="109"/>
      <c r="I113" s="109"/>
      <c r="J113" s="109"/>
    </row>
    <row r="114" spans="1:10" ht="12.75" customHeight="1">
      <c r="A114" s="236"/>
      <c r="B114" s="109"/>
      <c r="C114" s="109"/>
      <c r="D114" s="10"/>
      <c r="E114" s="109"/>
      <c r="F114" s="359"/>
      <c r="G114" s="109"/>
      <c r="H114" s="109"/>
      <c r="I114" s="109"/>
      <c r="J114" s="109"/>
    </row>
    <row r="115" spans="1:10" ht="12.75" customHeight="1">
      <c r="A115" s="236"/>
      <c r="B115" s="109"/>
      <c r="C115" s="109"/>
      <c r="D115" s="10"/>
      <c r="E115" s="109"/>
      <c r="F115" s="359"/>
      <c r="G115" s="109"/>
      <c r="H115" s="109"/>
      <c r="I115" s="109"/>
      <c r="J115" s="109"/>
    </row>
    <row r="116" spans="1:10" ht="12.75" customHeight="1">
      <c r="A116" s="236"/>
      <c r="B116" s="109"/>
      <c r="C116" s="109"/>
      <c r="D116" s="10"/>
      <c r="E116" s="109"/>
      <c r="F116" s="359"/>
      <c r="G116" s="109"/>
      <c r="H116" s="109"/>
      <c r="I116" s="109"/>
      <c r="J116" s="109"/>
    </row>
    <row r="117" spans="1:10" ht="12.75" customHeight="1">
      <c r="A117" s="236"/>
      <c r="B117" s="109"/>
      <c r="C117" s="109"/>
      <c r="D117" s="10"/>
      <c r="E117" s="109"/>
      <c r="F117" s="359"/>
      <c r="G117" s="109"/>
      <c r="H117" s="109"/>
      <c r="I117" s="109"/>
      <c r="J117" s="109"/>
    </row>
    <row r="118" spans="1:10" ht="12.75" customHeight="1">
      <c r="A118" s="236"/>
      <c r="B118" s="109"/>
      <c r="C118" s="109"/>
      <c r="D118" s="10"/>
      <c r="E118" s="109"/>
      <c r="F118" s="359"/>
      <c r="G118" s="109"/>
      <c r="H118" s="109"/>
      <c r="I118" s="109"/>
      <c r="J118" s="109"/>
    </row>
    <row r="119" spans="1:10" ht="12.75" customHeight="1">
      <c r="A119" s="236"/>
      <c r="B119" s="109"/>
      <c r="C119" s="109"/>
      <c r="D119" s="10"/>
      <c r="E119" s="109"/>
      <c r="F119" s="359"/>
      <c r="G119" s="109"/>
      <c r="H119" s="109"/>
      <c r="I119" s="109"/>
      <c r="J119" s="109"/>
    </row>
    <row r="120" spans="1:10" ht="12.75" customHeight="1">
      <c r="A120" s="236"/>
      <c r="B120" s="109"/>
      <c r="C120" s="109"/>
      <c r="D120" s="10"/>
      <c r="E120" s="109"/>
      <c r="F120" s="359"/>
      <c r="G120" s="109"/>
      <c r="H120" s="109"/>
      <c r="I120" s="109"/>
      <c r="J120" s="109"/>
    </row>
    <row r="121" spans="1:10" ht="12.75" customHeight="1">
      <c r="A121" s="236"/>
      <c r="B121" s="109"/>
      <c r="C121" s="109"/>
      <c r="D121" s="10"/>
      <c r="E121" s="109"/>
      <c r="F121" s="359"/>
      <c r="G121" s="109"/>
      <c r="H121" s="109"/>
      <c r="I121" s="109"/>
      <c r="J121" s="109"/>
    </row>
    <row r="122" spans="1:10" ht="12.75" customHeight="1">
      <c r="A122" s="236"/>
      <c r="B122" s="109"/>
      <c r="C122" s="109"/>
      <c r="D122" s="10"/>
      <c r="E122" s="109"/>
      <c r="F122" s="359"/>
      <c r="G122" s="109"/>
      <c r="H122" s="109"/>
      <c r="I122" s="109"/>
      <c r="J122" s="109"/>
    </row>
    <row r="123" spans="1:10" ht="12.75" customHeight="1">
      <c r="A123" s="236"/>
      <c r="B123" s="109"/>
      <c r="C123" s="109"/>
      <c r="D123" s="10"/>
      <c r="E123" s="109"/>
      <c r="F123" s="359"/>
      <c r="G123" s="109"/>
      <c r="H123" s="109"/>
      <c r="I123" s="109"/>
      <c r="J123" s="109"/>
    </row>
    <row r="124" spans="1:10" ht="12.75" customHeight="1">
      <c r="A124" s="236"/>
      <c r="B124" s="109"/>
      <c r="C124" s="109"/>
      <c r="D124" s="10"/>
      <c r="E124" s="109"/>
      <c r="F124" s="359"/>
      <c r="G124" s="109"/>
      <c r="H124" s="109"/>
      <c r="I124" s="109"/>
      <c r="J124" s="109"/>
    </row>
    <row r="125" spans="1:10" ht="12.75" customHeight="1">
      <c r="A125" s="236"/>
      <c r="B125" s="109"/>
      <c r="C125" s="109"/>
      <c r="D125" s="10"/>
      <c r="E125" s="109"/>
      <c r="F125" s="359"/>
      <c r="G125" s="109"/>
      <c r="H125" s="109"/>
      <c r="I125" s="109"/>
      <c r="J125" s="109"/>
    </row>
    <row r="126" spans="1:10" ht="12.75" customHeight="1">
      <c r="A126" s="236"/>
      <c r="B126" s="109"/>
      <c r="C126" s="109"/>
      <c r="D126" s="10"/>
      <c r="E126" s="109"/>
      <c r="F126" s="359"/>
      <c r="G126" s="109"/>
      <c r="H126" s="109"/>
      <c r="I126" s="109"/>
      <c r="J126" s="109"/>
    </row>
    <row r="127" spans="1:10" ht="12.75" customHeight="1">
      <c r="A127" s="236"/>
      <c r="B127" s="109"/>
      <c r="C127" s="109"/>
      <c r="D127" s="10"/>
      <c r="E127" s="109"/>
      <c r="F127" s="359"/>
      <c r="G127" s="109"/>
      <c r="H127" s="109"/>
      <c r="I127" s="109"/>
      <c r="J127" s="109"/>
    </row>
    <row r="128" spans="1:10" ht="12.75" customHeight="1">
      <c r="A128" s="236"/>
      <c r="B128" s="109"/>
      <c r="C128" s="109"/>
      <c r="D128" s="10"/>
      <c r="E128" s="109"/>
      <c r="F128" s="359"/>
      <c r="G128" s="109"/>
      <c r="H128" s="109"/>
      <c r="I128" s="109"/>
      <c r="J128" s="109"/>
    </row>
    <row r="129" spans="1:10" ht="12.75" customHeight="1">
      <c r="A129" s="236"/>
      <c r="B129" s="109"/>
      <c r="C129" s="109"/>
      <c r="D129" s="10"/>
      <c r="E129" s="109"/>
      <c r="F129" s="359"/>
      <c r="G129" s="109"/>
      <c r="H129" s="109"/>
      <c r="I129" s="109"/>
      <c r="J129" s="109"/>
    </row>
    <row r="130" spans="1:10" ht="12.75" customHeight="1">
      <c r="A130" s="236"/>
      <c r="B130" s="109"/>
      <c r="C130" s="109"/>
      <c r="D130" s="10"/>
      <c r="E130" s="109"/>
      <c r="F130" s="359"/>
      <c r="G130" s="109"/>
      <c r="H130" s="109"/>
      <c r="I130" s="109"/>
      <c r="J130" s="109"/>
    </row>
    <row r="131" spans="1:10" ht="12.75" customHeight="1">
      <c r="A131" s="236"/>
      <c r="B131" s="109"/>
      <c r="C131" s="109"/>
      <c r="D131" s="10"/>
      <c r="E131" s="109"/>
      <c r="F131" s="359"/>
      <c r="G131" s="109"/>
      <c r="H131" s="109"/>
      <c r="I131" s="109"/>
      <c r="J131" s="109"/>
    </row>
    <row r="132" spans="1:10" ht="12.75" customHeight="1">
      <c r="A132" s="236"/>
      <c r="B132" s="109"/>
      <c r="C132" s="109"/>
      <c r="D132" s="10"/>
      <c r="E132" s="109"/>
      <c r="F132" s="359"/>
      <c r="G132" s="109"/>
      <c r="H132" s="109"/>
      <c r="I132" s="109"/>
      <c r="J132" s="109"/>
    </row>
    <row r="133" spans="1:10" ht="12.75" customHeight="1">
      <c r="A133" s="236"/>
      <c r="B133" s="109"/>
      <c r="C133" s="109"/>
      <c r="D133" s="10"/>
      <c r="E133" s="109"/>
      <c r="F133" s="359"/>
      <c r="G133" s="109"/>
      <c r="H133" s="109"/>
      <c r="I133" s="109"/>
      <c r="J133" s="109"/>
    </row>
    <row r="134" spans="1:10" ht="12.75" customHeight="1">
      <c r="A134" s="236"/>
      <c r="B134" s="109"/>
      <c r="C134" s="109"/>
      <c r="D134" s="10"/>
      <c r="E134" s="109"/>
      <c r="F134" s="359"/>
      <c r="G134" s="109"/>
      <c r="H134" s="109"/>
      <c r="I134" s="109"/>
      <c r="J134" s="109"/>
    </row>
    <row r="135" spans="1:10" ht="12.75" customHeight="1">
      <c r="A135" s="236"/>
      <c r="B135" s="109"/>
      <c r="C135" s="109"/>
      <c r="D135" s="10"/>
      <c r="E135" s="109"/>
      <c r="F135" s="359"/>
      <c r="G135" s="109"/>
      <c r="H135" s="109"/>
      <c r="I135" s="109"/>
      <c r="J135" s="109"/>
    </row>
    <row r="136" spans="1:10" ht="12.75" customHeight="1">
      <c r="A136" s="236"/>
      <c r="B136" s="109"/>
      <c r="C136" s="109"/>
      <c r="D136" s="10"/>
      <c r="E136" s="109"/>
      <c r="F136" s="359"/>
      <c r="G136" s="109"/>
      <c r="H136" s="109"/>
      <c r="I136" s="109"/>
      <c r="J136" s="109"/>
    </row>
    <row r="137" spans="1:10" ht="12.75" customHeight="1">
      <c r="A137" s="236"/>
      <c r="B137" s="109"/>
      <c r="C137" s="109"/>
      <c r="D137" s="10"/>
      <c r="E137" s="109"/>
      <c r="F137" s="359"/>
      <c r="G137" s="109"/>
      <c r="H137" s="109"/>
      <c r="I137" s="109"/>
      <c r="J137" s="109"/>
    </row>
    <row r="138" spans="1:10" ht="12.75" customHeight="1">
      <c r="A138" s="236"/>
      <c r="B138" s="109"/>
      <c r="C138" s="109"/>
      <c r="D138" s="10"/>
      <c r="E138" s="109"/>
      <c r="F138" s="359"/>
      <c r="G138" s="109"/>
      <c r="H138" s="109"/>
      <c r="I138" s="109"/>
      <c r="J138" s="109"/>
    </row>
    <row r="139" spans="1:10" ht="12.75" customHeight="1">
      <c r="A139" s="236"/>
      <c r="B139" s="109"/>
      <c r="C139" s="109"/>
      <c r="D139" s="10"/>
      <c r="E139" s="109"/>
      <c r="F139" s="359"/>
      <c r="G139" s="109"/>
      <c r="H139" s="109"/>
      <c r="I139" s="109"/>
      <c r="J139" s="109"/>
    </row>
    <row r="140" spans="1:10" ht="12.75" customHeight="1">
      <c r="A140" s="236"/>
      <c r="B140" s="109"/>
      <c r="C140" s="109"/>
      <c r="D140" s="10"/>
      <c r="E140" s="109"/>
      <c r="F140" s="359"/>
      <c r="G140" s="109"/>
      <c r="H140" s="109"/>
      <c r="I140" s="109"/>
      <c r="J140" s="109"/>
    </row>
    <row r="141" spans="1:10" ht="12.75" customHeight="1">
      <c r="A141" s="236"/>
      <c r="B141" s="109"/>
      <c r="C141" s="109"/>
      <c r="D141" s="10"/>
      <c r="E141" s="109"/>
      <c r="F141" s="359"/>
      <c r="G141" s="109"/>
      <c r="H141" s="109"/>
      <c r="I141" s="109"/>
      <c r="J141" s="109"/>
    </row>
    <row r="142" spans="1:10" ht="12.75" customHeight="1">
      <c r="A142" s="236"/>
      <c r="B142" s="109"/>
      <c r="C142" s="109"/>
      <c r="D142" s="10"/>
      <c r="E142" s="109"/>
      <c r="F142" s="359"/>
      <c r="G142" s="109"/>
      <c r="H142" s="109"/>
      <c r="I142" s="109"/>
      <c r="J142" s="109"/>
    </row>
    <row r="143" spans="1:10" ht="12.75" customHeight="1">
      <c r="A143" s="236"/>
      <c r="B143" s="109"/>
      <c r="C143" s="109"/>
      <c r="D143" s="10"/>
      <c r="E143" s="109"/>
      <c r="F143" s="359"/>
      <c r="G143" s="109"/>
      <c r="H143" s="109"/>
      <c r="I143" s="109"/>
      <c r="J143" s="109"/>
    </row>
    <row r="144" spans="1:10" ht="12.75" customHeight="1">
      <c r="A144" s="236"/>
      <c r="B144" s="109"/>
      <c r="C144" s="109"/>
      <c r="D144" s="10"/>
      <c r="E144" s="109"/>
      <c r="F144" s="359"/>
      <c r="G144" s="109"/>
      <c r="H144" s="109"/>
      <c r="I144" s="109"/>
      <c r="J144" s="109"/>
    </row>
    <row r="145" spans="1:10" ht="12.75" customHeight="1">
      <c r="A145" s="236"/>
      <c r="B145" s="109"/>
      <c r="C145" s="109"/>
      <c r="D145" s="10"/>
      <c r="E145" s="109"/>
      <c r="F145" s="359"/>
      <c r="G145" s="109"/>
      <c r="H145" s="109"/>
      <c r="I145" s="109"/>
      <c r="J145" s="109"/>
    </row>
    <row r="146" spans="1:10" ht="12.75" customHeight="1">
      <c r="A146" s="236"/>
      <c r="B146" s="109"/>
      <c r="C146" s="109"/>
      <c r="D146" s="10"/>
      <c r="E146" s="109"/>
      <c r="F146" s="359"/>
      <c r="G146" s="109"/>
      <c r="H146" s="109"/>
      <c r="I146" s="109"/>
      <c r="J146" s="109"/>
    </row>
    <row r="147" spans="1:10" ht="12.75" customHeight="1">
      <c r="A147" s="236"/>
      <c r="B147" s="109"/>
      <c r="C147" s="109"/>
      <c r="D147" s="10"/>
      <c r="E147" s="109"/>
      <c r="F147" s="359"/>
      <c r="G147" s="109"/>
      <c r="H147" s="109"/>
      <c r="I147" s="109"/>
      <c r="J147" s="109"/>
    </row>
    <row r="148" spans="1:10" ht="12.75" customHeight="1">
      <c r="A148" s="236"/>
      <c r="B148" s="109"/>
      <c r="C148" s="109"/>
      <c r="D148" s="10"/>
      <c r="E148" s="109"/>
      <c r="F148" s="359"/>
      <c r="G148" s="109"/>
      <c r="H148" s="109"/>
      <c r="I148" s="109"/>
      <c r="J148" s="109"/>
    </row>
    <row r="149" spans="1:10" ht="12.75" customHeight="1">
      <c r="A149" s="236"/>
      <c r="B149" s="109"/>
      <c r="C149" s="109"/>
      <c r="D149" s="10"/>
      <c r="E149" s="109"/>
      <c r="F149" s="359"/>
      <c r="G149" s="109"/>
      <c r="H149" s="109"/>
      <c r="I149" s="109"/>
      <c r="J149" s="109"/>
    </row>
    <row r="150" spans="1:10" ht="12.75" customHeight="1">
      <c r="A150" s="236"/>
      <c r="B150" s="109"/>
      <c r="C150" s="109"/>
      <c r="D150" s="10"/>
      <c r="E150" s="109"/>
      <c r="F150" s="359"/>
      <c r="G150" s="109"/>
      <c r="H150" s="109"/>
      <c r="I150" s="109"/>
      <c r="J150" s="109"/>
    </row>
    <row r="151" spans="1:10" ht="12.75" customHeight="1">
      <c r="A151" s="236"/>
      <c r="B151" s="109"/>
      <c r="C151" s="109"/>
      <c r="D151" s="10"/>
      <c r="E151" s="109"/>
      <c r="F151" s="359"/>
      <c r="G151" s="109"/>
      <c r="H151" s="109"/>
      <c r="I151" s="109"/>
      <c r="J151" s="109"/>
    </row>
    <row r="152" spans="1:10" ht="12.75" customHeight="1">
      <c r="A152" s="236"/>
      <c r="B152" s="109"/>
      <c r="C152" s="109"/>
      <c r="D152" s="10"/>
      <c r="E152" s="109"/>
      <c r="F152" s="359"/>
      <c r="G152" s="109"/>
      <c r="H152" s="109"/>
      <c r="I152" s="109"/>
      <c r="J152" s="109"/>
    </row>
    <row r="153" spans="1:10" ht="12.75" customHeight="1">
      <c r="A153" s="236"/>
      <c r="B153" s="109"/>
      <c r="C153" s="109"/>
      <c r="D153" s="10"/>
      <c r="E153" s="109"/>
      <c r="F153" s="359"/>
      <c r="G153" s="109"/>
      <c r="H153" s="109"/>
      <c r="I153" s="109"/>
      <c r="J153" s="109"/>
    </row>
    <row r="154" spans="1:10" ht="12.75" customHeight="1">
      <c r="A154" s="236"/>
      <c r="B154" s="109"/>
      <c r="C154" s="109"/>
      <c r="D154" s="10"/>
      <c r="E154" s="109"/>
      <c r="F154" s="359"/>
      <c r="G154" s="109"/>
      <c r="H154" s="109"/>
      <c r="I154" s="109"/>
      <c r="J154" s="109"/>
    </row>
    <row r="155" spans="1:10" ht="12.75" customHeight="1">
      <c r="A155" s="236"/>
      <c r="B155" s="109"/>
      <c r="C155" s="109"/>
      <c r="D155" s="10"/>
      <c r="E155" s="109"/>
      <c r="F155" s="359"/>
      <c r="G155" s="109"/>
      <c r="H155" s="109"/>
      <c r="I155" s="109"/>
      <c r="J155" s="109"/>
    </row>
    <row r="156" spans="1:10" ht="12.75" customHeight="1">
      <c r="A156" s="236"/>
      <c r="B156" s="109"/>
      <c r="C156" s="109"/>
      <c r="D156" s="10"/>
      <c r="E156" s="109"/>
      <c r="F156" s="359"/>
      <c r="G156" s="109"/>
      <c r="H156" s="109"/>
      <c r="I156" s="109"/>
      <c r="J156" s="109"/>
    </row>
    <row r="157" spans="1:10" ht="12.75" customHeight="1">
      <c r="A157" s="236"/>
      <c r="B157" s="109"/>
      <c r="C157" s="109"/>
      <c r="D157" s="10"/>
      <c r="E157" s="109"/>
      <c r="F157" s="359"/>
      <c r="G157" s="109"/>
      <c r="H157" s="109"/>
      <c r="I157" s="109"/>
      <c r="J157" s="109"/>
    </row>
    <row r="158" spans="1:10" ht="12.75" customHeight="1">
      <c r="A158" s="236"/>
      <c r="B158" s="109"/>
      <c r="C158" s="109"/>
      <c r="D158" s="10"/>
      <c r="E158" s="109"/>
      <c r="F158" s="359"/>
      <c r="G158" s="109"/>
      <c r="H158" s="109"/>
      <c r="I158" s="109"/>
      <c r="J158" s="109"/>
    </row>
    <row r="159" spans="1:10" ht="12.75" customHeight="1">
      <c r="A159" s="236"/>
      <c r="B159" s="109"/>
      <c r="C159" s="109"/>
      <c r="D159" s="10"/>
      <c r="E159" s="109"/>
      <c r="F159" s="359"/>
      <c r="G159" s="109"/>
      <c r="H159" s="109"/>
      <c r="I159" s="109"/>
      <c r="J159" s="109"/>
    </row>
    <row r="160" spans="1:10" ht="12.75" customHeight="1">
      <c r="A160" s="236"/>
      <c r="B160" s="109"/>
      <c r="C160" s="109"/>
      <c r="D160" s="10"/>
      <c r="E160" s="109"/>
      <c r="F160" s="359"/>
      <c r="G160" s="109"/>
      <c r="H160" s="109"/>
      <c r="I160" s="109"/>
      <c r="J160" s="109"/>
    </row>
    <row r="161" spans="1:10" ht="12.75" customHeight="1">
      <c r="A161" s="236"/>
      <c r="B161" s="109"/>
      <c r="C161" s="109"/>
      <c r="D161" s="10"/>
      <c r="E161" s="109"/>
      <c r="F161" s="359"/>
      <c r="G161" s="109"/>
      <c r="H161" s="109"/>
      <c r="I161" s="109"/>
      <c r="J161" s="109"/>
    </row>
    <row r="162" spans="1:10" ht="12.75" customHeight="1">
      <c r="A162" s="236"/>
      <c r="B162" s="109"/>
      <c r="C162" s="109"/>
      <c r="D162" s="10"/>
      <c r="E162" s="109"/>
      <c r="F162" s="359"/>
      <c r="G162" s="109"/>
      <c r="H162" s="109"/>
      <c r="I162" s="109"/>
      <c r="J162" s="109"/>
    </row>
    <row r="163" spans="1:10" ht="12.75" customHeight="1">
      <c r="A163" s="236"/>
      <c r="B163" s="109"/>
      <c r="C163" s="109"/>
      <c r="D163" s="10"/>
      <c r="E163" s="109"/>
      <c r="F163" s="359"/>
      <c r="G163" s="109"/>
      <c r="H163" s="109"/>
      <c r="I163" s="109"/>
      <c r="J163" s="109"/>
    </row>
    <row r="164" spans="1:10" ht="12.75" customHeight="1">
      <c r="A164" s="236"/>
      <c r="B164" s="109"/>
      <c r="C164" s="109"/>
      <c r="D164" s="10"/>
      <c r="E164" s="109"/>
      <c r="F164" s="359"/>
      <c r="G164" s="109"/>
      <c r="H164" s="109"/>
      <c r="I164" s="109"/>
      <c r="J164" s="109"/>
    </row>
    <row r="165" spans="1:10" ht="12.75" customHeight="1">
      <c r="A165" s="236"/>
      <c r="B165" s="109"/>
      <c r="C165" s="109"/>
      <c r="D165" s="10"/>
      <c r="E165" s="109"/>
      <c r="F165" s="359"/>
      <c r="G165" s="109"/>
      <c r="H165" s="109"/>
      <c r="I165" s="109"/>
      <c r="J165" s="109"/>
    </row>
    <row r="166" spans="1:10" ht="12.75" customHeight="1">
      <c r="A166" s="236"/>
      <c r="B166" s="109"/>
      <c r="C166" s="109"/>
      <c r="D166" s="10"/>
      <c r="E166" s="109"/>
      <c r="F166" s="359"/>
      <c r="G166" s="109"/>
      <c r="H166" s="109"/>
      <c r="I166" s="109"/>
      <c r="J166" s="109"/>
    </row>
    <row r="167" spans="1:10" ht="12.75" customHeight="1">
      <c r="A167" s="236"/>
      <c r="B167" s="109"/>
      <c r="C167" s="109"/>
      <c r="D167" s="10"/>
      <c r="E167" s="109"/>
      <c r="F167" s="359"/>
      <c r="G167" s="109"/>
      <c r="H167" s="109"/>
      <c r="I167" s="109"/>
      <c r="J167" s="109"/>
    </row>
    <row r="168" spans="1:10" ht="12.75" customHeight="1">
      <c r="A168" s="236"/>
      <c r="B168" s="109"/>
      <c r="C168" s="109"/>
      <c r="D168" s="10"/>
      <c r="E168" s="109"/>
      <c r="F168" s="359"/>
      <c r="G168" s="109"/>
      <c r="H168" s="109"/>
      <c r="I168" s="109"/>
      <c r="J168" s="109"/>
    </row>
    <row r="169" spans="1:10" ht="12.75" customHeight="1">
      <c r="A169" s="236"/>
      <c r="B169" s="109"/>
      <c r="C169" s="109"/>
      <c r="D169" s="10"/>
      <c r="E169" s="109"/>
      <c r="F169" s="359"/>
      <c r="G169" s="109"/>
      <c r="H169" s="109"/>
      <c r="I169" s="109"/>
      <c r="J169" s="109"/>
    </row>
    <row r="170" spans="1:10" ht="12.75" customHeight="1">
      <c r="A170" s="236"/>
      <c r="B170" s="109"/>
      <c r="C170" s="109"/>
      <c r="D170" s="10"/>
      <c r="E170" s="109"/>
      <c r="F170" s="359"/>
      <c r="G170" s="109"/>
      <c r="H170" s="109"/>
      <c r="I170" s="109"/>
      <c r="J170" s="109"/>
    </row>
    <row r="171" spans="1:10" ht="12.75" customHeight="1">
      <c r="A171" s="236"/>
      <c r="B171" s="109"/>
      <c r="C171" s="109"/>
      <c r="D171" s="10"/>
      <c r="E171" s="109"/>
      <c r="F171" s="359"/>
      <c r="G171" s="109"/>
      <c r="H171" s="109"/>
      <c r="I171" s="109"/>
      <c r="J171" s="109"/>
    </row>
    <row r="172" spans="1:10" ht="12.75" customHeight="1">
      <c r="A172" s="236"/>
      <c r="B172" s="109"/>
      <c r="C172" s="109"/>
      <c r="D172" s="10"/>
      <c r="E172" s="109"/>
      <c r="F172" s="359"/>
      <c r="G172" s="109"/>
      <c r="H172" s="109"/>
      <c r="I172" s="109"/>
      <c r="J172" s="109"/>
    </row>
    <row r="173" spans="1:10" ht="12.75" customHeight="1">
      <c r="A173" s="236"/>
      <c r="B173" s="109"/>
      <c r="C173" s="109"/>
      <c r="D173" s="10"/>
      <c r="E173" s="109"/>
      <c r="F173" s="359"/>
      <c r="G173" s="109"/>
      <c r="H173" s="109"/>
      <c r="I173" s="109"/>
      <c r="J173" s="109"/>
    </row>
    <row r="174" spans="1:10" ht="12.75" customHeight="1">
      <c r="A174" s="236"/>
      <c r="B174" s="109"/>
      <c r="C174" s="109"/>
      <c r="D174" s="10"/>
      <c r="E174" s="109"/>
      <c r="F174" s="359"/>
      <c r="G174" s="109"/>
      <c r="H174" s="109"/>
      <c r="I174" s="109"/>
      <c r="J174" s="109"/>
    </row>
    <row r="175" spans="1:10" ht="12.75" customHeight="1">
      <c r="A175" s="236"/>
      <c r="B175" s="109"/>
      <c r="C175" s="109"/>
      <c r="D175" s="10"/>
      <c r="E175" s="109"/>
      <c r="F175" s="359"/>
      <c r="G175" s="109"/>
      <c r="H175" s="109"/>
      <c r="I175" s="109"/>
      <c r="J175" s="109"/>
    </row>
    <row r="176" spans="1:10" ht="12.75" customHeight="1">
      <c r="A176" s="236"/>
      <c r="B176" s="109"/>
      <c r="C176" s="109"/>
      <c r="D176" s="10"/>
      <c r="E176" s="109"/>
      <c r="F176" s="359"/>
      <c r="G176" s="109"/>
      <c r="H176" s="109"/>
      <c r="I176" s="109"/>
      <c r="J176" s="109"/>
    </row>
    <row r="177" spans="1:10" ht="12.75" customHeight="1">
      <c r="A177" s="236"/>
      <c r="B177" s="109"/>
      <c r="C177" s="109"/>
      <c r="D177" s="10"/>
      <c r="E177" s="109"/>
      <c r="F177" s="359"/>
      <c r="G177" s="109"/>
      <c r="H177" s="109"/>
      <c r="I177" s="109"/>
      <c r="J177" s="109"/>
    </row>
    <row r="178" spans="1:10" ht="12.75" customHeight="1">
      <c r="A178" s="236"/>
      <c r="B178" s="109"/>
      <c r="C178" s="109"/>
      <c r="D178" s="10"/>
      <c r="E178" s="109"/>
      <c r="F178" s="359"/>
      <c r="G178" s="109"/>
      <c r="H178" s="109"/>
      <c r="I178" s="109"/>
      <c r="J178" s="109"/>
    </row>
    <row r="179" spans="1:10" ht="12.75" customHeight="1">
      <c r="A179" s="236"/>
      <c r="B179" s="109"/>
      <c r="C179" s="109"/>
      <c r="D179" s="10"/>
      <c r="E179" s="109"/>
      <c r="F179" s="359"/>
      <c r="G179" s="109"/>
      <c r="H179" s="109"/>
      <c r="I179" s="109"/>
      <c r="J179" s="109"/>
    </row>
    <row r="180" spans="1:10" ht="12.75" customHeight="1">
      <c r="A180" s="236"/>
      <c r="B180" s="109"/>
      <c r="C180" s="109"/>
      <c r="D180" s="10"/>
      <c r="E180" s="109"/>
      <c r="F180" s="359"/>
      <c r="G180" s="109"/>
      <c r="H180" s="109"/>
      <c r="I180" s="109"/>
      <c r="J180" s="109"/>
    </row>
    <row r="181" spans="1:10" ht="12.75" customHeight="1">
      <c r="A181" s="236"/>
      <c r="B181" s="109"/>
      <c r="C181" s="109"/>
      <c r="D181" s="10"/>
      <c r="E181" s="109"/>
      <c r="F181" s="359"/>
      <c r="G181" s="109"/>
      <c r="H181" s="109"/>
      <c r="I181" s="109"/>
      <c r="J181" s="109"/>
    </row>
    <row r="182" spans="1:10" ht="12.75" customHeight="1">
      <c r="A182" s="236"/>
      <c r="B182" s="109"/>
      <c r="C182" s="109"/>
      <c r="D182" s="10"/>
      <c r="E182" s="109"/>
      <c r="F182" s="359"/>
      <c r="G182" s="109"/>
      <c r="H182" s="109"/>
      <c r="I182" s="109"/>
      <c r="J182" s="109"/>
    </row>
    <row r="183" spans="1:10" ht="12.75" customHeight="1">
      <c r="A183" s="236"/>
      <c r="B183" s="109"/>
      <c r="C183" s="109"/>
      <c r="D183" s="10"/>
      <c r="E183" s="109"/>
      <c r="F183" s="359"/>
      <c r="G183" s="109"/>
      <c r="H183" s="109"/>
      <c r="I183" s="109"/>
      <c r="J183" s="109"/>
    </row>
    <row r="184" spans="1:10" ht="12.75" customHeight="1">
      <c r="A184" s="236"/>
      <c r="B184" s="109"/>
      <c r="C184" s="109"/>
      <c r="D184" s="10"/>
      <c r="E184" s="109"/>
      <c r="F184" s="359"/>
      <c r="G184" s="109"/>
      <c r="H184" s="109"/>
      <c r="I184" s="109"/>
      <c r="J184" s="109"/>
    </row>
    <row r="185" spans="1:10" ht="12.75" customHeight="1">
      <c r="A185" s="236"/>
      <c r="B185" s="109"/>
      <c r="C185" s="109"/>
      <c r="D185" s="10"/>
      <c r="E185" s="109"/>
      <c r="F185" s="359"/>
      <c r="G185" s="109"/>
      <c r="H185" s="109"/>
      <c r="I185" s="109"/>
      <c r="J185" s="109"/>
    </row>
    <row r="186" spans="1:10" ht="12.75" customHeight="1">
      <c r="A186" s="236"/>
      <c r="B186" s="109"/>
      <c r="C186" s="109"/>
      <c r="D186" s="10"/>
      <c r="E186" s="109"/>
      <c r="F186" s="359"/>
      <c r="G186" s="109"/>
      <c r="H186" s="109"/>
      <c r="I186" s="109"/>
      <c r="J186" s="109"/>
    </row>
    <row r="187" spans="1:10" ht="12.75" customHeight="1">
      <c r="A187" s="236"/>
      <c r="B187" s="109"/>
      <c r="C187" s="109"/>
      <c r="D187" s="10"/>
      <c r="E187" s="109"/>
      <c r="F187" s="359"/>
      <c r="G187" s="109"/>
      <c r="H187" s="109"/>
      <c r="I187" s="109"/>
      <c r="J187" s="109"/>
    </row>
    <row r="188" spans="1:10" ht="12.75" customHeight="1">
      <c r="A188" s="236"/>
      <c r="B188" s="109"/>
      <c r="C188" s="109"/>
      <c r="D188" s="10"/>
      <c r="E188" s="109"/>
      <c r="F188" s="359"/>
      <c r="G188" s="109"/>
      <c r="H188" s="109"/>
      <c r="I188" s="109"/>
      <c r="J188" s="109"/>
    </row>
    <row r="189" spans="1:10" ht="12.75" customHeight="1">
      <c r="A189" s="236"/>
      <c r="B189" s="109"/>
      <c r="C189" s="109"/>
      <c r="D189" s="10"/>
      <c r="E189" s="109"/>
      <c r="F189" s="359"/>
      <c r="G189" s="109"/>
      <c r="H189" s="109"/>
      <c r="I189" s="109"/>
      <c r="J189" s="109"/>
    </row>
    <row r="190" spans="1:10" ht="12.75" customHeight="1">
      <c r="A190" s="236"/>
      <c r="B190" s="109"/>
      <c r="C190" s="109"/>
      <c r="D190" s="10"/>
      <c r="E190" s="109"/>
      <c r="F190" s="359"/>
      <c r="G190" s="109"/>
      <c r="H190" s="109"/>
      <c r="I190" s="109"/>
      <c r="J190" s="109"/>
    </row>
    <row r="191" spans="1:10" ht="12.75" customHeight="1">
      <c r="A191" s="236"/>
      <c r="B191" s="109"/>
      <c r="C191" s="109"/>
      <c r="D191" s="10"/>
      <c r="E191" s="109"/>
      <c r="F191" s="359"/>
      <c r="G191" s="109"/>
      <c r="H191" s="109"/>
      <c r="I191" s="109"/>
      <c r="J191" s="109"/>
    </row>
    <row r="192" spans="1:10" ht="12.75" customHeight="1">
      <c r="A192" s="236"/>
      <c r="B192" s="109"/>
      <c r="C192" s="109"/>
      <c r="D192" s="10"/>
      <c r="E192" s="109"/>
      <c r="F192" s="359"/>
      <c r="G192" s="109"/>
      <c r="H192" s="109"/>
      <c r="I192" s="109"/>
      <c r="J192" s="109"/>
    </row>
    <row r="193" spans="1:10" ht="12.75" customHeight="1">
      <c r="A193" s="236"/>
      <c r="B193" s="109"/>
      <c r="C193" s="109"/>
      <c r="D193" s="10"/>
      <c r="E193" s="109"/>
      <c r="F193" s="359"/>
      <c r="G193" s="109"/>
      <c r="H193" s="109"/>
      <c r="I193" s="109"/>
      <c r="J193" s="109"/>
    </row>
    <row r="194" spans="1:10" ht="12.75" customHeight="1">
      <c r="A194" s="236"/>
      <c r="B194" s="109"/>
      <c r="C194" s="109"/>
      <c r="D194" s="10"/>
      <c r="E194" s="109"/>
      <c r="F194" s="359"/>
      <c r="G194" s="109"/>
      <c r="H194" s="109"/>
      <c r="I194" s="109"/>
      <c r="J194" s="109"/>
    </row>
    <row r="195" spans="1:10" ht="12.75" customHeight="1">
      <c r="A195" s="236"/>
      <c r="B195" s="109"/>
      <c r="C195" s="109"/>
      <c r="D195" s="10"/>
      <c r="E195" s="109"/>
      <c r="F195" s="359"/>
      <c r="G195" s="109"/>
      <c r="H195" s="109"/>
      <c r="I195" s="109"/>
      <c r="J195" s="109"/>
    </row>
    <row r="196" spans="1:10" ht="12.75" customHeight="1">
      <c r="A196" s="236"/>
      <c r="B196" s="109"/>
      <c r="C196" s="109"/>
      <c r="D196" s="10"/>
      <c r="E196" s="109"/>
      <c r="F196" s="359"/>
      <c r="G196" s="109"/>
      <c r="H196" s="109"/>
      <c r="I196" s="109"/>
      <c r="J196" s="109"/>
    </row>
    <row r="197" spans="1:10" ht="12.75" customHeight="1">
      <c r="A197" s="236"/>
      <c r="B197" s="109"/>
      <c r="C197" s="109"/>
      <c r="D197" s="10"/>
      <c r="E197" s="109"/>
      <c r="F197" s="359"/>
      <c r="G197" s="109"/>
      <c r="H197" s="109"/>
      <c r="I197" s="109"/>
      <c r="J197" s="109"/>
    </row>
    <row r="198" spans="1:10" ht="12.75" customHeight="1">
      <c r="A198" s="236"/>
      <c r="B198" s="109"/>
      <c r="C198" s="109"/>
      <c r="D198" s="10"/>
      <c r="E198" s="109"/>
      <c r="F198" s="359"/>
      <c r="G198" s="109"/>
      <c r="H198" s="109"/>
      <c r="I198" s="109"/>
      <c r="J198" s="109"/>
    </row>
    <row r="199" spans="1:10" ht="12.75" customHeight="1">
      <c r="A199" s="236"/>
      <c r="B199" s="109"/>
      <c r="C199" s="109"/>
      <c r="D199" s="10"/>
      <c r="E199" s="109"/>
      <c r="F199" s="359"/>
      <c r="G199" s="109"/>
      <c r="H199" s="109"/>
      <c r="I199" s="109"/>
      <c r="J199" s="109"/>
    </row>
    <row r="200" spans="1:10" ht="12.75" customHeight="1">
      <c r="A200" s="236"/>
      <c r="B200" s="109"/>
      <c r="C200" s="109"/>
      <c r="D200" s="10"/>
      <c r="E200" s="109"/>
      <c r="F200" s="359"/>
      <c r="G200" s="109"/>
      <c r="H200" s="109"/>
      <c r="I200" s="109"/>
      <c r="J200" s="109"/>
    </row>
    <row r="201" spans="1:10" ht="12.75" customHeight="1">
      <c r="A201" s="236"/>
      <c r="B201" s="109"/>
      <c r="C201" s="109"/>
      <c r="D201" s="10"/>
      <c r="E201" s="109"/>
      <c r="F201" s="359"/>
      <c r="G201" s="109"/>
      <c r="H201" s="109"/>
      <c r="I201" s="109"/>
      <c r="J201" s="109"/>
    </row>
    <row r="202" spans="1:10" ht="12.75" customHeight="1">
      <c r="A202" s="236"/>
      <c r="B202" s="109"/>
      <c r="C202" s="109"/>
      <c r="D202" s="10"/>
      <c r="E202" s="109"/>
      <c r="F202" s="359"/>
      <c r="G202" s="109"/>
      <c r="H202" s="109"/>
      <c r="I202" s="109"/>
      <c r="J202" s="109"/>
    </row>
    <row r="203" spans="1:10" ht="12.75" customHeight="1">
      <c r="A203" s="236"/>
      <c r="B203" s="109"/>
      <c r="C203" s="109"/>
      <c r="D203" s="10"/>
      <c r="E203" s="109"/>
      <c r="F203" s="359"/>
      <c r="G203" s="109"/>
      <c r="H203" s="109"/>
      <c r="I203" s="109"/>
      <c r="J203" s="109"/>
    </row>
    <row r="204" spans="1:10" ht="12.75" customHeight="1">
      <c r="A204" s="236"/>
      <c r="B204" s="109"/>
      <c r="C204" s="109"/>
      <c r="D204" s="10"/>
      <c r="E204" s="109"/>
      <c r="F204" s="359"/>
      <c r="G204" s="109"/>
      <c r="H204" s="109"/>
      <c r="I204" s="109"/>
      <c r="J204" s="109"/>
    </row>
    <row r="205" spans="1:10" ht="12.75" customHeight="1">
      <c r="A205" s="236"/>
      <c r="B205" s="109"/>
      <c r="C205" s="109"/>
      <c r="D205" s="10"/>
      <c r="E205" s="109"/>
      <c r="F205" s="359"/>
      <c r="G205" s="109"/>
      <c r="H205" s="109"/>
      <c r="I205" s="109"/>
      <c r="J205" s="109"/>
    </row>
    <row r="206" spans="1:10" ht="12.75" customHeight="1">
      <c r="A206" s="236"/>
      <c r="B206" s="109"/>
      <c r="C206" s="109"/>
      <c r="D206" s="10"/>
      <c r="E206" s="109"/>
      <c r="F206" s="359"/>
      <c r="G206" s="109"/>
      <c r="H206" s="109"/>
      <c r="I206" s="109"/>
      <c r="J206" s="109"/>
    </row>
    <row r="207" spans="1:10" ht="12.75" customHeight="1">
      <c r="A207" s="236"/>
      <c r="B207" s="109"/>
      <c r="C207" s="109"/>
      <c r="D207" s="10"/>
      <c r="E207" s="109"/>
      <c r="F207" s="359"/>
      <c r="G207" s="109"/>
      <c r="H207" s="109"/>
      <c r="I207" s="109"/>
      <c r="J207" s="109"/>
    </row>
    <row r="208" spans="1:10" ht="12.75" customHeight="1">
      <c r="A208" s="236"/>
      <c r="B208" s="109"/>
      <c r="C208" s="109"/>
      <c r="D208" s="10"/>
      <c r="E208" s="109"/>
      <c r="F208" s="359"/>
      <c r="G208" s="109"/>
      <c r="H208" s="109"/>
      <c r="I208" s="109"/>
      <c r="J208" s="109"/>
    </row>
    <row r="209" spans="1:10" ht="12.75" customHeight="1">
      <c r="A209" s="236"/>
      <c r="B209" s="109"/>
      <c r="C209" s="109"/>
      <c r="D209" s="10"/>
      <c r="E209" s="109"/>
      <c r="F209" s="359"/>
      <c r="G209" s="109"/>
      <c r="H209" s="109"/>
      <c r="I209" s="109"/>
      <c r="J209" s="109"/>
    </row>
    <row r="210" spans="1:10" ht="12.75" customHeight="1">
      <c r="A210" s="236"/>
      <c r="B210" s="109"/>
      <c r="C210" s="109"/>
      <c r="D210" s="10"/>
      <c r="E210" s="109"/>
      <c r="F210" s="359"/>
      <c r="G210" s="109"/>
      <c r="H210" s="109"/>
      <c r="I210" s="109"/>
      <c r="J210" s="109"/>
    </row>
    <row r="211" spans="1:10" ht="12.75" customHeight="1">
      <c r="A211" s="236"/>
      <c r="B211" s="109"/>
      <c r="C211" s="109"/>
      <c r="D211" s="10"/>
      <c r="E211" s="109"/>
      <c r="F211" s="359"/>
      <c r="G211" s="109"/>
      <c r="H211" s="109"/>
      <c r="I211" s="109"/>
      <c r="J211" s="109"/>
    </row>
    <row r="212" spans="1:10" ht="12.75" customHeight="1">
      <c r="A212" s="236"/>
      <c r="B212" s="109"/>
      <c r="C212" s="109"/>
      <c r="D212" s="10"/>
      <c r="E212" s="109"/>
      <c r="F212" s="359"/>
      <c r="G212" s="109"/>
      <c r="H212" s="109"/>
      <c r="I212" s="109"/>
      <c r="J212" s="109"/>
    </row>
    <row r="213" spans="1:10" ht="12.75" customHeight="1">
      <c r="A213" s="236"/>
      <c r="B213" s="109"/>
      <c r="C213" s="109"/>
      <c r="D213" s="10"/>
      <c r="E213" s="109"/>
      <c r="F213" s="359"/>
      <c r="G213" s="109"/>
      <c r="H213" s="109"/>
      <c r="I213" s="109"/>
      <c r="J213" s="109"/>
    </row>
    <row r="214" spans="1:10" ht="12.75" customHeight="1">
      <c r="A214" s="236"/>
      <c r="B214" s="109"/>
      <c r="C214" s="109"/>
      <c r="D214" s="10"/>
      <c r="E214" s="109"/>
      <c r="F214" s="359"/>
      <c r="G214" s="109"/>
      <c r="H214" s="109"/>
      <c r="I214" s="109"/>
      <c r="J214" s="109"/>
    </row>
    <row r="215" spans="1:10" ht="12.75" customHeight="1">
      <c r="A215" s="236"/>
      <c r="B215" s="109"/>
      <c r="C215" s="109"/>
      <c r="D215" s="10"/>
      <c r="E215" s="109"/>
      <c r="F215" s="359"/>
      <c r="G215" s="109"/>
      <c r="H215" s="109"/>
      <c r="I215" s="109"/>
      <c r="J215" s="109"/>
    </row>
    <row r="216" spans="1:10" ht="12.75" customHeight="1">
      <c r="A216" s="236"/>
      <c r="B216" s="109"/>
      <c r="C216" s="109"/>
      <c r="D216" s="10"/>
      <c r="E216" s="109"/>
      <c r="F216" s="359"/>
      <c r="G216" s="109"/>
      <c r="H216" s="109"/>
      <c r="I216" s="109"/>
      <c r="J216" s="109"/>
    </row>
    <row r="217" spans="1:10" ht="12.75" customHeight="1">
      <c r="A217" s="236"/>
      <c r="B217" s="109"/>
      <c r="C217" s="109"/>
      <c r="D217" s="10"/>
      <c r="E217" s="109"/>
      <c r="F217" s="359"/>
      <c r="G217" s="109"/>
      <c r="H217" s="109"/>
      <c r="I217" s="109"/>
      <c r="J217" s="109"/>
    </row>
    <row r="218" spans="1:10" ht="12.75" customHeight="1">
      <c r="A218" s="236"/>
      <c r="B218" s="109"/>
      <c r="C218" s="109"/>
      <c r="D218" s="10"/>
      <c r="E218" s="109"/>
      <c r="F218" s="359"/>
      <c r="G218" s="109"/>
      <c r="H218" s="109"/>
      <c r="I218" s="109"/>
      <c r="J218" s="109"/>
    </row>
    <row r="219" spans="1:10" ht="12.75" customHeight="1">
      <c r="A219" s="236"/>
      <c r="B219" s="109"/>
      <c r="C219" s="109"/>
      <c r="D219" s="10"/>
      <c r="E219" s="109"/>
      <c r="F219" s="359"/>
      <c r="G219" s="109"/>
      <c r="H219" s="109"/>
      <c r="I219" s="109"/>
      <c r="J219" s="109"/>
    </row>
    <row r="220" spans="1:10" ht="12.75" customHeight="1">
      <c r="A220" s="236"/>
      <c r="B220" s="109"/>
      <c r="C220" s="109"/>
      <c r="D220" s="10"/>
      <c r="E220" s="109"/>
      <c r="F220" s="359"/>
      <c r="G220" s="109"/>
      <c r="H220" s="109"/>
      <c r="I220" s="109"/>
      <c r="J220" s="109"/>
    </row>
    <row r="221" spans="1:10" ht="12.75" customHeight="1">
      <c r="A221" s="236"/>
      <c r="B221" s="109"/>
      <c r="C221" s="109"/>
      <c r="D221" s="10"/>
      <c r="E221" s="109"/>
      <c r="F221" s="359"/>
      <c r="G221" s="109"/>
      <c r="H221" s="109"/>
      <c r="I221" s="109"/>
      <c r="J221" s="109"/>
    </row>
    <row r="222" spans="1:10" ht="12.75" customHeight="1">
      <c r="A222" s="236"/>
      <c r="B222" s="109"/>
      <c r="C222" s="109"/>
      <c r="D222" s="10"/>
      <c r="E222" s="109"/>
      <c r="F222" s="359"/>
      <c r="G222" s="109"/>
      <c r="H222" s="109"/>
      <c r="I222" s="109"/>
      <c r="J222" s="109"/>
    </row>
    <row r="223" spans="1:10" ht="12.75" customHeight="1">
      <c r="A223" s="236"/>
      <c r="B223" s="109"/>
      <c r="C223" s="109"/>
      <c r="D223" s="10"/>
      <c r="E223" s="109"/>
      <c r="F223" s="359"/>
      <c r="G223" s="109"/>
      <c r="H223" s="109"/>
      <c r="I223" s="109"/>
      <c r="J223" s="109"/>
    </row>
    <row r="224" spans="1:10" ht="12.75" customHeight="1">
      <c r="A224" s="236"/>
      <c r="B224" s="109"/>
      <c r="C224" s="109"/>
      <c r="D224" s="10"/>
      <c r="E224" s="109"/>
      <c r="F224" s="359"/>
      <c r="G224" s="109"/>
      <c r="H224" s="109"/>
      <c r="I224" s="109"/>
      <c r="J224" s="109"/>
    </row>
    <row r="225" spans="1:10" ht="12.75" customHeight="1">
      <c r="A225" s="236"/>
      <c r="B225" s="109"/>
      <c r="C225" s="109"/>
      <c r="D225" s="10"/>
      <c r="E225" s="109"/>
      <c r="F225" s="359"/>
      <c r="G225" s="109"/>
      <c r="H225" s="109"/>
      <c r="I225" s="109"/>
      <c r="J225" s="109"/>
    </row>
    <row r="226" spans="1:10" ht="12.75" customHeight="1">
      <c r="A226" s="236"/>
      <c r="B226" s="109"/>
      <c r="C226" s="109"/>
      <c r="D226" s="10"/>
      <c r="E226" s="109"/>
      <c r="F226" s="359"/>
      <c r="G226" s="109"/>
      <c r="H226" s="109"/>
      <c r="I226" s="109"/>
      <c r="J226" s="109"/>
    </row>
    <row r="227" spans="1:10" ht="12.75" customHeight="1">
      <c r="A227" s="236"/>
      <c r="B227" s="109"/>
      <c r="C227" s="109"/>
      <c r="D227" s="10"/>
      <c r="E227" s="109"/>
      <c r="F227" s="359"/>
      <c r="G227" s="109"/>
      <c r="H227" s="109"/>
      <c r="I227" s="109"/>
      <c r="J227" s="109"/>
    </row>
    <row r="228" spans="1:10" ht="12.75" customHeight="1">
      <c r="A228" s="236"/>
      <c r="B228" s="109"/>
      <c r="C228" s="109"/>
      <c r="D228" s="10"/>
      <c r="E228" s="109"/>
      <c r="F228" s="359"/>
      <c r="G228" s="109"/>
      <c r="H228" s="109"/>
      <c r="I228" s="109"/>
      <c r="J228" s="109"/>
    </row>
    <row r="229" spans="1:10" ht="12.75" customHeight="1">
      <c r="A229" s="236"/>
      <c r="B229" s="109"/>
      <c r="C229" s="109"/>
      <c r="D229" s="10"/>
      <c r="E229" s="109"/>
      <c r="F229" s="359"/>
      <c r="G229" s="109"/>
      <c r="H229" s="109"/>
      <c r="I229" s="109"/>
      <c r="J229" s="109"/>
    </row>
    <row r="230" spans="1:10" ht="12.75" customHeight="1">
      <c r="A230" s="236"/>
      <c r="B230" s="109"/>
      <c r="C230" s="109"/>
      <c r="D230" s="10"/>
      <c r="E230" s="109"/>
      <c r="F230" s="359"/>
      <c r="G230" s="109"/>
      <c r="H230" s="109"/>
      <c r="I230" s="109"/>
      <c r="J230" s="109"/>
    </row>
    <row r="231" spans="1:10" ht="12.75" customHeight="1">
      <c r="A231" s="236"/>
      <c r="B231" s="109"/>
      <c r="C231" s="109"/>
      <c r="D231" s="10"/>
      <c r="E231" s="109"/>
      <c r="F231" s="359"/>
      <c r="G231" s="109"/>
      <c r="H231" s="109"/>
      <c r="I231" s="109"/>
      <c r="J231" s="109"/>
    </row>
    <row r="232" spans="1:10" ht="12.75" customHeight="1">
      <c r="A232" s="236"/>
      <c r="B232" s="109"/>
      <c r="C232" s="109"/>
      <c r="D232" s="10"/>
      <c r="E232" s="109"/>
      <c r="F232" s="359"/>
      <c r="G232" s="109"/>
      <c r="H232" s="109"/>
      <c r="I232" s="109"/>
      <c r="J232" s="109"/>
    </row>
    <row r="233" spans="1:10" ht="12.75" customHeight="1">
      <c r="A233" s="236"/>
      <c r="B233" s="109"/>
      <c r="C233" s="109"/>
      <c r="D233" s="10"/>
      <c r="E233" s="109"/>
      <c r="F233" s="359"/>
      <c r="G233" s="109"/>
      <c r="H233" s="109"/>
      <c r="I233" s="109"/>
      <c r="J233" s="109"/>
    </row>
    <row r="234" spans="1:10" ht="12.75" customHeight="1">
      <c r="A234" s="236"/>
      <c r="B234" s="109"/>
      <c r="C234" s="109"/>
      <c r="D234" s="10"/>
      <c r="E234" s="109"/>
      <c r="F234" s="359"/>
      <c r="G234" s="109"/>
      <c r="H234" s="109"/>
      <c r="I234" s="109"/>
      <c r="J234" s="109"/>
    </row>
    <row r="235" spans="1:10" ht="12.75" customHeight="1">
      <c r="A235" s="236"/>
      <c r="B235" s="109"/>
      <c r="C235" s="109"/>
      <c r="D235" s="10"/>
      <c r="E235" s="109"/>
      <c r="F235" s="359"/>
      <c r="G235" s="109"/>
      <c r="H235" s="109"/>
      <c r="I235" s="109"/>
      <c r="J235" s="109"/>
    </row>
    <row r="236" spans="1:10" ht="12.75" customHeight="1">
      <c r="A236" s="236"/>
      <c r="B236" s="109"/>
      <c r="C236" s="109"/>
      <c r="D236" s="10"/>
      <c r="E236" s="109"/>
      <c r="F236" s="359"/>
      <c r="G236" s="109"/>
      <c r="H236" s="109"/>
      <c r="I236" s="109"/>
      <c r="J236" s="109"/>
    </row>
    <row r="237" spans="1:10" ht="12.75" customHeight="1">
      <c r="A237" s="236"/>
      <c r="B237" s="109"/>
      <c r="C237" s="109"/>
      <c r="D237" s="10"/>
      <c r="E237" s="109"/>
      <c r="F237" s="359"/>
      <c r="G237" s="109"/>
      <c r="H237" s="109"/>
      <c r="I237" s="109"/>
      <c r="J237" s="109"/>
    </row>
    <row r="238" spans="1:10" ht="12.75" customHeight="1">
      <c r="A238" s="236"/>
      <c r="B238" s="109"/>
      <c r="C238" s="109"/>
      <c r="D238" s="10"/>
      <c r="E238" s="109"/>
      <c r="F238" s="359"/>
      <c r="G238" s="109"/>
      <c r="H238" s="109"/>
      <c r="I238" s="109"/>
      <c r="J238" s="109"/>
    </row>
    <row r="239" spans="1:10" ht="12.75" customHeight="1">
      <c r="A239" s="236"/>
      <c r="B239" s="109"/>
      <c r="C239" s="109"/>
      <c r="D239" s="10"/>
      <c r="E239" s="109"/>
      <c r="F239" s="359"/>
      <c r="G239" s="109"/>
      <c r="H239" s="109"/>
      <c r="I239" s="109"/>
      <c r="J239" s="109"/>
    </row>
    <row r="240" spans="1:10" ht="12.75" customHeight="1">
      <c r="A240" s="236"/>
      <c r="B240" s="109"/>
      <c r="C240" s="109"/>
      <c r="D240" s="10"/>
      <c r="E240" s="109"/>
      <c r="F240" s="359"/>
      <c r="G240" s="109"/>
      <c r="H240" s="109"/>
      <c r="I240" s="109"/>
      <c r="J240" s="109"/>
    </row>
    <row r="241" spans="1:10" ht="12.75" customHeight="1">
      <c r="A241" s="236"/>
      <c r="B241" s="109"/>
      <c r="C241" s="109"/>
      <c r="D241" s="10"/>
      <c r="E241" s="109"/>
      <c r="F241" s="359"/>
      <c r="G241" s="109"/>
      <c r="H241" s="109"/>
      <c r="I241" s="109"/>
      <c r="J241" s="109"/>
    </row>
    <row r="242" spans="1:10" ht="12.75" customHeight="1">
      <c r="A242" s="236"/>
      <c r="B242" s="109"/>
      <c r="C242" s="109"/>
      <c r="D242" s="10"/>
      <c r="E242" s="109"/>
      <c r="F242" s="359"/>
      <c r="G242" s="109"/>
      <c r="H242" s="109"/>
      <c r="I242" s="109"/>
      <c r="J242" s="109"/>
    </row>
    <row r="243" spans="1:10" ht="12.75" customHeight="1">
      <c r="A243" s="236"/>
      <c r="B243" s="109"/>
      <c r="C243" s="109"/>
      <c r="D243" s="10"/>
      <c r="E243" s="109"/>
      <c r="F243" s="359"/>
      <c r="G243" s="109"/>
      <c r="H243" s="109"/>
      <c r="I243" s="109"/>
      <c r="J243" s="109"/>
    </row>
    <row r="244" spans="1:10" ht="12.75" customHeight="1">
      <c r="A244" s="236"/>
      <c r="B244" s="109"/>
      <c r="C244" s="109"/>
      <c r="D244" s="10"/>
      <c r="E244" s="109"/>
      <c r="F244" s="359"/>
      <c r="G244" s="109"/>
      <c r="H244" s="109"/>
      <c r="I244" s="109"/>
      <c r="J244" s="109"/>
    </row>
    <row r="245" spans="1:10" ht="12.75" customHeight="1">
      <c r="A245" s="236"/>
      <c r="B245" s="109"/>
      <c r="C245" s="109"/>
      <c r="D245" s="10"/>
      <c r="E245" s="109"/>
      <c r="F245" s="359"/>
      <c r="G245" s="109"/>
      <c r="H245" s="109"/>
      <c r="I245" s="109"/>
      <c r="J245" s="109"/>
    </row>
    <row r="246" spans="1:10" ht="12.75" customHeight="1">
      <c r="A246" s="236"/>
      <c r="B246" s="109"/>
      <c r="C246" s="109"/>
      <c r="D246" s="10"/>
      <c r="E246" s="109"/>
      <c r="F246" s="359"/>
      <c r="G246" s="109"/>
      <c r="H246" s="109"/>
      <c r="I246" s="109"/>
      <c r="J246" s="109"/>
    </row>
    <row r="247" spans="1:10" ht="12.75" customHeight="1">
      <c r="A247" s="236"/>
      <c r="B247" s="109"/>
      <c r="C247" s="109"/>
      <c r="D247" s="10"/>
      <c r="E247" s="109"/>
      <c r="F247" s="359"/>
      <c r="G247" s="109"/>
      <c r="H247" s="109"/>
      <c r="I247" s="109"/>
      <c r="J247" s="109"/>
    </row>
    <row r="248" spans="1:10" ht="12.75" customHeight="1">
      <c r="A248" s="236"/>
      <c r="B248" s="109"/>
      <c r="C248" s="109"/>
      <c r="D248" s="10"/>
      <c r="E248" s="109"/>
      <c r="F248" s="359"/>
      <c r="G248" s="109"/>
      <c r="H248" s="109"/>
      <c r="I248" s="109"/>
      <c r="J248" s="109"/>
    </row>
    <row r="249" spans="1:10" ht="12.75" customHeight="1">
      <c r="A249" s="236"/>
      <c r="B249" s="109"/>
      <c r="C249" s="109"/>
      <c r="D249" s="10"/>
      <c r="E249" s="109"/>
      <c r="F249" s="359"/>
      <c r="G249" s="109"/>
      <c r="H249" s="109"/>
      <c r="I249" s="109"/>
      <c r="J249" s="109"/>
    </row>
    <row r="250" spans="1:10" ht="12.75" customHeight="1">
      <c r="A250" s="236"/>
      <c r="B250" s="109"/>
      <c r="C250" s="109"/>
      <c r="D250" s="10"/>
      <c r="E250" s="109"/>
      <c r="F250" s="359"/>
      <c r="G250" s="109"/>
      <c r="H250" s="109"/>
      <c r="I250" s="109"/>
      <c r="J250" s="109"/>
    </row>
    <row r="251" spans="1:10" ht="12.75" customHeight="1">
      <c r="A251" s="236"/>
      <c r="B251" s="109"/>
      <c r="C251" s="109"/>
      <c r="D251" s="10"/>
      <c r="E251" s="109"/>
      <c r="F251" s="359"/>
      <c r="G251" s="109"/>
      <c r="H251" s="109"/>
      <c r="I251" s="109"/>
      <c r="J251" s="109"/>
    </row>
    <row r="252" spans="1:10" ht="12.75" customHeight="1">
      <c r="A252" s="236"/>
      <c r="B252" s="109"/>
      <c r="C252" s="109"/>
      <c r="D252" s="10"/>
      <c r="E252" s="109"/>
      <c r="F252" s="359"/>
      <c r="G252" s="109"/>
      <c r="H252" s="109"/>
      <c r="I252" s="109"/>
      <c r="J252" s="109"/>
    </row>
    <row r="253" spans="1:10" ht="12.75" customHeight="1">
      <c r="A253" s="236"/>
      <c r="B253" s="109"/>
      <c r="C253" s="109"/>
      <c r="D253" s="10"/>
      <c r="E253" s="109"/>
      <c r="F253" s="359"/>
      <c r="G253" s="109"/>
      <c r="H253" s="109"/>
      <c r="I253" s="109"/>
      <c r="J253" s="109"/>
    </row>
    <row r="254" spans="1:10" ht="12.75" customHeight="1">
      <c r="A254" s="236"/>
      <c r="B254" s="109"/>
      <c r="C254" s="109"/>
      <c r="D254" s="10"/>
      <c r="E254" s="109"/>
      <c r="F254" s="359"/>
      <c r="G254" s="109"/>
      <c r="H254" s="109"/>
      <c r="I254" s="109"/>
      <c r="J254" s="109"/>
    </row>
    <row r="255" spans="1:10" ht="12.75" customHeight="1">
      <c r="A255" s="236"/>
      <c r="B255" s="109"/>
      <c r="C255" s="109"/>
      <c r="D255" s="10"/>
      <c r="E255" s="109"/>
      <c r="F255" s="359"/>
      <c r="G255" s="109"/>
      <c r="H255" s="109"/>
      <c r="I255" s="109"/>
      <c r="J255" s="109"/>
    </row>
    <row r="256" spans="1:10" ht="12.75" customHeight="1">
      <c r="A256" s="236"/>
      <c r="B256" s="109"/>
      <c r="C256" s="109"/>
      <c r="D256" s="10"/>
      <c r="E256" s="109"/>
      <c r="F256" s="359"/>
      <c r="G256" s="109"/>
      <c r="H256" s="109"/>
      <c r="I256" s="109"/>
      <c r="J256" s="109"/>
    </row>
    <row r="257" spans="1:10" ht="12.75" customHeight="1">
      <c r="A257" s="236"/>
      <c r="B257" s="109"/>
      <c r="C257" s="109"/>
      <c r="D257" s="10"/>
      <c r="E257" s="109"/>
      <c r="F257" s="359"/>
      <c r="G257" s="109"/>
      <c r="H257" s="109"/>
      <c r="I257" s="109"/>
      <c r="J257" s="109"/>
    </row>
    <row r="258" spans="1:10" ht="12.75" customHeight="1">
      <c r="A258" s="236"/>
      <c r="B258" s="109"/>
      <c r="C258" s="109"/>
      <c r="D258" s="10"/>
      <c r="E258" s="109"/>
      <c r="F258" s="359"/>
      <c r="G258" s="109"/>
      <c r="H258" s="109"/>
      <c r="I258" s="109"/>
      <c r="J258" s="109"/>
    </row>
    <row r="259" spans="1:10" ht="12.75" customHeight="1">
      <c r="A259" s="236"/>
      <c r="B259" s="109"/>
      <c r="C259" s="109"/>
      <c r="D259" s="10"/>
      <c r="E259" s="109"/>
      <c r="F259" s="359"/>
      <c r="G259" s="109"/>
      <c r="H259" s="109"/>
      <c r="I259" s="109"/>
      <c r="J259" s="109"/>
    </row>
    <row r="260" spans="1:10" ht="12.75" customHeight="1">
      <c r="A260" s="236"/>
      <c r="B260" s="109"/>
      <c r="C260" s="109"/>
      <c r="D260" s="10"/>
      <c r="E260" s="109"/>
      <c r="F260" s="359"/>
      <c r="G260" s="109"/>
      <c r="H260" s="109"/>
      <c r="I260" s="109"/>
      <c r="J260" s="109"/>
    </row>
    <row r="261" spans="1:10" ht="12.75" customHeight="1">
      <c r="A261" s="236"/>
      <c r="B261" s="109"/>
      <c r="C261" s="109"/>
      <c r="D261" s="10"/>
      <c r="E261" s="109"/>
      <c r="F261" s="359"/>
      <c r="G261" s="109"/>
      <c r="H261" s="109"/>
      <c r="I261" s="109"/>
      <c r="J261" s="109"/>
    </row>
    <row r="262" spans="1:10" ht="12.75" customHeight="1">
      <c r="A262" s="236"/>
      <c r="B262" s="109"/>
      <c r="C262" s="109"/>
      <c r="D262" s="10"/>
      <c r="E262" s="109"/>
      <c r="F262" s="359"/>
      <c r="G262" s="109"/>
      <c r="H262" s="109"/>
      <c r="I262" s="109"/>
      <c r="J262" s="109"/>
    </row>
    <row r="263" spans="1:10" ht="12.75" customHeight="1">
      <c r="A263" s="236"/>
      <c r="B263" s="109"/>
      <c r="C263" s="109"/>
      <c r="D263" s="10"/>
      <c r="E263" s="109"/>
      <c r="F263" s="359"/>
      <c r="G263" s="109"/>
      <c r="H263" s="109"/>
      <c r="I263" s="109"/>
      <c r="J263" s="109"/>
    </row>
    <row r="264" spans="1:10" ht="12.75" customHeight="1">
      <c r="A264" s="236"/>
      <c r="B264" s="109"/>
      <c r="C264" s="109"/>
      <c r="D264" s="10"/>
      <c r="E264" s="109"/>
      <c r="F264" s="359"/>
      <c r="G264" s="109"/>
      <c r="H264" s="109"/>
      <c r="I264" s="109"/>
      <c r="J264" s="109"/>
    </row>
    <row r="265" spans="1:10" ht="12.75" customHeight="1">
      <c r="A265" s="236"/>
      <c r="B265" s="109"/>
      <c r="C265" s="109"/>
      <c r="D265" s="10"/>
      <c r="E265" s="109"/>
      <c r="F265" s="359"/>
      <c r="G265" s="109"/>
      <c r="H265" s="109"/>
      <c r="I265" s="109"/>
      <c r="J265" s="109"/>
    </row>
    <row r="266" spans="1:10" ht="12.75" customHeight="1">
      <c r="A266" s="236"/>
      <c r="B266" s="109"/>
      <c r="C266" s="109"/>
      <c r="D266" s="10"/>
      <c r="E266" s="109"/>
      <c r="F266" s="359"/>
      <c r="G266" s="109"/>
      <c r="H266" s="109"/>
      <c r="I266" s="109"/>
      <c r="J266" s="109"/>
    </row>
    <row r="267" spans="1:10" ht="12.75" customHeight="1">
      <c r="A267" s="236"/>
      <c r="B267" s="109"/>
      <c r="C267" s="109"/>
      <c r="D267" s="10"/>
      <c r="E267" s="109"/>
      <c r="F267" s="359"/>
      <c r="G267" s="109"/>
      <c r="H267" s="109"/>
      <c r="I267" s="109"/>
      <c r="J267" s="109"/>
    </row>
    <row r="268" spans="1:10" ht="12.75" customHeight="1">
      <c r="A268" s="236"/>
      <c r="B268" s="109"/>
      <c r="C268" s="109"/>
      <c r="D268" s="10"/>
      <c r="E268" s="109"/>
      <c r="F268" s="359"/>
      <c r="G268" s="109"/>
      <c r="H268" s="109"/>
      <c r="I268" s="109"/>
      <c r="J268" s="109"/>
    </row>
    <row r="269" spans="1:10" ht="12.75" customHeight="1">
      <c r="A269" s="236"/>
      <c r="B269" s="109"/>
      <c r="C269" s="109"/>
      <c r="D269" s="10"/>
      <c r="E269" s="109"/>
      <c r="F269" s="359"/>
      <c r="G269" s="109"/>
      <c r="H269" s="109"/>
      <c r="I269" s="109"/>
      <c r="J269" s="109"/>
    </row>
    <row r="270" spans="1:10" ht="12.75" customHeight="1">
      <c r="A270" s="236"/>
      <c r="B270" s="109"/>
      <c r="C270" s="109"/>
      <c r="D270" s="10"/>
      <c r="E270" s="109"/>
      <c r="F270" s="359"/>
      <c r="G270" s="109"/>
      <c r="H270" s="109"/>
      <c r="I270" s="109"/>
      <c r="J270" s="109"/>
    </row>
    <row r="271" spans="1:10" ht="12.75" customHeight="1">
      <c r="A271" s="236"/>
      <c r="B271" s="109"/>
      <c r="C271" s="109"/>
      <c r="D271" s="10"/>
      <c r="E271" s="109"/>
      <c r="F271" s="359"/>
      <c r="G271" s="109"/>
      <c r="H271" s="109"/>
      <c r="I271" s="109"/>
      <c r="J271" s="109"/>
    </row>
    <row r="272" spans="1:10" ht="12.75" customHeight="1">
      <c r="A272" s="236"/>
      <c r="B272" s="109"/>
      <c r="C272" s="109"/>
      <c r="D272" s="10"/>
      <c r="E272" s="109"/>
      <c r="F272" s="359"/>
      <c r="G272" s="109"/>
      <c r="H272" s="109"/>
      <c r="I272" s="109"/>
      <c r="J272" s="109"/>
    </row>
    <row r="273" spans="1:10" ht="12.75" customHeight="1">
      <c r="A273" s="236"/>
      <c r="B273" s="109"/>
      <c r="C273" s="109"/>
      <c r="D273" s="10"/>
      <c r="E273" s="109"/>
      <c r="F273" s="359"/>
      <c r="G273" s="109"/>
      <c r="H273" s="109"/>
      <c r="I273" s="109"/>
      <c r="J273" s="109"/>
    </row>
    <row r="274" spans="1:10" ht="12.75" customHeight="1">
      <c r="A274" s="236"/>
      <c r="B274" s="109"/>
      <c r="C274" s="109"/>
      <c r="D274" s="10"/>
      <c r="E274" s="109"/>
      <c r="F274" s="359"/>
      <c r="G274" s="109"/>
      <c r="H274" s="109"/>
      <c r="I274" s="109"/>
      <c r="J274" s="109"/>
    </row>
    <row r="275" spans="1:10" ht="12.75" customHeight="1">
      <c r="A275" s="236"/>
      <c r="B275" s="109"/>
      <c r="C275" s="109"/>
      <c r="D275" s="10"/>
      <c r="E275" s="109"/>
      <c r="F275" s="359"/>
      <c r="G275" s="109"/>
      <c r="H275" s="109"/>
      <c r="I275" s="109"/>
      <c r="J275" s="109"/>
    </row>
    <row r="276" spans="1:10" ht="12.75" customHeight="1">
      <c r="A276" s="236"/>
      <c r="B276" s="109"/>
      <c r="C276" s="109"/>
      <c r="D276" s="10"/>
      <c r="E276" s="109"/>
      <c r="F276" s="359"/>
      <c r="G276" s="109"/>
      <c r="H276" s="109"/>
      <c r="I276" s="109"/>
      <c r="J276" s="109"/>
    </row>
    <row r="277" spans="1:10" ht="12.75" customHeight="1">
      <c r="A277" s="236"/>
      <c r="B277" s="109"/>
      <c r="C277" s="109"/>
      <c r="D277" s="10"/>
      <c r="E277" s="109"/>
      <c r="F277" s="359"/>
      <c r="G277" s="109"/>
      <c r="H277" s="109"/>
      <c r="I277" s="109"/>
      <c r="J277" s="109"/>
    </row>
    <row r="278" spans="1:10" ht="12.75" customHeight="1">
      <c r="A278" s="236"/>
      <c r="B278" s="109"/>
      <c r="C278" s="109"/>
      <c r="D278" s="10"/>
      <c r="E278" s="109"/>
      <c r="F278" s="359"/>
      <c r="G278" s="109"/>
      <c r="H278" s="109"/>
      <c r="I278" s="109"/>
      <c r="J278" s="109"/>
    </row>
    <row r="279" spans="1:10" ht="12.75" customHeight="1">
      <c r="A279" s="236"/>
      <c r="B279" s="109"/>
      <c r="C279" s="109"/>
      <c r="D279" s="10"/>
      <c r="E279" s="109"/>
      <c r="F279" s="359"/>
      <c r="G279" s="109"/>
      <c r="H279" s="109"/>
      <c r="I279" s="109"/>
      <c r="J279" s="109"/>
    </row>
    <row r="280" spans="1:10" ht="12.75" customHeight="1">
      <c r="A280" s="236"/>
      <c r="B280" s="109"/>
      <c r="C280" s="109"/>
      <c r="D280" s="10"/>
      <c r="E280" s="109"/>
      <c r="F280" s="359"/>
      <c r="G280" s="109"/>
      <c r="H280" s="109"/>
      <c r="I280" s="109"/>
      <c r="J280" s="109"/>
    </row>
    <row r="281" spans="1:10" ht="12.75" customHeight="1">
      <c r="A281" s="236"/>
      <c r="B281" s="109"/>
      <c r="C281" s="109"/>
      <c r="D281" s="10"/>
      <c r="E281" s="109"/>
      <c r="F281" s="359"/>
      <c r="G281" s="109"/>
      <c r="H281" s="109"/>
      <c r="I281" s="109"/>
      <c r="J281" s="109"/>
    </row>
    <row r="282" spans="1:10" ht="12.75" customHeight="1">
      <c r="A282" s="236"/>
      <c r="B282" s="109"/>
      <c r="C282" s="109"/>
      <c r="D282" s="10"/>
      <c r="E282" s="109"/>
      <c r="F282" s="359"/>
      <c r="G282" s="109"/>
      <c r="H282" s="109"/>
      <c r="I282" s="109"/>
      <c r="J282" s="109"/>
    </row>
    <row r="283" spans="1:10" ht="12.75" customHeight="1">
      <c r="A283" s="236"/>
      <c r="B283" s="109"/>
      <c r="C283" s="109"/>
      <c r="D283" s="10"/>
      <c r="E283" s="109"/>
      <c r="F283" s="359"/>
      <c r="G283" s="109"/>
      <c r="H283" s="109"/>
      <c r="I283" s="109"/>
      <c r="J283" s="109"/>
    </row>
    <row r="284" spans="1:10" ht="12.75" customHeight="1">
      <c r="A284" s="236"/>
      <c r="B284" s="109"/>
      <c r="C284" s="109"/>
      <c r="D284" s="10"/>
      <c r="E284" s="109"/>
      <c r="F284" s="359"/>
      <c r="G284" s="109"/>
      <c r="H284" s="109"/>
      <c r="I284" s="109"/>
      <c r="J284" s="109"/>
    </row>
    <row r="285" spans="1:10" ht="12.75" customHeight="1">
      <c r="A285" s="236"/>
      <c r="B285" s="109"/>
      <c r="C285" s="109"/>
      <c r="D285" s="10"/>
      <c r="E285" s="109"/>
      <c r="F285" s="359"/>
      <c r="G285" s="109"/>
      <c r="H285" s="109"/>
      <c r="I285" s="109"/>
      <c r="J285" s="109"/>
    </row>
    <row r="286" spans="1:10" ht="12.75" customHeight="1">
      <c r="A286" s="236"/>
      <c r="B286" s="109"/>
      <c r="C286" s="109"/>
      <c r="D286" s="10"/>
      <c r="E286" s="109"/>
      <c r="F286" s="359"/>
      <c r="G286" s="109"/>
      <c r="H286" s="109"/>
      <c r="I286" s="109"/>
      <c r="J286" s="109"/>
    </row>
    <row r="287" spans="1:10" ht="12.75" customHeight="1">
      <c r="A287" s="236"/>
      <c r="B287" s="109"/>
      <c r="C287" s="109"/>
      <c r="D287" s="10"/>
      <c r="E287" s="109"/>
      <c r="F287" s="359"/>
      <c r="G287" s="109"/>
      <c r="H287" s="109"/>
      <c r="I287" s="109"/>
      <c r="J287" s="109"/>
    </row>
    <row r="288" spans="1:10" ht="12.75" customHeight="1">
      <c r="A288" s="236"/>
      <c r="B288" s="109"/>
      <c r="C288" s="109"/>
      <c r="D288" s="10"/>
      <c r="E288" s="109"/>
      <c r="F288" s="359"/>
      <c r="G288" s="109"/>
      <c r="H288" s="109"/>
      <c r="I288" s="109"/>
      <c r="J288" s="109"/>
    </row>
    <row r="289" spans="1:10" ht="12.75" customHeight="1">
      <c r="A289" s="236"/>
      <c r="B289" s="109"/>
      <c r="C289" s="109"/>
      <c r="D289" s="10"/>
      <c r="E289" s="109"/>
      <c r="F289" s="359"/>
      <c r="G289" s="109"/>
      <c r="H289" s="109"/>
      <c r="I289" s="109"/>
      <c r="J289" s="109"/>
    </row>
    <row r="290" spans="1:10" ht="12.75" customHeight="1">
      <c r="A290" s="236"/>
      <c r="B290" s="109"/>
      <c r="C290" s="109"/>
      <c r="D290" s="10"/>
      <c r="E290" s="109"/>
      <c r="F290" s="359"/>
      <c r="G290" s="109"/>
      <c r="H290" s="109"/>
      <c r="I290" s="109"/>
      <c r="J290" s="109"/>
    </row>
    <row r="291" spans="1:10" ht="12.75" customHeight="1">
      <c r="A291" s="236"/>
      <c r="B291" s="109"/>
      <c r="C291" s="109"/>
      <c r="D291" s="10"/>
      <c r="E291" s="109"/>
      <c r="F291" s="359"/>
      <c r="G291" s="109"/>
      <c r="H291" s="109"/>
      <c r="I291" s="109"/>
      <c r="J291" s="109"/>
    </row>
    <row r="292" spans="1:10" ht="12.75" customHeight="1">
      <c r="A292" s="236"/>
      <c r="B292" s="109"/>
      <c r="C292" s="109"/>
      <c r="D292" s="10"/>
      <c r="E292" s="109"/>
      <c r="F292" s="359"/>
      <c r="G292" s="109"/>
      <c r="H292" s="109"/>
      <c r="I292" s="109"/>
      <c r="J292" s="109"/>
    </row>
    <row r="293" spans="1:10" ht="12.75" customHeight="1">
      <c r="A293" s="236"/>
      <c r="B293" s="109"/>
      <c r="C293" s="109"/>
      <c r="D293" s="10"/>
      <c r="E293" s="109"/>
      <c r="F293" s="359"/>
      <c r="G293" s="109"/>
      <c r="H293" s="109"/>
      <c r="I293" s="109"/>
      <c r="J293" s="109"/>
    </row>
    <row r="294" spans="1:10" ht="12.75" customHeight="1">
      <c r="A294" s="236"/>
      <c r="B294" s="109"/>
      <c r="C294" s="109"/>
      <c r="D294" s="10"/>
      <c r="E294" s="109"/>
      <c r="F294" s="359"/>
      <c r="G294" s="109"/>
      <c r="H294" s="109"/>
      <c r="I294" s="109"/>
      <c r="J294" s="109"/>
    </row>
    <row r="295" spans="1:10" ht="12.75" customHeight="1">
      <c r="A295" s="236"/>
      <c r="B295" s="109"/>
      <c r="C295" s="109"/>
      <c r="D295" s="10"/>
      <c r="E295" s="109"/>
      <c r="F295" s="359"/>
      <c r="G295" s="109"/>
      <c r="H295" s="109"/>
      <c r="I295" s="109"/>
      <c r="J295" s="109"/>
    </row>
    <row r="296" spans="1:10" ht="12.75" customHeight="1">
      <c r="A296" s="236"/>
      <c r="B296" s="109"/>
      <c r="C296" s="109"/>
      <c r="D296" s="10"/>
      <c r="E296" s="109"/>
      <c r="F296" s="359"/>
      <c r="G296" s="109"/>
      <c r="H296" s="109"/>
      <c r="I296" s="109"/>
      <c r="J296" s="109"/>
    </row>
    <row r="297" spans="1:10" ht="12.75" customHeight="1">
      <c r="A297" s="236"/>
      <c r="B297" s="109"/>
      <c r="C297" s="109"/>
      <c r="D297" s="10"/>
      <c r="E297" s="109"/>
      <c r="F297" s="359"/>
      <c r="G297" s="109"/>
      <c r="H297" s="109"/>
      <c r="I297" s="109"/>
      <c r="J297" s="109"/>
    </row>
    <row r="298" spans="1:10" ht="12.75" customHeight="1">
      <c r="A298" s="236"/>
      <c r="B298" s="109"/>
      <c r="C298" s="109"/>
      <c r="D298" s="10"/>
      <c r="E298" s="109"/>
      <c r="F298" s="359"/>
      <c r="G298" s="109"/>
      <c r="H298" s="109"/>
      <c r="I298" s="109"/>
      <c r="J298" s="109"/>
    </row>
    <row r="299" spans="1:10" ht="12.75" customHeight="1">
      <c r="A299" s="236"/>
      <c r="B299" s="109"/>
      <c r="C299" s="109"/>
      <c r="D299" s="10"/>
      <c r="E299" s="109"/>
      <c r="F299" s="359"/>
      <c r="G299" s="109"/>
      <c r="H299" s="109"/>
      <c r="I299" s="109"/>
      <c r="J299" s="109"/>
    </row>
    <row r="300" spans="1:10" ht="12.75" customHeight="1">
      <c r="A300" s="236"/>
      <c r="B300" s="109"/>
      <c r="C300" s="109"/>
      <c r="D300" s="10"/>
      <c r="E300" s="109"/>
      <c r="F300" s="359"/>
      <c r="G300" s="109"/>
      <c r="H300" s="109"/>
      <c r="I300" s="109"/>
      <c r="J300" s="109"/>
    </row>
    <row r="301" spans="1:10" ht="12.75" customHeight="1">
      <c r="A301" s="236"/>
      <c r="B301" s="109"/>
      <c r="C301" s="109"/>
      <c r="D301" s="10"/>
      <c r="E301" s="109"/>
      <c r="F301" s="359"/>
      <c r="G301" s="109"/>
      <c r="H301" s="109"/>
      <c r="I301" s="109"/>
      <c r="J301" s="109"/>
    </row>
    <row r="302" spans="1:10" ht="12.75" customHeight="1">
      <c r="A302" s="236"/>
      <c r="B302" s="109"/>
      <c r="C302" s="109"/>
      <c r="D302" s="10"/>
      <c r="E302" s="109"/>
      <c r="F302" s="359"/>
      <c r="G302" s="109"/>
      <c r="H302" s="109"/>
      <c r="I302" s="109"/>
      <c r="J302" s="109"/>
    </row>
    <row r="303" spans="1:10" ht="12.75" customHeight="1">
      <c r="A303" s="236"/>
      <c r="B303" s="109"/>
      <c r="C303" s="109"/>
      <c r="D303" s="10"/>
      <c r="E303" s="109"/>
      <c r="F303" s="359"/>
      <c r="G303" s="109"/>
      <c r="H303" s="109"/>
      <c r="I303" s="109"/>
      <c r="J303" s="109"/>
    </row>
    <row r="304" spans="1:10" ht="12.75" customHeight="1">
      <c r="A304" s="236"/>
      <c r="B304" s="109"/>
      <c r="C304" s="109"/>
      <c r="D304" s="10"/>
      <c r="E304" s="109"/>
      <c r="F304" s="359"/>
      <c r="G304" s="109"/>
      <c r="H304" s="109"/>
      <c r="I304" s="109"/>
      <c r="J304" s="109"/>
    </row>
    <row r="305" spans="1:10" ht="12.75" customHeight="1">
      <c r="A305" s="236"/>
      <c r="B305" s="109"/>
      <c r="C305" s="109"/>
      <c r="D305" s="10"/>
      <c r="E305" s="109"/>
      <c r="F305" s="359"/>
      <c r="G305" s="109"/>
      <c r="H305" s="109"/>
      <c r="I305" s="109"/>
      <c r="J305" s="109"/>
    </row>
    <row r="306" spans="1:10" ht="12.75" customHeight="1">
      <c r="A306" s="236"/>
      <c r="B306" s="109"/>
      <c r="C306" s="109"/>
      <c r="D306" s="10"/>
      <c r="E306" s="109"/>
      <c r="F306" s="359"/>
      <c r="G306" s="109"/>
      <c r="H306" s="109"/>
      <c r="I306" s="109"/>
      <c r="J306" s="109"/>
    </row>
    <row r="307" spans="1:10" ht="12.75" customHeight="1">
      <c r="A307" s="236"/>
      <c r="B307" s="109"/>
      <c r="C307" s="109"/>
      <c r="D307" s="10"/>
      <c r="E307" s="109"/>
      <c r="F307" s="359"/>
      <c r="G307" s="109"/>
      <c r="H307" s="109"/>
      <c r="I307" s="109"/>
      <c r="J307" s="109"/>
    </row>
    <row r="308" spans="1:10" ht="12.75" customHeight="1">
      <c r="A308" s="236"/>
      <c r="B308" s="109"/>
      <c r="C308" s="109"/>
      <c r="D308" s="10"/>
      <c r="E308" s="109"/>
      <c r="F308" s="359"/>
      <c r="G308" s="109"/>
      <c r="H308" s="109"/>
      <c r="I308" s="109"/>
      <c r="J308" s="109"/>
    </row>
    <row r="309" spans="1:10" ht="12.75" customHeight="1">
      <c r="A309" s="236"/>
      <c r="B309" s="109"/>
      <c r="C309" s="109"/>
      <c r="D309" s="10"/>
      <c r="E309" s="109"/>
      <c r="F309" s="359"/>
      <c r="G309" s="109"/>
      <c r="H309" s="109"/>
      <c r="I309" s="109"/>
      <c r="J309" s="109"/>
    </row>
    <row r="310" spans="1:10" ht="12.75" customHeight="1">
      <c r="A310" s="236"/>
      <c r="B310" s="109"/>
      <c r="C310" s="109"/>
      <c r="D310" s="10"/>
      <c r="E310" s="109"/>
      <c r="F310" s="359"/>
      <c r="G310" s="109"/>
      <c r="H310" s="109"/>
      <c r="I310" s="109"/>
      <c r="J310" s="109"/>
    </row>
    <row r="311" spans="1:10" ht="12.75" customHeight="1">
      <c r="A311" s="236"/>
      <c r="B311" s="109"/>
      <c r="C311" s="109"/>
      <c r="D311" s="10"/>
      <c r="E311" s="109"/>
      <c r="F311" s="359"/>
      <c r="G311" s="109"/>
      <c r="H311" s="109"/>
      <c r="I311" s="109"/>
      <c r="J311" s="109"/>
    </row>
    <row r="312" spans="1:10" ht="12.75" customHeight="1">
      <c r="A312" s="236"/>
      <c r="B312" s="109"/>
      <c r="C312" s="109"/>
      <c r="D312" s="10"/>
      <c r="E312" s="109"/>
      <c r="F312" s="359"/>
      <c r="G312" s="109"/>
      <c r="H312" s="109"/>
      <c r="I312" s="109"/>
      <c r="J312" s="109"/>
    </row>
    <row r="313" spans="1:10" ht="12.75" customHeight="1">
      <c r="A313" s="236"/>
      <c r="B313" s="109"/>
      <c r="C313" s="109"/>
      <c r="D313" s="10"/>
      <c r="E313" s="109"/>
      <c r="F313" s="359"/>
      <c r="G313" s="109"/>
      <c r="H313" s="109"/>
      <c r="I313" s="109"/>
      <c r="J313" s="109"/>
    </row>
    <row r="314" spans="1:10" ht="12.75" customHeight="1">
      <c r="A314" s="236"/>
      <c r="B314" s="109"/>
      <c r="C314" s="109"/>
      <c r="D314" s="10"/>
      <c r="E314" s="109"/>
      <c r="F314" s="359"/>
      <c r="G314" s="109"/>
      <c r="H314" s="109"/>
      <c r="I314" s="109"/>
      <c r="J314" s="109"/>
    </row>
    <row r="315" spans="1:10" ht="12.75" customHeight="1">
      <c r="A315" s="236"/>
      <c r="B315" s="109"/>
      <c r="C315" s="109"/>
      <c r="D315" s="10"/>
      <c r="E315" s="109"/>
      <c r="F315" s="359"/>
      <c r="G315" s="109"/>
      <c r="H315" s="109"/>
      <c r="I315" s="109"/>
      <c r="J315" s="109"/>
    </row>
    <row r="316" spans="1:10" ht="12.75" customHeight="1">
      <c r="A316" s="236"/>
      <c r="B316" s="109"/>
      <c r="C316" s="109"/>
      <c r="D316" s="10"/>
      <c r="E316" s="109"/>
      <c r="F316" s="359"/>
      <c r="G316" s="109"/>
      <c r="H316" s="109"/>
      <c r="I316" s="109"/>
      <c r="J316" s="109"/>
    </row>
    <row r="317" spans="1:10" ht="12.75" customHeight="1">
      <c r="A317" s="236"/>
      <c r="B317" s="109"/>
      <c r="C317" s="109"/>
      <c r="D317" s="10"/>
      <c r="E317" s="109"/>
      <c r="F317" s="359"/>
      <c r="G317" s="109"/>
      <c r="H317" s="109"/>
      <c r="I317" s="109"/>
      <c r="J317" s="109"/>
    </row>
    <row r="318" spans="1:10" ht="12.75" customHeight="1">
      <c r="A318" s="236"/>
      <c r="B318" s="109"/>
      <c r="C318" s="109"/>
      <c r="D318" s="10"/>
      <c r="E318" s="109"/>
      <c r="F318" s="359"/>
      <c r="G318" s="109"/>
      <c r="H318" s="109"/>
      <c r="I318" s="109"/>
      <c r="J318" s="109"/>
    </row>
    <row r="319" spans="1:10" ht="12.75" customHeight="1">
      <c r="A319" s="236"/>
      <c r="B319" s="109"/>
      <c r="C319" s="109"/>
      <c r="D319" s="10"/>
      <c r="E319" s="109"/>
      <c r="F319" s="359"/>
      <c r="G319" s="109"/>
      <c r="H319" s="109"/>
      <c r="I319" s="109"/>
      <c r="J319" s="109"/>
    </row>
    <row r="320" spans="1:10" ht="12.75" customHeight="1">
      <c r="A320" s="236"/>
      <c r="B320" s="109"/>
      <c r="C320" s="109"/>
      <c r="D320" s="10"/>
      <c r="E320" s="109"/>
      <c r="F320" s="359"/>
      <c r="G320" s="109"/>
      <c r="H320" s="109"/>
      <c r="I320" s="109"/>
      <c r="J320" s="109"/>
    </row>
    <row r="321" spans="1:10" ht="12.75" customHeight="1">
      <c r="A321" s="236"/>
      <c r="B321" s="109"/>
      <c r="C321" s="109"/>
      <c r="D321" s="10"/>
      <c r="E321" s="109"/>
      <c r="F321" s="359"/>
      <c r="G321" s="109"/>
      <c r="H321" s="109"/>
      <c r="I321" s="109"/>
      <c r="J321" s="109"/>
    </row>
    <row r="322" spans="1:10" ht="12.75" customHeight="1">
      <c r="A322" s="236"/>
      <c r="B322" s="109"/>
      <c r="C322" s="109"/>
      <c r="D322" s="10"/>
      <c r="E322" s="109"/>
      <c r="F322" s="359"/>
      <c r="G322" s="109"/>
      <c r="H322" s="109"/>
      <c r="I322" s="109"/>
      <c r="J322" s="109"/>
    </row>
    <row r="323" spans="1:10" ht="12.75" customHeight="1">
      <c r="A323" s="236"/>
      <c r="B323" s="109"/>
      <c r="C323" s="109"/>
      <c r="D323" s="10"/>
      <c r="E323" s="109"/>
      <c r="F323" s="359"/>
      <c r="G323" s="109"/>
      <c r="H323" s="109"/>
      <c r="I323" s="109"/>
      <c r="J323" s="109"/>
    </row>
    <row r="324" spans="1:10" ht="12.75" customHeight="1">
      <c r="A324" s="236"/>
      <c r="B324" s="109"/>
      <c r="C324" s="109"/>
      <c r="D324" s="10"/>
      <c r="E324" s="109"/>
      <c r="F324" s="359"/>
      <c r="G324" s="109"/>
      <c r="H324" s="109"/>
      <c r="I324" s="109"/>
      <c r="J324" s="109"/>
    </row>
    <row r="325" spans="1:10" ht="12.75" customHeight="1">
      <c r="A325" s="236"/>
      <c r="B325" s="109"/>
      <c r="C325" s="109"/>
      <c r="D325" s="10"/>
      <c r="E325" s="109"/>
      <c r="F325" s="359"/>
      <c r="G325" s="109"/>
      <c r="H325" s="109"/>
      <c r="I325" s="109"/>
      <c r="J325" s="109"/>
    </row>
    <row r="326" spans="1:10" ht="12.75" customHeight="1">
      <c r="A326" s="236"/>
      <c r="B326" s="109"/>
      <c r="C326" s="109"/>
      <c r="D326" s="10"/>
      <c r="E326" s="109"/>
      <c r="F326" s="359"/>
      <c r="G326" s="109"/>
      <c r="H326" s="109"/>
      <c r="I326" s="109"/>
      <c r="J326" s="109"/>
    </row>
    <row r="327" spans="1:10" ht="12.75" customHeight="1">
      <c r="A327" s="236"/>
      <c r="B327" s="109"/>
      <c r="C327" s="109"/>
      <c r="D327" s="10"/>
      <c r="E327" s="109"/>
      <c r="F327" s="359"/>
      <c r="G327" s="109"/>
      <c r="H327" s="109"/>
      <c r="I327" s="109"/>
      <c r="J327" s="109"/>
    </row>
    <row r="328" spans="1:10" ht="12.75" customHeight="1">
      <c r="A328" s="236"/>
      <c r="B328" s="109"/>
      <c r="C328" s="109"/>
      <c r="D328" s="10"/>
      <c r="E328" s="109"/>
      <c r="F328" s="359"/>
      <c r="G328" s="109"/>
      <c r="H328" s="109"/>
      <c r="I328" s="109"/>
      <c r="J328" s="109"/>
    </row>
    <row r="329" spans="1:10" ht="12.75" customHeight="1">
      <c r="A329" s="236"/>
      <c r="B329" s="109"/>
      <c r="C329" s="109"/>
      <c r="D329" s="10"/>
      <c r="E329" s="109"/>
      <c r="F329" s="359"/>
      <c r="G329" s="109"/>
      <c r="H329" s="109"/>
      <c r="I329" s="109"/>
      <c r="J329" s="109"/>
    </row>
    <row r="330" spans="1:10" ht="12.75" customHeight="1">
      <c r="A330" s="236"/>
      <c r="B330" s="109"/>
      <c r="C330" s="109"/>
      <c r="D330" s="10"/>
      <c r="E330" s="109"/>
      <c r="F330" s="359"/>
      <c r="G330" s="109"/>
      <c r="H330" s="109"/>
      <c r="I330" s="109"/>
      <c r="J330" s="109"/>
    </row>
    <row r="331" spans="1:10" ht="12.75" customHeight="1">
      <c r="A331" s="236"/>
      <c r="B331" s="109"/>
      <c r="C331" s="109"/>
      <c r="D331" s="10"/>
      <c r="E331" s="109"/>
      <c r="F331" s="359"/>
      <c r="G331" s="109"/>
      <c r="H331" s="109"/>
      <c r="I331" s="109"/>
      <c r="J331" s="109"/>
    </row>
    <row r="332" spans="1:10" ht="12.75" customHeight="1">
      <c r="A332" s="236"/>
      <c r="B332" s="109"/>
      <c r="C332" s="109"/>
      <c r="D332" s="10"/>
      <c r="E332" s="109"/>
      <c r="F332" s="359"/>
      <c r="G332" s="109"/>
      <c r="H332" s="109"/>
      <c r="I332" s="109"/>
      <c r="J332" s="109"/>
    </row>
    <row r="333" spans="1:10" ht="12.75" customHeight="1">
      <c r="A333" s="236"/>
      <c r="B333" s="109"/>
      <c r="C333" s="109"/>
      <c r="D333" s="10"/>
      <c r="E333" s="109"/>
      <c r="F333" s="359"/>
      <c r="G333" s="109"/>
      <c r="H333" s="109"/>
      <c r="I333" s="109"/>
      <c r="J333" s="109"/>
    </row>
    <row r="334" spans="1:10" ht="12.75" customHeight="1">
      <c r="A334" s="236"/>
      <c r="B334" s="109"/>
      <c r="C334" s="109"/>
      <c r="D334" s="10"/>
      <c r="E334" s="109"/>
      <c r="F334" s="359"/>
      <c r="G334" s="109"/>
      <c r="H334" s="109"/>
      <c r="I334" s="109"/>
      <c r="J334" s="109"/>
    </row>
    <row r="335" spans="1:10" ht="12.75" customHeight="1">
      <c r="A335" s="236"/>
      <c r="B335" s="109"/>
      <c r="C335" s="109"/>
      <c r="D335" s="10"/>
      <c r="E335" s="109"/>
      <c r="F335" s="359"/>
      <c r="G335" s="109"/>
      <c r="H335" s="109"/>
      <c r="I335" s="109"/>
      <c r="J335" s="109"/>
    </row>
    <row r="336" spans="1:10" ht="12.75" customHeight="1">
      <c r="A336" s="236"/>
      <c r="B336" s="109"/>
      <c r="C336" s="109"/>
      <c r="D336" s="10"/>
      <c r="E336" s="109"/>
      <c r="F336" s="359"/>
      <c r="G336" s="109"/>
      <c r="H336" s="109"/>
      <c r="I336" s="109"/>
      <c r="J336" s="109"/>
    </row>
    <row r="337" spans="1:10" ht="12.75" customHeight="1">
      <c r="A337" s="236"/>
      <c r="B337" s="109"/>
      <c r="C337" s="109"/>
      <c r="D337" s="10"/>
      <c r="E337" s="109"/>
      <c r="F337" s="359"/>
      <c r="G337" s="109"/>
      <c r="H337" s="109"/>
      <c r="I337" s="109"/>
      <c r="J337" s="109"/>
    </row>
    <row r="338" spans="1:10" ht="12.75" customHeight="1">
      <c r="A338" s="236"/>
      <c r="B338" s="109"/>
      <c r="C338" s="109"/>
      <c r="D338" s="10"/>
      <c r="E338" s="109"/>
      <c r="F338" s="359"/>
      <c r="G338" s="109"/>
      <c r="H338" s="109"/>
      <c r="I338" s="109"/>
      <c r="J338" s="109"/>
    </row>
    <row r="339" spans="1:10" ht="12.75" customHeight="1">
      <c r="A339" s="236"/>
      <c r="B339" s="109"/>
      <c r="C339" s="109"/>
      <c r="D339" s="10"/>
      <c r="E339" s="109"/>
      <c r="F339" s="359"/>
      <c r="G339" s="109"/>
      <c r="H339" s="109"/>
      <c r="I339" s="109"/>
      <c r="J339" s="109"/>
    </row>
    <row r="340" spans="1:10" ht="12.75" customHeight="1">
      <c r="A340" s="236"/>
      <c r="B340" s="109"/>
      <c r="C340" s="109"/>
      <c r="D340" s="10"/>
      <c r="E340" s="109"/>
      <c r="F340" s="359"/>
      <c r="G340" s="109"/>
      <c r="H340" s="109"/>
      <c r="I340" s="109"/>
      <c r="J340" s="109"/>
    </row>
    <row r="341" spans="1:10" ht="12.75" customHeight="1">
      <c r="A341" s="236"/>
      <c r="B341" s="109"/>
      <c r="C341" s="109"/>
      <c r="D341" s="10"/>
      <c r="E341" s="109"/>
      <c r="F341" s="359"/>
      <c r="G341" s="109"/>
      <c r="H341" s="109"/>
      <c r="I341" s="109"/>
      <c r="J341" s="109"/>
    </row>
    <row r="342" spans="1:10" ht="12.75" customHeight="1">
      <c r="A342" s="236"/>
      <c r="B342" s="109"/>
      <c r="C342" s="109"/>
      <c r="D342" s="10"/>
      <c r="E342" s="109"/>
      <c r="F342" s="359"/>
      <c r="G342" s="109"/>
      <c r="H342" s="109"/>
      <c r="I342" s="109"/>
      <c r="J342" s="109"/>
    </row>
    <row r="343" spans="1:10" ht="12.75" customHeight="1">
      <c r="A343" s="236"/>
      <c r="B343" s="109"/>
      <c r="C343" s="109"/>
      <c r="D343" s="10"/>
      <c r="E343" s="109"/>
      <c r="F343" s="359"/>
      <c r="G343" s="109"/>
      <c r="H343" s="109"/>
      <c r="I343" s="109"/>
      <c r="J343" s="109"/>
    </row>
    <row r="344" spans="1:10" ht="12.75" customHeight="1">
      <c r="A344" s="236"/>
      <c r="B344" s="109"/>
      <c r="C344" s="109"/>
      <c r="D344" s="10"/>
      <c r="E344" s="109"/>
      <c r="F344" s="359"/>
      <c r="G344" s="109"/>
      <c r="H344" s="109"/>
      <c r="I344" s="109"/>
      <c r="J344" s="109"/>
    </row>
    <row r="345" spans="1:10" ht="12.75" customHeight="1">
      <c r="A345" s="236"/>
      <c r="B345" s="109"/>
      <c r="C345" s="109"/>
      <c r="D345" s="10"/>
      <c r="E345" s="109"/>
      <c r="F345" s="359"/>
      <c r="G345" s="109"/>
      <c r="H345" s="109"/>
      <c r="I345" s="109"/>
      <c r="J345" s="109"/>
    </row>
    <row r="346" spans="1:10" ht="12.75" customHeight="1">
      <c r="A346" s="236"/>
      <c r="B346" s="109"/>
      <c r="C346" s="109"/>
      <c r="D346" s="10"/>
      <c r="E346" s="109"/>
      <c r="F346" s="359"/>
      <c r="G346" s="109"/>
      <c r="H346" s="109"/>
      <c r="I346" s="109"/>
      <c r="J346" s="109"/>
    </row>
    <row r="347" spans="1:10" ht="12.75" customHeight="1">
      <c r="A347" s="236"/>
      <c r="B347" s="109"/>
      <c r="C347" s="109"/>
      <c r="D347" s="10"/>
      <c r="E347" s="109"/>
      <c r="F347" s="359"/>
      <c r="G347" s="109"/>
      <c r="H347" s="109"/>
      <c r="I347" s="109"/>
      <c r="J347" s="109"/>
    </row>
    <row r="348" spans="1:10" ht="12.75" customHeight="1">
      <c r="A348" s="236"/>
      <c r="B348" s="109"/>
      <c r="C348" s="109"/>
      <c r="D348" s="10"/>
      <c r="E348" s="109"/>
      <c r="F348" s="359"/>
      <c r="G348" s="109"/>
      <c r="H348" s="109"/>
      <c r="I348" s="109"/>
      <c r="J348" s="109"/>
    </row>
    <row r="349" spans="1:10" ht="12.75" customHeight="1">
      <c r="A349" s="236"/>
      <c r="B349" s="109"/>
      <c r="C349" s="109"/>
      <c r="D349" s="10"/>
      <c r="E349" s="109"/>
      <c r="F349" s="359"/>
      <c r="G349" s="109"/>
      <c r="H349" s="109"/>
      <c r="I349" s="109"/>
      <c r="J349" s="109"/>
    </row>
    <row r="350" spans="1:10" ht="12.75" customHeight="1">
      <c r="A350" s="236"/>
      <c r="B350" s="109"/>
      <c r="C350" s="109"/>
      <c r="D350" s="10"/>
      <c r="E350" s="109"/>
      <c r="F350" s="359"/>
      <c r="G350" s="109"/>
      <c r="H350" s="109"/>
      <c r="I350" s="109"/>
      <c r="J350" s="109"/>
    </row>
    <row r="351" spans="1:10" ht="12.75" customHeight="1">
      <c r="A351" s="236"/>
      <c r="B351" s="109"/>
      <c r="C351" s="109"/>
      <c r="D351" s="10"/>
      <c r="E351" s="109"/>
      <c r="F351" s="359"/>
      <c r="G351" s="109"/>
      <c r="H351" s="109"/>
      <c r="I351" s="109"/>
      <c r="J351" s="109"/>
    </row>
    <row r="352" spans="1:10" ht="12.75" customHeight="1">
      <c r="A352" s="236"/>
      <c r="B352" s="109"/>
      <c r="C352" s="109"/>
      <c r="D352" s="10"/>
      <c r="E352" s="109"/>
      <c r="F352" s="359"/>
      <c r="G352" s="109"/>
      <c r="H352" s="109"/>
      <c r="I352" s="109"/>
      <c r="J352" s="109"/>
    </row>
    <row r="353" spans="1:10" ht="12.75" customHeight="1">
      <c r="A353" s="236"/>
      <c r="B353" s="109"/>
      <c r="C353" s="109"/>
      <c r="D353" s="10"/>
      <c r="E353" s="109"/>
      <c r="F353" s="359"/>
      <c r="G353" s="109"/>
      <c r="H353" s="109"/>
      <c r="I353" s="109"/>
      <c r="J353" s="109"/>
    </row>
    <row r="354" spans="1:10" ht="12.75" customHeight="1">
      <c r="A354" s="236"/>
      <c r="B354" s="109"/>
      <c r="C354" s="109"/>
      <c r="D354" s="10"/>
      <c r="E354" s="109"/>
      <c r="F354" s="359"/>
      <c r="G354" s="109"/>
      <c r="H354" s="109"/>
      <c r="I354" s="109"/>
      <c r="J354" s="109"/>
    </row>
    <row r="355" spans="1:10" ht="12.75" customHeight="1">
      <c r="A355" s="236"/>
      <c r="B355" s="109"/>
      <c r="C355" s="109"/>
      <c r="D355" s="10"/>
      <c r="E355" s="109"/>
      <c r="F355" s="359"/>
      <c r="G355" s="109"/>
      <c r="H355" s="109"/>
      <c r="I355" s="109"/>
      <c r="J355" s="109"/>
    </row>
    <row r="356" spans="1:10" ht="12.75" customHeight="1">
      <c r="A356" s="236"/>
      <c r="B356" s="109"/>
      <c r="C356" s="109"/>
      <c r="D356" s="10"/>
      <c r="E356" s="109"/>
      <c r="F356" s="359"/>
      <c r="G356" s="109"/>
      <c r="H356" s="109"/>
      <c r="I356" s="109"/>
      <c r="J356" s="109"/>
    </row>
    <row r="357" spans="1:10" ht="12.75" customHeight="1">
      <c r="A357" s="236"/>
      <c r="B357" s="109"/>
      <c r="C357" s="109"/>
      <c r="D357" s="10"/>
      <c r="E357" s="109"/>
      <c r="F357" s="359"/>
      <c r="G357" s="109"/>
      <c r="H357" s="109"/>
      <c r="I357" s="109"/>
      <c r="J357" s="109"/>
    </row>
    <row r="358" spans="1:10" ht="12.75" customHeight="1">
      <c r="A358" s="236"/>
      <c r="B358" s="109"/>
      <c r="C358" s="109"/>
      <c r="D358" s="10"/>
      <c r="E358" s="109"/>
      <c r="F358" s="359"/>
      <c r="G358" s="109"/>
      <c r="H358" s="109"/>
      <c r="I358" s="109"/>
      <c r="J358" s="109"/>
    </row>
    <row r="359" spans="1:10" ht="12.75" customHeight="1">
      <c r="A359" s="236"/>
      <c r="B359" s="109"/>
      <c r="C359" s="109"/>
      <c r="D359" s="10"/>
      <c r="E359" s="109"/>
      <c r="F359" s="359"/>
      <c r="G359" s="109"/>
      <c r="H359" s="109"/>
      <c r="I359" s="109"/>
      <c r="J359" s="109"/>
    </row>
    <row r="360" spans="1:10" ht="12.75" customHeight="1">
      <c r="A360" s="236"/>
      <c r="B360" s="109"/>
      <c r="C360" s="109"/>
      <c r="D360" s="10"/>
      <c r="E360" s="109"/>
      <c r="F360" s="359"/>
      <c r="G360" s="109"/>
      <c r="H360" s="109"/>
      <c r="I360" s="109"/>
      <c r="J360" s="109"/>
    </row>
    <row r="361" spans="1:10" ht="12.75" customHeight="1">
      <c r="A361" s="236"/>
      <c r="B361" s="109"/>
      <c r="C361" s="109"/>
      <c r="D361" s="10"/>
      <c r="E361" s="109"/>
      <c r="F361" s="359"/>
      <c r="G361" s="109"/>
      <c r="H361" s="109"/>
      <c r="I361" s="109"/>
      <c r="J361" s="109"/>
    </row>
    <row r="362" spans="1:10" ht="12.75" customHeight="1">
      <c r="A362" s="236"/>
      <c r="B362" s="109"/>
      <c r="C362" s="109"/>
      <c r="D362" s="10"/>
      <c r="E362" s="109"/>
      <c r="F362" s="359"/>
      <c r="G362" s="109"/>
      <c r="H362" s="109"/>
      <c r="I362" s="109"/>
      <c r="J362" s="109"/>
    </row>
    <row r="363" spans="1:10" ht="12.75" customHeight="1">
      <c r="A363" s="236"/>
      <c r="B363" s="109"/>
      <c r="C363" s="109"/>
      <c r="D363" s="10"/>
      <c r="E363" s="109"/>
      <c r="F363" s="359"/>
      <c r="G363" s="109"/>
      <c r="H363" s="109"/>
      <c r="I363" s="109"/>
      <c r="J363" s="109"/>
    </row>
    <row r="364" spans="1:10" ht="12.75" customHeight="1">
      <c r="A364" s="236"/>
      <c r="B364" s="109"/>
      <c r="C364" s="109"/>
      <c r="D364" s="10"/>
      <c r="E364" s="109"/>
      <c r="F364" s="359"/>
      <c r="G364" s="109"/>
      <c r="H364" s="109"/>
      <c r="I364" s="109"/>
      <c r="J364" s="109"/>
    </row>
    <row r="365" spans="1:10" ht="12.75" customHeight="1">
      <c r="A365" s="236"/>
      <c r="B365" s="109"/>
      <c r="C365" s="109"/>
      <c r="D365" s="10"/>
      <c r="E365" s="109"/>
      <c r="F365" s="359"/>
      <c r="G365" s="109"/>
      <c r="H365" s="109"/>
      <c r="I365" s="109"/>
      <c r="J365" s="109"/>
    </row>
    <row r="366" spans="1:10" ht="12.75" customHeight="1">
      <c r="A366" s="236"/>
      <c r="B366" s="109"/>
      <c r="C366" s="109"/>
      <c r="D366" s="10"/>
      <c r="E366" s="109"/>
      <c r="F366" s="359"/>
      <c r="G366" s="109"/>
      <c r="H366" s="109"/>
      <c r="I366" s="109"/>
      <c r="J366" s="109"/>
    </row>
    <row r="367" spans="1:10" ht="12.75" customHeight="1">
      <c r="A367" s="236"/>
      <c r="B367" s="109"/>
      <c r="C367" s="109"/>
      <c r="D367" s="10"/>
      <c r="E367" s="109"/>
      <c r="F367" s="359"/>
      <c r="G367" s="109"/>
      <c r="H367" s="109"/>
      <c r="I367" s="109"/>
      <c r="J367" s="109"/>
    </row>
    <row r="368" spans="1:10" ht="12.75" customHeight="1">
      <c r="A368" s="236"/>
      <c r="B368" s="109"/>
      <c r="C368" s="109"/>
      <c r="D368" s="10"/>
      <c r="E368" s="109"/>
      <c r="F368" s="359"/>
      <c r="G368" s="109"/>
      <c r="H368" s="109"/>
      <c r="I368" s="109"/>
      <c r="J368" s="109"/>
    </row>
    <row r="369" spans="1:10" ht="12.75" customHeight="1">
      <c r="A369" s="236"/>
      <c r="B369" s="109"/>
      <c r="C369" s="109"/>
      <c r="D369" s="10"/>
      <c r="E369" s="109"/>
      <c r="F369" s="359"/>
      <c r="G369" s="109"/>
      <c r="H369" s="109"/>
      <c r="I369" s="109"/>
      <c r="J369" s="109"/>
    </row>
    <row r="370" spans="1:10" ht="12.75" customHeight="1">
      <c r="A370" s="236"/>
      <c r="B370" s="109"/>
      <c r="C370" s="109"/>
      <c r="D370" s="10"/>
      <c r="E370" s="109"/>
      <c r="F370" s="359"/>
      <c r="G370" s="109"/>
      <c r="H370" s="109"/>
      <c r="I370" s="109"/>
      <c r="J370" s="109"/>
    </row>
    <row r="371" spans="1:10" ht="12.75" customHeight="1">
      <c r="A371" s="236"/>
      <c r="B371" s="109"/>
      <c r="C371" s="109"/>
      <c r="D371" s="10"/>
      <c r="E371" s="109"/>
      <c r="F371" s="359"/>
      <c r="G371" s="109"/>
      <c r="H371" s="109"/>
      <c r="I371" s="109"/>
      <c r="J371" s="109"/>
    </row>
    <row r="372" spans="1:10" ht="12.75" customHeight="1">
      <c r="A372" s="236"/>
      <c r="B372" s="109"/>
      <c r="C372" s="109"/>
      <c r="D372" s="10"/>
      <c r="E372" s="109"/>
      <c r="F372" s="359"/>
      <c r="G372" s="109"/>
      <c r="H372" s="109"/>
      <c r="I372" s="109"/>
      <c r="J372" s="109"/>
    </row>
    <row r="373" spans="1:10" ht="12.75" customHeight="1">
      <c r="A373" s="236"/>
      <c r="B373" s="109"/>
      <c r="C373" s="109"/>
      <c r="D373" s="10"/>
      <c r="E373" s="109"/>
      <c r="F373" s="359"/>
      <c r="G373" s="109"/>
      <c r="H373" s="109"/>
      <c r="I373" s="109"/>
      <c r="J373" s="109"/>
    </row>
    <row r="374" spans="1:10" ht="12.75" customHeight="1">
      <c r="A374" s="236"/>
      <c r="B374" s="109"/>
      <c r="C374" s="109"/>
      <c r="D374" s="10"/>
      <c r="E374" s="109"/>
      <c r="F374" s="359"/>
      <c r="G374" s="109"/>
      <c r="H374" s="109"/>
      <c r="I374" s="109"/>
      <c r="J374" s="109"/>
    </row>
    <row r="375" spans="1:10" ht="12.75" customHeight="1">
      <c r="A375" s="236"/>
      <c r="B375" s="109"/>
      <c r="C375" s="109"/>
      <c r="D375" s="10"/>
      <c r="E375" s="109"/>
      <c r="F375" s="359"/>
      <c r="G375" s="109"/>
      <c r="H375" s="109"/>
      <c r="I375" s="109"/>
      <c r="J375" s="109"/>
    </row>
    <row r="376" spans="1:10" ht="12.75" customHeight="1">
      <c r="A376" s="236"/>
      <c r="B376" s="109"/>
      <c r="C376" s="109"/>
      <c r="D376" s="10"/>
      <c r="E376" s="109"/>
      <c r="F376" s="359"/>
      <c r="G376" s="109"/>
      <c r="H376" s="109"/>
      <c r="I376" s="109"/>
      <c r="J376" s="109"/>
    </row>
    <row r="377" spans="1:10" ht="12.75" customHeight="1">
      <c r="A377" s="236"/>
      <c r="B377" s="109"/>
      <c r="C377" s="109"/>
      <c r="D377" s="10"/>
      <c r="E377" s="109"/>
      <c r="F377" s="359"/>
      <c r="G377" s="109"/>
      <c r="H377" s="109"/>
      <c r="I377" s="109"/>
      <c r="J377" s="109"/>
    </row>
    <row r="378" spans="1:10" ht="12.75" customHeight="1">
      <c r="A378" s="236"/>
      <c r="B378" s="109"/>
      <c r="C378" s="109"/>
      <c r="D378" s="10"/>
      <c r="E378" s="109"/>
      <c r="F378" s="359"/>
      <c r="G378" s="109"/>
      <c r="H378" s="109"/>
      <c r="I378" s="109"/>
      <c r="J378" s="109"/>
    </row>
    <row r="379" spans="1:10" ht="12.75" customHeight="1">
      <c r="A379" s="236"/>
      <c r="B379" s="109"/>
      <c r="C379" s="109"/>
      <c r="D379" s="10"/>
      <c r="E379" s="109"/>
      <c r="F379" s="359"/>
      <c r="G379" s="109"/>
      <c r="H379" s="109"/>
      <c r="I379" s="109"/>
      <c r="J379" s="109"/>
    </row>
    <row r="380" spans="1:10" ht="12.75" customHeight="1">
      <c r="A380" s="236"/>
      <c r="B380" s="109"/>
      <c r="C380" s="109"/>
      <c r="D380" s="10"/>
      <c r="E380" s="109"/>
      <c r="F380" s="359"/>
      <c r="G380" s="109"/>
      <c r="H380" s="109"/>
      <c r="I380" s="109"/>
      <c r="J380" s="109"/>
    </row>
    <row r="381" spans="1:10" ht="12.75" customHeight="1">
      <c r="A381" s="236"/>
      <c r="B381" s="109"/>
      <c r="C381" s="109"/>
      <c r="D381" s="10"/>
      <c r="E381" s="109"/>
      <c r="F381" s="359"/>
      <c r="G381" s="109"/>
      <c r="H381" s="109"/>
      <c r="I381" s="109"/>
      <c r="J381" s="109"/>
    </row>
    <row r="382" spans="1:10" ht="12.75" customHeight="1">
      <c r="A382" s="236"/>
      <c r="B382" s="109"/>
      <c r="C382" s="109"/>
      <c r="D382" s="10"/>
      <c r="E382" s="109"/>
      <c r="F382" s="359"/>
      <c r="G382" s="109"/>
      <c r="H382" s="109"/>
      <c r="I382" s="109"/>
      <c r="J382" s="109"/>
    </row>
    <row r="383" spans="1:10" ht="12.75" customHeight="1">
      <c r="A383" s="236"/>
      <c r="B383" s="109"/>
      <c r="C383" s="109"/>
      <c r="D383" s="10"/>
      <c r="E383" s="109"/>
      <c r="F383" s="359"/>
      <c r="G383" s="109"/>
      <c r="H383" s="109"/>
      <c r="I383" s="109"/>
      <c r="J383" s="109"/>
    </row>
    <row r="384" spans="1:10" ht="12.75" customHeight="1">
      <c r="A384" s="236"/>
      <c r="B384" s="109"/>
      <c r="C384" s="109"/>
      <c r="D384" s="10"/>
      <c r="E384" s="109"/>
      <c r="F384" s="359"/>
      <c r="G384" s="109"/>
      <c r="H384" s="109"/>
      <c r="I384" s="109"/>
      <c r="J384" s="109"/>
    </row>
    <row r="385" spans="1:10" ht="12.75" customHeight="1">
      <c r="A385" s="236"/>
      <c r="B385" s="109"/>
      <c r="C385" s="109"/>
      <c r="D385" s="10"/>
      <c r="E385" s="109"/>
      <c r="F385" s="359"/>
      <c r="G385" s="109"/>
      <c r="H385" s="109"/>
      <c r="I385" s="109"/>
      <c r="J385" s="109"/>
    </row>
    <row r="386" spans="1:10" ht="12.75" customHeight="1">
      <c r="A386" s="236"/>
      <c r="B386" s="109"/>
      <c r="C386" s="109"/>
      <c r="D386" s="10"/>
      <c r="E386" s="109"/>
      <c r="F386" s="359"/>
      <c r="G386" s="109"/>
      <c r="H386" s="109"/>
      <c r="I386" s="109"/>
      <c r="J386" s="109"/>
    </row>
    <row r="387" spans="1:10" ht="12.75" customHeight="1">
      <c r="A387" s="236"/>
      <c r="B387" s="109"/>
      <c r="C387" s="109"/>
      <c r="D387" s="10"/>
      <c r="E387" s="109"/>
      <c r="F387" s="359"/>
      <c r="G387" s="109"/>
      <c r="H387" s="109"/>
      <c r="I387" s="109"/>
      <c r="J387" s="109"/>
    </row>
    <row r="388" spans="1:10" ht="12.75" customHeight="1">
      <c r="A388" s="236"/>
      <c r="B388" s="109"/>
      <c r="C388" s="109"/>
      <c r="D388" s="10"/>
      <c r="E388" s="109"/>
      <c r="F388" s="359"/>
      <c r="G388" s="109"/>
      <c r="H388" s="109"/>
      <c r="I388" s="109"/>
      <c r="J388" s="109"/>
    </row>
    <row r="389" spans="1:10" ht="12.75" customHeight="1">
      <c r="A389" s="236"/>
      <c r="B389" s="109"/>
      <c r="C389" s="109"/>
      <c r="D389" s="10"/>
      <c r="E389" s="109"/>
      <c r="F389" s="359"/>
      <c r="G389" s="109"/>
      <c r="H389" s="109"/>
      <c r="I389" s="109"/>
      <c r="J389" s="109"/>
    </row>
    <row r="390" spans="1:10" ht="12.75" customHeight="1">
      <c r="A390" s="236"/>
      <c r="B390" s="109"/>
      <c r="C390" s="109"/>
      <c r="D390" s="10"/>
      <c r="E390" s="109"/>
      <c r="F390" s="359"/>
      <c r="G390" s="109"/>
      <c r="H390" s="109"/>
      <c r="I390" s="109"/>
      <c r="J390" s="109"/>
    </row>
    <row r="391" spans="1:10" ht="12.75" customHeight="1">
      <c r="A391" s="236"/>
      <c r="B391" s="109"/>
      <c r="C391" s="109"/>
      <c r="D391" s="10"/>
      <c r="E391" s="109"/>
      <c r="F391" s="359"/>
      <c r="G391" s="109"/>
      <c r="H391" s="109"/>
      <c r="I391" s="109"/>
      <c r="J391" s="109"/>
    </row>
    <row r="392" spans="1:10" ht="12.75" customHeight="1">
      <c r="A392" s="236"/>
      <c r="B392" s="109"/>
      <c r="C392" s="109"/>
      <c r="D392" s="10"/>
      <c r="E392" s="109"/>
      <c r="F392" s="359"/>
      <c r="G392" s="109"/>
      <c r="H392" s="109"/>
      <c r="I392" s="109"/>
      <c r="J392" s="109"/>
    </row>
    <row r="393" spans="1:10" ht="12.75" customHeight="1">
      <c r="A393" s="236"/>
      <c r="B393" s="109"/>
      <c r="C393" s="109"/>
      <c r="D393" s="10"/>
      <c r="E393" s="109"/>
      <c r="F393" s="359"/>
      <c r="G393" s="109"/>
      <c r="H393" s="109"/>
      <c r="I393" s="109"/>
      <c r="J393" s="109"/>
    </row>
    <row r="394" spans="1:10" ht="12.75" customHeight="1">
      <c r="A394" s="236"/>
      <c r="B394" s="109"/>
      <c r="C394" s="109"/>
      <c r="D394" s="10"/>
      <c r="E394" s="109"/>
      <c r="F394" s="359"/>
      <c r="G394" s="109"/>
      <c r="H394" s="109"/>
      <c r="I394" s="109"/>
      <c r="J394" s="109"/>
    </row>
    <row r="395" spans="1:10" ht="12.75" customHeight="1">
      <c r="A395" s="236"/>
      <c r="B395" s="109"/>
      <c r="C395" s="109"/>
      <c r="D395" s="10"/>
      <c r="E395" s="109"/>
      <c r="F395" s="359"/>
      <c r="G395" s="109"/>
      <c r="H395" s="109"/>
      <c r="I395" s="109"/>
      <c r="J395" s="109"/>
    </row>
    <row r="396" spans="1:10" ht="12.75" customHeight="1">
      <c r="A396" s="236"/>
      <c r="B396" s="109"/>
      <c r="C396" s="109"/>
      <c r="D396" s="10"/>
      <c r="E396" s="109"/>
      <c r="F396" s="359"/>
      <c r="G396" s="109"/>
      <c r="H396" s="109"/>
      <c r="I396" s="109"/>
      <c r="J396" s="109"/>
    </row>
    <row r="397" spans="1:10" ht="12.75" customHeight="1">
      <c r="A397" s="236"/>
      <c r="B397" s="109"/>
      <c r="C397" s="109"/>
      <c r="D397" s="10"/>
      <c r="E397" s="109"/>
      <c r="F397" s="359"/>
      <c r="G397" s="109"/>
      <c r="H397" s="109"/>
      <c r="I397" s="109"/>
      <c r="J397" s="109"/>
    </row>
    <row r="398" spans="1:10" ht="12.75" customHeight="1">
      <c r="A398" s="236"/>
      <c r="B398" s="109"/>
      <c r="C398" s="109"/>
      <c r="D398" s="10"/>
      <c r="E398" s="109"/>
      <c r="F398" s="359"/>
      <c r="G398" s="109"/>
      <c r="H398" s="109"/>
      <c r="I398" s="109"/>
      <c r="J398" s="109"/>
    </row>
    <row r="399" spans="1:10" ht="12.75" customHeight="1">
      <c r="A399" s="236"/>
      <c r="B399" s="109"/>
      <c r="C399" s="109"/>
      <c r="D399" s="10"/>
      <c r="E399" s="109"/>
      <c r="F399" s="359"/>
      <c r="G399" s="109"/>
      <c r="H399" s="109"/>
      <c r="I399" s="109"/>
      <c r="J399" s="109"/>
    </row>
    <row r="400" spans="1:10" ht="12.75" customHeight="1">
      <c r="A400" s="236"/>
      <c r="B400" s="109"/>
      <c r="C400" s="109"/>
      <c r="D400" s="10"/>
      <c r="E400" s="109"/>
      <c r="F400" s="359"/>
      <c r="G400" s="109"/>
      <c r="H400" s="109"/>
      <c r="I400" s="109"/>
      <c r="J400" s="109"/>
    </row>
    <row r="401" spans="1:10" ht="12.75" customHeight="1">
      <c r="A401" s="236"/>
      <c r="B401" s="109"/>
      <c r="C401" s="109"/>
      <c r="D401" s="10"/>
      <c r="E401" s="109"/>
      <c r="F401" s="359"/>
      <c r="G401" s="109"/>
      <c r="H401" s="109"/>
      <c r="I401" s="109"/>
      <c r="J401" s="109"/>
    </row>
    <row r="402" spans="1:10" ht="12.75" customHeight="1">
      <c r="A402" s="236"/>
      <c r="B402" s="109"/>
      <c r="C402" s="109"/>
      <c r="D402" s="10"/>
      <c r="E402" s="109"/>
      <c r="F402" s="359"/>
      <c r="G402" s="109"/>
      <c r="H402" s="109"/>
      <c r="I402" s="109"/>
      <c r="J402" s="109"/>
    </row>
    <row r="403" spans="1:10" ht="12.75" customHeight="1">
      <c r="A403" s="236"/>
      <c r="B403" s="109"/>
      <c r="C403" s="109"/>
      <c r="D403" s="10"/>
      <c r="E403" s="109"/>
      <c r="F403" s="359"/>
      <c r="G403" s="109"/>
      <c r="H403" s="109"/>
      <c r="I403" s="109"/>
      <c r="J403" s="109"/>
    </row>
    <row r="404" spans="1:10" ht="12.75" customHeight="1">
      <c r="A404" s="236"/>
      <c r="B404" s="109"/>
      <c r="C404" s="109"/>
      <c r="D404" s="10"/>
      <c r="E404" s="109"/>
      <c r="F404" s="359"/>
      <c r="G404" s="109"/>
      <c r="H404" s="109"/>
      <c r="I404" s="109"/>
      <c r="J404" s="109"/>
    </row>
    <row r="405" spans="1:10" ht="12.75" customHeight="1">
      <c r="A405" s="236"/>
      <c r="B405" s="109"/>
      <c r="C405" s="109"/>
      <c r="D405" s="10"/>
      <c r="E405" s="109"/>
      <c r="F405" s="359"/>
      <c r="G405" s="109"/>
      <c r="H405" s="109"/>
      <c r="I405" s="109"/>
      <c r="J405" s="109"/>
    </row>
    <row r="406" spans="1:10" ht="12.75" customHeight="1">
      <c r="A406" s="236"/>
      <c r="B406" s="109"/>
      <c r="C406" s="109"/>
      <c r="D406" s="10"/>
      <c r="E406" s="109"/>
      <c r="F406" s="359"/>
      <c r="G406" s="109"/>
      <c r="H406" s="109"/>
      <c r="I406" s="109"/>
      <c r="J406" s="109"/>
    </row>
    <row r="407" spans="1:10" ht="12.75" customHeight="1">
      <c r="A407" s="236"/>
      <c r="B407" s="109"/>
      <c r="C407" s="109"/>
      <c r="D407" s="10"/>
      <c r="E407" s="109"/>
      <c r="F407" s="359"/>
      <c r="G407" s="109"/>
      <c r="H407" s="109"/>
      <c r="I407" s="109"/>
      <c r="J407" s="109"/>
    </row>
    <row r="408" spans="1:10" ht="12.75" customHeight="1">
      <c r="A408" s="236"/>
      <c r="B408" s="109"/>
      <c r="C408" s="109"/>
      <c r="D408" s="10"/>
      <c r="E408" s="109"/>
      <c r="F408" s="359"/>
      <c r="G408" s="109"/>
      <c r="H408" s="109"/>
      <c r="I408" s="109"/>
      <c r="J408" s="109"/>
    </row>
    <row r="409" spans="1:10" ht="12.75" customHeight="1">
      <c r="A409" s="236"/>
      <c r="B409" s="109"/>
      <c r="C409" s="109"/>
      <c r="D409" s="10"/>
      <c r="E409" s="109"/>
      <c r="F409" s="359"/>
      <c r="G409" s="109"/>
      <c r="H409" s="109"/>
      <c r="I409" s="109"/>
      <c r="J409" s="109"/>
    </row>
    <row r="410" spans="1:10" ht="12.75" customHeight="1">
      <c r="A410" s="236"/>
      <c r="B410" s="109"/>
      <c r="C410" s="109"/>
      <c r="D410" s="10"/>
      <c r="E410" s="109"/>
      <c r="F410" s="359"/>
      <c r="G410" s="109"/>
      <c r="H410" s="109"/>
      <c r="I410" s="109"/>
      <c r="J410" s="109"/>
    </row>
    <row r="411" spans="1:10" ht="12.75" customHeight="1">
      <c r="A411" s="236"/>
      <c r="B411" s="109"/>
      <c r="C411" s="109"/>
      <c r="D411" s="10"/>
      <c r="E411" s="109"/>
      <c r="F411" s="359"/>
      <c r="G411" s="109"/>
      <c r="H411" s="109"/>
      <c r="I411" s="109"/>
      <c r="J411" s="109"/>
    </row>
    <row r="412" spans="1:10" ht="12.75" customHeight="1">
      <c r="A412" s="236"/>
      <c r="B412" s="109"/>
      <c r="C412" s="109"/>
      <c r="D412" s="10"/>
      <c r="E412" s="109"/>
      <c r="F412" s="359"/>
      <c r="G412" s="109"/>
      <c r="H412" s="109"/>
      <c r="I412" s="109"/>
      <c r="J412" s="109"/>
    </row>
    <row r="413" spans="1:10" ht="12.75" customHeight="1">
      <c r="A413" s="236"/>
      <c r="B413" s="109"/>
      <c r="C413" s="109"/>
      <c r="D413" s="10"/>
      <c r="E413" s="109"/>
      <c r="F413" s="359"/>
      <c r="G413" s="109"/>
      <c r="H413" s="109"/>
      <c r="I413" s="109"/>
      <c r="J413" s="109"/>
    </row>
    <row r="414" spans="1:10" ht="12.75" customHeight="1">
      <c r="A414" s="236"/>
      <c r="B414" s="109"/>
      <c r="C414" s="109"/>
      <c r="D414" s="10"/>
      <c r="E414" s="109"/>
      <c r="F414" s="359"/>
      <c r="G414" s="109"/>
      <c r="H414" s="109"/>
      <c r="I414" s="109"/>
      <c r="J414" s="109"/>
    </row>
    <row r="415" spans="1:10" ht="12.75" customHeight="1">
      <c r="A415" s="236"/>
      <c r="B415" s="109"/>
      <c r="C415" s="109"/>
      <c r="D415" s="10"/>
      <c r="E415" s="109"/>
      <c r="F415" s="359"/>
      <c r="G415" s="109"/>
      <c r="H415" s="109"/>
      <c r="I415" s="109"/>
      <c r="J415" s="109"/>
    </row>
    <row r="416" spans="1:10" ht="12.75" customHeight="1">
      <c r="A416" s="236"/>
      <c r="B416" s="109"/>
      <c r="C416" s="109"/>
      <c r="D416" s="10"/>
      <c r="E416" s="109"/>
      <c r="F416" s="359"/>
      <c r="G416" s="109"/>
      <c r="H416" s="109"/>
      <c r="I416" s="109"/>
      <c r="J416" s="109"/>
    </row>
    <row r="417" spans="1:10" ht="12.75" customHeight="1">
      <c r="A417" s="236"/>
      <c r="B417" s="109"/>
      <c r="C417" s="109"/>
      <c r="D417" s="10"/>
      <c r="E417" s="109"/>
      <c r="F417" s="359"/>
      <c r="G417" s="109"/>
      <c r="H417" s="109"/>
      <c r="I417" s="109"/>
      <c r="J417" s="109"/>
    </row>
    <row r="418" spans="1:10" ht="12.75" customHeight="1">
      <c r="A418" s="236"/>
      <c r="B418" s="109"/>
      <c r="C418" s="109"/>
      <c r="D418" s="10"/>
      <c r="E418" s="109"/>
      <c r="F418" s="359"/>
      <c r="G418" s="109"/>
      <c r="H418" s="109"/>
      <c r="I418" s="109"/>
      <c r="J418" s="109"/>
    </row>
    <row r="419" spans="1:10" ht="12.75" customHeight="1">
      <c r="A419" s="236"/>
      <c r="B419" s="109"/>
      <c r="C419" s="109"/>
      <c r="D419" s="10"/>
      <c r="E419" s="109"/>
      <c r="F419" s="359"/>
      <c r="G419" s="109"/>
      <c r="H419" s="109"/>
      <c r="I419" s="109"/>
      <c r="J419" s="109"/>
    </row>
    <row r="420" spans="1:10" ht="12.75" customHeight="1">
      <c r="A420" s="236"/>
      <c r="B420" s="109"/>
      <c r="C420" s="109"/>
      <c r="D420" s="10"/>
      <c r="E420" s="109"/>
      <c r="F420" s="359"/>
      <c r="G420" s="109"/>
      <c r="H420" s="109"/>
      <c r="I420" s="109"/>
      <c r="J420" s="109"/>
    </row>
    <row r="421" spans="1:10" ht="12.75" customHeight="1">
      <c r="A421" s="236"/>
      <c r="B421" s="109"/>
      <c r="C421" s="109"/>
      <c r="D421" s="10"/>
      <c r="E421" s="109"/>
      <c r="F421" s="359"/>
      <c r="G421" s="109"/>
      <c r="H421" s="109"/>
      <c r="I421" s="109"/>
      <c r="J421" s="109"/>
    </row>
    <row r="422" spans="1:10" ht="12.75" customHeight="1">
      <c r="A422" s="236"/>
      <c r="B422" s="109"/>
      <c r="C422" s="109"/>
      <c r="D422" s="10"/>
      <c r="E422" s="109"/>
      <c r="F422" s="359"/>
      <c r="G422" s="109"/>
      <c r="H422" s="109"/>
      <c r="I422" s="109"/>
      <c r="J422" s="109"/>
    </row>
    <row r="423" spans="1:10" ht="12.75" customHeight="1">
      <c r="A423" s="236"/>
      <c r="B423" s="109"/>
      <c r="C423" s="109"/>
      <c r="D423" s="10"/>
      <c r="E423" s="109"/>
      <c r="F423" s="359"/>
      <c r="G423" s="109"/>
      <c r="H423" s="109"/>
      <c r="I423" s="109"/>
      <c r="J423" s="109"/>
    </row>
    <row r="424" spans="1:10" ht="12.75" customHeight="1">
      <c r="A424" s="236"/>
      <c r="B424" s="109"/>
      <c r="C424" s="109"/>
      <c r="D424" s="10"/>
      <c r="E424" s="109"/>
      <c r="F424" s="359"/>
      <c r="G424" s="109"/>
      <c r="H424" s="109"/>
      <c r="I424" s="109"/>
      <c r="J424" s="109"/>
    </row>
    <row r="425" spans="1:10" ht="12.75" customHeight="1">
      <c r="A425" s="236"/>
      <c r="B425" s="109"/>
      <c r="C425" s="109"/>
      <c r="D425" s="10"/>
      <c r="E425" s="109"/>
      <c r="F425" s="359"/>
      <c r="G425" s="109"/>
      <c r="H425" s="109"/>
      <c r="I425" s="109"/>
      <c r="J425" s="109"/>
    </row>
    <row r="426" spans="1:10" ht="12.75" customHeight="1">
      <c r="A426" s="236"/>
      <c r="B426" s="109"/>
      <c r="C426" s="109"/>
      <c r="D426" s="10"/>
      <c r="E426" s="109"/>
      <c r="F426" s="359"/>
      <c r="G426" s="109"/>
      <c r="H426" s="109"/>
      <c r="I426" s="109"/>
      <c r="J426" s="109"/>
    </row>
    <row r="427" spans="1:10" ht="12.75" customHeight="1">
      <c r="A427" s="236"/>
      <c r="B427" s="109"/>
      <c r="C427" s="109"/>
      <c r="D427" s="10"/>
      <c r="E427" s="109"/>
      <c r="F427" s="359"/>
      <c r="G427" s="109"/>
      <c r="H427" s="109"/>
      <c r="I427" s="109"/>
      <c r="J427" s="109"/>
    </row>
    <row r="428" spans="1:10" ht="12.75" customHeight="1">
      <c r="A428" s="236"/>
      <c r="B428" s="109"/>
      <c r="C428" s="109"/>
      <c r="D428" s="10"/>
      <c r="E428" s="109"/>
      <c r="F428" s="359"/>
      <c r="G428" s="109"/>
      <c r="H428" s="109"/>
      <c r="I428" s="109"/>
      <c r="J428" s="109"/>
    </row>
    <row r="429" spans="1:10" ht="12.75" customHeight="1">
      <c r="A429" s="236"/>
      <c r="B429" s="109"/>
      <c r="C429" s="109"/>
      <c r="D429" s="10"/>
      <c r="E429" s="109"/>
      <c r="F429" s="359"/>
      <c r="G429" s="109"/>
      <c r="H429" s="109"/>
      <c r="I429" s="109"/>
      <c r="J429" s="109"/>
    </row>
    <row r="430" spans="1:10" ht="12.75" customHeight="1">
      <c r="A430" s="236"/>
      <c r="B430" s="109"/>
      <c r="C430" s="109"/>
      <c r="D430" s="10"/>
      <c r="E430" s="109"/>
      <c r="F430" s="359"/>
      <c r="G430" s="109"/>
      <c r="H430" s="109"/>
      <c r="I430" s="109"/>
      <c r="J430" s="109"/>
    </row>
    <row r="431" spans="1:10" ht="12.75" customHeight="1">
      <c r="A431" s="236"/>
      <c r="B431" s="109"/>
      <c r="C431" s="109"/>
      <c r="D431" s="10"/>
      <c r="E431" s="109"/>
      <c r="F431" s="359"/>
      <c r="G431" s="109"/>
      <c r="H431" s="109"/>
      <c r="I431" s="109"/>
      <c r="J431" s="109"/>
    </row>
    <row r="432" spans="1:10" ht="12.75" customHeight="1">
      <c r="A432" s="236"/>
      <c r="B432" s="109"/>
      <c r="C432" s="109"/>
      <c r="D432" s="10"/>
      <c r="E432" s="109"/>
      <c r="F432" s="359"/>
      <c r="G432" s="109"/>
      <c r="H432" s="109"/>
      <c r="I432" s="109"/>
      <c r="J432" s="109"/>
    </row>
    <row r="433" spans="1:10" ht="12.75" customHeight="1">
      <c r="A433" s="236"/>
      <c r="B433" s="109"/>
      <c r="C433" s="109"/>
      <c r="D433" s="10"/>
      <c r="E433" s="109"/>
      <c r="F433" s="359"/>
      <c r="G433" s="109"/>
      <c r="H433" s="109"/>
      <c r="I433" s="109"/>
      <c r="J433" s="109"/>
    </row>
    <row r="434" spans="1:10" ht="12.75" customHeight="1">
      <c r="A434" s="236"/>
      <c r="B434" s="109"/>
      <c r="C434" s="109"/>
      <c r="D434" s="10"/>
      <c r="E434" s="109"/>
      <c r="F434" s="359"/>
      <c r="G434" s="109"/>
      <c r="H434" s="109"/>
      <c r="I434" s="109"/>
      <c r="J434" s="109"/>
    </row>
    <row r="435" spans="1:10" ht="12.75" customHeight="1">
      <c r="A435" s="236"/>
      <c r="B435" s="109"/>
      <c r="C435" s="109"/>
      <c r="D435" s="10"/>
      <c r="E435" s="109"/>
      <c r="F435" s="359"/>
      <c r="G435" s="109"/>
      <c r="H435" s="109"/>
      <c r="I435" s="109"/>
      <c r="J435" s="109"/>
    </row>
    <row r="436" spans="1:10" ht="12.75" customHeight="1">
      <c r="A436" s="236"/>
      <c r="B436" s="109"/>
      <c r="C436" s="109"/>
      <c r="D436" s="10"/>
      <c r="E436" s="109"/>
      <c r="F436" s="359"/>
      <c r="G436" s="109"/>
      <c r="H436" s="109"/>
      <c r="I436" s="109"/>
      <c r="J436" s="109"/>
    </row>
    <row r="437" spans="1:10" ht="12.75" customHeight="1">
      <c r="A437" s="236"/>
      <c r="B437" s="109"/>
      <c r="C437" s="109"/>
      <c r="D437" s="10"/>
      <c r="E437" s="109"/>
      <c r="F437" s="359"/>
      <c r="G437" s="109"/>
      <c r="H437" s="109"/>
      <c r="I437" s="109"/>
      <c r="J437" s="109"/>
    </row>
    <row r="438" spans="1:10" ht="12.75" customHeight="1">
      <c r="A438" s="236"/>
      <c r="B438" s="109"/>
      <c r="C438" s="109"/>
      <c r="D438" s="10"/>
      <c r="E438" s="109"/>
      <c r="F438" s="359"/>
      <c r="G438" s="109"/>
      <c r="H438" s="109"/>
      <c r="I438" s="109"/>
      <c r="J438" s="109"/>
    </row>
    <row r="439" spans="1:10" ht="12.75" customHeight="1">
      <c r="A439" s="236"/>
      <c r="B439" s="109"/>
      <c r="C439" s="109"/>
      <c r="D439" s="10"/>
      <c r="E439" s="109"/>
      <c r="F439" s="359"/>
      <c r="G439" s="109"/>
      <c r="H439" s="109"/>
      <c r="I439" s="109"/>
      <c r="J439" s="109"/>
    </row>
    <row r="440" spans="1:10" ht="12.75" customHeight="1">
      <c r="A440" s="236"/>
      <c r="B440" s="109"/>
      <c r="C440" s="109"/>
      <c r="D440" s="10"/>
      <c r="E440" s="109"/>
      <c r="F440" s="359"/>
      <c r="G440" s="109"/>
      <c r="H440" s="109"/>
      <c r="I440" s="109"/>
      <c r="J440" s="109"/>
    </row>
    <row r="441" spans="1:10" ht="12.75" customHeight="1">
      <c r="A441" s="236"/>
      <c r="B441" s="109"/>
      <c r="C441" s="109"/>
      <c r="D441" s="10"/>
      <c r="E441" s="109"/>
      <c r="F441" s="359"/>
      <c r="G441" s="109"/>
      <c r="H441" s="109"/>
      <c r="I441" s="109"/>
      <c r="J441" s="109"/>
    </row>
    <row r="442" spans="1:10" ht="12.75" customHeight="1">
      <c r="A442" s="236"/>
      <c r="B442" s="109"/>
      <c r="C442" s="109"/>
      <c r="D442" s="10"/>
      <c r="E442" s="109"/>
      <c r="F442" s="359"/>
      <c r="G442" s="109"/>
      <c r="H442" s="109"/>
      <c r="I442" s="109"/>
      <c r="J442" s="109"/>
    </row>
    <row r="443" spans="1:10" ht="12.75" customHeight="1">
      <c r="A443" s="236"/>
      <c r="B443" s="109"/>
      <c r="C443" s="109"/>
      <c r="D443" s="10"/>
      <c r="E443" s="109"/>
      <c r="F443" s="359"/>
      <c r="G443" s="109"/>
      <c r="H443" s="109"/>
      <c r="I443" s="109"/>
      <c r="J443" s="109"/>
    </row>
    <row r="444" spans="1:10" ht="12.75" customHeight="1">
      <c r="A444" s="236"/>
      <c r="B444" s="109"/>
      <c r="C444" s="109"/>
      <c r="D444" s="10"/>
      <c r="E444" s="109"/>
      <c r="F444" s="359"/>
      <c r="G444" s="109"/>
      <c r="H444" s="109"/>
      <c r="I444" s="109"/>
      <c r="J444" s="109"/>
    </row>
    <row r="445" spans="1:10" ht="12.75" customHeight="1">
      <c r="A445" s="236"/>
      <c r="B445" s="109"/>
      <c r="C445" s="109"/>
      <c r="D445" s="10"/>
      <c r="E445" s="109"/>
      <c r="F445" s="359"/>
      <c r="G445" s="109"/>
      <c r="H445" s="109"/>
      <c r="I445" s="109"/>
      <c r="J445" s="109"/>
    </row>
    <row r="446" spans="1:10" ht="12.75" customHeight="1">
      <c r="A446" s="236"/>
      <c r="B446" s="109"/>
      <c r="C446" s="109"/>
      <c r="D446" s="10"/>
      <c r="E446" s="109"/>
      <c r="F446" s="359"/>
      <c r="G446" s="109"/>
      <c r="H446" s="109"/>
      <c r="I446" s="109"/>
      <c r="J446" s="109"/>
    </row>
    <row r="447" spans="1:10" ht="12.75" customHeight="1">
      <c r="A447" s="236"/>
      <c r="B447" s="109"/>
      <c r="C447" s="109"/>
      <c r="D447" s="10"/>
      <c r="E447" s="109"/>
      <c r="F447" s="359"/>
      <c r="G447" s="109"/>
      <c r="H447" s="109"/>
      <c r="I447" s="109"/>
      <c r="J447" s="109"/>
    </row>
    <row r="448" spans="1:10" ht="12.75" customHeight="1">
      <c r="A448" s="236"/>
      <c r="B448" s="109"/>
      <c r="C448" s="109"/>
      <c r="D448" s="10"/>
      <c r="E448" s="109"/>
      <c r="F448" s="359"/>
      <c r="G448" s="109"/>
      <c r="H448" s="109"/>
      <c r="I448" s="109"/>
      <c r="J448" s="109"/>
    </row>
    <row r="449" spans="1:10" ht="12.75" customHeight="1">
      <c r="A449" s="236"/>
      <c r="B449" s="109"/>
      <c r="C449" s="109"/>
      <c r="D449" s="10"/>
      <c r="E449" s="109"/>
      <c r="F449" s="359"/>
      <c r="G449" s="109"/>
      <c r="H449" s="109"/>
      <c r="I449" s="109"/>
      <c r="J449" s="109"/>
    </row>
    <row r="450" spans="1:10" ht="12.75" customHeight="1">
      <c r="A450" s="236"/>
      <c r="B450" s="109"/>
      <c r="C450" s="109"/>
      <c r="D450" s="10"/>
      <c r="E450" s="109"/>
      <c r="F450" s="359"/>
      <c r="G450" s="109"/>
      <c r="H450" s="109"/>
      <c r="I450" s="109"/>
      <c r="J450" s="109"/>
    </row>
    <row r="451" spans="1:10" ht="12.75" customHeight="1">
      <c r="A451" s="236"/>
      <c r="B451" s="109"/>
      <c r="C451" s="109"/>
      <c r="D451" s="10"/>
      <c r="E451" s="109"/>
      <c r="F451" s="359"/>
      <c r="G451" s="109"/>
      <c r="H451" s="109"/>
      <c r="I451" s="109"/>
      <c r="J451" s="109"/>
    </row>
    <row r="452" spans="1:10" ht="12.75" customHeight="1">
      <c r="A452" s="236"/>
      <c r="B452" s="109"/>
      <c r="C452" s="109"/>
      <c r="D452" s="10"/>
      <c r="E452" s="109"/>
      <c r="F452" s="359"/>
      <c r="G452" s="109"/>
      <c r="H452" s="109"/>
      <c r="I452" s="109"/>
      <c r="J452" s="109"/>
    </row>
    <row r="453" spans="1:10" ht="12.75" customHeight="1">
      <c r="A453" s="236"/>
      <c r="B453" s="109"/>
      <c r="C453" s="109"/>
      <c r="D453" s="10"/>
      <c r="E453" s="109"/>
      <c r="F453" s="359"/>
      <c r="G453" s="109"/>
      <c r="H453" s="109"/>
      <c r="I453" s="109"/>
      <c r="J453" s="109"/>
    </row>
    <row r="454" spans="1:10" ht="12.75" customHeight="1">
      <c r="A454" s="236"/>
      <c r="B454" s="109"/>
      <c r="C454" s="109"/>
      <c r="D454" s="10"/>
      <c r="E454" s="109"/>
      <c r="F454" s="359"/>
      <c r="G454" s="109"/>
      <c r="H454" s="109"/>
      <c r="I454" s="109"/>
      <c r="J454" s="109"/>
    </row>
    <row r="455" spans="1:10" ht="12.75" customHeight="1">
      <c r="A455" s="236"/>
      <c r="B455" s="109"/>
      <c r="C455" s="109"/>
      <c r="D455" s="10"/>
      <c r="E455" s="109"/>
      <c r="F455" s="359"/>
      <c r="G455" s="109"/>
      <c r="H455" s="109"/>
      <c r="I455" s="109"/>
      <c r="J455" s="109"/>
    </row>
    <row r="456" spans="1:10" ht="12.75" customHeight="1">
      <c r="A456" s="236"/>
      <c r="B456" s="109"/>
      <c r="C456" s="109"/>
      <c r="D456" s="10"/>
      <c r="E456" s="109"/>
      <c r="F456" s="359"/>
      <c r="G456" s="109"/>
      <c r="H456" s="109"/>
      <c r="I456" s="109"/>
      <c r="J456" s="109"/>
    </row>
    <row r="457" spans="1:10" ht="12.75" customHeight="1">
      <c r="A457" s="236"/>
      <c r="B457" s="109"/>
      <c r="C457" s="109"/>
      <c r="D457" s="10"/>
      <c r="E457" s="109"/>
      <c r="F457" s="359"/>
      <c r="G457" s="109"/>
      <c r="H457" s="109"/>
      <c r="I457" s="109"/>
      <c r="J457" s="109"/>
    </row>
    <row r="458" spans="1:10" ht="12.75" customHeight="1">
      <c r="A458" s="236"/>
      <c r="B458" s="109"/>
      <c r="C458" s="109"/>
      <c r="D458" s="10"/>
      <c r="E458" s="109"/>
      <c r="F458" s="359"/>
      <c r="G458" s="109"/>
      <c r="H458" s="109"/>
      <c r="I458" s="109"/>
      <c r="J458" s="109"/>
    </row>
    <row r="459" spans="1:10" ht="12.75" customHeight="1">
      <c r="A459" s="236"/>
      <c r="B459" s="109"/>
      <c r="C459" s="109"/>
      <c r="D459" s="10"/>
      <c r="E459" s="109"/>
      <c r="F459" s="359"/>
      <c r="G459" s="109"/>
      <c r="H459" s="109"/>
      <c r="I459" s="109"/>
      <c r="J459" s="109"/>
    </row>
    <row r="460" spans="1:10" ht="12.75" customHeight="1">
      <c r="A460" s="236"/>
      <c r="B460" s="109"/>
      <c r="C460" s="109"/>
      <c r="D460" s="10"/>
      <c r="E460" s="109"/>
      <c r="F460" s="359"/>
      <c r="G460" s="109"/>
      <c r="H460" s="109"/>
      <c r="I460" s="109"/>
      <c r="J460" s="109"/>
    </row>
    <row r="461" spans="1:10" ht="12.75" customHeight="1">
      <c r="A461" s="236"/>
      <c r="B461" s="109"/>
      <c r="C461" s="109"/>
      <c r="D461" s="10"/>
      <c r="E461" s="109"/>
      <c r="F461" s="359"/>
      <c r="G461" s="109"/>
      <c r="H461" s="109"/>
      <c r="I461" s="109"/>
      <c r="J461" s="109"/>
    </row>
    <row r="462" spans="1:10" ht="12.75" customHeight="1">
      <c r="A462" s="236"/>
      <c r="B462" s="109"/>
      <c r="C462" s="109"/>
      <c r="D462" s="10"/>
      <c r="E462" s="109"/>
      <c r="F462" s="359"/>
      <c r="G462" s="109"/>
      <c r="H462" s="109"/>
      <c r="I462" s="109"/>
      <c r="J462" s="109"/>
    </row>
    <row r="463" spans="1:10" ht="12.75" customHeight="1">
      <c r="A463" s="236"/>
      <c r="B463" s="109"/>
      <c r="C463" s="109"/>
      <c r="D463" s="10"/>
      <c r="E463" s="109"/>
      <c r="F463" s="359"/>
      <c r="G463" s="109"/>
      <c r="H463" s="109"/>
      <c r="I463" s="109"/>
      <c r="J463" s="109"/>
    </row>
    <row r="464" spans="1:10" ht="12.75" customHeight="1">
      <c r="A464" s="236"/>
      <c r="B464" s="109"/>
      <c r="C464" s="109"/>
      <c r="D464" s="10"/>
      <c r="E464" s="109"/>
      <c r="F464" s="359"/>
      <c r="G464" s="109"/>
      <c r="H464" s="109"/>
      <c r="I464" s="109"/>
      <c r="J464" s="109"/>
    </row>
    <row r="465" spans="1:10" ht="12.75" customHeight="1">
      <c r="A465" s="236"/>
      <c r="B465" s="109"/>
      <c r="C465" s="109"/>
      <c r="D465" s="10"/>
      <c r="E465" s="109"/>
      <c r="F465" s="359"/>
      <c r="G465" s="109"/>
      <c r="H465" s="109"/>
      <c r="I465" s="109"/>
      <c r="J465" s="109"/>
    </row>
    <row r="466" spans="1:10" ht="12.75" customHeight="1">
      <c r="A466" s="236"/>
      <c r="B466" s="109"/>
      <c r="C466" s="109"/>
      <c r="D466" s="10"/>
      <c r="E466" s="109"/>
      <c r="F466" s="359"/>
      <c r="G466" s="109"/>
      <c r="H466" s="109"/>
      <c r="I466" s="109"/>
      <c r="J466" s="109"/>
    </row>
    <row r="467" spans="1:10" ht="12.75" customHeight="1">
      <c r="A467" s="236"/>
      <c r="B467" s="109"/>
      <c r="C467" s="109"/>
      <c r="D467" s="10"/>
      <c r="E467" s="109"/>
      <c r="F467" s="359"/>
      <c r="G467" s="109"/>
      <c r="H467" s="109"/>
      <c r="I467" s="109"/>
      <c r="J467" s="109"/>
    </row>
    <row r="468" spans="1:10" ht="12.75" customHeight="1">
      <c r="A468" s="236"/>
      <c r="B468" s="109"/>
      <c r="C468" s="109"/>
      <c r="D468" s="10"/>
      <c r="E468" s="109"/>
      <c r="F468" s="359"/>
      <c r="G468" s="109"/>
      <c r="H468" s="109"/>
      <c r="I468" s="109"/>
      <c r="J468" s="109"/>
    </row>
    <row r="469" spans="1:10" ht="12.75" customHeight="1">
      <c r="A469" s="236"/>
      <c r="B469" s="109"/>
      <c r="C469" s="109"/>
      <c r="D469" s="10"/>
      <c r="E469" s="109"/>
      <c r="F469" s="359"/>
      <c r="G469" s="109"/>
      <c r="H469" s="109"/>
      <c r="I469" s="109"/>
      <c r="J469" s="109"/>
    </row>
    <row r="470" spans="1:10" ht="12.75" customHeight="1">
      <c r="A470" s="236"/>
      <c r="B470" s="109"/>
      <c r="C470" s="109"/>
      <c r="D470" s="10"/>
      <c r="E470" s="109"/>
      <c r="F470" s="359"/>
      <c r="G470" s="109"/>
      <c r="H470" s="109"/>
      <c r="I470" s="109"/>
      <c r="J470" s="109"/>
    </row>
    <row r="471" spans="1:10" ht="12.75" customHeight="1">
      <c r="A471" s="236"/>
      <c r="B471" s="109"/>
      <c r="C471" s="109"/>
      <c r="D471" s="10"/>
      <c r="E471" s="109"/>
      <c r="F471" s="359"/>
      <c r="G471" s="109"/>
      <c r="H471" s="109"/>
      <c r="I471" s="109"/>
      <c r="J471" s="109"/>
    </row>
    <row r="472" spans="1:10" ht="12.75" customHeight="1">
      <c r="A472" s="236"/>
      <c r="B472" s="109"/>
      <c r="C472" s="109"/>
      <c r="D472" s="10"/>
      <c r="E472" s="109"/>
      <c r="F472" s="359"/>
      <c r="G472" s="109"/>
      <c r="H472" s="109"/>
      <c r="I472" s="109"/>
      <c r="J472" s="109"/>
    </row>
    <row r="473" spans="1:10" ht="12.75" customHeight="1">
      <c r="A473" s="236"/>
      <c r="B473" s="109"/>
      <c r="C473" s="109"/>
      <c r="D473" s="10"/>
      <c r="E473" s="109"/>
      <c r="F473" s="359"/>
      <c r="G473" s="109"/>
      <c r="H473" s="109"/>
      <c r="I473" s="109"/>
      <c r="J473" s="109"/>
    </row>
    <row r="474" spans="1:10" ht="12.75" customHeight="1">
      <c r="A474" s="236"/>
      <c r="B474" s="109"/>
      <c r="C474" s="109"/>
      <c r="D474" s="10"/>
      <c r="E474" s="109"/>
      <c r="F474" s="359"/>
      <c r="G474" s="109"/>
      <c r="H474" s="109"/>
      <c r="I474" s="109"/>
      <c r="J474" s="109"/>
    </row>
    <row r="475" spans="1:10" ht="12.75" customHeight="1">
      <c r="A475" s="236"/>
      <c r="B475" s="109"/>
      <c r="C475" s="109"/>
      <c r="D475" s="10"/>
      <c r="E475" s="109"/>
      <c r="F475" s="359"/>
      <c r="G475" s="109"/>
      <c r="H475" s="109"/>
      <c r="I475" s="109"/>
      <c r="J475" s="109"/>
    </row>
    <row r="476" spans="1:10" ht="12.75" customHeight="1">
      <c r="A476" s="236"/>
      <c r="B476" s="109"/>
      <c r="C476" s="109"/>
      <c r="D476" s="10"/>
      <c r="E476" s="109"/>
      <c r="F476" s="359"/>
      <c r="G476" s="109"/>
      <c r="H476" s="109"/>
      <c r="I476" s="109"/>
      <c r="J476" s="109"/>
    </row>
    <row r="477" spans="1:10" ht="12.75" customHeight="1">
      <c r="A477" s="236"/>
      <c r="B477" s="109"/>
      <c r="C477" s="109"/>
      <c r="D477" s="10"/>
      <c r="E477" s="109"/>
      <c r="F477" s="359"/>
      <c r="G477" s="109"/>
      <c r="H477" s="109"/>
      <c r="I477" s="109"/>
      <c r="J477" s="109"/>
    </row>
    <row r="478" spans="1:10" ht="12.75" customHeight="1">
      <c r="A478" s="236"/>
      <c r="B478" s="109"/>
      <c r="C478" s="109"/>
      <c r="D478" s="10"/>
      <c r="E478" s="109"/>
      <c r="F478" s="359"/>
      <c r="G478" s="109"/>
      <c r="H478" s="109"/>
      <c r="I478" s="109"/>
      <c r="J478" s="109"/>
    </row>
    <row r="479" spans="1:10" ht="12.75" customHeight="1">
      <c r="A479" s="236"/>
      <c r="B479" s="109"/>
      <c r="C479" s="109"/>
      <c r="D479" s="10"/>
      <c r="E479" s="109"/>
      <c r="F479" s="359"/>
      <c r="G479" s="109"/>
      <c r="H479" s="109"/>
      <c r="I479" s="109"/>
      <c r="J479" s="109"/>
    </row>
    <row r="480" spans="1:10" ht="12.75" customHeight="1">
      <c r="A480" s="236"/>
      <c r="B480" s="109"/>
      <c r="C480" s="109"/>
      <c r="D480" s="10"/>
      <c r="E480" s="109"/>
      <c r="F480" s="359"/>
      <c r="G480" s="109"/>
      <c r="H480" s="109"/>
      <c r="I480" s="109"/>
      <c r="J480" s="109"/>
    </row>
    <row r="481" spans="1:10" ht="12.75" customHeight="1">
      <c r="A481" s="236"/>
      <c r="B481" s="109"/>
      <c r="C481" s="109"/>
      <c r="D481" s="10"/>
      <c r="E481" s="109"/>
      <c r="F481" s="359"/>
      <c r="G481" s="109"/>
      <c r="H481" s="109"/>
      <c r="I481" s="109"/>
      <c r="J481" s="109"/>
    </row>
    <row r="482" spans="1:10" ht="12.75" customHeight="1">
      <c r="A482" s="236"/>
      <c r="B482" s="109"/>
      <c r="C482" s="109"/>
      <c r="D482" s="10"/>
      <c r="E482" s="109"/>
      <c r="F482" s="359"/>
      <c r="G482" s="109"/>
      <c r="H482" s="109"/>
      <c r="I482" s="109"/>
      <c r="J482" s="109"/>
    </row>
    <row r="483" spans="1:10" ht="12.75" customHeight="1">
      <c r="A483" s="236"/>
      <c r="B483" s="109"/>
      <c r="C483" s="109"/>
      <c r="D483" s="10"/>
      <c r="E483" s="109"/>
      <c r="F483" s="359"/>
      <c r="G483" s="109"/>
      <c r="H483" s="109"/>
      <c r="I483" s="109"/>
      <c r="J483" s="109"/>
    </row>
    <row r="484" spans="1:10" ht="12.75" customHeight="1">
      <c r="A484" s="236"/>
      <c r="B484" s="109"/>
      <c r="C484" s="109"/>
      <c r="D484" s="10"/>
      <c r="E484" s="109"/>
      <c r="F484" s="359"/>
      <c r="G484" s="109"/>
      <c r="H484" s="109"/>
      <c r="I484" s="109"/>
      <c r="J484" s="109"/>
    </row>
    <row r="485" spans="1:10" ht="12.75" customHeight="1">
      <c r="A485" s="236"/>
      <c r="B485" s="109"/>
      <c r="C485" s="109"/>
      <c r="D485" s="10"/>
      <c r="E485" s="109"/>
      <c r="F485" s="359"/>
      <c r="G485" s="109"/>
      <c r="H485" s="109"/>
      <c r="I485" s="109"/>
      <c r="J485" s="109"/>
    </row>
    <row r="486" spans="1:10" ht="12.75" customHeight="1">
      <c r="A486" s="236"/>
      <c r="B486" s="109"/>
      <c r="C486" s="109"/>
      <c r="D486" s="10"/>
      <c r="E486" s="109"/>
      <c r="F486" s="359"/>
      <c r="G486" s="109"/>
      <c r="H486" s="109"/>
      <c r="I486" s="109"/>
      <c r="J486" s="109"/>
    </row>
    <row r="487" spans="1:10" ht="12.75" customHeight="1">
      <c r="A487" s="236"/>
      <c r="B487" s="109"/>
      <c r="C487" s="109"/>
      <c r="D487" s="10"/>
      <c r="E487" s="109"/>
      <c r="F487" s="359"/>
      <c r="G487" s="109"/>
      <c r="H487" s="109"/>
      <c r="I487" s="109"/>
      <c r="J487" s="109"/>
    </row>
    <row r="488" spans="1:10" ht="12.75" customHeight="1">
      <c r="A488" s="236"/>
      <c r="B488" s="109"/>
      <c r="C488" s="109"/>
      <c r="D488" s="10"/>
      <c r="E488" s="109"/>
      <c r="F488" s="359"/>
      <c r="G488" s="109"/>
      <c r="H488" s="109"/>
      <c r="I488" s="109"/>
      <c r="J488" s="109"/>
    </row>
    <row r="489" spans="1:10" ht="12.75" customHeight="1">
      <c r="A489" s="236"/>
      <c r="B489" s="109"/>
      <c r="C489" s="109"/>
      <c r="D489" s="10"/>
      <c r="E489" s="109"/>
      <c r="F489" s="359"/>
      <c r="G489" s="109"/>
      <c r="H489" s="109"/>
      <c r="I489" s="109"/>
      <c r="J489" s="109"/>
    </row>
    <row r="490" spans="1:10" ht="12.75" customHeight="1">
      <c r="A490" s="236"/>
      <c r="B490" s="109"/>
      <c r="C490" s="109"/>
      <c r="D490" s="10"/>
      <c r="E490" s="109"/>
      <c r="F490" s="359"/>
      <c r="G490" s="109"/>
      <c r="H490" s="109"/>
      <c r="I490" s="109"/>
      <c r="J490" s="109"/>
    </row>
    <row r="491" spans="1:10" ht="12.75" customHeight="1">
      <c r="A491" s="236"/>
      <c r="B491" s="109"/>
      <c r="C491" s="109"/>
      <c r="D491" s="10"/>
      <c r="E491" s="109"/>
      <c r="F491" s="359"/>
      <c r="G491" s="109"/>
      <c r="H491" s="109"/>
      <c r="I491" s="109"/>
      <c r="J491" s="109"/>
    </row>
    <row r="492" spans="1:10" ht="12.75" customHeight="1">
      <c r="A492" s="236"/>
      <c r="B492" s="109"/>
      <c r="C492" s="109"/>
      <c r="D492" s="10"/>
      <c r="E492" s="109"/>
      <c r="F492" s="359"/>
      <c r="G492" s="109"/>
      <c r="H492" s="109"/>
      <c r="I492" s="109"/>
      <c r="J492" s="109"/>
    </row>
    <row r="493" spans="1:10" ht="12.75" customHeight="1">
      <c r="A493" s="236"/>
      <c r="B493" s="109"/>
      <c r="C493" s="109"/>
      <c r="D493" s="10"/>
      <c r="E493" s="109"/>
      <c r="F493" s="359"/>
      <c r="G493" s="109"/>
      <c r="H493" s="109"/>
      <c r="I493" s="109"/>
      <c r="J493" s="109"/>
    </row>
    <row r="494" spans="1:10" ht="12.75" customHeight="1">
      <c r="A494" s="236"/>
      <c r="B494" s="109"/>
      <c r="C494" s="109"/>
      <c r="D494" s="10"/>
      <c r="E494" s="109"/>
      <c r="F494" s="359"/>
      <c r="G494" s="109"/>
      <c r="H494" s="109"/>
      <c r="I494" s="109"/>
      <c r="J494" s="109"/>
    </row>
    <row r="495" spans="1:10" ht="12.75" customHeight="1">
      <c r="A495" s="236"/>
      <c r="B495" s="109"/>
      <c r="C495" s="109"/>
      <c r="D495" s="10"/>
      <c r="E495" s="109"/>
      <c r="F495" s="359"/>
      <c r="G495" s="109"/>
      <c r="H495" s="109"/>
      <c r="I495" s="109"/>
      <c r="J495" s="109"/>
    </row>
    <row r="496" spans="1:10" ht="12.75" customHeight="1">
      <c r="A496" s="236"/>
      <c r="B496" s="109"/>
      <c r="C496" s="109"/>
      <c r="D496" s="10"/>
      <c r="E496" s="109"/>
      <c r="F496" s="359"/>
      <c r="G496" s="109"/>
      <c r="H496" s="109"/>
      <c r="I496" s="109"/>
      <c r="J496" s="109"/>
    </row>
    <row r="497" spans="1:10" ht="12.75" customHeight="1">
      <c r="A497" s="236"/>
      <c r="B497" s="109"/>
      <c r="C497" s="109"/>
      <c r="D497" s="10"/>
      <c r="E497" s="109"/>
      <c r="F497" s="359"/>
      <c r="G497" s="109"/>
      <c r="H497" s="109"/>
      <c r="I497" s="109"/>
      <c r="J497" s="109"/>
    </row>
    <row r="498" spans="1:10" ht="12.75" customHeight="1">
      <c r="A498" s="236"/>
      <c r="B498" s="109"/>
      <c r="C498" s="109"/>
      <c r="D498" s="10"/>
      <c r="E498" s="109"/>
      <c r="F498" s="359"/>
      <c r="G498" s="109"/>
      <c r="H498" s="109"/>
      <c r="I498" s="109"/>
      <c r="J498" s="109"/>
    </row>
    <row r="499" spans="1:10" ht="12.75" customHeight="1">
      <c r="A499" s="236"/>
      <c r="B499" s="109"/>
      <c r="C499" s="109"/>
      <c r="D499" s="10"/>
      <c r="E499" s="109"/>
      <c r="F499" s="359"/>
      <c r="G499" s="109"/>
      <c r="H499" s="109"/>
      <c r="I499" s="109"/>
      <c r="J499" s="109"/>
    </row>
    <row r="500" spans="1:10" ht="12.75" customHeight="1">
      <c r="A500" s="236"/>
      <c r="B500" s="109"/>
      <c r="C500" s="109"/>
      <c r="D500" s="10"/>
      <c r="E500" s="109"/>
      <c r="F500" s="359"/>
      <c r="G500" s="109"/>
      <c r="H500" s="109"/>
      <c r="I500" s="109"/>
      <c r="J500" s="109"/>
    </row>
    <row r="501" spans="1:10" ht="12.75" customHeight="1">
      <c r="A501" s="236"/>
      <c r="B501" s="109"/>
      <c r="C501" s="109"/>
      <c r="D501" s="10"/>
      <c r="E501" s="109"/>
      <c r="F501" s="359"/>
      <c r="G501" s="109"/>
      <c r="H501" s="109"/>
      <c r="I501" s="109"/>
      <c r="J501" s="109"/>
    </row>
    <row r="502" spans="1:10" ht="12.75" customHeight="1">
      <c r="A502" s="236"/>
      <c r="B502" s="109"/>
      <c r="C502" s="109"/>
      <c r="D502" s="10"/>
      <c r="E502" s="109"/>
      <c r="F502" s="359"/>
      <c r="G502" s="109"/>
      <c r="H502" s="109"/>
      <c r="I502" s="109"/>
      <c r="J502" s="109"/>
    </row>
    <row r="503" spans="1:10" ht="12.75" customHeight="1">
      <c r="A503" s="236"/>
      <c r="B503" s="109"/>
      <c r="C503" s="109"/>
      <c r="D503" s="10"/>
      <c r="E503" s="109"/>
      <c r="F503" s="359"/>
      <c r="G503" s="109"/>
      <c r="H503" s="109"/>
      <c r="I503" s="109"/>
      <c r="J503" s="109"/>
    </row>
    <row r="504" spans="1:10" ht="12.75" customHeight="1">
      <c r="A504" s="236"/>
      <c r="B504" s="109"/>
      <c r="C504" s="109"/>
      <c r="D504" s="10"/>
      <c r="E504" s="109"/>
      <c r="F504" s="359"/>
      <c r="G504" s="109"/>
      <c r="H504" s="109"/>
      <c r="I504" s="109"/>
      <c r="J504" s="109"/>
    </row>
    <row r="505" spans="1:10" ht="12.75" customHeight="1">
      <c r="A505" s="236"/>
      <c r="B505" s="109"/>
      <c r="C505" s="109"/>
      <c r="D505" s="10"/>
      <c r="E505" s="109"/>
      <c r="F505" s="359"/>
      <c r="G505" s="109"/>
      <c r="H505" s="109"/>
      <c r="I505" s="109"/>
      <c r="J505" s="109"/>
    </row>
    <row r="506" spans="1:10" ht="12.75" customHeight="1">
      <c r="A506" s="236"/>
      <c r="B506" s="109"/>
      <c r="C506" s="109"/>
      <c r="D506" s="10"/>
      <c r="E506" s="109"/>
      <c r="F506" s="359"/>
      <c r="G506" s="109"/>
      <c r="H506" s="109"/>
      <c r="I506" s="109"/>
      <c r="J506" s="109"/>
    </row>
    <row r="507" spans="1:10" ht="12.75" customHeight="1">
      <c r="A507" s="236"/>
      <c r="B507" s="109"/>
      <c r="C507" s="109"/>
      <c r="D507" s="10"/>
      <c r="E507" s="109"/>
      <c r="F507" s="359"/>
      <c r="G507" s="109"/>
      <c r="H507" s="109"/>
      <c r="I507" s="109"/>
      <c r="J507" s="109"/>
    </row>
    <row r="508" spans="1:10" ht="12.75" customHeight="1">
      <c r="A508" s="236"/>
      <c r="B508" s="109"/>
      <c r="C508" s="109"/>
      <c r="D508" s="10"/>
      <c r="E508" s="109"/>
      <c r="F508" s="359"/>
      <c r="G508" s="109"/>
      <c r="H508" s="109"/>
      <c r="I508" s="109"/>
      <c r="J508" s="109"/>
    </row>
    <row r="509" spans="1:10" ht="12.75" customHeight="1">
      <c r="A509" s="236"/>
      <c r="B509" s="109"/>
      <c r="C509" s="109"/>
      <c r="D509" s="10"/>
      <c r="E509" s="109"/>
      <c r="F509" s="359"/>
      <c r="G509" s="109"/>
      <c r="H509" s="109"/>
      <c r="I509" s="109"/>
      <c r="J509" s="109"/>
    </row>
    <row r="510" spans="1:10" ht="12.75" customHeight="1">
      <c r="A510" s="236"/>
      <c r="B510" s="109"/>
      <c r="C510" s="109"/>
      <c r="D510" s="10"/>
      <c r="E510" s="109"/>
      <c r="F510" s="359"/>
      <c r="G510" s="109"/>
      <c r="H510" s="109"/>
      <c r="I510" s="109"/>
      <c r="J510" s="109"/>
    </row>
    <row r="511" spans="1:10" ht="12.75" customHeight="1">
      <c r="A511" s="236"/>
      <c r="B511" s="109"/>
      <c r="C511" s="109"/>
      <c r="D511" s="10"/>
      <c r="E511" s="109"/>
      <c r="F511" s="359"/>
      <c r="G511" s="109"/>
      <c r="H511" s="109"/>
      <c r="I511" s="109"/>
      <c r="J511" s="109"/>
    </row>
    <row r="512" spans="1:10" ht="12.75" customHeight="1">
      <c r="A512" s="236"/>
      <c r="B512" s="109"/>
      <c r="C512" s="109"/>
      <c r="D512" s="10"/>
      <c r="E512" s="109"/>
      <c r="F512" s="359"/>
      <c r="G512" s="109"/>
      <c r="H512" s="109"/>
      <c r="I512" s="109"/>
      <c r="J512" s="109"/>
    </row>
    <row r="513" spans="1:10" ht="12.75" customHeight="1">
      <c r="A513" s="236"/>
      <c r="B513" s="109"/>
      <c r="C513" s="109"/>
      <c r="D513" s="10"/>
      <c r="E513" s="109"/>
      <c r="F513" s="359"/>
      <c r="G513" s="109"/>
      <c r="H513" s="109"/>
      <c r="I513" s="109"/>
      <c r="J513" s="109"/>
    </row>
    <row r="514" spans="1:10" ht="12.75" customHeight="1">
      <c r="A514" s="236"/>
      <c r="B514" s="109"/>
      <c r="C514" s="109"/>
      <c r="D514" s="10"/>
      <c r="E514" s="109"/>
      <c r="F514" s="359"/>
      <c r="G514" s="109"/>
      <c r="H514" s="109"/>
      <c r="I514" s="109"/>
      <c r="J514" s="109"/>
    </row>
    <row r="515" spans="1:10" ht="12.75" customHeight="1">
      <c r="A515" s="236"/>
      <c r="B515" s="109"/>
      <c r="C515" s="109"/>
      <c r="D515" s="10"/>
      <c r="E515" s="109"/>
      <c r="F515" s="359"/>
      <c r="G515" s="109"/>
      <c r="H515" s="109"/>
      <c r="I515" s="109"/>
      <c r="J515" s="109"/>
    </row>
    <row r="516" spans="1:10" ht="12.75" customHeight="1">
      <c r="A516" s="236"/>
      <c r="B516" s="109"/>
      <c r="C516" s="109"/>
      <c r="D516" s="10"/>
      <c r="E516" s="109"/>
      <c r="F516" s="359"/>
      <c r="G516" s="109"/>
      <c r="H516" s="109"/>
      <c r="I516" s="109"/>
      <c r="J516" s="109"/>
    </row>
    <row r="517" spans="1:10" ht="12.75" customHeight="1">
      <c r="A517" s="236"/>
      <c r="B517" s="109"/>
      <c r="C517" s="109"/>
      <c r="D517" s="10"/>
      <c r="E517" s="109"/>
      <c r="F517" s="359"/>
      <c r="G517" s="109"/>
      <c r="H517" s="109"/>
      <c r="I517" s="109"/>
      <c r="J517" s="109"/>
    </row>
    <row r="518" spans="1:10" ht="12.75" customHeight="1">
      <c r="A518" s="236"/>
      <c r="B518" s="109"/>
      <c r="C518" s="109"/>
      <c r="D518" s="10"/>
      <c r="E518" s="109"/>
      <c r="F518" s="359"/>
      <c r="G518" s="109"/>
      <c r="H518" s="109"/>
      <c r="I518" s="109"/>
      <c r="J518" s="109"/>
    </row>
    <row r="519" spans="1:10" ht="12.75" customHeight="1">
      <c r="A519" s="236"/>
      <c r="B519" s="109"/>
      <c r="C519" s="109"/>
      <c r="D519" s="10"/>
      <c r="E519" s="109"/>
      <c r="F519" s="359"/>
      <c r="G519" s="109"/>
      <c r="H519" s="109"/>
      <c r="I519" s="109"/>
      <c r="J519" s="109"/>
    </row>
    <row r="520" spans="1:10" ht="12.75" customHeight="1">
      <c r="A520" s="236"/>
      <c r="B520" s="109"/>
      <c r="C520" s="109"/>
      <c r="D520" s="10"/>
      <c r="E520" s="109"/>
      <c r="F520" s="359"/>
      <c r="G520" s="109"/>
      <c r="H520" s="109"/>
      <c r="I520" s="109"/>
      <c r="J520" s="109"/>
    </row>
    <row r="521" spans="1:10" ht="12.75" customHeight="1">
      <c r="A521" s="236"/>
      <c r="B521" s="109"/>
      <c r="C521" s="109"/>
      <c r="D521" s="10"/>
      <c r="E521" s="109"/>
      <c r="F521" s="359"/>
      <c r="G521" s="109"/>
      <c r="H521" s="109"/>
      <c r="I521" s="109"/>
      <c r="J521" s="109"/>
    </row>
    <row r="522" spans="1:10" ht="12.75" customHeight="1">
      <c r="A522" s="236"/>
      <c r="B522" s="109"/>
      <c r="C522" s="109"/>
      <c r="D522" s="10"/>
      <c r="E522" s="109"/>
      <c r="F522" s="359"/>
      <c r="G522" s="109"/>
      <c r="H522" s="109"/>
      <c r="I522" s="109"/>
      <c r="J522" s="109"/>
    </row>
    <row r="523" spans="1:10" ht="12.75" customHeight="1">
      <c r="A523" s="236"/>
      <c r="B523" s="109"/>
      <c r="C523" s="109"/>
      <c r="D523" s="10"/>
      <c r="E523" s="109"/>
      <c r="F523" s="359"/>
      <c r="G523" s="109"/>
      <c r="H523" s="109"/>
      <c r="I523" s="109"/>
      <c r="J523" s="109"/>
    </row>
    <row r="524" spans="1:10" ht="12.75" customHeight="1">
      <c r="A524" s="236"/>
      <c r="B524" s="109"/>
      <c r="C524" s="109"/>
      <c r="D524" s="10"/>
      <c r="E524" s="109"/>
      <c r="F524" s="359"/>
      <c r="G524" s="109"/>
      <c r="H524" s="109"/>
      <c r="I524" s="109"/>
      <c r="J524" s="109"/>
    </row>
    <row r="525" spans="1:10" ht="12.75" customHeight="1">
      <c r="A525" s="236"/>
      <c r="B525" s="109"/>
      <c r="C525" s="109"/>
      <c r="D525" s="10"/>
      <c r="E525" s="109"/>
      <c r="F525" s="359"/>
      <c r="G525" s="109"/>
      <c r="H525" s="109"/>
      <c r="I525" s="109"/>
      <c r="J525" s="109"/>
    </row>
    <row r="526" spans="1:10" ht="12.75" customHeight="1">
      <c r="A526" s="236"/>
      <c r="B526" s="109"/>
      <c r="C526" s="109"/>
      <c r="D526" s="10"/>
      <c r="E526" s="109"/>
      <c r="F526" s="359"/>
      <c r="G526" s="109"/>
      <c r="H526" s="109"/>
      <c r="I526" s="109"/>
      <c r="J526" s="109"/>
    </row>
    <row r="527" spans="1:10" ht="12.75" customHeight="1">
      <c r="A527" s="236"/>
      <c r="B527" s="109"/>
      <c r="C527" s="109"/>
      <c r="D527" s="10"/>
      <c r="E527" s="109"/>
      <c r="F527" s="359"/>
      <c r="G527" s="109"/>
      <c r="H527" s="109"/>
      <c r="I527" s="109"/>
      <c r="J527" s="109"/>
    </row>
    <row r="528" spans="1:10" ht="12.75" customHeight="1">
      <c r="A528" s="236"/>
      <c r="B528" s="109"/>
      <c r="C528" s="109"/>
      <c r="D528" s="10"/>
      <c r="E528" s="109"/>
      <c r="F528" s="359"/>
      <c r="G528" s="109"/>
      <c r="H528" s="109"/>
      <c r="I528" s="109"/>
      <c r="J528" s="109"/>
    </row>
    <row r="529" spans="1:10" ht="12.75" customHeight="1">
      <c r="A529" s="236"/>
      <c r="B529" s="109"/>
      <c r="C529" s="109"/>
      <c r="D529" s="10"/>
      <c r="E529" s="109"/>
      <c r="F529" s="359"/>
      <c r="G529" s="109"/>
      <c r="H529" s="109"/>
      <c r="I529" s="109"/>
      <c r="J529" s="109"/>
    </row>
    <row r="530" spans="1:10" ht="12.75" customHeight="1">
      <c r="A530" s="236"/>
      <c r="B530" s="109"/>
      <c r="C530" s="109"/>
      <c r="D530" s="10"/>
      <c r="E530" s="109"/>
      <c r="F530" s="359"/>
      <c r="G530" s="109"/>
      <c r="H530" s="109"/>
      <c r="I530" s="109"/>
      <c r="J530" s="109"/>
    </row>
    <row r="531" spans="1:10" ht="12.75" customHeight="1">
      <c r="A531" s="236"/>
      <c r="B531" s="109"/>
      <c r="C531" s="109"/>
      <c r="D531" s="10"/>
      <c r="E531" s="109"/>
      <c r="F531" s="359"/>
      <c r="G531" s="109"/>
      <c r="H531" s="109"/>
      <c r="I531" s="109"/>
      <c r="J531" s="109"/>
    </row>
    <row r="532" spans="1:10" ht="12.75" customHeight="1">
      <c r="A532" s="236"/>
      <c r="B532" s="109"/>
      <c r="C532" s="109"/>
      <c r="D532" s="10"/>
      <c r="E532" s="109"/>
      <c r="F532" s="359"/>
      <c r="G532" s="109"/>
      <c r="H532" s="109"/>
      <c r="I532" s="109"/>
      <c r="J532" s="109"/>
    </row>
    <row r="533" spans="1:10" ht="12.75" customHeight="1">
      <c r="A533" s="236"/>
      <c r="B533" s="109"/>
      <c r="C533" s="109"/>
      <c r="D533" s="10"/>
      <c r="E533" s="109"/>
      <c r="F533" s="359"/>
      <c r="G533" s="109"/>
      <c r="H533" s="109"/>
      <c r="I533" s="109"/>
      <c r="J533" s="109"/>
    </row>
    <row r="534" spans="1:10" ht="12.75" customHeight="1">
      <c r="A534" s="236"/>
      <c r="B534" s="109"/>
      <c r="C534" s="109"/>
      <c r="D534" s="10"/>
      <c r="E534" s="109"/>
      <c r="F534" s="359"/>
      <c r="G534" s="109"/>
      <c r="H534" s="109"/>
      <c r="I534" s="109"/>
      <c r="J534" s="109"/>
    </row>
    <row r="535" spans="1:10" ht="12.75" customHeight="1">
      <c r="A535" s="236"/>
      <c r="B535" s="109"/>
      <c r="C535" s="109"/>
      <c r="D535" s="10"/>
      <c r="E535" s="109"/>
      <c r="F535" s="359"/>
      <c r="G535" s="109"/>
      <c r="H535" s="109"/>
      <c r="I535" s="109"/>
      <c r="J535" s="109"/>
    </row>
    <row r="536" spans="1:10" ht="12.75" customHeight="1">
      <c r="A536" s="236"/>
      <c r="B536" s="109"/>
      <c r="C536" s="109"/>
      <c r="D536" s="10"/>
      <c r="E536" s="109"/>
      <c r="F536" s="359"/>
      <c r="G536" s="109"/>
      <c r="H536" s="109"/>
      <c r="I536" s="109"/>
      <c r="J536" s="109"/>
    </row>
    <row r="537" spans="1:10" ht="12.75" customHeight="1">
      <c r="A537" s="236"/>
      <c r="B537" s="109"/>
      <c r="C537" s="109"/>
      <c r="D537" s="10"/>
      <c r="E537" s="109"/>
      <c r="F537" s="359"/>
      <c r="G537" s="109"/>
      <c r="H537" s="109"/>
      <c r="I537" s="109"/>
      <c r="J537" s="109"/>
    </row>
    <row r="538" spans="1:10" ht="12.75" customHeight="1">
      <c r="A538" s="236"/>
      <c r="B538" s="109"/>
      <c r="C538" s="109"/>
      <c r="D538" s="10"/>
      <c r="E538" s="109"/>
      <c r="F538" s="359"/>
      <c r="G538" s="109"/>
      <c r="H538" s="109"/>
      <c r="I538" s="109"/>
      <c r="J538" s="109"/>
    </row>
    <row r="539" spans="1:10" ht="12.75" customHeight="1">
      <c r="A539" s="236"/>
      <c r="B539" s="109"/>
      <c r="C539" s="109"/>
      <c r="D539" s="10"/>
      <c r="E539" s="109"/>
      <c r="F539" s="359"/>
      <c r="G539" s="109"/>
      <c r="H539" s="109"/>
      <c r="I539" s="109"/>
      <c r="J539" s="109"/>
    </row>
    <row r="540" spans="1:10" ht="12.75" customHeight="1">
      <c r="A540" s="236"/>
      <c r="B540" s="109"/>
      <c r="C540" s="109"/>
      <c r="D540" s="10"/>
      <c r="E540" s="109"/>
      <c r="F540" s="359"/>
      <c r="G540" s="109"/>
      <c r="H540" s="109"/>
      <c r="I540" s="109"/>
      <c r="J540" s="109"/>
    </row>
    <row r="541" spans="1:10" ht="12.75" customHeight="1">
      <c r="A541" s="236"/>
      <c r="B541" s="109"/>
      <c r="C541" s="109"/>
      <c r="D541" s="10"/>
      <c r="E541" s="109"/>
      <c r="F541" s="359"/>
      <c r="G541" s="109"/>
      <c r="H541" s="109"/>
      <c r="I541" s="109"/>
      <c r="J541" s="109"/>
    </row>
    <row r="542" spans="1:10" ht="12.75" customHeight="1">
      <c r="A542" s="236"/>
      <c r="B542" s="109"/>
      <c r="C542" s="109"/>
      <c r="D542" s="10"/>
      <c r="E542" s="109"/>
      <c r="F542" s="359"/>
      <c r="G542" s="109"/>
      <c r="H542" s="109"/>
      <c r="I542" s="109"/>
      <c r="J542" s="109"/>
    </row>
    <row r="543" spans="1:10" ht="12.75" customHeight="1">
      <c r="A543" s="236"/>
      <c r="B543" s="109"/>
      <c r="C543" s="109"/>
      <c r="D543" s="10"/>
      <c r="E543" s="109"/>
      <c r="F543" s="359"/>
      <c r="G543" s="109"/>
      <c r="H543" s="109"/>
      <c r="I543" s="109"/>
      <c r="J543" s="109"/>
    </row>
    <row r="544" spans="1:10" ht="12.75" customHeight="1">
      <c r="A544" s="236"/>
      <c r="B544" s="109"/>
      <c r="C544" s="109"/>
      <c r="D544" s="10"/>
      <c r="E544" s="109"/>
      <c r="F544" s="359"/>
      <c r="G544" s="109"/>
      <c r="H544" s="109"/>
      <c r="I544" s="109"/>
      <c r="J544" s="109"/>
    </row>
    <row r="545" spans="1:10" ht="12.75" customHeight="1">
      <c r="A545" s="236"/>
      <c r="B545" s="109"/>
      <c r="C545" s="109"/>
      <c r="D545" s="10"/>
      <c r="E545" s="109"/>
      <c r="F545" s="359"/>
      <c r="G545" s="109"/>
      <c r="H545" s="109"/>
      <c r="I545" s="109"/>
      <c r="J545" s="109"/>
    </row>
    <row r="546" spans="1:10" ht="12.75" customHeight="1">
      <c r="A546" s="236"/>
      <c r="B546" s="109"/>
      <c r="C546" s="109"/>
      <c r="D546" s="10"/>
      <c r="E546" s="109"/>
      <c r="F546" s="359"/>
      <c r="G546" s="109"/>
      <c r="H546" s="109"/>
      <c r="I546" s="109"/>
      <c r="J546" s="109"/>
    </row>
    <row r="547" spans="1:10" ht="12.75" customHeight="1">
      <c r="A547" s="236"/>
      <c r="B547" s="109"/>
      <c r="C547" s="109"/>
      <c r="D547" s="10"/>
      <c r="E547" s="109"/>
      <c r="F547" s="359"/>
      <c r="G547" s="109"/>
      <c r="H547" s="109"/>
      <c r="I547" s="109"/>
      <c r="J547" s="109"/>
    </row>
    <row r="548" spans="1:10" ht="12.75" customHeight="1">
      <c r="A548" s="236"/>
      <c r="B548" s="109"/>
      <c r="C548" s="109"/>
      <c r="D548" s="10"/>
      <c r="E548" s="109"/>
      <c r="F548" s="359"/>
      <c r="G548" s="109"/>
      <c r="H548" s="109"/>
      <c r="I548" s="109"/>
      <c r="J548" s="109"/>
    </row>
    <row r="549" spans="1:10" ht="12.75" customHeight="1">
      <c r="A549" s="236"/>
      <c r="B549" s="109"/>
      <c r="C549" s="109"/>
      <c r="D549" s="10"/>
      <c r="E549" s="109"/>
      <c r="F549" s="359"/>
      <c r="G549" s="109"/>
      <c r="H549" s="109"/>
      <c r="I549" s="109"/>
      <c r="J549" s="109"/>
    </row>
    <row r="550" spans="1:10" ht="12.75" customHeight="1">
      <c r="A550" s="236"/>
      <c r="B550" s="109"/>
      <c r="C550" s="109"/>
      <c r="D550" s="10"/>
      <c r="E550" s="109"/>
      <c r="F550" s="359"/>
      <c r="G550" s="109"/>
      <c r="H550" s="109"/>
      <c r="I550" s="109"/>
      <c r="J550" s="109"/>
    </row>
    <row r="551" spans="1:10" ht="12.75" customHeight="1">
      <c r="A551" s="236"/>
      <c r="B551" s="109"/>
      <c r="C551" s="109"/>
      <c r="D551" s="10"/>
      <c r="E551" s="109"/>
      <c r="F551" s="359"/>
      <c r="G551" s="109"/>
      <c r="H551" s="109"/>
      <c r="I551" s="109"/>
      <c r="J551" s="109"/>
    </row>
    <row r="552" spans="1:10" ht="12.75" customHeight="1">
      <c r="A552" s="236"/>
      <c r="B552" s="109"/>
      <c r="C552" s="109"/>
      <c r="D552" s="10"/>
      <c r="E552" s="109"/>
      <c r="F552" s="359"/>
      <c r="G552" s="109"/>
      <c r="H552" s="109"/>
      <c r="I552" s="109"/>
      <c r="J552" s="109"/>
    </row>
    <row r="553" spans="1:10" ht="12.75" customHeight="1">
      <c r="A553" s="236"/>
      <c r="B553" s="109"/>
      <c r="C553" s="109"/>
      <c r="D553" s="10"/>
      <c r="E553" s="109"/>
      <c r="F553" s="359"/>
      <c r="G553" s="109"/>
      <c r="H553" s="109"/>
      <c r="I553" s="109"/>
      <c r="J553" s="109"/>
    </row>
    <row r="554" spans="1:10" ht="12.75" customHeight="1">
      <c r="A554" s="236"/>
      <c r="B554" s="109"/>
      <c r="C554" s="109"/>
      <c r="D554" s="10"/>
      <c r="E554" s="109"/>
      <c r="F554" s="359"/>
      <c r="G554" s="109"/>
      <c r="H554" s="109"/>
      <c r="I554" s="109"/>
      <c r="J554" s="109"/>
    </row>
    <row r="555" spans="1:10" ht="12.75" customHeight="1">
      <c r="A555" s="236"/>
      <c r="B555" s="109"/>
      <c r="C555" s="109"/>
      <c r="D555" s="10"/>
      <c r="E555" s="109"/>
      <c r="F555" s="359"/>
      <c r="G555" s="109"/>
      <c r="H555" s="109"/>
      <c r="I555" s="109"/>
      <c r="J555" s="109"/>
    </row>
    <row r="556" spans="1:10" ht="12.75" customHeight="1">
      <c r="A556" s="236"/>
      <c r="B556" s="109"/>
      <c r="C556" s="109"/>
      <c r="D556" s="10"/>
      <c r="E556" s="109"/>
      <c r="F556" s="359"/>
      <c r="G556" s="109"/>
      <c r="H556" s="109"/>
      <c r="I556" s="109"/>
      <c r="J556" s="109"/>
    </row>
    <row r="557" spans="1:10" ht="12.75" customHeight="1">
      <c r="A557" s="236"/>
      <c r="B557" s="109"/>
      <c r="C557" s="109"/>
      <c r="D557" s="10"/>
      <c r="E557" s="109"/>
      <c r="F557" s="359"/>
      <c r="G557" s="109"/>
      <c r="H557" s="109"/>
      <c r="I557" s="109"/>
      <c r="J557" s="109"/>
    </row>
    <row r="558" spans="1:10" ht="12.75" customHeight="1">
      <c r="A558" s="236"/>
      <c r="B558" s="109"/>
      <c r="C558" s="109"/>
      <c r="D558" s="10"/>
      <c r="E558" s="109"/>
      <c r="F558" s="359"/>
      <c r="G558" s="109"/>
      <c r="H558" s="109"/>
      <c r="I558" s="109"/>
      <c r="J558" s="109"/>
    </row>
    <row r="559" spans="1:10" ht="12.75" customHeight="1">
      <c r="A559" s="236"/>
      <c r="B559" s="109"/>
      <c r="C559" s="109"/>
      <c r="D559" s="10"/>
      <c r="E559" s="109"/>
      <c r="F559" s="359"/>
      <c r="G559" s="109"/>
      <c r="H559" s="109"/>
      <c r="I559" s="109"/>
      <c r="J559" s="109"/>
    </row>
    <row r="560" spans="1:10" ht="12.75" customHeight="1">
      <c r="A560" s="236"/>
      <c r="B560" s="109"/>
      <c r="C560" s="109"/>
      <c r="D560" s="10"/>
      <c r="E560" s="109"/>
      <c r="F560" s="359"/>
      <c r="G560" s="109"/>
      <c r="H560" s="109"/>
      <c r="I560" s="109"/>
      <c r="J560" s="109"/>
    </row>
    <row r="561" spans="1:10" ht="12.75" customHeight="1">
      <c r="A561" s="236"/>
      <c r="B561" s="109"/>
      <c r="C561" s="109"/>
      <c r="D561" s="10"/>
      <c r="E561" s="109"/>
      <c r="F561" s="359"/>
      <c r="G561" s="109"/>
      <c r="H561" s="109"/>
      <c r="I561" s="109"/>
      <c r="J561" s="109"/>
    </row>
    <row r="562" spans="1:10" ht="12.75" customHeight="1">
      <c r="A562" s="236"/>
      <c r="B562" s="109"/>
      <c r="C562" s="109"/>
      <c r="D562" s="10"/>
      <c r="E562" s="109"/>
      <c r="F562" s="359"/>
      <c r="G562" s="109"/>
      <c r="H562" s="109"/>
      <c r="I562" s="109"/>
      <c r="J562" s="109"/>
    </row>
    <row r="563" spans="1:10" ht="12.75" customHeight="1">
      <c r="A563" s="236"/>
      <c r="B563" s="109"/>
      <c r="C563" s="109"/>
      <c r="D563" s="10"/>
      <c r="E563" s="109"/>
      <c r="F563" s="359"/>
      <c r="G563" s="109"/>
      <c r="H563" s="109"/>
      <c r="I563" s="109"/>
      <c r="J563" s="109"/>
    </row>
    <row r="564" spans="1:10" ht="12.75" customHeight="1">
      <c r="A564" s="236"/>
      <c r="B564" s="109"/>
      <c r="C564" s="109"/>
      <c r="D564" s="10"/>
      <c r="E564" s="109"/>
      <c r="F564" s="359"/>
      <c r="G564" s="109"/>
      <c r="H564" s="109"/>
      <c r="I564" s="109"/>
      <c r="J564" s="109"/>
    </row>
    <row r="565" spans="1:10" ht="12.75" customHeight="1">
      <c r="A565" s="236"/>
      <c r="B565" s="109"/>
      <c r="C565" s="109"/>
      <c r="D565" s="10"/>
      <c r="E565" s="109"/>
      <c r="F565" s="359"/>
      <c r="G565" s="109"/>
      <c r="H565" s="109"/>
      <c r="I565" s="109"/>
      <c r="J565" s="109"/>
    </row>
    <row r="566" spans="1:10" ht="12.75" customHeight="1">
      <c r="A566" s="236"/>
      <c r="B566" s="109"/>
      <c r="C566" s="109"/>
      <c r="D566" s="10"/>
      <c r="E566" s="109"/>
      <c r="F566" s="359"/>
      <c r="G566" s="109"/>
      <c r="H566" s="109"/>
      <c r="I566" s="109"/>
      <c r="J566" s="109"/>
    </row>
    <row r="567" spans="1:10" ht="12.75" customHeight="1">
      <c r="A567" s="236"/>
      <c r="B567" s="109"/>
      <c r="C567" s="109"/>
      <c r="D567" s="10"/>
      <c r="E567" s="109"/>
      <c r="F567" s="359"/>
      <c r="G567" s="109"/>
      <c r="H567" s="109"/>
      <c r="I567" s="109"/>
      <c r="J567" s="109"/>
    </row>
    <row r="568" spans="1:10" ht="12.75" customHeight="1">
      <c r="A568" s="236"/>
      <c r="B568" s="109"/>
      <c r="C568" s="109"/>
      <c r="D568" s="10"/>
      <c r="E568" s="109"/>
      <c r="F568" s="359"/>
      <c r="G568" s="109"/>
      <c r="H568" s="109"/>
      <c r="I568" s="109"/>
      <c r="J568" s="109"/>
    </row>
    <row r="569" spans="1:10" ht="12.75" customHeight="1">
      <c r="A569" s="236"/>
      <c r="B569" s="109"/>
      <c r="C569" s="109"/>
      <c r="D569" s="10"/>
      <c r="E569" s="109"/>
      <c r="F569" s="359"/>
      <c r="G569" s="109"/>
      <c r="H569" s="109"/>
      <c r="I569" s="109"/>
      <c r="J569" s="109"/>
    </row>
    <row r="570" spans="1:10" ht="12.75" customHeight="1">
      <c r="A570" s="236"/>
      <c r="B570" s="109"/>
      <c r="C570" s="109"/>
      <c r="D570" s="10"/>
      <c r="E570" s="109"/>
      <c r="F570" s="359"/>
      <c r="G570" s="109"/>
      <c r="H570" s="109"/>
      <c r="I570" s="109"/>
      <c r="J570" s="109"/>
    </row>
    <row r="571" spans="1:10" ht="12.75" customHeight="1">
      <c r="A571" s="236"/>
      <c r="B571" s="109"/>
      <c r="C571" s="109"/>
      <c r="D571" s="10"/>
      <c r="E571" s="109"/>
      <c r="F571" s="359"/>
      <c r="G571" s="109"/>
      <c r="H571" s="109"/>
      <c r="I571" s="109"/>
      <c r="J571" s="109"/>
    </row>
    <row r="572" spans="1:10" ht="12.75" customHeight="1">
      <c r="A572" s="236"/>
      <c r="B572" s="109"/>
      <c r="C572" s="109"/>
      <c r="D572" s="10"/>
      <c r="E572" s="109"/>
      <c r="F572" s="359"/>
      <c r="G572" s="109"/>
      <c r="H572" s="109"/>
      <c r="I572" s="109"/>
      <c r="J572" s="109"/>
    </row>
    <row r="573" spans="1:10" ht="12.75" customHeight="1">
      <c r="A573" s="236"/>
      <c r="B573" s="109"/>
      <c r="C573" s="109"/>
      <c r="D573" s="10"/>
      <c r="E573" s="109"/>
      <c r="F573" s="359"/>
      <c r="G573" s="109"/>
      <c r="H573" s="109"/>
      <c r="I573" s="109"/>
      <c r="J573" s="109"/>
    </row>
    <row r="574" spans="1:10" ht="12.75" customHeight="1">
      <c r="A574" s="236"/>
      <c r="B574" s="109"/>
      <c r="C574" s="109"/>
      <c r="D574" s="10"/>
      <c r="E574" s="109"/>
      <c r="F574" s="359"/>
      <c r="G574" s="109"/>
      <c r="H574" s="109"/>
      <c r="I574" s="109"/>
      <c r="J574" s="109"/>
    </row>
    <row r="575" spans="1:10" ht="12.75" customHeight="1">
      <c r="A575" s="236"/>
      <c r="B575" s="109"/>
      <c r="C575" s="109"/>
      <c r="D575" s="10"/>
      <c r="E575" s="109"/>
      <c r="F575" s="359"/>
      <c r="G575" s="109"/>
      <c r="H575" s="109"/>
      <c r="I575" s="109"/>
      <c r="J575" s="109"/>
    </row>
    <row r="576" spans="1:10" ht="12.75" customHeight="1">
      <c r="A576" s="236"/>
      <c r="B576" s="109"/>
      <c r="C576" s="109"/>
      <c r="D576" s="10"/>
      <c r="E576" s="109"/>
      <c r="F576" s="359"/>
      <c r="G576" s="109"/>
      <c r="H576" s="109"/>
      <c r="I576" s="109"/>
      <c r="J576" s="109"/>
    </row>
    <row r="577" spans="1:10" ht="12.75" customHeight="1">
      <c r="A577" s="236"/>
      <c r="B577" s="109"/>
      <c r="C577" s="109"/>
      <c r="D577" s="10"/>
      <c r="E577" s="109"/>
      <c r="F577" s="359"/>
      <c r="G577" s="109"/>
      <c r="H577" s="109"/>
      <c r="I577" s="109"/>
      <c r="J577" s="109"/>
    </row>
    <row r="578" spans="1:10" ht="12.75" customHeight="1">
      <c r="A578" s="236"/>
      <c r="B578" s="109"/>
      <c r="C578" s="109"/>
      <c r="D578" s="10"/>
      <c r="E578" s="109"/>
      <c r="F578" s="359"/>
      <c r="G578" s="109"/>
      <c r="H578" s="109"/>
      <c r="I578" s="109"/>
      <c r="J578" s="109"/>
    </row>
    <row r="579" spans="1:10" ht="12.75" customHeight="1">
      <c r="A579" s="236"/>
      <c r="B579" s="109"/>
      <c r="C579" s="109"/>
      <c r="D579" s="10"/>
      <c r="E579" s="109"/>
      <c r="F579" s="359"/>
      <c r="G579" s="109"/>
      <c r="H579" s="109"/>
      <c r="I579" s="109"/>
      <c r="J579" s="109"/>
    </row>
    <row r="580" spans="1:10" ht="12.75" customHeight="1">
      <c r="A580" s="236"/>
      <c r="B580" s="109"/>
      <c r="C580" s="109"/>
      <c r="D580" s="10"/>
      <c r="E580" s="109"/>
      <c r="F580" s="359"/>
      <c r="G580" s="109"/>
      <c r="H580" s="109"/>
      <c r="I580" s="109"/>
      <c r="J580" s="109"/>
    </row>
    <row r="581" spans="1:10" ht="12.75" customHeight="1">
      <c r="A581" s="236"/>
      <c r="B581" s="109"/>
      <c r="C581" s="109"/>
      <c r="D581" s="10"/>
      <c r="E581" s="109"/>
      <c r="F581" s="359"/>
      <c r="G581" s="109"/>
      <c r="H581" s="109"/>
      <c r="I581" s="109"/>
      <c r="J581" s="109"/>
    </row>
    <row r="582" spans="1:10" ht="12.75" customHeight="1">
      <c r="A582" s="236"/>
      <c r="B582" s="109"/>
      <c r="C582" s="109"/>
      <c r="D582" s="10"/>
      <c r="E582" s="109"/>
      <c r="F582" s="359"/>
      <c r="G582" s="109"/>
      <c r="H582" s="109"/>
      <c r="I582" s="109"/>
      <c r="J582" s="109"/>
    </row>
    <row r="583" spans="1:10" ht="12.75" customHeight="1">
      <c r="A583" s="236"/>
      <c r="B583" s="109"/>
      <c r="C583" s="109"/>
      <c r="D583" s="10"/>
      <c r="E583" s="109"/>
      <c r="F583" s="359"/>
      <c r="G583" s="109"/>
      <c r="H583" s="109"/>
      <c r="I583" s="109"/>
      <c r="J583" s="109"/>
    </row>
    <row r="584" spans="1:10" ht="12.75" customHeight="1">
      <c r="A584" s="236"/>
      <c r="B584" s="109"/>
      <c r="C584" s="109"/>
      <c r="D584" s="10"/>
      <c r="E584" s="109"/>
      <c r="F584" s="359"/>
      <c r="G584" s="109"/>
      <c r="H584" s="109"/>
      <c r="I584" s="109"/>
      <c r="J584" s="109"/>
    </row>
    <row r="585" spans="1:10" ht="12.75" customHeight="1">
      <c r="A585" s="236"/>
      <c r="B585" s="109"/>
      <c r="C585" s="109"/>
      <c r="D585" s="10"/>
      <c r="E585" s="109"/>
      <c r="F585" s="359"/>
      <c r="G585" s="109"/>
      <c r="H585" s="109"/>
      <c r="I585" s="109"/>
      <c r="J585" s="109"/>
    </row>
    <row r="586" spans="1:10" ht="12.75" customHeight="1">
      <c r="A586" s="236"/>
      <c r="B586" s="109"/>
      <c r="C586" s="109"/>
      <c r="D586" s="10"/>
      <c r="E586" s="109"/>
      <c r="F586" s="359"/>
      <c r="G586" s="109"/>
      <c r="H586" s="109"/>
      <c r="I586" s="109"/>
      <c r="J586" s="109"/>
    </row>
    <row r="587" spans="1:10" ht="12.75" customHeight="1">
      <c r="A587" s="236"/>
      <c r="B587" s="109"/>
      <c r="C587" s="109"/>
      <c r="D587" s="10"/>
      <c r="E587" s="109"/>
      <c r="F587" s="359"/>
      <c r="G587" s="109"/>
      <c r="H587" s="109"/>
      <c r="I587" s="109"/>
      <c r="J587" s="109"/>
    </row>
    <row r="588" spans="1:10" ht="12.75" customHeight="1">
      <c r="A588" s="236"/>
      <c r="B588" s="109"/>
      <c r="C588" s="109"/>
      <c r="D588" s="10"/>
      <c r="E588" s="109"/>
      <c r="F588" s="359"/>
      <c r="G588" s="109"/>
      <c r="H588" s="109"/>
      <c r="I588" s="109"/>
      <c r="J588" s="109"/>
    </row>
    <row r="589" spans="1:10" ht="12.75" customHeight="1">
      <c r="A589" s="236"/>
      <c r="B589" s="109"/>
      <c r="C589" s="109"/>
      <c r="D589" s="10"/>
      <c r="E589" s="109"/>
      <c r="F589" s="359"/>
      <c r="G589" s="109"/>
      <c r="H589" s="109"/>
      <c r="I589" s="109"/>
      <c r="J589" s="109"/>
    </row>
    <row r="590" spans="1:10" ht="12.75" customHeight="1">
      <c r="A590" s="236"/>
      <c r="B590" s="109"/>
      <c r="C590" s="109"/>
      <c r="D590" s="10"/>
      <c r="E590" s="109"/>
      <c r="F590" s="359"/>
      <c r="G590" s="109"/>
      <c r="H590" s="109"/>
      <c r="I590" s="109"/>
      <c r="J590" s="109"/>
    </row>
    <row r="591" spans="1:10" ht="12.75" customHeight="1">
      <c r="A591" s="236"/>
      <c r="B591" s="109"/>
      <c r="C591" s="109"/>
      <c r="D591" s="10"/>
      <c r="E591" s="109"/>
      <c r="F591" s="359"/>
      <c r="G591" s="109"/>
      <c r="H591" s="109"/>
      <c r="I591" s="109"/>
      <c r="J591" s="109"/>
    </row>
    <row r="592" spans="1:10" ht="12.75" customHeight="1">
      <c r="A592" s="236"/>
      <c r="B592" s="109"/>
      <c r="C592" s="109"/>
      <c r="D592" s="10"/>
      <c r="E592" s="109"/>
      <c r="F592" s="359"/>
      <c r="G592" s="109"/>
      <c r="H592" s="109"/>
      <c r="I592" s="109"/>
      <c r="J592" s="109"/>
    </row>
    <row r="593" spans="1:10" ht="12.75" customHeight="1">
      <c r="A593" s="236"/>
      <c r="B593" s="109"/>
      <c r="C593" s="109"/>
      <c r="D593" s="10"/>
      <c r="E593" s="109"/>
      <c r="F593" s="359"/>
      <c r="G593" s="109"/>
      <c r="H593" s="109"/>
      <c r="I593" s="109"/>
      <c r="J593" s="109"/>
    </row>
    <row r="594" spans="1:10" ht="12.75" customHeight="1">
      <c r="A594" s="236"/>
      <c r="B594" s="109"/>
      <c r="C594" s="109"/>
      <c r="D594" s="10"/>
      <c r="E594" s="109"/>
      <c r="F594" s="359"/>
      <c r="G594" s="109"/>
      <c r="H594" s="109"/>
      <c r="I594" s="109"/>
      <c r="J594" s="109"/>
    </row>
    <row r="595" spans="1:10" ht="12.75" customHeight="1">
      <c r="A595" s="236"/>
      <c r="B595" s="109"/>
      <c r="C595" s="109"/>
      <c r="D595" s="10"/>
      <c r="E595" s="109"/>
      <c r="F595" s="359"/>
      <c r="G595" s="109"/>
      <c r="H595" s="109"/>
      <c r="I595" s="109"/>
      <c r="J595" s="109"/>
    </row>
    <row r="596" spans="1:10" ht="12.75" customHeight="1">
      <c r="A596" s="236"/>
      <c r="B596" s="109"/>
      <c r="C596" s="109"/>
      <c r="D596" s="10"/>
      <c r="E596" s="109"/>
      <c r="F596" s="359"/>
      <c r="G596" s="109"/>
      <c r="H596" s="109"/>
      <c r="I596" s="109"/>
      <c r="J596" s="109"/>
    </row>
    <row r="597" spans="1:10" ht="12.75" customHeight="1">
      <c r="A597" s="236"/>
      <c r="B597" s="109"/>
      <c r="C597" s="109"/>
      <c r="D597" s="10"/>
      <c r="E597" s="109"/>
      <c r="F597" s="359"/>
      <c r="G597" s="109"/>
      <c r="H597" s="109"/>
      <c r="I597" s="109"/>
      <c r="J597" s="109"/>
    </row>
    <row r="598" spans="1:10" ht="12.75" customHeight="1">
      <c r="A598" s="236"/>
      <c r="B598" s="109"/>
      <c r="C598" s="109"/>
      <c r="D598" s="10"/>
      <c r="E598" s="109"/>
      <c r="F598" s="359"/>
      <c r="G598" s="109"/>
      <c r="H598" s="109"/>
      <c r="I598" s="109"/>
      <c r="J598" s="109"/>
    </row>
    <row r="599" spans="1:10" ht="12.75" customHeight="1">
      <c r="A599" s="236"/>
      <c r="B599" s="109"/>
      <c r="C599" s="109"/>
      <c r="D599" s="10"/>
      <c r="E599" s="109"/>
      <c r="F599" s="359"/>
      <c r="G599" s="109"/>
      <c r="H599" s="109"/>
      <c r="I599" s="109"/>
      <c r="J599" s="109"/>
    </row>
    <row r="600" spans="1:10" ht="12.75" customHeight="1">
      <c r="A600" s="236"/>
      <c r="B600" s="109"/>
      <c r="C600" s="109"/>
      <c r="D600" s="10"/>
      <c r="E600" s="109"/>
      <c r="F600" s="359"/>
      <c r="G600" s="109"/>
      <c r="H600" s="109"/>
      <c r="I600" s="109"/>
      <c r="J600" s="109"/>
    </row>
    <row r="601" spans="1:10" ht="12.75" customHeight="1">
      <c r="A601" s="236"/>
      <c r="B601" s="109"/>
      <c r="C601" s="109"/>
      <c r="D601" s="10"/>
      <c r="E601" s="109"/>
      <c r="F601" s="359"/>
      <c r="G601" s="109"/>
      <c r="H601" s="109"/>
      <c r="I601" s="109"/>
      <c r="J601" s="109"/>
    </row>
    <row r="602" spans="1:10" ht="12.75" customHeight="1">
      <c r="A602" s="236"/>
      <c r="B602" s="109"/>
      <c r="C602" s="109"/>
      <c r="D602" s="10"/>
      <c r="E602" s="109"/>
      <c r="F602" s="359"/>
      <c r="G602" s="109"/>
      <c r="H602" s="109"/>
      <c r="I602" s="109"/>
      <c r="J602" s="109"/>
    </row>
    <row r="603" spans="1:10" ht="12.75" customHeight="1">
      <c r="A603" s="236"/>
      <c r="B603" s="109"/>
      <c r="C603" s="109"/>
      <c r="D603" s="10"/>
      <c r="E603" s="109"/>
      <c r="F603" s="359"/>
      <c r="G603" s="109"/>
      <c r="H603" s="109"/>
      <c r="I603" s="109"/>
      <c r="J603" s="109"/>
    </row>
    <row r="604" spans="1:10" ht="12.75" customHeight="1">
      <c r="A604" s="236"/>
      <c r="B604" s="109"/>
      <c r="C604" s="109"/>
      <c r="D604" s="10"/>
      <c r="E604" s="109"/>
      <c r="F604" s="359"/>
      <c r="G604" s="109"/>
      <c r="H604" s="109"/>
      <c r="I604" s="109"/>
      <c r="J604" s="109"/>
    </row>
    <row r="605" spans="1:10" ht="12.75" customHeight="1">
      <c r="A605" s="236"/>
      <c r="B605" s="109"/>
      <c r="C605" s="109"/>
      <c r="D605" s="10"/>
      <c r="E605" s="109"/>
      <c r="F605" s="359"/>
      <c r="G605" s="109"/>
      <c r="H605" s="109"/>
      <c r="I605" s="109"/>
      <c r="J605" s="109"/>
    </row>
    <row r="606" spans="1:10" ht="12.75" customHeight="1">
      <c r="A606" s="236"/>
      <c r="B606" s="109"/>
      <c r="C606" s="109"/>
      <c r="D606" s="10"/>
      <c r="E606" s="109"/>
      <c r="F606" s="359"/>
      <c r="G606" s="109"/>
      <c r="H606" s="109"/>
      <c r="I606" s="109"/>
      <c r="J606" s="109"/>
    </row>
    <row r="607" spans="1:10" ht="12.75" customHeight="1">
      <c r="A607" s="236"/>
      <c r="B607" s="109"/>
      <c r="C607" s="109"/>
      <c r="D607" s="10"/>
      <c r="E607" s="109"/>
      <c r="F607" s="359"/>
      <c r="G607" s="109"/>
      <c r="H607" s="109"/>
      <c r="I607" s="109"/>
      <c r="J607" s="109"/>
    </row>
    <row r="608" spans="1:10" ht="12.75" customHeight="1">
      <c r="A608" s="236"/>
      <c r="B608" s="109"/>
      <c r="C608" s="109"/>
      <c r="D608" s="10"/>
      <c r="E608" s="109"/>
      <c r="F608" s="359"/>
      <c r="G608" s="109"/>
      <c r="H608" s="109"/>
      <c r="I608" s="109"/>
      <c r="J608" s="109"/>
    </row>
    <row r="609" spans="1:10" ht="12.75" customHeight="1">
      <c r="A609" s="236"/>
      <c r="B609" s="109"/>
      <c r="C609" s="109"/>
      <c r="D609" s="10"/>
      <c r="E609" s="109"/>
      <c r="F609" s="359"/>
      <c r="G609" s="109"/>
      <c r="H609" s="109"/>
      <c r="I609" s="109"/>
      <c r="J609" s="109"/>
    </row>
    <row r="610" spans="1:10" ht="12.75" customHeight="1">
      <c r="A610" s="236"/>
      <c r="B610" s="109"/>
      <c r="C610" s="109"/>
      <c r="D610" s="10"/>
      <c r="E610" s="109"/>
      <c r="F610" s="359"/>
      <c r="G610" s="109"/>
      <c r="H610" s="109"/>
      <c r="I610" s="109"/>
      <c r="J610" s="109"/>
    </row>
    <row r="611" spans="1:10" ht="12.75" customHeight="1">
      <c r="A611" s="236"/>
      <c r="B611" s="109"/>
      <c r="C611" s="109"/>
      <c r="D611" s="10"/>
      <c r="E611" s="109"/>
      <c r="F611" s="359"/>
      <c r="G611" s="109"/>
      <c r="H611" s="109"/>
      <c r="I611" s="109"/>
      <c r="J611" s="109"/>
    </row>
    <row r="612" spans="1:10" ht="12.75" customHeight="1">
      <c r="A612" s="236"/>
      <c r="B612" s="109"/>
      <c r="C612" s="109"/>
      <c r="D612" s="10"/>
      <c r="E612" s="109"/>
      <c r="F612" s="359"/>
      <c r="G612" s="109"/>
      <c r="H612" s="109"/>
      <c r="I612" s="109"/>
      <c r="J612" s="109"/>
    </row>
    <row r="613" spans="1:10" ht="12.75" customHeight="1">
      <c r="A613" s="236"/>
      <c r="B613" s="109"/>
      <c r="C613" s="109"/>
      <c r="D613" s="10"/>
      <c r="E613" s="109"/>
      <c r="F613" s="359"/>
      <c r="G613" s="109"/>
      <c r="H613" s="109"/>
      <c r="I613" s="109"/>
      <c r="J613" s="109"/>
    </row>
    <row r="614" spans="1:10" ht="12.75" customHeight="1">
      <c r="A614" s="236"/>
      <c r="B614" s="109"/>
      <c r="C614" s="109"/>
      <c r="D614" s="10"/>
      <c r="E614" s="109"/>
      <c r="F614" s="359"/>
      <c r="G614" s="109"/>
      <c r="H614" s="109"/>
      <c r="I614" s="109"/>
      <c r="J614" s="109"/>
    </row>
    <row r="615" spans="1:10" ht="12.75" customHeight="1">
      <c r="A615" s="236"/>
      <c r="B615" s="109"/>
      <c r="C615" s="109"/>
      <c r="D615" s="10"/>
      <c r="E615" s="109"/>
      <c r="F615" s="359"/>
      <c r="G615" s="109"/>
      <c r="H615" s="109"/>
      <c r="I615" s="109"/>
      <c r="J615" s="109"/>
    </row>
    <row r="616" spans="1:10" ht="12.75" customHeight="1">
      <c r="A616" s="236"/>
      <c r="B616" s="109"/>
      <c r="C616" s="109"/>
      <c r="D616" s="10"/>
      <c r="E616" s="109"/>
      <c r="F616" s="359"/>
      <c r="G616" s="109"/>
      <c r="H616" s="109"/>
      <c r="I616" s="109"/>
      <c r="J616" s="109"/>
    </row>
    <row r="617" spans="1:10" ht="12.75" customHeight="1">
      <c r="A617" s="236"/>
      <c r="B617" s="109"/>
      <c r="C617" s="109"/>
      <c r="D617" s="10"/>
      <c r="E617" s="109"/>
      <c r="F617" s="359"/>
      <c r="G617" s="109"/>
      <c r="H617" s="109"/>
      <c r="I617" s="109"/>
      <c r="J617" s="109"/>
    </row>
    <row r="618" spans="1:10" ht="12.75" customHeight="1">
      <c r="A618" s="236"/>
      <c r="B618" s="109"/>
      <c r="C618" s="109"/>
      <c r="D618" s="10"/>
      <c r="E618" s="109"/>
      <c r="F618" s="359"/>
      <c r="G618" s="109"/>
      <c r="H618" s="109"/>
      <c r="I618" s="109"/>
      <c r="J618" s="109"/>
    </row>
    <row r="619" spans="1:10" ht="12.75" customHeight="1">
      <c r="A619" s="236"/>
      <c r="B619" s="109"/>
      <c r="C619" s="109"/>
      <c r="D619" s="10"/>
      <c r="E619" s="109"/>
      <c r="F619" s="359"/>
      <c r="G619" s="109"/>
      <c r="H619" s="109"/>
      <c r="I619" s="109"/>
      <c r="J619" s="109"/>
    </row>
    <row r="620" spans="1:10" ht="12.75" customHeight="1">
      <c r="A620" s="236"/>
      <c r="B620" s="109"/>
      <c r="C620" s="109"/>
      <c r="D620" s="10"/>
      <c r="E620" s="109"/>
      <c r="F620" s="359"/>
      <c r="G620" s="109"/>
      <c r="H620" s="109"/>
      <c r="I620" s="109"/>
      <c r="J620" s="109"/>
    </row>
    <row r="621" spans="1:10" ht="12.75" customHeight="1">
      <c r="A621" s="236"/>
      <c r="B621" s="109"/>
      <c r="C621" s="109"/>
      <c r="D621" s="10"/>
      <c r="E621" s="109"/>
      <c r="F621" s="359"/>
      <c r="G621" s="109"/>
      <c r="H621" s="109"/>
      <c r="I621" s="109"/>
      <c r="J621" s="109"/>
    </row>
    <row r="622" spans="1:10" ht="12.75" customHeight="1">
      <c r="A622" s="236"/>
      <c r="B622" s="109"/>
      <c r="C622" s="109"/>
      <c r="D622" s="10"/>
      <c r="E622" s="109"/>
      <c r="F622" s="359"/>
      <c r="G622" s="109"/>
      <c r="H622" s="109"/>
      <c r="I622" s="109"/>
      <c r="J622" s="109"/>
    </row>
    <row r="623" spans="1:10" ht="12.75" customHeight="1">
      <c r="A623" s="236"/>
      <c r="B623" s="109"/>
      <c r="C623" s="109"/>
      <c r="D623" s="10"/>
      <c r="E623" s="109"/>
      <c r="F623" s="359"/>
      <c r="G623" s="109"/>
      <c r="H623" s="109"/>
      <c r="I623" s="109"/>
      <c r="J623" s="109"/>
    </row>
    <row r="624" spans="1:10" ht="12.75" customHeight="1">
      <c r="A624" s="236"/>
      <c r="B624" s="109"/>
      <c r="C624" s="109"/>
      <c r="D624" s="10"/>
      <c r="E624" s="109"/>
      <c r="F624" s="359"/>
      <c r="G624" s="109"/>
      <c r="H624" s="109"/>
      <c r="I624" s="109"/>
      <c r="J624" s="109"/>
    </row>
    <row r="625" spans="1:10" ht="12.75" customHeight="1">
      <c r="A625" s="236"/>
      <c r="B625" s="109"/>
      <c r="C625" s="109"/>
      <c r="D625" s="10"/>
      <c r="E625" s="109"/>
      <c r="F625" s="359"/>
      <c r="G625" s="109"/>
      <c r="H625" s="109"/>
      <c r="I625" s="109"/>
      <c r="J625" s="109"/>
    </row>
    <row r="626" spans="1:10" ht="12.75" customHeight="1">
      <c r="A626" s="236"/>
      <c r="B626" s="109"/>
      <c r="C626" s="109"/>
      <c r="D626" s="10"/>
      <c r="E626" s="109"/>
      <c r="F626" s="359"/>
      <c r="G626" s="109"/>
      <c r="H626" s="109"/>
      <c r="I626" s="109"/>
      <c r="J626" s="109"/>
    </row>
    <row r="627" spans="1:10" ht="12.75" customHeight="1">
      <c r="A627" s="236"/>
      <c r="B627" s="109"/>
      <c r="C627" s="109"/>
      <c r="D627" s="10"/>
      <c r="E627" s="109"/>
      <c r="F627" s="359"/>
      <c r="G627" s="109"/>
      <c r="H627" s="109"/>
      <c r="I627" s="109"/>
      <c r="J627" s="109"/>
    </row>
    <row r="628" spans="1:10" ht="12.75" customHeight="1">
      <c r="A628" s="236"/>
      <c r="B628" s="109"/>
      <c r="C628" s="109"/>
      <c r="D628" s="10"/>
      <c r="E628" s="109"/>
      <c r="F628" s="359"/>
      <c r="G628" s="109"/>
      <c r="H628" s="109"/>
      <c r="I628" s="109"/>
      <c r="J628" s="109"/>
    </row>
    <row r="629" spans="1:10" ht="12.75" customHeight="1">
      <c r="A629" s="236"/>
      <c r="B629" s="109"/>
      <c r="C629" s="109"/>
      <c r="D629" s="10"/>
      <c r="E629" s="109"/>
      <c r="F629" s="359"/>
      <c r="G629" s="109"/>
      <c r="H629" s="109"/>
      <c r="I629" s="109"/>
      <c r="J629" s="109"/>
    </row>
    <row r="630" spans="1:10" ht="12.75" customHeight="1">
      <c r="A630" s="236"/>
      <c r="B630" s="109"/>
      <c r="C630" s="109"/>
      <c r="D630" s="10"/>
      <c r="E630" s="109"/>
      <c r="F630" s="359"/>
      <c r="G630" s="109"/>
      <c r="H630" s="109"/>
      <c r="I630" s="109"/>
      <c r="J630" s="109"/>
    </row>
    <row r="631" spans="1:10" ht="12.75" customHeight="1">
      <c r="A631" s="236"/>
      <c r="B631" s="109"/>
      <c r="C631" s="109"/>
      <c r="D631" s="10"/>
      <c r="E631" s="109"/>
      <c r="F631" s="359"/>
      <c r="G631" s="109"/>
      <c r="H631" s="109"/>
      <c r="I631" s="109"/>
      <c r="J631" s="109"/>
    </row>
    <row r="632" spans="1:10" ht="12.75" customHeight="1">
      <c r="A632" s="236"/>
      <c r="B632" s="109"/>
      <c r="C632" s="109"/>
      <c r="D632" s="10"/>
      <c r="E632" s="109"/>
      <c r="F632" s="359"/>
      <c r="G632" s="109"/>
      <c r="H632" s="109"/>
      <c r="I632" s="109"/>
      <c r="J632" s="109"/>
    </row>
    <row r="633" spans="1:10" ht="12.75" customHeight="1">
      <c r="A633" s="236"/>
      <c r="B633" s="109"/>
      <c r="C633" s="109"/>
      <c r="D633" s="10"/>
      <c r="E633" s="109"/>
      <c r="F633" s="359"/>
      <c r="G633" s="109"/>
      <c r="H633" s="109"/>
      <c r="I633" s="109"/>
      <c r="J633" s="109"/>
    </row>
    <row r="634" spans="1:10" ht="12.75" customHeight="1">
      <c r="A634" s="236"/>
      <c r="B634" s="109"/>
      <c r="C634" s="109"/>
      <c r="D634" s="10"/>
      <c r="E634" s="109"/>
      <c r="F634" s="359"/>
      <c r="G634" s="109"/>
      <c r="H634" s="109"/>
      <c r="I634" s="109"/>
      <c r="J634" s="109"/>
    </row>
    <row r="635" spans="1:10" ht="12.75" customHeight="1">
      <c r="A635" s="236"/>
      <c r="B635" s="109"/>
      <c r="C635" s="109"/>
      <c r="D635" s="10"/>
      <c r="E635" s="109"/>
      <c r="F635" s="359"/>
      <c r="G635" s="109"/>
      <c r="H635" s="109"/>
      <c r="I635" s="109"/>
      <c r="J635" s="109"/>
    </row>
    <row r="636" spans="1:10" ht="12.75" customHeight="1">
      <c r="A636" s="236"/>
      <c r="B636" s="109"/>
      <c r="C636" s="109"/>
      <c r="D636" s="10"/>
      <c r="E636" s="109"/>
      <c r="F636" s="359"/>
      <c r="G636" s="109"/>
      <c r="H636" s="109"/>
      <c r="I636" s="109"/>
      <c r="J636" s="109"/>
    </row>
    <row r="637" spans="1:10" ht="12.75" customHeight="1">
      <c r="A637" s="236"/>
      <c r="B637" s="109"/>
      <c r="C637" s="109"/>
      <c r="D637" s="10"/>
      <c r="E637" s="109"/>
      <c r="F637" s="359"/>
      <c r="G637" s="109"/>
      <c r="H637" s="109"/>
      <c r="I637" s="109"/>
      <c r="J637" s="109"/>
    </row>
    <row r="638" spans="1:10" ht="12.75" customHeight="1">
      <c r="A638" s="236"/>
      <c r="B638" s="109"/>
      <c r="C638" s="109"/>
      <c r="D638" s="10"/>
      <c r="E638" s="109"/>
      <c r="F638" s="359"/>
      <c r="G638" s="109"/>
      <c r="H638" s="109"/>
      <c r="I638" s="109"/>
      <c r="J638" s="109"/>
    </row>
    <row r="639" spans="1:10" ht="12.75" customHeight="1">
      <c r="A639" s="236"/>
      <c r="B639" s="109"/>
      <c r="C639" s="109"/>
      <c r="D639" s="10"/>
      <c r="E639" s="109"/>
      <c r="F639" s="359"/>
      <c r="G639" s="109"/>
      <c r="H639" s="109"/>
      <c r="I639" s="109"/>
      <c r="J639" s="109"/>
    </row>
    <row r="640" spans="1:10" ht="12.75" customHeight="1">
      <c r="A640" s="236"/>
      <c r="B640" s="109"/>
      <c r="C640" s="109"/>
      <c r="D640" s="10"/>
      <c r="E640" s="109"/>
      <c r="F640" s="359"/>
      <c r="G640" s="109"/>
      <c r="H640" s="109"/>
      <c r="I640" s="109"/>
      <c r="J640" s="109"/>
    </row>
    <row r="641" spans="1:10" ht="12.75" customHeight="1">
      <c r="A641" s="236"/>
      <c r="B641" s="109"/>
      <c r="C641" s="109"/>
      <c r="D641" s="10"/>
      <c r="E641" s="109"/>
      <c r="F641" s="359"/>
      <c r="G641" s="109"/>
      <c r="H641" s="109"/>
      <c r="I641" s="109"/>
      <c r="J641" s="109"/>
    </row>
    <row r="642" spans="1:10" ht="12.75" customHeight="1">
      <c r="A642" s="236"/>
      <c r="B642" s="109"/>
      <c r="C642" s="109"/>
      <c r="D642" s="10"/>
      <c r="E642" s="109"/>
      <c r="F642" s="359"/>
      <c r="G642" s="109"/>
      <c r="H642" s="109"/>
      <c r="I642" s="109"/>
      <c r="J642" s="109"/>
    </row>
    <row r="643" spans="1:10" ht="12.75" customHeight="1">
      <c r="A643" s="236"/>
      <c r="B643" s="109"/>
      <c r="C643" s="109"/>
      <c r="D643" s="10"/>
      <c r="E643" s="109"/>
      <c r="F643" s="359"/>
      <c r="G643" s="109"/>
      <c r="H643" s="109"/>
      <c r="I643" s="109"/>
      <c r="J643" s="109"/>
    </row>
    <row r="644" spans="1:10" ht="12.75" customHeight="1">
      <c r="A644" s="236"/>
      <c r="B644" s="109"/>
      <c r="C644" s="109"/>
      <c r="D644" s="10"/>
      <c r="E644" s="109"/>
      <c r="F644" s="359"/>
      <c r="G644" s="109"/>
      <c r="H644" s="109"/>
      <c r="I644" s="109"/>
      <c r="J644" s="109"/>
    </row>
    <row r="645" spans="1:10" ht="12.75" customHeight="1">
      <c r="A645" s="236"/>
      <c r="B645" s="109"/>
      <c r="C645" s="109"/>
      <c r="D645" s="10"/>
      <c r="E645" s="109"/>
      <c r="F645" s="359"/>
      <c r="G645" s="109"/>
      <c r="H645" s="109"/>
      <c r="I645" s="109"/>
      <c r="J645" s="109"/>
    </row>
    <row r="646" spans="1:10" ht="12.75" customHeight="1">
      <c r="A646" s="236"/>
      <c r="B646" s="109"/>
      <c r="C646" s="109"/>
      <c r="D646" s="10"/>
      <c r="E646" s="109"/>
      <c r="F646" s="359"/>
      <c r="G646" s="109"/>
      <c r="H646" s="109"/>
      <c r="I646" s="109"/>
      <c r="J646" s="109"/>
    </row>
    <row r="647" spans="1:10" ht="12.75" customHeight="1">
      <c r="A647" s="236"/>
      <c r="B647" s="109"/>
      <c r="C647" s="109"/>
      <c r="D647" s="10"/>
      <c r="E647" s="109"/>
      <c r="F647" s="359"/>
      <c r="G647" s="109"/>
      <c r="H647" s="109"/>
      <c r="I647" s="109"/>
      <c r="J647" s="109"/>
    </row>
    <row r="648" spans="1:10" ht="12.75" customHeight="1">
      <c r="A648" s="236"/>
      <c r="B648" s="109"/>
      <c r="C648" s="109"/>
      <c r="D648" s="10"/>
      <c r="E648" s="109"/>
      <c r="F648" s="359"/>
      <c r="G648" s="109"/>
      <c r="H648" s="109"/>
      <c r="I648" s="109"/>
      <c r="J648" s="109"/>
    </row>
    <row r="649" spans="1:10" ht="12.75" customHeight="1">
      <c r="A649" s="236"/>
      <c r="B649" s="109"/>
      <c r="C649" s="109"/>
      <c r="D649" s="10"/>
      <c r="E649" s="109"/>
      <c r="F649" s="359"/>
      <c r="G649" s="109"/>
      <c r="H649" s="109"/>
      <c r="I649" s="109"/>
      <c r="J649" s="109"/>
    </row>
    <row r="650" spans="1:10" ht="12.75" customHeight="1">
      <c r="A650" s="236"/>
      <c r="B650" s="109"/>
      <c r="C650" s="109"/>
      <c r="D650" s="10"/>
      <c r="E650" s="109"/>
      <c r="F650" s="359"/>
      <c r="G650" s="109"/>
      <c r="H650" s="109"/>
      <c r="I650" s="109"/>
      <c r="J650" s="109"/>
    </row>
    <row r="651" spans="1:10" ht="12.75" customHeight="1">
      <c r="A651" s="236"/>
      <c r="B651" s="109"/>
      <c r="C651" s="109"/>
      <c r="D651" s="10"/>
      <c r="E651" s="109"/>
      <c r="F651" s="359"/>
      <c r="G651" s="109"/>
      <c r="H651" s="109"/>
      <c r="I651" s="109"/>
      <c r="J651" s="109"/>
    </row>
    <row r="652" spans="1:10" ht="12.75" customHeight="1">
      <c r="A652" s="236"/>
      <c r="B652" s="109"/>
      <c r="C652" s="109"/>
      <c r="D652" s="10"/>
      <c r="E652" s="109"/>
      <c r="F652" s="359"/>
      <c r="G652" s="109"/>
      <c r="H652" s="109"/>
      <c r="I652" s="109"/>
      <c r="J652" s="109"/>
    </row>
    <row r="653" spans="1:10" ht="12.75" customHeight="1">
      <c r="A653" s="236"/>
      <c r="B653" s="109"/>
      <c r="C653" s="109"/>
      <c r="D653" s="10"/>
      <c r="E653" s="109"/>
      <c r="F653" s="359"/>
      <c r="G653" s="109"/>
      <c r="H653" s="109"/>
      <c r="I653" s="109"/>
      <c r="J653" s="109"/>
    </row>
    <row r="654" spans="1:10" ht="12.75" customHeight="1">
      <c r="A654" s="236"/>
      <c r="B654" s="109"/>
      <c r="C654" s="109"/>
      <c r="D654" s="10"/>
      <c r="E654" s="109"/>
      <c r="F654" s="359"/>
      <c r="G654" s="109"/>
      <c r="H654" s="109"/>
      <c r="I654" s="109"/>
      <c r="J654" s="109"/>
    </row>
    <row r="655" spans="1:10" ht="12.75" customHeight="1">
      <c r="A655" s="236"/>
      <c r="B655" s="109"/>
      <c r="C655" s="109"/>
      <c r="D655" s="10"/>
      <c r="E655" s="109"/>
      <c r="F655" s="359"/>
      <c r="G655" s="109"/>
      <c r="H655" s="109"/>
      <c r="I655" s="109"/>
      <c r="J655" s="109"/>
    </row>
    <row r="656" spans="1:10" ht="12.75" customHeight="1">
      <c r="A656" s="236"/>
      <c r="B656" s="109"/>
      <c r="C656" s="109"/>
      <c r="D656" s="10"/>
      <c r="E656" s="109"/>
      <c r="F656" s="359"/>
      <c r="G656" s="109"/>
      <c r="H656" s="109"/>
      <c r="I656" s="109"/>
      <c r="J656" s="109"/>
    </row>
    <row r="657" spans="1:10" ht="12.75" customHeight="1">
      <c r="A657" s="236"/>
      <c r="B657" s="109"/>
      <c r="C657" s="109"/>
      <c r="D657" s="10"/>
      <c r="E657" s="109"/>
      <c r="F657" s="359"/>
      <c r="G657" s="109"/>
      <c r="H657" s="109"/>
      <c r="I657" s="109"/>
      <c r="J657" s="109"/>
    </row>
    <row r="658" spans="1:10" ht="12.75" customHeight="1">
      <c r="A658" s="236"/>
      <c r="B658" s="109"/>
      <c r="C658" s="109"/>
      <c r="D658" s="10"/>
      <c r="E658" s="109"/>
      <c r="F658" s="359"/>
      <c r="G658" s="109"/>
      <c r="H658" s="109"/>
      <c r="I658" s="109"/>
      <c r="J658" s="109"/>
    </row>
    <row r="659" spans="1:10" ht="12.75" customHeight="1">
      <c r="A659" s="236"/>
      <c r="B659" s="109"/>
      <c r="C659" s="109"/>
      <c r="D659" s="10"/>
      <c r="E659" s="109"/>
      <c r="F659" s="359"/>
      <c r="G659" s="109"/>
      <c r="H659" s="109"/>
      <c r="I659" s="109"/>
      <c r="J659" s="109"/>
    </row>
    <row r="660" spans="1:10" ht="12.75" customHeight="1">
      <c r="A660" s="236"/>
      <c r="B660" s="109"/>
      <c r="C660" s="109"/>
      <c r="D660" s="10"/>
      <c r="E660" s="109"/>
      <c r="F660" s="359"/>
      <c r="G660" s="109"/>
      <c r="H660" s="109"/>
      <c r="I660" s="109"/>
      <c r="J660" s="109"/>
    </row>
    <row r="661" spans="1:10" ht="12.75" customHeight="1">
      <c r="A661" s="236"/>
      <c r="B661" s="109"/>
      <c r="C661" s="109"/>
      <c r="D661" s="10"/>
      <c r="E661" s="109"/>
      <c r="F661" s="359"/>
      <c r="G661" s="109"/>
      <c r="H661" s="109"/>
      <c r="I661" s="109"/>
      <c r="J661" s="109"/>
    </row>
    <row r="662" spans="1:10" ht="12.75" customHeight="1">
      <c r="A662" s="236"/>
      <c r="B662" s="109"/>
      <c r="C662" s="109"/>
      <c r="D662" s="10"/>
      <c r="E662" s="109"/>
      <c r="F662" s="359"/>
      <c r="G662" s="109"/>
      <c r="H662" s="109"/>
      <c r="I662" s="109"/>
      <c r="J662" s="109"/>
    </row>
    <row r="663" spans="1:10" ht="12.75" customHeight="1">
      <c r="A663" s="236"/>
      <c r="B663" s="109"/>
      <c r="C663" s="109"/>
      <c r="D663" s="10"/>
      <c r="E663" s="109"/>
      <c r="F663" s="359"/>
      <c r="G663" s="109"/>
      <c r="H663" s="109"/>
      <c r="I663" s="109"/>
      <c r="J663" s="109"/>
    </row>
    <row r="664" spans="1:10" ht="12.75" customHeight="1">
      <c r="A664" s="236"/>
      <c r="B664" s="109"/>
      <c r="C664" s="109"/>
      <c r="D664" s="10"/>
      <c r="E664" s="109"/>
      <c r="F664" s="359"/>
      <c r="G664" s="109"/>
      <c r="H664" s="109"/>
      <c r="I664" s="109"/>
      <c r="J664" s="109"/>
    </row>
    <row r="665" spans="1:10" ht="12.75" customHeight="1">
      <c r="A665" s="236"/>
      <c r="B665" s="109"/>
      <c r="C665" s="109"/>
      <c r="D665" s="10"/>
      <c r="E665" s="109"/>
      <c r="F665" s="359"/>
      <c r="G665" s="109"/>
      <c r="H665" s="109"/>
      <c r="I665" s="109"/>
      <c r="J665" s="109"/>
    </row>
    <row r="666" spans="1:10" ht="12.75" customHeight="1">
      <c r="A666" s="236"/>
      <c r="B666" s="109"/>
      <c r="C666" s="109"/>
      <c r="D666" s="10"/>
      <c r="E666" s="109"/>
      <c r="F666" s="359"/>
      <c r="G666" s="109"/>
      <c r="H666" s="109"/>
      <c r="I666" s="109"/>
      <c r="J666" s="109"/>
    </row>
    <row r="667" spans="1:10" ht="12.75" customHeight="1">
      <c r="A667" s="236"/>
      <c r="B667" s="109"/>
      <c r="C667" s="109"/>
      <c r="D667" s="10"/>
      <c r="E667" s="109"/>
      <c r="F667" s="359"/>
      <c r="G667" s="109"/>
      <c r="H667" s="109"/>
      <c r="I667" s="109"/>
      <c r="J667" s="109"/>
    </row>
    <row r="668" spans="1:10" ht="12.75" customHeight="1">
      <c r="A668" s="236"/>
      <c r="B668" s="109"/>
      <c r="C668" s="109"/>
      <c r="D668" s="10"/>
      <c r="E668" s="109"/>
      <c r="F668" s="359"/>
      <c r="G668" s="109"/>
      <c r="H668" s="109"/>
      <c r="I668" s="109"/>
      <c r="J668" s="109"/>
    </row>
    <row r="669" spans="1:10" ht="12.75" customHeight="1">
      <c r="A669" s="236"/>
      <c r="B669" s="109"/>
      <c r="C669" s="109"/>
      <c r="D669" s="10"/>
      <c r="E669" s="109"/>
      <c r="F669" s="359"/>
      <c r="G669" s="109"/>
      <c r="H669" s="109"/>
      <c r="I669" s="109"/>
      <c r="J669" s="109"/>
    </row>
    <row r="670" spans="1:10" ht="12.75" customHeight="1">
      <c r="A670" s="236"/>
      <c r="B670" s="109"/>
      <c r="C670" s="109"/>
      <c r="D670" s="10"/>
      <c r="E670" s="109"/>
      <c r="F670" s="359"/>
      <c r="G670" s="109"/>
      <c r="H670" s="109"/>
      <c r="I670" s="109"/>
      <c r="J670" s="109"/>
    </row>
    <row r="671" spans="1:10" ht="12.75" customHeight="1">
      <c r="A671" s="236"/>
      <c r="B671" s="109"/>
      <c r="C671" s="109"/>
      <c r="D671" s="10"/>
      <c r="E671" s="109"/>
      <c r="F671" s="359"/>
      <c r="G671" s="109"/>
      <c r="H671" s="109"/>
      <c r="I671" s="109"/>
      <c r="J671" s="109"/>
    </row>
    <row r="672" spans="1:10" ht="12.75" customHeight="1">
      <c r="A672" s="236"/>
      <c r="B672" s="109"/>
      <c r="C672" s="109"/>
      <c r="D672" s="10"/>
      <c r="E672" s="109"/>
      <c r="F672" s="359"/>
      <c r="G672" s="109"/>
      <c r="H672" s="109"/>
      <c r="I672" s="109"/>
      <c r="J672" s="109"/>
    </row>
    <row r="673" spans="1:10" ht="12.75" customHeight="1">
      <c r="A673" s="236"/>
      <c r="B673" s="109"/>
      <c r="C673" s="109"/>
      <c r="D673" s="10"/>
      <c r="E673" s="109"/>
      <c r="F673" s="359"/>
      <c r="G673" s="109"/>
      <c r="H673" s="109"/>
      <c r="I673" s="109"/>
      <c r="J673" s="109"/>
    </row>
    <row r="674" spans="1:10" ht="12.75" customHeight="1">
      <c r="A674" s="236"/>
      <c r="B674" s="109"/>
      <c r="C674" s="109"/>
      <c r="D674" s="10"/>
      <c r="E674" s="109"/>
      <c r="F674" s="359"/>
      <c r="G674" s="109"/>
      <c r="H674" s="109"/>
      <c r="I674" s="109"/>
      <c r="J674" s="109"/>
    </row>
    <row r="675" spans="1:10" ht="12.75" customHeight="1">
      <c r="A675" s="236"/>
      <c r="B675" s="109"/>
      <c r="C675" s="109"/>
      <c r="D675" s="10"/>
      <c r="E675" s="109"/>
      <c r="F675" s="359"/>
      <c r="G675" s="109"/>
      <c r="H675" s="109"/>
      <c r="I675" s="109"/>
      <c r="J675" s="109"/>
    </row>
    <row r="676" spans="1:10" ht="12.75" customHeight="1">
      <c r="A676" s="236"/>
      <c r="B676" s="109"/>
      <c r="C676" s="109"/>
      <c r="D676" s="10"/>
      <c r="E676" s="109"/>
      <c r="F676" s="359"/>
      <c r="G676" s="109"/>
      <c r="H676" s="109"/>
      <c r="I676" s="109"/>
      <c r="J676" s="109"/>
    </row>
    <row r="677" spans="1:10" ht="12.75" customHeight="1">
      <c r="A677" s="236"/>
      <c r="B677" s="109"/>
      <c r="C677" s="109"/>
      <c r="D677" s="10"/>
      <c r="E677" s="109"/>
      <c r="F677" s="359"/>
      <c r="G677" s="109"/>
      <c r="H677" s="109"/>
      <c r="I677" s="109"/>
      <c r="J677" s="109"/>
    </row>
    <row r="678" spans="1:10" ht="12.75" customHeight="1">
      <c r="A678" s="236"/>
      <c r="B678" s="109"/>
      <c r="C678" s="109"/>
      <c r="D678" s="10"/>
      <c r="E678" s="109"/>
      <c r="F678" s="359"/>
      <c r="G678" s="109"/>
      <c r="H678" s="109"/>
      <c r="I678" s="109"/>
      <c r="J678" s="109"/>
    </row>
    <row r="679" spans="1:10" ht="12.75" customHeight="1">
      <c r="A679" s="236"/>
      <c r="B679" s="109"/>
      <c r="C679" s="109"/>
      <c r="D679" s="10"/>
      <c r="E679" s="109"/>
      <c r="F679" s="359"/>
      <c r="G679" s="109"/>
      <c r="H679" s="109"/>
      <c r="I679" s="109"/>
      <c r="J679" s="109"/>
    </row>
    <row r="680" spans="1:10" ht="12.75" customHeight="1">
      <c r="A680" s="236"/>
      <c r="B680" s="109"/>
      <c r="C680" s="109"/>
      <c r="D680" s="10"/>
      <c r="E680" s="109"/>
      <c r="F680" s="359"/>
      <c r="G680" s="109"/>
      <c r="H680" s="109"/>
      <c r="I680" s="109"/>
      <c r="J680" s="109"/>
    </row>
    <row r="681" spans="1:10" ht="12.75" customHeight="1">
      <c r="A681" s="236"/>
      <c r="B681" s="109"/>
      <c r="C681" s="109"/>
      <c r="D681" s="10"/>
      <c r="E681" s="109"/>
      <c r="F681" s="359"/>
      <c r="G681" s="109"/>
      <c r="H681" s="109"/>
      <c r="I681" s="109"/>
      <c r="J681" s="109"/>
    </row>
    <row r="682" spans="1:10" ht="12.75" customHeight="1">
      <c r="A682" s="236"/>
      <c r="B682" s="109"/>
      <c r="C682" s="109"/>
      <c r="D682" s="10"/>
      <c r="E682" s="109"/>
      <c r="F682" s="359"/>
      <c r="G682" s="109"/>
      <c r="H682" s="109"/>
      <c r="I682" s="109"/>
      <c r="J682" s="109"/>
    </row>
    <row r="683" spans="1:10" ht="12.75" customHeight="1">
      <c r="A683" s="236"/>
      <c r="B683" s="109"/>
      <c r="C683" s="109"/>
      <c r="D683" s="10"/>
      <c r="E683" s="109"/>
      <c r="F683" s="359"/>
      <c r="G683" s="109"/>
      <c r="H683" s="109"/>
      <c r="I683" s="109"/>
      <c r="J683" s="109"/>
    </row>
    <row r="684" spans="1:10" ht="12.75" customHeight="1">
      <c r="A684" s="236"/>
      <c r="B684" s="109"/>
      <c r="C684" s="109"/>
      <c r="D684" s="10"/>
      <c r="E684" s="109"/>
      <c r="F684" s="359"/>
      <c r="G684" s="109"/>
      <c r="H684" s="109"/>
      <c r="I684" s="109"/>
      <c r="J684" s="109"/>
    </row>
    <row r="685" spans="1:10" ht="12.75" customHeight="1">
      <c r="A685" s="236"/>
      <c r="B685" s="109"/>
      <c r="C685" s="109"/>
      <c r="D685" s="10"/>
      <c r="E685" s="109"/>
      <c r="F685" s="359"/>
      <c r="G685" s="109"/>
      <c r="H685" s="109"/>
      <c r="I685" s="109"/>
      <c r="J685" s="109"/>
    </row>
    <row r="686" spans="1:10" ht="12.75" customHeight="1">
      <c r="A686" s="236"/>
      <c r="B686" s="109"/>
      <c r="C686" s="109"/>
      <c r="D686" s="10"/>
      <c r="E686" s="109"/>
      <c r="F686" s="359"/>
      <c r="G686" s="109"/>
      <c r="H686" s="109"/>
      <c r="I686" s="109"/>
      <c r="J686" s="109"/>
    </row>
    <row r="687" spans="1:10" ht="12.75" customHeight="1">
      <c r="A687" s="236"/>
      <c r="B687" s="109"/>
      <c r="C687" s="109"/>
      <c r="D687" s="10"/>
      <c r="E687" s="109"/>
      <c r="F687" s="359"/>
      <c r="G687" s="109"/>
      <c r="H687" s="109"/>
      <c r="I687" s="109"/>
      <c r="J687" s="109"/>
    </row>
    <row r="688" spans="1:10" ht="12.75" customHeight="1">
      <c r="A688" s="236"/>
      <c r="B688" s="109"/>
      <c r="C688" s="109"/>
      <c r="D688" s="10"/>
      <c r="E688" s="109"/>
      <c r="F688" s="359"/>
      <c r="G688" s="109"/>
      <c r="H688" s="109"/>
      <c r="I688" s="109"/>
      <c r="J688" s="109"/>
    </row>
    <row r="689" spans="1:10" ht="12.75" customHeight="1">
      <c r="A689" s="236"/>
      <c r="B689" s="109"/>
      <c r="C689" s="109"/>
      <c r="D689" s="10"/>
      <c r="E689" s="109"/>
      <c r="F689" s="359"/>
      <c r="G689" s="109"/>
      <c r="H689" s="109"/>
      <c r="I689" s="109"/>
      <c r="J689" s="109"/>
    </row>
    <row r="690" spans="1:10" ht="12.75" customHeight="1">
      <c r="A690" s="236"/>
      <c r="B690" s="109"/>
      <c r="C690" s="109"/>
      <c r="D690" s="10"/>
      <c r="E690" s="109"/>
      <c r="F690" s="359"/>
      <c r="G690" s="109"/>
      <c r="H690" s="109"/>
      <c r="I690" s="109"/>
      <c r="J690" s="109"/>
    </row>
    <row r="691" spans="1:10" ht="12.75" customHeight="1">
      <c r="A691" s="236"/>
      <c r="B691" s="109"/>
      <c r="C691" s="109"/>
      <c r="D691" s="10"/>
      <c r="E691" s="109"/>
      <c r="F691" s="359"/>
      <c r="G691" s="109"/>
      <c r="H691" s="109"/>
      <c r="I691" s="109"/>
      <c r="J691" s="109"/>
    </row>
    <row r="692" spans="1:10" ht="12.75" customHeight="1">
      <c r="A692" s="236"/>
      <c r="B692" s="109"/>
      <c r="C692" s="109"/>
      <c r="D692" s="10"/>
      <c r="E692" s="109"/>
      <c r="F692" s="359"/>
      <c r="G692" s="109"/>
      <c r="H692" s="109"/>
      <c r="I692" s="109"/>
      <c r="J692" s="109"/>
    </row>
    <row r="693" spans="1:10" ht="12.75" customHeight="1">
      <c r="A693" s="236"/>
      <c r="B693" s="109"/>
      <c r="C693" s="109"/>
      <c r="D693" s="10"/>
      <c r="E693" s="109"/>
      <c r="F693" s="359"/>
      <c r="G693" s="109"/>
      <c r="H693" s="109"/>
      <c r="I693" s="109"/>
      <c r="J693" s="109"/>
    </row>
    <row r="694" spans="1:10" ht="12.75" customHeight="1">
      <c r="A694" s="236"/>
      <c r="B694" s="109"/>
      <c r="C694" s="109"/>
      <c r="D694" s="10"/>
      <c r="E694" s="109"/>
      <c r="F694" s="359"/>
      <c r="G694" s="109"/>
      <c r="H694" s="109"/>
      <c r="I694" s="109"/>
      <c r="J694" s="109"/>
    </row>
    <row r="695" spans="1:10" ht="12.75" customHeight="1">
      <c r="A695" s="236"/>
      <c r="B695" s="109"/>
      <c r="C695" s="109"/>
      <c r="D695" s="10"/>
      <c r="E695" s="109"/>
      <c r="F695" s="359"/>
      <c r="G695" s="109"/>
      <c r="H695" s="109"/>
      <c r="I695" s="109"/>
      <c r="J695" s="109"/>
    </row>
    <row r="696" spans="1:10" ht="12.75" customHeight="1">
      <c r="A696" s="236"/>
      <c r="B696" s="109"/>
      <c r="C696" s="109"/>
      <c r="D696" s="10"/>
      <c r="E696" s="109"/>
      <c r="F696" s="359"/>
      <c r="G696" s="109"/>
      <c r="H696" s="109"/>
      <c r="I696" s="109"/>
      <c r="J696" s="109"/>
    </row>
    <row r="697" spans="1:10" ht="12.75" customHeight="1">
      <c r="A697" s="236"/>
      <c r="B697" s="109"/>
      <c r="C697" s="109"/>
      <c r="D697" s="10"/>
      <c r="E697" s="109"/>
      <c r="F697" s="359"/>
      <c r="G697" s="109"/>
      <c r="H697" s="109"/>
      <c r="I697" s="109"/>
      <c r="J697" s="109"/>
    </row>
    <row r="698" spans="1:10" ht="12.75" customHeight="1">
      <c r="A698" s="236"/>
      <c r="B698" s="109"/>
      <c r="C698" s="109"/>
      <c r="D698" s="10"/>
      <c r="E698" s="109"/>
      <c r="F698" s="359"/>
      <c r="G698" s="109"/>
      <c r="H698" s="109"/>
      <c r="I698" s="109"/>
      <c r="J698" s="109"/>
    </row>
    <row r="699" spans="1:10" ht="12.75" customHeight="1">
      <c r="A699" s="236"/>
      <c r="B699" s="109"/>
      <c r="C699" s="109"/>
      <c r="D699" s="10"/>
      <c r="E699" s="109"/>
      <c r="F699" s="359"/>
      <c r="G699" s="109"/>
      <c r="H699" s="109"/>
      <c r="I699" s="109"/>
      <c r="J699" s="109"/>
    </row>
    <row r="700" spans="1:10" ht="12.75" customHeight="1">
      <c r="A700" s="236"/>
      <c r="B700" s="109"/>
      <c r="C700" s="109"/>
      <c r="D700" s="10"/>
      <c r="E700" s="109"/>
      <c r="F700" s="359"/>
      <c r="G700" s="109"/>
      <c r="H700" s="109"/>
      <c r="I700" s="109"/>
      <c r="J700" s="109"/>
    </row>
    <row r="701" spans="1:10" ht="12.75" customHeight="1">
      <c r="A701" s="236"/>
      <c r="B701" s="109"/>
      <c r="C701" s="109"/>
      <c r="D701" s="10"/>
      <c r="E701" s="109"/>
      <c r="F701" s="359"/>
      <c r="G701" s="109"/>
      <c r="H701" s="109"/>
      <c r="I701" s="109"/>
      <c r="J701" s="109"/>
    </row>
    <row r="702" spans="1:10" ht="12.75" customHeight="1">
      <c r="A702" s="236"/>
      <c r="B702" s="109"/>
      <c r="C702" s="109"/>
      <c r="D702" s="10"/>
      <c r="E702" s="109"/>
      <c r="F702" s="359"/>
      <c r="G702" s="109"/>
      <c r="H702" s="109"/>
      <c r="I702" s="109"/>
      <c r="J702" s="109"/>
    </row>
    <row r="703" spans="1:10" ht="12.75" customHeight="1">
      <c r="A703" s="236"/>
      <c r="B703" s="109"/>
      <c r="C703" s="109"/>
      <c r="D703" s="10"/>
      <c r="E703" s="109"/>
      <c r="F703" s="359"/>
      <c r="G703" s="109"/>
      <c r="H703" s="109"/>
      <c r="I703" s="109"/>
      <c r="J703" s="109"/>
    </row>
    <row r="704" spans="1:10" ht="12.75" customHeight="1">
      <c r="A704" s="236"/>
      <c r="B704" s="109"/>
      <c r="C704" s="109"/>
      <c r="D704" s="10"/>
      <c r="E704" s="109"/>
      <c r="F704" s="359"/>
      <c r="G704" s="109"/>
      <c r="H704" s="109"/>
      <c r="I704" s="109"/>
      <c r="J704" s="109"/>
    </row>
    <row r="705" spans="1:10" ht="12.75" customHeight="1">
      <c r="A705" s="236"/>
      <c r="B705" s="109"/>
      <c r="C705" s="109"/>
      <c r="D705" s="10"/>
      <c r="E705" s="109"/>
      <c r="F705" s="359"/>
      <c r="G705" s="109"/>
      <c r="H705" s="109"/>
      <c r="I705" s="109"/>
      <c r="J705" s="109"/>
    </row>
    <row r="706" spans="1:10" ht="12.75" customHeight="1">
      <c r="A706" s="236"/>
      <c r="B706" s="109"/>
      <c r="C706" s="109"/>
      <c r="D706" s="10"/>
      <c r="E706" s="109"/>
      <c r="F706" s="359"/>
      <c r="G706" s="109"/>
      <c r="H706" s="109"/>
      <c r="I706" s="109"/>
      <c r="J706" s="109"/>
    </row>
    <row r="707" spans="1:10" ht="12.75" customHeight="1">
      <c r="A707" s="236"/>
      <c r="B707" s="109"/>
      <c r="C707" s="109"/>
      <c r="D707" s="10"/>
      <c r="E707" s="109"/>
      <c r="F707" s="359"/>
      <c r="G707" s="109"/>
      <c r="H707" s="109"/>
      <c r="I707" s="109"/>
      <c r="J707" s="109"/>
    </row>
    <row r="708" spans="1:10" ht="12.75" customHeight="1">
      <c r="A708" s="236"/>
      <c r="B708" s="109"/>
      <c r="C708" s="109"/>
      <c r="D708" s="10"/>
      <c r="E708" s="109"/>
      <c r="F708" s="359"/>
      <c r="G708" s="109"/>
      <c r="H708" s="109"/>
      <c r="I708" s="109"/>
      <c r="J708" s="109"/>
    </row>
    <row r="709" spans="1:10" ht="12.75" customHeight="1">
      <c r="A709" s="236"/>
      <c r="B709" s="109"/>
      <c r="C709" s="109"/>
      <c r="D709" s="10"/>
      <c r="E709" s="109"/>
      <c r="F709" s="359"/>
      <c r="G709" s="109"/>
      <c r="H709" s="109"/>
      <c r="I709" s="109"/>
      <c r="J709" s="109"/>
    </row>
    <row r="710" spans="1:10" ht="12.75" customHeight="1">
      <c r="A710" s="236"/>
      <c r="B710" s="109"/>
      <c r="C710" s="109"/>
      <c r="D710" s="10"/>
      <c r="E710" s="109"/>
      <c r="F710" s="359"/>
      <c r="G710" s="109"/>
      <c r="H710" s="109"/>
      <c r="I710" s="109"/>
      <c r="J710" s="109"/>
    </row>
    <row r="711" spans="1:10" ht="12.75" customHeight="1">
      <c r="A711" s="236"/>
      <c r="B711" s="109"/>
      <c r="C711" s="109"/>
      <c r="D711" s="10"/>
      <c r="E711" s="109"/>
      <c r="F711" s="359"/>
      <c r="G711" s="109"/>
      <c r="H711" s="109"/>
      <c r="I711" s="109"/>
      <c r="J711" s="109"/>
    </row>
    <row r="712" spans="1:10" ht="12.75" customHeight="1">
      <c r="A712" s="236"/>
      <c r="B712" s="109"/>
      <c r="C712" s="109"/>
      <c r="D712" s="10"/>
      <c r="E712" s="109"/>
      <c r="F712" s="359"/>
      <c r="G712" s="109"/>
      <c r="H712" s="109"/>
      <c r="I712" s="109"/>
      <c r="J712" s="109"/>
    </row>
    <row r="713" spans="1:10" ht="12.75" customHeight="1">
      <c r="A713" s="236"/>
      <c r="B713" s="109"/>
      <c r="C713" s="109"/>
      <c r="D713" s="10"/>
      <c r="E713" s="109"/>
      <c r="F713" s="359"/>
      <c r="G713" s="109"/>
      <c r="H713" s="109"/>
      <c r="I713" s="109"/>
      <c r="J713" s="109"/>
    </row>
    <row r="714" spans="1:10" ht="12.75" customHeight="1">
      <c r="A714" s="236"/>
      <c r="B714" s="109"/>
      <c r="C714" s="109"/>
      <c r="D714" s="10"/>
      <c r="E714" s="109"/>
      <c r="F714" s="359"/>
      <c r="G714" s="109"/>
      <c r="H714" s="109"/>
      <c r="I714" s="109"/>
      <c r="J714" s="109"/>
    </row>
    <row r="715" spans="1:10" ht="12.75" customHeight="1">
      <c r="A715" s="236"/>
      <c r="B715" s="109"/>
      <c r="C715" s="109"/>
      <c r="D715" s="10"/>
      <c r="E715" s="109"/>
      <c r="F715" s="359"/>
      <c r="G715" s="109"/>
      <c r="H715" s="109"/>
      <c r="I715" s="109"/>
      <c r="J715" s="109"/>
    </row>
    <row r="716" spans="1:10" ht="12.75" customHeight="1">
      <c r="A716" s="236"/>
      <c r="B716" s="109"/>
      <c r="C716" s="109"/>
      <c r="D716" s="10"/>
      <c r="E716" s="109"/>
      <c r="F716" s="359"/>
      <c r="G716" s="109"/>
      <c r="H716" s="109"/>
      <c r="I716" s="109"/>
      <c r="J716" s="109"/>
    </row>
    <row r="717" spans="1:10" ht="12.75" customHeight="1">
      <c r="A717" s="236"/>
      <c r="B717" s="109"/>
      <c r="C717" s="109"/>
      <c r="D717" s="10"/>
      <c r="E717" s="109"/>
      <c r="F717" s="359"/>
      <c r="G717" s="109"/>
      <c r="H717" s="109"/>
      <c r="I717" s="109"/>
      <c r="J717" s="109"/>
    </row>
    <row r="718" spans="1:10" ht="12.75" customHeight="1">
      <c r="A718" s="236"/>
      <c r="B718" s="109"/>
      <c r="C718" s="109"/>
      <c r="D718" s="10"/>
      <c r="E718" s="109"/>
      <c r="F718" s="359"/>
      <c r="G718" s="109"/>
      <c r="H718" s="109"/>
      <c r="I718" s="109"/>
      <c r="J718" s="109"/>
    </row>
    <row r="719" spans="1:10" ht="12.75" customHeight="1">
      <c r="A719" s="236"/>
      <c r="B719" s="109"/>
      <c r="C719" s="109"/>
      <c r="D719" s="10"/>
      <c r="E719" s="109"/>
      <c r="F719" s="359"/>
      <c r="G719" s="109"/>
      <c r="H719" s="109"/>
      <c r="I719" s="109"/>
      <c r="J719" s="109"/>
    </row>
    <row r="720" spans="1:10" ht="12.75" customHeight="1">
      <c r="A720" s="236"/>
      <c r="B720" s="109"/>
      <c r="C720" s="109"/>
      <c r="D720" s="10"/>
      <c r="E720" s="109"/>
      <c r="F720" s="359"/>
      <c r="G720" s="109"/>
      <c r="H720" s="109"/>
      <c r="I720" s="109"/>
      <c r="J720" s="109"/>
    </row>
    <row r="721" spans="1:10" ht="12.75" customHeight="1">
      <c r="A721" s="236"/>
      <c r="B721" s="109"/>
      <c r="C721" s="109"/>
      <c r="D721" s="10"/>
      <c r="E721" s="109"/>
      <c r="F721" s="359"/>
      <c r="G721" s="109"/>
      <c r="H721" s="109"/>
      <c r="I721" s="109"/>
      <c r="J721" s="109"/>
    </row>
    <row r="722" spans="1:10" ht="12.75" customHeight="1">
      <c r="A722" s="236"/>
      <c r="B722" s="109"/>
      <c r="C722" s="109"/>
      <c r="D722" s="10"/>
      <c r="E722" s="109"/>
      <c r="F722" s="359"/>
      <c r="G722" s="109"/>
      <c r="H722" s="109"/>
      <c r="I722" s="109"/>
      <c r="J722" s="109"/>
    </row>
    <row r="723" spans="1:10" ht="12.75" customHeight="1">
      <c r="A723" s="236"/>
      <c r="B723" s="109"/>
      <c r="C723" s="109"/>
      <c r="D723" s="10"/>
      <c r="E723" s="109"/>
      <c r="F723" s="359"/>
      <c r="G723" s="109"/>
      <c r="H723" s="109"/>
      <c r="I723" s="109"/>
      <c r="J723" s="109"/>
    </row>
    <row r="724" spans="1:10" ht="12.75" customHeight="1">
      <c r="A724" s="236"/>
      <c r="B724" s="109"/>
      <c r="C724" s="109"/>
      <c r="D724" s="10"/>
      <c r="E724" s="109"/>
      <c r="F724" s="359"/>
      <c r="G724" s="109"/>
      <c r="H724" s="109"/>
      <c r="I724" s="109"/>
      <c r="J724" s="109"/>
    </row>
    <row r="725" spans="1:10" ht="12.75" customHeight="1">
      <c r="A725" s="236"/>
      <c r="B725" s="109"/>
      <c r="C725" s="109"/>
      <c r="D725" s="10"/>
      <c r="E725" s="109"/>
      <c r="F725" s="359"/>
      <c r="G725" s="109"/>
      <c r="H725" s="109"/>
      <c r="I725" s="109"/>
      <c r="J725" s="109"/>
    </row>
    <row r="726" spans="1:10" ht="12.75" customHeight="1">
      <c r="A726" s="236"/>
      <c r="B726" s="109"/>
      <c r="C726" s="109"/>
      <c r="D726" s="10"/>
      <c r="E726" s="109"/>
      <c r="F726" s="359"/>
      <c r="G726" s="109"/>
      <c r="H726" s="109"/>
      <c r="I726" s="109"/>
      <c r="J726" s="109"/>
    </row>
    <row r="727" spans="1:10" ht="12.75" customHeight="1">
      <c r="A727" s="236"/>
      <c r="B727" s="109"/>
      <c r="C727" s="109"/>
      <c r="D727" s="10"/>
      <c r="E727" s="109"/>
      <c r="F727" s="359"/>
      <c r="G727" s="109"/>
      <c r="H727" s="109"/>
      <c r="I727" s="109"/>
      <c r="J727" s="109"/>
    </row>
    <row r="728" spans="1:10" ht="12.75" customHeight="1">
      <c r="A728" s="236"/>
      <c r="B728" s="109"/>
      <c r="C728" s="109"/>
      <c r="D728" s="10"/>
      <c r="E728" s="109"/>
      <c r="F728" s="359"/>
      <c r="G728" s="109"/>
      <c r="H728" s="109"/>
      <c r="I728" s="109"/>
      <c r="J728" s="109"/>
    </row>
    <row r="729" spans="1:10" ht="12.75" customHeight="1">
      <c r="A729" s="236"/>
      <c r="B729" s="109"/>
      <c r="C729" s="109"/>
      <c r="D729" s="10"/>
      <c r="E729" s="109"/>
      <c r="F729" s="359"/>
      <c r="G729" s="109"/>
      <c r="H729" s="109"/>
      <c r="I729" s="109"/>
      <c r="J729" s="109"/>
    </row>
    <row r="730" spans="1:10" ht="12.75" customHeight="1">
      <c r="A730" s="236"/>
      <c r="B730" s="109"/>
      <c r="C730" s="109"/>
      <c r="D730" s="10"/>
      <c r="E730" s="109"/>
      <c r="F730" s="359"/>
      <c r="G730" s="109"/>
      <c r="H730" s="109"/>
      <c r="I730" s="109"/>
      <c r="J730" s="109"/>
    </row>
    <row r="731" spans="1:10" ht="12.75" customHeight="1">
      <c r="A731" s="236"/>
      <c r="B731" s="109"/>
      <c r="C731" s="109"/>
      <c r="D731" s="10"/>
      <c r="E731" s="109"/>
      <c r="F731" s="359"/>
      <c r="G731" s="109"/>
      <c r="H731" s="109"/>
      <c r="I731" s="109"/>
      <c r="J731" s="109"/>
    </row>
    <row r="732" spans="1:10" ht="12.75" customHeight="1">
      <c r="A732" s="236"/>
      <c r="B732" s="109"/>
      <c r="C732" s="109"/>
      <c r="D732" s="10"/>
      <c r="E732" s="109"/>
      <c r="F732" s="359"/>
      <c r="G732" s="109"/>
      <c r="H732" s="109"/>
      <c r="I732" s="109"/>
      <c r="J732" s="109"/>
    </row>
    <row r="733" spans="1:10" ht="12.75" customHeight="1">
      <c r="A733" s="236"/>
      <c r="B733" s="109"/>
      <c r="C733" s="109"/>
      <c r="D733" s="10"/>
      <c r="E733" s="109"/>
      <c r="F733" s="359"/>
      <c r="G733" s="109"/>
      <c r="H733" s="109"/>
      <c r="I733" s="109"/>
      <c r="J733" s="109"/>
    </row>
    <row r="734" spans="1:10" ht="12.75" customHeight="1">
      <c r="A734" s="236"/>
      <c r="B734" s="109"/>
      <c r="C734" s="109"/>
      <c r="D734" s="10"/>
      <c r="E734" s="109"/>
      <c r="F734" s="359"/>
      <c r="G734" s="109"/>
      <c r="H734" s="109"/>
      <c r="I734" s="109"/>
      <c r="J734" s="109"/>
    </row>
    <row r="735" spans="1:10" ht="12.75" customHeight="1">
      <c r="A735" s="236"/>
      <c r="B735" s="109"/>
      <c r="C735" s="109"/>
      <c r="D735" s="10"/>
      <c r="E735" s="109"/>
      <c r="F735" s="359"/>
      <c r="G735" s="109"/>
      <c r="H735" s="109"/>
      <c r="I735" s="109"/>
      <c r="J735" s="109"/>
    </row>
    <row r="736" spans="1:10" ht="12.75" customHeight="1">
      <c r="A736" s="236"/>
      <c r="B736" s="109"/>
      <c r="C736" s="109"/>
      <c r="D736" s="10"/>
      <c r="E736" s="109"/>
      <c r="F736" s="359"/>
      <c r="G736" s="109"/>
      <c r="H736" s="109"/>
      <c r="I736" s="109"/>
      <c r="J736" s="109"/>
    </row>
    <row r="737" spans="1:10" ht="12.75" customHeight="1">
      <c r="A737" s="236"/>
      <c r="B737" s="109"/>
      <c r="C737" s="109"/>
      <c r="D737" s="10"/>
      <c r="E737" s="109"/>
      <c r="F737" s="359"/>
      <c r="G737" s="109"/>
      <c r="H737" s="109"/>
      <c r="I737" s="109"/>
      <c r="J737" s="109"/>
    </row>
    <row r="738" spans="1:10" ht="12.75" customHeight="1">
      <c r="A738" s="236"/>
      <c r="B738" s="109"/>
      <c r="C738" s="109"/>
      <c r="D738" s="10"/>
      <c r="E738" s="109"/>
      <c r="F738" s="359"/>
      <c r="G738" s="109"/>
      <c r="H738" s="109"/>
      <c r="I738" s="109"/>
      <c r="J738" s="109"/>
    </row>
    <row r="739" spans="1:10" ht="12.75" customHeight="1">
      <c r="A739" s="236"/>
      <c r="B739" s="109"/>
      <c r="C739" s="109"/>
      <c r="D739" s="10"/>
      <c r="E739" s="109"/>
      <c r="F739" s="359"/>
      <c r="G739" s="109"/>
      <c r="H739" s="109"/>
      <c r="I739" s="109"/>
      <c r="J739" s="109"/>
    </row>
    <row r="740" spans="1:10" ht="12.75" customHeight="1">
      <c r="A740" s="236"/>
      <c r="B740" s="109"/>
      <c r="C740" s="109"/>
      <c r="D740" s="10"/>
      <c r="E740" s="109"/>
      <c r="F740" s="359"/>
      <c r="G740" s="109"/>
      <c r="H740" s="109"/>
      <c r="I740" s="109"/>
      <c r="J740" s="109"/>
    </row>
    <row r="741" spans="1:10" ht="12.75" customHeight="1">
      <c r="A741" s="236"/>
      <c r="B741" s="109"/>
      <c r="C741" s="109"/>
      <c r="D741" s="10"/>
      <c r="E741" s="109"/>
      <c r="F741" s="359"/>
      <c r="G741" s="109"/>
      <c r="H741" s="109"/>
      <c r="I741" s="109"/>
      <c r="J741" s="109"/>
    </row>
    <row r="742" spans="1:10" ht="12.75" customHeight="1">
      <c r="A742" s="236"/>
      <c r="B742" s="109"/>
      <c r="C742" s="109"/>
      <c r="D742" s="10"/>
      <c r="E742" s="109"/>
      <c r="F742" s="359"/>
      <c r="G742" s="109"/>
      <c r="H742" s="109"/>
      <c r="I742" s="109"/>
      <c r="J742" s="109"/>
    </row>
    <row r="743" spans="1:10" ht="12.75" customHeight="1">
      <c r="A743" s="236"/>
      <c r="B743" s="109"/>
      <c r="C743" s="109"/>
      <c r="D743" s="10"/>
      <c r="E743" s="109"/>
      <c r="F743" s="359"/>
      <c r="G743" s="109"/>
      <c r="H743" s="109"/>
      <c r="I743" s="109"/>
      <c r="J743" s="109"/>
    </row>
    <row r="744" spans="1:10" ht="12.75" customHeight="1">
      <c r="A744" s="236"/>
      <c r="B744" s="109"/>
      <c r="C744" s="109"/>
      <c r="D744" s="10"/>
      <c r="E744" s="109"/>
      <c r="F744" s="359"/>
      <c r="G744" s="109"/>
      <c r="H744" s="109"/>
      <c r="I744" s="109"/>
      <c r="J744" s="109"/>
    </row>
    <row r="745" spans="1:10" ht="12.75" customHeight="1">
      <c r="A745" s="236"/>
      <c r="B745" s="109"/>
      <c r="C745" s="109"/>
      <c r="D745" s="10"/>
      <c r="E745" s="109"/>
      <c r="F745" s="359"/>
      <c r="G745" s="109"/>
      <c r="H745" s="109"/>
      <c r="I745" s="109"/>
      <c r="J745" s="109"/>
    </row>
    <row r="746" spans="1:10" ht="12.75" customHeight="1">
      <c r="A746" s="236"/>
      <c r="B746" s="109"/>
      <c r="C746" s="109"/>
      <c r="D746" s="10"/>
      <c r="E746" s="109"/>
      <c r="F746" s="359"/>
      <c r="G746" s="109"/>
      <c r="H746" s="109"/>
      <c r="I746" s="109"/>
      <c r="J746" s="109"/>
    </row>
    <row r="747" spans="1:10" ht="12.75" customHeight="1">
      <c r="A747" s="236"/>
      <c r="B747" s="109"/>
      <c r="C747" s="109"/>
      <c r="D747" s="10"/>
      <c r="E747" s="109"/>
      <c r="F747" s="359"/>
      <c r="G747" s="109"/>
      <c r="H747" s="109"/>
      <c r="I747" s="109"/>
      <c r="J747" s="109"/>
    </row>
    <row r="748" spans="1:10" ht="12.75" customHeight="1">
      <c r="A748" s="236"/>
      <c r="B748" s="109"/>
      <c r="C748" s="109"/>
      <c r="D748" s="10"/>
      <c r="E748" s="109"/>
      <c r="F748" s="359"/>
      <c r="G748" s="109"/>
      <c r="H748" s="109"/>
      <c r="I748" s="109"/>
      <c r="J748" s="109"/>
    </row>
    <row r="749" spans="1:10" ht="12.75" customHeight="1">
      <c r="A749" s="236"/>
      <c r="B749" s="109"/>
      <c r="C749" s="109"/>
      <c r="D749" s="10"/>
      <c r="E749" s="109"/>
      <c r="F749" s="359"/>
      <c r="G749" s="109"/>
      <c r="H749" s="109"/>
      <c r="I749" s="109"/>
      <c r="J749" s="109"/>
    </row>
    <row r="750" spans="1:10" ht="12.75" customHeight="1">
      <c r="A750" s="236"/>
      <c r="B750" s="109"/>
      <c r="C750" s="109"/>
      <c r="D750" s="10"/>
      <c r="E750" s="109"/>
      <c r="F750" s="359"/>
      <c r="G750" s="109"/>
      <c r="H750" s="109"/>
      <c r="I750" s="109"/>
      <c r="J750" s="109"/>
    </row>
    <row r="751" spans="1:10" ht="12.75" customHeight="1">
      <c r="A751" s="236"/>
      <c r="B751" s="109"/>
      <c r="C751" s="109"/>
      <c r="D751" s="10"/>
      <c r="E751" s="109"/>
      <c r="F751" s="359"/>
      <c r="G751" s="109"/>
      <c r="H751" s="109"/>
      <c r="I751" s="109"/>
      <c r="J751" s="109"/>
    </row>
    <row r="752" spans="1:10" ht="12.75" customHeight="1">
      <c r="A752" s="236"/>
      <c r="B752" s="109"/>
      <c r="C752" s="109"/>
      <c r="D752" s="10"/>
      <c r="E752" s="109"/>
      <c r="F752" s="359"/>
      <c r="G752" s="109"/>
      <c r="H752" s="109"/>
      <c r="I752" s="109"/>
      <c r="J752" s="109"/>
    </row>
    <row r="753" spans="1:10" ht="12.75" customHeight="1">
      <c r="A753" s="236"/>
      <c r="B753" s="109"/>
      <c r="C753" s="109"/>
      <c r="D753" s="10"/>
      <c r="E753" s="109"/>
      <c r="F753" s="359"/>
      <c r="G753" s="109"/>
      <c r="H753" s="109"/>
      <c r="I753" s="109"/>
      <c r="J753" s="109"/>
    </row>
    <row r="754" spans="1:10" ht="12.75" customHeight="1">
      <c r="A754" s="236"/>
      <c r="B754" s="109"/>
      <c r="C754" s="109"/>
      <c r="D754" s="10"/>
      <c r="E754" s="109"/>
      <c r="F754" s="359"/>
      <c r="G754" s="109"/>
      <c r="H754" s="109"/>
      <c r="I754" s="109"/>
      <c r="J754" s="109"/>
    </row>
    <row r="755" spans="1:10" ht="12.75" customHeight="1">
      <c r="A755" s="236"/>
      <c r="B755" s="109"/>
      <c r="C755" s="109"/>
      <c r="D755" s="10"/>
      <c r="E755" s="109"/>
      <c r="F755" s="359"/>
      <c r="G755" s="109"/>
      <c r="H755" s="109"/>
      <c r="I755" s="109"/>
      <c r="J755" s="109"/>
    </row>
    <row r="756" spans="1:10" ht="12.75" customHeight="1">
      <c r="A756" s="236"/>
      <c r="B756" s="109"/>
      <c r="C756" s="109"/>
      <c r="D756" s="10"/>
      <c r="E756" s="109"/>
      <c r="F756" s="359"/>
      <c r="G756" s="109"/>
      <c r="H756" s="109"/>
      <c r="I756" s="109"/>
      <c r="J756" s="109"/>
    </row>
    <row r="757" spans="1:10" ht="12.75" customHeight="1">
      <c r="A757" s="236"/>
      <c r="B757" s="109"/>
      <c r="C757" s="109"/>
      <c r="D757" s="10"/>
      <c r="E757" s="109"/>
      <c r="F757" s="359"/>
      <c r="G757" s="109"/>
      <c r="H757" s="109"/>
      <c r="I757" s="109"/>
      <c r="J757" s="109"/>
    </row>
    <row r="758" spans="1:10" ht="12.75" customHeight="1">
      <c r="A758" s="236"/>
      <c r="B758" s="109"/>
      <c r="C758" s="109"/>
      <c r="D758" s="10"/>
      <c r="E758" s="109"/>
      <c r="F758" s="359"/>
      <c r="G758" s="109"/>
      <c r="H758" s="109"/>
      <c r="I758" s="109"/>
      <c r="J758" s="109"/>
    </row>
    <row r="759" spans="1:10" ht="12.75" customHeight="1">
      <c r="A759" s="236"/>
      <c r="B759" s="109"/>
      <c r="C759" s="109"/>
      <c r="D759" s="10"/>
      <c r="E759" s="109"/>
      <c r="F759" s="359"/>
      <c r="G759" s="109"/>
      <c r="H759" s="109"/>
      <c r="I759" s="109"/>
      <c r="J759" s="109"/>
    </row>
    <row r="760" spans="1:10" ht="12.75" customHeight="1">
      <c r="A760" s="236"/>
      <c r="B760" s="109"/>
      <c r="C760" s="109"/>
      <c r="D760" s="10"/>
      <c r="E760" s="109"/>
      <c r="F760" s="359"/>
      <c r="G760" s="109"/>
      <c r="H760" s="109"/>
      <c r="I760" s="109"/>
      <c r="J760" s="109"/>
    </row>
    <row r="761" spans="1:10" ht="12.75" customHeight="1">
      <c r="A761" s="236"/>
      <c r="B761" s="109"/>
      <c r="C761" s="109"/>
      <c r="D761" s="10"/>
      <c r="E761" s="109"/>
      <c r="F761" s="359"/>
      <c r="G761" s="109"/>
      <c r="H761" s="109"/>
      <c r="I761" s="109"/>
      <c r="J761" s="109"/>
    </row>
    <row r="762" spans="1:10" ht="12.75" customHeight="1">
      <c r="A762" s="236"/>
      <c r="B762" s="109"/>
      <c r="C762" s="109"/>
      <c r="D762" s="10"/>
      <c r="E762" s="109"/>
      <c r="F762" s="359"/>
      <c r="G762" s="109"/>
      <c r="H762" s="109"/>
      <c r="I762" s="109"/>
      <c r="J762" s="109"/>
    </row>
    <row r="763" spans="1:10" ht="12.75" customHeight="1">
      <c r="A763" s="236"/>
      <c r="B763" s="109"/>
      <c r="C763" s="109"/>
      <c r="D763" s="10"/>
      <c r="E763" s="109"/>
      <c r="F763" s="359"/>
      <c r="G763" s="109"/>
      <c r="H763" s="109"/>
      <c r="I763" s="109"/>
      <c r="J763" s="109"/>
    </row>
    <row r="764" spans="1:10" ht="12.75" customHeight="1">
      <c r="A764" s="236"/>
      <c r="B764" s="109"/>
      <c r="C764" s="109"/>
      <c r="D764" s="10"/>
      <c r="E764" s="109"/>
      <c r="F764" s="359"/>
      <c r="G764" s="109"/>
      <c r="H764" s="109"/>
      <c r="I764" s="109"/>
      <c r="J764" s="109"/>
    </row>
    <row r="765" spans="1:10" ht="12.75" customHeight="1">
      <c r="A765" s="236"/>
      <c r="B765" s="109"/>
      <c r="C765" s="109"/>
      <c r="D765" s="10"/>
      <c r="E765" s="109"/>
      <c r="F765" s="359"/>
      <c r="G765" s="109"/>
      <c r="H765" s="109"/>
      <c r="I765" s="109"/>
      <c r="J765" s="109"/>
    </row>
    <row r="766" spans="1:10" ht="12.75" customHeight="1">
      <c r="A766" s="236"/>
      <c r="B766" s="109"/>
      <c r="C766" s="109"/>
      <c r="D766" s="10"/>
      <c r="E766" s="109"/>
      <c r="F766" s="359"/>
      <c r="G766" s="109"/>
      <c r="H766" s="109"/>
      <c r="I766" s="109"/>
      <c r="J766" s="109"/>
    </row>
    <row r="767" spans="1:10" ht="12.75" customHeight="1">
      <c r="A767" s="236"/>
      <c r="B767" s="109"/>
      <c r="C767" s="109"/>
      <c r="D767" s="10"/>
      <c r="E767" s="109"/>
      <c r="F767" s="359"/>
      <c r="G767" s="109"/>
      <c r="H767" s="109"/>
      <c r="I767" s="109"/>
      <c r="J767" s="109"/>
    </row>
    <row r="768" spans="1:10" ht="12.75" customHeight="1">
      <c r="A768" s="236"/>
      <c r="B768" s="109"/>
      <c r="C768" s="109"/>
      <c r="D768" s="10"/>
      <c r="E768" s="109"/>
      <c r="F768" s="359"/>
      <c r="G768" s="109"/>
      <c r="H768" s="109"/>
      <c r="I768" s="109"/>
      <c r="J768" s="109"/>
    </row>
    <row r="769" spans="1:10" ht="12.75" customHeight="1">
      <c r="A769" s="236"/>
      <c r="B769" s="109"/>
      <c r="C769" s="109"/>
      <c r="D769" s="10"/>
      <c r="E769" s="109"/>
      <c r="F769" s="359"/>
      <c r="G769" s="109"/>
      <c r="H769" s="109"/>
      <c r="I769" s="109"/>
      <c r="J769" s="109"/>
    </row>
    <row r="770" spans="1:10" ht="12.75" customHeight="1">
      <c r="A770" s="236"/>
      <c r="B770" s="109"/>
      <c r="C770" s="109"/>
      <c r="D770" s="10"/>
      <c r="E770" s="109"/>
      <c r="F770" s="359"/>
      <c r="G770" s="109"/>
      <c r="H770" s="109"/>
      <c r="I770" s="109"/>
      <c r="J770" s="109"/>
    </row>
    <row r="771" spans="1:10" ht="12.75" customHeight="1">
      <c r="A771" s="236"/>
      <c r="B771" s="109"/>
      <c r="C771" s="109"/>
      <c r="D771" s="10"/>
      <c r="E771" s="109"/>
      <c r="F771" s="359"/>
      <c r="G771" s="109"/>
      <c r="H771" s="109"/>
      <c r="I771" s="109"/>
      <c r="J771" s="109"/>
    </row>
    <row r="772" spans="1:10" ht="12.75" customHeight="1">
      <c r="A772" s="236"/>
      <c r="B772" s="109"/>
      <c r="C772" s="109"/>
      <c r="D772" s="10"/>
      <c r="E772" s="109"/>
      <c r="F772" s="359"/>
      <c r="G772" s="109"/>
      <c r="H772" s="109"/>
      <c r="I772" s="109"/>
      <c r="J772" s="109"/>
    </row>
    <row r="773" spans="1:10" ht="12.75" customHeight="1">
      <c r="A773" s="236"/>
      <c r="B773" s="109"/>
      <c r="C773" s="109"/>
      <c r="D773" s="10"/>
      <c r="E773" s="109"/>
      <c r="F773" s="359"/>
      <c r="G773" s="109"/>
      <c r="H773" s="109"/>
      <c r="I773" s="109"/>
      <c r="J773" s="109"/>
    </row>
    <row r="774" spans="1:10" ht="12.75" customHeight="1">
      <c r="A774" s="236"/>
      <c r="B774" s="109"/>
      <c r="C774" s="109"/>
      <c r="D774" s="10"/>
      <c r="E774" s="109"/>
      <c r="F774" s="359"/>
      <c r="G774" s="109"/>
      <c r="H774" s="109"/>
      <c r="I774" s="109"/>
      <c r="J774" s="109"/>
    </row>
    <row r="775" spans="1:10" ht="12.75" customHeight="1">
      <c r="A775" s="236"/>
      <c r="B775" s="109"/>
      <c r="C775" s="109"/>
      <c r="D775" s="10"/>
      <c r="E775" s="109"/>
      <c r="F775" s="359"/>
      <c r="G775" s="109"/>
      <c r="H775" s="109"/>
      <c r="I775" s="109"/>
      <c r="J775" s="109"/>
    </row>
    <row r="776" spans="1:10" ht="12.75" customHeight="1">
      <c r="A776" s="236"/>
      <c r="B776" s="109"/>
      <c r="C776" s="109"/>
      <c r="D776" s="10"/>
      <c r="E776" s="109"/>
      <c r="F776" s="359"/>
      <c r="G776" s="109"/>
      <c r="H776" s="109"/>
      <c r="I776" s="109"/>
      <c r="J776" s="109"/>
    </row>
    <row r="777" spans="1:10" ht="12.75" customHeight="1">
      <c r="A777" s="236"/>
      <c r="B777" s="109"/>
      <c r="C777" s="109"/>
      <c r="D777" s="10"/>
      <c r="E777" s="109"/>
      <c r="F777" s="359"/>
      <c r="G777" s="109"/>
      <c r="H777" s="109"/>
      <c r="I777" s="109"/>
      <c r="J777" s="109"/>
    </row>
    <row r="778" spans="1:10" ht="12.75" customHeight="1">
      <c r="A778" s="236"/>
      <c r="B778" s="109"/>
      <c r="C778" s="109"/>
      <c r="D778" s="10"/>
      <c r="E778" s="109"/>
      <c r="F778" s="359"/>
      <c r="G778" s="109"/>
      <c r="H778" s="109"/>
      <c r="I778" s="109"/>
      <c r="J778" s="109"/>
    </row>
    <row r="779" spans="1:10" ht="12.75" customHeight="1">
      <c r="A779" s="236"/>
      <c r="B779" s="109"/>
      <c r="C779" s="109"/>
      <c r="D779" s="10"/>
      <c r="E779" s="109"/>
      <c r="F779" s="359"/>
      <c r="G779" s="109"/>
      <c r="H779" s="109"/>
      <c r="I779" s="109"/>
      <c r="J779" s="109"/>
    </row>
    <row r="780" spans="1:10" ht="12.75" customHeight="1">
      <c r="A780" s="236"/>
      <c r="B780" s="109"/>
      <c r="C780" s="109"/>
      <c r="D780" s="10"/>
      <c r="E780" s="109"/>
      <c r="F780" s="359"/>
      <c r="G780" s="109"/>
      <c r="H780" s="109"/>
      <c r="I780" s="109"/>
      <c r="J780" s="109"/>
    </row>
    <row r="781" spans="1:10" ht="12.75" customHeight="1">
      <c r="A781" s="236"/>
      <c r="B781" s="109"/>
      <c r="C781" s="109"/>
      <c r="D781" s="10"/>
      <c r="E781" s="109"/>
      <c r="F781" s="359"/>
      <c r="G781" s="109"/>
      <c r="H781" s="109"/>
      <c r="I781" s="109"/>
      <c r="J781" s="109"/>
    </row>
    <row r="782" spans="1:10" ht="12.75" customHeight="1">
      <c r="A782" s="236"/>
      <c r="B782" s="109"/>
      <c r="C782" s="109"/>
      <c r="D782" s="10"/>
      <c r="E782" s="109"/>
      <c r="F782" s="359"/>
      <c r="G782" s="109"/>
      <c r="H782" s="109"/>
      <c r="I782" s="109"/>
      <c r="J782" s="109"/>
    </row>
    <row r="783" spans="1:10" ht="12.75" customHeight="1">
      <c r="A783" s="236"/>
      <c r="B783" s="109"/>
      <c r="C783" s="109"/>
      <c r="D783" s="10"/>
      <c r="E783" s="109"/>
      <c r="F783" s="359"/>
      <c r="G783" s="109"/>
      <c r="H783" s="109"/>
      <c r="I783" s="109"/>
      <c r="J783" s="109"/>
    </row>
    <row r="784" spans="1:10" ht="12.75" customHeight="1">
      <c r="A784" s="236"/>
      <c r="B784" s="109"/>
      <c r="C784" s="109"/>
      <c r="D784" s="10"/>
      <c r="E784" s="109"/>
      <c r="F784" s="359"/>
      <c r="G784" s="109"/>
      <c r="H784" s="109"/>
      <c r="I784" s="109"/>
      <c r="J784" s="109"/>
    </row>
    <row r="785" spans="1:10" ht="12.75" customHeight="1">
      <c r="A785" s="236"/>
      <c r="B785" s="109"/>
      <c r="C785" s="109"/>
      <c r="D785" s="10"/>
      <c r="E785" s="109"/>
      <c r="F785" s="359"/>
      <c r="G785" s="109"/>
      <c r="H785" s="109"/>
      <c r="I785" s="109"/>
      <c r="J785" s="109"/>
    </row>
    <row r="786" spans="1:10" ht="12.75" customHeight="1">
      <c r="A786" s="236"/>
      <c r="B786" s="109"/>
      <c r="C786" s="109"/>
      <c r="D786" s="10"/>
      <c r="E786" s="109"/>
      <c r="F786" s="359"/>
      <c r="G786" s="109"/>
      <c r="H786" s="109"/>
      <c r="I786" s="109"/>
      <c r="J786" s="109"/>
    </row>
    <row r="787" spans="1:10" ht="12.75" customHeight="1">
      <c r="A787" s="236"/>
      <c r="B787" s="109"/>
      <c r="C787" s="109"/>
      <c r="D787" s="10"/>
      <c r="E787" s="109"/>
      <c r="F787" s="359"/>
      <c r="G787" s="109"/>
      <c r="H787" s="109"/>
      <c r="I787" s="109"/>
      <c r="J787" s="109"/>
    </row>
    <row r="788" spans="1:10" ht="12.75" customHeight="1">
      <c r="A788" s="236"/>
      <c r="B788" s="109"/>
      <c r="C788" s="109"/>
      <c r="D788" s="10"/>
      <c r="E788" s="109"/>
      <c r="F788" s="359"/>
      <c r="G788" s="109"/>
      <c r="H788" s="109"/>
      <c r="I788" s="109"/>
      <c r="J788" s="109"/>
    </row>
    <row r="789" spans="1:10" ht="12.75" customHeight="1">
      <c r="A789" s="236"/>
      <c r="B789" s="109"/>
      <c r="C789" s="109"/>
      <c r="D789" s="10"/>
      <c r="E789" s="109"/>
      <c r="F789" s="359"/>
      <c r="G789" s="109"/>
      <c r="H789" s="109"/>
      <c r="I789" s="109"/>
      <c r="J789" s="109"/>
    </row>
    <row r="790" spans="1:10" ht="12.75" customHeight="1">
      <c r="A790" s="236"/>
      <c r="B790" s="109"/>
      <c r="C790" s="109"/>
      <c r="D790" s="10"/>
      <c r="E790" s="109"/>
      <c r="F790" s="359"/>
      <c r="G790" s="109"/>
      <c r="H790" s="109"/>
      <c r="I790" s="109"/>
      <c r="J790" s="109"/>
    </row>
    <row r="791" spans="1:10" ht="12.75" customHeight="1">
      <c r="A791" s="236"/>
      <c r="B791" s="109"/>
      <c r="C791" s="109"/>
      <c r="D791" s="10"/>
      <c r="E791" s="109"/>
      <c r="F791" s="359"/>
      <c r="G791" s="109"/>
      <c r="H791" s="109"/>
      <c r="I791" s="109"/>
      <c r="J791" s="109"/>
    </row>
    <row r="792" spans="1:10" ht="12.75" customHeight="1">
      <c r="A792" s="236"/>
      <c r="B792" s="109"/>
      <c r="C792" s="109"/>
      <c r="D792" s="10"/>
      <c r="E792" s="109"/>
      <c r="F792" s="359"/>
      <c r="G792" s="109"/>
      <c r="H792" s="109"/>
      <c r="I792" s="109"/>
      <c r="J792" s="109"/>
    </row>
    <row r="793" spans="1:10" ht="12.75" customHeight="1">
      <c r="A793" s="236"/>
      <c r="B793" s="109"/>
      <c r="C793" s="109"/>
      <c r="D793" s="10"/>
      <c r="E793" s="109"/>
      <c r="F793" s="359"/>
      <c r="G793" s="109"/>
      <c r="H793" s="109"/>
      <c r="I793" s="109"/>
      <c r="J793" s="109"/>
    </row>
    <row r="794" spans="1:10" ht="12.75" customHeight="1">
      <c r="A794" s="236"/>
      <c r="B794" s="109"/>
      <c r="C794" s="109"/>
      <c r="D794" s="10"/>
      <c r="E794" s="109"/>
      <c r="F794" s="359"/>
      <c r="G794" s="109"/>
      <c r="H794" s="109"/>
      <c r="I794" s="109"/>
      <c r="J794" s="109"/>
    </row>
    <row r="795" spans="1:10" ht="12.75" customHeight="1">
      <c r="A795" s="236"/>
      <c r="B795" s="109"/>
      <c r="C795" s="109"/>
      <c r="D795" s="10"/>
      <c r="E795" s="109"/>
      <c r="F795" s="359"/>
      <c r="G795" s="109"/>
      <c r="H795" s="109"/>
      <c r="I795" s="109"/>
      <c r="J795" s="109"/>
    </row>
    <row r="796" spans="1:10" ht="12.75" customHeight="1">
      <c r="A796" s="236"/>
      <c r="B796" s="109"/>
      <c r="C796" s="109"/>
      <c r="D796" s="10"/>
      <c r="E796" s="109"/>
      <c r="F796" s="359"/>
      <c r="G796" s="109"/>
      <c r="H796" s="109"/>
      <c r="I796" s="109"/>
      <c r="J796" s="109"/>
    </row>
    <row r="797" spans="1:10" ht="12.75" customHeight="1">
      <c r="A797" s="236"/>
      <c r="B797" s="109"/>
      <c r="C797" s="109"/>
      <c r="D797" s="10"/>
      <c r="E797" s="109"/>
      <c r="F797" s="359"/>
      <c r="G797" s="109"/>
      <c r="H797" s="109"/>
      <c r="I797" s="109"/>
      <c r="J797" s="109"/>
    </row>
    <row r="798" spans="1:10" ht="12.75" customHeight="1">
      <c r="A798" s="236"/>
      <c r="B798" s="109"/>
      <c r="C798" s="109"/>
      <c r="D798" s="10"/>
      <c r="E798" s="109"/>
      <c r="F798" s="359"/>
      <c r="G798" s="109"/>
      <c r="H798" s="109"/>
      <c r="I798" s="109"/>
      <c r="J798" s="109"/>
    </row>
    <row r="799" spans="1:10" ht="12.75" customHeight="1">
      <c r="A799" s="236"/>
      <c r="B799" s="109"/>
      <c r="C799" s="109"/>
      <c r="D799" s="10"/>
      <c r="E799" s="109"/>
      <c r="F799" s="359"/>
      <c r="G799" s="109"/>
      <c r="H799" s="109"/>
      <c r="I799" s="109"/>
      <c r="J799" s="109"/>
    </row>
    <row r="800" spans="1:10" ht="12.75" customHeight="1">
      <c r="A800" s="236"/>
      <c r="B800" s="109"/>
      <c r="C800" s="109"/>
      <c r="D800" s="10"/>
      <c r="E800" s="109"/>
      <c r="F800" s="359"/>
      <c r="G800" s="109"/>
      <c r="H800" s="109"/>
      <c r="I800" s="109"/>
      <c r="J800" s="109"/>
    </row>
    <row r="801" spans="1:10" ht="12.75" customHeight="1">
      <c r="A801" s="236"/>
      <c r="B801" s="109"/>
      <c r="C801" s="109"/>
      <c r="D801" s="10"/>
      <c r="E801" s="109"/>
      <c r="F801" s="359"/>
      <c r="G801" s="109"/>
      <c r="H801" s="109"/>
      <c r="I801" s="109"/>
      <c r="J801" s="109"/>
    </row>
    <row r="802" spans="1:10" ht="12.75" customHeight="1">
      <c r="A802" s="236"/>
      <c r="B802" s="109"/>
      <c r="C802" s="109"/>
      <c r="D802" s="10"/>
      <c r="E802" s="109"/>
      <c r="F802" s="359"/>
      <c r="G802" s="109"/>
      <c r="H802" s="109"/>
      <c r="I802" s="109"/>
      <c r="J802" s="109"/>
    </row>
    <row r="803" spans="1:10" ht="12.75" customHeight="1">
      <c r="A803" s="236"/>
      <c r="B803" s="109"/>
      <c r="C803" s="109"/>
      <c r="D803" s="10"/>
      <c r="E803" s="109"/>
      <c r="F803" s="359"/>
      <c r="G803" s="109"/>
      <c r="H803" s="109"/>
      <c r="I803" s="109"/>
      <c r="J803" s="109"/>
    </row>
    <row r="804" spans="1:10" ht="12.75" customHeight="1">
      <c r="A804" s="236"/>
      <c r="B804" s="109"/>
      <c r="C804" s="109"/>
      <c r="D804" s="10"/>
      <c r="E804" s="109"/>
      <c r="F804" s="359"/>
      <c r="G804" s="109"/>
      <c r="H804" s="109"/>
      <c r="I804" s="109"/>
      <c r="J804" s="109"/>
    </row>
    <row r="805" spans="1:10" ht="12.75" customHeight="1">
      <c r="A805" s="236"/>
      <c r="B805" s="109"/>
      <c r="C805" s="109"/>
      <c r="D805" s="10"/>
      <c r="E805" s="109"/>
      <c r="F805" s="359"/>
      <c r="G805" s="109"/>
      <c r="H805" s="109"/>
      <c r="I805" s="109"/>
      <c r="J805" s="109"/>
    </row>
    <row r="806" spans="1:10" ht="12.75" customHeight="1">
      <c r="A806" s="236"/>
      <c r="B806" s="109"/>
      <c r="C806" s="109"/>
      <c r="D806" s="10"/>
      <c r="E806" s="109"/>
      <c r="F806" s="359"/>
      <c r="G806" s="109"/>
      <c r="H806" s="109"/>
      <c r="I806" s="109"/>
      <c r="J806" s="109"/>
    </row>
    <row r="807" spans="1:10" ht="12.75" customHeight="1">
      <c r="A807" s="236"/>
      <c r="B807" s="109"/>
      <c r="C807" s="109"/>
      <c r="D807" s="10"/>
      <c r="E807" s="109"/>
      <c r="F807" s="359"/>
      <c r="G807" s="109"/>
      <c r="H807" s="109"/>
      <c r="I807" s="109"/>
      <c r="J807" s="109"/>
    </row>
    <row r="808" spans="1:10" ht="12.75" customHeight="1">
      <c r="A808" s="236"/>
      <c r="B808" s="109"/>
      <c r="C808" s="109"/>
      <c r="D808" s="10"/>
      <c r="E808" s="109"/>
      <c r="F808" s="359"/>
      <c r="G808" s="109"/>
      <c r="H808" s="109"/>
      <c r="I808" s="109"/>
      <c r="J808" s="109"/>
    </row>
    <row r="809" spans="1:10" ht="12.75" customHeight="1">
      <c r="A809" s="236"/>
      <c r="B809" s="109"/>
      <c r="C809" s="109"/>
      <c r="D809" s="10"/>
      <c r="E809" s="109"/>
      <c r="F809" s="359"/>
      <c r="G809" s="109"/>
      <c r="H809" s="109"/>
      <c r="I809" s="109"/>
      <c r="J809" s="109"/>
    </row>
    <row r="810" spans="1:10" ht="12.75" customHeight="1">
      <c r="A810" s="236"/>
      <c r="B810" s="109"/>
      <c r="C810" s="109"/>
      <c r="D810" s="10"/>
      <c r="E810" s="109"/>
      <c r="F810" s="359"/>
      <c r="G810" s="109"/>
      <c r="H810" s="109"/>
      <c r="I810" s="109"/>
      <c r="J810" s="109"/>
    </row>
    <row r="811" spans="1:10" ht="12.75" customHeight="1">
      <c r="A811" s="236"/>
      <c r="B811" s="109"/>
      <c r="C811" s="109"/>
      <c r="D811" s="10"/>
      <c r="E811" s="109"/>
      <c r="F811" s="359"/>
      <c r="G811" s="109"/>
      <c r="H811" s="109"/>
      <c r="I811" s="109"/>
      <c r="J811" s="109"/>
    </row>
    <row r="812" spans="1:10" ht="12.75" customHeight="1">
      <c r="A812" s="236"/>
      <c r="B812" s="109"/>
      <c r="C812" s="109"/>
      <c r="D812" s="10"/>
      <c r="E812" s="109"/>
      <c r="F812" s="359"/>
      <c r="G812" s="109"/>
      <c r="H812" s="109"/>
      <c r="I812" s="109"/>
      <c r="J812" s="109"/>
    </row>
    <row r="813" spans="1:10" ht="12.75" customHeight="1">
      <c r="A813" s="236"/>
      <c r="B813" s="109"/>
      <c r="C813" s="109"/>
      <c r="D813" s="10"/>
      <c r="E813" s="109"/>
      <c r="F813" s="359"/>
      <c r="G813" s="109"/>
      <c r="H813" s="109"/>
      <c r="I813" s="109"/>
      <c r="J813" s="109"/>
    </row>
    <row r="814" spans="1:10" ht="12.75" customHeight="1">
      <c r="A814" s="236"/>
      <c r="B814" s="109"/>
      <c r="C814" s="109"/>
      <c r="D814" s="10"/>
      <c r="E814" s="109"/>
      <c r="F814" s="359"/>
      <c r="G814" s="109"/>
      <c r="H814" s="109"/>
      <c r="I814" s="109"/>
      <c r="J814" s="109"/>
    </row>
    <row r="815" spans="1:10" ht="12.75" customHeight="1">
      <c r="A815" s="236"/>
      <c r="B815" s="109"/>
      <c r="C815" s="109"/>
      <c r="D815" s="10"/>
      <c r="E815" s="109"/>
      <c r="F815" s="359"/>
      <c r="G815" s="109"/>
      <c r="H815" s="109"/>
      <c r="I815" s="109"/>
      <c r="J815" s="109"/>
    </row>
    <row r="816" spans="1:10" ht="12.75" customHeight="1">
      <c r="A816" s="236"/>
      <c r="B816" s="109"/>
      <c r="C816" s="109"/>
      <c r="D816" s="10"/>
      <c r="E816" s="109"/>
      <c r="F816" s="359"/>
      <c r="G816" s="109"/>
      <c r="H816" s="109"/>
      <c r="I816" s="109"/>
      <c r="J816" s="109"/>
    </row>
    <row r="817" spans="1:10" ht="12.75" customHeight="1">
      <c r="A817" s="236"/>
      <c r="B817" s="109"/>
      <c r="C817" s="109"/>
      <c r="D817" s="10"/>
      <c r="E817" s="109"/>
      <c r="F817" s="359"/>
      <c r="G817" s="109"/>
      <c r="H817" s="109"/>
      <c r="I817" s="109"/>
      <c r="J817" s="109"/>
    </row>
    <row r="818" spans="1:10" ht="12.75" customHeight="1">
      <c r="A818" s="236"/>
      <c r="B818" s="109"/>
      <c r="C818" s="109"/>
      <c r="D818" s="10"/>
      <c r="E818" s="109"/>
      <c r="F818" s="359"/>
      <c r="G818" s="109"/>
      <c r="H818" s="109"/>
      <c r="I818" s="109"/>
      <c r="J818" s="109"/>
    </row>
    <row r="819" spans="1:10" ht="12.75" customHeight="1">
      <c r="A819" s="236"/>
      <c r="B819" s="109"/>
      <c r="C819" s="109"/>
      <c r="D819" s="10"/>
      <c r="E819" s="109"/>
      <c r="F819" s="359"/>
      <c r="G819" s="109"/>
      <c r="H819" s="109"/>
      <c r="I819" s="109"/>
      <c r="J819" s="109"/>
    </row>
    <row r="820" spans="1:10" ht="12.75" customHeight="1">
      <c r="A820" s="236"/>
      <c r="B820" s="109"/>
      <c r="C820" s="109"/>
      <c r="D820" s="10"/>
      <c r="E820" s="109"/>
      <c r="F820" s="359"/>
      <c r="G820" s="109"/>
      <c r="H820" s="109"/>
      <c r="I820" s="109"/>
      <c r="J820" s="109"/>
    </row>
    <row r="821" spans="1:10" ht="12.75" customHeight="1">
      <c r="A821" s="236"/>
      <c r="B821" s="109"/>
      <c r="C821" s="109"/>
      <c r="D821" s="10"/>
      <c r="E821" s="109"/>
      <c r="F821" s="359"/>
      <c r="G821" s="109"/>
      <c r="H821" s="109"/>
      <c r="I821" s="109"/>
      <c r="J821" s="109"/>
    </row>
    <row r="822" spans="1:10" ht="12.75" customHeight="1">
      <c r="A822" s="236"/>
      <c r="B822" s="109"/>
      <c r="C822" s="109"/>
      <c r="D822" s="10"/>
      <c r="E822" s="109"/>
      <c r="F822" s="359"/>
      <c r="G822" s="109"/>
      <c r="H822" s="109"/>
      <c r="I822" s="109"/>
      <c r="J822" s="109"/>
    </row>
    <row r="823" spans="1:10" ht="12.75" customHeight="1">
      <c r="A823" s="236"/>
      <c r="B823" s="109"/>
      <c r="C823" s="109"/>
      <c r="D823" s="10"/>
      <c r="E823" s="109"/>
      <c r="F823" s="359"/>
      <c r="G823" s="109"/>
      <c r="H823" s="109"/>
      <c r="I823" s="109"/>
      <c r="J823" s="109"/>
    </row>
    <row r="824" spans="1:10" ht="12.75" customHeight="1">
      <c r="A824" s="236"/>
      <c r="B824" s="109"/>
      <c r="C824" s="109"/>
      <c r="D824" s="10"/>
      <c r="E824" s="109"/>
      <c r="F824" s="359"/>
      <c r="G824" s="109"/>
      <c r="H824" s="109"/>
      <c r="I824" s="109"/>
      <c r="J824" s="109"/>
    </row>
    <row r="825" spans="1:10" ht="12.75" customHeight="1">
      <c r="A825" s="236"/>
      <c r="B825" s="109"/>
      <c r="C825" s="109"/>
      <c r="D825" s="10"/>
      <c r="E825" s="109"/>
      <c r="F825" s="359"/>
      <c r="G825" s="109"/>
      <c r="H825" s="109"/>
      <c r="I825" s="109"/>
      <c r="J825" s="109"/>
    </row>
    <row r="826" spans="1:10" ht="12.75" customHeight="1">
      <c r="A826" s="236"/>
      <c r="B826" s="109"/>
      <c r="C826" s="109"/>
      <c r="D826" s="10"/>
      <c r="E826" s="109"/>
      <c r="F826" s="359"/>
      <c r="G826" s="109"/>
      <c r="H826" s="109"/>
      <c r="I826" s="109"/>
      <c r="J826" s="109"/>
    </row>
    <row r="827" spans="1:10" ht="12.75" customHeight="1">
      <c r="A827" s="236"/>
      <c r="B827" s="109"/>
      <c r="C827" s="109"/>
      <c r="D827" s="10"/>
      <c r="E827" s="109"/>
      <c r="F827" s="359"/>
      <c r="G827" s="109"/>
      <c r="H827" s="109"/>
      <c r="I827" s="109"/>
      <c r="J827" s="109"/>
    </row>
    <row r="828" spans="1:10" ht="12.75" customHeight="1">
      <c r="A828" s="236"/>
      <c r="B828" s="109"/>
      <c r="C828" s="109"/>
      <c r="D828" s="10"/>
      <c r="E828" s="109"/>
      <c r="F828" s="359"/>
      <c r="G828" s="109"/>
      <c r="H828" s="109"/>
      <c r="I828" s="109"/>
      <c r="J828" s="109"/>
    </row>
    <row r="829" spans="1:10" ht="12.75" customHeight="1">
      <c r="A829" s="236"/>
      <c r="B829" s="109"/>
      <c r="C829" s="109"/>
      <c r="D829" s="10"/>
      <c r="E829" s="109"/>
      <c r="F829" s="359"/>
      <c r="G829" s="109"/>
      <c r="H829" s="109"/>
      <c r="I829" s="109"/>
      <c r="J829" s="109"/>
    </row>
    <row r="830" spans="1:10" ht="12.75" customHeight="1">
      <c r="A830" s="236"/>
      <c r="B830" s="109"/>
      <c r="C830" s="109"/>
      <c r="D830" s="10"/>
      <c r="E830" s="109"/>
      <c r="F830" s="359"/>
      <c r="G830" s="109"/>
      <c r="H830" s="109"/>
      <c r="I830" s="109"/>
      <c r="J830" s="109"/>
    </row>
    <row r="831" spans="1:10" ht="12.75" customHeight="1">
      <c r="A831" s="236"/>
      <c r="B831" s="109"/>
      <c r="C831" s="109"/>
      <c r="D831" s="10"/>
      <c r="E831" s="109"/>
      <c r="F831" s="359"/>
      <c r="G831" s="109"/>
      <c r="H831" s="109"/>
      <c r="I831" s="109"/>
      <c r="J831" s="109"/>
    </row>
    <row r="832" spans="1:10" ht="12.75" customHeight="1">
      <c r="A832" s="236"/>
      <c r="B832" s="109"/>
      <c r="C832" s="109"/>
      <c r="D832" s="10"/>
      <c r="E832" s="109"/>
      <c r="F832" s="359"/>
      <c r="G832" s="109"/>
      <c r="H832" s="109"/>
      <c r="I832" s="109"/>
      <c r="J832" s="109"/>
    </row>
    <row r="833" spans="1:10" ht="12.75" customHeight="1">
      <c r="A833" s="236"/>
      <c r="B833" s="109"/>
      <c r="C833" s="109"/>
      <c r="D833" s="10"/>
      <c r="E833" s="109"/>
      <c r="F833" s="359"/>
      <c r="G833" s="109"/>
      <c r="H833" s="109"/>
      <c r="I833" s="109"/>
      <c r="J833" s="109"/>
    </row>
    <row r="834" spans="1:10" ht="12.75" customHeight="1">
      <c r="A834" s="236"/>
      <c r="B834" s="109"/>
      <c r="C834" s="109"/>
      <c r="D834" s="10"/>
      <c r="E834" s="109"/>
      <c r="F834" s="359"/>
      <c r="G834" s="109"/>
      <c r="H834" s="109"/>
      <c r="I834" s="109"/>
      <c r="J834" s="109"/>
    </row>
    <row r="835" spans="1:10" ht="12.75" customHeight="1">
      <c r="A835" s="236"/>
      <c r="B835" s="109"/>
      <c r="C835" s="109"/>
      <c r="D835" s="10"/>
      <c r="E835" s="109"/>
      <c r="F835" s="359"/>
      <c r="G835" s="109"/>
      <c r="H835" s="109"/>
      <c r="I835" s="109"/>
      <c r="J835" s="109"/>
    </row>
    <row r="836" spans="1:10" ht="12.75" customHeight="1">
      <c r="A836" s="236"/>
      <c r="B836" s="109"/>
      <c r="C836" s="109"/>
      <c r="D836" s="10"/>
      <c r="E836" s="109"/>
      <c r="F836" s="359"/>
      <c r="G836" s="109"/>
      <c r="H836" s="109"/>
      <c r="I836" s="109"/>
      <c r="J836" s="109"/>
    </row>
    <row r="837" spans="1:10" ht="12.75" customHeight="1">
      <c r="A837" s="236"/>
      <c r="B837" s="109"/>
      <c r="C837" s="109"/>
      <c r="D837" s="10"/>
      <c r="E837" s="109"/>
      <c r="F837" s="359"/>
      <c r="G837" s="109"/>
      <c r="H837" s="109"/>
      <c r="I837" s="109"/>
      <c r="J837" s="109"/>
    </row>
    <row r="838" spans="1:10" ht="12.75" customHeight="1">
      <c r="A838" s="236"/>
      <c r="B838" s="109"/>
      <c r="C838" s="109"/>
      <c r="D838" s="10"/>
      <c r="E838" s="109"/>
      <c r="F838" s="359"/>
      <c r="G838" s="109"/>
      <c r="H838" s="109"/>
      <c r="I838" s="109"/>
      <c r="J838" s="109"/>
    </row>
    <row r="839" spans="1:10" ht="12.75" customHeight="1">
      <c r="A839" s="236"/>
      <c r="B839" s="109"/>
      <c r="C839" s="109"/>
      <c r="D839" s="10"/>
      <c r="E839" s="109"/>
      <c r="F839" s="359"/>
      <c r="G839" s="109"/>
      <c r="H839" s="109"/>
      <c r="I839" s="109"/>
      <c r="J839" s="109"/>
    </row>
    <row r="840" spans="1:10" ht="12.75" customHeight="1">
      <c r="A840" s="236"/>
      <c r="B840" s="109"/>
      <c r="C840" s="109"/>
      <c r="D840" s="10"/>
      <c r="E840" s="109"/>
      <c r="F840" s="359"/>
      <c r="G840" s="109"/>
      <c r="H840" s="109"/>
      <c r="I840" s="109"/>
      <c r="J840" s="109"/>
    </row>
    <row r="841" spans="1:10" ht="12.75" customHeight="1">
      <c r="A841" s="236"/>
      <c r="B841" s="109"/>
      <c r="C841" s="109"/>
      <c r="D841" s="10"/>
      <c r="E841" s="109"/>
      <c r="F841" s="359"/>
      <c r="G841" s="109"/>
      <c r="H841" s="109"/>
      <c r="I841" s="109"/>
      <c r="J841" s="109"/>
    </row>
    <row r="842" spans="1:10" ht="12.75" customHeight="1">
      <c r="A842" s="236"/>
      <c r="B842" s="109"/>
      <c r="C842" s="109"/>
      <c r="D842" s="10"/>
      <c r="E842" s="109"/>
      <c r="F842" s="359"/>
      <c r="G842" s="109"/>
      <c r="H842" s="109"/>
      <c r="I842" s="109"/>
      <c r="J842" s="109"/>
    </row>
    <row r="843" spans="1:10" ht="12.75" customHeight="1">
      <c r="A843" s="236"/>
      <c r="B843" s="109"/>
      <c r="C843" s="109"/>
      <c r="D843" s="10"/>
      <c r="E843" s="109"/>
      <c r="F843" s="359"/>
      <c r="G843" s="109"/>
      <c r="H843" s="109"/>
      <c r="I843" s="109"/>
      <c r="J843" s="109"/>
    </row>
    <row r="844" spans="1:10" ht="12.75" customHeight="1">
      <c r="A844" s="236"/>
      <c r="B844" s="109"/>
      <c r="C844" s="109"/>
      <c r="D844" s="10"/>
      <c r="E844" s="109"/>
      <c r="F844" s="359"/>
      <c r="G844" s="109"/>
      <c r="H844" s="109"/>
      <c r="I844" s="109"/>
      <c r="J844" s="109"/>
    </row>
    <row r="845" spans="1:10" ht="12.75" customHeight="1">
      <c r="A845" s="236"/>
      <c r="B845" s="109"/>
      <c r="C845" s="109"/>
      <c r="D845" s="10"/>
      <c r="E845" s="109"/>
      <c r="F845" s="359"/>
      <c r="G845" s="109"/>
      <c r="H845" s="109"/>
      <c r="I845" s="109"/>
      <c r="J845" s="109"/>
    </row>
    <row r="846" spans="1:10" ht="12.75" customHeight="1">
      <c r="A846" s="236"/>
      <c r="B846" s="109"/>
      <c r="C846" s="109"/>
      <c r="D846" s="10"/>
      <c r="E846" s="109"/>
      <c r="F846" s="359"/>
      <c r="G846" s="109"/>
      <c r="H846" s="109"/>
      <c r="I846" s="109"/>
      <c r="J846" s="109"/>
    </row>
    <row r="847" spans="1:10" ht="12.75" customHeight="1">
      <c r="A847" s="236"/>
      <c r="B847" s="109"/>
      <c r="C847" s="109"/>
      <c r="D847" s="10"/>
      <c r="E847" s="109"/>
      <c r="F847" s="359"/>
      <c r="G847" s="109"/>
      <c r="H847" s="109"/>
      <c r="I847" s="109"/>
      <c r="J847" s="109"/>
    </row>
    <row r="848" spans="1:10" ht="12.75" customHeight="1">
      <c r="A848" s="236"/>
      <c r="B848" s="109"/>
      <c r="C848" s="109"/>
      <c r="D848" s="10"/>
      <c r="E848" s="109"/>
      <c r="F848" s="359"/>
      <c r="G848" s="109"/>
      <c r="H848" s="109"/>
      <c r="I848" s="109"/>
      <c r="J848" s="109"/>
    </row>
    <row r="849" spans="1:10" ht="12.75" customHeight="1">
      <c r="A849" s="236"/>
      <c r="B849" s="109"/>
      <c r="C849" s="109"/>
      <c r="D849" s="10"/>
      <c r="E849" s="109"/>
      <c r="F849" s="359"/>
      <c r="G849" s="109"/>
      <c r="H849" s="109"/>
      <c r="I849" s="109"/>
      <c r="J849" s="109"/>
    </row>
    <row r="850" spans="1:10" ht="12.75" customHeight="1">
      <c r="A850" s="236"/>
      <c r="B850" s="109"/>
      <c r="C850" s="109"/>
      <c r="D850" s="10"/>
      <c r="E850" s="109"/>
      <c r="F850" s="359"/>
      <c r="G850" s="109"/>
      <c r="H850" s="109"/>
      <c r="I850" s="109"/>
      <c r="J850" s="109"/>
    </row>
    <row r="851" spans="1:10" ht="12.75" customHeight="1">
      <c r="A851" s="236"/>
      <c r="B851" s="109"/>
      <c r="C851" s="109"/>
      <c r="D851" s="10"/>
      <c r="E851" s="109"/>
      <c r="F851" s="359"/>
      <c r="G851" s="109"/>
      <c r="H851" s="109"/>
      <c r="I851" s="109"/>
      <c r="J851" s="109"/>
    </row>
    <row r="852" spans="1:10" ht="12.75" customHeight="1">
      <c r="A852" s="236"/>
      <c r="B852" s="109"/>
      <c r="C852" s="109"/>
      <c r="D852" s="10"/>
      <c r="E852" s="109"/>
      <c r="F852" s="359"/>
      <c r="G852" s="109"/>
      <c r="H852" s="109"/>
      <c r="I852" s="109"/>
      <c r="J852" s="109"/>
    </row>
    <row r="853" spans="1:10" ht="12.75" customHeight="1">
      <c r="A853" s="236"/>
      <c r="B853" s="109"/>
      <c r="C853" s="109"/>
      <c r="D853" s="10"/>
      <c r="E853" s="109"/>
      <c r="F853" s="359"/>
      <c r="G853" s="109"/>
      <c r="H853" s="109"/>
      <c r="I853" s="109"/>
      <c r="J853" s="109"/>
    </row>
    <row r="854" spans="1:10" ht="12.75" customHeight="1">
      <c r="A854" s="236"/>
      <c r="B854" s="109"/>
      <c r="C854" s="109"/>
      <c r="D854" s="10"/>
      <c r="E854" s="109"/>
      <c r="F854" s="359"/>
      <c r="G854" s="109"/>
      <c r="H854" s="109"/>
      <c r="I854" s="109"/>
      <c r="J854" s="109"/>
    </row>
    <row r="855" spans="1:10" ht="12.75" customHeight="1">
      <c r="A855" s="236"/>
      <c r="B855" s="109"/>
      <c r="C855" s="109"/>
      <c r="D855" s="10"/>
      <c r="E855" s="109"/>
      <c r="F855" s="359"/>
      <c r="G855" s="109"/>
      <c r="H855" s="109"/>
      <c r="I855" s="109"/>
      <c r="J855" s="109"/>
    </row>
    <row r="856" spans="1:10" ht="12.75" customHeight="1">
      <c r="A856" s="236"/>
      <c r="B856" s="109"/>
      <c r="C856" s="109"/>
      <c r="D856" s="10"/>
      <c r="E856" s="109"/>
      <c r="F856" s="359"/>
      <c r="G856" s="109"/>
      <c r="H856" s="109"/>
      <c r="I856" s="109"/>
      <c r="J856" s="109"/>
    </row>
    <row r="857" spans="1:10" ht="12.75" customHeight="1">
      <c r="A857" s="236"/>
      <c r="B857" s="109"/>
      <c r="C857" s="109"/>
      <c r="D857" s="10"/>
      <c r="E857" s="109"/>
      <c r="F857" s="359"/>
      <c r="G857" s="109"/>
      <c r="H857" s="109"/>
      <c r="I857" s="109"/>
      <c r="J857" s="109"/>
    </row>
    <row r="858" spans="1:10" ht="12.75" customHeight="1">
      <c r="A858" s="236"/>
      <c r="B858" s="109"/>
      <c r="C858" s="109"/>
      <c r="D858" s="10"/>
      <c r="E858" s="109"/>
      <c r="F858" s="359"/>
      <c r="G858" s="109"/>
      <c r="H858" s="109"/>
      <c r="I858" s="109"/>
      <c r="J858" s="109"/>
    </row>
    <row r="859" spans="1:10" ht="12.75" customHeight="1">
      <c r="A859" s="236"/>
      <c r="B859" s="109"/>
      <c r="C859" s="109"/>
      <c r="D859" s="10"/>
      <c r="E859" s="109"/>
      <c r="F859" s="359"/>
      <c r="G859" s="109"/>
      <c r="H859" s="109"/>
      <c r="I859" s="109"/>
      <c r="J859" s="109"/>
    </row>
    <row r="860" spans="1:10" ht="12.75" customHeight="1">
      <c r="A860" s="236"/>
      <c r="B860" s="109"/>
      <c r="C860" s="109"/>
      <c r="D860" s="10"/>
      <c r="E860" s="109"/>
      <c r="F860" s="359"/>
      <c r="G860" s="109"/>
      <c r="H860" s="109"/>
      <c r="I860" s="109"/>
      <c r="J860" s="109"/>
    </row>
    <row r="861" spans="1:10" ht="12.75" customHeight="1">
      <c r="A861" s="236"/>
      <c r="B861" s="109"/>
      <c r="C861" s="109"/>
      <c r="D861" s="10"/>
      <c r="E861" s="109"/>
      <c r="F861" s="359"/>
      <c r="G861" s="109"/>
      <c r="H861" s="109"/>
      <c r="I861" s="109"/>
      <c r="J861" s="109"/>
    </row>
    <row r="862" spans="1:10" ht="12.75" customHeight="1">
      <c r="A862" s="236"/>
      <c r="B862" s="109"/>
      <c r="C862" s="109"/>
      <c r="D862" s="10"/>
      <c r="E862" s="109"/>
      <c r="F862" s="359"/>
      <c r="G862" s="109"/>
      <c r="H862" s="109"/>
      <c r="I862" s="109"/>
      <c r="J862" s="109"/>
    </row>
    <row r="863" spans="1:10" ht="12.75" customHeight="1">
      <c r="A863" s="236"/>
      <c r="B863" s="109"/>
      <c r="C863" s="109"/>
      <c r="D863" s="10"/>
      <c r="E863" s="109"/>
      <c r="F863" s="359"/>
      <c r="G863" s="109"/>
      <c r="H863" s="109"/>
      <c r="I863" s="109"/>
      <c r="J863" s="109"/>
    </row>
    <row r="864" spans="1:10" ht="12.75" customHeight="1">
      <c r="A864" s="236"/>
      <c r="B864" s="109"/>
      <c r="C864" s="109"/>
      <c r="D864" s="10"/>
      <c r="E864" s="109"/>
      <c r="F864" s="359"/>
      <c r="G864" s="109"/>
      <c r="H864" s="109"/>
      <c r="I864" s="109"/>
      <c r="J864" s="109"/>
    </row>
    <row r="865" spans="1:10" ht="12.75" customHeight="1">
      <c r="A865" s="236"/>
      <c r="B865" s="109"/>
      <c r="C865" s="109"/>
      <c r="D865" s="10"/>
      <c r="E865" s="109"/>
      <c r="F865" s="359"/>
      <c r="G865" s="109"/>
      <c r="H865" s="109"/>
      <c r="I865" s="109"/>
      <c r="J865" s="109"/>
    </row>
    <row r="866" spans="1:10" ht="12.75" customHeight="1">
      <c r="A866" s="236"/>
      <c r="B866" s="109"/>
      <c r="C866" s="109"/>
      <c r="D866" s="10"/>
      <c r="E866" s="109"/>
      <c r="F866" s="359"/>
      <c r="G866" s="109"/>
      <c r="H866" s="109"/>
      <c r="I866" s="109"/>
      <c r="J866" s="109"/>
    </row>
    <row r="867" spans="1:10" ht="12.75" customHeight="1">
      <c r="A867" s="236"/>
      <c r="B867" s="109"/>
      <c r="C867" s="109"/>
      <c r="D867" s="10"/>
      <c r="E867" s="109"/>
      <c r="F867" s="359"/>
      <c r="G867" s="109"/>
      <c r="H867" s="109"/>
      <c r="I867" s="109"/>
      <c r="J867" s="109"/>
    </row>
    <row r="868" spans="1:10" ht="12.75" customHeight="1">
      <c r="A868" s="236"/>
      <c r="B868" s="109"/>
      <c r="C868" s="109"/>
      <c r="D868" s="10"/>
      <c r="E868" s="109"/>
      <c r="F868" s="359"/>
      <c r="G868" s="109"/>
      <c r="H868" s="109"/>
      <c r="I868" s="109"/>
      <c r="J868" s="109"/>
    </row>
    <row r="869" spans="1:10" ht="12.75" customHeight="1">
      <c r="A869" s="236"/>
      <c r="B869" s="109"/>
      <c r="C869" s="109"/>
      <c r="D869" s="10"/>
      <c r="E869" s="109"/>
      <c r="F869" s="359"/>
      <c r="G869" s="109"/>
      <c r="H869" s="109"/>
      <c r="I869" s="109"/>
      <c r="J869" s="109"/>
    </row>
    <row r="870" spans="1:10" ht="12.75" customHeight="1">
      <c r="A870" s="236"/>
      <c r="B870" s="109"/>
      <c r="C870" s="109"/>
      <c r="D870" s="10"/>
      <c r="E870" s="109"/>
      <c r="F870" s="359"/>
      <c r="G870" s="109"/>
      <c r="H870" s="109"/>
      <c r="I870" s="109"/>
      <c r="J870" s="109"/>
    </row>
    <row r="871" spans="1:10" ht="12.75" customHeight="1">
      <c r="A871" s="236"/>
      <c r="B871" s="109"/>
      <c r="C871" s="109"/>
      <c r="D871" s="10"/>
      <c r="E871" s="109"/>
      <c r="F871" s="359"/>
      <c r="G871" s="109"/>
      <c r="H871" s="109"/>
      <c r="I871" s="109"/>
      <c r="J871" s="109"/>
    </row>
    <row r="872" spans="1:10" ht="12.75" customHeight="1">
      <c r="A872" s="236"/>
      <c r="B872" s="109"/>
      <c r="C872" s="109"/>
      <c r="D872" s="10"/>
      <c r="E872" s="109"/>
      <c r="F872" s="359"/>
      <c r="G872" s="109"/>
      <c r="H872" s="109"/>
      <c r="I872" s="109"/>
      <c r="J872" s="109"/>
    </row>
    <row r="873" spans="1:10" ht="12.75" customHeight="1">
      <c r="A873" s="236"/>
      <c r="B873" s="109"/>
      <c r="C873" s="109"/>
      <c r="D873" s="10"/>
      <c r="E873" s="109"/>
      <c r="F873" s="359"/>
      <c r="G873" s="109"/>
      <c r="H873" s="109"/>
      <c r="I873" s="109"/>
      <c r="J873" s="109"/>
    </row>
    <row r="874" spans="1:10" ht="12.75" customHeight="1">
      <c r="A874" s="236"/>
      <c r="B874" s="109"/>
      <c r="C874" s="109"/>
      <c r="D874" s="10"/>
      <c r="E874" s="109"/>
      <c r="F874" s="359"/>
      <c r="G874" s="109"/>
      <c r="H874" s="109"/>
      <c r="I874" s="109"/>
      <c r="J874" s="109"/>
    </row>
    <row r="875" spans="1:10" ht="12.75" customHeight="1">
      <c r="A875" s="236"/>
      <c r="B875" s="109"/>
      <c r="C875" s="109"/>
      <c r="D875" s="10"/>
      <c r="E875" s="109"/>
      <c r="F875" s="359"/>
      <c r="G875" s="109"/>
      <c r="H875" s="109"/>
      <c r="I875" s="109"/>
      <c r="J875" s="109"/>
    </row>
    <row r="876" spans="1:10" ht="12.75" customHeight="1">
      <c r="A876" s="236"/>
      <c r="B876" s="109"/>
      <c r="C876" s="109"/>
      <c r="D876" s="10"/>
      <c r="E876" s="109"/>
      <c r="F876" s="359"/>
      <c r="G876" s="109"/>
      <c r="H876" s="109"/>
      <c r="I876" s="109"/>
      <c r="J876" s="109"/>
    </row>
    <row r="877" spans="1:10" ht="12.75" customHeight="1">
      <c r="A877" s="236"/>
      <c r="B877" s="109"/>
      <c r="C877" s="109"/>
      <c r="D877" s="10"/>
      <c r="E877" s="109"/>
      <c r="F877" s="359"/>
      <c r="G877" s="109"/>
      <c r="H877" s="109"/>
      <c r="I877" s="109"/>
      <c r="J877" s="109"/>
    </row>
    <row r="878" spans="1:10" ht="12.75" customHeight="1">
      <c r="A878" s="236"/>
      <c r="B878" s="109"/>
      <c r="C878" s="109"/>
      <c r="D878" s="10"/>
      <c r="E878" s="109"/>
      <c r="F878" s="359"/>
      <c r="G878" s="109"/>
      <c r="H878" s="109"/>
      <c r="I878" s="109"/>
      <c r="J878" s="109"/>
    </row>
    <row r="879" spans="1:10" ht="12.75" customHeight="1">
      <c r="A879" s="236"/>
      <c r="B879" s="109"/>
      <c r="C879" s="109"/>
      <c r="D879" s="10"/>
      <c r="E879" s="109"/>
      <c r="F879" s="359"/>
      <c r="G879" s="109"/>
      <c r="H879" s="109"/>
      <c r="I879" s="109"/>
      <c r="J879" s="109"/>
    </row>
    <row r="880" spans="1:10" ht="12.75" customHeight="1">
      <c r="A880" s="236"/>
      <c r="B880" s="109"/>
      <c r="C880" s="109"/>
      <c r="D880" s="10"/>
      <c r="E880" s="109"/>
      <c r="F880" s="359"/>
      <c r="G880" s="109"/>
      <c r="H880" s="109"/>
      <c r="I880" s="109"/>
      <c r="J880" s="109"/>
    </row>
    <row r="881" spans="1:10" ht="12.75" customHeight="1">
      <c r="A881" s="236"/>
      <c r="B881" s="109"/>
      <c r="C881" s="109"/>
      <c r="D881" s="10"/>
      <c r="E881" s="109"/>
      <c r="F881" s="359"/>
      <c r="G881" s="109"/>
      <c r="H881" s="109"/>
      <c r="I881" s="109"/>
      <c r="J881" s="109"/>
    </row>
    <row r="882" spans="1:10" ht="12.75" customHeight="1">
      <c r="A882" s="236"/>
      <c r="B882" s="109"/>
      <c r="C882" s="109"/>
      <c r="D882" s="10"/>
      <c r="E882" s="109"/>
      <c r="F882" s="359"/>
      <c r="G882" s="109"/>
      <c r="H882" s="109"/>
      <c r="I882" s="109"/>
      <c r="J882" s="109"/>
    </row>
    <row r="883" spans="1:10" ht="12.75" customHeight="1">
      <c r="A883" s="236"/>
      <c r="B883" s="109"/>
      <c r="C883" s="109"/>
      <c r="D883" s="10"/>
      <c r="E883" s="109"/>
      <c r="F883" s="359"/>
      <c r="G883" s="109"/>
      <c r="H883" s="109"/>
      <c r="I883" s="109"/>
      <c r="J883" s="109"/>
    </row>
    <row r="884" spans="1:10" ht="12.75" customHeight="1">
      <c r="A884" s="236"/>
      <c r="B884" s="109"/>
      <c r="C884" s="109"/>
      <c r="D884" s="10"/>
      <c r="E884" s="109"/>
      <c r="F884" s="359"/>
      <c r="G884" s="109"/>
      <c r="H884" s="109"/>
      <c r="I884" s="109"/>
      <c r="J884" s="109"/>
    </row>
    <row r="885" spans="1:10" ht="12.75" customHeight="1">
      <c r="A885" s="236"/>
      <c r="B885" s="109"/>
      <c r="C885" s="109"/>
      <c r="D885" s="10"/>
      <c r="E885" s="109"/>
      <c r="F885" s="359"/>
      <c r="G885" s="109"/>
      <c r="H885" s="109"/>
      <c r="I885" s="109"/>
      <c r="J885" s="109"/>
    </row>
    <row r="886" spans="1:10" ht="12.75" customHeight="1">
      <c r="A886" s="236"/>
      <c r="B886" s="109"/>
      <c r="C886" s="109"/>
      <c r="D886" s="10"/>
      <c r="E886" s="109"/>
      <c r="F886" s="359"/>
      <c r="G886" s="109"/>
      <c r="H886" s="109"/>
      <c r="I886" s="109"/>
      <c r="J886" s="109"/>
    </row>
    <row r="887" spans="1:10" ht="12.75" customHeight="1">
      <c r="A887" s="236"/>
      <c r="B887" s="109"/>
      <c r="C887" s="109"/>
      <c r="D887" s="10"/>
      <c r="E887" s="109"/>
      <c r="F887" s="359"/>
      <c r="G887" s="109"/>
      <c r="H887" s="109"/>
      <c r="I887" s="109"/>
      <c r="J887" s="109"/>
    </row>
    <row r="888" spans="1:10" ht="12.75" customHeight="1">
      <c r="A888" s="236"/>
      <c r="B888" s="109"/>
      <c r="C888" s="109"/>
      <c r="D888" s="10"/>
      <c r="E888" s="109"/>
      <c r="F888" s="359"/>
      <c r="G888" s="109"/>
      <c r="H888" s="109"/>
      <c r="I888" s="109"/>
      <c r="J888" s="109"/>
    </row>
    <row r="889" spans="1:10" ht="12.75" customHeight="1">
      <c r="A889" s="236"/>
      <c r="B889" s="109"/>
      <c r="C889" s="109"/>
      <c r="D889" s="10"/>
      <c r="E889" s="109"/>
      <c r="F889" s="359"/>
      <c r="G889" s="109"/>
      <c r="H889" s="109"/>
      <c r="I889" s="109"/>
      <c r="J889" s="109"/>
    </row>
    <row r="890" spans="1:10" ht="12.75" customHeight="1">
      <c r="A890" s="236"/>
      <c r="B890" s="109"/>
      <c r="C890" s="109"/>
      <c r="D890" s="10"/>
      <c r="E890" s="109"/>
      <c r="F890" s="359"/>
      <c r="G890" s="109"/>
      <c r="H890" s="109"/>
      <c r="I890" s="109"/>
      <c r="J890" s="109"/>
    </row>
    <row r="891" spans="1:10" ht="12.75" customHeight="1">
      <c r="A891" s="236"/>
      <c r="B891" s="109"/>
      <c r="C891" s="109"/>
      <c r="D891" s="10"/>
      <c r="E891" s="109"/>
      <c r="F891" s="359"/>
      <c r="G891" s="109"/>
      <c r="H891" s="109"/>
      <c r="I891" s="109"/>
      <c r="J891" s="109"/>
    </row>
    <row r="892" spans="1:10" ht="12.75" customHeight="1">
      <c r="A892" s="236"/>
      <c r="B892" s="109"/>
      <c r="C892" s="109"/>
      <c r="D892" s="10"/>
      <c r="E892" s="109"/>
      <c r="F892" s="359"/>
      <c r="G892" s="109"/>
      <c r="H892" s="109"/>
      <c r="I892" s="109"/>
      <c r="J892" s="109"/>
    </row>
    <row r="893" spans="1:10" ht="12.75" customHeight="1">
      <c r="A893" s="236"/>
      <c r="B893" s="109"/>
      <c r="C893" s="109"/>
      <c r="D893" s="10"/>
      <c r="E893" s="109"/>
      <c r="F893" s="359"/>
      <c r="G893" s="109"/>
      <c r="H893" s="109"/>
      <c r="I893" s="109"/>
      <c r="J893" s="109"/>
    </row>
    <row r="894" spans="1:10" ht="12.75" customHeight="1">
      <c r="A894" s="236"/>
      <c r="B894" s="109"/>
      <c r="C894" s="109"/>
      <c r="D894" s="10"/>
      <c r="E894" s="109"/>
      <c r="F894" s="359"/>
      <c r="G894" s="109"/>
      <c r="H894" s="109"/>
      <c r="I894" s="109"/>
      <c r="J894" s="109"/>
    </row>
    <row r="895" spans="1:10" ht="12.75" customHeight="1">
      <c r="A895" s="236"/>
      <c r="B895" s="109"/>
      <c r="C895" s="109"/>
      <c r="D895" s="10"/>
      <c r="E895" s="109"/>
      <c r="F895" s="359"/>
      <c r="G895" s="109"/>
      <c r="H895" s="109"/>
      <c r="I895" s="109"/>
      <c r="J895" s="109"/>
    </row>
    <row r="896" spans="1:10" ht="12.75" customHeight="1">
      <c r="A896" s="236"/>
      <c r="B896" s="109"/>
      <c r="C896" s="109"/>
      <c r="D896" s="10"/>
      <c r="E896" s="109"/>
      <c r="F896" s="359"/>
      <c r="G896" s="109"/>
      <c r="H896" s="109"/>
      <c r="I896" s="109"/>
      <c r="J896" s="109"/>
    </row>
    <row r="897" spans="1:10" ht="12.75" customHeight="1">
      <c r="A897" s="236"/>
      <c r="B897" s="109"/>
      <c r="C897" s="109"/>
      <c r="D897" s="10"/>
      <c r="E897" s="109"/>
      <c r="F897" s="359"/>
      <c r="G897" s="109"/>
      <c r="H897" s="109"/>
      <c r="I897" s="109"/>
      <c r="J897" s="109"/>
    </row>
    <row r="898" spans="1:10" ht="12.75" customHeight="1">
      <c r="A898" s="236"/>
      <c r="B898" s="109"/>
      <c r="C898" s="109"/>
      <c r="D898" s="10"/>
      <c r="E898" s="109"/>
      <c r="F898" s="359"/>
      <c r="G898" s="109"/>
      <c r="H898" s="109"/>
      <c r="I898" s="109"/>
      <c r="J898" s="109"/>
    </row>
    <row r="899" spans="1:10" ht="12.75" customHeight="1">
      <c r="A899" s="236"/>
      <c r="B899" s="109"/>
      <c r="C899" s="109"/>
      <c r="D899" s="10"/>
      <c r="E899" s="109"/>
      <c r="F899" s="359"/>
      <c r="G899" s="109"/>
      <c r="H899" s="109"/>
      <c r="I899" s="109"/>
      <c r="J899" s="109"/>
    </row>
    <row r="900" spans="1:10" ht="12.75" customHeight="1">
      <c r="A900" s="236"/>
      <c r="B900" s="109"/>
      <c r="C900" s="109"/>
      <c r="D900" s="10"/>
      <c r="E900" s="109"/>
      <c r="F900" s="359"/>
      <c r="G900" s="109"/>
      <c r="H900" s="109"/>
      <c r="I900" s="109"/>
      <c r="J900" s="109"/>
    </row>
    <row r="901" spans="1:10" ht="12.75" customHeight="1">
      <c r="A901" s="236"/>
      <c r="B901" s="109"/>
      <c r="C901" s="109"/>
      <c r="D901" s="10"/>
      <c r="E901" s="109"/>
      <c r="F901" s="359"/>
      <c r="G901" s="109"/>
      <c r="H901" s="109"/>
      <c r="I901" s="109"/>
      <c r="J901" s="109"/>
    </row>
    <row r="902" spans="1:10" ht="12.75" customHeight="1">
      <c r="A902" s="236"/>
      <c r="B902" s="109"/>
      <c r="C902" s="109"/>
      <c r="D902" s="10"/>
      <c r="E902" s="109"/>
      <c r="F902" s="359"/>
      <c r="G902" s="109"/>
      <c r="H902" s="109"/>
      <c r="I902" s="109"/>
      <c r="J902" s="109"/>
    </row>
    <row r="903" spans="1:10" ht="12.75" customHeight="1">
      <c r="A903" s="236"/>
      <c r="B903" s="109"/>
      <c r="C903" s="109"/>
      <c r="D903" s="10"/>
      <c r="E903" s="109"/>
      <c r="F903" s="359"/>
      <c r="G903" s="109"/>
      <c r="H903" s="109"/>
      <c r="I903" s="109"/>
      <c r="J903" s="109"/>
    </row>
    <row r="904" spans="1:10" ht="12.75" customHeight="1">
      <c r="A904" s="236"/>
      <c r="B904" s="109"/>
      <c r="C904" s="109"/>
      <c r="D904" s="10"/>
      <c r="E904" s="109"/>
      <c r="F904" s="359"/>
      <c r="G904" s="109"/>
      <c r="H904" s="109"/>
      <c r="I904" s="109"/>
      <c r="J904" s="109"/>
    </row>
    <row r="905" spans="1:10" ht="12.75" customHeight="1">
      <c r="A905" s="236"/>
      <c r="B905" s="109"/>
      <c r="C905" s="109"/>
      <c r="D905" s="10"/>
      <c r="E905" s="109"/>
      <c r="F905" s="359"/>
      <c r="G905" s="109"/>
      <c r="H905" s="109"/>
      <c r="I905" s="109"/>
      <c r="J905" s="109"/>
    </row>
    <row r="906" spans="1:10" ht="12.75" customHeight="1">
      <c r="A906" s="236"/>
      <c r="B906" s="109"/>
      <c r="C906" s="109"/>
      <c r="D906" s="10"/>
      <c r="E906" s="109"/>
      <c r="F906" s="359"/>
      <c r="G906" s="109"/>
      <c r="H906" s="109"/>
      <c r="I906" s="109"/>
      <c r="J906" s="109"/>
    </row>
    <row r="907" spans="1:10" ht="12.75" customHeight="1">
      <c r="A907" s="236"/>
      <c r="B907" s="109"/>
      <c r="C907" s="109"/>
      <c r="D907" s="10"/>
      <c r="E907" s="109"/>
      <c r="F907" s="359"/>
      <c r="G907" s="109"/>
      <c r="H907" s="109"/>
      <c r="I907" s="109"/>
      <c r="J907" s="109"/>
    </row>
    <row r="908" spans="1:10" ht="12.75" customHeight="1">
      <c r="A908" s="236"/>
      <c r="B908" s="109"/>
      <c r="C908" s="109"/>
      <c r="D908" s="10"/>
      <c r="E908" s="109"/>
      <c r="F908" s="359"/>
      <c r="G908" s="109"/>
      <c r="H908" s="109"/>
      <c r="I908" s="109"/>
      <c r="J908" s="109"/>
    </row>
    <row r="909" spans="1:10" ht="12.75" customHeight="1">
      <c r="A909" s="236"/>
      <c r="B909" s="109"/>
      <c r="C909" s="109"/>
      <c r="D909" s="10"/>
      <c r="E909" s="109"/>
      <c r="F909" s="359"/>
      <c r="G909" s="109"/>
      <c r="H909" s="109"/>
      <c r="I909" s="109"/>
      <c r="J909" s="109"/>
    </row>
    <row r="910" spans="1:10" ht="12.75" customHeight="1">
      <c r="A910" s="236"/>
      <c r="B910" s="109"/>
      <c r="C910" s="109"/>
      <c r="D910" s="10"/>
      <c r="E910" s="109"/>
      <c r="F910" s="359"/>
      <c r="G910" s="109"/>
      <c r="H910" s="109"/>
      <c r="I910" s="109"/>
      <c r="J910" s="109"/>
    </row>
  </sheetData>
  <autoFilter ref="A3:J84"/>
  <sortState ref="A4:N138">
    <sortCondition ref="C4:C138"/>
  </sortState>
  <mergeCells count="1">
    <mergeCell ref="A1:J1"/>
  </mergeCells>
  <conditionalFormatting sqref="C5">
    <cfRule type="duplicateValues" dxfId="3583" priority="1"/>
  </conditionalFormatting>
  <pageMargins left="0.17" right="0.17" top="0.21" bottom="0.17" header="0" footer="0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rgb="FFFFFF00"/>
  </sheetPr>
  <dimension ref="A1:J246"/>
  <sheetViews>
    <sheetView zoomScaleNormal="100" workbookViewId="0">
      <pane ySplit="1" topLeftCell="A2" activePane="bottomLeft" state="frozen"/>
      <selection pane="bottomLeft" activeCell="C15" sqref="C15"/>
    </sheetView>
  </sheetViews>
  <sheetFormatPr defaultColWidth="8.83203125" defaultRowHeight="15"/>
  <cols>
    <col min="1" max="1" width="63.1640625" style="437" customWidth="1"/>
    <col min="2" max="2" width="14.83203125" style="437" bestFit="1" customWidth="1"/>
    <col min="3" max="3" width="121" style="438" bestFit="1" customWidth="1"/>
    <col min="4" max="4" width="21.83203125" style="437" customWidth="1"/>
    <col min="5" max="5" width="12.83203125" style="437" bestFit="1" customWidth="1"/>
    <col min="6" max="6" width="8.83203125" style="437"/>
    <col min="7" max="7" width="13.6640625" style="439" customWidth="1"/>
    <col min="8" max="8" width="13.83203125" style="439" customWidth="1"/>
    <col min="9" max="9" width="13" style="437" customWidth="1"/>
    <col min="10" max="10" width="14.83203125" style="437" bestFit="1" customWidth="1"/>
    <col min="11" max="16384" width="8.83203125" style="437"/>
  </cols>
  <sheetData>
    <row r="1" spans="1:10" ht="31.5">
      <c r="A1" s="516" t="s">
        <v>33</v>
      </c>
      <c r="B1" s="516" t="s">
        <v>2</v>
      </c>
      <c r="C1" s="516" t="s">
        <v>858</v>
      </c>
      <c r="D1" s="516" t="s">
        <v>21</v>
      </c>
      <c r="E1" s="516" t="s">
        <v>16</v>
      </c>
      <c r="F1" s="516" t="s">
        <v>717</v>
      </c>
      <c r="G1" s="517" t="s">
        <v>942</v>
      </c>
      <c r="H1" s="517" t="s">
        <v>960</v>
      </c>
      <c r="I1" s="518" t="s">
        <v>974</v>
      </c>
      <c r="J1" s="516" t="s">
        <v>2</v>
      </c>
    </row>
    <row r="2" spans="1:10" ht="15.75" customHeight="1">
      <c r="A2" s="309" t="s">
        <v>752</v>
      </c>
      <c r="B2" s="309" t="s">
        <v>846</v>
      </c>
      <c r="C2" s="309" t="s">
        <v>1383</v>
      </c>
      <c r="D2" s="487" t="s">
        <v>69</v>
      </c>
      <c r="E2" s="487" t="str">
        <f>IF(OR(LEFT(D2,5)="NVLKX",LEFT(D2,3)="NLT",LEFT(D2,3)="NLD"),"Kho xương","Kho men")</f>
        <v>Kho xương</v>
      </c>
      <c r="F2" s="487" t="s">
        <v>782</v>
      </c>
      <c r="G2" s="519">
        <v>0.22</v>
      </c>
      <c r="H2" s="519">
        <v>0</v>
      </c>
      <c r="I2" s="520" t="str">
        <f>RIGHT(D2,6)</f>
        <v>01.001</v>
      </c>
      <c r="J2" s="309" t="s">
        <v>846</v>
      </c>
    </row>
    <row r="3" spans="1:10" ht="15.75" customHeight="1">
      <c r="A3" s="309" t="s">
        <v>761</v>
      </c>
      <c r="B3" s="309" t="s">
        <v>886</v>
      </c>
      <c r="C3" s="309" t="s">
        <v>887</v>
      </c>
      <c r="D3" s="487" t="s">
        <v>885</v>
      </c>
      <c r="E3" s="487" t="str">
        <f t="shared" ref="E3:E128" si="0">IF(OR(LEFT(D3,5)="NVLKX",LEFT(D3,3)="NLT",LEFT(D3,3)="NLD"),"Kho xương","Kho men")</f>
        <v>Kho xương</v>
      </c>
      <c r="F3" s="487" t="s">
        <v>782</v>
      </c>
      <c r="G3" s="519">
        <v>0.22</v>
      </c>
      <c r="H3" s="519">
        <v>0</v>
      </c>
      <c r="I3" s="520" t="str">
        <f t="shared" ref="I3:I8" si="1">RIGHT(D3,6)</f>
        <v>1.0011</v>
      </c>
      <c r="J3" s="309" t="s">
        <v>886</v>
      </c>
    </row>
    <row r="4" spans="1:10" ht="15.75" customHeight="1">
      <c r="A4" s="487" t="s">
        <v>1090</v>
      </c>
      <c r="B4" s="487" t="s">
        <v>822</v>
      </c>
      <c r="C4" s="487" t="s">
        <v>665</v>
      </c>
      <c r="D4" s="487" t="s">
        <v>783</v>
      </c>
      <c r="E4" s="487" t="str">
        <f t="shared" si="0"/>
        <v>Kho xương</v>
      </c>
      <c r="F4" s="487" t="s">
        <v>782</v>
      </c>
      <c r="G4" s="519">
        <v>0.27</v>
      </c>
      <c r="H4" s="519">
        <v>0</v>
      </c>
      <c r="I4" s="520" t="str">
        <f t="shared" si="1"/>
        <v>01.032</v>
      </c>
      <c r="J4" s="487" t="s">
        <v>822</v>
      </c>
    </row>
    <row r="5" spans="1:10" ht="15.75" customHeight="1">
      <c r="A5" s="487" t="s">
        <v>1058</v>
      </c>
      <c r="B5" s="487" t="s">
        <v>825</v>
      </c>
      <c r="C5" s="487" t="s">
        <v>1433</v>
      </c>
      <c r="D5" s="487" t="s">
        <v>792</v>
      </c>
      <c r="E5" s="487" t="str">
        <f t="shared" si="0"/>
        <v>Kho xương</v>
      </c>
      <c r="F5" s="487" t="s">
        <v>782</v>
      </c>
      <c r="G5" s="519">
        <v>0.05</v>
      </c>
      <c r="H5" s="519">
        <v>0</v>
      </c>
      <c r="I5" s="520" t="str">
        <f t="shared" si="1"/>
        <v>01.024</v>
      </c>
      <c r="J5" s="487" t="s">
        <v>825</v>
      </c>
    </row>
    <row r="6" spans="1:10" ht="15.75" customHeight="1">
      <c r="A6" s="487" t="s">
        <v>1360</v>
      </c>
      <c r="B6" s="487" t="s">
        <v>825</v>
      </c>
      <c r="C6" s="487" t="s">
        <v>1433</v>
      </c>
      <c r="D6" s="487" t="s">
        <v>1296</v>
      </c>
      <c r="E6" s="487" t="str">
        <f t="shared" si="0"/>
        <v>Kho xương</v>
      </c>
      <c r="F6" s="487" t="s">
        <v>782</v>
      </c>
      <c r="G6" s="519">
        <v>0.05</v>
      </c>
      <c r="H6" s="519">
        <v>0</v>
      </c>
      <c r="I6" s="520" t="str">
        <f t="shared" si="1"/>
        <v>01.052</v>
      </c>
      <c r="J6" s="487" t="s">
        <v>825</v>
      </c>
    </row>
    <row r="7" spans="1:10" ht="15.75" customHeight="1">
      <c r="A7" s="487" t="s">
        <v>1855</v>
      </c>
      <c r="B7" s="487" t="s">
        <v>1856</v>
      </c>
      <c r="C7" s="487" t="s">
        <v>1852</v>
      </c>
      <c r="D7" s="487" t="s">
        <v>1854</v>
      </c>
      <c r="E7" s="487" t="str">
        <f t="shared" ref="E7" si="2">IF(OR(LEFT(D7,5)="NVLKX",LEFT(D7,3)="NLT",LEFT(D7,3)="NLD"),"Kho xương","Kho men")</f>
        <v>Kho xương</v>
      </c>
      <c r="F7" s="487" t="s">
        <v>782</v>
      </c>
      <c r="G7" s="519">
        <v>0.05</v>
      </c>
      <c r="H7" s="519">
        <v>0</v>
      </c>
      <c r="I7" s="520" t="str">
        <f t="shared" ref="I7" si="3">RIGHT(D7,6)</f>
        <v>01.069</v>
      </c>
      <c r="J7" s="487" t="s">
        <v>1856</v>
      </c>
    </row>
    <row r="8" spans="1:10" ht="15.75" customHeight="1">
      <c r="A8" s="487" t="s">
        <v>1353</v>
      </c>
      <c r="B8" s="317" t="s">
        <v>824</v>
      </c>
      <c r="C8" s="487" t="s">
        <v>737</v>
      </c>
      <c r="D8" s="487" t="s">
        <v>1297</v>
      </c>
      <c r="E8" s="487" t="str">
        <f t="shared" si="0"/>
        <v>Kho xương</v>
      </c>
      <c r="F8" s="487" t="s">
        <v>782</v>
      </c>
      <c r="G8" s="519">
        <v>0.05</v>
      </c>
      <c r="H8" s="519">
        <v>0</v>
      </c>
      <c r="I8" s="520" t="str">
        <f t="shared" si="1"/>
        <v>01.025</v>
      </c>
      <c r="J8" s="317" t="s">
        <v>824</v>
      </c>
    </row>
    <row r="9" spans="1:10" ht="15.75" customHeight="1">
      <c r="A9" s="521" t="s">
        <v>1305</v>
      </c>
      <c r="B9" s="487" t="s">
        <v>825</v>
      </c>
      <c r="C9" s="487" t="s">
        <v>1433</v>
      </c>
      <c r="D9" s="487" t="s">
        <v>1147</v>
      </c>
      <c r="E9" s="487" t="str">
        <f t="shared" si="0"/>
        <v>Kho xương</v>
      </c>
      <c r="F9" s="487" t="s">
        <v>782</v>
      </c>
      <c r="G9" s="519">
        <v>0.25</v>
      </c>
      <c r="H9" s="519">
        <v>0</v>
      </c>
      <c r="I9" s="520" t="str">
        <f>RIGHT(D9,6)</f>
        <v>01.033</v>
      </c>
      <c r="J9" s="487" t="s">
        <v>825</v>
      </c>
    </row>
    <row r="10" spans="1:10" ht="15.75" customHeight="1">
      <c r="A10" s="487" t="s">
        <v>1148</v>
      </c>
      <c r="B10" s="487" t="s">
        <v>825</v>
      </c>
      <c r="C10" s="487" t="s">
        <v>1433</v>
      </c>
      <c r="D10" s="487" t="s">
        <v>786</v>
      </c>
      <c r="E10" s="487" t="str">
        <f t="shared" si="0"/>
        <v>Kho xương</v>
      </c>
      <c r="F10" s="487" t="s">
        <v>782</v>
      </c>
      <c r="G10" s="519">
        <v>0.05</v>
      </c>
      <c r="H10" s="519">
        <v>0</v>
      </c>
      <c r="I10" s="520" t="str">
        <f t="shared" ref="I10:I45" si="4">RIGHT(D10,6)</f>
        <v>01.041</v>
      </c>
      <c r="J10" s="487" t="s">
        <v>825</v>
      </c>
    </row>
    <row r="11" spans="1:10" ht="15.75" customHeight="1">
      <c r="A11" s="487" t="s">
        <v>1117</v>
      </c>
      <c r="B11" s="487" t="s">
        <v>823</v>
      </c>
      <c r="C11" s="487" t="s">
        <v>1432</v>
      </c>
      <c r="D11" s="487" t="s">
        <v>788</v>
      </c>
      <c r="E11" s="487" t="str">
        <f t="shared" si="0"/>
        <v>Kho xương</v>
      </c>
      <c r="F11" s="487" t="s">
        <v>782</v>
      </c>
      <c r="G11" s="519">
        <v>0.05</v>
      </c>
      <c r="H11" s="519">
        <v>0</v>
      </c>
      <c r="I11" s="520" t="str">
        <f t="shared" si="4"/>
        <v>01.044</v>
      </c>
      <c r="J11" s="487" t="s">
        <v>823</v>
      </c>
    </row>
    <row r="12" spans="1:10" ht="15.75" customHeight="1">
      <c r="A12" s="487" t="s">
        <v>1124</v>
      </c>
      <c r="B12" s="487" t="s">
        <v>869</v>
      </c>
      <c r="C12" s="487" t="s">
        <v>870</v>
      </c>
      <c r="D12" s="487" t="s">
        <v>78</v>
      </c>
      <c r="E12" s="487" t="str">
        <f t="shared" si="0"/>
        <v>Kho xương</v>
      </c>
      <c r="F12" s="487" t="s">
        <v>782</v>
      </c>
      <c r="G12" s="519">
        <v>0.05</v>
      </c>
      <c r="H12" s="519">
        <v>0</v>
      </c>
      <c r="I12" s="520" t="str">
        <f t="shared" si="4"/>
        <v>01.005</v>
      </c>
      <c r="J12" s="487" t="s">
        <v>869</v>
      </c>
    </row>
    <row r="13" spans="1:10" ht="15.75" customHeight="1">
      <c r="A13" s="487" t="s">
        <v>1286</v>
      </c>
      <c r="B13" s="487" t="s">
        <v>881</v>
      </c>
      <c r="C13" s="487" t="s">
        <v>882</v>
      </c>
      <c r="D13" s="487" t="s">
        <v>1293</v>
      </c>
      <c r="E13" s="487" t="str">
        <f t="shared" si="0"/>
        <v>Kho xương</v>
      </c>
      <c r="F13" s="487" t="s">
        <v>782</v>
      </c>
      <c r="G13" s="519">
        <v>0</v>
      </c>
      <c r="H13" s="519">
        <v>0</v>
      </c>
      <c r="I13" s="520" t="str">
        <f t="shared" si="4"/>
        <v>1.0062</v>
      </c>
      <c r="J13" s="487" t="s">
        <v>881</v>
      </c>
    </row>
    <row r="14" spans="1:10" ht="15.75" customHeight="1">
      <c r="A14" s="487" t="s">
        <v>1285</v>
      </c>
      <c r="B14" s="487" t="s">
        <v>828</v>
      </c>
      <c r="C14" s="487" t="s">
        <v>829</v>
      </c>
      <c r="D14" s="487" t="s">
        <v>1292</v>
      </c>
      <c r="E14" s="487" t="str">
        <f t="shared" si="0"/>
        <v>Kho xương</v>
      </c>
      <c r="F14" s="487" t="s">
        <v>782</v>
      </c>
      <c r="G14" s="519">
        <v>0</v>
      </c>
      <c r="H14" s="519">
        <v>0</v>
      </c>
      <c r="I14" s="520" t="str">
        <f t="shared" si="4"/>
        <v>1.0061</v>
      </c>
      <c r="J14" s="487" t="s">
        <v>828</v>
      </c>
    </row>
    <row r="15" spans="1:10" ht="15.75" customHeight="1">
      <c r="A15" s="487" t="s">
        <v>1287</v>
      </c>
      <c r="B15" s="487" t="s">
        <v>827</v>
      </c>
      <c r="C15" s="487" t="s">
        <v>628</v>
      </c>
      <c r="D15" s="487" t="s">
        <v>1294</v>
      </c>
      <c r="E15" s="487" t="str">
        <f t="shared" si="0"/>
        <v>Kho xương</v>
      </c>
      <c r="F15" s="487" t="s">
        <v>782</v>
      </c>
      <c r="G15" s="519">
        <v>0</v>
      </c>
      <c r="H15" s="519">
        <v>0</v>
      </c>
      <c r="I15" s="520" t="str">
        <f t="shared" si="4"/>
        <v>1.0063</v>
      </c>
      <c r="J15" s="487" t="s">
        <v>827</v>
      </c>
    </row>
    <row r="16" spans="1:10" ht="15.75" customHeight="1">
      <c r="A16" s="487" t="s">
        <v>1166</v>
      </c>
      <c r="B16" s="487" t="s">
        <v>840</v>
      </c>
      <c r="C16" s="487" t="s">
        <v>741</v>
      </c>
      <c r="D16" s="487" t="s">
        <v>1167</v>
      </c>
      <c r="E16" s="487" t="str">
        <f t="shared" si="0"/>
        <v>Kho xương</v>
      </c>
      <c r="F16" s="487" t="s">
        <v>782</v>
      </c>
      <c r="G16" s="519">
        <v>0.06</v>
      </c>
      <c r="H16" s="519">
        <v>0.15</v>
      </c>
      <c r="I16" s="520" t="str">
        <f t="shared" si="4"/>
        <v>4.HG01</v>
      </c>
      <c r="J16" s="487" t="s">
        <v>840</v>
      </c>
    </row>
    <row r="17" spans="1:10" ht="15.75" customHeight="1">
      <c r="A17" s="487" t="s">
        <v>1310</v>
      </c>
      <c r="B17" s="487" t="s">
        <v>874</v>
      </c>
      <c r="C17" s="487" t="s">
        <v>875</v>
      </c>
      <c r="D17" s="487" t="s">
        <v>1168</v>
      </c>
      <c r="E17" s="487" t="str">
        <f t="shared" si="0"/>
        <v>Kho xương</v>
      </c>
      <c r="F17" s="487" t="s">
        <v>782</v>
      </c>
      <c r="G17" s="519">
        <v>5.5E-2</v>
      </c>
      <c r="H17" s="519">
        <v>0.1</v>
      </c>
      <c r="I17" s="520" t="str">
        <f t="shared" si="4"/>
        <v>4.HT01</v>
      </c>
      <c r="J17" s="487" t="s">
        <v>874</v>
      </c>
    </row>
    <row r="18" spans="1:10" ht="15.75" customHeight="1">
      <c r="A18" s="487" t="s">
        <v>1303</v>
      </c>
      <c r="B18" s="487" t="s">
        <v>874</v>
      </c>
      <c r="C18" s="487" t="s">
        <v>875</v>
      </c>
      <c r="D18" s="487" t="s">
        <v>1311</v>
      </c>
      <c r="E18" s="487" t="str">
        <f t="shared" ref="E18" si="5">IF(OR(LEFT(D18,5)="NVLKX",LEFT(D18,3)="NLT",LEFT(D18,3)="NLD"),"Kho xương","Kho men")</f>
        <v>Kho xương</v>
      </c>
      <c r="F18" s="487" t="s">
        <v>782</v>
      </c>
      <c r="G18" s="519">
        <v>5.5E-2</v>
      </c>
      <c r="H18" s="519">
        <v>0.1</v>
      </c>
      <c r="I18" s="520" t="str">
        <f t="shared" ref="I18" si="6">RIGHT(D18,6)</f>
        <v>4.HT02</v>
      </c>
      <c r="J18" s="487" t="s">
        <v>874</v>
      </c>
    </row>
    <row r="19" spans="1:10" ht="15.75" customHeight="1">
      <c r="A19" s="487" t="s">
        <v>1315</v>
      </c>
      <c r="B19" s="487" t="s">
        <v>874</v>
      </c>
      <c r="C19" s="487" t="s">
        <v>875</v>
      </c>
      <c r="D19" s="487" t="s">
        <v>1316</v>
      </c>
      <c r="E19" s="487" t="str">
        <f t="shared" ref="E19" si="7">IF(OR(LEFT(D19,5)="NVLKX",LEFT(D19,3)="NLT",LEFT(D19,3)="NLD"),"Kho xương","Kho men")</f>
        <v>Kho xương</v>
      </c>
      <c r="F19" s="487" t="s">
        <v>782</v>
      </c>
      <c r="G19" s="519">
        <v>6.5000000000000002E-2</v>
      </c>
      <c r="H19" s="519">
        <v>0.1</v>
      </c>
      <c r="I19" s="520" t="str">
        <f t="shared" ref="I19" si="8">RIGHT(D19,6)</f>
        <v>4.HT03</v>
      </c>
      <c r="J19" s="487" t="s">
        <v>874</v>
      </c>
    </row>
    <row r="20" spans="1:10" ht="15.75" customHeight="1">
      <c r="A20" s="487" t="s">
        <v>1312</v>
      </c>
      <c r="B20" s="522" t="s">
        <v>820</v>
      </c>
      <c r="C20" s="523" t="s">
        <v>740</v>
      </c>
      <c r="D20" s="487" t="s">
        <v>1169</v>
      </c>
      <c r="E20" s="487" t="str">
        <f t="shared" si="0"/>
        <v>Kho xương</v>
      </c>
      <c r="F20" s="487" t="s">
        <v>782</v>
      </c>
      <c r="G20" s="519">
        <v>0.06</v>
      </c>
      <c r="H20" s="519">
        <v>0.1</v>
      </c>
      <c r="I20" s="520" t="str">
        <f t="shared" si="4"/>
        <v>4.TH01</v>
      </c>
      <c r="J20" s="522" t="s">
        <v>820</v>
      </c>
    </row>
    <row r="21" spans="1:10" ht="15.75" customHeight="1">
      <c r="A21" s="487" t="s">
        <v>1313</v>
      </c>
      <c r="B21" s="522" t="s">
        <v>820</v>
      </c>
      <c r="C21" s="523" t="s">
        <v>740</v>
      </c>
      <c r="D21" s="487" t="s">
        <v>1314</v>
      </c>
      <c r="E21" s="487" t="str">
        <f t="shared" ref="E21:E22" si="9">IF(OR(LEFT(D21,5)="NVLKX",LEFT(D21,3)="NLT",LEFT(D21,3)="NLD"),"Kho xương","Kho men")</f>
        <v>Kho xương</v>
      </c>
      <c r="F21" s="487" t="s">
        <v>782</v>
      </c>
      <c r="G21" s="519">
        <v>5.5E-2</v>
      </c>
      <c r="H21" s="519">
        <v>0.15</v>
      </c>
      <c r="I21" s="520" t="str">
        <f t="shared" ref="I21:I22" si="10">RIGHT(D21,6)</f>
        <v>4.TH02</v>
      </c>
      <c r="J21" s="522" t="s">
        <v>820</v>
      </c>
    </row>
    <row r="22" spans="1:10" ht="15.75" customHeight="1">
      <c r="A22" s="487" t="s">
        <v>1272</v>
      </c>
      <c r="B22" s="487" t="s">
        <v>874</v>
      </c>
      <c r="C22" s="487" t="s">
        <v>875</v>
      </c>
      <c r="D22" s="487" t="s">
        <v>1271</v>
      </c>
      <c r="E22" s="487" t="str">
        <f t="shared" si="9"/>
        <v>Kho xương</v>
      </c>
      <c r="F22" s="487" t="s">
        <v>782</v>
      </c>
      <c r="G22" s="519">
        <v>5.5E-2</v>
      </c>
      <c r="H22" s="519">
        <v>0.1</v>
      </c>
      <c r="I22" s="520" t="str">
        <f t="shared" si="10"/>
        <v>5.HT01</v>
      </c>
      <c r="J22" s="487" t="s">
        <v>874</v>
      </c>
    </row>
    <row r="23" spans="1:10" ht="15.75" customHeight="1">
      <c r="A23" s="487" t="s">
        <v>1345</v>
      </c>
      <c r="B23" s="317" t="s">
        <v>872</v>
      </c>
      <c r="C23" s="524" t="s">
        <v>1346</v>
      </c>
      <c r="D23" s="487" t="s">
        <v>1170</v>
      </c>
      <c r="E23" s="487" t="str">
        <f t="shared" si="0"/>
        <v>Kho xương</v>
      </c>
      <c r="F23" s="487" t="s">
        <v>782</v>
      </c>
      <c r="G23" s="519">
        <v>0.06</v>
      </c>
      <c r="H23" s="525">
        <v>0.15</v>
      </c>
      <c r="I23" s="520" t="str">
        <f t="shared" si="4"/>
        <v>4.DB01</v>
      </c>
      <c r="J23" s="317" t="s">
        <v>872</v>
      </c>
    </row>
    <row r="24" spans="1:10" ht="15.75" customHeight="1">
      <c r="A24" s="487" t="s">
        <v>1377</v>
      </c>
      <c r="B24" s="317" t="s">
        <v>872</v>
      </c>
      <c r="C24" s="524" t="s">
        <v>1346</v>
      </c>
      <c r="D24" s="487" t="s">
        <v>1378</v>
      </c>
      <c r="E24" s="487" t="str">
        <f t="shared" ref="E24" si="11">IF(OR(LEFT(D24,5)="NVLKX",LEFT(D24,3)="NLT",LEFT(D24,3)="NLD"),"Kho xương","Kho men")</f>
        <v>Kho xương</v>
      </c>
      <c r="F24" s="487" t="s">
        <v>782</v>
      </c>
      <c r="G24" s="519">
        <v>0.06</v>
      </c>
      <c r="H24" s="525">
        <v>0.15</v>
      </c>
      <c r="I24" s="520" t="str">
        <f t="shared" ref="I24" si="12">RIGHT(D24,6)</f>
        <v>4.DB02</v>
      </c>
      <c r="J24" s="317" t="s">
        <v>872</v>
      </c>
    </row>
    <row r="25" spans="1:10" ht="15.75" customHeight="1">
      <c r="A25" s="487" t="s">
        <v>1171</v>
      </c>
      <c r="B25" s="317" t="s">
        <v>860</v>
      </c>
      <c r="C25" s="309" t="s">
        <v>590</v>
      </c>
      <c r="D25" s="487" t="s">
        <v>1172</v>
      </c>
      <c r="E25" s="487" t="str">
        <f t="shared" si="0"/>
        <v>Kho xương</v>
      </c>
      <c r="F25" s="487" t="s">
        <v>782</v>
      </c>
      <c r="G25" s="519">
        <v>0.06</v>
      </c>
      <c r="H25" s="525">
        <v>0.15</v>
      </c>
      <c r="I25" s="520" t="str">
        <f t="shared" si="4"/>
        <v>4.HM01</v>
      </c>
      <c r="J25" s="317" t="s">
        <v>860</v>
      </c>
    </row>
    <row r="26" spans="1:10" ht="15.75" customHeight="1">
      <c r="A26" s="487" t="s">
        <v>1448</v>
      </c>
      <c r="B26" s="317" t="s">
        <v>836</v>
      </c>
      <c r="C26" s="309" t="s">
        <v>878</v>
      </c>
      <c r="D26" s="487" t="s">
        <v>1125</v>
      </c>
      <c r="E26" s="487" t="str">
        <f t="shared" si="0"/>
        <v>Kho xương</v>
      </c>
      <c r="F26" s="487" t="s">
        <v>782</v>
      </c>
      <c r="G26" s="519">
        <v>4.4999999999999998E-2</v>
      </c>
      <c r="H26" s="519">
        <v>0.1</v>
      </c>
      <c r="I26" s="520" t="str">
        <f t="shared" si="4"/>
        <v>4.DA01</v>
      </c>
      <c r="J26" s="317" t="s">
        <v>836</v>
      </c>
    </row>
    <row r="27" spans="1:10" ht="15.75" customHeight="1">
      <c r="A27" s="487" t="s">
        <v>1449</v>
      </c>
      <c r="B27" s="317" t="s">
        <v>836</v>
      </c>
      <c r="C27" s="309" t="s">
        <v>878</v>
      </c>
      <c r="D27" s="487" t="s">
        <v>1450</v>
      </c>
      <c r="E27" s="487" t="str">
        <f t="shared" ref="E27" si="13">IF(OR(LEFT(D27,5)="NVLKX",LEFT(D27,3)="NLT",LEFT(D27,3)="NLD"),"Kho xương","Kho men")</f>
        <v>Kho xương</v>
      </c>
      <c r="F27" s="487" t="s">
        <v>782</v>
      </c>
      <c r="G27" s="519">
        <v>4.4999999999999998E-2</v>
      </c>
      <c r="H27" s="519">
        <v>0.1</v>
      </c>
      <c r="I27" s="520" t="str">
        <f t="shared" ref="I27" si="14">RIGHT(D27,6)</f>
        <v>4.DA02</v>
      </c>
      <c r="J27" s="317" t="s">
        <v>836</v>
      </c>
    </row>
    <row r="28" spans="1:10" ht="15.75" customHeight="1">
      <c r="A28" s="487" t="s">
        <v>1451</v>
      </c>
      <c r="B28" s="317" t="s">
        <v>836</v>
      </c>
      <c r="C28" s="309" t="s">
        <v>878</v>
      </c>
      <c r="D28" s="487" t="s">
        <v>1452</v>
      </c>
      <c r="E28" s="487" t="str">
        <f t="shared" ref="E28" si="15">IF(OR(LEFT(D28,5)="NVLKX",LEFT(D28,3)="NLT",LEFT(D28,3)="NLD"),"Kho xương","Kho men")</f>
        <v>Kho xương</v>
      </c>
      <c r="F28" s="487" t="s">
        <v>782</v>
      </c>
      <c r="G28" s="519">
        <v>4.4999999999999998E-2</v>
      </c>
      <c r="H28" s="519">
        <v>0.1</v>
      </c>
      <c r="I28" s="520" t="str">
        <f t="shared" ref="I28" si="16">RIGHT(D28,6)</f>
        <v>4.DA03</v>
      </c>
      <c r="J28" s="317" t="s">
        <v>836</v>
      </c>
    </row>
    <row r="29" spans="1:10" ht="15.75" customHeight="1">
      <c r="A29" s="487" t="s">
        <v>1445</v>
      </c>
      <c r="B29" s="317" t="s">
        <v>836</v>
      </c>
      <c r="C29" s="309" t="s">
        <v>878</v>
      </c>
      <c r="D29" s="487" t="s">
        <v>1173</v>
      </c>
      <c r="E29" s="487" t="str">
        <f t="shared" si="0"/>
        <v>Kho xương</v>
      </c>
      <c r="F29" s="487" t="s">
        <v>782</v>
      </c>
      <c r="G29" s="519">
        <v>5.5E-2</v>
      </c>
      <c r="H29" s="519">
        <v>0.12</v>
      </c>
      <c r="I29" s="520" t="str">
        <f t="shared" si="4"/>
        <v>5.DA01</v>
      </c>
      <c r="J29" s="317" t="s">
        <v>836</v>
      </c>
    </row>
    <row r="30" spans="1:10" ht="15.75" customHeight="1">
      <c r="A30" s="487" t="s">
        <v>1446</v>
      </c>
      <c r="B30" s="317" t="s">
        <v>836</v>
      </c>
      <c r="C30" s="309" t="s">
        <v>878</v>
      </c>
      <c r="D30" s="487" t="s">
        <v>1447</v>
      </c>
      <c r="E30" s="487" t="str">
        <f t="shared" ref="E30" si="17">IF(OR(LEFT(D30,5)="NVLKX",LEFT(D30,3)="NLT",LEFT(D30,3)="NLD"),"Kho xương","Kho men")</f>
        <v>Kho xương</v>
      </c>
      <c r="F30" s="487" t="s">
        <v>782</v>
      </c>
      <c r="G30" s="519">
        <v>5.5E-2</v>
      </c>
      <c r="H30" s="519">
        <v>0.12</v>
      </c>
      <c r="I30" s="520" t="str">
        <f t="shared" ref="I30" si="18">RIGHT(D30,6)</f>
        <v>5.DA02</v>
      </c>
      <c r="J30" s="317" t="s">
        <v>836</v>
      </c>
    </row>
    <row r="31" spans="1:10" ht="15.75" customHeight="1">
      <c r="A31" s="487" t="s">
        <v>1499</v>
      </c>
      <c r="B31" s="317" t="s">
        <v>1387</v>
      </c>
      <c r="C31" s="309" t="s">
        <v>1389</v>
      </c>
      <c r="D31" s="487" t="s">
        <v>1500</v>
      </c>
      <c r="E31" s="487" t="str">
        <f t="shared" ref="E31" si="19">IF(OR(LEFT(D31,5)="NVLKX",LEFT(D31,3)="NLT",LEFT(D31,3)="NLD"),"Kho xương","Kho men")</f>
        <v>Kho xương</v>
      </c>
      <c r="F31" s="487" t="s">
        <v>782</v>
      </c>
      <c r="G31" s="519">
        <v>4.4999999999999998E-2</v>
      </c>
      <c r="H31" s="519">
        <v>0.12</v>
      </c>
      <c r="I31" s="520" t="str">
        <f t="shared" ref="I31" si="20">RIGHT(D31,6)</f>
        <v>.HAT01</v>
      </c>
      <c r="J31" s="317" t="s">
        <v>1387</v>
      </c>
    </row>
    <row r="32" spans="1:10" ht="15.75" customHeight="1">
      <c r="A32" s="487" t="s">
        <v>1127</v>
      </c>
      <c r="B32" s="317" t="s">
        <v>824</v>
      </c>
      <c r="C32" s="309" t="s">
        <v>737</v>
      </c>
      <c r="D32" s="487" t="s">
        <v>1128</v>
      </c>
      <c r="E32" s="487" t="str">
        <f t="shared" si="0"/>
        <v>Kho xương</v>
      </c>
      <c r="F32" s="487" t="s">
        <v>782</v>
      </c>
      <c r="G32" s="519">
        <v>0.06</v>
      </c>
      <c r="H32" s="519">
        <v>0.15</v>
      </c>
      <c r="I32" s="520" t="str">
        <f t="shared" si="4"/>
        <v>4.HP01</v>
      </c>
      <c r="J32" s="317" t="s">
        <v>824</v>
      </c>
    </row>
    <row r="33" spans="1:10" ht="15.75" customHeight="1">
      <c r="A33" s="487" t="s">
        <v>1309</v>
      </c>
      <c r="B33" s="317" t="s">
        <v>837</v>
      </c>
      <c r="C33" s="309" t="s">
        <v>606</v>
      </c>
      <c r="D33" s="487" t="s">
        <v>1126</v>
      </c>
      <c r="E33" s="487" t="str">
        <f t="shared" si="0"/>
        <v>Kho xương</v>
      </c>
      <c r="F33" s="487" t="s">
        <v>782</v>
      </c>
      <c r="G33" s="519">
        <v>0.06</v>
      </c>
      <c r="H33" s="519">
        <v>0.16</v>
      </c>
      <c r="I33" s="520" t="str">
        <f t="shared" si="4"/>
        <v>A.TL01</v>
      </c>
      <c r="J33" s="317" t="s">
        <v>837</v>
      </c>
    </row>
    <row r="34" spans="1:10" ht="15.75" customHeight="1">
      <c r="A34" s="487" t="s">
        <v>1301</v>
      </c>
      <c r="B34" s="317" t="s">
        <v>837</v>
      </c>
      <c r="C34" s="309" t="s">
        <v>606</v>
      </c>
      <c r="D34" s="487" t="s">
        <v>1306</v>
      </c>
      <c r="E34" s="487" t="str">
        <f t="shared" si="0"/>
        <v>Kho xương</v>
      </c>
      <c r="F34" s="487" t="s">
        <v>782</v>
      </c>
      <c r="G34" s="519">
        <v>0.06</v>
      </c>
      <c r="H34" s="519">
        <v>0.16</v>
      </c>
      <c r="I34" s="520" t="str">
        <f t="shared" si="4"/>
        <v>A.TL02</v>
      </c>
      <c r="J34" s="317" t="s">
        <v>837</v>
      </c>
    </row>
    <row r="35" spans="1:10" ht="15.75" customHeight="1">
      <c r="A35" s="487" t="s">
        <v>1308</v>
      </c>
      <c r="B35" s="317" t="s">
        <v>837</v>
      </c>
      <c r="C35" s="309" t="s">
        <v>606</v>
      </c>
      <c r="D35" s="487" t="s">
        <v>1307</v>
      </c>
      <c r="E35" s="487" t="str">
        <f t="shared" ref="E35" si="21">IF(OR(LEFT(D35,5)="NVLKX",LEFT(D35,3)="NLT",LEFT(D35,3)="NLD"),"Kho xương","Kho men")</f>
        <v>Kho xương</v>
      </c>
      <c r="F35" s="487" t="s">
        <v>782</v>
      </c>
      <c r="G35" s="519">
        <v>0.06</v>
      </c>
      <c r="H35" s="519">
        <v>0.16</v>
      </c>
      <c r="I35" s="520" t="str">
        <f t="shared" ref="I35" si="22">RIGHT(D35,6)</f>
        <v>A.TL03</v>
      </c>
      <c r="J35" s="317" t="s">
        <v>837</v>
      </c>
    </row>
    <row r="36" spans="1:10" ht="15.75" customHeight="1">
      <c r="A36" s="487" t="s">
        <v>1430</v>
      </c>
      <c r="B36" s="317" t="s">
        <v>837</v>
      </c>
      <c r="C36" s="309" t="s">
        <v>606</v>
      </c>
      <c r="D36" s="487" t="s">
        <v>1431</v>
      </c>
      <c r="E36" s="487" t="str">
        <f t="shared" ref="E36" si="23">IF(OR(LEFT(D36,5)="NVLKX",LEFT(D36,3)="NLT",LEFT(D36,3)="NLD"),"Kho xương","Kho men")</f>
        <v>Kho xương</v>
      </c>
      <c r="F36" s="487" t="s">
        <v>782</v>
      </c>
      <c r="G36" s="519">
        <v>0.06</v>
      </c>
      <c r="H36" s="519">
        <v>0.16</v>
      </c>
      <c r="I36" s="520" t="str">
        <f t="shared" ref="I36" si="24">RIGHT(D36,6)</f>
        <v>A.TL04</v>
      </c>
      <c r="J36" s="317" t="s">
        <v>837</v>
      </c>
    </row>
    <row r="37" spans="1:10" ht="15.75" customHeight="1">
      <c r="A37" s="487" t="s">
        <v>1390</v>
      </c>
      <c r="B37" s="317" t="s">
        <v>1387</v>
      </c>
      <c r="C37" s="309" t="s">
        <v>1389</v>
      </c>
      <c r="D37" s="487" t="s">
        <v>1391</v>
      </c>
      <c r="E37" s="487" t="str">
        <f t="shared" ref="E37" si="25">IF(OR(LEFT(D37,5)="NVLKX",LEFT(D37,3)="NLT",LEFT(D37,3)="NLD"),"Kho xương","Kho men")</f>
        <v>Kho xương</v>
      </c>
      <c r="F37" s="487" t="s">
        <v>782</v>
      </c>
      <c r="G37" s="519">
        <v>4.4999999999999998E-2</v>
      </c>
      <c r="H37" s="519">
        <v>0.15</v>
      </c>
      <c r="I37" s="520" t="str">
        <f t="shared" ref="I37" si="26">RIGHT(D37,6)</f>
        <v>.HAT01</v>
      </c>
      <c r="J37" s="317" t="s">
        <v>1387</v>
      </c>
    </row>
    <row r="38" spans="1:10" ht="15.75" customHeight="1">
      <c r="A38" s="487" t="s">
        <v>1392</v>
      </c>
      <c r="B38" s="317" t="s">
        <v>1387</v>
      </c>
      <c r="C38" s="309" t="s">
        <v>1389</v>
      </c>
      <c r="D38" s="487" t="s">
        <v>1393</v>
      </c>
      <c r="E38" s="487" t="str">
        <f t="shared" ref="E38:E39" si="27">IF(OR(LEFT(D38,5)="NVLKX",LEFT(D38,3)="NLT",LEFT(D38,3)="NLD"),"Kho xương","Kho men")</f>
        <v>Kho xương</v>
      </c>
      <c r="F38" s="487" t="s">
        <v>782</v>
      </c>
      <c r="G38" s="519">
        <v>4.4999999999999998E-2</v>
      </c>
      <c r="H38" s="519">
        <v>0.15</v>
      </c>
      <c r="I38" s="520" t="str">
        <f t="shared" ref="I38:I39" si="28">RIGHT(D38,6)</f>
        <v>.HAT02</v>
      </c>
      <c r="J38" s="317" t="s">
        <v>1387</v>
      </c>
    </row>
    <row r="39" spans="1:10" ht="15.75" customHeight="1">
      <c r="A39" s="487" t="s">
        <v>1405</v>
      </c>
      <c r="B39" s="317" t="s">
        <v>1387</v>
      </c>
      <c r="C39" s="309" t="s">
        <v>1389</v>
      </c>
      <c r="D39" s="487" t="s">
        <v>1406</v>
      </c>
      <c r="E39" s="487" t="str">
        <f t="shared" si="27"/>
        <v>Kho xương</v>
      </c>
      <c r="F39" s="487" t="s">
        <v>782</v>
      </c>
      <c r="G39" s="519">
        <v>4.4999999999999998E-2</v>
      </c>
      <c r="H39" s="519">
        <v>0.15</v>
      </c>
      <c r="I39" s="520" t="str">
        <f t="shared" si="28"/>
        <v>.HAT03</v>
      </c>
      <c r="J39" s="317" t="s">
        <v>1387</v>
      </c>
    </row>
    <row r="40" spans="1:10" ht="15.75" customHeight="1">
      <c r="A40" s="487" t="s">
        <v>1423</v>
      </c>
      <c r="B40" s="487" t="s">
        <v>1354</v>
      </c>
      <c r="C40" s="487" t="s">
        <v>1355</v>
      </c>
      <c r="D40" s="487" t="s">
        <v>1415</v>
      </c>
      <c r="E40" s="487" t="str">
        <f t="shared" ref="E40" si="29">IF(OR(LEFT(D40,5)="NVLKX",LEFT(D40,3)="NLT",LEFT(D40,3)="NLD"),"Kho xương","Kho men")</f>
        <v>Kho xương</v>
      </c>
      <c r="F40" s="487" t="s">
        <v>782</v>
      </c>
      <c r="G40" s="519">
        <v>4.4999999999999998E-2</v>
      </c>
      <c r="H40" s="519">
        <v>0.1</v>
      </c>
      <c r="I40" s="520" t="str">
        <f t="shared" ref="I40" si="30">RIGHT(D40,6)</f>
        <v>.VDN01</v>
      </c>
      <c r="J40" s="487" t="s">
        <v>1354</v>
      </c>
    </row>
    <row r="41" spans="1:10" ht="15.75" customHeight="1">
      <c r="A41" s="487" t="s">
        <v>1424</v>
      </c>
      <c r="B41" s="487" t="s">
        <v>1354</v>
      </c>
      <c r="C41" s="487" t="s">
        <v>1355</v>
      </c>
      <c r="D41" s="487" t="s">
        <v>1425</v>
      </c>
      <c r="E41" s="487" t="str">
        <f t="shared" ref="E41" si="31">IF(OR(LEFT(D41,5)="NVLKX",LEFT(D41,3)="NLT",LEFT(D41,3)="NLD"),"Kho xương","Kho men")</f>
        <v>Kho xương</v>
      </c>
      <c r="F41" s="487" t="s">
        <v>782</v>
      </c>
      <c r="G41" s="519">
        <v>4.4999999999999998E-2</v>
      </c>
      <c r="H41" s="519">
        <v>0.1</v>
      </c>
      <c r="I41" s="520" t="str">
        <f t="shared" ref="I41" si="32">RIGHT(D41,6)</f>
        <v>.VDN02</v>
      </c>
      <c r="J41" s="487" t="s">
        <v>1354</v>
      </c>
    </row>
    <row r="42" spans="1:10" ht="15.75" customHeight="1">
      <c r="A42" s="487" t="s">
        <v>1462</v>
      </c>
      <c r="B42" s="487" t="s">
        <v>1464</v>
      </c>
      <c r="C42" s="487" t="s">
        <v>1457</v>
      </c>
      <c r="D42" s="487" t="s">
        <v>1463</v>
      </c>
      <c r="E42" s="487" t="str">
        <f>IF(OR(LEFT(D42,5)="NVLKX",LEFT(D42,3)="NLT",LEFT(D42,3)="NLD"),"Kho xương","Kho men")</f>
        <v>Kho xương</v>
      </c>
      <c r="F42" s="487" t="s">
        <v>782</v>
      </c>
      <c r="G42" s="519">
        <v>0.48</v>
      </c>
      <c r="H42" s="519">
        <v>0</v>
      </c>
      <c r="I42" s="520" t="str">
        <f t="shared" ref="I42" si="33">RIGHT(D42,6)</f>
        <v>T.SL01</v>
      </c>
      <c r="J42" s="487" t="s">
        <v>1464</v>
      </c>
    </row>
    <row r="43" spans="1:10" ht="15.75" customHeight="1">
      <c r="A43" s="487" t="s">
        <v>1461</v>
      </c>
      <c r="B43" s="487" t="s">
        <v>1465</v>
      </c>
      <c r="C43" s="487" t="s">
        <v>1458</v>
      </c>
      <c r="D43" s="487" t="s">
        <v>1466</v>
      </c>
      <c r="E43" s="487" t="str">
        <f t="shared" ref="E43" si="34">IF(OR(LEFT(D43,5)="NVLKX",LEFT(D43,3)="NLT",LEFT(D43,3)="NLD"),"Kho xương","Kho men")</f>
        <v>Kho men</v>
      </c>
      <c r="F43" s="487" t="s">
        <v>782</v>
      </c>
      <c r="G43" s="519">
        <v>0.48</v>
      </c>
      <c r="H43" s="519">
        <v>0</v>
      </c>
      <c r="I43" s="520" t="str">
        <f t="shared" ref="I43" si="35">RIGHT(D43,6)</f>
        <v>.TLD01</v>
      </c>
      <c r="J43" s="487" t="s">
        <v>1465</v>
      </c>
    </row>
    <row r="44" spans="1:10" ht="15.75" customHeight="1">
      <c r="A44" s="487" t="s">
        <v>1470</v>
      </c>
      <c r="B44" s="487" t="s">
        <v>1467</v>
      </c>
      <c r="C44" s="487" t="s">
        <v>1468</v>
      </c>
      <c r="D44" s="487" t="s">
        <v>1471</v>
      </c>
      <c r="E44" s="487" t="str">
        <f t="shared" ref="E44" si="36">IF(OR(LEFT(D44,5)="NVLKX",LEFT(D44,3)="NLT",LEFT(D44,3)="NLD"),"Kho xương","Kho men")</f>
        <v>Kho men</v>
      </c>
      <c r="F44" s="487" t="s">
        <v>782</v>
      </c>
      <c r="G44" s="519">
        <v>0.52</v>
      </c>
      <c r="H44" s="519">
        <v>0</v>
      </c>
      <c r="I44" s="520" t="str">
        <f t="shared" ref="I44" si="37">RIGHT(D44,6)</f>
        <v>.HBN01</v>
      </c>
      <c r="J44" s="487" t="s">
        <v>1467</v>
      </c>
    </row>
    <row r="45" spans="1:10" ht="15.75" customHeight="1">
      <c r="A45" s="487" t="s">
        <v>1178</v>
      </c>
      <c r="B45" s="317" t="s">
        <v>879</v>
      </c>
      <c r="C45" s="309" t="s">
        <v>880</v>
      </c>
      <c r="D45" s="487" t="s">
        <v>1179</v>
      </c>
      <c r="E45" s="487" t="str">
        <f t="shared" si="0"/>
        <v>Kho xương</v>
      </c>
      <c r="F45" s="487" t="s">
        <v>782</v>
      </c>
      <c r="G45" s="519">
        <v>0.08</v>
      </c>
      <c r="H45" s="519">
        <v>0</v>
      </c>
      <c r="I45" s="520" t="str">
        <f t="shared" si="4"/>
        <v>02.006</v>
      </c>
      <c r="J45" s="317" t="s">
        <v>879</v>
      </c>
    </row>
    <row r="46" spans="1:10" ht="15.75" customHeight="1">
      <c r="A46" s="487" t="s">
        <v>1334</v>
      </c>
      <c r="B46" s="317" t="s">
        <v>879</v>
      </c>
      <c r="C46" s="309" t="s">
        <v>880</v>
      </c>
      <c r="D46" s="487" t="s">
        <v>1326</v>
      </c>
      <c r="E46" s="487" t="str">
        <f t="shared" ref="E46" si="38">IF(OR(LEFT(D46,5)="NVLKX",LEFT(D46,3)="NLT",LEFT(D46,3)="NLD"),"Kho xương","Kho men")</f>
        <v>Kho men</v>
      </c>
      <c r="F46" s="487" t="s">
        <v>782</v>
      </c>
      <c r="G46" s="519">
        <v>0.08</v>
      </c>
      <c r="H46" s="519">
        <v>0</v>
      </c>
      <c r="I46" s="520" t="str">
        <f t="shared" ref="I46" si="39">RIGHT(D46,6)</f>
        <v>M.HT01</v>
      </c>
      <c r="J46" s="317" t="s">
        <v>879</v>
      </c>
    </row>
    <row r="47" spans="1:10" ht="15.75" customHeight="1">
      <c r="A47" s="487" t="s">
        <v>1335</v>
      </c>
      <c r="B47" s="317" t="s">
        <v>879</v>
      </c>
      <c r="C47" s="309" t="s">
        <v>880</v>
      </c>
      <c r="D47" s="487" t="s">
        <v>1327</v>
      </c>
      <c r="E47" s="487" t="str">
        <f t="shared" ref="E47:E48" si="40">IF(OR(LEFT(D47,5)="NVLKX",LEFT(D47,3)="NLT",LEFT(D47,3)="NLD"),"Kho xương","Kho men")</f>
        <v>Kho men</v>
      </c>
      <c r="F47" s="487" t="s">
        <v>782</v>
      </c>
      <c r="G47" s="519">
        <v>0.08</v>
      </c>
      <c r="H47" s="519">
        <v>0</v>
      </c>
      <c r="I47" s="520" t="str">
        <f t="shared" ref="I47:I48" si="41">RIGHT(D47,6)</f>
        <v>M.HT02</v>
      </c>
      <c r="J47" s="317" t="s">
        <v>879</v>
      </c>
    </row>
    <row r="48" spans="1:10" ht="15.75" customHeight="1">
      <c r="A48" s="487" t="s">
        <v>1336</v>
      </c>
      <c r="B48" s="317" t="s">
        <v>879</v>
      </c>
      <c r="C48" s="309" t="s">
        <v>880</v>
      </c>
      <c r="D48" s="487" t="s">
        <v>1328</v>
      </c>
      <c r="E48" s="487" t="str">
        <f t="shared" si="40"/>
        <v>Kho men</v>
      </c>
      <c r="F48" s="487" t="s">
        <v>782</v>
      </c>
      <c r="G48" s="519">
        <v>0.08</v>
      </c>
      <c r="H48" s="519">
        <v>0</v>
      </c>
      <c r="I48" s="520" t="str">
        <f t="shared" si="41"/>
        <v>M.HT03</v>
      </c>
      <c r="J48" s="317" t="s">
        <v>879</v>
      </c>
    </row>
    <row r="49" spans="1:10" ht="15.75" customHeight="1">
      <c r="A49" s="487" t="s">
        <v>1337</v>
      </c>
      <c r="B49" s="317" t="s">
        <v>879</v>
      </c>
      <c r="C49" s="309" t="s">
        <v>880</v>
      </c>
      <c r="D49" s="487" t="s">
        <v>1329</v>
      </c>
      <c r="E49" s="487" t="str">
        <f t="shared" ref="E49:E52" si="42">IF(OR(LEFT(D49,5)="NVLKX",LEFT(D49,3)="NLT",LEFT(D49,3)="NLD"),"Kho xương","Kho men")</f>
        <v>Kho men</v>
      </c>
      <c r="F49" s="487" t="s">
        <v>782</v>
      </c>
      <c r="G49" s="519">
        <v>0.08</v>
      </c>
      <c r="H49" s="519">
        <v>0</v>
      </c>
      <c r="I49" s="520" t="str">
        <f t="shared" ref="I49:I52" si="43">RIGHT(D49,6)</f>
        <v>M.TH01</v>
      </c>
      <c r="J49" s="317" t="s">
        <v>879</v>
      </c>
    </row>
    <row r="50" spans="1:10" ht="15.75" customHeight="1">
      <c r="A50" s="487" t="s">
        <v>1338</v>
      </c>
      <c r="B50" s="317" t="s">
        <v>879</v>
      </c>
      <c r="C50" s="309" t="s">
        <v>880</v>
      </c>
      <c r="D50" s="487" t="s">
        <v>1330</v>
      </c>
      <c r="E50" s="487" t="str">
        <f t="shared" si="42"/>
        <v>Kho men</v>
      </c>
      <c r="F50" s="487" t="s">
        <v>782</v>
      </c>
      <c r="G50" s="519">
        <v>0.08</v>
      </c>
      <c r="H50" s="519">
        <v>0</v>
      </c>
      <c r="I50" s="520" t="str">
        <f t="shared" si="43"/>
        <v>M.TH02</v>
      </c>
      <c r="J50" s="317" t="s">
        <v>879</v>
      </c>
    </row>
    <row r="51" spans="1:10" ht="15.75" customHeight="1">
      <c r="A51" s="487" t="s">
        <v>1339</v>
      </c>
      <c r="B51" s="317" t="s">
        <v>879</v>
      </c>
      <c r="C51" s="309" t="s">
        <v>880</v>
      </c>
      <c r="D51" s="487" t="s">
        <v>1331</v>
      </c>
      <c r="E51" s="487" t="str">
        <f t="shared" si="42"/>
        <v>Kho men</v>
      </c>
      <c r="F51" s="487" t="s">
        <v>782</v>
      </c>
      <c r="G51" s="519">
        <v>0.08</v>
      </c>
      <c r="H51" s="519">
        <v>0</v>
      </c>
      <c r="I51" s="520" t="str">
        <f t="shared" si="43"/>
        <v>M.HL01</v>
      </c>
      <c r="J51" s="317" t="s">
        <v>879</v>
      </c>
    </row>
    <row r="52" spans="1:10" ht="15.75" customHeight="1">
      <c r="A52" s="487" t="s">
        <v>1340</v>
      </c>
      <c r="B52" s="317" t="s">
        <v>879</v>
      </c>
      <c r="C52" s="309" t="s">
        <v>880</v>
      </c>
      <c r="D52" s="487" t="s">
        <v>1332</v>
      </c>
      <c r="E52" s="487" t="str">
        <f t="shared" si="42"/>
        <v>Kho men</v>
      </c>
      <c r="F52" s="487" t="s">
        <v>782</v>
      </c>
      <c r="G52" s="519">
        <v>0.08</v>
      </c>
      <c r="H52" s="519">
        <v>0</v>
      </c>
      <c r="I52" s="520" t="str">
        <f t="shared" si="43"/>
        <v>M.HL02</v>
      </c>
      <c r="J52" s="317" t="s">
        <v>879</v>
      </c>
    </row>
    <row r="53" spans="1:10" ht="15.75" customHeight="1">
      <c r="A53" s="487" t="s">
        <v>1341</v>
      </c>
      <c r="B53" s="317" t="s">
        <v>879</v>
      </c>
      <c r="C53" s="309" t="s">
        <v>880</v>
      </c>
      <c r="D53" s="487" t="s">
        <v>1333</v>
      </c>
      <c r="E53" s="487" t="str">
        <f t="shared" ref="E53:E67" si="44">IF(OR(LEFT(D53,5)="NVLKX",LEFT(D53,3)="NLT",LEFT(D53,3)="NLD"),"Kho xương","Kho men")</f>
        <v>Kho men</v>
      </c>
      <c r="F53" s="487" t="s">
        <v>782</v>
      </c>
      <c r="G53" s="519">
        <v>0.08</v>
      </c>
      <c r="H53" s="519">
        <v>0</v>
      </c>
      <c r="I53" s="520" t="str">
        <f t="shared" ref="I53:I55" si="45">RIGHT(D53,6)</f>
        <v>M.HL03</v>
      </c>
      <c r="J53" s="317" t="s">
        <v>879</v>
      </c>
    </row>
    <row r="54" spans="1:10" ht="15.75" customHeight="1">
      <c r="A54" s="487" t="s">
        <v>1428</v>
      </c>
      <c r="B54" s="317" t="s">
        <v>879</v>
      </c>
      <c r="C54" s="309" t="s">
        <v>880</v>
      </c>
      <c r="D54" s="487" t="s">
        <v>1429</v>
      </c>
      <c r="E54" s="487" t="str">
        <f t="shared" ref="E54" si="46">IF(OR(LEFT(D54,5)="NVLKX",LEFT(D54,3)="NLT",LEFT(D54,3)="NLD"),"Kho xương","Kho men")</f>
        <v>Kho men</v>
      </c>
      <c r="F54" s="487" t="s">
        <v>782</v>
      </c>
      <c r="G54" s="519">
        <v>0.08</v>
      </c>
      <c r="H54" s="519">
        <v>0</v>
      </c>
      <c r="I54" s="520" t="str">
        <f t="shared" ref="I54" si="47">RIGHT(D54,6)</f>
        <v>M.HL04</v>
      </c>
      <c r="J54" s="317" t="s">
        <v>879</v>
      </c>
    </row>
    <row r="55" spans="1:10" ht="15.75" customHeight="1">
      <c r="A55" s="487" t="s">
        <v>1343</v>
      </c>
      <c r="B55" s="317" t="s">
        <v>879</v>
      </c>
      <c r="C55" s="309" t="s">
        <v>880</v>
      </c>
      <c r="D55" s="487" t="s">
        <v>1344</v>
      </c>
      <c r="E55" s="487" t="str">
        <f t="shared" si="44"/>
        <v>Kho men</v>
      </c>
      <c r="F55" s="487" t="s">
        <v>782</v>
      </c>
      <c r="G55" s="519">
        <v>0.08</v>
      </c>
      <c r="H55" s="519">
        <v>0</v>
      </c>
      <c r="I55" s="520" t="str">
        <f t="shared" si="45"/>
        <v>M.ĐB01</v>
      </c>
      <c r="J55" s="317" t="s">
        <v>879</v>
      </c>
    </row>
    <row r="56" spans="1:10" ht="15.75" customHeight="1">
      <c r="A56" s="487" t="s">
        <v>1379</v>
      </c>
      <c r="B56" s="317" t="s">
        <v>879</v>
      </c>
      <c r="C56" s="309" t="s">
        <v>880</v>
      </c>
      <c r="D56" s="487" t="s">
        <v>1380</v>
      </c>
      <c r="E56" s="487" t="str">
        <f t="shared" ref="E56:E57" si="48">IF(OR(LEFT(D56,5)="NVLKX",LEFT(D56,3)="NLT",LEFT(D56,3)="NLD"),"Kho xương","Kho men")</f>
        <v>Kho men</v>
      </c>
      <c r="F56" s="487" t="s">
        <v>782</v>
      </c>
      <c r="G56" s="519">
        <v>0.08</v>
      </c>
      <c r="H56" s="519">
        <v>0</v>
      </c>
      <c r="I56" s="520" t="str">
        <f t="shared" ref="I56:I125" si="49">RIGHT(D56,6)</f>
        <v>M.ĐB02</v>
      </c>
      <c r="J56" s="317" t="s">
        <v>879</v>
      </c>
    </row>
    <row r="57" spans="1:10" ht="15.75" customHeight="1">
      <c r="A57" s="487" t="s">
        <v>1394</v>
      </c>
      <c r="B57" s="317" t="s">
        <v>879</v>
      </c>
      <c r="C57" s="309" t="s">
        <v>880</v>
      </c>
      <c r="D57" s="487" t="s">
        <v>1396</v>
      </c>
      <c r="E57" s="487" t="str">
        <f t="shared" si="48"/>
        <v>Kho men</v>
      </c>
      <c r="F57" s="487" t="s">
        <v>782</v>
      </c>
      <c r="G57" s="519">
        <v>0.08</v>
      </c>
      <c r="H57" s="519">
        <v>0</v>
      </c>
      <c r="I57" s="520" t="str">
        <f t="shared" si="49"/>
        <v>.HAT01</v>
      </c>
      <c r="J57" s="317" t="s">
        <v>879</v>
      </c>
    </row>
    <row r="58" spans="1:10" ht="15.75" customHeight="1">
      <c r="A58" s="487" t="s">
        <v>1395</v>
      </c>
      <c r="B58" s="317" t="s">
        <v>879</v>
      </c>
      <c r="C58" s="309" t="s">
        <v>880</v>
      </c>
      <c r="D58" s="487" t="s">
        <v>1397</v>
      </c>
      <c r="E58" s="487" t="str">
        <f t="shared" ref="E58" si="50">IF(OR(LEFT(D58,5)="NVLKX",LEFT(D58,3)="NLT",LEFT(D58,3)="NLD"),"Kho xương","Kho men")</f>
        <v>Kho men</v>
      </c>
      <c r="F58" s="487" t="s">
        <v>782</v>
      </c>
      <c r="G58" s="519">
        <v>0.08</v>
      </c>
      <c r="H58" s="519">
        <v>0</v>
      </c>
      <c r="I58" s="520" t="str">
        <f t="shared" si="49"/>
        <v>.HAT02</v>
      </c>
      <c r="J58" s="317" t="s">
        <v>879</v>
      </c>
    </row>
    <row r="59" spans="1:10" ht="15.75" customHeight="1">
      <c r="A59" s="487" t="s">
        <v>1407</v>
      </c>
      <c r="B59" s="317" t="s">
        <v>879</v>
      </c>
      <c r="C59" s="309" t="s">
        <v>880</v>
      </c>
      <c r="D59" s="487" t="s">
        <v>1408</v>
      </c>
      <c r="E59" s="487" t="str">
        <f t="shared" ref="E59" si="51">IF(OR(LEFT(D59,5)="NVLKX",LEFT(D59,3)="NLT",LEFT(D59,3)="NLD"),"Kho xương","Kho men")</f>
        <v>Kho men</v>
      </c>
      <c r="F59" s="487" t="s">
        <v>782</v>
      </c>
      <c r="G59" s="519">
        <v>0.08</v>
      </c>
      <c r="H59" s="519">
        <v>0</v>
      </c>
      <c r="I59" s="520" t="str">
        <f t="shared" si="49"/>
        <v>.HAT03</v>
      </c>
      <c r="J59" s="317" t="s">
        <v>879</v>
      </c>
    </row>
    <row r="60" spans="1:10" ht="15.75" customHeight="1">
      <c r="A60" s="487" t="s">
        <v>1416</v>
      </c>
      <c r="B60" s="317" t="s">
        <v>879</v>
      </c>
      <c r="C60" s="309" t="s">
        <v>880</v>
      </c>
      <c r="D60" s="487" t="s">
        <v>1417</v>
      </c>
      <c r="E60" s="487" t="str">
        <f t="shared" ref="E60" si="52">IF(OR(LEFT(D60,5)="NVLKX",LEFT(D60,3)="NLT",LEFT(D60,3)="NLD"),"Kho xương","Kho men")</f>
        <v>Kho men</v>
      </c>
      <c r="F60" s="487" t="s">
        <v>782</v>
      </c>
      <c r="G60" s="519">
        <v>0.08</v>
      </c>
      <c r="H60" s="519">
        <v>0</v>
      </c>
      <c r="I60" s="520" t="str">
        <f t="shared" si="49"/>
        <v>.VDN01</v>
      </c>
      <c r="J60" s="317" t="s">
        <v>879</v>
      </c>
    </row>
    <row r="61" spans="1:10" ht="15.75" customHeight="1">
      <c r="A61" s="487" t="s">
        <v>1426</v>
      </c>
      <c r="B61" s="317" t="s">
        <v>879</v>
      </c>
      <c r="C61" s="309" t="s">
        <v>880</v>
      </c>
      <c r="D61" s="487" t="s">
        <v>1427</v>
      </c>
      <c r="E61" s="487" t="str">
        <f t="shared" ref="E61" si="53">IF(OR(LEFT(D61,5)="NVLKX",LEFT(D61,3)="NLT",LEFT(D61,3)="NLD"),"Kho xương","Kho men")</f>
        <v>Kho men</v>
      </c>
      <c r="F61" s="487" t="s">
        <v>782</v>
      </c>
      <c r="G61" s="519">
        <v>0.08</v>
      </c>
      <c r="H61" s="519">
        <v>0</v>
      </c>
      <c r="I61" s="520" t="str">
        <f t="shared" si="49"/>
        <v>.VDN02</v>
      </c>
      <c r="J61" s="317" t="s">
        <v>879</v>
      </c>
    </row>
    <row r="62" spans="1:10" ht="15.75" customHeight="1">
      <c r="A62" s="487" t="s">
        <v>1438</v>
      </c>
      <c r="B62" s="317" t="s">
        <v>879</v>
      </c>
      <c r="C62" s="309" t="s">
        <v>880</v>
      </c>
      <c r="D62" s="487" t="s">
        <v>1439</v>
      </c>
      <c r="E62" s="487" t="str">
        <f t="shared" ref="E62" si="54">IF(OR(LEFT(D62,5)="NVLKX",LEFT(D62,3)="NLT",LEFT(D62,3)="NLD"),"Kho xương","Kho men")</f>
        <v>Kho men</v>
      </c>
      <c r="F62" s="487" t="s">
        <v>782</v>
      </c>
      <c r="G62" s="519">
        <v>0.08</v>
      </c>
      <c r="H62" s="519">
        <v>0</v>
      </c>
      <c r="I62" s="520" t="str">
        <f t="shared" si="49"/>
        <v>M.DA01</v>
      </c>
      <c r="J62" s="317" t="s">
        <v>879</v>
      </c>
    </row>
    <row r="63" spans="1:10" ht="15.75" customHeight="1">
      <c r="A63" s="487" t="s">
        <v>1453</v>
      </c>
      <c r="B63" s="317" t="s">
        <v>879</v>
      </c>
      <c r="C63" s="309" t="s">
        <v>880</v>
      </c>
      <c r="D63" s="487" t="s">
        <v>1455</v>
      </c>
      <c r="E63" s="487" t="str">
        <f t="shared" ref="E63:E64" si="55">IF(OR(LEFT(D63,5)="NVLKX",LEFT(D63,3)="NLT",LEFT(D63,3)="NLD"),"Kho xương","Kho men")</f>
        <v>Kho men</v>
      </c>
      <c r="F63" s="487" t="s">
        <v>782</v>
      </c>
      <c r="G63" s="519">
        <v>0.08</v>
      </c>
      <c r="H63" s="519">
        <v>0</v>
      </c>
      <c r="I63" s="520" t="str">
        <f t="shared" ref="I63:I64" si="56">RIGHT(D63,6)</f>
        <v>M.DA02</v>
      </c>
      <c r="J63" s="317" t="s">
        <v>879</v>
      </c>
    </row>
    <row r="64" spans="1:10" ht="15.75" customHeight="1">
      <c r="A64" s="487" t="s">
        <v>1454</v>
      </c>
      <c r="B64" s="317" t="s">
        <v>879</v>
      </c>
      <c r="C64" s="309" t="s">
        <v>880</v>
      </c>
      <c r="D64" s="487" t="s">
        <v>1456</v>
      </c>
      <c r="E64" s="487" t="str">
        <f t="shared" si="55"/>
        <v>Kho men</v>
      </c>
      <c r="F64" s="487" t="s">
        <v>782</v>
      </c>
      <c r="G64" s="519">
        <v>0.08</v>
      </c>
      <c r="H64" s="519">
        <v>0</v>
      </c>
      <c r="I64" s="520" t="str">
        <f t="shared" si="56"/>
        <v>M.DA03</v>
      </c>
      <c r="J64" s="317" t="s">
        <v>879</v>
      </c>
    </row>
    <row r="65" spans="1:10" ht="15.75" customHeight="1">
      <c r="A65" s="309" t="s">
        <v>1385</v>
      </c>
      <c r="B65" s="309" t="s">
        <v>1382</v>
      </c>
      <c r="C65" s="309" t="s">
        <v>1384</v>
      </c>
      <c r="D65" s="487" t="s">
        <v>1386</v>
      </c>
      <c r="E65" s="487" t="str">
        <f>IF(OR(LEFT(D65,5)="NVLKX",LEFT(D65,3)="NLT",LEFT(D65,3)="NLD"),"Kho xương","Kho men")</f>
        <v>Kho xương</v>
      </c>
      <c r="F65" s="487" t="s">
        <v>782</v>
      </c>
      <c r="G65" s="519">
        <v>0.22</v>
      </c>
      <c r="H65" s="519">
        <v>0</v>
      </c>
      <c r="I65" s="520" t="str">
        <f t="shared" si="49"/>
        <v>01.061</v>
      </c>
      <c r="J65" s="309" t="s">
        <v>1382</v>
      </c>
    </row>
    <row r="66" spans="1:10" ht="15.75" customHeight="1">
      <c r="A66" s="487" t="s">
        <v>1418</v>
      </c>
      <c r="B66" s="317" t="s">
        <v>1419</v>
      </c>
      <c r="C66" s="309" t="s">
        <v>1420</v>
      </c>
      <c r="D66" s="487" t="s">
        <v>1421</v>
      </c>
      <c r="E66" s="487" t="str">
        <f t="shared" ref="E66" si="57">IF(OR(LEFT(D66,5)="NVLKX",LEFT(D66,3)="NLT",LEFT(D66,3)="NLD"),"Kho xương","Kho men")</f>
        <v>Kho xương</v>
      </c>
      <c r="F66" s="487" t="s">
        <v>782</v>
      </c>
      <c r="G66" s="519">
        <v>0.2</v>
      </c>
      <c r="H66" s="519">
        <v>0</v>
      </c>
      <c r="I66" s="520" t="str">
        <f t="shared" si="49"/>
        <v>01.064</v>
      </c>
      <c r="J66" s="317" t="s">
        <v>1419</v>
      </c>
    </row>
    <row r="67" spans="1:10" ht="15.75" customHeight="1">
      <c r="A67" s="487" t="s">
        <v>1359</v>
      </c>
      <c r="B67" s="317" t="s">
        <v>1349</v>
      </c>
      <c r="C67" s="309" t="s">
        <v>1350</v>
      </c>
      <c r="D67" s="487" t="s">
        <v>1351</v>
      </c>
      <c r="E67" s="487" t="str">
        <f t="shared" si="44"/>
        <v>Kho xương</v>
      </c>
      <c r="F67" s="487" t="s">
        <v>782</v>
      </c>
      <c r="G67" s="519">
        <v>0.25</v>
      </c>
      <c r="H67" s="519">
        <v>0</v>
      </c>
      <c r="I67" s="520" t="str">
        <f t="shared" si="49"/>
        <v>01.055</v>
      </c>
      <c r="J67" s="317" t="s">
        <v>1349</v>
      </c>
    </row>
    <row r="68" spans="1:10" ht="15.75" customHeight="1">
      <c r="A68" s="487" t="s">
        <v>1398</v>
      </c>
      <c r="B68" s="317" t="s">
        <v>1349</v>
      </c>
      <c r="C68" s="309" t="s">
        <v>1350</v>
      </c>
      <c r="D68" s="487" t="s">
        <v>1399</v>
      </c>
      <c r="E68" s="487" t="str">
        <f t="shared" ref="E68" si="58">IF(OR(LEFT(D68,5)="NVLKX",LEFT(D68,3)="NLT",LEFT(D68,3)="NLD"),"Kho xương","Kho men")</f>
        <v>Kho xương</v>
      </c>
      <c r="F68" s="487" t="s">
        <v>782</v>
      </c>
      <c r="G68" s="519">
        <v>0.25</v>
      </c>
      <c r="H68" s="519">
        <v>0</v>
      </c>
      <c r="I68" s="520" t="str">
        <f t="shared" si="49"/>
        <v>01.062</v>
      </c>
      <c r="J68" s="317" t="s">
        <v>1349</v>
      </c>
    </row>
    <row r="69" spans="1:10" ht="15.75" customHeight="1">
      <c r="A69" s="487" t="s">
        <v>1413</v>
      </c>
      <c r="B69" s="317" t="s">
        <v>1349</v>
      </c>
      <c r="C69" s="309" t="s">
        <v>1350</v>
      </c>
      <c r="D69" s="487" t="s">
        <v>1414</v>
      </c>
      <c r="E69" s="487" t="str">
        <f t="shared" ref="E69" si="59">IF(OR(LEFT(D69,5)="NVLKX",LEFT(D69,3)="NLT",LEFT(D69,3)="NLD"),"Kho xương","Kho men")</f>
        <v>Kho xương</v>
      </c>
      <c r="F69" s="487" t="s">
        <v>782</v>
      </c>
      <c r="G69" s="519">
        <v>0.2</v>
      </c>
      <c r="H69" s="519">
        <v>0</v>
      </c>
      <c r="I69" s="520" t="str">
        <f t="shared" si="49"/>
        <v>01.063</v>
      </c>
      <c r="J69" s="317" t="s">
        <v>1349</v>
      </c>
    </row>
    <row r="70" spans="1:10" ht="15.75" customHeight="1">
      <c r="A70" s="487" t="s">
        <v>1369</v>
      </c>
      <c r="B70" s="317" t="s">
        <v>1366</v>
      </c>
      <c r="C70" s="309" t="s">
        <v>1367</v>
      </c>
      <c r="D70" s="487" t="s">
        <v>1370</v>
      </c>
      <c r="E70" s="487" t="str">
        <f t="shared" ref="E70" si="60">IF(OR(LEFT(D70,5)="NVLKX",LEFT(D70,3)="NLT",LEFT(D70,3)="NLD"),"Kho xương","Kho men")</f>
        <v>Kho xương</v>
      </c>
      <c r="F70" s="487" t="s">
        <v>782</v>
      </c>
      <c r="G70" s="519">
        <v>0.22</v>
      </c>
      <c r="H70" s="519">
        <v>0</v>
      </c>
      <c r="I70" s="520" t="str">
        <f t="shared" si="49"/>
        <v>01.059</v>
      </c>
      <c r="J70" s="317" t="s">
        <v>1366</v>
      </c>
    </row>
    <row r="71" spans="1:10" ht="15.75" customHeight="1">
      <c r="A71" s="487" t="s">
        <v>1376</v>
      </c>
      <c r="B71" s="317" t="s">
        <v>1366</v>
      </c>
      <c r="C71" s="309" t="s">
        <v>1367</v>
      </c>
      <c r="D71" s="315" t="s">
        <v>1362</v>
      </c>
      <c r="E71" s="487" t="str">
        <f t="shared" ref="E71" si="61">IF(OR(LEFT(D71,5)="NVLKX",LEFT(D71,3)="NLT",LEFT(D71,3)="NLD"),"Kho xương","Kho men")</f>
        <v>Kho xương</v>
      </c>
      <c r="F71" s="487" t="s">
        <v>782</v>
      </c>
      <c r="G71" s="519">
        <v>0.22</v>
      </c>
      <c r="H71" s="519">
        <v>0</v>
      </c>
      <c r="I71" s="520" t="str">
        <f t="shared" si="49"/>
        <v>01.057</v>
      </c>
      <c r="J71" s="317" t="s">
        <v>1366</v>
      </c>
    </row>
    <row r="72" spans="1:10" ht="15.75" customHeight="1">
      <c r="A72" s="487" t="s">
        <v>1435</v>
      </c>
      <c r="B72" s="317" t="s">
        <v>832</v>
      </c>
      <c r="C72" s="309" t="s">
        <v>1434</v>
      </c>
      <c r="D72" s="487" t="s">
        <v>1437</v>
      </c>
      <c r="E72" s="487" t="str">
        <f t="shared" si="0"/>
        <v>Kho xương</v>
      </c>
      <c r="F72" s="487" t="s">
        <v>782</v>
      </c>
      <c r="G72" s="519">
        <v>0.14000000000000001</v>
      </c>
      <c r="H72" s="519">
        <v>0</v>
      </c>
      <c r="I72" s="520" t="str">
        <f t="shared" si="49"/>
        <v>D.GP01</v>
      </c>
      <c r="J72" s="317" t="s">
        <v>832</v>
      </c>
    </row>
    <row r="73" spans="1:10" ht="15.75" customHeight="1">
      <c r="A73" s="487" t="s">
        <v>1324</v>
      </c>
      <c r="B73" s="317" t="s">
        <v>1321</v>
      </c>
      <c r="C73" s="309" t="s">
        <v>1322</v>
      </c>
      <c r="D73" s="487" t="s">
        <v>1325</v>
      </c>
      <c r="E73" s="487" t="str">
        <f t="shared" ref="E73" si="62">IF(OR(LEFT(D73,5)="NVLKX",LEFT(D73,3)="NLT",LEFT(D73,3)="NLD"),"Kho xương","Kho men")</f>
        <v>Kho xương</v>
      </c>
      <c r="F73" s="487" t="s">
        <v>782</v>
      </c>
      <c r="G73" s="519">
        <v>0.14000000000000001</v>
      </c>
      <c r="H73" s="519">
        <v>0</v>
      </c>
      <c r="I73" s="520" t="str">
        <f t="shared" si="49"/>
        <v>D.TP01</v>
      </c>
      <c r="J73" s="317" t="s">
        <v>1321</v>
      </c>
    </row>
    <row r="74" spans="1:10" ht="15.75" customHeight="1">
      <c r="A74" s="487" t="s">
        <v>1480</v>
      </c>
      <c r="B74" s="317" t="s">
        <v>1477</v>
      </c>
      <c r="C74" s="309" t="s">
        <v>1478</v>
      </c>
      <c r="D74" s="487" t="s">
        <v>1481</v>
      </c>
      <c r="E74" s="487" t="str">
        <f t="shared" ref="E74" si="63">IF(OR(LEFT(D74,5)="NVLKX",LEFT(D74,3)="NLT",LEFT(D74,3)="NLD"),"Kho xương","Kho men")</f>
        <v>Kho xương</v>
      </c>
      <c r="F74" s="487" t="s">
        <v>782</v>
      </c>
      <c r="G74" s="519">
        <v>0.14000000000000001</v>
      </c>
      <c r="H74" s="519">
        <v>0</v>
      </c>
      <c r="I74" s="520" t="str">
        <f t="shared" ref="I74" si="64">RIGHT(D74,6)</f>
        <v>D.HL01</v>
      </c>
      <c r="J74" s="317" t="s">
        <v>1477</v>
      </c>
    </row>
    <row r="75" spans="1:10" ht="15.75" customHeight="1">
      <c r="A75" s="487" t="s">
        <v>1490</v>
      </c>
      <c r="B75" s="317" t="s">
        <v>1492</v>
      </c>
      <c r="C75" s="309" t="s">
        <v>1488</v>
      </c>
      <c r="D75" s="487" t="s">
        <v>1491</v>
      </c>
      <c r="E75" s="487" t="str">
        <f t="shared" ref="E75" si="65">IF(OR(LEFT(D75,5)="NVLKX",LEFT(D75,3)="NLT",LEFT(D75,3)="NLD"),"Kho xương","Kho men")</f>
        <v>Kho xương</v>
      </c>
      <c r="F75" s="487" t="s">
        <v>782</v>
      </c>
      <c r="G75" s="519">
        <v>0.14000000000000001</v>
      </c>
      <c r="H75" s="519">
        <v>0</v>
      </c>
      <c r="I75" s="520" t="str">
        <f t="shared" ref="I75" si="66">RIGHT(D75,6)</f>
        <v>D.TB01</v>
      </c>
      <c r="J75" s="317" t="s">
        <v>1492</v>
      </c>
    </row>
    <row r="76" spans="1:10" ht="15.75" customHeight="1">
      <c r="A76" s="487" t="s">
        <v>1496</v>
      </c>
      <c r="B76" s="317" t="s">
        <v>1493</v>
      </c>
      <c r="C76" s="309" t="s">
        <v>1494</v>
      </c>
      <c r="D76" s="487" t="s">
        <v>1497</v>
      </c>
      <c r="E76" s="487" t="str">
        <f t="shared" ref="E76" si="67">IF(OR(LEFT(D76,5)="NVLKX",LEFT(D76,3)="NLT",LEFT(D76,3)="NLD"),"Kho xương","Kho men")</f>
        <v>Kho xương</v>
      </c>
      <c r="F76" s="487" t="s">
        <v>782</v>
      </c>
      <c r="G76" s="519">
        <v>0.14000000000000001</v>
      </c>
      <c r="H76" s="519">
        <v>0</v>
      </c>
      <c r="I76" s="520" t="str">
        <f t="shared" ref="I76" si="68">RIGHT(D76,6)</f>
        <v>D.GR01</v>
      </c>
      <c r="J76" s="317" t="s">
        <v>1493</v>
      </c>
    </row>
    <row r="77" spans="1:10" ht="15.75" customHeight="1">
      <c r="A77" s="487" t="s">
        <v>1174</v>
      </c>
      <c r="B77" s="317" t="s">
        <v>838</v>
      </c>
      <c r="C77" s="309" t="s">
        <v>739</v>
      </c>
      <c r="D77" s="487" t="s">
        <v>1175</v>
      </c>
      <c r="E77" s="487" t="str">
        <f t="shared" si="0"/>
        <v>Kho xương</v>
      </c>
      <c r="F77" s="487" t="s">
        <v>782</v>
      </c>
      <c r="G77" s="519">
        <v>0.15</v>
      </c>
      <c r="H77" s="519">
        <v>0</v>
      </c>
      <c r="I77" s="520" t="str">
        <f t="shared" si="49"/>
        <v>D.GT01</v>
      </c>
      <c r="J77" s="317" t="s">
        <v>838</v>
      </c>
    </row>
    <row r="78" spans="1:10" ht="17.25" customHeight="1">
      <c r="A78" s="487" t="s">
        <v>1176</v>
      </c>
      <c r="B78" s="487" t="s">
        <v>833</v>
      </c>
      <c r="C78" s="487" t="s">
        <v>834</v>
      </c>
      <c r="D78" s="487" t="s">
        <v>1177</v>
      </c>
      <c r="E78" s="487" t="str">
        <f t="shared" si="0"/>
        <v>Kho xương</v>
      </c>
      <c r="F78" s="487" t="s">
        <v>782</v>
      </c>
      <c r="G78" s="519">
        <v>0.12</v>
      </c>
      <c r="H78" s="519">
        <v>0</v>
      </c>
      <c r="I78" s="520" t="str">
        <f t="shared" si="49"/>
        <v>D.NH01</v>
      </c>
      <c r="J78" s="487" t="s">
        <v>833</v>
      </c>
    </row>
    <row r="79" spans="1:10" ht="15.75" hidden="1" customHeight="1">
      <c r="A79" s="526" t="s">
        <v>981</v>
      </c>
      <c r="B79" s="487" t="s">
        <v>851</v>
      </c>
      <c r="C79" s="487" t="s">
        <v>852</v>
      </c>
      <c r="D79" s="526" t="s">
        <v>982</v>
      </c>
      <c r="E79" s="487" t="str">
        <f t="shared" si="0"/>
        <v>Kho men</v>
      </c>
      <c r="F79" s="487" t="s">
        <v>782</v>
      </c>
      <c r="G79" s="519">
        <v>0</v>
      </c>
      <c r="H79" s="519">
        <v>0</v>
      </c>
      <c r="I79" s="520" t="str">
        <f t="shared" si="49"/>
        <v>01.076</v>
      </c>
      <c r="J79" s="487" t="s">
        <v>851</v>
      </c>
    </row>
    <row r="80" spans="1:10" ht="15.75" hidden="1" customHeight="1">
      <c r="A80" s="487" t="s">
        <v>983</v>
      </c>
      <c r="B80" s="487" t="s">
        <v>851</v>
      </c>
      <c r="C80" s="487" t="s">
        <v>852</v>
      </c>
      <c r="D80" s="487" t="s">
        <v>984</v>
      </c>
      <c r="E80" s="487" t="str">
        <f t="shared" si="0"/>
        <v>Kho men</v>
      </c>
      <c r="F80" s="487" t="s">
        <v>782</v>
      </c>
      <c r="G80" s="519">
        <v>0</v>
      </c>
      <c r="H80" s="519">
        <v>0</v>
      </c>
      <c r="I80" s="520" t="str">
        <f t="shared" si="49"/>
        <v>01.037</v>
      </c>
      <c r="J80" s="487" t="s">
        <v>851</v>
      </c>
    </row>
    <row r="81" spans="1:10" ht="15.75" hidden="1" customHeight="1">
      <c r="A81" s="487" t="s">
        <v>985</v>
      </c>
      <c r="B81" s="487" t="s">
        <v>851</v>
      </c>
      <c r="C81" s="487" t="s">
        <v>852</v>
      </c>
      <c r="D81" s="487" t="s">
        <v>986</v>
      </c>
      <c r="E81" s="487" t="str">
        <f t="shared" si="0"/>
        <v>Kho men</v>
      </c>
      <c r="F81" s="487" t="s">
        <v>782</v>
      </c>
      <c r="G81" s="519">
        <v>0</v>
      </c>
      <c r="H81" s="519">
        <v>0</v>
      </c>
      <c r="I81" s="520" t="str">
        <f t="shared" si="49"/>
        <v>01.079</v>
      </c>
      <c r="J81" s="487" t="s">
        <v>851</v>
      </c>
    </row>
    <row r="82" spans="1:10" ht="15.75" hidden="1" customHeight="1">
      <c r="A82" s="487" t="s">
        <v>987</v>
      </c>
      <c r="B82" s="487" t="s">
        <v>851</v>
      </c>
      <c r="C82" s="487" t="s">
        <v>852</v>
      </c>
      <c r="D82" s="487" t="s">
        <v>988</v>
      </c>
      <c r="E82" s="487" t="str">
        <f t="shared" si="0"/>
        <v>Kho men</v>
      </c>
      <c r="F82" s="487" t="s">
        <v>782</v>
      </c>
      <c r="G82" s="519">
        <v>0</v>
      </c>
      <c r="H82" s="519">
        <v>0</v>
      </c>
      <c r="I82" s="520" t="str">
        <f t="shared" si="49"/>
        <v>01.077</v>
      </c>
      <c r="J82" s="487" t="s">
        <v>851</v>
      </c>
    </row>
    <row r="83" spans="1:10" ht="15.75" hidden="1" customHeight="1">
      <c r="A83" s="487" t="s">
        <v>989</v>
      </c>
      <c r="B83" s="487" t="s">
        <v>990</v>
      </c>
      <c r="C83" s="487" t="s">
        <v>991</v>
      </c>
      <c r="D83" s="487" t="s">
        <v>992</v>
      </c>
      <c r="E83" s="487" t="str">
        <f t="shared" si="0"/>
        <v>Kho men</v>
      </c>
      <c r="F83" s="487" t="s">
        <v>782</v>
      </c>
      <c r="G83" s="519">
        <v>0</v>
      </c>
      <c r="H83" s="519">
        <v>0</v>
      </c>
      <c r="I83" s="520" t="str">
        <f t="shared" si="49"/>
        <v>04.011</v>
      </c>
      <c r="J83" s="487" t="s">
        <v>990</v>
      </c>
    </row>
    <row r="84" spans="1:10" ht="15.75" hidden="1" customHeight="1">
      <c r="A84" s="487" t="s">
        <v>993</v>
      </c>
      <c r="B84" s="487" t="s">
        <v>990</v>
      </c>
      <c r="C84" s="487" t="s">
        <v>991</v>
      </c>
      <c r="D84" s="487" t="s">
        <v>994</v>
      </c>
      <c r="E84" s="487" t="str">
        <f t="shared" si="0"/>
        <v>Kho men</v>
      </c>
      <c r="F84" s="487" t="s">
        <v>782</v>
      </c>
      <c r="G84" s="519">
        <v>0</v>
      </c>
      <c r="H84" s="519">
        <v>0</v>
      </c>
      <c r="I84" s="520" t="str">
        <f t="shared" si="49"/>
        <v>04.023</v>
      </c>
      <c r="J84" s="487" t="s">
        <v>990</v>
      </c>
    </row>
    <row r="85" spans="1:10" ht="15.75" hidden="1" customHeight="1">
      <c r="A85" s="487" t="s">
        <v>996</v>
      </c>
      <c r="B85" s="487" t="s">
        <v>990</v>
      </c>
      <c r="C85" s="487" t="s">
        <v>991</v>
      </c>
      <c r="D85" s="487" t="s">
        <v>995</v>
      </c>
      <c r="E85" s="487" t="str">
        <f t="shared" si="0"/>
        <v>Kho men</v>
      </c>
      <c r="F85" s="487" t="s">
        <v>782</v>
      </c>
      <c r="G85" s="519">
        <v>0</v>
      </c>
      <c r="H85" s="519">
        <v>0</v>
      </c>
      <c r="I85" s="520" t="str">
        <f t="shared" si="49"/>
        <v>04.055</v>
      </c>
      <c r="J85" s="487" t="s">
        <v>990</v>
      </c>
    </row>
    <row r="86" spans="1:10" ht="15.75" hidden="1" customHeight="1">
      <c r="A86" s="487" t="s">
        <v>997</v>
      </c>
      <c r="B86" s="487" t="s">
        <v>998</v>
      </c>
      <c r="C86" s="487" t="s">
        <v>537</v>
      </c>
      <c r="D86" s="487" t="s">
        <v>999</v>
      </c>
      <c r="E86" s="487" t="str">
        <f t="shared" si="0"/>
        <v>Kho men</v>
      </c>
      <c r="F86" s="487" t="s">
        <v>782</v>
      </c>
      <c r="G86" s="519">
        <v>6.0000000000000001E-3</v>
      </c>
      <c r="H86" s="519">
        <v>0</v>
      </c>
      <c r="I86" s="520" t="str">
        <f t="shared" si="49"/>
        <v>02.006</v>
      </c>
      <c r="J86" s="487" t="s">
        <v>998</v>
      </c>
    </row>
    <row r="87" spans="1:10" ht="15.75" hidden="1" customHeight="1">
      <c r="A87" s="487" t="s">
        <v>1000</v>
      </c>
      <c r="B87" s="487" t="s">
        <v>848</v>
      </c>
      <c r="C87" s="487" t="s">
        <v>445</v>
      </c>
      <c r="D87" s="487" t="s">
        <v>1001</v>
      </c>
      <c r="E87" s="487" t="str">
        <f t="shared" si="0"/>
        <v>Kho men</v>
      </c>
      <c r="F87" s="487" t="s">
        <v>782</v>
      </c>
      <c r="G87" s="519">
        <v>0</v>
      </c>
      <c r="H87" s="519">
        <v>0</v>
      </c>
      <c r="I87" s="520" t="str">
        <f t="shared" si="49"/>
        <v>04.051</v>
      </c>
      <c r="J87" s="487" t="s">
        <v>848</v>
      </c>
    </row>
    <row r="88" spans="1:10" ht="15.75" hidden="1" customHeight="1">
      <c r="A88" s="487" t="s">
        <v>1002</v>
      </c>
      <c r="B88" s="487" t="s">
        <v>848</v>
      </c>
      <c r="C88" s="487" t="s">
        <v>445</v>
      </c>
      <c r="D88" s="487" t="s">
        <v>1003</v>
      </c>
      <c r="E88" s="487" t="str">
        <f t="shared" si="0"/>
        <v>Kho men</v>
      </c>
      <c r="F88" s="487" t="s">
        <v>782</v>
      </c>
      <c r="G88" s="519">
        <v>0</v>
      </c>
      <c r="H88" s="519">
        <v>0</v>
      </c>
      <c r="I88" s="520" t="str">
        <f t="shared" si="49"/>
        <v>04.079</v>
      </c>
      <c r="J88" s="487" t="s">
        <v>848</v>
      </c>
    </row>
    <row r="89" spans="1:10" ht="15.75" hidden="1" customHeight="1">
      <c r="A89" s="487" t="s">
        <v>1004</v>
      </c>
      <c r="B89" s="487" t="s">
        <v>1005</v>
      </c>
      <c r="C89" s="487" t="s">
        <v>417</v>
      </c>
      <c r="D89" s="487" t="s">
        <v>1006</v>
      </c>
      <c r="E89" s="487" t="str">
        <f t="shared" si="0"/>
        <v>Kho men</v>
      </c>
      <c r="F89" s="487" t="s">
        <v>782</v>
      </c>
      <c r="G89" s="519">
        <v>0</v>
      </c>
      <c r="H89" s="519">
        <v>0</v>
      </c>
      <c r="I89" s="520" t="str">
        <f t="shared" si="49"/>
        <v>04.026</v>
      </c>
      <c r="J89" s="487" t="s">
        <v>1005</v>
      </c>
    </row>
    <row r="90" spans="1:10" ht="15.75" hidden="1" customHeight="1">
      <c r="A90" s="487" t="s">
        <v>1007</v>
      </c>
      <c r="B90" s="487" t="s">
        <v>1005</v>
      </c>
      <c r="C90" s="487" t="s">
        <v>417</v>
      </c>
      <c r="D90" s="487" t="s">
        <v>1008</v>
      </c>
      <c r="E90" s="487" t="str">
        <f t="shared" si="0"/>
        <v>Kho men</v>
      </c>
      <c r="F90" s="487" t="s">
        <v>782</v>
      </c>
      <c r="G90" s="519">
        <v>0</v>
      </c>
      <c r="H90" s="519">
        <v>0</v>
      </c>
      <c r="I90" s="520" t="str">
        <f t="shared" si="49"/>
        <v>04.037</v>
      </c>
      <c r="J90" s="487" t="s">
        <v>1005</v>
      </c>
    </row>
    <row r="91" spans="1:10" ht="15.75" hidden="1" customHeight="1">
      <c r="A91" s="487" t="s">
        <v>1009</v>
      </c>
      <c r="B91" s="487" t="s">
        <v>1005</v>
      </c>
      <c r="C91" s="487" t="s">
        <v>417</v>
      </c>
      <c r="D91" s="487" t="s">
        <v>1010</v>
      </c>
      <c r="E91" s="487" t="str">
        <f t="shared" si="0"/>
        <v>Kho men</v>
      </c>
      <c r="F91" s="487" t="s">
        <v>782</v>
      </c>
      <c r="G91" s="519">
        <v>0</v>
      </c>
      <c r="H91" s="519">
        <v>0</v>
      </c>
      <c r="I91" s="520" t="str">
        <f t="shared" si="49"/>
        <v>04.052</v>
      </c>
      <c r="J91" s="487" t="s">
        <v>1005</v>
      </c>
    </row>
    <row r="92" spans="1:10" ht="15.75" hidden="1" customHeight="1">
      <c r="A92" s="487" t="s">
        <v>1011</v>
      </c>
      <c r="B92" s="487" t="s">
        <v>1005</v>
      </c>
      <c r="C92" s="487" t="s">
        <v>417</v>
      </c>
      <c r="D92" s="487" t="s">
        <v>1012</v>
      </c>
      <c r="E92" s="487" t="str">
        <f t="shared" si="0"/>
        <v>Kho men</v>
      </c>
      <c r="F92" s="487" t="s">
        <v>782</v>
      </c>
      <c r="G92" s="519">
        <v>0</v>
      </c>
      <c r="H92" s="519">
        <v>0</v>
      </c>
      <c r="I92" s="520" t="str">
        <f t="shared" si="49"/>
        <v>04.080</v>
      </c>
      <c r="J92" s="487" t="s">
        <v>1005</v>
      </c>
    </row>
    <row r="93" spans="1:10" ht="15.75" hidden="1" customHeight="1">
      <c r="A93" s="487" t="s">
        <v>1013</v>
      </c>
      <c r="B93" s="487" t="s">
        <v>1014</v>
      </c>
      <c r="C93" s="487" t="s">
        <v>1015</v>
      </c>
      <c r="D93" s="487" t="s">
        <v>1016</v>
      </c>
      <c r="E93" s="487" t="str">
        <f t="shared" si="0"/>
        <v>Kho men</v>
      </c>
      <c r="F93" s="487" t="s">
        <v>782</v>
      </c>
      <c r="G93" s="519">
        <v>0</v>
      </c>
      <c r="H93" s="519">
        <v>0</v>
      </c>
      <c r="I93" s="520" t="str">
        <f t="shared" si="49"/>
        <v>02.069</v>
      </c>
      <c r="J93" s="487" t="s">
        <v>1014</v>
      </c>
    </row>
    <row r="94" spans="1:10" ht="15.75" hidden="1" customHeight="1">
      <c r="A94" s="487" t="s">
        <v>556</v>
      </c>
      <c r="B94" s="487" t="s">
        <v>854</v>
      </c>
      <c r="C94" s="487" t="s">
        <v>855</v>
      </c>
      <c r="D94" s="487" t="s">
        <v>1017</v>
      </c>
      <c r="E94" s="487" t="str">
        <f t="shared" si="0"/>
        <v>Kho men</v>
      </c>
      <c r="F94" s="487" t="s">
        <v>782</v>
      </c>
      <c r="G94" s="519">
        <v>0</v>
      </c>
      <c r="H94" s="519">
        <v>0</v>
      </c>
      <c r="I94" s="520" t="str">
        <f t="shared" si="49"/>
        <v>01.054</v>
      </c>
      <c r="J94" s="487" t="s">
        <v>854</v>
      </c>
    </row>
    <row r="95" spans="1:10" ht="15.75" hidden="1" customHeight="1">
      <c r="A95" s="487" t="s">
        <v>1018</v>
      </c>
      <c r="B95" s="487" t="s">
        <v>854</v>
      </c>
      <c r="C95" s="487" t="s">
        <v>855</v>
      </c>
      <c r="D95" s="487" t="s">
        <v>1019</v>
      </c>
      <c r="E95" s="487" t="str">
        <f t="shared" si="0"/>
        <v>Kho men</v>
      </c>
      <c r="F95" s="487" t="s">
        <v>782</v>
      </c>
      <c r="G95" s="519">
        <v>0</v>
      </c>
      <c r="H95" s="519">
        <v>0</v>
      </c>
      <c r="I95" s="520" t="str">
        <f t="shared" si="49"/>
        <v>01.055</v>
      </c>
      <c r="J95" s="487" t="s">
        <v>854</v>
      </c>
    </row>
    <row r="96" spans="1:10" ht="15.75" hidden="1" customHeight="1">
      <c r="A96" s="487" t="s">
        <v>1020</v>
      </c>
      <c r="B96" s="487" t="s">
        <v>854</v>
      </c>
      <c r="C96" s="487" t="s">
        <v>855</v>
      </c>
      <c r="D96" s="487" t="s">
        <v>1021</v>
      </c>
      <c r="E96" s="487" t="str">
        <f t="shared" si="0"/>
        <v>Kho men</v>
      </c>
      <c r="F96" s="487" t="s">
        <v>782</v>
      </c>
      <c r="G96" s="519">
        <v>0</v>
      </c>
      <c r="H96" s="519">
        <v>0</v>
      </c>
      <c r="I96" s="520" t="str">
        <f t="shared" si="49"/>
        <v>01.063</v>
      </c>
      <c r="J96" s="487" t="s">
        <v>854</v>
      </c>
    </row>
    <row r="97" spans="1:10" ht="15.75" hidden="1" customHeight="1">
      <c r="A97" s="487" t="s">
        <v>1022</v>
      </c>
      <c r="B97" s="487" t="s">
        <v>854</v>
      </c>
      <c r="C97" s="487" t="s">
        <v>855</v>
      </c>
      <c r="D97" s="487" t="s">
        <v>1023</v>
      </c>
      <c r="E97" s="487" t="str">
        <f t="shared" si="0"/>
        <v>Kho men</v>
      </c>
      <c r="F97" s="487" t="s">
        <v>782</v>
      </c>
      <c r="G97" s="519">
        <v>0</v>
      </c>
      <c r="H97" s="519">
        <v>0</v>
      </c>
      <c r="I97" s="520" t="str">
        <f t="shared" si="49"/>
        <v>02.009</v>
      </c>
      <c r="J97" s="487" t="s">
        <v>854</v>
      </c>
    </row>
    <row r="98" spans="1:10" ht="15.75" hidden="1" customHeight="1">
      <c r="A98" s="487" t="s">
        <v>1024</v>
      </c>
      <c r="B98" s="487" t="s">
        <v>854</v>
      </c>
      <c r="C98" s="487" t="s">
        <v>855</v>
      </c>
      <c r="D98" s="487" t="s">
        <v>1025</v>
      </c>
      <c r="E98" s="487" t="str">
        <f t="shared" si="0"/>
        <v>Kho men</v>
      </c>
      <c r="F98" s="487" t="s">
        <v>782</v>
      </c>
      <c r="G98" s="519">
        <v>0</v>
      </c>
      <c r="H98" s="519">
        <v>0</v>
      </c>
      <c r="I98" s="520" t="str">
        <f t="shared" si="49"/>
        <v>02.018</v>
      </c>
      <c r="J98" s="487" t="s">
        <v>854</v>
      </c>
    </row>
    <row r="99" spans="1:10" ht="15.75" hidden="1" customHeight="1">
      <c r="A99" s="487" t="s">
        <v>1026</v>
      </c>
      <c r="B99" s="487" t="s">
        <v>1027</v>
      </c>
      <c r="C99" s="487" t="s">
        <v>463</v>
      </c>
      <c r="D99" s="487" t="s">
        <v>1028</v>
      </c>
      <c r="E99" s="487" t="str">
        <f t="shared" si="0"/>
        <v>Kho men</v>
      </c>
      <c r="F99" s="487" t="s">
        <v>1180</v>
      </c>
      <c r="G99" s="519">
        <v>0</v>
      </c>
      <c r="H99" s="519">
        <v>0</v>
      </c>
      <c r="I99" s="520" t="str">
        <f t="shared" si="49"/>
        <v>04.005</v>
      </c>
      <c r="J99" s="487" t="s">
        <v>1027</v>
      </c>
    </row>
    <row r="100" spans="1:10" ht="15.75" hidden="1" customHeight="1">
      <c r="A100" s="487" t="s">
        <v>1029</v>
      </c>
      <c r="B100" s="487" t="s">
        <v>1027</v>
      </c>
      <c r="C100" s="487" t="s">
        <v>463</v>
      </c>
      <c r="D100" s="487" t="s">
        <v>1030</v>
      </c>
      <c r="E100" s="487" t="str">
        <f t="shared" si="0"/>
        <v>Kho men</v>
      </c>
      <c r="F100" s="487" t="s">
        <v>1180</v>
      </c>
      <c r="G100" s="519">
        <v>0</v>
      </c>
      <c r="H100" s="519">
        <v>0</v>
      </c>
      <c r="I100" s="520" t="str">
        <f t="shared" si="49"/>
        <v>04.053</v>
      </c>
      <c r="J100" s="487" t="s">
        <v>1027</v>
      </c>
    </row>
    <row r="101" spans="1:10" ht="15.75" hidden="1" customHeight="1">
      <c r="A101" s="487" t="s">
        <v>1031</v>
      </c>
      <c r="B101" s="487" t="s">
        <v>1027</v>
      </c>
      <c r="C101" s="487" t="s">
        <v>463</v>
      </c>
      <c r="D101" s="487" t="s">
        <v>1032</v>
      </c>
      <c r="E101" s="487" t="str">
        <f t="shared" si="0"/>
        <v>Kho men</v>
      </c>
      <c r="F101" s="487" t="s">
        <v>1180</v>
      </c>
      <c r="G101" s="519">
        <v>0</v>
      </c>
      <c r="H101" s="519">
        <v>0</v>
      </c>
      <c r="I101" s="520" t="str">
        <f t="shared" si="49"/>
        <v>04.066</v>
      </c>
      <c r="J101" s="487" t="s">
        <v>1027</v>
      </c>
    </row>
    <row r="102" spans="1:10" ht="15.75" hidden="1" customHeight="1">
      <c r="A102" s="487" t="s">
        <v>1033</v>
      </c>
      <c r="B102" s="487" t="s">
        <v>1027</v>
      </c>
      <c r="C102" s="487" t="s">
        <v>463</v>
      </c>
      <c r="D102" s="487" t="s">
        <v>1034</v>
      </c>
      <c r="E102" s="487" t="str">
        <f t="shared" si="0"/>
        <v>Kho men</v>
      </c>
      <c r="F102" s="487" t="s">
        <v>1180</v>
      </c>
      <c r="G102" s="519">
        <v>0</v>
      </c>
      <c r="H102" s="519">
        <v>0</v>
      </c>
      <c r="I102" s="520" t="str">
        <f t="shared" si="49"/>
        <v>04.068</v>
      </c>
      <c r="J102" s="487" t="s">
        <v>1027</v>
      </c>
    </row>
    <row r="103" spans="1:10" ht="15.75" hidden="1" customHeight="1">
      <c r="A103" s="487" t="s">
        <v>1035</v>
      </c>
      <c r="B103" s="487" t="s">
        <v>1027</v>
      </c>
      <c r="C103" s="487" t="s">
        <v>463</v>
      </c>
      <c r="D103" s="487" t="s">
        <v>1036</v>
      </c>
      <c r="E103" s="487" t="str">
        <f t="shared" si="0"/>
        <v>Kho men</v>
      </c>
      <c r="F103" s="487" t="s">
        <v>1180</v>
      </c>
      <c r="G103" s="519">
        <v>0</v>
      </c>
      <c r="H103" s="519">
        <v>0</v>
      </c>
      <c r="I103" s="520" t="str">
        <f t="shared" si="49"/>
        <v>04.069</v>
      </c>
      <c r="J103" s="487" t="s">
        <v>1027</v>
      </c>
    </row>
    <row r="104" spans="1:10" ht="15.75" hidden="1" customHeight="1">
      <c r="A104" s="487" t="s">
        <v>1037</v>
      </c>
      <c r="B104" s="487" t="s">
        <v>1027</v>
      </c>
      <c r="C104" s="487" t="s">
        <v>463</v>
      </c>
      <c r="D104" s="487" t="s">
        <v>1038</v>
      </c>
      <c r="E104" s="487" t="str">
        <f t="shared" si="0"/>
        <v>Kho men</v>
      </c>
      <c r="F104" s="487" t="s">
        <v>1180</v>
      </c>
      <c r="G104" s="519">
        <v>0</v>
      </c>
      <c r="H104" s="519">
        <v>0</v>
      </c>
      <c r="I104" s="520" t="str">
        <f t="shared" si="49"/>
        <v>04.070</v>
      </c>
      <c r="J104" s="487" t="s">
        <v>1027</v>
      </c>
    </row>
    <row r="105" spans="1:10" ht="15.75" hidden="1" customHeight="1">
      <c r="A105" s="487" t="s">
        <v>1039</v>
      </c>
      <c r="B105" s="487" t="s">
        <v>1027</v>
      </c>
      <c r="C105" s="487" t="s">
        <v>463</v>
      </c>
      <c r="D105" s="487" t="s">
        <v>1040</v>
      </c>
      <c r="E105" s="487" t="str">
        <f t="shared" si="0"/>
        <v>Kho men</v>
      </c>
      <c r="F105" s="487" t="s">
        <v>1180</v>
      </c>
      <c r="G105" s="519">
        <v>0</v>
      </c>
      <c r="H105" s="519">
        <v>0</v>
      </c>
      <c r="I105" s="520" t="str">
        <f t="shared" si="49"/>
        <v>04.075</v>
      </c>
      <c r="J105" s="487" t="s">
        <v>1027</v>
      </c>
    </row>
    <row r="106" spans="1:10" ht="15.75" hidden="1" customHeight="1">
      <c r="A106" s="487" t="s">
        <v>1041</v>
      </c>
      <c r="B106" s="487" t="s">
        <v>1027</v>
      </c>
      <c r="C106" s="487" t="s">
        <v>463</v>
      </c>
      <c r="D106" s="487" t="s">
        <v>1042</v>
      </c>
      <c r="E106" s="487" t="str">
        <f t="shared" si="0"/>
        <v>Kho men</v>
      </c>
      <c r="F106" s="487" t="s">
        <v>1180</v>
      </c>
      <c r="G106" s="519">
        <v>0</v>
      </c>
      <c r="H106" s="519">
        <v>0</v>
      </c>
      <c r="I106" s="520" t="str">
        <f t="shared" si="49"/>
        <v>04.078</v>
      </c>
      <c r="J106" s="487" t="s">
        <v>1027</v>
      </c>
    </row>
    <row r="107" spans="1:10" ht="15.75" hidden="1" customHeight="1">
      <c r="A107" s="487" t="s">
        <v>1043</v>
      </c>
      <c r="B107" s="487" t="s">
        <v>1027</v>
      </c>
      <c r="C107" s="487" t="s">
        <v>463</v>
      </c>
      <c r="D107" s="487" t="s">
        <v>1044</v>
      </c>
      <c r="E107" s="487" t="str">
        <f t="shared" si="0"/>
        <v>Kho men</v>
      </c>
      <c r="F107" s="487" t="s">
        <v>1180</v>
      </c>
      <c r="G107" s="519">
        <v>0</v>
      </c>
      <c r="H107" s="519">
        <v>0</v>
      </c>
      <c r="I107" s="520" t="str">
        <f t="shared" si="49"/>
        <v>04.082</v>
      </c>
      <c r="J107" s="487" t="s">
        <v>1027</v>
      </c>
    </row>
    <row r="108" spans="1:10" ht="15.75" hidden="1" customHeight="1">
      <c r="A108" s="487" t="s">
        <v>1045</v>
      </c>
      <c r="B108" s="487" t="s">
        <v>1027</v>
      </c>
      <c r="C108" s="487" t="s">
        <v>463</v>
      </c>
      <c r="D108" s="487" t="s">
        <v>1046</v>
      </c>
      <c r="E108" s="487" t="str">
        <f t="shared" si="0"/>
        <v>Kho men</v>
      </c>
      <c r="F108" s="487" t="s">
        <v>1180</v>
      </c>
      <c r="G108" s="519">
        <v>0</v>
      </c>
      <c r="H108" s="519">
        <v>0</v>
      </c>
      <c r="I108" s="520" t="str">
        <f t="shared" si="49"/>
        <v>04.083</v>
      </c>
      <c r="J108" s="487" t="s">
        <v>1027</v>
      </c>
    </row>
    <row r="109" spans="1:10" ht="15.75" hidden="1" customHeight="1">
      <c r="A109" s="487" t="s">
        <v>1047</v>
      </c>
      <c r="B109" s="487" t="s">
        <v>1027</v>
      </c>
      <c r="C109" s="487" t="s">
        <v>463</v>
      </c>
      <c r="D109" s="487" t="s">
        <v>1048</v>
      </c>
      <c r="E109" s="487" t="str">
        <f t="shared" si="0"/>
        <v>Kho men</v>
      </c>
      <c r="F109" s="487" t="s">
        <v>1180</v>
      </c>
      <c r="G109" s="519">
        <v>0</v>
      </c>
      <c r="H109" s="519">
        <v>0</v>
      </c>
      <c r="I109" s="520" t="str">
        <f t="shared" si="49"/>
        <v>04.088</v>
      </c>
      <c r="J109" s="487" t="s">
        <v>1027</v>
      </c>
    </row>
    <row r="110" spans="1:10" ht="15.75" hidden="1" customHeight="1">
      <c r="A110" s="487" t="s">
        <v>1049</v>
      </c>
      <c r="B110" s="487" t="s">
        <v>1027</v>
      </c>
      <c r="C110" s="487" t="s">
        <v>463</v>
      </c>
      <c r="D110" s="487" t="s">
        <v>1050</v>
      </c>
      <c r="E110" s="487" t="str">
        <f t="shared" si="0"/>
        <v>Kho men</v>
      </c>
      <c r="F110" s="487" t="s">
        <v>1180</v>
      </c>
      <c r="G110" s="519">
        <v>0</v>
      </c>
      <c r="H110" s="519">
        <v>0</v>
      </c>
      <c r="I110" s="520" t="str">
        <f t="shared" si="49"/>
        <v>04.089</v>
      </c>
      <c r="J110" s="487" t="s">
        <v>1027</v>
      </c>
    </row>
    <row r="111" spans="1:10" ht="15.75" hidden="1" customHeight="1">
      <c r="A111" s="487" t="s">
        <v>1051</v>
      </c>
      <c r="B111" s="487" t="s">
        <v>1027</v>
      </c>
      <c r="C111" s="487" t="s">
        <v>463</v>
      </c>
      <c r="D111" s="487" t="s">
        <v>1052</v>
      </c>
      <c r="E111" s="487" t="str">
        <f t="shared" si="0"/>
        <v>Kho men</v>
      </c>
      <c r="F111" s="487" t="s">
        <v>1180</v>
      </c>
      <c r="G111" s="519">
        <v>0</v>
      </c>
      <c r="H111" s="519">
        <v>0</v>
      </c>
      <c r="I111" s="520" t="str">
        <f t="shared" si="49"/>
        <v>04.090</v>
      </c>
      <c r="J111" s="487" t="s">
        <v>1027</v>
      </c>
    </row>
    <row r="112" spans="1:10" ht="15.75" hidden="1" customHeight="1">
      <c r="A112" s="487" t="s">
        <v>1053</v>
      </c>
      <c r="B112" s="487" t="s">
        <v>1027</v>
      </c>
      <c r="C112" s="487" t="s">
        <v>463</v>
      </c>
      <c r="D112" s="487" t="s">
        <v>1054</v>
      </c>
      <c r="E112" s="487" t="str">
        <f t="shared" si="0"/>
        <v>Kho men</v>
      </c>
      <c r="F112" s="487" t="s">
        <v>1180</v>
      </c>
      <c r="G112" s="519">
        <v>0</v>
      </c>
      <c r="H112" s="519">
        <v>0</v>
      </c>
      <c r="I112" s="520" t="str">
        <f t="shared" si="49"/>
        <v>04.091</v>
      </c>
      <c r="J112" s="487" t="s">
        <v>1027</v>
      </c>
    </row>
    <row r="113" spans="1:10" ht="15.75" hidden="1" customHeight="1">
      <c r="A113" s="487" t="s">
        <v>1029</v>
      </c>
      <c r="B113" s="487" t="s">
        <v>1055</v>
      </c>
      <c r="C113" s="487" t="s">
        <v>457</v>
      </c>
      <c r="D113" s="487" t="s">
        <v>1030</v>
      </c>
      <c r="E113" s="487" t="str">
        <f t="shared" si="0"/>
        <v>Kho men</v>
      </c>
      <c r="F113" s="487" t="s">
        <v>1180</v>
      </c>
      <c r="G113" s="519">
        <v>0</v>
      </c>
      <c r="H113" s="519">
        <v>0</v>
      </c>
      <c r="I113" s="520" t="str">
        <f t="shared" si="49"/>
        <v>04.053</v>
      </c>
      <c r="J113" s="487" t="s">
        <v>1055</v>
      </c>
    </row>
    <row r="114" spans="1:10" ht="15.75" hidden="1" customHeight="1">
      <c r="A114" s="487" t="s">
        <v>1056</v>
      </c>
      <c r="B114" s="487" t="s">
        <v>1055</v>
      </c>
      <c r="C114" s="487" t="s">
        <v>457</v>
      </c>
      <c r="D114" s="487" t="s">
        <v>1057</v>
      </c>
      <c r="E114" s="487" t="str">
        <f t="shared" si="0"/>
        <v>Kho men</v>
      </c>
      <c r="F114" s="487" t="s">
        <v>1180</v>
      </c>
      <c r="G114" s="519">
        <v>0</v>
      </c>
      <c r="H114" s="519">
        <v>0</v>
      </c>
      <c r="I114" s="520" t="str">
        <f t="shared" si="49"/>
        <v>04.054</v>
      </c>
      <c r="J114" s="487" t="s">
        <v>1055</v>
      </c>
    </row>
    <row r="115" spans="1:10" ht="15.75" hidden="1" customHeight="1">
      <c r="A115" s="487" t="s">
        <v>1031</v>
      </c>
      <c r="B115" s="487" t="s">
        <v>1055</v>
      </c>
      <c r="C115" s="487" t="s">
        <v>457</v>
      </c>
      <c r="D115" s="487" t="s">
        <v>1032</v>
      </c>
      <c r="E115" s="487" t="str">
        <f t="shared" si="0"/>
        <v>Kho men</v>
      </c>
      <c r="F115" s="487" t="s">
        <v>1180</v>
      </c>
      <c r="G115" s="519">
        <v>0</v>
      </c>
      <c r="H115" s="519">
        <v>0</v>
      </c>
      <c r="I115" s="520" t="str">
        <f t="shared" si="49"/>
        <v>04.066</v>
      </c>
      <c r="J115" s="487" t="s">
        <v>1055</v>
      </c>
    </row>
    <row r="116" spans="1:10" ht="15.75" hidden="1" customHeight="1">
      <c r="A116" s="487" t="s">
        <v>1058</v>
      </c>
      <c r="B116" s="487" t="s">
        <v>824</v>
      </c>
      <c r="C116" s="487" t="s">
        <v>737</v>
      </c>
      <c r="D116" s="487" t="s">
        <v>792</v>
      </c>
      <c r="E116" s="487" t="str">
        <f t="shared" si="0"/>
        <v>Kho xương</v>
      </c>
      <c r="F116" s="487" t="s">
        <v>782</v>
      </c>
      <c r="G116" s="519">
        <v>0.05</v>
      </c>
      <c r="H116" s="519">
        <v>0</v>
      </c>
      <c r="I116" s="520" t="str">
        <f t="shared" si="49"/>
        <v>01.024</v>
      </c>
      <c r="J116" s="487" t="s">
        <v>824</v>
      </c>
    </row>
    <row r="117" spans="1:10" ht="15.75" hidden="1" customHeight="1">
      <c r="A117" s="487" t="s">
        <v>1059</v>
      </c>
      <c r="B117" s="487" t="s">
        <v>824</v>
      </c>
      <c r="C117" s="487" t="s">
        <v>737</v>
      </c>
      <c r="D117" s="487" t="s">
        <v>787</v>
      </c>
      <c r="E117" s="487" t="str">
        <f t="shared" si="0"/>
        <v>Kho xương</v>
      </c>
      <c r="F117" s="487" t="s">
        <v>782</v>
      </c>
      <c r="G117" s="519">
        <v>0.05</v>
      </c>
      <c r="H117" s="519">
        <v>0</v>
      </c>
      <c r="I117" s="520" t="str">
        <f t="shared" si="49"/>
        <v>01.042</v>
      </c>
      <c r="J117" s="487" t="s">
        <v>824</v>
      </c>
    </row>
    <row r="118" spans="1:10" ht="15.75" customHeight="1">
      <c r="A118" s="487" t="s">
        <v>1358</v>
      </c>
      <c r="B118" s="487" t="s">
        <v>824</v>
      </c>
      <c r="C118" s="487" t="s">
        <v>737</v>
      </c>
      <c r="D118" s="487" t="s">
        <v>784</v>
      </c>
      <c r="E118" s="487" t="str">
        <f t="shared" si="0"/>
        <v>Kho xương</v>
      </c>
      <c r="F118" s="487" t="s">
        <v>782</v>
      </c>
      <c r="G118" s="519">
        <v>0.25</v>
      </c>
      <c r="H118" s="519">
        <v>0</v>
      </c>
      <c r="I118" s="520" t="str">
        <f t="shared" si="49"/>
        <v>01.043</v>
      </c>
      <c r="J118" s="487" t="s">
        <v>824</v>
      </c>
    </row>
    <row r="119" spans="1:10" ht="15.75" customHeight="1">
      <c r="A119" s="487" t="s">
        <v>1348</v>
      </c>
      <c r="B119" s="487" t="s">
        <v>824</v>
      </c>
      <c r="C119" s="487" t="s">
        <v>737</v>
      </c>
      <c r="D119" s="487" t="s">
        <v>1342</v>
      </c>
      <c r="E119" s="487" t="str">
        <f t="shared" ref="E119" si="69">IF(OR(LEFT(D119,5)="NVLKX",LEFT(D119,3)="NLT",LEFT(D119,3)="NLD"),"Kho xương","Kho men")</f>
        <v>Kho xương</v>
      </c>
      <c r="F119" s="487" t="s">
        <v>782</v>
      </c>
      <c r="G119" s="519">
        <v>0.2</v>
      </c>
      <c r="H119" s="519">
        <v>0</v>
      </c>
      <c r="I119" s="520" t="str">
        <f t="shared" si="49"/>
        <v>01.054</v>
      </c>
      <c r="J119" s="487" t="s">
        <v>824</v>
      </c>
    </row>
    <row r="120" spans="1:10" ht="15.75" customHeight="1">
      <c r="A120" s="487" t="s">
        <v>1363</v>
      </c>
      <c r="B120" s="487" t="s">
        <v>824</v>
      </c>
      <c r="C120" s="487" t="s">
        <v>737</v>
      </c>
      <c r="D120" s="487" t="s">
        <v>1357</v>
      </c>
      <c r="E120" s="487" t="str">
        <f t="shared" ref="E120" si="70">IF(OR(LEFT(D120,5)="NVLKX",LEFT(D120,3)="NLT",LEFT(D120,3)="NLD"),"Kho xương","Kho men")</f>
        <v>Kho xương</v>
      </c>
      <c r="F120" s="487" t="s">
        <v>782</v>
      </c>
      <c r="G120" s="519">
        <v>0.1</v>
      </c>
      <c r="H120" s="519">
        <v>0</v>
      </c>
      <c r="I120" s="520" t="str">
        <f t="shared" si="49"/>
        <v>01.056</v>
      </c>
      <c r="J120" s="487" t="s">
        <v>824</v>
      </c>
    </row>
    <row r="121" spans="1:10" ht="15.75" customHeight="1">
      <c r="A121" s="487" t="s">
        <v>1361</v>
      </c>
      <c r="B121" s="487" t="s">
        <v>1354</v>
      </c>
      <c r="C121" s="487" t="s">
        <v>1355</v>
      </c>
      <c r="D121" s="487" t="s">
        <v>88</v>
      </c>
      <c r="E121" s="487" t="str">
        <f t="shared" ref="E121:E123" si="71">IF(OR(LEFT(D121,5)="NVLKX",LEFT(D121,3)="NLT",LEFT(D121,3)="NLD"),"Kho xương","Kho men")</f>
        <v>Kho xương</v>
      </c>
      <c r="F121" s="487" t="s">
        <v>782</v>
      </c>
      <c r="G121" s="519">
        <v>0.2</v>
      </c>
      <c r="H121" s="519">
        <v>0</v>
      </c>
      <c r="I121" s="520" t="str">
        <f t="shared" si="49"/>
        <v>01.010</v>
      </c>
      <c r="J121" s="487" t="s">
        <v>1354</v>
      </c>
    </row>
    <row r="122" spans="1:10" ht="15.75" customHeight="1">
      <c r="A122" s="487" t="s">
        <v>1375</v>
      </c>
      <c r="B122" s="487" t="s">
        <v>1372</v>
      </c>
      <c r="C122" s="487" t="s">
        <v>1502</v>
      </c>
      <c r="D122" s="487" t="s">
        <v>87</v>
      </c>
      <c r="E122" s="487" t="str">
        <f t="shared" ref="E122" si="72">IF(OR(LEFT(D122,5)="NVLKX",LEFT(D122,3)="NLT",LEFT(D122,3)="NLD"),"Kho xương","Kho men")</f>
        <v>Kho xương</v>
      </c>
      <c r="F122" s="487" t="s">
        <v>782</v>
      </c>
      <c r="G122" s="519">
        <v>0.2</v>
      </c>
      <c r="H122" s="519">
        <v>0</v>
      </c>
      <c r="I122" s="520" t="str">
        <f t="shared" si="49"/>
        <v>01.009</v>
      </c>
      <c r="J122" s="487" t="s">
        <v>1372</v>
      </c>
    </row>
    <row r="123" spans="1:10" ht="15.75" customHeight="1">
      <c r="A123" s="487" t="s">
        <v>1364</v>
      </c>
      <c r="B123" s="487" t="s">
        <v>825</v>
      </c>
      <c r="C123" s="487" t="s">
        <v>1433</v>
      </c>
      <c r="D123" s="487" t="s">
        <v>1365</v>
      </c>
      <c r="E123" s="487" t="str">
        <f t="shared" si="71"/>
        <v>Kho xương</v>
      </c>
      <c r="F123" s="487" t="s">
        <v>782</v>
      </c>
      <c r="G123" s="519">
        <v>0.1</v>
      </c>
      <c r="H123" s="519">
        <v>0</v>
      </c>
      <c r="I123" s="520" t="str">
        <f t="shared" si="49"/>
        <v>01.058</v>
      </c>
      <c r="J123" s="487" t="s">
        <v>825</v>
      </c>
    </row>
    <row r="124" spans="1:10" ht="15.75" customHeight="1">
      <c r="A124" s="487" t="s">
        <v>1474</v>
      </c>
      <c r="B124" s="487" t="s">
        <v>1472</v>
      </c>
      <c r="C124" s="487" t="s">
        <v>1476</v>
      </c>
      <c r="D124" s="487" t="s">
        <v>1475</v>
      </c>
      <c r="E124" s="487" t="str">
        <f t="shared" ref="E124" si="73">IF(OR(LEFT(D124,5)="NVLKX",LEFT(D124,3)="NLT",LEFT(D124,3)="NLD"),"Kho xương","Kho men")</f>
        <v>Kho xương</v>
      </c>
      <c r="F124" s="487" t="s">
        <v>782</v>
      </c>
      <c r="G124" s="519">
        <v>0.1</v>
      </c>
      <c r="H124" s="519">
        <v>0</v>
      </c>
      <c r="I124" s="520" t="str">
        <f t="shared" ref="I124" si="74">RIGHT(D124,6)</f>
        <v>01.065</v>
      </c>
      <c r="J124" s="487" t="s">
        <v>1472</v>
      </c>
    </row>
    <row r="125" spans="1:10" ht="15.75" customHeight="1">
      <c r="A125" s="487" t="s">
        <v>1318</v>
      </c>
      <c r="B125" s="487" t="s">
        <v>825</v>
      </c>
      <c r="C125" s="487" t="s">
        <v>1433</v>
      </c>
      <c r="D125" s="487" t="s">
        <v>1320</v>
      </c>
      <c r="E125" s="487" t="str">
        <f t="shared" ref="E125" si="75">IF(OR(LEFT(D125,5)="NVLKX",LEFT(D125,3)="NLT",LEFT(D125,3)="NLD"),"Kho xương","Kho men")</f>
        <v>Kho xương</v>
      </c>
      <c r="F125" s="487" t="s">
        <v>782</v>
      </c>
      <c r="G125" s="519">
        <v>0.25</v>
      </c>
      <c r="H125" s="519">
        <v>0</v>
      </c>
      <c r="I125" s="520" t="str">
        <f t="shared" si="49"/>
        <v>01.053</v>
      </c>
      <c r="J125" s="487" t="s">
        <v>825</v>
      </c>
    </row>
    <row r="126" spans="1:10" ht="15.75" customHeight="1">
      <c r="A126" s="487" t="s">
        <v>1507</v>
      </c>
      <c r="B126" s="487" t="s">
        <v>1504</v>
      </c>
      <c r="C126" s="487" t="s">
        <v>1505</v>
      </c>
      <c r="D126" s="487" t="s">
        <v>1508</v>
      </c>
      <c r="E126" s="487" t="str">
        <f t="shared" ref="E126" si="76">IF(OR(LEFT(D126,5)="NVLKX",LEFT(D126,3)="NLT",LEFT(D126,3)="NLD"),"Kho xương","Kho men")</f>
        <v>Kho xương</v>
      </c>
      <c r="F126" s="487" t="s">
        <v>782</v>
      </c>
      <c r="G126" s="519">
        <v>0.25</v>
      </c>
      <c r="H126" s="519">
        <v>0</v>
      </c>
      <c r="I126" s="520" t="str">
        <f t="shared" ref="I126" si="77">RIGHT(D126,6)</f>
        <v>01.067</v>
      </c>
      <c r="J126" s="487" t="s">
        <v>1504</v>
      </c>
    </row>
    <row r="127" spans="1:10" ht="15.75" customHeight="1">
      <c r="A127" s="487" t="s">
        <v>1510</v>
      </c>
      <c r="B127" s="487" t="s">
        <v>1504</v>
      </c>
      <c r="C127" s="487" t="s">
        <v>1505</v>
      </c>
      <c r="D127" s="487" t="s">
        <v>1509</v>
      </c>
      <c r="E127" s="487" t="str">
        <f t="shared" ref="E127" si="78">IF(OR(LEFT(D127,5)="NVLKX",LEFT(D127,3)="NLT",LEFT(D127,3)="NLD"),"Kho xương","Kho men")</f>
        <v>Kho xương</v>
      </c>
      <c r="F127" s="487" t="s">
        <v>782</v>
      </c>
      <c r="G127" s="519">
        <v>0.25</v>
      </c>
      <c r="H127" s="519">
        <v>0</v>
      </c>
      <c r="I127" s="520" t="str">
        <f t="shared" ref="I127" si="79">RIGHT(D127,6)</f>
        <v>01.068</v>
      </c>
      <c r="J127" s="487" t="s">
        <v>1504</v>
      </c>
    </row>
    <row r="128" spans="1:10" ht="15.75" customHeight="1">
      <c r="A128" s="487" t="s">
        <v>1060</v>
      </c>
      <c r="B128" s="487" t="s">
        <v>831</v>
      </c>
      <c r="C128" s="487" t="s">
        <v>549</v>
      </c>
      <c r="D128" s="487" t="s">
        <v>1061</v>
      </c>
      <c r="E128" s="487" t="str">
        <f t="shared" si="0"/>
        <v>Kho men</v>
      </c>
      <c r="F128" s="487" t="s">
        <v>782</v>
      </c>
      <c r="G128" s="519">
        <v>0</v>
      </c>
      <c r="H128" s="519">
        <v>0</v>
      </c>
      <c r="I128" s="520" t="str">
        <f t="shared" ref="I128:I191" si="80">RIGHT(D128,6)</f>
        <v>01.005</v>
      </c>
      <c r="J128" s="487" t="s">
        <v>831</v>
      </c>
    </row>
    <row r="129" spans="1:10" ht="15.75" customHeight="1">
      <c r="A129" s="487" t="s">
        <v>1062</v>
      </c>
      <c r="B129" s="487" t="s">
        <v>831</v>
      </c>
      <c r="C129" s="487" t="s">
        <v>549</v>
      </c>
      <c r="D129" s="487" t="s">
        <v>1063</v>
      </c>
      <c r="E129" s="487" t="str">
        <f t="shared" ref="E129:E174" si="81">IF(OR(LEFT(D129,5)="NVLKX",LEFT(D129,3)="NLT",LEFT(D129,3)="NLD"),"Kho xương","Kho men")</f>
        <v>Kho men</v>
      </c>
      <c r="F129" s="487" t="s">
        <v>782</v>
      </c>
      <c r="G129" s="519">
        <v>0</v>
      </c>
      <c r="H129" s="519">
        <v>0</v>
      </c>
      <c r="I129" s="520" t="str">
        <f t="shared" si="80"/>
        <v>01.075</v>
      </c>
      <c r="J129" s="487" t="s">
        <v>831</v>
      </c>
    </row>
    <row r="130" spans="1:10" ht="15.75" hidden="1" customHeight="1">
      <c r="A130" s="487" t="s">
        <v>1064</v>
      </c>
      <c r="B130" s="487" t="s">
        <v>831</v>
      </c>
      <c r="C130" s="487" t="s">
        <v>549</v>
      </c>
      <c r="D130" s="487" t="s">
        <v>1065</v>
      </c>
      <c r="E130" s="487" t="str">
        <f t="shared" si="81"/>
        <v>Kho men</v>
      </c>
      <c r="F130" s="487" t="s">
        <v>782</v>
      </c>
      <c r="G130" s="519">
        <v>0</v>
      </c>
      <c r="H130" s="519">
        <v>0</v>
      </c>
      <c r="I130" s="520" t="str">
        <f t="shared" si="80"/>
        <v>02.001</v>
      </c>
      <c r="J130" s="487" t="s">
        <v>831</v>
      </c>
    </row>
    <row r="131" spans="1:10" ht="15.75" hidden="1" customHeight="1">
      <c r="A131" s="487" t="s">
        <v>1066</v>
      </c>
      <c r="B131" s="487" t="s">
        <v>1067</v>
      </c>
      <c r="C131" s="487" t="s">
        <v>469</v>
      </c>
      <c r="D131" s="487" t="s">
        <v>1068</v>
      </c>
      <c r="E131" s="487" t="str">
        <f t="shared" si="81"/>
        <v>Kho men</v>
      </c>
      <c r="F131" s="487" t="s">
        <v>782</v>
      </c>
      <c r="G131" s="519">
        <v>0</v>
      </c>
      <c r="H131" s="519">
        <v>0</v>
      </c>
      <c r="I131" s="520" t="str">
        <f t="shared" si="80"/>
        <v>03.008</v>
      </c>
      <c r="J131" s="487" t="s">
        <v>1067</v>
      </c>
    </row>
    <row r="132" spans="1:10" ht="15.75" hidden="1" customHeight="1">
      <c r="A132" s="487" t="s">
        <v>1069</v>
      </c>
      <c r="B132" s="487" t="s">
        <v>1067</v>
      </c>
      <c r="C132" s="487" t="s">
        <v>469</v>
      </c>
      <c r="D132" s="487" t="s">
        <v>1070</v>
      </c>
      <c r="E132" s="487" t="str">
        <f t="shared" si="81"/>
        <v>Kho men</v>
      </c>
      <c r="F132" s="487" t="s">
        <v>782</v>
      </c>
      <c r="G132" s="519">
        <v>0</v>
      </c>
      <c r="H132" s="519">
        <v>0</v>
      </c>
      <c r="I132" s="520" t="str">
        <f t="shared" si="80"/>
        <v>03.011</v>
      </c>
      <c r="J132" s="487" t="s">
        <v>1067</v>
      </c>
    </row>
    <row r="133" spans="1:10" ht="15.75" hidden="1" customHeight="1">
      <c r="A133" s="487" t="s">
        <v>1071</v>
      </c>
      <c r="B133" s="487" t="s">
        <v>1067</v>
      </c>
      <c r="C133" s="487" t="s">
        <v>469</v>
      </c>
      <c r="D133" s="487" t="s">
        <v>1072</v>
      </c>
      <c r="E133" s="487" t="str">
        <f t="shared" si="81"/>
        <v>Kho men</v>
      </c>
      <c r="F133" s="487" t="s">
        <v>782</v>
      </c>
      <c r="G133" s="519">
        <v>0</v>
      </c>
      <c r="H133" s="519">
        <v>0</v>
      </c>
      <c r="I133" s="520" t="str">
        <f t="shared" si="80"/>
        <v>03.012</v>
      </c>
      <c r="J133" s="487" t="s">
        <v>1067</v>
      </c>
    </row>
    <row r="134" spans="1:10" ht="15.75" hidden="1" customHeight="1">
      <c r="A134" s="487" t="s">
        <v>1073</v>
      </c>
      <c r="B134" s="487" t="s">
        <v>1067</v>
      </c>
      <c r="C134" s="487" t="s">
        <v>469</v>
      </c>
      <c r="D134" s="487" t="s">
        <v>1074</v>
      </c>
      <c r="E134" s="487" t="str">
        <f t="shared" si="81"/>
        <v>Kho men</v>
      </c>
      <c r="F134" s="487" t="s">
        <v>782</v>
      </c>
      <c r="G134" s="519">
        <v>0</v>
      </c>
      <c r="H134" s="519">
        <v>0</v>
      </c>
      <c r="I134" s="520" t="str">
        <f t="shared" si="80"/>
        <v>03.013</v>
      </c>
      <c r="J134" s="487" t="s">
        <v>1067</v>
      </c>
    </row>
    <row r="135" spans="1:10" ht="15.75" hidden="1" customHeight="1">
      <c r="A135" s="487" t="s">
        <v>1075</v>
      </c>
      <c r="B135" s="487" t="s">
        <v>1067</v>
      </c>
      <c r="C135" s="487" t="s">
        <v>469</v>
      </c>
      <c r="D135" s="487" t="s">
        <v>1076</v>
      </c>
      <c r="E135" s="487" t="str">
        <f t="shared" si="81"/>
        <v>Kho men</v>
      </c>
      <c r="F135" s="487" t="s">
        <v>782</v>
      </c>
      <c r="G135" s="519">
        <v>0</v>
      </c>
      <c r="H135" s="519">
        <v>0</v>
      </c>
      <c r="I135" s="520" t="str">
        <f t="shared" si="80"/>
        <v>03.014</v>
      </c>
      <c r="J135" s="487" t="s">
        <v>1067</v>
      </c>
    </row>
    <row r="136" spans="1:10" ht="15.75" hidden="1" customHeight="1">
      <c r="A136" s="487" t="s">
        <v>1077</v>
      </c>
      <c r="B136" s="487" t="s">
        <v>1067</v>
      </c>
      <c r="C136" s="487" t="s">
        <v>469</v>
      </c>
      <c r="D136" s="487" t="s">
        <v>1078</v>
      </c>
      <c r="E136" s="487" t="str">
        <f t="shared" si="81"/>
        <v>Kho men</v>
      </c>
      <c r="F136" s="487" t="s">
        <v>782</v>
      </c>
      <c r="G136" s="519">
        <v>0</v>
      </c>
      <c r="H136" s="519">
        <v>0</v>
      </c>
      <c r="I136" s="520" t="str">
        <f t="shared" si="80"/>
        <v>03.015</v>
      </c>
      <c r="J136" s="487" t="s">
        <v>1067</v>
      </c>
    </row>
    <row r="137" spans="1:10" ht="15.75" hidden="1" customHeight="1">
      <c r="A137" s="487" t="s">
        <v>1079</v>
      </c>
      <c r="B137" s="487" t="s">
        <v>1067</v>
      </c>
      <c r="C137" s="487" t="s">
        <v>469</v>
      </c>
      <c r="D137" s="487" t="s">
        <v>1080</v>
      </c>
      <c r="E137" s="487" t="str">
        <f t="shared" si="81"/>
        <v>Kho men</v>
      </c>
      <c r="F137" s="487" t="s">
        <v>782</v>
      </c>
      <c r="G137" s="519">
        <v>0</v>
      </c>
      <c r="H137" s="519">
        <v>0</v>
      </c>
      <c r="I137" s="520" t="str">
        <f t="shared" si="80"/>
        <v>03.016</v>
      </c>
      <c r="J137" s="487" t="s">
        <v>1067</v>
      </c>
    </row>
    <row r="138" spans="1:10" ht="15.75" hidden="1" customHeight="1">
      <c r="A138" s="487" t="s">
        <v>1081</v>
      </c>
      <c r="B138" s="487" t="s">
        <v>1067</v>
      </c>
      <c r="C138" s="487" t="s">
        <v>469</v>
      </c>
      <c r="D138" s="487" t="s">
        <v>1082</v>
      </c>
      <c r="E138" s="487" t="str">
        <f t="shared" si="81"/>
        <v>Kho men</v>
      </c>
      <c r="F138" s="487" t="s">
        <v>782</v>
      </c>
      <c r="G138" s="519">
        <v>0</v>
      </c>
      <c r="H138" s="519">
        <v>0</v>
      </c>
      <c r="I138" s="520" t="str">
        <f t="shared" si="80"/>
        <v>03.018</v>
      </c>
      <c r="J138" s="487" t="s">
        <v>1067</v>
      </c>
    </row>
    <row r="139" spans="1:10" ht="15.75" hidden="1" customHeight="1">
      <c r="A139" s="487" t="s">
        <v>1029</v>
      </c>
      <c r="B139" s="487" t="s">
        <v>1083</v>
      </c>
      <c r="C139" s="487" t="s">
        <v>1084</v>
      </c>
      <c r="D139" s="487" t="s">
        <v>1030</v>
      </c>
      <c r="E139" s="487" t="str">
        <f t="shared" si="81"/>
        <v>Kho men</v>
      </c>
      <c r="F139" s="487" t="s">
        <v>1180</v>
      </c>
      <c r="G139" s="519">
        <v>0</v>
      </c>
      <c r="H139" s="519">
        <v>0</v>
      </c>
      <c r="I139" s="520" t="str">
        <f t="shared" si="80"/>
        <v>04.053</v>
      </c>
      <c r="J139" s="487" t="s">
        <v>1083</v>
      </c>
    </row>
    <row r="140" spans="1:10" ht="15.75" hidden="1" customHeight="1">
      <c r="A140" s="487" t="s">
        <v>1056</v>
      </c>
      <c r="B140" s="487" t="s">
        <v>1083</v>
      </c>
      <c r="C140" s="487" t="s">
        <v>1084</v>
      </c>
      <c r="D140" s="487" t="s">
        <v>1057</v>
      </c>
      <c r="E140" s="487" t="str">
        <f t="shared" si="81"/>
        <v>Kho men</v>
      </c>
      <c r="F140" s="487" t="s">
        <v>1180</v>
      </c>
      <c r="G140" s="519">
        <v>0</v>
      </c>
      <c r="H140" s="519">
        <v>0</v>
      </c>
      <c r="I140" s="520" t="str">
        <f t="shared" si="80"/>
        <v>04.054</v>
      </c>
      <c r="J140" s="487" t="s">
        <v>1083</v>
      </c>
    </row>
    <row r="141" spans="1:10" ht="15.75" hidden="1" customHeight="1">
      <c r="A141" s="487" t="s">
        <v>1085</v>
      </c>
      <c r="B141" s="487" t="s">
        <v>849</v>
      </c>
      <c r="C141" s="487" t="s">
        <v>1086</v>
      </c>
      <c r="D141" s="487" t="s">
        <v>1087</v>
      </c>
      <c r="E141" s="487" t="str">
        <f t="shared" si="81"/>
        <v>Kho men</v>
      </c>
      <c r="F141" s="487" t="s">
        <v>782</v>
      </c>
      <c r="G141" s="519">
        <v>0</v>
      </c>
      <c r="H141" s="519">
        <v>0</v>
      </c>
      <c r="I141" s="520" t="str">
        <f t="shared" si="80"/>
        <v>01.015</v>
      </c>
      <c r="J141" s="487" t="s">
        <v>849</v>
      </c>
    </row>
    <row r="142" spans="1:10" ht="15.75" hidden="1" customHeight="1">
      <c r="A142" s="487" t="s">
        <v>1088</v>
      </c>
      <c r="B142" s="487" t="s">
        <v>849</v>
      </c>
      <c r="C142" s="487" t="s">
        <v>1086</v>
      </c>
      <c r="D142" s="487" t="s">
        <v>1089</v>
      </c>
      <c r="E142" s="487" t="str">
        <f t="shared" si="81"/>
        <v>Kho men</v>
      </c>
      <c r="F142" s="487" t="s">
        <v>782</v>
      </c>
      <c r="G142" s="519">
        <v>0</v>
      </c>
      <c r="H142" s="519">
        <v>0</v>
      </c>
      <c r="I142" s="520" t="str">
        <f t="shared" si="80"/>
        <v>01.080</v>
      </c>
      <c r="J142" s="487" t="s">
        <v>849</v>
      </c>
    </row>
    <row r="143" spans="1:10" ht="15.75" hidden="1" customHeight="1">
      <c r="A143" s="487" t="s">
        <v>1092</v>
      </c>
      <c r="B143" s="487" t="s">
        <v>1093</v>
      </c>
      <c r="C143" s="487" t="s">
        <v>1094</v>
      </c>
      <c r="D143" s="487" t="s">
        <v>103</v>
      </c>
      <c r="E143" s="487" t="str">
        <f t="shared" si="81"/>
        <v>Kho xương</v>
      </c>
      <c r="F143" s="487" t="s">
        <v>1273</v>
      </c>
      <c r="G143" s="519">
        <v>0</v>
      </c>
      <c r="H143" s="519">
        <v>0</v>
      </c>
      <c r="I143" s="520" t="str">
        <f t="shared" si="80"/>
        <v>02.004</v>
      </c>
      <c r="J143" s="487" t="s">
        <v>1093</v>
      </c>
    </row>
    <row r="144" spans="1:10" ht="15.75" hidden="1" customHeight="1">
      <c r="A144" s="487" t="s">
        <v>1095</v>
      </c>
      <c r="B144" s="487" t="s">
        <v>1096</v>
      </c>
      <c r="C144" s="487" t="s">
        <v>1097</v>
      </c>
      <c r="D144" s="487" t="s">
        <v>1098</v>
      </c>
      <c r="E144" s="487" t="str">
        <f t="shared" si="81"/>
        <v>Kho men</v>
      </c>
      <c r="F144" s="487" t="s">
        <v>782</v>
      </c>
      <c r="G144" s="519">
        <v>0.02</v>
      </c>
      <c r="H144" s="519">
        <v>0</v>
      </c>
      <c r="I144" s="520" t="str">
        <f t="shared" si="80"/>
        <v>01.056</v>
      </c>
      <c r="J144" s="487" t="s">
        <v>1096</v>
      </c>
    </row>
    <row r="145" spans="1:10" ht="15.75" hidden="1" customHeight="1">
      <c r="A145" s="487" t="s">
        <v>1099</v>
      </c>
      <c r="B145" s="487" t="s">
        <v>1096</v>
      </c>
      <c r="C145" s="487" t="s">
        <v>1097</v>
      </c>
      <c r="D145" s="487" t="s">
        <v>1100</v>
      </c>
      <c r="E145" s="487" t="str">
        <f t="shared" si="81"/>
        <v>Kho men</v>
      </c>
      <c r="F145" s="487" t="s">
        <v>782</v>
      </c>
      <c r="G145" s="519">
        <v>0.02</v>
      </c>
      <c r="H145" s="519">
        <v>0</v>
      </c>
      <c r="I145" s="520" t="str">
        <f t="shared" si="80"/>
        <v>01.057</v>
      </c>
      <c r="J145" s="487" t="s">
        <v>1096</v>
      </c>
    </row>
    <row r="146" spans="1:10" ht="15.75" hidden="1" customHeight="1">
      <c r="A146" s="487" t="s">
        <v>1101</v>
      </c>
      <c r="B146" s="487" t="s">
        <v>1096</v>
      </c>
      <c r="C146" s="487" t="s">
        <v>1097</v>
      </c>
      <c r="D146" s="487" t="s">
        <v>1102</v>
      </c>
      <c r="E146" s="487" t="str">
        <f t="shared" si="81"/>
        <v>Kho men</v>
      </c>
      <c r="F146" s="487" t="s">
        <v>782</v>
      </c>
      <c r="G146" s="519">
        <v>0.02</v>
      </c>
      <c r="H146" s="519">
        <v>0</v>
      </c>
      <c r="I146" s="520" t="str">
        <f t="shared" si="80"/>
        <v>01.058</v>
      </c>
      <c r="J146" s="487" t="s">
        <v>1096</v>
      </c>
    </row>
    <row r="147" spans="1:10" ht="15.75" hidden="1" customHeight="1">
      <c r="A147" s="487" t="s">
        <v>1103</v>
      </c>
      <c r="B147" s="487" t="s">
        <v>1096</v>
      </c>
      <c r="C147" s="487" t="s">
        <v>1097</v>
      </c>
      <c r="D147" s="487" t="s">
        <v>1104</v>
      </c>
      <c r="E147" s="487" t="str">
        <f t="shared" si="81"/>
        <v>Kho men</v>
      </c>
      <c r="F147" s="487" t="s">
        <v>782</v>
      </c>
      <c r="G147" s="519">
        <v>0.3</v>
      </c>
      <c r="H147" s="519">
        <v>0</v>
      </c>
      <c r="I147" s="520" t="str">
        <f t="shared" si="80"/>
        <v>01.059</v>
      </c>
      <c r="J147" s="487" t="s">
        <v>1096</v>
      </c>
    </row>
    <row r="148" spans="1:10" ht="15.75" hidden="1" customHeight="1">
      <c r="A148" s="487" t="s">
        <v>1105</v>
      </c>
      <c r="B148" s="487" t="s">
        <v>1096</v>
      </c>
      <c r="C148" s="487" t="s">
        <v>1097</v>
      </c>
      <c r="D148" s="487" t="s">
        <v>1106</v>
      </c>
      <c r="E148" s="487" t="str">
        <f t="shared" si="81"/>
        <v>Kho men</v>
      </c>
      <c r="F148" s="487" t="s">
        <v>782</v>
      </c>
      <c r="G148" s="519">
        <v>0.02</v>
      </c>
      <c r="H148" s="519">
        <v>0</v>
      </c>
      <c r="I148" s="520" t="str">
        <f t="shared" si="80"/>
        <v>01.068</v>
      </c>
      <c r="J148" s="487" t="s">
        <v>1096</v>
      </c>
    </row>
    <row r="149" spans="1:10" ht="15.75" hidden="1" customHeight="1">
      <c r="A149" s="487" t="s">
        <v>989</v>
      </c>
      <c r="B149" s="487" t="s">
        <v>1107</v>
      </c>
      <c r="C149" s="487" t="s">
        <v>1108</v>
      </c>
      <c r="D149" s="487" t="s">
        <v>992</v>
      </c>
      <c r="E149" s="487" t="str">
        <f t="shared" si="81"/>
        <v>Kho men</v>
      </c>
      <c r="F149" s="487" t="s">
        <v>1181</v>
      </c>
      <c r="G149" s="519">
        <v>0</v>
      </c>
      <c r="H149" s="519">
        <v>0</v>
      </c>
      <c r="I149" s="520" t="str">
        <f t="shared" si="80"/>
        <v>04.011</v>
      </c>
      <c r="J149" s="487" t="s">
        <v>1107</v>
      </c>
    </row>
    <row r="150" spans="1:10" ht="15.75" hidden="1" customHeight="1">
      <c r="A150" s="487" t="s">
        <v>1109</v>
      </c>
      <c r="B150" s="487" t="s">
        <v>1107</v>
      </c>
      <c r="C150" s="487" t="s">
        <v>1108</v>
      </c>
      <c r="D150" s="487" t="s">
        <v>1110</v>
      </c>
      <c r="E150" s="487" t="str">
        <f t="shared" si="81"/>
        <v>Kho men</v>
      </c>
      <c r="F150" s="487" t="s">
        <v>782</v>
      </c>
      <c r="G150" s="519">
        <v>0</v>
      </c>
      <c r="H150" s="519">
        <v>0</v>
      </c>
      <c r="I150" s="520" t="str">
        <f t="shared" si="80"/>
        <v>04.025</v>
      </c>
      <c r="J150" s="487" t="s">
        <v>1107</v>
      </c>
    </row>
    <row r="151" spans="1:10" ht="15.75" hidden="1" customHeight="1">
      <c r="A151" s="487" t="s">
        <v>1111</v>
      </c>
      <c r="B151" s="487" t="s">
        <v>1107</v>
      </c>
      <c r="C151" s="487" t="s">
        <v>1108</v>
      </c>
      <c r="D151" s="487" t="s">
        <v>1112</v>
      </c>
      <c r="E151" s="487" t="str">
        <f t="shared" si="81"/>
        <v>Kho men</v>
      </c>
      <c r="F151" s="487" t="s">
        <v>1180</v>
      </c>
      <c r="G151" s="519">
        <v>0</v>
      </c>
      <c r="H151" s="519">
        <v>0</v>
      </c>
      <c r="I151" s="520" t="str">
        <f t="shared" si="80"/>
        <v>04.032</v>
      </c>
      <c r="J151" s="487" t="s">
        <v>1107</v>
      </c>
    </row>
    <row r="152" spans="1:10" ht="15.75" hidden="1" customHeight="1">
      <c r="A152" s="487" t="s">
        <v>1113</v>
      </c>
      <c r="B152" s="487" t="s">
        <v>1107</v>
      </c>
      <c r="C152" s="487" t="s">
        <v>1108</v>
      </c>
      <c r="D152" s="487" t="s">
        <v>1114</v>
      </c>
      <c r="E152" s="487" t="str">
        <f t="shared" si="81"/>
        <v>Kho men</v>
      </c>
      <c r="F152" s="487" t="s">
        <v>1180</v>
      </c>
      <c r="G152" s="519">
        <v>0</v>
      </c>
      <c r="H152" s="519">
        <v>0</v>
      </c>
      <c r="I152" s="520" t="str">
        <f t="shared" si="80"/>
        <v>04.034</v>
      </c>
      <c r="J152" s="487" t="s">
        <v>1107</v>
      </c>
    </row>
    <row r="153" spans="1:10" ht="15.75" hidden="1" customHeight="1">
      <c r="A153" s="487" t="s">
        <v>1115</v>
      </c>
      <c r="B153" s="487" t="s">
        <v>1107</v>
      </c>
      <c r="C153" s="487" t="s">
        <v>1108</v>
      </c>
      <c r="D153" s="487" t="s">
        <v>1116</v>
      </c>
      <c r="E153" s="487" t="str">
        <f t="shared" si="81"/>
        <v>Kho men</v>
      </c>
      <c r="F153" s="487" t="s">
        <v>1180</v>
      </c>
      <c r="G153" s="519">
        <v>0</v>
      </c>
      <c r="H153" s="519">
        <v>0</v>
      </c>
      <c r="I153" s="520" t="str">
        <f t="shared" si="80"/>
        <v>04.048</v>
      </c>
      <c r="J153" s="487" t="s">
        <v>1107</v>
      </c>
    </row>
    <row r="154" spans="1:10" ht="15.75" hidden="1" customHeight="1">
      <c r="A154" s="487" t="s">
        <v>1007</v>
      </c>
      <c r="B154" s="487" t="s">
        <v>1118</v>
      </c>
      <c r="C154" s="487" t="s">
        <v>412</v>
      </c>
      <c r="D154" s="487" t="s">
        <v>1008</v>
      </c>
      <c r="E154" s="487" t="str">
        <f t="shared" si="81"/>
        <v>Kho men</v>
      </c>
      <c r="F154" s="487" t="s">
        <v>1180</v>
      </c>
      <c r="G154" s="519">
        <v>0</v>
      </c>
      <c r="H154" s="519">
        <v>0</v>
      </c>
      <c r="I154" s="520" t="str">
        <f t="shared" si="80"/>
        <v>04.037</v>
      </c>
      <c r="J154" s="487" t="s">
        <v>1118</v>
      </c>
    </row>
    <row r="155" spans="1:10" ht="15.75" hidden="1" customHeight="1">
      <c r="A155" s="487" t="s">
        <v>1009</v>
      </c>
      <c r="B155" s="487" t="s">
        <v>1118</v>
      </c>
      <c r="C155" s="487" t="s">
        <v>412</v>
      </c>
      <c r="D155" s="487" t="s">
        <v>1010</v>
      </c>
      <c r="E155" s="487" t="str">
        <f t="shared" si="81"/>
        <v>Kho men</v>
      </c>
      <c r="F155" s="487" t="s">
        <v>1180</v>
      </c>
      <c r="G155" s="519">
        <v>0</v>
      </c>
      <c r="H155" s="519">
        <v>0</v>
      </c>
      <c r="I155" s="520" t="str">
        <f t="shared" si="80"/>
        <v>04.052</v>
      </c>
      <c r="J155" s="487" t="s">
        <v>1118</v>
      </c>
    </row>
    <row r="156" spans="1:10" ht="15.75" hidden="1" customHeight="1">
      <c r="A156" s="487" t="s">
        <v>1011</v>
      </c>
      <c r="B156" s="487" t="s">
        <v>1118</v>
      </c>
      <c r="C156" s="487" t="s">
        <v>412</v>
      </c>
      <c r="D156" s="487" t="s">
        <v>1012</v>
      </c>
      <c r="E156" s="487" t="str">
        <f t="shared" si="81"/>
        <v>Kho men</v>
      </c>
      <c r="F156" s="487" t="s">
        <v>1180</v>
      </c>
      <c r="G156" s="519">
        <v>0</v>
      </c>
      <c r="H156" s="519">
        <v>0</v>
      </c>
      <c r="I156" s="520" t="str">
        <f t="shared" si="80"/>
        <v>04.080</v>
      </c>
      <c r="J156" s="487" t="s">
        <v>1118</v>
      </c>
    </row>
    <row r="157" spans="1:10" ht="15.75" hidden="1" customHeight="1">
      <c r="A157" s="487" t="s">
        <v>1007</v>
      </c>
      <c r="B157" s="487" t="s">
        <v>1119</v>
      </c>
      <c r="C157" s="487" t="s">
        <v>1120</v>
      </c>
      <c r="D157" s="487" t="s">
        <v>1008</v>
      </c>
      <c r="E157" s="487" t="str">
        <f t="shared" si="81"/>
        <v>Kho men</v>
      </c>
      <c r="F157" s="487" t="s">
        <v>1180</v>
      </c>
      <c r="G157" s="519">
        <v>0</v>
      </c>
      <c r="H157" s="519">
        <v>0</v>
      </c>
      <c r="I157" s="520" t="str">
        <f t="shared" si="80"/>
        <v>04.037</v>
      </c>
      <c r="J157" s="487" t="s">
        <v>1119</v>
      </c>
    </row>
    <row r="158" spans="1:10" ht="15.75" hidden="1" customHeight="1">
      <c r="A158" s="487" t="s">
        <v>1121</v>
      </c>
      <c r="B158" s="487" t="s">
        <v>1119</v>
      </c>
      <c r="C158" s="487" t="s">
        <v>1120</v>
      </c>
      <c r="D158" s="487" t="s">
        <v>1122</v>
      </c>
      <c r="E158" s="487" t="str">
        <f t="shared" si="81"/>
        <v>Kho men</v>
      </c>
      <c r="F158" s="487" t="s">
        <v>1180</v>
      </c>
      <c r="G158" s="519">
        <v>0</v>
      </c>
      <c r="H158" s="519">
        <v>0</v>
      </c>
      <c r="I158" s="520" t="str">
        <f t="shared" si="80"/>
        <v>04.045</v>
      </c>
      <c r="J158" s="487" t="s">
        <v>1119</v>
      </c>
    </row>
    <row r="159" spans="1:10" ht="15.75" hidden="1" customHeight="1">
      <c r="A159" s="487" t="s">
        <v>1009</v>
      </c>
      <c r="B159" s="487" t="s">
        <v>1119</v>
      </c>
      <c r="C159" s="487" t="s">
        <v>1120</v>
      </c>
      <c r="D159" s="487" t="s">
        <v>1010</v>
      </c>
      <c r="E159" s="487" t="str">
        <f t="shared" si="81"/>
        <v>Kho men</v>
      </c>
      <c r="F159" s="487" t="s">
        <v>1180</v>
      </c>
      <c r="G159" s="519">
        <v>0</v>
      </c>
      <c r="H159" s="519">
        <v>0</v>
      </c>
      <c r="I159" s="520" t="str">
        <f t="shared" si="80"/>
        <v>04.052</v>
      </c>
      <c r="J159" s="487" t="s">
        <v>1119</v>
      </c>
    </row>
    <row r="160" spans="1:10" ht="15.75" hidden="1" customHeight="1">
      <c r="A160" s="487" t="s">
        <v>1123</v>
      </c>
      <c r="B160" s="487" t="s">
        <v>1119</v>
      </c>
      <c r="C160" s="487" t="s">
        <v>1120</v>
      </c>
      <c r="D160" s="487" t="s">
        <v>101</v>
      </c>
      <c r="E160" s="487" t="str">
        <f t="shared" si="81"/>
        <v>Kho xương</v>
      </c>
      <c r="F160" s="487" t="s">
        <v>782</v>
      </c>
      <c r="G160" s="519">
        <v>0</v>
      </c>
      <c r="H160" s="519">
        <v>0</v>
      </c>
      <c r="I160" s="520" t="str">
        <f t="shared" si="80"/>
        <v>02.003</v>
      </c>
      <c r="J160" s="487" t="s">
        <v>1119</v>
      </c>
    </row>
    <row r="161" spans="1:10" ht="15.75" hidden="1" customHeight="1">
      <c r="A161" s="487" t="s">
        <v>1091</v>
      </c>
      <c r="B161" s="487" t="s">
        <v>838</v>
      </c>
      <c r="C161" s="487" t="s">
        <v>1129</v>
      </c>
      <c r="D161" s="487" t="s">
        <v>749</v>
      </c>
      <c r="E161" s="487" t="str">
        <f t="shared" si="81"/>
        <v>Kho xương</v>
      </c>
      <c r="F161" s="487" t="s">
        <v>782</v>
      </c>
      <c r="G161" s="519">
        <v>0.15</v>
      </c>
      <c r="H161" s="519">
        <v>0</v>
      </c>
      <c r="I161" s="520" t="str">
        <f t="shared" si="80"/>
        <v>02.013</v>
      </c>
      <c r="J161" s="487" t="s">
        <v>838</v>
      </c>
    </row>
    <row r="162" spans="1:10" ht="15.75" hidden="1" customHeight="1">
      <c r="A162" s="487" t="s">
        <v>1130</v>
      </c>
      <c r="B162" s="487" t="s">
        <v>1131</v>
      </c>
      <c r="C162" s="487" t="s">
        <v>493</v>
      </c>
      <c r="D162" s="487" t="s">
        <v>1132</v>
      </c>
      <c r="E162" s="487" t="str">
        <f t="shared" si="81"/>
        <v>Kho men</v>
      </c>
      <c r="F162" s="487" t="s">
        <v>782</v>
      </c>
      <c r="G162" s="519">
        <v>0</v>
      </c>
      <c r="H162" s="519">
        <v>0</v>
      </c>
      <c r="I162" s="520" t="str">
        <f t="shared" si="80"/>
        <v>01.064</v>
      </c>
      <c r="J162" s="487" t="s">
        <v>1131</v>
      </c>
    </row>
    <row r="163" spans="1:10" ht="15.75" hidden="1" customHeight="1">
      <c r="A163" s="487" t="s">
        <v>1133</v>
      </c>
      <c r="B163" s="487" t="s">
        <v>1134</v>
      </c>
      <c r="C163" s="487" t="s">
        <v>499</v>
      </c>
      <c r="D163" s="487" t="s">
        <v>1135</v>
      </c>
      <c r="E163" s="487" t="str">
        <f t="shared" si="81"/>
        <v>Kho men</v>
      </c>
      <c r="F163" s="487" t="s">
        <v>782</v>
      </c>
      <c r="G163" s="519">
        <v>0</v>
      </c>
      <c r="H163" s="519">
        <v>0</v>
      </c>
      <c r="I163" s="520" t="str">
        <f t="shared" si="80"/>
        <v>02.019</v>
      </c>
      <c r="J163" s="487" t="s">
        <v>1134</v>
      </c>
    </row>
    <row r="164" spans="1:10" ht="15.75" hidden="1" customHeight="1">
      <c r="A164" s="487" t="s">
        <v>1136</v>
      </c>
      <c r="B164" s="487" t="s">
        <v>1137</v>
      </c>
      <c r="C164" s="487" t="s">
        <v>511</v>
      </c>
      <c r="D164" s="487" t="s">
        <v>1138</v>
      </c>
      <c r="E164" s="487" t="str">
        <f t="shared" si="81"/>
        <v>Kho men</v>
      </c>
      <c r="F164" s="487" t="s">
        <v>782</v>
      </c>
      <c r="G164" s="519">
        <v>0</v>
      </c>
      <c r="H164" s="519">
        <v>0</v>
      </c>
      <c r="I164" s="520" t="str">
        <f t="shared" si="80"/>
        <v>01.069</v>
      </c>
      <c r="J164" s="487" t="s">
        <v>1137</v>
      </c>
    </row>
    <row r="165" spans="1:10" ht="15.75" hidden="1" customHeight="1">
      <c r="A165" s="487" t="s">
        <v>1139</v>
      </c>
      <c r="B165" s="487" t="s">
        <v>1137</v>
      </c>
      <c r="C165" s="487" t="s">
        <v>511</v>
      </c>
      <c r="D165" s="487" t="s">
        <v>1140</v>
      </c>
      <c r="E165" s="487" t="str">
        <f t="shared" si="81"/>
        <v>Kho men</v>
      </c>
      <c r="F165" s="487" t="s">
        <v>782</v>
      </c>
      <c r="G165" s="519">
        <v>0</v>
      </c>
      <c r="H165" s="519">
        <v>0</v>
      </c>
      <c r="I165" s="520" t="str">
        <f t="shared" si="80"/>
        <v>01.070</v>
      </c>
      <c r="J165" s="487" t="s">
        <v>1137</v>
      </c>
    </row>
    <row r="166" spans="1:10" ht="15.75" hidden="1" customHeight="1">
      <c r="A166" s="487" t="s">
        <v>58</v>
      </c>
      <c r="B166" s="487" t="s">
        <v>1141</v>
      </c>
      <c r="C166" s="487" t="s">
        <v>522</v>
      </c>
      <c r="D166" s="487" t="s">
        <v>1142</v>
      </c>
      <c r="E166" s="487" t="str">
        <f t="shared" si="81"/>
        <v>Kho men</v>
      </c>
      <c r="F166" s="487" t="s">
        <v>782</v>
      </c>
      <c r="G166" s="519">
        <v>0</v>
      </c>
      <c r="H166" s="519">
        <v>0</v>
      </c>
      <c r="I166" s="520" t="str">
        <f t="shared" si="80"/>
        <v>02.005</v>
      </c>
      <c r="J166" s="487" t="s">
        <v>1141</v>
      </c>
    </row>
    <row r="167" spans="1:10" ht="15.75" hidden="1" customHeight="1">
      <c r="A167" s="487" t="s">
        <v>1143</v>
      </c>
      <c r="B167" s="487" t="s">
        <v>1144</v>
      </c>
      <c r="C167" s="487" t="s">
        <v>1145</v>
      </c>
      <c r="D167" s="487" t="s">
        <v>1146</v>
      </c>
      <c r="E167" s="487" t="str">
        <f t="shared" si="81"/>
        <v>Kho men</v>
      </c>
      <c r="F167" s="487" t="s">
        <v>782</v>
      </c>
      <c r="G167" s="519">
        <v>0</v>
      </c>
      <c r="H167" s="519">
        <v>0</v>
      </c>
      <c r="I167" s="520" t="str">
        <f t="shared" si="80"/>
        <v>02.015</v>
      </c>
      <c r="J167" s="487" t="s">
        <v>1144</v>
      </c>
    </row>
    <row r="168" spans="1:10" ht="15.75" hidden="1" customHeight="1">
      <c r="A168" s="487" t="s">
        <v>889</v>
      </c>
      <c r="B168" s="487" t="s">
        <v>1149</v>
      </c>
      <c r="C168" s="487" t="s">
        <v>1150</v>
      </c>
      <c r="D168" s="487" t="s">
        <v>1151</v>
      </c>
      <c r="E168" s="487" t="str">
        <f t="shared" si="81"/>
        <v>Kho men</v>
      </c>
      <c r="F168" s="487" t="s">
        <v>782</v>
      </c>
      <c r="G168" s="519">
        <v>0</v>
      </c>
      <c r="H168" s="519">
        <v>0</v>
      </c>
      <c r="I168" s="520" t="str">
        <f t="shared" si="80"/>
        <v>04.038</v>
      </c>
      <c r="J168" s="487" t="s">
        <v>1149</v>
      </c>
    </row>
    <row r="169" spans="1:10" ht="15.75" hidden="1" customHeight="1">
      <c r="A169" s="487" t="s">
        <v>1152</v>
      </c>
      <c r="B169" s="487" t="s">
        <v>1153</v>
      </c>
      <c r="C169" s="487" t="s">
        <v>1154</v>
      </c>
      <c r="D169" s="487" t="s">
        <v>1155</v>
      </c>
      <c r="E169" s="487" t="str">
        <f t="shared" si="81"/>
        <v>Kho men</v>
      </c>
      <c r="F169" s="487" t="s">
        <v>782</v>
      </c>
      <c r="G169" s="519">
        <v>0.3</v>
      </c>
      <c r="H169" s="519">
        <v>0</v>
      </c>
      <c r="I169" s="520" t="str">
        <f t="shared" si="80"/>
        <v>01.012</v>
      </c>
      <c r="J169" s="487" t="s">
        <v>1153</v>
      </c>
    </row>
    <row r="170" spans="1:10" ht="15.75" hidden="1" customHeight="1">
      <c r="A170" s="487" t="s">
        <v>1156</v>
      </c>
      <c r="B170" s="487" t="s">
        <v>1157</v>
      </c>
      <c r="C170" s="487" t="s">
        <v>1158</v>
      </c>
      <c r="D170" s="487" t="s">
        <v>1159</v>
      </c>
      <c r="E170" s="487" t="str">
        <f t="shared" si="81"/>
        <v>Kho men</v>
      </c>
      <c r="F170" s="487" t="s">
        <v>782</v>
      </c>
      <c r="G170" s="519"/>
      <c r="H170" s="519"/>
      <c r="I170" s="520" t="str">
        <f t="shared" si="80"/>
        <v>01.008</v>
      </c>
      <c r="J170" s="487" t="s">
        <v>1157</v>
      </c>
    </row>
    <row r="171" spans="1:10" ht="15.75" hidden="1" customHeight="1">
      <c r="A171" s="487" t="s">
        <v>1162</v>
      </c>
      <c r="B171" s="487" t="s">
        <v>1163</v>
      </c>
      <c r="C171" s="487" t="s">
        <v>1164</v>
      </c>
      <c r="D171" s="487" t="s">
        <v>1165</v>
      </c>
      <c r="E171" s="487" t="str">
        <f t="shared" si="81"/>
        <v>Kho men</v>
      </c>
      <c r="F171" s="487" t="s">
        <v>782</v>
      </c>
      <c r="G171" s="519"/>
      <c r="H171" s="519"/>
      <c r="I171" s="520" t="str">
        <f t="shared" si="80"/>
        <v>01.016</v>
      </c>
      <c r="J171" s="487" t="s">
        <v>1163</v>
      </c>
    </row>
    <row r="172" spans="1:10" ht="15.75" hidden="1">
      <c r="A172" s="487" t="s">
        <v>888</v>
      </c>
      <c r="B172" s="487" t="s">
        <v>1183</v>
      </c>
      <c r="C172" s="66" t="s">
        <v>1182</v>
      </c>
      <c r="D172" s="487" t="s">
        <v>1184</v>
      </c>
      <c r="E172" s="487" t="str">
        <f t="shared" si="81"/>
        <v>Kho men</v>
      </c>
      <c r="F172" s="487" t="s">
        <v>782</v>
      </c>
      <c r="G172" s="519"/>
      <c r="H172" s="519"/>
      <c r="I172" s="520" t="str">
        <f t="shared" si="80"/>
        <v>04.014</v>
      </c>
      <c r="J172" s="487" t="s">
        <v>1183</v>
      </c>
    </row>
    <row r="173" spans="1:10" ht="15.75" hidden="1">
      <c r="A173" s="527" t="s">
        <v>1160</v>
      </c>
      <c r="B173" s="487" t="s">
        <v>1131</v>
      </c>
      <c r="C173" s="487" t="s">
        <v>493</v>
      </c>
      <c r="D173" s="527" t="s">
        <v>1161</v>
      </c>
      <c r="E173" s="487" t="str">
        <f t="shared" si="81"/>
        <v>Kho men</v>
      </c>
      <c r="F173" s="487" t="s">
        <v>782</v>
      </c>
      <c r="G173" s="519"/>
      <c r="H173" s="519"/>
      <c r="I173" s="520" t="str">
        <f t="shared" si="80"/>
        <v>02.053</v>
      </c>
      <c r="J173" s="487" t="s">
        <v>1131</v>
      </c>
    </row>
    <row r="174" spans="1:10" ht="15.75" hidden="1">
      <c r="A174" s="486" t="s">
        <v>1225</v>
      </c>
      <c r="B174" s="486"/>
      <c r="C174" s="528"/>
      <c r="D174" s="486" t="s">
        <v>1185</v>
      </c>
      <c r="E174" s="487" t="str">
        <f t="shared" si="81"/>
        <v>Kho men</v>
      </c>
      <c r="F174" s="486" t="s">
        <v>782</v>
      </c>
      <c r="G174" s="519"/>
      <c r="H174" s="519"/>
      <c r="I174" s="520" t="str">
        <f t="shared" si="80"/>
        <v>01.001</v>
      </c>
      <c r="J174" s="486"/>
    </row>
    <row r="175" spans="1:10" ht="15.75" hidden="1">
      <c r="A175" s="486" t="s">
        <v>1226</v>
      </c>
      <c r="B175" s="486"/>
      <c r="C175" s="528"/>
      <c r="D175" s="486" t="s">
        <v>1186</v>
      </c>
      <c r="E175" s="487" t="str">
        <f t="shared" ref="E175:E240" si="82">IF(OR(LEFT(D175,5)="NVLKX",LEFT(D175,3)="NLT",LEFT(D175,3)="NLD"),"Kho xương","Kho men")</f>
        <v>Kho men</v>
      </c>
      <c r="F175" s="486" t="s">
        <v>782</v>
      </c>
      <c r="G175" s="519"/>
      <c r="H175" s="519"/>
      <c r="I175" s="520" t="str">
        <f t="shared" si="80"/>
        <v>01.003</v>
      </c>
      <c r="J175" s="486"/>
    </row>
    <row r="176" spans="1:10" ht="15.75" hidden="1">
      <c r="A176" s="486" t="s">
        <v>1227</v>
      </c>
      <c r="B176" s="486"/>
      <c r="C176" s="528"/>
      <c r="D176" s="486" t="s">
        <v>1187</v>
      </c>
      <c r="E176" s="487" t="str">
        <f t="shared" si="82"/>
        <v>Kho men</v>
      </c>
      <c r="F176" s="486" t="s">
        <v>782</v>
      </c>
      <c r="G176" s="519"/>
      <c r="H176" s="519"/>
      <c r="I176" s="520" t="str">
        <f t="shared" si="80"/>
        <v>01.010</v>
      </c>
      <c r="J176" s="486"/>
    </row>
    <row r="177" spans="1:10" ht="15.75" hidden="1">
      <c r="A177" s="486" t="s">
        <v>1228</v>
      </c>
      <c r="B177" s="486"/>
      <c r="C177" s="528"/>
      <c r="D177" s="486" t="s">
        <v>1188</v>
      </c>
      <c r="E177" s="487" t="str">
        <f t="shared" si="82"/>
        <v>Kho men</v>
      </c>
      <c r="F177" s="486" t="s">
        <v>782</v>
      </c>
      <c r="G177" s="519"/>
      <c r="H177" s="519"/>
      <c r="I177" s="520" t="str">
        <f t="shared" si="80"/>
        <v>01.011</v>
      </c>
      <c r="J177" s="486"/>
    </row>
    <row r="178" spans="1:10" ht="15.75" hidden="1">
      <c r="A178" s="486" t="s">
        <v>1229</v>
      </c>
      <c r="B178" s="486"/>
      <c r="C178" s="528"/>
      <c r="D178" s="486" t="s">
        <v>1189</v>
      </c>
      <c r="E178" s="487" t="str">
        <f t="shared" si="82"/>
        <v>Kho men</v>
      </c>
      <c r="F178" s="486" t="s">
        <v>782</v>
      </c>
      <c r="G178" s="519"/>
      <c r="H178" s="519"/>
      <c r="I178" s="520" t="str">
        <f t="shared" si="80"/>
        <v>01.017</v>
      </c>
      <c r="J178" s="486"/>
    </row>
    <row r="179" spans="1:10" ht="15.75" hidden="1">
      <c r="A179" s="486" t="s">
        <v>1230</v>
      </c>
      <c r="B179" s="486"/>
      <c r="C179" s="528"/>
      <c r="D179" s="486" t="s">
        <v>1190</v>
      </c>
      <c r="E179" s="487" t="str">
        <f t="shared" si="82"/>
        <v>Kho men</v>
      </c>
      <c r="F179" s="486" t="s">
        <v>782</v>
      </c>
      <c r="G179" s="519"/>
      <c r="H179" s="519"/>
      <c r="I179" s="520" t="str">
        <f t="shared" si="80"/>
        <v>01.019</v>
      </c>
      <c r="J179" s="486"/>
    </row>
    <row r="180" spans="1:10" ht="15.75" hidden="1">
      <c r="A180" s="486" t="s">
        <v>1231</v>
      </c>
      <c r="B180" s="486"/>
      <c r="C180" s="528"/>
      <c r="D180" s="486" t="s">
        <v>1191</v>
      </c>
      <c r="E180" s="487" t="str">
        <f t="shared" si="82"/>
        <v>Kho men</v>
      </c>
      <c r="F180" s="486" t="s">
        <v>782</v>
      </c>
      <c r="G180" s="519"/>
      <c r="H180" s="519"/>
      <c r="I180" s="520" t="str">
        <f t="shared" si="80"/>
        <v>01.021</v>
      </c>
      <c r="J180" s="486"/>
    </row>
    <row r="181" spans="1:10" ht="15.75" hidden="1">
      <c r="A181" s="486" t="s">
        <v>1232</v>
      </c>
      <c r="B181" s="486"/>
      <c r="C181" s="528"/>
      <c r="D181" s="486" t="s">
        <v>1192</v>
      </c>
      <c r="E181" s="487" t="str">
        <f t="shared" si="82"/>
        <v>Kho men</v>
      </c>
      <c r="F181" s="486" t="s">
        <v>782</v>
      </c>
      <c r="G181" s="519"/>
      <c r="H181" s="519"/>
      <c r="I181" s="520" t="str">
        <f t="shared" si="80"/>
        <v>01.023</v>
      </c>
      <c r="J181" s="486"/>
    </row>
    <row r="182" spans="1:10" ht="15.75" hidden="1">
      <c r="A182" s="486" t="s">
        <v>1233</v>
      </c>
      <c r="B182" s="486"/>
      <c r="C182" s="528"/>
      <c r="D182" s="486" t="s">
        <v>1193</v>
      </c>
      <c r="E182" s="487" t="str">
        <f t="shared" si="82"/>
        <v>Kho men</v>
      </c>
      <c r="F182" s="486" t="s">
        <v>782</v>
      </c>
      <c r="G182" s="519"/>
      <c r="H182" s="519"/>
      <c r="I182" s="520" t="str">
        <f t="shared" si="80"/>
        <v>01.024</v>
      </c>
      <c r="J182" s="486"/>
    </row>
    <row r="183" spans="1:10" ht="15.75" hidden="1">
      <c r="A183" s="486" t="s">
        <v>1234</v>
      </c>
      <c r="B183" s="486"/>
      <c r="C183" s="528"/>
      <c r="D183" s="486" t="s">
        <v>1194</v>
      </c>
      <c r="E183" s="487" t="str">
        <f t="shared" si="82"/>
        <v>Kho men</v>
      </c>
      <c r="F183" s="486" t="s">
        <v>782</v>
      </c>
      <c r="G183" s="519"/>
      <c r="H183" s="519"/>
      <c r="I183" s="520" t="str">
        <f t="shared" si="80"/>
        <v>01.035</v>
      </c>
      <c r="J183" s="486"/>
    </row>
    <row r="184" spans="1:10" ht="15.75" hidden="1">
      <c r="A184" s="486" t="s">
        <v>1235</v>
      </c>
      <c r="B184" s="486"/>
      <c r="C184" s="528"/>
      <c r="D184" s="486" t="s">
        <v>1195</v>
      </c>
      <c r="E184" s="487" t="str">
        <f t="shared" si="82"/>
        <v>Kho men</v>
      </c>
      <c r="F184" s="486" t="s">
        <v>782</v>
      </c>
      <c r="G184" s="519"/>
      <c r="H184" s="519"/>
      <c r="I184" s="520" t="str">
        <f t="shared" si="80"/>
        <v>01.036</v>
      </c>
      <c r="J184" s="486"/>
    </row>
    <row r="185" spans="1:10" ht="15.75" hidden="1">
      <c r="A185" s="486" t="s">
        <v>1236</v>
      </c>
      <c r="B185" s="486"/>
      <c r="C185" s="528"/>
      <c r="D185" s="486" t="s">
        <v>1196</v>
      </c>
      <c r="E185" s="487" t="str">
        <f t="shared" si="82"/>
        <v>Kho men</v>
      </c>
      <c r="F185" s="486" t="s">
        <v>782</v>
      </c>
      <c r="G185" s="519"/>
      <c r="H185" s="519"/>
      <c r="I185" s="520" t="str">
        <f t="shared" si="80"/>
        <v>01.039</v>
      </c>
      <c r="J185" s="486"/>
    </row>
    <row r="186" spans="1:10" ht="15.75" hidden="1">
      <c r="A186" s="486" t="s">
        <v>1237</v>
      </c>
      <c r="B186" s="486"/>
      <c r="C186" s="528"/>
      <c r="D186" s="486" t="s">
        <v>1197</v>
      </c>
      <c r="E186" s="487" t="str">
        <f t="shared" si="82"/>
        <v>Kho men</v>
      </c>
      <c r="F186" s="486" t="s">
        <v>782</v>
      </c>
      <c r="G186" s="519"/>
      <c r="H186" s="519"/>
      <c r="I186" s="520" t="str">
        <f t="shared" si="80"/>
        <v>01.041</v>
      </c>
      <c r="J186" s="486"/>
    </row>
    <row r="187" spans="1:10" ht="15.75" hidden="1">
      <c r="A187" s="486" t="s">
        <v>1238</v>
      </c>
      <c r="B187" s="486"/>
      <c r="C187" s="528"/>
      <c r="D187" s="486" t="s">
        <v>1198</v>
      </c>
      <c r="E187" s="487" t="str">
        <f t="shared" si="82"/>
        <v>Kho men</v>
      </c>
      <c r="F187" s="486" t="s">
        <v>782</v>
      </c>
      <c r="G187" s="519"/>
      <c r="H187" s="519"/>
      <c r="I187" s="520" t="str">
        <f t="shared" si="80"/>
        <v>01.042</v>
      </c>
      <c r="J187" s="486"/>
    </row>
    <row r="188" spans="1:10" ht="15.75" hidden="1">
      <c r="A188" s="486" t="s">
        <v>1239</v>
      </c>
      <c r="B188" s="486"/>
      <c r="C188" s="528"/>
      <c r="D188" s="486" t="s">
        <v>1199</v>
      </c>
      <c r="E188" s="487" t="str">
        <f t="shared" si="82"/>
        <v>Kho men</v>
      </c>
      <c r="F188" s="486" t="s">
        <v>782</v>
      </c>
      <c r="G188" s="519"/>
      <c r="H188" s="519"/>
      <c r="I188" s="520" t="str">
        <f t="shared" si="80"/>
        <v>01.044</v>
      </c>
      <c r="J188" s="486"/>
    </row>
    <row r="189" spans="1:10" ht="15.75" hidden="1">
      <c r="A189" s="486" t="s">
        <v>1240</v>
      </c>
      <c r="B189" s="486"/>
      <c r="C189" s="528"/>
      <c r="D189" s="486" t="s">
        <v>1200</v>
      </c>
      <c r="E189" s="487" t="str">
        <f t="shared" si="82"/>
        <v>Kho men</v>
      </c>
      <c r="F189" s="486" t="s">
        <v>782</v>
      </c>
      <c r="G189" s="519"/>
      <c r="H189" s="519"/>
      <c r="I189" s="520" t="str">
        <f t="shared" si="80"/>
        <v>01.045</v>
      </c>
      <c r="J189" s="486"/>
    </row>
    <row r="190" spans="1:10" ht="15.75" hidden="1">
      <c r="A190" s="486" t="s">
        <v>1241</v>
      </c>
      <c r="B190" s="486"/>
      <c r="C190" s="528"/>
      <c r="D190" s="486" t="s">
        <v>1201</v>
      </c>
      <c r="E190" s="487" t="str">
        <f t="shared" si="82"/>
        <v>Kho men</v>
      </c>
      <c r="F190" s="486" t="s">
        <v>782</v>
      </c>
      <c r="G190" s="519"/>
      <c r="H190" s="519"/>
      <c r="I190" s="520" t="str">
        <f t="shared" si="80"/>
        <v>01.046</v>
      </c>
      <c r="J190" s="486"/>
    </row>
    <row r="191" spans="1:10" ht="15.75" hidden="1">
      <c r="A191" s="486" t="s">
        <v>1242</v>
      </c>
      <c r="B191" s="486"/>
      <c r="C191" s="528"/>
      <c r="D191" s="486" t="s">
        <v>1202</v>
      </c>
      <c r="E191" s="487" t="str">
        <f t="shared" si="82"/>
        <v>Kho men</v>
      </c>
      <c r="F191" s="486" t="s">
        <v>782</v>
      </c>
      <c r="G191" s="519"/>
      <c r="H191" s="519"/>
      <c r="I191" s="520" t="str">
        <f t="shared" si="80"/>
        <v>01.047</v>
      </c>
      <c r="J191" s="486"/>
    </row>
    <row r="192" spans="1:10" ht="15.75" hidden="1">
      <c r="A192" s="486" t="s">
        <v>1243</v>
      </c>
      <c r="B192" s="486"/>
      <c r="C192" s="528"/>
      <c r="D192" s="486" t="s">
        <v>1203</v>
      </c>
      <c r="E192" s="487" t="str">
        <f t="shared" si="82"/>
        <v>Kho men</v>
      </c>
      <c r="F192" s="486" t="s">
        <v>782</v>
      </c>
      <c r="G192" s="519"/>
      <c r="H192" s="519"/>
      <c r="I192" s="520" t="str">
        <f t="shared" ref="I192:I246" si="83">RIGHT(D192,6)</f>
        <v>01.048</v>
      </c>
      <c r="J192" s="486"/>
    </row>
    <row r="193" spans="1:10" ht="15.75" hidden="1">
      <c r="A193" s="486" t="s">
        <v>1244</v>
      </c>
      <c r="B193" s="486"/>
      <c r="C193" s="528"/>
      <c r="D193" s="486" t="s">
        <v>1204</v>
      </c>
      <c r="E193" s="487" t="str">
        <f t="shared" si="82"/>
        <v>Kho men</v>
      </c>
      <c r="F193" s="486" t="s">
        <v>782</v>
      </c>
      <c r="G193" s="519"/>
      <c r="H193" s="519"/>
      <c r="I193" s="520" t="str">
        <f t="shared" si="83"/>
        <v>01.049</v>
      </c>
      <c r="J193" s="486"/>
    </row>
    <row r="194" spans="1:10" ht="15.75" hidden="1">
      <c r="A194" s="486" t="s">
        <v>1245</v>
      </c>
      <c r="B194" s="486"/>
      <c r="C194" s="528"/>
      <c r="D194" s="486" t="s">
        <v>1205</v>
      </c>
      <c r="E194" s="487" t="str">
        <f t="shared" si="82"/>
        <v>Kho men</v>
      </c>
      <c r="F194" s="486" t="s">
        <v>782</v>
      </c>
      <c r="G194" s="519"/>
      <c r="H194" s="519"/>
      <c r="I194" s="520" t="str">
        <f t="shared" si="83"/>
        <v>01.051</v>
      </c>
      <c r="J194" s="486"/>
    </row>
    <row r="195" spans="1:10" ht="15.75" hidden="1">
      <c r="A195" s="486" t="s">
        <v>1246</v>
      </c>
      <c r="B195" s="486"/>
      <c r="C195" s="528"/>
      <c r="D195" s="486" t="s">
        <v>1206</v>
      </c>
      <c r="E195" s="487" t="str">
        <f t="shared" si="82"/>
        <v>Kho men</v>
      </c>
      <c r="F195" s="486" t="s">
        <v>782</v>
      </c>
      <c r="G195" s="519"/>
      <c r="H195" s="519"/>
      <c r="I195" s="520" t="str">
        <f t="shared" si="83"/>
        <v>01.052</v>
      </c>
      <c r="J195" s="486"/>
    </row>
    <row r="196" spans="1:10" ht="15.75" hidden="1">
      <c r="A196" s="486" t="s">
        <v>1247</v>
      </c>
      <c r="B196" s="486"/>
      <c r="C196" s="528"/>
      <c r="D196" s="486" t="s">
        <v>1207</v>
      </c>
      <c r="E196" s="487" t="str">
        <f t="shared" si="82"/>
        <v>Kho men</v>
      </c>
      <c r="F196" s="486" t="s">
        <v>782</v>
      </c>
      <c r="G196" s="519"/>
      <c r="H196" s="519"/>
      <c r="I196" s="520" t="str">
        <f t="shared" si="83"/>
        <v>01.061</v>
      </c>
      <c r="J196" s="486"/>
    </row>
    <row r="197" spans="1:10" ht="15.75" hidden="1">
      <c r="A197" s="486" t="s">
        <v>1248</v>
      </c>
      <c r="B197" s="486"/>
      <c r="C197" s="528"/>
      <c r="D197" s="486" t="s">
        <v>1208</v>
      </c>
      <c r="E197" s="487" t="str">
        <f t="shared" si="82"/>
        <v>Kho men</v>
      </c>
      <c r="F197" s="486" t="s">
        <v>782</v>
      </c>
      <c r="G197" s="519"/>
      <c r="H197" s="519"/>
      <c r="I197" s="520" t="str">
        <f t="shared" si="83"/>
        <v>01.065</v>
      </c>
      <c r="J197" s="486"/>
    </row>
    <row r="198" spans="1:10" ht="15.75" hidden="1">
      <c r="A198" s="486" t="s">
        <v>1249</v>
      </c>
      <c r="B198" s="486"/>
      <c r="C198" s="528"/>
      <c r="D198" s="486" t="s">
        <v>1209</v>
      </c>
      <c r="E198" s="487" t="str">
        <f t="shared" si="82"/>
        <v>Kho men</v>
      </c>
      <c r="F198" s="486" t="s">
        <v>782</v>
      </c>
      <c r="G198" s="519"/>
      <c r="H198" s="519"/>
      <c r="I198" s="520" t="str">
        <f t="shared" si="83"/>
        <v>01.078</v>
      </c>
      <c r="J198" s="486"/>
    </row>
    <row r="199" spans="1:10" ht="15.75" hidden="1">
      <c r="A199" s="486" t="s">
        <v>1250</v>
      </c>
      <c r="B199" s="486"/>
      <c r="C199" s="528"/>
      <c r="D199" s="486" t="s">
        <v>1210</v>
      </c>
      <c r="E199" s="487" t="str">
        <f t="shared" si="82"/>
        <v>Kho men</v>
      </c>
      <c r="F199" s="486" t="s">
        <v>782</v>
      </c>
      <c r="G199" s="519"/>
      <c r="H199" s="519"/>
      <c r="I199" s="520" t="str">
        <f t="shared" si="83"/>
        <v>02.004</v>
      </c>
      <c r="J199" s="486"/>
    </row>
    <row r="200" spans="1:10" ht="15.75" hidden="1">
      <c r="A200" s="486" t="s">
        <v>1251</v>
      </c>
      <c r="B200" s="486"/>
      <c r="C200" s="528"/>
      <c r="D200" s="486" t="s">
        <v>1211</v>
      </c>
      <c r="E200" s="487" t="str">
        <f t="shared" si="82"/>
        <v>Kho men</v>
      </c>
      <c r="F200" s="486" t="s">
        <v>782</v>
      </c>
      <c r="G200" s="519"/>
      <c r="H200" s="519"/>
      <c r="I200" s="520" t="str">
        <f t="shared" si="83"/>
        <v>02.022</v>
      </c>
      <c r="J200" s="486"/>
    </row>
    <row r="201" spans="1:10" ht="15.75" hidden="1">
      <c r="A201" s="486" t="s">
        <v>1252</v>
      </c>
      <c r="B201" s="486"/>
      <c r="C201" s="528"/>
      <c r="D201" s="486" t="s">
        <v>1212</v>
      </c>
      <c r="E201" s="487" t="str">
        <f t="shared" si="82"/>
        <v>Kho men</v>
      </c>
      <c r="F201" s="486" t="s">
        <v>782</v>
      </c>
      <c r="G201" s="519"/>
      <c r="H201" s="519"/>
      <c r="I201" s="520" t="str">
        <f t="shared" si="83"/>
        <v>02.027</v>
      </c>
      <c r="J201" s="486"/>
    </row>
    <row r="202" spans="1:10" ht="15.75" hidden="1">
      <c r="A202" s="486" t="s">
        <v>1253</v>
      </c>
      <c r="B202" s="486"/>
      <c r="C202" s="528"/>
      <c r="D202" s="486" t="s">
        <v>1213</v>
      </c>
      <c r="E202" s="487" t="str">
        <f t="shared" si="82"/>
        <v>Kho men</v>
      </c>
      <c r="F202" s="486" t="s">
        <v>782</v>
      </c>
      <c r="G202" s="519"/>
      <c r="H202" s="519"/>
      <c r="I202" s="520" t="str">
        <f t="shared" si="83"/>
        <v>02.028</v>
      </c>
      <c r="J202" s="486"/>
    </row>
    <row r="203" spans="1:10" ht="15.75" hidden="1">
      <c r="A203" s="486" t="s">
        <v>1254</v>
      </c>
      <c r="B203" s="486"/>
      <c r="C203" s="528"/>
      <c r="D203" s="486" t="s">
        <v>1214</v>
      </c>
      <c r="E203" s="487" t="str">
        <f t="shared" si="82"/>
        <v>Kho men</v>
      </c>
      <c r="F203" s="486" t="s">
        <v>782</v>
      </c>
      <c r="G203" s="519"/>
      <c r="H203" s="519"/>
      <c r="I203" s="520" t="str">
        <f t="shared" si="83"/>
        <v>02.029</v>
      </c>
      <c r="J203" s="486"/>
    </row>
    <row r="204" spans="1:10" ht="15.75" hidden="1">
      <c r="A204" s="486" t="s">
        <v>1255</v>
      </c>
      <c r="B204" s="486"/>
      <c r="C204" s="528"/>
      <c r="D204" s="486" t="s">
        <v>1215</v>
      </c>
      <c r="E204" s="487" t="str">
        <f t="shared" si="82"/>
        <v>Kho men</v>
      </c>
      <c r="F204" s="486" t="s">
        <v>782</v>
      </c>
      <c r="G204" s="519"/>
      <c r="H204" s="519"/>
      <c r="I204" s="520" t="str">
        <f t="shared" si="83"/>
        <v>02.030</v>
      </c>
      <c r="J204" s="486"/>
    </row>
    <row r="205" spans="1:10" ht="15.75" hidden="1">
      <c r="A205" s="486" t="s">
        <v>1256</v>
      </c>
      <c r="B205" s="486"/>
      <c r="C205" s="528"/>
      <c r="D205" s="486" t="s">
        <v>1216</v>
      </c>
      <c r="E205" s="487" t="str">
        <f t="shared" si="82"/>
        <v>Kho men</v>
      </c>
      <c r="F205" s="486" t="s">
        <v>782</v>
      </c>
      <c r="G205" s="519"/>
      <c r="H205" s="519"/>
      <c r="I205" s="520" t="str">
        <f t="shared" si="83"/>
        <v>02.032</v>
      </c>
      <c r="J205" s="486"/>
    </row>
    <row r="206" spans="1:10" ht="15.75" hidden="1">
      <c r="A206" s="486" t="s">
        <v>1257</v>
      </c>
      <c r="B206" s="486"/>
      <c r="C206" s="528"/>
      <c r="D206" s="486" t="s">
        <v>1217</v>
      </c>
      <c r="E206" s="487" t="str">
        <f t="shared" si="82"/>
        <v>Kho men</v>
      </c>
      <c r="F206" s="486" t="s">
        <v>782</v>
      </c>
      <c r="G206" s="519"/>
      <c r="H206" s="519"/>
      <c r="I206" s="520" t="str">
        <f t="shared" si="83"/>
        <v>03.009</v>
      </c>
      <c r="J206" s="486"/>
    </row>
    <row r="207" spans="1:10" ht="15.75" hidden="1">
      <c r="A207" s="486" t="s">
        <v>1258</v>
      </c>
      <c r="B207" s="486"/>
      <c r="C207" s="528"/>
      <c r="D207" s="486" t="s">
        <v>1218</v>
      </c>
      <c r="E207" s="487" t="str">
        <f t="shared" si="82"/>
        <v>Kho men</v>
      </c>
      <c r="F207" s="486" t="s">
        <v>782</v>
      </c>
      <c r="G207" s="519"/>
      <c r="H207" s="519"/>
      <c r="I207" s="520" t="str">
        <f t="shared" si="83"/>
        <v>03.010</v>
      </c>
      <c r="J207" s="486"/>
    </row>
    <row r="208" spans="1:10" ht="15.75" hidden="1">
      <c r="A208" s="486" t="s">
        <v>1259</v>
      </c>
      <c r="B208" s="486"/>
      <c r="C208" s="528"/>
      <c r="D208" s="486" t="s">
        <v>1219</v>
      </c>
      <c r="E208" s="487" t="str">
        <f t="shared" si="82"/>
        <v>Kho men</v>
      </c>
      <c r="F208" s="486" t="s">
        <v>782</v>
      </c>
      <c r="G208" s="519"/>
      <c r="H208" s="519"/>
      <c r="I208" s="520" t="str">
        <f t="shared" si="83"/>
        <v>04.028</v>
      </c>
      <c r="J208" s="486"/>
    </row>
    <row r="209" spans="1:10" ht="15.75" hidden="1">
      <c r="A209" s="486" t="s">
        <v>1260</v>
      </c>
      <c r="B209" s="486"/>
      <c r="C209" s="528"/>
      <c r="D209" s="486" t="s">
        <v>1220</v>
      </c>
      <c r="E209" s="487" t="str">
        <f t="shared" si="82"/>
        <v>Kho men</v>
      </c>
      <c r="F209" s="486" t="s">
        <v>782</v>
      </c>
      <c r="G209" s="519"/>
      <c r="H209" s="519"/>
      <c r="I209" s="520" t="str">
        <f t="shared" si="83"/>
        <v>04.030</v>
      </c>
      <c r="J209" s="486"/>
    </row>
    <row r="210" spans="1:10" ht="15.75" hidden="1">
      <c r="A210" s="486" t="s">
        <v>1261</v>
      </c>
      <c r="B210" s="486"/>
      <c r="C210" s="528"/>
      <c r="D210" s="486" t="s">
        <v>1221</v>
      </c>
      <c r="E210" s="487" t="str">
        <f t="shared" si="82"/>
        <v>Kho men</v>
      </c>
      <c r="F210" s="486" t="s">
        <v>782</v>
      </c>
      <c r="G210" s="519"/>
      <c r="H210" s="519"/>
      <c r="I210" s="520" t="str">
        <f t="shared" si="83"/>
        <v>04.031</v>
      </c>
      <c r="J210" s="486"/>
    </row>
    <row r="211" spans="1:10" ht="15.75" hidden="1">
      <c r="A211" s="486" t="s">
        <v>1262</v>
      </c>
      <c r="B211" s="486"/>
      <c r="C211" s="528"/>
      <c r="D211" s="486" t="s">
        <v>1222</v>
      </c>
      <c r="E211" s="487" t="str">
        <f t="shared" si="82"/>
        <v>Kho men</v>
      </c>
      <c r="F211" s="486" t="s">
        <v>1265</v>
      </c>
      <c r="G211" s="519"/>
      <c r="H211" s="519"/>
      <c r="I211" s="520" t="str">
        <f t="shared" si="83"/>
        <v>04.059</v>
      </c>
      <c r="J211" s="486"/>
    </row>
    <row r="212" spans="1:10" ht="15.75" hidden="1">
      <c r="A212" s="486" t="s">
        <v>1263</v>
      </c>
      <c r="B212" s="486"/>
      <c r="C212" s="528"/>
      <c r="D212" s="486" t="s">
        <v>1223</v>
      </c>
      <c r="E212" s="487" t="str">
        <f t="shared" si="82"/>
        <v>Kho men</v>
      </c>
      <c r="F212" s="486" t="s">
        <v>1265</v>
      </c>
      <c r="G212" s="519"/>
      <c r="H212" s="519"/>
      <c r="I212" s="520" t="str">
        <f t="shared" si="83"/>
        <v>04.060</v>
      </c>
      <c r="J212" s="486"/>
    </row>
    <row r="213" spans="1:10" ht="15.75" hidden="1">
      <c r="A213" s="486" t="s">
        <v>1264</v>
      </c>
      <c r="B213" s="486"/>
      <c r="C213" s="528"/>
      <c r="D213" s="486" t="s">
        <v>1224</v>
      </c>
      <c r="E213" s="487" t="str">
        <f t="shared" si="82"/>
        <v>Kho men</v>
      </c>
      <c r="F213" s="486" t="s">
        <v>1265</v>
      </c>
      <c r="G213" s="519"/>
      <c r="H213" s="519"/>
      <c r="I213" s="520" t="str">
        <f t="shared" si="83"/>
        <v>04.081</v>
      </c>
      <c r="J213" s="486"/>
    </row>
    <row r="214" spans="1:10" ht="15.75" hidden="1">
      <c r="A214" s="486" t="s">
        <v>1267</v>
      </c>
      <c r="B214" s="486"/>
      <c r="C214" s="528"/>
      <c r="D214" s="486" t="s">
        <v>94</v>
      </c>
      <c r="E214" s="487" t="str">
        <f t="shared" si="82"/>
        <v>Kho xương</v>
      </c>
      <c r="F214" s="486" t="s">
        <v>782</v>
      </c>
      <c r="G214" s="519"/>
      <c r="H214" s="519"/>
      <c r="I214" s="520" t="str">
        <f t="shared" si="83"/>
        <v>01.014</v>
      </c>
      <c r="J214" s="486"/>
    </row>
    <row r="215" spans="1:10" ht="15.75" hidden="1">
      <c r="A215" s="486" t="s">
        <v>1268</v>
      </c>
      <c r="B215" s="486"/>
      <c r="C215" s="528"/>
      <c r="D215" s="486" t="s">
        <v>793</v>
      </c>
      <c r="E215" s="487" t="str">
        <f t="shared" si="82"/>
        <v>Kho xương</v>
      </c>
      <c r="F215" s="486" t="s">
        <v>782</v>
      </c>
      <c r="G215" s="519"/>
      <c r="H215" s="519"/>
      <c r="I215" s="520" t="str">
        <f t="shared" si="83"/>
        <v>01.022</v>
      </c>
      <c r="J215" s="486"/>
    </row>
    <row r="216" spans="1:10" ht="15.75" hidden="1">
      <c r="A216" s="486" t="s">
        <v>1269</v>
      </c>
      <c r="B216" s="486"/>
      <c r="C216" s="528"/>
      <c r="D216" s="486" t="s">
        <v>1266</v>
      </c>
      <c r="E216" s="487" t="str">
        <f t="shared" si="82"/>
        <v>Kho xương</v>
      </c>
      <c r="F216" s="486" t="s">
        <v>782</v>
      </c>
      <c r="G216" s="519"/>
      <c r="H216" s="519"/>
      <c r="I216" s="520" t="str">
        <f t="shared" si="83"/>
        <v>01.030</v>
      </c>
      <c r="J216" s="486"/>
    </row>
    <row r="217" spans="1:10" ht="15.75" hidden="1">
      <c r="A217" s="486" t="s">
        <v>1270</v>
      </c>
      <c r="B217" s="486"/>
      <c r="C217" s="528"/>
      <c r="D217" s="486" t="s">
        <v>785</v>
      </c>
      <c r="E217" s="487" t="str">
        <f t="shared" si="82"/>
        <v>Kho xương</v>
      </c>
      <c r="F217" s="486" t="s">
        <v>782</v>
      </c>
      <c r="G217" s="519"/>
      <c r="H217" s="519"/>
      <c r="I217" s="520" t="str">
        <f t="shared" si="83"/>
        <v>01.031</v>
      </c>
      <c r="J217" s="486"/>
    </row>
    <row r="218" spans="1:10" ht="15.75" hidden="1">
      <c r="A218" s="486" t="s">
        <v>1272</v>
      </c>
      <c r="B218" s="486"/>
      <c r="C218" s="528"/>
      <c r="D218" s="486" t="s">
        <v>1271</v>
      </c>
      <c r="E218" s="487" t="str">
        <f t="shared" si="82"/>
        <v>Kho xương</v>
      </c>
      <c r="F218" s="486" t="s">
        <v>782</v>
      </c>
      <c r="G218" s="519"/>
      <c r="H218" s="519"/>
      <c r="I218" s="520" t="str">
        <f t="shared" si="83"/>
        <v>5.HT01</v>
      </c>
      <c r="J218" s="486"/>
    </row>
    <row r="219" spans="1:10" ht="15.75">
      <c r="A219" s="486" t="s">
        <v>752</v>
      </c>
      <c r="B219" s="309" t="s">
        <v>846</v>
      </c>
      <c r="C219" s="309" t="s">
        <v>867</v>
      </c>
      <c r="D219" s="486" t="s">
        <v>69</v>
      </c>
      <c r="E219" s="487" t="str">
        <f t="shared" si="82"/>
        <v>Kho xương</v>
      </c>
      <c r="F219" s="486" t="s">
        <v>782</v>
      </c>
      <c r="G219" s="519"/>
      <c r="H219" s="519"/>
      <c r="I219" s="520" t="str">
        <f t="shared" si="83"/>
        <v>01.001</v>
      </c>
      <c r="J219" s="309" t="s">
        <v>846</v>
      </c>
    </row>
    <row r="220" spans="1:10" ht="15.75">
      <c r="A220" s="486" t="s">
        <v>1282</v>
      </c>
      <c r="B220" s="309" t="s">
        <v>846</v>
      </c>
      <c r="C220" s="309" t="s">
        <v>867</v>
      </c>
      <c r="D220" s="486" t="s">
        <v>1288</v>
      </c>
      <c r="E220" s="487" t="str">
        <f t="shared" si="82"/>
        <v>Kho xương</v>
      </c>
      <c r="F220" s="486" t="s">
        <v>782</v>
      </c>
      <c r="G220" s="519"/>
      <c r="H220" s="519"/>
      <c r="I220" s="520" t="str">
        <f t="shared" si="83"/>
        <v>01.046</v>
      </c>
      <c r="J220" s="309" t="s">
        <v>846</v>
      </c>
    </row>
    <row r="221" spans="1:10" ht="15.75">
      <c r="A221" s="486" t="s">
        <v>1283</v>
      </c>
      <c r="B221" s="309" t="s">
        <v>846</v>
      </c>
      <c r="C221" s="309" t="s">
        <v>867</v>
      </c>
      <c r="D221" s="486" t="s">
        <v>1280</v>
      </c>
      <c r="E221" s="487" t="str">
        <f t="shared" si="82"/>
        <v>Kho xương</v>
      </c>
      <c r="F221" s="486" t="s">
        <v>782</v>
      </c>
      <c r="G221" s="519"/>
      <c r="H221" s="519"/>
      <c r="I221" s="520" t="str">
        <f t="shared" si="83"/>
        <v>01.047</v>
      </c>
      <c r="J221" s="309" t="s">
        <v>846</v>
      </c>
    </row>
    <row r="222" spans="1:10" ht="15.75">
      <c r="A222" s="486" t="s">
        <v>756</v>
      </c>
      <c r="B222" s="309" t="s">
        <v>846</v>
      </c>
      <c r="C222" s="309" t="s">
        <v>867</v>
      </c>
      <c r="D222" s="486" t="s">
        <v>1281</v>
      </c>
      <c r="E222" s="487" t="str">
        <f t="shared" si="82"/>
        <v>Kho xương</v>
      </c>
      <c r="F222" s="486" t="s">
        <v>782</v>
      </c>
      <c r="G222" s="519"/>
      <c r="H222" s="519"/>
      <c r="I222" s="520" t="str">
        <f t="shared" si="83"/>
        <v>01.048</v>
      </c>
      <c r="J222" s="309" t="s">
        <v>846</v>
      </c>
    </row>
    <row r="223" spans="1:10" ht="15.75">
      <c r="A223" s="486" t="s">
        <v>757</v>
      </c>
      <c r="B223" s="309" t="s">
        <v>879</v>
      </c>
      <c r="C223" s="309" t="s">
        <v>880</v>
      </c>
      <c r="D223" s="486" t="s">
        <v>1289</v>
      </c>
      <c r="E223" s="487" t="str">
        <f t="shared" si="82"/>
        <v>Kho xương</v>
      </c>
      <c r="F223" s="486" t="s">
        <v>782</v>
      </c>
      <c r="G223" s="519">
        <v>0.25</v>
      </c>
      <c r="H223" s="519"/>
      <c r="I223" s="520" t="str">
        <f t="shared" si="83"/>
        <v>01.049</v>
      </c>
      <c r="J223" s="309" t="s">
        <v>879</v>
      </c>
    </row>
    <row r="224" spans="1:10" ht="15.75">
      <c r="A224" s="486" t="s">
        <v>758</v>
      </c>
      <c r="B224" s="309" t="s">
        <v>846</v>
      </c>
      <c r="C224" s="309" t="s">
        <v>867</v>
      </c>
      <c r="D224" s="486" t="s">
        <v>1290</v>
      </c>
      <c r="E224" s="487" t="str">
        <f t="shared" si="82"/>
        <v>Kho xương</v>
      </c>
      <c r="F224" s="486" t="s">
        <v>782</v>
      </c>
      <c r="G224" s="519"/>
      <c r="H224" s="519"/>
      <c r="I224" s="520" t="str">
        <f t="shared" si="83"/>
        <v>01.050</v>
      </c>
      <c r="J224" s="309" t="s">
        <v>846</v>
      </c>
    </row>
    <row r="225" spans="1:10" ht="15.75">
      <c r="A225" s="486" t="s">
        <v>1284</v>
      </c>
      <c r="B225" s="309" t="s">
        <v>846</v>
      </c>
      <c r="C225" s="309" t="s">
        <v>867</v>
      </c>
      <c r="D225" s="486" t="s">
        <v>1291</v>
      </c>
      <c r="E225" s="487" t="str">
        <f t="shared" si="82"/>
        <v>Kho xương</v>
      </c>
      <c r="F225" s="486" t="s">
        <v>782</v>
      </c>
      <c r="G225" s="519"/>
      <c r="H225" s="519"/>
      <c r="I225" s="520" t="str">
        <f t="shared" si="83"/>
        <v>01.051</v>
      </c>
      <c r="J225" s="309" t="s">
        <v>846</v>
      </c>
    </row>
    <row r="226" spans="1:10" ht="15.75">
      <c r="A226" s="486" t="s">
        <v>761</v>
      </c>
      <c r="B226" s="486"/>
      <c r="C226" s="528"/>
      <c r="D226" s="486" t="s">
        <v>885</v>
      </c>
      <c r="E226" s="487" t="str">
        <f t="shared" si="82"/>
        <v>Kho xương</v>
      </c>
      <c r="F226" s="486" t="s">
        <v>782</v>
      </c>
      <c r="G226" s="519"/>
      <c r="H226" s="519"/>
      <c r="I226" s="520" t="str">
        <f t="shared" si="83"/>
        <v>1.0011</v>
      </c>
      <c r="J226" s="486"/>
    </row>
    <row r="227" spans="1:10" ht="15.75">
      <c r="A227" s="486" t="s">
        <v>1090</v>
      </c>
      <c r="B227" s="486"/>
      <c r="C227" s="528"/>
      <c r="D227" s="486" t="s">
        <v>783</v>
      </c>
      <c r="E227" s="487" t="str">
        <f t="shared" si="82"/>
        <v>Kho xương</v>
      </c>
      <c r="F227" s="486" t="s">
        <v>782</v>
      </c>
      <c r="G227" s="519"/>
      <c r="H227" s="519"/>
      <c r="I227" s="520" t="str">
        <f t="shared" si="83"/>
        <v>01.032</v>
      </c>
      <c r="J227" s="486"/>
    </row>
    <row r="228" spans="1:10" ht="15.75">
      <c r="A228" s="486" t="s">
        <v>1058</v>
      </c>
      <c r="B228" s="486"/>
      <c r="C228" s="528"/>
      <c r="D228" s="486" t="s">
        <v>792</v>
      </c>
      <c r="E228" s="487" t="str">
        <f t="shared" si="82"/>
        <v>Kho xương</v>
      </c>
      <c r="F228" s="486" t="s">
        <v>782</v>
      </c>
      <c r="G228" s="519"/>
      <c r="H228" s="519"/>
      <c r="I228" s="520" t="str">
        <f t="shared" si="83"/>
        <v>01.024</v>
      </c>
      <c r="J228" s="486"/>
    </row>
    <row r="229" spans="1:10" ht="15.75">
      <c r="A229" s="486" t="s">
        <v>1304</v>
      </c>
      <c r="B229" s="486"/>
      <c r="C229" s="528"/>
      <c r="D229" s="486" t="s">
        <v>1147</v>
      </c>
      <c r="E229" s="487" t="str">
        <f t="shared" si="82"/>
        <v>Kho xương</v>
      </c>
      <c r="F229" s="486" t="s">
        <v>782</v>
      </c>
      <c r="G229" s="519"/>
      <c r="H229" s="519"/>
      <c r="I229" s="520" t="str">
        <f t="shared" si="83"/>
        <v>01.033</v>
      </c>
      <c r="J229" s="486"/>
    </row>
    <row r="230" spans="1:10" ht="15.75">
      <c r="A230" s="486" t="s">
        <v>1148</v>
      </c>
      <c r="B230" s="486"/>
      <c r="C230" s="528"/>
      <c r="D230" s="486" t="s">
        <v>786</v>
      </c>
      <c r="E230" s="487" t="str">
        <f t="shared" si="82"/>
        <v>Kho xương</v>
      </c>
      <c r="F230" s="486" t="s">
        <v>782</v>
      </c>
      <c r="G230" s="519"/>
      <c r="H230" s="519"/>
      <c r="I230" s="520" t="str">
        <f t="shared" si="83"/>
        <v>01.041</v>
      </c>
      <c r="J230" s="486"/>
    </row>
    <row r="231" spans="1:10" ht="15.75">
      <c r="A231" s="486" t="s">
        <v>1117</v>
      </c>
      <c r="B231" s="486"/>
      <c r="C231" s="528"/>
      <c r="D231" s="487" t="s">
        <v>788</v>
      </c>
      <c r="E231" s="487" t="str">
        <f t="shared" si="82"/>
        <v>Kho xương</v>
      </c>
      <c r="F231" s="487" t="s">
        <v>782</v>
      </c>
      <c r="G231" s="519">
        <v>0.05</v>
      </c>
      <c r="H231" s="519">
        <v>0</v>
      </c>
      <c r="I231" s="520" t="str">
        <f t="shared" si="83"/>
        <v>01.044</v>
      </c>
      <c r="J231" s="487" t="s">
        <v>823</v>
      </c>
    </row>
    <row r="232" spans="1:10" ht="15.75">
      <c r="A232" s="486" t="s">
        <v>1124</v>
      </c>
      <c r="B232" s="486"/>
      <c r="C232" s="528"/>
      <c r="D232" s="486" t="s">
        <v>788</v>
      </c>
      <c r="E232" s="487" t="str">
        <f t="shared" si="82"/>
        <v>Kho xương</v>
      </c>
      <c r="F232" s="486" t="s">
        <v>782</v>
      </c>
      <c r="G232" s="519"/>
      <c r="H232" s="519"/>
      <c r="I232" s="520" t="str">
        <f t="shared" si="83"/>
        <v>01.044</v>
      </c>
      <c r="J232" s="486"/>
    </row>
    <row r="233" spans="1:10" ht="15.75">
      <c r="A233" s="486" t="s">
        <v>1058</v>
      </c>
      <c r="B233" s="486"/>
      <c r="C233" s="528"/>
      <c r="D233" s="486" t="s">
        <v>78</v>
      </c>
      <c r="E233" s="487" t="str">
        <f t="shared" si="82"/>
        <v>Kho xương</v>
      </c>
      <c r="F233" s="486" t="s">
        <v>782</v>
      </c>
      <c r="G233" s="519"/>
      <c r="H233" s="519"/>
      <c r="I233" s="520" t="str">
        <f t="shared" si="83"/>
        <v>01.005</v>
      </c>
      <c r="J233" s="486"/>
    </row>
    <row r="234" spans="1:10" ht="15.75">
      <c r="A234" s="486" t="s">
        <v>1059</v>
      </c>
      <c r="B234" s="486"/>
      <c r="C234" s="528"/>
      <c r="D234" s="486" t="s">
        <v>792</v>
      </c>
      <c r="E234" s="487" t="str">
        <f t="shared" si="82"/>
        <v>Kho xương</v>
      </c>
      <c r="F234" s="486" t="s">
        <v>782</v>
      </c>
      <c r="G234" s="519"/>
      <c r="H234" s="519"/>
      <c r="I234" s="520" t="str">
        <f t="shared" si="83"/>
        <v>01.024</v>
      </c>
      <c r="J234" s="486"/>
    </row>
    <row r="235" spans="1:10" ht="15.75">
      <c r="A235" s="486" t="s">
        <v>1317</v>
      </c>
      <c r="B235" s="486"/>
      <c r="C235" s="528"/>
      <c r="D235" s="486" t="s">
        <v>787</v>
      </c>
      <c r="E235" s="487" t="str">
        <f t="shared" si="82"/>
        <v>Kho xương</v>
      </c>
      <c r="F235" s="486" t="s">
        <v>782</v>
      </c>
      <c r="G235" s="519"/>
      <c r="H235" s="519"/>
      <c r="I235" s="520" t="str">
        <f t="shared" si="83"/>
        <v>01.042</v>
      </c>
      <c r="J235" s="486"/>
    </row>
    <row r="236" spans="1:10" ht="15.75">
      <c r="A236" s="486" t="s">
        <v>1318</v>
      </c>
      <c r="B236" s="486"/>
      <c r="C236" s="528"/>
      <c r="D236" s="486" t="s">
        <v>784</v>
      </c>
      <c r="E236" s="487" t="str">
        <f t="shared" si="82"/>
        <v>Kho xương</v>
      </c>
      <c r="F236" s="486" t="s">
        <v>782</v>
      </c>
      <c r="G236" s="519"/>
      <c r="H236" s="519"/>
      <c r="I236" s="520" t="str">
        <f t="shared" si="83"/>
        <v>01.043</v>
      </c>
      <c r="J236" s="486"/>
    </row>
    <row r="237" spans="1:10" ht="15.75">
      <c r="A237" s="486" t="s">
        <v>1285</v>
      </c>
      <c r="B237" s="486"/>
      <c r="C237" s="528"/>
      <c r="D237" s="486" t="s">
        <v>1319</v>
      </c>
      <c r="E237" s="487" t="str">
        <f t="shared" ref="E237" si="84">IF(OR(LEFT(D237,5)="NVLKX",LEFT(D237,3)="NLT",LEFT(D237,3)="NLD"),"Kho xương","Kho men")</f>
        <v>Kho xương</v>
      </c>
      <c r="F237" s="486" t="s">
        <v>782</v>
      </c>
      <c r="G237" s="519"/>
      <c r="H237" s="519"/>
      <c r="I237" s="520" t="str">
        <f t="shared" si="83"/>
        <v>01.045</v>
      </c>
      <c r="J237" s="486"/>
    </row>
    <row r="238" spans="1:10" ht="15.75">
      <c r="A238" s="486" t="s">
        <v>1286</v>
      </c>
      <c r="B238" s="486"/>
      <c r="C238" s="528"/>
      <c r="D238" s="486" t="s">
        <v>1292</v>
      </c>
      <c r="E238" s="487" t="str">
        <f t="shared" si="82"/>
        <v>Kho xương</v>
      </c>
      <c r="F238" s="486" t="s">
        <v>782</v>
      </c>
      <c r="G238" s="519"/>
      <c r="H238" s="519"/>
      <c r="I238" s="520" t="str">
        <f t="shared" si="83"/>
        <v>1.0061</v>
      </c>
      <c r="J238" s="486"/>
    </row>
    <row r="239" spans="1:10" ht="15.75">
      <c r="A239" s="486" t="s">
        <v>1287</v>
      </c>
      <c r="B239" s="486"/>
      <c r="C239" s="528"/>
      <c r="D239" s="486" t="s">
        <v>1293</v>
      </c>
      <c r="E239" s="487" t="str">
        <f t="shared" si="82"/>
        <v>Kho xương</v>
      </c>
      <c r="F239" s="486" t="s">
        <v>782</v>
      </c>
      <c r="G239" s="519"/>
      <c r="H239" s="519"/>
      <c r="I239" s="520" t="str">
        <f t="shared" si="83"/>
        <v>1.0062</v>
      </c>
      <c r="J239" s="486"/>
    </row>
    <row r="240" spans="1:10" ht="15.75">
      <c r="A240" s="486" t="s">
        <v>1267</v>
      </c>
      <c r="B240" s="486"/>
      <c r="C240" s="528"/>
      <c r="D240" s="486" t="s">
        <v>1294</v>
      </c>
      <c r="E240" s="487" t="str">
        <f t="shared" si="82"/>
        <v>Kho xương</v>
      </c>
      <c r="F240" s="486" t="s">
        <v>782</v>
      </c>
      <c r="G240" s="519"/>
      <c r="H240" s="519"/>
      <c r="I240" s="520" t="str">
        <f t="shared" si="83"/>
        <v>1.0063</v>
      </c>
      <c r="J240" s="486"/>
    </row>
    <row r="241" spans="1:10" ht="15.75">
      <c r="A241" s="486" t="s">
        <v>1268</v>
      </c>
      <c r="B241" s="486"/>
      <c r="C241" s="528"/>
      <c r="D241" s="486" t="s">
        <v>94</v>
      </c>
      <c r="E241" s="487" t="str">
        <f t="shared" ref="E241:E245" si="85">IF(OR(LEFT(D241,5)="NVLKX",LEFT(D241,3)="NLT",LEFT(D241,3)="NLD"),"Kho xương","Kho men")</f>
        <v>Kho xương</v>
      </c>
      <c r="F241" s="486" t="s">
        <v>782</v>
      </c>
      <c r="G241" s="519"/>
      <c r="H241" s="519"/>
      <c r="I241" s="520" t="str">
        <f t="shared" si="83"/>
        <v>01.014</v>
      </c>
      <c r="J241" s="486"/>
    </row>
    <row r="242" spans="1:10" ht="15.75">
      <c r="A242" s="486" t="s">
        <v>1269</v>
      </c>
      <c r="B242" s="486"/>
      <c r="C242" s="528"/>
      <c r="D242" s="486" t="s">
        <v>793</v>
      </c>
      <c r="E242" s="487" t="str">
        <f t="shared" si="85"/>
        <v>Kho xương</v>
      </c>
      <c r="F242" s="486" t="s">
        <v>782</v>
      </c>
      <c r="G242" s="519"/>
      <c r="H242" s="519"/>
      <c r="I242" s="520" t="str">
        <f t="shared" si="83"/>
        <v>01.022</v>
      </c>
      <c r="J242" s="486"/>
    </row>
    <row r="243" spans="1:10" ht="15.75">
      <c r="A243" s="486"/>
      <c r="B243" s="317"/>
      <c r="C243" s="487"/>
      <c r="D243" s="486" t="s">
        <v>1266</v>
      </c>
      <c r="E243" s="487" t="str">
        <f t="shared" si="85"/>
        <v>Kho xương</v>
      </c>
      <c r="F243" s="486" t="s">
        <v>782</v>
      </c>
      <c r="G243" s="519"/>
      <c r="H243" s="519"/>
      <c r="I243" s="520" t="str">
        <f t="shared" si="83"/>
        <v>01.030</v>
      </c>
      <c r="J243" s="486"/>
    </row>
    <row r="244" spans="1:10" ht="15.75">
      <c r="A244" s="486" t="s">
        <v>1295</v>
      </c>
      <c r="B244" s="317" t="s">
        <v>824</v>
      </c>
      <c r="C244" s="487" t="s">
        <v>737</v>
      </c>
      <c r="D244" s="486" t="s">
        <v>785</v>
      </c>
      <c r="E244" s="487" t="str">
        <f t="shared" si="85"/>
        <v>Kho xương</v>
      </c>
      <c r="F244" s="486" t="s">
        <v>782</v>
      </c>
      <c r="G244" s="519"/>
      <c r="H244" s="519"/>
      <c r="I244" s="520" t="str">
        <f t="shared" si="83"/>
        <v>01.031</v>
      </c>
      <c r="J244" s="486"/>
    </row>
    <row r="245" spans="1:10" ht="15.75">
      <c r="A245" s="486" t="s">
        <v>1302</v>
      </c>
      <c r="B245" s="317" t="s">
        <v>879</v>
      </c>
      <c r="C245" s="309" t="s">
        <v>880</v>
      </c>
      <c r="D245" s="440"/>
      <c r="E245" s="487" t="str">
        <f t="shared" si="85"/>
        <v>Kho men</v>
      </c>
      <c r="F245" s="486" t="s">
        <v>782</v>
      </c>
      <c r="G245" s="519"/>
      <c r="H245" s="519"/>
      <c r="I245" s="520" t="str">
        <f t="shared" si="83"/>
        <v/>
      </c>
      <c r="J245" s="486"/>
    </row>
    <row r="246" spans="1:10" ht="15.75">
      <c r="A246" s="486"/>
      <c r="B246" s="486"/>
      <c r="C246" s="528"/>
      <c r="D246" s="488" t="s">
        <v>106</v>
      </c>
      <c r="E246" s="487" t="str">
        <f t="shared" ref="E246" si="86">IF(OR(LEFT(D246,5)="NVLKX",LEFT(D246,3)="NLT",LEFT(D246,3)="NLD"),"Kho xương","Kho men")</f>
        <v>Kho xương</v>
      </c>
      <c r="F246" s="486" t="s">
        <v>782</v>
      </c>
      <c r="G246" s="529"/>
      <c r="H246" s="529"/>
      <c r="I246" s="520" t="str">
        <f t="shared" si="83"/>
        <v>02.007</v>
      </c>
      <c r="J246" s="317" t="s">
        <v>879</v>
      </c>
    </row>
  </sheetData>
  <autoFilter ref="A1:F218"/>
  <conditionalFormatting sqref="A172:B172 A1:C1 A79:C118 A173:C218 A219:A225 A16:C16 A20:C20 B33:C34 A226:C235 A45:C45 B17:C17 A25:C26 A77:C77 A73 A237:C1048576 A128:C171 A72:C72 A23:B23 A32:C32 A29:C29 A27:A28">
    <cfRule type="duplicateValues" dxfId="3582" priority="6741"/>
  </conditionalFormatting>
  <conditionalFormatting sqref="A3:C3">
    <cfRule type="duplicateValues" dxfId="3581" priority="243"/>
  </conditionalFormatting>
  <conditionalFormatting sqref="A2:C2">
    <cfRule type="duplicateValues" dxfId="3580" priority="8625"/>
  </conditionalFormatting>
  <conditionalFormatting sqref="A4:C4">
    <cfRule type="duplicateValues" dxfId="3579" priority="223"/>
  </conditionalFormatting>
  <conditionalFormatting sqref="A78:C78">
    <cfRule type="duplicateValues" dxfId="3578" priority="222"/>
  </conditionalFormatting>
  <conditionalFormatting sqref="A11:C11">
    <cfRule type="duplicateValues" dxfId="3577" priority="221"/>
  </conditionalFormatting>
  <conditionalFormatting sqref="A12:C12">
    <cfRule type="duplicateValues" dxfId="3576" priority="220"/>
  </conditionalFormatting>
  <conditionalFormatting sqref="A14 C14">
    <cfRule type="duplicateValues" dxfId="3575" priority="219"/>
  </conditionalFormatting>
  <conditionalFormatting sqref="A15 C15">
    <cfRule type="duplicateValues" dxfId="3574" priority="218"/>
  </conditionalFormatting>
  <conditionalFormatting sqref="A5:C6 A10:C10 A8 C8 B9:C9">
    <cfRule type="duplicateValues" dxfId="3573" priority="217"/>
  </conditionalFormatting>
  <conditionalFormatting sqref="A13 C13">
    <cfRule type="duplicateValues" dxfId="3572" priority="216"/>
  </conditionalFormatting>
  <conditionalFormatting sqref="B14">
    <cfRule type="duplicateValues" dxfId="3571" priority="215"/>
  </conditionalFormatting>
  <conditionalFormatting sqref="B15">
    <cfRule type="duplicateValues" dxfId="3570" priority="214"/>
  </conditionalFormatting>
  <conditionalFormatting sqref="B13">
    <cfRule type="duplicateValues" dxfId="3569" priority="213"/>
  </conditionalFormatting>
  <conditionalFormatting sqref="B219:C225">
    <cfRule type="duplicateValues" dxfId="3568" priority="212"/>
  </conditionalFormatting>
  <conditionalFormatting sqref="J247:J1048576 J79:J118 J1 J226:J230 J16:J17 J34 J20 J45 J23 J77 J238:J245 J128:J218 J232:J236 J72 J25:J26 J32 J29">
    <cfRule type="duplicateValues" dxfId="3567" priority="210"/>
  </conditionalFormatting>
  <conditionalFormatting sqref="J3">
    <cfRule type="duplicateValues" dxfId="3566" priority="209"/>
  </conditionalFormatting>
  <conditionalFormatting sqref="J4">
    <cfRule type="duplicateValues" dxfId="3565" priority="208"/>
  </conditionalFormatting>
  <conditionalFormatting sqref="J78">
    <cfRule type="duplicateValues" dxfId="3564" priority="207"/>
  </conditionalFormatting>
  <conditionalFormatting sqref="J11">
    <cfRule type="duplicateValues" dxfId="3563" priority="206"/>
  </conditionalFormatting>
  <conditionalFormatting sqref="J12">
    <cfRule type="duplicateValues" dxfId="3562" priority="205"/>
  </conditionalFormatting>
  <conditionalFormatting sqref="J5:J6 J9:J10">
    <cfRule type="duplicateValues" dxfId="3561" priority="204"/>
  </conditionalFormatting>
  <conditionalFormatting sqref="J14">
    <cfRule type="duplicateValues" dxfId="3560" priority="203"/>
  </conditionalFormatting>
  <conditionalFormatting sqref="J15">
    <cfRule type="duplicateValues" dxfId="3559" priority="202"/>
  </conditionalFormatting>
  <conditionalFormatting sqref="J13">
    <cfRule type="duplicateValues" dxfId="3558" priority="201"/>
  </conditionalFormatting>
  <conditionalFormatting sqref="J219:J225">
    <cfRule type="duplicateValues" dxfId="3557" priority="200"/>
  </conditionalFormatting>
  <conditionalFormatting sqref="B8">
    <cfRule type="duplicateValues" dxfId="3556" priority="199"/>
  </conditionalFormatting>
  <conditionalFormatting sqref="J8">
    <cfRule type="duplicateValues" dxfId="3555" priority="198"/>
  </conditionalFormatting>
  <conditionalFormatting sqref="J33">
    <cfRule type="duplicateValues" dxfId="3554" priority="195"/>
  </conditionalFormatting>
  <conditionalFormatting sqref="B18:C18">
    <cfRule type="duplicateValues" dxfId="3553" priority="194"/>
  </conditionalFormatting>
  <conditionalFormatting sqref="J18">
    <cfRule type="duplicateValues" dxfId="3552" priority="193"/>
  </conditionalFormatting>
  <conditionalFormatting sqref="A9">
    <cfRule type="duplicateValues" dxfId="3551" priority="192"/>
  </conditionalFormatting>
  <conditionalFormatting sqref="A17:A19">
    <cfRule type="duplicateValues" dxfId="3550" priority="191"/>
  </conditionalFormatting>
  <conditionalFormatting sqref="A33:A35">
    <cfRule type="duplicateValues" dxfId="3549" priority="190"/>
  </conditionalFormatting>
  <conditionalFormatting sqref="J246">
    <cfRule type="duplicateValues" dxfId="3548" priority="189"/>
  </conditionalFormatting>
  <conditionalFormatting sqref="B35:C35">
    <cfRule type="duplicateValues" dxfId="3547" priority="188"/>
  </conditionalFormatting>
  <conditionalFormatting sqref="J35">
    <cfRule type="duplicateValues" dxfId="3546" priority="187"/>
  </conditionalFormatting>
  <conditionalFormatting sqref="A21:C21">
    <cfRule type="duplicateValues" dxfId="3545" priority="186"/>
  </conditionalFormatting>
  <conditionalFormatting sqref="J21">
    <cfRule type="duplicateValues" dxfId="3544" priority="185"/>
  </conditionalFormatting>
  <conditionalFormatting sqref="B19:C19">
    <cfRule type="duplicateValues" dxfId="3543" priority="184"/>
  </conditionalFormatting>
  <conditionalFormatting sqref="J19">
    <cfRule type="duplicateValues" dxfId="3542" priority="183"/>
  </conditionalFormatting>
  <conditionalFormatting sqref="B73:C73">
    <cfRule type="duplicateValues" dxfId="3541" priority="181"/>
  </conditionalFormatting>
  <conditionalFormatting sqref="J73">
    <cfRule type="duplicateValues" dxfId="3540" priority="180"/>
  </conditionalFormatting>
  <conditionalFormatting sqref="D6">
    <cfRule type="duplicateValues" dxfId="3539" priority="179"/>
  </conditionalFormatting>
  <conditionalFormatting sqref="A236:C236">
    <cfRule type="duplicateValues" dxfId="3538" priority="178"/>
  </conditionalFormatting>
  <conditionalFormatting sqref="J237">
    <cfRule type="duplicateValues" dxfId="3537" priority="177"/>
  </conditionalFormatting>
  <conditionalFormatting sqref="A125">
    <cfRule type="duplicateValues" dxfId="3536" priority="176"/>
  </conditionalFormatting>
  <conditionalFormatting sqref="B125:C125">
    <cfRule type="duplicateValues" dxfId="3535" priority="174"/>
  </conditionalFormatting>
  <conditionalFormatting sqref="J125">
    <cfRule type="duplicateValues" dxfId="3534" priority="173"/>
  </conditionalFormatting>
  <conditionalFormatting sqref="J231">
    <cfRule type="duplicateValues" dxfId="3533" priority="172"/>
  </conditionalFormatting>
  <conditionalFormatting sqref="B47:C47">
    <cfRule type="duplicateValues" dxfId="3532" priority="171"/>
  </conditionalFormatting>
  <conditionalFormatting sqref="J47">
    <cfRule type="duplicateValues" dxfId="3531" priority="170"/>
  </conditionalFormatting>
  <conditionalFormatting sqref="B48:C48">
    <cfRule type="duplicateValues" dxfId="3530" priority="169"/>
  </conditionalFormatting>
  <conditionalFormatting sqref="J48">
    <cfRule type="duplicateValues" dxfId="3529" priority="168"/>
  </conditionalFormatting>
  <conditionalFormatting sqref="B49:C49">
    <cfRule type="duplicateValues" dxfId="3528" priority="167"/>
  </conditionalFormatting>
  <conditionalFormatting sqref="J49">
    <cfRule type="duplicateValues" dxfId="3527" priority="166"/>
  </conditionalFormatting>
  <conditionalFormatting sqref="B50:C50">
    <cfRule type="duplicateValues" dxfId="3526" priority="165"/>
  </conditionalFormatting>
  <conditionalFormatting sqref="J50">
    <cfRule type="duplicateValues" dxfId="3525" priority="164"/>
  </conditionalFormatting>
  <conditionalFormatting sqref="B51:C51">
    <cfRule type="duplicateValues" dxfId="3524" priority="163"/>
  </conditionalFormatting>
  <conditionalFormatting sqref="J51">
    <cfRule type="duplicateValues" dxfId="3523" priority="162"/>
  </conditionalFormatting>
  <conditionalFormatting sqref="B52:C52">
    <cfRule type="duplicateValues" dxfId="3522" priority="161"/>
  </conditionalFormatting>
  <conditionalFormatting sqref="J52">
    <cfRule type="duplicateValues" dxfId="3521" priority="160"/>
  </conditionalFormatting>
  <conditionalFormatting sqref="B53:C53">
    <cfRule type="duplicateValues" dxfId="3520" priority="159"/>
  </conditionalFormatting>
  <conditionalFormatting sqref="J53">
    <cfRule type="duplicateValues" dxfId="3519" priority="158"/>
  </conditionalFormatting>
  <conditionalFormatting sqref="B46:C46">
    <cfRule type="duplicateValues" dxfId="3518" priority="157"/>
  </conditionalFormatting>
  <conditionalFormatting sqref="J46">
    <cfRule type="duplicateValues" dxfId="3517" priority="156"/>
  </conditionalFormatting>
  <conditionalFormatting sqref="A46:A48">
    <cfRule type="duplicateValues" dxfId="3516" priority="155"/>
  </conditionalFormatting>
  <conditionalFormatting sqref="A49:A50">
    <cfRule type="duplicateValues" dxfId="3515" priority="154"/>
  </conditionalFormatting>
  <conditionalFormatting sqref="A51:A53">
    <cfRule type="duplicateValues" dxfId="3514" priority="153"/>
  </conditionalFormatting>
  <conditionalFormatting sqref="A119:C119">
    <cfRule type="duplicateValues" dxfId="3513" priority="152"/>
  </conditionalFormatting>
  <conditionalFormatting sqref="J119">
    <cfRule type="duplicateValues" dxfId="3512" priority="151"/>
  </conditionalFormatting>
  <conditionalFormatting sqref="B55:C55">
    <cfRule type="duplicateValues" dxfId="3511" priority="150"/>
  </conditionalFormatting>
  <conditionalFormatting sqref="J55">
    <cfRule type="duplicateValues" dxfId="3510" priority="149"/>
  </conditionalFormatting>
  <conditionalFormatting sqref="A55">
    <cfRule type="duplicateValues" dxfId="3509" priority="148"/>
  </conditionalFormatting>
  <conditionalFormatting sqref="A67:C67">
    <cfRule type="duplicateValues" dxfId="3508" priority="147"/>
  </conditionalFormatting>
  <conditionalFormatting sqref="J67">
    <cfRule type="duplicateValues" dxfId="3507" priority="145"/>
  </conditionalFormatting>
  <conditionalFormatting sqref="A120">
    <cfRule type="duplicateValues" dxfId="3506" priority="144"/>
  </conditionalFormatting>
  <conditionalFormatting sqref="C120">
    <cfRule type="duplicateValues" dxfId="3505" priority="141"/>
  </conditionalFormatting>
  <conditionalFormatting sqref="B120">
    <cfRule type="duplicateValues" dxfId="3504" priority="140"/>
  </conditionalFormatting>
  <conditionalFormatting sqref="J120">
    <cfRule type="duplicateValues" dxfId="3503" priority="139"/>
  </conditionalFormatting>
  <conditionalFormatting sqref="A121">
    <cfRule type="duplicateValues" dxfId="3502" priority="138"/>
  </conditionalFormatting>
  <conditionalFormatting sqref="C121">
    <cfRule type="duplicateValues" dxfId="3501" priority="137"/>
  </conditionalFormatting>
  <conditionalFormatting sqref="B121">
    <cfRule type="duplicateValues" dxfId="3500" priority="136"/>
  </conditionalFormatting>
  <conditionalFormatting sqref="A123">
    <cfRule type="duplicateValues" dxfId="3499" priority="133"/>
  </conditionalFormatting>
  <conditionalFormatting sqref="B123">
    <cfRule type="duplicateValues" dxfId="3498" priority="129"/>
  </conditionalFormatting>
  <conditionalFormatting sqref="C123">
    <cfRule type="duplicateValues" dxfId="3497" priority="128"/>
  </conditionalFormatting>
  <conditionalFormatting sqref="J123">
    <cfRule type="duplicateValues" dxfId="3496" priority="127"/>
  </conditionalFormatting>
  <conditionalFormatting sqref="A22">
    <cfRule type="duplicateValues" dxfId="3495" priority="126"/>
  </conditionalFormatting>
  <conditionalFormatting sqref="B22">
    <cfRule type="duplicateValues" dxfId="3494" priority="124"/>
  </conditionalFormatting>
  <conditionalFormatting sqref="C22">
    <cfRule type="duplicateValues" dxfId="3493" priority="123"/>
  </conditionalFormatting>
  <conditionalFormatting sqref="J22">
    <cfRule type="duplicateValues" dxfId="3492" priority="122"/>
  </conditionalFormatting>
  <conditionalFormatting sqref="A70:C70">
    <cfRule type="duplicateValues" dxfId="3491" priority="121"/>
  </conditionalFormatting>
  <conditionalFormatting sqref="J70">
    <cfRule type="duplicateValues" dxfId="3490" priority="120"/>
  </conditionalFormatting>
  <conditionalFormatting sqref="A122">
    <cfRule type="duplicateValues" dxfId="3489" priority="119"/>
  </conditionalFormatting>
  <conditionalFormatting sqref="C122">
    <cfRule type="duplicateValues" dxfId="3488" priority="118"/>
  </conditionalFormatting>
  <conditionalFormatting sqref="B122">
    <cfRule type="duplicateValues" dxfId="3487" priority="117"/>
  </conditionalFormatting>
  <conditionalFormatting sqref="J122">
    <cfRule type="duplicateValues" dxfId="3486" priority="116"/>
  </conditionalFormatting>
  <conditionalFormatting sqref="J121">
    <cfRule type="duplicateValues" dxfId="3485" priority="115"/>
  </conditionalFormatting>
  <conditionalFormatting sqref="A71:C71">
    <cfRule type="duplicateValues" dxfId="3484" priority="114"/>
  </conditionalFormatting>
  <conditionalFormatting sqref="J71">
    <cfRule type="duplicateValues" dxfId="3483" priority="113"/>
  </conditionalFormatting>
  <conditionalFormatting sqref="A24:B24">
    <cfRule type="duplicateValues" dxfId="3482" priority="112"/>
  </conditionalFormatting>
  <conditionalFormatting sqref="J24">
    <cfRule type="duplicateValues" dxfId="3481" priority="111"/>
  </conditionalFormatting>
  <conditionalFormatting sqref="B56:C56">
    <cfRule type="duplicateValues" dxfId="3480" priority="110"/>
  </conditionalFormatting>
  <conditionalFormatting sqref="J56">
    <cfRule type="duplicateValues" dxfId="3479" priority="109"/>
  </conditionalFormatting>
  <conditionalFormatting sqref="A56">
    <cfRule type="duplicateValues" dxfId="3478" priority="108"/>
  </conditionalFormatting>
  <conditionalFormatting sqref="J2">
    <cfRule type="duplicateValues" dxfId="3477" priority="107"/>
  </conditionalFormatting>
  <conditionalFormatting sqref="A65:C65">
    <cfRule type="duplicateValues" dxfId="3476" priority="106"/>
  </conditionalFormatting>
  <conditionalFormatting sqref="J65">
    <cfRule type="duplicateValues" dxfId="3475" priority="105"/>
  </conditionalFormatting>
  <conditionalFormatting sqref="A37:A38">
    <cfRule type="duplicateValues" dxfId="3474" priority="104"/>
  </conditionalFormatting>
  <conditionalFormatting sqref="B37:C37">
    <cfRule type="duplicateValues" dxfId="3473" priority="103"/>
  </conditionalFormatting>
  <conditionalFormatting sqref="J37">
    <cfRule type="duplicateValues" dxfId="3472" priority="101"/>
  </conditionalFormatting>
  <conditionalFormatting sqref="B38:C38">
    <cfRule type="duplicateValues" dxfId="3471" priority="99"/>
  </conditionalFormatting>
  <conditionalFormatting sqref="J38">
    <cfRule type="duplicateValues" dxfId="3470" priority="98"/>
  </conditionalFormatting>
  <conditionalFormatting sqref="B57:C57">
    <cfRule type="duplicateValues" dxfId="3469" priority="97"/>
  </conditionalFormatting>
  <conditionalFormatting sqref="J57">
    <cfRule type="duplicateValues" dxfId="3468" priority="96"/>
  </conditionalFormatting>
  <conditionalFormatting sqref="A57:A58">
    <cfRule type="duplicateValues" dxfId="3467" priority="95"/>
  </conditionalFormatting>
  <conditionalFormatting sqref="B58:C58">
    <cfRule type="duplicateValues" dxfId="3466" priority="94"/>
  </conditionalFormatting>
  <conditionalFormatting sqref="J58">
    <cfRule type="duplicateValues" dxfId="3465" priority="93"/>
  </conditionalFormatting>
  <conditionalFormatting sqref="A68:C68">
    <cfRule type="duplicateValues" dxfId="3464" priority="91"/>
  </conditionalFormatting>
  <conditionalFormatting sqref="J68">
    <cfRule type="duplicateValues" dxfId="3463" priority="90"/>
  </conditionalFormatting>
  <conditionalFormatting sqref="A40">
    <cfRule type="duplicateValues" dxfId="3462" priority="89"/>
  </conditionalFormatting>
  <conditionalFormatting sqref="A59">
    <cfRule type="duplicateValues" dxfId="3461" priority="86"/>
  </conditionalFormatting>
  <conditionalFormatting sqref="B59:C59">
    <cfRule type="duplicateValues" dxfId="3460" priority="85"/>
  </conditionalFormatting>
  <conditionalFormatting sqref="J59">
    <cfRule type="duplicateValues" dxfId="3459" priority="84"/>
  </conditionalFormatting>
  <conditionalFormatting sqref="A69:C69">
    <cfRule type="duplicateValues" dxfId="3458" priority="83"/>
  </conditionalFormatting>
  <conditionalFormatting sqref="J69">
    <cfRule type="duplicateValues" dxfId="3457" priority="82"/>
  </conditionalFormatting>
  <conditionalFormatting sqref="A39">
    <cfRule type="duplicateValues" dxfId="3456" priority="81"/>
  </conditionalFormatting>
  <conditionalFormatting sqref="B39:C39">
    <cfRule type="duplicateValues" dxfId="3455" priority="80"/>
  </conditionalFormatting>
  <conditionalFormatting sqref="J39">
    <cfRule type="duplicateValues" dxfId="3454" priority="79"/>
  </conditionalFormatting>
  <conditionalFormatting sqref="C40">
    <cfRule type="duplicateValues" dxfId="3453" priority="78"/>
  </conditionalFormatting>
  <conditionalFormatting sqref="B40">
    <cfRule type="duplicateValues" dxfId="3452" priority="77"/>
  </conditionalFormatting>
  <conditionalFormatting sqref="J40">
    <cfRule type="duplicateValues" dxfId="3451" priority="76"/>
  </conditionalFormatting>
  <conditionalFormatting sqref="A60">
    <cfRule type="duplicateValues" dxfId="3450" priority="75"/>
  </conditionalFormatting>
  <conditionalFormatting sqref="B60:C60">
    <cfRule type="duplicateValues" dxfId="3449" priority="74"/>
  </conditionalFormatting>
  <conditionalFormatting sqref="J60">
    <cfRule type="duplicateValues" dxfId="3448" priority="73"/>
  </conditionalFormatting>
  <conditionalFormatting sqref="A66:C66">
    <cfRule type="duplicateValues" dxfId="3447" priority="72"/>
  </conditionalFormatting>
  <conditionalFormatting sqref="J66">
    <cfRule type="duplicateValues" dxfId="3446" priority="71"/>
  </conditionalFormatting>
  <conditionalFormatting sqref="A41">
    <cfRule type="duplicateValues" dxfId="3445" priority="70"/>
  </conditionalFormatting>
  <conditionalFormatting sqref="C41">
    <cfRule type="duplicateValues" dxfId="3444" priority="69"/>
  </conditionalFormatting>
  <conditionalFormatting sqref="B41">
    <cfRule type="duplicateValues" dxfId="3443" priority="68"/>
  </conditionalFormatting>
  <conditionalFormatting sqref="J41">
    <cfRule type="duplicateValues" dxfId="3442" priority="67"/>
  </conditionalFormatting>
  <conditionalFormatting sqref="A61">
    <cfRule type="duplicateValues" dxfId="3441" priority="66"/>
  </conditionalFormatting>
  <conditionalFormatting sqref="B61:C61">
    <cfRule type="duplicateValues" dxfId="3440" priority="65"/>
  </conditionalFormatting>
  <conditionalFormatting sqref="J61">
    <cfRule type="duplicateValues" dxfId="3439" priority="64"/>
  </conditionalFormatting>
  <conditionalFormatting sqref="B54:C54">
    <cfRule type="duplicateValues" dxfId="3438" priority="63"/>
  </conditionalFormatting>
  <conditionalFormatting sqref="J54">
    <cfRule type="duplicateValues" dxfId="3437" priority="62"/>
  </conditionalFormatting>
  <conditionalFormatting sqref="A54">
    <cfRule type="duplicateValues" dxfId="3436" priority="61"/>
  </conditionalFormatting>
  <conditionalFormatting sqref="A36">
    <cfRule type="duplicateValues" dxfId="3435" priority="60"/>
  </conditionalFormatting>
  <conditionalFormatting sqref="B36:C36">
    <cfRule type="duplicateValues" dxfId="3434" priority="59"/>
  </conditionalFormatting>
  <conditionalFormatting sqref="J36">
    <cfRule type="duplicateValues" dxfId="3433" priority="58"/>
  </conditionalFormatting>
  <conditionalFormatting sqref="A62:A64">
    <cfRule type="duplicateValues" dxfId="3432" priority="57"/>
  </conditionalFormatting>
  <conditionalFormatting sqref="B62:C62">
    <cfRule type="duplicateValues" dxfId="3431" priority="56"/>
  </conditionalFormatting>
  <conditionalFormatting sqref="J62">
    <cfRule type="duplicateValues" dxfId="3430" priority="55"/>
  </conditionalFormatting>
  <conditionalFormatting sqref="A30:C30 A31">
    <cfRule type="duplicateValues" dxfId="3429" priority="54"/>
  </conditionalFormatting>
  <conditionalFormatting sqref="J30">
    <cfRule type="duplicateValues" dxfId="3428" priority="53"/>
  </conditionalFormatting>
  <conditionalFormatting sqref="B27:C27">
    <cfRule type="duplicateValues" dxfId="3427" priority="52"/>
  </conditionalFormatting>
  <conditionalFormatting sqref="J27">
    <cfRule type="duplicateValues" dxfId="3426" priority="51"/>
  </conditionalFormatting>
  <conditionalFormatting sqref="B28:C28">
    <cfRule type="duplicateValues" dxfId="3425" priority="49"/>
  </conditionalFormatting>
  <conditionalFormatting sqref="J28">
    <cfRule type="duplicateValues" dxfId="3424" priority="48"/>
  </conditionalFormatting>
  <conditionalFormatting sqref="C31">
    <cfRule type="duplicateValues" dxfId="3423" priority="47"/>
  </conditionalFormatting>
  <conditionalFormatting sqref="B63:C63">
    <cfRule type="duplicateValues" dxfId="3422" priority="44"/>
  </conditionalFormatting>
  <conditionalFormatting sqref="J63">
    <cfRule type="duplicateValues" dxfId="3421" priority="43"/>
  </conditionalFormatting>
  <conditionalFormatting sqref="B64:C64">
    <cfRule type="duplicateValues" dxfId="3420" priority="41"/>
  </conditionalFormatting>
  <conditionalFormatting sqref="J64">
    <cfRule type="duplicateValues" dxfId="3419" priority="40"/>
  </conditionalFormatting>
  <conditionalFormatting sqref="A42">
    <cfRule type="duplicateValues" dxfId="3418" priority="39"/>
  </conditionalFormatting>
  <conditionalFormatting sqref="C42">
    <cfRule type="duplicateValues" dxfId="3417" priority="38"/>
  </conditionalFormatting>
  <conditionalFormatting sqref="B42">
    <cfRule type="duplicateValues" dxfId="3416" priority="37"/>
  </conditionalFormatting>
  <conditionalFormatting sqref="J42">
    <cfRule type="duplicateValues" dxfId="3415" priority="36"/>
  </conditionalFormatting>
  <conditionalFormatting sqref="A43">
    <cfRule type="duplicateValues" dxfId="3414" priority="35"/>
  </conditionalFormatting>
  <conditionalFormatting sqref="C43">
    <cfRule type="duplicateValues" dxfId="3413" priority="34"/>
  </conditionalFormatting>
  <conditionalFormatting sqref="B43">
    <cfRule type="duplicateValues" dxfId="3412" priority="33"/>
  </conditionalFormatting>
  <conditionalFormatting sqref="J43">
    <cfRule type="duplicateValues" dxfId="3411" priority="31"/>
  </conditionalFormatting>
  <conditionalFormatting sqref="A44">
    <cfRule type="duplicateValues" dxfId="3410" priority="30"/>
  </conditionalFormatting>
  <conditionalFormatting sqref="C44">
    <cfRule type="duplicateValues" dxfId="3409" priority="29"/>
  </conditionalFormatting>
  <conditionalFormatting sqref="B44">
    <cfRule type="duplicateValues" dxfId="3408" priority="28"/>
  </conditionalFormatting>
  <conditionalFormatting sqref="J44">
    <cfRule type="duplicateValues" dxfId="3407" priority="27"/>
  </conditionalFormatting>
  <conditionalFormatting sqref="A124">
    <cfRule type="duplicateValues" dxfId="3406" priority="26"/>
  </conditionalFormatting>
  <conditionalFormatting sqref="B124">
    <cfRule type="duplicateValues" dxfId="3405" priority="25"/>
  </conditionalFormatting>
  <conditionalFormatting sqref="C124">
    <cfRule type="duplicateValues" dxfId="3404" priority="24"/>
  </conditionalFormatting>
  <conditionalFormatting sqref="J124">
    <cfRule type="duplicateValues" dxfId="3403" priority="23"/>
  </conditionalFormatting>
  <conditionalFormatting sqref="A74">
    <cfRule type="duplicateValues" dxfId="3402" priority="22"/>
  </conditionalFormatting>
  <conditionalFormatting sqref="B74:C74">
    <cfRule type="duplicateValues" dxfId="3401" priority="21"/>
  </conditionalFormatting>
  <conditionalFormatting sqref="J74">
    <cfRule type="duplicateValues" dxfId="3400" priority="20"/>
  </conditionalFormatting>
  <conditionalFormatting sqref="B7:C7">
    <cfRule type="duplicateValues" dxfId="3399" priority="19"/>
  </conditionalFormatting>
  <conditionalFormatting sqref="D7">
    <cfRule type="duplicateValues" dxfId="3398" priority="17"/>
  </conditionalFormatting>
  <conditionalFormatting sqref="A75">
    <cfRule type="duplicateValues" dxfId="3397" priority="16"/>
  </conditionalFormatting>
  <conditionalFormatting sqref="B75:C75 B76">
    <cfRule type="duplicateValues" dxfId="3396" priority="15"/>
  </conditionalFormatting>
  <conditionalFormatting sqref="J75:J76">
    <cfRule type="duplicateValues" dxfId="3395" priority="14"/>
  </conditionalFormatting>
  <conditionalFormatting sqref="A76">
    <cfRule type="duplicateValues" dxfId="3394" priority="13"/>
  </conditionalFormatting>
  <conditionalFormatting sqref="C76">
    <cfRule type="duplicateValues" dxfId="3393" priority="12"/>
  </conditionalFormatting>
  <conditionalFormatting sqref="B31">
    <cfRule type="duplicateValues" dxfId="3392" priority="10"/>
  </conditionalFormatting>
  <conditionalFormatting sqref="J31">
    <cfRule type="duplicateValues" dxfId="3391" priority="9"/>
  </conditionalFormatting>
  <conditionalFormatting sqref="A126">
    <cfRule type="duplicateValues" dxfId="3390" priority="8"/>
  </conditionalFormatting>
  <conditionalFormatting sqref="B126:C126">
    <cfRule type="duplicateValues" dxfId="3389" priority="7"/>
  </conditionalFormatting>
  <conditionalFormatting sqref="J126">
    <cfRule type="duplicateValues" dxfId="3388" priority="6"/>
  </conditionalFormatting>
  <conditionalFormatting sqref="A127">
    <cfRule type="duplicateValues" dxfId="3387" priority="5"/>
  </conditionalFormatting>
  <conditionalFormatting sqref="B127:C127">
    <cfRule type="duplicateValues" dxfId="3386" priority="4"/>
  </conditionalFormatting>
  <conditionalFormatting sqref="J127">
    <cfRule type="duplicateValues" dxfId="3385" priority="3"/>
  </conditionalFormatting>
  <conditionalFormatting sqref="A7">
    <cfRule type="duplicateValues" dxfId="3384" priority="2"/>
  </conditionalFormatting>
  <conditionalFormatting sqref="J7">
    <cfRule type="duplicateValues" dxfId="3383" priority="1"/>
  </conditionalFormatting>
  <pageMargins left="0.75" right="0.75" top="1" bottom="1" header="0.5" footer="0.5"/>
  <pageSetup paperSize="9" scale="75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 filterMode="1">
    <tabColor rgb="FF92D050"/>
    <pageSetUpPr fitToPage="1"/>
  </sheetPr>
  <dimension ref="A1:AC93"/>
  <sheetViews>
    <sheetView zoomScaleNormal="100" workbookViewId="0">
      <selection activeCell="D9" sqref="D9"/>
    </sheetView>
  </sheetViews>
  <sheetFormatPr defaultColWidth="9.33203125" defaultRowHeight="15.75"/>
  <cols>
    <col min="1" max="1" width="5.83203125" style="72" customWidth="1"/>
    <col min="2" max="2" width="20.1640625" style="72" bestFit="1" customWidth="1"/>
    <col min="3" max="3" width="1.83203125" style="72" customWidth="1"/>
    <col min="4" max="4" width="19.1640625" style="72" customWidth="1"/>
    <col min="5" max="5" width="11.5" style="72" customWidth="1"/>
    <col min="6" max="6" width="7.83203125" style="72" customWidth="1"/>
    <col min="7" max="7" width="18" style="405" customWidth="1"/>
    <col min="8" max="8" width="19.83203125" style="72" customWidth="1"/>
    <col min="9" max="9" width="16.83203125" style="414" customWidth="1"/>
    <col min="10" max="10" width="1.6640625" style="72" customWidth="1"/>
    <col min="11" max="12" width="14.6640625" style="72" customWidth="1"/>
    <col min="13" max="21" width="9.33203125" style="72"/>
    <col min="22" max="22" width="30.1640625" style="72" bestFit="1" customWidth="1"/>
    <col min="23" max="16384" width="9.33203125" style="72"/>
  </cols>
  <sheetData>
    <row r="1" spans="1:13">
      <c r="A1" s="751" t="s">
        <v>600</v>
      </c>
      <c r="B1" s="751"/>
      <c r="C1" s="751"/>
      <c r="D1" s="751"/>
      <c r="E1" s="751"/>
      <c r="F1" s="751"/>
      <c r="G1" s="399"/>
      <c r="H1" s="355"/>
      <c r="I1" s="406"/>
      <c r="J1" s="355"/>
      <c r="K1" s="762" t="s">
        <v>895</v>
      </c>
      <c r="L1" s="762"/>
    </row>
    <row r="2" spans="1:13">
      <c r="A2" s="780" t="s">
        <v>933</v>
      </c>
      <c r="B2" s="780"/>
      <c r="C2" s="780"/>
      <c r="D2" s="766"/>
      <c r="E2" s="780"/>
      <c r="F2" s="780"/>
      <c r="G2" s="400"/>
      <c r="H2" s="356"/>
      <c r="I2" s="407"/>
      <c r="J2" s="356"/>
      <c r="K2" s="356"/>
    </row>
    <row r="3" spans="1:13" ht="41.25" customHeight="1">
      <c r="A3" s="777" t="s">
        <v>896</v>
      </c>
      <c r="B3" s="777"/>
      <c r="C3" s="777"/>
      <c r="D3" s="777"/>
      <c r="E3" s="777"/>
      <c r="F3" s="777"/>
      <c r="G3" s="778"/>
      <c r="H3" s="777"/>
      <c r="I3" s="779"/>
      <c r="J3" s="777"/>
      <c r="K3" s="777"/>
    </row>
    <row r="4" spans="1:13" ht="17.649999999999999" customHeight="1">
      <c r="A4" s="102"/>
      <c r="B4" s="102"/>
      <c r="C4" s="102"/>
      <c r="D4" s="764" t="s">
        <v>64</v>
      </c>
      <c r="E4" s="764"/>
      <c r="F4" s="751" t="s">
        <v>973</v>
      </c>
      <c r="G4" s="763"/>
      <c r="H4" s="102"/>
      <c r="I4" s="408"/>
      <c r="J4" s="102"/>
      <c r="K4" s="102"/>
    </row>
    <row r="5" spans="1:13" ht="17.649999999999999" customHeight="1">
      <c r="A5" s="781" t="s">
        <v>697</v>
      </c>
      <c r="B5" s="781"/>
      <c r="C5" s="364" t="s">
        <v>934</v>
      </c>
      <c r="D5" s="847" t="str">
        <f>IF($M5="","",INDEX('NHAP - NVL'!$H$5:$H$5998,$M5))</f>
        <v/>
      </c>
      <c r="E5" s="847"/>
      <c r="F5" s="847"/>
      <c r="G5" s="401"/>
      <c r="H5" s="366" t="s">
        <v>21</v>
      </c>
      <c r="I5" s="409"/>
      <c r="J5" s="364" t="s">
        <v>934</v>
      </c>
      <c r="K5" s="761" t="str">
        <f>IF($M5="","",INDEX('NHAP - NVL'!$G$5:$G$5998,$M5))</f>
        <v/>
      </c>
      <c r="L5" s="761"/>
      <c r="M5" s="72" t="str">
        <f>+IF(TYPE(MATCH($F$4,'NHAP - NVL'!$B$5:$B$2012,0))=16,"",MATCH($F$4,'NHAP - NVL'!$B$5:$B$2012,0))</f>
        <v/>
      </c>
    </row>
    <row r="6" spans="1:13" ht="17.649999999999999" customHeight="1">
      <c r="A6" s="758" t="s">
        <v>968</v>
      </c>
      <c r="B6" s="758"/>
      <c r="C6" s="364" t="s">
        <v>934</v>
      </c>
      <c r="D6" s="398" t="str">
        <f>IF(K5="","",VLOOKUP(K5,'Danh mục CODE'!$D$2:$I$1880,4,0))</f>
        <v/>
      </c>
      <c r="E6" s="368"/>
      <c r="F6" s="368"/>
      <c r="G6" s="402"/>
      <c r="H6" s="758" t="s">
        <v>938</v>
      </c>
      <c r="I6" s="758"/>
      <c r="J6" s="364" t="s">
        <v>934</v>
      </c>
      <c r="K6" s="848">
        <v>6</v>
      </c>
      <c r="L6" s="848"/>
    </row>
    <row r="7" spans="1:13" ht="17.649999999999999" customHeight="1">
      <c r="A7" s="758" t="s">
        <v>969</v>
      </c>
      <c r="B7" s="758"/>
      <c r="C7" s="364" t="s">
        <v>934</v>
      </c>
      <c r="D7" s="428" t="str">
        <f>IF(K5="","",VLOOKUP(K5,'NHAP - NVL'!$G$5:$AA$2001,9,0))</f>
        <v/>
      </c>
      <c r="E7" s="368"/>
      <c r="F7" s="368"/>
      <c r="G7" s="402"/>
      <c r="H7" s="758" t="s">
        <v>914</v>
      </c>
      <c r="I7" s="758"/>
      <c r="J7" s="364" t="s">
        <v>934</v>
      </c>
      <c r="K7" s="849">
        <v>5</v>
      </c>
      <c r="L7" s="849"/>
    </row>
    <row r="8" spans="1:13" ht="17.649999999999999" customHeight="1">
      <c r="A8" s="758" t="s">
        <v>967</v>
      </c>
      <c r="B8" s="758"/>
      <c r="C8" s="364" t="s">
        <v>934</v>
      </c>
      <c r="D8" s="397" t="str">
        <f>IF(K5="","",IF(D6-D7&lt;0,-(D6-D7),D6-D7))</f>
        <v/>
      </c>
      <c r="E8" s="368"/>
      <c r="F8" s="368"/>
      <c r="G8" s="402"/>
      <c r="H8" s="369" t="s">
        <v>939</v>
      </c>
      <c r="I8" s="369"/>
      <c r="J8" s="364" t="s">
        <v>934</v>
      </c>
      <c r="K8" s="846">
        <v>6</v>
      </c>
      <c r="L8" s="846"/>
    </row>
    <row r="9" spans="1:13" ht="17.649999999999999" customHeight="1">
      <c r="A9" s="425" t="s">
        <v>902</v>
      </c>
      <c r="B9" s="425" t="s">
        <v>902</v>
      </c>
      <c r="C9" s="364" t="s">
        <v>934</v>
      </c>
      <c r="D9" s="397"/>
      <c r="E9" s="368"/>
      <c r="F9" s="368"/>
      <c r="G9" s="402"/>
      <c r="H9" s="758" t="s">
        <v>940</v>
      </c>
      <c r="I9" s="758"/>
      <c r="J9" s="364" t="s">
        <v>934</v>
      </c>
      <c r="K9" s="813">
        <v>5</v>
      </c>
      <c r="L9" s="813"/>
    </row>
    <row r="10" spans="1:13" ht="17.649999999999999" customHeight="1">
      <c r="A10" s="426" t="s">
        <v>905</v>
      </c>
      <c r="B10" s="426" t="s">
        <v>905</v>
      </c>
      <c r="C10" s="364"/>
      <c r="D10" s="397"/>
      <c r="E10" s="368"/>
      <c r="F10" s="368"/>
      <c r="G10" s="402"/>
      <c r="H10" s="758" t="s">
        <v>937</v>
      </c>
      <c r="I10" s="759"/>
      <c r="J10" s="364" t="s">
        <v>934</v>
      </c>
      <c r="K10" s="843"/>
      <c r="L10" s="843"/>
    </row>
    <row r="11" spans="1:13" ht="17.649999999999999" customHeight="1">
      <c r="A11" s="426"/>
      <c r="B11" s="426"/>
      <c r="C11" s="364"/>
      <c r="D11" s="397"/>
      <c r="E11" s="368"/>
      <c r="F11" s="368"/>
      <c r="G11" s="402"/>
      <c r="H11" s="369"/>
      <c r="I11" s="410"/>
      <c r="J11" s="364"/>
      <c r="K11" s="388"/>
      <c r="L11" s="388"/>
    </row>
    <row r="12" spans="1:13">
      <c r="A12" s="760" t="s">
        <v>935</v>
      </c>
      <c r="B12" s="760"/>
      <c r="C12" s="370" t="s">
        <v>934</v>
      </c>
      <c r="D12" s="788" t="e">
        <f>IF($F$4="","",VLOOKUP($F$4,'NHAP - NVL'!$B$5:$F$5998,5,0))</f>
        <v>#N/A</v>
      </c>
      <c r="E12" s="788"/>
      <c r="F12" s="788"/>
      <c r="G12" s="790"/>
      <c r="H12" s="788"/>
      <c r="I12" s="791"/>
      <c r="J12" s="788"/>
      <c r="K12" s="788"/>
      <c r="L12" s="371"/>
    </row>
    <row r="13" spans="1:13">
      <c r="A13" s="760" t="s">
        <v>4</v>
      </c>
      <c r="B13" s="760"/>
      <c r="C13" s="370" t="s">
        <v>934</v>
      </c>
      <c r="D13" s="788" t="e">
        <f>VLOOKUP($D$12,DMKH!$C$4:$J$1000,2,0)</f>
        <v>#N/A</v>
      </c>
      <c r="E13" s="788"/>
      <c r="F13" s="788"/>
      <c r="G13" s="790"/>
      <c r="H13" s="788"/>
      <c r="I13" s="791"/>
      <c r="J13" s="788"/>
      <c r="K13" s="788"/>
      <c r="L13" s="371"/>
    </row>
    <row r="14" spans="1:13" ht="17.649999999999999" customHeight="1">
      <c r="A14" s="758" t="s">
        <v>6</v>
      </c>
      <c r="B14" s="758"/>
      <c r="C14" s="364" t="s">
        <v>934</v>
      </c>
      <c r="D14" s="370" t="e">
        <f>IF(VLOOKUP($D$12,DMKH!$C$4:$J$1000,5,0)=0,"",(VLOOKUP($D$12,DMKH!$C$4:$J$1000,5,0)))</f>
        <v>#N/A</v>
      </c>
      <c r="E14" s="368"/>
      <c r="F14" s="368"/>
      <c r="G14" s="402"/>
      <c r="H14" s="372"/>
      <c r="I14" s="411"/>
      <c r="J14" s="373"/>
      <c r="K14" s="366"/>
      <c r="L14" s="371"/>
    </row>
    <row r="15" spans="1:13" ht="17.649999999999999" customHeight="1">
      <c r="A15" s="758" t="s">
        <v>936</v>
      </c>
      <c r="B15" s="758"/>
      <c r="C15" s="364" t="s">
        <v>934</v>
      </c>
      <c r="D15" s="792" t="e">
        <f>VLOOKUP(F4,'NHAP - NVL'!$B$2:$W$5998,3,0)</f>
        <v>#N/A</v>
      </c>
      <c r="E15" s="792"/>
      <c r="F15" s="792"/>
      <c r="G15" s="793"/>
      <c r="H15" s="792"/>
      <c r="I15" s="794"/>
      <c r="J15" s="792"/>
      <c r="K15" s="792"/>
      <c r="L15" s="371"/>
    </row>
    <row r="16" spans="1:13" ht="17.649999999999999" customHeight="1">
      <c r="A16" s="345"/>
      <c r="B16" s="345"/>
      <c r="C16" s="345"/>
      <c r="D16" s="346"/>
      <c r="E16" s="346"/>
      <c r="F16" s="346"/>
      <c r="G16" s="403"/>
      <c r="H16" s="102"/>
      <c r="I16" s="408"/>
      <c r="J16" s="102"/>
      <c r="L16" s="102" t="s">
        <v>953</v>
      </c>
    </row>
    <row r="17" spans="1:15" s="374" customFormat="1" ht="36">
      <c r="A17" s="376" t="s">
        <v>13</v>
      </c>
      <c r="B17" s="377" t="s">
        <v>943</v>
      </c>
      <c r="C17" s="765" t="s">
        <v>978</v>
      </c>
      <c r="D17" s="765"/>
      <c r="E17" s="731" t="s">
        <v>979</v>
      </c>
      <c r="F17" s="732"/>
      <c r="G17" s="427" t="s">
        <v>980</v>
      </c>
      <c r="H17" s="427" t="s">
        <v>964</v>
      </c>
      <c r="I17" s="845" t="s">
        <v>966</v>
      </c>
      <c r="J17" s="765"/>
      <c r="K17" s="377" t="s">
        <v>950</v>
      </c>
      <c r="L17" s="385" t="s">
        <v>921</v>
      </c>
    </row>
    <row r="18" spans="1:15">
      <c r="A18" s="378">
        <v>1</v>
      </c>
      <c r="B18" s="421" t="str">
        <f>IF($M18="","",INDEX('NHAP - NVL'!$X$5:$X$2001,$M18))</f>
        <v/>
      </c>
      <c r="C18" s="733">
        <f>+$K$6*$K$7</f>
        <v>30</v>
      </c>
      <c r="D18" s="734"/>
      <c r="E18" s="733">
        <f>+$K$8*$K$9</f>
        <v>30</v>
      </c>
      <c r="F18" s="734"/>
      <c r="G18" s="395" t="e">
        <f>+B18-C18-E18</f>
        <v>#VALUE!</v>
      </c>
      <c r="H18" s="396" t="e">
        <f>+G18*D8</f>
        <v>#VALUE!</v>
      </c>
      <c r="I18" s="844" t="e">
        <f>+G18-H18-$K$10</f>
        <v>#VALUE!</v>
      </c>
      <c r="J18" s="844"/>
      <c r="K18" s="415" t="str">
        <f>IF($M18="","",INDEX('NHAP - NVL'!$Z$5:$Z$2001,$M18))</f>
        <v/>
      </c>
      <c r="L18" s="415" t="str">
        <f>IF($M18="","",INDEX('NHAP - NVL'!$AA$5:$AA$2001,$M18))</f>
        <v/>
      </c>
      <c r="M18" s="225" t="str">
        <f>IF(TYPE(MATCH($F$4,'NHAP - NVL'!$B$5:$B$2001,0))=16,"",MATCH($F$4,'NHAP - NVL'!$B$5:$B$2001,0))</f>
        <v/>
      </c>
      <c r="N18" s="225" t="str">
        <f>+IF(E18&lt;&gt;"","in","")</f>
        <v>in</v>
      </c>
      <c r="O18" s="72" t="str">
        <f ca="1">IF(O17="","",IF(TYPE(MATCH($D$5,OFFSET('[5]Nhap- NVL'!$B$5,O17,0):'[5]Nhap- NVL'!$B$3014,0)+O17)=16,"",MATCH($D$5,OFFSET('[5]Nhap- NVL'!$B$5,O17,0):'[5]Nhap- NVL'!$B$3014,0)+O17))</f>
        <v/>
      </c>
    </row>
    <row r="19" spans="1:15" hidden="1">
      <c r="A19" s="378">
        <v>2</v>
      </c>
      <c r="B19" s="415"/>
      <c r="C19" s="803"/>
      <c r="D19" s="804"/>
      <c r="E19" s="733"/>
      <c r="F19" s="734"/>
      <c r="G19" s="395"/>
      <c r="H19" s="396"/>
      <c r="I19" s="844"/>
      <c r="J19" s="844"/>
      <c r="K19" s="415"/>
      <c r="L19" s="415"/>
      <c r="M19" s="72" t="str">
        <f ca="1">IF(M18="","",IF(TYPE(MATCH($F$4,OFFSET('NHAP - NVL'!$B$5,M18,0):'NHAP - NVL'!$B$2001,0)+M18)=16,"",MATCH($F$4,OFFSET('NHAP - NVL'!$B$5,M18,0):'NHAP - NVL'!$B$2001,0)+M18))</f>
        <v/>
      </c>
    </row>
    <row r="20" spans="1:15" hidden="1">
      <c r="A20" s="378">
        <v>3</v>
      </c>
      <c r="B20" s="415"/>
      <c r="C20" s="803"/>
      <c r="D20" s="804"/>
      <c r="E20" s="733"/>
      <c r="F20" s="734"/>
      <c r="G20" s="395"/>
      <c r="H20" s="396"/>
      <c r="I20" s="844"/>
      <c r="J20" s="844"/>
      <c r="K20" s="415"/>
      <c r="L20" s="415"/>
      <c r="M20" s="72" t="str">
        <f ca="1">IF(M19="","",IF(TYPE(MATCH($F$4,OFFSET('NHAP - NVL'!$B$5,M19,0):'NHAP - NVL'!$B$3012,0)+M19)=16,"",MATCH($F$4,OFFSET('NHAP - NVL'!$B$5,M19,0):'NHAP - NVL'!$B$3012,0)+M19))</f>
        <v/>
      </c>
    </row>
    <row r="21" spans="1:15" hidden="1">
      <c r="A21" s="378">
        <v>4</v>
      </c>
      <c r="B21" s="415"/>
      <c r="C21" s="803"/>
      <c r="D21" s="804"/>
      <c r="E21" s="733"/>
      <c r="F21" s="734"/>
      <c r="G21" s="395"/>
      <c r="H21" s="396"/>
      <c r="I21" s="844"/>
      <c r="J21" s="844"/>
      <c r="K21" s="415"/>
      <c r="L21" s="415"/>
      <c r="M21" s="72" t="str">
        <f ca="1">IF(M20="","",IF(TYPE(MATCH($F$4,OFFSET('NHAP - NVL'!$B$5,M20,0):'NHAP - NVL'!$B$3012,0)+M20)=16,"",MATCH($F$4,OFFSET('NHAP - NVL'!$B$5,M20,0):'NHAP - NVL'!$B$3012,0)+M20))</f>
        <v/>
      </c>
    </row>
    <row r="22" spans="1:15" hidden="1">
      <c r="A22" s="378">
        <v>5</v>
      </c>
      <c r="B22" s="415"/>
      <c r="C22" s="803"/>
      <c r="D22" s="804"/>
      <c r="E22" s="733"/>
      <c r="F22" s="734"/>
      <c r="G22" s="395"/>
      <c r="H22" s="396"/>
      <c r="I22" s="844"/>
      <c r="J22" s="844"/>
      <c r="K22" s="415"/>
      <c r="L22" s="415"/>
      <c r="M22" s="72" t="str">
        <f ca="1">IF(M21="","",IF(TYPE(MATCH($F$4,OFFSET('NHAP - NVL'!$B$5,M21,0):'NHAP - NVL'!$B$3012,0)+M21)=16,"",MATCH($F$4,OFFSET('NHAP - NVL'!$B$5,M21,0):'NHAP - NVL'!$B$3012,0)+M21))</f>
        <v/>
      </c>
    </row>
    <row r="23" spans="1:15" hidden="1">
      <c r="A23" s="378">
        <v>6</v>
      </c>
      <c r="B23" s="415"/>
      <c r="C23" s="803"/>
      <c r="D23" s="804"/>
      <c r="E23" s="733"/>
      <c r="F23" s="734"/>
      <c r="G23" s="395"/>
      <c r="H23" s="396"/>
      <c r="I23" s="844"/>
      <c r="J23" s="844"/>
      <c r="K23" s="415"/>
      <c r="L23" s="415"/>
      <c r="M23" s="72" t="str">
        <f ca="1">IF(M22="","",IF(TYPE(MATCH($F$4,OFFSET('NHAP - NVL'!$B$5,M22,0):'NHAP - NVL'!$B$3012,0)+M22)=16,"",MATCH($F$4,OFFSET('NHAP - NVL'!$B$5,M22,0):'NHAP - NVL'!$B$3012,0)+M22))</f>
        <v/>
      </c>
    </row>
    <row r="24" spans="1:15" hidden="1">
      <c r="A24" s="378">
        <v>7</v>
      </c>
      <c r="B24" s="415"/>
      <c r="C24" s="803"/>
      <c r="D24" s="804"/>
      <c r="E24" s="733"/>
      <c r="F24" s="734"/>
      <c r="G24" s="395"/>
      <c r="H24" s="396"/>
      <c r="I24" s="844"/>
      <c r="J24" s="844"/>
      <c r="K24" s="415"/>
      <c r="L24" s="415"/>
      <c r="M24" s="72" t="str">
        <f ca="1">IF(M23="","",IF(TYPE(MATCH($F$4,OFFSET('NHAP - NVL'!$B$5,M23,0):'NHAP - NVL'!$B$3012,0)+M23)=16,"",MATCH($F$4,OFFSET('NHAP - NVL'!$B$5,M23,0):'NHAP - NVL'!$B$3012,0)+M23))</f>
        <v/>
      </c>
    </row>
    <row r="25" spans="1:15" hidden="1">
      <c r="A25" s="378">
        <v>8</v>
      </c>
      <c r="B25" s="415"/>
      <c r="C25" s="803"/>
      <c r="D25" s="804"/>
      <c r="E25" s="733"/>
      <c r="F25" s="734"/>
      <c r="G25" s="395"/>
      <c r="H25" s="396"/>
      <c r="I25" s="844"/>
      <c r="J25" s="844"/>
      <c r="K25" s="415"/>
      <c r="L25" s="415"/>
      <c r="M25" s="72" t="str">
        <f ca="1">IF(M24="","",IF(TYPE(MATCH($F$4,OFFSET('NHAP - NVL'!$B$5,M24,0):'NHAP - NVL'!$B$3012,0)+M24)=16,"",MATCH($F$4,OFFSET('NHAP - NVL'!$B$5,M24,0):'NHAP - NVL'!$B$3012,0)+M24))</f>
        <v/>
      </c>
    </row>
    <row r="26" spans="1:15" hidden="1">
      <c r="A26" s="378">
        <v>9</v>
      </c>
      <c r="B26" s="415"/>
      <c r="C26" s="803"/>
      <c r="D26" s="804"/>
      <c r="E26" s="733"/>
      <c r="F26" s="734"/>
      <c r="G26" s="395"/>
      <c r="H26" s="396"/>
      <c r="I26" s="844"/>
      <c r="J26" s="844"/>
      <c r="K26" s="415"/>
      <c r="L26" s="381"/>
      <c r="M26" s="72" t="str">
        <f ca="1">IF(M25="","",IF(TYPE(MATCH($F$4,OFFSET('NHAP - NVL'!$B$5,M25,0):'NHAP - NVL'!$B$3015,0)+M25)=16,"",MATCH($F$4,OFFSET('NHAP - NVL'!$B$5,M25,0):'NHAP - NVL'!$B$3015,0)+M25))</f>
        <v/>
      </c>
    </row>
    <row r="27" spans="1:15" hidden="1">
      <c r="A27" s="378">
        <v>10</v>
      </c>
      <c r="B27" s="415"/>
      <c r="C27" s="803"/>
      <c r="D27" s="804"/>
      <c r="E27" s="733"/>
      <c r="F27" s="734"/>
      <c r="G27" s="395"/>
      <c r="H27" s="396"/>
      <c r="I27" s="844"/>
      <c r="J27" s="844"/>
      <c r="K27" s="415"/>
      <c r="L27" s="381"/>
      <c r="M27" s="72" t="str">
        <f ca="1">IF(M26="","",IF(TYPE(MATCH($F$4,OFFSET('NHAP - NVL'!$B$5,M26,0):'NHAP - NVL'!$B$3015,0)+M26)=16,"",MATCH($F$4,OFFSET('NHAP - NVL'!$B$5,M26,0):'NHAP - NVL'!$B$3015,0)+M26))</f>
        <v/>
      </c>
    </row>
    <row r="28" spans="1:15" ht="17.649999999999999" customHeight="1">
      <c r="A28" s="382" t="s">
        <v>38</v>
      </c>
      <c r="B28" s="396">
        <f>SUBTOTAL(9,B18:B27)</f>
        <v>0</v>
      </c>
      <c r="C28" s="733">
        <f>SUBTOTAL(9,C18:D27)</f>
        <v>30</v>
      </c>
      <c r="D28" s="734"/>
      <c r="E28" s="733">
        <f>SUBTOTAL(9,E18:F27)</f>
        <v>30</v>
      </c>
      <c r="F28" s="734"/>
      <c r="G28" s="395" t="e">
        <f>SUBTOTAL(9,G18:G27)</f>
        <v>#VALUE!</v>
      </c>
      <c r="H28" s="396" t="e">
        <f>SUBTOTAL(9,H18:H27)</f>
        <v>#VALUE!</v>
      </c>
      <c r="I28" s="844" t="e">
        <f>SUBTOTAL(9,I18:J27)</f>
        <v>#VALUE!</v>
      </c>
      <c r="J28" s="844"/>
      <c r="K28" s="379"/>
      <c r="L28" s="381"/>
    </row>
    <row r="29" spans="1:15" ht="17.649999999999999" customHeight="1">
      <c r="A29" s="735" t="s">
        <v>924</v>
      </c>
      <c r="B29" s="735"/>
      <c r="C29" s="735"/>
      <c r="D29" s="735"/>
      <c r="E29" s="735"/>
      <c r="F29" s="735"/>
      <c r="G29" s="736"/>
      <c r="H29" s="735"/>
      <c r="I29" s="797" t="e">
        <f>I28</f>
        <v>#VALUE!</v>
      </c>
      <c r="J29" s="798"/>
      <c r="K29" s="379"/>
      <c r="L29" s="381"/>
    </row>
    <row r="30" spans="1:15" ht="17.649999999999999" customHeight="1">
      <c r="A30" s="735" t="s">
        <v>925</v>
      </c>
      <c r="B30" s="735"/>
      <c r="C30" s="735"/>
      <c r="D30" s="735"/>
      <c r="E30" s="735"/>
      <c r="F30" s="735"/>
      <c r="G30" s="736"/>
      <c r="H30" s="735"/>
      <c r="I30" s="733" t="e">
        <f>I29*(1-D6)</f>
        <v>#VALUE!</v>
      </c>
      <c r="J30" s="734"/>
      <c r="K30" s="379"/>
      <c r="L30" s="381"/>
    </row>
    <row r="31" spans="1:15" ht="17.649999999999999" customHeight="1">
      <c r="A31" s="375"/>
      <c r="B31" s="345"/>
      <c r="C31" s="345"/>
      <c r="D31" s="345"/>
      <c r="E31" s="345"/>
      <c r="F31" s="345"/>
      <c r="G31" s="403"/>
      <c r="H31" s="345"/>
      <c r="I31" s="412"/>
      <c r="J31" s="346"/>
      <c r="K31" s="102"/>
    </row>
    <row r="32" spans="1:15" ht="17.649999999999999" customHeight="1">
      <c r="A32" s="375"/>
      <c r="B32" s="345"/>
      <c r="C32" s="345"/>
      <c r="D32" s="345"/>
      <c r="E32" s="345"/>
      <c r="F32" s="345"/>
      <c r="G32" s="403"/>
      <c r="H32" s="345"/>
      <c r="I32" s="786" t="e">
        <f>D15</f>
        <v>#N/A</v>
      </c>
      <c r="J32" s="787"/>
      <c r="K32" s="787"/>
      <c r="L32" s="787"/>
    </row>
    <row r="33" spans="1:12" ht="17.649999999999999" customHeight="1">
      <c r="A33" s="757" t="s">
        <v>954</v>
      </c>
      <c r="B33" s="757"/>
      <c r="C33" s="345"/>
      <c r="D33" s="345"/>
      <c r="E33" s="345"/>
      <c r="F33" s="345"/>
      <c r="G33" s="403"/>
      <c r="H33" s="345"/>
      <c r="I33" s="786" t="s">
        <v>929</v>
      </c>
      <c r="J33" s="757"/>
      <c r="K33" s="757"/>
      <c r="L33" s="757"/>
    </row>
    <row r="34" spans="1:12" ht="17.649999999999999" customHeight="1">
      <c r="A34" s="375"/>
      <c r="B34" s="345"/>
      <c r="C34" s="345"/>
      <c r="D34" s="345"/>
      <c r="E34" s="345"/>
      <c r="F34" s="345"/>
      <c r="G34" s="403"/>
      <c r="H34" s="345"/>
      <c r="I34" s="412"/>
      <c r="J34" s="346"/>
      <c r="K34" s="102"/>
    </row>
    <row r="35" spans="1:12" ht="17.649999999999999" customHeight="1">
      <c r="A35" s="375"/>
      <c r="B35" s="345"/>
      <c r="C35" s="345"/>
      <c r="D35" s="345"/>
      <c r="E35" s="345"/>
      <c r="F35" s="345"/>
      <c r="G35" s="403"/>
      <c r="H35" s="345"/>
      <c r="I35" s="412"/>
      <c r="J35" s="346"/>
      <c r="K35" s="102"/>
    </row>
    <row r="36" spans="1:12" ht="17.649999999999999" customHeight="1">
      <c r="A36" s="375"/>
      <c r="B36" s="345"/>
      <c r="C36" s="345"/>
      <c r="D36" s="345"/>
      <c r="E36" s="345"/>
      <c r="F36" s="345"/>
      <c r="G36" s="403"/>
      <c r="H36" s="345"/>
      <c r="I36" s="412"/>
      <c r="J36" s="346"/>
      <c r="K36" s="102"/>
    </row>
    <row r="37" spans="1:12" ht="17.649999999999999" customHeight="1">
      <c r="A37" s="375"/>
      <c r="B37" s="345"/>
      <c r="C37" s="345"/>
      <c r="D37" s="345"/>
      <c r="E37" s="345"/>
      <c r="F37" s="345"/>
      <c r="G37" s="403"/>
      <c r="H37" s="345"/>
      <c r="I37" s="412"/>
      <c r="J37" s="346"/>
      <c r="K37" s="102"/>
    </row>
    <row r="38" spans="1:12" ht="17.649999999999999" customHeight="1">
      <c r="A38" s="375"/>
      <c r="B38" s="345"/>
      <c r="C38" s="345"/>
      <c r="D38" s="345"/>
      <c r="E38" s="345"/>
      <c r="F38" s="345"/>
      <c r="G38" s="403"/>
      <c r="H38" s="345"/>
      <c r="I38" s="412"/>
      <c r="J38" s="346"/>
      <c r="K38" s="102"/>
    </row>
    <row r="39" spans="1:12" ht="17.649999999999999" customHeight="1">
      <c r="A39" s="375"/>
      <c r="B39" s="345"/>
      <c r="C39" s="345"/>
      <c r="D39" s="345"/>
      <c r="E39" s="345"/>
      <c r="F39" s="345"/>
      <c r="G39" s="403"/>
      <c r="H39" s="345"/>
      <c r="I39" s="412"/>
      <c r="J39" s="346"/>
      <c r="K39" s="102"/>
    </row>
    <row r="40" spans="1:12" ht="17.649999999999999" customHeight="1">
      <c r="A40" s="375"/>
      <c r="B40" s="345"/>
      <c r="C40" s="345"/>
      <c r="D40" s="345"/>
      <c r="E40" s="345"/>
      <c r="F40" s="345"/>
      <c r="G40" s="403"/>
      <c r="H40" s="345"/>
      <c r="I40" s="412"/>
      <c r="J40" s="346"/>
      <c r="K40" s="102"/>
    </row>
    <row r="41" spans="1:12" ht="17.649999999999999" customHeight="1">
      <c r="A41" s="375"/>
      <c r="B41" s="345"/>
      <c r="C41" s="345"/>
      <c r="D41" s="345"/>
      <c r="E41" s="345"/>
      <c r="F41" s="345"/>
      <c r="G41" s="403"/>
      <c r="H41" s="345"/>
      <c r="I41" s="412"/>
      <c r="J41" s="346"/>
      <c r="K41" s="102"/>
    </row>
    <row r="42" spans="1:12" ht="17.649999999999999" customHeight="1">
      <c r="A42" s="375"/>
      <c r="B42" s="345"/>
      <c r="C42" s="345"/>
      <c r="D42" s="345"/>
      <c r="E42" s="345"/>
      <c r="F42" s="345"/>
      <c r="G42" s="403"/>
      <c r="H42" s="345"/>
      <c r="I42" s="412"/>
      <c r="J42" s="346"/>
      <c r="K42" s="102"/>
    </row>
    <row r="43" spans="1:12" ht="17.649999999999999" customHeight="1">
      <c r="A43" s="375"/>
      <c r="B43" s="345"/>
      <c r="C43" s="345"/>
      <c r="D43" s="345"/>
      <c r="E43" s="345"/>
      <c r="F43" s="345"/>
      <c r="G43" s="403"/>
      <c r="H43" s="345"/>
      <c r="I43" s="412"/>
      <c r="J43" s="346"/>
      <c r="K43" s="102"/>
    </row>
    <row r="44" spans="1:12" ht="17.649999999999999" customHeight="1">
      <c r="A44" s="375"/>
      <c r="B44" s="345"/>
      <c r="C44" s="345"/>
      <c r="D44" s="345"/>
      <c r="E44" s="345"/>
      <c r="F44" s="345"/>
      <c r="G44" s="403"/>
      <c r="H44" s="345"/>
      <c r="I44" s="412"/>
      <c r="J44" s="346"/>
      <c r="K44" s="102"/>
    </row>
    <row r="45" spans="1:12" ht="17.649999999999999" customHeight="1">
      <c r="A45" s="375"/>
      <c r="B45" s="345"/>
      <c r="C45" s="345"/>
      <c r="D45" s="345"/>
      <c r="E45" s="345"/>
      <c r="F45" s="345"/>
      <c r="G45" s="403"/>
      <c r="H45" s="345"/>
      <c r="I45" s="412"/>
      <c r="J45" s="346"/>
      <c r="K45" s="102"/>
    </row>
    <row r="46" spans="1:12" ht="17.649999999999999" customHeight="1">
      <c r="A46" s="375"/>
      <c r="B46" s="345"/>
      <c r="C46" s="345"/>
      <c r="D46" s="345"/>
      <c r="E46" s="345"/>
      <c r="F46" s="345"/>
      <c r="G46" s="403"/>
      <c r="H46" s="345"/>
      <c r="I46" s="412"/>
      <c r="J46" s="346"/>
      <c r="K46" s="102"/>
    </row>
    <row r="47" spans="1:12" ht="17.649999999999999" customHeight="1">
      <c r="A47" s="345"/>
      <c r="B47" s="345"/>
      <c r="C47" s="757"/>
      <c r="D47" s="757"/>
      <c r="E47" s="346"/>
      <c r="F47" s="346"/>
      <c r="G47" s="403"/>
      <c r="H47" s="102"/>
      <c r="I47" s="413"/>
      <c r="J47" s="346"/>
      <c r="K47" s="102"/>
    </row>
    <row r="48" spans="1:12" ht="17.649999999999999" customHeight="1">
      <c r="A48" s="345"/>
      <c r="B48" s="345"/>
      <c r="C48" s="757"/>
      <c r="D48" s="757"/>
      <c r="E48" s="346"/>
      <c r="F48" s="346"/>
      <c r="G48" s="403"/>
      <c r="H48" s="102"/>
      <c r="I48" s="413"/>
      <c r="J48" s="346"/>
      <c r="K48" s="102"/>
    </row>
    <row r="49" spans="1:16" s="83" customFormat="1" ht="33.75" hidden="1" customHeight="1">
      <c r="A49" s="755" t="s">
        <v>55</v>
      </c>
      <c r="B49" s="755"/>
      <c r="C49" s="347"/>
      <c r="D49" s="357" t="e">
        <f>IF($D$4="","",VLOOKUP($D$4,'NHAP - NVL'!$B$5:$F$5998,5,0))</f>
        <v>#N/A</v>
      </c>
      <c r="E49" s="357"/>
      <c r="F49" s="357"/>
      <c r="G49" s="357"/>
      <c r="H49" s="357"/>
      <c r="I49" s="357"/>
      <c r="J49" s="357"/>
      <c r="K49" s="357"/>
    </row>
    <row r="50" spans="1:16" ht="25.5" hidden="1" customHeight="1">
      <c r="A50" s="753" t="s">
        <v>54</v>
      </c>
      <c r="B50" s="753"/>
      <c r="C50" s="753"/>
      <c r="D50" s="753"/>
      <c r="E50" s="753"/>
      <c r="F50" s="753"/>
      <c r="G50" s="753"/>
      <c r="H50" s="753"/>
      <c r="I50" s="753"/>
      <c r="J50" s="753"/>
      <c r="K50" s="753"/>
    </row>
    <row r="51" spans="1:16" ht="20.25" hidden="1" customHeight="1">
      <c r="A51" s="103" t="s">
        <v>65</v>
      </c>
      <c r="B51" s="103"/>
      <c r="C51" s="103"/>
      <c r="D51" s="754" t="e">
        <f>IF($D$4="","",VLOOKUP($D$4,'NHAP - NVL'!$B$5:$F$5998,2,0))</f>
        <v>#N/A</v>
      </c>
      <c r="E51" s="754"/>
      <c r="F51" s="103"/>
      <c r="G51" s="103"/>
      <c r="H51" s="339" t="s">
        <v>53</v>
      </c>
      <c r="I51" s="753" t="s">
        <v>52</v>
      </c>
      <c r="J51" s="753"/>
      <c r="K51" s="753"/>
    </row>
    <row r="52" spans="1:16" ht="18.75" hidden="1" customHeight="1">
      <c r="A52" s="752" t="s">
        <v>13</v>
      </c>
      <c r="B52" s="782" t="s">
        <v>51</v>
      </c>
      <c r="C52" s="783"/>
      <c r="D52" s="752" t="s">
        <v>50</v>
      </c>
      <c r="E52" s="756" t="s">
        <v>49</v>
      </c>
      <c r="F52" s="752" t="s">
        <v>48</v>
      </c>
      <c r="G52" s="752"/>
      <c r="H52" s="752"/>
      <c r="I52" s="739" t="s">
        <v>26</v>
      </c>
      <c r="J52" s="740"/>
      <c r="K52" s="752" t="s">
        <v>27</v>
      </c>
      <c r="P52" s="776"/>
    </row>
    <row r="53" spans="1:16" ht="32.25" hidden="1" customHeight="1">
      <c r="A53" s="752"/>
      <c r="B53" s="784"/>
      <c r="C53" s="785"/>
      <c r="D53" s="752"/>
      <c r="E53" s="756"/>
      <c r="F53" s="348" t="s">
        <v>47</v>
      </c>
      <c r="G53" s="348"/>
      <c r="H53" s="348" t="s">
        <v>24</v>
      </c>
      <c r="I53" s="741"/>
      <c r="J53" s="742"/>
      <c r="K53" s="752"/>
      <c r="P53" s="776"/>
    </row>
    <row r="54" spans="1:16" ht="22.5" hidden="1" customHeight="1">
      <c r="A54" s="344" t="s">
        <v>46</v>
      </c>
      <c r="B54" s="743" t="s">
        <v>45</v>
      </c>
      <c r="C54" s="744"/>
      <c r="D54" s="344" t="s">
        <v>44</v>
      </c>
      <c r="E54" s="344" t="s">
        <v>43</v>
      </c>
      <c r="F54" s="344" t="s">
        <v>39</v>
      </c>
      <c r="G54" s="344"/>
      <c r="H54" s="344" t="s">
        <v>42</v>
      </c>
      <c r="I54" s="743" t="s">
        <v>41</v>
      </c>
      <c r="J54" s="744"/>
      <c r="K54" s="344" t="s">
        <v>40</v>
      </c>
      <c r="P54" s="349"/>
    </row>
    <row r="55" spans="1:16" hidden="1">
      <c r="A55" s="77" t="str">
        <f>IF(B55="","",COUNTA($B$55:B55))</f>
        <v/>
      </c>
      <c r="B55" s="774" t="str">
        <f>IF($L55="","",INDEX('NHAP - NVL'!$H$5:$H$5998,$L55))</f>
        <v/>
      </c>
      <c r="C55" s="775"/>
      <c r="D55" s="77" t="str">
        <f>IF($L55="","",INDEX('NHAP - NVL'!$G$5:$G$5998,$L55))</f>
        <v/>
      </c>
      <c r="E55" s="77" t="str">
        <f>+IF($L55="","",INDEX('NHAP - NVL'!$I$5:$I$5998,$L55))</f>
        <v/>
      </c>
      <c r="F55" s="227" t="str">
        <f>+IF($L55="","",INDEX('NHAP - NVL'!$J$5:$J$5998,$L55))</f>
        <v/>
      </c>
      <c r="G55" s="227"/>
      <c r="H55" s="81" t="str">
        <f>+IF($L55="","",INDEX('NHAP - NVL'!$K$5:$K$5998,$L55))</f>
        <v/>
      </c>
      <c r="I55" s="745"/>
      <c r="J55" s="746"/>
      <c r="K55" s="80"/>
      <c r="L55" s="72" t="str">
        <f>+IF(TYPE(MATCH($D$4,'NHAP - NVL'!$B$5:$B$2012,0))=16,"",MATCH($D$4,'NHAP - NVL'!$B$5:$B$2012,0))</f>
        <v/>
      </c>
      <c r="N55" s="72" t="str">
        <f>+IF(B55&lt;&gt;"","in","")</f>
        <v/>
      </c>
    </row>
    <row r="56" spans="1:16" hidden="1">
      <c r="A56" s="77" t="str">
        <f ca="1">+IF(B56="","",COUNTA($B$55:B56))</f>
        <v/>
      </c>
      <c r="B56" s="774" t="str">
        <f ca="1">IF($L56="","",INDEX('NHAP - NVL'!$H$5:$H$5998,$L56))</f>
        <v/>
      </c>
      <c r="C56" s="775"/>
      <c r="D56" s="77" t="str">
        <f ca="1">IF($L56="","",INDEX('NHAP - NVL'!$G$5:$G$5998,$L56))</f>
        <v/>
      </c>
      <c r="E56" s="77" t="str">
        <f ca="1">+IF($L56="","",INDEX('NHAP - NVL'!$I$5:$I$5998,$L56))</f>
        <v/>
      </c>
      <c r="F56" s="227" t="str">
        <f ca="1">+IF($L56="","",INDEX('NHAP - NVL'!$J$5:$J$5998,$L56))</f>
        <v/>
      </c>
      <c r="G56" s="227"/>
      <c r="H56" s="81" t="str">
        <f ca="1">+IF($L56="","",INDEX('NHAP - NVL'!$K$5:$K$5998,$L56))</f>
        <v/>
      </c>
      <c r="I56" s="745"/>
      <c r="J56" s="746"/>
      <c r="K56" s="80"/>
      <c r="L56" s="72" t="str">
        <f ca="1">IF(L55="","",IF(TYPE(MATCH($D$4,OFFSET('NHAP - NVL'!$B$5,L55,0):'NHAP - NVL'!$B$3015,0)+L55)=16,"",MATCH($D$4,OFFSET('NHAP - NVL'!$B$5,L55,0):'NHAP - NVL'!$B$3015,0)+L55))</f>
        <v/>
      </c>
      <c r="N56" s="72" t="str">
        <f t="shared" ref="N56:N70" ca="1" si="0">+IF(B56&lt;&gt;"","in","")</f>
        <v/>
      </c>
    </row>
    <row r="57" spans="1:16" hidden="1">
      <c r="A57" s="77" t="str">
        <f ca="1">+IF(B57="","",COUNTA($B$55:B57))</f>
        <v/>
      </c>
      <c r="B57" s="749" t="str">
        <f ca="1">IF($L57="","",INDEX('NHAP - NVL'!$H$5:$H$5998,$L57))</f>
        <v/>
      </c>
      <c r="C57" s="750"/>
      <c r="D57" s="77" t="str">
        <f ca="1">IF($L57="","",INDEX('NHAP - NVL'!$G$5:$G$5998,$L57))</f>
        <v/>
      </c>
      <c r="E57" s="77" t="str">
        <f ca="1">+IF($L57="","",INDEX('NHAP - NVL'!$I$5:$I$5998,$L57))</f>
        <v/>
      </c>
      <c r="F57" s="227" t="str">
        <f ca="1">+IF($L57="","",INDEX('NHAP - NVL'!$J$5:$J$5998,$L57))</f>
        <v/>
      </c>
      <c r="G57" s="227"/>
      <c r="H57" s="81" t="str">
        <f ca="1">+IF($L57="","",INDEX('NHAP - NVL'!$K$5:$K$5998,$L57))</f>
        <v/>
      </c>
      <c r="I57" s="745"/>
      <c r="J57" s="746"/>
      <c r="K57" s="80"/>
      <c r="L57" s="72" t="str">
        <f ca="1">IF(L56="","",IF(TYPE(MATCH($D$4,OFFSET('NHAP - NVL'!$B$5,L56,0):'NHAP - NVL'!$B$3015,0)+L56)=16,"",MATCH($D$4,OFFSET('NHAP - NVL'!$B$5,L56,0):'NHAP - NVL'!$B$3015,0)+L56))</f>
        <v/>
      </c>
      <c r="N57" s="72" t="str">
        <f t="shared" ca="1" si="0"/>
        <v/>
      </c>
    </row>
    <row r="58" spans="1:16" hidden="1">
      <c r="A58" s="77" t="str">
        <f ca="1">+IF(B58="","",COUNTA($B$55:B58))</f>
        <v/>
      </c>
      <c r="B58" s="749" t="str">
        <f ca="1">IF($L58="","",INDEX('NHAP - NVL'!$H$5:$H$5998,$L58))</f>
        <v/>
      </c>
      <c r="C58" s="750"/>
      <c r="D58" s="77" t="str">
        <f ca="1">IF($L58="","",INDEX('NHAP - NVL'!$G$5:$G$5998,$L58))</f>
        <v/>
      </c>
      <c r="E58" s="77" t="str">
        <f ca="1">+IF($L58="","",INDEX('NHAP - NVL'!$I$5:$I$5998,$L58))</f>
        <v/>
      </c>
      <c r="F58" s="227" t="str">
        <f ca="1">+IF($L58="","",INDEX('NHAP - NVL'!$J$5:$J$5998,$L58))</f>
        <v/>
      </c>
      <c r="G58" s="227"/>
      <c r="H58" s="81" t="str">
        <f ca="1">+IF($L58="","",INDEX('NHAP - NVL'!$K$5:$K$5998,$L58))</f>
        <v/>
      </c>
      <c r="I58" s="745"/>
      <c r="J58" s="746"/>
      <c r="K58" s="80"/>
      <c r="L58" s="72" t="str">
        <f ca="1">IF(L57="","",IF(TYPE(MATCH($D$4,OFFSET('NHAP - NVL'!$B$5,L57,0):'NHAP - NVL'!$B$3015,0)+L57)=16,"",MATCH($D$4,OFFSET('NHAP - NVL'!$B$5,L57,0):'NHAP - NVL'!$B$3015,0)+L57))</f>
        <v/>
      </c>
      <c r="N58" s="72" t="str">
        <f t="shared" ca="1" si="0"/>
        <v/>
      </c>
    </row>
    <row r="59" spans="1:16" hidden="1">
      <c r="A59" s="77" t="str">
        <f ca="1">+IF(B59="","",COUNTA($B$55:B59))</f>
        <v/>
      </c>
      <c r="B59" s="749" t="str">
        <f ca="1">IF($L59="","",INDEX('NHAP - NVL'!$H$5:$H$5998,$L59))</f>
        <v/>
      </c>
      <c r="C59" s="750"/>
      <c r="D59" s="77" t="str">
        <f ca="1">IF($L59="","",INDEX('NHAP - NVL'!$G$5:$G$5998,$L59))</f>
        <v/>
      </c>
      <c r="E59" s="77" t="str">
        <f ca="1">+IF($L59="","",INDEX('NHAP - NVL'!$I$5:$I$5998,$L59))</f>
        <v/>
      </c>
      <c r="F59" s="227" t="str">
        <f ca="1">+IF($L59="","",INDEX('NHAP - NVL'!$J$5:$J$5998,$L59))</f>
        <v/>
      </c>
      <c r="G59" s="227"/>
      <c r="H59" s="81" t="str">
        <f ca="1">+IF($L59="","",INDEX('NHAP - NVL'!$K$5:$K$5998,$L59))</f>
        <v/>
      </c>
      <c r="I59" s="745"/>
      <c r="J59" s="746"/>
      <c r="K59" s="80"/>
      <c r="L59" s="72" t="str">
        <f ca="1">IF(L58="","",IF(TYPE(MATCH($D$4,OFFSET('NHAP - NVL'!$B$5,L58,0):'NHAP - NVL'!$B$3015,0)+L58)=16,"",MATCH($D$4,OFFSET('NHAP - NVL'!$B$5,L58,0):'NHAP - NVL'!$B$3015,0)+L58))</f>
        <v/>
      </c>
      <c r="N59" s="72" t="str">
        <f t="shared" ca="1" si="0"/>
        <v/>
      </c>
    </row>
    <row r="60" spans="1:16" hidden="1">
      <c r="A60" s="77" t="str">
        <f ca="1">+IF(B60="","",COUNTA($B$55:B60))</f>
        <v/>
      </c>
      <c r="B60" s="749" t="str">
        <f ca="1">IF($L60="","",INDEX('NHAP - NVL'!$H$5:$H$5998,$L60))</f>
        <v/>
      </c>
      <c r="C60" s="750"/>
      <c r="D60" s="77" t="str">
        <f ca="1">IF($L60="","",INDEX('NHAP - NVL'!$G$5:$G$5998,$L60))</f>
        <v/>
      </c>
      <c r="E60" s="77" t="str">
        <f ca="1">+IF($L60="","",INDEX('NHAP - NVL'!$I$5:$I$5998,$L60))</f>
        <v/>
      </c>
      <c r="F60" s="227" t="str">
        <f ca="1">+IF($L60="","",INDEX('NHAP - NVL'!$J$5:$J$5998,$L60))</f>
        <v/>
      </c>
      <c r="G60" s="227"/>
      <c r="H60" s="81" t="str">
        <f ca="1">+IF($L60="","",INDEX('NHAP - NVL'!$K$5:$K$5998,$L60))</f>
        <v/>
      </c>
      <c r="I60" s="745"/>
      <c r="J60" s="746"/>
      <c r="K60" s="80"/>
      <c r="L60" s="72" t="str">
        <f ca="1">IF(L59="","",IF(TYPE(MATCH($D$4,OFFSET('NHAP - NVL'!$B$5,L59,0):'NHAP - NVL'!$B$3015,0)+L59)=16,"",MATCH($D$4,OFFSET('NHAP - NVL'!$B$5,L59,0):'NHAP - NVL'!$B$3015,0)+L59))</f>
        <v/>
      </c>
      <c r="N60" s="72" t="str">
        <f t="shared" ca="1" si="0"/>
        <v/>
      </c>
    </row>
    <row r="61" spans="1:16" hidden="1">
      <c r="A61" s="77" t="str">
        <f ca="1">+IF(B61="","",COUNTA($B$55:B61))</f>
        <v/>
      </c>
      <c r="B61" s="749" t="str">
        <f ca="1">IF($L61="","",INDEX('NHAP - NVL'!$H$5:$H$5998,$L61))</f>
        <v/>
      </c>
      <c r="C61" s="750"/>
      <c r="D61" s="77" t="str">
        <f ca="1">IF($L61="","",INDEX('NHAP - NVL'!$G$5:$G$5998,$L61))</f>
        <v/>
      </c>
      <c r="E61" s="77" t="str">
        <f ca="1">+IF($L61="","",INDEX('NHAP - NVL'!$I$5:$I$5998,$L61))</f>
        <v/>
      </c>
      <c r="F61" s="227" t="str">
        <f ca="1">+IF($L61="","",INDEX('NHAP - NVL'!$J$5:$J$5998,$L61))</f>
        <v/>
      </c>
      <c r="G61" s="227"/>
      <c r="H61" s="81" t="str">
        <f ca="1">+IF($L61="","",INDEX('NHAP - NVL'!$K$5:$K$5998,$L61))</f>
        <v/>
      </c>
      <c r="I61" s="745"/>
      <c r="J61" s="746"/>
      <c r="K61" s="80"/>
      <c r="L61" s="72" t="str">
        <f ca="1">IF(L60="","",IF(TYPE(MATCH($D$4,OFFSET('NHAP - NVL'!$B$5,L60,0):'NHAP - NVL'!$B$3015,0)+L60)=16,"",MATCH($D$4,OFFSET('NHAP - NVL'!$B$5,L60,0):'NHAP - NVL'!$B$3015,0)+L60))</f>
        <v/>
      </c>
      <c r="N61" s="72" t="str">
        <f t="shared" ca="1" si="0"/>
        <v/>
      </c>
    </row>
    <row r="62" spans="1:16" hidden="1">
      <c r="A62" s="77" t="str">
        <f ca="1">+IF(B62="","",COUNTA($B$55:B62))</f>
        <v/>
      </c>
      <c r="B62" s="749" t="str">
        <f ca="1">IF($L62="","",INDEX('NHAP - NVL'!$H$5:$H$5998,$L62))</f>
        <v/>
      </c>
      <c r="C62" s="750"/>
      <c r="D62" s="77" t="str">
        <f ca="1">IF($L62="","",INDEX('NHAP - NVL'!$G$5:$G$5998,$L62))</f>
        <v/>
      </c>
      <c r="E62" s="77" t="str">
        <f ca="1">+IF($L62="","",INDEX('NHAP - NVL'!$I$5:$I$5998,$L62))</f>
        <v/>
      </c>
      <c r="F62" s="227" t="str">
        <f ca="1">+IF($L62="","",INDEX('NHAP - NVL'!$J$5:$J$5998,$L62))</f>
        <v/>
      </c>
      <c r="G62" s="227"/>
      <c r="H62" s="81" t="str">
        <f ca="1">+IF($L62="","",INDEX('NHAP - NVL'!$K$5:$K$5998,$L62))</f>
        <v/>
      </c>
      <c r="I62" s="745"/>
      <c r="J62" s="746"/>
      <c r="K62" s="80"/>
      <c r="L62" s="72" t="str">
        <f ca="1">IF(L61="","",IF(TYPE(MATCH($D$4,OFFSET('NHAP - NVL'!$B$5,L61,0):'NHAP - NVL'!$B$3015,0)+L61)=16,"",MATCH($D$4,OFFSET('NHAP - NVL'!$B$5,L61,0):'NHAP - NVL'!$B$3015,0)+L61))</f>
        <v/>
      </c>
      <c r="N62" s="72" t="str">
        <f t="shared" ca="1" si="0"/>
        <v/>
      </c>
    </row>
    <row r="63" spans="1:16" hidden="1">
      <c r="A63" s="77" t="str">
        <f ca="1">+IF(B63="","",COUNTA($B$55:B63))</f>
        <v/>
      </c>
      <c r="B63" s="749" t="str">
        <f ca="1">IF($L63="","",INDEX('NHAP - NVL'!$H$5:$H$5998,$L63))</f>
        <v/>
      </c>
      <c r="C63" s="750"/>
      <c r="D63" s="77" t="str">
        <f ca="1">IF($L63="","",INDEX('NHAP - NVL'!$G$5:$G$5998,$L63))</f>
        <v/>
      </c>
      <c r="E63" s="77" t="str">
        <f ca="1">+IF($L63="","",INDEX('NHAP - NVL'!$I$5:$I$5998,$L63))</f>
        <v/>
      </c>
      <c r="F63" s="227" t="str">
        <f ca="1">+IF($L63="","",INDEX('NHAP - NVL'!$J$5:$J$5998,$L63))</f>
        <v/>
      </c>
      <c r="G63" s="227"/>
      <c r="H63" s="81" t="str">
        <f ca="1">+IF($L63="","",INDEX('NHAP - NVL'!$K$5:$K$5998,$L63))</f>
        <v/>
      </c>
      <c r="I63" s="745"/>
      <c r="J63" s="746"/>
      <c r="K63" s="80"/>
      <c r="L63" s="72" t="str">
        <f ca="1">IF(L62="","",IF(TYPE(MATCH($D$4,OFFSET('NHAP - NVL'!$B$5,L62,0):'NHAP - NVL'!$B$3015,0)+L62)=16,"",MATCH($D$4,OFFSET('NHAP - NVL'!$B$5,L62,0):'NHAP - NVL'!$B$3015,0)+L62))</f>
        <v/>
      </c>
      <c r="N63" s="72" t="str">
        <f t="shared" ca="1" si="0"/>
        <v/>
      </c>
    </row>
    <row r="64" spans="1:16" hidden="1">
      <c r="A64" s="77" t="str">
        <f ca="1">+IF(B64="","",COUNTA($B$55:B64))</f>
        <v/>
      </c>
      <c r="B64" s="749" t="str">
        <f ca="1">IF($L64="","",INDEX('NHAP - NVL'!$H$5:$H$5998,$L64))</f>
        <v/>
      </c>
      <c r="C64" s="750"/>
      <c r="D64" s="77" t="str">
        <f ca="1">IF($L64="","",INDEX('NHAP - NVL'!$G$5:$G$5998,$L64))</f>
        <v/>
      </c>
      <c r="E64" s="77" t="str">
        <f ca="1">+IF($L64="","",INDEX('NHAP - NVL'!$I$5:$I$5998,$L64))</f>
        <v/>
      </c>
      <c r="F64" s="227" t="str">
        <f ca="1">+IF($L64="","",INDEX('NHAP - NVL'!$J$5:$J$5998,$L64))</f>
        <v/>
      </c>
      <c r="G64" s="227"/>
      <c r="H64" s="81" t="str">
        <f ca="1">+IF($L64="","",INDEX('NHAP - NVL'!$K$5:$K$5998,$L64))</f>
        <v/>
      </c>
      <c r="I64" s="745"/>
      <c r="J64" s="746"/>
      <c r="K64" s="80"/>
      <c r="L64" s="72" t="str">
        <f ca="1">IF(L63="","",IF(TYPE(MATCH($D$4,OFFSET('NHAP - NVL'!$B$5,L63,0):'NHAP - NVL'!$B$3015,0)+L63)=16,"",MATCH($D$4,OFFSET('NHAP - NVL'!$B$5,L63,0):'NHAP - NVL'!$B$3015,0)+L63))</f>
        <v/>
      </c>
      <c r="N64" s="72" t="str">
        <f t="shared" ca="1" si="0"/>
        <v/>
      </c>
    </row>
    <row r="65" spans="1:29" hidden="1">
      <c r="A65" s="77" t="str">
        <f ca="1">+IF(B65="","",COUNTA($B$55:B65))</f>
        <v/>
      </c>
      <c r="B65" s="749" t="str">
        <f ca="1">IF($L65="","",INDEX('NHAP - NVL'!$H$5:$H$5998,$L65))</f>
        <v/>
      </c>
      <c r="C65" s="750"/>
      <c r="D65" s="77" t="str">
        <f ca="1">IF($L65="","",INDEX('NHAP - NVL'!$G$5:$G$5998,$L65))</f>
        <v/>
      </c>
      <c r="E65" s="77" t="str">
        <f ca="1">+IF($L65="","",INDEX('NHAP - NVL'!$I$5:$I$5998,$L65))</f>
        <v/>
      </c>
      <c r="F65" s="227" t="str">
        <f ca="1">+IF($L65="","",INDEX('NHAP - NVL'!$J$5:$J$5998,$L65))</f>
        <v/>
      </c>
      <c r="G65" s="227"/>
      <c r="H65" s="81" t="str">
        <f ca="1">+IF($L65="","",INDEX('NHAP - NVL'!$K$5:$K$5998,$L65))</f>
        <v/>
      </c>
      <c r="I65" s="745"/>
      <c r="J65" s="746"/>
      <c r="K65" s="80"/>
      <c r="L65" s="72" t="str">
        <f ca="1">IF(L64="","",IF(TYPE(MATCH($D$4,OFFSET('NHAP - NVL'!$B$5,L64,0):'NHAP - NVL'!$B$3015,0)+L64)=16,"",MATCH($D$4,OFFSET('NHAP - NVL'!$B$5,L64,0):'NHAP - NVL'!$B$3015,0)+L64))</f>
        <v/>
      </c>
      <c r="N65" s="72" t="str">
        <f t="shared" ca="1" si="0"/>
        <v/>
      </c>
    </row>
    <row r="66" spans="1:29" hidden="1">
      <c r="A66" s="77" t="str">
        <f ca="1">+IF(B66="","",COUNTA($B$55:B66))</f>
        <v/>
      </c>
      <c r="B66" s="749" t="str">
        <f ca="1">IF($L66="","",INDEX('NHAP - NVL'!$H$5:$H$5998,$L66))</f>
        <v/>
      </c>
      <c r="C66" s="750"/>
      <c r="D66" s="77" t="str">
        <f ca="1">IF($L66="","",INDEX('NHAP - NVL'!$G$5:$G$5998,$L66))</f>
        <v/>
      </c>
      <c r="E66" s="77" t="str">
        <f ca="1">+IF($L66="","",INDEX('NHAP - NVL'!$I$5:$I$5998,$L66))</f>
        <v/>
      </c>
      <c r="F66" s="227" t="str">
        <f ca="1">+IF($L66="","",INDEX('NHAP - NVL'!$J$5:$J$5998,$L66))</f>
        <v/>
      </c>
      <c r="G66" s="227"/>
      <c r="H66" s="81" t="str">
        <f ca="1">+IF($L66="","",INDEX('NHAP - NVL'!$K$5:$K$5998,$L66))</f>
        <v/>
      </c>
      <c r="I66" s="745"/>
      <c r="J66" s="746"/>
      <c r="K66" s="80"/>
      <c r="L66" s="72" t="str">
        <f ca="1">IF(L65="","",IF(TYPE(MATCH($D$4,OFFSET('NHAP - NVL'!$B$5,L65,0):'NHAP - NVL'!$B$3015,0)+L65)=16,"",MATCH($D$4,OFFSET('NHAP - NVL'!$B$5,L65,0):'NHAP - NVL'!$B$3015,0)+L65))</f>
        <v/>
      </c>
      <c r="N66" s="72" t="str">
        <f t="shared" ca="1" si="0"/>
        <v/>
      </c>
    </row>
    <row r="67" spans="1:29" hidden="1">
      <c r="A67" s="77" t="str">
        <f ca="1">+IF(B67="","",COUNTA($B$55:B67))</f>
        <v/>
      </c>
      <c r="B67" s="749" t="str">
        <f ca="1">IF($L67="","",INDEX('NHAP - NVL'!$H$5:$H$5998,$L67))</f>
        <v/>
      </c>
      <c r="C67" s="750"/>
      <c r="D67" s="77" t="str">
        <f ca="1">IF($L67="","",INDEX('NHAP - NVL'!$G$5:$G$5998,$L67))</f>
        <v/>
      </c>
      <c r="E67" s="77" t="str">
        <f ca="1">+IF($L67="","",INDEX('NHAP - NVL'!$I$5:$I$5998,$L67))</f>
        <v/>
      </c>
      <c r="F67" s="227" t="str">
        <f ca="1">+IF($L67="","",INDEX('NHAP - NVL'!$J$5:$J$5998,$L67))</f>
        <v/>
      </c>
      <c r="G67" s="227"/>
      <c r="H67" s="81" t="str">
        <f ca="1">+IF($L67="","",INDEX('NHAP - NVL'!$K$5:$K$5998,$L67))</f>
        <v/>
      </c>
      <c r="I67" s="745"/>
      <c r="J67" s="746"/>
      <c r="K67" s="80"/>
      <c r="L67" s="72" t="str">
        <f ca="1">IF(L66="","",IF(TYPE(MATCH($D$4,OFFSET('NHAP - NVL'!$B$5,L66,0):'NHAP - NVL'!$B$3015,0)+L66)=16,"",MATCH($D$4,OFFSET('NHAP - NVL'!$B$5,L66,0):'NHAP - NVL'!$B$3015,0)+L66))</f>
        <v/>
      </c>
      <c r="N67" s="72" t="str">
        <f t="shared" ca="1" si="0"/>
        <v/>
      </c>
    </row>
    <row r="68" spans="1:29" hidden="1">
      <c r="A68" s="77" t="str">
        <f ca="1">+IF(B68="","",COUNTA($B$55:B68))</f>
        <v/>
      </c>
      <c r="B68" s="749" t="str">
        <f ca="1">IF($L68="","",INDEX('NHAP - NVL'!$H$5:$H$5998,$L68))</f>
        <v/>
      </c>
      <c r="C68" s="750"/>
      <c r="D68" s="77" t="str">
        <f ca="1">IF($L68="","",INDEX('NHAP - NVL'!$G$5:$G$5998,$L68))</f>
        <v/>
      </c>
      <c r="E68" s="77" t="str">
        <f ca="1">+IF($L68="","",INDEX('NHAP - NVL'!$I$5:$I$5998,$L68))</f>
        <v/>
      </c>
      <c r="F68" s="227" t="str">
        <f ca="1">+IF($L68="","",INDEX('NHAP - NVL'!$J$5:$J$5998,$L68))</f>
        <v/>
      </c>
      <c r="G68" s="227"/>
      <c r="H68" s="81" t="str">
        <f ca="1">+IF($L68="","",INDEX('NHAP - NVL'!$K$5:$K$5998,$L68))</f>
        <v/>
      </c>
      <c r="I68" s="745"/>
      <c r="J68" s="746"/>
      <c r="K68" s="80"/>
      <c r="L68" s="72" t="str">
        <f ca="1">IF(L67="","",IF(TYPE(MATCH($D$4,OFFSET('NHAP - NVL'!$B$5,L67,0):'NHAP - NVL'!$B$3015,0)+L67)=16,"",MATCH($D$4,OFFSET('NHAP - NVL'!$B$5,L67,0):'NHAP - NVL'!$B$3015,0)+L67))</f>
        <v/>
      </c>
      <c r="N68" s="72" t="str">
        <f t="shared" ca="1" si="0"/>
        <v/>
      </c>
    </row>
    <row r="69" spans="1:29" hidden="1">
      <c r="A69" s="77" t="str">
        <f ca="1">+IF(B69="","",COUNTA($B$55:B69))</f>
        <v/>
      </c>
      <c r="B69" s="749" t="str">
        <f ca="1">IF($L69="","",INDEX('NHAP - NVL'!$H$5:$H$5998,$L69))</f>
        <v/>
      </c>
      <c r="C69" s="750"/>
      <c r="D69" s="77" t="str">
        <f ca="1">IF($L69="","",INDEX('NHAP - NVL'!$G$5:$G$5998,$L69))</f>
        <v/>
      </c>
      <c r="E69" s="77"/>
      <c r="F69" s="81" t="str">
        <f ca="1">+IF($L69="","",INDEX('NHAP - NVL'!$J$5:$J$5998,$L69))</f>
        <v/>
      </c>
      <c r="G69" s="81"/>
      <c r="H69" s="81" t="str">
        <f ca="1">+IF($L69="","",INDEX('NHAP - NVL'!$K$5:$K$5998,$L69))</f>
        <v/>
      </c>
      <c r="I69" s="745"/>
      <c r="J69" s="746"/>
      <c r="K69" s="80"/>
      <c r="L69" s="72" t="str">
        <f ca="1">IF(L68="","",IF(TYPE(MATCH($D$4,OFFSET('NHAP - NVL'!$B$5,L68,0):'NHAP - NVL'!$B$3015,0)+L68)=16,"",MATCH($D$4,OFFSET('NHAP - NVL'!$B$5,L68,0):'NHAP - NVL'!$B$3015,0)+L68))</f>
        <v/>
      </c>
      <c r="N69" s="72" t="str">
        <f t="shared" ca="1" si="0"/>
        <v/>
      </c>
    </row>
    <row r="70" spans="1:29" hidden="1">
      <c r="A70" s="79"/>
      <c r="B70" s="737" t="s">
        <v>38</v>
      </c>
      <c r="C70" s="738"/>
      <c r="D70" s="77"/>
      <c r="E70" s="77"/>
      <c r="F70" s="77"/>
      <c r="G70" s="77"/>
      <c r="H70" s="77"/>
      <c r="I70" s="747"/>
      <c r="J70" s="748"/>
      <c r="K70" s="76"/>
      <c r="L70" s="72" t="str">
        <f ca="1">IF(L62="","",IF(TYPE(MATCH($D$4,OFFSET('NHAP - NVL'!$B$5,L62,0):'NHAP - NVL'!$B$3015,0)+L62)=16,"",MATCH($D$4,OFFSET('NHAP - NVL'!$B$5,L62,0):'NHAP - NVL'!$B$3015,0)+L62))</f>
        <v/>
      </c>
      <c r="N70" s="72" t="str">
        <f t="shared" si="0"/>
        <v>in</v>
      </c>
    </row>
    <row r="71" spans="1:29" ht="11.85" hidden="1" customHeight="1">
      <c r="A71" s="75"/>
      <c r="B71" s="75"/>
      <c r="C71" s="75"/>
      <c r="D71" s="75"/>
      <c r="E71" s="75"/>
      <c r="F71" s="75"/>
      <c r="G71" s="75"/>
      <c r="H71" s="75"/>
      <c r="I71" s="75"/>
      <c r="J71" s="75"/>
      <c r="K71" s="75"/>
    </row>
    <row r="72" spans="1:29" ht="16.899999999999999" hidden="1" customHeight="1">
      <c r="A72" s="339" t="s">
        <v>37</v>
      </c>
      <c r="B72" s="339"/>
      <c r="C72" s="339"/>
      <c r="D72" s="772"/>
      <c r="E72" s="772"/>
      <c r="F72" s="772"/>
      <c r="G72" s="772"/>
      <c r="H72" s="772"/>
      <c r="I72" s="772"/>
      <c r="J72" s="772"/>
      <c r="K72" s="772"/>
      <c r="S72" s="72" t="s">
        <v>600</v>
      </c>
    </row>
    <row r="73" spans="1:29" ht="17.649999999999999" hidden="1" customHeight="1">
      <c r="A73" s="773" t="s">
        <v>36</v>
      </c>
      <c r="B73" s="773"/>
      <c r="C73" s="339"/>
      <c r="D73" s="753"/>
      <c r="E73" s="753"/>
      <c r="F73" s="753"/>
      <c r="G73" s="753"/>
      <c r="H73" s="753"/>
      <c r="I73" s="753"/>
      <c r="J73" s="753"/>
      <c r="K73" s="753"/>
      <c r="S73" s="72" t="s">
        <v>894</v>
      </c>
      <c r="AB73" s="72" t="s">
        <v>895</v>
      </c>
    </row>
    <row r="74" spans="1:29" ht="17.649999999999999" hidden="1" customHeight="1">
      <c r="A74" s="768" t="s">
        <v>713</v>
      </c>
      <c r="B74" s="768"/>
      <c r="C74" s="768"/>
      <c r="D74" s="768"/>
      <c r="E74" s="768"/>
      <c r="F74" s="768"/>
      <c r="G74" s="341"/>
      <c r="H74" s="768" t="s">
        <v>714</v>
      </c>
      <c r="I74" s="768"/>
      <c r="J74" s="768"/>
      <c r="K74" s="768"/>
      <c r="S74" s="72" t="s">
        <v>896</v>
      </c>
    </row>
    <row r="75" spans="1:29" ht="29.25" hidden="1" customHeight="1">
      <c r="A75" s="771" t="s">
        <v>699</v>
      </c>
      <c r="B75" s="771"/>
      <c r="C75" s="771"/>
      <c r="D75" s="771"/>
      <c r="E75" s="771"/>
      <c r="F75" s="771"/>
      <c r="G75" s="342"/>
      <c r="H75" s="769" t="s">
        <v>35</v>
      </c>
      <c r="I75" s="769"/>
      <c r="J75" s="769"/>
      <c r="K75" s="769"/>
      <c r="S75" s="72" t="s">
        <v>697</v>
      </c>
      <c r="V75" s="72" t="s">
        <v>897</v>
      </c>
      <c r="X75" s="72" t="s">
        <v>696</v>
      </c>
    </row>
    <row r="76" spans="1:29" ht="16.899999999999999" hidden="1" customHeight="1">
      <c r="A76" s="73"/>
      <c r="B76" s="73"/>
      <c r="C76" s="73"/>
      <c r="D76" s="73"/>
      <c r="G76" s="72"/>
      <c r="H76" s="770" t="s">
        <v>34</v>
      </c>
      <c r="I76" s="770"/>
      <c r="J76" s="770"/>
      <c r="K76" s="770"/>
      <c r="S76" s="72" t="s">
        <v>898</v>
      </c>
      <c r="V76" s="350">
        <v>0.05</v>
      </c>
      <c r="Y76" s="72" t="s">
        <v>899</v>
      </c>
      <c r="Z76" s="72">
        <v>3</v>
      </c>
      <c r="AB76" s="72" t="s">
        <v>900</v>
      </c>
      <c r="AC76" s="72">
        <v>3</v>
      </c>
    </row>
    <row r="77" spans="1:29" hidden="1">
      <c r="G77" s="72"/>
      <c r="I77" s="72"/>
      <c r="S77" s="72" t="s">
        <v>901</v>
      </c>
    </row>
    <row r="78" spans="1:29" hidden="1">
      <c r="G78" s="72"/>
      <c r="I78" s="72"/>
      <c r="S78" s="72" t="s">
        <v>902</v>
      </c>
      <c r="V78" s="351">
        <v>1250</v>
      </c>
      <c r="Y78" s="72" t="s">
        <v>903</v>
      </c>
      <c r="Z78" s="72">
        <v>3</v>
      </c>
      <c r="AB78" s="72" t="s">
        <v>904</v>
      </c>
      <c r="AC78" s="72">
        <v>15</v>
      </c>
    </row>
    <row r="79" spans="1:29" hidden="1">
      <c r="B79" s="72" t="s">
        <v>12</v>
      </c>
      <c r="G79" s="72"/>
      <c r="I79" s="72"/>
      <c r="S79" s="72" t="s">
        <v>905</v>
      </c>
      <c r="V79" s="72" t="s">
        <v>906</v>
      </c>
      <c r="Y79" s="72" t="s">
        <v>907</v>
      </c>
      <c r="Z79" s="72">
        <v>0</v>
      </c>
    </row>
    <row r="80" spans="1:29" hidden="1">
      <c r="G80" s="72"/>
      <c r="I80" s="72"/>
      <c r="S80" s="72" t="s">
        <v>908</v>
      </c>
      <c r="V80" s="72" t="s">
        <v>909</v>
      </c>
    </row>
    <row r="81" spans="1:29" hidden="1">
      <c r="A81" s="767" t="s">
        <v>746</v>
      </c>
      <c r="B81" s="767"/>
      <c r="C81" s="340"/>
      <c r="E81" s="72" t="s">
        <v>744</v>
      </c>
      <c r="G81" s="72"/>
      <c r="H81" s="766" t="s">
        <v>715</v>
      </c>
      <c r="I81" s="766"/>
      <c r="J81" s="766"/>
      <c r="K81" s="766"/>
      <c r="S81" s="72" t="s">
        <v>910</v>
      </c>
    </row>
    <row r="82" spans="1:29" hidden="1">
      <c r="G82" s="72"/>
      <c r="I82" s="72"/>
      <c r="S82" s="72" t="s">
        <v>911</v>
      </c>
    </row>
    <row r="83" spans="1:29" hidden="1">
      <c r="G83" s="72"/>
      <c r="I83" s="72"/>
      <c r="S83" s="72" t="s">
        <v>912</v>
      </c>
    </row>
    <row r="84" spans="1:29" ht="63" hidden="1">
      <c r="G84" s="72"/>
      <c r="I84" s="72"/>
      <c r="S84" s="72" t="s">
        <v>13</v>
      </c>
      <c r="T84" s="352" t="s">
        <v>913</v>
      </c>
      <c r="U84" s="72" t="s">
        <v>914</v>
      </c>
      <c r="V84" s="72" t="s">
        <v>915</v>
      </c>
      <c r="W84" s="72" t="s">
        <v>916</v>
      </c>
      <c r="X84" s="72" t="s">
        <v>917</v>
      </c>
      <c r="Y84" s="72" t="s">
        <v>918</v>
      </c>
      <c r="Z84" s="72" t="s">
        <v>919</v>
      </c>
      <c r="AA84" s="72" t="s">
        <v>920</v>
      </c>
      <c r="AB84" s="72" t="s">
        <v>921</v>
      </c>
      <c r="AC84" s="72" t="s">
        <v>922</v>
      </c>
    </row>
    <row r="85" spans="1:29" hidden="1">
      <c r="G85" s="72"/>
      <c r="I85" s="72"/>
      <c r="S85" s="72">
        <v>1</v>
      </c>
      <c r="T85" s="351">
        <v>3900</v>
      </c>
      <c r="U85" s="72">
        <v>9</v>
      </c>
      <c r="V85" s="72">
        <v>45</v>
      </c>
      <c r="W85" s="351">
        <v>3846</v>
      </c>
      <c r="X85" s="353">
        <v>1.2E-2</v>
      </c>
      <c r="Y85" s="72">
        <v>46.2</v>
      </c>
      <c r="Z85" s="351">
        <v>3799.8</v>
      </c>
      <c r="AA85" s="72">
        <v>250523033</v>
      </c>
      <c r="AB85" s="72" t="s">
        <v>923</v>
      </c>
      <c r="AC85" s="354">
        <v>45071</v>
      </c>
    </row>
    <row r="86" spans="1:29" hidden="1">
      <c r="G86" s="72"/>
      <c r="I86" s="72"/>
      <c r="S86" s="72" t="s">
        <v>38</v>
      </c>
      <c r="T86" s="351">
        <v>3900</v>
      </c>
      <c r="U86" s="72">
        <v>9</v>
      </c>
      <c r="V86" s="72">
        <v>45</v>
      </c>
      <c r="W86" s="351">
        <v>3846</v>
      </c>
      <c r="X86" s="72">
        <v>0</v>
      </c>
      <c r="Y86" s="72">
        <v>46.2</v>
      </c>
      <c r="Z86" s="351">
        <v>3799.8</v>
      </c>
    </row>
    <row r="87" spans="1:29" hidden="1">
      <c r="G87" s="72"/>
      <c r="I87" s="72"/>
      <c r="S87" s="72" t="s">
        <v>924</v>
      </c>
      <c r="Z87" s="351">
        <v>3799.8</v>
      </c>
    </row>
    <row r="88" spans="1:29" hidden="1">
      <c r="G88" s="72"/>
      <c r="I88" s="72"/>
      <c r="S88" s="72" t="s">
        <v>925</v>
      </c>
      <c r="Z88" s="351">
        <v>3609.9</v>
      </c>
    </row>
    <row r="89" spans="1:29" hidden="1">
      <c r="G89" s="72"/>
      <c r="I89" s="72"/>
      <c r="S89" s="72" t="s">
        <v>926</v>
      </c>
    </row>
    <row r="90" spans="1:29" hidden="1">
      <c r="G90" s="72"/>
      <c r="I90" s="72"/>
      <c r="Z90" s="72" t="s">
        <v>927</v>
      </c>
    </row>
    <row r="91" spans="1:29" hidden="1">
      <c r="G91" s="72"/>
      <c r="I91" s="72"/>
      <c r="T91" s="72" t="s">
        <v>928</v>
      </c>
      <c r="AB91" s="72" t="s">
        <v>929</v>
      </c>
    </row>
    <row r="92" spans="1:29" hidden="1">
      <c r="G92" s="72"/>
      <c r="I92" s="72"/>
    </row>
    <row r="93" spans="1:29" hidden="1">
      <c r="G93" s="72"/>
      <c r="I93" s="72"/>
      <c r="T93" s="72" t="s">
        <v>930</v>
      </c>
      <c r="AB93" s="72" t="s">
        <v>931</v>
      </c>
    </row>
  </sheetData>
  <autoFilter ref="L54:N70">
    <filterColumn colId="2">
      <customFilters>
        <customFilter operator="notEqual" val=" "/>
      </customFilters>
    </filterColumn>
  </autoFilter>
  <mergeCells count="129">
    <mergeCell ref="A1:F1"/>
    <mergeCell ref="K1:L1"/>
    <mergeCell ref="A2:F2"/>
    <mergeCell ref="A3:K3"/>
    <mergeCell ref="D4:E4"/>
    <mergeCell ref="F4:G4"/>
    <mergeCell ref="A7:B7"/>
    <mergeCell ref="H7:I7"/>
    <mergeCell ref="K7:L7"/>
    <mergeCell ref="A8:B8"/>
    <mergeCell ref="K8:L8"/>
    <mergeCell ref="A5:B5"/>
    <mergeCell ref="D5:F5"/>
    <mergeCell ref="K5:L5"/>
    <mergeCell ref="A6:B6"/>
    <mergeCell ref="H6:I6"/>
    <mergeCell ref="K6:L6"/>
    <mergeCell ref="A15:B15"/>
    <mergeCell ref="D15:K15"/>
    <mergeCell ref="C17:D17"/>
    <mergeCell ref="E17:F17"/>
    <mergeCell ref="I17:J17"/>
    <mergeCell ref="C18:D18"/>
    <mergeCell ref="E18:F18"/>
    <mergeCell ref="I18:J18"/>
    <mergeCell ref="A12:B12"/>
    <mergeCell ref="D12:K12"/>
    <mergeCell ref="A13:B13"/>
    <mergeCell ref="D13:K13"/>
    <mergeCell ref="A14:B14"/>
    <mergeCell ref="C21:D21"/>
    <mergeCell ref="E21:F21"/>
    <mergeCell ref="I21:J21"/>
    <mergeCell ref="C22:D22"/>
    <mergeCell ref="E22:F22"/>
    <mergeCell ref="I22:J22"/>
    <mergeCell ref="C19:D19"/>
    <mergeCell ref="E19:F19"/>
    <mergeCell ref="I19:J19"/>
    <mergeCell ref="C20:D20"/>
    <mergeCell ref="E20:F20"/>
    <mergeCell ref="I20:J20"/>
    <mergeCell ref="C25:D25"/>
    <mergeCell ref="E25:F25"/>
    <mergeCell ref="I25:J25"/>
    <mergeCell ref="C26:D26"/>
    <mergeCell ref="E26:F26"/>
    <mergeCell ref="I26:J26"/>
    <mergeCell ref="C23:D23"/>
    <mergeCell ref="E23:F23"/>
    <mergeCell ref="I23:J23"/>
    <mergeCell ref="C24:D24"/>
    <mergeCell ref="E24:F24"/>
    <mergeCell ref="I24:J24"/>
    <mergeCell ref="A29:H29"/>
    <mergeCell ref="I29:J29"/>
    <mergeCell ref="A30:H30"/>
    <mergeCell ref="I30:J30"/>
    <mergeCell ref="I32:L32"/>
    <mergeCell ref="A33:B33"/>
    <mergeCell ref="I33:L33"/>
    <mergeCell ref="C27:D27"/>
    <mergeCell ref="E27:F27"/>
    <mergeCell ref="I27:J27"/>
    <mergeCell ref="C28:D28"/>
    <mergeCell ref="E28:F28"/>
    <mergeCell ref="I28:J28"/>
    <mergeCell ref="A52:A53"/>
    <mergeCell ref="B52:C53"/>
    <mergeCell ref="D52:D53"/>
    <mergeCell ref="E52:E53"/>
    <mergeCell ref="F52:H52"/>
    <mergeCell ref="I52:J53"/>
    <mergeCell ref="C47:D47"/>
    <mergeCell ref="C48:D48"/>
    <mergeCell ref="A49:B49"/>
    <mergeCell ref="A50:K50"/>
    <mergeCell ref="D51:E51"/>
    <mergeCell ref="I51:K51"/>
    <mergeCell ref="B56:C56"/>
    <mergeCell ref="I56:J56"/>
    <mergeCell ref="B57:C57"/>
    <mergeCell ref="I57:J57"/>
    <mergeCell ref="B58:C58"/>
    <mergeCell ref="I58:J58"/>
    <mergeCell ref="K52:K53"/>
    <mergeCell ref="P52:P53"/>
    <mergeCell ref="B54:C54"/>
    <mergeCell ref="I54:J54"/>
    <mergeCell ref="B55:C55"/>
    <mergeCell ref="I55:J55"/>
    <mergeCell ref="B67:C67"/>
    <mergeCell ref="I67:J67"/>
    <mergeCell ref="B62:C62"/>
    <mergeCell ref="I62:J62"/>
    <mergeCell ref="B63:C63"/>
    <mergeCell ref="I63:J63"/>
    <mergeCell ref="B64:C64"/>
    <mergeCell ref="I64:J64"/>
    <mergeCell ref="B59:C59"/>
    <mergeCell ref="I59:J59"/>
    <mergeCell ref="B60:C60"/>
    <mergeCell ref="I60:J60"/>
    <mergeCell ref="B61:C61"/>
    <mergeCell ref="I61:J61"/>
    <mergeCell ref="H76:K76"/>
    <mergeCell ref="A81:B81"/>
    <mergeCell ref="H81:K81"/>
    <mergeCell ref="H9:I9"/>
    <mergeCell ref="H10:I10"/>
    <mergeCell ref="K9:L9"/>
    <mergeCell ref="K10:L10"/>
    <mergeCell ref="D72:K72"/>
    <mergeCell ref="A73:B73"/>
    <mergeCell ref="D73:K73"/>
    <mergeCell ref="A74:F74"/>
    <mergeCell ref="H74:K74"/>
    <mergeCell ref="A75:F75"/>
    <mergeCell ref="H75:K75"/>
    <mergeCell ref="B68:C68"/>
    <mergeCell ref="I68:J68"/>
    <mergeCell ref="B69:C69"/>
    <mergeCell ref="I69:J69"/>
    <mergeCell ref="B70:C70"/>
    <mergeCell ref="I70:J70"/>
    <mergeCell ref="B65:C65"/>
    <mergeCell ref="I65:J65"/>
    <mergeCell ref="B66:C66"/>
    <mergeCell ref="I66:J66"/>
  </mergeCells>
  <pageMargins left="0.52" right="0.2" top="0.57999999999999996" bottom="0.196850393700787" header="0" footer="0"/>
  <pageSetup paperSize="9" scale="70" fitToHeight="0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" filterMode="1">
    <tabColor rgb="FF92D050"/>
    <pageSetUpPr fitToPage="1"/>
  </sheetPr>
  <dimension ref="A1:AC92"/>
  <sheetViews>
    <sheetView zoomScaleNormal="100" workbookViewId="0">
      <selection activeCell="H6" sqref="H6:I9"/>
    </sheetView>
  </sheetViews>
  <sheetFormatPr defaultColWidth="9.33203125" defaultRowHeight="15.75"/>
  <cols>
    <col min="1" max="1" width="5.83203125" style="72" customWidth="1"/>
    <col min="2" max="2" width="23" style="72" customWidth="1"/>
    <col min="3" max="3" width="1.83203125" style="72" customWidth="1"/>
    <col min="4" max="4" width="19.1640625" style="72" customWidth="1"/>
    <col min="5" max="6" width="15.5" style="72" customWidth="1"/>
    <col min="7" max="8" width="13.33203125" style="72" customWidth="1"/>
    <col min="9" max="9" width="12.83203125" style="72" customWidth="1"/>
    <col min="10" max="10" width="1.6640625" style="72" customWidth="1"/>
    <col min="11" max="12" width="14.6640625" style="72" customWidth="1"/>
    <col min="13" max="21" width="9.33203125" style="72"/>
    <col min="22" max="22" width="30.1640625" style="72" bestFit="1" customWidth="1"/>
    <col min="23" max="16384" width="9.33203125" style="72"/>
  </cols>
  <sheetData>
    <row r="1" spans="1:13">
      <c r="A1" s="751" t="s">
        <v>600</v>
      </c>
      <c r="B1" s="751"/>
      <c r="C1" s="751"/>
      <c r="D1" s="751"/>
      <c r="E1" s="751"/>
      <c r="F1" s="751"/>
      <c r="G1" s="343"/>
      <c r="H1" s="355"/>
      <c r="I1" s="355"/>
      <c r="J1" s="355"/>
      <c r="K1" s="762" t="s">
        <v>895</v>
      </c>
      <c r="L1" s="762"/>
    </row>
    <row r="2" spans="1:13">
      <c r="A2" s="780" t="s">
        <v>933</v>
      </c>
      <c r="B2" s="780"/>
      <c r="C2" s="780"/>
      <c r="D2" s="766"/>
      <c r="E2" s="780"/>
      <c r="F2" s="780"/>
      <c r="G2" s="358"/>
      <c r="H2" s="356"/>
      <c r="I2" s="356"/>
      <c r="J2" s="356"/>
      <c r="K2" s="356"/>
    </row>
    <row r="3" spans="1:13" ht="41.25" customHeight="1">
      <c r="A3" s="777" t="s">
        <v>896</v>
      </c>
      <c r="B3" s="777"/>
      <c r="C3" s="777"/>
      <c r="D3" s="777"/>
      <c r="E3" s="777"/>
      <c r="F3" s="777"/>
      <c r="G3" s="777"/>
      <c r="H3" s="777"/>
      <c r="I3" s="777"/>
      <c r="J3" s="777"/>
      <c r="K3" s="777"/>
    </row>
    <row r="4" spans="1:13" ht="17.649999999999999" customHeight="1">
      <c r="A4" s="102"/>
      <c r="B4" s="102"/>
      <c r="C4" s="102"/>
      <c r="D4" s="764" t="s">
        <v>64</v>
      </c>
      <c r="E4" s="764"/>
      <c r="F4" s="751" t="s">
        <v>932</v>
      </c>
      <c r="G4" s="751"/>
      <c r="H4" s="102"/>
      <c r="I4" s="102"/>
      <c r="J4" s="102"/>
      <c r="K4" s="102"/>
    </row>
    <row r="5" spans="1:13" ht="17.649999999999999" customHeight="1">
      <c r="A5" s="781" t="s">
        <v>697</v>
      </c>
      <c r="B5" s="781"/>
      <c r="C5" s="364" t="s">
        <v>934</v>
      </c>
      <c r="D5" s="847" t="str">
        <f>IF($M5="","",INDEX('NHAP - NVL'!$H$5:$H$5998,$M5))</f>
        <v/>
      </c>
      <c r="E5" s="847"/>
      <c r="F5" s="847"/>
      <c r="G5" s="365"/>
      <c r="H5" s="366" t="s">
        <v>21</v>
      </c>
      <c r="I5" s="366"/>
      <c r="J5" s="364" t="s">
        <v>934</v>
      </c>
      <c r="K5" s="761" t="str">
        <f>IF($M5="","",INDEX('NHAP - NVL'!$G$5:$G$5998,$M5))</f>
        <v/>
      </c>
      <c r="L5" s="761"/>
      <c r="M5" s="72" t="str">
        <f>+IF(TYPE(MATCH($F$4,'NHAP - NVL'!$B$5:$B$2012,0))=16,"",MATCH($F$4,'NHAP - NVL'!$B$5:$B$2012,0))</f>
        <v/>
      </c>
    </row>
    <row r="6" spans="1:13" ht="17.649999999999999" customHeight="1">
      <c r="A6" s="758" t="s">
        <v>951</v>
      </c>
      <c r="B6" s="758"/>
      <c r="C6" s="364" t="s">
        <v>934</v>
      </c>
      <c r="D6" s="367" t="e">
        <f>IF(VLOOKUP($D$11,DMKH!$C$4:$J$1000,5,0)=0,"",(VLOOKUP($D$11,DMKH!$C$4:$J$1000,4,0)))</f>
        <v>#N/A</v>
      </c>
      <c r="E6" s="368"/>
      <c r="F6" s="368"/>
      <c r="G6" s="368"/>
      <c r="H6" s="758" t="s">
        <v>938</v>
      </c>
      <c r="I6" s="758"/>
      <c r="J6" s="364" t="s">
        <v>934</v>
      </c>
      <c r="K6" s="855"/>
      <c r="L6" s="855"/>
    </row>
    <row r="7" spans="1:13" ht="17.649999999999999" customHeight="1">
      <c r="A7" s="758" t="s">
        <v>952</v>
      </c>
      <c r="B7" s="758"/>
      <c r="C7" s="364" t="s">
        <v>934</v>
      </c>
      <c r="D7" s="386">
        <v>0.09</v>
      </c>
      <c r="E7" s="368"/>
      <c r="F7" s="368"/>
      <c r="G7" s="368"/>
      <c r="H7" s="758" t="s">
        <v>914</v>
      </c>
      <c r="I7" s="758"/>
      <c r="J7" s="364" t="s">
        <v>934</v>
      </c>
      <c r="K7" s="854"/>
      <c r="L7" s="854"/>
    </row>
    <row r="8" spans="1:13" ht="17.649999999999999" customHeight="1">
      <c r="A8" s="758" t="s">
        <v>902</v>
      </c>
      <c r="B8" s="758"/>
      <c r="C8" s="364" t="s">
        <v>934</v>
      </c>
      <c r="D8" s="387"/>
      <c r="E8" s="368"/>
      <c r="F8" s="368"/>
      <c r="G8" s="368"/>
      <c r="H8" s="369" t="s">
        <v>939</v>
      </c>
      <c r="I8" s="369"/>
      <c r="J8" s="364" t="s">
        <v>934</v>
      </c>
      <c r="K8" s="854"/>
      <c r="L8" s="854"/>
    </row>
    <row r="9" spans="1:13" ht="17.649999999999999" customHeight="1">
      <c r="A9" s="758" t="s">
        <v>941</v>
      </c>
      <c r="B9" s="758"/>
      <c r="C9" s="364" t="s">
        <v>934</v>
      </c>
      <c r="D9" s="387"/>
      <c r="E9" s="368"/>
      <c r="F9" s="368"/>
      <c r="G9" s="368"/>
      <c r="H9" s="758" t="s">
        <v>940</v>
      </c>
      <c r="I9" s="758"/>
      <c r="J9" s="364" t="s">
        <v>934</v>
      </c>
      <c r="K9" s="854"/>
      <c r="L9" s="854"/>
    </row>
    <row r="10" spans="1:13" ht="17.649999999999999" customHeight="1">
      <c r="A10" s="369"/>
      <c r="B10" s="369"/>
      <c r="C10" s="364"/>
      <c r="D10" s="368"/>
      <c r="E10" s="368"/>
      <c r="F10" s="368"/>
      <c r="G10" s="368"/>
      <c r="H10" s="758"/>
      <c r="I10" s="758"/>
      <c r="J10" s="364"/>
      <c r="K10" s="854"/>
      <c r="L10" s="854"/>
    </row>
    <row r="11" spans="1:13">
      <c r="A11" s="760" t="s">
        <v>935</v>
      </c>
      <c r="B11" s="760"/>
      <c r="C11" s="370" t="s">
        <v>934</v>
      </c>
      <c r="D11" s="788" t="e">
        <f>IF($F$4="","",VLOOKUP($F$4,'NHAP - NVL'!$B$5:$F$5998,5,0))</f>
        <v>#N/A</v>
      </c>
      <c r="E11" s="788"/>
      <c r="F11" s="788"/>
      <c r="G11" s="788"/>
      <c r="H11" s="788"/>
      <c r="I11" s="788"/>
      <c r="J11" s="788"/>
      <c r="K11" s="788"/>
      <c r="L11" s="371"/>
    </row>
    <row r="12" spans="1:13">
      <c r="A12" s="760" t="s">
        <v>4</v>
      </c>
      <c r="B12" s="760"/>
      <c r="C12" s="370" t="s">
        <v>934</v>
      </c>
      <c r="D12" s="788" t="e">
        <f>VLOOKUP($D$11,DMKH!$C$4:$J$1000,2,0)</f>
        <v>#N/A</v>
      </c>
      <c r="E12" s="788"/>
      <c r="F12" s="788"/>
      <c r="G12" s="788"/>
      <c r="H12" s="788"/>
      <c r="I12" s="788"/>
      <c r="J12" s="788"/>
      <c r="K12" s="788"/>
      <c r="L12" s="371"/>
    </row>
    <row r="13" spans="1:13" ht="17.649999999999999" customHeight="1">
      <c r="A13" s="758" t="s">
        <v>6</v>
      </c>
      <c r="B13" s="758"/>
      <c r="C13" s="364" t="s">
        <v>934</v>
      </c>
      <c r="D13" s="370" t="e">
        <f>IF(VLOOKUP($D$11,DMKH!$C$4:$J$1000,5,0)=0,"",(VLOOKUP($D$11,DMKH!$C$4:$J$1000,5,0)))</f>
        <v>#N/A</v>
      </c>
      <c r="E13" s="368"/>
      <c r="F13" s="368"/>
      <c r="G13" s="368"/>
      <c r="H13" s="372"/>
      <c r="I13" s="372"/>
      <c r="J13" s="373"/>
      <c r="K13" s="366"/>
      <c r="L13" s="371"/>
    </row>
    <row r="14" spans="1:13" ht="17.649999999999999" customHeight="1">
      <c r="A14" s="758" t="s">
        <v>936</v>
      </c>
      <c r="B14" s="758"/>
      <c r="C14" s="364" t="s">
        <v>934</v>
      </c>
      <c r="D14" s="792" t="e">
        <f>VLOOKUP(F4,'NHAP - NVL'!$B$2:$W$5998,3,0)</f>
        <v>#N/A</v>
      </c>
      <c r="E14" s="792"/>
      <c r="F14" s="792"/>
      <c r="G14" s="792"/>
      <c r="H14" s="792"/>
      <c r="I14" s="792"/>
      <c r="J14" s="792"/>
      <c r="K14" s="792"/>
      <c r="L14" s="371"/>
    </row>
    <row r="15" spans="1:13" ht="17.649999999999999" customHeight="1">
      <c r="A15" s="345"/>
      <c r="B15" s="345"/>
      <c r="C15" s="345"/>
      <c r="D15" s="346"/>
      <c r="E15" s="346"/>
      <c r="F15" s="346"/>
      <c r="G15" s="346"/>
      <c r="H15" s="102"/>
      <c r="I15" s="102"/>
      <c r="J15" s="102"/>
      <c r="L15" s="102" t="s">
        <v>953</v>
      </c>
    </row>
    <row r="16" spans="1:13" s="374" customFormat="1" ht="38.25">
      <c r="A16" s="376" t="s">
        <v>13</v>
      </c>
      <c r="B16" s="377" t="s">
        <v>943</v>
      </c>
      <c r="C16" s="765" t="s">
        <v>944</v>
      </c>
      <c r="D16" s="765"/>
      <c r="E16" s="377" t="s">
        <v>945</v>
      </c>
      <c r="F16" s="377" t="s">
        <v>946</v>
      </c>
      <c r="G16" s="377" t="s">
        <v>947</v>
      </c>
      <c r="H16" s="377" t="s">
        <v>948</v>
      </c>
      <c r="I16" s="765" t="s">
        <v>949</v>
      </c>
      <c r="J16" s="765"/>
      <c r="K16" s="377" t="s">
        <v>950</v>
      </c>
      <c r="L16" s="385" t="s">
        <v>921</v>
      </c>
    </row>
    <row r="17" spans="1:12" ht="17.649999999999999" customHeight="1">
      <c r="A17" s="378">
        <v>1</v>
      </c>
      <c r="B17" s="379">
        <v>10</v>
      </c>
      <c r="C17" s="851">
        <f>+K6*K7</f>
        <v>0</v>
      </c>
      <c r="D17" s="851"/>
      <c r="E17" s="379">
        <f>K8*K9</f>
        <v>0</v>
      </c>
      <c r="F17" s="379">
        <f>IF(+B17-C17-E17=0,"",+B17-C17-E17)</f>
        <v>10</v>
      </c>
      <c r="G17" s="380" t="e">
        <f>IF(B17="","",IF($D$6-$D$7&lt;0,-($D$6-$D$7),0))</f>
        <v>#N/A</v>
      </c>
      <c r="H17" s="379" t="e">
        <f>IF(F17="","",+F17*G17)</f>
        <v>#N/A</v>
      </c>
      <c r="I17" s="851" t="e">
        <f>IF(F17="","",+F17-H17-$D$10)</f>
        <v>#N/A</v>
      </c>
      <c r="J17" s="851"/>
      <c r="K17" s="379"/>
      <c r="L17" s="381"/>
    </row>
    <row r="18" spans="1:12" ht="17.649999999999999" customHeight="1">
      <c r="A18" s="378">
        <v>2</v>
      </c>
      <c r="B18" s="379">
        <v>11</v>
      </c>
      <c r="C18" s="851"/>
      <c r="D18" s="851"/>
      <c r="E18" s="379"/>
      <c r="F18" s="379">
        <f t="shared" ref="F18:F26" si="0">IF(+B18-C18-E18=0,"",+B18-C18-E18)</f>
        <v>11</v>
      </c>
      <c r="G18" s="380" t="e">
        <f t="shared" ref="G18:G26" si="1">IF(B18="","",IF($D$6-$D$7&lt;0,-($D$6-$D$7),0))</f>
        <v>#N/A</v>
      </c>
      <c r="H18" s="379" t="e">
        <f t="shared" ref="H18:H26" si="2">IF(F18="","",+F18*G18)</f>
        <v>#N/A</v>
      </c>
      <c r="I18" s="851" t="e">
        <f t="shared" ref="I18:I26" si="3">IF(F18="","",+F18-H18-$D$10)</f>
        <v>#N/A</v>
      </c>
      <c r="J18" s="851"/>
      <c r="K18" s="379"/>
      <c r="L18" s="381"/>
    </row>
    <row r="19" spans="1:12" ht="17.649999999999999" customHeight="1">
      <c r="A19" s="378">
        <v>3</v>
      </c>
      <c r="B19" s="379">
        <v>15</v>
      </c>
      <c r="C19" s="851"/>
      <c r="D19" s="851"/>
      <c r="E19" s="379"/>
      <c r="F19" s="379">
        <f t="shared" si="0"/>
        <v>15</v>
      </c>
      <c r="G19" s="380" t="e">
        <f t="shared" si="1"/>
        <v>#N/A</v>
      </c>
      <c r="H19" s="379" t="e">
        <f t="shared" si="2"/>
        <v>#N/A</v>
      </c>
      <c r="I19" s="851" t="e">
        <f t="shared" si="3"/>
        <v>#N/A</v>
      </c>
      <c r="J19" s="851"/>
      <c r="K19" s="379"/>
      <c r="L19" s="381"/>
    </row>
    <row r="20" spans="1:12" ht="17.649999999999999" customHeight="1">
      <c r="A20" s="378">
        <v>4</v>
      </c>
      <c r="B20" s="379"/>
      <c r="C20" s="851"/>
      <c r="D20" s="851"/>
      <c r="E20" s="379"/>
      <c r="F20" s="379" t="str">
        <f t="shared" si="0"/>
        <v/>
      </c>
      <c r="G20" s="380" t="str">
        <f t="shared" si="1"/>
        <v/>
      </c>
      <c r="H20" s="379" t="str">
        <f t="shared" si="2"/>
        <v/>
      </c>
      <c r="I20" s="851" t="str">
        <f t="shared" si="3"/>
        <v/>
      </c>
      <c r="J20" s="851"/>
      <c r="K20" s="379"/>
      <c r="L20" s="381"/>
    </row>
    <row r="21" spans="1:12" ht="17.649999999999999" customHeight="1">
      <c r="A21" s="378">
        <v>5</v>
      </c>
      <c r="B21" s="379"/>
      <c r="C21" s="851"/>
      <c r="D21" s="851"/>
      <c r="E21" s="379"/>
      <c r="F21" s="379" t="str">
        <f t="shared" si="0"/>
        <v/>
      </c>
      <c r="G21" s="380" t="str">
        <f t="shared" si="1"/>
        <v/>
      </c>
      <c r="H21" s="379" t="str">
        <f t="shared" si="2"/>
        <v/>
      </c>
      <c r="I21" s="851" t="str">
        <f t="shared" si="3"/>
        <v/>
      </c>
      <c r="J21" s="851"/>
      <c r="K21" s="379"/>
      <c r="L21" s="381"/>
    </row>
    <row r="22" spans="1:12" ht="17.649999999999999" customHeight="1">
      <c r="A22" s="378">
        <v>6</v>
      </c>
      <c r="B22" s="379"/>
      <c r="C22" s="851"/>
      <c r="D22" s="851"/>
      <c r="E22" s="379"/>
      <c r="F22" s="379" t="str">
        <f t="shared" si="0"/>
        <v/>
      </c>
      <c r="G22" s="380" t="str">
        <f t="shared" si="1"/>
        <v/>
      </c>
      <c r="H22" s="379" t="str">
        <f t="shared" si="2"/>
        <v/>
      </c>
      <c r="I22" s="851" t="str">
        <f t="shared" si="3"/>
        <v/>
      </c>
      <c r="J22" s="851"/>
      <c r="K22" s="379"/>
      <c r="L22" s="381"/>
    </row>
    <row r="23" spans="1:12" ht="17.649999999999999" customHeight="1">
      <c r="A23" s="378">
        <v>7</v>
      </c>
      <c r="B23" s="379"/>
      <c r="C23" s="851"/>
      <c r="D23" s="851"/>
      <c r="E23" s="379"/>
      <c r="F23" s="379" t="str">
        <f t="shared" si="0"/>
        <v/>
      </c>
      <c r="G23" s="380" t="str">
        <f t="shared" si="1"/>
        <v/>
      </c>
      <c r="H23" s="379" t="str">
        <f t="shared" si="2"/>
        <v/>
      </c>
      <c r="I23" s="851" t="str">
        <f t="shared" si="3"/>
        <v/>
      </c>
      <c r="J23" s="851"/>
      <c r="K23" s="379"/>
      <c r="L23" s="381"/>
    </row>
    <row r="24" spans="1:12" ht="17.649999999999999" customHeight="1">
      <c r="A24" s="378">
        <v>8</v>
      </c>
      <c r="B24" s="379"/>
      <c r="C24" s="851"/>
      <c r="D24" s="851"/>
      <c r="E24" s="379"/>
      <c r="F24" s="379" t="str">
        <f t="shared" si="0"/>
        <v/>
      </c>
      <c r="G24" s="380" t="str">
        <f t="shared" si="1"/>
        <v/>
      </c>
      <c r="H24" s="379" t="str">
        <f t="shared" si="2"/>
        <v/>
      </c>
      <c r="I24" s="851" t="str">
        <f t="shared" si="3"/>
        <v/>
      </c>
      <c r="J24" s="851"/>
      <c r="K24" s="379"/>
      <c r="L24" s="381"/>
    </row>
    <row r="25" spans="1:12" ht="17.649999999999999" customHeight="1">
      <c r="A25" s="378">
        <v>9</v>
      </c>
      <c r="B25" s="379"/>
      <c r="C25" s="851"/>
      <c r="D25" s="851"/>
      <c r="E25" s="379"/>
      <c r="F25" s="379" t="str">
        <f t="shared" si="0"/>
        <v/>
      </c>
      <c r="G25" s="380" t="str">
        <f t="shared" si="1"/>
        <v/>
      </c>
      <c r="H25" s="379" t="str">
        <f t="shared" si="2"/>
        <v/>
      </c>
      <c r="I25" s="851" t="str">
        <f t="shared" si="3"/>
        <v/>
      </c>
      <c r="J25" s="851"/>
      <c r="K25" s="379"/>
      <c r="L25" s="381"/>
    </row>
    <row r="26" spans="1:12" ht="17.649999999999999" customHeight="1">
      <c r="A26" s="378">
        <v>10</v>
      </c>
      <c r="B26" s="379"/>
      <c r="C26" s="851"/>
      <c r="D26" s="851"/>
      <c r="E26" s="379"/>
      <c r="F26" s="379" t="str">
        <f t="shared" si="0"/>
        <v/>
      </c>
      <c r="G26" s="380" t="str">
        <f t="shared" si="1"/>
        <v/>
      </c>
      <c r="H26" s="379" t="str">
        <f t="shared" si="2"/>
        <v/>
      </c>
      <c r="I26" s="851" t="str">
        <f t="shared" si="3"/>
        <v/>
      </c>
      <c r="J26" s="851"/>
      <c r="K26" s="379"/>
      <c r="L26" s="381"/>
    </row>
    <row r="27" spans="1:12" ht="17.649999999999999" customHeight="1">
      <c r="A27" s="382" t="s">
        <v>38</v>
      </c>
      <c r="B27" s="383">
        <f>SUBTOTAL(9,B17:B26)</f>
        <v>36</v>
      </c>
      <c r="C27" s="850">
        <f t="shared" ref="C27" si="4">SUBTOTAL(9,C17:C26)</f>
        <v>0</v>
      </c>
      <c r="D27" s="850"/>
      <c r="E27" s="383">
        <f>SUBTOTAL(9,E17:E26)</f>
        <v>0</v>
      </c>
      <c r="F27" s="383">
        <f>SUBTOTAL(9,F17:F26)</f>
        <v>36</v>
      </c>
      <c r="G27" s="384"/>
      <c r="H27" s="383" t="e">
        <f>SUBTOTAL(9,H17:H26)</f>
        <v>#N/A</v>
      </c>
      <c r="I27" s="851" t="e">
        <f>+F27-H27-$D$10</f>
        <v>#N/A</v>
      </c>
      <c r="J27" s="851"/>
      <c r="K27" s="379"/>
      <c r="L27" s="381"/>
    </row>
    <row r="28" spans="1:12" ht="17.649999999999999" customHeight="1">
      <c r="A28" s="735" t="s">
        <v>924</v>
      </c>
      <c r="B28" s="735"/>
      <c r="C28" s="735"/>
      <c r="D28" s="735"/>
      <c r="E28" s="735"/>
      <c r="F28" s="735"/>
      <c r="G28" s="735"/>
      <c r="H28" s="735"/>
      <c r="I28" s="852" t="e">
        <f>I27</f>
        <v>#N/A</v>
      </c>
      <c r="J28" s="853"/>
      <c r="K28" s="379"/>
      <c r="L28" s="381"/>
    </row>
    <row r="29" spans="1:12" ht="17.649999999999999" customHeight="1">
      <c r="A29" s="735" t="s">
        <v>925</v>
      </c>
      <c r="B29" s="735"/>
      <c r="C29" s="735"/>
      <c r="D29" s="735"/>
      <c r="E29" s="735"/>
      <c r="F29" s="735"/>
      <c r="G29" s="735"/>
      <c r="H29" s="735"/>
      <c r="I29" s="852" t="e">
        <f>I28*(1-D6)</f>
        <v>#N/A</v>
      </c>
      <c r="J29" s="853"/>
      <c r="K29" s="379"/>
      <c r="L29" s="381"/>
    </row>
    <row r="30" spans="1:12" ht="17.649999999999999" customHeight="1">
      <c r="A30" s="375"/>
      <c r="B30" s="345"/>
      <c r="C30" s="345"/>
      <c r="D30" s="345"/>
      <c r="E30" s="345"/>
      <c r="F30" s="345"/>
      <c r="G30" s="346"/>
      <c r="H30" s="345"/>
      <c r="I30" s="345"/>
      <c r="J30" s="346"/>
      <c r="K30" s="102"/>
    </row>
    <row r="31" spans="1:12" ht="17.649999999999999" customHeight="1">
      <c r="A31" s="375"/>
      <c r="B31" s="345"/>
      <c r="C31" s="345"/>
      <c r="D31" s="345"/>
      <c r="E31" s="345"/>
      <c r="F31" s="345"/>
      <c r="G31" s="346"/>
      <c r="H31" s="345"/>
      <c r="I31" s="787" t="e">
        <f>D14</f>
        <v>#N/A</v>
      </c>
      <c r="J31" s="787"/>
      <c r="K31" s="787"/>
      <c r="L31" s="787"/>
    </row>
    <row r="32" spans="1:12" ht="17.649999999999999" customHeight="1">
      <c r="A32" s="757" t="s">
        <v>954</v>
      </c>
      <c r="B32" s="757"/>
      <c r="C32" s="345"/>
      <c r="D32" s="345"/>
      <c r="E32" s="345"/>
      <c r="F32" s="345"/>
      <c r="G32" s="346"/>
      <c r="H32" s="345"/>
      <c r="I32" s="757" t="s">
        <v>929</v>
      </c>
      <c r="J32" s="757"/>
      <c r="K32" s="757"/>
      <c r="L32" s="757"/>
    </row>
    <row r="33" spans="1:11" ht="17.649999999999999" customHeight="1">
      <c r="A33" s="375"/>
      <c r="B33" s="345"/>
      <c r="C33" s="345"/>
      <c r="D33" s="345"/>
      <c r="E33" s="345"/>
      <c r="F33" s="345"/>
      <c r="G33" s="346"/>
      <c r="H33" s="345"/>
      <c r="I33" s="345"/>
      <c r="J33" s="346"/>
      <c r="K33" s="102"/>
    </row>
    <row r="34" spans="1:11" ht="17.649999999999999" customHeight="1">
      <c r="A34" s="375"/>
      <c r="B34" s="345"/>
      <c r="C34" s="345"/>
      <c r="D34" s="345"/>
      <c r="E34" s="345"/>
      <c r="F34" s="345"/>
      <c r="G34" s="346"/>
      <c r="H34" s="345"/>
      <c r="I34" s="345"/>
      <c r="J34" s="346"/>
      <c r="K34" s="102"/>
    </row>
    <row r="35" spans="1:11" ht="17.649999999999999" customHeight="1">
      <c r="A35" s="375"/>
      <c r="B35" s="345"/>
      <c r="C35" s="345"/>
      <c r="D35" s="345"/>
      <c r="E35" s="345"/>
      <c r="F35" s="345"/>
      <c r="G35" s="346"/>
      <c r="H35" s="345"/>
      <c r="I35" s="345"/>
      <c r="J35" s="346"/>
      <c r="K35" s="102"/>
    </row>
    <row r="36" spans="1:11" ht="17.649999999999999" customHeight="1">
      <c r="A36" s="375"/>
      <c r="B36" s="345"/>
      <c r="C36" s="345"/>
      <c r="D36" s="345"/>
      <c r="E36" s="345"/>
      <c r="F36" s="345"/>
      <c r="G36" s="346"/>
      <c r="H36" s="345"/>
      <c r="I36" s="345"/>
      <c r="J36" s="346"/>
      <c r="K36" s="102"/>
    </row>
    <row r="37" spans="1:11" ht="17.649999999999999" customHeight="1">
      <c r="A37" s="375"/>
      <c r="B37" s="345"/>
      <c r="C37" s="345"/>
      <c r="D37" s="345"/>
      <c r="E37" s="345"/>
      <c r="F37" s="345"/>
      <c r="G37" s="346"/>
      <c r="H37" s="345"/>
      <c r="I37" s="345"/>
      <c r="J37" s="346"/>
      <c r="K37" s="102"/>
    </row>
    <row r="38" spans="1:11" ht="17.649999999999999" customHeight="1">
      <c r="A38" s="375"/>
      <c r="B38" s="345"/>
      <c r="C38" s="345"/>
      <c r="D38" s="345"/>
      <c r="E38" s="345"/>
      <c r="F38" s="345"/>
      <c r="G38" s="346"/>
      <c r="H38" s="345"/>
      <c r="I38" s="345"/>
      <c r="J38" s="346"/>
      <c r="K38" s="102"/>
    </row>
    <row r="39" spans="1:11" ht="17.649999999999999" customHeight="1">
      <c r="A39" s="375"/>
      <c r="B39" s="345"/>
      <c r="C39" s="345"/>
      <c r="D39" s="345"/>
      <c r="E39" s="345"/>
      <c r="F39" s="345"/>
      <c r="G39" s="346"/>
      <c r="H39" s="345"/>
      <c r="I39" s="345"/>
      <c r="J39" s="346"/>
      <c r="K39" s="102"/>
    </row>
    <row r="40" spans="1:11" ht="17.649999999999999" customHeight="1">
      <c r="A40" s="375"/>
      <c r="B40" s="345"/>
      <c r="C40" s="345"/>
      <c r="D40" s="345"/>
      <c r="E40" s="345"/>
      <c r="F40" s="345"/>
      <c r="G40" s="346"/>
      <c r="H40" s="345"/>
      <c r="I40" s="345"/>
      <c r="J40" s="346"/>
      <c r="K40" s="102"/>
    </row>
    <row r="41" spans="1:11" ht="17.649999999999999" customHeight="1">
      <c r="A41" s="375"/>
      <c r="B41" s="345"/>
      <c r="C41" s="345"/>
      <c r="D41" s="345"/>
      <c r="E41" s="345"/>
      <c r="F41" s="345"/>
      <c r="G41" s="346"/>
      <c r="H41" s="345"/>
      <c r="I41" s="345"/>
      <c r="J41" s="346"/>
      <c r="K41" s="102"/>
    </row>
    <row r="42" spans="1:11" ht="17.649999999999999" customHeight="1">
      <c r="A42" s="375"/>
      <c r="B42" s="345"/>
      <c r="C42" s="345"/>
      <c r="D42" s="345"/>
      <c r="E42" s="345"/>
      <c r="F42" s="345"/>
      <c r="G42" s="346"/>
      <c r="H42" s="345"/>
      <c r="I42" s="345"/>
      <c r="J42" s="346"/>
      <c r="K42" s="102"/>
    </row>
    <row r="43" spans="1:11" ht="17.649999999999999" customHeight="1">
      <c r="A43" s="375"/>
      <c r="B43" s="345"/>
      <c r="C43" s="345"/>
      <c r="D43" s="345"/>
      <c r="E43" s="345"/>
      <c r="F43" s="345"/>
      <c r="G43" s="346"/>
      <c r="H43" s="345"/>
      <c r="I43" s="345"/>
      <c r="J43" s="346"/>
      <c r="K43" s="102"/>
    </row>
    <row r="44" spans="1:11" ht="17.649999999999999" customHeight="1">
      <c r="A44" s="375"/>
      <c r="B44" s="345"/>
      <c r="C44" s="345"/>
      <c r="D44" s="345"/>
      <c r="E44" s="345"/>
      <c r="F44" s="345"/>
      <c r="G44" s="346"/>
      <c r="H44" s="345"/>
      <c r="I44" s="345"/>
      <c r="J44" s="346"/>
      <c r="K44" s="102"/>
    </row>
    <row r="45" spans="1:11" ht="17.649999999999999" customHeight="1">
      <c r="A45" s="375"/>
      <c r="B45" s="345"/>
      <c r="C45" s="345"/>
      <c r="D45" s="345"/>
      <c r="E45" s="345"/>
      <c r="F45" s="345"/>
      <c r="G45" s="346"/>
      <c r="H45" s="345"/>
      <c r="I45" s="345"/>
      <c r="J45" s="346"/>
      <c r="K45" s="102"/>
    </row>
    <row r="46" spans="1:11" ht="17.649999999999999" customHeight="1">
      <c r="A46" s="345"/>
      <c r="B46" s="345"/>
      <c r="C46" s="757"/>
      <c r="D46" s="757"/>
      <c r="E46" s="346"/>
      <c r="F46" s="346"/>
      <c r="G46" s="346"/>
      <c r="H46" s="102"/>
      <c r="I46" s="346"/>
      <c r="J46" s="346"/>
      <c r="K46" s="102"/>
    </row>
    <row r="47" spans="1:11" ht="17.649999999999999" customHeight="1">
      <c r="A47" s="345"/>
      <c r="B47" s="345"/>
      <c r="C47" s="757"/>
      <c r="D47" s="757"/>
      <c r="E47" s="346"/>
      <c r="F47" s="346"/>
      <c r="G47" s="346"/>
      <c r="H47" s="102"/>
      <c r="I47" s="346"/>
      <c r="J47" s="346"/>
      <c r="K47" s="102"/>
    </row>
    <row r="48" spans="1:11" s="83" customFormat="1" ht="33.75" hidden="1" customHeight="1">
      <c r="A48" s="755" t="s">
        <v>55</v>
      </c>
      <c r="B48" s="755"/>
      <c r="C48" s="347"/>
      <c r="D48" s="357" t="e">
        <f>IF($D$4="","",VLOOKUP($D$4,'NHAP - NVL'!$B$5:$F$5998,5,0))</f>
        <v>#N/A</v>
      </c>
      <c r="E48" s="357"/>
      <c r="F48" s="357"/>
      <c r="G48" s="357"/>
      <c r="H48" s="357"/>
      <c r="I48" s="357"/>
      <c r="J48" s="357"/>
      <c r="K48" s="357"/>
    </row>
    <row r="49" spans="1:16" ht="25.5" hidden="1" customHeight="1">
      <c r="A49" s="753" t="s">
        <v>54</v>
      </c>
      <c r="B49" s="753"/>
      <c r="C49" s="753"/>
      <c r="D49" s="753"/>
      <c r="E49" s="753"/>
      <c r="F49" s="753"/>
      <c r="G49" s="753"/>
      <c r="H49" s="753"/>
      <c r="I49" s="753"/>
      <c r="J49" s="753"/>
      <c r="K49" s="753"/>
    </row>
    <row r="50" spans="1:16" ht="20.25" hidden="1" customHeight="1">
      <c r="A50" s="103" t="s">
        <v>65</v>
      </c>
      <c r="B50" s="103"/>
      <c r="C50" s="103"/>
      <c r="D50" s="754" t="e">
        <f>IF($D$4="","",VLOOKUP($D$4,'NHAP - NVL'!$B$5:$F$5998,2,0))</f>
        <v>#N/A</v>
      </c>
      <c r="E50" s="754"/>
      <c r="F50" s="103"/>
      <c r="G50" s="103"/>
      <c r="H50" s="339" t="s">
        <v>53</v>
      </c>
      <c r="I50" s="753" t="s">
        <v>52</v>
      </c>
      <c r="J50" s="753"/>
      <c r="K50" s="753"/>
    </row>
    <row r="51" spans="1:16" ht="18.75" hidden="1" customHeight="1">
      <c r="A51" s="752" t="s">
        <v>13</v>
      </c>
      <c r="B51" s="782" t="s">
        <v>51</v>
      </c>
      <c r="C51" s="783"/>
      <c r="D51" s="752" t="s">
        <v>50</v>
      </c>
      <c r="E51" s="756" t="s">
        <v>49</v>
      </c>
      <c r="F51" s="752" t="s">
        <v>48</v>
      </c>
      <c r="G51" s="752"/>
      <c r="H51" s="752"/>
      <c r="I51" s="739" t="s">
        <v>26</v>
      </c>
      <c r="J51" s="740"/>
      <c r="K51" s="752" t="s">
        <v>27</v>
      </c>
      <c r="P51" s="776"/>
    </row>
    <row r="52" spans="1:16" ht="32.25" hidden="1" customHeight="1">
      <c r="A52" s="752"/>
      <c r="B52" s="784"/>
      <c r="C52" s="785"/>
      <c r="D52" s="752"/>
      <c r="E52" s="756"/>
      <c r="F52" s="348" t="s">
        <v>47</v>
      </c>
      <c r="G52" s="348"/>
      <c r="H52" s="348" t="s">
        <v>24</v>
      </c>
      <c r="I52" s="741"/>
      <c r="J52" s="742"/>
      <c r="K52" s="752"/>
      <c r="P52" s="776"/>
    </row>
    <row r="53" spans="1:16" ht="22.5" hidden="1" customHeight="1">
      <c r="A53" s="344" t="s">
        <v>46</v>
      </c>
      <c r="B53" s="743" t="s">
        <v>45</v>
      </c>
      <c r="C53" s="744"/>
      <c r="D53" s="344" t="s">
        <v>44</v>
      </c>
      <c r="E53" s="344" t="s">
        <v>43</v>
      </c>
      <c r="F53" s="344" t="s">
        <v>39</v>
      </c>
      <c r="G53" s="344"/>
      <c r="H53" s="344" t="s">
        <v>42</v>
      </c>
      <c r="I53" s="743" t="s">
        <v>41</v>
      </c>
      <c r="J53" s="744"/>
      <c r="K53" s="344" t="s">
        <v>40</v>
      </c>
      <c r="P53" s="349"/>
    </row>
    <row r="54" spans="1:16" hidden="1">
      <c r="A54" s="77" t="str">
        <f>IF(B54="","",COUNTA($B$54:B54))</f>
        <v/>
      </c>
      <c r="B54" s="774" t="str">
        <f>IF($L54="","",INDEX('NHAP - NVL'!$H$5:$H$5998,$L54))</f>
        <v/>
      </c>
      <c r="C54" s="775"/>
      <c r="D54" s="77" t="str">
        <f>IF($L54="","",INDEX('NHAP - NVL'!$G$5:$G$5998,$L54))</f>
        <v/>
      </c>
      <c r="E54" s="77" t="str">
        <f>+IF($L54="","",INDEX('NHAP - NVL'!$I$5:$I$5998,$L54))</f>
        <v/>
      </c>
      <c r="F54" s="227" t="str">
        <f>+IF($L54="","",INDEX('NHAP - NVL'!$J$5:$J$5998,$L54))</f>
        <v/>
      </c>
      <c r="G54" s="227"/>
      <c r="H54" s="81" t="str">
        <f>+IF($L54="","",INDEX('NHAP - NVL'!$K$5:$K$5998,$L54))</f>
        <v/>
      </c>
      <c r="I54" s="745"/>
      <c r="J54" s="746"/>
      <c r="K54" s="80"/>
      <c r="L54" s="72" t="str">
        <f>+IF(TYPE(MATCH($D$4,'NHAP - NVL'!$B$5:$B$2012,0))=16,"",MATCH($D$4,'NHAP - NVL'!$B$5:$B$2012,0))</f>
        <v/>
      </c>
      <c r="N54" s="72" t="str">
        <f>+IF(B54&lt;&gt;"","in","")</f>
        <v/>
      </c>
    </row>
    <row r="55" spans="1:16" hidden="1">
      <c r="A55" s="77" t="str">
        <f ca="1">+IF(B55="","",COUNTA($B$54:B55))</f>
        <v/>
      </c>
      <c r="B55" s="774" t="str">
        <f ca="1">IF($L55="","",INDEX('NHAP - NVL'!$H$5:$H$5998,$L55))</f>
        <v/>
      </c>
      <c r="C55" s="775"/>
      <c r="D55" s="77" t="str">
        <f ca="1">IF($L55="","",INDEX('NHAP - NVL'!$G$5:$G$5998,$L55))</f>
        <v/>
      </c>
      <c r="E55" s="77" t="str">
        <f ca="1">+IF($L55="","",INDEX('NHAP - NVL'!$I$5:$I$5998,$L55))</f>
        <v/>
      </c>
      <c r="F55" s="227" t="str">
        <f ca="1">+IF($L55="","",INDEX('NHAP - NVL'!$J$5:$J$5998,$L55))</f>
        <v/>
      </c>
      <c r="G55" s="227"/>
      <c r="H55" s="81" t="str">
        <f ca="1">+IF($L55="","",INDEX('NHAP - NVL'!$K$5:$K$5998,$L55))</f>
        <v/>
      </c>
      <c r="I55" s="745"/>
      <c r="J55" s="746"/>
      <c r="K55" s="80"/>
      <c r="L55" s="72" t="str">
        <f ca="1">IF(L54="","",IF(TYPE(MATCH($D$4,OFFSET('NHAP - NVL'!$B$5,L54,0):'NHAP - NVL'!$B$3015,0)+L54)=16,"",MATCH($D$4,OFFSET('NHAP - NVL'!$B$5,L54,0):'NHAP - NVL'!$B$3015,0)+L54))</f>
        <v/>
      </c>
      <c r="N55" s="72" t="str">
        <f t="shared" ref="N55:N69" ca="1" si="5">+IF(B55&lt;&gt;"","in","")</f>
        <v/>
      </c>
    </row>
    <row r="56" spans="1:16" hidden="1">
      <c r="A56" s="77" t="str">
        <f ca="1">+IF(B56="","",COUNTA($B$54:B56))</f>
        <v/>
      </c>
      <c r="B56" s="749" t="str">
        <f ca="1">IF($L56="","",INDEX('NHAP - NVL'!$H$5:$H$5998,$L56))</f>
        <v/>
      </c>
      <c r="C56" s="750"/>
      <c r="D56" s="77" t="str">
        <f ca="1">IF($L56="","",INDEX('NHAP - NVL'!$G$5:$G$5998,$L56))</f>
        <v/>
      </c>
      <c r="E56" s="77" t="str">
        <f ca="1">+IF($L56="","",INDEX('NHAP - NVL'!$I$5:$I$5998,$L56))</f>
        <v/>
      </c>
      <c r="F56" s="227" t="str">
        <f ca="1">+IF($L56="","",INDEX('NHAP - NVL'!$J$5:$J$5998,$L56))</f>
        <v/>
      </c>
      <c r="G56" s="227"/>
      <c r="H56" s="81" t="str">
        <f ca="1">+IF($L56="","",INDEX('NHAP - NVL'!$K$5:$K$5998,$L56))</f>
        <v/>
      </c>
      <c r="I56" s="745"/>
      <c r="J56" s="746"/>
      <c r="K56" s="80"/>
      <c r="L56" s="72" t="str">
        <f ca="1">IF(L55="","",IF(TYPE(MATCH($D$4,OFFSET('NHAP - NVL'!$B$5,L55,0):'NHAP - NVL'!$B$3015,0)+L55)=16,"",MATCH($D$4,OFFSET('NHAP - NVL'!$B$5,L55,0):'NHAP - NVL'!$B$3015,0)+L55))</f>
        <v/>
      </c>
      <c r="N56" s="72" t="str">
        <f t="shared" ca="1" si="5"/>
        <v/>
      </c>
    </row>
    <row r="57" spans="1:16" hidden="1">
      <c r="A57" s="77" t="str">
        <f ca="1">+IF(B57="","",COUNTA($B$54:B57))</f>
        <v/>
      </c>
      <c r="B57" s="749" t="str">
        <f ca="1">IF($L57="","",INDEX('NHAP - NVL'!$H$5:$H$5998,$L57))</f>
        <v/>
      </c>
      <c r="C57" s="750"/>
      <c r="D57" s="77" t="str">
        <f ca="1">IF($L57="","",INDEX('NHAP - NVL'!$G$5:$G$5998,$L57))</f>
        <v/>
      </c>
      <c r="E57" s="77" t="str">
        <f ca="1">+IF($L57="","",INDEX('NHAP - NVL'!$I$5:$I$5998,$L57))</f>
        <v/>
      </c>
      <c r="F57" s="227" t="str">
        <f ca="1">+IF($L57="","",INDEX('NHAP - NVL'!$J$5:$J$5998,$L57))</f>
        <v/>
      </c>
      <c r="G57" s="227"/>
      <c r="H57" s="81" t="str">
        <f ca="1">+IF($L57="","",INDEX('NHAP - NVL'!$K$5:$K$5998,$L57))</f>
        <v/>
      </c>
      <c r="I57" s="745"/>
      <c r="J57" s="746"/>
      <c r="K57" s="80"/>
      <c r="L57" s="72" t="str">
        <f ca="1">IF(L56="","",IF(TYPE(MATCH($D$4,OFFSET('NHAP - NVL'!$B$5,L56,0):'NHAP - NVL'!$B$3015,0)+L56)=16,"",MATCH($D$4,OFFSET('NHAP - NVL'!$B$5,L56,0):'NHAP - NVL'!$B$3015,0)+L56))</f>
        <v/>
      </c>
      <c r="N57" s="72" t="str">
        <f t="shared" ca="1" si="5"/>
        <v/>
      </c>
    </row>
    <row r="58" spans="1:16" hidden="1">
      <c r="A58" s="77" t="str">
        <f ca="1">+IF(B58="","",COUNTA($B$54:B58))</f>
        <v/>
      </c>
      <c r="B58" s="749" t="str">
        <f ca="1">IF($L58="","",INDEX('NHAP - NVL'!$H$5:$H$5998,$L58))</f>
        <v/>
      </c>
      <c r="C58" s="750"/>
      <c r="D58" s="77" t="str">
        <f ca="1">IF($L58="","",INDEX('NHAP - NVL'!$G$5:$G$5998,$L58))</f>
        <v/>
      </c>
      <c r="E58" s="77" t="str">
        <f ca="1">+IF($L58="","",INDEX('NHAP - NVL'!$I$5:$I$5998,$L58))</f>
        <v/>
      </c>
      <c r="F58" s="227" t="str">
        <f ca="1">+IF($L58="","",INDEX('NHAP - NVL'!$J$5:$J$5998,$L58))</f>
        <v/>
      </c>
      <c r="G58" s="227"/>
      <c r="H58" s="81" t="str">
        <f ca="1">+IF($L58="","",INDEX('NHAP - NVL'!$K$5:$K$5998,$L58))</f>
        <v/>
      </c>
      <c r="I58" s="745"/>
      <c r="J58" s="746"/>
      <c r="K58" s="80"/>
      <c r="L58" s="72" t="str">
        <f ca="1">IF(L57="","",IF(TYPE(MATCH($D$4,OFFSET('NHAP - NVL'!$B$5,L57,0):'NHAP - NVL'!$B$3015,0)+L57)=16,"",MATCH($D$4,OFFSET('NHAP - NVL'!$B$5,L57,0):'NHAP - NVL'!$B$3015,0)+L57))</f>
        <v/>
      </c>
      <c r="N58" s="72" t="str">
        <f t="shared" ca="1" si="5"/>
        <v/>
      </c>
    </row>
    <row r="59" spans="1:16" hidden="1">
      <c r="A59" s="77" t="str">
        <f ca="1">+IF(B59="","",COUNTA($B$54:B59))</f>
        <v/>
      </c>
      <c r="B59" s="749" t="str">
        <f ca="1">IF($L59="","",INDEX('NHAP - NVL'!$H$5:$H$5998,$L59))</f>
        <v/>
      </c>
      <c r="C59" s="750"/>
      <c r="D59" s="77" t="str">
        <f ca="1">IF($L59="","",INDEX('NHAP - NVL'!$G$5:$G$5998,$L59))</f>
        <v/>
      </c>
      <c r="E59" s="77" t="str">
        <f ca="1">+IF($L59="","",INDEX('NHAP - NVL'!$I$5:$I$5998,$L59))</f>
        <v/>
      </c>
      <c r="F59" s="227" t="str">
        <f ca="1">+IF($L59="","",INDEX('NHAP - NVL'!$J$5:$J$5998,$L59))</f>
        <v/>
      </c>
      <c r="G59" s="227"/>
      <c r="H59" s="81" t="str">
        <f ca="1">+IF($L59="","",INDEX('NHAP - NVL'!$K$5:$K$5998,$L59))</f>
        <v/>
      </c>
      <c r="I59" s="745"/>
      <c r="J59" s="746"/>
      <c r="K59" s="80"/>
      <c r="L59" s="72" t="str">
        <f ca="1">IF(L58="","",IF(TYPE(MATCH($D$4,OFFSET('NHAP - NVL'!$B$5,L58,0):'NHAP - NVL'!$B$3015,0)+L58)=16,"",MATCH($D$4,OFFSET('NHAP - NVL'!$B$5,L58,0):'NHAP - NVL'!$B$3015,0)+L58))</f>
        <v/>
      </c>
      <c r="N59" s="72" t="str">
        <f t="shared" ca="1" si="5"/>
        <v/>
      </c>
    </row>
    <row r="60" spans="1:16" hidden="1">
      <c r="A60" s="77" t="str">
        <f ca="1">+IF(B60="","",COUNTA($B$54:B60))</f>
        <v/>
      </c>
      <c r="B60" s="749" t="str">
        <f ca="1">IF($L60="","",INDEX('NHAP - NVL'!$H$5:$H$5998,$L60))</f>
        <v/>
      </c>
      <c r="C60" s="750"/>
      <c r="D60" s="77" t="str">
        <f ca="1">IF($L60="","",INDEX('NHAP - NVL'!$G$5:$G$5998,$L60))</f>
        <v/>
      </c>
      <c r="E60" s="77" t="str">
        <f ca="1">+IF($L60="","",INDEX('NHAP - NVL'!$I$5:$I$5998,$L60))</f>
        <v/>
      </c>
      <c r="F60" s="227" t="str">
        <f ca="1">+IF($L60="","",INDEX('NHAP - NVL'!$J$5:$J$5998,$L60))</f>
        <v/>
      </c>
      <c r="G60" s="227"/>
      <c r="H60" s="81" t="str">
        <f ca="1">+IF($L60="","",INDEX('NHAP - NVL'!$K$5:$K$5998,$L60))</f>
        <v/>
      </c>
      <c r="I60" s="745"/>
      <c r="J60" s="746"/>
      <c r="K60" s="80"/>
      <c r="L60" s="72" t="str">
        <f ca="1">IF(L59="","",IF(TYPE(MATCH($D$4,OFFSET('NHAP - NVL'!$B$5,L59,0):'NHAP - NVL'!$B$3015,0)+L59)=16,"",MATCH($D$4,OFFSET('NHAP - NVL'!$B$5,L59,0):'NHAP - NVL'!$B$3015,0)+L59))</f>
        <v/>
      </c>
      <c r="N60" s="72" t="str">
        <f t="shared" ca="1" si="5"/>
        <v/>
      </c>
    </row>
    <row r="61" spans="1:16" hidden="1">
      <c r="A61" s="77" t="str">
        <f ca="1">+IF(B61="","",COUNTA($B$54:B61))</f>
        <v/>
      </c>
      <c r="B61" s="749" t="str">
        <f ca="1">IF($L61="","",INDEX('NHAP - NVL'!$H$5:$H$5998,$L61))</f>
        <v/>
      </c>
      <c r="C61" s="750"/>
      <c r="D61" s="77" t="str">
        <f ca="1">IF($L61="","",INDEX('NHAP - NVL'!$G$5:$G$5998,$L61))</f>
        <v/>
      </c>
      <c r="E61" s="77" t="str">
        <f ca="1">+IF($L61="","",INDEX('NHAP - NVL'!$I$5:$I$5998,$L61))</f>
        <v/>
      </c>
      <c r="F61" s="227" t="str">
        <f ca="1">+IF($L61="","",INDEX('NHAP - NVL'!$J$5:$J$5998,$L61))</f>
        <v/>
      </c>
      <c r="G61" s="227"/>
      <c r="H61" s="81" t="str">
        <f ca="1">+IF($L61="","",INDEX('NHAP - NVL'!$K$5:$K$5998,$L61))</f>
        <v/>
      </c>
      <c r="I61" s="745"/>
      <c r="J61" s="746"/>
      <c r="K61" s="80"/>
      <c r="L61" s="72" t="str">
        <f ca="1">IF(L60="","",IF(TYPE(MATCH($D$4,OFFSET('NHAP - NVL'!$B$5,L60,0):'NHAP - NVL'!$B$3015,0)+L60)=16,"",MATCH($D$4,OFFSET('NHAP - NVL'!$B$5,L60,0):'NHAP - NVL'!$B$3015,0)+L60))</f>
        <v/>
      </c>
      <c r="N61" s="72" t="str">
        <f t="shared" ca="1" si="5"/>
        <v/>
      </c>
    </row>
    <row r="62" spans="1:16" hidden="1">
      <c r="A62" s="77" t="str">
        <f ca="1">+IF(B62="","",COUNTA($B$54:B62))</f>
        <v/>
      </c>
      <c r="B62" s="749" t="str">
        <f ca="1">IF($L62="","",INDEX('NHAP - NVL'!$H$5:$H$5998,$L62))</f>
        <v/>
      </c>
      <c r="C62" s="750"/>
      <c r="D62" s="77" t="str">
        <f ca="1">IF($L62="","",INDEX('NHAP - NVL'!$G$5:$G$5998,$L62))</f>
        <v/>
      </c>
      <c r="E62" s="77" t="str">
        <f ca="1">+IF($L62="","",INDEX('NHAP - NVL'!$I$5:$I$5998,$L62))</f>
        <v/>
      </c>
      <c r="F62" s="227" t="str">
        <f ca="1">+IF($L62="","",INDEX('NHAP - NVL'!$J$5:$J$5998,$L62))</f>
        <v/>
      </c>
      <c r="G62" s="227"/>
      <c r="H62" s="81" t="str">
        <f ca="1">+IF($L62="","",INDEX('NHAP - NVL'!$K$5:$K$5998,$L62))</f>
        <v/>
      </c>
      <c r="I62" s="745"/>
      <c r="J62" s="746"/>
      <c r="K62" s="80"/>
      <c r="L62" s="72" t="str">
        <f ca="1">IF(L61="","",IF(TYPE(MATCH($D$4,OFFSET('NHAP - NVL'!$B$5,L61,0):'NHAP - NVL'!$B$3015,0)+L61)=16,"",MATCH($D$4,OFFSET('NHAP - NVL'!$B$5,L61,0):'NHAP - NVL'!$B$3015,0)+L61))</f>
        <v/>
      </c>
      <c r="N62" s="72" t="str">
        <f t="shared" ca="1" si="5"/>
        <v/>
      </c>
    </row>
    <row r="63" spans="1:16" hidden="1">
      <c r="A63" s="77" t="str">
        <f ca="1">+IF(B63="","",COUNTA($B$54:B63))</f>
        <v/>
      </c>
      <c r="B63" s="749" t="str">
        <f ca="1">IF($L63="","",INDEX('NHAP - NVL'!$H$5:$H$5998,$L63))</f>
        <v/>
      </c>
      <c r="C63" s="750"/>
      <c r="D63" s="77" t="str">
        <f ca="1">IF($L63="","",INDEX('NHAP - NVL'!$G$5:$G$5998,$L63))</f>
        <v/>
      </c>
      <c r="E63" s="77" t="str">
        <f ca="1">+IF($L63="","",INDEX('NHAP - NVL'!$I$5:$I$5998,$L63))</f>
        <v/>
      </c>
      <c r="F63" s="227" t="str">
        <f ca="1">+IF($L63="","",INDEX('NHAP - NVL'!$J$5:$J$5998,$L63))</f>
        <v/>
      </c>
      <c r="G63" s="227"/>
      <c r="H63" s="81" t="str">
        <f ca="1">+IF($L63="","",INDEX('NHAP - NVL'!$K$5:$K$5998,$L63))</f>
        <v/>
      </c>
      <c r="I63" s="745"/>
      <c r="J63" s="746"/>
      <c r="K63" s="80"/>
      <c r="L63" s="72" t="str">
        <f ca="1">IF(L62="","",IF(TYPE(MATCH($D$4,OFFSET('NHAP - NVL'!$B$5,L62,0):'NHAP - NVL'!$B$3015,0)+L62)=16,"",MATCH($D$4,OFFSET('NHAP - NVL'!$B$5,L62,0):'NHAP - NVL'!$B$3015,0)+L62))</f>
        <v/>
      </c>
      <c r="N63" s="72" t="str">
        <f t="shared" ca="1" si="5"/>
        <v/>
      </c>
    </row>
    <row r="64" spans="1:16" hidden="1">
      <c r="A64" s="77" t="str">
        <f ca="1">+IF(B64="","",COUNTA($B$54:B64))</f>
        <v/>
      </c>
      <c r="B64" s="749" t="str">
        <f ca="1">IF($L64="","",INDEX('NHAP - NVL'!$H$5:$H$5998,$L64))</f>
        <v/>
      </c>
      <c r="C64" s="750"/>
      <c r="D64" s="77" t="str">
        <f ca="1">IF($L64="","",INDEX('NHAP - NVL'!$G$5:$G$5998,$L64))</f>
        <v/>
      </c>
      <c r="E64" s="77" t="str">
        <f ca="1">+IF($L64="","",INDEX('NHAP - NVL'!$I$5:$I$5998,$L64))</f>
        <v/>
      </c>
      <c r="F64" s="227" t="str">
        <f ca="1">+IF($L64="","",INDEX('NHAP - NVL'!$J$5:$J$5998,$L64))</f>
        <v/>
      </c>
      <c r="G64" s="227"/>
      <c r="H64" s="81" t="str">
        <f ca="1">+IF($L64="","",INDEX('NHAP - NVL'!$K$5:$K$5998,$L64))</f>
        <v/>
      </c>
      <c r="I64" s="745"/>
      <c r="J64" s="746"/>
      <c r="K64" s="80"/>
      <c r="L64" s="72" t="str">
        <f ca="1">IF(L63="","",IF(TYPE(MATCH($D$4,OFFSET('NHAP - NVL'!$B$5,L63,0):'NHAP - NVL'!$B$3015,0)+L63)=16,"",MATCH($D$4,OFFSET('NHAP - NVL'!$B$5,L63,0):'NHAP - NVL'!$B$3015,0)+L63))</f>
        <v/>
      </c>
      <c r="N64" s="72" t="str">
        <f t="shared" ca="1" si="5"/>
        <v/>
      </c>
    </row>
    <row r="65" spans="1:29" hidden="1">
      <c r="A65" s="77" t="str">
        <f ca="1">+IF(B65="","",COUNTA($B$54:B65))</f>
        <v/>
      </c>
      <c r="B65" s="749" t="str">
        <f ca="1">IF($L65="","",INDEX('NHAP - NVL'!$H$5:$H$5998,$L65))</f>
        <v/>
      </c>
      <c r="C65" s="750"/>
      <c r="D65" s="77" t="str">
        <f ca="1">IF($L65="","",INDEX('NHAP - NVL'!$G$5:$G$5998,$L65))</f>
        <v/>
      </c>
      <c r="E65" s="77" t="str">
        <f ca="1">+IF($L65="","",INDEX('NHAP - NVL'!$I$5:$I$5998,$L65))</f>
        <v/>
      </c>
      <c r="F65" s="227" t="str">
        <f ca="1">+IF($L65="","",INDEX('NHAP - NVL'!$J$5:$J$5998,$L65))</f>
        <v/>
      </c>
      <c r="G65" s="227"/>
      <c r="H65" s="81" t="str">
        <f ca="1">+IF($L65="","",INDEX('NHAP - NVL'!$K$5:$K$5998,$L65))</f>
        <v/>
      </c>
      <c r="I65" s="745"/>
      <c r="J65" s="746"/>
      <c r="K65" s="80"/>
      <c r="L65" s="72" t="str">
        <f ca="1">IF(L64="","",IF(TYPE(MATCH($D$4,OFFSET('NHAP - NVL'!$B$5,L64,0):'NHAP - NVL'!$B$3015,0)+L64)=16,"",MATCH($D$4,OFFSET('NHAP - NVL'!$B$5,L64,0):'NHAP - NVL'!$B$3015,0)+L64))</f>
        <v/>
      </c>
      <c r="N65" s="72" t="str">
        <f t="shared" ca="1" si="5"/>
        <v/>
      </c>
    </row>
    <row r="66" spans="1:29" hidden="1">
      <c r="A66" s="77" t="str">
        <f ca="1">+IF(B66="","",COUNTA($B$54:B66))</f>
        <v/>
      </c>
      <c r="B66" s="749" t="str">
        <f ca="1">IF($L66="","",INDEX('NHAP - NVL'!$H$5:$H$5998,$L66))</f>
        <v/>
      </c>
      <c r="C66" s="750"/>
      <c r="D66" s="77" t="str">
        <f ca="1">IF($L66="","",INDEX('NHAP - NVL'!$G$5:$G$5998,$L66))</f>
        <v/>
      </c>
      <c r="E66" s="77" t="str">
        <f ca="1">+IF($L66="","",INDEX('NHAP - NVL'!$I$5:$I$5998,$L66))</f>
        <v/>
      </c>
      <c r="F66" s="227" t="str">
        <f ca="1">+IF($L66="","",INDEX('NHAP - NVL'!$J$5:$J$5998,$L66))</f>
        <v/>
      </c>
      <c r="G66" s="227"/>
      <c r="H66" s="81" t="str">
        <f ca="1">+IF($L66="","",INDEX('NHAP - NVL'!$K$5:$K$5998,$L66))</f>
        <v/>
      </c>
      <c r="I66" s="745"/>
      <c r="J66" s="746"/>
      <c r="K66" s="80"/>
      <c r="L66" s="72" t="str">
        <f ca="1">IF(L65="","",IF(TYPE(MATCH($D$4,OFFSET('NHAP - NVL'!$B$5,L65,0):'NHAP - NVL'!$B$3015,0)+L65)=16,"",MATCH($D$4,OFFSET('NHAP - NVL'!$B$5,L65,0):'NHAP - NVL'!$B$3015,0)+L65))</f>
        <v/>
      </c>
      <c r="N66" s="72" t="str">
        <f t="shared" ca="1" si="5"/>
        <v/>
      </c>
    </row>
    <row r="67" spans="1:29" hidden="1">
      <c r="A67" s="77" t="str">
        <f ca="1">+IF(B67="","",COUNTA($B$54:B67))</f>
        <v/>
      </c>
      <c r="B67" s="749" t="str">
        <f ca="1">IF($L67="","",INDEX('NHAP - NVL'!$H$5:$H$5998,$L67))</f>
        <v/>
      </c>
      <c r="C67" s="750"/>
      <c r="D67" s="77" t="str">
        <f ca="1">IF($L67="","",INDEX('NHAP - NVL'!$G$5:$G$5998,$L67))</f>
        <v/>
      </c>
      <c r="E67" s="77" t="str">
        <f ca="1">+IF($L67="","",INDEX('NHAP - NVL'!$I$5:$I$5998,$L67))</f>
        <v/>
      </c>
      <c r="F67" s="227" t="str">
        <f ca="1">+IF($L67="","",INDEX('NHAP - NVL'!$J$5:$J$5998,$L67))</f>
        <v/>
      </c>
      <c r="G67" s="227"/>
      <c r="H67" s="81" t="str">
        <f ca="1">+IF($L67="","",INDEX('NHAP - NVL'!$K$5:$K$5998,$L67))</f>
        <v/>
      </c>
      <c r="I67" s="745"/>
      <c r="J67" s="746"/>
      <c r="K67" s="80"/>
      <c r="L67" s="72" t="str">
        <f ca="1">IF(L66="","",IF(TYPE(MATCH($D$4,OFFSET('NHAP - NVL'!$B$5,L66,0):'NHAP - NVL'!$B$3015,0)+L66)=16,"",MATCH($D$4,OFFSET('NHAP - NVL'!$B$5,L66,0):'NHAP - NVL'!$B$3015,0)+L66))</f>
        <v/>
      </c>
      <c r="N67" s="72" t="str">
        <f t="shared" ca="1" si="5"/>
        <v/>
      </c>
    </row>
    <row r="68" spans="1:29" hidden="1">
      <c r="A68" s="77" t="str">
        <f ca="1">+IF(B68="","",COUNTA($B$54:B68))</f>
        <v/>
      </c>
      <c r="B68" s="749" t="str">
        <f ca="1">IF($L68="","",INDEX('NHAP - NVL'!$H$5:$H$5998,$L68))</f>
        <v/>
      </c>
      <c r="C68" s="750"/>
      <c r="D68" s="77" t="str">
        <f ca="1">IF($L68="","",INDEX('NHAP - NVL'!$G$5:$G$5998,$L68))</f>
        <v/>
      </c>
      <c r="E68" s="77"/>
      <c r="F68" s="81" t="str">
        <f ca="1">+IF($L68="","",INDEX('NHAP - NVL'!$J$5:$J$5998,$L68))</f>
        <v/>
      </c>
      <c r="G68" s="81"/>
      <c r="H68" s="81" t="str">
        <f ca="1">+IF($L68="","",INDEX('NHAP - NVL'!$K$5:$K$5998,$L68))</f>
        <v/>
      </c>
      <c r="I68" s="745"/>
      <c r="J68" s="746"/>
      <c r="K68" s="80"/>
      <c r="L68" s="72" t="str">
        <f ca="1">IF(L67="","",IF(TYPE(MATCH($D$4,OFFSET('NHAP - NVL'!$B$5,L67,0):'NHAP - NVL'!$B$3015,0)+L67)=16,"",MATCH($D$4,OFFSET('NHAP - NVL'!$B$5,L67,0):'NHAP - NVL'!$B$3015,0)+L67))</f>
        <v/>
      </c>
      <c r="N68" s="72" t="str">
        <f t="shared" ca="1" si="5"/>
        <v/>
      </c>
    </row>
    <row r="69" spans="1:29" hidden="1">
      <c r="A69" s="79"/>
      <c r="B69" s="737" t="s">
        <v>38</v>
      </c>
      <c r="C69" s="738"/>
      <c r="D69" s="77"/>
      <c r="E69" s="77"/>
      <c r="F69" s="77"/>
      <c r="G69" s="77"/>
      <c r="H69" s="77"/>
      <c r="I69" s="747"/>
      <c r="J69" s="748"/>
      <c r="K69" s="76"/>
      <c r="L69" s="72" t="str">
        <f ca="1">IF(L61="","",IF(TYPE(MATCH($D$4,OFFSET('NHAP - NVL'!$B$5,L61,0):'NHAP - NVL'!$B$3015,0)+L61)=16,"",MATCH($D$4,OFFSET('NHAP - NVL'!$B$5,L61,0):'NHAP - NVL'!$B$3015,0)+L61))</f>
        <v/>
      </c>
      <c r="N69" s="72" t="str">
        <f t="shared" si="5"/>
        <v>in</v>
      </c>
    </row>
    <row r="70" spans="1:29" ht="11.85" hidden="1" customHeight="1">
      <c r="A70" s="75"/>
      <c r="B70" s="75"/>
      <c r="C70" s="75"/>
      <c r="D70" s="75"/>
      <c r="E70" s="75"/>
      <c r="F70" s="75"/>
      <c r="G70" s="75"/>
      <c r="H70" s="75"/>
      <c r="I70" s="75"/>
      <c r="J70" s="75"/>
      <c r="K70" s="75"/>
    </row>
    <row r="71" spans="1:29" ht="16.899999999999999" hidden="1" customHeight="1">
      <c r="A71" s="339" t="s">
        <v>37</v>
      </c>
      <c r="B71" s="339"/>
      <c r="C71" s="339"/>
      <c r="D71" s="772"/>
      <c r="E71" s="772"/>
      <c r="F71" s="772"/>
      <c r="G71" s="772"/>
      <c r="H71" s="772"/>
      <c r="I71" s="772"/>
      <c r="J71" s="772"/>
      <c r="K71" s="772"/>
      <c r="S71" s="72" t="s">
        <v>600</v>
      </c>
    </row>
    <row r="72" spans="1:29" ht="17.649999999999999" hidden="1" customHeight="1">
      <c r="A72" s="773" t="s">
        <v>36</v>
      </c>
      <c r="B72" s="773"/>
      <c r="C72" s="339"/>
      <c r="D72" s="753"/>
      <c r="E72" s="753"/>
      <c r="F72" s="753"/>
      <c r="G72" s="753"/>
      <c r="H72" s="753"/>
      <c r="I72" s="753"/>
      <c r="J72" s="753"/>
      <c r="K72" s="753"/>
      <c r="S72" s="72" t="s">
        <v>894</v>
      </c>
      <c r="AB72" s="72" t="s">
        <v>895</v>
      </c>
    </row>
    <row r="73" spans="1:29" ht="17.649999999999999" hidden="1" customHeight="1">
      <c r="A73" s="768" t="s">
        <v>713</v>
      </c>
      <c r="B73" s="768"/>
      <c r="C73" s="768"/>
      <c r="D73" s="768"/>
      <c r="E73" s="768"/>
      <c r="F73" s="768"/>
      <c r="G73" s="341"/>
      <c r="H73" s="768" t="s">
        <v>714</v>
      </c>
      <c r="I73" s="768"/>
      <c r="J73" s="768"/>
      <c r="K73" s="768"/>
      <c r="S73" s="72" t="s">
        <v>896</v>
      </c>
    </row>
    <row r="74" spans="1:29" ht="29.25" hidden="1" customHeight="1">
      <c r="A74" s="771" t="s">
        <v>699</v>
      </c>
      <c r="B74" s="771"/>
      <c r="C74" s="771"/>
      <c r="D74" s="771"/>
      <c r="E74" s="771"/>
      <c r="F74" s="771"/>
      <c r="G74" s="342"/>
      <c r="H74" s="769" t="s">
        <v>35</v>
      </c>
      <c r="I74" s="769"/>
      <c r="J74" s="769"/>
      <c r="K74" s="769"/>
      <c r="S74" s="72" t="s">
        <v>697</v>
      </c>
      <c r="V74" s="72" t="s">
        <v>897</v>
      </c>
      <c r="X74" s="72" t="s">
        <v>696</v>
      </c>
    </row>
    <row r="75" spans="1:29" ht="16.899999999999999" hidden="1" customHeight="1">
      <c r="A75" s="73"/>
      <c r="B75" s="73"/>
      <c r="C75" s="73"/>
      <c r="D75" s="73"/>
      <c r="H75" s="770" t="s">
        <v>34</v>
      </c>
      <c r="I75" s="770"/>
      <c r="J75" s="770"/>
      <c r="K75" s="770"/>
      <c r="S75" s="72" t="s">
        <v>898</v>
      </c>
      <c r="V75" s="350">
        <v>0.05</v>
      </c>
      <c r="Y75" s="72" t="s">
        <v>899</v>
      </c>
      <c r="Z75" s="72">
        <v>3</v>
      </c>
      <c r="AB75" s="72" t="s">
        <v>900</v>
      </c>
      <c r="AC75" s="72">
        <v>3</v>
      </c>
    </row>
    <row r="76" spans="1:29" hidden="1">
      <c r="S76" s="72" t="s">
        <v>901</v>
      </c>
    </row>
    <row r="77" spans="1:29" hidden="1">
      <c r="S77" s="72" t="s">
        <v>902</v>
      </c>
      <c r="V77" s="351">
        <v>1250</v>
      </c>
      <c r="Y77" s="72" t="s">
        <v>903</v>
      </c>
      <c r="Z77" s="72">
        <v>3</v>
      </c>
      <c r="AB77" s="72" t="s">
        <v>904</v>
      </c>
      <c r="AC77" s="72">
        <v>15</v>
      </c>
    </row>
    <row r="78" spans="1:29" hidden="1">
      <c r="B78" s="72" t="s">
        <v>12</v>
      </c>
      <c r="S78" s="72" t="s">
        <v>905</v>
      </c>
      <c r="V78" s="72" t="s">
        <v>906</v>
      </c>
      <c r="Y78" s="72" t="s">
        <v>907</v>
      </c>
      <c r="Z78" s="72">
        <v>0</v>
      </c>
    </row>
    <row r="79" spans="1:29" hidden="1">
      <c r="S79" s="72" t="s">
        <v>908</v>
      </c>
      <c r="V79" s="72" t="s">
        <v>909</v>
      </c>
    </row>
    <row r="80" spans="1:29" hidden="1">
      <c r="A80" s="767" t="s">
        <v>746</v>
      </c>
      <c r="B80" s="767"/>
      <c r="C80" s="340"/>
      <c r="E80" s="72" t="s">
        <v>744</v>
      </c>
      <c r="H80" s="766" t="s">
        <v>715</v>
      </c>
      <c r="I80" s="766"/>
      <c r="J80" s="766"/>
      <c r="K80" s="766"/>
      <c r="S80" s="72" t="s">
        <v>910</v>
      </c>
    </row>
    <row r="81" spans="19:29" hidden="1">
      <c r="S81" s="72" t="s">
        <v>911</v>
      </c>
    </row>
    <row r="82" spans="19:29" hidden="1">
      <c r="S82" s="72" t="s">
        <v>912</v>
      </c>
    </row>
    <row r="83" spans="19:29" ht="63" hidden="1">
      <c r="S83" s="72" t="s">
        <v>13</v>
      </c>
      <c r="T83" s="352" t="s">
        <v>913</v>
      </c>
      <c r="U83" s="72" t="s">
        <v>914</v>
      </c>
      <c r="V83" s="72" t="s">
        <v>915</v>
      </c>
      <c r="W83" s="72" t="s">
        <v>916</v>
      </c>
      <c r="X83" s="72" t="s">
        <v>917</v>
      </c>
      <c r="Y83" s="72" t="s">
        <v>918</v>
      </c>
      <c r="Z83" s="72" t="s">
        <v>919</v>
      </c>
      <c r="AA83" s="72" t="s">
        <v>920</v>
      </c>
      <c r="AB83" s="72" t="s">
        <v>921</v>
      </c>
      <c r="AC83" s="72" t="s">
        <v>922</v>
      </c>
    </row>
    <row r="84" spans="19:29" hidden="1">
      <c r="S84" s="72">
        <v>1</v>
      </c>
      <c r="T84" s="351">
        <v>3900</v>
      </c>
      <c r="U84" s="72">
        <v>9</v>
      </c>
      <c r="V84" s="72">
        <v>45</v>
      </c>
      <c r="W84" s="351">
        <v>3846</v>
      </c>
      <c r="X84" s="353">
        <v>1.2E-2</v>
      </c>
      <c r="Y84" s="72">
        <v>46.2</v>
      </c>
      <c r="Z84" s="351">
        <v>3799.8</v>
      </c>
      <c r="AA84" s="72">
        <v>250523033</v>
      </c>
      <c r="AB84" s="72" t="s">
        <v>923</v>
      </c>
      <c r="AC84" s="354">
        <v>45071</v>
      </c>
    </row>
    <row r="85" spans="19:29" hidden="1">
      <c r="S85" s="72" t="s">
        <v>38</v>
      </c>
      <c r="T85" s="351">
        <v>3900</v>
      </c>
      <c r="U85" s="72">
        <v>9</v>
      </c>
      <c r="V85" s="72">
        <v>45</v>
      </c>
      <c r="W85" s="351">
        <v>3846</v>
      </c>
      <c r="X85" s="72">
        <v>0</v>
      </c>
      <c r="Y85" s="72">
        <v>46.2</v>
      </c>
      <c r="Z85" s="351">
        <v>3799.8</v>
      </c>
    </row>
    <row r="86" spans="19:29" hidden="1">
      <c r="S86" s="72" t="s">
        <v>924</v>
      </c>
      <c r="Z86" s="351">
        <v>3799.8</v>
      </c>
    </row>
    <row r="87" spans="19:29" hidden="1">
      <c r="S87" s="72" t="s">
        <v>925</v>
      </c>
      <c r="Z87" s="351">
        <v>3609.9</v>
      </c>
    </row>
    <row r="88" spans="19:29" hidden="1">
      <c r="S88" s="72" t="s">
        <v>926</v>
      </c>
    </row>
    <row r="89" spans="19:29" hidden="1">
      <c r="Z89" s="72" t="s">
        <v>927</v>
      </c>
    </row>
    <row r="90" spans="19:29" hidden="1">
      <c r="T90" s="72" t="s">
        <v>928</v>
      </c>
      <c r="AB90" s="72" t="s">
        <v>929</v>
      </c>
    </row>
    <row r="91" spans="19:29" hidden="1"/>
    <row r="92" spans="19:29" hidden="1">
      <c r="T92" s="72" t="s">
        <v>930</v>
      </c>
      <c r="AB92" s="72" t="s">
        <v>931</v>
      </c>
    </row>
  </sheetData>
  <autoFilter ref="L53:N69">
    <filterColumn colId="2">
      <customFilters>
        <customFilter operator="notEqual" val=" "/>
      </customFilters>
    </filterColumn>
  </autoFilter>
  <mergeCells count="118">
    <mergeCell ref="A5:B5"/>
    <mergeCell ref="D5:F5"/>
    <mergeCell ref="K5:L5"/>
    <mergeCell ref="A6:B6"/>
    <mergeCell ref="H6:I6"/>
    <mergeCell ref="K6:L6"/>
    <mergeCell ref="A1:F1"/>
    <mergeCell ref="K1:L1"/>
    <mergeCell ref="A2:F2"/>
    <mergeCell ref="A3:K3"/>
    <mergeCell ref="D4:E4"/>
    <mergeCell ref="F4:G4"/>
    <mergeCell ref="H10:I10"/>
    <mergeCell ref="K10:L10"/>
    <mergeCell ref="A11:B11"/>
    <mergeCell ref="D11:K11"/>
    <mergeCell ref="A12:B12"/>
    <mergeCell ref="D12:K12"/>
    <mergeCell ref="A7:B7"/>
    <mergeCell ref="H7:I7"/>
    <mergeCell ref="K7:L7"/>
    <mergeCell ref="A8:B8"/>
    <mergeCell ref="K8:L8"/>
    <mergeCell ref="A9:B9"/>
    <mergeCell ref="H9:I9"/>
    <mergeCell ref="K9:L9"/>
    <mergeCell ref="C18:D18"/>
    <mergeCell ref="I18:J18"/>
    <mergeCell ref="C19:D19"/>
    <mergeCell ref="I19:J19"/>
    <mergeCell ref="C20:D20"/>
    <mergeCell ref="I20:J20"/>
    <mergeCell ref="A13:B13"/>
    <mergeCell ref="A14:B14"/>
    <mergeCell ref="D14:K14"/>
    <mergeCell ref="C16:D16"/>
    <mergeCell ref="I16:J16"/>
    <mergeCell ref="C17:D17"/>
    <mergeCell ref="I17:J17"/>
    <mergeCell ref="C24:D24"/>
    <mergeCell ref="I24:J24"/>
    <mergeCell ref="C25:D25"/>
    <mergeCell ref="I25:J25"/>
    <mergeCell ref="C26:D26"/>
    <mergeCell ref="I26:J26"/>
    <mergeCell ref="C21:D21"/>
    <mergeCell ref="I21:J21"/>
    <mergeCell ref="C22:D22"/>
    <mergeCell ref="I22:J22"/>
    <mergeCell ref="C23:D23"/>
    <mergeCell ref="I23:J23"/>
    <mergeCell ref="I31:L31"/>
    <mergeCell ref="A32:B32"/>
    <mergeCell ref="I32:L32"/>
    <mergeCell ref="C46:D46"/>
    <mergeCell ref="C47:D47"/>
    <mergeCell ref="A48:B48"/>
    <mergeCell ref="C27:D27"/>
    <mergeCell ref="I27:J27"/>
    <mergeCell ref="A28:H28"/>
    <mergeCell ref="I28:J28"/>
    <mergeCell ref="A29:H29"/>
    <mergeCell ref="I29:J29"/>
    <mergeCell ref="P51:P52"/>
    <mergeCell ref="B53:C53"/>
    <mergeCell ref="I53:J53"/>
    <mergeCell ref="B54:C54"/>
    <mergeCell ref="I54:J54"/>
    <mergeCell ref="B55:C55"/>
    <mergeCell ref="I55:J55"/>
    <mergeCell ref="A49:K49"/>
    <mergeCell ref="D50:E50"/>
    <mergeCell ref="I50:K50"/>
    <mergeCell ref="A51:A52"/>
    <mergeCell ref="B51:C52"/>
    <mergeCell ref="D51:D52"/>
    <mergeCell ref="E51:E52"/>
    <mergeCell ref="F51:H51"/>
    <mergeCell ref="I51:J52"/>
    <mergeCell ref="K51:K52"/>
    <mergeCell ref="B59:C59"/>
    <mergeCell ref="I59:J59"/>
    <mergeCell ref="B60:C60"/>
    <mergeCell ref="I60:J60"/>
    <mergeCell ref="B61:C61"/>
    <mergeCell ref="I61:J61"/>
    <mergeCell ref="B56:C56"/>
    <mergeCell ref="I56:J56"/>
    <mergeCell ref="B57:C57"/>
    <mergeCell ref="I57:J57"/>
    <mergeCell ref="B58:C58"/>
    <mergeCell ref="I58:J58"/>
    <mergeCell ref="B65:C65"/>
    <mergeCell ref="I65:J65"/>
    <mergeCell ref="B66:C66"/>
    <mergeCell ref="I66:J66"/>
    <mergeCell ref="B67:C67"/>
    <mergeCell ref="I67:J67"/>
    <mergeCell ref="B62:C62"/>
    <mergeCell ref="I62:J62"/>
    <mergeCell ref="B63:C63"/>
    <mergeCell ref="I63:J63"/>
    <mergeCell ref="B64:C64"/>
    <mergeCell ref="I64:J64"/>
    <mergeCell ref="A73:F73"/>
    <mergeCell ref="H73:K73"/>
    <mergeCell ref="A74:F74"/>
    <mergeCell ref="H74:K74"/>
    <mergeCell ref="H75:K75"/>
    <mergeCell ref="A80:B80"/>
    <mergeCell ref="H80:K80"/>
    <mergeCell ref="B68:C68"/>
    <mergeCell ref="I68:J68"/>
    <mergeCell ref="B69:C69"/>
    <mergeCell ref="I69:J69"/>
    <mergeCell ref="D71:K71"/>
    <mergeCell ref="A72:B72"/>
    <mergeCell ref="D72:K72"/>
  </mergeCells>
  <pageMargins left="0.52" right="0.2" top="0.57999999999999996" bottom="0.196850393700787" header="0" footer="0"/>
  <pageSetup paperSize="9" scale="71" fitToHeight="0" orientation="portrait" r:id="rId1"/>
  <headerFooter alignWithMargins="0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rgb="FFC00000"/>
  </sheetPr>
  <dimension ref="A1:R51"/>
  <sheetViews>
    <sheetView zoomScale="80" zoomScaleNormal="80" workbookViewId="0">
      <pane ySplit="9" topLeftCell="A10" activePane="bottomLeft" state="frozen"/>
      <selection activeCell="P9" sqref="P9"/>
      <selection pane="bottomLeft" activeCell="P9" sqref="P9"/>
    </sheetView>
  </sheetViews>
  <sheetFormatPr defaultColWidth="10.6640625" defaultRowHeight="15"/>
  <cols>
    <col min="1" max="1" width="5.5" style="168" customWidth="1"/>
    <col min="2" max="2" width="16" style="168" customWidth="1"/>
    <col min="3" max="3" width="21.33203125" style="168" customWidth="1"/>
    <col min="4" max="11" width="15" style="169" customWidth="1"/>
    <col min="12" max="14" width="15" style="168" customWidth="1"/>
    <col min="15" max="15" width="10.6640625" style="304"/>
    <col min="16" max="16" width="50.6640625" style="168" customWidth="1"/>
    <col min="17" max="17" width="36.1640625" style="168" customWidth="1"/>
    <col min="18" max="18" width="24.83203125" style="168" customWidth="1"/>
    <col min="19" max="16384" width="10.6640625" style="168"/>
  </cols>
  <sheetData>
    <row r="1" spans="1:18" ht="18" customHeight="1">
      <c r="A1" s="210" t="str">
        <f>'[6]FRIT FO102 - FT1 - FHUE'!A1</f>
        <v>CÔNG TY CỐ PHẦN VLXD VI DO NA</v>
      </c>
      <c r="B1" s="210"/>
      <c r="C1" s="210"/>
      <c r="D1" s="210"/>
      <c r="E1" s="210"/>
      <c r="F1" s="210"/>
    </row>
    <row r="2" spans="1:18" ht="18" customHeight="1">
      <c r="A2" s="210" t="str">
        <f>'[6]FRIT FO102 - FT1 - FHUE'!A2</f>
        <v>PHÒNG KẾ HOẠCH - VẬT TƯ</v>
      </c>
      <c r="B2" s="210"/>
      <c r="C2" s="210"/>
      <c r="D2" s="209"/>
      <c r="E2" s="209"/>
      <c r="F2" s="209"/>
      <c r="L2" s="169"/>
      <c r="M2" s="208" t="str">
        <f>'[6]FRIT FO102 - FT1 - FHUE'!M2</f>
        <v>BM. 03. 13</v>
      </c>
    </row>
    <row r="3" spans="1:18" ht="33" customHeight="1">
      <c r="A3" s="861" t="s">
        <v>698</v>
      </c>
      <c r="B3" s="861"/>
      <c r="C3" s="861"/>
      <c r="D3" s="861"/>
      <c r="E3" s="861"/>
      <c r="F3" s="861"/>
      <c r="G3" s="861"/>
      <c r="H3" s="861"/>
      <c r="I3" s="861"/>
      <c r="J3" s="861"/>
      <c r="K3" s="861"/>
      <c r="L3" s="861"/>
      <c r="M3" s="861"/>
      <c r="N3" s="861"/>
    </row>
    <row r="4" spans="1:18" ht="18.75" customHeight="1">
      <c r="B4" s="207"/>
      <c r="C4" s="207"/>
      <c r="D4" s="206" t="s">
        <v>697</v>
      </c>
      <c r="E4" s="205" t="e">
        <f>+VLOOKUP($L$4,'TONG HOP'!$C$8:$N$799,2,0)</f>
        <v>#N/A</v>
      </c>
      <c r="I4" s="169" t="s">
        <v>696</v>
      </c>
      <c r="J4" s="205" t="e">
        <f>+VLOOKUP($L$4,'TONG HOP'!$C$8:$N$799,3,0)</f>
        <v>#N/A</v>
      </c>
      <c r="K4" s="205" t="s">
        <v>695</v>
      </c>
      <c r="L4" s="862" t="s">
        <v>74</v>
      </c>
      <c r="M4" s="862"/>
      <c r="N4" s="862"/>
    </row>
    <row r="5" spans="1:18" ht="18.75" customHeight="1">
      <c r="B5" s="168" t="str">
        <f>'[6]FRIT FO102 - FT1 - FHUE'!B5</f>
        <v xml:space="preserve">Từ ngày:  </v>
      </c>
      <c r="C5" s="168">
        <f>'[6]FRIT FO102 - FT1 - FHUE'!C5</f>
        <v>1</v>
      </c>
      <c r="D5" s="168" t="str">
        <f>'[6]FRIT FO102 - FT1 - FHUE'!D5</f>
        <v>đến ngày</v>
      </c>
      <c r="E5" s="168">
        <v>30</v>
      </c>
      <c r="F5" s="168" t="str">
        <f>'[6]FRIT FO102 - FT1 - FHUE'!F5</f>
        <v>tháng</v>
      </c>
      <c r="G5" s="168">
        <v>4</v>
      </c>
      <c r="H5" s="168" t="str">
        <f>'[6]FRIT FO102 - FT1 - FHUE'!H5</f>
        <v xml:space="preserve">năm </v>
      </c>
      <c r="I5" s="168">
        <f>'[6]FRIT FO102 - FT1 - FHUE'!I5</f>
        <v>2023</v>
      </c>
      <c r="J5" s="168"/>
      <c r="K5" s="168"/>
    </row>
    <row r="6" spans="1:18" ht="18" customHeight="1">
      <c r="F6" s="204"/>
      <c r="G6" s="204"/>
      <c r="H6" s="204"/>
      <c r="I6" s="204"/>
      <c r="L6" s="204" t="s">
        <v>694</v>
      </c>
      <c r="M6"/>
    </row>
    <row r="7" spans="1:18" s="195" customFormat="1" ht="40.5" customHeight="1">
      <c r="A7" s="203" t="s">
        <v>13</v>
      </c>
      <c r="B7" s="202" t="s">
        <v>693</v>
      </c>
      <c r="C7" s="202" t="s">
        <v>692</v>
      </c>
      <c r="D7" s="863" t="s">
        <v>691</v>
      </c>
      <c r="E7" s="864"/>
      <c r="F7" s="863" t="s">
        <v>690</v>
      </c>
      <c r="G7" s="864"/>
      <c r="H7" s="863" t="s">
        <v>689</v>
      </c>
      <c r="I7" s="864"/>
      <c r="J7" s="863" t="s">
        <v>688</v>
      </c>
      <c r="K7" s="864"/>
      <c r="L7" s="863" t="s">
        <v>687</v>
      </c>
      <c r="M7" s="864"/>
      <c r="N7" s="202" t="s">
        <v>686</v>
      </c>
      <c r="O7" s="856" t="s">
        <v>748</v>
      </c>
    </row>
    <row r="8" spans="1:18" s="195" customFormat="1" ht="27.75" customHeight="1">
      <c r="A8" s="201"/>
      <c r="B8" s="198"/>
      <c r="C8" s="198"/>
      <c r="D8" s="200" t="s">
        <v>679</v>
      </c>
      <c r="E8" s="199" t="s">
        <v>685</v>
      </c>
      <c r="F8" s="200" t="s">
        <v>679</v>
      </c>
      <c r="G8" s="199" t="s">
        <v>680</v>
      </c>
      <c r="H8" s="200" t="s">
        <v>679</v>
      </c>
      <c r="I8" s="199" t="s">
        <v>680</v>
      </c>
      <c r="J8" s="200" t="s">
        <v>679</v>
      </c>
      <c r="K8" s="199" t="s">
        <v>680</v>
      </c>
      <c r="L8" s="200" t="s">
        <v>679</v>
      </c>
      <c r="M8" s="199" t="s">
        <v>680</v>
      </c>
      <c r="N8" s="198"/>
      <c r="O8" s="857"/>
    </row>
    <row r="9" spans="1:18" s="195" customFormat="1" ht="25.5" customHeight="1">
      <c r="A9" s="858" t="s">
        <v>684</v>
      </c>
      <c r="B9" s="859"/>
      <c r="C9" s="860"/>
      <c r="D9" s="178" t="e">
        <f>J9</f>
        <v>#N/A</v>
      </c>
      <c r="E9" s="177" t="e">
        <f>K9</f>
        <v>#N/A</v>
      </c>
      <c r="F9" s="197">
        <f>F41</f>
        <v>0</v>
      </c>
      <c r="G9" s="177">
        <f>G41</f>
        <v>0</v>
      </c>
      <c r="H9" s="197"/>
      <c r="I9" s="177"/>
      <c r="J9" s="196" t="e">
        <f>+VLOOKUP($L$4,'TONG HOP'!$C$8:$N$799,8,0)</f>
        <v>#N/A</v>
      </c>
      <c r="K9" s="196" t="e">
        <f>+VLOOKUP($L$4,'TONG HOP'!$C$8:$N$799,9,0)</f>
        <v>#N/A</v>
      </c>
      <c r="L9" s="232"/>
      <c r="M9" s="234"/>
      <c r="N9" s="183" t="e">
        <f>1-J9/K9</f>
        <v>#N/A</v>
      </c>
      <c r="O9" s="305"/>
    </row>
    <row r="10" spans="1:18" ht="16.5" customHeight="1">
      <c r="A10" s="193">
        <v>1</v>
      </c>
      <c r="B10" s="194">
        <v>45017</v>
      </c>
      <c r="C10" s="191" t="s">
        <v>683</v>
      </c>
      <c r="D10" s="190">
        <f>+SUMIFS('NHAP - NVL'!$J$5:$J$1007,'NHAP - NVL'!$G$5:$G$1007,'DT1'!$L$4,'NHAP - NVL'!$D$5:$D$1007,'DT1'!B10)</f>
        <v>0</v>
      </c>
      <c r="E10" s="218">
        <f>+SUMIFS('NHAP - NVL'!$K$5:$K$1007,'NHAP - NVL'!$G$5:$G$1007,'DT1'!$L$4,'NHAP - NVL'!$D$5:$D$1007,'DT1'!B10)</f>
        <v>0</v>
      </c>
      <c r="F10" s="189">
        <f>+SUMIFS('XUAT - NVL'!$K$5:$K$840,'XUAT - NVL'!$G$5:$G$840,'DT1'!$L$4,'XUAT - NVL'!$D$5:$D$840,'DT1'!B10)</f>
        <v>0</v>
      </c>
      <c r="G10" s="231">
        <f>+SUMIFS('XUAT - NVL'!$L$5:$L$840,'XUAT - NVL'!$G$5:$G$840,'DT1'!$L$4,'XUAT - NVL'!$D$5:$D$840,'DT1'!B10)</f>
        <v>0</v>
      </c>
      <c r="H10" s="188" t="e">
        <f>AVERAGEIF($F$10:$F$40,"&lt;&gt;0")</f>
        <v>#DIV/0!</v>
      </c>
      <c r="I10" s="187" t="e">
        <f>AVERAGEIF($G$10:$G$40,"&lt;&gt;0")</f>
        <v>#DIV/0!</v>
      </c>
      <c r="J10" s="186" t="e">
        <f>J9+D10-F10</f>
        <v>#N/A</v>
      </c>
      <c r="K10" s="185" t="e">
        <f>K9+E10-G10</f>
        <v>#N/A</v>
      </c>
      <c r="L10" s="188" t="e">
        <f t="shared" ref="L10:M40" si="0">J10/H10</f>
        <v>#N/A</v>
      </c>
      <c r="M10" s="184" t="e">
        <f t="shared" si="0"/>
        <v>#N/A</v>
      </c>
      <c r="N10" s="183"/>
      <c r="O10" s="306"/>
      <c r="P10" s="302" t="s">
        <v>666</v>
      </c>
      <c r="Q10" s="52" t="s">
        <v>75</v>
      </c>
      <c r="R10" s="52" t="s">
        <v>74</v>
      </c>
    </row>
    <row r="11" spans="1:18" ht="16.5" customHeight="1">
      <c r="A11" s="193">
        <v>2</v>
      </c>
      <c r="B11" s="194">
        <v>45018</v>
      </c>
      <c r="C11" s="191" t="s">
        <v>683</v>
      </c>
      <c r="D11" s="190">
        <f>+SUMIFS('NHAP - NVL'!$J$5:$J$1007,'NHAP - NVL'!$G$5:$G$1007,'DT1'!$L$4,'NHAP - NVL'!$D$5:$D$1007,'DT1'!B11)</f>
        <v>0</v>
      </c>
      <c r="E11" s="218">
        <f>+SUMIFS('NHAP - NVL'!$K$5:$K$1007,'NHAP - NVL'!$G$5:$G$1007,'DT1'!$L$4,'NHAP - NVL'!$D$5:$D$1007,'DT1'!B11)</f>
        <v>0</v>
      </c>
      <c r="F11" s="189">
        <f>+SUMIFS('XUAT - NVL'!$K$5:$K$840,'XUAT - NVL'!$G$5:$G$840,'DT1'!$L$4,'XUAT - NVL'!$D$5:$D$840,'DT1'!B11)</f>
        <v>0</v>
      </c>
      <c r="G11" s="231">
        <f>+SUMIFS('XUAT - NVL'!$L$5:$L$840,'XUAT - NVL'!$G$5:$G$840,'DT1'!$L$4,'XUAT - NVL'!$D$5:$D$840,'DT1'!B11)</f>
        <v>0</v>
      </c>
      <c r="H11" s="188" t="e">
        <f t="shared" ref="H11:H40" si="1">AVERAGEIF($F$10:$F$40,"&lt;&gt;0")</f>
        <v>#DIV/0!</v>
      </c>
      <c r="I11" s="187" t="e">
        <f t="shared" ref="I11:I40" si="2">AVERAGEIF($G$10:$G$40,"&lt;&gt;0")</f>
        <v>#DIV/0!</v>
      </c>
      <c r="J11" s="186" t="e">
        <f t="shared" ref="J11:K26" si="3">J10+D11-F11</f>
        <v>#N/A</v>
      </c>
      <c r="K11" s="185" t="e">
        <f t="shared" si="3"/>
        <v>#N/A</v>
      </c>
      <c r="L11" s="188" t="e">
        <f t="shared" si="0"/>
        <v>#N/A</v>
      </c>
      <c r="M11" s="184" t="e">
        <f t="shared" si="0"/>
        <v>#N/A</v>
      </c>
      <c r="N11" s="183"/>
      <c r="O11" s="306"/>
      <c r="P11" s="302" t="s">
        <v>719</v>
      </c>
      <c r="Q11" s="52" t="s">
        <v>91</v>
      </c>
      <c r="R11" s="52" t="s">
        <v>90</v>
      </c>
    </row>
    <row r="12" spans="1:18" ht="16.5" customHeight="1">
      <c r="A12" s="193">
        <v>3</v>
      </c>
      <c r="B12" s="194">
        <v>45019</v>
      </c>
      <c r="C12" s="191" t="s">
        <v>683</v>
      </c>
      <c r="D12" s="190">
        <f>+SUMIFS('NHAP - NVL'!$J$5:$J$1007,'NHAP - NVL'!$G$5:$G$1007,'DT1'!$L$4,'NHAP - NVL'!$D$5:$D$1007,'DT1'!B12)</f>
        <v>0</v>
      </c>
      <c r="E12" s="218">
        <f>+SUMIFS('NHAP - NVL'!$K$5:$K$1007,'NHAP - NVL'!$G$5:$G$1007,'DT1'!$L$4,'NHAP - NVL'!$D$5:$D$1007,'DT1'!B12)</f>
        <v>0</v>
      </c>
      <c r="F12" s="189">
        <f>+SUMIFS('XUAT - NVL'!$K$5:$K$840,'XUAT - NVL'!$G$5:$G$840,'DT1'!$L$4,'XUAT - NVL'!$D$5:$D$840,'DT1'!B12)</f>
        <v>0</v>
      </c>
      <c r="G12" s="231">
        <f>+SUMIFS('XUAT - NVL'!$L$5:$L$840,'XUAT - NVL'!$G$5:$G$840,'DT1'!$L$4,'XUAT - NVL'!$D$5:$D$840,'DT1'!B12)</f>
        <v>0</v>
      </c>
      <c r="H12" s="188" t="e">
        <f t="shared" si="1"/>
        <v>#DIV/0!</v>
      </c>
      <c r="I12" s="187" t="e">
        <f t="shared" si="2"/>
        <v>#DIV/0!</v>
      </c>
      <c r="J12" s="186" t="e">
        <f t="shared" si="3"/>
        <v>#N/A</v>
      </c>
      <c r="K12" s="185" t="e">
        <f t="shared" si="3"/>
        <v>#N/A</v>
      </c>
      <c r="L12" s="188" t="e">
        <f t="shared" si="0"/>
        <v>#N/A</v>
      </c>
      <c r="M12" s="184" t="e">
        <f t="shared" si="0"/>
        <v>#N/A</v>
      </c>
      <c r="N12" s="183"/>
      <c r="O12" s="306"/>
      <c r="P12" s="302" t="s">
        <v>720</v>
      </c>
      <c r="Q12" s="52" t="s">
        <v>93</v>
      </c>
      <c r="R12" s="52" t="s">
        <v>92</v>
      </c>
    </row>
    <row r="13" spans="1:18" ht="16.5" customHeight="1">
      <c r="A13" s="193">
        <v>4</v>
      </c>
      <c r="B13" s="194">
        <v>45020</v>
      </c>
      <c r="C13" s="191" t="s">
        <v>683</v>
      </c>
      <c r="D13" s="190">
        <f>+SUMIFS('NHAP - NVL'!$J$5:$J$1007,'NHAP - NVL'!$G$5:$G$1007,'DT1'!$L$4,'NHAP - NVL'!$D$5:$D$1007,'DT1'!B13)</f>
        <v>0</v>
      </c>
      <c r="E13" s="218">
        <f>+SUMIFS('NHAP - NVL'!$K$5:$K$1007,'NHAP - NVL'!$G$5:$G$1007,'DT1'!$L$4,'NHAP - NVL'!$D$5:$D$1007,'DT1'!B13)</f>
        <v>0</v>
      </c>
      <c r="F13" s="189">
        <f>+SUMIFS('XUAT - NVL'!$K$5:$K$840,'XUAT - NVL'!$G$5:$G$840,'DT1'!$L$4,'XUAT - NVL'!$D$5:$D$840,'DT1'!B13)</f>
        <v>0</v>
      </c>
      <c r="G13" s="231">
        <f>+SUMIFS('XUAT - NVL'!$L$5:$L$840,'XUAT - NVL'!$G$5:$G$840,'DT1'!$L$4,'XUAT - NVL'!$D$5:$D$840,'DT1'!B13)</f>
        <v>0</v>
      </c>
      <c r="H13" s="188" t="e">
        <f t="shared" si="1"/>
        <v>#DIV/0!</v>
      </c>
      <c r="I13" s="187" t="e">
        <f t="shared" si="2"/>
        <v>#DIV/0!</v>
      </c>
      <c r="J13" s="186" t="e">
        <f t="shared" si="3"/>
        <v>#N/A</v>
      </c>
      <c r="K13" s="185" t="e">
        <f t="shared" si="3"/>
        <v>#N/A</v>
      </c>
      <c r="L13" s="188" t="e">
        <f t="shared" si="0"/>
        <v>#N/A</v>
      </c>
      <c r="M13" s="184" t="e">
        <f t="shared" si="0"/>
        <v>#N/A</v>
      </c>
      <c r="N13" s="183"/>
      <c r="O13" s="306"/>
      <c r="P13" s="302" t="s">
        <v>95</v>
      </c>
      <c r="Q13" s="52" t="s">
        <v>96</v>
      </c>
      <c r="R13" s="52" t="s">
        <v>94</v>
      </c>
    </row>
    <row r="14" spans="1:18" ht="16.5" customHeight="1">
      <c r="A14" s="193">
        <v>5</v>
      </c>
      <c r="B14" s="194">
        <v>45021</v>
      </c>
      <c r="C14" s="191" t="s">
        <v>683</v>
      </c>
      <c r="D14" s="190">
        <f>+SUMIFS('NHAP - NVL'!$J$5:$J$1007,'NHAP - NVL'!$G$5:$G$1007,'DT1'!$L$4,'NHAP - NVL'!$D$5:$D$1007,'DT1'!B14)</f>
        <v>0</v>
      </c>
      <c r="E14" s="218">
        <f>+SUMIFS('NHAP - NVL'!$K$5:$K$1007,'NHAP - NVL'!$G$5:$G$1007,'DT1'!$L$4,'NHAP - NVL'!$D$5:$D$1007,'DT1'!B14)</f>
        <v>0</v>
      </c>
      <c r="F14" s="189">
        <f>+SUMIFS('XUAT - NVL'!$K$5:$K$840,'XUAT - NVL'!$G$5:$G$840,'DT1'!$L$4,'XUAT - NVL'!$D$5:$D$840,'DT1'!B14)</f>
        <v>0</v>
      </c>
      <c r="G14" s="231">
        <f>+SUMIFS('XUAT - NVL'!$L$5:$L$840,'XUAT - NVL'!$G$5:$G$840,'DT1'!$L$4,'XUAT - NVL'!$D$5:$D$840,'DT1'!B14)</f>
        <v>0</v>
      </c>
      <c r="H14" s="188" t="e">
        <f t="shared" si="1"/>
        <v>#DIV/0!</v>
      </c>
      <c r="I14" s="187" t="e">
        <f t="shared" si="2"/>
        <v>#DIV/0!</v>
      </c>
      <c r="J14" s="186" t="e">
        <f t="shared" si="3"/>
        <v>#N/A</v>
      </c>
      <c r="K14" s="185" t="e">
        <f t="shared" si="3"/>
        <v>#N/A</v>
      </c>
      <c r="L14" s="233" t="e">
        <f t="shared" si="0"/>
        <v>#N/A</v>
      </c>
      <c r="M14" s="184" t="e">
        <f t="shared" si="0"/>
        <v>#N/A</v>
      </c>
      <c r="N14" s="183"/>
      <c r="O14" s="306"/>
      <c r="P14" s="302" t="s">
        <v>721</v>
      </c>
      <c r="Q14" s="52" t="s">
        <v>84</v>
      </c>
      <c r="R14" s="52" t="s">
        <v>83</v>
      </c>
    </row>
    <row r="15" spans="1:18" ht="16.5" customHeight="1">
      <c r="A15" s="193">
        <v>6</v>
      </c>
      <c r="B15" s="194">
        <v>45022</v>
      </c>
      <c r="C15" s="191" t="s">
        <v>683</v>
      </c>
      <c r="D15" s="190">
        <f>+SUMIFS('NHAP - NVL'!$J$5:$J$1007,'NHAP - NVL'!$G$5:$G$1007,'DT1'!$L$4,'NHAP - NVL'!$D$5:$D$1007,'DT1'!B15)</f>
        <v>0</v>
      </c>
      <c r="E15" s="218">
        <f>+SUMIFS('NHAP - NVL'!$K$5:$K$1007,'NHAP - NVL'!$G$5:$G$1007,'DT1'!$L$4,'NHAP - NVL'!$D$5:$D$1007,'DT1'!B15)</f>
        <v>0</v>
      </c>
      <c r="F15" s="189">
        <f>+SUMIFS('XUAT - NVL'!$K$5:$K$840,'XUAT - NVL'!$G$5:$G$840,'DT1'!$L$4,'XUAT - NVL'!$D$5:$D$840,'DT1'!B15)</f>
        <v>0</v>
      </c>
      <c r="G15" s="231">
        <f>+SUMIFS('XUAT - NVL'!$L$5:$L$840,'XUAT - NVL'!$G$5:$G$840,'DT1'!$L$4,'XUAT - NVL'!$D$5:$D$840,'DT1'!B15)</f>
        <v>0</v>
      </c>
      <c r="H15" s="188" t="e">
        <f t="shared" si="1"/>
        <v>#DIV/0!</v>
      </c>
      <c r="I15" s="187" t="e">
        <f t="shared" si="2"/>
        <v>#DIV/0!</v>
      </c>
      <c r="J15" s="186" t="e">
        <f t="shared" si="3"/>
        <v>#N/A</v>
      </c>
      <c r="K15" s="185" t="e">
        <f t="shared" si="3"/>
        <v>#N/A</v>
      </c>
      <c r="L15" s="233" t="e">
        <f t="shared" si="0"/>
        <v>#N/A</v>
      </c>
      <c r="M15" s="184" t="e">
        <f t="shared" si="0"/>
        <v>#N/A</v>
      </c>
      <c r="N15" s="183"/>
      <c r="O15" s="306"/>
      <c r="P15" s="302" t="s">
        <v>722</v>
      </c>
      <c r="Q15" s="52" t="s">
        <v>86</v>
      </c>
      <c r="R15" s="52" t="s">
        <v>85</v>
      </c>
    </row>
    <row r="16" spans="1:18" ht="16.5" customHeight="1">
      <c r="A16" s="193">
        <v>7</v>
      </c>
      <c r="B16" s="194">
        <v>45023</v>
      </c>
      <c r="C16" s="191" t="s">
        <v>683</v>
      </c>
      <c r="D16" s="190">
        <f>+SUMIFS('NHAP - NVL'!$J$5:$J$1007,'NHAP - NVL'!$G$5:$G$1007,'DT1'!$L$4,'NHAP - NVL'!$D$5:$D$1007,'DT1'!B16)</f>
        <v>0</v>
      </c>
      <c r="E16" s="218">
        <f>+SUMIFS('NHAP - NVL'!$K$5:$K$1007,'NHAP - NVL'!$G$5:$G$1007,'DT1'!$L$4,'NHAP - NVL'!$D$5:$D$1007,'DT1'!B16)</f>
        <v>0</v>
      </c>
      <c r="F16" s="189">
        <f>+SUMIFS('XUAT - NVL'!$K$5:$K$840,'XUAT - NVL'!$G$5:$G$840,'DT1'!$L$4,'XUAT - NVL'!$D$5:$D$840,'DT1'!B16)</f>
        <v>0</v>
      </c>
      <c r="G16" s="231">
        <f>+SUMIFS('XUAT - NVL'!$L$5:$L$840,'XUAT - NVL'!$G$5:$G$840,'DT1'!$L$4,'XUAT - NVL'!$D$5:$D$840,'DT1'!B16)</f>
        <v>0</v>
      </c>
      <c r="H16" s="188" t="e">
        <f t="shared" si="1"/>
        <v>#DIV/0!</v>
      </c>
      <c r="I16" s="187" t="e">
        <f t="shared" si="2"/>
        <v>#DIV/0!</v>
      </c>
      <c r="J16" s="186" t="e">
        <f t="shared" si="3"/>
        <v>#N/A</v>
      </c>
      <c r="K16" s="185" t="e">
        <f t="shared" si="3"/>
        <v>#N/A</v>
      </c>
      <c r="L16" s="233" t="e">
        <f t="shared" si="0"/>
        <v>#N/A</v>
      </c>
      <c r="M16" s="184" t="e">
        <f t="shared" si="0"/>
        <v>#N/A</v>
      </c>
      <c r="N16" s="183"/>
      <c r="O16" s="306"/>
      <c r="P16" s="302" t="s">
        <v>723</v>
      </c>
      <c r="Q16" s="52" t="s">
        <v>82</v>
      </c>
      <c r="R16" s="52" t="s">
        <v>81</v>
      </c>
    </row>
    <row r="17" spans="1:18" ht="16.5" customHeight="1">
      <c r="A17" s="193">
        <v>8</v>
      </c>
      <c r="B17" s="194">
        <v>45024</v>
      </c>
      <c r="C17" s="191" t="s">
        <v>683</v>
      </c>
      <c r="D17" s="190">
        <f>+SUMIFS('NHAP - NVL'!$J$5:$J$1007,'NHAP - NVL'!$G$5:$G$1007,'DT1'!$L$4,'NHAP - NVL'!$D$5:$D$1007,'DT1'!B17)</f>
        <v>0</v>
      </c>
      <c r="E17" s="218">
        <f>+SUMIFS('NHAP - NVL'!$K$5:$K$1007,'NHAP - NVL'!$G$5:$G$1007,'DT1'!$L$4,'NHAP - NVL'!$D$5:$D$1007,'DT1'!B17)</f>
        <v>0</v>
      </c>
      <c r="F17" s="189">
        <f>+SUMIFS('XUAT - NVL'!$K$5:$K$840,'XUAT - NVL'!$G$5:$G$840,'DT1'!$L$4,'XUAT - NVL'!$D$5:$D$840,'DT1'!B17)</f>
        <v>0</v>
      </c>
      <c r="G17" s="231">
        <f>+SUMIFS('XUAT - NVL'!$L$5:$L$840,'XUAT - NVL'!$G$5:$G$840,'DT1'!$L$4,'XUAT - NVL'!$D$5:$D$840,'DT1'!B17)</f>
        <v>0</v>
      </c>
      <c r="H17" s="188" t="e">
        <f t="shared" si="1"/>
        <v>#DIV/0!</v>
      </c>
      <c r="I17" s="187" t="e">
        <f t="shared" si="2"/>
        <v>#DIV/0!</v>
      </c>
      <c r="J17" s="186" t="e">
        <f t="shared" si="3"/>
        <v>#N/A</v>
      </c>
      <c r="K17" s="185" t="e">
        <f t="shared" si="3"/>
        <v>#N/A</v>
      </c>
      <c r="L17" s="233" t="e">
        <f t="shared" si="0"/>
        <v>#N/A</v>
      </c>
      <c r="M17" s="184" t="e">
        <f t="shared" si="0"/>
        <v>#N/A</v>
      </c>
      <c r="N17" s="183"/>
      <c r="O17" s="306" t="e">
        <f t="shared" ref="O17:O40" si="4">1-F17/G17</f>
        <v>#DIV/0!</v>
      </c>
      <c r="P17" s="302" t="s">
        <v>98</v>
      </c>
      <c r="Q17" s="52" t="s">
        <v>99</v>
      </c>
      <c r="R17" s="52" t="s">
        <v>97</v>
      </c>
    </row>
    <row r="18" spans="1:18" ht="16.5" customHeight="1">
      <c r="A18" s="193">
        <v>9</v>
      </c>
      <c r="B18" s="194">
        <v>45025</v>
      </c>
      <c r="C18" s="191" t="s">
        <v>683</v>
      </c>
      <c r="D18" s="190">
        <f>+SUMIFS('NHAP - NVL'!$J$5:$J$1007,'NHAP - NVL'!$G$5:$G$1007,'DT1'!$L$4,'NHAP - NVL'!$D$5:$D$1007,'DT1'!B18)</f>
        <v>0</v>
      </c>
      <c r="E18" s="218">
        <f>+SUMIFS('NHAP - NVL'!$K$5:$K$1007,'NHAP - NVL'!$G$5:$G$1007,'DT1'!$L$4,'NHAP - NVL'!$D$5:$D$1007,'DT1'!B18)</f>
        <v>0</v>
      </c>
      <c r="F18" s="189">
        <f>+SUMIFS('XUAT - NVL'!$K$5:$K$840,'XUAT - NVL'!$G$5:$G$840,'DT1'!$L$4,'XUAT - NVL'!$D$5:$D$840,'DT1'!B18)</f>
        <v>0</v>
      </c>
      <c r="G18" s="231">
        <f>+SUMIFS('XUAT - NVL'!$L$5:$L$840,'XUAT - NVL'!$G$5:$G$840,'DT1'!$L$4,'XUAT - NVL'!$D$5:$D$840,'DT1'!B18)</f>
        <v>0</v>
      </c>
      <c r="H18" s="188" t="e">
        <f t="shared" si="1"/>
        <v>#DIV/0!</v>
      </c>
      <c r="I18" s="187" t="e">
        <f t="shared" si="2"/>
        <v>#DIV/0!</v>
      </c>
      <c r="J18" s="186" t="e">
        <f t="shared" si="3"/>
        <v>#N/A</v>
      </c>
      <c r="K18" s="185" t="e">
        <f t="shared" si="3"/>
        <v>#N/A</v>
      </c>
      <c r="L18" s="233" t="e">
        <f t="shared" si="0"/>
        <v>#N/A</v>
      </c>
      <c r="M18" s="184" t="e">
        <f t="shared" si="0"/>
        <v>#N/A</v>
      </c>
      <c r="N18" s="183"/>
      <c r="O18" s="306"/>
      <c r="P18" s="302" t="s">
        <v>724</v>
      </c>
      <c r="Q18" s="62"/>
      <c r="R18" s="52"/>
    </row>
    <row r="19" spans="1:18" ht="16.5" customHeight="1">
      <c r="A19" s="193">
        <v>10</v>
      </c>
      <c r="B19" s="194">
        <v>45026</v>
      </c>
      <c r="C19" s="191" t="s">
        <v>683</v>
      </c>
      <c r="D19" s="190">
        <f>+SUMIFS('NHAP - NVL'!$J$5:$J$1007,'NHAP - NVL'!$G$5:$G$1007,'DT1'!$L$4,'NHAP - NVL'!$D$5:$D$1007,'DT1'!B19)</f>
        <v>0</v>
      </c>
      <c r="E19" s="218">
        <f>+SUMIFS('NHAP - NVL'!$K$5:$K$1007,'NHAP - NVL'!$G$5:$G$1007,'DT1'!$L$4,'NHAP - NVL'!$D$5:$D$1007,'DT1'!B19)</f>
        <v>0</v>
      </c>
      <c r="F19" s="189">
        <f>+SUMIFS('XUAT - NVL'!$K$5:$K$840,'XUAT - NVL'!$G$5:$G$840,'DT1'!$L$4,'XUAT - NVL'!$D$5:$D$840,'DT1'!B19)</f>
        <v>0</v>
      </c>
      <c r="G19" s="231">
        <f>+SUMIFS('XUAT - NVL'!$L$5:$L$840,'XUAT - NVL'!$G$5:$G$840,'DT1'!$L$4,'XUAT - NVL'!$D$5:$D$840,'DT1'!B19)</f>
        <v>0</v>
      </c>
      <c r="H19" s="188" t="e">
        <f t="shared" si="1"/>
        <v>#DIV/0!</v>
      </c>
      <c r="I19" s="187" t="e">
        <f t="shared" si="2"/>
        <v>#DIV/0!</v>
      </c>
      <c r="J19" s="186" t="e">
        <f t="shared" si="3"/>
        <v>#N/A</v>
      </c>
      <c r="K19" s="185" t="e">
        <f t="shared" si="3"/>
        <v>#N/A</v>
      </c>
      <c r="L19" s="233" t="e">
        <f t="shared" si="0"/>
        <v>#N/A</v>
      </c>
      <c r="M19" s="184" t="e">
        <f t="shared" si="0"/>
        <v>#N/A</v>
      </c>
      <c r="N19" s="183"/>
      <c r="O19" s="306"/>
      <c r="P19" s="302" t="s">
        <v>725</v>
      </c>
      <c r="Q19" s="52" t="s">
        <v>73</v>
      </c>
      <c r="R19" s="52" t="s">
        <v>72</v>
      </c>
    </row>
    <row r="20" spans="1:18" ht="16.5" customHeight="1">
      <c r="A20" s="193">
        <v>11</v>
      </c>
      <c r="B20" s="194">
        <v>45027</v>
      </c>
      <c r="C20" s="191" t="s">
        <v>683</v>
      </c>
      <c r="D20" s="190">
        <f>+SUMIFS('NHAP - NVL'!$J$5:$J$1007,'NHAP - NVL'!$G$5:$G$1007,'DT1'!$L$4,'NHAP - NVL'!$D$5:$D$1007,'DT1'!B20)</f>
        <v>0</v>
      </c>
      <c r="E20" s="218">
        <f>+SUMIFS('NHAP - NVL'!$K$5:$K$1007,'NHAP - NVL'!$G$5:$G$1007,'DT1'!$L$4,'NHAP - NVL'!$D$5:$D$1007,'DT1'!B20)</f>
        <v>0</v>
      </c>
      <c r="F20" s="189">
        <f>+SUMIFS('XUAT - NVL'!$K$5:$K$840,'XUAT - NVL'!$G$5:$G$840,'DT1'!$L$4,'XUAT - NVL'!$D$5:$D$840,'DT1'!B20)</f>
        <v>0</v>
      </c>
      <c r="G20" s="231">
        <f>+SUMIFS('XUAT - NVL'!$L$5:$L$840,'XUAT - NVL'!$G$5:$G$840,'DT1'!$L$4,'XUAT - NVL'!$D$5:$D$840,'DT1'!B20)</f>
        <v>0</v>
      </c>
      <c r="H20" s="188" t="e">
        <f t="shared" si="1"/>
        <v>#DIV/0!</v>
      </c>
      <c r="I20" s="187" t="e">
        <f t="shared" si="2"/>
        <v>#DIV/0!</v>
      </c>
      <c r="J20" s="186" t="e">
        <f t="shared" si="3"/>
        <v>#N/A</v>
      </c>
      <c r="K20" s="185" t="e">
        <f t="shared" si="3"/>
        <v>#N/A</v>
      </c>
      <c r="L20" s="188" t="e">
        <f t="shared" si="0"/>
        <v>#N/A</v>
      </c>
      <c r="M20" s="184" t="e">
        <f t="shared" si="0"/>
        <v>#N/A</v>
      </c>
      <c r="N20" s="183"/>
      <c r="O20" s="306"/>
      <c r="P20" s="302" t="s">
        <v>70</v>
      </c>
      <c r="Q20" s="52" t="s">
        <v>71</v>
      </c>
      <c r="R20" s="52" t="s">
        <v>69</v>
      </c>
    </row>
    <row r="21" spans="1:18" ht="16.5" customHeight="1">
      <c r="A21" s="193">
        <v>12</v>
      </c>
      <c r="B21" s="194">
        <v>45028</v>
      </c>
      <c r="C21" s="191" t="s">
        <v>683</v>
      </c>
      <c r="D21" s="190">
        <f>+SUMIFS('NHAP - NVL'!$J$5:$J$1007,'NHAP - NVL'!$G$5:$G$1007,'DT1'!$L$4,'NHAP - NVL'!$D$5:$D$1007,'DT1'!B21)</f>
        <v>0</v>
      </c>
      <c r="E21" s="218">
        <f>+SUMIFS('NHAP - NVL'!$K$5:$K$1007,'NHAP - NVL'!$G$5:$G$1007,'DT1'!$L$4,'NHAP - NVL'!$D$5:$D$1007,'DT1'!B21)</f>
        <v>0</v>
      </c>
      <c r="F21" s="189">
        <f>+SUMIFS('XUAT - NVL'!$K$5:$K$840,'XUAT - NVL'!$G$5:$G$840,'DT1'!$L$4,'XUAT - NVL'!$D$5:$D$840,'DT1'!B21)</f>
        <v>0</v>
      </c>
      <c r="G21" s="231">
        <f>+SUMIFS('XUAT - NVL'!$L$5:$L$840,'XUAT - NVL'!$G$5:$G$840,'DT1'!$L$4,'XUAT - NVL'!$D$5:$D$840,'DT1'!B21)</f>
        <v>0</v>
      </c>
      <c r="H21" s="188" t="e">
        <f t="shared" si="1"/>
        <v>#DIV/0!</v>
      </c>
      <c r="I21" s="187" t="e">
        <f t="shared" si="2"/>
        <v>#DIV/0!</v>
      </c>
      <c r="J21" s="186" t="e">
        <f t="shared" si="3"/>
        <v>#N/A</v>
      </c>
      <c r="K21" s="185" t="e">
        <f t="shared" si="3"/>
        <v>#N/A</v>
      </c>
      <c r="L21" s="188" t="e">
        <f t="shared" si="0"/>
        <v>#N/A</v>
      </c>
      <c r="M21" s="184" t="e">
        <f t="shared" si="0"/>
        <v>#N/A</v>
      </c>
      <c r="N21" s="183"/>
      <c r="O21" s="306" t="e">
        <f t="shared" si="4"/>
        <v>#DIV/0!</v>
      </c>
      <c r="P21" s="302" t="s">
        <v>79</v>
      </c>
      <c r="Q21" s="52" t="s">
        <v>80</v>
      </c>
      <c r="R21" s="52" t="s">
        <v>78</v>
      </c>
    </row>
    <row r="22" spans="1:18" ht="16.5" customHeight="1">
      <c r="A22" s="193">
        <v>13</v>
      </c>
      <c r="B22" s="194">
        <v>45029</v>
      </c>
      <c r="C22" s="191" t="s">
        <v>683</v>
      </c>
      <c r="D22" s="190">
        <f>+SUMIFS('NHAP - NVL'!$J$5:$J$1007,'NHAP - NVL'!$G$5:$G$1007,'DT1'!$L$4,'NHAP - NVL'!$D$5:$D$1007,'DT1'!B22)</f>
        <v>0</v>
      </c>
      <c r="E22" s="218">
        <f>+SUMIFS('NHAP - NVL'!$K$5:$K$1007,'NHAP - NVL'!$G$5:$G$1007,'DT1'!$L$4,'NHAP - NVL'!$D$5:$D$1007,'DT1'!B22)</f>
        <v>0</v>
      </c>
      <c r="F22" s="189">
        <f>+SUMIFS('XUAT - NVL'!$K$5:$K$840,'XUAT - NVL'!$G$5:$G$840,'DT1'!$L$4,'XUAT - NVL'!$D$5:$D$840,'DT1'!B22)</f>
        <v>0</v>
      </c>
      <c r="G22" s="231">
        <f>+SUMIFS('XUAT - NVL'!$L$5:$L$840,'XUAT - NVL'!$G$5:$G$840,'DT1'!$L$4,'XUAT - NVL'!$D$5:$D$840,'DT1'!B22)</f>
        <v>0</v>
      </c>
      <c r="H22" s="188" t="e">
        <f t="shared" si="1"/>
        <v>#DIV/0!</v>
      </c>
      <c r="I22" s="187" t="e">
        <f t="shared" si="2"/>
        <v>#DIV/0!</v>
      </c>
      <c r="J22" s="186" t="e">
        <f t="shared" si="3"/>
        <v>#N/A</v>
      </c>
      <c r="K22" s="185" t="e">
        <f t="shared" si="3"/>
        <v>#N/A</v>
      </c>
      <c r="L22" s="188" t="e">
        <f t="shared" si="0"/>
        <v>#N/A</v>
      </c>
      <c r="M22" s="184" t="e">
        <f t="shared" si="0"/>
        <v>#N/A</v>
      </c>
      <c r="N22" s="183"/>
      <c r="O22" s="306" t="e">
        <f t="shared" si="4"/>
        <v>#DIV/0!</v>
      </c>
      <c r="P22" s="302" t="s">
        <v>726</v>
      </c>
      <c r="Q22" s="52" t="s">
        <v>89</v>
      </c>
      <c r="R22" s="52" t="s">
        <v>88</v>
      </c>
    </row>
    <row r="23" spans="1:18" ht="16.5" customHeight="1">
      <c r="A23" s="193">
        <v>14</v>
      </c>
      <c r="B23" s="194">
        <v>45030</v>
      </c>
      <c r="C23" s="191" t="s">
        <v>683</v>
      </c>
      <c r="D23" s="190">
        <f>+SUMIFS('NHAP - NVL'!$J$5:$J$1007,'NHAP - NVL'!$G$5:$G$1007,'DT1'!$L$4,'NHAP - NVL'!$D$5:$D$1007,'DT1'!B23)</f>
        <v>0</v>
      </c>
      <c r="E23" s="218">
        <f>+SUMIFS('NHAP - NVL'!$K$5:$K$1007,'NHAP - NVL'!$G$5:$G$1007,'DT1'!$L$4,'NHAP - NVL'!$D$5:$D$1007,'DT1'!B23)</f>
        <v>0</v>
      </c>
      <c r="F23" s="189">
        <f>+SUMIFS('XUAT - NVL'!$K$5:$K$840,'XUAT - NVL'!$G$5:$G$840,'DT1'!$L$4,'XUAT - NVL'!$D$5:$D$840,'DT1'!B23)</f>
        <v>0</v>
      </c>
      <c r="G23" s="231">
        <f>+SUMIFS('XUAT - NVL'!$L$5:$L$840,'XUAT - NVL'!$G$5:$G$840,'DT1'!$L$4,'XUAT - NVL'!$D$5:$D$840,'DT1'!B23)</f>
        <v>0</v>
      </c>
      <c r="H23" s="188" t="e">
        <f t="shared" si="1"/>
        <v>#DIV/0!</v>
      </c>
      <c r="I23" s="187" t="e">
        <f t="shared" si="2"/>
        <v>#DIV/0!</v>
      </c>
      <c r="J23" s="186" t="e">
        <f t="shared" si="3"/>
        <v>#N/A</v>
      </c>
      <c r="K23" s="185" t="e">
        <f t="shared" si="3"/>
        <v>#N/A</v>
      </c>
      <c r="L23" s="188" t="e">
        <f t="shared" si="0"/>
        <v>#N/A</v>
      </c>
      <c r="M23" s="184" t="e">
        <f t="shared" si="0"/>
        <v>#N/A</v>
      </c>
      <c r="N23" s="183"/>
      <c r="O23" s="306" t="e">
        <f t="shared" si="4"/>
        <v>#DIV/0!</v>
      </c>
      <c r="P23" s="302" t="s">
        <v>727</v>
      </c>
      <c r="Q23" s="52" t="s">
        <v>77</v>
      </c>
      <c r="R23" s="52" t="s">
        <v>76</v>
      </c>
    </row>
    <row r="24" spans="1:18" ht="16.5" customHeight="1">
      <c r="A24" s="193">
        <v>15</v>
      </c>
      <c r="B24" s="194">
        <v>45031</v>
      </c>
      <c r="C24" s="191" t="s">
        <v>683</v>
      </c>
      <c r="D24" s="190">
        <f>+SUMIFS('NHAP - NVL'!$J$5:$J$1007,'NHAP - NVL'!$G$5:$G$1007,'DT1'!$L$4,'NHAP - NVL'!$D$5:$D$1007,'DT1'!B24)</f>
        <v>0</v>
      </c>
      <c r="E24" s="218">
        <f>+SUMIFS('NHAP - NVL'!$K$5:$K$1007,'NHAP - NVL'!$G$5:$G$1007,'DT1'!$L$4,'NHAP - NVL'!$D$5:$D$1007,'DT1'!B24)</f>
        <v>0</v>
      </c>
      <c r="F24" s="189">
        <f>+SUMIFS('XUAT - NVL'!$K$5:$K$840,'XUAT - NVL'!$G$5:$G$840,'DT1'!$L$4,'XUAT - NVL'!$D$5:$D$840,'DT1'!B24)</f>
        <v>0</v>
      </c>
      <c r="G24" s="231">
        <f>+SUMIFS('XUAT - NVL'!$L$5:$L$840,'XUAT - NVL'!$G$5:$G$840,'DT1'!$L$4,'XUAT - NVL'!$D$5:$D$840,'DT1'!B24)</f>
        <v>0</v>
      </c>
      <c r="H24" s="188" t="e">
        <f t="shared" si="1"/>
        <v>#DIV/0!</v>
      </c>
      <c r="I24" s="187" t="e">
        <f t="shared" si="2"/>
        <v>#DIV/0!</v>
      </c>
      <c r="J24" s="186" t="e">
        <f t="shared" si="3"/>
        <v>#N/A</v>
      </c>
      <c r="K24" s="185" t="e">
        <f t="shared" si="3"/>
        <v>#N/A</v>
      </c>
      <c r="L24" s="233" t="e">
        <f t="shared" si="0"/>
        <v>#N/A</v>
      </c>
      <c r="M24" s="184" t="e">
        <f t="shared" si="0"/>
        <v>#N/A</v>
      </c>
      <c r="N24" s="183"/>
      <c r="O24" s="306" t="e">
        <f t="shared" si="4"/>
        <v>#DIV/0!</v>
      </c>
      <c r="P24" s="302" t="s">
        <v>728</v>
      </c>
      <c r="Q24" s="62"/>
      <c r="R24" s="52" t="s">
        <v>732</v>
      </c>
    </row>
    <row r="25" spans="1:18" ht="16.5" customHeight="1">
      <c r="A25" s="193">
        <v>16</v>
      </c>
      <c r="B25" s="194">
        <v>45032</v>
      </c>
      <c r="C25" s="191" t="s">
        <v>683</v>
      </c>
      <c r="D25" s="190">
        <f>+SUMIFS('NHAP - NVL'!$J$5:$J$1007,'NHAP - NVL'!$G$5:$G$1007,'DT1'!$L$4,'NHAP - NVL'!$D$5:$D$1007,'DT1'!B25)</f>
        <v>0</v>
      </c>
      <c r="E25" s="218">
        <f>+SUMIFS('NHAP - NVL'!$K$5:$K$1007,'NHAP - NVL'!$G$5:$G$1007,'DT1'!$L$4,'NHAP - NVL'!$D$5:$D$1007,'DT1'!B25)</f>
        <v>0</v>
      </c>
      <c r="F25" s="189">
        <f>+SUMIFS('XUAT - NVL'!$K$5:$K$840,'XUAT - NVL'!$G$5:$G$840,'DT1'!$L$4,'XUAT - NVL'!$D$5:$D$840,'DT1'!B25)</f>
        <v>0</v>
      </c>
      <c r="G25" s="231">
        <f>+SUMIFS('XUAT - NVL'!$L$5:$L$840,'XUAT - NVL'!$G$5:$G$840,'DT1'!$L$4,'XUAT - NVL'!$D$5:$D$840,'DT1'!B25)</f>
        <v>0</v>
      </c>
      <c r="H25" s="188" t="e">
        <f t="shared" si="1"/>
        <v>#DIV/0!</v>
      </c>
      <c r="I25" s="187" t="e">
        <f t="shared" si="2"/>
        <v>#DIV/0!</v>
      </c>
      <c r="J25" s="186" t="e">
        <f t="shared" si="3"/>
        <v>#N/A</v>
      </c>
      <c r="K25" s="185" t="e">
        <f t="shared" si="3"/>
        <v>#N/A</v>
      </c>
      <c r="L25" s="188" t="e">
        <f t="shared" si="0"/>
        <v>#N/A</v>
      </c>
      <c r="M25" s="184" t="e">
        <f t="shared" si="0"/>
        <v>#N/A</v>
      </c>
      <c r="N25" s="183"/>
      <c r="O25" s="306" t="e">
        <f t="shared" si="4"/>
        <v>#DIV/0!</v>
      </c>
      <c r="P25" s="303" t="s">
        <v>102</v>
      </c>
      <c r="Q25" s="52"/>
      <c r="R25" s="52" t="e">
        <f>+VLOOKUP(P25,'Danh mục CODE'!$A$2:$D$790,3,0)</f>
        <v>#N/A</v>
      </c>
    </row>
    <row r="26" spans="1:18" ht="16.5" customHeight="1">
      <c r="A26" s="193">
        <v>17</v>
      </c>
      <c r="B26" s="194">
        <v>45033</v>
      </c>
      <c r="C26" s="191" t="s">
        <v>683</v>
      </c>
      <c r="D26" s="190">
        <f>+SUMIFS('NHAP - NVL'!$J$5:$J$1007,'NHAP - NVL'!$G$5:$G$1007,'DT1'!$L$4,'NHAP - NVL'!$D$5:$D$1007,'DT1'!B26)</f>
        <v>0</v>
      </c>
      <c r="E26" s="218">
        <f>+SUMIFS('NHAP - NVL'!$K$5:$K$1007,'NHAP - NVL'!$G$5:$G$1007,'DT1'!$L$4,'NHAP - NVL'!$D$5:$D$1007,'DT1'!B26)</f>
        <v>0</v>
      </c>
      <c r="F26" s="189">
        <f>+SUMIFS('XUAT - NVL'!$K$5:$K$840,'XUAT - NVL'!$G$5:$G$840,'DT1'!$L$4,'XUAT - NVL'!$D$5:$D$840,'DT1'!B26)</f>
        <v>0</v>
      </c>
      <c r="G26" s="231">
        <f>+SUMIFS('XUAT - NVL'!$L$5:$L$840,'XUAT - NVL'!$G$5:$G$840,'DT1'!$L$4,'XUAT - NVL'!$D$5:$D$840,'DT1'!B26)</f>
        <v>0</v>
      </c>
      <c r="H26" s="188" t="e">
        <f t="shared" si="1"/>
        <v>#DIV/0!</v>
      </c>
      <c r="I26" s="187" t="e">
        <f t="shared" si="2"/>
        <v>#DIV/0!</v>
      </c>
      <c r="J26" s="186" t="e">
        <f t="shared" si="3"/>
        <v>#N/A</v>
      </c>
      <c r="K26" s="185" t="e">
        <f t="shared" si="3"/>
        <v>#N/A</v>
      </c>
      <c r="L26" s="188" t="e">
        <f t="shared" si="0"/>
        <v>#N/A</v>
      </c>
      <c r="M26" s="184" t="e">
        <f t="shared" si="0"/>
        <v>#N/A</v>
      </c>
      <c r="N26" s="183"/>
      <c r="O26" s="306" t="e">
        <f t="shared" si="4"/>
        <v>#DIV/0!</v>
      </c>
      <c r="P26" s="303" t="s">
        <v>107</v>
      </c>
      <c r="Q26" s="52"/>
      <c r="R26" s="52" t="e">
        <f>+VLOOKUP(P26,'Danh mục CODE'!$A$2:$D$790,3,0)</f>
        <v>#N/A</v>
      </c>
    </row>
    <row r="27" spans="1:18" ht="16.5" customHeight="1">
      <c r="A27" s="193">
        <v>18</v>
      </c>
      <c r="B27" s="194">
        <v>45034</v>
      </c>
      <c r="C27" s="191" t="s">
        <v>683</v>
      </c>
      <c r="D27" s="190">
        <f>+SUMIFS('NHAP - NVL'!$J$5:$J$1007,'NHAP - NVL'!$G$5:$G$1007,'DT1'!$L$4,'NHAP - NVL'!$D$5:$D$1007,'DT1'!B27)</f>
        <v>0</v>
      </c>
      <c r="E27" s="218">
        <f>+SUMIFS('NHAP - NVL'!$K$5:$K$1007,'NHAP - NVL'!$G$5:$G$1007,'DT1'!$L$4,'NHAP - NVL'!$D$5:$D$1007,'DT1'!B27)</f>
        <v>0</v>
      </c>
      <c r="F27" s="189">
        <f>+SUMIFS('XUAT - NVL'!$K$5:$K$840,'XUAT - NVL'!$G$5:$G$840,'DT1'!$L$4,'XUAT - NVL'!$D$5:$D$840,'DT1'!B27)</f>
        <v>0</v>
      </c>
      <c r="G27" s="231">
        <f>+SUMIFS('XUAT - NVL'!$L$5:$L$840,'XUAT - NVL'!$G$5:$G$840,'DT1'!$L$4,'XUAT - NVL'!$D$5:$D$840,'DT1'!B27)</f>
        <v>0</v>
      </c>
      <c r="H27" s="188" t="e">
        <f t="shared" si="1"/>
        <v>#DIV/0!</v>
      </c>
      <c r="I27" s="187" t="e">
        <f t="shared" si="2"/>
        <v>#DIV/0!</v>
      </c>
      <c r="J27" s="186" t="e">
        <f t="shared" ref="J27:K40" si="5">J26+D27-F27</f>
        <v>#N/A</v>
      </c>
      <c r="K27" s="185" t="e">
        <f t="shared" si="5"/>
        <v>#N/A</v>
      </c>
      <c r="L27" s="233" t="e">
        <f t="shared" si="0"/>
        <v>#N/A</v>
      </c>
      <c r="M27" s="184" t="e">
        <f t="shared" si="0"/>
        <v>#N/A</v>
      </c>
      <c r="N27" s="183"/>
      <c r="O27" s="306" t="e">
        <f t="shared" si="4"/>
        <v>#DIV/0!</v>
      </c>
      <c r="P27" s="303" t="s">
        <v>111</v>
      </c>
      <c r="Q27" s="52"/>
      <c r="R27" s="52" t="e">
        <f>+VLOOKUP(P27,'Danh mục CODE'!$A$2:$D$790,3,0)</f>
        <v>#N/A</v>
      </c>
    </row>
    <row r="28" spans="1:18" ht="16.5" customHeight="1">
      <c r="A28" s="193">
        <v>19</v>
      </c>
      <c r="B28" s="194">
        <v>45035</v>
      </c>
      <c r="C28" s="191" t="s">
        <v>683</v>
      </c>
      <c r="D28" s="190">
        <f>+SUMIFS('NHAP - NVL'!$J$5:$J$1007,'NHAP - NVL'!$G$5:$G$1007,'DT1'!$L$4,'NHAP - NVL'!$D$5:$D$1007,'DT1'!B28)</f>
        <v>0</v>
      </c>
      <c r="E28" s="218">
        <f>+SUMIFS('NHAP - NVL'!$K$5:$K$1007,'NHAP - NVL'!$G$5:$G$1007,'DT1'!$L$4,'NHAP - NVL'!$D$5:$D$1007,'DT1'!B28)</f>
        <v>0</v>
      </c>
      <c r="F28" s="189">
        <f>+SUMIFS('XUAT - NVL'!$K$5:$K$840,'XUAT - NVL'!$G$5:$G$840,'DT1'!$L$4,'XUAT - NVL'!$D$5:$D$840,'DT1'!B28)</f>
        <v>0</v>
      </c>
      <c r="G28" s="231">
        <f>+SUMIFS('XUAT - NVL'!$L$5:$L$840,'XUAT - NVL'!$G$5:$G$840,'DT1'!$L$4,'XUAT - NVL'!$D$5:$D$840,'DT1'!B28)</f>
        <v>0</v>
      </c>
      <c r="H28" s="188" t="e">
        <f t="shared" si="1"/>
        <v>#DIV/0!</v>
      </c>
      <c r="I28" s="187" t="e">
        <f t="shared" si="2"/>
        <v>#DIV/0!</v>
      </c>
      <c r="J28" s="186" t="e">
        <f t="shared" si="5"/>
        <v>#N/A</v>
      </c>
      <c r="K28" s="185" t="e">
        <f t="shared" si="5"/>
        <v>#N/A</v>
      </c>
      <c r="L28" s="233" t="e">
        <f t="shared" si="0"/>
        <v>#N/A</v>
      </c>
      <c r="M28" s="184" t="e">
        <f t="shared" si="0"/>
        <v>#N/A</v>
      </c>
      <c r="N28" s="183"/>
      <c r="O28" s="306" t="e">
        <f t="shared" si="4"/>
        <v>#DIV/0!</v>
      </c>
      <c r="P28" s="303" t="s">
        <v>734</v>
      </c>
      <c r="Q28" s="52"/>
      <c r="R28" s="52" t="e">
        <f>+VLOOKUP(P28,'Danh mục CODE'!$A$2:$D$790,3,0)</f>
        <v>#N/A</v>
      </c>
    </row>
    <row r="29" spans="1:18" ht="16.5" customHeight="1">
      <c r="A29" s="193">
        <v>20</v>
      </c>
      <c r="B29" s="194">
        <v>45036</v>
      </c>
      <c r="C29" s="191" t="s">
        <v>683</v>
      </c>
      <c r="D29" s="190">
        <f>+SUMIFS('NHAP - NVL'!$J$5:$J$1007,'NHAP - NVL'!$G$5:$G$1007,'DT1'!$L$4,'NHAP - NVL'!$D$5:$D$1007,'DT1'!B29)</f>
        <v>0</v>
      </c>
      <c r="E29" s="218">
        <f>+SUMIFS('NHAP - NVL'!$K$5:$K$1007,'NHAP - NVL'!$G$5:$G$1007,'DT1'!$L$4,'NHAP - NVL'!$D$5:$D$1007,'DT1'!B29)</f>
        <v>0</v>
      </c>
      <c r="F29" s="189">
        <f>+SUMIFS('XUAT - NVL'!$K$5:$K$840,'XUAT - NVL'!$G$5:$G$840,'DT1'!$L$4,'XUAT - NVL'!$D$5:$D$840,'DT1'!B29)</f>
        <v>0</v>
      </c>
      <c r="G29" s="231">
        <f>+SUMIFS('XUAT - NVL'!$L$5:$L$840,'XUAT - NVL'!$G$5:$G$840,'DT1'!$L$4,'XUAT - NVL'!$D$5:$D$840,'DT1'!B29)</f>
        <v>0</v>
      </c>
      <c r="H29" s="188" t="e">
        <f t="shared" si="1"/>
        <v>#DIV/0!</v>
      </c>
      <c r="I29" s="187" t="e">
        <f t="shared" si="2"/>
        <v>#DIV/0!</v>
      </c>
      <c r="J29" s="186" t="e">
        <f t="shared" si="5"/>
        <v>#N/A</v>
      </c>
      <c r="K29" s="185" t="e">
        <f t="shared" si="5"/>
        <v>#N/A</v>
      </c>
      <c r="L29" s="233" t="e">
        <f t="shared" si="0"/>
        <v>#N/A</v>
      </c>
      <c r="M29" s="184" t="e">
        <f t="shared" si="0"/>
        <v>#N/A</v>
      </c>
      <c r="N29" s="183"/>
      <c r="O29" s="306" t="e">
        <f t="shared" si="4"/>
        <v>#DIV/0!</v>
      </c>
      <c r="P29" s="303" t="s">
        <v>736</v>
      </c>
      <c r="Q29" s="52"/>
      <c r="R29" s="52" t="e">
        <f>+VLOOKUP(P29,'Danh mục CODE'!$A$2:$D$790,3,0)</f>
        <v>#N/A</v>
      </c>
    </row>
    <row r="30" spans="1:18" ht="16.5" customHeight="1">
      <c r="A30" s="193">
        <v>21</v>
      </c>
      <c r="B30" s="194">
        <v>45037</v>
      </c>
      <c r="C30" s="191" t="s">
        <v>683</v>
      </c>
      <c r="D30" s="190">
        <f>+SUMIFS('NHAP - NVL'!$J$5:$J$1007,'NHAP - NVL'!$G$5:$G$1007,'DT1'!$L$4,'NHAP - NVL'!$D$5:$D$1007,'DT1'!B30)</f>
        <v>0</v>
      </c>
      <c r="E30" s="218">
        <f>+SUMIFS('NHAP - NVL'!$K$5:$K$1007,'NHAP - NVL'!$G$5:$G$1007,'DT1'!$L$4,'NHAP - NVL'!$D$5:$D$1007,'DT1'!B30)</f>
        <v>0</v>
      </c>
      <c r="F30" s="189">
        <f>+SUMIFS('XUAT - NVL'!$K$5:$K$840,'XUAT - NVL'!$G$5:$G$840,'DT1'!$L$4,'XUAT - NVL'!$D$5:$D$840,'DT1'!B30)</f>
        <v>0</v>
      </c>
      <c r="G30" s="231">
        <f>+SUMIFS('XUAT - NVL'!$L$5:$L$840,'XUAT - NVL'!$G$5:$G$840,'DT1'!$L$4,'XUAT - NVL'!$D$5:$D$840,'DT1'!B30)</f>
        <v>0</v>
      </c>
      <c r="H30" s="188" t="e">
        <f t="shared" si="1"/>
        <v>#DIV/0!</v>
      </c>
      <c r="I30" s="187" t="e">
        <f>AVERAGEIF($G$10:$G$40,"&lt;&gt;0")</f>
        <v>#DIV/0!</v>
      </c>
      <c r="J30" s="186" t="e">
        <f t="shared" si="5"/>
        <v>#N/A</v>
      </c>
      <c r="K30" s="185" t="e">
        <f t="shared" si="5"/>
        <v>#N/A</v>
      </c>
      <c r="L30" s="233" t="e">
        <f t="shared" si="0"/>
        <v>#N/A</v>
      </c>
      <c r="M30" s="184" t="e">
        <f t="shared" si="0"/>
        <v>#N/A</v>
      </c>
      <c r="N30" s="183"/>
      <c r="O30" s="306" t="e">
        <f t="shared" si="4"/>
        <v>#DIV/0!</v>
      </c>
      <c r="P30" s="303" t="s">
        <v>105</v>
      </c>
      <c r="Q30" s="52"/>
      <c r="R30" s="52" t="e">
        <f>+VLOOKUP(P30,'Danh mục CODE'!$A$2:$D$790,3,0)</f>
        <v>#N/A</v>
      </c>
    </row>
    <row r="31" spans="1:18" ht="16.5" customHeight="1">
      <c r="A31" s="193">
        <v>22</v>
      </c>
      <c r="B31" s="194">
        <v>45038</v>
      </c>
      <c r="C31" s="191" t="s">
        <v>683</v>
      </c>
      <c r="D31" s="190">
        <f>+SUMIFS('NHAP - NVL'!$J$5:$J$1007,'NHAP - NVL'!$G$5:$G$1007,'DT1'!$L$4,'NHAP - NVL'!$D$5:$D$1007,'DT1'!B31)</f>
        <v>0</v>
      </c>
      <c r="E31" s="218">
        <f>+SUMIFS('NHAP - NVL'!$K$5:$K$1007,'NHAP - NVL'!$G$5:$G$1007,'DT1'!$L$4,'NHAP - NVL'!$D$5:$D$1007,'DT1'!B31)</f>
        <v>0</v>
      </c>
      <c r="F31" s="189">
        <f>+SUMIFS('XUAT - NVL'!$K$5:$K$840,'XUAT - NVL'!$G$5:$G$840,'DT1'!$L$4,'XUAT - NVL'!$D$5:$D$840,'DT1'!B31)</f>
        <v>0</v>
      </c>
      <c r="G31" s="231">
        <f>+SUMIFS('XUAT - NVL'!$L$5:$L$840,'XUAT - NVL'!$G$5:$G$840,'DT1'!$L$4,'XUAT - NVL'!$D$5:$D$840,'DT1'!B31)</f>
        <v>0</v>
      </c>
      <c r="H31" s="188" t="e">
        <f t="shared" si="1"/>
        <v>#DIV/0!</v>
      </c>
      <c r="I31" s="187" t="e">
        <f t="shared" si="2"/>
        <v>#DIV/0!</v>
      </c>
      <c r="J31" s="186" t="e">
        <f t="shared" si="5"/>
        <v>#N/A</v>
      </c>
      <c r="K31" s="185" t="e">
        <f t="shared" si="5"/>
        <v>#N/A</v>
      </c>
      <c r="L31" s="233" t="e">
        <f t="shared" si="0"/>
        <v>#N/A</v>
      </c>
      <c r="M31" s="184" t="e">
        <f t="shared" si="0"/>
        <v>#N/A</v>
      </c>
      <c r="N31" s="183"/>
      <c r="O31" s="306" t="e">
        <f t="shared" si="4"/>
        <v>#DIV/0!</v>
      </c>
    </row>
    <row r="32" spans="1:18" ht="16.5" customHeight="1">
      <c r="A32" s="193">
        <v>23</v>
      </c>
      <c r="B32" s="194">
        <v>45039</v>
      </c>
      <c r="C32" s="191" t="s">
        <v>683</v>
      </c>
      <c r="D32" s="190">
        <f>+SUMIFS('NHAP - NVL'!$J$5:$J$1007,'NHAP - NVL'!$G$5:$G$1007,'DT1'!$L$4,'NHAP - NVL'!$D$5:$D$1007,'DT1'!B32)</f>
        <v>0</v>
      </c>
      <c r="E32" s="218">
        <f>+SUMIFS('NHAP - NVL'!$K$5:$K$1007,'NHAP - NVL'!$G$5:$G$1007,'DT1'!$L$4,'NHAP - NVL'!$D$5:$D$1007,'DT1'!B32)</f>
        <v>0</v>
      </c>
      <c r="F32" s="189">
        <f>+SUMIFS('XUAT - NVL'!$K$5:$K$840,'XUAT - NVL'!$G$5:$G$840,'DT1'!$L$4,'XUAT - NVL'!$D$5:$D$840,'DT1'!B32)</f>
        <v>0</v>
      </c>
      <c r="G32" s="231">
        <f>+SUMIFS('XUAT - NVL'!$L$5:$L$840,'XUAT - NVL'!$G$5:$G$840,'DT1'!$L$4,'XUAT - NVL'!$D$5:$D$840,'DT1'!B32)</f>
        <v>0</v>
      </c>
      <c r="H32" s="188" t="e">
        <f t="shared" si="1"/>
        <v>#DIV/0!</v>
      </c>
      <c r="I32" s="187" t="e">
        <f t="shared" si="2"/>
        <v>#DIV/0!</v>
      </c>
      <c r="J32" s="186" t="e">
        <f t="shared" si="5"/>
        <v>#N/A</v>
      </c>
      <c r="K32" s="185" t="e">
        <f t="shared" si="5"/>
        <v>#N/A</v>
      </c>
      <c r="L32" s="233" t="e">
        <f t="shared" si="0"/>
        <v>#N/A</v>
      </c>
      <c r="M32" s="184" t="e">
        <f t="shared" si="0"/>
        <v>#N/A</v>
      </c>
      <c r="N32" s="183"/>
      <c r="O32" s="306" t="e">
        <f t="shared" si="4"/>
        <v>#DIV/0!</v>
      </c>
    </row>
    <row r="33" spans="1:16" ht="16.5" customHeight="1">
      <c r="A33" s="193">
        <v>24</v>
      </c>
      <c r="B33" s="194">
        <v>45040</v>
      </c>
      <c r="C33" s="191" t="s">
        <v>683</v>
      </c>
      <c r="D33" s="190">
        <f>+SUMIFS('NHAP - NVL'!$J$5:$J$1007,'NHAP - NVL'!$G$5:$G$1007,'DT1'!$L$4,'NHAP - NVL'!$D$5:$D$1007,'DT1'!B33)</f>
        <v>0</v>
      </c>
      <c r="E33" s="218">
        <f>+SUMIFS('NHAP - NVL'!$K$5:$K$1007,'NHAP - NVL'!$G$5:$G$1007,'DT1'!$L$4,'NHAP - NVL'!$D$5:$D$1007,'DT1'!B33)</f>
        <v>0</v>
      </c>
      <c r="F33" s="189">
        <f>+SUMIFS('XUAT - NVL'!$K$5:$K$840,'XUAT - NVL'!$G$5:$G$840,'DT1'!$L$4,'XUAT - NVL'!$D$5:$D$840,'DT1'!B33)</f>
        <v>0</v>
      </c>
      <c r="G33" s="231">
        <f>+SUMIFS('XUAT - NVL'!$L$5:$L$840,'XUAT - NVL'!$G$5:$G$840,'DT1'!$L$4,'XUAT - NVL'!$D$5:$D$840,'DT1'!B33)</f>
        <v>0</v>
      </c>
      <c r="H33" s="188" t="e">
        <f t="shared" si="1"/>
        <v>#DIV/0!</v>
      </c>
      <c r="I33" s="187" t="e">
        <f t="shared" si="2"/>
        <v>#DIV/0!</v>
      </c>
      <c r="J33" s="186" t="e">
        <f t="shared" si="5"/>
        <v>#N/A</v>
      </c>
      <c r="K33" s="185" t="e">
        <f t="shared" si="5"/>
        <v>#N/A</v>
      </c>
      <c r="L33" s="233" t="e">
        <f t="shared" si="0"/>
        <v>#N/A</v>
      </c>
      <c r="M33" s="184" t="e">
        <f t="shared" si="0"/>
        <v>#N/A</v>
      </c>
      <c r="N33" s="183"/>
      <c r="O33" s="306" t="e">
        <f t="shared" si="4"/>
        <v>#DIV/0!</v>
      </c>
    </row>
    <row r="34" spans="1:16" ht="16.5" customHeight="1">
      <c r="A34" s="193">
        <v>25</v>
      </c>
      <c r="B34" s="194">
        <v>45041</v>
      </c>
      <c r="C34" s="191" t="s">
        <v>683</v>
      </c>
      <c r="D34" s="190">
        <f>+SUMIFS('NHAP - NVL'!$J$5:$J$1007,'NHAP - NVL'!$G$5:$G$1007,'DT1'!$L$4,'NHAP - NVL'!$D$5:$D$1007,'DT1'!B34)</f>
        <v>0</v>
      </c>
      <c r="E34" s="218">
        <f>+SUMIFS('NHAP - NVL'!$K$5:$K$1007,'NHAP - NVL'!$G$5:$G$1007,'DT1'!$L$4,'NHAP - NVL'!$D$5:$D$1007,'DT1'!B34)</f>
        <v>0</v>
      </c>
      <c r="F34" s="189">
        <f>+SUMIFS('XUAT - NVL'!$K$5:$K$840,'XUAT - NVL'!$G$5:$G$840,'DT1'!$L$4,'XUAT - NVL'!$D$5:$D$840,'DT1'!B34)</f>
        <v>0</v>
      </c>
      <c r="G34" s="231">
        <f>+SUMIFS('XUAT - NVL'!$L$5:$L$840,'XUAT - NVL'!$G$5:$G$840,'DT1'!$L$4,'XUAT - NVL'!$D$5:$D$840,'DT1'!B34)</f>
        <v>0</v>
      </c>
      <c r="H34" s="188" t="e">
        <f t="shared" si="1"/>
        <v>#DIV/0!</v>
      </c>
      <c r="I34" s="187" t="e">
        <f t="shared" si="2"/>
        <v>#DIV/0!</v>
      </c>
      <c r="J34" s="186" t="e">
        <f t="shared" si="5"/>
        <v>#N/A</v>
      </c>
      <c r="K34" s="185" t="e">
        <f t="shared" si="5"/>
        <v>#N/A</v>
      </c>
      <c r="L34" s="233" t="e">
        <f t="shared" si="0"/>
        <v>#N/A</v>
      </c>
      <c r="M34" s="184" t="e">
        <f t="shared" si="0"/>
        <v>#N/A</v>
      </c>
      <c r="N34" s="183"/>
      <c r="O34" s="306" t="e">
        <f t="shared" si="4"/>
        <v>#DIV/0!</v>
      </c>
    </row>
    <row r="35" spans="1:16" ht="16.5" customHeight="1">
      <c r="A35" s="193">
        <v>26</v>
      </c>
      <c r="B35" s="194">
        <v>45042</v>
      </c>
      <c r="C35" s="191" t="s">
        <v>683</v>
      </c>
      <c r="D35" s="190">
        <f>+SUMIFS('NHAP - NVL'!$J$5:$J$1007,'NHAP - NVL'!$G$5:$G$1007,'DT1'!$L$4,'NHAP - NVL'!$D$5:$D$1007,'DT1'!B35)</f>
        <v>0</v>
      </c>
      <c r="E35" s="218">
        <f>+SUMIFS('NHAP - NVL'!$K$5:$K$1007,'NHAP - NVL'!$G$5:$G$1007,'DT1'!$L$4,'NHAP - NVL'!$D$5:$D$1007,'DT1'!B35)</f>
        <v>0</v>
      </c>
      <c r="F35" s="189">
        <f>+SUMIFS('XUAT - NVL'!$K$5:$K$840,'XUAT - NVL'!$G$5:$G$840,'DT1'!$L$4,'XUAT - NVL'!$D$5:$D$840,'DT1'!B35)</f>
        <v>0</v>
      </c>
      <c r="G35" s="231">
        <f>+SUMIFS('XUAT - NVL'!$L$5:$L$840,'XUAT - NVL'!$G$5:$G$840,'DT1'!$L$4,'XUAT - NVL'!$D$5:$D$840,'DT1'!B35)</f>
        <v>0</v>
      </c>
      <c r="H35" s="188" t="e">
        <f>AVERAGEIF($F$10:$F$40,"&lt;&gt;0")</f>
        <v>#DIV/0!</v>
      </c>
      <c r="I35" s="187" t="e">
        <f t="shared" si="2"/>
        <v>#DIV/0!</v>
      </c>
      <c r="J35" s="186" t="e">
        <f t="shared" si="5"/>
        <v>#N/A</v>
      </c>
      <c r="K35" s="185" t="e">
        <f t="shared" si="5"/>
        <v>#N/A</v>
      </c>
      <c r="L35" s="233" t="e">
        <f t="shared" si="0"/>
        <v>#N/A</v>
      </c>
      <c r="M35" s="184" t="e">
        <f t="shared" si="0"/>
        <v>#N/A</v>
      </c>
      <c r="N35" s="183"/>
      <c r="O35" s="306" t="e">
        <f t="shared" si="4"/>
        <v>#DIV/0!</v>
      </c>
    </row>
    <row r="36" spans="1:16" ht="16.5" customHeight="1">
      <c r="A36" s="193">
        <v>27</v>
      </c>
      <c r="B36" s="194">
        <v>45043</v>
      </c>
      <c r="C36" s="191" t="s">
        <v>683</v>
      </c>
      <c r="D36" s="190">
        <f>+SUMIFS('NHAP - NVL'!$J$5:$J$1007,'NHAP - NVL'!$G$5:$G$1007,'DT1'!$L$4,'NHAP - NVL'!$D$5:$D$1007,'DT1'!B36)</f>
        <v>0</v>
      </c>
      <c r="E36" s="218">
        <f>+SUMIFS('NHAP - NVL'!$K$5:$K$1007,'NHAP - NVL'!$G$5:$G$1007,'DT1'!$L$4,'NHAP - NVL'!$D$5:$D$1007,'DT1'!B36)</f>
        <v>0</v>
      </c>
      <c r="F36" s="189">
        <f>+SUMIFS('XUAT - NVL'!$K$5:$K$840,'XUAT - NVL'!$G$5:$G$840,'DT1'!$L$4,'XUAT - NVL'!$D$5:$D$840,'DT1'!B36)</f>
        <v>0</v>
      </c>
      <c r="G36" s="231">
        <f>+SUMIFS('XUAT - NVL'!$L$5:$L$840,'XUAT - NVL'!$G$5:$G$840,'DT1'!$L$4,'XUAT - NVL'!$D$5:$D$840,'DT1'!B36)</f>
        <v>0</v>
      </c>
      <c r="H36" s="188" t="e">
        <f t="shared" si="1"/>
        <v>#DIV/0!</v>
      </c>
      <c r="I36" s="187" t="e">
        <f t="shared" si="2"/>
        <v>#DIV/0!</v>
      </c>
      <c r="J36" s="186" t="e">
        <f t="shared" si="5"/>
        <v>#N/A</v>
      </c>
      <c r="K36" s="185" t="e">
        <f>K35+E36-G36</f>
        <v>#N/A</v>
      </c>
      <c r="L36" s="233" t="e">
        <f t="shared" si="0"/>
        <v>#N/A</v>
      </c>
      <c r="M36" s="184" t="e">
        <f t="shared" si="0"/>
        <v>#N/A</v>
      </c>
      <c r="N36" s="183"/>
      <c r="O36" s="306" t="e">
        <f t="shared" si="4"/>
        <v>#DIV/0!</v>
      </c>
    </row>
    <row r="37" spans="1:16" ht="16.5" customHeight="1">
      <c r="A37" s="193">
        <v>28</v>
      </c>
      <c r="B37" s="194">
        <v>45044</v>
      </c>
      <c r="C37" s="191" t="s">
        <v>683</v>
      </c>
      <c r="D37" s="190">
        <f>+SUMIFS('NHAP - NVL'!$J$5:$J$1007,'NHAP - NVL'!$G$5:$G$1007,'DT1'!$L$4,'NHAP - NVL'!$D$5:$D$1007,'DT1'!B37)</f>
        <v>0</v>
      </c>
      <c r="E37" s="218">
        <f>+SUMIFS('NHAP - NVL'!$K$5:$K$1007,'NHAP - NVL'!$G$5:$G$1007,'DT1'!$L$4,'NHAP - NVL'!$D$5:$D$1007,'DT1'!B37)</f>
        <v>0</v>
      </c>
      <c r="F37" s="189">
        <f>+SUMIFS('XUAT - NVL'!$K$5:$K$840,'XUAT - NVL'!$G$5:$G$840,'DT1'!$L$4,'XUAT - NVL'!$D$5:$D$840,'DT1'!B37)</f>
        <v>0</v>
      </c>
      <c r="G37" s="231">
        <f>+SUMIFS('XUAT - NVL'!$L$5:$L$840,'XUAT - NVL'!$G$5:$G$840,'DT1'!$L$4,'XUAT - NVL'!$D$5:$D$840,'DT1'!B37)</f>
        <v>0</v>
      </c>
      <c r="H37" s="188" t="e">
        <f t="shared" si="1"/>
        <v>#DIV/0!</v>
      </c>
      <c r="I37" s="187" t="e">
        <f t="shared" si="2"/>
        <v>#DIV/0!</v>
      </c>
      <c r="J37" s="186" t="e">
        <f>J36+D37-F37</f>
        <v>#N/A</v>
      </c>
      <c r="K37" s="185" t="e">
        <f t="shared" si="5"/>
        <v>#N/A</v>
      </c>
      <c r="L37" s="233" t="e">
        <f t="shared" si="0"/>
        <v>#N/A</v>
      </c>
      <c r="M37" s="184" t="e">
        <f t="shared" si="0"/>
        <v>#N/A</v>
      </c>
      <c r="N37" s="183"/>
      <c r="O37" s="306" t="e">
        <f t="shared" si="4"/>
        <v>#DIV/0!</v>
      </c>
      <c r="P37" s="168" t="s">
        <v>751</v>
      </c>
    </row>
    <row r="38" spans="1:16" ht="16.5" customHeight="1">
      <c r="A38" s="193">
        <v>29</v>
      </c>
      <c r="B38" s="194">
        <v>45045</v>
      </c>
      <c r="C38" s="191" t="s">
        <v>683</v>
      </c>
      <c r="D38" s="190">
        <f>+SUMIFS('NHAP - NVL'!$J$5:$J$1007,'NHAP - NVL'!$G$5:$G$1007,'DT1'!$L$4,'NHAP - NVL'!$D$5:$D$1007,'DT1'!B38)</f>
        <v>0</v>
      </c>
      <c r="E38" s="218">
        <f>+SUMIFS('NHAP - NVL'!$K$5:$K$1007,'NHAP - NVL'!$G$5:$G$1007,'DT1'!$L$4,'NHAP - NVL'!$D$5:$D$1007,'DT1'!B38)</f>
        <v>0</v>
      </c>
      <c r="F38" s="189">
        <f>+SUMIFS('XUAT - NVL'!$K$5:$K$840,'XUAT - NVL'!$G$5:$G$840,'DT1'!$L$4,'XUAT - NVL'!$D$5:$D$840,'DT1'!B38)</f>
        <v>0</v>
      </c>
      <c r="G38" s="231">
        <f>+SUMIFS('XUAT - NVL'!$L$5:$L$840,'XUAT - NVL'!$G$5:$G$840,'DT1'!$L$4,'XUAT - NVL'!$D$5:$D$840,'DT1'!B38)</f>
        <v>0</v>
      </c>
      <c r="H38" s="188" t="e">
        <f t="shared" si="1"/>
        <v>#DIV/0!</v>
      </c>
      <c r="I38" s="187" t="e">
        <f t="shared" si="2"/>
        <v>#DIV/0!</v>
      </c>
      <c r="J38" s="186" t="e">
        <f t="shared" si="5"/>
        <v>#N/A</v>
      </c>
      <c r="K38" s="185" t="e">
        <f t="shared" si="5"/>
        <v>#N/A</v>
      </c>
      <c r="L38" s="188" t="e">
        <f t="shared" si="0"/>
        <v>#N/A</v>
      </c>
      <c r="M38" s="184" t="e">
        <f t="shared" si="0"/>
        <v>#N/A</v>
      </c>
      <c r="N38" s="183"/>
      <c r="O38" s="306" t="e">
        <f t="shared" si="4"/>
        <v>#DIV/0!</v>
      </c>
    </row>
    <row r="39" spans="1:16" ht="16.5" customHeight="1">
      <c r="A39" s="193">
        <v>30</v>
      </c>
      <c r="B39" s="194">
        <v>45046</v>
      </c>
      <c r="C39" s="191" t="s">
        <v>683</v>
      </c>
      <c r="D39" s="190">
        <f>+SUMIFS('NHAP - NVL'!$J$5:$J$1007,'NHAP - NVL'!$G$5:$G$1007,'DT1'!$L$4,'NHAP - NVL'!$D$5:$D$1007,'DT1'!B39)</f>
        <v>0</v>
      </c>
      <c r="E39" s="218">
        <f>+SUMIFS('NHAP - NVL'!$K$5:$K$1007,'NHAP - NVL'!$G$5:$G$1007,'DT1'!$L$4,'NHAP - NVL'!$D$5:$D$1007,'DT1'!B39)</f>
        <v>0</v>
      </c>
      <c r="F39" s="189">
        <f>+SUMIFS('XUAT - NVL'!$K$5:$K$840,'XUAT - NVL'!$G$5:$G$840,'DT1'!$L$4,'XUAT - NVL'!$D$5:$D$840,'DT1'!B39)</f>
        <v>0</v>
      </c>
      <c r="G39" s="231">
        <f>+SUMIFS('XUAT - NVL'!$L$5:$L$840,'XUAT - NVL'!$G$5:$G$840,'DT1'!$L$4,'XUAT - NVL'!$D$5:$D$840,'DT1'!B39)</f>
        <v>0</v>
      </c>
      <c r="H39" s="188" t="e">
        <f t="shared" si="1"/>
        <v>#DIV/0!</v>
      </c>
      <c r="I39" s="187" t="e">
        <f t="shared" si="2"/>
        <v>#DIV/0!</v>
      </c>
      <c r="J39" s="186" t="e">
        <f t="shared" si="5"/>
        <v>#N/A</v>
      </c>
      <c r="K39" s="185" t="e">
        <f t="shared" si="5"/>
        <v>#N/A</v>
      </c>
      <c r="L39" s="233" t="e">
        <f t="shared" si="0"/>
        <v>#N/A</v>
      </c>
      <c r="M39" s="184" t="e">
        <f t="shared" si="0"/>
        <v>#N/A</v>
      </c>
      <c r="N39" s="183"/>
      <c r="O39" s="306" t="e">
        <f t="shared" si="4"/>
        <v>#DIV/0!</v>
      </c>
    </row>
    <row r="40" spans="1:16" ht="16.5" customHeight="1">
      <c r="A40" s="193">
        <v>31</v>
      </c>
      <c r="B40" s="192" t="s">
        <v>718</v>
      </c>
      <c r="C40" s="191" t="s">
        <v>683</v>
      </c>
      <c r="D40" s="190">
        <f>+SUMIFS('NHAP - NVL'!$J$5:$J$1007,'NHAP - NVL'!$G$5:$G$1007,'DT1'!$L$4,'NHAP - NVL'!$D$5:$D$1007,'DT1'!B40)</f>
        <v>0</v>
      </c>
      <c r="E40" s="218">
        <f>+SUMIFS('NHAP - NVL'!$K$5:$K$1007,'NHAP - NVL'!$G$5:$G$1007,'DT1'!$L$4,'NHAP - NVL'!$D$5:$D$1007,'DT1'!B40)</f>
        <v>0</v>
      </c>
      <c r="F40" s="189">
        <f>+SUMIFS('XUAT - NVL'!$K$5:$K$840,'XUAT - NVL'!$G$5:$G$840,'DT1'!$L$4,'XUAT - NVL'!$D$5:$D$840,'DT1'!B40)</f>
        <v>0</v>
      </c>
      <c r="G40" s="231">
        <f>+SUMIFS('XUAT - NVL'!$L$5:$L$840,'XUAT - NVL'!$G$5:$G$840,'DT1'!$L$4,'XUAT - NVL'!$D$5:$D$840,'DT1'!B40)</f>
        <v>0</v>
      </c>
      <c r="H40" s="188" t="e">
        <f t="shared" si="1"/>
        <v>#DIV/0!</v>
      </c>
      <c r="I40" s="187" t="e">
        <f t="shared" si="2"/>
        <v>#DIV/0!</v>
      </c>
      <c r="J40" s="186" t="e">
        <f t="shared" si="5"/>
        <v>#N/A</v>
      </c>
      <c r="K40" s="185" t="e">
        <f t="shared" si="5"/>
        <v>#N/A</v>
      </c>
      <c r="L40" s="188" t="e">
        <f t="shared" si="0"/>
        <v>#N/A</v>
      </c>
      <c r="M40" s="184" t="e">
        <f t="shared" si="0"/>
        <v>#N/A</v>
      </c>
      <c r="N40" s="183"/>
      <c r="O40" s="306" t="e">
        <f t="shared" si="4"/>
        <v>#DIV/0!</v>
      </c>
    </row>
    <row r="41" spans="1:16" s="172" customFormat="1" ht="23.25" customHeight="1">
      <c r="A41" s="181" t="s">
        <v>682</v>
      </c>
      <c r="B41" s="180"/>
      <c r="C41" s="179"/>
      <c r="D41" s="178">
        <f>SUM(D10:D40)</f>
        <v>0</v>
      </c>
      <c r="E41" s="177">
        <f>SUM(E10:E40)</f>
        <v>0</v>
      </c>
      <c r="F41" s="197">
        <f>SUM(F10:F40)</f>
        <v>0</v>
      </c>
      <c r="G41" s="176">
        <f>SUM(G10:G40)</f>
        <v>0</v>
      </c>
      <c r="H41" s="197"/>
      <c r="I41" s="176"/>
      <c r="J41" s="182" t="e">
        <f>J40</f>
        <v>#N/A</v>
      </c>
      <c r="K41" s="182" t="e">
        <f>K40</f>
        <v>#N/A</v>
      </c>
      <c r="L41" s="184"/>
      <c r="M41" s="174"/>
      <c r="N41" s="173" t="e">
        <f>1-J41/K41</f>
        <v>#N/A</v>
      </c>
      <c r="O41" s="307" t="e">
        <f>AVERAGE(O10:O40)</f>
        <v>#DIV/0!</v>
      </c>
    </row>
    <row r="42" spans="1:16" s="172" customFormat="1" ht="23.25" customHeight="1">
      <c r="A42" s="181" t="s">
        <v>28</v>
      </c>
      <c r="B42" s="180"/>
      <c r="C42" s="179"/>
      <c r="D42" s="178" t="e">
        <f>D9+D41</f>
        <v>#N/A</v>
      </c>
      <c r="E42" s="177" t="e">
        <f>E9+E41</f>
        <v>#N/A</v>
      </c>
      <c r="F42" s="197">
        <f>F41</f>
        <v>0</v>
      </c>
      <c r="G42" s="176">
        <f>G41</f>
        <v>0</v>
      </c>
      <c r="H42" s="197"/>
      <c r="I42" s="176"/>
      <c r="J42" s="175" t="e">
        <f>D42-F42</f>
        <v>#N/A</v>
      </c>
      <c r="K42" s="175" t="e">
        <f>E42-G42</f>
        <v>#N/A</v>
      </c>
      <c r="L42" s="184"/>
      <c r="M42" s="174"/>
      <c r="N42" s="173"/>
      <c r="O42" s="307"/>
    </row>
    <row r="43" spans="1:16" ht="23.25" customHeight="1">
      <c r="A43" s="172"/>
      <c r="B43" s="172"/>
      <c r="C43" s="172"/>
      <c r="K43" s="114"/>
      <c r="L43" s="169"/>
      <c r="N43" s="169"/>
    </row>
    <row r="44" spans="1:16">
      <c r="K44" s="171" t="s">
        <v>112</v>
      </c>
      <c r="L44" s="169"/>
      <c r="N44" s="169"/>
    </row>
    <row r="45" spans="1:16">
      <c r="K45" s="171"/>
      <c r="L45" s="169"/>
      <c r="N45" s="169"/>
    </row>
    <row r="46" spans="1:16">
      <c r="K46" s="171"/>
      <c r="L46" s="169"/>
      <c r="N46" s="169"/>
    </row>
    <row r="47" spans="1:16">
      <c r="K47" s="114"/>
      <c r="L47" s="169"/>
      <c r="N47" s="169"/>
    </row>
    <row r="48" spans="1:16">
      <c r="L48" s="169"/>
      <c r="M48" s="170"/>
      <c r="N48" s="169"/>
    </row>
    <row r="49" spans="11:15" s="168" customFormat="1">
      <c r="O49" s="304"/>
    </row>
    <row r="50" spans="11:15" s="168" customFormat="1">
      <c r="K50" s="172"/>
      <c r="O50" s="304"/>
    </row>
    <row r="51" spans="11:15" s="168" customFormat="1">
      <c r="O51" s="304"/>
    </row>
  </sheetData>
  <mergeCells count="9">
    <mergeCell ref="O7:O8"/>
    <mergeCell ref="A9:C9"/>
    <mergeCell ref="A3:N3"/>
    <mergeCell ref="L4:N4"/>
    <mergeCell ref="D7:E7"/>
    <mergeCell ref="F7:G7"/>
    <mergeCell ref="H7:I7"/>
    <mergeCell ref="J7:K7"/>
    <mergeCell ref="L7:M7"/>
  </mergeCells>
  <conditionalFormatting sqref="M21">
    <cfRule type="cellIs" dxfId="3382" priority="113" operator="lessThan">
      <formula>15</formula>
    </cfRule>
    <cfRule type="cellIs" dxfId="3381" priority="114" operator="greaterThan">
      <formula>20</formula>
    </cfRule>
    <cfRule type="cellIs" dxfId="3380" priority="115" operator="between">
      <formula>15</formula>
      <formula>20</formula>
    </cfRule>
    <cfRule type="cellIs" dxfId="3379" priority="116" operator="between">
      <formula>15</formula>
      <formula>20</formula>
    </cfRule>
    <cfRule type="cellIs" dxfId="3378" priority="117" operator="lessThan">
      <formula>15</formula>
    </cfRule>
    <cfRule type="cellIs" dxfId="3377" priority="118" operator="greaterThan">
      <formula>20</formula>
    </cfRule>
    <cfRule type="cellIs" dxfId="3376" priority="119" operator="between">
      <formula>15</formula>
      <formula>21</formula>
    </cfRule>
    <cfRule type="cellIs" dxfId="3375" priority="120" operator="lessThan">
      <formula>15</formula>
    </cfRule>
    <cfRule type="cellIs" dxfId="3374" priority="121" operator="greaterThan">
      <formula>21</formula>
    </cfRule>
  </conditionalFormatting>
  <conditionalFormatting sqref="M28">
    <cfRule type="cellIs" dxfId="3373" priority="104" operator="lessThan">
      <formula>15</formula>
    </cfRule>
    <cfRule type="cellIs" dxfId="3372" priority="105" operator="greaterThan">
      <formula>20</formula>
    </cfRule>
    <cfRule type="cellIs" dxfId="3371" priority="106" operator="between">
      <formula>15</formula>
      <formula>20</formula>
    </cfRule>
    <cfRule type="cellIs" dxfId="3370" priority="107" operator="between">
      <formula>15</formula>
      <formula>20</formula>
    </cfRule>
    <cfRule type="cellIs" dxfId="3369" priority="108" operator="lessThan">
      <formula>15</formula>
    </cfRule>
    <cfRule type="cellIs" dxfId="3368" priority="109" operator="greaterThan">
      <formula>20</formula>
    </cfRule>
    <cfRule type="cellIs" dxfId="3367" priority="110" operator="between">
      <formula>15</formula>
      <formula>21</formula>
    </cfRule>
    <cfRule type="cellIs" dxfId="3366" priority="111" operator="lessThan">
      <formula>15</formula>
    </cfRule>
    <cfRule type="cellIs" dxfId="3365" priority="112" operator="greaterThan">
      <formula>21</formula>
    </cfRule>
  </conditionalFormatting>
  <conditionalFormatting sqref="M35">
    <cfRule type="cellIs" dxfId="3364" priority="95" operator="lessThan">
      <formula>15</formula>
    </cfRule>
    <cfRule type="cellIs" dxfId="3363" priority="96" operator="greaterThan">
      <formula>20</formula>
    </cfRule>
    <cfRule type="cellIs" dxfId="3362" priority="97" operator="between">
      <formula>15</formula>
      <formula>20</formula>
    </cfRule>
    <cfRule type="cellIs" dxfId="3361" priority="98" operator="between">
      <formula>15</formula>
      <formula>20</formula>
    </cfRule>
    <cfRule type="cellIs" dxfId="3360" priority="99" operator="lessThan">
      <formula>15</formula>
    </cfRule>
    <cfRule type="cellIs" dxfId="3359" priority="100" operator="greaterThan">
      <formula>20</formula>
    </cfRule>
    <cfRule type="cellIs" dxfId="3358" priority="101" operator="between">
      <formula>15</formula>
      <formula>21</formula>
    </cfRule>
    <cfRule type="cellIs" dxfId="3357" priority="102" operator="lessThan">
      <formula>15</formula>
    </cfRule>
    <cfRule type="cellIs" dxfId="3356" priority="103" operator="greaterThan">
      <formula>21</formula>
    </cfRule>
  </conditionalFormatting>
  <conditionalFormatting sqref="M15:M18 M40 M22:M23 M25:M27 M20">
    <cfRule type="cellIs" dxfId="3355" priority="122" operator="lessThan">
      <formula>15</formula>
    </cfRule>
    <cfRule type="cellIs" dxfId="3354" priority="123" operator="greaterThan">
      <formula>20</formula>
    </cfRule>
    <cfRule type="cellIs" dxfId="3353" priority="124" operator="between">
      <formula>15</formula>
      <formula>20</formula>
    </cfRule>
    <cfRule type="cellIs" dxfId="3352" priority="125" operator="between">
      <formula>15</formula>
      <formula>20</formula>
    </cfRule>
    <cfRule type="cellIs" dxfId="3351" priority="126" operator="lessThan">
      <formula>15</formula>
    </cfRule>
    <cfRule type="cellIs" dxfId="3350" priority="127" operator="greaterThan">
      <formula>20</formula>
    </cfRule>
    <cfRule type="cellIs" dxfId="3349" priority="128" operator="between">
      <formula>15</formula>
      <formula>21</formula>
    </cfRule>
    <cfRule type="cellIs" dxfId="3348" priority="129" operator="lessThan">
      <formula>15</formula>
    </cfRule>
    <cfRule type="cellIs" dxfId="3347" priority="130" operator="greaterThan">
      <formula>21</formula>
    </cfRule>
  </conditionalFormatting>
  <conditionalFormatting sqref="M10:M13">
    <cfRule type="cellIs" dxfId="3346" priority="86" operator="lessThan">
      <formula>15</formula>
    </cfRule>
    <cfRule type="cellIs" dxfId="3345" priority="87" operator="greaterThan">
      <formula>20</formula>
    </cfRule>
    <cfRule type="cellIs" dxfId="3344" priority="88" operator="between">
      <formula>15</formula>
      <formula>20</formula>
    </cfRule>
    <cfRule type="cellIs" dxfId="3343" priority="89" operator="between">
      <formula>15</formula>
      <formula>20</formula>
    </cfRule>
    <cfRule type="cellIs" dxfId="3342" priority="90" operator="lessThan">
      <formula>15</formula>
    </cfRule>
    <cfRule type="cellIs" dxfId="3341" priority="91" operator="greaterThan">
      <formula>20</formula>
    </cfRule>
    <cfRule type="cellIs" dxfId="3340" priority="92" operator="between">
      <formula>15</formula>
      <formula>21</formula>
    </cfRule>
    <cfRule type="cellIs" dxfId="3339" priority="93" operator="lessThan">
      <formula>15</formula>
    </cfRule>
    <cfRule type="cellIs" dxfId="3338" priority="94" operator="greaterThan">
      <formula>21</formula>
    </cfRule>
  </conditionalFormatting>
  <conditionalFormatting sqref="M30:M33">
    <cfRule type="cellIs" dxfId="3337" priority="77" operator="lessThan">
      <formula>15</formula>
    </cfRule>
    <cfRule type="cellIs" dxfId="3336" priority="78" operator="greaterThan">
      <formula>20</formula>
    </cfRule>
    <cfRule type="cellIs" dxfId="3335" priority="79" operator="between">
      <formula>15</formula>
      <formula>20</formula>
    </cfRule>
    <cfRule type="cellIs" dxfId="3334" priority="80" operator="between">
      <formula>15</formula>
      <formula>20</formula>
    </cfRule>
    <cfRule type="cellIs" dxfId="3333" priority="81" operator="lessThan">
      <formula>15</formula>
    </cfRule>
    <cfRule type="cellIs" dxfId="3332" priority="82" operator="greaterThan">
      <formula>20</formula>
    </cfRule>
    <cfRule type="cellIs" dxfId="3331" priority="83" operator="between">
      <formula>15</formula>
      <formula>21</formula>
    </cfRule>
    <cfRule type="cellIs" dxfId="3330" priority="84" operator="lessThan">
      <formula>15</formula>
    </cfRule>
    <cfRule type="cellIs" dxfId="3329" priority="85" operator="greaterThan">
      <formula>21</formula>
    </cfRule>
  </conditionalFormatting>
  <conditionalFormatting sqref="M36:M38">
    <cfRule type="cellIs" dxfId="3328" priority="68" operator="lessThan">
      <formula>15</formula>
    </cfRule>
    <cfRule type="cellIs" dxfId="3327" priority="69" operator="greaterThan">
      <formula>20</formula>
    </cfRule>
    <cfRule type="cellIs" dxfId="3326" priority="70" operator="between">
      <formula>15</formula>
      <formula>20</formula>
    </cfRule>
    <cfRule type="cellIs" dxfId="3325" priority="71" operator="between">
      <formula>15</formula>
      <formula>20</formula>
    </cfRule>
    <cfRule type="cellIs" dxfId="3324" priority="72" operator="lessThan">
      <formula>15</formula>
    </cfRule>
    <cfRule type="cellIs" dxfId="3323" priority="73" operator="greaterThan">
      <formula>20</formula>
    </cfRule>
    <cfRule type="cellIs" dxfId="3322" priority="74" operator="between">
      <formula>15</formula>
      <formula>21</formula>
    </cfRule>
    <cfRule type="cellIs" dxfId="3321" priority="75" operator="lessThan">
      <formula>15</formula>
    </cfRule>
    <cfRule type="cellIs" dxfId="3320" priority="76" operator="greaterThan">
      <formula>21</formula>
    </cfRule>
  </conditionalFormatting>
  <conditionalFormatting sqref="M29">
    <cfRule type="cellIs" dxfId="3319" priority="59" operator="lessThan">
      <formula>15</formula>
    </cfRule>
    <cfRule type="cellIs" dxfId="3318" priority="60" operator="greaterThan">
      <formula>20</formula>
    </cfRule>
    <cfRule type="cellIs" dxfId="3317" priority="61" operator="between">
      <formula>15</formula>
      <formula>20</formula>
    </cfRule>
    <cfRule type="cellIs" dxfId="3316" priority="62" operator="between">
      <formula>15</formula>
      <formula>20</formula>
    </cfRule>
    <cfRule type="cellIs" dxfId="3315" priority="63" operator="lessThan">
      <formula>15</formula>
    </cfRule>
    <cfRule type="cellIs" dxfId="3314" priority="64" operator="greaterThan">
      <formula>20</formula>
    </cfRule>
    <cfRule type="cellIs" dxfId="3313" priority="65" operator="between">
      <formula>15</formula>
      <formula>21</formula>
    </cfRule>
    <cfRule type="cellIs" dxfId="3312" priority="66" operator="lessThan">
      <formula>15</formula>
    </cfRule>
    <cfRule type="cellIs" dxfId="3311" priority="67" operator="greaterThan">
      <formula>21</formula>
    </cfRule>
  </conditionalFormatting>
  <conditionalFormatting sqref="M24">
    <cfRule type="cellIs" dxfId="3310" priority="50" operator="lessThan">
      <formula>15</formula>
    </cfRule>
    <cfRule type="cellIs" dxfId="3309" priority="51" operator="greaterThan">
      <formula>20</formula>
    </cfRule>
    <cfRule type="cellIs" dxfId="3308" priority="52" operator="between">
      <formula>15</formula>
      <formula>20</formula>
    </cfRule>
    <cfRule type="cellIs" dxfId="3307" priority="53" operator="between">
      <formula>15</formula>
      <formula>20</formula>
    </cfRule>
    <cfRule type="cellIs" dxfId="3306" priority="54" operator="lessThan">
      <formula>15</formula>
    </cfRule>
    <cfRule type="cellIs" dxfId="3305" priority="55" operator="greaterThan">
      <formula>20</formula>
    </cfRule>
    <cfRule type="cellIs" dxfId="3304" priority="56" operator="between">
      <formula>15</formula>
      <formula>21</formula>
    </cfRule>
    <cfRule type="cellIs" dxfId="3303" priority="57" operator="lessThan">
      <formula>15</formula>
    </cfRule>
    <cfRule type="cellIs" dxfId="3302" priority="58" operator="greaterThan">
      <formula>21</formula>
    </cfRule>
  </conditionalFormatting>
  <conditionalFormatting sqref="M19">
    <cfRule type="cellIs" dxfId="3301" priority="41" operator="lessThan">
      <formula>15</formula>
    </cfRule>
    <cfRule type="cellIs" dxfId="3300" priority="42" operator="greaterThan">
      <formula>20</formula>
    </cfRule>
    <cfRule type="cellIs" dxfId="3299" priority="43" operator="between">
      <formula>15</formula>
      <formula>20</formula>
    </cfRule>
    <cfRule type="cellIs" dxfId="3298" priority="44" operator="between">
      <formula>15</formula>
      <formula>20</formula>
    </cfRule>
    <cfRule type="cellIs" dxfId="3297" priority="45" operator="lessThan">
      <formula>15</formula>
    </cfRule>
    <cfRule type="cellIs" dxfId="3296" priority="46" operator="greaterThan">
      <formula>20</formula>
    </cfRule>
    <cfRule type="cellIs" dxfId="3295" priority="47" operator="between">
      <formula>15</formula>
      <formula>21</formula>
    </cfRule>
    <cfRule type="cellIs" dxfId="3294" priority="48" operator="lessThan">
      <formula>15</formula>
    </cfRule>
    <cfRule type="cellIs" dxfId="3293" priority="49" operator="greaterThan">
      <formula>21</formula>
    </cfRule>
  </conditionalFormatting>
  <conditionalFormatting sqref="M14">
    <cfRule type="cellIs" dxfId="3292" priority="32" operator="lessThan">
      <formula>15</formula>
    </cfRule>
    <cfRule type="cellIs" dxfId="3291" priority="33" operator="greaterThan">
      <formula>20</formula>
    </cfRule>
    <cfRule type="cellIs" dxfId="3290" priority="34" operator="between">
      <formula>15</formula>
      <formula>20</formula>
    </cfRule>
    <cfRule type="cellIs" dxfId="3289" priority="35" operator="between">
      <formula>15</formula>
      <formula>20</formula>
    </cfRule>
    <cfRule type="cellIs" dxfId="3288" priority="36" operator="lessThan">
      <formula>15</formula>
    </cfRule>
    <cfRule type="cellIs" dxfId="3287" priority="37" operator="greaterThan">
      <formula>20</formula>
    </cfRule>
    <cfRule type="cellIs" dxfId="3286" priority="38" operator="between">
      <formula>15</formula>
      <formula>21</formula>
    </cfRule>
    <cfRule type="cellIs" dxfId="3285" priority="39" operator="lessThan">
      <formula>15</formula>
    </cfRule>
    <cfRule type="cellIs" dxfId="3284" priority="40" operator="greaterThan">
      <formula>21</formula>
    </cfRule>
  </conditionalFormatting>
  <conditionalFormatting sqref="M34">
    <cfRule type="cellIs" dxfId="3283" priority="23" operator="lessThan">
      <formula>15</formula>
    </cfRule>
    <cfRule type="cellIs" dxfId="3282" priority="24" operator="greaterThan">
      <formula>20</formula>
    </cfRule>
    <cfRule type="cellIs" dxfId="3281" priority="25" operator="between">
      <formula>15</formula>
      <formula>20</formula>
    </cfRule>
    <cfRule type="cellIs" dxfId="3280" priority="26" operator="between">
      <formula>15</formula>
      <formula>20</formula>
    </cfRule>
    <cfRule type="cellIs" dxfId="3279" priority="27" operator="lessThan">
      <formula>15</formula>
    </cfRule>
    <cfRule type="cellIs" dxfId="3278" priority="28" operator="greaterThan">
      <formula>20</formula>
    </cfRule>
    <cfRule type="cellIs" dxfId="3277" priority="29" operator="between">
      <formula>15</formula>
      <formula>21</formula>
    </cfRule>
    <cfRule type="cellIs" dxfId="3276" priority="30" operator="lessThan">
      <formula>15</formula>
    </cfRule>
    <cfRule type="cellIs" dxfId="3275" priority="31" operator="greaterThan">
      <formula>21</formula>
    </cfRule>
  </conditionalFormatting>
  <conditionalFormatting sqref="M39">
    <cfRule type="cellIs" dxfId="3274" priority="14" operator="lessThan">
      <formula>15</formula>
    </cfRule>
    <cfRule type="cellIs" dxfId="3273" priority="15" operator="greaterThan">
      <formula>20</formula>
    </cfRule>
    <cfRule type="cellIs" dxfId="3272" priority="16" operator="between">
      <formula>15</formula>
      <formula>20</formula>
    </cfRule>
    <cfRule type="cellIs" dxfId="3271" priority="17" operator="between">
      <formula>15</formula>
      <formula>20</formula>
    </cfRule>
    <cfRule type="cellIs" dxfId="3270" priority="18" operator="lessThan">
      <formula>15</formula>
    </cfRule>
    <cfRule type="cellIs" dxfId="3269" priority="19" operator="greaterThan">
      <formula>20</formula>
    </cfRule>
    <cfRule type="cellIs" dxfId="3268" priority="20" operator="between">
      <formula>15</formula>
      <formula>21</formula>
    </cfRule>
    <cfRule type="cellIs" dxfId="3267" priority="21" operator="lessThan">
      <formula>15</formula>
    </cfRule>
    <cfRule type="cellIs" dxfId="3266" priority="22" operator="greaterThan">
      <formula>21</formula>
    </cfRule>
  </conditionalFormatting>
  <conditionalFormatting sqref="P19">
    <cfRule type="duplicateValues" dxfId="3265" priority="6"/>
  </conditionalFormatting>
  <conditionalFormatting sqref="Q24 Q18">
    <cfRule type="duplicateValues" dxfId="3264" priority="7"/>
    <cfRule type="expression" dxfId="3263" priority="8">
      <formula>LEFT(#REF!,2)="Y0"</formula>
    </cfRule>
    <cfRule type="expression" dxfId="3262" priority="9">
      <formula>LEFT(#REF!,2)="Y3"</formula>
    </cfRule>
    <cfRule type="expression" dxfId="3261" priority="10">
      <formula>LEFT(#REF!,2)="Y2"</formula>
    </cfRule>
    <cfRule type="expression" dxfId="3260" priority="11">
      <formula>LEFT(#REF!,2)="Y1"</formula>
    </cfRule>
    <cfRule type="duplicateValues" dxfId="3259" priority="12"/>
  </conditionalFormatting>
  <conditionalFormatting sqref="P10:P18 P20:P22">
    <cfRule type="duplicateValues" dxfId="3258" priority="13"/>
  </conditionalFormatting>
  <conditionalFormatting sqref="P25">
    <cfRule type="duplicateValues" dxfId="3257" priority="5"/>
  </conditionalFormatting>
  <conditionalFormatting sqref="P26">
    <cfRule type="duplicateValues" dxfId="3256" priority="4"/>
  </conditionalFormatting>
  <conditionalFormatting sqref="P27">
    <cfRule type="duplicateValues" dxfId="3255" priority="3"/>
  </conditionalFormatting>
  <conditionalFormatting sqref="P28:P29">
    <cfRule type="duplicateValues" dxfId="3254" priority="2"/>
  </conditionalFormatting>
  <conditionalFormatting sqref="P30">
    <cfRule type="duplicateValues" dxfId="3253" priority="1"/>
  </conditionalFormatting>
  <pageMargins left="0.45" right="0.2" top="0.25" bottom="0.25" header="0.3" footer="0.3"/>
  <pageSetup paperSize="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tabColor rgb="FFC00000"/>
  </sheetPr>
  <dimension ref="A1:R51"/>
  <sheetViews>
    <sheetView zoomScale="80" zoomScaleNormal="80" workbookViewId="0">
      <pane ySplit="9" topLeftCell="A10" activePane="bottomLeft" state="frozen"/>
      <selection activeCell="P9" sqref="P9"/>
      <selection pane="bottomLeft" activeCell="P9" sqref="P9"/>
    </sheetView>
  </sheetViews>
  <sheetFormatPr defaultColWidth="10.6640625" defaultRowHeight="15"/>
  <cols>
    <col min="1" max="1" width="5.5" style="168" customWidth="1"/>
    <col min="2" max="2" width="16" style="168" customWidth="1"/>
    <col min="3" max="3" width="21.33203125" style="168" customWidth="1"/>
    <col min="4" max="11" width="15" style="169" customWidth="1"/>
    <col min="12" max="14" width="15" style="168" customWidth="1"/>
    <col min="15" max="15" width="10.6640625" style="168"/>
    <col min="16" max="16" width="50.6640625" style="168" customWidth="1"/>
    <col min="17" max="17" width="36.1640625" style="168" customWidth="1"/>
    <col min="18" max="18" width="24.83203125" style="168" customWidth="1"/>
    <col min="19" max="16384" width="10.6640625" style="168"/>
  </cols>
  <sheetData>
    <row r="1" spans="1:18" ht="18" customHeight="1">
      <c r="A1" s="210" t="str">
        <f>'[6]FRIT FO102 - FT1 - FHUE'!A1</f>
        <v>CÔNG TY CỐ PHẦN VLXD VI DO NA</v>
      </c>
      <c r="B1" s="210"/>
      <c r="C1" s="210"/>
      <c r="D1" s="210"/>
      <c r="E1" s="210"/>
      <c r="F1" s="210"/>
    </row>
    <row r="2" spans="1:18" ht="18" customHeight="1">
      <c r="A2" s="210" t="str">
        <f>'[6]FRIT FO102 - FT1 - FHUE'!A2</f>
        <v>PHÒNG KẾ HOẠCH - VẬT TƯ</v>
      </c>
      <c r="B2" s="210"/>
      <c r="C2" s="210"/>
      <c r="D2" s="209"/>
      <c r="E2" s="209"/>
      <c r="F2" s="209"/>
      <c r="L2" s="169"/>
      <c r="M2" s="208" t="str">
        <f>'[6]FRIT FO102 - FT1 - FHUE'!M2</f>
        <v>BM. 03. 13</v>
      </c>
    </row>
    <row r="3" spans="1:18" ht="33" customHeight="1">
      <c r="A3" s="861" t="s">
        <v>698</v>
      </c>
      <c r="B3" s="861"/>
      <c r="C3" s="861"/>
      <c r="D3" s="861"/>
      <c r="E3" s="861"/>
      <c r="F3" s="861"/>
      <c r="G3" s="861"/>
      <c r="H3" s="861"/>
      <c r="I3" s="861"/>
      <c r="J3" s="861"/>
      <c r="K3" s="861"/>
      <c r="L3" s="861"/>
      <c r="M3" s="861"/>
      <c r="N3" s="861"/>
    </row>
    <row r="4" spans="1:18" ht="18.75" customHeight="1">
      <c r="B4" s="207"/>
      <c r="C4" s="207"/>
      <c r="D4" s="206" t="s">
        <v>697</v>
      </c>
      <c r="E4" s="205" t="e">
        <f>+VLOOKUP($L$4,'TONG HOP'!$C$8:$N$799,2,0)</f>
        <v>#N/A</v>
      </c>
      <c r="I4" s="169" t="s">
        <v>696</v>
      </c>
      <c r="J4" s="205" t="e">
        <f>+VLOOKUP($L$4,'TONG HOP'!$C$8:$N$799,3,0)</f>
        <v>#N/A</v>
      </c>
      <c r="K4" s="205" t="s">
        <v>695</v>
      </c>
      <c r="L4" s="862" t="s">
        <v>90</v>
      </c>
      <c r="M4" s="862"/>
      <c r="N4" s="862"/>
    </row>
    <row r="5" spans="1:18" ht="18.75" customHeight="1">
      <c r="B5" s="168" t="str">
        <f>'[6]FRIT FO102 - FT1 - FHUE'!B5</f>
        <v xml:space="preserve">Từ ngày:  </v>
      </c>
      <c r="C5" s="168">
        <f>'[6]FRIT FO102 - FT1 - FHUE'!C5</f>
        <v>1</v>
      </c>
      <c r="D5" s="168" t="str">
        <f>'[6]FRIT FO102 - FT1 - FHUE'!D5</f>
        <v>đến ngày</v>
      </c>
      <c r="E5" s="168">
        <v>30</v>
      </c>
      <c r="F5" s="168" t="str">
        <f>'[6]FRIT FO102 - FT1 - FHUE'!F5</f>
        <v>tháng</v>
      </c>
      <c r="G5" s="168">
        <v>4</v>
      </c>
      <c r="H5" s="168" t="str">
        <f>'[6]FRIT FO102 - FT1 - FHUE'!H5</f>
        <v xml:space="preserve">năm </v>
      </c>
      <c r="I5" s="168">
        <f>'[6]FRIT FO102 - FT1 - FHUE'!I5</f>
        <v>2023</v>
      </c>
      <c r="J5" s="168"/>
      <c r="K5" s="168"/>
    </row>
    <row r="6" spans="1:18" ht="18" customHeight="1">
      <c r="F6" s="204"/>
      <c r="G6" s="204"/>
      <c r="H6" s="204"/>
      <c r="I6" s="204"/>
      <c r="L6" s="204" t="s">
        <v>694</v>
      </c>
      <c r="M6"/>
    </row>
    <row r="7" spans="1:18" s="195" customFormat="1" ht="40.5" customHeight="1">
      <c r="A7" s="203" t="s">
        <v>13</v>
      </c>
      <c r="B7" s="202" t="s">
        <v>693</v>
      </c>
      <c r="C7" s="202" t="s">
        <v>692</v>
      </c>
      <c r="D7" s="863" t="s">
        <v>691</v>
      </c>
      <c r="E7" s="864"/>
      <c r="F7" s="863" t="s">
        <v>690</v>
      </c>
      <c r="G7" s="864"/>
      <c r="H7" s="863" t="s">
        <v>689</v>
      </c>
      <c r="I7" s="864"/>
      <c r="J7" s="863" t="s">
        <v>688</v>
      </c>
      <c r="K7" s="864"/>
      <c r="L7" s="863" t="s">
        <v>687</v>
      </c>
      <c r="M7" s="864"/>
      <c r="N7" s="202" t="s">
        <v>686</v>
      </c>
    </row>
    <row r="8" spans="1:18" s="195" customFormat="1" ht="27.75" customHeight="1">
      <c r="A8" s="201"/>
      <c r="B8" s="198"/>
      <c r="C8" s="198"/>
      <c r="D8" s="200" t="s">
        <v>679</v>
      </c>
      <c r="E8" s="199" t="s">
        <v>685</v>
      </c>
      <c r="F8" s="200" t="s">
        <v>679</v>
      </c>
      <c r="G8" s="199" t="s">
        <v>680</v>
      </c>
      <c r="H8" s="200" t="s">
        <v>679</v>
      </c>
      <c r="I8" s="199" t="s">
        <v>680</v>
      </c>
      <c r="J8" s="200" t="s">
        <v>679</v>
      </c>
      <c r="K8" s="199" t="s">
        <v>680</v>
      </c>
      <c r="L8" s="200" t="s">
        <v>679</v>
      </c>
      <c r="M8" s="199" t="s">
        <v>680</v>
      </c>
      <c r="N8" s="198"/>
    </row>
    <row r="9" spans="1:18" s="195" customFormat="1" ht="25.5" customHeight="1">
      <c r="A9" s="858" t="s">
        <v>684</v>
      </c>
      <c r="B9" s="859"/>
      <c r="C9" s="860"/>
      <c r="D9" s="178" t="e">
        <f>J9</f>
        <v>#N/A</v>
      </c>
      <c r="E9" s="177" t="e">
        <f>K9</f>
        <v>#N/A</v>
      </c>
      <c r="F9" s="197">
        <f>F41</f>
        <v>0</v>
      </c>
      <c r="G9" s="177">
        <f>G41</f>
        <v>0</v>
      </c>
      <c r="H9" s="197"/>
      <c r="I9" s="177"/>
      <c r="J9" s="196" t="e">
        <f>+VLOOKUP($L$4,'TONG HOP'!$C$8:$N$799,8,0)</f>
        <v>#N/A</v>
      </c>
      <c r="K9" s="196" t="e">
        <f>+VLOOKUP($L$4,'TONG HOP'!$C$8:$N$799,9,0)</f>
        <v>#N/A</v>
      </c>
      <c r="L9" s="232"/>
      <c r="M9" s="234"/>
      <c r="N9" s="183"/>
    </row>
    <row r="10" spans="1:18" ht="16.5" customHeight="1">
      <c r="A10" s="193">
        <v>1</v>
      </c>
      <c r="B10" s="194">
        <v>45017</v>
      </c>
      <c r="C10" s="191" t="s">
        <v>683</v>
      </c>
      <c r="D10" s="190">
        <f>+SUMIFS('NHAP - NVL'!$J$5:$J$1007,'NHAP - NVL'!$G$5:$G$1007,'D12'!$L$4,'NHAP - NVL'!$D$5:$D$1007,'D12'!B10)</f>
        <v>0</v>
      </c>
      <c r="E10" s="218">
        <f>+SUMIFS('NHAP - NVL'!$K$5:$K$1007,'NHAP - NVL'!$G$5:$G$1007,'D12'!$L$4,'NHAP - NVL'!$D$5:$D$1007,'D12'!B10)</f>
        <v>0</v>
      </c>
      <c r="F10" s="189">
        <f>+SUMIFS('XUAT - NVL'!$K$5:$K$840,'XUAT - NVL'!$G$5:$G$840,'D12'!$L$4,'XUAT - NVL'!$D$5:$D$840,'D12'!B10)</f>
        <v>0</v>
      </c>
      <c r="G10" s="231">
        <f>+SUMIFS('XUAT - NVL'!$L$5:$L$840,'XUAT - NVL'!$G$5:$G$840,'D12'!$L$4,'XUAT - NVL'!$D$5:$D$840,'D12'!B10)</f>
        <v>0</v>
      </c>
      <c r="H10" s="188" t="e">
        <f>AVERAGEIF($F$10:$F$40,"&lt;&gt;0")</f>
        <v>#DIV/0!</v>
      </c>
      <c r="I10" s="187" t="e">
        <f>AVERAGEIF($G$10:$G$40,"&lt;&gt;0")</f>
        <v>#DIV/0!</v>
      </c>
      <c r="J10" s="186" t="e">
        <f>J9+D10-F10</f>
        <v>#N/A</v>
      </c>
      <c r="K10" s="185" t="e">
        <f>K9+E10-G10</f>
        <v>#N/A</v>
      </c>
      <c r="L10" s="188" t="e">
        <f t="shared" ref="L10:M40" si="0">J10/H10</f>
        <v>#N/A</v>
      </c>
      <c r="M10" s="184" t="e">
        <f t="shared" si="0"/>
        <v>#N/A</v>
      </c>
      <c r="N10" s="183"/>
      <c r="P10" s="235" t="s">
        <v>666</v>
      </c>
      <c r="Q10" s="52" t="s">
        <v>75</v>
      </c>
      <c r="R10" s="52" t="s">
        <v>74</v>
      </c>
    </row>
    <row r="11" spans="1:18" ht="16.5" customHeight="1">
      <c r="A11" s="193">
        <v>2</v>
      </c>
      <c r="B11" s="194">
        <v>45018</v>
      </c>
      <c r="C11" s="191" t="s">
        <v>683</v>
      </c>
      <c r="D11" s="190">
        <f>+SUMIFS('NHAP - NVL'!$J$5:$J$1007,'NHAP - NVL'!$G$5:$G$1007,'D12'!$L$4,'NHAP - NVL'!$D$5:$D$1007,'D12'!B11)</f>
        <v>0</v>
      </c>
      <c r="E11" s="218">
        <f>+SUMIFS('NHAP - NVL'!$K$5:$K$1007,'NHAP - NVL'!$G$5:$G$1007,'D12'!$L$4,'NHAP - NVL'!$D$5:$D$1007,'D12'!B11)</f>
        <v>0</v>
      </c>
      <c r="F11" s="189">
        <f>+SUMIFS('XUAT - NVL'!$K$5:$K$840,'XUAT - NVL'!$G$5:$G$840,'D12'!$L$4,'XUAT - NVL'!$D$5:$D$840,'D12'!B11)</f>
        <v>0</v>
      </c>
      <c r="G11" s="231">
        <f>+SUMIFS('XUAT - NVL'!$L$5:$L$840,'XUAT - NVL'!$G$5:$G$840,'D12'!$L$4,'XUAT - NVL'!$D$5:$D$840,'D12'!B11)</f>
        <v>0</v>
      </c>
      <c r="H11" s="188" t="e">
        <f t="shared" ref="H11:H40" si="1">AVERAGEIF($F$10:$F$40,"&lt;&gt;0")</f>
        <v>#DIV/0!</v>
      </c>
      <c r="I11" s="187" t="e">
        <f t="shared" ref="I11:I40" si="2">AVERAGEIF($G$10:$G$40,"&lt;&gt;0")</f>
        <v>#DIV/0!</v>
      </c>
      <c r="J11" s="186" t="e">
        <f t="shared" ref="J11:K26" si="3">J10+D11-F11</f>
        <v>#N/A</v>
      </c>
      <c r="K11" s="185" t="e">
        <f t="shared" si="3"/>
        <v>#N/A</v>
      </c>
      <c r="L11" s="188" t="e">
        <f t="shared" si="0"/>
        <v>#N/A</v>
      </c>
      <c r="M11" s="184" t="e">
        <f t="shared" si="0"/>
        <v>#N/A</v>
      </c>
      <c r="N11" s="183"/>
      <c r="P11" s="235" t="s">
        <v>719</v>
      </c>
      <c r="Q11" s="52" t="s">
        <v>91</v>
      </c>
      <c r="R11" s="52" t="s">
        <v>90</v>
      </c>
    </row>
    <row r="12" spans="1:18" ht="16.5" customHeight="1">
      <c r="A12" s="193">
        <v>3</v>
      </c>
      <c r="B12" s="194">
        <v>45019</v>
      </c>
      <c r="C12" s="191" t="s">
        <v>683</v>
      </c>
      <c r="D12" s="190">
        <f>+SUMIFS('NHAP - NVL'!$J$5:$J$1007,'NHAP - NVL'!$G$5:$G$1007,'D12'!$L$4,'NHAP - NVL'!$D$5:$D$1007,'D12'!B12)</f>
        <v>0</v>
      </c>
      <c r="E12" s="218">
        <f>+SUMIFS('NHAP - NVL'!$K$5:$K$1007,'NHAP - NVL'!$G$5:$G$1007,'D12'!$L$4,'NHAP - NVL'!$D$5:$D$1007,'D12'!B12)</f>
        <v>0</v>
      </c>
      <c r="F12" s="189">
        <f>+SUMIFS('XUAT - NVL'!$K$5:$K$840,'XUAT - NVL'!$G$5:$G$840,'D12'!$L$4,'XUAT - NVL'!$D$5:$D$840,'D12'!B12)</f>
        <v>0</v>
      </c>
      <c r="G12" s="231">
        <f>+SUMIFS('XUAT - NVL'!$L$5:$L$840,'XUAT - NVL'!$G$5:$G$840,'D12'!$L$4,'XUAT - NVL'!$D$5:$D$840,'D12'!B12)</f>
        <v>0</v>
      </c>
      <c r="H12" s="188" t="e">
        <f t="shared" si="1"/>
        <v>#DIV/0!</v>
      </c>
      <c r="I12" s="187" t="e">
        <f t="shared" si="2"/>
        <v>#DIV/0!</v>
      </c>
      <c r="J12" s="186" t="e">
        <f t="shared" si="3"/>
        <v>#N/A</v>
      </c>
      <c r="K12" s="185" t="e">
        <f t="shared" si="3"/>
        <v>#N/A</v>
      </c>
      <c r="L12" s="188" t="e">
        <f t="shared" si="0"/>
        <v>#N/A</v>
      </c>
      <c r="M12" s="184" t="e">
        <f t="shared" si="0"/>
        <v>#N/A</v>
      </c>
      <c r="N12" s="183"/>
      <c r="P12" s="235" t="s">
        <v>720</v>
      </c>
      <c r="Q12" s="52" t="s">
        <v>93</v>
      </c>
      <c r="R12" s="52" t="s">
        <v>92</v>
      </c>
    </row>
    <row r="13" spans="1:18" ht="16.5" customHeight="1">
      <c r="A13" s="193">
        <v>4</v>
      </c>
      <c r="B13" s="194">
        <v>45020</v>
      </c>
      <c r="C13" s="191" t="s">
        <v>683</v>
      </c>
      <c r="D13" s="190">
        <f>+SUMIFS('NHAP - NVL'!$J$5:$J$1007,'NHAP - NVL'!$G$5:$G$1007,'D12'!$L$4,'NHAP - NVL'!$D$5:$D$1007,'D12'!B13)</f>
        <v>0</v>
      </c>
      <c r="E13" s="218">
        <f>+SUMIFS('NHAP - NVL'!$K$5:$K$1007,'NHAP - NVL'!$G$5:$G$1007,'D12'!$L$4,'NHAP - NVL'!$D$5:$D$1007,'D12'!B13)</f>
        <v>0</v>
      </c>
      <c r="F13" s="189">
        <f>+SUMIFS('XUAT - NVL'!$K$5:$K$840,'XUAT - NVL'!$G$5:$G$840,'D12'!$L$4,'XUAT - NVL'!$D$5:$D$840,'D12'!B13)</f>
        <v>0</v>
      </c>
      <c r="G13" s="231">
        <f>+SUMIFS('XUAT - NVL'!$L$5:$L$840,'XUAT - NVL'!$G$5:$G$840,'D12'!$L$4,'XUAT - NVL'!$D$5:$D$840,'D12'!B13)</f>
        <v>0</v>
      </c>
      <c r="H13" s="188" t="e">
        <f t="shared" si="1"/>
        <v>#DIV/0!</v>
      </c>
      <c r="I13" s="187" t="e">
        <f t="shared" si="2"/>
        <v>#DIV/0!</v>
      </c>
      <c r="J13" s="186" t="e">
        <f t="shared" si="3"/>
        <v>#N/A</v>
      </c>
      <c r="K13" s="185" t="e">
        <f t="shared" si="3"/>
        <v>#N/A</v>
      </c>
      <c r="L13" s="188" t="e">
        <f t="shared" si="0"/>
        <v>#N/A</v>
      </c>
      <c r="M13" s="184" t="e">
        <f t="shared" si="0"/>
        <v>#N/A</v>
      </c>
      <c r="N13" s="183"/>
      <c r="P13" s="235" t="s">
        <v>95</v>
      </c>
      <c r="Q13" s="52" t="s">
        <v>96</v>
      </c>
      <c r="R13" s="52" t="s">
        <v>94</v>
      </c>
    </row>
    <row r="14" spans="1:18" ht="16.5" customHeight="1">
      <c r="A14" s="193">
        <v>5</v>
      </c>
      <c r="B14" s="194">
        <v>45021</v>
      </c>
      <c r="C14" s="191" t="s">
        <v>683</v>
      </c>
      <c r="D14" s="190">
        <f>+SUMIFS('NHAP - NVL'!$J$5:$J$1007,'NHAP - NVL'!$G$5:$G$1007,'D12'!$L$4,'NHAP - NVL'!$D$5:$D$1007,'D12'!B14)</f>
        <v>0</v>
      </c>
      <c r="E14" s="218">
        <f>+SUMIFS('NHAP - NVL'!$K$5:$K$1007,'NHAP - NVL'!$G$5:$G$1007,'D12'!$L$4,'NHAP - NVL'!$D$5:$D$1007,'D12'!B14)</f>
        <v>0</v>
      </c>
      <c r="F14" s="189">
        <f>+SUMIFS('XUAT - NVL'!$K$5:$K$840,'XUAT - NVL'!$G$5:$G$840,'D12'!$L$4,'XUAT - NVL'!$D$5:$D$840,'D12'!B14)</f>
        <v>0</v>
      </c>
      <c r="G14" s="231">
        <f>+SUMIFS('XUAT - NVL'!$L$5:$L$840,'XUAT - NVL'!$G$5:$G$840,'D12'!$L$4,'XUAT - NVL'!$D$5:$D$840,'D12'!B14)</f>
        <v>0</v>
      </c>
      <c r="H14" s="188" t="e">
        <f t="shared" si="1"/>
        <v>#DIV/0!</v>
      </c>
      <c r="I14" s="187" t="e">
        <f t="shared" si="2"/>
        <v>#DIV/0!</v>
      </c>
      <c r="J14" s="186" t="e">
        <f t="shared" si="3"/>
        <v>#N/A</v>
      </c>
      <c r="K14" s="185" t="e">
        <f t="shared" si="3"/>
        <v>#N/A</v>
      </c>
      <c r="L14" s="233" t="e">
        <f t="shared" si="0"/>
        <v>#N/A</v>
      </c>
      <c r="M14" s="184" t="e">
        <f t="shared" si="0"/>
        <v>#N/A</v>
      </c>
      <c r="N14" s="183"/>
      <c r="P14" s="235" t="s">
        <v>721</v>
      </c>
      <c r="Q14" s="52" t="s">
        <v>84</v>
      </c>
      <c r="R14" s="52" t="s">
        <v>83</v>
      </c>
    </row>
    <row r="15" spans="1:18" ht="16.5" customHeight="1">
      <c r="A15" s="193">
        <v>6</v>
      </c>
      <c r="B15" s="194">
        <v>45022</v>
      </c>
      <c r="C15" s="191" t="s">
        <v>683</v>
      </c>
      <c r="D15" s="190">
        <f>+SUMIFS('NHAP - NVL'!$J$5:$J$1007,'NHAP - NVL'!$G$5:$G$1007,'D12'!$L$4,'NHAP - NVL'!$D$5:$D$1007,'D12'!B15)</f>
        <v>0</v>
      </c>
      <c r="E15" s="218">
        <f>+SUMIFS('NHAP - NVL'!$K$5:$K$1007,'NHAP - NVL'!$G$5:$G$1007,'D12'!$L$4,'NHAP - NVL'!$D$5:$D$1007,'D12'!B15)</f>
        <v>0</v>
      </c>
      <c r="F15" s="189">
        <f>+SUMIFS('XUAT - NVL'!$K$5:$K$840,'XUAT - NVL'!$G$5:$G$840,'D12'!$L$4,'XUAT - NVL'!$D$5:$D$840,'D12'!B15)</f>
        <v>0</v>
      </c>
      <c r="G15" s="231">
        <f>+SUMIFS('XUAT - NVL'!$L$5:$L$840,'XUAT - NVL'!$G$5:$G$840,'D12'!$L$4,'XUAT - NVL'!$D$5:$D$840,'D12'!B15)</f>
        <v>0</v>
      </c>
      <c r="H15" s="188" t="e">
        <f t="shared" si="1"/>
        <v>#DIV/0!</v>
      </c>
      <c r="I15" s="187" t="e">
        <f t="shared" si="2"/>
        <v>#DIV/0!</v>
      </c>
      <c r="J15" s="186" t="e">
        <f t="shared" si="3"/>
        <v>#N/A</v>
      </c>
      <c r="K15" s="185" t="e">
        <f t="shared" si="3"/>
        <v>#N/A</v>
      </c>
      <c r="L15" s="233" t="e">
        <f t="shared" si="0"/>
        <v>#N/A</v>
      </c>
      <c r="M15" s="184" t="e">
        <f t="shared" si="0"/>
        <v>#N/A</v>
      </c>
      <c r="N15" s="183"/>
      <c r="P15" s="235" t="s">
        <v>722</v>
      </c>
      <c r="Q15" s="52" t="s">
        <v>86</v>
      </c>
      <c r="R15" s="52" t="s">
        <v>85</v>
      </c>
    </row>
    <row r="16" spans="1:18" ht="16.5" customHeight="1">
      <c r="A16" s="193">
        <v>7</v>
      </c>
      <c r="B16" s="194">
        <v>45023</v>
      </c>
      <c r="C16" s="191" t="s">
        <v>683</v>
      </c>
      <c r="D16" s="190">
        <f>+SUMIFS('NHAP - NVL'!$J$5:$J$1007,'NHAP - NVL'!$G$5:$G$1007,'D12'!$L$4,'NHAP - NVL'!$D$5:$D$1007,'D12'!B16)</f>
        <v>0</v>
      </c>
      <c r="E16" s="218">
        <f>+SUMIFS('NHAP - NVL'!$K$5:$K$1007,'NHAP - NVL'!$G$5:$G$1007,'D12'!$L$4,'NHAP - NVL'!$D$5:$D$1007,'D12'!B16)</f>
        <v>0</v>
      </c>
      <c r="F16" s="189">
        <f>+SUMIFS('XUAT - NVL'!$K$5:$K$840,'XUAT - NVL'!$G$5:$G$840,'D12'!$L$4,'XUAT - NVL'!$D$5:$D$840,'D12'!B16)</f>
        <v>0</v>
      </c>
      <c r="G16" s="231">
        <f>+SUMIFS('XUAT - NVL'!$L$5:$L$840,'XUAT - NVL'!$G$5:$G$840,'D12'!$L$4,'XUAT - NVL'!$D$5:$D$840,'D12'!B16)</f>
        <v>0</v>
      </c>
      <c r="H16" s="188" t="e">
        <f t="shared" si="1"/>
        <v>#DIV/0!</v>
      </c>
      <c r="I16" s="187" t="e">
        <f t="shared" si="2"/>
        <v>#DIV/0!</v>
      </c>
      <c r="J16" s="186" t="e">
        <f t="shared" si="3"/>
        <v>#N/A</v>
      </c>
      <c r="K16" s="185" t="e">
        <f t="shared" si="3"/>
        <v>#N/A</v>
      </c>
      <c r="L16" s="233" t="e">
        <f t="shared" si="0"/>
        <v>#N/A</v>
      </c>
      <c r="M16" s="184" t="e">
        <f t="shared" si="0"/>
        <v>#N/A</v>
      </c>
      <c r="N16" s="183"/>
      <c r="P16" s="235" t="s">
        <v>723</v>
      </c>
      <c r="Q16" s="52" t="s">
        <v>82</v>
      </c>
      <c r="R16" s="52" t="s">
        <v>81</v>
      </c>
    </row>
    <row r="17" spans="1:18" ht="16.5" customHeight="1">
      <c r="A17" s="193">
        <v>8</v>
      </c>
      <c r="B17" s="194">
        <v>45024</v>
      </c>
      <c r="C17" s="191" t="s">
        <v>683</v>
      </c>
      <c r="D17" s="190">
        <f>+SUMIFS('NHAP - NVL'!$J$5:$J$1007,'NHAP - NVL'!$G$5:$G$1007,'D12'!$L$4,'NHAP - NVL'!$D$5:$D$1007,'D12'!B17)</f>
        <v>0</v>
      </c>
      <c r="E17" s="218">
        <f>+SUMIFS('NHAP - NVL'!$K$5:$K$1007,'NHAP - NVL'!$G$5:$G$1007,'D12'!$L$4,'NHAP - NVL'!$D$5:$D$1007,'D12'!B17)</f>
        <v>0</v>
      </c>
      <c r="F17" s="189">
        <f>+SUMIFS('XUAT - NVL'!$K$5:$K$840,'XUAT - NVL'!$G$5:$G$840,'D12'!$L$4,'XUAT - NVL'!$D$5:$D$840,'D12'!B17)</f>
        <v>0</v>
      </c>
      <c r="G17" s="231">
        <f>+SUMIFS('XUAT - NVL'!$L$5:$L$840,'XUAT - NVL'!$G$5:$G$840,'D12'!$L$4,'XUAT - NVL'!$D$5:$D$840,'D12'!B17)</f>
        <v>0</v>
      </c>
      <c r="H17" s="188" t="e">
        <f t="shared" si="1"/>
        <v>#DIV/0!</v>
      </c>
      <c r="I17" s="187" t="e">
        <f t="shared" si="2"/>
        <v>#DIV/0!</v>
      </c>
      <c r="J17" s="186" t="e">
        <f t="shared" si="3"/>
        <v>#N/A</v>
      </c>
      <c r="K17" s="185" t="e">
        <f t="shared" si="3"/>
        <v>#N/A</v>
      </c>
      <c r="L17" s="233" t="e">
        <f t="shared" si="0"/>
        <v>#N/A</v>
      </c>
      <c r="M17" s="184" t="e">
        <f t="shared" si="0"/>
        <v>#N/A</v>
      </c>
      <c r="N17" s="183"/>
      <c r="P17" s="235" t="s">
        <v>98</v>
      </c>
      <c r="Q17" s="52" t="s">
        <v>99</v>
      </c>
      <c r="R17" s="52" t="s">
        <v>97</v>
      </c>
    </row>
    <row r="18" spans="1:18" ht="16.5" customHeight="1">
      <c r="A18" s="193">
        <v>9</v>
      </c>
      <c r="B18" s="194">
        <v>45025</v>
      </c>
      <c r="C18" s="191" t="s">
        <v>683</v>
      </c>
      <c r="D18" s="190">
        <f>+SUMIFS('NHAP - NVL'!$J$5:$J$1007,'NHAP - NVL'!$G$5:$G$1007,'D12'!$L$4,'NHAP - NVL'!$D$5:$D$1007,'D12'!B18)</f>
        <v>0</v>
      </c>
      <c r="E18" s="218">
        <f>+SUMIFS('NHAP - NVL'!$K$5:$K$1007,'NHAP - NVL'!$G$5:$G$1007,'D12'!$L$4,'NHAP - NVL'!$D$5:$D$1007,'D12'!B18)</f>
        <v>0</v>
      </c>
      <c r="F18" s="189">
        <f>+SUMIFS('XUAT - NVL'!$K$5:$K$840,'XUAT - NVL'!$G$5:$G$840,'D12'!$L$4,'XUAT - NVL'!$D$5:$D$840,'D12'!B18)</f>
        <v>0</v>
      </c>
      <c r="G18" s="231">
        <f>+SUMIFS('XUAT - NVL'!$L$5:$L$840,'XUAT - NVL'!$G$5:$G$840,'D12'!$L$4,'XUAT - NVL'!$D$5:$D$840,'D12'!B18)</f>
        <v>0</v>
      </c>
      <c r="H18" s="188" t="e">
        <f t="shared" si="1"/>
        <v>#DIV/0!</v>
      </c>
      <c r="I18" s="187" t="e">
        <f t="shared" si="2"/>
        <v>#DIV/0!</v>
      </c>
      <c r="J18" s="186" t="e">
        <f t="shared" si="3"/>
        <v>#N/A</v>
      </c>
      <c r="K18" s="185" t="e">
        <f t="shared" si="3"/>
        <v>#N/A</v>
      </c>
      <c r="L18" s="233" t="e">
        <f t="shared" si="0"/>
        <v>#N/A</v>
      </c>
      <c r="M18" s="184" t="e">
        <f t="shared" si="0"/>
        <v>#N/A</v>
      </c>
      <c r="N18" s="183"/>
      <c r="P18" s="235" t="s">
        <v>724</v>
      </c>
      <c r="Q18" s="62"/>
      <c r="R18" s="52"/>
    </row>
    <row r="19" spans="1:18" ht="16.5" customHeight="1">
      <c r="A19" s="193">
        <v>10</v>
      </c>
      <c r="B19" s="194">
        <v>45026</v>
      </c>
      <c r="C19" s="191" t="s">
        <v>683</v>
      </c>
      <c r="D19" s="190">
        <f>+SUMIFS('NHAP - NVL'!$J$5:$J$1007,'NHAP - NVL'!$G$5:$G$1007,'D12'!$L$4,'NHAP - NVL'!$D$5:$D$1007,'D12'!B19)</f>
        <v>0</v>
      </c>
      <c r="E19" s="218">
        <f>+SUMIFS('NHAP - NVL'!$K$5:$K$1007,'NHAP - NVL'!$G$5:$G$1007,'D12'!$L$4,'NHAP - NVL'!$D$5:$D$1007,'D12'!B19)</f>
        <v>0</v>
      </c>
      <c r="F19" s="189">
        <f>+SUMIFS('XUAT - NVL'!$K$5:$K$840,'XUAT - NVL'!$G$5:$G$840,'D12'!$L$4,'XUAT - NVL'!$D$5:$D$840,'D12'!B19)</f>
        <v>0</v>
      </c>
      <c r="G19" s="231">
        <f>+SUMIFS('XUAT - NVL'!$L$5:$L$840,'XUAT - NVL'!$G$5:$G$840,'D12'!$L$4,'XUAT - NVL'!$D$5:$D$840,'D12'!B19)</f>
        <v>0</v>
      </c>
      <c r="H19" s="188" t="e">
        <f t="shared" si="1"/>
        <v>#DIV/0!</v>
      </c>
      <c r="I19" s="187" t="e">
        <f t="shared" si="2"/>
        <v>#DIV/0!</v>
      </c>
      <c r="J19" s="186" t="e">
        <f t="shared" si="3"/>
        <v>#N/A</v>
      </c>
      <c r="K19" s="185" t="e">
        <f t="shared" si="3"/>
        <v>#N/A</v>
      </c>
      <c r="L19" s="233" t="e">
        <f t="shared" si="0"/>
        <v>#N/A</v>
      </c>
      <c r="M19" s="184" t="e">
        <f t="shared" si="0"/>
        <v>#N/A</v>
      </c>
      <c r="N19" s="183"/>
      <c r="P19" s="235" t="s">
        <v>725</v>
      </c>
      <c r="Q19" s="52" t="s">
        <v>73</v>
      </c>
      <c r="R19" s="52" t="s">
        <v>72</v>
      </c>
    </row>
    <row r="20" spans="1:18" ht="16.5" customHeight="1">
      <c r="A20" s="193">
        <v>11</v>
      </c>
      <c r="B20" s="194">
        <v>45027</v>
      </c>
      <c r="C20" s="191" t="s">
        <v>683</v>
      </c>
      <c r="D20" s="190">
        <f>+SUMIFS('NHAP - NVL'!$J$5:$J$1007,'NHAP - NVL'!$G$5:$G$1007,'D12'!$L$4,'NHAP - NVL'!$D$5:$D$1007,'D12'!B20)</f>
        <v>0</v>
      </c>
      <c r="E20" s="218">
        <f>+SUMIFS('NHAP - NVL'!$K$5:$K$1007,'NHAP - NVL'!$G$5:$G$1007,'D12'!$L$4,'NHAP - NVL'!$D$5:$D$1007,'D12'!B20)</f>
        <v>0</v>
      </c>
      <c r="F20" s="189">
        <f>+SUMIFS('XUAT - NVL'!$K$5:$K$840,'XUAT - NVL'!$G$5:$G$840,'D12'!$L$4,'XUAT - NVL'!$D$5:$D$840,'D12'!B20)</f>
        <v>0</v>
      </c>
      <c r="G20" s="231">
        <f>+SUMIFS('XUAT - NVL'!$L$5:$L$840,'XUAT - NVL'!$G$5:$G$840,'D12'!$L$4,'XUAT - NVL'!$D$5:$D$840,'D12'!B20)</f>
        <v>0</v>
      </c>
      <c r="H20" s="188" t="e">
        <f t="shared" si="1"/>
        <v>#DIV/0!</v>
      </c>
      <c r="I20" s="187" t="e">
        <f t="shared" si="2"/>
        <v>#DIV/0!</v>
      </c>
      <c r="J20" s="186" t="e">
        <f t="shared" si="3"/>
        <v>#N/A</v>
      </c>
      <c r="K20" s="185" t="e">
        <f t="shared" si="3"/>
        <v>#N/A</v>
      </c>
      <c r="L20" s="188" t="e">
        <f t="shared" si="0"/>
        <v>#N/A</v>
      </c>
      <c r="M20" s="184" t="e">
        <f t="shared" si="0"/>
        <v>#N/A</v>
      </c>
      <c r="N20" s="183"/>
      <c r="P20" s="235" t="s">
        <v>70</v>
      </c>
      <c r="Q20" s="52" t="s">
        <v>71</v>
      </c>
      <c r="R20" s="52" t="s">
        <v>69</v>
      </c>
    </row>
    <row r="21" spans="1:18" ht="16.5" customHeight="1">
      <c r="A21" s="193">
        <v>12</v>
      </c>
      <c r="B21" s="194">
        <v>45028</v>
      </c>
      <c r="C21" s="191" t="s">
        <v>683</v>
      </c>
      <c r="D21" s="190">
        <f>+SUMIFS('NHAP - NVL'!$J$5:$J$1007,'NHAP - NVL'!$G$5:$G$1007,'D12'!$L$4,'NHAP - NVL'!$D$5:$D$1007,'D12'!B21)</f>
        <v>0</v>
      </c>
      <c r="E21" s="218">
        <f>+SUMIFS('NHAP - NVL'!$K$5:$K$1007,'NHAP - NVL'!$G$5:$G$1007,'D12'!$L$4,'NHAP - NVL'!$D$5:$D$1007,'D12'!B21)</f>
        <v>0</v>
      </c>
      <c r="F21" s="189">
        <f>+SUMIFS('XUAT - NVL'!$K$5:$K$840,'XUAT - NVL'!$G$5:$G$840,'D12'!$L$4,'XUAT - NVL'!$D$5:$D$840,'D12'!B21)</f>
        <v>0</v>
      </c>
      <c r="G21" s="231">
        <f>+SUMIFS('XUAT - NVL'!$L$5:$L$840,'XUAT - NVL'!$G$5:$G$840,'D12'!$L$4,'XUAT - NVL'!$D$5:$D$840,'D12'!B21)</f>
        <v>0</v>
      </c>
      <c r="H21" s="188" t="e">
        <f t="shared" si="1"/>
        <v>#DIV/0!</v>
      </c>
      <c r="I21" s="187" t="e">
        <f t="shared" si="2"/>
        <v>#DIV/0!</v>
      </c>
      <c r="J21" s="186" t="e">
        <f t="shared" si="3"/>
        <v>#N/A</v>
      </c>
      <c r="K21" s="185" t="e">
        <f t="shared" si="3"/>
        <v>#N/A</v>
      </c>
      <c r="L21" s="188" t="e">
        <f t="shared" si="0"/>
        <v>#N/A</v>
      </c>
      <c r="M21" s="184" t="e">
        <f t="shared" si="0"/>
        <v>#N/A</v>
      </c>
      <c r="N21" s="183"/>
      <c r="P21" s="235" t="s">
        <v>79</v>
      </c>
      <c r="Q21" s="52" t="s">
        <v>80</v>
      </c>
      <c r="R21" s="52" t="s">
        <v>78</v>
      </c>
    </row>
    <row r="22" spans="1:18" ht="16.5" customHeight="1">
      <c r="A22" s="193">
        <v>13</v>
      </c>
      <c r="B22" s="194">
        <v>45029</v>
      </c>
      <c r="C22" s="191" t="s">
        <v>683</v>
      </c>
      <c r="D22" s="190">
        <f>+SUMIFS('NHAP - NVL'!$J$5:$J$1007,'NHAP - NVL'!$G$5:$G$1007,'D12'!$L$4,'NHAP - NVL'!$D$5:$D$1007,'D12'!B22)</f>
        <v>0</v>
      </c>
      <c r="E22" s="218">
        <f>+SUMIFS('NHAP - NVL'!$K$5:$K$1007,'NHAP - NVL'!$G$5:$G$1007,'D12'!$L$4,'NHAP - NVL'!$D$5:$D$1007,'D12'!B22)</f>
        <v>0</v>
      </c>
      <c r="F22" s="189">
        <f>+SUMIFS('XUAT - NVL'!$K$5:$K$840,'XUAT - NVL'!$G$5:$G$840,'D12'!$L$4,'XUAT - NVL'!$D$5:$D$840,'D12'!B22)</f>
        <v>0</v>
      </c>
      <c r="G22" s="231">
        <f>+SUMIFS('XUAT - NVL'!$L$5:$L$840,'XUAT - NVL'!$G$5:$G$840,'D12'!$L$4,'XUAT - NVL'!$D$5:$D$840,'D12'!B22)</f>
        <v>0</v>
      </c>
      <c r="H22" s="188" t="e">
        <f t="shared" si="1"/>
        <v>#DIV/0!</v>
      </c>
      <c r="I22" s="187" t="e">
        <f t="shared" si="2"/>
        <v>#DIV/0!</v>
      </c>
      <c r="J22" s="186" t="e">
        <f t="shared" si="3"/>
        <v>#N/A</v>
      </c>
      <c r="K22" s="185" t="e">
        <f t="shared" si="3"/>
        <v>#N/A</v>
      </c>
      <c r="L22" s="188" t="e">
        <f t="shared" si="0"/>
        <v>#N/A</v>
      </c>
      <c r="M22" s="184" t="e">
        <f t="shared" si="0"/>
        <v>#N/A</v>
      </c>
      <c r="N22" s="183"/>
      <c r="P22" s="235" t="s">
        <v>726</v>
      </c>
      <c r="Q22" s="52" t="s">
        <v>89</v>
      </c>
      <c r="R22" s="52" t="s">
        <v>88</v>
      </c>
    </row>
    <row r="23" spans="1:18" ht="16.5" customHeight="1">
      <c r="A23" s="193">
        <v>14</v>
      </c>
      <c r="B23" s="194">
        <v>45030</v>
      </c>
      <c r="C23" s="191" t="s">
        <v>683</v>
      </c>
      <c r="D23" s="190">
        <f>+SUMIFS('NHAP - NVL'!$J$5:$J$1007,'NHAP - NVL'!$G$5:$G$1007,'D12'!$L$4,'NHAP - NVL'!$D$5:$D$1007,'D12'!B23)</f>
        <v>0</v>
      </c>
      <c r="E23" s="218">
        <f>+SUMIFS('NHAP - NVL'!$K$5:$K$1007,'NHAP - NVL'!$G$5:$G$1007,'D12'!$L$4,'NHAP - NVL'!$D$5:$D$1007,'D12'!B23)</f>
        <v>0</v>
      </c>
      <c r="F23" s="189">
        <f>+SUMIFS('XUAT - NVL'!$K$5:$K$840,'XUAT - NVL'!$G$5:$G$840,'D12'!$L$4,'XUAT - NVL'!$D$5:$D$840,'D12'!B23)</f>
        <v>0</v>
      </c>
      <c r="G23" s="231">
        <f>+SUMIFS('XUAT - NVL'!$L$5:$L$840,'XUAT - NVL'!$G$5:$G$840,'D12'!$L$4,'XUAT - NVL'!$D$5:$D$840,'D12'!B23)</f>
        <v>0</v>
      </c>
      <c r="H23" s="188" t="e">
        <f t="shared" si="1"/>
        <v>#DIV/0!</v>
      </c>
      <c r="I23" s="187" t="e">
        <f t="shared" si="2"/>
        <v>#DIV/0!</v>
      </c>
      <c r="J23" s="186" t="e">
        <f t="shared" si="3"/>
        <v>#N/A</v>
      </c>
      <c r="K23" s="185" t="e">
        <f t="shared" si="3"/>
        <v>#N/A</v>
      </c>
      <c r="L23" s="188" t="e">
        <f t="shared" si="0"/>
        <v>#N/A</v>
      </c>
      <c r="M23" s="184" t="e">
        <f t="shared" si="0"/>
        <v>#N/A</v>
      </c>
      <c r="N23" s="183"/>
      <c r="P23" s="235" t="s">
        <v>727</v>
      </c>
      <c r="Q23" s="52" t="s">
        <v>77</v>
      </c>
      <c r="R23" s="52" t="s">
        <v>76</v>
      </c>
    </row>
    <row r="24" spans="1:18" ht="16.5" customHeight="1">
      <c r="A24" s="193">
        <v>15</v>
      </c>
      <c r="B24" s="194">
        <v>45031</v>
      </c>
      <c r="C24" s="191" t="s">
        <v>683</v>
      </c>
      <c r="D24" s="190">
        <f>+SUMIFS('NHAP - NVL'!$J$5:$J$1007,'NHAP - NVL'!$G$5:$G$1007,'D12'!$L$4,'NHAP - NVL'!$D$5:$D$1007,'D12'!B24)</f>
        <v>0</v>
      </c>
      <c r="E24" s="218">
        <f>+SUMIFS('NHAP - NVL'!$K$5:$K$1007,'NHAP - NVL'!$G$5:$G$1007,'D12'!$L$4,'NHAP - NVL'!$D$5:$D$1007,'D12'!B24)</f>
        <v>0</v>
      </c>
      <c r="F24" s="189">
        <f>+SUMIFS('XUAT - NVL'!$K$5:$K$840,'XUAT - NVL'!$G$5:$G$840,'D12'!$L$4,'XUAT - NVL'!$D$5:$D$840,'D12'!B24)</f>
        <v>0</v>
      </c>
      <c r="G24" s="231">
        <f>+SUMIFS('XUAT - NVL'!$L$5:$L$840,'XUAT - NVL'!$G$5:$G$840,'D12'!$L$4,'XUAT - NVL'!$D$5:$D$840,'D12'!B24)</f>
        <v>0</v>
      </c>
      <c r="H24" s="188" t="e">
        <f t="shared" si="1"/>
        <v>#DIV/0!</v>
      </c>
      <c r="I24" s="187" t="e">
        <f t="shared" si="2"/>
        <v>#DIV/0!</v>
      </c>
      <c r="J24" s="186" t="e">
        <f t="shared" si="3"/>
        <v>#N/A</v>
      </c>
      <c r="K24" s="185" t="e">
        <f t="shared" si="3"/>
        <v>#N/A</v>
      </c>
      <c r="L24" s="233" t="e">
        <f t="shared" si="0"/>
        <v>#N/A</v>
      </c>
      <c r="M24" s="184" t="e">
        <f t="shared" si="0"/>
        <v>#N/A</v>
      </c>
      <c r="N24" s="183"/>
      <c r="P24" s="235" t="s">
        <v>728</v>
      </c>
      <c r="Q24" s="62"/>
      <c r="R24" s="52" t="s">
        <v>732</v>
      </c>
    </row>
    <row r="25" spans="1:18" ht="16.5" customHeight="1">
      <c r="A25" s="193">
        <v>16</v>
      </c>
      <c r="B25" s="194">
        <v>45032</v>
      </c>
      <c r="C25" s="191" t="s">
        <v>683</v>
      </c>
      <c r="D25" s="190">
        <f>+SUMIFS('NHAP - NVL'!$J$5:$J$1007,'NHAP - NVL'!$G$5:$G$1007,'D12'!$L$4,'NHAP - NVL'!$D$5:$D$1007,'D12'!B25)</f>
        <v>0</v>
      </c>
      <c r="E25" s="218">
        <f>+SUMIFS('NHAP - NVL'!$K$5:$K$1007,'NHAP - NVL'!$G$5:$G$1007,'D12'!$L$4,'NHAP - NVL'!$D$5:$D$1007,'D12'!B25)</f>
        <v>0</v>
      </c>
      <c r="F25" s="189">
        <f>+SUMIFS('XUAT - NVL'!$K$5:$K$840,'XUAT - NVL'!$G$5:$G$840,'D12'!$L$4,'XUAT - NVL'!$D$5:$D$840,'D12'!B25)</f>
        <v>0</v>
      </c>
      <c r="G25" s="231">
        <f>+SUMIFS('XUAT - NVL'!$L$5:$L$840,'XUAT - NVL'!$G$5:$G$840,'D12'!$L$4,'XUAT - NVL'!$D$5:$D$840,'D12'!B25)</f>
        <v>0</v>
      </c>
      <c r="H25" s="188" t="e">
        <f t="shared" si="1"/>
        <v>#DIV/0!</v>
      </c>
      <c r="I25" s="187" t="e">
        <f t="shared" si="2"/>
        <v>#DIV/0!</v>
      </c>
      <c r="J25" s="186" t="e">
        <f t="shared" si="3"/>
        <v>#N/A</v>
      </c>
      <c r="K25" s="185" t="e">
        <f t="shared" si="3"/>
        <v>#N/A</v>
      </c>
      <c r="L25" s="188" t="e">
        <f t="shared" si="0"/>
        <v>#N/A</v>
      </c>
      <c r="M25" s="184" t="e">
        <f t="shared" si="0"/>
        <v>#N/A</v>
      </c>
      <c r="N25" s="183"/>
      <c r="P25" s="52" t="s">
        <v>102</v>
      </c>
      <c r="Q25" s="52"/>
      <c r="R25" s="52" t="e">
        <f>+VLOOKUP(P25,'Danh mục CODE'!$A$2:$D$790,3,0)</f>
        <v>#N/A</v>
      </c>
    </row>
    <row r="26" spans="1:18" ht="16.5" customHeight="1">
      <c r="A26" s="193">
        <v>17</v>
      </c>
      <c r="B26" s="194">
        <v>45033</v>
      </c>
      <c r="C26" s="191" t="s">
        <v>683</v>
      </c>
      <c r="D26" s="190">
        <f>+SUMIFS('NHAP - NVL'!$J$5:$J$1007,'NHAP - NVL'!$G$5:$G$1007,'D12'!$L$4,'NHAP - NVL'!$D$5:$D$1007,'D12'!B26)</f>
        <v>0</v>
      </c>
      <c r="E26" s="218">
        <f>+SUMIFS('NHAP - NVL'!$K$5:$K$1007,'NHAP - NVL'!$G$5:$G$1007,'D12'!$L$4,'NHAP - NVL'!$D$5:$D$1007,'D12'!B26)</f>
        <v>0</v>
      </c>
      <c r="F26" s="189">
        <f>+SUMIFS('XUAT - NVL'!$K$5:$K$840,'XUAT - NVL'!$G$5:$G$840,'D12'!$L$4,'XUAT - NVL'!$D$5:$D$840,'D12'!B26)</f>
        <v>0</v>
      </c>
      <c r="G26" s="231">
        <f>+SUMIFS('XUAT - NVL'!$L$5:$L$840,'XUAT - NVL'!$G$5:$G$840,'D12'!$L$4,'XUAT - NVL'!$D$5:$D$840,'D12'!B26)</f>
        <v>0</v>
      </c>
      <c r="H26" s="188" t="e">
        <f t="shared" si="1"/>
        <v>#DIV/0!</v>
      </c>
      <c r="I26" s="187" t="e">
        <f t="shared" si="2"/>
        <v>#DIV/0!</v>
      </c>
      <c r="J26" s="186" t="e">
        <f t="shared" si="3"/>
        <v>#N/A</v>
      </c>
      <c r="K26" s="185" t="e">
        <f t="shared" si="3"/>
        <v>#N/A</v>
      </c>
      <c r="L26" s="188" t="e">
        <f t="shared" si="0"/>
        <v>#N/A</v>
      </c>
      <c r="M26" s="184" t="e">
        <f t="shared" si="0"/>
        <v>#N/A</v>
      </c>
      <c r="N26" s="183"/>
      <c r="P26" s="52" t="s">
        <v>107</v>
      </c>
      <c r="Q26" s="52"/>
      <c r="R26" s="52" t="e">
        <f>+VLOOKUP(P26,'Danh mục CODE'!$A$2:$D$790,3,0)</f>
        <v>#N/A</v>
      </c>
    </row>
    <row r="27" spans="1:18" ht="16.5" customHeight="1">
      <c r="A27" s="193">
        <v>18</v>
      </c>
      <c r="B27" s="194">
        <v>45034</v>
      </c>
      <c r="C27" s="191" t="s">
        <v>683</v>
      </c>
      <c r="D27" s="190">
        <f>+SUMIFS('NHAP - NVL'!$J$5:$J$1007,'NHAP - NVL'!$G$5:$G$1007,'D12'!$L$4,'NHAP - NVL'!$D$5:$D$1007,'D12'!B27)</f>
        <v>0</v>
      </c>
      <c r="E27" s="218">
        <f>+SUMIFS('NHAP - NVL'!$K$5:$K$1007,'NHAP - NVL'!$G$5:$G$1007,'D12'!$L$4,'NHAP - NVL'!$D$5:$D$1007,'D12'!B27)</f>
        <v>0</v>
      </c>
      <c r="F27" s="189">
        <f>+SUMIFS('XUAT - NVL'!$K$5:$K$840,'XUAT - NVL'!$G$5:$G$840,'D12'!$L$4,'XUAT - NVL'!$D$5:$D$840,'D12'!B27)</f>
        <v>0</v>
      </c>
      <c r="G27" s="231">
        <f>+SUMIFS('XUAT - NVL'!$L$5:$L$840,'XUAT - NVL'!$G$5:$G$840,'D12'!$L$4,'XUAT - NVL'!$D$5:$D$840,'D12'!B27)</f>
        <v>0</v>
      </c>
      <c r="H27" s="188" t="e">
        <f t="shared" si="1"/>
        <v>#DIV/0!</v>
      </c>
      <c r="I27" s="187" t="e">
        <f t="shared" si="2"/>
        <v>#DIV/0!</v>
      </c>
      <c r="J27" s="186" t="e">
        <f t="shared" ref="J27:K40" si="4">J26+D27-F27</f>
        <v>#N/A</v>
      </c>
      <c r="K27" s="185" t="e">
        <f t="shared" si="4"/>
        <v>#N/A</v>
      </c>
      <c r="L27" s="233" t="e">
        <f t="shared" si="0"/>
        <v>#N/A</v>
      </c>
      <c r="M27" s="184" t="e">
        <f t="shared" si="0"/>
        <v>#N/A</v>
      </c>
      <c r="N27" s="183"/>
      <c r="P27" s="52" t="s">
        <v>111</v>
      </c>
      <c r="Q27" s="52"/>
      <c r="R27" s="52" t="e">
        <f>+VLOOKUP(P27,'Danh mục CODE'!$A$2:$D$790,3,0)</f>
        <v>#N/A</v>
      </c>
    </row>
    <row r="28" spans="1:18" ht="16.5" customHeight="1">
      <c r="A28" s="193">
        <v>19</v>
      </c>
      <c r="B28" s="194">
        <v>45035</v>
      </c>
      <c r="C28" s="191" t="s">
        <v>683</v>
      </c>
      <c r="D28" s="190">
        <f>+SUMIFS('NHAP - NVL'!$J$5:$J$1007,'NHAP - NVL'!$G$5:$G$1007,'D12'!$L$4,'NHAP - NVL'!$D$5:$D$1007,'D12'!B28)</f>
        <v>0</v>
      </c>
      <c r="E28" s="218">
        <f>+SUMIFS('NHAP - NVL'!$K$5:$K$1007,'NHAP - NVL'!$G$5:$G$1007,'D12'!$L$4,'NHAP - NVL'!$D$5:$D$1007,'D12'!B28)</f>
        <v>0</v>
      </c>
      <c r="F28" s="189">
        <f>+SUMIFS('XUAT - NVL'!$K$5:$K$840,'XUAT - NVL'!$G$5:$G$840,'D12'!$L$4,'XUAT - NVL'!$D$5:$D$840,'D12'!B28)</f>
        <v>0</v>
      </c>
      <c r="G28" s="231">
        <f>+SUMIFS('XUAT - NVL'!$L$5:$L$840,'XUAT - NVL'!$G$5:$G$840,'D12'!$L$4,'XUAT - NVL'!$D$5:$D$840,'D12'!B28)</f>
        <v>0</v>
      </c>
      <c r="H28" s="188" t="e">
        <f t="shared" si="1"/>
        <v>#DIV/0!</v>
      </c>
      <c r="I28" s="187" t="e">
        <f t="shared" si="2"/>
        <v>#DIV/0!</v>
      </c>
      <c r="J28" s="186" t="e">
        <f t="shared" si="4"/>
        <v>#N/A</v>
      </c>
      <c r="K28" s="185" t="e">
        <f t="shared" si="4"/>
        <v>#N/A</v>
      </c>
      <c r="L28" s="233" t="e">
        <f t="shared" si="0"/>
        <v>#N/A</v>
      </c>
      <c r="M28" s="184" t="e">
        <f t="shared" si="0"/>
        <v>#N/A</v>
      </c>
      <c r="N28" s="183"/>
      <c r="P28" s="52" t="s">
        <v>734</v>
      </c>
      <c r="Q28" s="52"/>
      <c r="R28" s="52" t="e">
        <f>+VLOOKUP(P28,'Danh mục CODE'!$A$2:$D$790,3,0)</f>
        <v>#N/A</v>
      </c>
    </row>
    <row r="29" spans="1:18" ht="16.5" customHeight="1">
      <c r="A29" s="193">
        <v>20</v>
      </c>
      <c r="B29" s="194">
        <v>45036</v>
      </c>
      <c r="C29" s="191" t="s">
        <v>683</v>
      </c>
      <c r="D29" s="190">
        <f>+SUMIFS('NHAP - NVL'!$J$5:$J$1007,'NHAP - NVL'!$G$5:$G$1007,'D12'!$L$4,'NHAP - NVL'!$D$5:$D$1007,'D12'!B29)</f>
        <v>0</v>
      </c>
      <c r="E29" s="218">
        <f>+SUMIFS('NHAP - NVL'!$K$5:$K$1007,'NHAP - NVL'!$G$5:$G$1007,'D12'!$L$4,'NHAP - NVL'!$D$5:$D$1007,'D12'!B29)</f>
        <v>0</v>
      </c>
      <c r="F29" s="189">
        <f>+SUMIFS('XUAT - NVL'!$K$5:$K$840,'XUAT - NVL'!$G$5:$G$840,'D12'!$L$4,'XUAT - NVL'!$D$5:$D$840,'D12'!B29)</f>
        <v>0</v>
      </c>
      <c r="G29" s="231">
        <f>+SUMIFS('XUAT - NVL'!$L$5:$L$840,'XUAT - NVL'!$G$5:$G$840,'D12'!$L$4,'XUAT - NVL'!$D$5:$D$840,'D12'!B29)</f>
        <v>0</v>
      </c>
      <c r="H29" s="188" t="e">
        <f t="shared" si="1"/>
        <v>#DIV/0!</v>
      </c>
      <c r="I29" s="187" t="e">
        <f t="shared" si="2"/>
        <v>#DIV/0!</v>
      </c>
      <c r="J29" s="186" t="e">
        <f t="shared" si="4"/>
        <v>#N/A</v>
      </c>
      <c r="K29" s="185" t="e">
        <f t="shared" si="4"/>
        <v>#N/A</v>
      </c>
      <c r="L29" s="233" t="e">
        <f t="shared" si="0"/>
        <v>#N/A</v>
      </c>
      <c r="M29" s="184" t="e">
        <f t="shared" si="0"/>
        <v>#N/A</v>
      </c>
      <c r="N29" s="183"/>
      <c r="P29" s="52" t="s">
        <v>736</v>
      </c>
      <c r="Q29" s="52"/>
      <c r="R29" s="52" t="e">
        <f>+VLOOKUP(P29,'Danh mục CODE'!$A$2:$D$790,3,0)</f>
        <v>#N/A</v>
      </c>
    </row>
    <row r="30" spans="1:18" ht="16.5" customHeight="1">
      <c r="A30" s="193">
        <v>21</v>
      </c>
      <c r="B30" s="194">
        <v>45037</v>
      </c>
      <c r="C30" s="191" t="s">
        <v>683</v>
      </c>
      <c r="D30" s="190">
        <f>+SUMIFS('NHAP - NVL'!$J$5:$J$1007,'NHAP - NVL'!$G$5:$G$1007,'D12'!$L$4,'NHAP - NVL'!$D$5:$D$1007,'D12'!B30)</f>
        <v>0</v>
      </c>
      <c r="E30" s="218">
        <f>+SUMIFS('NHAP - NVL'!$K$5:$K$1007,'NHAP - NVL'!$G$5:$G$1007,'D12'!$L$4,'NHAP - NVL'!$D$5:$D$1007,'D12'!B30)</f>
        <v>0</v>
      </c>
      <c r="F30" s="189">
        <f>+SUMIFS('XUAT - NVL'!$K$5:$K$840,'XUAT - NVL'!$G$5:$G$840,'D12'!$L$4,'XUAT - NVL'!$D$5:$D$840,'D12'!B30)</f>
        <v>0</v>
      </c>
      <c r="G30" s="231">
        <f>+SUMIFS('XUAT - NVL'!$L$5:$L$840,'XUAT - NVL'!$G$5:$G$840,'D12'!$L$4,'XUAT - NVL'!$D$5:$D$840,'D12'!B30)</f>
        <v>0</v>
      </c>
      <c r="H30" s="188" t="e">
        <f t="shared" si="1"/>
        <v>#DIV/0!</v>
      </c>
      <c r="I30" s="187" t="e">
        <f>AVERAGEIF($G$10:$G$40,"&lt;&gt;0")</f>
        <v>#DIV/0!</v>
      </c>
      <c r="J30" s="186" t="e">
        <f t="shared" si="4"/>
        <v>#N/A</v>
      </c>
      <c r="K30" s="185" t="e">
        <f t="shared" si="4"/>
        <v>#N/A</v>
      </c>
      <c r="L30" s="233" t="e">
        <f t="shared" si="0"/>
        <v>#N/A</v>
      </c>
      <c r="M30" s="184" t="e">
        <f t="shared" si="0"/>
        <v>#N/A</v>
      </c>
      <c r="N30" s="183"/>
      <c r="P30" s="52" t="s">
        <v>105</v>
      </c>
      <c r="Q30" s="52"/>
      <c r="R30" s="52" t="e">
        <f>+VLOOKUP(P30,'Danh mục CODE'!$A$2:$D$790,3,0)</f>
        <v>#N/A</v>
      </c>
    </row>
    <row r="31" spans="1:18" ht="16.5" customHeight="1">
      <c r="A31" s="193">
        <v>22</v>
      </c>
      <c r="B31" s="194">
        <v>45038</v>
      </c>
      <c r="C31" s="191" t="s">
        <v>683</v>
      </c>
      <c r="D31" s="190">
        <f>+SUMIFS('NHAP - NVL'!$J$5:$J$1007,'NHAP - NVL'!$G$5:$G$1007,'D12'!$L$4,'NHAP - NVL'!$D$5:$D$1007,'D12'!B31)</f>
        <v>0</v>
      </c>
      <c r="E31" s="218">
        <f>+SUMIFS('NHAP - NVL'!$K$5:$K$1007,'NHAP - NVL'!$G$5:$G$1007,'D12'!$L$4,'NHAP - NVL'!$D$5:$D$1007,'D12'!B31)</f>
        <v>0</v>
      </c>
      <c r="F31" s="189">
        <f>+SUMIFS('XUAT - NVL'!$K$5:$K$840,'XUAT - NVL'!$G$5:$G$840,'D12'!$L$4,'XUAT - NVL'!$D$5:$D$840,'D12'!B31)</f>
        <v>0</v>
      </c>
      <c r="G31" s="231">
        <f>+SUMIFS('XUAT - NVL'!$L$5:$L$840,'XUAT - NVL'!$G$5:$G$840,'D12'!$L$4,'XUAT - NVL'!$D$5:$D$840,'D12'!B31)</f>
        <v>0</v>
      </c>
      <c r="H31" s="188" t="e">
        <f t="shared" si="1"/>
        <v>#DIV/0!</v>
      </c>
      <c r="I31" s="187" t="e">
        <f t="shared" si="2"/>
        <v>#DIV/0!</v>
      </c>
      <c r="J31" s="186" t="e">
        <f t="shared" si="4"/>
        <v>#N/A</v>
      </c>
      <c r="K31" s="185" t="e">
        <f t="shared" si="4"/>
        <v>#N/A</v>
      </c>
      <c r="L31" s="233" t="e">
        <f t="shared" si="0"/>
        <v>#N/A</v>
      </c>
      <c r="M31" s="184" t="e">
        <f t="shared" si="0"/>
        <v>#N/A</v>
      </c>
      <c r="N31" s="183"/>
    </row>
    <row r="32" spans="1:18" ht="16.5" customHeight="1">
      <c r="A32" s="193">
        <v>23</v>
      </c>
      <c r="B32" s="194">
        <v>45039</v>
      </c>
      <c r="C32" s="191" t="s">
        <v>683</v>
      </c>
      <c r="D32" s="190">
        <f>+SUMIFS('NHAP - NVL'!$J$5:$J$1007,'NHAP - NVL'!$G$5:$G$1007,'D12'!$L$4,'NHAP - NVL'!$D$5:$D$1007,'D12'!B32)</f>
        <v>0</v>
      </c>
      <c r="E32" s="218">
        <f>+SUMIFS('NHAP - NVL'!$K$5:$K$1007,'NHAP - NVL'!$G$5:$G$1007,'D12'!$L$4,'NHAP - NVL'!$D$5:$D$1007,'D12'!B32)</f>
        <v>0</v>
      </c>
      <c r="F32" s="189">
        <f>+SUMIFS('XUAT - NVL'!$K$5:$K$840,'XUAT - NVL'!$G$5:$G$840,'D12'!$L$4,'XUAT - NVL'!$D$5:$D$840,'D12'!B32)</f>
        <v>0</v>
      </c>
      <c r="G32" s="231">
        <f>+SUMIFS('XUAT - NVL'!$L$5:$L$840,'XUAT - NVL'!$G$5:$G$840,'D12'!$L$4,'XUAT - NVL'!$D$5:$D$840,'D12'!B32)</f>
        <v>0</v>
      </c>
      <c r="H32" s="188" t="e">
        <f t="shared" si="1"/>
        <v>#DIV/0!</v>
      </c>
      <c r="I32" s="187" t="e">
        <f t="shared" si="2"/>
        <v>#DIV/0!</v>
      </c>
      <c r="J32" s="186" t="e">
        <f t="shared" si="4"/>
        <v>#N/A</v>
      </c>
      <c r="K32" s="185" t="e">
        <f t="shared" si="4"/>
        <v>#N/A</v>
      </c>
      <c r="L32" s="233" t="e">
        <f t="shared" si="0"/>
        <v>#N/A</v>
      </c>
      <c r="M32" s="184" t="e">
        <f t="shared" si="0"/>
        <v>#N/A</v>
      </c>
      <c r="N32" s="183"/>
    </row>
    <row r="33" spans="1:14" ht="16.5" customHeight="1">
      <c r="A33" s="193">
        <v>24</v>
      </c>
      <c r="B33" s="194">
        <v>45040</v>
      </c>
      <c r="C33" s="191" t="s">
        <v>683</v>
      </c>
      <c r="D33" s="190">
        <f>+SUMIFS('NHAP - NVL'!$J$5:$J$1007,'NHAP - NVL'!$G$5:$G$1007,'D12'!$L$4,'NHAP - NVL'!$D$5:$D$1007,'D12'!B33)</f>
        <v>0</v>
      </c>
      <c r="E33" s="218">
        <f>+SUMIFS('NHAP - NVL'!$K$5:$K$1007,'NHAP - NVL'!$G$5:$G$1007,'D12'!$L$4,'NHAP - NVL'!$D$5:$D$1007,'D12'!B33)</f>
        <v>0</v>
      </c>
      <c r="F33" s="189">
        <f>+SUMIFS('XUAT - NVL'!$K$5:$K$840,'XUAT - NVL'!$G$5:$G$840,'D12'!$L$4,'XUAT - NVL'!$D$5:$D$840,'D12'!B33)</f>
        <v>0</v>
      </c>
      <c r="G33" s="231">
        <f>+SUMIFS('XUAT - NVL'!$L$5:$L$840,'XUAT - NVL'!$G$5:$G$840,'D12'!$L$4,'XUAT - NVL'!$D$5:$D$840,'D12'!B33)</f>
        <v>0</v>
      </c>
      <c r="H33" s="188" t="e">
        <f t="shared" si="1"/>
        <v>#DIV/0!</v>
      </c>
      <c r="I33" s="187" t="e">
        <f t="shared" si="2"/>
        <v>#DIV/0!</v>
      </c>
      <c r="J33" s="186" t="e">
        <f t="shared" si="4"/>
        <v>#N/A</v>
      </c>
      <c r="K33" s="185" t="e">
        <f t="shared" si="4"/>
        <v>#N/A</v>
      </c>
      <c r="L33" s="233" t="e">
        <f t="shared" si="0"/>
        <v>#N/A</v>
      </c>
      <c r="M33" s="184" t="e">
        <f t="shared" si="0"/>
        <v>#N/A</v>
      </c>
      <c r="N33" s="183"/>
    </row>
    <row r="34" spans="1:14" ht="16.5" customHeight="1">
      <c r="A34" s="193">
        <v>25</v>
      </c>
      <c r="B34" s="194">
        <v>45041</v>
      </c>
      <c r="C34" s="191" t="s">
        <v>683</v>
      </c>
      <c r="D34" s="190">
        <f>+SUMIFS('NHAP - NVL'!$J$5:$J$1007,'NHAP - NVL'!$G$5:$G$1007,'D12'!$L$4,'NHAP - NVL'!$D$5:$D$1007,'D12'!B34)</f>
        <v>0</v>
      </c>
      <c r="E34" s="218">
        <f>+SUMIFS('NHAP - NVL'!$K$5:$K$1007,'NHAP - NVL'!$G$5:$G$1007,'D12'!$L$4,'NHAP - NVL'!$D$5:$D$1007,'D12'!B34)</f>
        <v>0</v>
      </c>
      <c r="F34" s="189">
        <f>+SUMIFS('XUAT - NVL'!$K$5:$K$840,'XUAT - NVL'!$G$5:$G$840,'D12'!$L$4,'XUAT - NVL'!$D$5:$D$840,'D12'!B34)</f>
        <v>0</v>
      </c>
      <c r="G34" s="231">
        <f>+SUMIFS('XUAT - NVL'!$L$5:$L$840,'XUAT - NVL'!$G$5:$G$840,'D12'!$L$4,'XUAT - NVL'!$D$5:$D$840,'D12'!B34)</f>
        <v>0</v>
      </c>
      <c r="H34" s="188" t="e">
        <f t="shared" si="1"/>
        <v>#DIV/0!</v>
      </c>
      <c r="I34" s="187" t="e">
        <f t="shared" si="2"/>
        <v>#DIV/0!</v>
      </c>
      <c r="J34" s="186" t="e">
        <f t="shared" si="4"/>
        <v>#N/A</v>
      </c>
      <c r="K34" s="185" t="e">
        <f t="shared" si="4"/>
        <v>#N/A</v>
      </c>
      <c r="L34" s="233" t="e">
        <f t="shared" si="0"/>
        <v>#N/A</v>
      </c>
      <c r="M34" s="184" t="e">
        <f t="shared" si="0"/>
        <v>#N/A</v>
      </c>
      <c r="N34" s="183"/>
    </row>
    <row r="35" spans="1:14" ht="16.5" customHeight="1">
      <c r="A35" s="193">
        <v>26</v>
      </c>
      <c r="B35" s="194">
        <v>45042</v>
      </c>
      <c r="C35" s="191" t="s">
        <v>683</v>
      </c>
      <c r="D35" s="190">
        <f>+SUMIFS('NHAP - NVL'!$J$5:$J$1007,'NHAP - NVL'!$G$5:$G$1007,'D12'!$L$4,'NHAP - NVL'!$D$5:$D$1007,'D12'!B35)</f>
        <v>0</v>
      </c>
      <c r="E35" s="218">
        <f>+SUMIFS('NHAP - NVL'!$K$5:$K$1007,'NHAP - NVL'!$G$5:$G$1007,'D12'!$L$4,'NHAP - NVL'!$D$5:$D$1007,'D12'!B35)</f>
        <v>0</v>
      </c>
      <c r="F35" s="189">
        <f>+SUMIFS('XUAT - NVL'!$K$5:$K$840,'XUAT - NVL'!$G$5:$G$840,'D12'!$L$4,'XUAT - NVL'!$D$5:$D$840,'D12'!B35)</f>
        <v>0</v>
      </c>
      <c r="G35" s="231">
        <f>+SUMIFS('XUAT - NVL'!$L$5:$L$840,'XUAT - NVL'!$G$5:$G$840,'D12'!$L$4,'XUAT - NVL'!$D$5:$D$840,'D12'!B35)</f>
        <v>0</v>
      </c>
      <c r="H35" s="188" t="e">
        <f>AVERAGEIF($F$10:$F$40,"&lt;&gt;0")</f>
        <v>#DIV/0!</v>
      </c>
      <c r="I35" s="187" t="e">
        <f t="shared" si="2"/>
        <v>#DIV/0!</v>
      </c>
      <c r="J35" s="186" t="e">
        <f t="shared" si="4"/>
        <v>#N/A</v>
      </c>
      <c r="K35" s="185" t="e">
        <f t="shared" si="4"/>
        <v>#N/A</v>
      </c>
      <c r="L35" s="233" t="e">
        <f t="shared" si="0"/>
        <v>#N/A</v>
      </c>
      <c r="M35" s="184" t="e">
        <f t="shared" si="0"/>
        <v>#N/A</v>
      </c>
      <c r="N35" s="183"/>
    </row>
    <row r="36" spans="1:14" ht="16.5" customHeight="1">
      <c r="A36" s="193">
        <v>27</v>
      </c>
      <c r="B36" s="194">
        <v>45043</v>
      </c>
      <c r="C36" s="191" t="s">
        <v>683</v>
      </c>
      <c r="D36" s="190">
        <f>+SUMIFS('NHAP - NVL'!$J$5:$J$1007,'NHAP - NVL'!$G$5:$G$1007,'D12'!$L$4,'NHAP - NVL'!$D$5:$D$1007,'D12'!B36)</f>
        <v>0</v>
      </c>
      <c r="E36" s="218">
        <f>+SUMIFS('NHAP - NVL'!$K$5:$K$1007,'NHAP - NVL'!$G$5:$G$1007,'D12'!$L$4,'NHAP - NVL'!$D$5:$D$1007,'D12'!B36)</f>
        <v>0</v>
      </c>
      <c r="F36" s="189">
        <f>+SUMIFS('XUAT - NVL'!$K$5:$K$840,'XUAT - NVL'!$G$5:$G$840,'D12'!$L$4,'XUAT - NVL'!$D$5:$D$840,'D12'!B36)</f>
        <v>0</v>
      </c>
      <c r="G36" s="231">
        <f>+SUMIFS('XUAT - NVL'!$L$5:$L$840,'XUAT - NVL'!$G$5:$G$840,'D12'!$L$4,'XUAT - NVL'!$D$5:$D$840,'D12'!B36)</f>
        <v>0</v>
      </c>
      <c r="H36" s="188" t="e">
        <f t="shared" si="1"/>
        <v>#DIV/0!</v>
      </c>
      <c r="I36" s="187" t="e">
        <f t="shared" si="2"/>
        <v>#DIV/0!</v>
      </c>
      <c r="J36" s="186" t="e">
        <f t="shared" si="4"/>
        <v>#N/A</v>
      </c>
      <c r="K36" s="185" t="e">
        <f>K35+E36-G36</f>
        <v>#N/A</v>
      </c>
      <c r="L36" s="233" t="e">
        <f t="shared" si="0"/>
        <v>#N/A</v>
      </c>
      <c r="M36" s="184" t="e">
        <f t="shared" si="0"/>
        <v>#N/A</v>
      </c>
      <c r="N36" s="183"/>
    </row>
    <row r="37" spans="1:14" ht="16.5" customHeight="1">
      <c r="A37" s="193">
        <v>28</v>
      </c>
      <c r="B37" s="194">
        <v>45044</v>
      </c>
      <c r="C37" s="191" t="s">
        <v>683</v>
      </c>
      <c r="D37" s="190">
        <f>+SUMIFS('NHAP - NVL'!$J$5:$J$1007,'NHAP - NVL'!$G$5:$G$1007,'D12'!$L$4,'NHAP - NVL'!$D$5:$D$1007,'D12'!B37)</f>
        <v>0</v>
      </c>
      <c r="E37" s="218">
        <f>+SUMIFS('NHAP - NVL'!$K$5:$K$1007,'NHAP - NVL'!$G$5:$G$1007,'D12'!$L$4,'NHAP - NVL'!$D$5:$D$1007,'D12'!B37)</f>
        <v>0</v>
      </c>
      <c r="F37" s="189">
        <f>+SUMIFS('XUAT - NVL'!$K$5:$K$840,'XUAT - NVL'!$G$5:$G$840,'D12'!$L$4,'XUAT - NVL'!$D$5:$D$840,'D12'!B37)</f>
        <v>0</v>
      </c>
      <c r="G37" s="231">
        <f>+SUMIFS('XUAT - NVL'!$L$5:$L$840,'XUAT - NVL'!$G$5:$G$840,'D12'!$L$4,'XUAT - NVL'!$D$5:$D$840,'D12'!B37)</f>
        <v>0</v>
      </c>
      <c r="H37" s="188" t="e">
        <f t="shared" si="1"/>
        <v>#DIV/0!</v>
      </c>
      <c r="I37" s="187" t="e">
        <f t="shared" si="2"/>
        <v>#DIV/0!</v>
      </c>
      <c r="J37" s="186" t="e">
        <f>J36+D37-F37</f>
        <v>#N/A</v>
      </c>
      <c r="K37" s="185" t="e">
        <f t="shared" si="4"/>
        <v>#N/A</v>
      </c>
      <c r="L37" s="233" t="e">
        <f t="shared" si="0"/>
        <v>#N/A</v>
      </c>
      <c r="M37" s="184" t="e">
        <f t="shared" si="0"/>
        <v>#N/A</v>
      </c>
      <c r="N37" s="183"/>
    </row>
    <row r="38" spans="1:14" ht="16.5" customHeight="1">
      <c r="A38" s="193">
        <v>29</v>
      </c>
      <c r="B38" s="194">
        <v>45045</v>
      </c>
      <c r="C38" s="191" t="s">
        <v>683</v>
      </c>
      <c r="D38" s="190">
        <f>+SUMIFS('NHAP - NVL'!$J$5:$J$1007,'NHAP - NVL'!$G$5:$G$1007,'D12'!$L$4,'NHAP - NVL'!$D$5:$D$1007,'D12'!B38)</f>
        <v>0</v>
      </c>
      <c r="E38" s="218">
        <f>+SUMIFS('NHAP - NVL'!$K$5:$K$1007,'NHAP - NVL'!$G$5:$G$1007,'D12'!$L$4,'NHAP - NVL'!$D$5:$D$1007,'D12'!B38)</f>
        <v>0</v>
      </c>
      <c r="F38" s="189">
        <f>+SUMIFS('XUAT - NVL'!$K$5:$K$840,'XUAT - NVL'!$G$5:$G$840,'D12'!$L$4,'XUAT - NVL'!$D$5:$D$840,'D12'!B38)</f>
        <v>0</v>
      </c>
      <c r="G38" s="231">
        <f>+SUMIFS('XUAT - NVL'!$L$5:$L$840,'XUAT - NVL'!$G$5:$G$840,'D12'!$L$4,'XUAT - NVL'!$D$5:$D$840,'D12'!B38)</f>
        <v>0</v>
      </c>
      <c r="H38" s="188" t="e">
        <f t="shared" si="1"/>
        <v>#DIV/0!</v>
      </c>
      <c r="I38" s="187" t="e">
        <f t="shared" si="2"/>
        <v>#DIV/0!</v>
      </c>
      <c r="J38" s="186" t="e">
        <f t="shared" si="4"/>
        <v>#N/A</v>
      </c>
      <c r="K38" s="185" t="e">
        <f t="shared" si="4"/>
        <v>#N/A</v>
      </c>
      <c r="L38" s="188" t="e">
        <f t="shared" si="0"/>
        <v>#N/A</v>
      </c>
      <c r="M38" s="184" t="e">
        <f t="shared" si="0"/>
        <v>#N/A</v>
      </c>
      <c r="N38" s="183"/>
    </row>
    <row r="39" spans="1:14" ht="16.5" customHeight="1">
      <c r="A39" s="193">
        <v>30</v>
      </c>
      <c r="B39" s="194">
        <v>45046</v>
      </c>
      <c r="C39" s="191" t="s">
        <v>683</v>
      </c>
      <c r="D39" s="190">
        <f>+SUMIFS('NHAP - NVL'!$J$5:$J$1007,'NHAP - NVL'!$G$5:$G$1007,'D12'!$L$4,'NHAP - NVL'!$D$5:$D$1007,'D12'!B39)</f>
        <v>0</v>
      </c>
      <c r="E39" s="218">
        <f>+SUMIFS('NHAP - NVL'!$K$5:$K$1007,'NHAP - NVL'!$G$5:$G$1007,'D12'!$L$4,'NHAP - NVL'!$D$5:$D$1007,'D12'!B39)</f>
        <v>0</v>
      </c>
      <c r="F39" s="189">
        <f>+SUMIFS('XUAT - NVL'!$K$5:$K$840,'XUAT - NVL'!$G$5:$G$840,'D12'!$L$4,'XUAT - NVL'!$D$5:$D$840,'D12'!B39)</f>
        <v>0</v>
      </c>
      <c r="G39" s="231">
        <f>+SUMIFS('XUAT - NVL'!$L$5:$L$840,'XUAT - NVL'!$G$5:$G$840,'D12'!$L$4,'XUAT - NVL'!$D$5:$D$840,'D12'!B39)</f>
        <v>0</v>
      </c>
      <c r="H39" s="188" t="e">
        <f t="shared" si="1"/>
        <v>#DIV/0!</v>
      </c>
      <c r="I39" s="187" t="e">
        <f t="shared" si="2"/>
        <v>#DIV/0!</v>
      </c>
      <c r="J39" s="186" t="e">
        <f t="shared" si="4"/>
        <v>#N/A</v>
      </c>
      <c r="K39" s="185" t="e">
        <f t="shared" si="4"/>
        <v>#N/A</v>
      </c>
      <c r="L39" s="233" t="e">
        <f t="shared" si="0"/>
        <v>#N/A</v>
      </c>
      <c r="M39" s="184" t="e">
        <f t="shared" si="0"/>
        <v>#N/A</v>
      </c>
      <c r="N39" s="183"/>
    </row>
    <row r="40" spans="1:14" ht="16.5" customHeight="1">
      <c r="A40" s="193">
        <v>31</v>
      </c>
      <c r="B40" s="192" t="s">
        <v>718</v>
      </c>
      <c r="C40" s="191" t="s">
        <v>683</v>
      </c>
      <c r="D40" s="190">
        <f>+SUMIFS('NHAP - NVL'!$J$5:$J$1007,'NHAP - NVL'!$G$5:$G$1007,'D12'!$L$4,'NHAP - NVL'!$D$5:$D$1007,'D12'!B40)</f>
        <v>0</v>
      </c>
      <c r="E40" s="218">
        <f>+SUMIFS('NHAP - NVL'!$K$5:$K$1007,'NHAP - NVL'!$G$5:$G$1007,'D12'!$L$4,'NHAP - NVL'!$D$5:$D$1007,'D12'!B40)</f>
        <v>0</v>
      </c>
      <c r="F40" s="189">
        <f>+SUMIFS('XUAT - NVL'!$K$5:$K$840,'XUAT - NVL'!$G$5:$G$840,'D12'!$L$4,'XUAT - NVL'!$D$5:$D$840,'D12'!B40)</f>
        <v>0</v>
      </c>
      <c r="G40" s="231">
        <f>+SUMIFS('XUAT - NVL'!$L$5:$L$840,'XUAT - NVL'!$G$5:$G$840,'D12'!$L$4,'XUAT - NVL'!$D$5:$D$840,'D12'!B40)</f>
        <v>0</v>
      </c>
      <c r="H40" s="188" t="e">
        <f t="shared" si="1"/>
        <v>#DIV/0!</v>
      </c>
      <c r="I40" s="187" t="e">
        <f t="shared" si="2"/>
        <v>#DIV/0!</v>
      </c>
      <c r="J40" s="186" t="e">
        <f t="shared" si="4"/>
        <v>#N/A</v>
      </c>
      <c r="K40" s="185" t="e">
        <f t="shared" si="4"/>
        <v>#N/A</v>
      </c>
      <c r="L40" s="188" t="e">
        <f t="shared" si="0"/>
        <v>#N/A</v>
      </c>
      <c r="M40" s="184" t="e">
        <f t="shared" si="0"/>
        <v>#N/A</v>
      </c>
      <c r="N40" s="183"/>
    </row>
    <row r="41" spans="1:14" s="172" customFormat="1" ht="23.25" customHeight="1">
      <c r="A41" s="181" t="s">
        <v>682</v>
      </c>
      <c r="B41" s="180"/>
      <c r="C41" s="179"/>
      <c r="D41" s="178">
        <f>SUM(D10:D40)</f>
        <v>0</v>
      </c>
      <c r="E41" s="177">
        <f>SUM(E10:E40)</f>
        <v>0</v>
      </c>
      <c r="F41" s="197">
        <f>SUM(F10:F40)</f>
        <v>0</v>
      </c>
      <c r="G41" s="176">
        <f>SUM(G10:G40)</f>
        <v>0</v>
      </c>
      <c r="H41" s="197"/>
      <c r="I41" s="176"/>
      <c r="J41" s="182" t="e">
        <f>J40</f>
        <v>#N/A</v>
      </c>
      <c r="K41" s="182" t="e">
        <f>K40</f>
        <v>#N/A</v>
      </c>
      <c r="L41" s="184"/>
      <c r="M41" s="174"/>
      <c r="N41" s="173"/>
    </row>
    <row r="42" spans="1:14" s="172" customFormat="1" ht="23.25" customHeight="1">
      <c r="A42" s="181" t="s">
        <v>28</v>
      </c>
      <c r="B42" s="180"/>
      <c r="C42" s="179"/>
      <c r="D42" s="178" t="e">
        <f>D9+D41</f>
        <v>#N/A</v>
      </c>
      <c r="E42" s="177" t="e">
        <f>E9+E41</f>
        <v>#N/A</v>
      </c>
      <c r="F42" s="197">
        <f>F41</f>
        <v>0</v>
      </c>
      <c r="G42" s="176">
        <f>G41</f>
        <v>0</v>
      </c>
      <c r="H42" s="197"/>
      <c r="I42" s="176"/>
      <c r="J42" s="175" t="e">
        <f>D42-F42</f>
        <v>#N/A</v>
      </c>
      <c r="K42" s="175" t="e">
        <f>E42-G42</f>
        <v>#N/A</v>
      </c>
      <c r="L42" s="184"/>
      <c r="M42" s="174"/>
      <c r="N42" s="173"/>
    </row>
    <row r="43" spans="1:14" ht="23.25" customHeight="1">
      <c r="A43" s="172"/>
      <c r="B43" s="172"/>
      <c r="C43" s="172"/>
      <c r="K43" s="114"/>
      <c r="L43" s="169"/>
      <c r="N43" s="169"/>
    </row>
    <row r="44" spans="1:14">
      <c r="K44" s="171" t="s">
        <v>112</v>
      </c>
      <c r="L44" s="169"/>
      <c r="N44" s="169"/>
    </row>
    <row r="45" spans="1:14">
      <c r="K45" s="171"/>
      <c r="L45" s="169"/>
      <c r="N45" s="169"/>
    </row>
    <row r="46" spans="1:14">
      <c r="K46" s="171"/>
      <c r="L46" s="169"/>
      <c r="N46" s="169"/>
    </row>
    <row r="47" spans="1:14">
      <c r="K47" s="114"/>
      <c r="L47" s="169"/>
      <c r="N47" s="169"/>
    </row>
    <row r="48" spans="1:14">
      <c r="L48" s="169"/>
      <c r="M48" s="170"/>
      <c r="N48" s="169"/>
    </row>
    <row r="49" spans="11:11" s="168" customFormat="1"/>
    <row r="50" spans="11:11" s="168" customFormat="1">
      <c r="K50" s="172"/>
    </row>
    <row r="51" spans="11:11" s="168" customFormat="1"/>
  </sheetData>
  <mergeCells count="8">
    <mergeCell ref="A9:C9"/>
    <mergeCell ref="A3:N3"/>
    <mergeCell ref="L4:N4"/>
    <mergeCell ref="D7:E7"/>
    <mergeCell ref="F7:G7"/>
    <mergeCell ref="H7:I7"/>
    <mergeCell ref="J7:K7"/>
    <mergeCell ref="L7:M7"/>
  </mergeCells>
  <conditionalFormatting sqref="M21">
    <cfRule type="cellIs" dxfId="3252" priority="113" operator="lessThan">
      <formula>15</formula>
    </cfRule>
    <cfRule type="cellIs" dxfId="3251" priority="114" operator="greaterThan">
      <formula>20</formula>
    </cfRule>
    <cfRule type="cellIs" dxfId="3250" priority="115" operator="between">
      <formula>15</formula>
      <formula>20</formula>
    </cfRule>
    <cfRule type="cellIs" dxfId="3249" priority="116" operator="between">
      <formula>15</formula>
      <formula>20</formula>
    </cfRule>
    <cfRule type="cellIs" dxfId="3248" priority="117" operator="lessThan">
      <formula>15</formula>
    </cfRule>
    <cfRule type="cellIs" dxfId="3247" priority="118" operator="greaterThan">
      <formula>20</formula>
    </cfRule>
    <cfRule type="cellIs" dxfId="3246" priority="119" operator="between">
      <formula>15</formula>
      <formula>21</formula>
    </cfRule>
    <cfRule type="cellIs" dxfId="3245" priority="120" operator="lessThan">
      <formula>15</formula>
    </cfRule>
    <cfRule type="cellIs" dxfId="3244" priority="121" operator="greaterThan">
      <formula>21</formula>
    </cfRule>
  </conditionalFormatting>
  <conditionalFormatting sqref="M28">
    <cfRule type="cellIs" dxfId="3243" priority="104" operator="lessThan">
      <formula>15</formula>
    </cfRule>
    <cfRule type="cellIs" dxfId="3242" priority="105" operator="greaterThan">
      <formula>20</formula>
    </cfRule>
    <cfRule type="cellIs" dxfId="3241" priority="106" operator="between">
      <formula>15</formula>
      <formula>20</formula>
    </cfRule>
    <cfRule type="cellIs" dxfId="3240" priority="107" operator="between">
      <formula>15</formula>
      <formula>20</formula>
    </cfRule>
    <cfRule type="cellIs" dxfId="3239" priority="108" operator="lessThan">
      <formula>15</formula>
    </cfRule>
    <cfRule type="cellIs" dxfId="3238" priority="109" operator="greaterThan">
      <formula>20</formula>
    </cfRule>
    <cfRule type="cellIs" dxfId="3237" priority="110" operator="between">
      <formula>15</formula>
      <formula>21</formula>
    </cfRule>
    <cfRule type="cellIs" dxfId="3236" priority="111" operator="lessThan">
      <formula>15</formula>
    </cfRule>
    <cfRule type="cellIs" dxfId="3235" priority="112" operator="greaterThan">
      <formula>21</formula>
    </cfRule>
  </conditionalFormatting>
  <conditionalFormatting sqref="M35">
    <cfRule type="cellIs" dxfId="3234" priority="95" operator="lessThan">
      <formula>15</formula>
    </cfRule>
    <cfRule type="cellIs" dxfId="3233" priority="96" operator="greaterThan">
      <formula>20</formula>
    </cfRule>
    <cfRule type="cellIs" dxfId="3232" priority="97" operator="between">
      <formula>15</formula>
      <formula>20</formula>
    </cfRule>
    <cfRule type="cellIs" dxfId="3231" priority="98" operator="between">
      <formula>15</formula>
      <formula>20</formula>
    </cfRule>
    <cfRule type="cellIs" dxfId="3230" priority="99" operator="lessThan">
      <formula>15</formula>
    </cfRule>
    <cfRule type="cellIs" dxfId="3229" priority="100" operator="greaterThan">
      <formula>20</formula>
    </cfRule>
    <cfRule type="cellIs" dxfId="3228" priority="101" operator="between">
      <formula>15</formula>
      <formula>21</formula>
    </cfRule>
    <cfRule type="cellIs" dxfId="3227" priority="102" operator="lessThan">
      <formula>15</formula>
    </cfRule>
    <cfRule type="cellIs" dxfId="3226" priority="103" operator="greaterThan">
      <formula>21</formula>
    </cfRule>
  </conditionalFormatting>
  <conditionalFormatting sqref="M15:M18 M40 M22:M23 M25:M27 M20">
    <cfRule type="cellIs" dxfId="3225" priority="122" operator="lessThan">
      <formula>15</formula>
    </cfRule>
    <cfRule type="cellIs" dxfId="3224" priority="123" operator="greaterThan">
      <formula>20</formula>
    </cfRule>
    <cfRule type="cellIs" dxfId="3223" priority="124" operator="between">
      <formula>15</formula>
      <formula>20</formula>
    </cfRule>
    <cfRule type="cellIs" dxfId="3222" priority="125" operator="between">
      <formula>15</formula>
      <formula>20</formula>
    </cfRule>
    <cfRule type="cellIs" dxfId="3221" priority="126" operator="lessThan">
      <formula>15</formula>
    </cfRule>
    <cfRule type="cellIs" dxfId="3220" priority="127" operator="greaterThan">
      <formula>20</formula>
    </cfRule>
    <cfRule type="cellIs" dxfId="3219" priority="128" operator="between">
      <formula>15</formula>
      <formula>21</formula>
    </cfRule>
    <cfRule type="cellIs" dxfId="3218" priority="129" operator="lessThan">
      <formula>15</formula>
    </cfRule>
    <cfRule type="cellIs" dxfId="3217" priority="130" operator="greaterThan">
      <formula>21</formula>
    </cfRule>
  </conditionalFormatting>
  <conditionalFormatting sqref="M10:M13">
    <cfRule type="cellIs" dxfId="3216" priority="86" operator="lessThan">
      <formula>15</formula>
    </cfRule>
    <cfRule type="cellIs" dxfId="3215" priority="87" operator="greaterThan">
      <formula>20</formula>
    </cfRule>
    <cfRule type="cellIs" dxfId="3214" priority="88" operator="between">
      <formula>15</formula>
      <formula>20</formula>
    </cfRule>
    <cfRule type="cellIs" dxfId="3213" priority="89" operator="between">
      <formula>15</formula>
      <formula>20</formula>
    </cfRule>
    <cfRule type="cellIs" dxfId="3212" priority="90" operator="lessThan">
      <formula>15</formula>
    </cfRule>
    <cfRule type="cellIs" dxfId="3211" priority="91" operator="greaterThan">
      <formula>20</formula>
    </cfRule>
    <cfRule type="cellIs" dxfId="3210" priority="92" operator="between">
      <formula>15</formula>
      <formula>21</formula>
    </cfRule>
    <cfRule type="cellIs" dxfId="3209" priority="93" operator="lessThan">
      <formula>15</formula>
    </cfRule>
    <cfRule type="cellIs" dxfId="3208" priority="94" operator="greaterThan">
      <formula>21</formula>
    </cfRule>
  </conditionalFormatting>
  <conditionalFormatting sqref="M30:M33">
    <cfRule type="cellIs" dxfId="3207" priority="77" operator="lessThan">
      <formula>15</formula>
    </cfRule>
    <cfRule type="cellIs" dxfId="3206" priority="78" operator="greaterThan">
      <formula>20</formula>
    </cfRule>
    <cfRule type="cellIs" dxfId="3205" priority="79" operator="between">
      <formula>15</formula>
      <formula>20</formula>
    </cfRule>
    <cfRule type="cellIs" dxfId="3204" priority="80" operator="between">
      <formula>15</formula>
      <formula>20</formula>
    </cfRule>
    <cfRule type="cellIs" dxfId="3203" priority="81" operator="lessThan">
      <formula>15</formula>
    </cfRule>
    <cfRule type="cellIs" dxfId="3202" priority="82" operator="greaterThan">
      <formula>20</formula>
    </cfRule>
    <cfRule type="cellIs" dxfId="3201" priority="83" operator="between">
      <formula>15</formula>
      <formula>21</formula>
    </cfRule>
    <cfRule type="cellIs" dxfId="3200" priority="84" operator="lessThan">
      <formula>15</formula>
    </cfRule>
    <cfRule type="cellIs" dxfId="3199" priority="85" operator="greaterThan">
      <formula>21</formula>
    </cfRule>
  </conditionalFormatting>
  <conditionalFormatting sqref="M36:M38">
    <cfRule type="cellIs" dxfId="3198" priority="68" operator="lessThan">
      <formula>15</formula>
    </cfRule>
    <cfRule type="cellIs" dxfId="3197" priority="69" operator="greaterThan">
      <formula>20</formula>
    </cfRule>
    <cfRule type="cellIs" dxfId="3196" priority="70" operator="between">
      <formula>15</formula>
      <formula>20</formula>
    </cfRule>
    <cfRule type="cellIs" dxfId="3195" priority="71" operator="between">
      <formula>15</formula>
      <formula>20</formula>
    </cfRule>
    <cfRule type="cellIs" dxfId="3194" priority="72" operator="lessThan">
      <formula>15</formula>
    </cfRule>
    <cfRule type="cellIs" dxfId="3193" priority="73" operator="greaterThan">
      <formula>20</formula>
    </cfRule>
    <cfRule type="cellIs" dxfId="3192" priority="74" operator="between">
      <formula>15</formula>
      <formula>21</formula>
    </cfRule>
    <cfRule type="cellIs" dxfId="3191" priority="75" operator="lessThan">
      <formula>15</formula>
    </cfRule>
    <cfRule type="cellIs" dxfId="3190" priority="76" operator="greaterThan">
      <formula>21</formula>
    </cfRule>
  </conditionalFormatting>
  <conditionalFormatting sqref="M29">
    <cfRule type="cellIs" dxfId="3189" priority="59" operator="lessThan">
      <formula>15</formula>
    </cfRule>
    <cfRule type="cellIs" dxfId="3188" priority="60" operator="greaterThan">
      <formula>20</formula>
    </cfRule>
    <cfRule type="cellIs" dxfId="3187" priority="61" operator="between">
      <formula>15</formula>
      <formula>20</formula>
    </cfRule>
    <cfRule type="cellIs" dxfId="3186" priority="62" operator="between">
      <formula>15</formula>
      <formula>20</formula>
    </cfRule>
    <cfRule type="cellIs" dxfId="3185" priority="63" operator="lessThan">
      <formula>15</formula>
    </cfRule>
    <cfRule type="cellIs" dxfId="3184" priority="64" operator="greaterThan">
      <formula>20</formula>
    </cfRule>
    <cfRule type="cellIs" dxfId="3183" priority="65" operator="between">
      <formula>15</formula>
      <formula>21</formula>
    </cfRule>
    <cfRule type="cellIs" dxfId="3182" priority="66" operator="lessThan">
      <formula>15</formula>
    </cfRule>
    <cfRule type="cellIs" dxfId="3181" priority="67" operator="greaterThan">
      <formula>21</formula>
    </cfRule>
  </conditionalFormatting>
  <conditionalFormatting sqref="M24">
    <cfRule type="cellIs" dxfId="3180" priority="50" operator="lessThan">
      <formula>15</formula>
    </cfRule>
    <cfRule type="cellIs" dxfId="3179" priority="51" operator="greaterThan">
      <formula>20</formula>
    </cfRule>
    <cfRule type="cellIs" dxfId="3178" priority="52" operator="between">
      <formula>15</formula>
      <formula>20</formula>
    </cfRule>
    <cfRule type="cellIs" dxfId="3177" priority="53" operator="between">
      <formula>15</formula>
      <formula>20</formula>
    </cfRule>
    <cfRule type="cellIs" dxfId="3176" priority="54" operator="lessThan">
      <formula>15</formula>
    </cfRule>
    <cfRule type="cellIs" dxfId="3175" priority="55" operator="greaterThan">
      <formula>20</formula>
    </cfRule>
    <cfRule type="cellIs" dxfId="3174" priority="56" operator="between">
      <formula>15</formula>
      <formula>21</formula>
    </cfRule>
    <cfRule type="cellIs" dxfId="3173" priority="57" operator="lessThan">
      <formula>15</formula>
    </cfRule>
    <cfRule type="cellIs" dxfId="3172" priority="58" operator="greaterThan">
      <formula>21</formula>
    </cfRule>
  </conditionalFormatting>
  <conditionalFormatting sqref="M19">
    <cfRule type="cellIs" dxfId="3171" priority="41" operator="lessThan">
      <formula>15</formula>
    </cfRule>
    <cfRule type="cellIs" dxfId="3170" priority="42" operator="greaterThan">
      <formula>20</formula>
    </cfRule>
    <cfRule type="cellIs" dxfId="3169" priority="43" operator="between">
      <formula>15</formula>
      <formula>20</formula>
    </cfRule>
    <cfRule type="cellIs" dxfId="3168" priority="44" operator="between">
      <formula>15</formula>
      <formula>20</formula>
    </cfRule>
    <cfRule type="cellIs" dxfId="3167" priority="45" operator="lessThan">
      <formula>15</formula>
    </cfRule>
    <cfRule type="cellIs" dxfId="3166" priority="46" operator="greaterThan">
      <formula>20</formula>
    </cfRule>
    <cfRule type="cellIs" dxfId="3165" priority="47" operator="between">
      <formula>15</formula>
      <formula>21</formula>
    </cfRule>
    <cfRule type="cellIs" dxfId="3164" priority="48" operator="lessThan">
      <formula>15</formula>
    </cfRule>
    <cfRule type="cellIs" dxfId="3163" priority="49" operator="greaterThan">
      <formula>21</formula>
    </cfRule>
  </conditionalFormatting>
  <conditionalFormatting sqref="M14">
    <cfRule type="cellIs" dxfId="3162" priority="32" operator="lessThan">
      <formula>15</formula>
    </cfRule>
    <cfRule type="cellIs" dxfId="3161" priority="33" operator="greaterThan">
      <formula>20</formula>
    </cfRule>
    <cfRule type="cellIs" dxfId="3160" priority="34" operator="between">
      <formula>15</formula>
      <formula>20</formula>
    </cfRule>
    <cfRule type="cellIs" dxfId="3159" priority="35" operator="between">
      <formula>15</formula>
      <formula>20</formula>
    </cfRule>
    <cfRule type="cellIs" dxfId="3158" priority="36" operator="lessThan">
      <formula>15</formula>
    </cfRule>
    <cfRule type="cellIs" dxfId="3157" priority="37" operator="greaterThan">
      <formula>20</formula>
    </cfRule>
    <cfRule type="cellIs" dxfId="3156" priority="38" operator="between">
      <formula>15</formula>
      <formula>21</formula>
    </cfRule>
    <cfRule type="cellIs" dxfId="3155" priority="39" operator="lessThan">
      <formula>15</formula>
    </cfRule>
    <cfRule type="cellIs" dxfId="3154" priority="40" operator="greaterThan">
      <formula>21</formula>
    </cfRule>
  </conditionalFormatting>
  <conditionalFormatting sqref="M34">
    <cfRule type="cellIs" dxfId="3153" priority="23" operator="lessThan">
      <formula>15</formula>
    </cfRule>
    <cfRule type="cellIs" dxfId="3152" priority="24" operator="greaterThan">
      <formula>20</formula>
    </cfRule>
    <cfRule type="cellIs" dxfId="3151" priority="25" operator="between">
      <formula>15</formula>
      <formula>20</formula>
    </cfRule>
    <cfRule type="cellIs" dxfId="3150" priority="26" operator="between">
      <formula>15</formula>
      <formula>20</formula>
    </cfRule>
    <cfRule type="cellIs" dxfId="3149" priority="27" operator="lessThan">
      <formula>15</formula>
    </cfRule>
    <cfRule type="cellIs" dxfId="3148" priority="28" operator="greaterThan">
      <formula>20</formula>
    </cfRule>
    <cfRule type="cellIs" dxfId="3147" priority="29" operator="between">
      <formula>15</formula>
      <formula>21</formula>
    </cfRule>
    <cfRule type="cellIs" dxfId="3146" priority="30" operator="lessThan">
      <formula>15</formula>
    </cfRule>
    <cfRule type="cellIs" dxfId="3145" priority="31" operator="greaterThan">
      <formula>21</formula>
    </cfRule>
  </conditionalFormatting>
  <conditionalFormatting sqref="M39">
    <cfRule type="cellIs" dxfId="3144" priority="14" operator="lessThan">
      <formula>15</formula>
    </cfRule>
    <cfRule type="cellIs" dxfId="3143" priority="15" operator="greaterThan">
      <formula>20</formula>
    </cfRule>
    <cfRule type="cellIs" dxfId="3142" priority="16" operator="between">
      <formula>15</formula>
      <formula>20</formula>
    </cfRule>
    <cfRule type="cellIs" dxfId="3141" priority="17" operator="between">
      <formula>15</formula>
      <formula>20</formula>
    </cfRule>
    <cfRule type="cellIs" dxfId="3140" priority="18" operator="lessThan">
      <formula>15</formula>
    </cfRule>
    <cfRule type="cellIs" dxfId="3139" priority="19" operator="greaterThan">
      <formula>20</formula>
    </cfRule>
    <cfRule type="cellIs" dxfId="3138" priority="20" operator="between">
      <formula>15</formula>
      <formula>21</formula>
    </cfRule>
    <cfRule type="cellIs" dxfId="3137" priority="21" operator="lessThan">
      <formula>15</formula>
    </cfRule>
    <cfRule type="cellIs" dxfId="3136" priority="22" operator="greaterThan">
      <formula>21</formula>
    </cfRule>
  </conditionalFormatting>
  <conditionalFormatting sqref="P19">
    <cfRule type="duplicateValues" dxfId="3135" priority="6"/>
  </conditionalFormatting>
  <conditionalFormatting sqref="Q24 Q18">
    <cfRule type="duplicateValues" dxfId="3134" priority="7"/>
    <cfRule type="expression" dxfId="3133" priority="8">
      <formula>LEFT(#REF!,2)="Y0"</formula>
    </cfRule>
    <cfRule type="expression" dxfId="3132" priority="9">
      <formula>LEFT(#REF!,2)="Y3"</formula>
    </cfRule>
    <cfRule type="expression" dxfId="3131" priority="10">
      <formula>LEFT(#REF!,2)="Y2"</formula>
    </cfRule>
    <cfRule type="expression" dxfId="3130" priority="11">
      <formula>LEFT(#REF!,2)="Y1"</formula>
    </cfRule>
    <cfRule type="duplicateValues" dxfId="3129" priority="12"/>
  </conditionalFormatting>
  <conditionalFormatting sqref="P10:P18 P20:P22">
    <cfRule type="duplicateValues" dxfId="3128" priority="13"/>
  </conditionalFormatting>
  <conditionalFormatting sqref="P25">
    <cfRule type="duplicateValues" dxfId="3127" priority="5"/>
  </conditionalFormatting>
  <conditionalFormatting sqref="P26">
    <cfRule type="duplicateValues" dxfId="3126" priority="4"/>
  </conditionalFormatting>
  <conditionalFormatting sqref="P27">
    <cfRule type="duplicateValues" dxfId="3125" priority="3"/>
  </conditionalFormatting>
  <conditionalFormatting sqref="P28:P29">
    <cfRule type="duplicateValues" dxfId="3124" priority="2"/>
  </conditionalFormatting>
  <conditionalFormatting sqref="P30">
    <cfRule type="duplicateValues" dxfId="3123" priority="1"/>
  </conditionalFormatting>
  <pageMargins left="0.45" right="0.2" top="0.25" bottom="0.25" header="0.3" footer="0.3"/>
  <pageSetup paperSize="9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rgb="FFC00000"/>
  </sheetPr>
  <dimension ref="A1:R51"/>
  <sheetViews>
    <sheetView zoomScale="80" zoomScaleNormal="80" workbookViewId="0">
      <pane ySplit="9" topLeftCell="A13" activePane="bottomLeft" state="frozen"/>
      <selection activeCell="P9" sqref="P9"/>
      <selection pane="bottomLeft" activeCell="P9" sqref="P9"/>
    </sheetView>
  </sheetViews>
  <sheetFormatPr defaultColWidth="10.6640625" defaultRowHeight="15"/>
  <cols>
    <col min="1" max="1" width="5.5" style="168" customWidth="1"/>
    <col min="2" max="2" width="16" style="168" customWidth="1"/>
    <col min="3" max="3" width="21.33203125" style="168" customWidth="1"/>
    <col min="4" max="11" width="16.83203125" style="169" customWidth="1"/>
    <col min="12" max="14" width="16.83203125" style="168" customWidth="1"/>
    <col min="15" max="15" width="10.6640625" style="168"/>
    <col min="16" max="16" width="50.6640625" style="168" customWidth="1"/>
    <col min="17" max="17" width="36.1640625" style="168" customWidth="1"/>
    <col min="18" max="18" width="24.83203125" style="168" customWidth="1"/>
    <col min="19" max="16384" width="10.6640625" style="168"/>
  </cols>
  <sheetData>
    <row r="1" spans="1:18" ht="18" customHeight="1">
      <c r="A1" s="210" t="str">
        <f>'[6]FRIT FO102 - FT1 - FHUE'!A1</f>
        <v>CÔNG TY CỐ PHẦN VLXD VI DO NA</v>
      </c>
      <c r="B1" s="210"/>
      <c r="C1" s="210"/>
      <c r="D1" s="210"/>
      <c r="E1" s="210"/>
      <c r="F1" s="210"/>
    </row>
    <row r="2" spans="1:18" ht="18" customHeight="1">
      <c r="A2" s="210" t="str">
        <f>'[6]FRIT FO102 - FT1 - FHUE'!A2</f>
        <v>PHÒNG KẾ HOẠCH - VẬT TƯ</v>
      </c>
      <c r="B2" s="210"/>
      <c r="C2" s="210"/>
      <c r="D2" s="209"/>
      <c r="E2" s="209"/>
      <c r="F2" s="209"/>
      <c r="L2" s="169"/>
      <c r="M2" s="208" t="str">
        <f>'[6]FRIT FO102 - FT1 - FHUE'!M2</f>
        <v>BM. 03. 13</v>
      </c>
    </row>
    <row r="3" spans="1:18" ht="33" customHeight="1">
      <c r="A3" s="861" t="s">
        <v>698</v>
      </c>
      <c r="B3" s="861"/>
      <c r="C3" s="861"/>
      <c r="D3" s="861"/>
      <c r="E3" s="861"/>
      <c r="F3" s="861"/>
      <c r="G3" s="861"/>
      <c r="H3" s="861"/>
      <c r="I3" s="861"/>
      <c r="J3" s="861"/>
      <c r="K3" s="861"/>
      <c r="L3" s="861"/>
      <c r="M3" s="861"/>
      <c r="N3" s="861"/>
    </row>
    <row r="4" spans="1:18" ht="18.75" customHeight="1">
      <c r="B4" s="207"/>
      <c r="C4" s="207"/>
      <c r="D4" s="206" t="s">
        <v>697</v>
      </c>
      <c r="E4" s="205" t="e">
        <f>+VLOOKUP($L$4,'TONG HOP'!$C$8:$N$799,2,0)</f>
        <v>#N/A</v>
      </c>
      <c r="I4" s="169" t="s">
        <v>696</v>
      </c>
      <c r="J4" s="205" t="e">
        <f>+VLOOKUP($L$4,'TONG HOP'!$C$8:$N$799,3,0)</f>
        <v>#N/A</v>
      </c>
      <c r="K4" s="205" t="s">
        <v>695</v>
      </c>
      <c r="L4" s="862" t="s">
        <v>92</v>
      </c>
      <c r="M4" s="862"/>
      <c r="N4" s="862"/>
    </row>
    <row r="5" spans="1:18" ht="18.75" customHeight="1">
      <c r="B5" s="168" t="str">
        <f>'[6]FRIT FO102 - FT1 - FHUE'!B5</f>
        <v xml:space="preserve">Từ ngày:  </v>
      </c>
      <c r="C5" s="168">
        <f>'[6]FRIT FO102 - FT1 - FHUE'!C5</f>
        <v>1</v>
      </c>
      <c r="D5" s="168" t="str">
        <f>'[6]FRIT FO102 - FT1 - FHUE'!D5</f>
        <v>đến ngày</v>
      </c>
      <c r="E5" s="168">
        <v>30</v>
      </c>
      <c r="F5" s="168" t="str">
        <f>'[6]FRIT FO102 - FT1 - FHUE'!F5</f>
        <v>tháng</v>
      </c>
      <c r="G5" s="168">
        <v>4</v>
      </c>
      <c r="H5" s="168" t="str">
        <f>'[6]FRIT FO102 - FT1 - FHUE'!H5</f>
        <v xml:space="preserve">năm </v>
      </c>
      <c r="I5" s="168">
        <f>'[6]FRIT FO102 - FT1 - FHUE'!I5</f>
        <v>2023</v>
      </c>
      <c r="J5" s="168"/>
      <c r="K5" s="168"/>
    </row>
    <row r="6" spans="1:18" ht="18" customHeight="1">
      <c r="F6" s="204"/>
      <c r="G6" s="204"/>
      <c r="H6" s="204"/>
      <c r="I6" s="204"/>
      <c r="L6" s="204" t="s">
        <v>694</v>
      </c>
      <c r="M6"/>
    </row>
    <row r="7" spans="1:18" s="195" customFormat="1" ht="40.5" customHeight="1">
      <c r="A7" s="203" t="s">
        <v>13</v>
      </c>
      <c r="B7" s="202" t="s">
        <v>693</v>
      </c>
      <c r="C7" s="202" t="s">
        <v>692</v>
      </c>
      <c r="D7" s="863" t="s">
        <v>691</v>
      </c>
      <c r="E7" s="864"/>
      <c r="F7" s="863" t="s">
        <v>690</v>
      </c>
      <c r="G7" s="864"/>
      <c r="H7" s="863" t="s">
        <v>689</v>
      </c>
      <c r="I7" s="864"/>
      <c r="J7" s="863" t="s">
        <v>688</v>
      </c>
      <c r="K7" s="864"/>
      <c r="L7" s="863" t="s">
        <v>687</v>
      </c>
      <c r="M7" s="864"/>
      <c r="N7" s="202" t="s">
        <v>686</v>
      </c>
    </row>
    <row r="8" spans="1:18" s="195" customFormat="1" ht="27.75" customHeight="1">
      <c r="A8" s="201"/>
      <c r="B8" s="198"/>
      <c r="C8" s="198"/>
      <c r="D8" s="200" t="s">
        <v>679</v>
      </c>
      <c r="E8" s="199" t="s">
        <v>685</v>
      </c>
      <c r="F8" s="200" t="s">
        <v>679</v>
      </c>
      <c r="G8" s="199" t="s">
        <v>680</v>
      </c>
      <c r="H8" s="200" t="s">
        <v>679</v>
      </c>
      <c r="I8" s="199" t="s">
        <v>680</v>
      </c>
      <c r="J8" s="200" t="s">
        <v>679</v>
      </c>
      <c r="K8" s="199" t="s">
        <v>680</v>
      </c>
      <c r="L8" s="200" t="s">
        <v>679</v>
      </c>
      <c r="M8" s="199" t="s">
        <v>680</v>
      </c>
      <c r="N8" s="198"/>
    </row>
    <row r="9" spans="1:18" s="195" customFormat="1" ht="25.5" customHeight="1">
      <c r="A9" s="858" t="s">
        <v>684</v>
      </c>
      <c r="B9" s="859"/>
      <c r="C9" s="860"/>
      <c r="D9" s="178" t="e">
        <f>J9</f>
        <v>#N/A</v>
      </c>
      <c r="E9" s="177" t="e">
        <f>K9</f>
        <v>#N/A</v>
      </c>
      <c r="F9" s="197">
        <f>F41</f>
        <v>0</v>
      </c>
      <c r="G9" s="177">
        <f>G41</f>
        <v>0</v>
      </c>
      <c r="H9" s="197"/>
      <c r="I9" s="177"/>
      <c r="J9" s="196" t="e">
        <f>+VLOOKUP($L$4,'TONG HOP'!$C$8:$N$799,8,0)</f>
        <v>#N/A</v>
      </c>
      <c r="K9" s="196" t="e">
        <f>+VLOOKUP($L$4,'TONG HOP'!$C$8:$N$799,9,0)</f>
        <v>#N/A</v>
      </c>
      <c r="L9" s="232"/>
      <c r="M9" s="234"/>
      <c r="N9" s="183" t="e">
        <f>1-J9/K9</f>
        <v>#N/A</v>
      </c>
    </row>
    <row r="10" spans="1:18" ht="16.5" customHeight="1">
      <c r="A10" s="193">
        <v>1</v>
      </c>
      <c r="B10" s="194">
        <v>45017</v>
      </c>
      <c r="C10" s="191" t="s">
        <v>683</v>
      </c>
      <c r="D10" s="190">
        <f>+SUMIFS('NHAP - NVL'!$J$5:$J$1007,'NHAP - NVL'!$G$5:$G$1007,'D13'!$L$4,'NHAP - NVL'!$D$5:$D$1007,'D13'!B10)</f>
        <v>0</v>
      </c>
      <c r="E10" s="218">
        <f>+SUMIFS('NHAP - NVL'!$K$5:$K$1007,'NHAP - NVL'!$G$5:$G$1007,'D13'!$L$4,'NHAP - NVL'!$D$5:$D$1007,'D13'!B10)</f>
        <v>0</v>
      </c>
      <c r="F10" s="189">
        <f>+SUMIFS('XUAT - NVL'!$K$5:$K$840,'XUAT - NVL'!$G$5:$G$840,'D13'!$L$4,'XUAT - NVL'!$D$5:$D$840,'D13'!B10)</f>
        <v>0</v>
      </c>
      <c r="G10" s="231">
        <f>+SUMIFS('XUAT - NVL'!$L$5:$L$840,'XUAT - NVL'!$G$5:$G$840,'D13'!$L$4,'XUAT - NVL'!$D$5:$D$840,'D13'!B10)</f>
        <v>0</v>
      </c>
      <c r="H10" s="188" t="e">
        <f>AVERAGEIF($F$10:$F$40,"&lt;&gt;0")</f>
        <v>#DIV/0!</v>
      </c>
      <c r="I10" s="187" t="e">
        <f>AVERAGEIF($G$10:$G$40,"&lt;&gt;0")</f>
        <v>#DIV/0!</v>
      </c>
      <c r="J10" s="186" t="e">
        <f>J9+D10-F10</f>
        <v>#N/A</v>
      </c>
      <c r="K10" s="185" t="e">
        <f>K9+E10-G10</f>
        <v>#N/A</v>
      </c>
      <c r="L10" s="188" t="e">
        <f t="shared" ref="L10:M40" si="0">J10/H10</f>
        <v>#N/A</v>
      </c>
      <c r="M10" s="184" t="e">
        <f t="shared" si="0"/>
        <v>#N/A</v>
      </c>
      <c r="N10" s="183"/>
      <c r="O10" s="304" t="e">
        <f>1-F10/G10</f>
        <v>#DIV/0!</v>
      </c>
      <c r="P10" s="235" t="s">
        <v>666</v>
      </c>
      <c r="Q10" s="52" t="s">
        <v>75</v>
      </c>
      <c r="R10" s="52" t="s">
        <v>74</v>
      </c>
    </row>
    <row r="11" spans="1:18" ht="16.5" customHeight="1">
      <c r="A11" s="193">
        <v>2</v>
      </c>
      <c r="B11" s="194">
        <v>45018</v>
      </c>
      <c r="C11" s="191" t="s">
        <v>683</v>
      </c>
      <c r="D11" s="190">
        <f>+SUMIFS('NHAP - NVL'!$J$5:$J$1007,'NHAP - NVL'!$G$5:$G$1007,'D13'!$L$4,'NHAP - NVL'!$D$5:$D$1007,'D13'!B11)</f>
        <v>0</v>
      </c>
      <c r="E11" s="218">
        <f>+SUMIFS('NHAP - NVL'!$K$5:$K$1007,'NHAP - NVL'!$G$5:$G$1007,'D13'!$L$4,'NHAP - NVL'!$D$5:$D$1007,'D13'!B11)</f>
        <v>0</v>
      </c>
      <c r="F11" s="189">
        <f>+SUMIFS('XUAT - NVL'!$K$5:$K$840,'XUAT - NVL'!$G$5:$G$840,'D13'!$L$4,'XUAT - NVL'!$D$5:$D$840,'D13'!B11)</f>
        <v>0</v>
      </c>
      <c r="G11" s="231">
        <f>+SUMIFS('XUAT - NVL'!$L$5:$L$840,'XUAT - NVL'!$G$5:$G$840,'D13'!$L$4,'XUAT - NVL'!$D$5:$D$840,'D13'!B11)</f>
        <v>0</v>
      </c>
      <c r="H11" s="188" t="e">
        <f t="shared" ref="H11:H40" si="1">AVERAGEIF($F$10:$F$40,"&lt;&gt;0")</f>
        <v>#DIV/0!</v>
      </c>
      <c r="I11" s="187" t="e">
        <f t="shared" ref="I11:I40" si="2">AVERAGEIF($G$10:$G$40,"&lt;&gt;0")</f>
        <v>#DIV/0!</v>
      </c>
      <c r="J11" s="186" t="e">
        <f t="shared" ref="J11:K26" si="3">J10+D11-F11</f>
        <v>#N/A</v>
      </c>
      <c r="K11" s="185" t="e">
        <f t="shared" si="3"/>
        <v>#N/A</v>
      </c>
      <c r="L11" s="188" t="e">
        <f t="shared" si="0"/>
        <v>#N/A</v>
      </c>
      <c r="M11" s="184" t="e">
        <f t="shared" si="0"/>
        <v>#N/A</v>
      </c>
      <c r="N11" s="183"/>
      <c r="O11" s="304" t="e">
        <f t="shared" ref="O11:O40" si="4">1-F11/G11</f>
        <v>#DIV/0!</v>
      </c>
      <c r="P11" s="235" t="s">
        <v>719</v>
      </c>
      <c r="Q11" s="52" t="s">
        <v>91</v>
      </c>
      <c r="R11" s="52" t="s">
        <v>90</v>
      </c>
    </row>
    <row r="12" spans="1:18" ht="16.5" customHeight="1">
      <c r="A12" s="193">
        <v>3</v>
      </c>
      <c r="B12" s="194">
        <v>45019</v>
      </c>
      <c r="C12" s="191" t="s">
        <v>683</v>
      </c>
      <c r="D12" s="190">
        <f>+SUMIFS('NHAP - NVL'!$J$5:$J$1007,'NHAP - NVL'!$G$5:$G$1007,'D13'!$L$4,'NHAP - NVL'!$D$5:$D$1007,'D13'!B12)</f>
        <v>0</v>
      </c>
      <c r="E12" s="218">
        <f>+SUMIFS('NHAP - NVL'!$K$5:$K$1007,'NHAP - NVL'!$G$5:$G$1007,'D13'!$L$4,'NHAP - NVL'!$D$5:$D$1007,'D13'!B12)</f>
        <v>0</v>
      </c>
      <c r="F12" s="189">
        <f>+SUMIFS('XUAT - NVL'!$K$5:$K$840,'XUAT - NVL'!$G$5:$G$840,'D13'!$L$4,'XUAT - NVL'!$D$5:$D$840,'D13'!B12)</f>
        <v>0</v>
      </c>
      <c r="G12" s="231">
        <f>+SUMIFS('XUAT - NVL'!$L$5:$L$840,'XUAT - NVL'!$G$5:$G$840,'D13'!$L$4,'XUAT - NVL'!$D$5:$D$840,'D13'!B12)</f>
        <v>0</v>
      </c>
      <c r="H12" s="188" t="e">
        <f t="shared" si="1"/>
        <v>#DIV/0!</v>
      </c>
      <c r="I12" s="187" t="e">
        <f t="shared" si="2"/>
        <v>#DIV/0!</v>
      </c>
      <c r="J12" s="186" t="e">
        <f t="shared" si="3"/>
        <v>#N/A</v>
      </c>
      <c r="K12" s="185" t="e">
        <f t="shared" si="3"/>
        <v>#N/A</v>
      </c>
      <c r="L12" s="188" t="e">
        <f t="shared" si="0"/>
        <v>#N/A</v>
      </c>
      <c r="M12" s="184" t="e">
        <f t="shared" si="0"/>
        <v>#N/A</v>
      </c>
      <c r="N12" s="183"/>
      <c r="O12" s="304" t="e">
        <f t="shared" si="4"/>
        <v>#DIV/0!</v>
      </c>
      <c r="P12" s="235" t="s">
        <v>720</v>
      </c>
      <c r="Q12" s="52" t="s">
        <v>93</v>
      </c>
      <c r="R12" s="52" t="s">
        <v>92</v>
      </c>
    </row>
    <row r="13" spans="1:18" ht="16.5" customHeight="1">
      <c r="A13" s="193">
        <v>4</v>
      </c>
      <c r="B13" s="194">
        <v>45020</v>
      </c>
      <c r="C13" s="191" t="s">
        <v>683</v>
      </c>
      <c r="D13" s="190">
        <f>+SUMIFS('NHAP - NVL'!$J$5:$J$1007,'NHAP - NVL'!$G$5:$G$1007,'D13'!$L$4,'NHAP - NVL'!$D$5:$D$1007,'D13'!B13)</f>
        <v>0</v>
      </c>
      <c r="E13" s="218">
        <f>+SUMIFS('NHAP - NVL'!$K$5:$K$1007,'NHAP - NVL'!$G$5:$G$1007,'D13'!$L$4,'NHAP - NVL'!$D$5:$D$1007,'D13'!B13)</f>
        <v>0</v>
      </c>
      <c r="F13" s="189">
        <f>+SUMIFS('XUAT - NVL'!$K$5:$K$840,'XUAT - NVL'!$G$5:$G$840,'D13'!$L$4,'XUAT - NVL'!$D$5:$D$840,'D13'!B13)</f>
        <v>0</v>
      </c>
      <c r="G13" s="231">
        <f>+SUMIFS('XUAT - NVL'!$L$5:$L$840,'XUAT - NVL'!$G$5:$G$840,'D13'!$L$4,'XUAT - NVL'!$D$5:$D$840,'D13'!B13)</f>
        <v>0</v>
      </c>
      <c r="H13" s="188" t="e">
        <f t="shared" si="1"/>
        <v>#DIV/0!</v>
      </c>
      <c r="I13" s="187" t="e">
        <f t="shared" si="2"/>
        <v>#DIV/0!</v>
      </c>
      <c r="J13" s="186" t="e">
        <f t="shared" si="3"/>
        <v>#N/A</v>
      </c>
      <c r="K13" s="185" t="e">
        <f t="shared" si="3"/>
        <v>#N/A</v>
      </c>
      <c r="L13" s="188" t="e">
        <f t="shared" si="0"/>
        <v>#N/A</v>
      </c>
      <c r="M13" s="184" t="e">
        <f t="shared" si="0"/>
        <v>#N/A</v>
      </c>
      <c r="N13" s="183"/>
      <c r="O13" s="304" t="e">
        <f t="shared" si="4"/>
        <v>#DIV/0!</v>
      </c>
      <c r="P13" s="235" t="s">
        <v>95</v>
      </c>
      <c r="Q13" s="52" t="s">
        <v>96</v>
      </c>
      <c r="R13" s="52" t="s">
        <v>94</v>
      </c>
    </row>
    <row r="14" spans="1:18" ht="16.5" customHeight="1">
      <c r="A14" s="193">
        <v>5</v>
      </c>
      <c r="B14" s="194">
        <v>45021</v>
      </c>
      <c r="C14" s="191" t="s">
        <v>683</v>
      </c>
      <c r="D14" s="190">
        <f>+SUMIFS('NHAP - NVL'!$J$5:$J$1007,'NHAP - NVL'!$G$5:$G$1007,'D13'!$L$4,'NHAP - NVL'!$D$5:$D$1007,'D13'!B14)</f>
        <v>0</v>
      </c>
      <c r="E14" s="218">
        <f>+SUMIFS('NHAP - NVL'!$K$5:$K$1007,'NHAP - NVL'!$G$5:$G$1007,'D13'!$L$4,'NHAP - NVL'!$D$5:$D$1007,'D13'!B14)</f>
        <v>0</v>
      </c>
      <c r="F14" s="189">
        <f>+SUMIFS('XUAT - NVL'!$K$5:$K$840,'XUAT - NVL'!$G$5:$G$840,'D13'!$L$4,'XUAT - NVL'!$D$5:$D$840,'D13'!B14)</f>
        <v>0</v>
      </c>
      <c r="G14" s="231">
        <f>+SUMIFS('XUAT - NVL'!$L$5:$L$840,'XUAT - NVL'!$G$5:$G$840,'D13'!$L$4,'XUAT - NVL'!$D$5:$D$840,'D13'!B14)</f>
        <v>0</v>
      </c>
      <c r="H14" s="188" t="e">
        <f t="shared" si="1"/>
        <v>#DIV/0!</v>
      </c>
      <c r="I14" s="187" t="e">
        <f t="shared" si="2"/>
        <v>#DIV/0!</v>
      </c>
      <c r="J14" s="186" t="e">
        <f t="shared" si="3"/>
        <v>#N/A</v>
      </c>
      <c r="K14" s="185" t="e">
        <f t="shared" si="3"/>
        <v>#N/A</v>
      </c>
      <c r="L14" s="233" t="e">
        <f t="shared" si="0"/>
        <v>#N/A</v>
      </c>
      <c r="M14" s="184" t="e">
        <f t="shared" si="0"/>
        <v>#N/A</v>
      </c>
      <c r="N14" s="183"/>
      <c r="O14" s="304" t="e">
        <f t="shared" si="4"/>
        <v>#DIV/0!</v>
      </c>
      <c r="P14" s="235" t="s">
        <v>721</v>
      </c>
      <c r="Q14" s="52" t="s">
        <v>84</v>
      </c>
      <c r="R14" s="52" t="s">
        <v>83</v>
      </c>
    </row>
    <row r="15" spans="1:18" ht="16.5" customHeight="1">
      <c r="A15" s="193">
        <v>6</v>
      </c>
      <c r="B15" s="194">
        <v>45022</v>
      </c>
      <c r="C15" s="191" t="s">
        <v>683</v>
      </c>
      <c r="D15" s="190">
        <f>+SUMIFS('NHAP - NVL'!$J$5:$J$1007,'NHAP - NVL'!$G$5:$G$1007,'D13'!$L$4,'NHAP - NVL'!$D$5:$D$1007,'D13'!B15)</f>
        <v>0</v>
      </c>
      <c r="E15" s="218">
        <f>+SUMIFS('NHAP - NVL'!$K$5:$K$1007,'NHAP - NVL'!$G$5:$G$1007,'D13'!$L$4,'NHAP - NVL'!$D$5:$D$1007,'D13'!B15)</f>
        <v>0</v>
      </c>
      <c r="F15" s="189">
        <f>+SUMIFS('XUAT - NVL'!$K$5:$K$840,'XUAT - NVL'!$G$5:$G$840,'D13'!$L$4,'XUAT - NVL'!$D$5:$D$840,'D13'!B15)</f>
        <v>0</v>
      </c>
      <c r="G15" s="231">
        <f>+SUMIFS('XUAT - NVL'!$L$5:$L$840,'XUAT - NVL'!$G$5:$G$840,'D13'!$L$4,'XUAT - NVL'!$D$5:$D$840,'D13'!B15)</f>
        <v>0</v>
      </c>
      <c r="H15" s="188" t="e">
        <f t="shared" si="1"/>
        <v>#DIV/0!</v>
      </c>
      <c r="I15" s="187" t="e">
        <f t="shared" si="2"/>
        <v>#DIV/0!</v>
      </c>
      <c r="J15" s="186" t="e">
        <f t="shared" si="3"/>
        <v>#N/A</v>
      </c>
      <c r="K15" s="185" t="e">
        <f t="shared" si="3"/>
        <v>#N/A</v>
      </c>
      <c r="L15" s="233" t="e">
        <f t="shared" si="0"/>
        <v>#N/A</v>
      </c>
      <c r="M15" s="184" t="e">
        <f t="shared" si="0"/>
        <v>#N/A</v>
      </c>
      <c r="N15" s="183"/>
      <c r="O15" s="304" t="e">
        <f t="shared" si="4"/>
        <v>#DIV/0!</v>
      </c>
      <c r="P15" s="235" t="s">
        <v>722</v>
      </c>
      <c r="Q15" s="52" t="s">
        <v>86</v>
      </c>
      <c r="R15" s="52" t="s">
        <v>85</v>
      </c>
    </row>
    <row r="16" spans="1:18" ht="16.5" customHeight="1">
      <c r="A16" s="193">
        <v>7</v>
      </c>
      <c r="B16" s="194">
        <v>45023</v>
      </c>
      <c r="C16" s="191" t="s">
        <v>683</v>
      </c>
      <c r="D16" s="190">
        <f>+SUMIFS('NHAP - NVL'!$J$5:$J$1007,'NHAP - NVL'!$G$5:$G$1007,'D13'!$L$4,'NHAP - NVL'!$D$5:$D$1007,'D13'!B16)</f>
        <v>0</v>
      </c>
      <c r="E16" s="218">
        <f>+SUMIFS('NHAP - NVL'!$K$5:$K$1007,'NHAP - NVL'!$G$5:$G$1007,'D13'!$L$4,'NHAP - NVL'!$D$5:$D$1007,'D13'!B16)</f>
        <v>0</v>
      </c>
      <c r="F16" s="189">
        <f>+SUMIFS('XUAT - NVL'!$K$5:$K$840,'XUAT - NVL'!$G$5:$G$840,'D13'!$L$4,'XUAT - NVL'!$D$5:$D$840,'D13'!B16)</f>
        <v>0</v>
      </c>
      <c r="G16" s="231">
        <f>+SUMIFS('XUAT - NVL'!$L$5:$L$840,'XUAT - NVL'!$G$5:$G$840,'D13'!$L$4,'XUAT - NVL'!$D$5:$D$840,'D13'!B16)</f>
        <v>0</v>
      </c>
      <c r="H16" s="188" t="e">
        <f t="shared" si="1"/>
        <v>#DIV/0!</v>
      </c>
      <c r="I16" s="187" t="e">
        <f t="shared" si="2"/>
        <v>#DIV/0!</v>
      </c>
      <c r="J16" s="186" t="e">
        <f t="shared" si="3"/>
        <v>#N/A</v>
      </c>
      <c r="K16" s="185" t="e">
        <f t="shared" si="3"/>
        <v>#N/A</v>
      </c>
      <c r="L16" s="233" t="e">
        <f t="shared" si="0"/>
        <v>#N/A</v>
      </c>
      <c r="M16" s="184" t="e">
        <f t="shared" si="0"/>
        <v>#N/A</v>
      </c>
      <c r="N16" s="183"/>
      <c r="O16" s="304" t="e">
        <f t="shared" si="4"/>
        <v>#DIV/0!</v>
      </c>
      <c r="P16" s="235" t="s">
        <v>723</v>
      </c>
      <c r="Q16" s="52" t="s">
        <v>82</v>
      </c>
      <c r="R16" s="52" t="s">
        <v>81</v>
      </c>
    </row>
    <row r="17" spans="1:18" ht="16.5" customHeight="1">
      <c r="A17" s="193">
        <v>8</v>
      </c>
      <c r="B17" s="194">
        <v>45024</v>
      </c>
      <c r="C17" s="191" t="s">
        <v>683</v>
      </c>
      <c r="D17" s="190">
        <f>+SUMIFS('NHAP - NVL'!$J$5:$J$1007,'NHAP - NVL'!$G$5:$G$1007,'D13'!$L$4,'NHAP - NVL'!$D$5:$D$1007,'D13'!B17)</f>
        <v>0</v>
      </c>
      <c r="E17" s="218">
        <f>+SUMIFS('NHAP - NVL'!$K$5:$K$1007,'NHAP - NVL'!$G$5:$G$1007,'D13'!$L$4,'NHAP - NVL'!$D$5:$D$1007,'D13'!B17)</f>
        <v>0</v>
      </c>
      <c r="F17" s="189">
        <f>+SUMIFS('XUAT - NVL'!$K$5:$K$840,'XUAT - NVL'!$G$5:$G$840,'D13'!$L$4,'XUAT - NVL'!$D$5:$D$840,'D13'!B17)</f>
        <v>0</v>
      </c>
      <c r="G17" s="231">
        <f>+SUMIFS('XUAT - NVL'!$L$5:$L$840,'XUAT - NVL'!$G$5:$G$840,'D13'!$L$4,'XUAT - NVL'!$D$5:$D$840,'D13'!B17)</f>
        <v>0</v>
      </c>
      <c r="H17" s="188" t="e">
        <f t="shared" si="1"/>
        <v>#DIV/0!</v>
      </c>
      <c r="I17" s="187" t="e">
        <f t="shared" si="2"/>
        <v>#DIV/0!</v>
      </c>
      <c r="J17" s="186" t="e">
        <f t="shared" si="3"/>
        <v>#N/A</v>
      </c>
      <c r="K17" s="185" t="e">
        <f t="shared" si="3"/>
        <v>#N/A</v>
      </c>
      <c r="L17" s="233" t="e">
        <f t="shared" si="0"/>
        <v>#N/A</v>
      </c>
      <c r="M17" s="184" t="e">
        <f t="shared" si="0"/>
        <v>#N/A</v>
      </c>
      <c r="N17" s="183"/>
      <c r="O17" s="304" t="e">
        <f t="shared" si="4"/>
        <v>#DIV/0!</v>
      </c>
      <c r="P17" s="235" t="s">
        <v>98</v>
      </c>
      <c r="Q17" s="52" t="s">
        <v>99</v>
      </c>
      <c r="R17" s="52" t="s">
        <v>97</v>
      </c>
    </row>
    <row r="18" spans="1:18" ht="16.5" customHeight="1">
      <c r="A18" s="193">
        <v>9</v>
      </c>
      <c r="B18" s="194">
        <v>45025</v>
      </c>
      <c r="C18" s="191" t="s">
        <v>683</v>
      </c>
      <c r="D18" s="190">
        <f>+SUMIFS('NHAP - NVL'!$J$5:$J$1007,'NHAP - NVL'!$G$5:$G$1007,'D13'!$L$4,'NHAP - NVL'!$D$5:$D$1007,'D13'!B18)</f>
        <v>0</v>
      </c>
      <c r="E18" s="218">
        <f>+SUMIFS('NHAP - NVL'!$K$5:$K$1007,'NHAP - NVL'!$G$5:$G$1007,'D13'!$L$4,'NHAP - NVL'!$D$5:$D$1007,'D13'!B18)</f>
        <v>0</v>
      </c>
      <c r="F18" s="189">
        <f>+SUMIFS('XUAT - NVL'!$K$5:$K$840,'XUAT - NVL'!$G$5:$G$840,'D13'!$L$4,'XUAT - NVL'!$D$5:$D$840,'D13'!B18)</f>
        <v>0</v>
      </c>
      <c r="G18" s="231">
        <f>+SUMIFS('XUAT - NVL'!$L$5:$L$840,'XUAT - NVL'!$G$5:$G$840,'D13'!$L$4,'XUAT - NVL'!$D$5:$D$840,'D13'!B18)</f>
        <v>0</v>
      </c>
      <c r="H18" s="188" t="e">
        <f t="shared" si="1"/>
        <v>#DIV/0!</v>
      </c>
      <c r="I18" s="187" t="e">
        <f t="shared" si="2"/>
        <v>#DIV/0!</v>
      </c>
      <c r="J18" s="186" t="e">
        <f t="shared" si="3"/>
        <v>#N/A</v>
      </c>
      <c r="K18" s="185" t="e">
        <f t="shared" si="3"/>
        <v>#N/A</v>
      </c>
      <c r="L18" s="233" t="e">
        <f t="shared" si="0"/>
        <v>#N/A</v>
      </c>
      <c r="M18" s="184" t="e">
        <f t="shared" si="0"/>
        <v>#N/A</v>
      </c>
      <c r="N18" s="183"/>
      <c r="O18" s="304" t="e">
        <f t="shared" si="4"/>
        <v>#DIV/0!</v>
      </c>
      <c r="P18" s="235" t="s">
        <v>724</v>
      </c>
      <c r="Q18" s="62"/>
      <c r="R18" s="52"/>
    </row>
    <row r="19" spans="1:18" ht="16.5" customHeight="1">
      <c r="A19" s="193">
        <v>10</v>
      </c>
      <c r="B19" s="194">
        <v>45026</v>
      </c>
      <c r="C19" s="191" t="s">
        <v>683</v>
      </c>
      <c r="D19" s="190">
        <f>+SUMIFS('NHAP - NVL'!$J$5:$J$1007,'NHAP - NVL'!$G$5:$G$1007,'D13'!$L$4,'NHAP - NVL'!$D$5:$D$1007,'D13'!B19)</f>
        <v>0</v>
      </c>
      <c r="E19" s="218">
        <f>+SUMIFS('NHAP - NVL'!$K$5:$K$1007,'NHAP - NVL'!$G$5:$G$1007,'D13'!$L$4,'NHAP - NVL'!$D$5:$D$1007,'D13'!B19)</f>
        <v>0</v>
      </c>
      <c r="F19" s="189">
        <f>+SUMIFS('XUAT - NVL'!$K$5:$K$840,'XUAT - NVL'!$G$5:$G$840,'D13'!$L$4,'XUAT - NVL'!$D$5:$D$840,'D13'!B19)</f>
        <v>0</v>
      </c>
      <c r="G19" s="231">
        <f>+SUMIFS('XUAT - NVL'!$L$5:$L$840,'XUAT - NVL'!$G$5:$G$840,'D13'!$L$4,'XUAT - NVL'!$D$5:$D$840,'D13'!B19)</f>
        <v>0</v>
      </c>
      <c r="H19" s="188" t="e">
        <f t="shared" si="1"/>
        <v>#DIV/0!</v>
      </c>
      <c r="I19" s="187" t="e">
        <f t="shared" si="2"/>
        <v>#DIV/0!</v>
      </c>
      <c r="J19" s="186" t="e">
        <f t="shared" si="3"/>
        <v>#N/A</v>
      </c>
      <c r="K19" s="185" t="e">
        <f t="shared" si="3"/>
        <v>#N/A</v>
      </c>
      <c r="L19" s="233" t="e">
        <f t="shared" si="0"/>
        <v>#N/A</v>
      </c>
      <c r="M19" s="184" t="e">
        <f t="shared" si="0"/>
        <v>#N/A</v>
      </c>
      <c r="N19" s="183"/>
      <c r="O19" s="304" t="e">
        <f t="shared" si="4"/>
        <v>#DIV/0!</v>
      </c>
      <c r="P19" s="235" t="s">
        <v>725</v>
      </c>
      <c r="Q19" s="52" t="s">
        <v>73</v>
      </c>
      <c r="R19" s="52" t="s">
        <v>72</v>
      </c>
    </row>
    <row r="20" spans="1:18" ht="16.5" customHeight="1">
      <c r="A20" s="193">
        <v>11</v>
      </c>
      <c r="B20" s="194">
        <v>45027</v>
      </c>
      <c r="C20" s="191" t="s">
        <v>683</v>
      </c>
      <c r="D20" s="190">
        <f>+SUMIFS('NHAP - NVL'!$J$5:$J$1007,'NHAP - NVL'!$G$5:$G$1007,'D13'!$L$4,'NHAP - NVL'!$D$5:$D$1007,'D13'!B20)</f>
        <v>0</v>
      </c>
      <c r="E20" s="218">
        <f>+SUMIFS('NHAP - NVL'!$K$5:$K$1007,'NHAP - NVL'!$G$5:$G$1007,'D13'!$L$4,'NHAP - NVL'!$D$5:$D$1007,'D13'!B20)</f>
        <v>0</v>
      </c>
      <c r="F20" s="189">
        <f>+SUMIFS('XUAT - NVL'!$K$5:$K$840,'XUAT - NVL'!$G$5:$G$840,'D13'!$L$4,'XUAT - NVL'!$D$5:$D$840,'D13'!B20)</f>
        <v>0</v>
      </c>
      <c r="G20" s="231">
        <f>+SUMIFS('XUAT - NVL'!$L$5:$L$840,'XUAT - NVL'!$G$5:$G$840,'D13'!$L$4,'XUAT - NVL'!$D$5:$D$840,'D13'!B20)</f>
        <v>0</v>
      </c>
      <c r="H20" s="188" t="e">
        <f t="shared" si="1"/>
        <v>#DIV/0!</v>
      </c>
      <c r="I20" s="187" t="e">
        <f t="shared" si="2"/>
        <v>#DIV/0!</v>
      </c>
      <c r="J20" s="186" t="e">
        <f t="shared" si="3"/>
        <v>#N/A</v>
      </c>
      <c r="K20" s="185" t="e">
        <f t="shared" si="3"/>
        <v>#N/A</v>
      </c>
      <c r="L20" s="188" t="e">
        <f t="shared" si="0"/>
        <v>#N/A</v>
      </c>
      <c r="M20" s="184" t="e">
        <f t="shared" si="0"/>
        <v>#N/A</v>
      </c>
      <c r="N20" s="183"/>
      <c r="O20" s="304" t="e">
        <f t="shared" si="4"/>
        <v>#DIV/0!</v>
      </c>
      <c r="P20" s="235" t="s">
        <v>70</v>
      </c>
      <c r="Q20" s="52" t="s">
        <v>71</v>
      </c>
      <c r="R20" s="52" t="s">
        <v>69</v>
      </c>
    </row>
    <row r="21" spans="1:18" ht="16.5" customHeight="1">
      <c r="A21" s="193">
        <v>12</v>
      </c>
      <c r="B21" s="194">
        <v>45028</v>
      </c>
      <c r="C21" s="191" t="s">
        <v>683</v>
      </c>
      <c r="D21" s="190">
        <f>+SUMIFS('NHAP - NVL'!$J$5:$J$1007,'NHAP - NVL'!$G$5:$G$1007,'D13'!$L$4,'NHAP - NVL'!$D$5:$D$1007,'D13'!B21)</f>
        <v>0</v>
      </c>
      <c r="E21" s="218">
        <f>+SUMIFS('NHAP - NVL'!$K$5:$K$1007,'NHAP - NVL'!$G$5:$G$1007,'D13'!$L$4,'NHAP - NVL'!$D$5:$D$1007,'D13'!B21)</f>
        <v>0</v>
      </c>
      <c r="F21" s="189">
        <f>+SUMIFS('XUAT - NVL'!$K$5:$K$840,'XUAT - NVL'!$G$5:$G$840,'D13'!$L$4,'XUAT - NVL'!$D$5:$D$840,'D13'!B21)</f>
        <v>0</v>
      </c>
      <c r="G21" s="231">
        <f>+SUMIFS('XUAT - NVL'!$L$5:$L$840,'XUAT - NVL'!$G$5:$G$840,'D13'!$L$4,'XUAT - NVL'!$D$5:$D$840,'D13'!B21)</f>
        <v>0</v>
      </c>
      <c r="H21" s="188" t="e">
        <f t="shared" si="1"/>
        <v>#DIV/0!</v>
      </c>
      <c r="I21" s="187" t="e">
        <f t="shared" si="2"/>
        <v>#DIV/0!</v>
      </c>
      <c r="J21" s="186" t="e">
        <f t="shared" si="3"/>
        <v>#N/A</v>
      </c>
      <c r="K21" s="185" t="e">
        <f t="shared" si="3"/>
        <v>#N/A</v>
      </c>
      <c r="L21" s="188" t="e">
        <f t="shared" si="0"/>
        <v>#N/A</v>
      </c>
      <c r="M21" s="184" t="e">
        <f t="shared" si="0"/>
        <v>#N/A</v>
      </c>
      <c r="N21" s="183"/>
      <c r="O21" s="304" t="e">
        <f t="shared" si="4"/>
        <v>#DIV/0!</v>
      </c>
      <c r="P21" s="235" t="s">
        <v>79</v>
      </c>
      <c r="Q21" s="52" t="s">
        <v>80</v>
      </c>
      <c r="R21" s="52" t="s">
        <v>78</v>
      </c>
    </row>
    <row r="22" spans="1:18" ht="16.5" customHeight="1">
      <c r="A22" s="193">
        <v>13</v>
      </c>
      <c r="B22" s="194">
        <v>45029</v>
      </c>
      <c r="C22" s="191" t="s">
        <v>683</v>
      </c>
      <c r="D22" s="190">
        <f>+SUMIFS('NHAP - NVL'!$J$5:$J$1007,'NHAP - NVL'!$G$5:$G$1007,'D13'!$L$4,'NHAP - NVL'!$D$5:$D$1007,'D13'!B22)</f>
        <v>0</v>
      </c>
      <c r="E22" s="218">
        <f>+SUMIFS('NHAP - NVL'!$K$5:$K$1007,'NHAP - NVL'!$G$5:$G$1007,'D13'!$L$4,'NHAP - NVL'!$D$5:$D$1007,'D13'!B22)</f>
        <v>0</v>
      </c>
      <c r="F22" s="189">
        <f>+SUMIFS('XUAT - NVL'!$K$5:$K$840,'XUAT - NVL'!$G$5:$G$840,'D13'!$L$4,'XUAT - NVL'!$D$5:$D$840,'D13'!B22)</f>
        <v>0</v>
      </c>
      <c r="G22" s="231">
        <f>+SUMIFS('XUAT - NVL'!$L$5:$L$840,'XUAT - NVL'!$G$5:$G$840,'D13'!$L$4,'XUAT - NVL'!$D$5:$D$840,'D13'!B22)</f>
        <v>0</v>
      </c>
      <c r="H22" s="188" t="e">
        <f t="shared" si="1"/>
        <v>#DIV/0!</v>
      </c>
      <c r="I22" s="187" t="e">
        <f t="shared" si="2"/>
        <v>#DIV/0!</v>
      </c>
      <c r="J22" s="186" t="e">
        <f t="shared" si="3"/>
        <v>#N/A</v>
      </c>
      <c r="K22" s="185" t="e">
        <f t="shared" si="3"/>
        <v>#N/A</v>
      </c>
      <c r="L22" s="188" t="e">
        <f t="shared" si="0"/>
        <v>#N/A</v>
      </c>
      <c r="M22" s="184" t="e">
        <f t="shared" si="0"/>
        <v>#N/A</v>
      </c>
      <c r="N22" s="183"/>
      <c r="O22" s="304" t="e">
        <f t="shared" si="4"/>
        <v>#DIV/0!</v>
      </c>
      <c r="P22" s="235" t="s">
        <v>726</v>
      </c>
      <c r="Q22" s="52" t="s">
        <v>89</v>
      </c>
      <c r="R22" s="52" t="s">
        <v>88</v>
      </c>
    </row>
    <row r="23" spans="1:18" ht="16.5" customHeight="1">
      <c r="A23" s="193">
        <v>14</v>
      </c>
      <c r="B23" s="194">
        <v>45030</v>
      </c>
      <c r="C23" s="191" t="s">
        <v>683</v>
      </c>
      <c r="D23" s="190">
        <f>+SUMIFS('NHAP - NVL'!$J$5:$J$1007,'NHAP - NVL'!$G$5:$G$1007,'D13'!$L$4,'NHAP - NVL'!$D$5:$D$1007,'D13'!B23)</f>
        <v>0</v>
      </c>
      <c r="E23" s="218">
        <f>+SUMIFS('NHAP - NVL'!$K$5:$K$1007,'NHAP - NVL'!$G$5:$G$1007,'D13'!$L$4,'NHAP - NVL'!$D$5:$D$1007,'D13'!B23)</f>
        <v>0</v>
      </c>
      <c r="F23" s="189">
        <f>+SUMIFS('XUAT - NVL'!$K$5:$K$840,'XUAT - NVL'!$G$5:$G$840,'D13'!$L$4,'XUAT - NVL'!$D$5:$D$840,'D13'!B23)</f>
        <v>0</v>
      </c>
      <c r="G23" s="231">
        <f>+SUMIFS('XUAT - NVL'!$L$5:$L$840,'XUAT - NVL'!$G$5:$G$840,'D13'!$L$4,'XUAT - NVL'!$D$5:$D$840,'D13'!B23)</f>
        <v>0</v>
      </c>
      <c r="H23" s="188" t="e">
        <f t="shared" si="1"/>
        <v>#DIV/0!</v>
      </c>
      <c r="I23" s="187" t="e">
        <f t="shared" si="2"/>
        <v>#DIV/0!</v>
      </c>
      <c r="J23" s="186" t="e">
        <f t="shared" si="3"/>
        <v>#N/A</v>
      </c>
      <c r="K23" s="185" t="e">
        <f t="shared" si="3"/>
        <v>#N/A</v>
      </c>
      <c r="L23" s="188" t="e">
        <f t="shared" si="0"/>
        <v>#N/A</v>
      </c>
      <c r="M23" s="184" t="e">
        <f t="shared" si="0"/>
        <v>#N/A</v>
      </c>
      <c r="N23" s="183"/>
      <c r="O23" s="304" t="e">
        <f t="shared" si="4"/>
        <v>#DIV/0!</v>
      </c>
      <c r="P23" s="235" t="s">
        <v>727</v>
      </c>
      <c r="Q23" s="52" t="s">
        <v>77</v>
      </c>
      <c r="R23" s="52" t="s">
        <v>76</v>
      </c>
    </row>
    <row r="24" spans="1:18" ht="16.5" customHeight="1">
      <c r="A24" s="193">
        <v>15</v>
      </c>
      <c r="B24" s="194">
        <v>45031</v>
      </c>
      <c r="C24" s="191" t="s">
        <v>683</v>
      </c>
      <c r="D24" s="190">
        <f>+SUMIFS('NHAP - NVL'!$J$5:$J$1007,'NHAP - NVL'!$G$5:$G$1007,'D13'!$L$4,'NHAP - NVL'!$D$5:$D$1007,'D13'!B24)</f>
        <v>0</v>
      </c>
      <c r="E24" s="218">
        <f>+SUMIFS('NHAP - NVL'!$K$5:$K$1007,'NHAP - NVL'!$G$5:$G$1007,'D13'!$L$4,'NHAP - NVL'!$D$5:$D$1007,'D13'!B24)</f>
        <v>0</v>
      </c>
      <c r="F24" s="189">
        <f>+SUMIFS('XUAT - NVL'!$K$5:$K$840,'XUAT - NVL'!$G$5:$G$840,'D13'!$L$4,'XUAT - NVL'!$D$5:$D$840,'D13'!B24)</f>
        <v>0</v>
      </c>
      <c r="G24" s="231">
        <f>+SUMIFS('XUAT - NVL'!$L$5:$L$840,'XUAT - NVL'!$G$5:$G$840,'D13'!$L$4,'XUAT - NVL'!$D$5:$D$840,'D13'!B24)</f>
        <v>0</v>
      </c>
      <c r="H24" s="188" t="e">
        <f t="shared" si="1"/>
        <v>#DIV/0!</v>
      </c>
      <c r="I24" s="187" t="e">
        <f t="shared" si="2"/>
        <v>#DIV/0!</v>
      </c>
      <c r="J24" s="186" t="e">
        <f t="shared" si="3"/>
        <v>#N/A</v>
      </c>
      <c r="K24" s="185" t="e">
        <f t="shared" si="3"/>
        <v>#N/A</v>
      </c>
      <c r="L24" s="233" t="e">
        <f t="shared" si="0"/>
        <v>#N/A</v>
      </c>
      <c r="M24" s="184" t="e">
        <f t="shared" si="0"/>
        <v>#N/A</v>
      </c>
      <c r="N24" s="183"/>
      <c r="O24" s="304" t="e">
        <f t="shared" si="4"/>
        <v>#DIV/0!</v>
      </c>
      <c r="P24" s="235" t="s">
        <v>728</v>
      </c>
      <c r="Q24" s="62"/>
      <c r="R24" s="52" t="s">
        <v>732</v>
      </c>
    </row>
    <row r="25" spans="1:18" ht="16.5" customHeight="1">
      <c r="A25" s="193">
        <v>16</v>
      </c>
      <c r="B25" s="194">
        <v>45032</v>
      </c>
      <c r="C25" s="191" t="s">
        <v>683</v>
      </c>
      <c r="D25" s="190">
        <f>+SUMIFS('NHAP - NVL'!$J$5:$J$1007,'NHAP - NVL'!$G$5:$G$1007,'D13'!$L$4,'NHAP - NVL'!$D$5:$D$1007,'D13'!B25)</f>
        <v>0</v>
      </c>
      <c r="E25" s="218">
        <f>+SUMIFS('NHAP - NVL'!$K$5:$K$1007,'NHAP - NVL'!$G$5:$G$1007,'D13'!$L$4,'NHAP - NVL'!$D$5:$D$1007,'D13'!B25)</f>
        <v>0</v>
      </c>
      <c r="F25" s="189">
        <f>+SUMIFS('XUAT - NVL'!$K$5:$K$840,'XUAT - NVL'!$G$5:$G$840,'D13'!$L$4,'XUAT - NVL'!$D$5:$D$840,'D13'!B25)</f>
        <v>0</v>
      </c>
      <c r="G25" s="231">
        <f>+SUMIFS('XUAT - NVL'!$L$5:$L$840,'XUAT - NVL'!$G$5:$G$840,'D13'!$L$4,'XUAT - NVL'!$D$5:$D$840,'D13'!B25)</f>
        <v>0</v>
      </c>
      <c r="H25" s="188" t="e">
        <f t="shared" si="1"/>
        <v>#DIV/0!</v>
      </c>
      <c r="I25" s="187" t="e">
        <f t="shared" si="2"/>
        <v>#DIV/0!</v>
      </c>
      <c r="J25" s="186" t="e">
        <f t="shared" si="3"/>
        <v>#N/A</v>
      </c>
      <c r="K25" s="185" t="e">
        <f t="shared" si="3"/>
        <v>#N/A</v>
      </c>
      <c r="L25" s="188" t="e">
        <f t="shared" si="0"/>
        <v>#N/A</v>
      </c>
      <c r="M25" s="184" t="e">
        <f t="shared" si="0"/>
        <v>#N/A</v>
      </c>
      <c r="N25" s="183"/>
      <c r="O25" s="304" t="e">
        <f t="shared" si="4"/>
        <v>#DIV/0!</v>
      </c>
      <c r="P25" s="52" t="s">
        <v>102</v>
      </c>
      <c r="Q25" s="52"/>
      <c r="R25" s="52" t="e">
        <f>+VLOOKUP(P25,'Danh mục CODE'!$A$2:$D$790,3,0)</f>
        <v>#N/A</v>
      </c>
    </row>
    <row r="26" spans="1:18" ht="16.5" customHeight="1">
      <c r="A26" s="193">
        <v>17</v>
      </c>
      <c r="B26" s="194">
        <v>45033</v>
      </c>
      <c r="C26" s="191" t="s">
        <v>683</v>
      </c>
      <c r="D26" s="190">
        <f>+SUMIFS('NHAP - NVL'!$J$5:$J$1007,'NHAP - NVL'!$G$5:$G$1007,'D13'!$L$4,'NHAP - NVL'!$D$5:$D$1007,'D13'!B26)</f>
        <v>0</v>
      </c>
      <c r="E26" s="218">
        <f>+SUMIFS('NHAP - NVL'!$K$5:$K$1007,'NHAP - NVL'!$G$5:$G$1007,'D13'!$L$4,'NHAP - NVL'!$D$5:$D$1007,'D13'!B26)</f>
        <v>0</v>
      </c>
      <c r="F26" s="189">
        <f>+SUMIFS('XUAT - NVL'!$K$5:$K$840,'XUAT - NVL'!$G$5:$G$840,'D13'!$L$4,'XUAT - NVL'!$D$5:$D$840,'D13'!B26)</f>
        <v>0</v>
      </c>
      <c r="G26" s="231">
        <f>+SUMIFS('XUAT - NVL'!$L$5:$L$840,'XUAT - NVL'!$G$5:$G$840,'D13'!$L$4,'XUAT - NVL'!$D$5:$D$840,'D13'!B26)</f>
        <v>0</v>
      </c>
      <c r="H26" s="188" t="e">
        <f t="shared" si="1"/>
        <v>#DIV/0!</v>
      </c>
      <c r="I26" s="187" t="e">
        <f t="shared" si="2"/>
        <v>#DIV/0!</v>
      </c>
      <c r="J26" s="186" t="e">
        <f t="shared" si="3"/>
        <v>#N/A</v>
      </c>
      <c r="K26" s="185" t="e">
        <f t="shared" si="3"/>
        <v>#N/A</v>
      </c>
      <c r="L26" s="188" t="e">
        <f t="shared" si="0"/>
        <v>#N/A</v>
      </c>
      <c r="M26" s="184" t="e">
        <f t="shared" si="0"/>
        <v>#N/A</v>
      </c>
      <c r="N26" s="183"/>
      <c r="O26" s="304" t="e">
        <f t="shared" si="4"/>
        <v>#DIV/0!</v>
      </c>
      <c r="P26" s="52" t="s">
        <v>107</v>
      </c>
      <c r="Q26" s="52"/>
      <c r="R26" s="52" t="e">
        <f>+VLOOKUP(P26,'Danh mục CODE'!$A$2:$D$790,3,0)</f>
        <v>#N/A</v>
      </c>
    </row>
    <row r="27" spans="1:18" ht="16.5" customHeight="1">
      <c r="A27" s="193">
        <v>18</v>
      </c>
      <c r="B27" s="194">
        <v>45034</v>
      </c>
      <c r="C27" s="191" t="s">
        <v>683</v>
      </c>
      <c r="D27" s="190">
        <f>+SUMIFS('NHAP - NVL'!$J$5:$J$1007,'NHAP - NVL'!$G$5:$G$1007,'D13'!$L$4,'NHAP - NVL'!$D$5:$D$1007,'D13'!B27)</f>
        <v>0</v>
      </c>
      <c r="E27" s="218">
        <f>+SUMIFS('NHAP - NVL'!$K$5:$K$1007,'NHAP - NVL'!$G$5:$G$1007,'D13'!$L$4,'NHAP - NVL'!$D$5:$D$1007,'D13'!B27)</f>
        <v>0</v>
      </c>
      <c r="F27" s="189">
        <f>+SUMIFS('XUAT - NVL'!$K$5:$K$840,'XUAT - NVL'!$G$5:$G$840,'D13'!$L$4,'XUAT - NVL'!$D$5:$D$840,'D13'!B27)</f>
        <v>0</v>
      </c>
      <c r="G27" s="231">
        <f>+SUMIFS('XUAT - NVL'!$L$5:$L$840,'XUAT - NVL'!$G$5:$G$840,'D13'!$L$4,'XUAT - NVL'!$D$5:$D$840,'D13'!B27)</f>
        <v>0</v>
      </c>
      <c r="H27" s="188" t="e">
        <f t="shared" si="1"/>
        <v>#DIV/0!</v>
      </c>
      <c r="I27" s="187" t="e">
        <f t="shared" si="2"/>
        <v>#DIV/0!</v>
      </c>
      <c r="J27" s="186" t="e">
        <f t="shared" ref="J27:K40" si="5">J26+D27-F27</f>
        <v>#N/A</v>
      </c>
      <c r="K27" s="185" t="e">
        <f t="shared" si="5"/>
        <v>#N/A</v>
      </c>
      <c r="L27" s="233" t="e">
        <f t="shared" si="0"/>
        <v>#N/A</v>
      </c>
      <c r="M27" s="184" t="e">
        <f t="shared" si="0"/>
        <v>#N/A</v>
      </c>
      <c r="N27" s="183"/>
      <c r="O27" s="304" t="e">
        <f t="shared" si="4"/>
        <v>#DIV/0!</v>
      </c>
      <c r="P27" s="52" t="s">
        <v>111</v>
      </c>
      <c r="Q27" s="52"/>
      <c r="R27" s="52" t="e">
        <f>+VLOOKUP(P27,'Danh mục CODE'!$A$2:$D$790,3,0)</f>
        <v>#N/A</v>
      </c>
    </row>
    <row r="28" spans="1:18" ht="16.5" customHeight="1">
      <c r="A28" s="193">
        <v>19</v>
      </c>
      <c r="B28" s="194">
        <v>45035</v>
      </c>
      <c r="C28" s="191" t="s">
        <v>683</v>
      </c>
      <c r="D28" s="190">
        <f>+SUMIFS('NHAP - NVL'!$J$5:$J$1007,'NHAP - NVL'!$G$5:$G$1007,'D13'!$L$4,'NHAP - NVL'!$D$5:$D$1007,'D13'!B28)</f>
        <v>0</v>
      </c>
      <c r="E28" s="218">
        <f>+SUMIFS('NHAP - NVL'!$K$5:$K$1007,'NHAP - NVL'!$G$5:$G$1007,'D13'!$L$4,'NHAP - NVL'!$D$5:$D$1007,'D13'!B28)</f>
        <v>0</v>
      </c>
      <c r="F28" s="189">
        <f>+SUMIFS('XUAT - NVL'!$K$5:$K$840,'XUAT - NVL'!$G$5:$G$840,'D13'!$L$4,'XUAT - NVL'!$D$5:$D$840,'D13'!B28)</f>
        <v>0</v>
      </c>
      <c r="G28" s="231">
        <f>+SUMIFS('XUAT - NVL'!$L$5:$L$840,'XUAT - NVL'!$G$5:$G$840,'D13'!$L$4,'XUAT - NVL'!$D$5:$D$840,'D13'!B28)</f>
        <v>0</v>
      </c>
      <c r="H28" s="188" t="e">
        <f t="shared" si="1"/>
        <v>#DIV/0!</v>
      </c>
      <c r="I28" s="187" t="e">
        <f t="shared" si="2"/>
        <v>#DIV/0!</v>
      </c>
      <c r="J28" s="186" t="e">
        <f t="shared" si="5"/>
        <v>#N/A</v>
      </c>
      <c r="K28" s="185" t="e">
        <f t="shared" si="5"/>
        <v>#N/A</v>
      </c>
      <c r="L28" s="233" t="e">
        <f t="shared" si="0"/>
        <v>#N/A</v>
      </c>
      <c r="M28" s="184" t="e">
        <f t="shared" si="0"/>
        <v>#N/A</v>
      </c>
      <c r="N28" s="183"/>
      <c r="O28" s="304" t="e">
        <f t="shared" si="4"/>
        <v>#DIV/0!</v>
      </c>
      <c r="P28" s="52" t="s">
        <v>734</v>
      </c>
      <c r="Q28" s="52"/>
      <c r="R28" s="52" t="e">
        <f>+VLOOKUP(P28,'Danh mục CODE'!$A$2:$D$790,3,0)</f>
        <v>#N/A</v>
      </c>
    </row>
    <row r="29" spans="1:18" ht="16.5" customHeight="1">
      <c r="A29" s="193">
        <v>20</v>
      </c>
      <c r="B29" s="194">
        <v>45036</v>
      </c>
      <c r="C29" s="191" t="s">
        <v>683</v>
      </c>
      <c r="D29" s="190">
        <f>+SUMIFS('NHAP - NVL'!$J$5:$J$1007,'NHAP - NVL'!$G$5:$G$1007,'D13'!$L$4,'NHAP - NVL'!$D$5:$D$1007,'D13'!B29)</f>
        <v>0</v>
      </c>
      <c r="E29" s="218">
        <f>+SUMIFS('NHAP - NVL'!$K$5:$K$1007,'NHAP - NVL'!$G$5:$G$1007,'D13'!$L$4,'NHAP - NVL'!$D$5:$D$1007,'D13'!B29)</f>
        <v>0</v>
      </c>
      <c r="F29" s="189">
        <f>+SUMIFS('XUAT - NVL'!$K$5:$K$840,'XUAT - NVL'!$G$5:$G$840,'D13'!$L$4,'XUAT - NVL'!$D$5:$D$840,'D13'!B29)</f>
        <v>0</v>
      </c>
      <c r="G29" s="231">
        <f>+SUMIFS('XUAT - NVL'!$L$5:$L$840,'XUAT - NVL'!$G$5:$G$840,'D13'!$L$4,'XUAT - NVL'!$D$5:$D$840,'D13'!B29)</f>
        <v>0</v>
      </c>
      <c r="H29" s="188" t="e">
        <f t="shared" si="1"/>
        <v>#DIV/0!</v>
      </c>
      <c r="I29" s="187" t="e">
        <f t="shared" si="2"/>
        <v>#DIV/0!</v>
      </c>
      <c r="J29" s="186" t="e">
        <f t="shared" si="5"/>
        <v>#N/A</v>
      </c>
      <c r="K29" s="185" t="e">
        <f t="shared" si="5"/>
        <v>#N/A</v>
      </c>
      <c r="L29" s="233" t="e">
        <f t="shared" si="0"/>
        <v>#N/A</v>
      </c>
      <c r="M29" s="184" t="e">
        <f t="shared" si="0"/>
        <v>#N/A</v>
      </c>
      <c r="N29" s="183"/>
      <c r="O29" s="304" t="e">
        <f t="shared" si="4"/>
        <v>#DIV/0!</v>
      </c>
      <c r="P29" s="52" t="s">
        <v>736</v>
      </c>
      <c r="Q29" s="52"/>
      <c r="R29" s="52" t="e">
        <f>+VLOOKUP(P29,'Danh mục CODE'!$A$2:$D$790,3,0)</f>
        <v>#N/A</v>
      </c>
    </row>
    <row r="30" spans="1:18" ht="16.5" customHeight="1">
      <c r="A30" s="193">
        <v>21</v>
      </c>
      <c r="B30" s="194">
        <v>45037</v>
      </c>
      <c r="C30" s="191" t="s">
        <v>683</v>
      </c>
      <c r="D30" s="190">
        <f>+SUMIFS('NHAP - NVL'!$J$5:$J$1007,'NHAP - NVL'!$G$5:$G$1007,'D13'!$L$4,'NHAP - NVL'!$D$5:$D$1007,'D13'!B30)</f>
        <v>0</v>
      </c>
      <c r="E30" s="218">
        <f>+SUMIFS('NHAP - NVL'!$K$5:$K$1007,'NHAP - NVL'!$G$5:$G$1007,'D13'!$L$4,'NHAP - NVL'!$D$5:$D$1007,'D13'!B30)</f>
        <v>0</v>
      </c>
      <c r="F30" s="189">
        <f>+SUMIFS('XUAT - NVL'!$K$5:$K$840,'XUAT - NVL'!$G$5:$G$840,'D13'!$L$4,'XUAT - NVL'!$D$5:$D$840,'D13'!B30)</f>
        <v>0</v>
      </c>
      <c r="G30" s="231">
        <f>+SUMIFS('XUAT - NVL'!$L$5:$L$840,'XUAT - NVL'!$G$5:$G$840,'D13'!$L$4,'XUAT - NVL'!$D$5:$D$840,'D13'!B30)</f>
        <v>0</v>
      </c>
      <c r="H30" s="188" t="e">
        <f t="shared" si="1"/>
        <v>#DIV/0!</v>
      </c>
      <c r="I30" s="187" t="e">
        <f>AVERAGEIF($G$10:$G$40,"&lt;&gt;0")</f>
        <v>#DIV/0!</v>
      </c>
      <c r="J30" s="186" t="e">
        <f t="shared" si="5"/>
        <v>#N/A</v>
      </c>
      <c r="K30" s="185" t="e">
        <f t="shared" si="5"/>
        <v>#N/A</v>
      </c>
      <c r="L30" s="233" t="e">
        <f t="shared" si="0"/>
        <v>#N/A</v>
      </c>
      <c r="M30" s="184" t="e">
        <f t="shared" si="0"/>
        <v>#N/A</v>
      </c>
      <c r="N30" s="183"/>
      <c r="O30" s="304" t="e">
        <f t="shared" si="4"/>
        <v>#DIV/0!</v>
      </c>
      <c r="P30" s="52" t="s">
        <v>105</v>
      </c>
      <c r="Q30" s="52"/>
      <c r="R30" s="52" t="e">
        <f>+VLOOKUP(P30,'Danh mục CODE'!$A$2:$D$790,3,0)</f>
        <v>#N/A</v>
      </c>
    </row>
    <row r="31" spans="1:18" ht="16.5" customHeight="1">
      <c r="A31" s="193">
        <v>22</v>
      </c>
      <c r="B31" s="194">
        <v>45038</v>
      </c>
      <c r="C31" s="191" t="s">
        <v>683</v>
      </c>
      <c r="D31" s="190">
        <f>+SUMIFS('NHAP - NVL'!$J$5:$J$1007,'NHAP - NVL'!$G$5:$G$1007,'D13'!$L$4,'NHAP - NVL'!$D$5:$D$1007,'D13'!B31)</f>
        <v>0</v>
      </c>
      <c r="E31" s="218">
        <f>+SUMIFS('NHAP - NVL'!$K$5:$K$1007,'NHAP - NVL'!$G$5:$G$1007,'D13'!$L$4,'NHAP - NVL'!$D$5:$D$1007,'D13'!B31)</f>
        <v>0</v>
      </c>
      <c r="F31" s="189">
        <f>+SUMIFS('XUAT - NVL'!$K$5:$K$840,'XUAT - NVL'!$G$5:$G$840,'D13'!$L$4,'XUAT - NVL'!$D$5:$D$840,'D13'!B31)</f>
        <v>0</v>
      </c>
      <c r="G31" s="231">
        <f>+SUMIFS('XUAT - NVL'!$L$5:$L$840,'XUAT - NVL'!$G$5:$G$840,'D13'!$L$4,'XUAT - NVL'!$D$5:$D$840,'D13'!B31)</f>
        <v>0</v>
      </c>
      <c r="H31" s="188" t="e">
        <f t="shared" si="1"/>
        <v>#DIV/0!</v>
      </c>
      <c r="I31" s="187" t="e">
        <f t="shared" si="2"/>
        <v>#DIV/0!</v>
      </c>
      <c r="J31" s="186" t="e">
        <f t="shared" si="5"/>
        <v>#N/A</v>
      </c>
      <c r="K31" s="185" t="e">
        <f t="shared" si="5"/>
        <v>#N/A</v>
      </c>
      <c r="L31" s="233" t="e">
        <f t="shared" si="0"/>
        <v>#N/A</v>
      </c>
      <c r="M31" s="184" t="e">
        <f t="shared" si="0"/>
        <v>#N/A</v>
      </c>
      <c r="N31" s="183"/>
      <c r="O31" s="304" t="e">
        <f t="shared" si="4"/>
        <v>#DIV/0!</v>
      </c>
    </row>
    <row r="32" spans="1:18" ht="16.5" customHeight="1">
      <c r="A32" s="193">
        <v>23</v>
      </c>
      <c r="B32" s="194">
        <v>45039</v>
      </c>
      <c r="C32" s="191" t="s">
        <v>683</v>
      </c>
      <c r="D32" s="190">
        <f>+SUMIFS('NHAP - NVL'!$J$5:$J$1007,'NHAP - NVL'!$G$5:$G$1007,'D13'!$L$4,'NHAP - NVL'!$D$5:$D$1007,'D13'!B32)</f>
        <v>0</v>
      </c>
      <c r="E32" s="218">
        <f>+SUMIFS('NHAP - NVL'!$K$5:$K$1007,'NHAP - NVL'!$G$5:$G$1007,'D13'!$L$4,'NHAP - NVL'!$D$5:$D$1007,'D13'!B32)</f>
        <v>0</v>
      </c>
      <c r="F32" s="189">
        <f>+SUMIFS('XUAT - NVL'!$K$5:$K$840,'XUAT - NVL'!$G$5:$G$840,'D13'!$L$4,'XUAT - NVL'!$D$5:$D$840,'D13'!B32)</f>
        <v>0</v>
      </c>
      <c r="G32" s="231">
        <f>+SUMIFS('XUAT - NVL'!$L$5:$L$840,'XUAT - NVL'!$G$5:$G$840,'D13'!$L$4,'XUAT - NVL'!$D$5:$D$840,'D13'!B32)</f>
        <v>0</v>
      </c>
      <c r="H32" s="188" t="e">
        <f t="shared" si="1"/>
        <v>#DIV/0!</v>
      </c>
      <c r="I32" s="187" t="e">
        <f t="shared" si="2"/>
        <v>#DIV/0!</v>
      </c>
      <c r="J32" s="186" t="e">
        <f t="shared" si="5"/>
        <v>#N/A</v>
      </c>
      <c r="K32" s="185" t="e">
        <f t="shared" si="5"/>
        <v>#N/A</v>
      </c>
      <c r="L32" s="233" t="e">
        <f t="shared" si="0"/>
        <v>#N/A</v>
      </c>
      <c r="M32" s="184" t="e">
        <f t="shared" si="0"/>
        <v>#N/A</v>
      </c>
      <c r="N32" s="183"/>
      <c r="O32" s="304" t="e">
        <f t="shared" si="4"/>
        <v>#DIV/0!</v>
      </c>
    </row>
    <row r="33" spans="1:15" ht="16.5" customHeight="1">
      <c r="A33" s="193">
        <v>24</v>
      </c>
      <c r="B33" s="194">
        <v>45040</v>
      </c>
      <c r="C33" s="191" t="s">
        <v>683</v>
      </c>
      <c r="D33" s="190">
        <f>+SUMIFS('NHAP - NVL'!$J$5:$J$1007,'NHAP - NVL'!$G$5:$G$1007,'D13'!$L$4,'NHAP - NVL'!$D$5:$D$1007,'D13'!B33)</f>
        <v>0</v>
      </c>
      <c r="E33" s="218">
        <f>+SUMIFS('NHAP - NVL'!$K$5:$K$1007,'NHAP - NVL'!$G$5:$G$1007,'D13'!$L$4,'NHAP - NVL'!$D$5:$D$1007,'D13'!B33)</f>
        <v>0</v>
      </c>
      <c r="F33" s="189">
        <f>+SUMIFS('XUAT - NVL'!$K$5:$K$840,'XUAT - NVL'!$G$5:$G$840,'D13'!$L$4,'XUAT - NVL'!$D$5:$D$840,'D13'!B33)</f>
        <v>0</v>
      </c>
      <c r="G33" s="231">
        <f>+SUMIFS('XUAT - NVL'!$L$5:$L$840,'XUAT - NVL'!$G$5:$G$840,'D13'!$L$4,'XUAT - NVL'!$D$5:$D$840,'D13'!B33)</f>
        <v>0</v>
      </c>
      <c r="H33" s="188" t="e">
        <f t="shared" si="1"/>
        <v>#DIV/0!</v>
      </c>
      <c r="I33" s="187" t="e">
        <f t="shared" si="2"/>
        <v>#DIV/0!</v>
      </c>
      <c r="J33" s="186" t="e">
        <f t="shared" si="5"/>
        <v>#N/A</v>
      </c>
      <c r="K33" s="185" t="e">
        <f t="shared" si="5"/>
        <v>#N/A</v>
      </c>
      <c r="L33" s="233" t="e">
        <f t="shared" si="0"/>
        <v>#N/A</v>
      </c>
      <c r="M33" s="184" t="e">
        <f t="shared" si="0"/>
        <v>#N/A</v>
      </c>
      <c r="N33" s="183"/>
      <c r="O33" s="304" t="e">
        <f t="shared" si="4"/>
        <v>#DIV/0!</v>
      </c>
    </row>
    <row r="34" spans="1:15" ht="16.5" customHeight="1">
      <c r="A34" s="193">
        <v>25</v>
      </c>
      <c r="B34" s="194">
        <v>45041</v>
      </c>
      <c r="C34" s="191" t="s">
        <v>683</v>
      </c>
      <c r="D34" s="190">
        <f>+SUMIFS('NHAP - NVL'!$J$5:$J$1007,'NHAP - NVL'!$G$5:$G$1007,'D13'!$L$4,'NHAP - NVL'!$D$5:$D$1007,'D13'!B34)</f>
        <v>0</v>
      </c>
      <c r="E34" s="218">
        <f>+SUMIFS('NHAP - NVL'!$K$5:$K$1007,'NHAP - NVL'!$G$5:$G$1007,'D13'!$L$4,'NHAP - NVL'!$D$5:$D$1007,'D13'!B34)</f>
        <v>0</v>
      </c>
      <c r="F34" s="189">
        <f>+SUMIFS('XUAT - NVL'!$K$5:$K$840,'XUAT - NVL'!$G$5:$G$840,'D13'!$L$4,'XUAT - NVL'!$D$5:$D$840,'D13'!B34)</f>
        <v>0</v>
      </c>
      <c r="G34" s="231">
        <f>+SUMIFS('XUAT - NVL'!$L$5:$L$840,'XUAT - NVL'!$G$5:$G$840,'D13'!$L$4,'XUAT - NVL'!$D$5:$D$840,'D13'!B34)</f>
        <v>0</v>
      </c>
      <c r="H34" s="188" t="e">
        <f t="shared" si="1"/>
        <v>#DIV/0!</v>
      </c>
      <c r="I34" s="187" t="e">
        <f t="shared" si="2"/>
        <v>#DIV/0!</v>
      </c>
      <c r="J34" s="186" t="e">
        <f t="shared" si="5"/>
        <v>#N/A</v>
      </c>
      <c r="K34" s="185" t="e">
        <f t="shared" si="5"/>
        <v>#N/A</v>
      </c>
      <c r="L34" s="233" t="e">
        <f t="shared" si="0"/>
        <v>#N/A</v>
      </c>
      <c r="M34" s="184" t="e">
        <f t="shared" si="0"/>
        <v>#N/A</v>
      </c>
      <c r="N34" s="183"/>
      <c r="O34" s="304" t="e">
        <f t="shared" si="4"/>
        <v>#DIV/0!</v>
      </c>
    </row>
    <row r="35" spans="1:15" ht="16.5" customHeight="1">
      <c r="A35" s="193">
        <v>26</v>
      </c>
      <c r="B35" s="194">
        <v>45042</v>
      </c>
      <c r="C35" s="191" t="s">
        <v>683</v>
      </c>
      <c r="D35" s="190">
        <f>+SUMIFS('NHAP - NVL'!$J$5:$J$1007,'NHAP - NVL'!$G$5:$G$1007,'D13'!$L$4,'NHAP - NVL'!$D$5:$D$1007,'D13'!B35)</f>
        <v>0</v>
      </c>
      <c r="E35" s="218">
        <f>+SUMIFS('NHAP - NVL'!$K$5:$K$1007,'NHAP - NVL'!$G$5:$G$1007,'D13'!$L$4,'NHAP - NVL'!$D$5:$D$1007,'D13'!B35)</f>
        <v>0</v>
      </c>
      <c r="F35" s="189">
        <f>+SUMIFS('XUAT - NVL'!$K$5:$K$840,'XUAT - NVL'!$G$5:$G$840,'D13'!$L$4,'XUAT - NVL'!$D$5:$D$840,'D13'!B35)</f>
        <v>0</v>
      </c>
      <c r="G35" s="231">
        <f>+SUMIFS('XUAT - NVL'!$L$5:$L$840,'XUAT - NVL'!$G$5:$G$840,'D13'!$L$4,'XUAT - NVL'!$D$5:$D$840,'D13'!B35)</f>
        <v>0</v>
      </c>
      <c r="H35" s="188" t="e">
        <f>AVERAGEIF($F$10:$F$40,"&lt;&gt;0")</f>
        <v>#DIV/0!</v>
      </c>
      <c r="I35" s="187" t="e">
        <f t="shared" si="2"/>
        <v>#DIV/0!</v>
      </c>
      <c r="J35" s="186" t="e">
        <f t="shared" si="5"/>
        <v>#N/A</v>
      </c>
      <c r="K35" s="185" t="e">
        <f t="shared" si="5"/>
        <v>#N/A</v>
      </c>
      <c r="L35" s="233" t="e">
        <f t="shared" si="0"/>
        <v>#N/A</v>
      </c>
      <c r="M35" s="184" t="e">
        <f t="shared" si="0"/>
        <v>#N/A</v>
      </c>
      <c r="N35" s="183"/>
      <c r="O35" s="304" t="e">
        <f t="shared" si="4"/>
        <v>#DIV/0!</v>
      </c>
    </row>
    <row r="36" spans="1:15" ht="16.5" customHeight="1">
      <c r="A36" s="193">
        <v>27</v>
      </c>
      <c r="B36" s="194">
        <v>45043</v>
      </c>
      <c r="C36" s="191" t="s">
        <v>683</v>
      </c>
      <c r="D36" s="190">
        <f>+SUMIFS('NHAP - NVL'!$J$5:$J$1007,'NHAP - NVL'!$G$5:$G$1007,'D13'!$L$4,'NHAP - NVL'!$D$5:$D$1007,'D13'!B36)</f>
        <v>0</v>
      </c>
      <c r="E36" s="218">
        <f>+SUMIFS('NHAP - NVL'!$K$5:$K$1007,'NHAP - NVL'!$G$5:$G$1007,'D13'!$L$4,'NHAP - NVL'!$D$5:$D$1007,'D13'!B36)</f>
        <v>0</v>
      </c>
      <c r="F36" s="189">
        <f>+SUMIFS('XUAT - NVL'!$K$5:$K$840,'XUAT - NVL'!$G$5:$G$840,'D13'!$L$4,'XUAT - NVL'!$D$5:$D$840,'D13'!B36)</f>
        <v>0</v>
      </c>
      <c r="G36" s="231">
        <f>+SUMIFS('XUAT - NVL'!$L$5:$L$840,'XUAT - NVL'!$G$5:$G$840,'D13'!$L$4,'XUAT - NVL'!$D$5:$D$840,'D13'!B36)</f>
        <v>0</v>
      </c>
      <c r="H36" s="188" t="e">
        <f t="shared" si="1"/>
        <v>#DIV/0!</v>
      </c>
      <c r="I36" s="187" t="e">
        <f t="shared" si="2"/>
        <v>#DIV/0!</v>
      </c>
      <c r="J36" s="186" t="e">
        <f t="shared" si="5"/>
        <v>#N/A</v>
      </c>
      <c r="K36" s="185" t="e">
        <f>K35+E36-G36</f>
        <v>#N/A</v>
      </c>
      <c r="L36" s="233" t="e">
        <f t="shared" si="0"/>
        <v>#N/A</v>
      </c>
      <c r="M36" s="184" t="e">
        <f t="shared" si="0"/>
        <v>#N/A</v>
      </c>
      <c r="N36" s="183"/>
      <c r="O36" s="304" t="e">
        <f t="shared" si="4"/>
        <v>#DIV/0!</v>
      </c>
    </row>
    <row r="37" spans="1:15" ht="16.5" customHeight="1">
      <c r="A37" s="193">
        <v>28</v>
      </c>
      <c r="B37" s="194">
        <v>45044</v>
      </c>
      <c r="C37" s="191" t="s">
        <v>683</v>
      </c>
      <c r="D37" s="190">
        <f>+SUMIFS('NHAP - NVL'!$J$5:$J$1007,'NHAP - NVL'!$G$5:$G$1007,'D13'!$L$4,'NHAP - NVL'!$D$5:$D$1007,'D13'!B37)</f>
        <v>0</v>
      </c>
      <c r="E37" s="218">
        <f>+SUMIFS('NHAP - NVL'!$K$5:$K$1007,'NHAP - NVL'!$G$5:$G$1007,'D13'!$L$4,'NHAP - NVL'!$D$5:$D$1007,'D13'!B37)</f>
        <v>0</v>
      </c>
      <c r="F37" s="189">
        <f>+SUMIFS('XUAT - NVL'!$K$5:$K$840,'XUAT - NVL'!$G$5:$G$840,'D13'!$L$4,'XUAT - NVL'!$D$5:$D$840,'D13'!B37)</f>
        <v>0</v>
      </c>
      <c r="G37" s="231">
        <f>+SUMIFS('XUAT - NVL'!$L$5:$L$840,'XUAT - NVL'!$G$5:$G$840,'D13'!$L$4,'XUAT - NVL'!$D$5:$D$840,'D13'!B37)</f>
        <v>0</v>
      </c>
      <c r="H37" s="188" t="e">
        <f t="shared" si="1"/>
        <v>#DIV/0!</v>
      </c>
      <c r="I37" s="187" t="e">
        <f t="shared" si="2"/>
        <v>#DIV/0!</v>
      </c>
      <c r="J37" s="186" t="e">
        <f>J36+D37-F37</f>
        <v>#N/A</v>
      </c>
      <c r="K37" s="185" t="e">
        <f t="shared" si="5"/>
        <v>#N/A</v>
      </c>
      <c r="L37" s="233" t="e">
        <f t="shared" si="0"/>
        <v>#N/A</v>
      </c>
      <c r="M37" s="184" t="e">
        <f t="shared" si="0"/>
        <v>#N/A</v>
      </c>
      <c r="N37" s="183"/>
      <c r="O37" s="304" t="e">
        <f t="shared" si="4"/>
        <v>#DIV/0!</v>
      </c>
    </row>
    <row r="38" spans="1:15" ht="16.5" customHeight="1">
      <c r="A38" s="193">
        <v>29</v>
      </c>
      <c r="B38" s="194">
        <v>45045</v>
      </c>
      <c r="C38" s="191" t="s">
        <v>683</v>
      </c>
      <c r="D38" s="190">
        <f>+SUMIFS('NHAP - NVL'!$J$5:$J$1007,'NHAP - NVL'!$G$5:$G$1007,'D13'!$L$4,'NHAP - NVL'!$D$5:$D$1007,'D13'!B38)</f>
        <v>0</v>
      </c>
      <c r="E38" s="218">
        <f>+SUMIFS('NHAP - NVL'!$K$5:$K$1007,'NHAP - NVL'!$G$5:$G$1007,'D13'!$L$4,'NHAP - NVL'!$D$5:$D$1007,'D13'!B38)</f>
        <v>0</v>
      </c>
      <c r="F38" s="189">
        <f>+SUMIFS('XUAT - NVL'!$K$5:$K$840,'XUAT - NVL'!$G$5:$G$840,'D13'!$L$4,'XUAT - NVL'!$D$5:$D$840,'D13'!B38)</f>
        <v>0</v>
      </c>
      <c r="G38" s="231">
        <f>+SUMIFS('XUAT - NVL'!$L$5:$L$840,'XUAT - NVL'!$G$5:$G$840,'D13'!$L$4,'XUAT - NVL'!$D$5:$D$840,'D13'!B38)</f>
        <v>0</v>
      </c>
      <c r="H38" s="188" t="e">
        <f t="shared" si="1"/>
        <v>#DIV/0!</v>
      </c>
      <c r="I38" s="187" t="e">
        <f t="shared" si="2"/>
        <v>#DIV/0!</v>
      </c>
      <c r="J38" s="186" t="e">
        <f t="shared" si="5"/>
        <v>#N/A</v>
      </c>
      <c r="K38" s="185" t="e">
        <f t="shared" si="5"/>
        <v>#N/A</v>
      </c>
      <c r="L38" s="188" t="e">
        <f t="shared" si="0"/>
        <v>#N/A</v>
      </c>
      <c r="M38" s="184" t="e">
        <f t="shared" si="0"/>
        <v>#N/A</v>
      </c>
      <c r="N38" s="183"/>
      <c r="O38" s="304" t="e">
        <f t="shared" si="4"/>
        <v>#DIV/0!</v>
      </c>
    </row>
    <row r="39" spans="1:15" ht="16.5" customHeight="1">
      <c r="A39" s="193">
        <v>30</v>
      </c>
      <c r="B39" s="194">
        <v>45046</v>
      </c>
      <c r="C39" s="191" t="s">
        <v>683</v>
      </c>
      <c r="D39" s="190">
        <f>+SUMIFS('NHAP - NVL'!$J$5:$J$1007,'NHAP - NVL'!$G$5:$G$1007,'D13'!$L$4,'NHAP - NVL'!$D$5:$D$1007,'D13'!B39)</f>
        <v>0</v>
      </c>
      <c r="E39" s="218">
        <f>+SUMIFS('NHAP - NVL'!$K$5:$K$1007,'NHAP - NVL'!$G$5:$G$1007,'D13'!$L$4,'NHAP - NVL'!$D$5:$D$1007,'D13'!B39)</f>
        <v>0</v>
      </c>
      <c r="F39" s="189">
        <f>+SUMIFS('XUAT - NVL'!$K$5:$K$840,'XUAT - NVL'!$G$5:$G$840,'D13'!$L$4,'XUAT - NVL'!$D$5:$D$840,'D13'!B39)</f>
        <v>0</v>
      </c>
      <c r="G39" s="231">
        <f>+SUMIFS('XUAT - NVL'!$L$5:$L$840,'XUAT - NVL'!$G$5:$G$840,'D13'!$L$4,'XUAT - NVL'!$D$5:$D$840,'D13'!B39)</f>
        <v>0</v>
      </c>
      <c r="H39" s="188" t="e">
        <f t="shared" si="1"/>
        <v>#DIV/0!</v>
      </c>
      <c r="I39" s="187" t="e">
        <f t="shared" si="2"/>
        <v>#DIV/0!</v>
      </c>
      <c r="J39" s="186" t="e">
        <f t="shared" si="5"/>
        <v>#N/A</v>
      </c>
      <c r="K39" s="185" t="e">
        <f t="shared" si="5"/>
        <v>#N/A</v>
      </c>
      <c r="L39" s="233" t="e">
        <f t="shared" si="0"/>
        <v>#N/A</v>
      </c>
      <c r="M39" s="184" t="e">
        <f t="shared" si="0"/>
        <v>#N/A</v>
      </c>
      <c r="N39" s="183"/>
      <c r="O39" s="304" t="e">
        <f t="shared" si="4"/>
        <v>#DIV/0!</v>
      </c>
    </row>
    <row r="40" spans="1:15" ht="16.5" customHeight="1">
      <c r="A40" s="193">
        <v>31</v>
      </c>
      <c r="B40" s="192" t="s">
        <v>718</v>
      </c>
      <c r="C40" s="191" t="s">
        <v>683</v>
      </c>
      <c r="D40" s="190">
        <f>+SUMIFS('NHAP - NVL'!$J$5:$J$1007,'NHAP - NVL'!$G$5:$G$1007,'D13'!$L$4,'NHAP - NVL'!$D$5:$D$1007,'D13'!B40)</f>
        <v>0</v>
      </c>
      <c r="E40" s="218">
        <f>+SUMIFS('NHAP - NVL'!$K$5:$K$1007,'NHAP - NVL'!$G$5:$G$1007,'D13'!$L$4,'NHAP - NVL'!$D$5:$D$1007,'D13'!B40)</f>
        <v>0</v>
      </c>
      <c r="F40" s="189">
        <f>+SUMIFS('XUAT - NVL'!$K$5:$K$840,'XUAT - NVL'!$G$5:$G$840,'D13'!$L$4,'XUAT - NVL'!$D$5:$D$840,'D13'!B40)</f>
        <v>0</v>
      </c>
      <c r="G40" s="231">
        <f>+SUMIFS('XUAT - NVL'!$L$5:$L$840,'XUAT - NVL'!$G$5:$G$840,'D13'!$L$4,'XUAT - NVL'!$D$5:$D$840,'D13'!B40)</f>
        <v>0</v>
      </c>
      <c r="H40" s="188" t="e">
        <f t="shared" si="1"/>
        <v>#DIV/0!</v>
      </c>
      <c r="I40" s="187" t="e">
        <f t="shared" si="2"/>
        <v>#DIV/0!</v>
      </c>
      <c r="J40" s="186" t="e">
        <f t="shared" si="5"/>
        <v>#N/A</v>
      </c>
      <c r="K40" s="185" t="e">
        <f t="shared" si="5"/>
        <v>#N/A</v>
      </c>
      <c r="L40" s="188" t="e">
        <f t="shared" si="0"/>
        <v>#N/A</v>
      </c>
      <c r="M40" s="184" t="e">
        <f t="shared" si="0"/>
        <v>#N/A</v>
      </c>
      <c r="N40" s="183"/>
      <c r="O40" s="304" t="e">
        <f t="shared" si="4"/>
        <v>#DIV/0!</v>
      </c>
    </row>
    <row r="41" spans="1:15" s="172" customFormat="1" ht="23.25" customHeight="1">
      <c r="A41" s="181" t="s">
        <v>682</v>
      </c>
      <c r="B41" s="180"/>
      <c r="C41" s="179"/>
      <c r="D41" s="178">
        <f>SUM(D10:D40)</f>
        <v>0</v>
      </c>
      <c r="E41" s="177">
        <f>SUM(E10:E40)</f>
        <v>0</v>
      </c>
      <c r="F41" s="197">
        <f>SUM(F10:F40)</f>
        <v>0</v>
      </c>
      <c r="G41" s="176">
        <f>SUM(G10:G40)</f>
        <v>0</v>
      </c>
      <c r="H41" s="197"/>
      <c r="I41" s="176"/>
      <c r="J41" s="182" t="e">
        <f>J40</f>
        <v>#N/A</v>
      </c>
      <c r="K41" s="182" t="e">
        <f>K40</f>
        <v>#N/A</v>
      </c>
      <c r="L41" s="184"/>
      <c r="M41" s="174"/>
      <c r="N41" s="173" t="e">
        <f>1-J41/K41</f>
        <v>#N/A</v>
      </c>
    </row>
    <row r="42" spans="1:15" s="172" customFormat="1" ht="23.25" customHeight="1">
      <c r="A42" s="181" t="s">
        <v>28</v>
      </c>
      <c r="B42" s="180"/>
      <c r="C42" s="179"/>
      <c r="D42" s="178" t="e">
        <f>D9+D41</f>
        <v>#N/A</v>
      </c>
      <c r="E42" s="177" t="e">
        <f>E9+E41</f>
        <v>#N/A</v>
      </c>
      <c r="F42" s="197">
        <f>F41</f>
        <v>0</v>
      </c>
      <c r="G42" s="176">
        <f>G41</f>
        <v>0</v>
      </c>
      <c r="H42" s="197"/>
      <c r="I42" s="176"/>
      <c r="J42" s="175" t="e">
        <f>D42-F42</f>
        <v>#N/A</v>
      </c>
      <c r="K42" s="175" t="e">
        <f>E42-G42</f>
        <v>#N/A</v>
      </c>
      <c r="L42" s="184"/>
      <c r="M42" s="174"/>
      <c r="N42" s="173"/>
    </row>
    <row r="43" spans="1:15" ht="23.25" customHeight="1">
      <c r="A43" s="172"/>
      <c r="B43" s="172"/>
      <c r="C43" s="172"/>
      <c r="K43" s="114"/>
      <c r="L43" s="169"/>
      <c r="N43" s="169"/>
    </row>
    <row r="44" spans="1:15">
      <c r="K44" s="171" t="s">
        <v>112</v>
      </c>
      <c r="L44" s="169"/>
      <c r="N44" s="169"/>
    </row>
    <row r="45" spans="1:15">
      <c r="K45" s="171"/>
      <c r="L45" s="169"/>
      <c r="N45" s="169"/>
    </row>
    <row r="46" spans="1:15">
      <c r="K46" s="171"/>
      <c r="L46" s="169"/>
      <c r="N46" s="169"/>
    </row>
    <row r="47" spans="1:15">
      <c r="K47" s="114"/>
      <c r="L47" s="169"/>
      <c r="N47" s="169"/>
    </row>
    <row r="48" spans="1:15">
      <c r="L48" s="169"/>
      <c r="M48" s="170"/>
      <c r="N48" s="169"/>
    </row>
    <row r="49" spans="11:11" s="168" customFormat="1"/>
    <row r="50" spans="11:11" s="168" customFormat="1">
      <c r="K50" s="172"/>
    </row>
    <row r="51" spans="11:11" s="168" customFormat="1"/>
  </sheetData>
  <mergeCells count="8">
    <mergeCell ref="A9:C9"/>
    <mergeCell ref="A3:N3"/>
    <mergeCell ref="L4:N4"/>
    <mergeCell ref="D7:E7"/>
    <mergeCell ref="F7:G7"/>
    <mergeCell ref="H7:I7"/>
    <mergeCell ref="J7:K7"/>
    <mergeCell ref="L7:M7"/>
  </mergeCells>
  <conditionalFormatting sqref="M21">
    <cfRule type="cellIs" dxfId="3122" priority="113" operator="lessThan">
      <formula>15</formula>
    </cfRule>
    <cfRule type="cellIs" dxfId="3121" priority="114" operator="greaterThan">
      <formula>20</formula>
    </cfRule>
    <cfRule type="cellIs" dxfId="3120" priority="115" operator="between">
      <formula>15</formula>
      <formula>20</formula>
    </cfRule>
    <cfRule type="cellIs" dxfId="3119" priority="116" operator="between">
      <formula>15</formula>
      <formula>20</formula>
    </cfRule>
    <cfRule type="cellIs" dxfId="3118" priority="117" operator="lessThan">
      <formula>15</formula>
    </cfRule>
    <cfRule type="cellIs" dxfId="3117" priority="118" operator="greaterThan">
      <formula>20</formula>
    </cfRule>
    <cfRule type="cellIs" dxfId="3116" priority="119" operator="between">
      <formula>15</formula>
      <formula>21</formula>
    </cfRule>
    <cfRule type="cellIs" dxfId="3115" priority="120" operator="lessThan">
      <formula>15</formula>
    </cfRule>
    <cfRule type="cellIs" dxfId="3114" priority="121" operator="greaterThan">
      <formula>21</formula>
    </cfRule>
  </conditionalFormatting>
  <conditionalFormatting sqref="M28">
    <cfRule type="cellIs" dxfId="3113" priority="104" operator="lessThan">
      <formula>15</formula>
    </cfRule>
    <cfRule type="cellIs" dxfId="3112" priority="105" operator="greaterThan">
      <formula>20</formula>
    </cfRule>
    <cfRule type="cellIs" dxfId="3111" priority="106" operator="between">
      <formula>15</formula>
      <formula>20</formula>
    </cfRule>
    <cfRule type="cellIs" dxfId="3110" priority="107" operator="between">
      <formula>15</formula>
      <formula>20</formula>
    </cfRule>
    <cfRule type="cellIs" dxfId="3109" priority="108" operator="lessThan">
      <formula>15</formula>
    </cfRule>
    <cfRule type="cellIs" dxfId="3108" priority="109" operator="greaterThan">
      <formula>20</formula>
    </cfRule>
    <cfRule type="cellIs" dxfId="3107" priority="110" operator="between">
      <formula>15</formula>
      <formula>21</formula>
    </cfRule>
    <cfRule type="cellIs" dxfId="3106" priority="111" operator="lessThan">
      <formula>15</formula>
    </cfRule>
    <cfRule type="cellIs" dxfId="3105" priority="112" operator="greaterThan">
      <formula>21</formula>
    </cfRule>
  </conditionalFormatting>
  <conditionalFormatting sqref="M35">
    <cfRule type="cellIs" dxfId="3104" priority="95" operator="lessThan">
      <formula>15</formula>
    </cfRule>
    <cfRule type="cellIs" dxfId="3103" priority="96" operator="greaterThan">
      <formula>20</formula>
    </cfRule>
    <cfRule type="cellIs" dxfId="3102" priority="97" operator="between">
      <formula>15</formula>
      <formula>20</formula>
    </cfRule>
    <cfRule type="cellIs" dxfId="3101" priority="98" operator="between">
      <formula>15</formula>
      <formula>20</formula>
    </cfRule>
    <cfRule type="cellIs" dxfId="3100" priority="99" operator="lessThan">
      <formula>15</formula>
    </cfRule>
    <cfRule type="cellIs" dxfId="3099" priority="100" operator="greaterThan">
      <formula>20</formula>
    </cfRule>
    <cfRule type="cellIs" dxfId="3098" priority="101" operator="between">
      <formula>15</formula>
      <formula>21</formula>
    </cfRule>
    <cfRule type="cellIs" dxfId="3097" priority="102" operator="lessThan">
      <formula>15</formula>
    </cfRule>
    <cfRule type="cellIs" dxfId="3096" priority="103" operator="greaterThan">
      <formula>21</formula>
    </cfRule>
  </conditionalFormatting>
  <conditionalFormatting sqref="M15:M18 M40 M22:M23 M25:M27 M20">
    <cfRule type="cellIs" dxfId="3095" priority="122" operator="lessThan">
      <formula>15</formula>
    </cfRule>
    <cfRule type="cellIs" dxfId="3094" priority="123" operator="greaterThan">
      <formula>20</formula>
    </cfRule>
    <cfRule type="cellIs" dxfId="3093" priority="124" operator="between">
      <formula>15</formula>
      <formula>20</formula>
    </cfRule>
    <cfRule type="cellIs" dxfId="3092" priority="125" operator="between">
      <formula>15</formula>
      <formula>20</formula>
    </cfRule>
    <cfRule type="cellIs" dxfId="3091" priority="126" operator="lessThan">
      <formula>15</formula>
    </cfRule>
    <cfRule type="cellIs" dxfId="3090" priority="127" operator="greaterThan">
      <formula>20</formula>
    </cfRule>
    <cfRule type="cellIs" dxfId="3089" priority="128" operator="between">
      <formula>15</formula>
      <formula>21</formula>
    </cfRule>
    <cfRule type="cellIs" dxfId="3088" priority="129" operator="lessThan">
      <formula>15</formula>
    </cfRule>
    <cfRule type="cellIs" dxfId="3087" priority="130" operator="greaterThan">
      <formula>21</formula>
    </cfRule>
  </conditionalFormatting>
  <conditionalFormatting sqref="M10:M13">
    <cfRule type="cellIs" dxfId="3086" priority="86" operator="lessThan">
      <formula>15</formula>
    </cfRule>
    <cfRule type="cellIs" dxfId="3085" priority="87" operator="greaterThan">
      <formula>20</formula>
    </cfRule>
    <cfRule type="cellIs" dxfId="3084" priority="88" operator="between">
      <formula>15</formula>
      <formula>20</formula>
    </cfRule>
    <cfRule type="cellIs" dxfId="3083" priority="89" operator="between">
      <formula>15</formula>
      <formula>20</formula>
    </cfRule>
    <cfRule type="cellIs" dxfId="3082" priority="90" operator="lessThan">
      <formula>15</formula>
    </cfRule>
    <cfRule type="cellIs" dxfId="3081" priority="91" operator="greaterThan">
      <formula>20</formula>
    </cfRule>
    <cfRule type="cellIs" dxfId="3080" priority="92" operator="between">
      <formula>15</formula>
      <formula>21</formula>
    </cfRule>
    <cfRule type="cellIs" dxfId="3079" priority="93" operator="lessThan">
      <formula>15</formula>
    </cfRule>
    <cfRule type="cellIs" dxfId="3078" priority="94" operator="greaterThan">
      <formula>21</formula>
    </cfRule>
  </conditionalFormatting>
  <conditionalFormatting sqref="M30:M33">
    <cfRule type="cellIs" dxfId="3077" priority="77" operator="lessThan">
      <formula>15</formula>
    </cfRule>
    <cfRule type="cellIs" dxfId="3076" priority="78" operator="greaterThan">
      <formula>20</formula>
    </cfRule>
    <cfRule type="cellIs" dxfId="3075" priority="79" operator="between">
      <formula>15</formula>
      <formula>20</formula>
    </cfRule>
    <cfRule type="cellIs" dxfId="3074" priority="80" operator="between">
      <formula>15</formula>
      <formula>20</formula>
    </cfRule>
    <cfRule type="cellIs" dxfId="3073" priority="81" operator="lessThan">
      <formula>15</formula>
    </cfRule>
    <cfRule type="cellIs" dxfId="3072" priority="82" operator="greaterThan">
      <formula>20</formula>
    </cfRule>
    <cfRule type="cellIs" dxfId="3071" priority="83" operator="between">
      <formula>15</formula>
      <formula>21</formula>
    </cfRule>
    <cfRule type="cellIs" dxfId="3070" priority="84" operator="lessThan">
      <formula>15</formula>
    </cfRule>
    <cfRule type="cellIs" dxfId="3069" priority="85" operator="greaterThan">
      <formula>21</formula>
    </cfRule>
  </conditionalFormatting>
  <conditionalFormatting sqref="M36:M38">
    <cfRule type="cellIs" dxfId="3068" priority="68" operator="lessThan">
      <formula>15</formula>
    </cfRule>
    <cfRule type="cellIs" dxfId="3067" priority="69" operator="greaterThan">
      <formula>20</formula>
    </cfRule>
    <cfRule type="cellIs" dxfId="3066" priority="70" operator="between">
      <formula>15</formula>
      <formula>20</formula>
    </cfRule>
    <cfRule type="cellIs" dxfId="3065" priority="71" operator="between">
      <formula>15</formula>
      <formula>20</formula>
    </cfRule>
    <cfRule type="cellIs" dxfId="3064" priority="72" operator="lessThan">
      <formula>15</formula>
    </cfRule>
    <cfRule type="cellIs" dxfId="3063" priority="73" operator="greaterThan">
      <formula>20</formula>
    </cfRule>
    <cfRule type="cellIs" dxfId="3062" priority="74" operator="between">
      <formula>15</formula>
      <formula>21</formula>
    </cfRule>
    <cfRule type="cellIs" dxfId="3061" priority="75" operator="lessThan">
      <formula>15</formula>
    </cfRule>
    <cfRule type="cellIs" dxfId="3060" priority="76" operator="greaterThan">
      <formula>21</formula>
    </cfRule>
  </conditionalFormatting>
  <conditionalFormatting sqref="M29">
    <cfRule type="cellIs" dxfId="3059" priority="59" operator="lessThan">
      <formula>15</formula>
    </cfRule>
    <cfRule type="cellIs" dxfId="3058" priority="60" operator="greaterThan">
      <formula>20</formula>
    </cfRule>
    <cfRule type="cellIs" dxfId="3057" priority="61" operator="between">
      <formula>15</formula>
      <formula>20</formula>
    </cfRule>
    <cfRule type="cellIs" dxfId="3056" priority="62" operator="between">
      <formula>15</formula>
      <formula>20</formula>
    </cfRule>
    <cfRule type="cellIs" dxfId="3055" priority="63" operator="lessThan">
      <formula>15</formula>
    </cfRule>
    <cfRule type="cellIs" dxfId="3054" priority="64" operator="greaterThan">
      <formula>20</formula>
    </cfRule>
    <cfRule type="cellIs" dxfId="3053" priority="65" operator="between">
      <formula>15</formula>
      <formula>21</formula>
    </cfRule>
    <cfRule type="cellIs" dxfId="3052" priority="66" operator="lessThan">
      <formula>15</formula>
    </cfRule>
    <cfRule type="cellIs" dxfId="3051" priority="67" operator="greaterThan">
      <formula>21</formula>
    </cfRule>
  </conditionalFormatting>
  <conditionalFormatting sqref="M24">
    <cfRule type="cellIs" dxfId="3050" priority="50" operator="lessThan">
      <formula>15</formula>
    </cfRule>
    <cfRule type="cellIs" dxfId="3049" priority="51" operator="greaterThan">
      <formula>20</formula>
    </cfRule>
    <cfRule type="cellIs" dxfId="3048" priority="52" operator="between">
      <formula>15</formula>
      <formula>20</formula>
    </cfRule>
    <cfRule type="cellIs" dxfId="3047" priority="53" operator="between">
      <formula>15</formula>
      <formula>20</formula>
    </cfRule>
    <cfRule type="cellIs" dxfId="3046" priority="54" operator="lessThan">
      <formula>15</formula>
    </cfRule>
    <cfRule type="cellIs" dxfId="3045" priority="55" operator="greaterThan">
      <formula>20</formula>
    </cfRule>
    <cfRule type="cellIs" dxfId="3044" priority="56" operator="between">
      <formula>15</formula>
      <formula>21</formula>
    </cfRule>
    <cfRule type="cellIs" dxfId="3043" priority="57" operator="lessThan">
      <formula>15</formula>
    </cfRule>
    <cfRule type="cellIs" dxfId="3042" priority="58" operator="greaterThan">
      <formula>21</formula>
    </cfRule>
  </conditionalFormatting>
  <conditionalFormatting sqref="M19">
    <cfRule type="cellIs" dxfId="3041" priority="41" operator="lessThan">
      <formula>15</formula>
    </cfRule>
    <cfRule type="cellIs" dxfId="3040" priority="42" operator="greaterThan">
      <formula>20</formula>
    </cfRule>
    <cfRule type="cellIs" dxfId="3039" priority="43" operator="between">
      <formula>15</formula>
      <formula>20</formula>
    </cfRule>
    <cfRule type="cellIs" dxfId="3038" priority="44" operator="between">
      <formula>15</formula>
      <formula>20</formula>
    </cfRule>
    <cfRule type="cellIs" dxfId="3037" priority="45" operator="lessThan">
      <formula>15</formula>
    </cfRule>
    <cfRule type="cellIs" dxfId="3036" priority="46" operator="greaterThan">
      <formula>20</formula>
    </cfRule>
    <cfRule type="cellIs" dxfId="3035" priority="47" operator="between">
      <formula>15</formula>
      <formula>21</formula>
    </cfRule>
    <cfRule type="cellIs" dxfId="3034" priority="48" operator="lessThan">
      <formula>15</formula>
    </cfRule>
    <cfRule type="cellIs" dxfId="3033" priority="49" operator="greaterThan">
      <formula>21</formula>
    </cfRule>
  </conditionalFormatting>
  <conditionalFormatting sqref="M14">
    <cfRule type="cellIs" dxfId="3032" priority="32" operator="lessThan">
      <formula>15</formula>
    </cfRule>
    <cfRule type="cellIs" dxfId="3031" priority="33" operator="greaterThan">
      <formula>20</formula>
    </cfRule>
    <cfRule type="cellIs" dxfId="3030" priority="34" operator="between">
      <formula>15</formula>
      <formula>20</formula>
    </cfRule>
    <cfRule type="cellIs" dxfId="3029" priority="35" operator="between">
      <formula>15</formula>
      <formula>20</formula>
    </cfRule>
    <cfRule type="cellIs" dxfId="3028" priority="36" operator="lessThan">
      <formula>15</formula>
    </cfRule>
    <cfRule type="cellIs" dxfId="3027" priority="37" operator="greaterThan">
      <formula>20</formula>
    </cfRule>
    <cfRule type="cellIs" dxfId="3026" priority="38" operator="between">
      <formula>15</formula>
      <formula>21</formula>
    </cfRule>
    <cfRule type="cellIs" dxfId="3025" priority="39" operator="lessThan">
      <formula>15</formula>
    </cfRule>
    <cfRule type="cellIs" dxfId="3024" priority="40" operator="greaterThan">
      <formula>21</formula>
    </cfRule>
  </conditionalFormatting>
  <conditionalFormatting sqref="M34">
    <cfRule type="cellIs" dxfId="3023" priority="23" operator="lessThan">
      <formula>15</formula>
    </cfRule>
    <cfRule type="cellIs" dxfId="3022" priority="24" operator="greaterThan">
      <formula>20</formula>
    </cfRule>
    <cfRule type="cellIs" dxfId="3021" priority="25" operator="between">
      <formula>15</formula>
      <formula>20</formula>
    </cfRule>
    <cfRule type="cellIs" dxfId="3020" priority="26" operator="between">
      <formula>15</formula>
      <formula>20</formula>
    </cfRule>
    <cfRule type="cellIs" dxfId="3019" priority="27" operator="lessThan">
      <formula>15</formula>
    </cfRule>
    <cfRule type="cellIs" dxfId="3018" priority="28" operator="greaterThan">
      <formula>20</formula>
    </cfRule>
    <cfRule type="cellIs" dxfId="3017" priority="29" operator="between">
      <formula>15</formula>
      <formula>21</formula>
    </cfRule>
    <cfRule type="cellIs" dxfId="3016" priority="30" operator="lessThan">
      <formula>15</formula>
    </cfRule>
    <cfRule type="cellIs" dxfId="3015" priority="31" operator="greaterThan">
      <formula>21</formula>
    </cfRule>
  </conditionalFormatting>
  <conditionalFormatting sqref="M39">
    <cfRule type="cellIs" dxfId="3014" priority="14" operator="lessThan">
      <formula>15</formula>
    </cfRule>
    <cfRule type="cellIs" dxfId="3013" priority="15" operator="greaterThan">
      <formula>20</formula>
    </cfRule>
    <cfRule type="cellIs" dxfId="3012" priority="16" operator="between">
      <formula>15</formula>
      <formula>20</formula>
    </cfRule>
    <cfRule type="cellIs" dxfId="3011" priority="17" operator="between">
      <formula>15</formula>
      <formula>20</formula>
    </cfRule>
    <cfRule type="cellIs" dxfId="3010" priority="18" operator="lessThan">
      <formula>15</formula>
    </cfRule>
    <cfRule type="cellIs" dxfId="3009" priority="19" operator="greaterThan">
      <formula>20</formula>
    </cfRule>
    <cfRule type="cellIs" dxfId="3008" priority="20" operator="between">
      <formula>15</formula>
      <formula>21</formula>
    </cfRule>
    <cfRule type="cellIs" dxfId="3007" priority="21" operator="lessThan">
      <formula>15</formula>
    </cfRule>
    <cfRule type="cellIs" dxfId="3006" priority="22" operator="greaterThan">
      <formula>21</formula>
    </cfRule>
  </conditionalFormatting>
  <conditionalFormatting sqref="P19">
    <cfRule type="duplicateValues" dxfId="3005" priority="6"/>
  </conditionalFormatting>
  <conditionalFormatting sqref="Q24 Q18">
    <cfRule type="duplicateValues" dxfId="3004" priority="7"/>
    <cfRule type="expression" dxfId="3003" priority="8">
      <formula>LEFT(#REF!,2)="Y0"</formula>
    </cfRule>
    <cfRule type="expression" dxfId="3002" priority="9">
      <formula>LEFT(#REF!,2)="Y3"</formula>
    </cfRule>
    <cfRule type="expression" dxfId="3001" priority="10">
      <formula>LEFT(#REF!,2)="Y2"</formula>
    </cfRule>
    <cfRule type="expression" dxfId="3000" priority="11">
      <formula>LEFT(#REF!,2)="Y1"</formula>
    </cfRule>
    <cfRule type="duplicateValues" dxfId="2999" priority="12"/>
  </conditionalFormatting>
  <conditionalFormatting sqref="P10:P18 P20:P22">
    <cfRule type="duplicateValues" dxfId="2998" priority="13"/>
  </conditionalFormatting>
  <conditionalFormatting sqref="P25">
    <cfRule type="duplicateValues" dxfId="2997" priority="5"/>
  </conditionalFormatting>
  <conditionalFormatting sqref="P26">
    <cfRule type="duplicateValues" dxfId="2996" priority="4"/>
  </conditionalFormatting>
  <conditionalFormatting sqref="P27">
    <cfRule type="duplicateValues" dxfId="2995" priority="3"/>
  </conditionalFormatting>
  <conditionalFormatting sqref="P28:P29">
    <cfRule type="duplicateValues" dxfId="2994" priority="2"/>
  </conditionalFormatting>
  <conditionalFormatting sqref="P30">
    <cfRule type="duplicateValues" dxfId="2993" priority="1"/>
  </conditionalFormatting>
  <pageMargins left="0.45" right="0.2" top="0.25" bottom="0.25" header="0.3" footer="0.3"/>
  <pageSetup paperSize="9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rgb="FFC00000"/>
  </sheetPr>
  <dimension ref="A1:R51"/>
  <sheetViews>
    <sheetView zoomScale="80" zoomScaleNormal="80" workbookViewId="0">
      <pane ySplit="9" topLeftCell="A10" activePane="bottomLeft" state="frozen"/>
      <selection activeCell="P9" sqref="P9"/>
      <selection pane="bottomLeft" activeCell="P9" sqref="P9"/>
    </sheetView>
  </sheetViews>
  <sheetFormatPr defaultColWidth="10.6640625" defaultRowHeight="15"/>
  <cols>
    <col min="1" max="1" width="5.5" style="168" customWidth="1"/>
    <col min="2" max="2" width="16" style="168" customWidth="1"/>
    <col min="3" max="3" width="21.33203125" style="168" customWidth="1"/>
    <col min="4" max="11" width="16.83203125" style="169" customWidth="1"/>
    <col min="12" max="14" width="16.83203125" style="168" customWidth="1"/>
    <col min="15" max="15" width="10.6640625" style="168"/>
    <col min="16" max="16" width="50.6640625" style="168" customWidth="1"/>
    <col min="17" max="17" width="36.1640625" style="168" customWidth="1"/>
    <col min="18" max="18" width="24.83203125" style="168" customWidth="1"/>
    <col min="19" max="16384" width="10.6640625" style="168"/>
  </cols>
  <sheetData>
    <row r="1" spans="1:18" ht="18" customHeight="1">
      <c r="A1" s="210" t="str">
        <f>'[6]FRIT FO102 - FT1 - FHUE'!A1</f>
        <v>CÔNG TY CỐ PHẦN VLXD VI DO NA</v>
      </c>
      <c r="B1" s="210"/>
      <c r="C1" s="210"/>
      <c r="D1" s="210"/>
      <c r="E1" s="210"/>
      <c r="F1" s="210"/>
    </row>
    <row r="2" spans="1:18" ht="18" customHeight="1">
      <c r="A2" s="210" t="str">
        <f>'[6]FRIT FO102 - FT1 - FHUE'!A2</f>
        <v>PHÒNG KẾ HOẠCH - VẬT TƯ</v>
      </c>
      <c r="B2" s="210"/>
      <c r="C2" s="210"/>
      <c r="D2" s="209"/>
      <c r="E2" s="209"/>
      <c r="F2" s="209"/>
      <c r="L2" s="169"/>
      <c r="M2" s="208" t="str">
        <f>'[6]FRIT FO102 - FT1 - FHUE'!M2</f>
        <v>BM. 03. 13</v>
      </c>
    </row>
    <row r="3" spans="1:18" ht="33" customHeight="1">
      <c r="A3" s="861" t="s">
        <v>698</v>
      </c>
      <c r="B3" s="861"/>
      <c r="C3" s="861"/>
      <c r="D3" s="861"/>
      <c r="E3" s="861"/>
      <c r="F3" s="861"/>
      <c r="G3" s="861"/>
      <c r="H3" s="861"/>
      <c r="I3" s="861"/>
      <c r="J3" s="861"/>
      <c r="K3" s="861"/>
      <c r="L3" s="861"/>
      <c r="M3" s="861"/>
      <c r="N3" s="861"/>
    </row>
    <row r="4" spans="1:18" ht="18.75" customHeight="1">
      <c r="B4" s="207"/>
      <c r="C4" s="207"/>
      <c r="D4" s="206" t="s">
        <v>697</v>
      </c>
      <c r="E4" s="205" t="e">
        <f>+VLOOKUP($L$4,'TONG HOP'!$C$8:$N$799,2,0)</f>
        <v>#N/A</v>
      </c>
      <c r="I4" s="169" t="s">
        <v>696</v>
      </c>
      <c r="J4" s="205" t="e">
        <f>+VLOOKUP($L$4,'TONG HOP'!$C$8:$N$799,3,0)</f>
        <v>#N/A</v>
      </c>
      <c r="K4" s="205" t="s">
        <v>695</v>
      </c>
      <c r="L4" s="862" t="s">
        <v>94</v>
      </c>
      <c r="M4" s="862"/>
      <c r="N4" s="862"/>
    </row>
    <row r="5" spans="1:18" ht="18.75" customHeight="1">
      <c r="B5" s="168" t="str">
        <f>'[6]FRIT FO102 - FT1 - FHUE'!B5</f>
        <v xml:space="preserve">Từ ngày:  </v>
      </c>
      <c r="C5" s="168">
        <f>'[6]FRIT FO102 - FT1 - FHUE'!C5</f>
        <v>1</v>
      </c>
      <c r="D5" s="168" t="str">
        <f>'[6]FRIT FO102 - FT1 - FHUE'!D5</f>
        <v>đến ngày</v>
      </c>
      <c r="E5" s="168">
        <v>30</v>
      </c>
      <c r="F5" s="168" t="str">
        <f>'[6]FRIT FO102 - FT1 - FHUE'!F5</f>
        <v>tháng</v>
      </c>
      <c r="G5" s="168">
        <v>4</v>
      </c>
      <c r="H5" s="168" t="str">
        <f>'[6]FRIT FO102 - FT1 - FHUE'!H5</f>
        <v xml:space="preserve">năm </v>
      </c>
      <c r="I5" s="168">
        <f>'[6]FRIT FO102 - FT1 - FHUE'!I5</f>
        <v>2023</v>
      </c>
      <c r="J5" s="168"/>
      <c r="K5" s="168"/>
    </row>
    <row r="6" spans="1:18" ht="18" customHeight="1">
      <c r="F6" s="204"/>
      <c r="G6" s="204"/>
      <c r="H6" s="204"/>
      <c r="I6" s="204"/>
      <c r="L6" s="204" t="s">
        <v>694</v>
      </c>
      <c r="M6"/>
    </row>
    <row r="7" spans="1:18" s="195" customFormat="1" ht="40.5" customHeight="1">
      <c r="A7" s="203" t="s">
        <v>13</v>
      </c>
      <c r="B7" s="202" t="s">
        <v>693</v>
      </c>
      <c r="C7" s="202" t="s">
        <v>692</v>
      </c>
      <c r="D7" s="863" t="s">
        <v>691</v>
      </c>
      <c r="E7" s="864"/>
      <c r="F7" s="863" t="s">
        <v>690</v>
      </c>
      <c r="G7" s="864"/>
      <c r="H7" s="863" t="s">
        <v>689</v>
      </c>
      <c r="I7" s="864"/>
      <c r="J7" s="863" t="s">
        <v>688</v>
      </c>
      <c r="K7" s="864"/>
      <c r="L7" s="863" t="s">
        <v>687</v>
      </c>
      <c r="M7" s="864"/>
      <c r="N7" s="202" t="s">
        <v>686</v>
      </c>
    </row>
    <row r="8" spans="1:18" s="195" customFormat="1" ht="27.75" customHeight="1">
      <c r="A8" s="201"/>
      <c r="B8" s="198"/>
      <c r="C8" s="198"/>
      <c r="D8" s="200" t="s">
        <v>679</v>
      </c>
      <c r="E8" s="199" t="s">
        <v>685</v>
      </c>
      <c r="F8" s="200" t="s">
        <v>679</v>
      </c>
      <c r="G8" s="199" t="s">
        <v>680</v>
      </c>
      <c r="H8" s="200" t="s">
        <v>679</v>
      </c>
      <c r="I8" s="199" t="s">
        <v>680</v>
      </c>
      <c r="J8" s="200" t="s">
        <v>679</v>
      </c>
      <c r="K8" s="199" t="s">
        <v>680</v>
      </c>
      <c r="L8" s="200" t="s">
        <v>679</v>
      </c>
      <c r="M8" s="199" t="s">
        <v>680</v>
      </c>
      <c r="N8" s="198"/>
    </row>
    <row r="9" spans="1:18" s="195" customFormat="1" ht="25.5" customHeight="1">
      <c r="A9" s="858" t="s">
        <v>684</v>
      </c>
      <c r="B9" s="859"/>
      <c r="C9" s="860"/>
      <c r="D9" s="178" t="e">
        <f>J9</f>
        <v>#N/A</v>
      </c>
      <c r="E9" s="177" t="e">
        <f>K9</f>
        <v>#N/A</v>
      </c>
      <c r="F9" s="197">
        <f>F41</f>
        <v>0</v>
      </c>
      <c r="G9" s="177">
        <f>G41</f>
        <v>0</v>
      </c>
      <c r="H9" s="197"/>
      <c r="I9" s="177"/>
      <c r="J9" s="196" t="e">
        <f>+VLOOKUP($L$4,'TONG HOP'!$C$8:$N$799,8,0)</f>
        <v>#N/A</v>
      </c>
      <c r="K9" s="196" t="e">
        <f>+VLOOKUP($L$4,'TONG HOP'!$C$8:$N$799,9,0)</f>
        <v>#N/A</v>
      </c>
      <c r="L9" s="232"/>
      <c r="M9" s="234"/>
      <c r="N9" s="183" t="e">
        <f>1-J9/K9</f>
        <v>#N/A</v>
      </c>
    </row>
    <row r="10" spans="1:18" ht="16.5" customHeight="1">
      <c r="A10" s="193">
        <v>1</v>
      </c>
      <c r="B10" s="194">
        <v>45017</v>
      </c>
      <c r="C10" s="191" t="s">
        <v>683</v>
      </c>
      <c r="D10" s="190">
        <f>+SUMIFS('NHAP - NVL'!$J$5:$J$1007,'NHAP - NVL'!$G$5:$G$1007,'DB14'!$L$4,'NHAP - NVL'!$D$5:$D$1007,'DB14'!B10)</f>
        <v>0</v>
      </c>
      <c r="E10" s="218">
        <f>+SUMIFS('NHAP - NVL'!$K$5:$K$1007,'NHAP - NVL'!$G$5:$G$1007,'DB14'!$L$4,'NHAP - NVL'!$D$5:$D$1007,'DB14'!B10)</f>
        <v>0</v>
      </c>
      <c r="F10" s="189">
        <f>+SUMIFS('XUAT - NVL'!$K$5:$K$840,'XUAT - NVL'!$G$5:$G$840,'DB14'!$L$4,'XUAT - NVL'!$D$5:$D$840,'DB14'!B10)</f>
        <v>0</v>
      </c>
      <c r="G10" s="231">
        <f>+SUMIFS('XUAT - NVL'!$L$5:$L$840,'XUAT - NVL'!$G$5:$G$840,'DB14'!$L$4,'XUAT - NVL'!$D$5:$D$840,'DB14'!B10)</f>
        <v>0</v>
      </c>
      <c r="H10" s="188" t="e">
        <f>AVERAGEIF($F$10:$F$40,"&lt;&gt;0")</f>
        <v>#DIV/0!</v>
      </c>
      <c r="I10" s="187" t="e">
        <f>AVERAGEIF($G$10:$G$40,"&lt;&gt;0")</f>
        <v>#DIV/0!</v>
      </c>
      <c r="J10" s="186" t="e">
        <f>J9+D10-F10</f>
        <v>#N/A</v>
      </c>
      <c r="K10" s="185" t="e">
        <f>K9+E10-G10</f>
        <v>#N/A</v>
      </c>
      <c r="L10" s="188" t="e">
        <f t="shared" ref="L10:M40" si="0">J10/H10</f>
        <v>#N/A</v>
      </c>
      <c r="M10" s="184" t="e">
        <f t="shared" si="0"/>
        <v>#N/A</v>
      </c>
      <c r="N10" s="183" t="e">
        <f>1-D10/E10</f>
        <v>#DIV/0!</v>
      </c>
      <c r="O10" s="304" t="e">
        <f>1-F10/G10</f>
        <v>#DIV/0!</v>
      </c>
      <c r="P10" s="235" t="s">
        <v>666</v>
      </c>
      <c r="Q10" s="52" t="s">
        <v>75</v>
      </c>
      <c r="R10" s="52" t="s">
        <v>74</v>
      </c>
    </row>
    <row r="11" spans="1:18" ht="16.5" customHeight="1">
      <c r="A11" s="193">
        <v>2</v>
      </c>
      <c r="B11" s="194">
        <v>45018</v>
      </c>
      <c r="C11" s="191" t="s">
        <v>683</v>
      </c>
      <c r="D11" s="190">
        <f>+SUMIFS('NHAP - NVL'!$J$5:$J$1007,'NHAP - NVL'!$G$5:$G$1007,'DB14'!$L$4,'NHAP - NVL'!$D$5:$D$1007,'DB14'!B11)</f>
        <v>0</v>
      </c>
      <c r="E11" s="218">
        <f>+SUMIFS('NHAP - NVL'!$K$5:$K$1007,'NHAP - NVL'!$G$5:$G$1007,'DB14'!$L$4,'NHAP - NVL'!$D$5:$D$1007,'DB14'!B11)</f>
        <v>0</v>
      </c>
      <c r="F11" s="189">
        <f>+SUMIFS('XUAT - NVL'!$K$5:$K$840,'XUAT - NVL'!$G$5:$G$840,'DB14'!$L$4,'XUAT - NVL'!$D$5:$D$840,'DB14'!B11)</f>
        <v>0</v>
      </c>
      <c r="G11" s="231">
        <f>+SUMIFS('XUAT - NVL'!$L$5:$L$840,'XUAT - NVL'!$G$5:$G$840,'DB14'!$L$4,'XUAT - NVL'!$D$5:$D$840,'DB14'!B11)</f>
        <v>0</v>
      </c>
      <c r="H11" s="188" t="e">
        <f t="shared" ref="H11:H40" si="1">AVERAGEIF($F$10:$F$40,"&lt;&gt;0")</f>
        <v>#DIV/0!</v>
      </c>
      <c r="I11" s="187" t="e">
        <f t="shared" ref="I11:I40" si="2">AVERAGEIF($G$10:$G$40,"&lt;&gt;0")</f>
        <v>#DIV/0!</v>
      </c>
      <c r="J11" s="186" t="e">
        <f t="shared" ref="J11:K26" si="3">J10+D11-F11</f>
        <v>#N/A</v>
      </c>
      <c r="K11" s="185" t="e">
        <f t="shared" si="3"/>
        <v>#N/A</v>
      </c>
      <c r="L11" s="188" t="e">
        <f t="shared" si="0"/>
        <v>#N/A</v>
      </c>
      <c r="M11" s="184" t="e">
        <f t="shared" si="0"/>
        <v>#N/A</v>
      </c>
      <c r="N11" s="183"/>
      <c r="O11" s="304" t="e">
        <f t="shared" ref="O11:O40" si="4">1-F11/G11</f>
        <v>#DIV/0!</v>
      </c>
      <c r="P11" s="235" t="s">
        <v>719</v>
      </c>
      <c r="Q11" s="52" t="s">
        <v>91</v>
      </c>
      <c r="R11" s="52" t="s">
        <v>90</v>
      </c>
    </row>
    <row r="12" spans="1:18" ht="16.5" customHeight="1">
      <c r="A12" s="193">
        <v>3</v>
      </c>
      <c r="B12" s="194">
        <v>45019</v>
      </c>
      <c r="C12" s="191" t="s">
        <v>683</v>
      </c>
      <c r="D12" s="190">
        <f>+SUMIFS('NHAP - NVL'!$J$5:$J$1007,'NHAP - NVL'!$G$5:$G$1007,'DB14'!$L$4,'NHAP - NVL'!$D$5:$D$1007,'DB14'!B12)</f>
        <v>0</v>
      </c>
      <c r="E12" s="218">
        <f>+SUMIFS('NHAP - NVL'!$K$5:$K$1007,'NHAP - NVL'!$G$5:$G$1007,'DB14'!$L$4,'NHAP - NVL'!$D$5:$D$1007,'DB14'!B12)</f>
        <v>0</v>
      </c>
      <c r="F12" s="189">
        <f>+SUMIFS('XUAT - NVL'!$K$5:$K$840,'XUAT - NVL'!$G$5:$G$840,'DB14'!$L$4,'XUAT - NVL'!$D$5:$D$840,'DB14'!B12)</f>
        <v>0</v>
      </c>
      <c r="G12" s="231">
        <f>+SUMIFS('XUAT - NVL'!$L$5:$L$840,'XUAT - NVL'!$G$5:$G$840,'DB14'!$L$4,'XUAT - NVL'!$D$5:$D$840,'DB14'!B12)</f>
        <v>0</v>
      </c>
      <c r="H12" s="188" t="e">
        <f t="shared" si="1"/>
        <v>#DIV/0!</v>
      </c>
      <c r="I12" s="187" t="e">
        <f t="shared" si="2"/>
        <v>#DIV/0!</v>
      </c>
      <c r="J12" s="186" t="e">
        <f t="shared" si="3"/>
        <v>#N/A</v>
      </c>
      <c r="K12" s="185" t="e">
        <f t="shared" si="3"/>
        <v>#N/A</v>
      </c>
      <c r="L12" s="188" t="e">
        <f t="shared" si="0"/>
        <v>#N/A</v>
      </c>
      <c r="M12" s="184" t="e">
        <f t="shared" si="0"/>
        <v>#N/A</v>
      </c>
      <c r="N12" s="183"/>
      <c r="O12" s="304" t="e">
        <f t="shared" si="4"/>
        <v>#DIV/0!</v>
      </c>
      <c r="P12" s="235" t="s">
        <v>720</v>
      </c>
      <c r="Q12" s="52" t="s">
        <v>93</v>
      </c>
      <c r="R12" s="52" t="s">
        <v>92</v>
      </c>
    </row>
    <row r="13" spans="1:18" ht="16.5" customHeight="1">
      <c r="A13" s="193">
        <v>4</v>
      </c>
      <c r="B13" s="194">
        <v>45020</v>
      </c>
      <c r="C13" s="191" t="s">
        <v>683</v>
      </c>
      <c r="D13" s="190">
        <f>+SUMIFS('NHAP - NVL'!$J$5:$J$1007,'NHAP - NVL'!$G$5:$G$1007,'DB14'!$L$4,'NHAP - NVL'!$D$5:$D$1007,'DB14'!B13)</f>
        <v>0</v>
      </c>
      <c r="E13" s="218">
        <f>+SUMIFS('NHAP - NVL'!$K$5:$K$1007,'NHAP - NVL'!$G$5:$G$1007,'DB14'!$L$4,'NHAP - NVL'!$D$5:$D$1007,'DB14'!B13)</f>
        <v>0</v>
      </c>
      <c r="F13" s="189">
        <f>+SUMIFS('XUAT - NVL'!$K$5:$K$840,'XUAT - NVL'!$G$5:$G$840,'DB14'!$L$4,'XUAT - NVL'!$D$5:$D$840,'DB14'!B13)</f>
        <v>0</v>
      </c>
      <c r="G13" s="231">
        <f>+SUMIFS('XUAT - NVL'!$L$5:$L$840,'XUAT - NVL'!$G$5:$G$840,'DB14'!$L$4,'XUAT - NVL'!$D$5:$D$840,'DB14'!B13)</f>
        <v>0</v>
      </c>
      <c r="H13" s="188" t="e">
        <f t="shared" si="1"/>
        <v>#DIV/0!</v>
      </c>
      <c r="I13" s="187" t="e">
        <f t="shared" si="2"/>
        <v>#DIV/0!</v>
      </c>
      <c r="J13" s="186" t="e">
        <f t="shared" si="3"/>
        <v>#N/A</v>
      </c>
      <c r="K13" s="185" t="e">
        <f t="shared" si="3"/>
        <v>#N/A</v>
      </c>
      <c r="L13" s="188" t="e">
        <f t="shared" si="0"/>
        <v>#N/A</v>
      </c>
      <c r="M13" s="184" t="e">
        <f t="shared" si="0"/>
        <v>#N/A</v>
      </c>
      <c r="N13" s="183"/>
      <c r="O13" s="304" t="e">
        <f t="shared" si="4"/>
        <v>#DIV/0!</v>
      </c>
      <c r="P13" s="235" t="s">
        <v>95</v>
      </c>
      <c r="Q13" s="52" t="s">
        <v>96</v>
      </c>
      <c r="R13" s="52" t="s">
        <v>94</v>
      </c>
    </row>
    <row r="14" spans="1:18" ht="16.5" customHeight="1">
      <c r="A14" s="193">
        <v>5</v>
      </c>
      <c r="B14" s="194">
        <v>45021</v>
      </c>
      <c r="C14" s="191" t="s">
        <v>683</v>
      </c>
      <c r="D14" s="190">
        <f>+SUMIFS('NHAP - NVL'!$J$5:$J$1007,'NHAP - NVL'!$G$5:$G$1007,'DB14'!$L$4,'NHAP - NVL'!$D$5:$D$1007,'DB14'!B14)</f>
        <v>0</v>
      </c>
      <c r="E14" s="218">
        <f>+SUMIFS('NHAP - NVL'!$K$5:$K$1007,'NHAP - NVL'!$G$5:$G$1007,'DB14'!$L$4,'NHAP - NVL'!$D$5:$D$1007,'DB14'!B14)</f>
        <v>0</v>
      </c>
      <c r="F14" s="189">
        <f>+SUMIFS('XUAT - NVL'!$K$5:$K$840,'XUAT - NVL'!$G$5:$G$840,'DB14'!$L$4,'XUAT - NVL'!$D$5:$D$840,'DB14'!B14)</f>
        <v>0</v>
      </c>
      <c r="G14" s="231">
        <f>+SUMIFS('XUAT - NVL'!$L$5:$L$840,'XUAT - NVL'!$G$5:$G$840,'DB14'!$L$4,'XUAT - NVL'!$D$5:$D$840,'DB14'!B14)</f>
        <v>0</v>
      </c>
      <c r="H14" s="188" t="e">
        <f t="shared" si="1"/>
        <v>#DIV/0!</v>
      </c>
      <c r="I14" s="187" t="e">
        <f t="shared" si="2"/>
        <v>#DIV/0!</v>
      </c>
      <c r="J14" s="186" t="e">
        <f t="shared" si="3"/>
        <v>#N/A</v>
      </c>
      <c r="K14" s="185" t="e">
        <f t="shared" si="3"/>
        <v>#N/A</v>
      </c>
      <c r="L14" s="233" t="e">
        <f t="shared" si="0"/>
        <v>#N/A</v>
      </c>
      <c r="M14" s="184" t="e">
        <f t="shared" si="0"/>
        <v>#N/A</v>
      </c>
      <c r="N14" s="183"/>
      <c r="O14" s="304" t="e">
        <f t="shared" si="4"/>
        <v>#DIV/0!</v>
      </c>
      <c r="P14" s="235" t="s">
        <v>721</v>
      </c>
      <c r="Q14" s="52" t="s">
        <v>84</v>
      </c>
      <c r="R14" s="52" t="s">
        <v>83</v>
      </c>
    </row>
    <row r="15" spans="1:18" ht="16.5" customHeight="1">
      <c r="A15" s="193">
        <v>6</v>
      </c>
      <c r="B15" s="194">
        <v>45022</v>
      </c>
      <c r="C15" s="191" t="s">
        <v>683</v>
      </c>
      <c r="D15" s="190">
        <f>+SUMIFS('NHAP - NVL'!$J$5:$J$1007,'NHAP - NVL'!$G$5:$G$1007,'DB14'!$L$4,'NHAP - NVL'!$D$5:$D$1007,'DB14'!B15)</f>
        <v>0</v>
      </c>
      <c r="E15" s="218">
        <f>+SUMIFS('NHAP - NVL'!$K$5:$K$1007,'NHAP - NVL'!$G$5:$G$1007,'DB14'!$L$4,'NHAP - NVL'!$D$5:$D$1007,'DB14'!B15)</f>
        <v>0</v>
      </c>
      <c r="F15" s="189">
        <f>+SUMIFS('XUAT - NVL'!$K$5:$K$840,'XUAT - NVL'!$G$5:$G$840,'DB14'!$L$4,'XUAT - NVL'!$D$5:$D$840,'DB14'!B15)</f>
        <v>0</v>
      </c>
      <c r="G15" s="231">
        <f>+SUMIFS('XUAT - NVL'!$L$5:$L$840,'XUAT - NVL'!$G$5:$G$840,'DB14'!$L$4,'XUAT - NVL'!$D$5:$D$840,'DB14'!B15)</f>
        <v>0</v>
      </c>
      <c r="H15" s="188" t="e">
        <f t="shared" si="1"/>
        <v>#DIV/0!</v>
      </c>
      <c r="I15" s="187" t="e">
        <f t="shared" si="2"/>
        <v>#DIV/0!</v>
      </c>
      <c r="J15" s="186" t="e">
        <f t="shared" si="3"/>
        <v>#N/A</v>
      </c>
      <c r="K15" s="185" t="e">
        <f t="shared" si="3"/>
        <v>#N/A</v>
      </c>
      <c r="L15" s="233" t="e">
        <f t="shared" si="0"/>
        <v>#N/A</v>
      </c>
      <c r="M15" s="184" t="e">
        <f t="shared" si="0"/>
        <v>#N/A</v>
      </c>
      <c r="N15" s="183"/>
      <c r="O15" s="304" t="e">
        <f t="shared" si="4"/>
        <v>#DIV/0!</v>
      </c>
      <c r="P15" s="235" t="s">
        <v>722</v>
      </c>
      <c r="Q15" s="52" t="s">
        <v>86</v>
      </c>
      <c r="R15" s="52" t="s">
        <v>85</v>
      </c>
    </row>
    <row r="16" spans="1:18" ht="16.5" customHeight="1">
      <c r="A16" s="193">
        <v>7</v>
      </c>
      <c r="B16" s="194">
        <v>45023</v>
      </c>
      <c r="C16" s="191" t="s">
        <v>683</v>
      </c>
      <c r="D16" s="190">
        <f>+SUMIFS('NHAP - NVL'!$J$5:$J$1007,'NHAP - NVL'!$G$5:$G$1007,'DB14'!$L$4,'NHAP - NVL'!$D$5:$D$1007,'DB14'!B16)</f>
        <v>0</v>
      </c>
      <c r="E16" s="218">
        <f>+SUMIFS('NHAP - NVL'!$K$5:$K$1007,'NHAP - NVL'!$G$5:$G$1007,'DB14'!$L$4,'NHAP - NVL'!$D$5:$D$1007,'DB14'!B16)</f>
        <v>0</v>
      </c>
      <c r="F16" s="189">
        <f>+SUMIFS('XUAT - NVL'!$K$5:$K$840,'XUAT - NVL'!$G$5:$G$840,'DB14'!$L$4,'XUAT - NVL'!$D$5:$D$840,'DB14'!B16)</f>
        <v>0</v>
      </c>
      <c r="G16" s="231">
        <f>+SUMIFS('XUAT - NVL'!$L$5:$L$840,'XUAT - NVL'!$G$5:$G$840,'DB14'!$L$4,'XUAT - NVL'!$D$5:$D$840,'DB14'!B16)</f>
        <v>0</v>
      </c>
      <c r="H16" s="188" t="e">
        <f t="shared" si="1"/>
        <v>#DIV/0!</v>
      </c>
      <c r="I16" s="187" t="e">
        <f t="shared" si="2"/>
        <v>#DIV/0!</v>
      </c>
      <c r="J16" s="186" t="e">
        <f t="shared" si="3"/>
        <v>#N/A</v>
      </c>
      <c r="K16" s="185" t="e">
        <f t="shared" si="3"/>
        <v>#N/A</v>
      </c>
      <c r="L16" s="233" t="e">
        <f t="shared" si="0"/>
        <v>#N/A</v>
      </c>
      <c r="M16" s="184" t="e">
        <f t="shared" si="0"/>
        <v>#N/A</v>
      </c>
      <c r="N16" s="183"/>
      <c r="O16" s="304" t="e">
        <f t="shared" si="4"/>
        <v>#DIV/0!</v>
      </c>
      <c r="P16" s="235" t="s">
        <v>723</v>
      </c>
      <c r="Q16" s="52" t="s">
        <v>82</v>
      </c>
      <c r="R16" s="52" t="s">
        <v>81</v>
      </c>
    </row>
    <row r="17" spans="1:18" ht="16.5" customHeight="1">
      <c r="A17" s="193">
        <v>8</v>
      </c>
      <c r="B17" s="194">
        <v>45024</v>
      </c>
      <c r="C17" s="191" t="s">
        <v>683</v>
      </c>
      <c r="D17" s="190">
        <f>+SUMIFS('NHAP - NVL'!$J$5:$J$1007,'NHAP - NVL'!$G$5:$G$1007,'DB14'!$L$4,'NHAP - NVL'!$D$5:$D$1007,'DB14'!B17)</f>
        <v>0</v>
      </c>
      <c r="E17" s="218">
        <f>+SUMIFS('NHAP - NVL'!$K$5:$K$1007,'NHAP - NVL'!$G$5:$G$1007,'DB14'!$L$4,'NHAP - NVL'!$D$5:$D$1007,'DB14'!B17)</f>
        <v>0</v>
      </c>
      <c r="F17" s="189">
        <f>+SUMIFS('XUAT - NVL'!$K$5:$K$840,'XUAT - NVL'!$G$5:$G$840,'DB14'!$L$4,'XUAT - NVL'!$D$5:$D$840,'DB14'!B17)</f>
        <v>0</v>
      </c>
      <c r="G17" s="231">
        <f>+SUMIFS('XUAT - NVL'!$L$5:$L$840,'XUAT - NVL'!$G$5:$G$840,'DB14'!$L$4,'XUAT - NVL'!$D$5:$D$840,'DB14'!B17)</f>
        <v>0</v>
      </c>
      <c r="H17" s="188" t="e">
        <f t="shared" si="1"/>
        <v>#DIV/0!</v>
      </c>
      <c r="I17" s="187" t="e">
        <f t="shared" si="2"/>
        <v>#DIV/0!</v>
      </c>
      <c r="J17" s="186" t="e">
        <f t="shared" si="3"/>
        <v>#N/A</v>
      </c>
      <c r="K17" s="185" t="e">
        <f t="shared" si="3"/>
        <v>#N/A</v>
      </c>
      <c r="L17" s="233" t="e">
        <f t="shared" si="0"/>
        <v>#N/A</v>
      </c>
      <c r="M17" s="184" t="e">
        <f t="shared" si="0"/>
        <v>#N/A</v>
      </c>
      <c r="N17" s="183"/>
      <c r="O17" s="304" t="e">
        <f t="shared" si="4"/>
        <v>#DIV/0!</v>
      </c>
      <c r="P17" s="235" t="s">
        <v>98</v>
      </c>
      <c r="Q17" s="52" t="s">
        <v>99</v>
      </c>
      <c r="R17" s="52" t="s">
        <v>97</v>
      </c>
    </row>
    <row r="18" spans="1:18" ht="16.5" customHeight="1">
      <c r="A18" s="193">
        <v>9</v>
      </c>
      <c r="B18" s="194">
        <v>45025</v>
      </c>
      <c r="C18" s="191" t="s">
        <v>683</v>
      </c>
      <c r="D18" s="190">
        <f>+SUMIFS('NHAP - NVL'!$J$5:$J$1007,'NHAP - NVL'!$G$5:$G$1007,'DB14'!$L$4,'NHAP - NVL'!$D$5:$D$1007,'DB14'!B18)</f>
        <v>0</v>
      </c>
      <c r="E18" s="218">
        <f>+SUMIFS('NHAP - NVL'!$K$5:$K$1007,'NHAP - NVL'!$G$5:$G$1007,'DB14'!$L$4,'NHAP - NVL'!$D$5:$D$1007,'DB14'!B18)</f>
        <v>0</v>
      </c>
      <c r="F18" s="189">
        <f>+SUMIFS('XUAT - NVL'!$K$5:$K$840,'XUAT - NVL'!$G$5:$G$840,'DB14'!$L$4,'XUAT - NVL'!$D$5:$D$840,'DB14'!B18)</f>
        <v>0</v>
      </c>
      <c r="G18" s="231">
        <f>+SUMIFS('XUAT - NVL'!$L$5:$L$840,'XUAT - NVL'!$G$5:$G$840,'DB14'!$L$4,'XUAT - NVL'!$D$5:$D$840,'DB14'!B18)</f>
        <v>0</v>
      </c>
      <c r="H18" s="188" t="e">
        <f t="shared" si="1"/>
        <v>#DIV/0!</v>
      </c>
      <c r="I18" s="187" t="e">
        <f t="shared" si="2"/>
        <v>#DIV/0!</v>
      </c>
      <c r="J18" s="186" t="e">
        <f t="shared" si="3"/>
        <v>#N/A</v>
      </c>
      <c r="K18" s="185" t="e">
        <f t="shared" si="3"/>
        <v>#N/A</v>
      </c>
      <c r="L18" s="233" t="e">
        <f t="shared" si="0"/>
        <v>#N/A</v>
      </c>
      <c r="M18" s="184" t="e">
        <f t="shared" si="0"/>
        <v>#N/A</v>
      </c>
      <c r="N18" s="183"/>
      <c r="O18" s="304" t="e">
        <f t="shared" si="4"/>
        <v>#DIV/0!</v>
      </c>
      <c r="P18" s="235" t="s">
        <v>724</v>
      </c>
      <c r="Q18" s="62"/>
      <c r="R18" s="52"/>
    </row>
    <row r="19" spans="1:18" ht="16.5" customHeight="1">
      <c r="A19" s="193">
        <v>10</v>
      </c>
      <c r="B19" s="194">
        <v>45026</v>
      </c>
      <c r="C19" s="191" t="s">
        <v>683</v>
      </c>
      <c r="D19" s="190">
        <f>+SUMIFS('NHAP - NVL'!$J$5:$J$1007,'NHAP - NVL'!$G$5:$G$1007,'DB14'!$L$4,'NHAP - NVL'!$D$5:$D$1007,'DB14'!B19)</f>
        <v>0</v>
      </c>
      <c r="E19" s="218">
        <f>+SUMIFS('NHAP - NVL'!$K$5:$K$1007,'NHAP - NVL'!$G$5:$G$1007,'DB14'!$L$4,'NHAP - NVL'!$D$5:$D$1007,'DB14'!B19)</f>
        <v>0</v>
      </c>
      <c r="F19" s="189">
        <f>+SUMIFS('XUAT - NVL'!$K$5:$K$840,'XUAT - NVL'!$G$5:$G$840,'DB14'!$L$4,'XUAT - NVL'!$D$5:$D$840,'DB14'!B19)</f>
        <v>0</v>
      </c>
      <c r="G19" s="231">
        <f>+SUMIFS('XUAT - NVL'!$L$5:$L$840,'XUAT - NVL'!$G$5:$G$840,'DB14'!$L$4,'XUAT - NVL'!$D$5:$D$840,'DB14'!B19)</f>
        <v>0</v>
      </c>
      <c r="H19" s="188" t="e">
        <f t="shared" si="1"/>
        <v>#DIV/0!</v>
      </c>
      <c r="I19" s="187" t="e">
        <f t="shared" si="2"/>
        <v>#DIV/0!</v>
      </c>
      <c r="J19" s="186" t="e">
        <f t="shared" si="3"/>
        <v>#N/A</v>
      </c>
      <c r="K19" s="185" t="e">
        <f t="shared" si="3"/>
        <v>#N/A</v>
      </c>
      <c r="L19" s="233" t="e">
        <f t="shared" si="0"/>
        <v>#N/A</v>
      </c>
      <c r="M19" s="184" t="e">
        <f t="shared" si="0"/>
        <v>#N/A</v>
      </c>
      <c r="N19" s="183"/>
      <c r="O19" s="304" t="e">
        <f t="shared" si="4"/>
        <v>#DIV/0!</v>
      </c>
      <c r="P19" s="235" t="s">
        <v>725</v>
      </c>
      <c r="Q19" s="52" t="s">
        <v>73</v>
      </c>
      <c r="R19" s="52" t="s">
        <v>72</v>
      </c>
    </row>
    <row r="20" spans="1:18" ht="16.5" customHeight="1">
      <c r="A20" s="193">
        <v>11</v>
      </c>
      <c r="B20" s="194">
        <v>45027</v>
      </c>
      <c r="C20" s="191" t="s">
        <v>683</v>
      </c>
      <c r="D20" s="190">
        <f>+SUMIFS('NHAP - NVL'!$J$5:$J$1007,'NHAP - NVL'!$G$5:$G$1007,'DB14'!$L$4,'NHAP - NVL'!$D$5:$D$1007,'DB14'!B20)</f>
        <v>0</v>
      </c>
      <c r="E20" s="218">
        <f>+SUMIFS('NHAP - NVL'!$K$5:$K$1007,'NHAP - NVL'!$G$5:$G$1007,'DB14'!$L$4,'NHAP - NVL'!$D$5:$D$1007,'DB14'!B20)</f>
        <v>0</v>
      </c>
      <c r="F20" s="189">
        <f>+SUMIFS('XUAT - NVL'!$K$5:$K$840,'XUAT - NVL'!$G$5:$G$840,'DB14'!$L$4,'XUAT - NVL'!$D$5:$D$840,'DB14'!B20)</f>
        <v>0</v>
      </c>
      <c r="G20" s="231">
        <f>+SUMIFS('XUAT - NVL'!$L$5:$L$840,'XUAT - NVL'!$G$5:$G$840,'DB14'!$L$4,'XUAT - NVL'!$D$5:$D$840,'DB14'!B20)</f>
        <v>0</v>
      </c>
      <c r="H20" s="188" t="e">
        <f t="shared" si="1"/>
        <v>#DIV/0!</v>
      </c>
      <c r="I20" s="187" t="e">
        <f t="shared" si="2"/>
        <v>#DIV/0!</v>
      </c>
      <c r="J20" s="186" t="e">
        <f t="shared" si="3"/>
        <v>#N/A</v>
      </c>
      <c r="K20" s="185" t="e">
        <f t="shared" si="3"/>
        <v>#N/A</v>
      </c>
      <c r="L20" s="188" t="e">
        <f t="shared" si="0"/>
        <v>#N/A</v>
      </c>
      <c r="M20" s="184" t="e">
        <f t="shared" si="0"/>
        <v>#N/A</v>
      </c>
      <c r="N20" s="183"/>
      <c r="O20" s="304" t="e">
        <f t="shared" si="4"/>
        <v>#DIV/0!</v>
      </c>
      <c r="P20" s="235" t="s">
        <v>70</v>
      </c>
      <c r="Q20" s="52" t="s">
        <v>71</v>
      </c>
      <c r="R20" s="52" t="s">
        <v>69</v>
      </c>
    </row>
    <row r="21" spans="1:18" ht="16.5" customHeight="1">
      <c r="A21" s="193">
        <v>12</v>
      </c>
      <c r="B21" s="194">
        <v>45028</v>
      </c>
      <c r="C21" s="191" t="s">
        <v>683</v>
      </c>
      <c r="D21" s="190">
        <f>+SUMIFS('NHAP - NVL'!$J$5:$J$1007,'NHAP - NVL'!$G$5:$G$1007,'DB14'!$L$4,'NHAP - NVL'!$D$5:$D$1007,'DB14'!B21)</f>
        <v>0</v>
      </c>
      <c r="E21" s="218">
        <f>+SUMIFS('NHAP - NVL'!$K$5:$K$1007,'NHAP - NVL'!$G$5:$G$1007,'DB14'!$L$4,'NHAP - NVL'!$D$5:$D$1007,'DB14'!B21)</f>
        <v>0</v>
      </c>
      <c r="F21" s="189">
        <f>+SUMIFS('XUAT - NVL'!$K$5:$K$840,'XUAT - NVL'!$G$5:$G$840,'DB14'!$L$4,'XUAT - NVL'!$D$5:$D$840,'DB14'!B21)</f>
        <v>0</v>
      </c>
      <c r="G21" s="231">
        <f>+SUMIFS('XUAT - NVL'!$L$5:$L$840,'XUAT - NVL'!$G$5:$G$840,'DB14'!$L$4,'XUAT - NVL'!$D$5:$D$840,'DB14'!B21)</f>
        <v>0</v>
      </c>
      <c r="H21" s="188" t="e">
        <f t="shared" si="1"/>
        <v>#DIV/0!</v>
      </c>
      <c r="I21" s="187" t="e">
        <f t="shared" si="2"/>
        <v>#DIV/0!</v>
      </c>
      <c r="J21" s="186" t="e">
        <f t="shared" si="3"/>
        <v>#N/A</v>
      </c>
      <c r="K21" s="185" t="e">
        <f t="shared" si="3"/>
        <v>#N/A</v>
      </c>
      <c r="L21" s="188" t="e">
        <f t="shared" si="0"/>
        <v>#N/A</v>
      </c>
      <c r="M21" s="184" t="e">
        <f t="shared" si="0"/>
        <v>#N/A</v>
      </c>
      <c r="N21" s="183"/>
      <c r="O21" s="304" t="e">
        <f t="shared" si="4"/>
        <v>#DIV/0!</v>
      </c>
      <c r="P21" s="235" t="s">
        <v>79</v>
      </c>
      <c r="Q21" s="52" t="s">
        <v>80</v>
      </c>
      <c r="R21" s="52" t="s">
        <v>78</v>
      </c>
    </row>
    <row r="22" spans="1:18" ht="16.5" customHeight="1">
      <c r="A22" s="193">
        <v>13</v>
      </c>
      <c r="B22" s="194">
        <v>45029</v>
      </c>
      <c r="C22" s="191" t="s">
        <v>683</v>
      </c>
      <c r="D22" s="190">
        <f>+SUMIFS('NHAP - NVL'!$J$5:$J$1007,'NHAP - NVL'!$G$5:$G$1007,'DB14'!$L$4,'NHAP - NVL'!$D$5:$D$1007,'DB14'!B22)</f>
        <v>0</v>
      </c>
      <c r="E22" s="218">
        <f>+SUMIFS('NHAP - NVL'!$K$5:$K$1007,'NHAP - NVL'!$G$5:$G$1007,'DB14'!$L$4,'NHAP - NVL'!$D$5:$D$1007,'DB14'!B22)</f>
        <v>0</v>
      </c>
      <c r="F22" s="189">
        <f>+SUMIFS('XUAT - NVL'!$K$5:$K$840,'XUAT - NVL'!$G$5:$G$840,'DB14'!$L$4,'XUAT - NVL'!$D$5:$D$840,'DB14'!B22)</f>
        <v>0</v>
      </c>
      <c r="G22" s="231">
        <f>+SUMIFS('XUAT - NVL'!$L$5:$L$840,'XUAT - NVL'!$G$5:$G$840,'DB14'!$L$4,'XUAT - NVL'!$D$5:$D$840,'DB14'!B22)</f>
        <v>0</v>
      </c>
      <c r="H22" s="188" t="e">
        <f t="shared" si="1"/>
        <v>#DIV/0!</v>
      </c>
      <c r="I22" s="187" t="e">
        <f t="shared" si="2"/>
        <v>#DIV/0!</v>
      </c>
      <c r="J22" s="186" t="e">
        <f t="shared" si="3"/>
        <v>#N/A</v>
      </c>
      <c r="K22" s="185" t="e">
        <f t="shared" si="3"/>
        <v>#N/A</v>
      </c>
      <c r="L22" s="188" t="e">
        <f t="shared" si="0"/>
        <v>#N/A</v>
      </c>
      <c r="M22" s="184" t="e">
        <f t="shared" si="0"/>
        <v>#N/A</v>
      </c>
      <c r="N22" s="183"/>
      <c r="O22" s="304" t="e">
        <f t="shared" si="4"/>
        <v>#DIV/0!</v>
      </c>
      <c r="P22" s="235" t="s">
        <v>726</v>
      </c>
      <c r="Q22" s="52" t="s">
        <v>89</v>
      </c>
      <c r="R22" s="52" t="s">
        <v>88</v>
      </c>
    </row>
    <row r="23" spans="1:18" ht="16.5" customHeight="1">
      <c r="A23" s="193">
        <v>14</v>
      </c>
      <c r="B23" s="194">
        <v>45030</v>
      </c>
      <c r="C23" s="191" t="s">
        <v>683</v>
      </c>
      <c r="D23" s="190">
        <f>+SUMIFS('NHAP - NVL'!$J$5:$J$1007,'NHAP - NVL'!$G$5:$G$1007,'DB14'!$L$4,'NHAP - NVL'!$D$5:$D$1007,'DB14'!B23)</f>
        <v>0</v>
      </c>
      <c r="E23" s="218">
        <f>+SUMIFS('NHAP - NVL'!$K$5:$K$1007,'NHAP - NVL'!$G$5:$G$1007,'DB14'!$L$4,'NHAP - NVL'!$D$5:$D$1007,'DB14'!B23)</f>
        <v>0</v>
      </c>
      <c r="F23" s="189">
        <f>+SUMIFS('XUAT - NVL'!$K$5:$K$840,'XUAT - NVL'!$G$5:$G$840,'DB14'!$L$4,'XUAT - NVL'!$D$5:$D$840,'DB14'!B23)</f>
        <v>0</v>
      </c>
      <c r="G23" s="231">
        <f>+SUMIFS('XUAT - NVL'!$L$5:$L$840,'XUAT - NVL'!$G$5:$G$840,'DB14'!$L$4,'XUAT - NVL'!$D$5:$D$840,'DB14'!B23)</f>
        <v>0</v>
      </c>
      <c r="H23" s="188" t="e">
        <f t="shared" si="1"/>
        <v>#DIV/0!</v>
      </c>
      <c r="I23" s="187" t="e">
        <f t="shared" si="2"/>
        <v>#DIV/0!</v>
      </c>
      <c r="J23" s="186" t="e">
        <f t="shared" si="3"/>
        <v>#N/A</v>
      </c>
      <c r="K23" s="185" t="e">
        <f t="shared" si="3"/>
        <v>#N/A</v>
      </c>
      <c r="L23" s="188" t="e">
        <f t="shared" si="0"/>
        <v>#N/A</v>
      </c>
      <c r="M23" s="184" t="e">
        <f t="shared" si="0"/>
        <v>#N/A</v>
      </c>
      <c r="N23" s="183" t="s">
        <v>750</v>
      </c>
      <c r="O23" s="304" t="e">
        <f t="shared" si="4"/>
        <v>#DIV/0!</v>
      </c>
      <c r="P23" s="235" t="s">
        <v>727</v>
      </c>
      <c r="Q23" s="52" t="s">
        <v>77</v>
      </c>
      <c r="R23" s="52" t="s">
        <v>76</v>
      </c>
    </row>
    <row r="24" spans="1:18" ht="16.5" customHeight="1">
      <c r="A24" s="193">
        <v>15</v>
      </c>
      <c r="B24" s="194">
        <v>45031</v>
      </c>
      <c r="C24" s="191" t="s">
        <v>683</v>
      </c>
      <c r="D24" s="190">
        <f>+SUMIFS('NHAP - NVL'!$J$5:$J$1007,'NHAP - NVL'!$G$5:$G$1007,'DB14'!$L$4,'NHAP - NVL'!$D$5:$D$1007,'DB14'!B24)</f>
        <v>0</v>
      </c>
      <c r="E24" s="218">
        <f>+SUMIFS('NHAP - NVL'!$K$5:$K$1007,'NHAP - NVL'!$G$5:$G$1007,'DB14'!$L$4,'NHAP - NVL'!$D$5:$D$1007,'DB14'!B24)</f>
        <v>0</v>
      </c>
      <c r="F24" s="189">
        <f>+SUMIFS('XUAT - NVL'!$K$5:$K$840,'XUAT - NVL'!$G$5:$G$840,'DB14'!$L$4,'XUAT - NVL'!$D$5:$D$840,'DB14'!B24)</f>
        <v>0</v>
      </c>
      <c r="G24" s="231">
        <f>+SUMIFS('XUAT - NVL'!$L$5:$L$840,'XUAT - NVL'!$G$5:$G$840,'DB14'!$L$4,'XUAT - NVL'!$D$5:$D$840,'DB14'!B24)</f>
        <v>0</v>
      </c>
      <c r="H24" s="188" t="e">
        <f t="shared" si="1"/>
        <v>#DIV/0!</v>
      </c>
      <c r="I24" s="187" t="e">
        <f t="shared" si="2"/>
        <v>#DIV/0!</v>
      </c>
      <c r="J24" s="186" t="e">
        <f t="shared" si="3"/>
        <v>#N/A</v>
      </c>
      <c r="K24" s="185" t="e">
        <f t="shared" si="3"/>
        <v>#N/A</v>
      </c>
      <c r="L24" s="233" t="e">
        <f t="shared" si="0"/>
        <v>#N/A</v>
      </c>
      <c r="M24" s="184" t="e">
        <f t="shared" si="0"/>
        <v>#N/A</v>
      </c>
      <c r="N24" s="183"/>
      <c r="O24" s="304" t="e">
        <f t="shared" si="4"/>
        <v>#DIV/0!</v>
      </c>
      <c r="P24" s="235" t="s">
        <v>728</v>
      </c>
      <c r="Q24" s="62"/>
      <c r="R24" s="52" t="s">
        <v>732</v>
      </c>
    </row>
    <row r="25" spans="1:18" ht="16.5" customHeight="1">
      <c r="A25" s="193">
        <v>16</v>
      </c>
      <c r="B25" s="194">
        <v>45032</v>
      </c>
      <c r="C25" s="191" t="s">
        <v>683</v>
      </c>
      <c r="D25" s="190">
        <f>+SUMIFS('NHAP - NVL'!$J$5:$J$1007,'NHAP - NVL'!$G$5:$G$1007,'DB14'!$L$4,'NHAP - NVL'!$D$5:$D$1007,'DB14'!B25)</f>
        <v>0</v>
      </c>
      <c r="E25" s="218">
        <f>+SUMIFS('NHAP - NVL'!$K$5:$K$1007,'NHAP - NVL'!$G$5:$G$1007,'DB14'!$L$4,'NHAP - NVL'!$D$5:$D$1007,'DB14'!B25)</f>
        <v>0</v>
      </c>
      <c r="F25" s="189">
        <f>+SUMIFS('XUAT - NVL'!$K$5:$K$840,'XUAT - NVL'!$G$5:$G$840,'DB14'!$L$4,'XUAT - NVL'!$D$5:$D$840,'DB14'!B25)</f>
        <v>0</v>
      </c>
      <c r="G25" s="231">
        <f>+SUMIFS('XUAT - NVL'!$L$5:$L$840,'XUAT - NVL'!$G$5:$G$840,'DB14'!$L$4,'XUAT - NVL'!$D$5:$D$840,'DB14'!B25)</f>
        <v>0</v>
      </c>
      <c r="H25" s="188" t="e">
        <f t="shared" si="1"/>
        <v>#DIV/0!</v>
      </c>
      <c r="I25" s="187" t="e">
        <f t="shared" si="2"/>
        <v>#DIV/0!</v>
      </c>
      <c r="J25" s="186" t="e">
        <f t="shared" si="3"/>
        <v>#N/A</v>
      </c>
      <c r="K25" s="185" t="e">
        <f t="shared" si="3"/>
        <v>#N/A</v>
      </c>
      <c r="L25" s="188" t="e">
        <f t="shared" si="0"/>
        <v>#N/A</v>
      </c>
      <c r="M25" s="184" t="e">
        <f t="shared" si="0"/>
        <v>#N/A</v>
      </c>
      <c r="N25" s="183"/>
      <c r="O25" s="304" t="e">
        <f t="shared" si="4"/>
        <v>#DIV/0!</v>
      </c>
      <c r="P25" s="52" t="s">
        <v>102</v>
      </c>
      <c r="Q25" s="52"/>
      <c r="R25" s="52" t="e">
        <f>+VLOOKUP(P25,'Danh mục CODE'!$A$2:$D$790,3,0)</f>
        <v>#N/A</v>
      </c>
    </row>
    <row r="26" spans="1:18" ht="16.5" customHeight="1">
      <c r="A26" s="193">
        <v>17</v>
      </c>
      <c r="B26" s="194">
        <v>45033</v>
      </c>
      <c r="C26" s="191" t="s">
        <v>683</v>
      </c>
      <c r="D26" s="190">
        <f>+SUMIFS('NHAP - NVL'!$J$5:$J$1007,'NHAP - NVL'!$G$5:$G$1007,'DB14'!$L$4,'NHAP - NVL'!$D$5:$D$1007,'DB14'!B26)</f>
        <v>0</v>
      </c>
      <c r="E26" s="218">
        <f>+SUMIFS('NHAP - NVL'!$K$5:$K$1007,'NHAP - NVL'!$G$5:$G$1007,'DB14'!$L$4,'NHAP - NVL'!$D$5:$D$1007,'DB14'!B26)</f>
        <v>0</v>
      </c>
      <c r="F26" s="189">
        <f>+SUMIFS('XUAT - NVL'!$K$5:$K$840,'XUAT - NVL'!$G$5:$G$840,'DB14'!$L$4,'XUAT - NVL'!$D$5:$D$840,'DB14'!B26)</f>
        <v>0</v>
      </c>
      <c r="G26" s="231">
        <f>+SUMIFS('XUAT - NVL'!$L$5:$L$840,'XUAT - NVL'!$G$5:$G$840,'DB14'!$L$4,'XUAT - NVL'!$D$5:$D$840,'DB14'!B26)</f>
        <v>0</v>
      </c>
      <c r="H26" s="188" t="e">
        <f t="shared" si="1"/>
        <v>#DIV/0!</v>
      </c>
      <c r="I26" s="187" t="e">
        <f t="shared" si="2"/>
        <v>#DIV/0!</v>
      </c>
      <c r="J26" s="186" t="e">
        <f t="shared" si="3"/>
        <v>#N/A</v>
      </c>
      <c r="K26" s="185" t="e">
        <f t="shared" si="3"/>
        <v>#N/A</v>
      </c>
      <c r="L26" s="188" t="e">
        <f t="shared" si="0"/>
        <v>#N/A</v>
      </c>
      <c r="M26" s="184" t="e">
        <f t="shared" si="0"/>
        <v>#N/A</v>
      </c>
      <c r="N26" s="183"/>
      <c r="O26" s="304" t="e">
        <f t="shared" si="4"/>
        <v>#DIV/0!</v>
      </c>
      <c r="P26" s="52" t="s">
        <v>107</v>
      </c>
      <c r="Q26" s="52"/>
      <c r="R26" s="52" t="e">
        <f>+VLOOKUP(P26,'Danh mục CODE'!$A$2:$D$790,3,0)</f>
        <v>#N/A</v>
      </c>
    </row>
    <row r="27" spans="1:18" ht="16.5" customHeight="1">
      <c r="A27" s="193">
        <v>18</v>
      </c>
      <c r="B27" s="194">
        <v>45034</v>
      </c>
      <c r="C27" s="191" t="s">
        <v>683</v>
      </c>
      <c r="D27" s="190">
        <f>+SUMIFS('NHAP - NVL'!$J$5:$J$1007,'NHAP - NVL'!$G$5:$G$1007,'DB14'!$L$4,'NHAP - NVL'!$D$5:$D$1007,'DB14'!B27)</f>
        <v>0</v>
      </c>
      <c r="E27" s="218">
        <f>+SUMIFS('NHAP - NVL'!$K$5:$K$1007,'NHAP - NVL'!$G$5:$G$1007,'DB14'!$L$4,'NHAP - NVL'!$D$5:$D$1007,'DB14'!B27)</f>
        <v>0</v>
      </c>
      <c r="F27" s="189">
        <f>+SUMIFS('XUAT - NVL'!$K$5:$K$840,'XUAT - NVL'!$G$5:$G$840,'DB14'!$L$4,'XUAT - NVL'!$D$5:$D$840,'DB14'!B27)</f>
        <v>0</v>
      </c>
      <c r="G27" s="231">
        <f>+SUMIFS('XUAT - NVL'!$L$5:$L$840,'XUAT - NVL'!$G$5:$G$840,'DB14'!$L$4,'XUAT - NVL'!$D$5:$D$840,'DB14'!B27)</f>
        <v>0</v>
      </c>
      <c r="H27" s="188" t="e">
        <f t="shared" si="1"/>
        <v>#DIV/0!</v>
      </c>
      <c r="I27" s="187" t="e">
        <f t="shared" si="2"/>
        <v>#DIV/0!</v>
      </c>
      <c r="J27" s="186" t="e">
        <f t="shared" ref="J27:K40" si="5">J26+D27-F27</f>
        <v>#N/A</v>
      </c>
      <c r="K27" s="185" t="e">
        <f t="shared" si="5"/>
        <v>#N/A</v>
      </c>
      <c r="L27" s="233" t="e">
        <f t="shared" si="0"/>
        <v>#N/A</v>
      </c>
      <c r="M27" s="184" t="e">
        <f t="shared" si="0"/>
        <v>#N/A</v>
      </c>
      <c r="N27" s="183"/>
      <c r="O27" s="304" t="e">
        <f t="shared" si="4"/>
        <v>#DIV/0!</v>
      </c>
      <c r="P27" s="52" t="s">
        <v>111</v>
      </c>
      <c r="Q27" s="52"/>
      <c r="R27" s="52" t="e">
        <f>+VLOOKUP(P27,'Danh mục CODE'!$A$2:$D$790,3,0)</f>
        <v>#N/A</v>
      </c>
    </row>
    <row r="28" spans="1:18" ht="16.5" customHeight="1">
      <c r="A28" s="193">
        <v>19</v>
      </c>
      <c r="B28" s="194">
        <v>45035</v>
      </c>
      <c r="C28" s="191" t="s">
        <v>683</v>
      </c>
      <c r="D28" s="190">
        <f>+SUMIFS('NHAP - NVL'!$J$5:$J$1007,'NHAP - NVL'!$G$5:$G$1007,'DB14'!$L$4,'NHAP - NVL'!$D$5:$D$1007,'DB14'!B28)</f>
        <v>0</v>
      </c>
      <c r="E28" s="218">
        <f>+SUMIFS('NHAP - NVL'!$K$5:$K$1007,'NHAP - NVL'!$G$5:$G$1007,'DB14'!$L$4,'NHAP - NVL'!$D$5:$D$1007,'DB14'!B28)</f>
        <v>0</v>
      </c>
      <c r="F28" s="189">
        <f>+SUMIFS('XUAT - NVL'!$K$5:$K$840,'XUAT - NVL'!$G$5:$G$840,'DB14'!$L$4,'XUAT - NVL'!$D$5:$D$840,'DB14'!B28)</f>
        <v>0</v>
      </c>
      <c r="G28" s="231">
        <f>+SUMIFS('XUAT - NVL'!$L$5:$L$840,'XUAT - NVL'!$G$5:$G$840,'DB14'!$L$4,'XUAT - NVL'!$D$5:$D$840,'DB14'!B28)</f>
        <v>0</v>
      </c>
      <c r="H28" s="188" t="e">
        <f t="shared" si="1"/>
        <v>#DIV/0!</v>
      </c>
      <c r="I28" s="187" t="e">
        <f t="shared" si="2"/>
        <v>#DIV/0!</v>
      </c>
      <c r="J28" s="186" t="e">
        <f t="shared" si="5"/>
        <v>#N/A</v>
      </c>
      <c r="K28" s="185" t="e">
        <f t="shared" si="5"/>
        <v>#N/A</v>
      </c>
      <c r="L28" s="233" t="e">
        <f t="shared" si="0"/>
        <v>#N/A</v>
      </c>
      <c r="M28" s="184" t="e">
        <f t="shared" si="0"/>
        <v>#N/A</v>
      </c>
      <c r="N28" s="183"/>
      <c r="O28" s="304" t="e">
        <f t="shared" si="4"/>
        <v>#DIV/0!</v>
      </c>
      <c r="P28" s="52" t="s">
        <v>734</v>
      </c>
      <c r="Q28" s="52"/>
      <c r="R28" s="52" t="e">
        <f>+VLOOKUP(P28,'Danh mục CODE'!$A$2:$D$790,3,0)</f>
        <v>#N/A</v>
      </c>
    </row>
    <row r="29" spans="1:18" ht="16.5" customHeight="1">
      <c r="A29" s="193">
        <v>20</v>
      </c>
      <c r="B29" s="194">
        <v>45036</v>
      </c>
      <c r="C29" s="191" t="s">
        <v>683</v>
      </c>
      <c r="D29" s="190">
        <f>+SUMIFS('NHAP - NVL'!$J$5:$J$1007,'NHAP - NVL'!$G$5:$G$1007,'DB14'!$L$4,'NHAP - NVL'!$D$5:$D$1007,'DB14'!B29)</f>
        <v>0</v>
      </c>
      <c r="E29" s="218">
        <f>+SUMIFS('NHAP - NVL'!$K$5:$K$1007,'NHAP - NVL'!$G$5:$G$1007,'DB14'!$L$4,'NHAP - NVL'!$D$5:$D$1007,'DB14'!B29)</f>
        <v>0</v>
      </c>
      <c r="F29" s="189">
        <f>+SUMIFS('XUAT - NVL'!$K$5:$K$840,'XUAT - NVL'!$G$5:$G$840,'DB14'!$L$4,'XUAT - NVL'!$D$5:$D$840,'DB14'!B29)</f>
        <v>0</v>
      </c>
      <c r="G29" s="231">
        <f>+SUMIFS('XUAT - NVL'!$L$5:$L$840,'XUAT - NVL'!$G$5:$G$840,'DB14'!$L$4,'XUAT - NVL'!$D$5:$D$840,'DB14'!B29)</f>
        <v>0</v>
      </c>
      <c r="H29" s="188" t="e">
        <f t="shared" si="1"/>
        <v>#DIV/0!</v>
      </c>
      <c r="I29" s="187" t="e">
        <f t="shared" si="2"/>
        <v>#DIV/0!</v>
      </c>
      <c r="J29" s="186" t="e">
        <f t="shared" si="5"/>
        <v>#N/A</v>
      </c>
      <c r="K29" s="185" t="e">
        <f t="shared" si="5"/>
        <v>#N/A</v>
      </c>
      <c r="L29" s="233" t="e">
        <f t="shared" si="0"/>
        <v>#N/A</v>
      </c>
      <c r="M29" s="184" t="e">
        <f t="shared" si="0"/>
        <v>#N/A</v>
      </c>
      <c r="N29" s="183"/>
      <c r="O29" s="304" t="e">
        <f t="shared" si="4"/>
        <v>#DIV/0!</v>
      </c>
      <c r="P29" s="52" t="s">
        <v>736</v>
      </c>
      <c r="Q29" s="52"/>
      <c r="R29" s="52" t="e">
        <f>+VLOOKUP(P29,'Danh mục CODE'!$A$2:$D$790,3,0)</f>
        <v>#N/A</v>
      </c>
    </row>
    <row r="30" spans="1:18" ht="16.5" customHeight="1">
      <c r="A30" s="193">
        <v>21</v>
      </c>
      <c r="B30" s="194">
        <v>45037</v>
      </c>
      <c r="C30" s="191" t="s">
        <v>683</v>
      </c>
      <c r="D30" s="190">
        <f>+SUMIFS('NHAP - NVL'!$J$5:$J$1007,'NHAP - NVL'!$G$5:$G$1007,'DB14'!$L$4,'NHAP - NVL'!$D$5:$D$1007,'DB14'!B30)</f>
        <v>0</v>
      </c>
      <c r="E30" s="218">
        <f>+SUMIFS('NHAP - NVL'!$K$5:$K$1007,'NHAP - NVL'!$G$5:$G$1007,'DB14'!$L$4,'NHAP - NVL'!$D$5:$D$1007,'DB14'!B30)</f>
        <v>0</v>
      </c>
      <c r="F30" s="189">
        <f>+SUMIFS('XUAT - NVL'!$K$5:$K$840,'XUAT - NVL'!$G$5:$G$840,'DB14'!$L$4,'XUAT - NVL'!$D$5:$D$840,'DB14'!B30)</f>
        <v>0</v>
      </c>
      <c r="G30" s="231">
        <f>+SUMIFS('XUAT - NVL'!$L$5:$L$840,'XUAT - NVL'!$G$5:$G$840,'DB14'!$L$4,'XUAT - NVL'!$D$5:$D$840,'DB14'!B30)</f>
        <v>0</v>
      </c>
      <c r="H30" s="188" t="e">
        <f t="shared" si="1"/>
        <v>#DIV/0!</v>
      </c>
      <c r="I30" s="187" t="e">
        <f>AVERAGEIF($G$10:$G$40,"&lt;&gt;0")</f>
        <v>#DIV/0!</v>
      </c>
      <c r="J30" s="186" t="e">
        <f t="shared" si="5"/>
        <v>#N/A</v>
      </c>
      <c r="K30" s="185" t="e">
        <f t="shared" si="5"/>
        <v>#N/A</v>
      </c>
      <c r="L30" s="233" t="e">
        <f t="shared" si="0"/>
        <v>#N/A</v>
      </c>
      <c r="M30" s="184" t="e">
        <f t="shared" si="0"/>
        <v>#N/A</v>
      </c>
      <c r="N30" s="183"/>
      <c r="O30" s="304" t="e">
        <f t="shared" si="4"/>
        <v>#DIV/0!</v>
      </c>
      <c r="P30" s="52" t="s">
        <v>105</v>
      </c>
      <c r="Q30" s="52"/>
      <c r="R30" s="52" t="e">
        <f>+VLOOKUP(P30,'Danh mục CODE'!$A$2:$D$790,3,0)</f>
        <v>#N/A</v>
      </c>
    </row>
    <row r="31" spans="1:18" ht="16.5" customHeight="1">
      <c r="A31" s="193">
        <v>22</v>
      </c>
      <c r="B31" s="194">
        <v>45038</v>
      </c>
      <c r="C31" s="191" t="s">
        <v>683</v>
      </c>
      <c r="D31" s="190">
        <f>+SUMIFS('NHAP - NVL'!$J$5:$J$1007,'NHAP - NVL'!$G$5:$G$1007,'DB14'!$L$4,'NHAP - NVL'!$D$5:$D$1007,'DB14'!B31)</f>
        <v>0</v>
      </c>
      <c r="E31" s="218">
        <f>+SUMIFS('NHAP - NVL'!$K$5:$K$1007,'NHAP - NVL'!$G$5:$G$1007,'DB14'!$L$4,'NHAP - NVL'!$D$5:$D$1007,'DB14'!B31)</f>
        <v>0</v>
      </c>
      <c r="F31" s="189">
        <f>+SUMIFS('XUAT - NVL'!$K$5:$K$840,'XUAT - NVL'!$G$5:$G$840,'DB14'!$L$4,'XUAT - NVL'!$D$5:$D$840,'DB14'!B31)</f>
        <v>0</v>
      </c>
      <c r="G31" s="231">
        <f>+SUMIFS('XUAT - NVL'!$L$5:$L$840,'XUAT - NVL'!$G$5:$G$840,'DB14'!$L$4,'XUAT - NVL'!$D$5:$D$840,'DB14'!B31)</f>
        <v>0</v>
      </c>
      <c r="H31" s="188" t="e">
        <f t="shared" si="1"/>
        <v>#DIV/0!</v>
      </c>
      <c r="I31" s="187" t="e">
        <f t="shared" si="2"/>
        <v>#DIV/0!</v>
      </c>
      <c r="J31" s="186" t="e">
        <f t="shared" si="5"/>
        <v>#N/A</v>
      </c>
      <c r="K31" s="185" t="e">
        <f t="shared" si="5"/>
        <v>#N/A</v>
      </c>
      <c r="L31" s="233" t="e">
        <f t="shared" si="0"/>
        <v>#N/A</v>
      </c>
      <c r="M31" s="184" t="e">
        <f t="shared" si="0"/>
        <v>#N/A</v>
      </c>
      <c r="N31" s="183"/>
      <c r="O31" s="304" t="e">
        <f t="shared" si="4"/>
        <v>#DIV/0!</v>
      </c>
    </row>
    <row r="32" spans="1:18" ht="16.5" customHeight="1">
      <c r="A32" s="193">
        <v>23</v>
      </c>
      <c r="B32" s="194">
        <v>45039</v>
      </c>
      <c r="C32" s="191" t="s">
        <v>683</v>
      </c>
      <c r="D32" s="190">
        <f>+SUMIFS('NHAP - NVL'!$J$5:$J$1007,'NHAP - NVL'!$G$5:$G$1007,'DB14'!$L$4,'NHAP - NVL'!$D$5:$D$1007,'DB14'!B32)</f>
        <v>0</v>
      </c>
      <c r="E32" s="218">
        <f>+SUMIFS('NHAP - NVL'!$K$5:$K$1007,'NHAP - NVL'!$G$5:$G$1007,'DB14'!$L$4,'NHAP - NVL'!$D$5:$D$1007,'DB14'!B32)</f>
        <v>0</v>
      </c>
      <c r="F32" s="189">
        <f>+SUMIFS('XUAT - NVL'!$K$5:$K$840,'XUAT - NVL'!$G$5:$G$840,'DB14'!$L$4,'XUAT - NVL'!$D$5:$D$840,'DB14'!B32)</f>
        <v>0</v>
      </c>
      <c r="G32" s="231">
        <f>+SUMIFS('XUAT - NVL'!$L$5:$L$840,'XUAT - NVL'!$G$5:$G$840,'DB14'!$L$4,'XUAT - NVL'!$D$5:$D$840,'DB14'!B32)</f>
        <v>0</v>
      </c>
      <c r="H32" s="188" t="e">
        <f t="shared" si="1"/>
        <v>#DIV/0!</v>
      </c>
      <c r="I32" s="187" t="e">
        <f t="shared" si="2"/>
        <v>#DIV/0!</v>
      </c>
      <c r="J32" s="186" t="e">
        <f t="shared" si="5"/>
        <v>#N/A</v>
      </c>
      <c r="K32" s="185" t="e">
        <f t="shared" si="5"/>
        <v>#N/A</v>
      </c>
      <c r="L32" s="233" t="e">
        <f t="shared" si="0"/>
        <v>#N/A</v>
      </c>
      <c r="M32" s="184" t="e">
        <f t="shared" si="0"/>
        <v>#N/A</v>
      </c>
      <c r="N32" s="183"/>
      <c r="O32" s="304" t="e">
        <f t="shared" si="4"/>
        <v>#DIV/0!</v>
      </c>
    </row>
    <row r="33" spans="1:15" ht="16.5" customHeight="1">
      <c r="A33" s="193">
        <v>24</v>
      </c>
      <c r="B33" s="194">
        <v>45040</v>
      </c>
      <c r="C33" s="191" t="s">
        <v>683</v>
      </c>
      <c r="D33" s="190">
        <f>+SUMIFS('NHAP - NVL'!$J$5:$J$1007,'NHAP - NVL'!$G$5:$G$1007,'DB14'!$L$4,'NHAP - NVL'!$D$5:$D$1007,'DB14'!B33)</f>
        <v>0</v>
      </c>
      <c r="E33" s="218">
        <f>+SUMIFS('NHAP - NVL'!$K$5:$K$1007,'NHAP - NVL'!$G$5:$G$1007,'DB14'!$L$4,'NHAP - NVL'!$D$5:$D$1007,'DB14'!B33)</f>
        <v>0</v>
      </c>
      <c r="F33" s="189">
        <f>+SUMIFS('XUAT - NVL'!$K$5:$K$840,'XUAT - NVL'!$G$5:$G$840,'DB14'!$L$4,'XUAT - NVL'!$D$5:$D$840,'DB14'!B33)</f>
        <v>0</v>
      </c>
      <c r="G33" s="231">
        <f>+SUMIFS('XUAT - NVL'!$L$5:$L$840,'XUAT - NVL'!$G$5:$G$840,'DB14'!$L$4,'XUAT - NVL'!$D$5:$D$840,'DB14'!B33)</f>
        <v>0</v>
      </c>
      <c r="H33" s="188" t="e">
        <f t="shared" si="1"/>
        <v>#DIV/0!</v>
      </c>
      <c r="I33" s="187" t="e">
        <f t="shared" si="2"/>
        <v>#DIV/0!</v>
      </c>
      <c r="J33" s="186" t="e">
        <f t="shared" si="5"/>
        <v>#N/A</v>
      </c>
      <c r="K33" s="185" t="e">
        <f t="shared" si="5"/>
        <v>#N/A</v>
      </c>
      <c r="L33" s="233" t="e">
        <f t="shared" si="0"/>
        <v>#N/A</v>
      </c>
      <c r="M33" s="184" t="e">
        <f t="shared" si="0"/>
        <v>#N/A</v>
      </c>
      <c r="N33" s="183"/>
      <c r="O33" s="304" t="e">
        <f t="shared" si="4"/>
        <v>#DIV/0!</v>
      </c>
    </row>
    <row r="34" spans="1:15" ht="16.5" customHeight="1">
      <c r="A34" s="193">
        <v>25</v>
      </c>
      <c r="B34" s="194">
        <v>45041</v>
      </c>
      <c r="C34" s="191" t="s">
        <v>683</v>
      </c>
      <c r="D34" s="190">
        <f>+SUMIFS('NHAP - NVL'!$J$5:$J$1007,'NHAP - NVL'!$G$5:$G$1007,'DB14'!$L$4,'NHAP - NVL'!$D$5:$D$1007,'DB14'!B34)</f>
        <v>0</v>
      </c>
      <c r="E34" s="218">
        <f>+SUMIFS('NHAP - NVL'!$K$5:$K$1007,'NHAP - NVL'!$G$5:$G$1007,'DB14'!$L$4,'NHAP - NVL'!$D$5:$D$1007,'DB14'!B34)</f>
        <v>0</v>
      </c>
      <c r="F34" s="189">
        <f>+SUMIFS('XUAT - NVL'!$K$5:$K$840,'XUAT - NVL'!$G$5:$G$840,'DB14'!$L$4,'XUAT - NVL'!$D$5:$D$840,'DB14'!B34)</f>
        <v>0</v>
      </c>
      <c r="G34" s="231">
        <f>+SUMIFS('XUAT - NVL'!$L$5:$L$840,'XUAT - NVL'!$G$5:$G$840,'DB14'!$L$4,'XUAT - NVL'!$D$5:$D$840,'DB14'!B34)</f>
        <v>0</v>
      </c>
      <c r="H34" s="188" t="e">
        <f t="shared" si="1"/>
        <v>#DIV/0!</v>
      </c>
      <c r="I34" s="187" t="e">
        <f t="shared" si="2"/>
        <v>#DIV/0!</v>
      </c>
      <c r="J34" s="186" t="e">
        <f t="shared" si="5"/>
        <v>#N/A</v>
      </c>
      <c r="K34" s="185" t="e">
        <f t="shared" si="5"/>
        <v>#N/A</v>
      </c>
      <c r="L34" s="233" t="e">
        <f t="shared" si="0"/>
        <v>#N/A</v>
      </c>
      <c r="M34" s="184" t="e">
        <f t="shared" si="0"/>
        <v>#N/A</v>
      </c>
      <c r="N34" s="183"/>
      <c r="O34" s="304" t="e">
        <f t="shared" si="4"/>
        <v>#DIV/0!</v>
      </c>
    </row>
    <row r="35" spans="1:15" ht="16.5" customHeight="1">
      <c r="A35" s="193">
        <v>26</v>
      </c>
      <c r="B35" s="194">
        <v>45042</v>
      </c>
      <c r="C35" s="191" t="s">
        <v>683</v>
      </c>
      <c r="D35" s="190">
        <f>+SUMIFS('NHAP - NVL'!$J$5:$J$1007,'NHAP - NVL'!$G$5:$G$1007,'DB14'!$L$4,'NHAP - NVL'!$D$5:$D$1007,'DB14'!B35)</f>
        <v>0</v>
      </c>
      <c r="E35" s="218">
        <f>+SUMIFS('NHAP - NVL'!$K$5:$K$1007,'NHAP - NVL'!$G$5:$G$1007,'DB14'!$L$4,'NHAP - NVL'!$D$5:$D$1007,'DB14'!B35)</f>
        <v>0</v>
      </c>
      <c r="F35" s="189">
        <f>+SUMIFS('XUAT - NVL'!$K$5:$K$840,'XUAT - NVL'!$G$5:$G$840,'DB14'!$L$4,'XUAT - NVL'!$D$5:$D$840,'DB14'!B35)</f>
        <v>0</v>
      </c>
      <c r="G35" s="231">
        <f>+SUMIFS('XUAT - NVL'!$L$5:$L$840,'XUAT - NVL'!$G$5:$G$840,'DB14'!$L$4,'XUAT - NVL'!$D$5:$D$840,'DB14'!B35)</f>
        <v>0</v>
      </c>
      <c r="H35" s="188" t="e">
        <f>AVERAGEIF($F$10:$F$40,"&lt;&gt;0")</f>
        <v>#DIV/0!</v>
      </c>
      <c r="I35" s="187" t="e">
        <f t="shared" si="2"/>
        <v>#DIV/0!</v>
      </c>
      <c r="J35" s="186" t="e">
        <f t="shared" si="5"/>
        <v>#N/A</v>
      </c>
      <c r="K35" s="185" t="e">
        <f t="shared" si="5"/>
        <v>#N/A</v>
      </c>
      <c r="L35" s="233" t="e">
        <f t="shared" si="0"/>
        <v>#N/A</v>
      </c>
      <c r="M35" s="184" t="e">
        <f t="shared" si="0"/>
        <v>#N/A</v>
      </c>
      <c r="N35" s="183"/>
      <c r="O35" s="304" t="e">
        <f t="shared" si="4"/>
        <v>#DIV/0!</v>
      </c>
    </row>
    <row r="36" spans="1:15" ht="16.5" customHeight="1">
      <c r="A36" s="193">
        <v>27</v>
      </c>
      <c r="B36" s="194">
        <v>45043</v>
      </c>
      <c r="C36" s="191" t="s">
        <v>683</v>
      </c>
      <c r="D36" s="190">
        <f>+SUMIFS('NHAP - NVL'!$J$5:$J$1007,'NHAP - NVL'!$G$5:$G$1007,'DB14'!$L$4,'NHAP - NVL'!$D$5:$D$1007,'DB14'!B36)</f>
        <v>0</v>
      </c>
      <c r="E36" s="218">
        <f>+SUMIFS('NHAP - NVL'!$K$5:$K$1007,'NHAP - NVL'!$G$5:$G$1007,'DB14'!$L$4,'NHAP - NVL'!$D$5:$D$1007,'DB14'!B36)</f>
        <v>0</v>
      </c>
      <c r="F36" s="189">
        <f>+SUMIFS('XUAT - NVL'!$K$5:$K$840,'XUAT - NVL'!$G$5:$G$840,'DB14'!$L$4,'XUAT - NVL'!$D$5:$D$840,'DB14'!B36)</f>
        <v>0</v>
      </c>
      <c r="G36" s="231">
        <f>+SUMIFS('XUAT - NVL'!$L$5:$L$840,'XUAT - NVL'!$G$5:$G$840,'DB14'!$L$4,'XUAT - NVL'!$D$5:$D$840,'DB14'!B36)</f>
        <v>0</v>
      </c>
      <c r="H36" s="188" t="e">
        <f t="shared" si="1"/>
        <v>#DIV/0!</v>
      </c>
      <c r="I36" s="187" t="e">
        <f t="shared" si="2"/>
        <v>#DIV/0!</v>
      </c>
      <c r="J36" s="186" t="e">
        <f t="shared" si="5"/>
        <v>#N/A</v>
      </c>
      <c r="K36" s="185" t="e">
        <f>K35+E36-G36</f>
        <v>#N/A</v>
      </c>
      <c r="L36" s="233" t="e">
        <f t="shared" si="0"/>
        <v>#N/A</v>
      </c>
      <c r="M36" s="184" t="e">
        <f t="shared" si="0"/>
        <v>#N/A</v>
      </c>
      <c r="N36" s="183"/>
      <c r="O36" s="304" t="e">
        <f t="shared" si="4"/>
        <v>#DIV/0!</v>
      </c>
    </row>
    <row r="37" spans="1:15" ht="16.5" customHeight="1">
      <c r="A37" s="193">
        <v>28</v>
      </c>
      <c r="B37" s="194">
        <v>45044</v>
      </c>
      <c r="C37" s="191" t="s">
        <v>683</v>
      </c>
      <c r="D37" s="190">
        <f>+SUMIFS('NHAP - NVL'!$J$5:$J$1007,'NHAP - NVL'!$G$5:$G$1007,'DB14'!$L$4,'NHAP - NVL'!$D$5:$D$1007,'DB14'!B37)</f>
        <v>0</v>
      </c>
      <c r="E37" s="218">
        <f>+SUMIFS('NHAP - NVL'!$K$5:$K$1007,'NHAP - NVL'!$G$5:$G$1007,'DB14'!$L$4,'NHAP - NVL'!$D$5:$D$1007,'DB14'!B37)</f>
        <v>0</v>
      </c>
      <c r="F37" s="189">
        <f>+SUMIFS('XUAT - NVL'!$K$5:$K$840,'XUAT - NVL'!$G$5:$G$840,'DB14'!$L$4,'XUAT - NVL'!$D$5:$D$840,'DB14'!B37)</f>
        <v>0</v>
      </c>
      <c r="G37" s="231">
        <f>+SUMIFS('XUAT - NVL'!$L$5:$L$840,'XUAT - NVL'!$G$5:$G$840,'DB14'!$L$4,'XUAT - NVL'!$D$5:$D$840,'DB14'!B37)</f>
        <v>0</v>
      </c>
      <c r="H37" s="188" t="e">
        <f t="shared" si="1"/>
        <v>#DIV/0!</v>
      </c>
      <c r="I37" s="187" t="e">
        <f t="shared" si="2"/>
        <v>#DIV/0!</v>
      </c>
      <c r="J37" s="186" t="e">
        <f>J36+D37-F37</f>
        <v>#N/A</v>
      </c>
      <c r="K37" s="185" t="e">
        <f t="shared" si="5"/>
        <v>#N/A</v>
      </c>
      <c r="L37" s="233" t="e">
        <f t="shared" si="0"/>
        <v>#N/A</v>
      </c>
      <c r="M37" s="184" t="e">
        <f t="shared" si="0"/>
        <v>#N/A</v>
      </c>
      <c r="N37" s="183"/>
      <c r="O37" s="304" t="e">
        <f t="shared" si="4"/>
        <v>#DIV/0!</v>
      </c>
    </row>
    <row r="38" spans="1:15" ht="16.5" customHeight="1">
      <c r="A38" s="193">
        <v>29</v>
      </c>
      <c r="B38" s="194">
        <v>45045</v>
      </c>
      <c r="C38" s="191" t="s">
        <v>683</v>
      </c>
      <c r="D38" s="190">
        <f>+SUMIFS('NHAP - NVL'!$J$5:$J$1007,'NHAP - NVL'!$G$5:$G$1007,'DB14'!$L$4,'NHAP - NVL'!$D$5:$D$1007,'DB14'!B38)</f>
        <v>0</v>
      </c>
      <c r="E38" s="218">
        <f>+SUMIFS('NHAP - NVL'!$K$5:$K$1007,'NHAP - NVL'!$G$5:$G$1007,'DB14'!$L$4,'NHAP - NVL'!$D$5:$D$1007,'DB14'!B38)</f>
        <v>0</v>
      </c>
      <c r="F38" s="189">
        <f>+SUMIFS('XUAT - NVL'!$K$5:$K$840,'XUAT - NVL'!$G$5:$G$840,'DB14'!$L$4,'XUAT - NVL'!$D$5:$D$840,'DB14'!B38)</f>
        <v>0</v>
      </c>
      <c r="G38" s="231">
        <f>+SUMIFS('XUAT - NVL'!$L$5:$L$840,'XUAT - NVL'!$G$5:$G$840,'DB14'!$L$4,'XUAT - NVL'!$D$5:$D$840,'DB14'!B38)</f>
        <v>0</v>
      </c>
      <c r="H38" s="188" t="e">
        <f t="shared" si="1"/>
        <v>#DIV/0!</v>
      </c>
      <c r="I38" s="187" t="e">
        <f t="shared" si="2"/>
        <v>#DIV/0!</v>
      </c>
      <c r="J38" s="186" t="e">
        <f t="shared" si="5"/>
        <v>#N/A</v>
      </c>
      <c r="K38" s="185" t="e">
        <f t="shared" si="5"/>
        <v>#N/A</v>
      </c>
      <c r="L38" s="188" t="e">
        <f t="shared" si="0"/>
        <v>#N/A</v>
      </c>
      <c r="M38" s="184" t="e">
        <f t="shared" si="0"/>
        <v>#N/A</v>
      </c>
      <c r="N38" s="183"/>
      <c r="O38" s="304" t="e">
        <f t="shared" si="4"/>
        <v>#DIV/0!</v>
      </c>
    </row>
    <row r="39" spans="1:15" ht="16.5" customHeight="1">
      <c r="A39" s="193">
        <v>30</v>
      </c>
      <c r="B39" s="194">
        <v>45046</v>
      </c>
      <c r="C39" s="191" t="s">
        <v>683</v>
      </c>
      <c r="D39" s="190">
        <f>+SUMIFS('NHAP - NVL'!$J$5:$J$1007,'NHAP - NVL'!$G$5:$G$1007,'DB14'!$L$4,'NHAP - NVL'!$D$5:$D$1007,'DB14'!B39)</f>
        <v>0</v>
      </c>
      <c r="E39" s="218">
        <f>+SUMIFS('NHAP - NVL'!$K$5:$K$1007,'NHAP - NVL'!$G$5:$G$1007,'DB14'!$L$4,'NHAP - NVL'!$D$5:$D$1007,'DB14'!B39)</f>
        <v>0</v>
      </c>
      <c r="F39" s="189">
        <f>+SUMIFS('XUAT - NVL'!$K$5:$K$840,'XUAT - NVL'!$G$5:$G$840,'DB14'!$L$4,'XUAT - NVL'!$D$5:$D$840,'DB14'!B39)</f>
        <v>0</v>
      </c>
      <c r="G39" s="231">
        <f>+SUMIFS('XUAT - NVL'!$L$5:$L$840,'XUAT - NVL'!$G$5:$G$840,'DB14'!$L$4,'XUAT - NVL'!$D$5:$D$840,'DB14'!B39)</f>
        <v>0</v>
      </c>
      <c r="H39" s="188" t="e">
        <f t="shared" si="1"/>
        <v>#DIV/0!</v>
      </c>
      <c r="I39" s="187" t="e">
        <f t="shared" si="2"/>
        <v>#DIV/0!</v>
      </c>
      <c r="J39" s="186" t="e">
        <f t="shared" si="5"/>
        <v>#N/A</v>
      </c>
      <c r="K39" s="185" t="e">
        <f t="shared" si="5"/>
        <v>#N/A</v>
      </c>
      <c r="L39" s="233" t="e">
        <f t="shared" si="0"/>
        <v>#N/A</v>
      </c>
      <c r="M39" s="184" t="e">
        <f t="shared" si="0"/>
        <v>#N/A</v>
      </c>
      <c r="N39" s="183"/>
      <c r="O39" s="304" t="e">
        <f t="shared" si="4"/>
        <v>#DIV/0!</v>
      </c>
    </row>
    <row r="40" spans="1:15" ht="16.5" customHeight="1">
      <c r="A40" s="193">
        <v>31</v>
      </c>
      <c r="B40" s="192" t="s">
        <v>718</v>
      </c>
      <c r="C40" s="191" t="s">
        <v>683</v>
      </c>
      <c r="D40" s="190">
        <f>+SUMIFS('NHAP - NVL'!$J$5:$J$1007,'NHAP - NVL'!$G$5:$G$1007,'DB14'!$L$4,'NHAP - NVL'!$D$5:$D$1007,'DB14'!B40)</f>
        <v>0</v>
      </c>
      <c r="E40" s="218">
        <f>+SUMIFS('NHAP - NVL'!$K$5:$K$1007,'NHAP - NVL'!$G$5:$G$1007,'DB14'!$L$4,'NHAP - NVL'!$D$5:$D$1007,'DB14'!B40)</f>
        <v>0</v>
      </c>
      <c r="F40" s="189">
        <f>+SUMIFS('XUAT - NVL'!$K$5:$K$840,'XUAT - NVL'!$G$5:$G$840,'DB14'!$L$4,'XUAT - NVL'!$D$5:$D$840,'DB14'!B40)</f>
        <v>0</v>
      </c>
      <c r="G40" s="231">
        <f>+SUMIFS('XUAT - NVL'!$L$5:$L$840,'XUAT - NVL'!$G$5:$G$840,'DB14'!$L$4,'XUAT - NVL'!$D$5:$D$840,'DB14'!B40)</f>
        <v>0</v>
      </c>
      <c r="H40" s="188" t="e">
        <f t="shared" si="1"/>
        <v>#DIV/0!</v>
      </c>
      <c r="I40" s="187" t="e">
        <f t="shared" si="2"/>
        <v>#DIV/0!</v>
      </c>
      <c r="J40" s="186" t="e">
        <f t="shared" si="5"/>
        <v>#N/A</v>
      </c>
      <c r="K40" s="185" t="e">
        <f t="shared" si="5"/>
        <v>#N/A</v>
      </c>
      <c r="L40" s="188" t="e">
        <f t="shared" si="0"/>
        <v>#N/A</v>
      </c>
      <c r="M40" s="184" t="e">
        <f t="shared" si="0"/>
        <v>#N/A</v>
      </c>
      <c r="N40" s="183"/>
      <c r="O40" s="304" t="e">
        <f t="shared" si="4"/>
        <v>#DIV/0!</v>
      </c>
    </row>
    <row r="41" spans="1:15" s="172" customFormat="1" ht="23.25" customHeight="1">
      <c r="A41" s="181" t="s">
        <v>682</v>
      </c>
      <c r="B41" s="180"/>
      <c r="C41" s="179"/>
      <c r="D41" s="178">
        <f>SUM(D10:D40)</f>
        <v>0</v>
      </c>
      <c r="E41" s="177">
        <f>SUM(E10:E40)</f>
        <v>0</v>
      </c>
      <c r="F41" s="197">
        <f>SUM(F10:F40)</f>
        <v>0</v>
      </c>
      <c r="G41" s="176">
        <f>SUM(G10:G40)</f>
        <v>0</v>
      </c>
      <c r="H41" s="197"/>
      <c r="I41" s="176"/>
      <c r="J41" s="182" t="e">
        <f>J40</f>
        <v>#N/A</v>
      </c>
      <c r="K41" s="182" t="e">
        <f>K40</f>
        <v>#N/A</v>
      </c>
      <c r="L41" s="184"/>
      <c r="M41" s="174"/>
      <c r="N41" s="173" t="e">
        <f>1-J41/K41</f>
        <v>#N/A</v>
      </c>
    </row>
    <row r="42" spans="1:15" s="172" customFormat="1" ht="23.25" customHeight="1">
      <c r="A42" s="181" t="s">
        <v>28</v>
      </c>
      <c r="B42" s="180"/>
      <c r="C42" s="179"/>
      <c r="D42" s="178" t="e">
        <f>D9+D41</f>
        <v>#N/A</v>
      </c>
      <c r="E42" s="177" t="e">
        <f>E9+E41</f>
        <v>#N/A</v>
      </c>
      <c r="F42" s="197">
        <f>F41</f>
        <v>0</v>
      </c>
      <c r="G42" s="176">
        <f>G41</f>
        <v>0</v>
      </c>
      <c r="H42" s="197"/>
      <c r="I42" s="176"/>
      <c r="J42" s="175" t="e">
        <f>D42-F42</f>
        <v>#N/A</v>
      </c>
      <c r="K42" s="175" t="e">
        <f>E42-G42</f>
        <v>#N/A</v>
      </c>
      <c r="L42" s="184"/>
      <c r="M42" s="174"/>
      <c r="N42" s="173"/>
    </row>
    <row r="43" spans="1:15" ht="23.25" customHeight="1">
      <c r="A43" s="172"/>
      <c r="B43" s="172"/>
      <c r="C43" s="172"/>
      <c r="K43" s="114"/>
      <c r="L43" s="169"/>
      <c r="N43" s="169"/>
    </row>
    <row r="44" spans="1:15">
      <c r="K44" s="171" t="s">
        <v>112</v>
      </c>
      <c r="L44" s="169"/>
      <c r="N44" s="169"/>
    </row>
    <row r="45" spans="1:15">
      <c r="K45" s="171"/>
      <c r="L45" s="169"/>
      <c r="N45" s="169"/>
    </row>
    <row r="46" spans="1:15">
      <c r="K46" s="171"/>
      <c r="L46" s="169"/>
      <c r="N46" s="169"/>
    </row>
    <row r="47" spans="1:15">
      <c r="K47" s="114"/>
      <c r="L47" s="169"/>
      <c r="N47" s="169"/>
    </row>
    <row r="48" spans="1:15">
      <c r="L48" s="169"/>
      <c r="M48" s="170"/>
      <c r="N48" s="169"/>
    </row>
    <row r="49" spans="11:11" s="168" customFormat="1"/>
    <row r="50" spans="11:11" s="168" customFormat="1">
      <c r="K50" s="172"/>
    </row>
    <row r="51" spans="11:11" s="168" customFormat="1"/>
  </sheetData>
  <mergeCells count="8">
    <mergeCell ref="A9:C9"/>
    <mergeCell ref="A3:N3"/>
    <mergeCell ref="L4:N4"/>
    <mergeCell ref="D7:E7"/>
    <mergeCell ref="F7:G7"/>
    <mergeCell ref="H7:I7"/>
    <mergeCell ref="J7:K7"/>
    <mergeCell ref="L7:M7"/>
  </mergeCells>
  <conditionalFormatting sqref="M21">
    <cfRule type="cellIs" dxfId="2992" priority="113" operator="lessThan">
      <formula>15</formula>
    </cfRule>
    <cfRule type="cellIs" dxfId="2991" priority="114" operator="greaterThan">
      <formula>20</formula>
    </cfRule>
    <cfRule type="cellIs" dxfId="2990" priority="115" operator="between">
      <formula>15</formula>
      <formula>20</formula>
    </cfRule>
    <cfRule type="cellIs" dxfId="2989" priority="116" operator="between">
      <formula>15</formula>
      <formula>20</formula>
    </cfRule>
    <cfRule type="cellIs" dxfId="2988" priority="117" operator="lessThan">
      <formula>15</formula>
    </cfRule>
    <cfRule type="cellIs" dxfId="2987" priority="118" operator="greaterThan">
      <formula>20</formula>
    </cfRule>
    <cfRule type="cellIs" dxfId="2986" priority="119" operator="between">
      <formula>15</formula>
      <formula>21</formula>
    </cfRule>
    <cfRule type="cellIs" dxfId="2985" priority="120" operator="lessThan">
      <formula>15</formula>
    </cfRule>
    <cfRule type="cellIs" dxfId="2984" priority="121" operator="greaterThan">
      <formula>21</formula>
    </cfRule>
  </conditionalFormatting>
  <conditionalFormatting sqref="M28">
    <cfRule type="cellIs" dxfId="2983" priority="104" operator="lessThan">
      <formula>15</formula>
    </cfRule>
    <cfRule type="cellIs" dxfId="2982" priority="105" operator="greaterThan">
      <formula>20</formula>
    </cfRule>
    <cfRule type="cellIs" dxfId="2981" priority="106" operator="between">
      <formula>15</formula>
      <formula>20</formula>
    </cfRule>
    <cfRule type="cellIs" dxfId="2980" priority="107" operator="between">
      <formula>15</formula>
      <formula>20</formula>
    </cfRule>
    <cfRule type="cellIs" dxfId="2979" priority="108" operator="lessThan">
      <formula>15</formula>
    </cfRule>
    <cfRule type="cellIs" dxfId="2978" priority="109" operator="greaterThan">
      <formula>20</formula>
    </cfRule>
    <cfRule type="cellIs" dxfId="2977" priority="110" operator="between">
      <formula>15</formula>
      <formula>21</formula>
    </cfRule>
    <cfRule type="cellIs" dxfId="2976" priority="111" operator="lessThan">
      <formula>15</formula>
    </cfRule>
    <cfRule type="cellIs" dxfId="2975" priority="112" operator="greaterThan">
      <formula>21</formula>
    </cfRule>
  </conditionalFormatting>
  <conditionalFormatting sqref="M35">
    <cfRule type="cellIs" dxfId="2974" priority="95" operator="lessThan">
      <formula>15</formula>
    </cfRule>
    <cfRule type="cellIs" dxfId="2973" priority="96" operator="greaterThan">
      <formula>20</formula>
    </cfRule>
    <cfRule type="cellIs" dxfId="2972" priority="97" operator="between">
      <formula>15</formula>
      <formula>20</formula>
    </cfRule>
    <cfRule type="cellIs" dxfId="2971" priority="98" operator="between">
      <formula>15</formula>
      <formula>20</formula>
    </cfRule>
    <cfRule type="cellIs" dxfId="2970" priority="99" operator="lessThan">
      <formula>15</formula>
    </cfRule>
    <cfRule type="cellIs" dxfId="2969" priority="100" operator="greaterThan">
      <formula>20</formula>
    </cfRule>
    <cfRule type="cellIs" dxfId="2968" priority="101" operator="between">
      <formula>15</formula>
      <formula>21</formula>
    </cfRule>
    <cfRule type="cellIs" dxfId="2967" priority="102" operator="lessThan">
      <formula>15</formula>
    </cfRule>
    <cfRule type="cellIs" dxfId="2966" priority="103" operator="greaterThan">
      <formula>21</formula>
    </cfRule>
  </conditionalFormatting>
  <conditionalFormatting sqref="M15:M18 M40 M22:M23 M25:M27 M20">
    <cfRule type="cellIs" dxfId="2965" priority="122" operator="lessThan">
      <formula>15</formula>
    </cfRule>
    <cfRule type="cellIs" dxfId="2964" priority="123" operator="greaterThan">
      <formula>20</formula>
    </cfRule>
    <cfRule type="cellIs" dxfId="2963" priority="124" operator="between">
      <formula>15</formula>
      <formula>20</formula>
    </cfRule>
    <cfRule type="cellIs" dxfId="2962" priority="125" operator="between">
      <formula>15</formula>
      <formula>20</formula>
    </cfRule>
    <cfRule type="cellIs" dxfId="2961" priority="126" operator="lessThan">
      <formula>15</formula>
    </cfRule>
    <cfRule type="cellIs" dxfId="2960" priority="127" operator="greaterThan">
      <formula>20</formula>
    </cfRule>
    <cfRule type="cellIs" dxfId="2959" priority="128" operator="between">
      <formula>15</formula>
      <formula>21</formula>
    </cfRule>
    <cfRule type="cellIs" dxfId="2958" priority="129" operator="lessThan">
      <formula>15</formula>
    </cfRule>
    <cfRule type="cellIs" dxfId="2957" priority="130" operator="greaterThan">
      <formula>21</formula>
    </cfRule>
  </conditionalFormatting>
  <conditionalFormatting sqref="M10:M13">
    <cfRule type="cellIs" dxfId="2956" priority="86" operator="lessThan">
      <formula>15</formula>
    </cfRule>
    <cfRule type="cellIs" dxfId="2955" priority="87" operator="greaterThan">
      <formula>20</formula>
    </cfRule>
    <cfRule type="cellIs" dxfId="2954" priority="88" operator="between">
      <formula>15</formula>
      <formula>20</formula>
    </cfRule>
    <cfRule type="cellIs" dxfId="2953" priority="89" operator="between">
      <formula>15</formula>
      <formula>20</formula>
    </cfRule>
    <cfRule type="cellIs" dxfId="2952" priority="90" operator="lessThan">
      <formula>15</formula>
    </cfRule>
    <cfRule type="cellIs" dxfId="2951" priority="91" operator="greaterThan">
      <formula>20</formula>
    </cfRule>
    <cfRule type="cellIs" dxfId="2950" priority="92" operator="between">
      <formula>15</formula>
      <formula>21</formula>
    </cfRule>
    <cfRule type="cellIs" dxfId="2949" priority="93" operator="lessThan">
      <formula>15</formula>
    </cfRule>
    <cfRule type="cellIs" dxfId="2948" priority="94" operator="greaterThan">
      <formula>21</formula>
    </cfRule>
  </conditionalFormatting>
  <conditionalFormatting sqref="M30:M33">
    <cfRule type="cellIs" dxfId="2947" priority="77" operator="lessThan">
      <formula>15</formula>
    </cfRule>
    <cfRule type="cellIs" dxfId="2946" priority="78" operator="greaterThan">
      <formula>20</formula>
    </cfRule>
    <cfRule type="cellIs" dxfId="2945" priority="79" operator="between">
      <formula>15</formula>
      <formula>20</formula>
    </cfRule>
    <cfRule type="cellIs" dxfId="2944" priority="80" operator="between">
      <formula>15</formula>
      <formula>20</formula>
    </cfRule>
    <cfRule type="cellIs" dxfId="2943" priority="81" operator="lessThan">
      <formula>15</formula>
    </cfRule>
    <cfRule type="cellIs" dxfId="2942" priority="82" operator="greaterThan">
      <formula>20</formula>
    </cfRule>
    <cfRule type="cellIs" dxfId="2941" priority="83" operator="between">
      <formula>15</formula>
      <formula>21</formula>
    </cfRule>
    <cfRule type="cellIs" dxfId="2940" priority="84" operator="lessThan">
      <formula>15</formula>
    </cfRule>
    <cfRule type="cellIs" dxfId="2939" priority="85" operator="greaterThan">
      <formula>21</formula>
    </cfRule>
  </conditionalFormatting>
  <conditionalFormatting sqref="M36:M38">
    <cfRule type="cellIs" dxfId="2938" priority="68" operator="lessThan">
      <formula>15</formula>
    </cfRule>
    <cfRule type="cellIs" dxfId="2937" priority="69" operator="greaterThan">
      <formula>20</formula>
    </cfRule>
    <cfRule type="cellIs" dxfId="2936" priority="70" operator="between">
      <formula>15</formula>
      <formula>20</formula>
    </cfRule>
    <cfRule type="cellIs" dxfId="2935" priority="71" operator="between">
      <formula>15</formula>
      <formula>20</formula>
    </cfRule>
    <cfRule type="cellIs" dxfId="2934" priority="72" operator="lessThan">
      <formula>15</formula>
    </cfRule>
    <cfRule type="cellIs" dxfId="2933" priority="73" operator="greaterThan">
      <formula>20</formula>
    </cfRule>
    <cfRule type="cellIs" dxfId="2932" priority="74" operator="between">
      <formula>15</formula>
      <formula>21</formula>
    </cfRule>
    <cfRule type="cellIs" dxfId="2931" priority="75" operator="lessThan">
      <formula>15</formula>
    </cfRule>
    <cfRule type="cellIs" dxfId="2930" priority="76" operator="greaterThan">
      <formula>21</formula>
    </cfRule>
  </conditionalFormatting>
  <conditionalFormatting sqref="M29">
    <cfRule type="cellIs" dxfId="2929" priority="59" operator="lessThan">
      <formula>15</formula>
    </cfRule>
    <cfRule type="cellIs" dxfId="2928" priority="60" operator="greaterThan">
      <formula>20</formula>
    </cfRule>
    <cfRule type="cellIs" dxfId="2927" priority="61" operator="between">
      <formula>15</formula>
      <formula>20</formula>
    </cfRule>
    <cfRule type="cellIs" dxfId="2926" priority="62" operator="between">
      <formula>15</formula>
      <formula>20</formula>
    </cfRule>
    <cfRule type="cellIs" dxfId="2925" priority="63" operator="lessThan">
      <formula>15</formula>
    </cfRule>
    <cfRule type="cellIs" dxfId="2924" priority="64" operator="greaterThan">
      <formula>20</formula>
    </cfRule>
    <cfRule type="cellIs" dxfId="2923" priority="65" operator="between">
      <formula>15</formula>
      <formula>21</formula>
    </cfRule>
    <cfRule type="cellIs" dxfId="2922" priority="66" operator="lessThan">
      <formula>15</formula>
    </cfRule>
    <cfRule type="cellIs" dxfId="2921" priority="67" operator="greaterThan">
      <formula>21</formula>
    </cfRule>
  </conditionalFormatting>
  <conditionalFormatting sqref="M24">
    <cfRule type="cellIs" dxfId="2920" priority="50" operator="lessThan">
      <formula>15</formula>
    </cfRule>
    <cfRule type="cellIs" dxfId="2919" priority="51" operator="greaterThan">
      <formula>20</formula>
    </cfRule>
    <cfRule type="cellIs" dxfId="2918" priority="52" operator="between">
      <formula>15</formula>
      <formula>20</formula>
    </cfRule>
    <cfRule type="cellIs" dxfId="2917" priority="53" operator="between">
      <formula>15</formula>
      <formula>20</formula>
    </cfRule>
    <cfRule type="cellIs" dxfId="2916" priority="54" operator="lessThan">
      <formula>15</formula>
    </cfRule>
    <cfRule type="cellIs" dxfId="2915" priority="55" operator="greaterThan">
      <formula>20</formula>
    </cfRule>
    <cfRule type="cellIs" dxfId="2914" priority="56" operator="between">
      <formula>15</formula>
      <formula>21</formula>
    </cfRule>
    <cfRule type="cellIs" dxfId="2913" priority="57" operator="lessThan">
      <formula>15</formula>
    </cfRule>
    <cfRule type="cellIs" dxfId="2912" priority="58" operator="greaterThan">
      <formula>21</formula>
    </cfRule>
  </conditionalFormatting>
  <conditionalFormatting sqref="M19">
    <cfRule type="cellIs" dxfId="2911" priority="41" operator="lessThan">
      <formula>15</formula>
    </cfRule>
    <cfRule type="cellIs" dxfId="2910" priority="42" operator="greaterThan">
      <formula>20</formula>
    </cfRule>
    <cfRule type="cellIs" dxfId="2909" priority="43" operator="between">
      <formula>15</formula>
      <formula>20</formula>
    </cfRule>
    <cfRule type="cellIs" dxfId="2908" priority="44" operator="between">
      <formula>15</formula>
      <formula>20</formula>
    </cfRule>
    <cfRule type="cellIs" dxfId="2907" priority="45" operator="lessThan">
      <formula>15</formula>
    </cfRule>
    <cfRule type="cellIs" dxfId="2906" priority="46" operator="greaterThan">
      <formula>20</formula>
    </cfRule>
    <cfRule type="cellIs" dxfId="2905" priority="47" operator="between">
      <formula>15</formula>
      <formula>21</formula>
    </cfRule>
    <cfRule type="cellIs" dxfId="2904" priority="48" operator="lessThan">
      <formula>15</formula>
    </cfRule>
    <cfRule type="cellIs" dxfId="2903" priority="49" operator="greaterThan">
      <formula>21</formula>
    </cfRule>
  </conditionalFormatting>
  <conditionalFormatting sqref="M14">
    <cfRule type="cellIs" dxfId="2902" priority="32" operator="lessThan">
      <formula>15</formula>
    </cfRule>
    <cfRule type="cellIs" dxfId="2901" priority="33" operator="greaterThan">
      <formula>20</formula>
    </cfRule>
    <cfRule type="cellIs" dxfId="2900" priority="34" operator="between">
      <formula>15</formula>
      <formula>20</formula>
    </cfRule>
    <cfRule type="cellIs" dxfId="2899" priority="35" operator="between">
      <formula>15</formula>
      <formula>20</formula>
    </cfRule>
    <cfRule type="cellIs" dxfId="2898" priority="36" operator="lessThan">
      <formula>15</formula>
    </cfRule>
    <cfRule type="cellIs" dxfId="2897" priority="37" operator="greaterThan">
      <formula>20</formula>
    </cfRule>
    <cfRule type="cellIs" dxfId="2896" priority="38" operator="between">
      <formula>15</formula>
      <formula>21</formula>
    </cfRule>
    <cfRule type="cellIs" dxfId="2895" priority="39" operator="lessThan">
      <formula>15</formula>
    </cfRule>
    <cfRule type="cellIs" dxfId="2894" priority="40" operator="greaterThan">
      <formula>21</formula>
    </cfRule>
  </conditionalFormatting>
  <conditionalFormatting sqref="M34">
    <cfRule type="cellIs" dxfId="2893" priority="23" operator="lessThan">
      <formula>15</formula>
    </cfRule>
    <cfRule type="cellIs" dxfId="2892" priority="24" operator="greaterThan">
      <formula>20</formula>
    </cfRule>
    <cfRule type="cellIs" dxfId="2891" priority="25" operator="between">
      <formula>15</formula>
      <formula>20</formula>
    </cfRule>
    <cfRule type="cellIs" dxfId="2890" priority="26" operator="between">
      <formula>15</formula>
      <formula>20</formula>
    </cfRule>
    <cfRule type="cellIs" dxfId="2889" priority="27" operator="lessThan">
      <formula>15</formula>
    </cfRule>
    <cfRule type="cellIs" dxfId="2888" priority="28" operator="greaterThan">
      <formula>20</formula>
    </cfRule>
    <cfRule type="cellIs" dxfId="2887" priority="29" operator="between">
      <formula>15</formula>
      <formula>21</formula>
    </cfRule>
    <cfRule type="cellIs" dxfId="2886" priority="30" operator="lessThan">
      <formula>15</formula>
    </cfRule>
    <cfRule type="cellIs" dxfId="2885" priority="31" operator="greaterThan">
      <formula>21</formula>
    </cfRule>
  </conditionalFormatting>
  <conditionalFormatting sqref="M39">
    <cfRule type="cellIs" dxfId="2884" priority="14" operator="lessThan">
      <formula>15</formula>
    </cfRule>
    <cfRule type="cellIs" dxfId="2883" priority="15" operator="greaterThan">
      <formula>20</formula>
    </cfRule>
    <cfRule type="cellIs" dxfId="2882" priority="16" operator="between">
      <formula>15</formula>
      <formula>20</formula>
    </cfRule>
    <cfRule type="cellIs" dxfId="2881" priority="17" operator="between">
      <formula>15</formula>
      <formula>20</formula>
    </cfRule>
    <cfRule type="cellIs" dxfId="2880" priority="18" operator="lessThan">
      <formula>15</formula>
    </cfRule>
    <cfRule type="cellIs" dxfId="2879" priority="19" operator="greaterThan">
      <formula>20</formula>
    </cfRule>
    <cfRule type="cellIs" dxfId="2878" priority="20" operator="between">
      <formula>15</formula>
      <formula>21</formula>
    </cfRule>
    <cfRule type="cellIs" dxfId="2877" priority="21" operator="lessThan">
      <formula>15</formula>
    </cfRule>
    <cfRule type="cellIs" dxfId="2876" priority="22" operator="greaterThan">
      <formula>21</formula>
    </cfRule>
  </conditionalFormatting>
  <conditionalFormatting sqref="P19">
    <cfRule type="duplicateValues" dxfId="2875" priority="6"/>
  </conditionalFormatting>
  <conditionalFormatting sqref="Q24 Q18">
    <cfRule type="duplicateValues" dxfId="2874" priority="7"/>
    <cfRule type="expression" dxfId="2873" priority="8">
      <formula>LEFT(#REF!,2)="Y0"</formula>
    </cfRule>
    <cfRule type="expression" dxfId="2872" priority="9">
      <formula>LEFT(#REF!,2)="Y3"</formula>
    </cfRule>
    <cfRule type="expression" dxfId="2871" priority="10">
      <formula>LEFT(#REF!,2)="Y2"</formula>
    </cfRule>
    <cfRule type="expression" dxfId="2870" priority="11">
      <formula>LEFT(#REF!,2)="Y1"</formula>
    </cfRule>
    <cfRule type="duplicateValues" dxfId="2869" priority="12"/>
  </conditionalFormatting>
  <conditionalFormatting sqref="P10:P18 P20:P22">
    <cfRule type="duplicateValues" dxfId="2868" priority="13"/>
  </conditionalFormatting>
  <conditionalFormatting sqref="P25">
    <cfRule type="duplicateValues" dxfId="2867" priority="5"/>
  </conditionalFormatting>
  <conditionalFormatting sqref="P26">
    <cfRule type="duplicateValues" dxfId="2866" priority="4"/>
  </conditionalFormatting>
  <conditionalFormatting sqref="P27">
    <cfRule type="duplicateValues" dxfId="2865" priority="3"/>
  </conditionalFormatting>
  <conditionalFormatting sqref="P28:P29">
    <cfRule type="duplicateValues" dxfId="2864" priority="2"/>
  </conditionalFormatting>
  <conditionalFormatting sqref="P30">
    <cfRule type="duplicateValues" dxfId="2863" priority="1"/>
  </conditionalFormatting>
  <pageMargins left="0.45" right="0.2" top="0.25" bottom="0.25" header="0.3" footer="0.3"/>
  <pageSetup paperSize="9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rgb="FFC00000"/>
  </sheetPr>
  <dimension ref="A1:R51"/>
  <sheetViews>
    <sheetView zoomScale="80" zoomScaleNormal="80" workbookViewId="0">
      <pane ySplit="9" topLeftCell="A10" activePane="bottomLeft" state="frozen"/>
      <selection activeCell="P9" sqref="P9"/>
      <selection pane="bottomLeft" activeCell="P9" sqref="P9"/>
    </sheetView>
  </sheetViews>
  <sheetFormatPr defaultColWidth="10.6640625" defaultRowHeight="15"/>
  <cols>
    <col min="1" max="1" width="5.5" style="168" customWidth="1"/>
    <col min="2" max="2" width="16" style="168" customWidth="1"/>
    <col min="3" max="3" width="21.33203125" style="168" customWidth="1"/>
    <col min="4" max="11" width="16.83203125" style="169" customWidth="1"/>
    <col min="12" max="14" width="16.83203125" style="168" customWidth="1"/>
    <col min="15" max="15" width="10.6640625" style="168"/>
    <col min="16" max="16" width="50.6640625" style="168" customWidth="1"/>
    <col min="17" max="17" width="36.1640625" style="168" customWidth="1"/>
    <col min="18" max="18" width="24.83203125" style="168" customWidth="1"/>
    <col min="19" max="16384" width="10.6640625" style="168"/>
  </cols>
  <sheetData>
    <row r="1" spans="1:18" ht="18" customHeight="1">
      <c r="A1" s="210" t="str">
        <f>'[6]FRIT FO102 - FT1 - FHUE'!A1</f>
        <v>CÔNG TY CỐ PHẦN VLXD VI DO NA</v>
      </c>
      <c r="B1" s="210"/>
      <c r="C1" s="210"/>
      <c r="D1" s="210"/>
      <c r="E1" s="210"/>
      <c r="F1" s="210"/>
    </row>
    <row r="2" spans="1:18" ht="18" customHeight="1">
      <c r="A2" s="210" t="str">
        <f>'[6]FRIT FO102 - FT1 - FHUE'!A2</f>
        <v>PHÒNG KẾ HOẠCH - VẬT TƯ</v>
      </c>
      <c r="B2" s="210"/>
      <c r="C2" s="210"/>
      <c r="D2" s="209"/>
      <c r="E2" s="209"/>
      <c r="F2" s="209"/>
      <c r="L2" s="169"/>
      <c r="M2" s="208" t="str">
        <f>'[6]FRIT FO102 - FT1 - FHUE'!M2</f>
        <v>BM. 03. 13</v>
      </c>
    </row>
    <row r="3" spans="1:18" ht="33" customHeight="1">
      <c r="A3" s="861" t="s">
        <v>698</v>
      </c>
      <c r="B3" s="861"/>
      <c r="C3" s="861"/>
      <c r="D3" s="861"/>
      <c r="E3" s="861"/>
      <c r="F3" s="861"/>
      <c r="G3" s="861"/>
      <c r="H3" s="861"/>
      <c r="I3" s="861"/>
      <c r="J3" s="861"/>
      <c r="K3" s="861"/>
      <c r="L3" s="861"/>
      <c r="M3" s="861"/>
      <c r="N3" s="861"/>
    </row>
    <row r="4" spans="1:18" ht="18.75" customHeight="1">
      <c r="B4" s="207"/>
      <c r="C4" s="207"/>
      <c r="D4" s="206" t="s">
        <v>697</v>
      </c>
      <c r="E4" s="205" t="e">
        <f>+VLOOKUP($L$4,'TONG HOP'!$C$8:$N$799,2,0)</f>
        <v>#N/A</v>
      </c>
      <c r="I4" s="169" t="s">
        <v>696</v>
      </c>
      <c r="J4" s="205" t="e">
        <f>+VLOOKUP($L$4,'TONG HOP'!$C$8:$N$799,3,0)</f>
        <v>#N/A</v>
      </c>
      <c r="K4" s="205" t="s">
        <v>695</v>
      </c>
      <c r="L4" s="862" t="s">
        <v>83</v>
      </c>
      <c r="M4" s="862"/>
      <c r="N4" s="862"/>
    </row>
    <row r="5" spans="1:18" ht="18.75" customHeight="1">
      <c r="B5" s="168" t="str">
        <f>'[6]FRIT FO102 - FT1 - FHUE'!B5</f>
        <v xml:space="preserve">Từ ngày:  </v>
      </c>
      <c r="C5" s="168">
        <f>'[6]FRIT FO102 - FT1 - FHUE'!C5</f>
        <v>1</v>
      </c>
      <c r="D5" s="168" t="str">
        <f>'[6]FRIT FO102 - FT1 - FHUE'!D5</f>
        <v>đến ngày</v>
      </c>
      <c r="E5" s="168">
        <v>30</v>
      </c>
      <c r="F5" s="168" t="str">
        <f>'[6]FRIT FO102 - FT1 - FHUE'!F5</f>
        <v>tháng</v>
      </c>
      <c r="G5" s="168">
        <v>4</v>
      </c>
      <c r="H5" s="168" t="str">
        <f>'[6]FRIT FO102 - FT1 - FHUE'!H5</f>
        <v xml:space="preserve">năm </v>
      </c>
      <c r="I5" s="168">
        <f>'[6]FRIT FO102 - FT1 - FHUE'!I5</f>
        <v>2023</v>
      </c>
      <c r="J5" s="168"/>
      <c r="K5" s="168"/>
    </row>
    <row r="6" spans="1:18" ht="18" customHeight="1">
      <c r="F6" s="204"/>
      <c r="G6" s="204"/>
      <c r="H6" s="204"/>
      <c r="I6" s="204"/>
      <c r="L6" s="204" t="s">
        <v>694</v>
      </c>
      <c r="M6"/>
    </row>
    <row r="7" spans="1:18" s="195" customFormat="1" ht="40.5" customHeight="1">
      <c r="A7" s="203" t="s">
        <v>13</v>
      </c>
      <c r="B7" s="202" t="s">
        <v>693</v>
      </c>
      <c r="C7" s="202" t="s">
        <v>692</v>
      </c>
      <c r="D7" s="863" t="s">
        <v>691</v>
      </c>
      <c r="E7" s="864"/>
      <c r="F7" s="863" t="s">
        <v>690</v>
      </c>
      <c r="G7" s="864"/>
      <c r="H7" s="863" t="s">
        <v>689</v>
      </c>
      <c r="I7" s="864"/>
      <c r="J7" s="863" t="s">
        <v>688</v>
      </c>
      <c r="K7" s="864"/>
      <c r="L7" s="863" t="s">
        <v>687</v>
      </c>
      <c r="M7" s="864"/>
      <c r="N7" s="202" t="s">
        <v>686</v>
      </c>
    </row>
    <row r="8" spans="1:18" s="195" customFormat="1" ht="27.75" customHeight="1">
      <c r="A8" s="201"/>
      <c r="B8" s="198"/>
      <c r="C8" s="198"/>
      <c r="D8" s="200" t="s">
        <v>679</v>
      </c>
      <c r="E8" s="199" t="s">
        <v>685</v>
      </c>
      <c r="F8" s="200" t="s">
        <v>679</v>
      </c>
      <c r="G8" s="199" t="s">
        <v>680</v>
      </c>
      <c r="H8" s="200" t="s">
        <v>679</v>
      </c>
      <c r="I8" s="199" t="s">
        <v>680</v>
      </c>
      <c r="J8" s="200" t="s">
        <v>679</v>
      </c>
      <c r="K8" s="199" t="s">
        <v>680</v>
      </c>
      <c r="L8" s="200" t="s">
        <v>679</v>
      </c>
      <c r="M8" s="199" t="s">
        <v>680</v>
      </c>
      <c r="N8" s="198"/>
    </row>
    <row r="9" spans="1:18" s="195" customFormat="1" ht="25.5" customHeight="1">
      <c r="A9" s="858" t="s">
        <v>684</v>
      </c>
      <c r="B9" s="859"/>
      <c r="C9" s="860"/>
      <c r="D9" s="178" t="e">
        <f>J9</f>
        <v>#N/A</v>
      </c>
      <c r="E9" s="177" t="e">
        <f>K9</f>
        <v>#N/A</v>
      </c>
      <c r="F9" s="197">
        <f>F41</f>
        <v>0</v>
      </c>
      <c r="G9" s="177">
        <f>G41</f>
        <v>0</v>
      </c>
      <c r="H9" s="197"/>
      <c r="I9" s="177"/>
      <c r="J9" s="196" t="e">
        <f>+VLOOKUP($L$4,'TONG HOP'!$C$8:$N$799,8,0)</f>
        <v>#N/A</v>
      </c>
      <c r="K9" s="196" t="e">
        <f>+VLOOKUP($L$4,'TONG HOP'!$C$8:$N$799,9,0)</f>
        <v>#N/A</v>
      </c>
      <c r="L9" s="232"/>
      <c r="M9" s="234"/>
      <c r="N9" s="183" t="e">
        <f>1-J9/K9</f>
        <v>#N/A</v>
      </c>
    </row>
    <row r="10" spans="1:18" ht="16.5" customHeight="1">
      <c r="A10" s="193">
        <v>1</v>
      </c>
      <c r="B10" s="194">
        <v>45017</v>
      </c>
      <c r="C10" s="191" t="s">
        <v>683</v>
      </c>
      <c r="D10" s="190">
        <f>+SUMIFS('NHAP - NVL'!$J$5:$J$1007,'NHAP - NVL'!$G$5:$G$1007,'F6'!$L$4,'NHAP - NVL'!$D$5:$D$1007,'F6'!B10)</f>
        <v>0</v>
      </c>
      <c r="E10" s="218">
        <f>+SUMIFS('NHAP - NVL'!$K$5:$K$1007,'NHAP - NVL'!$G$5:$G$1007,'F6'!$L$4,'NHAP - NVL'!$D$5:$D$1007,'F6'!B10)</f>
        <v>0</v>
      </c>
      <c r="F10" s="189">
        <f>+SUMIFS('XUAT - NVL'!$K$5:$K$840,'XUAT - NVL'!$G$5:$G$840,'F6'!$L$4,'XUAT - NVL'!$D$5:$D$840,'F6'!B10)</f>
        <v>0</v>
      </c>
      <c r="G10" s="231">
        <f>+SUMIFS('XUAT - NVL'!$L$5:$L$840,'XUAT - NVL'!$G$5:$G$840,'F6'!$L$4,'XUAT - NVL'!$D$5:$D$840,'F6'!B10)</f>
        <v>0</v>
      </c>
      <c r="H10" s="188" t="e">
        <f>AVERAGEIF($F$10:$F$40,"&lt;&gt;0")</f>
        <v>#DIV/0!</v>
      </c>
      <c r="I10" s="187" t="e">
        <f>AVERAGEIF($G$10:$G$40,"&lt;&gt;0")</f>
        <v>#DIV/0!</v>
      </c>
      <c r="J10" s="186" t="e">
        <f>J9+D10-F10</f>
        <v>#N/A</v>
      </c>
      <c r="K10" s="185" t="e">
        <f>K9+E10-G10</f>
        <v>#N/A</v>
      </c>
      <c r="L10" s="188" t="e">
        <f t="shared" ref="L10:M40" si="0">J10/H10</f>
        <v>#N/A</v>
      </c>
      <c r="M10" s="184" t="e">
        <f t="shared" si="0"/>
        <v>#N/A</v>
      </c>
      <c r="N10" s="183"/>
      <c r="O10" s="304" t="e">
        <f>1-F10/G10</f>
        <v>#DIV/0!</v>
      </c>
      <c r="P10" s="235" t="s">
        <v>666</v>
      </c>
      <c r="Q10" s="52" t="s">
        <v>75</v>
      </c>
      <c r="R10" s="52" t="s">
        <v>74</v>
      </c>
    </row>
    <row r="11" spans="1:18" ht="16.5" customHeight="1">
      <c r="A11" s="193">
        <v>2</v>
      </c>
      <c r="B11" s="194">
        <v>45018</v>
      </c>
      <c r="C11" s="191" t="s">
        <v>683</v>
      </c>
      <c r="D11" s="190">
        <f>+SUMIFS('NHAP - NVL'!$J$5:$J$1007,'NHAP - NVL'!$G$5:$G$1007,'F6'!$L$4,'NHAP - NVL'!$D$5:$D$1007,'F6'!B11)</f>
        <v>0</v>
      </c>
      <c r="E11" s="218">
        <f>+SUMIFS('NHAP - NVL'!$K$5:$K$1007,'NHAP - NVL'!$G$5:$G$1007,'F6'!$L$4,'NHAP - NVL'!$D$5:$D$1007,'F6'!B11)</f>
        <v>0</v>
      </c>
      <c r="F11" s="189">
        <f>+SUMIFS('XUAT - NVL'!$K$5:$K$840,'XUAT - NVL'!$G$5:$G$840,'F6'!$L$4,'XUAT - NVL'!$D$5:$D$840,'F6'!B11)</f>
        <v>0</v>
      </c>
      <c r="G11" s="231">
        <f>+SUMIFS('XUAT - NVL'!$L$5:$L$840,'XUAT - NVL'!$G$5:$G$840,'F6'!$L$4,'XUAT - NVL'!$D$5:$D$840,'F6'!B11)</f>
        <v>0</v>
      </c>
      <c r="H11" s="188" t="e">
        <f t="shared" ref="H11:H40" si="1">AVERAGEIF($F$10:$F$40,"&lt;&gt;0")</f>
        <v>#DIV/0!</v>
      </c>
      <c r="I11" s="187" t="e">
        <f t="shared" ref="I11:I40" si="2">AVERAGEIF($G$10:$G$40,"&lt;&gt;0")</f>
        <v>#DIV/0!</v>
      </c>
      <c r="J11" s="186" t="e">
        <f t="shared" ref="J11:K26" si="3">J10+D11-F11</f>
        <v>#N/A</v>
      </c>
      <c r="K11" s="185" t="e">
        <f t="shared" si="3"/>
        <v>#N/A</v>
      </c>
      <c r="L11" s="188" t="e">
        <f t="shared" si="0"/>
        <v>#N/A</v>
      </c>
      <c r="M11" s="184" t="e">
        <f t="shared" si="0"/>
        <v>#N/A</v>
      </c>
      <c r="N11" s="183"/>
      <c r="O11" s="304" t="e">
        <f t="shared" ref="O11:O40" si="4">1-F11/G11</f>
        <v>#DIV/0!</v>
      </c>
      <c r="P11" s="235" t="s">
        <v>719</v>
      </c>
      <c r="Q11" s="52" t="s">
        <v>91</v>
      </c>
      <c r="R11" s="52" t="s">
        <v>90</v>
      </c>
    </row>
    <row r="12" spans="1:18" ht="16.5" customHeight="1">
      <c r="A12" s="193">
        <v>3</v>
      </c>
      <c r="B12" s="194">
        <v>45019</v>
      </c>
      <c r="C12" s="191" t="s">
        <v>683</v>
      </c>
      <c r="D12" s="190">
        <f>+SUMIFS('NHAP - NVL'!$J$5:$J$1007,'NHAP - NVL'!$G$5:$G$1007,'F6'!$L$4,'NHAP - NVL'!$D$5:$D$1007,'F6'!B12)</f>
        <v>0</v>
      </c>
      <c r="E12" s="218">
        <f>+SUMIFS('NHAP - NVL'!$K$5:$K$1007,'NHAP - NVL'!$G$5:$G$1007,'F6'!$L$4,'NHAP - NVL'!$D$5:$D$1007,'F6'!B12)</f>
        <v>0</v>
      </c>
      <c r="F12" s="189">
        <f>+SUMIFS('XUAT - NVL'!$K$5:$K$840,'XUAT - NVL'!$G$5:$G$840,'F6'!$L$4,'XUAT - NVL'!$D$5:$D$840,'F6'!B12)</f>
        <v>0</v>
      </c>
      <c r="G12" s="231">
        <f>+SUMIFS('XUAT - NVL'!$L$5:$L$840,'XUAT - NVL'!$G$5:$G$840,'F6'!$L$4,'XUAT - NVL'!$D$5:$D$840,'F6'!B12)</f>
        <v>0</v>
      </c>
      <c r="H12" s="188" t="e">
        <f t="shared" si="1"/>
        <v>#DIV/0!</v>
      </c>
      <c r="I12" s="187" t="e">
        <f t="shared" si="2"/>
        <v>#DIV/0!</v>
      </c>
      <c r="J12" s="186" t="e">
        <f t="shared" si="3"/>
        <v>#N/A</v>
      </c>
      <c r="K12" s="185" t="e">
        <f t="shared" si="3"/>
        <v>#N/A</v>
      </c>
      <c r="L12" s="188" t="e">
        <f t="shared" si="0"/>
        <v>#N/A</v>
      </c>
      <c r="M12" s="184" t="e">
        <f t="shared" si="0"/>
        <v>#N/A</v>
      </c>
      <c r="N12" s="183"/>
      <c r="O12" s="304" t="e">
        <f t="shared" si="4"/>
        <v>#DIV/0!</v>
      </c>
      <c r="P12" s="235" t="s">
        <v>720</v>
      </c>
      <c r="Q12" s="52" t="s">
        <v>93</v>
      </c>
      <c r="R12" s="52" t="s">
        <v>92</v>
      </c>
    </row>
    <row r="13" spans="1:18" ht="16.5" customHeight="1">
      <c r="A13" s="193">
        <v>4</v>
      </c>
      <c r="B13" s="194">
        <v>45020</v>
      </c>
      <c r="C13" s="191" t="s">
        <v>683</v>
      </c>
      <c r="D13" s="190">
        <f>+SUMIFS('NHAP - NVL'!$J$5:$J$1007,'NHAP - NVL'!$G$5:$G$1007,'F6'!$L$4,'NHAP - NVL'!$D$5:$D$1007,'F6'!B13)</f>
        <v>0</v>
      </c>
      <c r="E13" s="218">
        <f>+SUMIFS('NHAP - NVL'!$K$5:$K$1007,'NHAP - NVL'!$G$5:$G$1007,'F6'!$L$4,'NHAP - NVL'!$D$5:$D$1007,'F6'!B13)</f>
        <v>0</v>
      </c>
      <c r="F13" s="189">
        <f>+SUMIFS('XUAT - NVL'!$K$5:$K$840,'XUAT - NVL'!$G$5:$G$840,'F6'!$L$4,'XUAT - NVL'!$D$5:$D$840,'F6'!B13)</f>
        <v>0</v>
      </c>
      <c r="G13" s="231">
        <f>+SUMIFS('XUAT - NVL'!$L$5:$L$840,'XUAT - NVL'!$G$5:$G$840,'F6'!$L$4,'XUAT - NVL'!$D$5:$D$840,'F6'!B13)</f>
        <v>0</v>
      </c>
      <c r="H13" s="188" t="e">
        <f t="shared" si="1"/>
        <v>#DIV/0!</v>
      </c>
      <c r="I13" s="187" t="e">
        <f t="shared" si="2"/>
        <v>#DIV/0!</v>
      </c>
      <c r="J13" s="186" t="e">
        <f t="shared" si="3"/>
        <v>#N/A</v>
      </c>
      <c r="K13" s="185" t="e">
        <f t="shared" si="3"/>
        <v>#N/A</v>
      </c>
      <c r="L13" s="188" t="e">
        <f t="shared" si="0"/>
        <v>#N/A</v>
      </c>
      <c r="M13" s="184" t="e">
        <f t="shared" si="0"/>
        <v>#N/A</v>
      </c>
      <c r="N13" s="183"/>
      <c r="O13" s="304" t="e">
        <f t="shared" si="4"/>
        <v>#DIV/0!</v>
      </c>
      <c r="P13" s="235" t="s">
        <v>95</v>
      </c>
      <c r="Q13" s="52" t="s">
        <v>96</v>
      </c>
      <c r="R13" s="52" t="s">
        <v>94</v>
      </c>
    </row>
    <row r="14" spans="1:18" ht="16.5" customHeight="1">
      <c r="A14" s="193">
        <v>5</v>
      </c>
      <c r="B14" s="194">
        <v>45021</v>
      </c>
      <c r="C14" s="191" t="s">
        <v>683</v>
      </c>
      <c r="D14" s="190">
        <f>+SUMIFS('NHAP - NVL'!$J$5:$J$1007,'NHAP - NVL'!$G$5:$G$1007,'F6'!$L$4,'NHAP - NVL'!$D$5:$D$1007,'F6'!B14)</f>
        <v>0</v>
      </c>
      <c r="E14" s="218">
        <f>+SUMIFS('NHAP - NVL'!$K$5:$K$1007,'NHAP - NVL'!$G$5:$G$1007,'F6'!$L$4,'NHAP - NVL'!$D$5:$D$1007,'F6'!B14)</f>
        <v>0</v>
      </c>
      <c r="F14" s="189">
        <f>+SUMIFS('XUAT - NVL'!$K$5:$K$840,'XUAT - NVL'!$G$5:$G$840,'F6'!$L$4,'XUAT - NVL'!$D$5:$D$840,'F6'!B14)</f>
        <v>0</v>
      </c>
      <c r="G14" s="231">
        <f>+SUMIFS('XUAT - NVL'!$L$5:$L$840,'XUAT - NVL'!$G$5:$G$840,'F6'!$L$4,'XUAT - NVL'!$D$5:$D$840,'F6'!B14)</f>
        <v>0</v>
      </c>
      <c r="H14" s="188" t="e">
        <f t="shared" si="1"/>
        <v>#DIV/0!</v>
      </c>
      <c r="I14" s="187" t="e">
        <f t="shared" si="2"/>
        <v>#DIV/0!</v>
      </c>
      <c r="J14" s="186" t="e">
        <f t="shared" si="3"/>
        <v>#N/A</v>
      </c>
      <c r="K14" s="185" t="e">
        <f t="shared" si="3"/>
        <v>#N/A</v>
      </c>
      <c r="L14" s="233" t="e">
        <f t="shared" si="0"/>
        <v>#N/A</v>
      </c>
      <c r="M14" s="184" t="e">
        <f t="shared" si="0"/>
        <v>#N/A</v>
      </c>
      <c r="N14" s="183"/>
      <c r="O14" s="304" t="e">
        <f t="shared" si="4"/>
        <v>#DIV/0!</v>
      </c>
      <c r="P14" s="235" t="s">
        <v>721</v>
      </c>
      <c r="Q14" s="52" t="s">
        <v>84</v>
      </c>
      <c r="R14" s="52" t="s">
        <v>83</v>
      </c>
    </row>
    <row r="15" spans="1:18" ht="16.5" customHeight="1">
      <c r="A15" s="193">
        <v>6</v>
      </c>
      <c r="B15" s="194">
        <v>45022</v>
      </c>
      <c r="C15" s="191" t="s">
        <v>683</v>
      </c>
      <c r="D15" s="190">
        <f>+SUMIFS('NHAP - NVL'!$J$5:$J$1007,'NHAP - NVL'!$G$5:$G$1007,'F6'!$L$4,'NHAP - NVL'!$D$5:$D$1007,'F6'!B15)</f>
        <v>0</v>
      </c>
      <c r="E15" s="218">
        <f>+SUMIFS('NHAP - NVL'!$K$5:$K$1007,'NHAP - NVL'!$G$5:$G$1007,'F6'!$L$4,'NHAP - NVL'!$D$5:$D$1007,'F6'!B15)</f>
        <v>0</v>
      </c>
      <c r="F15" s="189">
        <f>+SUMIFS('XUAT - NVL'!$K$5:$K$840,'XUAT - NVL'!$G$5:$G$840,'F6'!$L$4,'XUAT - NVL'!$D$5:$D$840,'F6'!B15)</f>
        <v>0</v>
      </c>
      <c r="G15" s="231">
        <f>+SUMIFS('XUAT - NVL'!$L$5:$L$840,'XUAT - NVL'!$G$5:$G$840,'F6'!$L$4,'XUAT - NVL'!$D$5:$D$840,'F6'!B15)</f>
        <v>0</v>
      </c>
      <c r="H15" s="188" t="e">
        <f t="shared" si="1"/>
        <v>#DIV/0!</v>
      </c>
      <c r="I15" s="187" t="e">
        <f t="shared" si="2"/>
        <v>#DIV/0!</v>
      </c>
      <c r="J15" s="186" t="e">
        <f t="shared" si="3"/>
        <v>#N/A</v>
      </c>
      <c r="K15" s="185" t="e">
        <f t="shared" si="3"/>
        <v>#N/A</v>
      </c>
      <c r="L15" s="233" t="e">
        <f t="shared" si="0"/>
        <v>#N/A</v>
      </c>
      <c r="M15" s="184" t="e">
        <f t="shared" si="0"/>
        <v>#N/A</v>
      </c>
      <c r="N15" s="183"/>
      <c r="O15" s="304" t="e">
        <f t="shared" si="4"/>
        <v>#DIV/0!</v>
      </c>
      <c r="P15" s="235" t="s">
        <v>722</v>
      </c>
      <c r="Q15" s="52" t="s">
        <v>86</v>
      </c>
      <c r="R15" s="52" t="s">
        <v>85</v>
      </c>
    </row>
    <row r="16" spans="1:18" ht="16.5" customHeight="1">
      <c r="A16" s="193">
        <v>7</v>
      </c>
      <c r="B16" s="194">
        <v>45023</v>
      </c>
      <c r="C16" s="191" t="s">
        <v>683</v>
      </c>
      <c r="D16" s="190">
        <f>+SUMIFS('NHAP - NVL'!$J$5:$J$1007,'NHAP - NVL'!$G$5:$G$1007,'F6'!$L$4,'NHAP - NVL'!$D$5:$D$1007,'F6'!B16)</f>
        <v>0</v>
      </c>
      <c r="E16" s="218">
        <f>+SUMIFS('NHAP - NVL'!$K$5:$K$1007,'NHAP - NVL'!$G$5:$G$1007,'F6'!$L$4,'NHAP - NVL'!$D$5:$D$1007,'F6'!B16)</f>
        <v>0</v>
      </c>
      <c r="F16" s="189">
        <f>+SUMIFS('XUAT - NVL'!$K$5:$K$840,'XUAT - NVL'!$G$5:$G$840,'F6'!$L$4,'XUAT - NVL'!$D$5:$D$840,'F6'!B16)</f>
        <v>0</v>
      </c>
      <c r="G16" s="231">
        <f>+SUMIFS('XUAT - NVL'!$L$5:$L$840,'XUAT - NVL'!$G$5:$G$840,'F6'!$L$4,'XUAT - NVL'!$D$5:$D$840,'F6'!B16)</f>
        <v>0</v>
      </c>
      <c r="H16" s="188" t="e">
        <f t="shared" si="1"/>
        <v>#DIV/0!</v>
      </c>
      <c r="I16" s="187" t="e">
        <f t="shared" si="2"/>
        <v>#DIV/0!</v>
      </c>
      <c r="J16" s="186" t="e">
        <f t="shared" si="3"/>
        <v>#N/A</v>
      </c>
      <c r="K16" s="185" t="e">
        <f t="shared" si="3"/>
        <v>#N/A</v>
      </c>
      <c r="L16" s="233" t="e">
        <f t="shared" si="0"/>
        <v>#N/A</v>
      </c>
      <c r="M16" s="184" t="e">
        <f t="shared" si="0"/>
        <v>#N/A</v>
      </c>
      <c r="N16" s="183"/>
      <c r="O16" s="304" t="e">
        <f t="shared" si="4"/>
        <v>#DIV/0!</v>
      </c>
      <c r="P16" s="235" t="s">
        <v>723</v>
      </c>
      <c r="Q16" s="52" t="s">
        <v>82</v>
      </c>
      <c r="R16" s="52" t="s">
        <v>81</v>
      </c>
    </row>
    <row r="17" spans="1:18" ht="16.5" customHeight="1">
      <c r="A17" s="193">
        <v>8</v>
      </c>
      <c r="B17" s="194">
        <v>45024</v>
      </c>
      <c r="C17" s="191" t="s">
        <v>683</v>
      </c>
      <c r="D17" s="190">
        <f>+SUMIFS('NHAP - NVL'!$J$5:$J$1007,'NHAP - NVL'!$G$5:$G$1007,'F6'!$L$4,'NHAP - NVL'!$D$5:$D$1007,'F6'!B17)</f>
        <v>0</v>
      </c>
      <c r="E17" s="218">
        <f>+SUMIFS('NHAP - NVL'!$K$5:$K$1007,'NHAP - NVL'!$G$5:$G$1007,'F6'!$L$4,'NHAP - NVL'!$D$5:$D$1007,'F6'!B17)</f>
        <v>0</v>
      </c>
      <c r="F17" s="189">
        <f>+SUMIFS('XUAT - NVL'!$K$5:$K$840,'XUAT - NVL'!$G$5:$G$840,'F6'!$L$4,'XUAT - NVL'!$D$5:$D$840,'F6'!B17)</f>
        <v>0</v>
      </c>
      <c r="G17" s="231">
        <f>+SUMIFS('XUAT - NVL'!$L$5:$L$840,'XUAT - NVL'!$G$5:$G$840,'F6'!$L$4,'XUAT - NVL'!$D$5:$D$840,'F6'!B17)</f>
        <v>0</v>
      </c>
      <c r="H17" s="188" t="e">
        <f t="shared" si="1"/>
        <v>#DIV/0!</v>
      </c>
      <c r="I17" s="187" t="e">
        <f t="shared" si="2"/>
        <v>#DIV/0!</v>
      </c>
      <c r="J17" s="186" t="e">
        <f t="shared" si="3"/>
        <v>#N/A</v>
      </c>
      <c r="K17" s="185" t="e">
        <f t="shared" si="3"/>
        <v>#N/A</v>
      </c>
      <c r="L17" s="233" t="e">
        <f t="shared" si="0"/>
        <v>#N/A</v>
      </c>
      <c r="M17" s="184" t="e">
        <f t="shared" si="0"/>
        <v>#N/A</v>
      </c>
      <c r="N17" s="183"/>
      <c r="O17" s="304" t="e">
        <f t="shared" si="4"/>
        <v>#DIV/0!</v>
      </c>
      <c r="P17" s="235" t="s">
        <v>98</v>
      </c>
      <c r="Q17" s="52" t="s">
        <v>99</v>
      </c>
      <c r="R17" s="52" t="s">
        <v>97</v>
      </c>
    </row>
    <row r="18" spans="1:18" ht="16.5" customHeight="1">
      <c r="A18" s="193">
        <v>9</v>
      </c>
      <c r="B18" s="194">
        <v>45025</v>
      </c>
      <c r="C18" s="191" t="s">
        <v>683</v>
      </c>
      <c r="D18" s="190">
        <f>+SUMIFS('NHAP - NVL'!$J$5:$J$1007,'NHAP - NVL'!$G$5:$G$1007,'F6'!$L$4,'NHAP - NVL'!$D$5:$D$1007,'F6'!B18)</f>
        <v>0</v>
      </c>
      <c r="E18" s="218">
        <f>+SUMIFS('NHAP - NVL'!$K$5:$K$1007,'NHAP - NVL'!$G$5:$G$1007,'F6'!$L$4,'NHAP - NVL'!$D$5:$D$1007,'F6'!B18)</f>
        <v>0</v>
      </c>
      <c r="F18" s="189">
        <f>+SUMIFS('XUAT - NVL'!$K$5:$K$840,'XUAT - NVL'!$G$5:$G$840,'F6'!$L$4,'XUAT - NVL'!$D$5:$D$840,'F6'!B18)</f>
        <v>0</v>
      </c>
      <c r="G18" s="231">
        <f>+SUMIFS('XUAT - NVL'!$L$5:$L$840,'XUAT - NVL'!$G$5:$G$840,'F6'!$L$4,'XUAT - NVL'!$D$5:$D$840,'F6'!B18)</f>
        <v>0</v>
      </c>
      <c r="H18" s="188" t="e">
        <f t="shared" si="1"/>
        <v>#DIV/0!</v>
      </c>
      <c r="I18" s="187" t="e">
        <f t="shared" si="2"/>
        <v>#DIV/0!</v>
      </c>
      <c r="J18" s="186" t="e">
        <f t="shared" si="3"/>
        <v>#N/A</v>
      </c>
      <c r="K18" s="185" t="e">
        <f t="shared" si="3"/>
        <v>#N/A</v>
      </c>
      <c r="L18" s="233" t="e">
        <f t="shared" si="0"/>
        <v>#N/A</v>
      </c>
      <c r="M18" s="184" t="e">
        <f t="shared" si="0"/>
        <v>#N/A</v>
      </c>
      <c r="N18" s="183"/>
      <c r="O18" s="304" t="e">
        <f t="shared" si="4"/>
        <v>#DIV/0!</v>
      </c>
      <c r="P18" s="235" t="s">
        <v>724</v>
      </c>
      <c r="Q18" s="62"/>
      <c r="R18" s="52"/>
    </row>
    <row r="19" spans="1:18" ht="16.5" customHeight="1">
      <c r="A19" s="193">
        <v>10</v>
      </c>
      <c r="B19" s="194">
        <v>45026</v>
      </c>
      <c r="C19" s="191" t="s">
        <v>683</v>
      </c>
      <c r="D19" s="190">
        <f>+SUMIFS('NHAP - NVL'!$J$5:$J$1007,'NHAP - NVL'!$G$5:$G$1007,'F6'!$L$4,'NHAP - NVL'!$D$5:$D$1007,'F6'!B19)</f>
        <v>0</v>
      </c>
      <c r="E19" s="218">
        <f>+SUMIFS('NHAP - NVL'!$K$5:$K$1007,'NHAP - NVL'!$G$5:$G$1007,'F6'!$L$4,'NHAP - NVL'!$D$5:$D$1007,'F6'!B19)</f>
        <v>0</v>
      </c>
      <c r="F19" s="189">
        <f>+SUMIFS('XUAT - NVL'!$K$5:$K$840,'XUAT - NVL'!$G$5:$G$840,'F6'!$L$4,'XUAT - NVL'!$D$5:$D$840,'F6'!B19)</f>
        <v>0</v>
      </c>
      <c r="G19" s="231">
        <f>+SUMIFS('XUAT - NVL'!$L$5:$L$840,'XUAT - NVL'!$G$5:$G$840,'F6'!$L$4,'XUAT - NVL'!$D$5:$D$840,'F6'!B19)</f>
        <v>0</v>
      </c>
      <c r="H19" s="188" t="e">
        <f t="shared" si="1"/>
        <v>#DIV/0!</v>
      </c>
      <c r="I19" s="187" t="e">
        <f t="shared" si="2"/>
        <v>#DIV/0!</v>
      </c>
      <c r="J19" s="186" t="e">
        <f t="shared" si="3"/>
        <v>#N/A</v>
      </c>
      <c r="K19" s="185" t="e">
        <f t="shared" si="3"/>
        <v>#N/A</v>
      </c>
      <c r="L19" s="233" t="e">
        <f t="shared" si="0"/>
        <v>#N/A</v>
      </c>
      <c r="M19" s="184" t="e">
        <f t="shared" si="0"/>
        <v>#N/A</v>
      </c>
      <c r="N19" s="183"/>
      <c r="O19" s="304" t="e">
        <f t="shared" si="4"/>
        <v>#DIV/0!</v>
      </c>
      <c r="P19" s="235" t="s">
        <v>725</v>
      </c>
      <c r="Q19" s="52" t="s">
        <v>73</v>
      </c>
      <c r="R19" s="52" t="s">
        <v>72</v>
      </c>
    </row>
    <row r="20" spans="1:18" ht="16.5" customHeight="1">
      <c r="A20" s="193">
        <v>11</v>
      </c>
      <c r="B20" s="194">
        <v>45027</v>
      </c>
      <c r="C20" s="191" t="s">
        <v>683</v>
      </c>
      <c r="D20" s="190">
        <f>+SUMIFS('NHAP - NVL'!$J$5:$J$1007,'NHAP - NVL'!$G$5:$G$1007,'F6'!$L$4,'NHAP - NVL'!$D$5:$D$1007,'F6'!B20)</f>
        <v>0</v>
      </c>
      <c r="E20" s="218">
        <f>+SUMIFS('NHAP - NVL'!$K$5:$K$1007,'NHAP - NVL'!$G$5:$G$1007,'F6'!$L$4,'NHAP - NVL'!$D$5:$D$1007,'F6'!B20)</f>
        <v>0</v>
      </c>
      <c r="F20" s="189">
        <f>+SUMIFS('XUAT - NVL'!$K$5:$K$840,'XUAT - NVL'!$G$5:$G$840,'F6'!$L$4,'XUAT - NVL'!$D$5:$D$840,'F6'!B20)</f>
        <v>0</v>
      </c>
      <c r="G20" s="231">
        <f>+SUMIFS('XUAT - NVL'!$L$5:$L$840,'XUAT - NVL'!$G$5:$G$840,'F6'!$L$4,'XUAT - NVL'!$D$5:$D$840,'F6'!B20)</f>
        <v>0</v>
      </c>
      <c r="H20" s="188" t="e">
        <f t="shared" si="1"/>
        <v>#DIV/0!</v>
      </c>
      <c r="I20" s="187" t="e">
        <f t="shared" si="2"/>
        <v>#DIV/0!</v>
      </c>
      <c r="J20" s="186" t="e">
        <f t="shared" si="3"/>
        <v>#N/A</v>
      </c>
      <c r="K20" s="185" t="e">
        <f t="shared" si="3"/>
        <v>#N/A</v>
      </c>
      <c r="L20" s="188" t="e">
        <f t="shared" si="0"/>
        <v>#N/A</v>
      </c>
      <c r="M20" s="184" t="e">
        <f t="shared" si="0"/>
        <v>#N/A</v>
      </c>
      <c r="N20" s="183"/>
      <c r="O20" s="304" t="e">
        <f t="shared" si="4"/>
        <v>#DIV/0!</v>
      </c>
      <c r="P20" s="235" t="s">
        <v>70</v>
      </c>
      <c r="Q20" s="52" t="s">
        <v>71</v>
      </c>
      <c r="R20" s="52" t="s">
        <v>69</v>
      </c>
    </row>
    <row r="21" spans="1:18" ht="16.5" customHeight="1">
      <c r="A21" s="193">
        <v>12</v>
      </c>
      <c r="B21" s="194">
        <v>45028</v>
      </c>
      <c r="C21" s="191" t="s">
        <v>683</v>
      </c>
      <c r="D21" s="190">
        <f>+SUMIFS('NHAP - NVL'!$J$5:$J$1007,'NHAP - NVL'!$G$5:$G$1007,'F6'!$L$4,'NHAP - NVL'!$D$5:$D$1007,'F6'!B21)</f>
        <v>0</v>
      </c>
      <c r="E21" s="218">
        <f>+SUMIFS('NHAP - NVL'!$K$5:$K$1007,'NHAP - NVL'!$G$5:$G$1007,'F6'!$L$4,'NHAP - NVL'!$D$5:$D$1007,'F6'!B21)</f>
        <v>0</v>
      </c>
      <c r="F21" s="189">
        <f>+SUMIFS('XUAT - NVL'!$K$5:$K$840,'XUAT - NVL'!$G$5:$G$840,'F6'!$L$4,'XUAT - NVL'!$D$5:$D$840,'F6'!B21)</f>
        <v>0</v>
      </c>
      <c r="G21" s="231">
        <f>+SUMIFS('XUAT - NVL'!$L$5:$L$840,'XUAT - NVL'!$G$5:$G$840,'F6'!$L$4,'XUAT - NVL'!$D$5:$D$840,'F6'!B21)</f>
        <v>0</v>
      </c>
      <c r="H21" s="188" t="e">
        <f t="shared" si="1"/>
        <v>#DIV/0!</v>
      </c>
      <c r="I21" s="187" t="e">
        <f t="shared" si="2"/>
        <v>#DIV/0!</v>
      </c>
      <c r="J21" s="186" t="e">
        <f t="shared" si="3"/>
        <v>#N/A</v>
      </c>
      <c r="K21" s="185" t="e">
        <f t="shared" si="3"/>
        <v>#N/A</v>
      </c>
      <c r="L21" s="188" t="e">
        <f t="shared" si="0"/>
        <v>#N/A</v>
      </c>
      <c r="M21" s="184" t="e">
        <f t="shared" si="0"/>
        <v>#N/A</v>
      </c>
      <c r="N21" s="183"/>
      <c r="O21" s="304" t="e">
        <f t="shared" si="4"/>
        <v>#DIV/0!</v>
      </c>
      <c r="P21" s="235" t="s">
        <v>79</v>
      </c>
      <c r="Q21" s="52" t="s">
        <v>80</v>
      </c>
      <c r="R21" s="52" t="s">
        <v>78</v>
      </c>
    </row>
    <row r="22" spans="1:18" ht="16.5" customHeight="1">
      <c r="A22" s="193">
        <v>13</v>
      </c>
      <c r="B22" s="194">
        <v>45029</v>
      </c>
      <c r="C22" s="191" t="s">
        <v>683</v>
      </c>
      <c r="D22" s="190">
        <f>+SUMIFS('NHAP - NVL'!$J$5:$J$1007,'NHAP - NVL'!$G$5:$G$1007,'F6'!$L$4,'NHAP - NVL'!$D$5:$D$1007,'F6'!B22)</f>
        <v>0</v>
      </c>
      <c r="E22" s="218">
        <f>+SUMIFS('NHAP - NVL'!$K$5:$K$1007,'NHAP - NVL'!$G$5:$G$1007,'F6'!$L$4,'NHAP - NVL'!$D$5:$D$1007,'F6'!B22)</f>
        <v>0</v>
      </c>
      <c r="F22" s="189">
        <f>+SUMIFS('XUAT - NVL'!$K$5:$K$840,'XUAT - NVL'!$G$5:$G$840,'F6'!$L$4,'XUAT - NVL'!$D$5:$D$840,'F6'!B22)</f>
        <v>0</v>
      </c>
      <c r="G22" s="231">
        <f>+SUMIFS('XUAT - NVL'!$L$5:$L$840,'XUAT - NVL'!$G$5:$G$840,'F6'!$L$4,'XUAT - NVL'!$D$5:$D$840,'F6'!B22)</f>
        <v>0</v>
      </c>
      <c r="H22" s="188" t="e">
        <f t="shared" si="1"/>
        <v>#DIV/0!</v>
      </c>
      <c r="I22" s="187" t="e">
        <f t="shared" si="2"/>
        <v>#DIV/0!</v>
      </c>
      <c r="J22" s="186" t="e">
        <f t="shared" si="3"/>
        <v>#N/A</v>
      </c>
      <c r="K22" s="185" t="e">
        <f t="shared" si="3"/>
        <v>#N/A</v>
      </c>
      <c r="L22" s="188" t="e">
        <f t="shared" si="0"/>
        <v>#N/A</v>
      </c>
      <c r="M22" s="184" t="e">
        <f t="shared" si="0"/>
        <v>#N/A</v>
      </c>
      <c r="N22" s="183"/>
      <c r="O22" s="304" t="e">
        <f t="shared" si="4"/>
        <v>#DIV/0!</v>
      </c>
      <c r="P22" s="235" t="s">
        <v>726</v>
      </c>
      <c r="Q22" s="52" t="s">
        <v>89</v>
      </c>
      <c r="R22" s="52" t="s">
        <v>88</v>
      </c>
    </row>
    <row r="23" spans="1:18" ht="16.5" customHeight="1">
      <c r="A23" s="193">
        <v>14</v>
      </c>
      <c r="B23" s="194">
        <v>45030</v>
      </c>
      <c r="C23" s="191" t="s">
        <v>683</v>
      </c>
      <c r="D23" s="190">
        <f>+SUMIFS('NHAP - NVL'!$J$5:$J$1007,'NHAP - NVL'!$G$5:$G$1007,'F6'!$L$4,'NHAP - NVL'!$D$5:$D$1007,'F6'!B23)</f>
        <v>0</v>
      </c>
      <c r="E23" s="218">
        <f>+SUMIFS('NHAP - NVL'!$K$5:$K$1007,'NHAP - NVL'!$G$5:$G$1007,'F6'!$L$4,'NHAP - NVL'!$D$5:$D$1007,'F6'!B23)</f>
        <v>0</v>
      </c>
      <c r="F23" s="189">
        <f>+SUMIFS('XUAT - NVL'!$K$5:$K$840,'XUAT - NVL'!$G$5:$G$840,'F6'!$L$4,'XUAT - NVL'!$D$5:$D$840,'F6'!B23)</f>
        <v>0</v>
      </c>
      <c r="G23" s="231">
        <f>+SUMIFS('XUAT - NVL'!$L$5:$L$840,'XUAT - NVL'!$G$5:$G$840,'F6'!$L$4,'XUAT - NVL'!$D$5:$D$840,'F6'!B23)</f>
        <v>0</v>
      </c>
      <c r="H23" s="188" t="e">
        <f t="shared" si="1"/>
        <v>#DIV/0!</v>
      </c>
      <c r="I23" s="187" t="e">
        <f t="shared" si="2"/>
        <v>#DIV/0!</v>
      </c>
      <c r="J23" s="186" t="e">
        <f t="shared" si="3"/>
        <v>#N/A</v>
      </c>
      <c r="K23" s="185" t="e">
        <f t="shared" si="3"/>
        <v>#N/A</v>
      </c>
      <c r="L23" s="188" t="e">
        <f t="shared" si="0"/>
        <v>#N/A</v>
      </c>
      <c r="M23" s="184" t="e">
        <f t="shared" si="0"/>
        <v>#N/A</v>
      </c>
      <c r="N23" s="183"/>
      <c r="O23" s="304" t="e">
        <f t="shared" si="4"/>
        <v>#DIV/0!</v>
      </c>
      <c r="P23" s="235" t="s">
        <v>727</v>
      </c>
      <c r="Q23" s="52" t="s">
        <v>77</v>
      </c>
      <c r="R23" s="52" t="s">
        <v>76</v>
      </c>
    </row>
    <row r="24" spans="1:18" ht="16.5" customHeight="1">
      <c r="A24" s="193">
        <v>15</v>
      </c>
      <c r="B24" s="194">
        <v>45031</v>
      </c>
      <c r="C24" s="191" t="s">
        <v>683</v>
      </c>
      <c r="D24" s="190">
        <f>+SUMIFS('NHAP - NVL'!$J$5:$J$1007,'NHAP - NVL'!$G$5:$G$1007,'F6'!$L$4,'NHAP - NVL'!$D$5:$D$1007,'F6'!B24)</f>
        <v>0</v>
      </c>
      <c r="E24" s="218">
        <f>+SUMIFS('NHAP - NVL'!$K$5:$K$1007,'NHAP - NVL'!$G$5:$G$1007,'F6'!$L$4,'NHAP - NVL'!$D$5:$D$1007,'F6'!B24)</f>
        <v>0</v>
      </c>
      <c r="F24" s="189">
        <f>+SUMIFS('XUAT - NVL'!$K$5:$K$840,'XUAT - NVL'!$G$5:$G$840,'F6'!$L$4,'XUAT - NVL'!$D$5:$D$840,'F6'!B24)</f>
        <v>0</v>
      </c>
      <c r="G24" s="231">
        <f>+SUMIFS('XUAT - NVL'!$L$5:$L$840,'XUAT - NVL'!$G$5:$G$840,'F6'!$L$4,'XUAT - NVL'!$D$5:$D$840,'F6'!B24)</f>
        <v>0</v>
      </c>
      <c r="H24" s="188" t="e">
        <f t="shared" si="1"/>
        <v>#DIV/0!</v>
      </c>
      <c r="I24" s="187" t="e">
        <f t="shared" si="2"/>
        <v>#DIV/0!</v>
      </c>
      <c r="J24" s="186" t="e">
        <f t="shared" si="3"/>
        <v>#N/A</v>
      </c>
      <c r="K24" s="185" t="e">
        <f t="shared" si="3"/>
        <v>#N/A</v>
      </c>
      <c r="L24" s="233" t="e">
        <f t="shared" si="0"/>
        <v>#N/A</v>
      </c>
      <c r="M24" s="184" t="e">
        <f t="shared" si="0"/>
        <v>#N/A</v>
      </c>
      <c r="N24" s="183"/>
      <c r="O24" s="304" t="e">
        <f t="shared" si="4"/>
        <v>#DIV/0!</v>
      </c>
      <c r="P24" s="235" t="s">
        <v>728</v>
      </c>
      <c r="Q24" s="62"/>
      <c r="R24" s="52" t="s">
        <v>732</v>
      </c>
    </row>
    <row r="25" spans="1:18" ht="16.5" customHeight="1">
      <c r="A25" s="193">
        <v>16</v>
      </c>
      <c r="B25" s="194">
        <v>45032</v>
      </c>
      <c r="C25" s="191" t="s">
        <v>683</v>
      </c>
      <c r="D25" s="190">
        <f>+SUMIFS('NHAP - NVL'!$J$5:$J$1007,'NHAP - NVL'!$G$5:$G$1007,'F6'!$L$4,'NHAP - NVL'!$D$5:$D$1007,'F6'!B25)</f>
        <v>0</v>
      </c>
      <c r="E25" s="218">
        <f>+SUMIFS('NHAP - NVL'!$K$5:$K$1007,'NHAP - NVL'!$G$5:$G$1007,'F6'!$L$4,'NHAP - NVL'!$D$5:$D$1007,'F6'!B25)</f>
        <v>0</v>
      </c>
      <c r="F25" s="189">
        <f>+SUMIFS('XUAT - NVL'!$K$5:$K$840,'XUAT - NVL'!$G$5:$G$840,'F6'!$L$4,'XUAT - NVL'!$D$5:$D$840,'F6'!B25)</f>
        <v>0</v>
      </c>
      <c r="G25" s="231">
        <f>+SUMIFS('XUAT - NVL'!$L$5:$L$840,'XUAT - NVL'!$G$5:$G$840,'F6'!$L$4,'XUAT - NVL'!$D$5:$D$840,'F6'!B25)</f>
        <v>0</v>
      </c>
      <c r="H25" s="188" t="e">
        <f t="shared" si="1"/>
        <v>#DIV/0!</v>
      </c>
      <c r="I25" s="187" t="e">
        <f t="shared" si="2"/>
        <v>#DIV/0!</v>
      </c>
      <c r="J25" s="186" t="e">
        <f t="shared" si="3"/>
        <v>#N/A</v>
      </c>
      <c r="K25" s="185" t="e">
        <f t="shared" si="3"/>
        <v>#N/A</v>
      </c>
      <c r="L25" s="188" t="e">
        <f t="shared" si="0"/>
        <v>#N/A</v>
      </c>
      <c r="M25" s="184" t="e">
        <f t="shared" si="0"/>
        <v>#N/A</v>
      </c>
      <c r="N25" s="183"/>
      <c r="O25" s="304" t="e">
        <f t="shared" si="4"/>
        <v>#DIV/0!</v>
      </c>
      <c r="P25" s="52" t="s">
        <v>102</v>
      </c>
      <c r="Q25" s="52"/>
      <c r="R25" s="52" t="e">
        <f>+VLOOKUP(P25,'Danh mục CODE'!$A$2:$D$790,3,0)</f>
        <v>#N/A</v>
      </c>
    </row>
    <row r="26" spans="1:18" ht="16.5" customHeight="1">
      <c r="A26" s="193">
        <v>17</v>
      </c>
      <c r="B26" s="194">
        <v>45033</v>
      </c>
      <c r="C26" s="191" t="s">
        <v>683</v>
      </c>
      <c r="D26" s="190">
        <f>+SUMIFS('NHAP - NVL'!$J$5:$J$1007,'NHAP - NVL'!$G$5:$G$1007,'F6'!$L$4,'NHAP - NVL'!$D$5:$D$1007,'F6'!B26)</f>
        <v>0</v>
      </c>
      <c r="E26" s="218">
        <f>+SUMIFS('NHAP - NVL'!$K$5:$K$1007,'NHAP - NVL'!$G$5:$G$1007,'F6'!$L$4,'NHAP - NVL'!$D$5:$D$1007,'F6'!B26)</f>
        <v>0</v>
      </c>
      <c r="F26" s="189">
        <f>+SUMIFS('XUAT - NVL'!$K$5:$K$840,'XUAT - NVL'!$G$5:$G$840,'F6'!$L$4,'XUAT - NVL'!$D$5:$D$840,'F6'!B26)</f>
        <v>0</v>
      </c>
      <c r="G26" s="231">
        <f>+SUMIFS('XUAT - NVL'!$L$5:$L$840,'XUAT - NVL'!$G$5:$G$840,'F6'!$L$4,'XUAT - NVL'!$D$5:$D$840,'F6'!B26)</f>
        <v>0</v>
      </c>
      <c r="H26" s="188" t="e">
        <f t="shared" si="1"/>
        <v>#DIV/0!</v>
      </c>
      <c r="I26" s="187" t="e">
        <f t="shared" si="2"/>
        <v>#DIV/0!</v>
      </c>
      <c r="J26" s="186" t="e">
        <f t="shared" si="3"/>
        <v>#N/A</v>
      </c>
      <c r="K26" s="185" t="e">
        <f t="shared" si="3"/>
        <v>#N/A</v>
      </c>
      <c r="L26" s="188" t="e">
        <f t="shared" si="0"/>
        <v>#N/A</v>
      </c>
      <c r="M26" s="184" t="e">
        <f t="shared" si="0"/>
        <v>#N/A</v>
      </c>
      <c r="N26" s="183"/>
      <c r="O26" s="304" t="e">
        <f t="shared" si="4"/>
        <v>#DIV/0!</v>
      </c>
      <c r="P26" s="52" t="s">
        <v>107</v>
      </c>
      <c r="Q26" s="52"/>
      <c r="R26" s="52" t="e">
        <f>+VLOOKUP(P26,'Danh mục CODE'!$A$2:$D$790,3,0)</f>
        <v>#N/A</v>
      </c>
    </row>
    <row r="27" spans="1:18" ht="16.5" customHeight="1">
      <c r="A27" s="193">
        <v>18</v>
      </c>
      <c r="B27" s="194">
        <v>45034</v>
      </c>
      <c r="C27" s="191" t="s">
        <v>683</v>
      </c>
      <c r="D27" s="190">
        <f>+SUMIFS('NHAP - NVL'!$J$5:$J$1007,'NHAP - NVL'!$G$5:$G$1007,'F6'!$L$4,'NHAP - NVL'!$D$5:$D$1007,'F6'!B27)</f>
        <v>0</v>
      </c>
      <c r="E27" s="218">
        <f>+SUMIFS('NHAP - NVL'!$K$5:$K$1007,'NHAP - NVL'!$G$5:$G$1007,'F6'!$L$4,'NHAP - NVL'!$D$5:$D$1007,'F6'!B27)</f>
        <v>0</v>
      </c>
      <c r="F27" s="189">
        <f>+SUMIFS('XUAT - NVL'!$K$5:$K$840,'XUAT - NVL'!$G$5:$G$840,'F6'!$L$4,'XUAT - NVL'!$D$5:$D$840,'F6'!B27)</f>
        <v>0</v>
      </c>
      <c r="G27" s="231">
        <f>+SUMIFS('XUAT - NVL'!$L$5:$L$840,'XUAT - NVL'!$G$5:$G$840,'F6'!$L$4,'XUAT - NVL'!$D$5:$D$840,'F6'!B27)</f>
        <v>0</v>
      </c>
      <c r="H27" s="188" t="e">
        <f t="shared" si="1"/>
        <v>#DIV/0!</v>
      </c>
      <c r="I27" s="187" t="e">
        <f t="shared" si="2"/>
        <v>#DIV/0!</v>
      </c>
      <c r="J27" s="186" t="e">
        <f t="shared" ref="J27:K40" si="5">J26+D27-F27</f>
        <v>#N/A</v>
      </c>
      <c r="K27" s="185" t="e">
        <f t="shared" si="5"/>
        <v>#N/A</v>
      </c>
      <c r="L27" s="233" t="e">
        <f t="shared" si="0"/>
        <v>#N/A</v>
      </c>
      <c r="M27" s="184" t="e">
        <f t="shared" si="0"/>
        <v>#N/A</v>
      </c>
      <c r="N27" s="183"/>
      <c r="O27" s="304" t="e">
        <f t="shared" si="4"/>
        <v>#DIV/0!</v>
      </c>
      <c r="P27" s="52" t="s">
        <v>111</v>
      </c>
      <c r="Q27" s="52"/>
      <c r="R27" s="52" t="e">
        <f>+VLOOKUP(P27,'Danh mục CODE'!$A$2:$D$790,3,0)</f>
        <v>#N/A</v>
      </c>
    </row>
    <row r="28" spans="1:18" ht="16.5" customHeight="1">
      <c r="A28" s="193">
        <v>19</v>
      </c>
      <c r="B28" s="194">
        <v>45035</v>
      </c>
      <c r="C28" s="191" t="s">
        <v>683</v>
      </c>
      <c r="D28" s="190">
        <f>+SUMIFS('NHAP - NVL'!$J$5:$J$1007,'NHAP - NVL'!$G$5:$G$1007,'F6'!$L$4,'NHAP - NVL'!$D$5:$D$1007,'F6'!B28)</f>
        <v>0</v>
      </c>
      <c r="E28" s="218">
        <f>+SUMIFS('NHAP - NVL'!$K$5:$K$1007,'NHAP - NVL'!$G$5:$G$1007,'F6'!$L$4,'NHAP - NVL'!$D$5:$D$1007,'F6'!B28)</f>
        <v>0</v>
      </c>
      <c r="F28" s="189">
        <f>+SUMIFS('XUAT - NVL'!$K$5:$K$840,'XUAT - NVL'!$G$5:$G$840,'F6'!$L$4,'XUAT - NVL'!$D$5:$D$840,'F6'!B28)</f>
        <v>0</v>
      </c>
      <c r="G28" s="231">
        <f>+SUMIFS('XUAT - NVL'!$L$5:$L$840,'XUAT - NVL'!$G$5:$G$840,'F6'!$L$4,'XUAT - NVL'!$D$5:$D$840,'F6'!B28)</f>
        <v>0</v>
      </c>
      <c r="H28" s="188" t="e">
        <f t="shared" si="1"/>
        <v>#DIV/0!</v>
      </c>
      <c r="I28" s="187" t="e">
        <f t="shared" si="2"/>
        <v>#DIV/0!</v>
      </c>
      <c r="J28" s="186" t="e">
        <f t="shared" si="5"/>
        <v>#N/A</v>
      </c>
      <c r="K28" s="185" t="e">
        <f t="shared" si="5"/>
        <v>#N/A</v>
      </c>
      <c r="L28" s="233" t="e">
        <f t="shared" si="0"/>
        <v>#N/A</v>
      </c>
      <c r="M28" s="184" t="e">
        <f t="shared" si="0"/>
        <v>#N/A</v>
      </c>
      <c r="N28" s="183"/>
      <c r="O28" s="304" t="e">
        <f t="shared" si="4"/>
        <v>#DIV/0!</v>
      </c>
      <c r="P28" s="52" t="s">
        <v>734</v>
      </c>
      <c r="Q28" s="52"/>
      <c r="R28" s="52" t="e">
        <f>+VLOOKUP(P28,'Danh mục CODE'!$A$2:$D$790,3,0)</f>
        <v>#N/A</v>
      </c>
    </row>
    <row r="29" spans="1:18" ht="16.5" customHeight="1">
      <c r="A29" s="193">
        <v>20</v>
      </c>
      <c r="B29" s="194">
        <v>45036</v>
      </c>
      <c r="C29" s="191" t="s">
        <v>683</v>
      </c>
      <c r="D29" s="190">
        <f>+SUMIFS('NHAP - NVL'!$J$5:$J$1007,'NHAP - NVL'!$G$5:$G$1007,'F6'!$L$4,'NHAP - NVL'!$D$5:$D$1007,'F6'!B29)</f>
        <v>0</v>
      </c>
      <c r="E29" s="218">
        <f>+SUMIFS('NHAP - NVL'!$K$5:$K$1007,'NHAP - NVL'!$G$5:$G$1007,'F6'!$L$4,'NHAP - NVL'!$D$5:$D$1007,'F6'!B29)</f>
        <v>0</v>
      </c>
      <c r="F29" s="189">
        <f>+SUMIFS('XUAT - NVL'!$K$5:$K$840,'XUAT - NVL'!$G$5:$G$840,'F6'!$L$4,'XUAT - NVL'!$D$5:$D$840,'F6'!B29)</f>
        <v>0</v>
      </c>
      <c r="G29" s="231">
        <f>+SUMIFS('XUAT - NVL'!$L$5:$L$840,'XUAT - NVL'!$G$5:$G$840,'F6'!$L$4,'XUAT - NVL'!$D$5:$D$840,'F6'!B29)</f>
        <v>0</v>
      </c>
      <c r="H29" s="188" t="e">
        <f t="shared" si="1"/>
        <v>#DIV/0!</v>
      </c>
      <c r="I29" s="187" t="e">
        <f t="shared" si="2"/>
        <v>#DIV/0!</v>
      </c>
      <c r="J29" s="186" t="e">
        <f t="shared" si="5"/>
        <v>#N/A</v>
      </c>
      <c r="K29" s="185" t="e">
        <f t="shared" si="5"/>
        <v>#N/A</v>
      </c>
      <c r="L29" s="233" t="e">
        <f t="shared" si="0"/>
        <v>#N/A</v>
      </c>
      <c r="M29" s="184" t="e">
        <f t="shared" si="0"/>
        <v>#N/A</v>
      </c>
      <c r="N29" s="183"/>
      <c r="O29" s="304" t="e">
        <f t="shared" si="4"/>
        <v>#DIV/0!</v>
      </c>
      <c r="P29" s="52" t="s">
        <v>736</v>
      </c>
      <c r="Q29" s="52"/>
      <c r="R29" s="52" t="e">
        <f>+VLOOKUP(P29,'Danh mục CODE'!$A$2:$D$790,3,0)</f>
        <v>#N/A</v>
      </c>
    </row>
    <row r="30" spans="1:18" ht="16.5" customHeight="1">
      <c r="A30" s="193">
        <v>21</v>
      </c>
      <c r="B30" s="194">
        <v>45037</v>
      </c>
      <c r="C30" s="191" t="s">
        <v>683</v>
      </c>
      <c r="D30" s="190">
        <f>+SUMIFS('NHAP - NVL'!$J$5:$J$1007,'NHAP - NVL'!$G$5:$G$1007,'F6'!$L$4,'NHAP - NVL'!$D$5:$D$1007,'F6'!B30)</f>
        <v>0</v>
      </c>
      <c r="E30" s="218">
        <f>+SUMIFS('NHAP - NVL'!$K$5:$K$1007,'NHAP - NVL'!$G$5:$G$1007,'F6'!$L$4,'NHAP - NVL'!$D$5:$D$1007,'F6'!B30)</f>
        <v>0</v>
      </c>
      <c r="F30" s="189">
        <f>+SUMIFS('XUAT - NVL'!$K$5:$K$840,'XUAT - NVL'!$G$5:$G$840,'F6'!$L$4,'XUAT - NVL'!$D$5:$D$840,'F6'!B30)</f>
        <v>0</v>
      </c>
      <c r="G30" s="231">
        <f>+SUMIFS('XUAT - NVL'!$L$5:$L$840,'XUAT - NVL'!$G$5:$G$840,'F6'!$L$4,'XUAT - NVL'!$D$5:$D$840,'F6'!B30)</f>
        <v>0</v>
      </c>
      <c r="H30" s="188" t="e">
        <f t="shared" si="1"/>
        <v>#DIV/0!</v>
      </c>
      <c r="I30" s="187" t="e">
        <f>AVERAGEIF($G$10:$G$40,"&lt;&gt;0")</f>
        <v>#DIV/0!</v>
      </c>
      <c r="J30" s="186" t="e">
        <f t="shared" si="5"/>
        <v>#N/A</v>
      </c>
      <c r="K30" s="185" t="e">
        <f t="shared" si="5"/>
        <v>#N/A</v>
      </c>
      <c r="L30" s="233" t="e">
        <f t="shared" si="0"/>
        <v>#N/A</v>
      </c>
      <c r="M30" s="184" t="e">
        <f t="shared" si="0"/>
        <v>#N/A</v>
      </c>
      <c r="N30" s="183"/>
      <c r="O30" s="304" t="e">
        <f t="shared" si="4"/>
        <v>#DIV/0!</v>
      </c>
      <c r="P30" s="52" t="s">
        <v>105</v>
      </c>
      <c r="Q30" s="52"/>
      <c r="R30" s="52" t="e">
        <f>+VLOOKUP(P30,'Danh mục CODE'!$A$2:$D$790,3,0)</f>
        <v>#N/A</v>
      </c>
    </row>
    <row r="31" spans="1:18" ht="16.5" customHeight="1">
      <c r="A31" s="193">
        <v>22</v>
      </c>
      <c r="B31" s="194">
        <v>45038</v>
      </c>
      <c r="C31" s="191" t="s">
        <v>683</v>
      </c>
      <c r="D31" s="190">
        <f>+SUMIFS('NHAP - NVL'!$J$5:$J$1007,'NHAP - NVL'!$G$5:$G$1007,'F6'!$L$4,'NHAP - NVL'!$D$5:$D$1007,'F6'!B31)</f>
        <v>0</v>
      </c>
      <c r="E31" s="218">
        <f>+SUMIFS('NHAP - NVL'!$K$5:$K$1007,'NHAP - NVL'!$G$5:$G$1007,'F6'!$L$4,'NHAP - NVL'!$D$5:$D$1007,'F6'!B31)</f>
        <v>0</v>
      </c>
      <c r="F31" s="189">
        <f>+SUMIFS('XUAT - NVL'!$K$5:$K$840,'XUAT - NVL'!$G$5:$G$840,'F6'!$L$4,'XUAT - NVL'!$D$5:$D$840,'F6'!B31)</f>
        <v>0</v>
      </c>
      <c r="G31" s="231">
        <f>+SUMIFS('XUAT - NVL'!$L$5:$L$840,'XUAT - NVL'!$G$5:$G$840,'F6'!$L$4,'XUAT - NVL'!$D$5:$D$840,'F6'!B31)</f>
        <v>0</v>
      </c>
      <c r="H31" s="188" t="e">
        <f t="shared" si="1"/>
        <v>#DIV/0!</v>
      </c>
      <c r="I31" s="187" t="e">
        <f t="shared" si="2"/>
        <v>#DIV/0!</v>
      </c>
      <c r="J31" s="186" t="e">
        <f t="shared" si="5"/>
        <v>#N/A</v>
      </c>
      <c r="K31" s="185" t="e">
        <f t="shared" si="5"/>
        <v>#N/A</v>
      </c>
      <c r="L31" s="233" t="e">
        <f t="shared" si="0"/>
        <v>#N/A</v>
      </c>
      <c r="M31" s="184" t="e">
        <f t="shared" si="0"/>
        <v>#N/A</v>
      </c>
      <c r="N31" s="183"/>
      <c r="O31" s="304" t="e">
        <f t="shared" si="4"/>
        <v>#DIV/0!</v>
      </c>
    </row>
    <row r="32" spans="1:18" ht="16.5" customHeight="1">
      <c r="A32" s="193">
        <v>23</v>
      </c>
      <c r="B32" s="194">
        <v>45039</v>
      </c>
      <c r="C32" s="191" t="s">
        <v>683</v>
      </c>
      <c r="D32" s="190">
        <f>+SUMIFS('NHAP - NVL'!$J$5:$J$1007,'NHAP - NVL'!$G$5:$G$1007,'F6'!$L$4,'NHAP - NVL'!$D$5:$D$1007,'F6'!B32)</f>
        <v>0</v>
      </c>
      <c r="E32" s="218">
        <f>+SUMIFS('NHAP - NVL'!$K$5:$K$1007,'NHAP - NVL'!$G$5:$G$1007,'F6'!$L$4,'NHAP - NVL'!$D$5:$D$1007,'F6'!B32)</f>
        <v>0</v>
      </c>
      <c r="F32" s="189">
        <f>+SUMIFS('XUAT - NVL'!$K$5:$K$840,'XUAT - NVL'!$G$5:$G$840,'F6'!$L$4,'XUAT - NVL'!$D$5:$D$840,'F6'!B32)</f>
        <v>0</v>
      </c>
      <c r="G32" s="231">
        <f>+SUMIFS('XUAT - NVL'!$L$5:$L$840,'XUAT - NVL'!$G$5:$G$840,'F6'!$L$4,'XUAT - NVL'!$D$5:$D$840,'F6'!B32)</f>
        <v>0</v>
      </c>
      <c r="H32" s="188" t="e">
        <f t="shared" si="1"/>
        <v>#DIV/0!</v>
      </c>
      <c r="I32" s="187" t="e">
        <f t="shared" si="2"/>
        <v>#DIV/0!</v>
      </c>
      <c r="J32" s="186" t="e">
        <f t="shared" si="5"/>
        <v>#N/A</v>
      </c>
      <c r="K32" s="185" t="e">
        <f t="shared" si="5"/>
        <v>#N/A</v>
      </c>
      <c r="L32" s="233" t="e">
        <f t="shared" si="0"/>
        <v>#N/A</v>
      </c>
      <c r="M32" s="184" t="e">
        <f t="shared" si="0"/>
        <v>#N/A</v>
      </c>
      <c r="N32" s="183"/>
      <c r="O32" s="304" t="e">
        <f t="shared" si="4"/>
        <v>#DIV/0!</v>
      </c>
    </row>
    <row r="33" spans="1:15" ht="16.5" customHeight="1">
      <c r="A33" s="193">
        <v>24</v>
      </c>
      <c r="B33" s="194">
        <v>45040</v>
      </c>
      <c r="C33" s="191" t="s">
        <v>683</v>
      </c>
      <c r="D33" s="190">
        <f>+SUMIFS('NHAP - NVL'!$J$5:$J$1007,'NHAP - NVL'!$G$5:$G$1007,'F6'!$L$4,'NHAP - NVL'!$D$5:$D$1007,'F6'!B33)</f>
        <v>0</v>
      </c>
      <c r="E33" s="218">
        <f>+SUMIFS('NHAP - NVL'!$K$5:$K$1007,'NHAP - NVL'!$G$5:$G$1007,'F6'!$L$4,'NHAP - NVL'!$D$5:$D$1007,'F6'!B33)</f>
        <v>0</v>
      </c>
      <c r="F33" s="189">
        <f>+SUMIFS('XUAT - NVL'!$K$5:$K$840,'XUAT - NVL'!$G$5:$G$840,'F6'!$L$4,'XUAT - NVL'!$D$5:$D$840,'F6'!B33)</f>
        <v>0</v>
      </c>
      <c r="G33" s="231">
        <f>+SUMIFS('XUAT - NVL'!$L$5:$L$840,'XUAT - NVL'!$G$5:$G$840,'F6'!$L$4,'XUAT - NVL'!$D$5:$D$840,'F6'!B33)</f>
        <v>0</v>
      </c>
      <c r="H33" s="188" t="e">
        <f t="shared" si="1"/>
        <v>#DIV/0!</v>
      </c>
      <c r="I33" s="187" t="e">
        <f t="shared" si="2"/>
        <v>#DIV/0!</v>
      </c>
      <c r="J33" s="186" t="e">
        <f t="shared" si="5"/>
        <v>#N/A</v>
      </c>
      <c r="K33" s="185" t="e">
        <f t="shared" si="5"/>
        <v>#N/A</v>
      </c>
      <c r="L33" s="233" t="e">
        <f t="shared" si="0"/>
        <v>#N/A</v>
      </c>
      <c r="M33" s="184" t="e">
        <f t="shared" si="0"/>
        <v>#N/A</v>
      </c>
      <c r="N33" s="183"/>
      <c r="O33" s="304" t="e">
        <f t="shared" si="4"/>
        <v>#DIV/0!</v>
      </c>
    </row>
    <row r="34" spans="1:15" ht="16.5" customHeight="1">
      <c r="A34" s="193">
        <v>25</v>
      </c>
      <c r="B34" s="194">
        <v>45041</v>
      </c>
      <c r="C34" s="191" t="s">
        <v>683</v>
      </c>
      <c r="D34" s="190">
        <f>+SUMIFS('NHAP - NVL'!$J$5:$J$1007,'NHAP - NVL'!$G$5:$G$1007,'F6'!$L$4,'NHAP - NVL'!$D$5:$D$1007,'F6'!B34)</f>
        <v>0</v>
      </c>
      <c r="E34" s="218">
        <f>+SUMIFS('NHAP - NVL'!$K$5:$K$1007,'NHAP - NVL'!$G$5:$G$1007,'F6'!$L$4,'NHAP - NVL'!$D$5:$D$1007,'F6'!B34)</f>
        <v>0</v>
      </c>
      <c r="F34" s="189">
        <f>+SUMIFS('XUAT - NVL'!$K$5:$K$840,'XUAT - NVL'!$G$5:$G$840,'F6'!$L$4,'XUAT - NVL'!$D$5:$D$840,'F6'!B34)</f>
        <v>0</v>
      </c>
      <c r="G34" s="231">
        <f>+SUMIFS('XUAT - NVL'!$L$5:$L$840,'XUAT - NVL'!$G$5:$G$840,'F6'!$L$4,'XUAT - NVL'!$D$5:$D$840,'F6'!B34)</f>
        <v>0</v>
      </c>
      <c r="H34" s="188" t="e">
        <f t="shared" si="1"/>
        <v>#DIV/0!</v>
      </c>
      <c r="I34" s="187" t="e">
        <f t="shared" si="2"/>
        <v>#DIV/0!</v>
      </c>
      <c r="J34" s="186" t="e">
        <f t="shared" si="5"/>
        <v>#N/A</v>
      </c>
      <c r="K34" s="185" t="e">
        <f t="shared" si="5"/>
        <v>#N/A</v>
      </c>
      <c r="L34" s="233" t="e">
        <f t="shared" si="0"/>
        <v>#N/A</v>
      </c>
      <c r="M34" s="184" t="e">
        <f t="shared" si="0"/>
        <v>#N/A</v>
      </c>
      <c r="N34" s="183"/>
      <c r="O34" s="304" t="e">
        <f t="shared" si="4"/>
        <v>#DIV/0!</v>
      </c>
    </row>
    <row r="35" spans="1:15" ht="16.5" customHeight="1">
      <c r="A35" s="193">
        <v>26</v>
      </c>
      <c r="B35" s="194">
        <v>45042</v>
      </c>
      <c r="C35" s="191" t="s">
        <v>683</v>
      </c>
      <c r="D35" s="190">
        <f>+SUMIFS('NHAP - NVL'!$J$5:$J$1007,'NHAP - NVL'!$G$5:$G$1007,'F6'!$L$4,'NHAP - NVL'!$D$5:$D$1007,'F6'!B35)</f>
        <v>0</v>
      </c>
      <c r="E35" s="218">
        <f>+SUMIFS('NHAP - NVL'!$K$5:$K$1007,'NHAP - NVL'!$G$5:$G$1007,'F6'!$L$4,'NHAP - NVL'!$D$5:$D$1007,'F6'!B35)</f>
        <v>0</v>
      </c>
      <c r="F35" s="189">
        <f>+SUMIFS('XUAT - NVL'!$K$5:$K$840,'XUAT - NVL'!$G$5:$G$840,'F6'!$L$4,'XUAT - NVL'!$D$5:$D$840,'F6'!B35)</f>
        <v>0</v>
      </c>
      <c r="G35" s="231">
        <f>+SUMIFS('XUAT - NVL'!$L$5:$L$840,'XUAT - NVL'!$G$5:$G$840,'F6'!$L$4,'XUAT - NVL'!$D$5:$D$840,'F6'!B35)</f>
        <v>0</v>
      </c>
      <c r="H35" s="188" t="e">
        <f>AVERAGEIF($F$10:$F$40,"&lt;&gt;0")</f>
        <v>#DIV/0!</v>
      </c>
      <c r="I35" s="187" t="e">
        <f t="shared" si="2"/>
        <v>#DIV/0!</v>
      </c>
      <c r="J35" s="186" t="e">
        <f t="shared" si="5"/>
        <v>#N/A</v>
      </c>
      <c r="K35" s="185" t="e">
        <f t="shared" si="5"/>
        <v>#N/A</v>
      </c>
      <c r="L35" s="233" t="e">
        <f t="shared" si="0"/>
        <v>#N/A</v>
      </c>
      <c r="M35" s="184" t="e">
        <f t="shared" si="0"/>
        <v>#N/A</v>
      </c>
      <c r="N35" s="183"/>
      <c r="O35" s="304" t="e">
        <f t="shared" si="4"/>
        <v>#DIV/0!</v>
      </c>
    </row>
    <row r="36" spans="1:15" ht="16.5" customHeight="1">
      <c r="A36" s="193">
        <v>27</v>
      </c>
      <c r="B36" s="194">
        <v>45043</v>
      </c>
      <c r="C36" s="191" t="s">
        <v>683</v>
      </c>
      <c r="D36" s="190">
        <f>+SUMIFS('NHAP - NVL'!$J$5:$J$1007,'NHAP - NVL'!$G$5:$G$1007,'F6'!$L$4,'NHAP - NVL'!$D$5:$D$1007,'F6'!B36)</f>
        <v>0</v>
      </c>
      <c r="E36" s="218">
        <f>+SUMIFS('NHAP - NVL'!$K$5:$K$1007,'NHAP - NVL'!$G$5:$G$1007,'F6'!$L$4,'NHAP - NVL'!$D$5:$D$1007,'F6'!B36)</f>
        <v>0</v>
      </c>
      <c r="F36" s="189">
        <f>+SUMIFS('XUAT - NVL'!$K$5:$K$840,'XUAT - NVL'!$G$5:$G$840,'F6'!$L$4,'XUAT - NVL'!$D$5:$D$840,'F6'!B36)</f>
        <v>0</v>
      </c>
      <c r="G36" s="231">
        <f>+SUMIFS('XUAT - NVL'!$L$5:$L$840,'XUAT - NVL'!$G$5:$G$840,'F6'!$L$4,'XUAT - NVL'!$D$5:$D$840,'F6'!B36)</f>
        <v>0</v>
      </c>
      <c r="H36" s="188" t="e">
        <f t="shared" si="1"/>
        <v>#DIV/0!</v>
      </c>
      <c r="I36" s="187" t="e">
        <f t="shared" si="2"/>
        <v>#DIV/0!</v>
      </c>
      <c r="J36" s="186" t="e">
        <f t="shared" si="5"/>
        <v>#N/A</v>
      </c>
      <c r="K36" s="185" t="e">
        <f>K35+E36-G36</f>
        <v>#N/A</v>
      </c>
      <c r="L36" s="233" t="e">
        <f t="shared" si="0"/>
        <v>#N/A</v>
      </c>
      <c r="M36" s="184" t="e">
        <f t="shared" si="0"/>
        <v>#N/A</v>
      </c>
      <c r="N36" s="183"/>
      <c r="O36" s="304" t="e">
        <f t="shared" si="4"/>
        <v>#DIV/0!</v>
      </c>
    </row>
    <row r="37" spans="1:15" ht="16.5" customHeight="1">
      <c r="A37" s="193">
        <v>28</v>
      </c>
      <c r="B37" s="194">
        <v>45044</v>
      </c>
      <c r="C37" s="191" t="s">
        <v>683</v>
      </c>
      <c r="D37" s="190">
        <f>+SUMIFS('NHAP - NVL'!$J$5:$J$1007,'NHAP - NVL'!$G$5:$G$1007,'F6'!$L$4,'NHAP - NVL'!$D$5:$D$1007,'F6'!B37)</f>
        <v>0</v>
      </c>
      <c r="E37" s="218">
        <f>+SUMIFS('NHAP - NVL'!$K$5:$K$1007,'NHAP - NVL'!$G$5:$G$1007,'F6'!$L$4,'NHAP - NVL'!$D$5:$D$1007,'F6'!B37)</f>
        <v>0</v>
      </c>
      <c r="F37" s="189">
        <f>+SUMIFS('XUAT - NVL'!$K$5:$K$840,'XUAT - NVL'!$G$5:$G$840,'F6'!$L$4,'XUAT - NVL'!$D$5:$D$840,'F6'!B37)</f>
        <v>0</v>
      </c>
      <c r="G37" s="231">
        <f>+SUMIFS('XUAT - NVL'!$L$5:$L$840,'XUAT - NVL'!$G$5:$G$840,'F6'!$L$4,'XUAT - NVL'!$D$5:$D$840,'F6'!B37)</f>
        <v>0</v>
      </c>
      <c r="H37" s="188" t="e">
        <f t="shared" si="1"/>
        <v>#DIV/0!</v>
      </c>
      <c r="I37" s="187" t="e">
        <f t="shared" si="2"/>
        <v>#DIV/0!</v>
      </c>
      <c r="J37" s="186" t="e">
        <f>J36+D37-F37</f>
        <v>#N/A</v>
      </c>
      <c r="K37" s="185" t="e">
        <f t="shared" si="5"/>
        <v>#N/A</v>
      </c>
      <c r="L37" s="233" t="e">
        <f t="shared" si="0"/>
        <v>#N/A</v>
      </c>
      <c r="M37" s="184" t="e">
        <f t="shared" si="0"/>
        <v>#N/A</v>
      </c>
      <c r="N37" s="183"/>
      <c r="O37" s="304" t="e">
        <f t="shared" si="4"/>
        <v>#DIV/0!</v>
      </c>
    </row>
    <row r="38" spans="1:15" ht="16.5" customHeight="1">
      <c r="A38" s="193">
        <v>29</v>
      </c>
      <c r="B38" s="194">
        <v>45045</v>
      </c>
      <c r="C38" s="191" t="s">
        <v>683</v>
      </c>
      <c r="D38" s="190">
        <f>+SUMIFS('NHAP - NVL'!$J$5:$J$1007,'NHAP - NVL'!$G$5:$G$1007,'F6'!$L$4,'NHAP - NVL'!$D$5:$D$1007,'F6'!B38)</f>
        <v>0</v>
      </c>
      <c r="E38" s="218">
        <f>+SUMIFS('NHAP - NVL'!$K$5:$K$1007,'NHAP - NVL'!$G$5:$G$1007,'F6'!$L$4,'NHAP - NVL'!$D$5:$D$1007,'F6'!B38)</f>
        <v>0</v>
      </c>
      <c r="F38" s="189">
        <f>+SUMIFS('XUAT - NVL'!$K$5:$K$840,'XUAT - NVL'!$G$5:$G$840,'F6'!$L$4,'XUAT - NVL'!$D$5:$D$840,'F6'!B38)</f>
        <v>0</v>
      </c>
      <c r="G38" s="231">
        <f>+SUMIFS('XUAT - NVL'!$L$5:$L$840,'XUAT - NVL'!$G$5:$G$840,'F6'!$L$4,'XUAT - NVL'!$D$5:$D$840,'F6'!B38)</f>
        <v>0</v>
      </c>
      <c r="H38" s="188" t="e">
        <f t="shared" si="1"/>
        <v>#DIV/0!</v>
      </c>
      <c r="I38" s="187" t="e">
        <f t="shared" si="2"/>
        <v>#DIV/0!</v>
      </c>
      <c r="J38" s="186" t="e">
        <f t="shared" si="5"/>
        <v>#N/A</v>
      </c>
      <c r="K38" s="185" t="e">
        <f t="shared" si="5"/>
        <v>#N/A</v>
      </c>
      <c r="L38" s="188" t="e">
        <f t="shared" si="0"/>
        <v>#N/A</v>
      </c>
      <c r="M38" s="184" t="e">
        <f t="shared" si="0"/>
        <v>#N/A</v>
      </c>
      <c r="N38" s="183"/>
      <c r="O38" s="304" t="e">
        <f t="shared" si="4"/>
        <v>#DIV/0!</v>
      </c>
    </row>
    <row r="39" spans="1:15" ht="16.5" customHeight="1">
      <c r="A39" s="193">
        <v>30</v>
      </c>
      <c r="B39" s="194">
        <v>45046</v>
      </c>
      <c r="C39" s="191" t="s">
        <v>683</v>
      </c>
      <c r="D39" s="190">
        <f>+SUMIFS('NHAP - NVL'!$J$5:$J$1007,'NHAP - NVL'!$G$5:$G$1007,'F6'!$L$4,'NHAP - NVL'!$D$5:$D$1007,'F6'!B39)</f>
        <v>0</v>
      </c>
      <c r="E39" s="218">
        <f>+SUMIFS('NHAP - NVL'!$K$5:$K$1007,'NHAP - NVL'!$G$5:$G$1007,'F6'!$L$4,'NHAP - NVL'!$D$5:$D$1007,'F6'!B39)</f>
        <v>0</v>
      </c>
      <c r="F39" s="189">
        <f>+SUMIFS('XUAT - NVL'!$K$5:$K$840,'XUAT - NVL'!$G$5:$G$840,'F6'!$L$4,'XUAT - NVL'!$D$5:$D$840,'F6'!B39)</f>
        <v>0</v>
      </c>
      <c r="G39" s="231">
        <f>+SUMIFS('XUAT - NVL'!$L$5:$L$840,'XUAT - NVL'!$G$5:$G$840,'F6'!$L$4,'XUAT - NVL'!$D$5:$D$840,'F6'!B39)</f>
        <v>0</v>
      </c>
      <c r="H39" s="188" t="e">
        <f t="shared" si="1"/>
        <v>#DIV/0!</v>
      </c>
      <c r="I39" s="187" t="e">
        <f t="shared" si="2"/>
        <v>#DIV/0!</v>
      </c>
      <c r="J39" s="186" t="e">
        <f t="shared" si="5"/>
        <v>#N/A</v>
      </c>
      <c r="K39" s="185" t="e">
        <f t="shared" si="5"/>
        <v>#N/A</v>
      </c>
      <c r="L39" s="233" t="e">
        <f t="shared" si="0"/>
        <v>#N/A</v>
      </c>
      <c r="M39" s="184" t="e">
        <f t="shared" si="0"/>
        <v>#N/A</v>
      </c>
      <c r="N39" s="183"/>
      <c r="O39" s="304" t="e">
        <f t="shared" si="4"/>
        <v>#DIV/0!</v>
      </c>
    </row>
    <row r="40" spans="1:15" ht="16.5" customHeight="1">
      <c r="A40" s="193">
        <v>31</v>
      </c>
      <c r="B40" s="192" t="s">
        <v>718</v>
      </c>
      <c r="C40" s="191" t="s">
        <v>683</v>
      </c>
      <c r="D40" s="190">
        <f>+SUMIFS('NHAP - NVL'!$J$5:$J$1007,'NHAP - NVL'!$G$5:$G$1007,'F6'!$L$4,'NHAP - NVL'!$D$5:$D$1007,'F6'!B40)</f>
        <v>0</v>
      </c>
      <c r="E40" s="218">
        <f>+SUMIFS('NHAP - NVL'!$K$5:$K$1007,'NHAP - NVL'!$G$5:$G$1007,'F6'!$L$4,'NHAP - NVL'!$D$5:$D$1007,'F6'!B40)</f>
        <v>0</v>
      </c>
      <c r="F40" s="189">
        <f>+SUMIFS('XUAT - NVL'!$K$5:$K$840,'XUAT - NVL'!$G$5:$G$840,'F6'!$L$4,'XUAT - NVL'!$D$5:$D$840,'F6'!B40)</f>
        <v>0</v>
      </c>
      <c r="G40" s="231">
        <f>+SUMIFS('XUAT - NVL'!$L$5:$L$840,'XUAT - NVL'!$G$5:$G$840,'F6'!$L$4,'XUAT - NVL'!$D$5:$D$840,'F6'!B40)</f>
        <v>0</v>
      </c>
      <c r="H40" s="188" t="e">
        <f t="shared" si="1"/>
        <v>#DIV/0!</v>
      </c>
      <c r="I40" s="187" t="e">
        <f t="shared" si="2"/>
        <v>#DIV/0!</v>
      </c>
      <c r="J40" s="186" t="e">
        <f t="shared" si="5"/>
        <v>#N/A</v>
      </c>
      <c r="K40" s="185" t="e">
        <f t="shared" si="5"/>
        <v>#N/A</v>
      </c>
      <c r="L40" s="188" t="e">
        <f t="shared" si="0"/>
        <v>#N/A</v>
      </c>
      <c r="M40" s="184" t="e">
        <f t="shared" si="0"/>
        <v>#N/A</v>
      </c>
      <c r="N40" s="183"/>
      <c r="O40" s="304" t="e">
        <f t="shared" si="4"/>
        <v>#DIV/0!</v>
      </c>
    </row>
    <row r="41" spans="1:15" s="172" customFormat="1" ht="23.25" customHeight="1">
      <c r="A41" s="181" t="s">
        <v>682</v>
      </c>
      <c r="B41" s="180"/>
      <c r="C41" s="179"/>
      <c r="D41" s="178">
        <f>SUM(D10:D40)</f>
        <v>0</v>
      </c>
      <c r="E41" s="177">
        <f>SUM(E10:E40)</f>
        <v>0</v>
      </c>
      <c r="F41" s="197">
        <f>SUM(F10:F40)</f>
        <v>0</v>
      </c>
      <c r="G41" s="176">
        <f>SUM(G10:G40)</f>
        <v>0</v>
      </c>
      <c r="H41" s="197"/>
      <c r="I41" s="176"/>
      <c r="J41" s="182" t="e">
        <f>J40</f>
        <v>#N/A</v>
      </c>
      <c r="K41" s="182" t="e">
        <f>K40</f>
        <v>#N/A</v>
      </c>
      <c r="L41" s="184"/>
      <c r="M41" s="174"/>
      <c r="N41" s="173" t="e">
        <f>1-J41/K41</f>
        <v>#N/A</v>
      </c>
    </row>
    <row r="42" spans="1:15" s="172" customFormat="1" ht="23.25" customHeight="1">
      <c r="A42" s="181" t="s">
        <v>28</v>
      </c>
      <c r="B42" s="180"/>
      <c r="C42" s="179"/>
      <c r="D42" s="178" t="e">
        <f>D9+D41</f>
        <v>#N/A</v>
      </c>
      <c r="E42" s="177" t="e">
        <f>E9+E41</f>
        <v>#N/A</v>
      </c>
      <c r="F42" s="197">
        <f>F41</f>
        <v>0</v>
      </c>
      <c r="G42" s="176">
        <f>G41</f>
        <v>0</v>
      </c>
      <c r="H42" s="197"/>
      <c r="I42" s="176"/>
      <c r="J42" s="175" t="e">
        <f>D42-F42</f>
        <v>#N/A</v>
      </c>
      <c r="K42" s="175" t="e">
        <f>E42-G42</f>
        <v>#N/A</v>
      </c>
      <c r="L42" s="184"/>
      <c r="M42" s="174"/>
      <c r="N42" s="173"/>
    </row>
    <row r="43" spans="1:15" ht="23.25" customHeight="1">
      <c r="A43" s="172"/>
      <c r="B43" s="172"/>
      <c r="C43" s="172"/>
      <c r="K43" s="114"/>
      <c r="L43" s="169"/>
      <c r="N43" s="169"/>
    </row>
    <row r="44" spans="1:15">
      <c r="K44" s="171" t="s">
        <v>112</v>
      </c>
      <c r="L44" s="169"/>
      <c r="N44" s="169"/>
    </row>
    <row r="45" spans="1:15">
      <c r="K45" s="171"/>
      <c r="L45" s="169"/>
      <c r="N45" s="169"/>
    </row>
    <row r="46" spans="1:15">
      <c r="K46" s="171"/>
      <c r="L46" s="169"/>
      <c r="N46" s="169"/>
    </row>
    <row r="47" spans="1:15">
      <c r="K47" s="114"/>
      <c r="L47" s="169"/>
      <c r="N47" s="169"/>
    </row>
    <row r="48" spans="1:15">
      <c r="L48" s="169"/>
      <c r="M48" s="170"/>
      <c r="N48" s="169"/>
    </row>
    <row r="49" spans="11:11" s="168" customFormat="1"/>
    <row r="50" spans="11:11" s="168" customFormat="1">
      <c r="K50" s="172"/>
    </row>
    <row r="51" spans="11:11" s="168" customFormat="1"/>
  </sheetData>
  <mergeCells count="8">
    <mergeCell ref="A9:C9"/>
    <mergeCell ref="A3:N3"/>
    <mergeCell ref="L4:N4"/>
    <mergeCell ref="D7:E7"/>
    <mergeCell ref="F7:G7"/>
    <mergeCell ref="H7:I7"/>
    <mergeCell ref="J7:K7"/>
    <mergeCell ref="L7:M7"/>
  </mergeCells>
  <conditionalFormatting sqref="M21">
    <cfRule type="cellIs" dxfId="2862" priority="113" operator="lessThan">
      <formula>15</formula>
    </cfRule>
    <cfRule type="cellIs" dxfId="2861" priority="114" operator="greaterThan">
      <formula>20</formula>
    </cfRule>
    <cfRule type="cellIs" dxfId="2860" priority="115" operator="between">
      <formula>15</formula>
      <formula>20</formula>
    </cfRule>
    <cfRule type="cellIs" dxfId="2859" priority="116" operator="between">
      <formula>15</formula>
      <formula>20</formula>
    </cfRule>
    <cfRule type="cellIs" dxfId="2858" priority="117" operator="lessThan">
      <formula>15</formula>
    </cfRule>
    <cfRule type="cellIs" dxfId="2857" priority="118" operator="greaterThan">
      <formula>20</formula>
    </cfRule>
    <cfRule type="cellIs" dxfId="2856" priority="119" operator="between">
      <formula>15</formula>
      <formula>21</formula>
    </cfRule>
    <cfRule type="cellIs" dxfId="2855" priority="120" operator="lessThan">
      <formula>15</formula>
    </cfRule>
    <cfRule type="cellIs" dxfId="2854" priority="121" operator="greaterThan">
      <formula>21</formula>
    </cfRule>
  </conditionalFormatting>
  <conditionalFormatting sqref="M28">
    <cfRule type="cellIs" dxfId="2853" priority="104" operator="lessThan">
      <formula>15</formula>
    </cfRule>
    <cfRule type="cellIs" dxfId="2852" priority="105" operator="greaterThan">
      <formula>20</formula>
    </cfRule>
    <cfRule type="cellIs" dxfId="2851" priority="106" operator="between">
      <formula>15</formula>
      <formula>20</formula>
    </cfRule>
    <cfRule type="cellIs" dxfId="2850" priority="107" operator="between">
      <formula>15</formula>
      <formula>20</formula>
    </cfRule>
    <cfRule type="cellIs" dxfId="2849" priority="108" operator="lessThan">
      <formula>15</formula>
    </cfRule>
    <cfRule type="cellIs" dxfId="2848" priority="109" operator="greaterThan">
      <formula>20</formula>
    </cfRule>
    <cfRule type="cellIs" dxfId="2847" priority="110" operator="between">
      <formula>15</formula>
      <formula>21</formula>
    </cfRule>
    <cfRule type="cellIs" dxfId="2846" priority="111" operator="lessThan">
      <formula>15</formula>
    </cfRule>
    <cfRule type="cellIs" dxfId="2845" priority="112" operator="greaterThan">
      <formula>21</formula>
    </cfRule>
  </conditionalFormatting>
  <conditionalFormatting sqref="M35">
    <cfRule type="cellIs" dxfId="2844" priority="95" operator="lessThan">
      <formula>15</formula>
    </cfRule>
    <cfRule type="cellIs" dxfId="2843" priority="96" operator="greaterThan">
      <formula>20</formula>
    </cfRule>
    <cfRule type="cellIs" dxfId="2842" priority="97" operator="between">
      <formula>15</formula>
      <formula>20</formula>
    </cfRule>
    <cfRule type="cellIs" dxfId="2841" priority="98" operator="between">
      <formula>15</formula>
      <formula>20</formula>
    </cfRule>
    <cfRule type="cellIs" dxfId="2840" priority="99" operator="lessThan">
      <formula>15</formula>
    </cfRule>
    <cfRule type="cellIs" dxfId="2839" priority="100" operator="greaterThan">
      <formula>20</formula>
    </cfRule>
    <cfRule type="cellIs" dxfId="2838" priority="101" operator="between">
      <formula>15</formula>
      <formula>21</formula>
    </cfRule>
    <cfRule type="cellIs" dxfId="2837" priority="102" operator="lessThan">
      <formula>15</formula>
    </cfRule>
    <cfRule type="cellIs" dxfId="2836" priority="103" operator="greaterThan">
      <formula>21</formula>
    </cfRule>
  </conditionalFormatting>
  <conditionalFormatting sqref="M15:M18 M40 M22:M23 M25:M27 M20">
    <cfRule type="cellIs" dxfId="2835" priority="122" operator="lessThan">
      <formula>15</formula>
    </cfRule>
    <cfRule type="cellIs" dxfId="2834" priority="123" operator="greaterThan">
      <formula>20</formula>
    </cfRule>
    <cfRule type="cellIs" dxfId="2833" priority="124" operator="between">
      <formula>15</formula>
      <formula>20</formula>
    </cfRule>
    <cfRule type="cellIs" dxfId="2832" priority="125" operator="between">
      <formula>15</formula>
      <formula>20</formula>
    </cfRule>
    <cfRule type="cellIs" dxfId="2831" priority="126" operator="lessThan">
      <formula>15</formula>
    </cfRule>
    <cfRule type="cellIs" dxfId="2830" priority="127" operator="greaterThan">
      <formula>20</formula>
    </cfRule>
    <cfRule type="cellIs" dxfId="2829" priority="128" operator="between">
      <formula>15</formula>
      <formula>21</formula>
    </cfRule>
    <cfRule type="cellIs" dxfId="2828" priority="129" operator="lessThan">
      <formula>15</formula>
    </cfRule>
    <cfRule type="cellIs" dxfId="2827" priority="130" operator="greaterThan">
      <formula>21</formula>
    </cfRule>
  </conditionalFormatting>
  <conditionalFormatting sqref="M10:M13">
    <cfRule type="cellIs" dxfId="2826" priority="86" operator="lessThan">
      <formula>15</formula>
    </cfRule>
    <cfRule type="cellIs" dxfId="2825" priority="87" operator="greaterThan">
      <formula>20</formula>
    </cfRule>
    <cfRule type="cellIs" dxfId="2824" priority="88" operator="between">
      <formula>15</formula>
      <formula>20</formula>
    </cfRule>
    <cfRule type="cellIs" dxfId="2823" priority="89" operator="between">
      <formula>15</formula>
      <formula>20</formula>
    </cfRule>
    <cfRule type="cellIs" dxfId="2822" priority="90" operator="lessThan">
      <formula>15</formula>
    </cfRule>
    <cfRule type="cellIs" dxfId="2821" priority="91" operator="greaterThan">
      <formula>20</formula>
    </cfRule>
    <cfRule type="cellIs" dxfId="2820" priority="92" operator="between">
      <formula>15</formula>
      <formula>21</formula>
    </cfRule>
    <cfRule type="cellIs" dxfId="2819" priority="93" operator="lessThan">
      <formula>15</formula>
    </cfRule>
    <cfRule type="cellIs" dxfId="2818" priority="94" operator="greaterThan">
      <formula>21</formula>
    </cfRule>
  </conditionalFormatting>
  <conditionalFormatting sqref="M30:M33">
    <cfRule type="cellIs" dxfId="2817" priority="77" operator="lessThan">
      <formula>15</formula>
    </cfRule>
    <cfRule type="cellIs" dxfId="2816" priority="78" operator="greaterThan">
      <formula>20</formula>
    </cfRule>
    <cfRule type="cellIs" dxfId="2815" priority="79" operator="between">
      <formula>15</formula>
      <formula>20</formula>
    </cfRule>
    <cfRule type="cellIs" dxfId="2814" priority="80" operator="between">
      <formula>15</formula>
      <formula>20</formula>
    </cfRule>
    <cfRule type="cellIs" dxfId="2813" priority="81" operator="lessThan">
      <formula>15</formula>
    </cfRule>
    <cfRule type="cellIs" dxfId="2812" priority="82" operator="greaterThan">
      <formula>20</formula>
    </cfRule>
    <cfRule type="cellIs" dxfId="2811" priority="83" operator="between">
      <formula>15</formula>
      <formula>21</formula>
    </cfRule>
    <cfRule type="cellIs" dxfId="2810" priority="84" operator="lessThan">
      <formula>15</formula>
    </cfRule>
    <cfRule type="cellIs" dxfId="2809" priority="85" operator="greaterThan">
      <formula>21</formula>
    </cfRule>
  </conditionalFormatting>
  <conditionalFormatting sqref="M36:M38">
    <cfRule type="cellIs" dxfId="2808" priority="68" operator="lessThan">
      <formula>15</formula>
    </cfRule>
    <cfRule type="cellIs" dxfId="2807" priority="69" operator="greaterThan">
      <formula>20</formula>
    </cfRule>
    <cfRule type="cellIs" dxfId="2806" priority="70" operator="between">
      <formula>15</formula>
      <formula>20</formula>
    </cfRule>
    <cfRule type="cellIs" dxfId="2805" priority="71" operator="between">
      <formula>15</formula>
      <formula>20</formula>
    </cfRule>
    <cfRule type="cellIs" dxfId="2804" priority="72" operator="lessThan">
      <formula>15</formula>
    </cfRule>
    <cfRule type="cellIs" dxfId="2803" priority="73" operator="greaterThan">
      <formula>20</formula>
    </cfRule>
    <cfRule type="cellIs" dxfId="2802" priority="74" operator="between">
      <formula>15</formula>
      <formula>21</formula>
    </cfRule>
    <cfRule type="cellIs" dxfId="2801" priority="75" operator="lessThan">
      <formula>15</formula>
    </cfRule>
    <cfRule type="cellIs" dxfId="2800" priority="76" operator="greaterThan">
      <formula>21</formula>
    </cfRule>
  </conditionalFormatting>
  <conditionalFormatting sqref="M29">
    <cfRule type="cellIs" dxfId="2799" priority="59" operator="lessThan">
      <formula>15</formula>
    </cfRule>
    <cfRule type="cellIs" dxfId="2798" priority="60" operator="greaterThan">
      <formula>20</formula>
    </cfRule>
    <cfRule type="cellIs" dxfId="2797" priority="61" operator="between">
      <formula>15</formula>
      <formula>20</formula>
    </cfRule>
    <cfRule type="cellIs" dxfId="2796" priority="62" operator="between">
      <formula>15</formula>
      <formula>20</formula>
    </cfRule>
    <cfRule type="cellIs" dxfId="2795" priority="63" operator="lessThan">
      <formula>15</formula>
    </cfRule>
    <cfRule type="cellIs" dxfId="2794" priority="64" operator="greaterThan">
      <formula>20</formula>
    </cfRule>
    <cfRule type="cellIs" dxfId="2793" priority="65" operator="between">
      <formula>15</formula>
      <formula>21</formula>
    </cfRule>
    <cfRule type="cellIs" dxfId="2792" priority="66" operator="lessThan">
      <formula>15</formula>
    </cfRule>
    <cfRule type="cellIs" dxfId="2791" priority="67" operator="greaterThan">
      <formula>21</formula>
    </cfRule>
  </conditionalFormatting>
  <conditionalFormatting sqref="M24">
    <cfRule type="cellIs" dxfId="2790" priority="50" operator="lessThan">
      <formula>15</formula>
    </cfRule>
    <cfRule type="cellIs" dxfId="2789" priority="51" operator="greaterThan">
      <formula>20</formula>
    </cfRule>
    <cfRule type="cellIs" dxfId="2788" priority="52" operator="between">
      <formula>15</formula>
      <formula>20</formula>
    </cfRule>
    <cfRule type="cellIs" dxfId="2787" priority="53" operator="between">
      <formula>15</formula>
      <formula>20</formula>
    </cfRule>
    <cfRule type="cellIs" dxfId="2786" priority="54" operator="lessThan">
      <formula>15</formula>
    </cfRule>
    <cfRule type="cellIs" dxfId="2785" priority="55" operator="greaterThan">
      <formula>20</formula>
    </cfRule>
    <cfRule type="cellIs" dxfId="2784" priority="56" operator="between">
      <formula>15</formula>
      <formula>21</formula>
    </cfRule>
    <cfRule type="cellIs" dxfId="2783" priority="57" operator="lessThan">
      <formula>15</formula>
    </cfRule>
    <cfRule type="cellIs" dxfId="2782" priority="58" operator="greaterThan">
      <formula>21</formula>
    </cfRule>
  </conditionalFormatting>
  <conditionalFormatting sqref="M19">
    <cfRule type="cellIs" dxfId="2781" priority="41" operator="lessThan">
      <formula>15</formula>
    </cfRule>
    <cfRule type="cellIs" dxfId="2780" priority="42" operator="greaterThan">
      <formula>20</formula>
    </cfRule>
    <cfRule type="cellIs" dxfId="2779" priority="43" operator="between">
      <formula>15</formula>
      <formula>20</formula>
    </cfRule>
    <cfRule type="cellIs" dxfId="2778" priority="44" operator="between">
      <formula>15</formula>
      <formula>20</formula>
    </cfRule>
    <cfRule type="cellIs" dxfId="2777" priority="45" operator="lessThan">
      <formula>15</formula>
    </cfRule>
    <cfRule type="cellIs" dxfId="2776" priority="46" operator="greaterThan">
      <formula>20</formula>
    </cfRule>
    <cfRule type="cellIs" dxfId="2775" priority="47" operator="between">
      <formula>15</formula>
      <formula>21</formula>
    </cfRule>
    <cfRule type="cellIs" dxfId="2774" priority="48" operator="lessThan">
      <formula>15</formula>
    </cfRule>
    <cfRule type="cellIs" dxfId="2773" priority="49" operator="greaterThan">
      <formula>21</formula>
    </cfRule>
  </conditionalFormatting>
  <conditionalFormatting sqref="M14">
    <cfRule type="cellIs" dxfId="2772" priority="32" operator="lessThan">
      <formula>15</formula>
    </cfRule>
    <cfRule type="cellIs" dxfId="2771" priority="33" operator="greaterThan">
      <formula>20</formula>
    </cfRule>
    <cfRule type="cellIs" dxfId="2770" priority="34" operator="between">
      <formula>15</formula>
      <formula>20</formula>
    </cfRule>
    <cfRule type="cellIs" dxfId="2769" priority="35" operator="between">
      <formula>15</formula>
      <formula>20</formula>
    </cfRule>
    <cfRule type="cellIs" dxfId="2768" priority="36" operator="lessThan">
      <formula>15</formula>
    </cfRule>
    <cfRule type="cellIs" dxfId="2767" priority="37" operator="greaterThan">
      <formula>20</formula>
    </cfRule>
    <cfRule type="cellIs" dxfId="2766" priority="38" operator="between">
      <formula>15</formula>
      <formula>21</formula>
    </cfRule>
    <cfRule type="cellIs" dxfId="2765" priority="39" operator="lessThan">
      <formula>15</formula>
    </cfRule>
    <cfRule type="cellIs" dxfId="2764" priority="40" operator="greaterThan">
      <formula>21</formula>
    </cfRule>
  </conditionalFormatting>
  <conditionalFormatting sqref="M34">
    <cfRule type="cellIs" dxfId="2763" priority="23" operator="lessThan">
      <formula>15</formula>
    </cfRule>
    <cfRule type="cellIs" dxfId="2762" priority="24" operator="greaterThan">
      <formula>20</formula>
    </cfRule>
    <cfRule type="cellIs" dxfId="2761" priority="25" operator="between">
      <formula>15</formula>
      <formula>20</formula>
    </cfRule>
    <cfRule type="cellIs" dxfId="2760" priority="26" operator="between">
      <formula>15</formula>
      <formula>20</formula>
    </cfRule>
    <cfRule type="cellIs" dxfId="2759" priority="27" operator="lessThan">
      <formula>15</formula>
    </cfRule>
    <cfRule type="cellIs" dxfId="2758" priority="28" operator="greaterThan">
      <formula>20</formula>
    </cfRule>
    <cfRule type="cellIs" dxfId="2757" priority="29" operator="between">
      <formula>15</formula>
      <formula>21</formula>
    </cfRule>
    <cfRule type="cellIs" dxfId="2756" priority="30" operator="lessThan">
      <formula>15</formula>
    </cfRule>
    <cfRule type="cellIs" dxfId="2755" priority="31" operator="greaterThan">
      <formula>21</formula>
    </cfRule>
  </conditionalFormatting>
  <conditionalFormatting sqref="M39">
    <cfRule type="cellIs" dxfId="2754" priority="14" operator="lessThan">
      <formula>15</formula>
    </cfRule>
    <cfRule type="cellIs" dxfId="2753" priority="15" operator="greaterThan">
      <formula>20</formula>
    </cfRule>
    <cfRule type="cellIs" dxfId="2752" priority="16" operator="between">
      <formula>15</formula>
      <formula>20</formula>
    </cfRule>
    <cfRule type="cellIs" dxfId="2751" priority="17" operator="between">
      <formula>15</formula>
      <formula>20</formula>
    </cfRule>
    <cfRule type="cellIs" dxfId="2750" priority="18" operator="lessThan">
      <formula>15</formula>
    </cfRule>
    <cfRule type="cellIs" dxfId="2749" priority="19" operator="greaterThan">
      <formula>20</formula>
    </cfRule>
    <cfRule type="cellIs" dxfId="2748" priority="20" operator="between">
      <formula>15</formula>
      <formula>21</formula>
    </cfRule>
    <cfRule type="cellIs" dxfId="2747" priority="21" operator="lessThan">
      <formula>15</formula>
    </cfRule>
    <cfRule type="cellIs" dxfId="2746" priority="22" operator="greaterThan">
      <formula>21</formula>
    </cfRule>
  </conditionalFormatting>
  <conditionalFormatting sqref="P19">
    <cfRule type="duplicateValues" dxfId="2745" priority="6"/>
  </conditionalFormatting>
  <conditionalFormatting sqref="Q24 Q18">
    <cfRule type="duplicateValues" dxfId="2744" priority="7"/>
    <cfRule type="expression" dxfId="2743" priority="8">
      <formula>LEFT(#REF!,2)="Y0"</formula>
    </cfRule>
    <cfRule type="expression" dxfId="2742" priority="9">
      <formula>LEFT(#REF!,2)="Y3"</formula>
    </cfRule>
    <cfRule type="expression" dxfId="2741" priority="10">
      <formula>LEFT(#REF!,2)="Y2"</formula>
    </cfRule>
    <cfRule type="expression" dxfId="2740" priority="11">
      <formula>LEFT(#REF!,2)="Y1"</formula>
    </cfRule>
    <cfRule type="duplicateValues" dxfId="2739" priority="12"/>
  </conditionalFormatting>
  <conditionalFormatting sqref="P10:P18 P20:P22">
    <cfRule type="duplicateValues" dxfId="2738" priority="13"/>
  </conditionalFormatting>
  <conditionalFormatting sqref="P25">
    <cfRule type="duplicateValues" dxfId="2737" priority="5"/>
  </conditionalFormatting>
  <conditionalFormatting sqref="P26">
    <cfRule type="duplicateValues" dxfId="2736" priority="4"/>
  </conditionalFormatting>
  <conditionalFormatting sqref="P27">
    <cfRule type="duplicateValues" dxfId="2735" priority="3"/>
  </conditionalFormatting>
  <conditionalFormatting sqref="P28:P29">
    <cfRule type="duplicateValues" dxfId="2734" priority="2"/>
  </conditionalFormatting>
  <conditionalFormatting sqref="P30">
    <cfRule type="duplicateValues" dxfId="2733" priority="1"/>
  </conditionalFormatting>
  <pageMargins left="0.45" right="0.2" top="0.25" bottom="0.25" header="0.3" footer="0.3"/>
  <pageSetup paperSize="9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rgb="FFC00000"/>
  </sheetPr>
  <dimension ref="A1:R51"/>
  <sheetViews>
    <sheetView zoomScale="80" zoomScaleNormal="80" workbookViewId="0">
      <pane ySplit="9" topLeftCell="A10" activePane="bottomLeft" state="frozen"/>
      <selection activeCell="P9" sqref="P9"/>
      <selection pane="bottomLeft" activeCell="P9" sqref="P9"/>
    </sheetView>
  </sheetViews>
  <sheetFormatPr defaultColWidth="10.6640625" defaultRowHeight="15"/>
  <cols>
    <col min="1" max="1" width="5.5" style="168" customWidth="1"/>
    <col min="2" max="2" width="16" style="168" customWidth="1"/>
    <col min="3" max="3" width="21.33203125" style="168" customWidth="1"/>
    <col min="4" max="11" width="16.83203125" style="169" customWidth="1"/>
    <col min="12" max="14" width="16.83203125" style="168" customWidth="1"/>
    <col min="15" max="15" width="10.6640625" style="168"/>
    <col min="16" max="16" width="50.6640625" style="168" customWidth="1"/>
    <col min="17" max="17" width="36.1640625" style="168" customWidth="1"/>
    <col min="18" max="18" width="24.83203125" style="168" customWidth="1"/>
    <col min="19" max="16384" width="10.6640625" style="168"/>
  </cols>
  <sheetData>
    <row r="1" spans="1:18" ht="18" customHeight="1">
      <c r="A1" s="210" t="str">
        <f>'[6]FRIT FO102 - FT1 - FHUE'!A1</f>
        <v>CÔNG TY CỐ PHẦN VLXD VI DO NA</v>
      </c>
      <c r="B1" s="210"/>
      <c r="C1" s="210"/>
      <c r="D1" s="210"/>
      <c r="E1" s="210"/>
      <c r="F1" s="210"/>
    </row>
    <row r="2" spans="1:18" ht="18" customHeight="1">
      <c r="A2" s="210" t="str">
        <f>'[6]FRIT FO102 - FT1 - FHUE'!A2</f>
        <v>PHÒNG KẾ HOẠCH - VẬT TƯ</v>
      </c>
      <c r="B2" s="210"/>
      <c r="C2" s="210"/>
      <c r="D2" s="209"/>
      <c r="E2" s="209"/>
      <c r="F2" s="209"/>
      <c r="L2" s="169"/>
      <c r="M2" s="208" t="str">
        <f>'[6]FRIT FO102 - FT1 - FHUE'!M2</f>
        <v>BM. 03. 13</v>
      </c>
    </row>
    <row r="3" spans="1:18" ht="33" customHeight="1">
      <c r="A3" s="861" t="s">
        <v>698</v>
      </c>
      <c r="B3" s="861"/>
      <c r="C3" s="861"/>
      <c r="D3" s="861"/>
      <c r="E3" s="861"/>
      <c r="F3" s="861"/>
      <c r="G3" s="861"/>
      <c r="H3" s="861"/>
      <c r="I3" s="861"/>
      <c r="J3" s="861"/>
      <c r="K3" s="861"/>
      <c r="L3" s="861"/>
      <c r="M3" s="861"/>
      <c r="N3" s="861"/>
    </row>
    <row r="4" spans="1:18" ht="18.75" customHeight="1">
      <c r="B4" s="207"/>
      <c r="C4" s="207"/>
      <c r="D4" s="206" t="s">
        <v>697</v>
      </c>
      <c r="E4" s="205" t="e">
        <f>+VLOOKUP($L$4,'TONG HOP'!$C$8:$N$799,2,0)</f>
        <v>#N/A</v>
      </c>
      <c r="I4" s="169" t="s">
        <v>696</v>
      </c>
      <c r="J4" s="205" t="e">
        <f>+VLOOKUP($L$4,'TONG HOP'!$C$8:$N$799,3,0)</f>
        <v>#N/A</v>
      </c>
      <c r="K4" s="205" t="s">
        <v>695</v>
      </c>
      <c r="L4" s="862" t="s">
        <v>85</v>
      </c>
      <c r="M4" s="862"/>
      <c r="N4" s="862"/>
    </row>
    <row r="5" spans="1:18" ht="18.75" customHeight="1">
      <c r="B5" s="168" t="str">
        <f>'[6]FRIT FO102 - FT1 - FHUE'!B5</f>
        <v xml:space="preserve">Từ ngày:  </v>
      </c>
      <c r="C5" s="168">
        <f>'[6]FRIT FO102 - FT1 - FHUE'!C5</f>
        <v>1</v>
      </c>
      <c r="D5" s="168" t="str">
        <f>'[6]FRIT FO102 - FT1 - FHUE'!D5</f>
        <v>đến ngày</v>
      </c>
      <c r="E5" s="168">
        <v>30</v>
      </c>
      <c r="F5" s="168" t="str">
        <f>'[6]FRIT FO102 - FT1 - FHUE'!F5</f>
        <v>tháng</v>
      </c>
      <c r="G5" s="168">
        <v>4</v>
      </c>
      <c r="H5" s="168" t="str">
        <f>'[6]FRIT FO102 - FT1 - FHUE'!H5</f>
        <v xml:space="preserve">năm </v>
      </c>
      <c r="I5" s="168">
        <f>'[6]FRIT FO102 - FT1 - FHUE'!I5</f>
        <v>2023</v>
      </c>
      <c r="J5" s="168"/>
      <c r="K5" s="168"/>
    </row>
    <row r="6" spans="1:18" ht="18" customHeight="1">
      <c r="F6" s="204"/>
      <c r="G6" s="204"/>
      <c r="H6" s="204"/>
      <c r="I6" s="204"/>
      <c r="L6" s="204" t="s">
        <v>694</v>
      </c>
      <c r="M6"/>
    </row>
    <row r="7" spans="1:18" s="195" customFormat="1" ht="40.5" customHeight="1">
      <c r="A7" s="203" t="s">
        <v>13</v>
      </c>
      <c r="B7" s="202" t="s">
        <v>693</v>
      </c>
      <c r="C7" s="202" t="s">
        <v>692</v>
      </c>
      <c r="D7" s="863" t="s">
        <v>691</v>
      </c>
      <c r="E7" s="864"/>
      <c r="F7" s="863" t="s">
        <v>690</v>
      </c>
      <c r="G7" s="864"/>
      <c r="H7" s="863" t="s">
        <v>689</v>
      </c>
      <c r="I7" s="864"/>
      <c r="J7" s="863" t="s">
        <v>688</v>
      </c>
      <c r="K7" s="864"/>
      <c r="L7" s="863" t="s">
        <v>687</v>
      </c>
      <c r="M7" s="864"/>
      <c r="N7" s="202" t="s">
        <v>686</v>
      </c>
    </row>
    <row r="8" spans="1:18" s="195" customFormat="1" ht="27.75" customHeight="1">
      <c r="A8" s="201"/>
      <c r="B8" s="198"/>
      <c r="C8" s="198"/>
      <c r="D8" s="200" t="s">
        <v>679</v>
      </c>
      <c r="E8" s="199" t="s">
        <v>685</v>
      </c>
      <c r="F8" s="200" t="s">
        <v>679</v>
      </c>
      <c r="G8" s="199" t="s">
        <v>680</v>
      </c>
      <c r="H8" s="200" t="s">
        <v>679</v>
      </c>
      <c r="I8" s="199" t="s">
        <v>680</v>
      </c>
      <c r="J8" s="200" t="s">
        <v>679</v>
      </c>
      <c r="K8" s="199" t="s">
        <v>680</v>
      </c>
      <c r="L8" s="200" t="s">
        <v>679</v>
      </c>
      <c r="M8" s="199" t="s">
        <v>680</v>
      </c>
      <c r="N8" s="198"/>
    </row>
    <row r="9" spans="1:18" s="195" customFormat="1" ht="25.5" customHeight="1">
      <c r="A9" s="858" t="s">
        <v>684</v>
      </c>
      <c r="B9" s="859"/>
      <c r="C9" s="860"/>
      <c r="D9" s="178" t="e">
        <f>J9</f>
        <v>#N/A</v>
      </c>
      <c r="E9" s="177" t="e">
        <f>K9</f>
        <v>#N/A</v>
      </c>
      <c r="F9" s="197">
        <f>F41</f>
        <v>0</v>
      </c>
      <c r="G9" s="177">
        <f>G41</f>
        <v>0</v>
      </c>
      <c r="H9" s="197"/>
      <c r="I9" s="177"/>
      <c r="J9" s="196" t="e">
        <f>+VLOOKUP($L$4,'TONG HOP'!$C$8:$N$799,8,0)</f>
        <v>#N/A</v>
      </c>
      <c r="K9" s="196" t="e">
        <f>+VLOOKUP($L$4,'TONG HOP'!$C$8:$N$799,9,0)</f>
        <v>#N/A</v>
      </c>
      <c r="L9" s="232"/>
      <c r="M9" s="234"/>
      <c r="N9" s="183" t="e">
        <f>1-J9/K9</f>
        <v>#N/A</v>
      </c>
    </row>
    <row r="10" spans="1:18" ht="16.5" customHeight="1">
      <c r="A10" s="193">
        <v>1</v>
      </c>
      <c r="B10" s="194">
        <v>45017</v>
      </c>
      <c r="C10" s="191" t="s">
        <v>683</v>
      </c>
      <c r="D10" s="190">
        <f>+SUMIFS('NHAP - NVL'!$J$5:$J$1007,'NHAP - NVL'!$G$5:$G$1007,'F7'!$L$4,'NHAP - NVL'!$D$5:$D$1007,'F7'!B10)</f>
        <v>0</v>
      </c>
      <c r="E10" s="218">
        <f>+SUMIFS('NHAP - NVL'!$K$5:$K$1007,'NHAP - NVL'!$G$5:$G$1007,'F7'!$L$4,'NHAP - NVL'!$D$5:$D$1007,'F7'!B10)</f>
        <v>0</v>
      </c>
      <c r="F10" s="189">
        <f>+SUMIFS('XUAT - NVL'!$K$5:$K$840,'XUAT - NVL'!$G$5:$G$840,'F7'!$L$4,'XUAT - NVL'!$D$5:$D$840,'F7'!B10)</f>
        <v>0</v>
      </c>
      <c r="G10" s="231">
        <f>+SUMIFS('XUAT - NVL'!$L$5:$L$840,'XUAT - NVL'!$G$5:$G$840,'F7'!$L$4,'XUAT - NVL'!$D$5:$D$840,'F7'!B10)</f>
        <v>0</v>
      </c>
      <c r="H10" s="188" t="e">
        <f>AVERAGEIF($F$10:$F$40,"&lt;&gt;0")</f>
        <v>#DIV/0!</v>
      </c>
      <c r="I10" s="187" t="e">
        <f>AVERAGEIF($G$10:$G$40,"&lt;&gt;0")</f>
        <v>#DIV/0!</v>
      </c>
      <c r="J10" s="186" t="e">
        <f>J9+D10-F10</f>
        <v>#N/A</v>
      </c>
      <c r="K10" s="185" t="e">
        <f>K9+E10-G10</f>
        <v>#N/A</v>
      </c>
      <c r="L10" s="188" t="e">
        <f t="shared" ref="L10:M40" si="0">J10/H10</f>
        <v>#N/A</v>
      </c>
      <c r="M10" s="184" t="e">
        <f t="shared" si="0"/>
        <v>#N/A</v>
      </c>
      <c r="N10" s="183"/>
      <c r="O10" s="304" t="e">
        <f>1-F10/G10</f>
        <v>#DIV/0!</v>
      </c>
      <c r="P10" s="235" t="s">
        <v>666</v>
      </c>
      <c r="Q10" s="52" t="s">
        <v>75</v>
      </c>
      <c r="R10" s="52" t="s">
        <v>74</v>
      </c>
    </row>
    <row r="11" spans="1:18" ht="16.5" customHeight="1">
      <c r="A11" s="193">
        <v>2</v>
      </c>
      <c r="B11" s="194">
        <v>45018</v>
      </c>
      <c r="C11" s="191" t="s">
        <v>683</v>
      </c>
      <c r="D11" s="190">
        <f>+SUMIFS('NHAP - NVL'!$J$5:$J$1007,'NHAP - NVL'!$G$5:$G$1007,'F7'!$L$4,'NHAP - NVL'!$D$5:$D$1007,'F7'!B11)</f>
        <v>0</v>
      </c>
      <c r="E11" s="218">
        <f>+SUMIFS('NHAP - NVL'!$K$5:$K$1007,'NHAP - NVL'!$G$5:$G$1007,'F7'!$L$4,'NHAP - NVL'!$D$5:$D$1007,'F7'!B11)</f>
        <v>0</v>
      </c>
      <c r="F11" s="189">
        <f>+SUMIFS('XUAT - NVL'!$K$5:$K$840,'XUAT - NVL'!$G$5:$G$840,'F7'!$L$4,'XUAT - NVL'!$D$5:$D$840,'F7'!B11)</f>
        <v>0</v>
      </c>
      <c r="G11" s="231">
        <f>+SUMIFS('XUAT - NVL'!$L$5:$L$840,'XUAT - NVL'!$G$5:$G$840,'F7'!$L$4,'XUAT - NVL'!$D$5:$D$840,'F7'!B11)</f>
        <v>0</v>
      </c>
      <c r="H11" s="188" t="e">
        <f t="shared" ref="H11:H40" si="1">AVERAGEIF($F$10:$F$40,"&lt;&gt;0")</f>
        <v>#DIV/0!</v>
      </c>
      <c r="I11" s="187" t="e">
        <f t="shared" ref="I11:I40" si="2">AVERAGEIF($G$10:$G$40,"&lt;&gt;0")</f>
        <v>#DIV/0!</v>
      </c>
      <c r="J11" s="186" t="e">
        <f t="shared" ref="J11:K26" si="3">J10+D11-F11</f>
        <v>#N/A</v>
      </c>
      <c r="K11" s="185" t="e">
        <f t="shared" si="3"/>
        <v>#N/A</v>
      </c>
      <c r="L11" s="188" t="e">
        <f t="shared" si="0"/>
        <v>#N/A</v>
      </c>
      <c r="M11" s="184" t="e">
        <f t="shared" si="0"/>
        <v>#N/A</v>
      </c>
      <c r="N11" s="183"/>
      <c r="O11" s="304" t="e">
        <f t="shared" ref="O11:O40" si="4">1-F11/G11</f>
        <v>#DIV/0!</v>
      </c>
      <c r="P11" s="235" t="s">
        <v>719</v>
      </c>
      <c r="Q11" s="52" t="s">
        <v>91</v>
      </c>
      <c r="R11" s="52" t="s">
        <v>90</v>
      </c>
    </row>
    <row r="12" spans="1:18" ht="16.5" customHeight="1">
      <c r="A12" s="193">
        <v>3</v>
      </c>
      <c r="B12" s="194">
        <v>45019</v>
      </c>
      <c r="C12" s="191" t="s">
        <v>683</v>
      </c>
      <c r="D12" s="190">
        <f>+SUMIFS('NHAP - NVL'!$J$5:$J$1007,'NHAP - NVL'!$G$5:$G$1007,'F7'!$L$4,'NHAP - NVL'!$D$5:$D$1007,'F7'!B12)</f>
        <v>0</v>
      </c>
      <c r="E12" s="218">
        <f>+SUMIFS('NHAP - NVL'!$K$5:$K$1007,'NHAP - NVL'!$G$5:$G$1007,'F7'!$L$4,'NHAP - NVL'!$D$5:$D$1007,'F7'!B12)</f>
        <v>0</v>
      </c>
      <c r="F12" s="189">
        <f>+SUMIFS('XUAT - NVL'!$K$5:$K$840,'XUAT - NVL'!$G$5:$G$840,'F7'!$L$4,'XUAT - NVL'!$D$5:$D$840,'F7'!B12)</f>
        <v>0</v>
      </c>
      <c r="G12" s="231">
        <f>+SUMIFS('XUAT - NVL'!$L$5:$L$840,'XUAT - NVL'!$G$5:$G$840,'F7'!$L$4,'XUAT - NVL'!$D$5:$D$840,'F7'!B12)</f>
        <v>0</v>
      </c>
      <c r="H12" s="188" t="e">
        <f t="shared" si="1"/>
        <v>#DIV/0!</v>
      </c>
      <c r="I12" s="187" t="e">
        <f t="shared" si="2"/>
        <v>#DIV/0!</v>
      </c>
      <c r="J12" s="186" t="e">
        <f t="shared" si="3"/>
        <v>#N/A</v>
      </c>
      <c r="K12" s="185" t="e">
        <f t="shared" si="3"/>
        <v>#N/A</v>
      </c>
      <c r="L12" s="188" t="e">
        <f t="shared" si="0"/>
        <v>#N/A</v>
      </c>
      <c r="M12" s="184" t="e">
        <f t="shared" si="0"/>
        <v>#N/A</v>
      </c>
      <c r="N12" s="183"/>
      <c r="O12" s="304" t="e">
        <f t="shared" si="4"/>
        <v>#DIV/0!</v>
      </c>
      <c r="P12" s="235" t="s">
        <v>720</v>
      </c>
      <c r="Q12" s="52" t="s">
        <v>93</v>
      </c>
      <c r="R12" s="52" t="s">
        <v>92</v>
      </c>
    </row>
    <row r="13" spans="1:18" ht="16.5" customHeight="1">
      <c r="A13" s="193">
        <v>4</v>
      </c>
      <c r="B13" s="194">
        <v>45020</v>
      </c>
      <c r="C13" s="191" t="s">
        <v>683</v>
      </c>
      <c r="D13" s="190">
        <f>+SUMIFS('NHAP - NVL'!$J$5:$J$1007,'NHAP - NVL'!$G$5:$G$1007,'F7'!$L$4,'NHAP - NVL'!$D$5:$D$1007,'F7'!B13)</f>
        <v>0</v>
      </c>
      <c r="E13" s="218">
        <f>+SUMIFS('NHAP - NVL'!$K$5:$K$1007,'NHAP - NVL'!$G$5:$G$1007,'F7'!$L$4,'NHAP - NVL'!$D$5:$D$1007,'F7'!B13)</f>
        <v>0</v>
      </c>
      <c r="F13" s="189">
        <f>+SUMIFS('XUAT - NVL'!$K$5:$K$840,'XUAT - NVL'!$G$5:$G$840,'F7'!$L$4,'XUAT - NVL'!$D$5:$D$840,'F7'!B13)</f>
        <v>0</v>
      </c>
      <c r="G13" s="231">
        <f>+SUMIFS('XUAT - NVL'!$L$5:$L$840,'XUAT - NVL'!$G$5:$G$840,'F7'!$L$4,'XUAT - NVL'!$D$5:$D$840,'F7'!B13)</f>
        <v>0</v>
      </c>
      <c r="H13" s="188" t="e">
        <f t="shared" si="1"/>
        <v>#DIV/0!</v>
      </c>
      <c r="I13" s="187" t="e">
        <f t="shared" si="2"/>
        <v>#DIV/0!</v>
      </c>
      <c r="J13" s="186" t="e">
        <f t="shared" si="3"/>
        <v>#N/A</v>
      </c>
      <c r="K13" s="185" t="e">
        <f t="shared" si="3"/>
        <v>#N/A</v>
      </c>
      <c r="L13" s="188" t="e">
        <f t="shared" si="0"/>
        <v>#N/A</v>
      </c>
      <c r="M13" s="184" t="e">
        <f t="shared" si="0"/>
        <v>#N/A</v>
      </c>
      <c r="N13" s="183"/>
      <c r="O13" s="304" t="e">
        <f t="shared" si="4"/>
        <v>#DIV/0!</v>
      </c>
      <c r="P13" s="235" t="s">
        <v>95</v>
      </c>
      <c r="Q13" s="52" t="s">
        <v>96</v>
      </c>
      <c r="R13" s="52" t="s">
        <v>94</v>
      </c>
    </row>
    <row r="14" spans="1:18" ht="16.5" customHeight="1">
      <c r="A14" s="193">
        <v>5</v>
      </c>
      <c r="B14" s="194">
        <v>45021</v>
      </c>
      <c r="C14" s="191" t="s">
        <v>683</v>
      </c>
      <c r="D14" s="190">
        <f>+SUMIFS('NHAP - NVL'!$J$5:$J$1007,'NHAP - NVL'!$G$5:$G$1007,'F7'!$L$4,'NHAP - NVL'!$D$5:$D$1007,'F7'!B14)</f>
        <v>0</v>
      </c>
      <c r="E14" s="218">
        <f>+SUMIFS('NHAP - NVL'!$K$5:$K$1007,'NHAP - NVL'!$G$5:$G$1007,'F7'!$L$4,'NHAP - NVL'!$D$5:$D$1007,'F7'!B14)</f>
        <v>0</v>
      </c>
      <c r="F14" s="189">
        <f>+SUMIFS('XUAT - NVL'!$K$5:$K$840,'XUAT - NVL'!$G$5:$G$840,'F7'!$L$4,'XUAT - NVL'!$D$5:$D$840,'F7'!B14)</f>
        <v>0</v>
      </c>
      <c r="G14" s="231">
        <f>+SUMIFS('XUAT - NVL'!$L$5:$L$840,'XUAT - NVL'!$G$5:$G$840,'F7'!$L$4,'XUAT - NVL'!$D$5:$D$840,'F7'!B14)</f>
        <v>0</v>
      </c>
      <c r="H14" s="188" t="e">
        <f t="shared" si="1"/>
        <v>#DIV/0!</v>
      </c>
      <c r="I14" s="187" t="e">
        <f t="shared" si="2"/>
        <v>#DIV/0!</v>
      </c>
      <c r="J14" s="186" t="e">
        <f t="shared" si="3"/>
        <v>#N/A</v>
      </c>
      <c r="K14" s="185" t="e">
        <f t="shared" si="3"/>
        <v>#N/A</v>
      </c>
      <c r="L14" s="233" t="e">
        <f t="shared" si="0"/>
        <v>#N/A</v>
      </c>
      <c r="M14" s="184" t="e">
        <f t="shared" si="0"/>
        <v>#N/A</v>
      </c>
      <c r="N14" s="183"/>
      <c r="O14" s="304" t="e">
        <f t="shared" si="4"/>
        <v>#DIV/0!</v>
      </c>
      <c r="P14" s="235" t="s">
        <v>721</v>
      </c>
      <c r="Q14" s="52" t="s">
        <v>84</v>
      </c>
      <c r="R14" s="52" t="s">
        <v>83</v>
      </c>
    </row>
    <row r="15" spans="1:18" ht="16.5" customHeight="1">
      <c r="A15" s="193">
        <v>6</v>
      </c>
      <c r="B15" s="194">
        <v>45022</v>
      </c>
      <c r="C15" s="191" t="s">
        <v>683</v>
      </c>
      <c r="D15" s="190">
        <f>+SUMIFS('NHAP - NVL'!$J$5:$J$1007,'NHAP - NVL'!$G$5:$G$1007,'F7'!$L$4,'NHAP - NVL'!$D$5:$D$1007,'F7'!B15)</f>
        <v>0</v>
      </c>
      <c r="E15" s="218">
        <f>+SUMIFS('NHAP - NVL'!$K$5:$K$1007,'NHAP - NVL'!$G$5:$G$1007,'F7'!$L$4,'NHAP - NVL'!$D$5:$D$1007,'F7'!B15)</f>
        <v>0</v>
      </c>
      <c r="F15" s="189">
        <f>+SUMIFS('XUAT - NVL'!$K$5:$K$840,'XUAT - NVL'!$G$5:$G$840,'F7'!$L$4,'XUAT - NVL'!$D$5:$D$840,'F7'!B15)</f>
        <v>0</v>
      </c>
      <c r="G15" s="231">
        <f>+SUMIFS('XUAT - NVL'!$L$5:$L$840,'XUAT - NVL'!$G$5:$G$840,'F7'!$L$4,'XUAT - NVL'!$D$5:$D$840,'F7'!B15)</f>
        <v>0</v>
      </c>
      <c r="H15" s="188" t="e">
        <f t="shared" si="1"/>
        <v>#DIV/0!</v>
      </c>
      <c r="I15" s="187" t="e">
        <f t="shared" si="2"/>
        <v>#DIV/0!</v>
      </c>
      <c r="J15" s="186" t="e">
        <f t="shared" si="3"/>
        <v>#N/A</v>
      </c>
      <c r="K15" s="185" t="e">
        <f t="shared" si="3"/>
        <v>#N/A</v>
      </c>
      <c r="L15" s="233" t="e">
        <f t="shared" si="0"/>
        <v>#N/A</v>
      </c>
      <c r="M15" s="184" t="e">
        <f t="shared" si="0"/>
        <v>#N/A</v>
      </c>
      <c r="N15" s="183"/>
      <c r="O15" s="304" t="e">
        <f t="shared" si="4"/>
        <v>#DIV/0!</v>
      </c>
      <c r="P15" s="235" t="s">
        <v>722</v>
      </c>
      <c r="Q15" s="52" t="s">
        <v>86</v>
      </c>
      <c r="R15" s="52" t="s">
        <v>85</v>
      </c>
    </row>
    <row r="16" spans="1:18" ht="16.5" customHeight="1">
      <c r="A16" s="193">
        <v>7</v>
      </c>
      <c r="B16" s="194">
        <v>45023</v>
      </c>
      <c r="C16" s="191" t="s">
        <v>683</v>
      </c>
      <c r="D16" s="190">
        <f>+SUMIFS('NHAP - NVL'!$J$5:$J$1007,'NHAP - NVL'!$G$5:$G$1007,'F7'!$L$4,'NHAP - NVL'!$D$5:$D$1007,'F7'!B16)</f>
        <v>0</v>
      </c>
      <c r="E16" s="218">
        <f>+SUMIFS('NHAP - NVL'!$K$5:$K$1007,'NHAP - NVL'!$G$5:$G$1007,'F7'!$L$4,'NHAP - NVL'!$D$5:$D$1007,'F7'!B16)</f>
        <v>0</v>
      </c>
      <c r="F16" s="189">
        <f>+SUMIFS('XUAT - NVL'!$K$5:$K$840,'XUAT - NVL'!$G$5:$G$840,'F7'!$L$4,'XUAT - NVL'!$D$5:$D$840,'F7'!B16)</f>
        <v>0</v>
      </c>
      <c r="G16" s="231">
        <f>+SUMIFS('XUAT - NVL'!$L$5:$L$840,'XUAT - NVL'!$G$5:$G$840,'F7'!$L$4,'XUAT - NVL'!$D$5:$D$840,'F7'!B16)</f>
        <v>0</v>
      </c>
      <c r="H16" s="188" t="e">
        <f t="shared" si="1"/>
        <v>#DIV/0!</v>
      </c>
      <c r="I16" s="187" t="e">
        <f t="shared" si="2"/>
        <v>#DIV/0!</v>
      </c>
      <c r="J16" s="186" t="e">
        <f t="shared" si="3"/>
        <v>#N/A</v>
      </c>
      <c r="K16" s="185" t="e">
        <f t="shared" si="3"/>
        <v>#N/A</v>
      </c>
      <c r="L16" s="233" t="e">
        <f t="shared" si="0"/>
        <v>#N/A</v>
      </c>
      <c r="M16" s="184" t="e">
        <f t="shared" si="0"/>
        <v>#N/A</v>
      </c>
      <c r="N16" s="183"/>
      <c r="O16" s="304" t="e">
        <f t="shared" si="4"/>
        <v>#DIV/0!</v>
      </c>
      <c r="P16" s="235" t="s">
        <v>723</v>
      </c>
      <c r="Q16" s="52" t="s">
        <v>82</v>
      </c>
      <c r="R16" s="52" t="s">
        <v>81</v>
      </c>
    </row>
    <row r="17" spans="1:18" ht="16.5" customHeight="1">
      <c r="A17" s="193">
        <v>8</v>
      </c>
      <c r="B17" s="194">
        <v>45024</v>
      </c>
      <c r="C17" s="191" t="s">
        <v>683</v>
      </c>
      <c r="D17" s="190">
        <f>+SUMIFS('NHAP - NVL'!$J$5:$J$1007,'NHAP - NVL'!$G$5:$G$1007,'F7'!$L$4,'NHAP - NVL'!$D$5:$D$1007,'F7'!B17)</f>
        <v>0</v>
      </c>
      <c r="E17" s="218">
        <f>+SUMIFS('NHAP - NVL'!$K$5:$K$1007,'NHAP - NVL'!$G$5:$G$1007,'F7'!$L$4,'NHAP - NVL'!$D$5:$D$1007,'F7'!B17)</f>
        <v>0</v>
      </c>
      <c r="F17" s="189">
        <f>+SUMIFS('XUAT - NVL'!$K$5:$K$840,'XUAT - NVL'!$G$5:$G$840,'F7'!$L$4,'XUAT - NVL'!$D$5:$D$840,'F7'!B17)</f>
        <v>0</v>
      </c>
      <c r="G17" s="231">
        <f>+SUMIFS('XUAT - NVL'!$L$5:$L$840,'XUAT - NVL'!$G$5:$G$840,'F7'!$L$4,'XUAT - NVL'!$D$5:$D$840,'F7'!B17)</f>
        <v>0</v>
      </c>
      <c r="H17" s="188" t="e">
        <f t="shared" si="1"/>
        <v>#DIV/0!</v>
      </c>
      <c r="I17" s="187" t="e">
        <f t="shared" si="2"/>
        <v>#DIV/0!</v>
      </c>
      <c r="J17" s="186" t="e">
        <f t="shared" si="3"/>
        <v>#N/A</v>
      </c>
      <c r="K17" s="185" t="e">
        <f t="shared" si="3"/>
        <v>#N/A</v>
      </c>
      <c r="L17" s="233" t="e">
        <f t="shared" si="0"/>
        <v>#N/A</v>
      </c>
      <c r="M17" s="184" t="e">
        <f t="shared" si="0"/>
        <v>#N/A</v>
      </c>
      <c r="N17" s="183"/>
      <c r="O17" s="304" t="e">
        <f t="shared" si="4"/>
        <v>#DIV/0!</v>
      </c>
      <c r="P17" s="235" t="s">
        <v>98</v>
      </c>
      <c r="Q17" s="52" t="s">
        <v>99</v>
      </c>
      <c r="R17" s="52" t="s">
        <v>97</v>
      </c>
    </row>
    <row r="18" spans="1:18" ht="16.5" customHeight="1">
      <c r="A18" s="193">
        <v>9</v>
      </c>
      <c r="B18" s="194">
        <v>45025</v>
      </c>
      <c r="C18" s="191" t="s">
        <v>683</v>
      </c>
      <c r="D18" s="190">
        <f>+SUMIFS('NHAP - NVL'!$J$5:$J$1007,'NHAP - NVL'!$G$5:$G$1007,'F7'!$L$4,'NHAP - NVL'!$D$5:$D$1007,'F7'!B18)</f>
        <v>0</v>
      </c>
      <c r="E18" s="218">
        <f>+SUMIFS('NHAP - NVL'!$K$5:$K$1007,'NHAP - NVL'!$G$5:$G$1007,'F7'!$L$4,'NHAP - NVL'!$D$5:$D$1007,'F7'!B18)</f>
        <v>0</v>
      </c>
      <c r="F18" s="189">
        <f>+SUMIFS('XUAT - NVL'!$K$5:$K$840,'XUAT - NVL'!$G$5:$G$840,'F7'!$L$4,'XUAT - NVL'!$D$5:$D$840,'F7'!B18)</f>
        <v>0</v>
      </c>
      <c r="G18" s="231">
        <f>+SUMIFS('XUAT - NVL'!$L$5:$L$840,'XUAT - NVL'!$G$5:$G$840,'F7'!$L$4,'XUAT - NVL'!$D$5:$D$840,'F7'!B18)</f>
        <v>0</v>
      </c>
      <c r="H18" s="188" t="e">
        <f t="shared" si="1"/>
        <v>#DIV/0!</v>
      </c>
      <c r="I18" s="187" t="e">
        <f t="shared" si="2"/>
        <v>#DIV/0!</v>
      </c>
      <c r="J18" s="186" t="e">
        <f t="shared" si="3"/>
        <v>#N/A</v>
      </c>
      <c r="K18" s="185" t="e">
        <f t="shared" si="3"/>
        <v>#N/A</v>
      </c>
      <c r="L18" s="233" t="e">
        <f t="shared" si="0"/>
        <v>#N/A</v>
      </c>
      <c r="M18" s="184" t="e">
        <f t="shared" si="0"/>
        <v>#N/A</v>
      </c>
      <c r="N18" s="183"/>
      <c r="O18" s="304" t="e">
        <f t="shared" si="4"/>
        <v>#DIV/0!</v>
      </c>
      <c r="P18" s="235" t="s">
        <v>724</v>
      </c>
      <c r="Q18" s="62"/>
      <c r="R18" s="52"/>
    </row>
    <row r="19" spans="1:18" ht="16.5" customHeight="1">
      <c r="A19" s="193">
        <v>10</v>
      </c>
      <c r="B19" s="194">
        <v>45026</v>
      </c>
      <c r="C19" s="191" t="s">
        <v>683</v>
      </c>
      <c r="D19" s="190">
        <f>+SUMIFS('NHAP - NVL'!$J$5:$J$1007,'NHAP - NVL'!$G$5:$G$1007,'F7'!$L$4,'NHAP - NVL'!$D$5:$D$1007,'F7'!B19)</f>
        <v>0</v>
      </c>
      <c r="E19" s="218">
        <f>+SUMIFS('NHAP - NVL'!$K$5:$K$1007,'NHAP - NVL'!$G$5:$G$1007,'F7'!$L$4,'NHAP - NVL'!$D$5:$D$1007,'F7'!B19)</f>
        <v>0</v>
      </c>
      <c r="F19" s="189">
        <f>+SUMIFS('XUAT - NVL'!$K$5:$K$840,'XUAT - NVL'!$G$5:$G$840,'F7'!$L$4,'XUAT - NVL'!$D$5:$D$840,'F7'!B19)</f>
        <v>0</v>
      </c>
      <c r="G19" s="231">
        <f>+SUMIFS('XUAT - NVL'!$L$5:$L$840,'XUAT - NVL'!$G$5:$G$840,'F7'!$L$4,'XUAT - NVL'!$D$5:$D$840,'F7'!B19)</f>
        <v>0</v>
      </c>
      <c r="H19" s="188" t="e">
        <f t="shared" si="1"/>
        <v>#DIV/0!</v>
      </c>
      <c r="I19" s="187" t="e">
        <f t="shared" si="2"/>
        <v>#DIV/0!</v>
      </c>
      <c r="J19" s="186" t="e">
        <f t="shared" si="3"/>
        <v>#N/A</v>
      </c>
      <c r="K19" s="185" t="e">
        <f t="shared" si="3"/>
        <v>#N/A</v>
      </c>
      <c r="L19" s="233" t="e">
        <f t="shared" si="0"/>
        <v>#N/A</v>
      </c>
      <c r="M19" s="184" t="e">
        <f t="shared" si="0"/>
        <v>#N/A</v>
      </c>
      <c r="N19" s="183"/>
      <c r="O19" s="304" t="e">
        <f t="shared" si="4"/>
        <v>#DIV/0!</v>
      </c>
      <c r="P19" s="235" t="s">
        <v>725</v>
      </c>
      <c r="Q19" s="52" t="s">
        <v>73</v>
      </c>
      <c r="R19" s="52" t="s">
        <v>72</v>
      </c>
    </row>
    <row r="20" spans="1:18" ht="16.5" customHeight="1">
      <c r="A20" s="193">
        <v>11</v>
      </c>
      <c r="B20" s="194">
        <v>45027</v>
      </c>
      <c r="C20" s="191" t="s">
        <v>683</v>
      </c>
      <c r="D20" s="190">
        <f>+SUMIFS('NHAP - NVL'!$J$5:$J$1007,'NHAP - NVL'!$G$5:$G$1007,'F7'!$L$4,'NHAP - NVL'!$D$5:$D$1007,'F7'!B20)</f>
        <v>0</v>
      </c>
      <c r="E20" s="218">
        <f>+SUMIFS('NHAP - NVL'!$K$5:$K$1007,'NHAP - NVL'!$G$5:$G$1007,'F7'!$L$4,'NHAP - NVL'!$D$5:$D$1007,'F7'!B20)</f>
        <v>0</v>
      </c>
      <c r="F20" s="189">
        <f>+SUMIFS('XUAT - NVL'!$K$5:$K$840,'XUAT - NVL'!$G$5:$G$840,'F7'!$L$4,'XUAT - NVL'!$D$5:$D$840,'F7'!B20)</f>
        <v>0</v>
      </c>
      <c r="G20" s="231">
        <f>+SUMIFS('XUAT - NVL'!$L$5:$L$840,'XUAT - NVL'!$G$5:$G$840,'F7'!$L$4,'XUAT - NVL'!$D$5:$D$840,'F7'!B20)</f>
        <v>0</v>
      </c>
      <c r="H20" s="188" t="e">
        <f t="shared" si="1"/>
        <v>#DIV/0!</v>
      </c>
      <c r="I20" s="187" t="e">
        <f t="shared" si="2"/>
        <v>#DIV/0!</v>
      </c>
      <c r="J20" s="186" t="e">
        <f t="shared" si="3"/>
        <v>#N/A</v>
      </c>
      <c r="K20" s="185" t="e">
        <f t="shared" si="3"/>
        <v>#N/A</v>
      </c>
      <c r="L20" s="188" t="e">
        <f t="shared" si="0"/>
        <v>#N/A</v>
      </c>
      <c r="M20" s="184" t="e">
        <f t="shared" si="0"/>
        <v>#N/A</v>
      </c>
      <c r="N20" s="183"/>
      <c r="O20" s="304" t="e">
        <f t="shared" si="4"/>
        <v>#DIV/0!</v>
      </c>
      <c r="P20" s="235" t="s">
        <v>70</v>
      </c>
      <c r="Q20" s="52" t="s">
        <v>71</v>
      </c>
      <c r="R20" s="52" t="s">
        <v>69</v>
      </c>
    </row>
    <row r="21" spans="1:18" ht="16.5" customHeight="1">
      <c r="A21" s="193">
        <v>12</v>
      </c>
      <c r="B21" s="194">
        <v>45028</v>
      </c>
      <c r="C21" s="191" t="s">
        <v>683</v>
      </c>
      <c r="D21" s="190">
        <f>+SUMIFS('NHAP - NVL'!$J$5:$J$1007,'NHAP - NVL'!$G$5:$G$1007,'F7'!$L$4,'NHAP - NVL'!$D$5:$D$1007,'F7'!B21)</f>
        <v>0</v>
      </c>
      <c r="E21" s="218">
        <f>+SUMIFS('NHAP - NVL'!$K$5:$K$1007,'NHAP - NVL'!$G$5:$G$1007,'F7'!$L$4,'NHAP - NVL'!$D$5:$D$1007,'F7'!B21)</f>
        <v>0</v>
      </c>
      <c r="F21" s="189">
        <f>+SUMIFS('XUAT - NVL'!$K$5:$K$840,'XUAT - NVL'!$G$5:$G$840,'F7'!$L$4,'XUAT - NVL'!$D$5:$D$840,'F7'!B21)</f>
        <v>0</v>
      </c>
      <c r="G21" s="231">
        <f>+SUMIFS('XUAT - NVL'!$L$5:$L$840,'XUAT - NVL'!$G$5:$G$840,'F7'!$L$4,'XUAT - NVL'!$D$5:$D$840,'F7'!B21)</f>
        <v>0</v>
      </c>
      <c r="H21" s="188" t="e">
        <f t="shared" si="1"/>
        <v>#DIV/0!</v>
      </c>
      <c r="I21" s="187" t="e">
        <f t="shared" si="2"/>
        <v>#DIV/0!</v>
      </c>
      <c r="J21" s="186" t="e">
        <f t="shared" si="3"/>
        <v>#N/A</v>
      </c>
      <c r="K21" s="185" t="e">
        <f t="shared" si="3"/>
        <v>#N/A</v>
      </c>
      <c r="L21" s="188" t="e">
        <f t="shared" si="0"/>
        <v>#N/A</v>
      </c>
      <c r="M21" s="184" t="e">
        <f t="shared" si="0"/>
        <v>#N/A</v>
      </c>
      <c r="N21" s="183"/>
      <c r="O21" s="304" t="e">
        <f t="shared" si="4"/>
        <v>#DIV/0!</v>
      </c>
      <c r="P21" s="235" t="s">
        <v>79</v>
      </c>
      <c r="Q21" s="52" t="s">
        <v>80</v>
      </c>
      <c r="R21" s="52" t="s">
        <v>78</v>
      </c>
    </row>
    <row r="22" spans="1:18" ht="16.5" customHeight="1">
      <c r="A22" s="193">
        <v>13</v>
      </c>
      <c r="B22" s="194">
        <v>45029</v>
      </c>
      <c r="C22" s="191" t="s">
        <v>683</v>
      </c>
      <c r="D22" s="190">
        <f>+SUMIFS('NHAP - NVL'!$J$5:$J$1007,'NHAP - NVL'!$G$5:$G$1007,'F7'!$L$4,'NHAP - NVL'!$D$5:$D$1007,'F7'!B22)</f>
        <v>0</v>
      </c>
      <c r="E22" s="218">
        <f>+SUMIFS('NHAP - NVL'!$K$5:$K$1007,'NHAP - NVL'!$G$5:$G$1007,'F7'!$L$4,'NHAP - NVL'!$D$5:$D$1007,'F7'!B22)</f>
        <v>0</v>
      </c>
      <c r="F22" s="189">
        <f>+SUMIFS('XUAT - NVL'!$K$5:$K$840,'XUAT - NVL'!$G$5:$G$840,'F7'!$L$4,'XUAT - NVL'!$D$5:$D$840,'F7'!B22)</f>
        <v>0</v>
      </c>
      <c r="G22" s="231">
        <f>+SUMIFS('XUAT - NVL'!$L$5:$L$840,'XUAT - NVL'!$G$5:$G$840,'F7'!$L$4,'XUAT - NVL'!$D$5:$D$840,'F7'!B22)</f>
        <v>0</v>
      </c>
      <c r="H22" s="188" t="e">
        <f t="shared" si="1"/>
        <v>#DIV/0!</v>
      </c>
      <c r="I22" s="187" t="e">
        <f t="shared" si="2"/>
        <v>#DIV/0!</v>
      </c>
      <c r="J22" s="186" t="e">
        <f t="shared" si="3"/>
        <v>#N/A</v>
      </c>
      <c r="K22" s="185" t="e">
        <f t="shared" si="3"/>
        <v>#N/A</v>
      </c>
      <c r="L22" s="188" t="e">
        <f t="shared" si="0"/>
        <v>#N/A</v>
      </c>
      <c r="M22" s="184" t="e">
        <f t="shared" si="0"/>
        <v>#N/A</v>
      </c>
      <c r="N22" s="183"/>
      <c r="O22" s="304" t="e">
        <f t="shared" si="4"/>
        <v>#DIV/0!</v>
      </c>
      <c r="P22" s="235" t="s">
        <v>726</v>
      </c>
      <c r="Q22" s="52" t="s">
        <v>89</v>
      </c>
      <c r="R22" s="52" t="s">
        <v>88</v>
      </c>
    </row>
    <row r="23" spans="1:18" ht="16.5" customHeight="1">
      <c r="A23" s="193">
        <v>14</v>
      </c>
      <c r="B23" s="194">
        <v>45030</v>
      </c>
      <c r="C23" s="191" t="s">
        <v>683</v>
      </c>
      <c r="D23" s="190">
        <f>+SUMIFS('NHAP - NVL'!$J$5:$J$1007,'NHAP - NVL'!$G$5:$G$1007,'F7'!$L$4,'NHAP - NVL'!$D$5:$D$1007,'F7'!B23)</f>
        <v>0</v>
      </c>
      <c r="E23" s="218">
        <f>+SUMIFS('NHAP - NVL'!$K$5:$K$1007,'NHAP - NVL'!$G$5:$G$1007,'F7'!$L$4,'NHAP - NVL'!$D$5:$D$1007,'F7'!B23)</f>
        <v>0</v>
      </c>
      <c r="F23" s="189">
        <f>+SUMIFS('XUAT - NVL'!$K$5:$K$840,'XUAT - NVL'!$G$5:$G$840,'F7'!$L$4,'XUAT - NVL'!$D$5:$D$840,'F7'!B23)</f>
        <v>0</v>
      </c>
      <c r="G23" s="231">
        <f>+SUMIFS('XUAT - NVL'!$L$5:$L$840,'XUAT - NVL'!$G$5:$G$840,'F7'!$L$4,'XUAT - NVL'!$D$5:$D$840,'F7'!B23)</f>
        <v>0</v>
      </c>
      <c r="H23" s="188" t="e">
        <f t="shared" si="1"/>
        <v>#DIV/0!</v>
      </c>
      <c r="I23" s="187" t="e">
        <f t="shared" si="2"/>
        <v>#DIV/0!</v>
      </c>
      <c r="J23" s="186" t="e">
        <f t="shared" si="3"/>
        <v>#N/A</v>
      </c>
      <c r="K23" s="185" t="e">
        <f t="shared" si="3"/>
        <v>#N/A</v>
      </c>
      <c r="L23" s="188" t="e">
        <f t="shared" si="0"/>
        <v>#N/A</v>
      </c>
      <c r="M23" s="184" t="e">
        <f t="shared" si="0"/>
        <v>#N/A</v>
      </c>
      <c r="N23" s="183"/>
      <c r="O23" s="304" t="e">
        <f t="shared" si="4"/>
        <v>#DIV/0!</v>
      </c>
      <c r="P23" s="235" t="s">
        <v>727</v>
      </c>
      <c r="Q23" s="52" t="s">
        <v>77</v>
      </c>
      <c r="R23" s="52" t="s">
        <v>76</v>
      </c>
    </row>
    <row r="24" spans="1:18" ht="16.5" customHeight="1">
      <c r="A24" s="193">
        <v>15</v>
      </c>
      <c r="B24" s="194">
        <v>45031</v>
      </c>
      <c r="C24" s="191" t="s">
        <v>683</v>
      </c>
      <c r="D24" s="190">
        <f>+SUMIFS('NHAP - NVL'!$J$5:$J$1007,'NHAP - NVL'!$G$5:$G$1007,'F7'!$L$4,'NHAP - NVL'!$D$5:$D$1007,'F7'!B24)</f>
        <v>0</v>
      </c>
      <c r="E24" s="218">
        <f>+SUMIFS('NHAP - NVL'!$K$5:$K$1007,'NHAP - NVL'!$G$5:$G$1007,'F7'!$L$4,'NHAP - NVL'!$D$5:$D$1007,'F7'!B24)</f>
        <v>0</v>
      </c>
      <c r="F24" s="189">
        <f>+SUMIFS('XUAT - NVL'!$K$5:$K$840,'XUAT - NVL'!$G$5:$G$840,'F7'!$L$4,'XUAT - NVL'!$D$5:$D$840,'F7'!B24)</f>
        <v>0</v>
      </c>
      <c r="G24" s="231">
        <f>+SUMIFS('XUAT - NVL'!$L$5:$L$840,'XUAT - NVL'!$G$5:$G$840,'F7'!$L$4,'XUAT - NVL'!$D$5:$D$840,'F7'!B24)</f>
        <v>0</v>
      </c>
      <c r="H24" s="188" t="e">
        <f t="shared" si="1"/>
        <v>#DIV/0!</v>
      </c>
      <c r="I24" s="187" t="e">
        <f t="shared" si="2"/>
        <v>#DIV/0!</v>
      </c>
      <c r="J24" s="186" t="e">
        <f t="shared" si="3"/>
        <v>#N/A</v>
      </c>
      <c r="K24" s="185" t="e">
        <f t="shared" si="3"/>
        <v>#N/A</v>
      </c>
      <c r="L24" s="233" t="e">
        <f t="shared" si="0"/>
        <v>#N/A</v>
      </c>
      <c r="M24" s="184" t="e">
        <f t="shared" si="0"/>
        <v>#N/A</v>
      </c>
      <c r="N24" s="183"/>
      <c r="O24" s="304" t="e">
        <f t="shared" si="4"/>
        <v>#DIV/0!</v>
      </c>
      <c r="P24" s="235" t="s">
        <v>728</v>
      </c>
      <c r="Q24" s="62"/>
      <c r="R24" s="52" t="s">
        <v>732</v>
      </c>
    </row>
    <row r="25" spans="1:18" ht="16.5" customHeight="1">
      <c r="A25" s="193">
        <v>16</v>
      </c>
      <c r="B25" s="194">
        <v>45032</v>
      </c>
      <c r="C25" s="191" t="s">
        <v>683</v>
      </c>
      <c r="D25" s="190">
        <f>+SUMIFS('NHAP - NVL'!$J$5:$J$1007,'NHAP - NVL'!$G$5:$G$1007,'F7'!$L$4,'NHAP - NVL'!$D$5:$D$1007,'F7'!B25)</f>
        <v>0</v>
      </c>
      <c r="E25" s="218">
        <f>+SUMIFS('NHAP - NVL'!$K$5:$K$1007,'NHAP - NVL'!$G$5:$G$1007,'F7'!$L$4,'NHAP - NVL'!$D$5:$D$1007,'F7'!B25)</f>
        <v>0</v>
      </c>
      <c r="F25" s="189">
        <f>+SUMIFS('XUAT - NVL'!$K$5:$K$840,'XUAT - NVL'!$G$5:$G$840,'F7'!$L$4,'XUAT - NVL'!$D$5:$D$840,'F7'!B25)</f>
        <v>0</v>
      </c>
      <c r="G25" s="231">
        <f>+SUMIFS('XUAT - NVL'!$L$5:$L$840,'XUAT - NVL'!$G$5:$G$840,'F7'!$L$4,'XUAT - NVL'!$D$5:$D$840,'F7'!B25)</f>
        <v>0</v>
      </c>
      <c r="H25" s="188" t="e">
        <f t="shared" si="1"/>
        <v>#DIV/0!</v>
      </c>
      <c r="I25" s="187" t="e">
        <f t="shared" si="2"/>
        <v>#DIV/0!</v>
      </c>
      <c r="J25" s="186" t="e">
        <f t="shared" si="3"/>
        <v>#N/A</v>
      </c>
      <c r="K25" s="185" t="e">
        <f t="shared" si="3"/>
        <v>#N/A</v>
      </c>
      <c r="L25" s="188" t="e">
        <f t="shared" si="0"/>
        <v>#N/A</v>
      </c>
      <c r="M25" s="184" t="e">
        <f t="shared" si="0"/>
        <v>#N/A</v>
      </c>
      <c r="N25" s="183"/>
      <c r="O25" s="304" t="e">
        <f t="shared" si="4"/>
        <v>#DIV/0!</v>
      </c>
      <c r="P25" s="52" t="s">
        <v>102</v>
      </c>
      <c r="Q25" s="52"/>
      <c r="R25" s="52" t="e">
        <f>+VLOOKUP(P25,'Danh mục CODE'!$A$2:$D$790,3,0)</f>
        <v>#N/A</v>
      </c>
    </row>
    <row r="26" spans="1:18" ht="16.5" customHeight="1">
      <c r="A26" s="193">
        <v>17</v>
      </c>
      <c r="B26" s="194">
        <v>45033</v>
      </c>
      <c r="C26" s="191" t="s">
        <v>683</v>
      </c>
      <c r="D26" s="190">
        <f>+SUMIFS('NHAP - NVL'!$J$5:$J$1007,'NHAP - NVL'!$G$5:$G$1007,'F7'!$L$4,'NHAP - NVL'!$D$5:$D$1007,'F7'!B26)</f>
        <v>0</v>
      </c>
      <c r="E26" s="218">
        <f>+SUMIFS('NHAP - NVL'!$K$5:$K$1007,'NHAP - NVL'!$G$5:$G$1007,'F7'!$L$4,'NHAP - NVL'!$D$5:$D$1007,'F7'!B26)</f>
        <v>0</v>
      </c>
      <c r="F26" s="189">
        <f>+SUMIFS('XUAT - NVL'!$K$5:$K$840,'XUAT - NVL'!$G$5:$G$840,'F7'!$L$4,'XUAT - NVL'!$D$5:$D$840,'F7'!B26)</f>
        <v>0</v>
      </c>
      <c r="G26" s="231">
        <f>+SUMIFS('XUAT - NVL'!$L$5:$L$840,'XUAT - NVL'!$G$5:$G$840,'F7'!$L$4,'XUAT - NVL'!$D$5:$D$840,'F7'!B26)</f>
        <v>0</v>
      </c>
      <c r="H26" s="188" t="e">
        <f t="shared" si="1"/>
        <v>#DIV/0!</v>
      </c>
      <c r="I26" s="187" t="e">
        <f t="shared" si="2"/>
        <v>#DIV/0!</v>
      </c>
      <c r="J26" s="186" t="e">
        <f t="shared" si="3"/>
        <v>#N/A</v>
      </c>
      <c r="K26" s="185" t="e">
        <f t="shared" si="3"/>
        <v>#N/A</v>
      </c>
      <c r="L26" s="188" t="e">
        <f t="shared" si="0"/>
        <v>#N/A</v>
      </c>
      <c r="M26" s="184" t="e">
        <f t="shared" si="0"/>
        <v>#N/A</v>
      </c>
      <c r="N26" s="183"/>
      <c r="O26" s="304" t="e">
        <f t="shared" si="4"/>
        <v>#DIV/0!</v>
      </c>
      <c r="P26" s="52" t="s">
        <v>107</v>
      </c>
      <c r="Q26" s="52"/>
      <c r="R26" s="52" t="e">
        <f>+VLOOKUP(P26,'Danh mục CODE'!$A$2:$D$790,3,0)</f>
        <v>#N/A</v>
      </c>
    </row>
    <row r="27" spans="1:18" ht="16.5" customHeight="1">
      <c r="A27" s="193">
        <v>18</v>
      </c>
      <c r="B27" s="194">
        <v>45034</v>
      </c>
      <c r="C27" s="191" t="s">
        <v>683</v>
      </c>
      <c r="D27" s="190">
        <f>+SUMIFS('NHAP - NVL'!$J$5:$J$1007,'NHAP - NVL'!$G$5:$G$1007,'F7'!$L$4,'NHAP - NVL'!$D$5:$D$1007,'F7'!B27)</f>
        <v>0</v>
      </c>
      <c r="E27" s="218">
        <f>+SUMIFS('NHAP - NVL'!$K$5:$K$1007,'NHAP - NVL'!$G$5:$G$1007,'F7'!$L$4,'NHAP - NVL'!$D$5:$D$1007,'F7'!B27)</f>
        <v>0</v>
      </c>
      <c r="F27" s="189">
        <f>+SUMIFS('XUAT - NVL'!$K$5:$K$840,'XUAT - NVL'!$G$5:$G$840,'F7'!$L$4,'XUAT - NVL'!$D$5:$D$840,'F7'!B27)</f>
        <v>0</v>
      </c>
      <c r="G27" s="231">
        <f>+SUMIFS('XUAT - NVL'!$L$5:$L$840,'XUAT - NVL'!$G$5:$G$840,'F7'!$L$4,'XUAT - NVL'!$D$5:$D$840,'F7'!B27)</f>
        <v>0</v>
      </c>
      <c r="H27" s="188" t="e">
        <f t="shared" si="1"/>
        <v>#DIV/0!</v>
      </c>
      <c r="I27" s="187" t="e">
        <f t="shared" si="2"/>
        <v>#DIV/0!</v>
      </c>
      <c r="J27" s="186" t="e">
        <f t="shared" ref="J27:K40" si="5">J26+D27-F27</f>
        <v>#N/A</v>
      </c>
      <c r="K27" s="185" t="e">
        <f t="shared" si="5"/>
        <v>#N/A</v>
      </c>
      <c r="L27" s="233" t="e">
        <f t="shared" si="0"/>
        <v>#N/A</v>
      </c>
      <c r="M27" s="184" t="e">
        <f t="shared" si="0"/>
        <v>#N/A</v>
      </c>
      <c r="N27" s="183"/>
      <c r="O27" s="304" t="e">
        <f t="shared" si="4"/>
        <v>#DIV/0!</v>
      </c>
      <c r="P27" s="52" t="s">
        <v>111</v>
      </c>
      <c r="Q27" s="52"/>
      <c r="R27" s="52" t="e">
        <f>+VLOOKUP(P27,'Danh mục CODE'!$A$2:$D$790,3,0)</f>
        <v>#N/A</v>
      </c>
    </row>
    <row r="28" spans="1:18" ht="16.5" customHeight="1">
      <c r="A28" s="193">
        <v>19</v>
      </c>
      <c r="B28" s="194">
        <v>45035</v>
      </c>
      <c r="C28" s="191" t="s">
        <v>683</v>
      </c>
      <c r="D28" s="190">
        <f>+SUMIFS('NHAP - NVL'!$J$5:$J$1007,'NHAP - NVL'!$G$5:$G$1007,'F7'!$L$4,'NHAP - NVL'!$D$5:$D$1007,'F7'!B28)</f>
        <v>0</v>
      </c>
      <c r="E28" s="218">
        <f>+SUMIFS('NHAP - NVL'!$K$5:$K$1007,'NHAP - NVL'!$G$5:$G$1007,'F7'!$L$4,'NHAP - NVL'!$D$5:$D$1007,'F7'!B28)</f>
        <v>0</v>
      </c>
      <c r="F28" s="189">
        <f>+SUMIFS('XUAT - NVL'!$K$5:$K$840,'XUAT - NVL'!$G$5:$G$840,'F7'!$L$4,'XUAT - NVL'!$D$5:$D$840,'F7'!B28)</f>
        <v>0</v>
      </c>
      <c r="G28" s="231">
        <f>+SUMIFS('XUAT - NVL'!$L$5:$L$840,'XUAT - NVL'!$G$5:$G$840,'F7'!$L$4,'XUAT - NVL'!$D$5:$D$840,'F7'!B28)</f>
        <v>0</v>
      </c>
      <c r="H28" s="188" t="e">
        <f t="shared" si="1"/>
        <v>#DIV/0!</v>
      </c>
      <c r="I28" s="187" t="e">
        <f t="shared" si="2"/>
        <v>#DIV/0!</v>
      </c>
      <c r="J28" s="186" t="e">
        <f t="shared" si="5"/>
        <v>#N/A</v>
      </c>
      <c r="K28" s="185" t="e">
        <f t="shared" si="5"/>
        <v>#N/A</v>
      </c>
      <c r="L28" s="233" t="e">
        <f t="shared" si="0"/>
        <v>#N/A</v>
      </c>
      <c r="M28" s="184" t="e">
        <f t="shared" si="0"/>
        <v>#N/A</v>
      </c>
      <c r="N28" s="183"/>
      <c r="O28" s="304" t="e">
        <f t="shared" si="4"/>
        <v>#DIV/0!</v>
      </c>
      <c r="P28" s="52" t="s">
        <v>734</v>
      </c>
      <c r="Q28" s="52"/>
      <c r="R28" s="52" t="e">
        <f>+VLOOKUP(P28,'Danh mục CODE'!$A$2:$D$790,3,0)</f>
        <v>#N/A</v>
      </c>
    </row>
    <row r="29" spans="1:18" ht="16.5" customHeight="1">
      <c r="A29" s="193">
        <v>20</v>
      </c>
      <c r="B29" s="194">
        <v>45036</v>
      </c>
      <c r="C29" s="191" t="s">
        <v>683</v>
      </c>
      <c r="D29" s="190">
        <f>+SUMIFS('NHAP - NVL'!$J$5:$J$1007,'NHAP - NVL'!$G$5:$G$1007,'F7'!$L$4,'NHAP - NVL'!$D$5:$D$1007,'F7'!B29)</f>
        <v>0</v>
      </c>
      <c r="E29" s="218">
        <f>+SUMIFS('NHAP - NVL'!$K$5:$K$1007,'NHAP - NVL'!$G$5:$G$1007,'F7'!$L$4,'NHAP - NVL'!$D$5:$D$1007,'F7'!B29)</f>
        <v>0</v>
      </c>
      <c r="F29" s="189">
        <f>+SUMIFS('XUAT - NVL'!$K$5:$K$840,'XUAT - NVL'!$G$5:$G$840,'F7'!$L$4,'XUAT - NVL'!$D$5:$D$840,'F7'!B29)</f>
        <v>0</v>
      </c>
      <c r="G29" s="231">
        <f>+SUMIFS('XUAT - NVL'!$L$5:$L$840,'XUAT - NVL'!$G$5:$G$840,'F7'!$L$4,'XUAT - NVL'!$D$5:$D$840,'F7'!B29)</f>
        <v>0</v>
      </c>
      <c r="H29" s="188" t="e">
        <f t="shared" si="1"/>
        <v>#DIV/0!</v>
      </c>
      <c r="I29" s="187" t="e">
        <f t="shared" si="2"/>
        <v>#DIV/0!</v>
      </c>
      <c r="J29" s="186" t="e">
        <f t="shared" si="5"/>
        <v>#N/A</v>
      </c>
      <c r="K29" s="185" t="e">
        <f t="shared" si="5"/>
        <v>#N/A</v>
      </c>
      <c r="L29" s="233" t="e">
        <f t="shared" si="0"/>
        <v>#N/A</v>
      </c>
      <c r="M29" s="184" t="e">
        <f t="shared" si="0"/>
        <v>#N/A</v>
      </c>
      <c r="N29" s="183"/>
      <c r="O29" s="304" t="e">
        <f t="shared" si="4"/>
        <v>#DIV/0!</v>
      </c>
      <c r="P29" s="52" t="s">
        <v>736</v>
      </c>
      <c r="Q29" s="52"/>
      <c r="R29" s="52" t="e">
        <f>+VLOOKUP(P29,'Danh mục CODE'!$A$2:$D$790,3,0)</f>
        <v>#N/A</v>
      </c>
    </row>
    <row r="30" spans="1:18" ht="16.5" customHeight="1">
      <c r="A30" s="193">
        <v>21</v>
      </c>
      <c r="B30" s="194">
        <v>45037</v>
      </c>
      <c r="C30" s="191" t="s">
        <v>683</v>
      </c>
      <c r="D30" s="190">
        <f>+SUMIFS('NHAP - NVL'!$J$5:$J$1007,'NHAP - NVL'!$G$5:$G$1007,'F7'!$L$4,'NHAP - NVL'!$D$5:$D$1007,'F7'!B30)</f>
        <v>0</v>
      </c>
      <c r="E30" s="218">
        <f>+SUMIFS('NHAP - NVL'!$K$5:$K$1007,'NHAP - NVL'!$G$5:$G$1007,'F7'!$L$4,'NHAP - NVL'!$D$5:$D$1007,'F7'!B30)</f>
        <v>0</v>
      </c>
      <c r="F30" s="189">
        <f>+SUMIFS('XUAT - NVL'!$K$5:$K$840,'XUAT - NVL'!$G$5:$G$840,'F7'!$L$4,'XUAT - NVL'!$D$5:$D$840,'F7'!B30)</f>
        <v>0</v>
      </c>
      <c r="G30" s="231">
        <f>+SUMIFS('XUAT - NVL'!$L$5:$L$840,'XUAT - NVL'!$G$5:$G$840,'F7'!$L$4,'XUAT - NVL'!$D$5:$D$840,'F7'!B30)</f>
        <v>0</v>
      </c>
      <c r="H30" s="188" t="e">
        <f t="shared" si="1"/>
        <v>#DIV/0!</v>
      </c>
      <c r="I30" s="187" t="e">
        <f>AVERAGEIF($G$10:$G$40,"&lt;&gt;0")</f>
        <v>#DIV/0!</v>
      </c>
      <c r="J30" s="186" t="e">
        <f t="shared" si="5"/>
        <v>#N/A</v>
      </c>
      <c r="K30" s="185" t="e">
        <f t="shared" si="5"/>
        <v>#N/A</v>
      </c>
      <c r="L30" s="233" t="e">
        <f t="shared" si="0"/>
        <v>#N/A</v>
      </c>
      <c r="M30" s="184" t="e">
        <f t="shared" si="0"/>
        <v>#N/A</v>
      </c>
      <c r="N30" s="183"/>
      <c r="O30" s="304" t="e">
        <f t="shared" si="4"/>
        <v>#DIV/0!</v>
      </c>
      <c r="P30" s="52" t="s">
        <v>105</v>
      </c>
      <c r="Q30" s="52"/>
      <c r="R30" s="52" t="e">
        <f>+VLOOKUP(P30,'Danh mục CODE'!$A$2:$D$790,3,0)</f>
        <v>#N/A</v>
      </c>
    </row>
    <row r="31" spans="1:18" ht="16.5" customHeight="1">
      <c r="A31" s="193">
        <v>22</v>
      </c>
      <c r="B31" s="194">
        <v>45038</v>
      </c>
      <c r="C31" s="191" t="s">
        <v>683</v>
      </c>
      <c r="D31" s="190">
        <f>+SUMIFS('NHAP - NVL'!$J$5:$J$1007,'NHAP - NVL'!$G$5:$G$1007,'F7'!$L$4,'NHAP - NVL'!$D$5:$D$1007,'F7'!B31)</f>
        <v>0</v>
      </c>
      <c r="E31" s="218">
        <f>+SUMIFS('NHAP - NVL'!$K$5:$K$1007,'NHAP - NVL'!$G$5:$G$1007,'F7'!$L$4,'NHAP - NVL'!$D$5:$D$1007,'F7'!B31)</f>
        <v>0</v>
      </c>
      <c r="F31" s="189">
        <f>+SUMIFS('XUAT - NVL'!$K$5:$K$840,'XUAT - NVL'!$G$5:$G$840,'F7'!$L$4,'XUAT - NVL'!$D$5:$D$840,'F7'!B31)</f>
        <v>0</v>
      </c>
      <c r="G31" s="231">
        <f>+SUMIFS('XUAT - NVL'!$L$5:$L$840,'XUAT - NVL'!$G$5:$G$840,'F7'!$L$4,'XUAT - NVL'!$D$5:$D$840,'F7'!B31)</f>
        <v>0</v>
      </c>
      <c r="H31" s="188" t="e">
        <f t="shared" si="1"/>
        <v>#DIV/0!</v>
      </c>
      <c r="I31" s="187" t="e">
        <f t="shared" si="2"/>
        <v>#DIV/0!</v>
      </c>
      <c r="J31" s="186" t="e">
        <f t="shared" si="5"/>
        <v>#N/A</v>
      </c>
      <c r="K31" s="185" t="e">
        <f t="shared" si="5"/>
        <v>#N/A</v>
      </c>
      <c r="L31" s="233" t="e">
        <f t="shared" si="0"/>
        <v>#N/A</v>
      </c>
      <c r="M31" s="184" t="e">
        <f t="shared" si="0"/>
        <v>#N/A</v>
      </c>
      <c r="N31" s="183"/>
      <c r="O31" s="304" t="e">
        <f t="shared" si="4"/>
        <v>#DIV/0!</v>
      </c>
    </row>
    <row r="32" spans="1:18" ht="16.5" customHeight="1">
      <c r="A32" s="193">
        <v>23</v>
      </c>
      <c r="B32" s="194">
        <v>45039</v>
      </c>
      <c r="C32" s="191" t="s">
        <v>683</v>
      </c>
      <c r="D32" s="190">
        <f>+SUMIFS('NHAP - NVL'!$J$5:$J$1007,'NHAP - NVL'!$G$5:$G$1007,'F7'!$L$4,'NHAP - NVL'!$D$5:$D$1007,'F7'!B32)</f>
        <v>0</v>
      </c>
      <c r="E32" s="218">
        <f>+SUMIFS('NHAP - NVL'!$K$5:$K$1007,'NHAP - NVL'!$G$5:$G$1007,'F7'!$L$4,'NHAP - NVL'!$D$5:$D$1007,'F7'!B32)</f>
        <v>0</v>
      </c>
      <c r="F32" s="189">
        <f>+SUMIFS('XUAT - NVL'!$K$5:$K$840,'XUAT - NVL'!$G$5:$G$840,'F7'!$L$4,'XUAT - NVL'!$D$5:$D$840,'F7'!B32)</f>
        <v>0</v>
      </c>
      <c r="G32" s="231">
        <f>+SUMIFS('XUAT - NVL'!$L$5:$L$840,'XUAT - NVL'!$G$5:$G$840,'F7'!$L$4,'XUAT - NVL'!$D$5:$D$840,'F7'!B32)</f>
        <v>0</v>
      </c>
      <c r="H32" s="188" t="e">
        <f t="shared" si="1"/>
        <v>#DIV/0!</v>
      </c>
      <c r="I32" s="187" t="e">
        <f t="shared" si="2"/>
        <v>#DIV/0!</v>
      </c>
      <c r="J32" s="186" t="e">
        <f t="shared" si="5"/>
        <v>#N/A</v>
      </c>
      <c r="K32" s="185" t="e">
        <f t="shared" si="5"/>
        <v>#N/A</v>
      </c>
      <c r="L32" s="233" t="e">
        <f t="shared" si="0"/>
        <v>#N/A</v>
      </c>
      <c r="M32" s="184" t="e">
        <f t="shared" si="0"/>
        <v>#N/A</v>
      </c>
      <c r="N32" s="183"/>
      <c r="O32" s="304" t="e">
        <f t="shared" si="4"/>
        <v>#DIV/0!</v>
      </c>
    </row>
    <row r="33" spans="1:15" ht="16.5" customHeight="1">
      <c r="A33" s="193">
        <v>24</v>
      </c>
      <c r="B33" s="194">
        <v>45040</v>
      </c>
      <c r="C33" s="191" t="s">
        <v>683</v>
      </c>
      <c r="D33" s="190">
        <f>+SUMIFS('NHAP - NVL'!$J$5:$J$1007,'NHAP - NVL'!$G$5:$G$1007,'F7'!$L$4,'NHAP - NVL'!$D$5:$D$1007,'F7'!B33)</f>
        <v>0</v>
      </c>
      <c r="E33" s="218">
        <f>+SUMIFS('NHAP - NVL'!$K$5:$K$1007,'NHAP - NVL'!$G$5:$G$1007,'F7'!$L$4,'NHAP - NVL'!$D$5:$D$1007,'F7'!B33)</f>
        <v>0</v>
      </c>
      <c r="F33" s="189">
        <f>+SUMIFS('XUAT - NVL'!$K$5:$K$840,'XUAT - NVL'!$G$5:$G$840,'F7'!$L$4,'XUAT - NVL'!$D$5:$D$840,'F7'!B33)</f>
        <v>0</v>
      </c>
      <c r="G33" s="231">
        <f>+SUMIFS('XUAT - NVL'!$L$5:$L$840,'XUAT - NVL'!$G$5:$G$840,'F7'!$L$4,'XUAT - NVL'!$D$5:$D$840,'F7'!B33)</f>
        <v>0</v>
      </c>
      <c r="H33" s="188" t="e">
        <f t="shared" si="1"/>
        <v>#DIV/0!</v>
      </c>
      <c r="I33" s="187" t="e">
        <f t="shared" si="2"/>
        <v>#DIV/0!</v>
      </c>
      <c r="J33" s="186" t="e">
        <f t="shared" si="5"/>
        <v>#N/A</v>
      </c>
      <c r="K33" s="185" t="e">
        <f t="shared" si="5"/>
        <v>#N/A</v>
      </c>
      <c r="L33" s="233" t="e">
        <f t="shared" si="0"/>
        <v>#N/A</v>
      </c>
      <c r="M33" s="184" t="e">
        <f t="shared" si="0"/>
        <v>#N/A</v>
      </c>
      <c r="N33" s="183"/>
      <c r="O33" s="304" t="e">
        <f t="shared" si="4"/>
        <v>#DIV/0!</v>
      </c>
    </row>
    <row r="34" spans="1:15" ht="16.5" customHeight="1">
      <c r="A34" s="193">
        <v>25</v>
      </c>
      <c r="B34" s="194">
        <v>45041</v>
      </c>
      <c r="C34" s="191" t="s">
        <v>683</v>
      </c>
      <c r="D34" s="190">
        <f>+SUMIFS('NHAP - NVL'!$J$5:$J$1007,'NHAP - NVL'!$G$5:$G$1007,'F7'!$L$4,'NHAP - NVL'!$D$5:$D$1007,'F7'!B34)</f>
        <v>0</v>
      </c>
      <c r="E34" s="218">
        <f>+SUMIFS('NHAP - NVL'!$K$5:$K$1007,'NHAP - NVL'!$G$5:$G$1007,'F7'!$L$4,'NHAP - NVL'!$D$5:$D$1007,'F7'!B34)</f>
        <v>0</v>
      </c>
      <c r="F34" s="189">
        <f>+SUMIFS('XUAT - NVL'!$K$5:$K$840,'XUAT - NVL'!$G$5:$G$840,'F7'!$L$4,'XUAT - NVL'!$D$5:$D$840,'F7'!B34)</f>
        <v>0</v>
      </c>
      <c r="G34" s="231">
        <f>+SUMIFS('XUAT - NVL'!$L$5:$L$840,'XUAT - NVL'!$G$5:$G$840,'F7'!$L$4,'XUAT - NVL'!$D$5:$D$840,'F7'!B34)</f>
        <v>0</v>
      </c>
      <c r="H34" s="188" t="e">
        <f t="shared" si="1"/>
        <v>#DIV/0!</v>
      </c>
      <c r="I34" s="187" t="e">
        <f t="shared" si="2"/>
        <v>#DIV/0!</v>
      </c>
      <c r="J34" s="186" t="e">
        <f t="shared" si="5"/>
        <v>#N/A</v>
      </c>
      <c r="K34" s="185" t="e">
        <f t="shared" si="5"/>
        <v>#N/A</v>
      </c>
      <c r="L34" s="233" t="e">
        <f t="shared" si="0"/>
        <v>#N/A</v>
      </c>
      <c r="M34" s="184" t="e">
        <f t="shared" si="0"/>
        <v>#N/A</v>
      </c>
      <c r="N34" s="183"/>
      <c r="O34" s="304" t="e">
        <f t="shared" si="4"/>
        <v>#DIV/0!</v>
      </c>
    </row>
    <row r="35" spans="1:15" ht="16.5" customHeight="1">
      <c r="A35" s="193">
        <v>26</v>
      </c>
      <c r="B35" s="194">
        <v>45042</v>
      </c>
      <c r="C35" s="191" t="s">
        <v>683</v>
      </c>
      <c r="D35" s="190">
        <f>+SUMIFS('NHAP - NVL'!$J$5:$J$1007,'NHAP - NVL'!$G$5:$G$1007,'F7'!$L$4,'NHAP - NVL'!$D$5:$D$1007,'F7'!B35)</f>
        <v>0</v>
      </c>
      <c r="E35" s="218">
        <f>+SUMIFS('NHAP - NVL'!$K$5:$K$1007,'NHAP - NVL'!$G$5:$G$1007,'F7'!$L$4,'NHAP - NVL'!$D$5:$D$1007,'F7'!B35)</f>
        <v>0</v>
      </c>
      <c r="F35" s="189">
        <f>+SUMIFS('XUAT - NVL'!$K$5:$K$840,'XUAT - NVL'!$G$5:$G$840,'F7'!$L$4,'XUAT - NVL'!$D$5:$D$840,'F7'!B35)</f>
        <v>0</v>
      </c>
      <c r="G35" s="231">
        <f>+SUMIFS('XUAT - NVL'!$L$5:$L$840,'XUAT - NVL'!$G$5:$G$840,'F7'!$L$4,'XUAT - NVL'!$D$5:$D$840,'F7'!B35)</f>
        <v>0</v>
      </c>
      <c r="H35" s="188" t="e">
        <f>AVERAGEIF($F$10:$F$40,"&lt;&gt;0")</f>
        <v>#DIV/0!</v>
      </c>
      <c r="I35" s="187" t="e">
        <f t="shared" si="2"/>
        <v>#DIV/0!</v>
      </c>
      <c r="J35" s="186" t="e">
        <f t="shared" si="5"/>
        <v>#N/A</v>
      </c>
      <c r="K35" s="185" t="e">
        <f t="shared" si="5"/>
        <v>#N/A</v>
      </c>
      <c r="L35" s="233" t="e">
        <f t="shared" si="0"/>
        <v>#N/A</v>
      </c>
      <c r="M35" s="184" t="e">
        <f t="shared" si="0"/>
        <v>#N/A</v>
      </c>
      <c r="N35" s="183"/>
      <c r="O35" s="304" t="e">
        <f t="shared" si="4"/>
        <v>#DIV/0!</v>
      </c>
    </row>
    <row r="36" spans="1:15" ht="16.5" customHeight="1">
      <c r="A36" s="193">
        <v>27</v>
      </c>
      <c r="B36" s="194">
        <v>45043</v>
      </c>
      <c r="C36" s="191" t="s">
        <v>683</v>
      </c>
      <c r="D36" s="190">
        <f>+SUMIFS('NHAP - NVL'!$J$5:$J$1007,'NHAP - NVL'!$G$5:$G$1007,'F7'!$L$4,'NHAP - NVL'!$D$5:$D$1007,'F7'!B36)</f>
        <v>0</v>
      </c>
      <c r="E36" s="218">
        <f>+SUMIFS('NHAP - NVL'!$K$5:$K$1007,'NHAP - NVL'!$G$5:$G$1007,'F7'!$L$4,'NHAP - NVL'!$D$5:$D$1007,'F7'!B36)</f>
        <v>0</v>
      </c>
      <c r="F36" s="189">
        <f>+SUMIFS('XUAT - NVL'!$K$5:$K$840,'XUAT - NVL'!$G$5:$G$840,'F7'!$L$4,'XUAT - NVL'!$D$5:$D$840,'F7'!B36)</f>
        <v>0</v>
      </c>
      <c r="G36" s="231">
        <f>+SUMIFS('XUAT - NVL'!$L$5:$L$840,'XUAT - NVL'!$G$5:$G$840,'F7'!$L$4,'XUAT - NVL'!$D$5:$D$840,'F7'!B36)</f>
        <v>0</v>
      </c>
      <c r="H36" s="188" t="e">
        <f t="shared" si="1"/>
        <v>#DIV/0!</v>
      </c>
      <c r="I36" s="187" t="e">
        <f t="shared" si="2"/>
        <v>#DIV/0!</v>
      </c>
      <c r="J36" s="186" t="e">
        <f t="shared" si="5"/>
        <v>#N/A</v>
      </c>
      <c r="K36" s="185" t="e">
        <f>K35+E36-G36</f>
        <v>#N/A</v>
      </c>
      <c r="L36" s="233" t="e">
        <f t="shared" si="0"/>
        <v>#N/A</v>
      </c>
      <c r="M36" s="184" t="e">
        <f t="shared" si="0"/>
        <v>#N/A</v>
      </c>
      <c r="N36" s="183"/>
      <c r="O36" s="304" t="e">
        <f t="shared" si="4"/>
        <v>#DIV/0!</v>
      </c>
    </row>
    <row r="37" spans="1:15" ht="16.5" customHeight="1">
      <c r="A37" s="193">
        <v>28</v>
      </c>
      <c r="B37" s="194">
        <v>45044</v>
      </c>
      <c r="C37" s="191" t="s">
        <v>683</v>
      </c>
      <c r="D37" s="190">
        <f>+SUMIFS('NHAP - NVL'!$J$5:$J$1007,'NHAP - NVL'!$G$5:$G$1007,'F7'!$L$4,'NHAP - NVL'!$D$5:$D$1007,'F7'!B37)</f>
        <v>0</v>
      </c>
      <c r="E37" s="218">
        <f>+SUMIFS('NHAP - NVL'!$K$5:$K$1007,'NHAP - NVL'!$G$5:$G$1007,'F7'!$L$4,'NHAP - NVL'!$D$5:$D$1007,'F7'!B37)</f>
        <v>0</v>
      </c>
      <c r="F37" s="189">
        <f>+SUMIFS('XUAT - NVL'!$K$5:$K$840,'XUAT - NVL'!$G$5:$G$840,'F7'!$L$4,'XUAT - NVL'!$D$5:$D$840,'F7'!B37)</f>
        <v>0</v>
      </c>
      <c r="G37" s="231">
        <f>+SUMIFS('XUAT - NVL'!$L$5:$L$840,'XUAT - NVL'!$G$5:$G$840,'F7'!$L$4,'XUAT - NVL'!$D$5:$D$840,'F7'!B37)</f>
        <v>0</v>
      </c>
      <c r="H37" s="188" t="e">
        <f t="shared" si="1"/>
        <v>#DIV/0!</v>
      </c>
      <c r="I37" s="187" t="e">
        <f t="shared" si="2"/>
        <v>#DIV/0!</v>
      </c>
      <c r="J37" s="186" t="e">
        <f>J36+D37-F37</f>
        <v>#N/A</v>
      </c>
      <c r="K37" s="185" t="e">
        <f t="shared" si="5"/>
        <v>#N/A</v>
      </c>
      <c r="L37" s="233" t="e">
        <f t="shared" si="0"/>
        <v>#N/A</v>
      </c>
      <c r="M37" s="184" t="e">
        <f t="shared" si="0"/>
        <v>#N/A</v>
      </c>
      <c r="N37" s="183"/>
      <c r="O37" s="304" t="e">
        <f t="shared" si="4"/>
        <v>#DIV/0!</v>
      </c>
    </row>
    <row r="38" spans="1:15" ht="16.5" customHeight="1">
      <c r="A38" s="193">
        <v>29</v>
      </c>
      <c r="B38" s="194">
        <v>45045</v>
      </c>
      <c r="C38" s="191" t="s">
        <v>683</v>
      </c>
      <c r="D38" s="190">
        <f>+SUMIFS('NHAP - NVL'!$J$5:$J$1007,'NHAP - NVL'!$G$5:$G$1007,'F7'!$L$4,'NHAP - NVL'!$D$5:$D$1007,'F7'!B38)</f>
        <v>0</v>
      </c>
      <c r="E38" s="218">
        <f>+SUMIFS('NHAP - NVL'!$K$5:$K$1007,'NHAP - NVL'!$G$5:$G$1007,'F7'!$L$4,'NHAP - NVL'!$D$5:$D$1007,'F7'!B38)</f>
        <v>0</v>
      </c>
      <c r="F38" s="189">
        <f>+SUMIFS('XUAT - NVL'!$K$5:$K$840,'XUAT - NVL'!$G$5:$G$840,'F7'!$L$4,'XUAT - NVL'!$D$5:$D$840,'F7'!B38)</f>
        <v>0</v>
      </c>
      <c r="G38" s="231">
        <f>+SUMIFS('XUAT - NVL'!$L$5:$L$840,'XUAT - NVL'!$G$5:$G$840,'F7'!$L$4,'XUAT - NVL'!$D$5:$D$840,'F7'!B38)</f>
        <v>0</v>
      </c>
      <c r="H38" s="188" t="e">
        <f t="shared" si="1"/>
        <v>#DIV/0!</v>
      </c>
      <c r="I38" s="187" t="e">
        <f t="shared" si="2"/>
        <v>#DIV/0!</v>
      </c>
      <c r="J38" s="186" t="e">
        <f t="shared" si="5"/>
        <v>#N/A</v>
      </c>
      <c r="K38" s="185" t="e">
        <f t="shared" si="5"/>
        <v>#N/A</v>
      </c>
      <c r="L38" s="188" t="e">
        <f t="shared" si="0"/>
        <v>#N/A</v>
      </c>
      <c r="M38" s="184" t="e">
        <f t="shared" si="0"/>
        <v>#N/A</v>
      </c>
      <c r="N38" s="183"/>
      <c r="O38" s="304" t="e">
        <f t="shared" si="4"/>
        <v>#DIV/0!</v>
      </c>
    </row>
    <row r="39" spans="1:15" ht="16.5" customHeight="1">
      <c r="A39" s="193">
        <v>30</v>
      </c>
      <c r="B39" s="194">
        <v>45046</v>
      </c>
      <c r="C39" s="191" t="s">
        <v>683</v>
      </c>
      <c r="D39" s="190">
        <f>+SUMIFS('NHAP - NVL'!$J$5:$J$1007,'NHAP - NVL'!$G$5:$G$1007,'F7'!$L$4,'NHAP - NVL'!$D$5:$D$1007,'F7'!B39)</f>
        <v>0</v>
      </c>
      <c r="E39" s="218">
        <f>+SUMIFS('NHAP - NVL'!$K$5:$K$1007,'NHAP - NVL'!$G$5:$G$1007,'F7'!$L$4,'NHAP - NVL'!$D$5:$D$1007,'F7'!B39)</f>
        <v>0</v>
      </c>
      <c r="F39" s="189">
        <f>+SUMIFS('XUAT - NVL'!$K$5:$K$840,'XUAT - NVL'!$G$5:$G$840,'F7'!$L$4,'XUAT - NVL'!$D$5:$D$840,'F7'!B39)</f>
        <v>0</v>
      </c>
      <c r="G39" s="231">
        <f>+SUMIFS('XUAT - NVL'!$L$5:$L$840,'XUAT - NVL'!$G$5:$G$840,'F7'!$L$4,'XUAT - NVL'!$D$5:$D$840,'F7'!B39)</f>
        <v>0</v>
      </c>
      <c r="H39" s="188" t="e">
        <f t="shared" si="1"/>
        <v>#DIV/0!</v>
      </c>
      <c r="I39" s="187" t="e">
        <f t="shared" si="2"/>
        <v>#DIV/0!</v>
      </c>
      <c r="J39" s="186" t="e">
        <f t="shared" si="5"/>
        <v>#N/A</v>
      </c>
      <c r="K39" s="185" t="e">
        <f t="shared" si="5"/>
        <v>#N/A</v>
      </c>
      <c r="L39" s="233" t="e">
        <f t="shared" si="0"/>
        <v>#N/A</v>
      </c>
      <c r="M39" s="184" t="e">
        <f t="shared" si="0"/>
        <v>#N/A</v>
      </c>
      <c r="N39" s="183"/>
      <c r="O39" s="304" t="e">
        <f t="shared" si="4"/>
        <v>#DIV/0!</v>
      </c>
    </row>
    <row r="40" spans="1:15" ht="16.5" customHeight="1">
      <c r="A40" s="193">
        <v>31</v>
      </c>
      <c r="B40" s="192" t="s">
        <v>718</v>
      </c>
      <c r="C40" s="191" t="s">
        <v>683</v>
      </c>
      <c r="D40" s="190">
        <f>+SUMIFS('NHAP - NVL'!$J$5:$J$1007,'NHAP - NVL'!$G$5:$G$1007,'F7'!$L$4,'NHAP - NVL'!$D$5:$D$1007,'F7'!B40)</f>
        <v>0</v>
      </c>
      <c r="E40" s="218">
        <f>+SUMIFS('NHAP - NVL'!$K$5:$K$1007,'NHAP - NVL'!$G$5:$G$1007,'F7'!$L$4,'NHAP - NVL'!$D$5:$D$1007,'F7'!B40)</f>
        <v>0</v>
      </c>
      <c r="F40" s="189">
        <f>+SUMIFS('XUAT - NVL'!$K$5:$K$840,'XUAT - NVL'!$G$5:$G$840,'F7'!$L$4,'XUAT - NVL'!$D$5:$D$840,'F7'!B40)</f>
        <v>0</v>
      </c>
      <c r="G40" s="231">
        <f>+SUMIFS('XUAT - NVL'!$L$5:$L$840,'XUAT - NVL'!$G$5:$G$840,'F7'!$L$4,'XUAT - NVL'!$D$5:$D$840,'F7'!B40)</f>
        <v>0</v>
      </c>
      <c r="H40" s="188" t="e">
        <f t="shared" si="1"/>
        <v>#DIV/0!</v>
      </c>
      <c r="I40" s="187" t="e">
        <f t="shared" si="2"/>
        <v>#DIV/0!</v>
      </c>
      <c r="J40" s="186" t="e">
        <f t="shared" si="5"/>
        <v>#N/A</v>
      </c>
      <c r="K40" s="185" t="e">
        <f t="shared" si="5"/>
        <v>#N/A</v>
      </c>
      <c r="L40" s="188" t="e">
        <f t="shared" si="0"/>
        <v>#N/A</v>
      </c>
      <c r="M40" s="184" t="e">
        <f t="shared" si="0"/>
        <v>#N/A</v>
      </c>
      <c r="N40" s="183"/>
      <c r="O40" s="304" t="e">
        <f t="shared" si="4"/>
        <v>#DIV/0!</v>
      </c>
    </row>
    <row r="41" spans="1:15" s="172" customFormat="1" ht="23.25" customHeight="1">
      <c r="A41" s="181" t="s">
        <v>682</v>
      </c>
      <c r="B41" s="180"/>
      <c r="C41" s="179"/>
      <c r="D41" s="178">
        <f>SUM(D10:D40)</f>
        <v>0</v>
      </c>
      <c r="E41" s="177">
        <f>SUM(E10:E40)</f>
        <v>0</v>
      </c>
      <c r="F41" s="197">
        <f>SUM(F10:F40)</f>
        <v>0</v>
      </c>
      <c r="G41" s="176">
        <f>SUM(G10:G40)</f>
        <v>0</v>
      </c>
      <c r="H41" s="197"/>
      <c r="I41" s="176"/>
      <c r="J41" s="182" t="e">
        <f>J40</f>
        <v>#N/A</v>
      </c>
      <c r="K41" s="182" t="e">
        <f>K40</f>
        <v>#N/A</v>
      </c>
      <c r="L41" s="184"/>
      <c r="M41" s="174"/>
      <c r="N41" s="173" t="e">
        <f>1-J41/K41</f>
        <v>#N/A</v>
      </c>
    </row>
    <row r="42" spans="1:15" s="172" customFormat="1" ht="23.25" customHeight="1">
      <c r="A42" s="181" t="s">
        <v>28</v>
      </c>
      <c r="B42" s="180"/>
      <c r="C42" s="179"/>
      <c r="D42" s="178" t="e">
        <f>D9+D41</f>
        <v>#N/A</v>
      </c>
      <c r="E42" s="177" t="e">
        <f>E9+E41</f>
        <v>#N/A</v>
      </c>
      <c r="F42" s="197">
        <f>F41</f>
        <v>0</v>
      </c>
      <c r="G42" s="176">
        <f>G41</f>
        <v>0</v>
      </c>
      <c r="H42" s="197"/>
      <c r="I42" s="176"/>
      <c r="J42" s="175" t="e">
        <f>D42-F42</f>
        <v>#N/A</v>
      </c>
      <c r="K42" s="175" t="e">
        <f>E42-G42</f>
        <v>#N/A</v>
      </c>
      <c r="L42" s="184"/>
      <c r="M42" s="174"/>
      <c r="N42" s="173"/>
    </row>
    <row r="43" spans="1:15" ht="23.25" customHeight="1">
      <c r="A43" s="172"/>
      <c r="B43" s="172"/>
      <c r="C43" s="172"/>
      <c r="K43" s="114"/>
      <c r="L43" s="169"/>
      <c r="N43" s="169"/>
    </row>
    <row r="44" spans="1:15">
      <c r="K44" s="171" t="s">
        <v>112</v>
      </c>
      <c r="L44" s="169"/>
      <c r="N44" s="169"/>
    </row>
    <row r="45" spans="1:15">
      <c r="K45" s="171"/>
      <c r="L45" s="169"/>
      <c r="N45" s="169"/>
    </row>
    <row r="46" spans="1:15">
      <c r="K46" s="171"/>
      <c r="L46" s="169"/>
      <c r="N46" s="169"/>
    </row>
    <row r="47" spans="1:15">
      <c r="K47" s="114"/>
      <c r="L47" s="169"/>
      <c r="N47" s="169"/>
    </row>
    <row r="48" spans="1:15">
      <c r="L48" s="169"/>
      <c r="M48" s="170"/>
      <c r="N48" s="169"/>
    </row>
    <row r="49" spans="11:11" s="168" customFormat="1"/>
    <row r="50" spans="11:11" s="168" customFormat="1">
      <c r="K50" s="172"/>
    </row>
    <row r="51" spans="11:11" s="168" customFormat="1"/>
  </sheetData>
  <mergeCells count="8">
    <mergeCell ref="A9:C9"/>
    <mergeCell ref="A3:N3"/>
    <mergeCell ref="L4:N4"/>
    <mergeCell ref="D7:E7"/>
    <mergeCell ref="F7:G7"/>
    <mergeCell ref="H7:I7"/>
    <mergeCell ref="J7:K7"/>
    <mergeCell ref="L7:M7"/>
  </mergeCells>
  <conditionalFormatting sqref="M21">
    <cfRule type="cellIs" dxfId="2732" priority="113" operator="lessThan">
      <formula>15</formula>
    </cfRule>
    <cfRule type="cellIs" dxfId="2731" priority="114" operator="greaterThan">
      <formula>20</formula>
    </cfRule>
    <cfRule type="cellIs" dxfId="2730" priority="115" operator="between">
      <formula>15</formula>
      <formula>20</formula>
    </cfRule>
    <cfRule type="cellIs" dxfId="2729" priority="116" operator="between">
      <formula>15</formula>
      <formula>20</formula>
    </cfRule>
    <cfRule type="cellIs" dxfId="2728" priority="117" operator="lessThan">
      <formula>15</formula>
    </cfRule>
    <cfRule type="cellIs" dxfId="2727" priority="118" operator="greaterThan">
      <formula>20</formula>
    </cfRule>
    <cfRule type="cellIs" dxfId="2726" priority="119" operator="between">
      <formula>15</formula>
      <formula>21</formula>
    </cfRule>
    <cfRule type="cellIs" dxfId="2725" priority="120" operator="lessThan">
      <formula>15</formula>
    </cfRule>
    <cfRule type="cellIs" dxfId="2724" priority="121" operator="greaterThan">
      <formula>21</formula>
    </cfRule>
  </conditionalFormatting>
  <conditionalFormatting sqref="M28">
    <cfRule type="cellIs" dxfId="2723" priority="104" operator="lessThan">
      <formula>15</formula>
    </cfRule>
    <cfRule type="cellIs" dxfId="2722" priority="105" operator="greaterThan">
      <formula>20</formula>
    </cfRule>
    <cfRule type="cellIs" dxfId="2721" priority="106" operator="between">
      <formula>15</formula>
      <formula>20</formula>
    </cfRule>
    <cfRule type="cellIs" dxfId="2720" priority="107" operator="between">
      <formula>15</formula>
      <formula>20</formula>
    </cfRule>
    <cfRule type="cellIs" dxfId="2719" priority="108" operator="lessThan">
      <formula>15</formula>
    </cfRule>
    <cfRule type="cellIs" dxfId="2718" priority="109" operator="greaterThan">
      <formula>20</formula>
    </cfRule>
    <cfRule type="cellIs" dxfId="2717" priority="110" operator="between">
      <formula>15</formula>
      <formula>21</formula>
    </cfRule>
    <cfRule type="cellIs" dxfId="2716" priority="111" operator="lessThan">
      <formula>15</formula>
    </cfRule>
    <cfRule type="cellIs" dxfId="2715" priority="112" operator="greaterThan">
      <formula>21</formula>
    </cfRule>
  </conditionalFormatting>
  <conditionalFormatting sqref="M35">
    <cfRule type="cellIs" dxfId="2714" priority="95" operator="lessThan">
      <formula>15</formula>
    </cfRule>
    <cfRule type="cellIs" dxfId="2713" priority="96" operator="greaterThan">
      <formula>20</formula>
    </cfRule>
    <cfRule type="cellIs" dxfId="2712" priority="97" operator="between">
      <formula>15</formula>
      <formula>20</formula>
    </cfRule>
    <cfRule type="cellIs" dxfId="2711" priority="98" operator="between">
      <formula>15</formula>
      <formula>20</formula>
    </cfRule>
    <cfRule type="cellIs" dxfId="2710" priority="99" operator="lessThan">
      <formula>15</formula>
    </cfRule>
    <cfRule type="cellIs" dxfId="2709" priority="100" operator="greaterThan">
      <formula>20</formula>
    </cfRule>
    <cfRule type="cellIs" dxfId="2708" priority="101" operator="between">
      <formula>15</formula>
      <formula>21</formula>
    </cfRule>
    <cfRule type="cellIs" dxfId="2707" priority="102" operator="lessThan">
      <formula>15</formula>
    </cfRule>
    <cfRule type="cellIs" dxfId="2706" priority="103" operator="greaterThan">
      <formula>21</formula>
    </cfRule>
  </conditionalFormatting>
  <conditionalFormatting sqref="M15:M18 M40 M22:M23 M25:M27 M20">
    <cfRule type="cellIs" dxfId="2705" priority="122" operator="lessThan">
      <formula>15</formula>
    </cfRule>
    <cfRule type="cellIs" dxfId="2704" priority="123" operator="greaterThan">
      <formula>20</formula>
    </cfRule>
    <cfRule type="cellIs" dxfId="2703" priority="124" operator="between">
      <formula>15</formula>
      <formula>20</formula>
    </cfRule>
    <cfRule type="cellIs" dxfId="2702" priority="125" operator="between">
      <formula>15</formula>
      <formula>20</formula>
    </cfRule>
    <cfRule type="cellIs" dxfId="2701" priority="126" operator="lessThan">
      <formula>15</formula>
    </cfRule>
    <cfRule type="cellIs" dxfId="2700" priority="127" operator="greaterThan">
      <formula>20</formula>
    </cfRule>
    <cfRule type="cellIs" dxfId="2699" priority="128" operator="between">
      <formula>15</formula>
      <formula>21</formula>
    </cfRule>
    <cfRule type="cellIs" dxfId="2698" priority="129" operator="lessThan">
      <formula>15</formula>
    </cfRule>
    <cfRule type="cellIs" dxfId="2697" priority="130" operator="greaterThan">
      <formula>21</formula>
    </cfRule>
  </conditionalFormatting>
  <conditionalFormatting sqref="M10:M13">
    <cfRule type="cellIs" dxfId="2696" priority="86" operator="lessThan">
      <formula>15</formula>
    </cfRule>
    <cfRule type="cellIs" dxfId="2695" priority="87" operator="greaterThan">
      <formula>20</formula>
    </cfRule>
    <cfRule type="cellIs" dxfId="2694" priority="88" operator="between">
      <formula>15</formula>
      <formula>20</formula>
    </cfRule>
    <cfRule type="cellIs" dxfId="2693" priority="89" operator="between">
      <formula>15</formula>
      <formula>20</formula>
    </cfRule>
    <cfRule type="cellIs" dxfId="2692" priority="90" operator="lessThan">
      <formula>15</formula>
    </cfRule>
    <cfRule type="cellIs" dxfId="2691" priority="91" operator="greaterThan">
      <formula>20</formula>
    </cfRule>
    <cfRule type="cellIs" dxfId="2690" priority="92" operator="between">
      <formula>15</formula>
      <formula>21</formula>
    </cfRule>
    <cfRule type="cellIs" dxfId="2689" priority="93" operator="lessThan">
      <formula>15</formula>
    </cfRule>
    <cfRule type="cellIs" dxfId="2688" priority="94" operator="greaterThan">
      <formula>21</formula>
    </cfRule>
  </conditionalFormatting>
  <conditionalFormatting sqref="M30:M33">
    <cfRule type="cellIs" dxfId="2687" priority="77" operator="lessThan">
      <formula>15</formula>
    </cfRule>
    <cfRule type="cellIs" dxfId="2686" priority="78" operator="greaterThan">
      <formula>20</formula>
    </cfRule>
    <cfRule type="cellIs" dxfId="2685" priority="79" operator="between">
      <formula>15</formula>
      <formula>20</formula>
    </cfRule>
    <cfRule type="cellIs" dxfId="2684" priority="80" operator="between">
      <formula>15</formula>
      <formula>20</formula>
    </cfRule>
    <cfRule type="cellIs" dxfId="2683" priority="81" operator="lessThan">
      <formula>15</formula>
    </cfRule>
    <cfRule type="cellIs" dxfId="2682" priority="82" operator="greaterThan">
      <formula>20</formula>
    </cfRule>
    <cfRule type="cellIs" dxfId="2681" priority="83" operator="between">
      <formula>15</formula>
      <formula>21</formula>
    </cfRule>
    <cfRule type="cellIs" dxfId="2680" priority="84" operator="lessThan">
      <formula>15</formula>
    </cfRule>
    <cfRule type="cellIs" dxfId="2679" priority="85" operator="greaterThan">
      <formula>21</formula>
    </cfRule>
  </conditionalFormatting>
  <conditionalFormatting sqref="M36:M38">
    <cfRule type="cellIs" dxfId="2678" priority="68" operator="lessThan">
      <formula>15</formula>
    </cfRule>
    <cfRule type="cellIs" dxfId="2677" priority="69" operator="greaterThan">
      <formula>20</formula>
    </cfRule>
    <cfRule type="cellIs" dxfId="2676" priority="70" operator="between">
      <formula>15</formula>
      <formula>20</formula>
    </cfRule>
    <cfRule type="cellIs" dxfId="2675" priority="71" operator="between">
      <formula>15</formula>
      <formula>20</formula>
    </cfRule>
    <cfRule type="cellIs" dxfId="2674" priority="72" operator="lessThan">
      <formula>15</formula>
    </cfRule>
    <cfRule type="cellIs" dxfId="2673" priority="73" operator="greaterThan">
      <formula>20</formula>
    </cfRule>
    <cfRule type="cellIs" dxfId="2672" priority="74" operator="between">
      <formula>15</formula>
      <formula>21</formula>
    </cfRule>
    <cfRule type="cellIs" dxfId="2671" priority="75" operator="lessThan">
      <formula>15</formula>
    </cfRule>
    <cfRule type="cellIs" dxfId="2670" priority="76" operator="greaterThan">
      <formula>21</formula>
    </cfRule>
  </conditionalFormatting>
  <conditionalFormatting sqref="M29">
    <cfRule type="cellIs" dxfId="2669" priority="59" operator="lessThan">
      <formula>15</formula>
    </cfRule>
    <cfRule type="cellIs" dxfId="2668" priority="60" operator="greaterThan">
      <formula>20</formula>
    </cfRule>
    <cfRule type="cellIs" dxfId="2667" priority="61" operator="between">
      <formula>15</formula>
      <formula>20</formula>
    </cfRule>
    <cfRule type="cellIs" dxfId="2666" priority="62" operator="between">
      <formula>15</formula>
      <formula>20</formula>
    </cfRule>
    <cfRule type="cellIs" dxfId="2665" priority="63" operator="lessThan">
      <formula>15</formula>
    </cfRule>
    <cfRule type="cellIs" dxfId="2664" priority="64" operator="greaterThan">
      <formula>20</formula>
    </cfRule>
    <cfRule type="cellIs" dxfId="2663" priority="65" operator="between">
      <formula>15</formula>
      <formula>21</formula>
    </cfRule>
    <cfRule type="cellIs" dxfId="2662" priority="66" operator="lessThan">
      <formula>15</formula>
    </cfRule>
    <cfRule type="cellIs" dxfId="2661" priority="67" operator="greaterThan">
      <formula>21</formula>
    </cfRule>
  </conditionalFormatting>
  <conditionalFormatting sqref="M24">
    <cfRule type="cellIs" dxfId="2660" priority="50" operator="lessThan">
      <formula>15</formula>
    </cfRule>
    <cfRule type="cellIs" dxfId="2659" priority="51" operator="greaterThan">
      <formula>20</formula>
    </cfRule>
    <cfRule type="cellIs" dxfId="2658" priority="52" operator="between">
      <formula>15</formula>
      <formula>20</formula>
    </cfRule>
    <cfRule type="cellIs" dxfId="2657" priority="53" operator="between">
      <formula>15</formula>
      <formula>20</formula>
    </cfRule>
    <cfRule type="cellIs" dxfId="2656" priority="54" operator="lessThan">
      <formula>15</formula>
    </cfRule>
    <cfRule type="cellIs" dxfId="2655" priority="55" operator="greaterThan">
      <formula>20</formula>
    </cfRule>
    <cfRule type="cellIs" dxfId="2654" priority="56" operator="between">
      <formula>15</formula>
      <formula>21</formula>
    </cfRule>
    <cfRule type="cellIs" dxfId="2653" priority="57" operator="lessThan">
      <formula>15</formula>
    </cfRule>
    <cfRule type="cellIs" dxfId="2652" priority="58" operator="greaterThan">
      <formula>21</formula>
    </cfRule>
  </conditionalFormatting>
  <conditionalFormatting sqref="M19">
    <cfRule type="cellIs" dxfId="2651" priority="41" operator="lessThan">
      <formula>15</formula>
    </cfRule>
    <cfRule type="cellIs" dxfId="2650" priority="42" operator="greaterThan">
      <formula>20</formula>
    </cfRule>
    <cfRule type="cellIs" dxfId="2649" priority="43" operator="between">
      <formula>15</formula>
      <formula>20</formula>
    </cfRule>
    <cfRule type="cellIs" dxfId="2648" priority="44" operator="between">
      <formula>15</formula>
      <formula>20</formula>
    </cfRule>
    <cfRule type="cellIs" dxfId="2647" priority="45" operator="lessThan">
      <formula>15</formula>
    </cfRule>
    <cfRule type="cellIs" dxfId="2646" priority="46" operator="greaterThan">
      <formula>20</formula>
    </cfRule>
    <cfRule type="cellIs" dxfId="2645" priority="47" operator="between">
      <formula>15</formula>
      <formula>21</formula>
    </cfRule>
    <cfRule type="cellIs" dxfId="2644" priority="48" operator="lessThan">
      <formula>15</formula>
    </cfRule>
    <cfRule type="cellIs" dxfId="2643" priority="49" operator="greaterThan">
      <formula>21</formula>
    </cfRule>
  </conditionalFormatting>
  <conditionalFormatting sqref="M14">
    <cfRule type="cellIs" dxfId="2642" priority="32" operator="lessThan">
      <formula>15</formula>
    </cfRule>
    <cfRule type="cellIs" dxfId="2641" priority="33" operator="greaterThan">
      <formula>20</formula>
    </cfRule>
    <cfRule type="cellIs" dxfId="2640" priority="34" operator="between">
      <formula>15</formula>
      <formula>20</formula>
    </cfRule>
    <cfRule type="cellIs" dxfId="2639" priority="35" operator="between">
      <formula>15</formula>
      <formula>20</formula>
    </cfRule>
    <cfRule type="cellIs" dxfId="2638" priority="36" operator="lessThan">
      <formula>15</formula>
    </cfRule>
    <cfRule type="cellIs" dxfId="2637" priority="37" operator="greaterThan">
      <formula>20</formula>
    </cfRule>
    <cfRule type="cellIs" dxfId="2636" priority="38" operator="between">
      <formula>15</formula>
      <formula>21</formula>
    </cfRule>
    <cfRule type="cellIs" dxfId="2635" priority="39" operator="lessThan">
      <formula>15</formula>
    </cfRule>
    <cfRule type="cellIs" dxfId="2634" priority="40" operator="greaterThan">
      <formula>21</formula>
    </cfRule>
  </conditionalFormatting>
  <conditionalFormatting sqref="M34">
    <cfRule type="cellIs" dxfId="2633" priority="23" operator="lessThan">
      <formula>15</formula>
    </cfRule>
    <cfRule type="cellIs" dxfId="2632" priority="24" operator="greaterThan">
      <formula>20</formula>
    </cfRule>
    <cfRule type="cellIs" dxfId="2631" priority="25" operator="between">
      <formula>15</formula>
      <formula>20</formula>
    </cfRule>
    <cfRule type="cellIs" dxfId="2630" priority="26" operator="between">
      <formula>15</formula>
      <formula>20</formula>
    </cfRule>
    <cfRule type="cellIs" dxfId="2629" priority="27" operator="lessThan">
      <formula>15</formula>
    </cfRule>
    <cfRule type="cellIs" dxfId="2628" priority="28" operator="greaterThan">
      <formula>20</formula>
    </cfRule>
    <cfRule type="cellIs" dxfId="2627" priority="29" operator="between">
      <formula>15</formula>
      <formula>21</formula>
    </cfRule>
    <cfRule type="cellIs" dxfId="2626" priority="30" operator="lessThan">
      <formula>15</formula>
    </cfRule>
    <cfRule type="cellIs" dxfId="2625" priority="31" operator="greaterThan">
      <formula>21</formula>
    </cfRule>
  </conditionalFormatting>
  <conditionalFormatting sqref="M39">
    <cfRule type="cellIs" dxfId="2624" priority="14" operator="lessThan">
      <formula>15</formula>
    </cfRule>
    <cfRule type="cellIs" dxfId="2623" priority="15" operator="greaterThan">
      <formula>20</formula>
    </cfRule>
    <cfRule type="cellIs" dxfId="2622" priority="16" operator="between">
      <formula>15</formula>
      <formula>20</formula>
    </cfRule>
    <cfRule type="cellIs" dxfId="2621" priority="17" operator="between">
      <formula>15</formula>
      <formula>20</formula>
    </cfRule>
    <cfRule type="cellIs" dxfId="2620" priority="18" operator="lessThan">
      <formula>15</formula>
    </cfRule>
    <cfRule type="cellIs" dxfId="2619" priority="19" operator="greaterThan">
      <formula>20</formula>
    </cfRule>
    <cfRule type="cellIs" dxfId="2618" priority="20" operator="between">
      <formula>15</formula>
      <formula>21</formula>
    </cfRule>
    <cfRule type="cellIs" dxfId="2617" priority="21" operator="lessThan">
      <formula>15</formula>
    </cfRule>
    <cfRule type="cellIs" dxfId="2616" priority="22" operator="greaterThan">
      <formula>21</formula>
    </cfRule>
  </conditionalFormatting>
  <conditionalFormatting sqref="P19">
    <cfRule type="duplicateValues" dxfId="2615" priority="6"/>
  </conditionalFormatting>
  <conditionalFormatting sqref="Q24 Q18">
    <cfRule type="duplicateValues" dxfId="2614" priority="7"/>
    <cfRule type="expression" dxfId="2613" priority="8">
      <formula>LEFT(#REF!,2)="Y0"</formula>
    </cfRule>
    <cfRule type="expression" dxfId="2612" priority="9">
      <formula>LEFT(#REF!,2)="Y3"</formula>
    </cfRule>
    <cfRule type="expression" dxfId="2611" priority="10">
      <formula>LEFT(#REF!,2)="Y2"</formula>
    </cfRule>
    <cfRule type="expression" dxfId="2610" priority="11">
      <formula>LEFT(#REF!,2)="Y1"</formula>
    </cfRule>
    <cfRule type="duplicateValues" dxfId="2609" priority="12"/>
  </conditionalFormatting>
  <conditionalFormatting sqref="P10:P18 P20:P22">
    <cfRule type="duplicateValues" dxfId="2608" priority="13"/>
  </conditionalFormatting>
  <conditionalFormatting sqref="P25">
    <cfRule type="duplicateValues" dxfId="2607" priority="5"/>
  </conditionalFormatting>
  <conditionalFormatting sqref="P26">
    <cfRule type="duplicateValues" dxfId="2606" priority="4"/>
  </conditionalFormatting>
  <conditionalFormatting sqref="P27">
    <cfRule type="duplicateValues" dxfId="2605" priority="3"/>
  </conditionalFormatting>
  <conditionalFormatting sqref="P28:P29">
    <cfRule type="duplicateValues" dxfId="2604" priority="2"/>
  </conditionalFormatting>
  <conditionalFormatting sqref="P30">
    <cfRule type="duplicateValues" dxfId="2603" priority="1"/>
  </conditionalFormatting>
  <pageMargins left="0.45" right="0.2" top="0.25" bottom="0.25" header="0.3" footer="0.3"/>
  <pageSetup paperSize="9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rgb="FFC00000"/>
  </sheetPr>
  <dimension ref="A1:R51"/>
  <sheetViews>
    <sheetView zoomScale="80" zoomScaleNormal="80" workbookViewId="0">
      <pane ySplit="9" topLeftCell="A10" activePane="bottomLeft" state="frozen"/>
      <selection activeCell="P9" sqref="P9"/>
      <selection pane="bottomLeft" activeCell="P9" sqref="P9"/>
    </sheetView>
  </sheetViews>
  <sheetFormatPr defaultColWidth="10.6640625" defaultRowHeight="15"/>
  <cols>
    <col min="1" max="1" width="5.5" style="168" customWidth="1"/>
    <col min="2" max="2" width="16" style="168" customWidth="1"/>
    <col min="3" max="3" width="21.33203125" style="168" customWidth="1"/>
    <col min="4" max="11" width="16.83203125" style="169" customWidth="1"/>
    <col min="12" max="14" width="16.83203125" style="168" customWidth="1"/>
    <col min="15" max="15" width="10.6640625" style="168"/>
    <col min="16" max="16" width="50.6640625" style="168" customWidth="1"/>
    <col min="17" max="17" width="36.1640625" style="168" customWidth="1"/>
    <col min="18" max="18" width="24.83203125" style="168" customWidth="1"/>
    <col min="19" max="16384" width="10.6640625" style="168"/>
  </cols>
  <sheetData>
    <row r="1" spans="1:18" ht="18" customHeight="1">
      <c r="A1" s="210" t="str">
        <f>'[6]FRIT FO102 - FT1 - FHUE'!A1</f>
        <v>CÔNG TY CỐ PHẦN VLXD VI DO NA</v>
      </c>
      <c r="B1" s="210"/>
      <c r="C1" s="210"/>
      <c r="D1" s="210"/>
      <c r="E1" s="210"/>
      <c r="F1" s="210"/>
    </row>
    <row r="2" spans="1:18" ht="18" customHeight="1">
      <c r="A2" s="210" t="str">
        <f>'[6]FRIT FO102 - FT1 - FHUE'!A2</f>
        <v>PHÒNG KẾ HOẠCH - VẬT TƯ</v>
      </c>
      <c r="B2" s="210"/>
      <c r="C2" s="210"/>
      <c r="D2" s="209"/>
      <c r="E2" s="209"/>
      <c r="F2" s="209"/>
      <c r="L2" s="169"/>
      <c r="M2" s="208" t="str">
        <f>'[6]FRIT FO102 - FT1 - FHUE'!M2</f>
        <v>BM. 03. 13</v>
      </c>
    </row>
    <row r="3" spans="1:18" ht="33" customHeight="1">
      <c r="A3" s="861" t="s">
        <v>698</v>
      </c>
      <c r="B3" s="861"/>
      <c r="C3" s="861"/>
      <c r="D3" s="861"/>
      <c r="E3" s="861"/>
      <c r="F3" s="861"/>
      <c r="G3" s="861"/>
      <c r="H3" s="861"/>
      <c r="I3" s="861"/>
      <c r="J3" s="861"/>
      <c r="K3" s="861"/>
      <c r="L3" s="861"/>
      <c r="M3" s="861"/>
      <c r="N3" s="861"/>
    </row>
    <row r="4" spans="1:18" ht="18.75" customHeight="1">
      <c r="B4" s="207"/>
      <c r="C4" s="207"/>
      <c r="D4" s="206" t="s">
        <v>697</v>
      </c>
      <c r="E4" s="205" t="e">
        <f>+VLOOKUP($L$4,'TONG HOP'!$C$8:$N$799,2,0)</f>
        <v>#N/A</v>
      </c>
      <c r="I4" s="169" t="s">
        <v>696</v>
      </c>
      <c r="J4" s="205" t="e">
        <f>+VLOOKUP($L$4,'TONG HOP'!$C$8:$N$799,3,0)</f>
        <v>#N/A</v>
      </c>
      <c r="K4" s="205" t="s">
        <v>695</v>
      </c>
      <c r="L4" s="862" t="s">
        <v>81</v>
      </c>
      <c r="M4" s="862"/>
      <c r="N4" s="862"/>
    </row>
    <row r="5" spans="1:18" ht="18.75" customHeight="1">
      <c r="B5" s="168" t="str">
        <f>'[6]FRIT FO102 - FT1 - FHUE'!B5</f>
        <v xml:space="preserve">Từ ngày:  </v>
      </c>
      <c r="C5" s="168">
        <f>'[6]FRIT FO102 - FT1 - FHUE'!C5</f>
        <v>1</v>
      </c>
      <c r="D5" s="168" t="str">
        <f>'[6]FRIT FO102 - FT1 - FHUE'!D5</f>
        <v>đến ngày</v>
      </c>
      <c r="E5" s="168">
        <v>30</v>
      </c>
      <c r="F5" s="168" t="str">
        <f>'[6]FRIT FO102 - FT1 - FHUE'!F5</f>
        <v>tháng</v>
      </c>
      <c r="G5" s="168">
        <v>4</v>
      </c>
      <c r="H5" s="168" t="str">
        <f>'[6]FRIT FO102 - FT1 - FHUE'!H5</f>
        <v xml:space="preserve">năm </v>
      </c>
      <c r="I5" s="168">
        <f>'[6]FRIT FO102 - FT1 - FHUE'!I5</f>
        <v>2023</v>
      </c>
      <c r="J5" s="168"/>
      <c r="K5" s="168"/>
    </row>
    <row r="6" spans="1:18" ht="18" customHeight="1">
      <c r="F6" s="204"/>
      <c r="G6" s="204"/>
      <c r="H6" s="204"/>
      <c r="I6" s="204"/>
      <c r="L6" s="204" t="s">
        <v>694</v>
      </c>
      <c r="M6"/>
    </row>
    <row r="7" spans="1:18" s="195" customFormat="1" ht="40.5" customHeight="1">
      <c r="A7" s="203" t="s">
        <v>13</v>
      </c>
      <c r="B7" s="202" t="s">
        <v>693</v>
      </c>
      <c r="C7" s="202" t="s">
        <v>692</v>
      </c>
      <c r="D7" s="863" t="s">
        <v>691</v>
      </c>
      <c r="E7" s="864"/>
      <c r="F7" s="863" t="s">
        <v>690</v>
      </c>
      <c r="G7" s="864"/>
      <c r="H7" s="863" t="s">
        <v>689</v>
      </c>
      <c r="I7" s="864"/>
      <c r="J7" s="863" t="s">
        <v>688</v>
      </c>
      <c r="K7" s="864"/>
      <c r="L7" s="863" t="s">
        <v>687</v>
      </c>
      <c r="M7" s="864"/>
      <c r="N7" s="202" t="s">
        <v>686</v>
      </c>
    </row>
    <row r="8" spans="1:18" s="195" customFormat="1" ht="27.75" customHeight="1">
      <c r="A8" s="201"/>
      <c r="B8" s="198"/>
      <c r="C8" s="198"/>
      <c r="D8" s="200" t="s">
        <v>679</v>
      </c>
      <c r="E8" s="199" t="s">
        <v>685</v>
      </c>
      <c r="F8" s="200" t="s">
        <v>679</v>
      </c>
      <c r="G8" s="199" t="s">
        <v>680</v>
      </c>
      <c r="H8" s="200" t="s">
        <v>679</v>
      </c>
      <c r="I8" s="199" t="s">
        <v>680</v>
      </c>
      <c r="J8" s="200" t="s">
        <v>679</v>
      </c>
      <c r="K8" s="199" t="s">
        <v>680</v>
      </c>
      <c r="L8" s="200" t="s">
        <v>679</v>
      </c>
      <c r="M8" s="199" t="s">
        <v>680</v>
      </c>
      <c r="N8" s="198"/>
    </row>
    <row r="9" spans="1:18" s="195" customFormat="1" ht="25.5" customHeight="1">
      <c r="A9" s="858" t="s">
        <v>684</v>
      </c>
      <c r="B9" s="859"/>
      <c r="C9" s="860"/>
      <c r="D9" s="178" t="e">
        <f>J9</f>
        <v>#N/A</v>
      </c>
      <c r="E9" s="177" t="e">
        <f>K9</f>
        <v>#N/A</v>
      </c>
      <c r="F9" s="197">
        <f>F41</f>
        <v>0</v>
      </c>
      <c r="G9" s="177">
        <f>G41</f>
        <v>0</v>
      </c>
      <c r="H9" s="197"/>
      <c r="I9" s="177"/>
      <c r="J9" s="196" t="e">
        <f>+VLOOKUP($L$4,'TONG HOP'!$C$8:$N$799,8,0)</f>
        <v>#N/A</v>
      </c>
      <c r="K9" s="196" t="e">
        <f>+VLOOKUP($L$4,'TONG HOP'!$C$8:$N$799,9,0)</f>
        <v>#N/A</v>
      </c>
      <c r="L9" s="232"/>
      <c r="M9" s="234"/>
      <c r="N9" s="183" t="e">
        <f>1-J9/K9</f>
        <v>#N/A</v>
      </c>
    </row>
    <row r="10" spans="1:18" ht="16.5" customHeight="1">
      <c r="A10" s="193">
        <v>1</v>
      </c>
      <c r="B10" s="194">
        <v>45017</v>
      </c>
      <c r="C10" s="191" t="s">
        <v>683</v>
      </c>
      <c r="D10" s="190">
        <f>+SUMIFS('NHAP - NVL'!$J$5:$J$1007,'NHAP - NVL'!$G$5:$G$1007,'F8'!$L$4,'NHAP - NVL'!$D$5:$D$1007,'F8'!B10)</f>
        <v>0</v>
      </c>
      <c r="E10" s="218">
        <f>+SUMIFS('NHAP - NVL'!$K$5:$K$1007,'NHAP - NVL'!$G$5:$G$1007,'F8'!$L$4,'NHAP - NVL'!$D$5:$D$1007,'F8'!B10)</f>
        <v>0</v>
      </c>
      <c r="F10" s="189">
        <f>+SUMIFS('XUAT - NVL'!$K$5:$K$840,'XUAT - NVL'!$G$5:$G$840,'F8'!$L$4,'XUAT - NVL'!$D$5:$D$840,'F8'!B10)</f>
        <v>0</v>
      </c>
      <c r="G10" s="231">
        <f>+SUMIFS('XUAT - NVL'!$L$5:$L$840,'XUAT - NVL'!$G$5:$G$840,'F8'!$L$4,'XUAT - NVL'!$D$5:$D$840,'F8'!B10)</f>
        <v>0</v>
      </c>
      <c r="H10" s="188" t="e">
        <f>AVERAGEIF($F$10:$F$40,"&lt;&gt;0")</f>
        <v>#DIV/0!</v>
      </c>
      <c r="I10" s="187" t="e">
        <f>AVERAGEIF($G$10:$G$40,"&lt;&gt;0")</f>
        <v>#DIV/0!</v>
      </c>
      <c r="J10" s="186" t="e">
        <f>J9+D10-F10</f>
        <v>#N/A</v>
      </c>
      <c r="K10" s="185" t="e">
        <f>K9+E10-G10</f>
        <v>#N/A</v>
      </c>
      <c r="L10" s="188" t="e">
        <f t="shared" ref="L10:M40" si="0">J10/H10</f>
        <v>#N/A</v>
      </c>
      <c r="M10" s="184" t="e">
        <f t="shared" si="0"/>
        <v>#N/A</v>
      </c>
      <c r="N10" s="183"/>
      <c r="O10" s="304" t="e">
        <f>1-F10/G10</f>
        <v>#DIV/0!</v>
      </c>
      <c r="P10" s="235" t="s">
        <v>666</v>
      </c>
      <c r="Q10" s="52" t="s">
        <v>75</v>
      </c>
      <c r="R10" s="52" t="s">
        <v>74</v>
      </c>
    </row>
    <row r="11" spans="1:18" ht="16.5" customHeight="1">
      <c r="A11" s="193">
        <v>2</v>
      </c>
      <c r="B11" s="194">
        <v>45018</v>
      </c>
      <c r="C11" s="191" t="s">
        <v>683</v>
      </c>
      <c r="D11" s="190">
        <f>+SUMIFS('NHAP - NVL'!$J$5:$J$1007,'NHAP - NVL'!$G$5:$G$1007,'F8'!$L$4,'NHAP - NVL'!$D$5:$D$1007,'F8'!B11)</f>
        <v>0</v>
      </c>
      <c r="E11" s="218">
        <f>+SUMIFS('NHAP - NVL'!$K$5:$K$1007,'NHAP - NVL'!$G$5:$G$1007,'F8'!$L$4,'NHAP - NVL'!$D$5:$D$1007,'F8'!B11)</f>
        <v>0</v>
      </c>
      <c r="F11" s="189">
        <f>+SUMIFS('XUAT - NVL'!$K$5:$K$840,'XUAT - NVL'!$G$5:$G$840,'F8'!$L$4,'XUAT - NVL'!$D$5:$D$840,'F8'!B11)</f>
        <v>0</v>
      </c>
      <c r="G11" s="231">
        <f>+SUMIFS('XUAT - NVL'!$L$5:$L$840,'XUAT - NVL'!$G$5:$G$840,'F8'!$L$4,'XUAT - NVL'!$D$5:$D$840,'F8'!B11)</f>
        <v>0</v>
      </c>
      <c r="H11" s="188" t="e">
        <f t="shared" ref="H11:H40" si="1">AVERAGEIF($F$10:$F$40,"&lt;&gt;0")</f>
        <v>#DIV/0!</v>
      </c>
      <c r="I11" s="187" t="e">
        <f t="shared" ref="I11:I40" si="2">AVERAGEIF($G$10:$G$40,"&lt;&gt;0")</f>
        <v>#DIV/0!</v>
      </c>
      <c r="J11" s="186" t="e">
        <f t="shared" ref="J11:K26" si="3">J10+D11-F11</f>
        <v>#N/A</v>
      </c>
      <c r="K11" s="185" t="e">
        <f t="shared" si="3"/>
        <v>#N/A</v>
      </c>
      <c r="L11" s="188" t="e">
        <f t="shared" si="0"/>
        <v>#N/A</v>
      </c>
      <c r="M11" s="184" t="e">
        <f t="shared" si="0"/>
        <v>#N/A</v>
      </c>
      <c r="N11" s="183"/>
      <c r="O11" s="304" t="e">
        <f t="shared" ref="O11:O40" si="4">1-F11/G11</f>
        <v>#DIV/0!</v>
      </c>
      <c r="P11" s="235" t="s">
        <v>719</v>
      </c>
      <c r="Q11" s="52" t="s">
        <v>91</v>
      </c>
      <c r="R11" s="52" t="s">
        <v>90</v>
      </c>
    </row>
    <row r="12" spans="1:18" ht="16.5" customHeight="1">
      <c r="A12" s="193">
        <v>3</v>
      </c>
      <c r="B12" s="194">
        <v>45019</v>
      </c>
      <c r="C12" s="191" t="s">
        <v>683</v>
      </c>
      <c r="D12" s="190">
        <f>+SUMIFS('NHAP - NVL'!$J$5:$J$1007,'NHAP - NVL'!$G$5:$G$1007,'F8'!$L$4,'NHAP - NVL'!$D$5:$D$1007,'F8'!B12)</f>
        <v>0</v>
      </c>
      <c r="E12" s="218">
        <f>+SUMIFS('NHAP - NVL'!$K$5:$K$1007,'NHAP - NVL'!$G$5:$G$1007,'F8'!$L$4,'NHAP - NVL'!$D$5:$D$1007,'F8'!B12)</f>
        <v>0</v>
      </c>
      <c r="F12" s="189">
        <f>+SUMIFS('XUAT - NVL'!$K$5:$K$840,'XUAT - NVL'!$G$5:$G$840,'F8'!$L$4,'XUAT - NVL'!$D$5:$D$840,'F8'!B12)</f>
        <v>0</v>
      </c>
      <c r="G12" s="231">
        <f>+SUMIFS('XUAT - NVL'!$L$5:$L$840,'XUAT - NVL'!$G$5:$G$840,'F8'!$L$4,'XUAT - NVL'!$D$5:$D$840,'F8'!B12)</f>
        <v>0</v>
      </c>
      <c r="H12" s="188" t="e">
        <f t="shared" si="1"/>
        <v>#DIV/0!</v>
      </c>
      <c r="I12" s="187" t="e">
        <f t="shared" si="2"/>
        <v>#DIV/0!</v>
      </c>
      <c r="J12" s="186" t="e">
        <f t="shared" si="3"/>
        <v>#N/A</v>
      </c>
      <c r="K12" s="185" t="e">
        <f t="shared" si="3"/>
        <v>#N/A</v>
      </c>
      <c r="L12" s="188" t="e">
        <f t="shared" si="0"/>
        <v>#N/A</v>
      </c>
      <c r="M12" s="184" t="e">
        <f t="shared" si="0"/>
        <v>#N/A</v>
      </c>
      <c r="N12" s="183"/>
      <c r="O12" s="304" t="e">
        <f t="shared" si="4"/>
        <v>#DIV/0!</v>
      </c>
      <c r="P12" s="235" t="s">
        <v>720</v>
      </c>
      <c r="Q12" s="52" t="s">
        <v>93</v>
      </c>
      <c r="R12" s="52" t="s">
        <v>92</v>
      </c>
    </row>
    <row r="13" spans="1:18" ht="16.5" customHeight="1">
      <c r="A13" s="193">
        <v>4</v>
      </c>
      <c r="B13" s="194">
        <v>45020</v>
      </c>
      <c r="C13" s="191" t="s">
        <v>683</v>
      </c>
      <c r="D13" s="190">
        <f>+SUMIFS('NHAP - NVL'!$J$5:$J$1007,'NHAP - NVL'!$G$5:$G$1007,'F8'!$L$4,'NHAP - NVL'!$D$5:$D$1007,'F8'!B13)</f>
        <v>0</v>
      </c>
      <c r="E13" s="218">
        <f>+SUMIFS('NHAP - NVL'!$K$5:$K$1007,'NHAP - NVL'!$G$5:$G$1007,'F8'!$L$4,'NHAP - NVL'!$D$5:$D$1007,'F8'!B13)</f>
        <v>0</v>
      </c>
      <c r="F13" s="189">
        <f>+SUMIFS('XUAT - NVL'!$K$5:$K$840,'XUAT - NVL'!$G$5:$G$840,'F8'!$L$4,'XUAT - NVL'!$D$5:$D$840,'F8'!B13)</f>
        <v>0</v>
      </c>
      <c r="G13" s="231">
        <f>+SUMIFS('XUAT - NVL'!$L$5:$L$840,'XUAT - NVL'!$G$5:$G$840,'F8'!$L$4,'XUAT - NVL'!$D$5:$D$840,'F8'!B13)</f>
        <v>0</v>
      </c>
      <c r="H13" s="188" t="e">
        <f t="shared" si="1"/>
        <v>#DIV/0!</v>
      </c>
      <c r="I13" s="187" t="e">
        <f t="shared" si="2"/>
        <v>#DIV/0!</v>
      </c>
      <c r="J13" s="186" t="e">
        <f t="shared" si="3"/>
        <v>#N/A</v>
      </c>
      <c r="K13" s="185" t="e">
        <f t="shared" si="3"/>
        <v>#N/A</v>
      </c>
      <c r="L13" s="188" t="e">
        <f t="shared" si="0"/>
        <v>#N/A</v>
      </c>
      <c r="M13" s="184" t="e">
        <f t="shared" si="0"/>
        <v>#N/A</v>
      </c>
      <c r="N13" s="183"/>
      <c r="O13" s="304" t="e">
        <f t="shared" si="4"/>
        <v>#DIV/0!</v>
      </c>
      <c r="P13" s="235" t="s">
        <v>95</v>
      </c>
      <c r="Q13" s="52" t="s">
        <v>96</v>
      </c>
      <c r="R13" s="52" t="s">
        <v>94</v>
      </c>
    </row>
    <row r="14" spans="1:18" ht="16.5" customHeight="1">
      <c r="A14" s="193">
        <v>5</v>
      </c>
      <c r="B14" s="194">
        <v>45021</v>
      </c>
      <c r="C14" s="191" t="s">
        <v>683</v>
      </c>
      <c r="D14" s="190">
        <f>+SUMIFS('NHAP - NVL'!$J$5:$J$1007,'NHAP - NVL'!$G$5:$G$1007,'F8'!$L$4,'NHAP - NVL'!$D$5:$D$1007,'F8'!B14)</f>
        <v>0</v>
      </c>
      <c r="E14" s="218">
        <f>+SUMIFS('NHAP - NVL'!$K$5:$K$1007,'NHAP - NVL'!$G$5:$G$1007,'F8'!$L$4,'NHAP - NVL'!$D$5:$D$1007,'F8'!B14)</f>
        <v>0</v>
      </c>
      <c r="F14" s="189">
        <f>+SUMIFS('XUAT - NVL'!$K$5:$K$840,'XUAT - NVL'!$G$5:$G$840,'F8'!$L$4,'XUAT - NVL'!$D$5:$D$840,'F8'!B14)</f>
        <v>0</v>
      </c>
      <c r="G14" s="231">
        <f>+SUMIFS('XUAT - NVL'!$L$5:$L$840,'XUAT - NVL'!$G$5:$G$840,'F8'!$L$4,'XUAT - NVL'!$D$5:$D$840,'F8'!B14)</f>
        <v>0</v>
      </c>
      <c r="H14" s="188" t="e">
        <f t="shared" si="1"/>
        <v>#DIV/0!</v>
      </c>
      <c r="I14" s="187" t="e">
        <f t="shared" si="2"/>
        <v>#DIV/0!</v>
      </c>
      <c r="J14" s="186" t="e">
        <f t="shared" si="3"/>
        <v>#N/A</v>
      </c>
      <c r="K14" s="185" t="e">
        <f t="shared" si="3"/>
        <v>#N/A</v>
      </c>
      <c r="L14" s="233" t="e">
        <f t="shared" si="0"/>
        <v>#N/A</v>
      </c>
      <c r="M14" s="184" t="e">
        <f t="shared" si="0"/>
        <v>#N/A</v>
      </c>
      <c r="N14" s="183"/>
      <c r="O14" s="304" t="e">
        <f t="shared" si="4"/>
        <v>#DIV/0!</v>
      </c>
      <c r="P14" s="235" t="s">
        <v>721</v>
      </c>
      <c r="Q14" s="52" t="s">
        <v>84</v>
      </c>
      <c r="R14" s="52" t="s">
        <v>83</v>
      </c>
    </row>
    <row r="15" spans="1:18" ht="16.5" customHeight="1">
      <c r="A15" s="193">
        <v>6</v>
      </c>
      <c r="B15" s="194">
        <v>45022</v>
      </c>
      <c r="C15" s="191" t="s">
        <v>683</v>
      </c>
      <c r="D15" s="190">
        <f>+SUMIFS('NHAP - NVL'!$J$5:$J$1007,'NHAP - NVL'!$G$5:$G$1007,'F8'!$L$4,'NHAP - NVL'!$D$5:$D$1007,'F8'!B15)</f>
        <v>0</v>
      </c>
      <c r="E15" s="218">
        <f>+SUMIFS('NHAP - NVL'!$K$5:$K$1007,'NHAP - NVL'!$G$5:$G$1007,'F8'!$L$4,'NHAP - NVL'!$D$5:$D$1007,'F8'!B15)</f>
        <v>0</v>
      </c>
      <c r="F15" s="189">
        <f>+SUMIFS('XUAT - NVL'!$K$5:$K$840,'XUAT - NVL'!$G$5:$G$840,'F8'!$L$4,'XUAT - NVL'!$D$5:$D$840,'F8'!B15)</f>
        <v>0</v>
      </c>
      <c r="G15" s="231">
        <f>+SUMIFS('XUAT - NVL'!$L$5:$L$840,'XUAT - NVL'!$G$5:$G$840,'F8'!$L$4,'XUAT - NVL'!$D$5:$D$840,'F8'!B15)</f>
        <v>0</v>
      </c>
      <c r="H15" s="188" t="e">
        <f t="shared" si="1"/>
        <v>#DIV/0!</v>
      </c>
      <c r="I15" s="187" t="e">
        <f t="shared" si="2"/>
        <v>#DIV/0!</v>
      </c>
      <c r="J15" s="186" t="e">
        <f t="shared" si="3"/>
        <v>#N/A</v>
      </c>
      <c r="K15" s="185" t="e">
        <f t="shared" si="3"/>
        <v>#N/A</v>
      </c>
      <c r="L15" s="233" t="e">
        <f t="shared" si="0"/>
        <v>#N/A</v>
      </c>
      <c r="M15" s="184" t="e">
        <f t="shared" si="0"/>
        <v>#N/A</v>
      </c>
      <c r="N15" s="183"/>
      <c r="O15" s="304" t="e">
        <f t="shared" si="4"/>
        <v>#DIV/0!</v>
      </c>
      <c r="P15" s="235" t="s">
        <v>722</v>
      </c>
      <c r="Q15" s="52" t="s">
        <v>86</v>
      </c>
      <c r="R15" s="52" t="s">
        <v>85</v>
      </c>
    </row>
    <row r="16" spans="1:18" ht="16.5" customHeight="1">
      <c r="A16" s="193">
        <v>7</v>
      </c>
      <c r="B16" s="194">
        <v>45023</v>
      </c>
      <c r="C16" s="191" t="s">
        <v>683</v>
      </c>
      <c r="D16" s="190">
        <f>+SUMIFS('NHAP - NVL'!$J$5:$J$1007,'NHAP - NVL'!$G$5:$G$1007,'F8'!$L$4,'NHAP - NVL'!$D$5:$D$1007,'F8'!B16)</f>
        <v>0</v>
      </c>
      <c r="E16" s="218">
        <f>+SUMIFS('NHAP - NVL'!$K$5:$K$1007,'NHAP - NVL'!$G$5:$G$1007,'F8'!$L$4,'NHAP - NVL'!$D$5:$D$1007,'F8'!B16)</f>
        <v>0</v>
      </c>
      <c r="F16" s="189">
        <f>+SUMIFS('XUAT - NVL'!$K$5:$K$840,'XUAT - NVL'!$G$5:$G$840,'F8'!$L$4,'XUAT - NVL'!$D$5:$D$840,'F8'!B16)</f>
        <v>0</v>
      </c>
      <c r="G16" s="231">
        <f>+SUMIFS('XUAT - NVL'!$L$5:$L$840,'XUAT - NVL'!$G$5:$G$840,'F8'!$L$4,'XUAT - NVL'!$D$5:$D$840,'F8'!B16)</f>
        <v>0</v>
      </c>
      <c r="H16" s="188" t="e">
        <f t="shared" si="1"/>
        <v>#DIV/0!</v>
      </c>
      <c r="I16" s="187" t="e">
        <f t="shared" si="2"/>
        <v>#DIV/0!</v>
      </c>
      <c r="J16" s="186" t="e">
        <f t="shared" si="3"/>
        <v>#N/A</v>
      </c>
      <c r="K16" s="185" t="e">
        <f t="shared" si="3"/>
        <v>#N/A</v>
      </c>
      <c r="L16" s="233" t="e">
        <f t="shared" si="0"/>
        <v>#N/A</v>
      </c>
      <c r="M16" s="184" t="e">
        <f t="shared" si="0"/>
        <v>#N/A</v>
      </c>
      <c r="N16" s="183"/>
      <c r="O16" s="304" t="e">
        <f t="shared" si="4"/>
        <v>#DIV/0!</v>
      </c>
      <c r="P16" s="235" t="s">
        <v>723</v>
      </c>
      <c r="Q16" s="52" t="s">
        <v>82</v>
      </c>
      <c r="R16" s="52" t="s">
        <v>81</v>
      </c>
    </row>
    <row r="17" spans="1:18" ht="16.5" customHeight="1">
      <c r="A17" s="193">
        <v>8</v>
      </c>
      <c r="B17" s="194">
        <v>45024</v>
      </c>
      <c r="C17" s="191" t="s">
        <v>683</v>
      </c>
      <c r="D17" s="190">
        <f>+SUMIFS('NHAP - NVL'!$J$5:$J$1007,'NHAP - NVL'!$G$5:$G$1007,'F8'!$L$4,'NHAP - NVL'!$D$5:$D$1007,'F8'!B17)</f>
        <v>0</v>
      </c>
      <c r="E17" s="218">
        <f>+SUMIFS('NHAP - NVL'!$K$5:$K$1007,'NHAP - NVL'!$G$5:$G$1007,'F8'!$L$4,'NHAP - NVL'!$D$5:$D$1007,'F8'!B17)</f>
        <v>0</v>
      </c>
      <c r="F17" s="189">
        <f>+SUMIFS('XUAT - NVL'!$K$5:$K$840,'XUAT - NVL'!$G$5:$G$840,'F8'!$L$4,'XUAT - NVL'!$D$5:$D$840,'F8'!B17)</f>
        <v>0</v>
      </c>
      <c r="G17" s="231">
        <f>+SUMIFS('XUAT - NVL'!$L$5:$L$840,'XUAT - NVL'!$G$5:$G$840,'F8'!$L$4,'XUAT - NVL'!$D$5:$D$840,'F8'!B17)</f>
        <v>0</v>
      </c>
      <c r="H17" s="188" t="e">
        <f t="shared" si="1"/>
        <v>#DIV/0!</v>
      </c>
      <c r="I17" s="187" t="e">
        <f t="shared" si="2"/>
        <v>#DIV/0!</v>
      </c>
      <c r="J17" s="186" t="e">
        <f t="shared" si="3"/>
        <v>#N/A</v>
      </c>
      <c r="K17" s="185" t="e">
        <f t="shared" si="3"/>
        <v>#N/A</v>
      </c>
      <c r="L17" s="233" t="e">
        <f t="shared" si="0"/>
        <v>#N/A</v>
      </c>
      <c r="M17" s="184" t="e">
        <f t="shared" si="0"/>
        <v>#N/A</v>
      </c>
      <c r="N17" s="183"/>
      <c r="O17" s="304" t="e">
        <f t="shared" si="4"/>
        <v>#DIV/0!</v>
      </c>
      <c r="P17" s="235" t="s">
        <v>98</v>
      </c>
      <c r="Q17" s="52" t="s">
        <v>99</v>
      </c>
      <c r="R17" s="52" t="s">
        <v>97</v>
      </c>
    </row>
    <row r="18" spans="1:18" ht="16.5" customHeight="1">
      <c r="A18" s="193">
        <v>9</v>
      </c>
      <c r="B18" s="194">
        <v>45025</v>
      </c>
      <c r="C18" s="191" t="s">
        <v>683</v>
      </c>
      <c r="D18" s="190">
        <f>+SUMIFS('NHAP - NVL'!$J$5:$J$1007,'NHAP - NVL'!$G$5:$G$1007,'F8'!$L$4,'NHAP - NVL'!$D$5:$D$1007,'F8'!B18)</f>
        <v>0</v>
      </c>
      <c r="E18" s="218">
        <f>+SUMIFS('NHAP - NVL'!$K$5:$K$1007,'NHAP - NVL'!$G$5:$G$1007,'F8'!$L$4,'NHAP - NVL'!$D$5:$D$1007,'F8'!B18)</f>
        <v>0</v>
      </c>
      <c r="F18" s="189">
        <f>+SUMIFS('XUAT - NVL'!$K$5:$K$840,'XUAT - NVL'!$G$5:$G$840,'F8'!$L$4,'XUAT - NVL'!$D$5:$D$840,'F8'!B18)</f>
        <v>0</v>
      </c>
      <c r="G18" s="231">
        <f>+SUMIFS('XUAT - NVL'!$L$5:$L$840,'XUAT - NVL'!$G$5:$G$840,'F8'!$L$4,'XUAT - NVL'!$D$5:$D$840,'F8'!B18)</f>
        <v>0</v>
      </c>
      <c r="H18" s="188" t="e">
        <f t="shared" si="1"/>
        <v>#DIV/0!</v>
      </c>
      <c r="I18" s="187" t="e">
        <f t="shared" si="2"/>
        <v>#DIV/0!</v>
      </c>
      <c r="J18" s="186" t="e">
        <f t="shared" si="3"/>
        <v>#N/A</v>
      </c>
      <c r="K18" s="185" t="e">
        <f t="shared" si="3"/>
        <v>#N/A</v>
      </c>
      <c r="L18" s="233" t="e">
        <f t="shared" si="0"/>
        <v>#N/A</v>
      </c>
      <c r="M18" s="184" t="e">
        <f t="shared" si="0"/>
        <v>#N/A</v>
      </c>
      <c r="N18" s="183"/>
      <c r="O18" s="304" t="e">
        <f t="shared" si="4"/>
        <v>#DIV/0!</v>
      </c>
      <c r="P18" s="235" t="s">
        <v>724</v>
      </c>
      <c r="Q18" s="62"/>
      <c r="R18" s="52"/>
    </row>
    <row r="19" spans="1:18" ht="16.5" customHeight="1">
      <c r="A19" s="193">
        <v>10</v>
      </c>
      <c r="B19" s="194">
        <v>45026</v>
      </c>
      <c r="C19" s="191" t="s">
        <v>683</v>
      </c>
      <c r="D19" s="190">
        <f>+SUMIFS('NHAP - NVL'!$J$5:$J$1007,'NHAP - NVL'!$G$5:$G$1007,'F8'!$L$4,'NHAP - NVL'!$D$5:$D$1007,'F8'!B19)</f>
        <v>0</v>
      </c>
      <c r="E19" s="218">
        <f>+SUMIFS('NHAP - NVL'!$K$5:$K$1007,'NHAP - NVL'!$G$5:$G$1007,'F8'!$L$4,'NHAP - NVL'!$D$5:$D$1007,'F8'!B19)</f>
        <v>0</v>
      </c>
      <c r="F19" s="189">
        <f>+SUMIFS('XUAT - NVL'!$K$5:$K$840,'XUAT - NVL'!$G$5:$G$840,'F8'!$L$4,'XUAT - NVL'!$D$5:$D$840,'F8'!B19)</f>
        <v>0</v>
      </c>
      <c r="G19" s="231">
        <f>+SUMIFS('XUAT - NVL'!$L$5:$L$840,'XUAT - NVL'!$G$5:$G$840,'F8'!$L$4,'XUAT - NVL'!$D$5:$D$840,'F8'!B19)</f>
        <v>0</v>
      </c>
      <c r="H19" s="188" t="e">
        <f t="shared" si="1"/>
        <v>#DIV/0!</v>
      </c>
      <c r="I19" s="187" t="e">
        <f t="shared" si="2"/>
        <v>#DIV/0!</v>
      </c>
      <c r="J19" s="186" t="e">
        <f t="shared" si="3"/>
        <v>#N/A</v>
      </c>
      <c r="K19" s="185" t="e">
        <f t="shared" si="3"/>
        <v>#N/A</v>
      </c>
      <c r="L19" s="233" t="e">
        <f t="shared" si="0"/>
        <v>#N/A</v>
      </c>
      <c r="M19" s="184" t="e">
        <f t="shared" si="0"/>
        <v>#N/A</v>
      </c>
      <c r="N19" s="183"/>
      <c r="O19" s="304" t="e">
        <f t="shared" si="4"/>
        <v>#DIV/0!</v>
      </c>
      <c r="P19" s="235" t="s">
        <v>725</v>
      </c>
      <c r="Q19" s="52" t="s">
        <v>73</v>
      </c>
      <c r="R19" s="52" t="s">
        <v>72</v>
      </c>
    </row>
    <row r="20" spans="1:18" ht="16.5" customHeight="1">
      <c r="A20" s="193">
        <v>11</v>
      </c>
      <c r="B20" s="194">
        <v>45027</v>
      </c>
      <c r="C20" s="191" t="s">
        <v>683</v>
      </c>
      <c r="D20" s="190">
        <f>+SUMIFS('NHAP - NVL'!$J$5:$J$1007,'NHAP - NVL'!$G$5:$G$1007,'F8'!$L$4,'NHAP - NVL'!$D$5:$D$1007,'F8'!B20)</f>
        <v>0</v>
      </c>
      <c r="E20" s="218">
        <f>+SUMIFS('NHAP - NVL'!$K$5:$K$1007,'NHAP - NVL'!$G$5:$G$1007,'F8'!$L$4,'NHAP - NVL'!$D$5:$D$1007,'F8'!B20)</f>
        <v>0</v>
      </c>
      <c r="F20" s="189">
        <f>+SUMIFS('XUAT - NVL'!$K$5:$K$840,'XUAT - NVL'!$G$5:$G$840,'F8'!$L$4,'XUAT - NVL'!$D$5:$D$840,'F8'!B20)</f>
        <v>0</v>
      </c>
      <c r="G20" s="231">
        <f>+SUMIFS('XUAT - NVL'!$L$5:$L$840,'XUAT - NVL'!$G$5:$G$840,'F8'!$L$4,'XUAT - NVL'!$D$5:$D$840,'F8'!B20)</f>
        <v>0</v>
      </c>
      <c r="H20" s="188" t="e">
        <f t="shared" si="1"/>
        <v>#DIV/0!</v>
      </c>
      <c r="I20" s="187" t="e">
        <f t="shared" si="2"/>
        <v>#DIV/0!</v>
      </c>
      <c r="J20" s="186" t="e">
        <f t="shared" si="3"/>
        <v>#N/A</v>
      </c>
      <c r="K20" s="185" t="e">
        <f t="shared" si="3"/>
        <v>#N/A</v>
      </c>
      <c r="L20" s="188" t="e">
        <f t="shared" si="0"/>
        <v>#N/A</v>
      </c>
      <c r="M20" s="184" t="e">
        <f t="shared" si="0"/>
        <v>#N/A</v>
      </c>
      <c r="N20" s="183"/>
      <c r="O20" s="304" t="e">
        <f t="shared" si="4"/>
        <v>#DIV/0!</v>
      </c>
      <c r="P20" s="235" t="s">
        <v>70</v>
      </c>
      <c r="Q20" s="52" t="s">
        <v>71</v>
      </c>
      <c r="R20" s="52" t="s">
        <v>69</v>
      </c>
    </row>
    <row r="21" spans="1:18" ht="16.5" customHeight="1">
      <c r="A21" s="193">
        <v>12</v>
      </c>
      <c r="B21" s="194">
        <v>45028</v>
      </c>
      <c r="C21" s="191" t="s">
        <v>683</v>
      </c>
      <c r="D21" s="190">
        <f>+SUMIFS('NHAP - NVL'!$J$5:$J$1007,'NHAP - NVL'!$G$5:$G$1007,'F8'!$L$4,'NHAP - NVL'!$D$5:$D$1007,'F8'!B21)</f>
        <v>0</v>
      </c>
      <c r="E21" s="218">
        <f>+SUMIFS('NHAP - NVL'!$K$5:$K$1007,'NHAP - NVL'!$G$5:$G$1007,'F8'!$L$4,'NHAP - NVL'!$D$5:$D$1007,'F8'!B21)</f>
        <v>0</v>
      </c>
      <c r="F21" s="189">
        <f>+SUMIFS('XUAT - NVL'!$K$5:$K$840,'XUAT - NVL'!$G$5:$G$840,'F8'!$L$4,'XUAT - NVL'!$D$5:$D$840,'F8'!B21)</f>
        <v>0</v>
      </c>
      <c r="G21" s="231">
        <f>+SUMIFS('XUAT - NVL'!$L$5:$L$840,'XUAT - NVL'!$G$5:$G$840,'F8'!$L$4,'XUAT - NVL'!$D$5:$D$840,'F8'!B21)</f>
        <v>0</v>
      </c>
      <c r="H21" s="188" t="e">
        <f t="shared" si="1"/>
        <v>#DIV/0!</v>
      </c>
      <c r="I21" s="187" t="e">
        <f t="shared" si="2"/>
        <v>#DIV/0!</v>
      </c>
      <c r="J21" s="186" t="e">
        <f t="shared" si="3"/>
        <v>#N/A</v>
      </c>
      <c r="K21" s="185" t="e">
        <f t="shared" si="3"/>
        <v>#N/A</v>
      </c>
      <c r="L21" s="188" t="e">
        <f t="shared" si="0"/>
        <v>#N/A</v>
      </c>
      <c r="M21" s="184" t="e">
        <f t="shared" si="0"/>
        <v>#N/A</v>
      </c>
      <c r="N21" s="183"/>
      <c r="O21" s="304" t="e">
        <f t="shared" si="4"/>
        <v>#DIV/0!</v>
      </c>
      <c r="P21" s="235" t="s">
        <v>79</v>
      </c>
      <c r="Q21" s="52" t="s">
        <v>80</v>
      </c>
      <c r="R21" s="52" t="s">
        <v>78</v>
      </c>
    </row>
    <row r="22" spans="1:18" ht="16.5" customHeight="1">
      <c r="A22" s="193">
        <v>13</v>
      </c>
      <c r="B22" s="194">
        <v>45029</v>
      </c>
      <c r="C22" s="191" t="s">
        <v>683</v>
      </c>
      <c r="D22" s="190">
        <f>+SUMIFS('NHAP - NVL'!$J$5:$J$1007,'NHAP - NVL'!$G$5:$G$1007,'F8'!$L$4,'NHAP - NVL'!$D$5:$D$1007,'F8'!B22)</f>
        <v>0</v>
      </c>
      <c r="E22" s="218">
        <f>+SUMIFS('NHAP - NVL'!$K$5:$K$1007,'NHAP - NVL'!$G$5:$G$1007,'F8'!$L$4,'NHAP - NVL'!$D$5:$D$1007,'F8'!B22)</f>
        <v>0</v>
      </c>
      <c r="F22" s="189">
        <f>+SUMIFS('XUAT - NVL'!$K$5:$K$840,'XUAT - NVL'!$G$5:$G$840,'F8'!$L$4,'XUAT - NVL'!$D$5:$D$840,'F8'!B22)</f>
        <v>0</v>
      </c>
      <c r="G22" s="231">
        <f>+SUMIFS('XUAT - NVL'!$L$5:$L$840,'XUAT - NVL'!$G$5:$G$840,'F8'!$L$4,'XUAT - NVL'!$D$5:$D$840,'F8'!B22)</f>
        <v>0</v>
      </c>
      <c r="H22" s="188" t="e">
        <f t="shared" si="1"/>
        <v>#DIV/0!</v>
      </c>
      <c r="I22" s="187" t="e">
        <f t="shared" si="2"/>
        <v>#DIV/0!</v>
      </c>
      <c r="J22" s="186" t="e">
        <f t="shared" si="3"/>
        <v>#N/A</v>
      </c>
      <c r="K22" s="185" t="e">
        <f t="shared" si="3"/>
        <v>#N/A</v>
      </c>
      <c r="L22" s="188" t="e">
        <f t="shared" si="0"/>
        <v>#N/A</v>
      </c>
      <c r="M22" s="184" t="e">
        <f t="shared" si="0"/>
        <v>#N/A</v>
      </c>
      <c r="N22" s="183"/>
      <c r="O22" s="304" t="e">
        <f t="shared" si="4"/>
        <v>#DIV/0!</v>
      </c>
      <c r="P22" s="235" t="s">
        <v>726</v>
      </c>
      <c r="Q22" s="52" t="s">
        <v>89</v>
      </c>
      <c r="R22" s="52" t="s">
        <v>88</v>
      </c>
    </row>
    <row r="23" spans="1:18" ht="16.5" customHeight="1">
      <c r="A23" s="193">
        <v>14</v>
      </c>
      <c r="B23" s="194">
        <v>45030</v>
      </c>
      <c r="C23" s="191" t="s">
        <v>683</v>
      </c>
      <c r="D23" s="190">
        <f>+SUMIFS('NHAP - NVL'!$J$5:$J$1007,'NHAP - NVL'!$G$5:$G$1007,'F8'!$L$4,'NHAP - NVL'!$D$5:$D$1007,'F8'!B23)</f>
        <v>0</v>
      </c>
      <c r="E23" s="218">
        <f>+SUMIFS('NHAP - NVL'!$K$5:$K$1007,'NHAP - NVL'!$G$5:$G$1007,'F8'!$L$4,'NHAP - NVL'!$D$5:$D$1007,'F8'!B23)</f>
        <v>0</v>
      </c>
      <c r="F23" s="189">
        <f>+SUMIFS('XUAT - NVL'!$K$5:$K$840,'XUAT - NVL'!$G$5:$G$840,'F8'!$L$4,'XUAT - NVL'!$D$5:$D$840,'F8'!B23)</f>
        <v>0</v>
      </c>
      <c r="G23" s="231">
        <f>+SUMIFS('XUAT - NVL'!$L$5:$L$840,'XUAT - NVL'!$G$5:$G$840,'F8'!$L$4,'XUAT - NVL'!$D$5:$D$840,'F8'!B23)</f>
        <v>0</v>
      </c>
      <c r="H23" s="188" t="e">
        <f t="shared" si="1"/>
        <v>#DIV/0!</v>
      </c>
      <c r="I23" s="187" t="e">
        <f t="shared" si="2"/>
        <v>#DIV/0!</v>
      </c>
      <c r="J23" s="186" t="e">
        <f t="shared" si="3"/>
        <v>#N/A</v>
      </c>
      <c r="K23" s="185" t="e">
        <f t="shared" si="3"/>
        <v>#N/A</v>
      </c>
      <c r="L23" s="188" t="e">
        <f t="shared" si="0"/>
        <v>#N/A</v>
      </c>
      <c r="M23" s="184" t="e">
        <f t="shared" si="0"/>
        <v>#N/A</v>
      </c>
      <c r="N23" s="183"/>
      <c r="O23" s="304" t="e">
        <f t="shared" si="4"/>
        <v>#DIV/0!</v>
      </c>
      <c r="P23" s="235" t="s">
        <v>727</v>
      </c>
      <c r="Q23" s="52" t="s">
        <v>77</v>
      </c>
      <c r="R23" s="52" t="s">
        <v>76</v>
      </c>
    </row>
    <row r="24" spans="1:18" ht="16.5" customHeight="1">
      <c r="A24" s="193">
        <v>15</v>
      </c>
      <c r="B24" s="194">
        <v>45031</v>
      </c>
      <c r="C24" s="191" t="s">
        <v>683</v>
      </c>
      <c r="D24" s="190">
        <f>+SUMIFS('NHAP - NVL'!$J$5:$J$1007,'NHAP - NVL'!$G$5:$G$1007,'F8'!$L$4,'NHAP - NVL'!$D$5:$D$1007,'F8'!B24)</f>
        <v>0</v>
      </c>
      <c r="E24" s="218">
        <f>+SUMIFS('NHAP - NVL'!$K$5:$K$1007,'NHAP - NVL'!$G$5:$G$1007,'F8'!$L$4,'NHAP - NVL'!$D$5:$D$1007,'F8'!B24)</f>
        <v>0</v>
      </c>
      <c r="F24" s="189">
        <f>+SUMIFS('XUAT - NVL'!$K$5:$K$840,'XUAT - NVL'!$G$5:$G$840,'F8'!$L$4,'XUAT - NVL'!$D$5:$D$840,'F8'!B24)</f>
        <v>0</v>
      </c>
      <c r="G24" s="231">
        <f>+SUMIFS('XUAT - NVL'!$L$5:$L$840,'XUAT - NVL'!$G$5:$G$840,'F8'!$L$4,'XUAT - NVL'!$D$5:$D$840,'F8'!B24)</f>
        <v>0</v>
      </c>
      <c r="H24" s="188" t="e">
        <f t="shared" si="1"/>
        <v>#DIV/0!</v>
      </c>
      <c r="I24" s="187" t="e">
        <f t="shared" si="2"/>
        <v>#DIV/0!</v>
      </c>
      <c r="J24" s="186" t="e">
        <f t="shared" si="3"/>
        <v>#N/A</v>
      </c>
      <c r="K24" s="185" t="e">
        <f t="shared" si="3"/>
        <v>#N/A</v>
      </c>
      <c r="L24" s="233" t="e">
        <f t="shared" si="0"/>
        <v>#N/A</v>
      </c>
      <c r="M24" s="184" t="e">
        <f t="shared" si="0"/>
        <v>#N/A</v>
      </c>
      <c r="N24" s="183"/>
      <c r="O24" s="304" t="e">
        <f t="shared" si="4"/>
        <v>#DIV/0!</v>
      </c>
      <c r="P24" s="235" t="s">
        <v>728</v>
      </c>
      <c r="Q24" s="62"/>
      <c r="R24" s="52" t="s">
        <v>732</v>
      </c>
    </row>
    <row r="25" spans="1:18" ht="16.5" customHeight="1">
      <c r="A25" s="193">
        <v>16</v>
      </c>
      <c r="B25" s="194">
        <v>45032</v>
      </c>
      <c r="C25" s="191" t="s">
        <v>683</v>
      </c>
      <c r="D25" s="190">
        <f>+SUMIFS('NHAP - NVL'!$J$5:$J$1007,'NHAP - NVL'!$G$5:$G$1007,'F8'!$L$4,'NHAP - NVL'!$D$5:$D$1007,'F8'!B25)</f>
        <v>0</v>
      </c>
      <c r="E25" s="218">
        <f>+SUMIFS('NHAP - NVL'!$K$5:$K$1007,'NHAP - NVL'!$G$5:$G$1007,'F8'!$L$4,'NHAP - NVL'!$D$5:$D$1007,'F8'!B25)</f>
        <v>0</v>
      </c>
      <c r="F25" s="189">
        <f>+SUMIFS('XUAT - NVL'!$K$5:$K$840,'XUAT - NVL'!$G$5:$G$840,'F8'!$L$4,'XUAT - NVL'!$D$5:$D$840,'F8'!B25)</f>
        <v>0</v>
      </c>
      <c r="G25" s="231">
        <f>+SUMIFS('XUAT - NVL'!$L$5:$L$840,'XUAT - NVL'!$G$5:$G$840,'F8'!$L$4,'XUAT - NVL'!$D$5:$D$840,'F8'!B25)</f>
        <v>0</v>
      </c>
      <c r="H25" s="188" t="e">
        <f t="shared" si="1"/>
        <v>#DIV/0!</v>
      </c>
      <c r="I25" s="187" t="e">
        <f t="shared" si="2"/>
        <v>#DIV/0!</v>
      </c>
      <c r="J25" s="186" t="e">
        <f t="shared" si="3"/>
        <v>#N/A</v>
      </c>
      <c r="K25" s="185" t="e">
        <f t="shared" si="3"/>
        <v>#N/A</v>
      </c>
      <c r="L25" s="188" t="e">
        <f t="shared" si="0"/>
        <v>#N/A</v>
      </c>
      <c r="M25" s="184" t="e">
        <f t="shared" si="0"/>
        <v>#N/A</v>
      </c>
      <c r="N25" s="183"/>
      <c r="O25" s="304" t="e">
        <f t="shared" si="4"/>
        <v>#DIV/0!</v>
      </c>
      <c r="P25" s="52" t="s">
        <v>102</v>
      </c>
      <c r="Q25" s="52"/>
      <c r="R25" s="52" t="e">
        <f>+VLOOKUP(P25,'Danh mục CODE'!$A$2:$D$790,3,0)</f>
        <v>#N/A</v>
      </c>
    </row>
    <row r="26" spans="1:18" ht="16.5" customHeight="1">
      <c r="A26" s="193">
        <v>17</v>
      </c>
      <c r="B26" s="194">
        <v>45033</v>
      </c>
      <c r="C26" s="191" t="s">
        <v>683</v>
      </c>
      <c r="D26" s="190">
        <f>+SUMIFS('NHAP - NVL'!$J$5:$J$1007,'NHAP - NVL'!$G$5:$G$1007,'F8'!$L$4,'NHAP - NVL'!$D$5:$D$1007,'F8'!B26)</f>
        <v>0</v>
      </c>
      <c r="E26" s="218">
        <f>+SUMIFS('NHAP - NVL'!$K$5:$K$1007,'NHAP - NVL'!$G$5:$G$1007,'F8'!$L$4,'NHAP - NVL'!$D$5:$D$1007,'F8'!B26)</f>
        <v>0</v>
      </c>
      <c r="F26" s="189">
        <f>+SUMIFS('XUAT - NVL'!$K$5:$K$840,'XUAT - NVL'!$G$5:$G$840,'F8'!$L$4,'XUAT - NVL'!$D$5:$D$840,'F8'!B26)</f>
        <v>0</v>
      </c>
      <c r="G26" s="231">
        <f>+SUMIFS('XUAT - NVL'!$L$5:$L$840,'XUAT - NVL'!$G$5:$G$840,'F8'!$L$4,'XUAT - NVL'!$D$5:$D$840,'F8'!B26)</f>
        <v>0</v>
      </c>
      <c r="H26" s="188" t="e">
        <f t="shared" si="1"/>
        <v>#DIV/0!</v>
      </c>
      <c r="I26" s="187" t="e">
        <f t="shared" si="2"/>
        <v>#DIV/0!</v>
      </c>
      <c r="J26" s="186" t="e">
        <f t="shared" si="3"/>
        <v>#N/A</v>
      </c>
      <c r="K26" s="185" t="e">
        <f t="shared" si="3"/>
        <v>#N/A</v>
      </c>
      <c r="L26" s="188" t="e">
        <f t="shared" si="0"/>
        <v>#N/A</v>
      </c>
      <c r="M26" s="184" t="e">
        <f t="shared" si="0"/>
        <v>#N/A</v>
      </c>
      <c r="N26" s="183"/>
      <c r="O26" s="304" t="e">
        <f t="shared" si="4"/>
        <v>#DIV/0!</v>
      </c>
      <c r="P26" s="52" t="s">
        <v>107</v>
      </c>
      <c r="Q26" s="52"/>
      <c r="R26" s="52" t="e">
        <f>+VLOOKUP(P26,'Danh mục CODE'!$A$2:$D$790,3,0)</f>
        <v>#N/A</v>
      </c>
    </row>
    <row r="27" spans="1:18" ht="16.5" customHeight="1">
      <c r="A27" s="193">
        <v>18</v>
      </c>
      <c r="B27" s="194">
        <v>45034</v>
      </c>
      <c r="C27" s="191" t="s">
        <v>683</v>
      </c>
      <c r="D27" s="190">
        <f>+SUMIFS('NHAP - NVL'!$J$5:$J$1007,'NHAP - NVL'!$G$5:$G$1007,'F8'!$L$4,'NHAP - NVL'!$D$5:$D$1007,'F8'!B27)</f>
        <v>0</v>
      </c>
      <c r="E27" s="218">
        <f>+SUMIFS('NHAP - NVL'!$K$5:$K$1007,'NHAP - NVL'!$G$5:$G$1007,'F8'!$L$4,'NHAP - NVL'!$D$5:$D$1007,'F8'!B27)</f>
        <v>0</v>
      </c>
      <c r="F27" s="189">
        <f>+SUMIFS('XUAT - NVL'!$K$5:$K$840,'XUAT - NVL'!$G$5:$G$840,'F8'!$L$4,'XUAT - NVL'!$D$5:$D$840,'F8'!B27)</f>
        <v>0</v>
      </c>
      <c r="G27" s="231">
        <f>+SUMIFS('XUAT - NVL'!$L$5:$L$840,'XUAT - NVL'!$G$5:$G$840,'F8'!$L$4,'XUAT - NVL'!$D$5:$D$840,'F8'!B27)</f>
        <v>0</v>
      </c>
      <c r="H27" s="188" t="e">
        <f t="shared" si="1"/>
        <v>#DIV/0!</v>
      </c>
      <c r="I27" s="187" t="e">
        <f t="shared" si="2"/>
        <v>#DIV/0!</v>
      </c>
      <c r="J27" s="186" t="e">
        <f t="shared" ref="J27:K40" si="5">J26+D27-F27</f>
        <v>#N/A</v>
      </c>
      <c r="K27" s="185" t="e">
        <f t="shared" si="5"/>
        <v>#N/A</v>
      </c>
      <c r="L27" s="233" t="e">
        <f t="shared" si="0"/>
        <v>#N/A</v>
      </c>
      <c r="M27" s="184" t="e">
        <f t="shared" si="0"/>
        <v>#N/A</v>
      </c>
      <c r="N27" s="183"/>
      <c r="O27" s="304" t="e">
        <f t="shared" si="4"/>
        <v>#DIV/0!</v>
      </c>
      <c r="P27" s="52" t="s">
        <v>111</v>
      </c>
      <c r="Q27" s="52"/>
      <c r="R27" s="52" t="e">
        <f>+VLOOKUP(P27,'Danh mục CODE'!$A$2:$D$790,3,0)</f>
        <v>#N/A</v>
      </c>
    </row>
    <row r="28" spans="1:18" ht="16.5" customHeight="1">
      <c r="A28" s="193">
        <v>19</v>
      </c>
      <c r="B28" s="194">
        <v>45035</v>
      </c>
      <c r="C28" s="191" t="s">
        <v>683</v>
      </c>
      <c r="D28" s="190">
        <f>+SUMIFS('NHAP - NVL'!$J$5:$J$1007,'NHAP - NVL'!$G$5:$G$1007,'F8'!$L$4,'NHAP - NVL'!$D$5:$D$1007,'F8'!B28)</f>
        <v>0</v>
      </c>
      <c r="E28" s="218">
        <f>+SUMIFS('NHAP - NVL'!$K$5:$K$1007,'NHAP - NVL'!$G$5:$G$1007,'F8'!$L$4,'NHAP - NVL'!$D$5:$D$1007,'F8'!B28)</f>
        <v>0</v>
      </c>
      <c r="F28" s="189">
        <f>+SUMIFS('XUAT - NVL'!$K$5:$K$840,'XUAT - NVL'!$G$5:$G$840,'F8'!$L$4,'XUAT - NVL'!$D$5:$D$840,'F8'!B28)</f>
        <v>0</v>
      </c>
      <c r="G28" s="231">
        <f>+SUMIFS('XUAT - NVL'!$L$5:$L$840,'XUAT - NVL'!$G$5:$G$840,'F8'!$L$4,'XUAT - NVL'!$D$5:$D$840,'F8'!B28)</f>
        <v>0</v>
      </c>
      <c r="H28" s="188" t="e">
        <f t="shared" si="1"/>
        <v>#DIV/0!</v>
      </c>
      <c r="I28" s="187" t="e">
        <f t="shared" si="2"/>
        <v>#DIV/0!</v>
      </c>
      <c r="J28" s="186" t="e">
        <f t="shared" si="5"/>
        <v>#N/A</v>
      </c>
      <c r="K28" s="185" t="e">
        <f t="shared" si="5"/>
        <v>#N/A</v>
      </c>
      <c r="L28" s="233" t="e">
        <f t="shared" si="0"/>
        <v>#N/A</v>
      </c>
      <c r="M28" s="184" t="e">
        <f t="shared" si="0"/>
        <v>#N/A</v>
      </c>
      <c r="N28" s="183"/>
      <c r="O28" s="304" t="e">
        <f t="shared" si="4"/>
        <v>#DIV/0!</v>
      </c>
      <c r="P28" s="52" t="s">
        <v>734</v>
      </c>
      <c r="Q28" s="52"/>
      <c r="R28" s="52" t="e">
        <f>+VLOOKUP(P28,'Danh mục CODE'!$A$2:$D$790,3,0)</f>
        <v>#N/A</v>
      </c>
    </row>
    <row r="29" spans="1:18" ht="16.5" customHeight="1">
      <c r="A29" s="193">
        <v>20</v>
      </c>
      <c r="B29" s="194">
        <v>45036</v>
      </c>
      <c r="C29" s="191" t="s">
        <v>683</v>
      </c>
      <c r="D29" s="190">
        <f>+SUMIFS('NHAP - NVL'!$J$5:$J$1007,'NHAP - NVL'!$G$5:$G$1007,'F8'!$L$4,'NHAP - NVL'!$D$5:$D$1007,'F8'!B29)</f>
        <v>0</v>
      </c>
      <c r="E29" s="218">
        <f>+SUMIFS('NHAP - NVL'!$K$5:$K$1007,'NHAP - NVL'!$G$5:$G$1007,'F8'!$L$4,'NHAP - NVL'!$D$5:$D$1007,'F8'!B29)</f>
        <v>0</v>
      </c>
      <c r="F29" s="189">
        <f>+SUMIFS('XUAT - NVL'!$K$5:$K$840,'XUAT - NVL'!$G$5:$G$840,'F8'!$L$4,'XUAT - NVL'!$D$5:$D$840,'F8'!B29)</f>
        <v>0</v>
      </c>
      <c r="G29" s="231">
        <f>+SUMIFS('XUAT - NVL'!$L$5:$L$840,'XUAT - NVL'!$G$5:$G$840,'F8'!$L$4,'XUAT - NVL'!$D$5:$D$840,'F8'!B29)</f>
        <v>0</v>
      </c>
      <c r="H29" s="188" t="e">
        <f t="shared" si="1"/>
        <v>#DIV/0!</v>
      </c>
      <c r="I29" s="187" t="e">
        <f t="shared" si="2"/>
        <v>#DIV/0!</v>
      </c>
      <c r="J29" s="186" t="e">
        <f t="shared" si="5"/>
        <v>#N/A</v>
      </c>
      <c r="K29" s="185" t="e">
        <f t="shared" si="5"/>
        <v>#N/A</v>
      </c>
      <c r="L29" s="233" t="e">
        <f t="shared" si="0"/>
        <v>#N/A</v>
      </c>
      <c r="M29" s="184" t="e">
        <f t="shared" si="0"/>
        <v>#N/A</v>
      </c>
      <c r="N29" s="183"/>
      <c r="O29" s="304" t="e">
        <f t="shared" si="4"/>
        <v>#DIV/0!</v>
      </c>
      <c r="P29" s="52" t="s">
        <v>736</v>
      </c>
      <c r="Q29" s="52"/>
      <c r="R29" s="52" t="e">
        <f>+VLOOKUP(P29,'Danh mục CODE'!$A$2:$D$790,3,0)</f>
        <v>#N/A</v>
      </c>
    </row>
    <row r="30" spans="1:18" ht="16.5" customHeight="1">
      <c r="A30" s="193">
        <v>21</v>
      </c>
      <c r="B30" s="194">
        <v>45037</v>
      </c>
      <c r="C30" s="191" t="s">
        <v>683</v>
      </c>
      <c r="D30" s="190">
        <f>+SUMIFS('NHAP - NVL'!$J$5:$J$1007,'NHAP - NVL'!$G$5:$G$1007,'F8'!$L$4,'NHAP - NVL'!$D$5:$D$1007,'F8'!B30)</f>
        <v>0</v>
      </c>
      <c r="E30" s="218">
        <f>+SUMIFS('NHAP - NVL'!$K$5:$K$1007,'NHAP - NVL'!$G$5:$G$1007,'F8'!$L$4,'NHAP - NVL'!$D$5:$D$1007,'F8'!B30)</f>
        <v>0</v>
      </c>
      <c r="F30" s="189">
        <f>+SUMIFS('XUAT - NVL'!$K$5:$K$840,'XUAT - NVL'!$G$5:$G$840,'F8'!$L$4,'XUAT - NVL'!$D$5:$D$840,'F8'!B30)</f>
        <v>0</v>
      </c>
      <c r="G30" s="231">
        <f>+SUMIFS('XUAT - NVL'!$L$5:$L$840,'XUAT - NVL'!$G$5:$G$840,'F8'!$L$4,'XUAT - NVL'!$D$5:$D$840,'F8'!B30)</f>
        <v>0</v>
      </c>
      <c r="H30" s="188" t="e">
        <f t="shared" si="1"/>
        <v>#DIV/0!</v>
      </c>
      <c r="I30" s="187" t="e">
        <f>AVERAGEIF($G$10:$G$40,"&lt;&gt;0")</f>
        <v>#DIV/0!</v>
      </c>
      <c r="J30" s="186" t="e">
        <f t="shared" si="5"/>
        <v>#N/A</v>
      </c>
      <c r="K30" s="185" t="e">
        <f t="shared" si="5"/>
        <v>#N/A</v>
      </c>
      <c r="L30" s="233" t="e">
        <f t="shared" si="0"/>
        <v>#N/A</v>
      </c>
      <c r="M30" s="184" t="e">
        <f t="shared" si="0"/>
        <v>#N/A</v>
      </c>
      <c r="N30" s="183"/>
      <c r="O30" s="304" t="e">
        <f t="shared" si="4"/>
        <v>#DIV/0!</v>
      </c>
      <c r="P30" s="52" t="s">
        <v>105</v>
      </c>
      <c r="Q30" s="52"/>
      <c r="R30" s="52" t="e">
        <f>+VLOOKUP(P30,'Danh mục CODE'!$A$2:$D$790,3,0)</f>
        <v>#N/A</v>
      </c>
    </row>
    <row r="31" spans="1:18" ht="16.5" customHeight="1">
      <c r="A31" s="193">
        <v>22</v>
      </c>
      <c r="B31" s="194">
        <v>45038</v>
      </c>
      <c r="C31" s="191" t="s">
        <v>683</v>
      </c>
      <c r="D31" s="190">
        <f>+SUMIFS('NHAP - NVL'!$J$5:$J$1007,'NHAP - NVL'!$G$5:$G$1007,'F8'!$L$4,'NHAP - NVL'!$D$5:$D$1007,'F8'!B31)</f>
        <v>0</v>
      </c>
      <c r="E31" s="218">
        <f>+SUMIFS('NHAP - NVL'!$K$5:$K$1007,'NHAP - NVL'!$G$5:$G$1007,'F8'!$L$4,'NHAP - NVL'!$D$5:$D$1007,'F8'!B31)</f>
        <v>0</v>
      </c>
      <c r="F31" s="189">
        <f>+SUMIFS('XUAT - NVL'!$K$5:$K$840,'XUAT - NVL'!$G$5:$G$840,'F8'!$L$4,'XUAT - NVL'!$D$5:$D$840,'F8'!B31)</f>
        <v>0</v>
      </c>
      <c r="G31" s="231">
        <f>+SUMIFS('XUAT - NVL'!$L$5:$L$840,'XUAT - NVL'!$G$5:$G$840,'F8'!$L$4,'XUAT - NVL'!$D$5:$D$840,'F8'!B31)</f>
        <v>0</v>
      </c>
      <c r="H31" s="188" t="e">
        <f t="shared" si="1"/>
        <v>#DIV/0!</v>
      </c>
      <c r="I31" s="187" t="e">
        <f t="shared" si="2"/>
        <v>#DIV/0!</v>
      </c>
      <c r="J31" s="186" t="e">
        <f t="shared" si="5"/>
        <v>#N/A</v>
      </c>
      <c r="K31" s="185" t="e">
        <f t="shared" si="5"/>
        <v>#N/A</v>
      </c>
      <c r="L31" s="233" t="e">
        <f t="shared" si="0"/>
        <v>#N/A</v>
      </c>
      <c r="M31" s="184" t="e">
        <f t="shared" si="0"/>
        <v>#N/A</v>
      </c>
      <c r="N31" s="183"/>
      <c r="O31" s="304" t="e">
        <f t="shared" si="4"/>
        <v>#DIV/0!</v>
      </c>
    </row>
    <row r="32" spans="1:18" ht="16.5" customHeight="1">
      <c r="A32" s="193">
        <v>23</v>
      </c>
      <c r="B32" s="194">
        <v>45039</v>
      </c>
      <c r="C32" s="191" t="s">
        <v>683</v>
      </c>
      <c r="D32" s="190">
        <f>+SUMIFS('NHAP - NVL'!$J$5:$J$1007,'NHAP - NVL'!$G$5:$G$1007,'F8'!$L$4,'NHAP - NVL'!$D$5:$D$1007,'F8'!B32)</f>
        <v>0</v>
      </c>
      <c r="E32" s="218">
        <f>+SUMIFS('NHAP - NVL'!$K$5:$K$1007,'NHAP - NVL'!$G$5:$G$1007,'F8'!$L$4,'NHAP - NVL'!$D$5:$D$1007,'F8'!B32)</f>
        <v>0</v>
      </c>
      <c r="F32" s="189">
        <f>+SUMIFS('XUAT - NVL'!$K$5:$K$840,'XUAT - NVL'!$G$5:$G$840,'F8'!$L$4,'XUAT - NVL'!$D$5:$D$840,'F8'!B32)</f>
        <v>0</v>
      </c>
      <c r="G32" s="231">
        <f>+SUMIFS('XUAT - NVL'!$L$5:$L$840,'XUAT - NVL'!$G$5:$G$840,'F8'!$L$4,'XUAT - NVL'!$D$5:$D$840,'F8'!B32)</f>
        <v>0</v>
      </c>
      <c r="H32" s="188" t="e">
        <f t="shared" si="1"/>
        <v>#DIV/0!</v>
      </c>
      <c r="I32" s="187" t="e">
        <f t="shared" si="2"/>
        <v>#DIV/0!</v>
      </c>
      <c r="J32" s="186" t="e">
        <f t="shared" si="5"/>
        <v>#N/A</v>
      </c>
      <c r="K32" s="185" t="e">
        <f t="shared" si="5"/>
        <v>#N/A</v>
      </c>
      <c r="L32" s="233" t="e">
        <f t="shared" si="0"/>
        <v>#N/A</v>
      </c>
      <c r="M32" s="184" t="e">
        <f t="shared" si="0"/>
        <v>#N/A</v>
      </c>
      <c r="N32" s="183"/>
      <c r="O32" s="304" t="e">
        <f t="shared" si="4"/>
        <v>#DIV/0!</v>
      </c>
    </row>
    <row r="33" spans="1:15" ht="16.5" customHeight="1">
      <c r="A33" s="193">
        <v>24</v>
      </c>
      <c r="B33" s="194">
        <v>45040</v>
      </c>
      <c r="C33" s="191" t="s">
        <v>683</v>
      </c>
      <c r="D33" s="190">
        <f>+SUMIFS('NHAP - NVL'!$J$5:$J$1007,'NHAP - NVL'!$G$5:$G$1007,'F8'!$L$4,'NHAP - NVL'!$D$5:$D$1007,'F8'!B33)</f>
        <v>0</v>
      </c>
      <c r="E33" s="218">
        <f>+SUMIFS('NHAP - NVL'!$K$5:$K$1007,'NHAP - NVL'!$G$5:$G$1007,'F8'!$L$4,'NHAP - NVL'!$D$5:$D$1007,'F8'!B33)</f>
        <v>0</v>
      </c>
      <c r="F33" s="189">
        <f>+SUMIFS('XUAT - NVL'!$K$5:$K$840,'XUAT - NVL'!$G$5:$G$840,'F8'!$L$4,'XUAT - NVL'!$D$5:$D$840,'F8'!B33)</f>
        <v>0</v>
      </c>
      <c r="G33" s="231">
        <f>+SUMIFS('XUAT - NVL'!$L$5:$L$840,'XUAT - NVL'!$G$5:$G$840,'F8'!$L$4,'XUAT - NVL'!$D$5:$D$840,'F8'!B33)</f>
        <v>0</v>
      </c>
      <c r="H33" s="188" t="e">
        <f t="shared" si="1"/>
        <v>#DIV/0!</v>
      </c>
      <c r="I33" s="187" t="e">
        <f t="shared" si="2"/>
        <v>#DIV/0!</v>
      </c>
      <c r="J33" s="186" t="e">
        <f t="shared" si="5"/>
        <v>#N/A</v>
      </c>
      <c r="K33" s="185" t="e">
        <f t="shared" si="5"/>
        <v>#N/A</v>
      </c>
      <c r="L33" s="233" t="e">
        <f t="shared" si="0"/>
        <v>#N/A</v>
      </c>
      <c r="M33" s="184" t="e">
        <f t="shared" si="0"/>
        <v>#N/A</v>
      </c>
      <c r="N33" s="183"/>
      <c r="O33" s="304" t="e">
        <f t="shared" si="4"/>
        <v>#DIV/0!</v>
      </c>
    </row>
    <row r="34" spans="1:15" ht="16.5" customHeight="1">
      <c r="A34" s="193">
        <v>25</v>
      </c>
      <c r="B34" s="194">
        <v>45041</v>
      </c>
      <c r="C34" s="191" t="s">
        <v>683</v>
      </c>
      <c r="D34" s="190">
        <f>+SUMIFS('NHAP - NVL'!$J$5:$J$1007,'NHAP - NVL'!$G$5:$G$1007,'F8'!$L$4,'NHAP - NVL'!$D$5:$D$1007,'F8'!B34)</f>
        <v>0</v>
      </c>
      <c r="E34" s="218">
        <f>+SUMIFS('NHAP - NVL'!$K$5:$K$1007,'NHAP - NVL'!$G$5:$G$1007,'F8'!$L$4,'NHAP - NVL'!$D$5:$D$1007,'F8'!B34)</f>
        <v>0</v>
      </c>
      <c r="F34" s="189">
        <f>+SUMIFS('XUAT - NVL'!$K$5:$K$840,'XUAT - NVL'!$G$5:$G$840,'F8'!$L$4,'XUAT - NVL'!$D$5:$D$840,'F8'!B34)</f>
        <v>0</v>
      </c>
      <c r="G34" s="231">
        <f>+SUMIFS('XUAT - NVL'!$L$5:$L$840,'XUAT - NVL'!$G$5:$G$840,'F8'!$L$4,'XUAT - NVL'!$D$5:$D$840,'F8'!B34)</f>
        <v>0</v>
      </c>
      <c r="H34" s="188" t="e">
        <f t="shared" si="1"/>
        <v>#DIV/0!</v>
      </c>
      <c r="I34" s="187" t="e">
        <f t="shared" si="2"/>
        <v>#DIV/0!</v>
      </c>
      <c r="J34" s="186" t="e">
        <f t="shared" si="5"/>
        <v>#N/A</v>
      </c>
      <c r="K34" s="185" t="e">
        <f t="shared" si="5"/>
        <v>#N/A</v>
      </c>
      <c r="L34" s="233" t="e">
        <f t="shared" si="0"/>
        <v>#N/A</v>
      </c>
      <c r="M34" s="184" t="e">
        <f t="shared" si="0"/>
        <v>#N/A</v>
      </c>
      <c r="N34" s="183"/>
      <c r="O34" s="304" t="e">
        <f t="shared" si="4"/>
        <v>#DIV/0!</v>
      </c>
    </row>
    <row r="35" spans="1:15" ht="16.5" customHeight="1">
      <c r="A35" s="193">
        <v>26</v>
      </c>
      <c r="B35" s="194">
        <v>45042</v>
      </c>
      <c r="C35" s="191" t="s">
        <v>683</v>
      </c>
      <c r="D35" s="190">
        <f>+SUMIFS('NHAP - NVL'!$J$5:$J$1007,'NHAP - NVL'!$G$5:$G$1007,'F8'!$L$4,'NHAP - NVL'!$D$5:$D$1007,'F8'!B35)</f>
        <v>0</v>
      </c>
      <c r="E35" s="218">
        <f>+SUMIFS('NHAP - NVL'!$K$5:$K$1007,'NHAP - NVL'!$G$5:$G$1007,'F8'!$L$4,'NHAP - NVL'!$D$5:$D$1007,'F8'!B35)</f>
        <v>0</v>
      </c>
      <c r="F35" s="189">
        <f>+SUMIFS('XUAT - NVL'!$K$5:$K$840,'XUAT - NVL'!$G$5:$G$840,'F8'!$L$4,'XUAT - NVL'!$D$5:$D$840,'F8'!B35)</f>
        <v>0</v>
      </c>
      <c r="G35" s="231">
        <f>+SUMIFS('XUAT - NVL'!$L$5:$L$840,'XUAT - NVL'!$G$5:$G$840,'F8'!$L$4,'XUAT - NVL'!$D$5:$D$840,'F8'!B35)</f>
        <v>0</v>
      </c>
      <c r="H35" s="188" t="e">
        <f>AVERAGEIF($F$10:$F$40,"&lt;&gt;0")</f>
        <v>#DIV/0!</v>
      </c>
      <c r="I35" s="187" t="e">
        <f t="shared" si="2"/>
        <v>#DIV/0!</v>
      </c>
      <c r="J35" s="186" t="e">
        <f t="shared" si="5"/>
        <v>#N/A</v>
      </c>
      <c r="K35" s="185" t="e">
        <f t="shared" si="5"/>
        <v>#N/A</v>
      </c>
      <c r="L35" s="233" t="e">
        <f t="shared" si="0"/>
        <v>#N/A</v>
      </c>
      <c r="M35" s="184" t="e">
        <f t="shared" si="0"/>
        <v>#N/A</v>
      </c>
      <c r="N35" s="183"/>
      <c r="O35" s="304" t="e">
        <f t="shared" si="4"/>
        <v>#DIV/0!</v>
      </c>
    </row>
    <row r="36" spans="1:15" ht="16.5" customHeight="1">
      <c r="A36" s="193">
        <v>27</v>
      </c>
      <c r="B36" s="194">
        <v>45043</v>
      </c>
      <c r="C36" s="191" t="s">
        <v>683</v>
      </c>
      <c r="D36" s="190">
        <f>+SUMIFS('NHAP - NVL'!$J$5:$J$1007,'NHAP - NVL'!$G$5:$G$1007,'F8'!$L$4,'NHAP - NVL'!$D$5:$D$1007,'F8'!B36)</f>
        <v>0</v>
      </c>
      <c r="E36" s="218">
        <f>+SUMIFS('NHAP - NVL'!$K$5:$K$1007,'NHAP - NVL'!$G$5:$G$1007,'F8'!$L$4,'NHAP - NVL'!$D$5:$D$1007,'F8'!B36)</f>
        <v>0</v>
      </c>
      <c r="F36" s="189">
        <f>+SUMIFS('XUAT - NVL'!$K$5:$K$840,'XUAT - NVL'!$G$5:$G$840,'F8'!$L$4,'XUAT - NVL'!$D$5:$D$840,'F8'!B36)</f>
        <v>0</v>
      </c>
      <c r="G36" s="231">
        <f>+SUMIFS('XUAT - NVL'!$L$5:$L$840,'XUAT - NVL'!$G$5:$G$840,'F8'!$L$4,'XUAT - NVL'!$D$5:$D$840,'F8'!B36)</f>
        <v>0</v>
      </c>
      <c r="H36" s="188" t="e">
        <f t="shared" si="1"/>
        <v>#DIV/0!</v>
      </c>
      <c r="I36" s="187" t="e">
        <f t="shared" si="2"/>
        <v>#DIV/0!</v>
      </c>
      <c r="J36" s="186" t="e">
        <f t="shared" si="5"/>
        <v>#N/A</v>
      </c>
      <c r="K36" s="185" t="e">
        <f>K35+E36-G36</f>
        <v>#N/A</v>
      </c>
      <c r="L36" s="233" t="e">
        <f t="shared" si="0"/>
        <v>#N/A</v>
      </c>
      <c r="M36" s="184" t="e">
        <f t="shared" si="0"/>
        <v>#N/A</v>
      </c>
      <c r="N36" s="183"/>
      <c r="O36" s="304" t="e">
        <f t="shared" si="4"/>
        <v>#DIV/0!</v>
      </c>
    </row>
    <row r="37" spans="1:15" ht="16.5" customHeight="1">
      <c r="A37" s="193">
        <v>28</v>
      </c>
      <c r="B37" s="194">
        <v>45044</v>
      </c>
      <c r="C37" s="191" t="s">
        <v>683</v>
      </c>
      <c r="D37" s="190">
        <f>+SUMIFS('NHAP - NVL'!$J$5:$J$1007,'NHAP - NVL'!$G$5:$G$1007,'F8'!$L$4,'NHAP - NVL'!$D$5:$D$1007,'F8'!B37)</f>
        <v>0</v>
      </c>
      <c r="E37" s="218">
        <f>+SUMIFS('NHAP - NVL'!$K$5:$K$1007,'NHAP - NVL'!$G$5:$G$1007,'F8'!$L$4,'NHAP - NVL'!$D$5:$D$1007,'F8'!B37)</f>
        <v>0</v>
      </c>
      <c r="F37" s="189">
        <f>+SUMIFS('XUAT - NVL'!$K$5:$K$840,'XUAT - NVL'!$G$5:$G$840,'F8'!$L$4,'XUAT - NVL'!$D$5:$D$840,'F8'!B37)</f>
        <v>0</v>
      </c>
      <c r="G37" s="231">
        <f>+SUMIFS('XUAT - NVL'!$L$5:$L$840,'XUAT - NVL'!$G$5:$G$840,'F8'!$L$4,'XUAT - NVL'!$D$5:$D$840,'F8'!B37)</f>
        <v>0</v>
      </c>
      <c r="H37" s="188" t="e">
        <f t="shared" si="1"/>
        <v>#DIV/0!</v>
      </c>
      <c r="I37" s="187" t="e">
        <f t="shared" si="2"/>
        <v>#DIV/0!</v>
      </c>
      <c r="J37" s="186" t="e">
        <f>J36+D37-F37</f>
        <v>#N/A</v>
      </c>
      <c r="K37" s="185" t="e">
        <f t="shared" si="5"/>
        <v>#N/A</v>
      </c>
      <c r="L37" s="233" t="e">
        <f t="shared" si="0"/>
        <v>#N/A</v>
      </c>
      <c r="M37" s="184" t="e">
        <f t="shared" si="0"/>
        <v>#N/A</v>
      </c>
      <c r="N37" s="183"/>
      <c r="O37" s="304" t="e">
        <f t="shared" si="4"/>
        <v>#DIV/0!</v>
      </c>
    </row>
    <row r="38" spans="1:15" ht="16.5" customHeight="1">
      <c r="A38" s="193">
        <v>29</v>
      </c>
      <c r="B38" s="194">
        <v>45045</v>
      </c>
      <c r="C38" s="191" t="s">
        <v>683</v>
      </c>
      <c r="D38" s="190">
        <f>+SUMIFS('NHAP - NVL'!$J$5:$J$1007,'NHAP - NVL'!$G$5:$G$1007,'F8'!$L$4,'NHAP - NVL'!$D$5:$D$1007,'F8'!B38)</f>
        <v>0</v>
      </c>
      <c r="E38" s="218">
        <f>+SUMIFS('NHAP - NVL'!$K$5:$K$1007,'NHAP - NVL'!$G$5:$G$1007,'F8'!$L$4,'NHAP - NVL'!$D$5:$D$1007,'F8'!B38)</f>
        <v>0</v>
      </c>
      <c r="F38" s="189">
        <f>+SUMIFS('XUAT - NVL'!$K$5:$K$840,'XUAT - NVL'!$G$5:$G$840,'F8'!$L$4,'XUAT - NVL'!$D$5:$D$840,'F8'!B38)</f>
        <v>0</v>
      </c>
      <c r="G38" s="231">
        <f>+SUMIFS('XUAT - NVL'!$L$5:$L$840,'XUAT - NVL'!$G$5:$G$840,'F8'!$L$4,'XUAT - NVL'!$D$5:$D$840,'F8'!B38)</f>
        <v>0</v>
      </c>
      <c r="H38" s="188" t="e">
        <f t="shared" si="1"/>
        <v>#DIV/0!</v>
      </c>
      <c r="I38" s="187" t="e">
        <f t="shared" si="2"/>
        <v>#DIV/0!</v>
      </c>
      <c r="J38" s="186" t="e">
        <f t="shared" si="5"/>
        <v>#N/A</v>
      </c>
      <c r="K38" s="185" t="e">
        <f t="shared" si="5"/>
        <v>#N/A</v>
      </c>
      <c r="L38" s="188" t="e">
        <f t="shared" si="0"/>
        <v>#N/A</v>
      </c>
      <c r="M38" s="184" t="e">
        <f t="shared" si="0"/>
        <v>#N/A</v>
      </c>
      <c r="N38" s="183"/>
      <c r="O38" s="304" t="e">
        <f t="shared" si="4"/>
        <v>#DIV/0!</v>
      </c>
    </row>
    <row r="39" spans="1:15" ht="16.5" customHeight="1">
      <c r="A39" s="193">
        <v>30</v>
      </c>
      <c r="B39" s="194">
        <v>45046</v>
      </c>
      <c r="C39" s="191" t="s">
        <v>683</v>
      </c>
      <c r="D39" s="190">
        <f>+SUMIFS('NHAP - NVL'!$J$5:$J$1007,'NHAP - NVL'!$G$5:$G$1007,'F8'!$L$4,'NHAP - NVL'!$D$5:$D$1007,'F8'!B39)</f>
        <v>0</v>
      </c>
      <c r="E39" s="218">
        <f>+SUMIFS('NHAP - NVL'!$K$5:$K$1007,'NHAP - NVL'!$G$5:$G$1007,'F8'!$L$4,'NHAP - NVL'!$D$5:$D$1007,'F8'!B39)</f>
        <v>0</v>
      </c>
      <c r="F39" s="189">
        <f>+SUMIFS('XUAT - NVL'!$K$5:$K$840,'XUAT - NVL'!$G$5:$G$840,'F8'!$L$4,'XUAT - NVL'!$D$5:$D$840,'F8'!B39)</f>
        <v>0</v>
      </c>
      <c r="G39" s="231">
        <f>+SUMIFS('XUAT - NVL'!$L$5:$L$840,'XUAT - NVL'!$G$5:$G$840,'F8'!$L$4,'XUAT - NVL'!$D$5:$D$840,'F8'!B39)</f>
        <v>0</v>
      </c>
      <c r="H39" s="188" t="e">
        <f t="shared" si="1"/>
        <v>#DIV/0!</v>
      </c>
      <c r="I39" s="187" t="e">
        <f t="shared" si="2"/>
        <v>#DIV/0!</v>
      </c>
      <c r="J39" s="186" t="e">
        <f t="shared" si="5"/>
        <v>#N/A</v>
      </c>
      <c r="K39" s="185" t="e">
        <f t="shared" si="5"/>
        <v>#N/A</v>
      </c>
      <c r="L39" s="233" t="e">
        <f t="shared" si="0"/>
        <v>#N/A</v>
      </c>
      <c r="M39" s="184" t="e">
        <f t="shared" si="0"/>
        <v>#N/A</v>
      </c>
      <c r="N39" s="183"/>
      <c r="O39" s="304" t="e">
        <f t="shared" si="4"/>
        <v>#DIV/0!</v>
      </c>
    </row>
    <row r="40" spans="1:15" ht="16.5" customHeight="1">
      <c r="A40" s="193">
        <v>31</v>
      </c>
      <c r="B40" s="192" t="s">
        <v>718</v>
      </c>
      <c r="C40" s="191" t="s">
        <v>683</v>
      </c>
      <c r="D40" s="190">
        <f>+SUMIFS('NHAP - NVL'!$J$5:$J$1007,'NHAP - NVL'!$G$5:$G$1007,'F8'!$L$4,'NHAP - NVL'!$D$5:$D$1007,'F8'!B40)</f>
        <v>0</v>
      </c>
      <c r="E40" s="218">
        <f>+SUMIFS('NHAP - NVL'!$K$5:$K$1007,'NHAP - NVL'!$G$5:$G$1007,'F8'!$L$4,'NHAP - NVL'!$D$5:$D$1007,'F8'!B40)</f>
        <v>0</v>
      </c>
      <c r="F40" s="189">
        <f>+SUMIFS('XUAT - NVL'!$K$5:$K$840,'XUAT - NVL'!$G$5:$G$840,'F8'!$L$4,'XUAT - NVL'!$D$5:$D$840,'F8'!B40)</f>
        <v>0</v>
      </c>
      <c r="G40" s="231">
        <f>+SUMIFS('XUAT - NVL'!$L$5:$L$840,'XUAT - NVL'!$G$5:$G$840,'F8'!$L$4,'XUAT - NVL'!$D$5:$D$840,'F8'!B40)</f>
        <v>0</v>
      </c>
      <c r="H40" s="188" t="e">
        <f t="shared" si="1"/>
        <v>#DIV/0!</v>
      </c>
      <c r="I40" s="187" t="e">
        <f t="shared" si="2"/>
        <v>#DIV/0!</v>
      </c>
      <c r="J40" s="186" t="e">
        <f t="shared" si="5"/>
        <v>#N/A</v>
      </c>
      <c r="K40" s="185" t="e">
        <f t="shared" si="5"/>
        <v>#N/A</v>
      </c>
      <c r="L40" s="188" t="e">
        <f t="shared" si="0"/>
        <v>#N/A</v>
      </c>
      <c r="M40" s="184" t="e">
        <f t="shared" si="0"/>
        <v>#N/A</v>
      </c>
      <c r="N40" s="183"/>
      <c r="O40" s="304" t="e">
        <f t="shared" si="4"/>
        <v>#DIV/0!</v>
      </c>
    </row>
    <row r="41" spans="1:15" s="172" customFormat="1" ht="23.25" customHeight="1">
      <c r="A41" s="181" t="s">
        <v>682</v>
      </c>
      <c r="B41" s="180"/>
      <c r="C41" s="179"/>
      <c r="D41" s="178">
        <f>SUM(D10:D40)</f>
        <v>0</v>
      </c>
      <c r="E41" s="177">
        <f>SUM(E10:E40)</f>
        <v>0</v>
      </c>
      <c r="F41" s="197">
        <f>SUM(F10:F40)</f>
        <v>0</v>
      </c>
      <c r="G41" s="176">
        <f>SUM(G10:G40)</f>
        <v>0</v>
      </c>
      <c r="H41" s="197"/>
      <c r="I41" s="176"/>
      <c r="J41" s="182" t="e">
        <f>J40</f>
        <v>#N/A</v>
      </c>
      <c r="K41" s="182" t="e">
        <f>K40</f>
        <v>#N/A</v>
      </c>
      <c r="L41" s="184"/>
      <c r="M41" s="174"/>
      <c r="N41" s="173" t="e">
        <f>1-J41/K41</f>
        <v>#N/A</v>
      </c>
    </row>
    <row r="42" spans="1:15" s="172" customFormat="1" ht="23.25" customHeight="1">
      <c r="A42" s="181" t="s">
        <v>28</v>
      </c>
      <c r="B42" s="180"/>
      <c r="C42" s="179"/>
      <c r="D42" s="178" t="e">
        <f>D9+D41</f>
        <v>#N/A</v>
      </c>
      <c r="E42" s="177" t="e">
        <f>E9+E41</f>
        <v>#N/A</v>
      </c>
      <c r="F42" s="197">
        <f>F41</f>
        <v>0</v>
      </c>
      <c r="G42" s="176">
        <f>G41</f>
        <v>0</v>
      </c>
      <c r="H42" s="197"/>
      <c r="I42" s="176"/>
      <c r="J42" s="175" t="e">
        <f>D42-F42</f>
        <v>#N/A</v>
      </c>
      <c r="K42" s="175" t="e">
        <f>E42-G42</f>
        <v>#N/A</v>
      </c>
      <c r="L42" s="184"/>
      <c r="M42" s="174"/>
      <c r="N42" s="173"/>
    </row>
    <row r="43" spans="1:15" ht="23.25" customHeight="1">
      <c r="A43" s="172"/>
      <c r="B43" s="172"/>
      <c r="C43" s="172"/>
      <c r="K43" s="114"/>
      <c r="L43" s="169"/>
      <c r="N43" s="169"/>
    </row>
    <row r="44" spans="1:15">
      <c r="K44" s="171" t="s">
        <v>112</v>
      </c>
      <c r="L44" s="169"/>
      <c r="N44" s="169"/>
    </row>
    <row r="45" spans="1:15">
      <c r="K45" s="171"/>
      <c r="L45" s="169"/>
      <c r="N45" s="169"/>
    </row>
    <row r="46" spans="1:15">
      <c r="K46" s="171"/>
      <c r="L46" s="169"/>
      <c r="N46" s="169"/>
    </row>
    <row r="47" spans="1:15">
      <c r="K47" s="114"/>
      <c r="L47" s="169"/>
      <c r="N47" s="169"/>
    </row>
    <row r="48" spans="1:15">
      <c r="L48" s="169"/>
      <c r="M48" s="170"/>
      <c r="N48" s="169"/>
    </row>
    <row r="49" spans="11:11" s="168" customFormat="1"/>
    <row r="50" spans="11:11" s="168" customFormat="1">
      <c r="K50" s="172"/>
    </row>
    <row r="51" spans="11:11" s="168" customFormat="1"/>
  </sheetData>
  <mergeCells count="8">
    <mergeCell ref="A9:C9"/>
    <mergeCell ref="A3:N3"/>
    <mergeCell ref="L4:N4"/>
    <mergeCell ref="D7:E7"/>
    <mergeCell ref="F7:G7"/>
    <mergeCell ref="H7:I7"/>
    <mergeCell ref="J7:K7"/>
    <mergeCell ref="L7:M7"/>
  </mergeCells>
  <conditionalFormatting sqref="M21">
    <cfRule type="cellIs" dxfId="2602" priority="113" operator="lessThan">
      <formula>15</formula>
    </cfRule>
    <cfRule type="cellIs" dxfId="2601" priority="114" operator="greaterThan">
      <formula>20</formula>
    </cfRule>
    <cfRule type="cellIs" dxfId="2600" priority="115" operator="between">
      <formula>15</formula>
      <formula>20</formula>
    </cfRule>
    <cfRule type="cellIs" dxfId="2599" priority="116" operator="between">
      <formula>15</formula>
      <formula>20</formula>
    </cfRule>
    <cfRule type="cellIs" dxfId="2598" priority="117" operator="lessThan">
      <formula>15</formula>
    </cfRule>
    <cfRule type="cellIs" dxfId="2597" priority="118" operator="greaterThan">
      <formula>20</formula>
    </cfRule>
    <cfRule type="cellIs" dxfId="2596" priority="119" operator="between">
      <formula>15</formula>
      <formula>21</formula>
    </cfRule>
    <cfRule type="cellIs" dxfId="2595" priority="120" operator="lessThan">
      <formula>15</formula>
    </cfRule>
    <cfRule type="cellIs" dxfId="2594" priority="121" operator="greaterThan">
      <formula>21</formula>
    </cfRule>
  </conditionalFormatting>
  <conditionalFormatting sqref="M28">
    <cfRule type="cellIs" dxfId="2593" priority="104" operator="lessThan">
      <formula>15</formula>
    </cfRule>
    <cfRule type="cellIs" dxfId="2592" priority="105" operator="greaterThan">
      <formula>20</formula>
    </cfRule>
    <cfRule type="cellIs" dxfId="2591" priority="106" operator="between">
      <formula>15</formula>
      <formula>20</formula>
    </cfRule>
    <cfRule type="cellIs" dxfId="2590" priority="107" operator="between">
      <formula>15</formula>
      <formula>20</formula>
    </cfRule>
    <cfRule type="cellIs" dxfId="2589" priority="108" operator="lessThan">
      <formula>15</formula>
    </cfRule>
    <cfRule type="cellIs" dxfId="2588" priority="109" operator="greaterThan">
      <formula>20</formula>
    </cfRule>
    <cfRule type="cellIs" dxfId="2587" priority="110" operator="between">
      <formula>15</formula>
      <formula>21</formula>
    </cfRule>
    <cfRule type="cellIs" dxfId="2586" priority="111" operator="lessThan">
      <formula>15</formula>
    </cfRule>
    <cfRule type="cellIs" dxfId="2585" priority="112" operator="greaterThan">
      <formula>21</formula>
    </cfRule>
  </conditionalFormatting>
  <conditionalFormatting sqref="M35">
    <cfRule type="cellIs" dxfId="2584" priority="95" operator="lessThan">
      <formula>15</formula>
    </cfRule>
    <cfRule type="cellIs" dxfId="2583" priority="96" operator="greaterThan">
      <formula>20</formula>
    </cfRule>
    <cfRule type="cellIs" dxfId="2582" priority="97" operator="between">
      <formula>15</formula>
      <formula>20</formula>
    </cfRule>
    <cfRule type="cellIs" dxfId="2581" priority="98" operator="between">
      <formula>15</formula>
      <formula>20</formula>
    </cfRule>
    <cfRule type="cellIs" dxfId="2580" priority="99" operator="lessThan">
      <formula>15</formula>
    </cfRule>
    <cfRule type="cellIs" dxfId="2579" priority="100" operator="greaterThan">
      <formula>20</formula>
    </cfRule>
    <cfRule type="cellIs" dxfId="2578" priority="101" operator="between">
      <formula>15</formula>
      <formula>21</formula>
    </cfRule>
    <cfRule type="cellIs" dxfId="2577" priority="102" operator="lessThan">
      <formula>15</formula>
    </cfRule>
    <cfRule type="cellIs" dxfId="2576" priority="103" operator="greaterThan">
      <formula>21</formula>
    </cfRule>
  </conditionalFormatting>
  <conditionalFormatting sqref="M15:M18 M40 M22:M23 M25:M27 M20">
    <cfRule type="cellIs" dxfId="2575" priority="122" operator="lessThan">
      <formula>15</formula>
    </cfRule>
    <cfRule type="cellIs" dxfId="2574" priority="123" operator="greaterThan">
      <formula>20</formula>
    </cfRule>
    <cfRule type="cellIs" dxfId="2573" priority="124" operator="between">
      <formula>15</formula>
      <formula>20</formula>
    </cfRule>
    <cfRule type="cellIs" dxfId="2572" priority="125" operator="between">
      <formula>15</formula>
      <formula>20</formula>
    </cfRule>
    <cfRule type="cellIs" dxfId="2571" priority="126" operator="lessThan">
      <formula>15</formula>
    </cfRule>
    <cfRule type="cellIs" dxfId="2570" priority="127" operator="greaterThan">
      <formula>20</formula>
    </cfRule>
    <cfRule type="cellIs" dxfId="2569" priority="128" operator="between">
      <formula>15</formula>
      <formula>21</formula>
    </cfRule>
    <cfRule type="cellIs" dxfId="2568" priority="129" operator="lessThan">
      <formula>15</formula>
    </cfRule>
    <cfRule type="cellIs" dxfId="2567" priority="130" operator="greaterThan">
      <formula>21</formula>
    </cfRule>
  </conditionalFormatting>
  <conditionalFormatting sqref="M10:M13">
    <cfRule type="cellIs" dxfId="2566" priority="86" operator="lessThan">
      <formula>15</formula>
    </cfRule>
    <cfRule type="cellIs" dxfId="2565" priority="87" operator="greaterThan">
      <formula>20</formula>
    </cfRule>
    <cfRule type="cellIs" dxfId="2564" priority="88" operator="between">
      <formula>15</formula>
      <formula>20</formula>
    </cfRule>
    <cfRule type="cellIs" dxfId="2563" priority="89" operator="between">
      <formula>15</formula>
      <formula>20</formula>
    </cfRule>
    <cfRule type="cellIs" dxfId="2562" priority="90" operator="lessThan">
      <formula>15</formula>
    </cfRule>
    <cfRule type="cellIs" dxfId="2561" priority="91" operator="greaterThan">
      <formula>20</formula>
    </cfRule>
    <cfRule type="cellIs" dxfId="2560" priority="92" operator="between">
      <formula>15</formula>
      <formula>21</formula>
    </cfRule>
    <cfRule type="cellIs" dxfId="2559" priority="93" operator="lessThan">
      <formula>15</formula>
    </cfRule>
    <cfRule type="cellIs" dxfId="2558" priority="94" operator="greaterThan">
      <formula>21</formula>
    </cfRule>
  </conditionalFormatting>
  <conditionalFormatting sqref="M30:M33">
    <cfRule type="cellIs" dxfId="2557" priority="77" operator="lessThan">
      <formula>15</formula>
    </cfRule>
    <cfRule type="cellIs" dxfId="2556" priority="78" operator="greaterThan">
      <formula>20</formula>
    </cfRule>
    <cfRule type="cellIs" dxfId="2555" priority="79" operator="between">
      <formula>15</formula>
      <formula>20</formula>
    </cfRule>
    <cfRule type="cellIs" dxfId="2554" priority="80" operator="between">
      <formula>15</formula>
      <formula>20</formula>
    </cfRule>
    <cfRule type="cellIs" dxfId="2553" priority="81" operator="lessThan">
      <formula>15</formula>
    </cfRule>
    <cfRule type="cellIs" dxfId="2552" priority="82" operator="greaterThan">
      <formula>20</formula>
    </cfRule>
    <cfRule type="cellIs" dxfId="2551" priority="83" operator="between">
      <formula>15</formula>
      <formula>21</formula>
    </cfRule>
    <cfRule type="cellIs" dxfId="2550" priority="84" operator="lessThan">
      <formula>15</formula>
    </cfRule>
    <cfRule type="cellIs" dxfId="2549" priority="85" operator="greaterThan">
      <formula>21</formula>
    </cfRule>
  </conditionalFormatting>
  <conditionalFormatting sqref="M36:M38">
    <cfRule type="cellIs" dxfId="2548" priority="68" operator="lessThan">
      <formula>15</formula>
    </cfRule>
    <cfRule type="cellIs" dxfId="2547" priority="69" operator="greaterThan">
      <formula>20</formula>
    </cfRule>
    <cfRule type="cellIs" dxfId="2546" priority="70" operator="between">
      <formula>15</formula>
      <formula>20</formula>
    </cfRule>
    <cfRule type="cellIs" dxfId="2545" priority="71" operator="between">
      <formula>15</formula>
      <formula>20</formula>
    </cfRule>
    <cfRule type="cellIs" dxfId="2544" priority="72" operator="lessThan">
      <formula>15</formula>
    </cfRule>
    <cfRule type="cellIs" dxfId="2543" priority="73" operator="greaterThan">
      <formula>20</formula>
    </cfRule>
    <cfRule type="cellIs" dxfId="2542" priority="74" operator="between">
      <formula>15</formula>
      <formula>21</formula>
    </cfRule>
    <cfRule type="cellIs" dxfId="2541" priority="75" operator="lessThan">
      <formula>15</formula>
    </cfRule>
    <cfRule type="cellIs" dxfId="2540" priority="76" operator="greaterThan">
      <formula>21</formula>
    </cfRule>
  </conditionalFormatting>
  <conditionalFormatting sqref="M29">
    <cfRule type="cellIs" dxfId="2539" priority="59" operator="lessThan">
      <formula>15</formula>
    </cfRule>
    <cfRule type="cellIs" dxfId="2538" priority="60" operator="greaterThan">
      <formula>20</formula>
    </cfRule>
    <cfRule type="cellIs" dxfId="2537" priority="61" operator="between">
      <formula>15</formula>
      <formula>20</formula>
    </cfRule>
    <cfRule type="cellIs" dxfId="2536" priority="62" operator="between">
      <formula>15</formula>
      <formula>20</formula>
    </cfRule>
    <cfRule type="cellIs" dxfId="2535" priority="63" operator="lessThan">
      <formula>15</formula>
    </cfRule>
    <cfRule type="cellIs" dxfId="2534" priority="64" operator="greaterThan">
      <formula>20</formula>
    </cfRule>
    <cfRule type="cellIs" dxfId="2533" priority="65" operator="between">
      <formula>15</formula>
      <formula>21</formula>
    </cfRule>
    <cfRule type="cellIs" dxfId="2532" priority="66" operator="lessThan">
      <formula>15</formula>
    </cfRule>
    <cfRule type="cellIs" dxfId="2531" priority="67" operator="greaterThan">
      <formula>21</formula>
    </cfRule>
  </conditionalFormatting>
  <conditionalFormatting sqref="M24">
    <cfRule type="cellIs" dxfId="2530" priority="50" operator="lessThan">
      <formula>15</formula>
    </cfRule>
    <cfRule type="cellIs" dxfId="2529" priority="51" operator="greaterThan">
      <formula>20</formula>
    </cfRule>
    <cfRule type="cellIs" dxfId="2528" priority="52" operator="between">
      <formula>15</formula>
      <formula>20</formula>
    </cfRule>
    <cfRule type="cellIs" dxfId="2527" priority="53" operator="between">
      <formula>15</formula>
      <formula>20</formula>
    </cfRule>
    <cfRule type="cellIs" dxfId="2526" priority="54" operator="lessThan">
      <formula>15</formula>
    </cfRule>
    <cfRule type="cellIs" dxfId="2525" priority="55" operator="greaterThan">
      <formula>20</formula>
    </cfRule>
    <cfRule type="cellIs" dxfId="2524" priority="56" operator="between">
      <formula>15</formula>
      <formula>21</formula>
    </cfRule>
    <cfRule type="cellIs" dxfId="2523" priority="57" operator="lessThan">
      <formula>15</formula>
    </cfRule>
    <cfRule type="cellIs" dxfId="2522" priority="58" operator="greaterThan">
      <formula>21</formula>
    </cfRule>
  </conditionalFormatting>
  <conditionalFormatting sqref="M19">
    <cfRule type="cellIs" dxfId="2521" priority="41" operator="lessThan">
      <formula>15</formula>
    </cfRule>
    <cfRule type="cellIs" dxfId="2520" priority="42" operator="greaterThan">
      <formula>20</formula>
    </cfRule>
    <cfRule type="cellIs" dxfId="2519" priority="43" operator="between">
      <formula>15</formula>
      <formula>20</formula>
    </cfRule>
    <cfRule type="cellIs" dxfId="2518" priority="44" operator="between">
      <formula>15</formula>
      <formula>20</formula>
    </cfRule>
    <cfRule type="cellIs" dxfId="2517" priority="45" operator="lessThan">
      <formula>15</formula>
    </cfRule>
    <cfRule type="cellIs" dxfId="2516" priority="46" operator="greaterThan">
      <formula>20</formula>
    </cfRule>
    <cfRule type="cellIs" dxfId="2515" priority="47" operator="between">
      <formula>15</formula>
      <formula>21</formula>
    </cfRule>
    <cfRule type="cellIs" dxfId="2514" priority="48" operator="lessThan">
      <formula>15</formula>
    </cfRule>
    <cfRule type="cellIs" dxfId="2513" priority="49" operator="greaterThan">
      <formula>21</formula>
    </cfRule>
  </conditionalFormatting>
  <conditionalFormatting sqref="M14">
    <cfRule type="cellIs" dxfId="2512" priority="32" operator="lessThan">
      <formula>15</formula>
    </cfRule>
    <cfRule type="cellIs" dxfId="2511" priority="33" operator="greaterThan">
      <formula>20</formula>
    </cfRule>
    <cfRule type="cellIs" dxfId="2510" priority="34" operator="between">
      <formula>15</formula>
      <formula>20</formula>
    </cfRule>
    <cfRule type="cellIs" dxfId="2509" priority="35" operator="between">
      <formula>15</formula>
      <formula>20</formula>
    </cfRule>
    <cfRule type="cellIs" dxfId="2508" priority="36" operator="lessThan">
      <formula>15</formula>
    </cfRule>
    <cfRule type="cellIs" dxfId="2507" priority="37" operator="greaterThan">
      <formula>20</formula>
    </cfRule>
    <cfRule type="cellIs" dxfId="2506" priority="38" operator="between">
      <formula>15</formula>
      <formula>21</formula>
    </cfRule>
    <cfRule type="cellIs" dxfId="2505" priority="39" operator="lessThan">
      <formula>15</formula>
    </cfRule>
    <cfRule type="cellIs" dxfId="2504" priority="40" operator="greaterThan">
      <formula>21</formula>
    </cfRule>
  </conditionalFormatting>
  <conditionalFormatting sqref="M34">
    <cfRule type="cellIs" dxfId="2503" priority="23" operator="lessThan">
      <formula>15</formula>
    </cfRule>
    <cfRule type="cellIs" dxfId="2502" priority="24" operator="greaterThan">
      <formula>20</formula>
    </cfRule>
    <cfRule type="cellIs" dxfId="2501" priority="25" operator="between">
      <formula>15</formula>
      <formula>20</formula>
    </cfRule>
    <cfRule type="cellIs" dxfId="2500" priority="26" operator="between">
      <formula>15</formula>
      <formula>20</formula>
    </cfRule>
    <cfRule type="cellIs" dxfId="2499" priority="27" operator="lessThan">
      <formula>15</formula>
    </cfRule>
    <cfRule type="cellIs" dxfId="2498" priority="28" operator="greaterThan">
      <formula>20</formula>
    </cfRule>
    <cfRule type="cellIs" dxfId="2497" priority="29" operator="between">
      <formula>15</formula>
      <formula>21</formula>
    </cfRule>
    <cfRule type="cellIs" dxfId="2496" priority="30" operator="lessThan">
      <formula>15</formula>
    </cfRule>
    <cfRule type="cellIs" dxfId="2495" priority="31" operator="greaterThan">
      <formula>21</formula>
    </cfRule>
  </conditionalFormatting>
  <conditionalFormatting sqref="M39">
    <cfRule type="cellIs" dxfId="2494" priority="14" operator="lessThan">
      <formula>15</formula>
    </cfRule>
    <cfRule type="cellIs" dxfId="2493" priority="15" operator="greaterThan">
      <formula>20</formula>
    </cfRule>
    <cfRule type="cellIs" dxfId="2492" priority="16" operator="between">
      <formula>15</formula>
      <formula>20</formula>
    </cfRule>
    <cfRule type="cellIs" dxfId="2491" priority="17" operator="between">
      <formula>15</formula>
      <formula>20</formula>
    </cfRule>
    <cfRule type="cellIs" dxfId="2490" priority="18" operator="lessThan">
      <formula>15</formula>
    </cfRule>
    <cfRule type="cellIs" dxfId="2489" priority="19" operator="greaterThan">
      <formula>20</formula>
    </cfRule>
    <cfRule type="cellIs" dxfId="2488" priority="20" operator="between">
      <formula>15</formula>
      <formula>21</formula>
    </cfRule>
    <cfRule type="cellIs" dxfId="2487" priority="21" operator="lessThan">
      <formula>15</formula>
    </cfRule>
    <cfRule type="cellIs" dxfId="2486" priority="22" operator="greaterThan">
      <formula>21</formula>
    </cfRule>
  </conditionalFormatting>
  <conditionalFormatting sqref="P19">
    <cfRule type="duplicateValues" dxfId="2485" priority="6"/>
  </conditionalFormatting>
  <conditionalFormatting sqref="Q24 Q18">
    <cfRule type="duplicateValues" dxfId="2484" priority="7"/>
    <cfRule type="expression" dxfId="2483" priority="8">
      <formula>LEFT(#REF!,2)="Y0"</formula>
    </cfRule>
    <cfRule type="expression" dxfId="2482" priority="9">
      <formula>LEFT(#REF!,2)="Y3"</formula>
    </cfRule>
    <cfRule type="expression" dxfId="2481" priority="10">
      <formula>LEFT(#REF!,2)="Y2"</formula>
    </cfRule>
    <cfRule type="expression" dxfId="2480" priority="11">
      <formula>LEFT(#REF!,2)="Y1"</formula>
    </cfRule>
    <cfRule type="duplicateValues" dxfId="2479" priority="12"/>
  </conditionalFormatting>
  <conditionalFormatting sqref="P10:P18 P20:P22">
    <cfRule type="duplicateValues" dxfId="2478" priority="13"/>
  </conditionalFormatting>
  <conditionalFormatting sqref="P25">
    <cfRule type="duplicateValues" dxfId="2477" priority="5"/>
  </conditionalFormatting>
  <conditionalFormatting sqref="P26">
    <cfRule type="duplicateValues" dxfId="2476" priority="4"/>
  </conditionalFormatting>
  <conditionalFormatting sqref="P27">
    <cfRule type="duplicateValues" dxfId="2475" priority="3"/>
  </conditionalFormatting>
  <conditionalFormatting sqref="P28:P29">
    <cfRule type="duplicateValues" dxfId="2474" priority="2"/>
  </conditionalFormatting>
  <conditionalFormatting sqref="P30">
    <cfRule type="duplicateValues" dxfId="2473" priority="1"/>
  </conditionalFormatting>
  <pageMargins left="0.45" right="0.2" top="0.25" bottom="0.25" header="0.3" footer="0.3"/>
  <pageSetup paperSize="9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rgb="FFC00000"/>
  </sheetPr>
  <dimension ref="A1:R51"/>
  <sheetViews>
    <sheetView zoomScale="80" zoomScaleNormal="80" workbookViewId="0">
      <pane ySplit="9" topLeftCell="A16" activePane="bottomLeft" state="frozen"/>
      <selection activeCell="P9" sqref="P9"/>
      <selection pane="bottomLeft" activeCell="P9" sqref="P9"/>
    </sheetView>
  </sheetViews>
  <sheetFormatPr defaultColWidth="10.6640625" defaultRowHeight="15"/>
  <cols>
    <col min="1" max="1" width="5.5" style="168" customWidth="1"/>
    <col min="2" max="2" width="16" style="168" customWidth="1"/>
    <col min="3" max="3" width="21.33203125" style="168" customWidth="1"/>
    <col min="4" max="11" width="16.83203125" style="169" customWidth="1"/>
    <col min="12" max="14" width="16.83203125" style="168" customWidth="1"/>
    <col min="15" max="15" width="10.6640625" style="168"/>
    <col min="16" max="16" width="50.6640625" style="168" customWidth="1"/>
    <col min="17" max="17" width="36.1640625" style="168" customWidth="1"/>
    <col min="18" max="18" width="24.83203125" style="168" customWidth="1"/>
    <col min="19" max="16384" width="10.6640625" style="168"/>
  </cols>
  <sheetData>
    <row r="1" spans="1:18" ht="18" customHeight="1">
      <c r="A1" s="210" t="str">
        <f>'[6]FRIT FO102 - FT1 - FHUE'!A1</f>
        <v>CÔNG TY CỐ PHẦN VLXD VI DO NA</v>
      </c>
      <c r="B1" s="210"/>
      <c r="C1" s="210"/>
      <c r="D1" s="210"/>
      <c r="E1" s="210"/>
      <c r="F1" s="210"/>
    </row>
    <row r="2" spans="1:18" ht="18" customHeight="1">
      <c r="A2" s="210" t="str">
        <f>'[6]FRIT FO102 - FT1 - FHUE'!A2</f>
        <v>PHÒNG KẾ HOẠCH - VẬT TƯ</v>
      </c>
      <c r="B2" s="210"/>
      <c r="C2" s="210"/>
      <c r="D2" s="209"/>
      <c r="E2" s="209"/>
      <c r="F2" s="209"/>
      <c r="L2" s="169"/>
      <c r="M2" s="208" t="str">
        <f>'[6]FRIT FO102 - FT1 - FHUE'!M2</f>
        <v>BM. 03. 13</v>
      </c>
    </row>
    <row r="3" spans="1:18" ht="33" customHeight="1">
      <c r="A3" s="861" t="s">
        <v>698</v>
      </c>
      <c r="B3" s="861"/>
      <c r="C3" s="861"/>
      <c r="D3" s="861"/>
      <c r="E3" s="861"/>
      <c r="F3" s="861"/>
      <c r="G3" s="861"/>
      <c r="H3" s="861"/>
      <c r="I3" s="861"/>
      <c r="J3" s="861"/>
      <c r="K3" s="861"/>
      <c r="L3" s="861"/>
      <c r="M3" s="861"/>
      <c r="N3" s="861"/>
    </row>
    <row r="4" spans="1:18" ht="18.75" customHeight="1">
      <c r="B4" s="207"/>
      <c r="C4" s="207"/>
      <c r="D4" s="206" t="s">
        <v>697</v>
      </c>
      <c r="E4" s="205" t="e">
        <f>+VLOOKUP($L$4,'TONG HOP'!$C$8:$N$799,2,0)</f>
        <v>#N/A</v>
      </c>
      <c r="I4" s="169" t="s">
        <v>696</v>
      </c>
      <c r="J4" s="205" t="e">
        <f>+VLOOKUP($L$4,'TONG HOP'!$C$8:$N$799,3,0)</f>
        <v>#N/A</v>
      </c>
      <c r="K4" s="205" t="s">
        <v>695</v>
      </c>
      <c r="L4" s="862" t="s">
        <v>97</v>
      </c>
      <c r="M4" s="862"/>
      <c r="N4" s="862"/>
    </row>
    <row r="5" spans="1:18" ht="18.75" customHeight="1">
      <c r="B5" s="168" t="str">
        <f>'[6]FRIT FO102 - FT1 - FHUE'!B5</f>
        <v xml:space="preserve">Từ ngày:  </v>
      </c>
      <c r="C5" s="168">
        <f>'[6]FRIT FO102 - FT1 - FHUE'!C5</f>
        <v>1</v>
      </c>
      <c r="D5" s="168" t="str">
        <f>'[6]FRIT FO102 - FT1 - FHUE'!D5</f>
        <v>đến ngày</v>
      </c>
      <c r="E5" s="168">
        <v>30</v>
      </c>
      <c r="F5" s="168" t="str">
        <f>'[6]FRIT FO102 - FT1 - FHUE'!F5</f>
        <v>tháng</v>
      </c>
      <c r="G5" s="168">
        <v>4</v>
      </c>
      <c r="H5" s="168" t="str">
        <f>'[6]FRIT FO102 - FT1 - FHUE'!H5</f>
        <v xml:space="preserve">năm </v>
      </c>
      <c r="I5" s="168">
        <f>'[6]FRIT FO102 - FT1 - FHUE'!I5</f>
        <v>2023</v>
      </c>
      <c r="J5" s="168"/>
      <c r="K5" s="168"/>
    </row>
    <row r="6" spans="1:18" ht="18" customHeight="1">
      <c r="F6" s="204"/>
      <c r="G6" s="204"/>
      <c r="H6" s="204"/>
      <c r="I6" s="204"/>
      <c r="L6" s="204" t="s">
        <v>694</v>
      </c>
      <c r="M6"/>
    </row>
    <row r="7" spans="1:18" s="195" customFormat="1" ht="40.5" customHeight="1">
      <c r="A7" s="203" t="s">
        <v>13</v>
      </c>
      <c r="B7" s="202" t="s">
        <v>693</v>
      </c>
      <c r="C7" s="202" t="s">
        <v>692</v>
      </c>
      <c r="D7" s="863" t="s">
        <v>691</v>
      </c>
      <c r="E7" s="864"/>
      <c r="F7" s="863" t="s">
        <v>690</v>
      </c>
      <c r="G7" s="864"/>
      <c r="H7" s="863" t="s">
        <v>689</v>
      </c>
      <c r="I7" s="864"/>
      <c r="J7" s="863" t="s">
        <v>688</v>
      </c>
      <c r="K7" s="864"/>
      <c r="L7" s="863" t="s">
        <v>687</v>
      </c>
      <c r="M7" s="864"/>
      <c r="N7" s="202" t="s">
        <v>686</v>
      </c>
    </row>
    <row r="8" spans="1:18" s="195" customFormat="1" ht="27.75" customHeight="1">
      <c r="A8" s="201"/>
      <c r="B8" s="198"/>
      <c r="C8" s="198"/>
      <c r="D8" s="200" t="s">
        <v>679</v>
      </c>
      <c r="E8" s="199" t="s">
        <v>685</v>
      </c>
      <c r="F8" s="200" t="s">
        <v>679</v>
      </c>
      <c r="G8" s="199" t="s">
        <v>680</v>
      </c>
      <c r="H8" s="200" t="s">
        <v>679</v>
      </c>
      <c r="I8" s="199" t="s">
        <v>680</v>
      </c>
      <c r="J8" s="200" t="s">
        <v>679</v>
      </c>
      <c r="K8" s="199" t="s">
        <v>680</v>
      </c>
      <c r="L8" s="200" t="s">
        <v>679</v>
      </c>
      <c r="M8" s="199" t="s">
        <v>680</v>
      </c>
      <c r="N8" s="198"/>
    </row>
    <row r="9" spans="1:18" s="195" customFormat="1" ht="25.5" customHeight="1">
      <c r="A9" s="858" t="s">
        <v>684</v>
      </c>
      <c r="B9" s="859"/>
      <c r="C9" s="860"/>
      <c r="D9" s="178" t="e">
        <f>J9</f>
        <v>#N/A</v>
      </c>
      <c r="E9" s="177" t="e">
        <f>K9</f>
        <v>#N/A</v>
      </c>
      <c r="F9" s="197">
        <f>F41</f>
        <v>0</v>
      </c>
      <c r="G9" s="177">
        <f>G41</f>
        <v>0</v>
      </c>
      <c r="H9" s="197"/>
      <c r="I9" s="177"/>
      <c r="J9" s="196" t="e">
        <f>+VLOOKUP($L$4,'TONG HOP'!$C$8:$N$799,8,0)</f>
        <v>#N/A</v>
      </c>
      <c r="K9" s="196" t="e">
        <f>+VLOOKUP($L$4,'TONG HOP'!$C$8:$N$799,9,0)</f>
        <v>#N/A</v>
      </c>
      <c r="L9" s="232"/>
      <c r="M9" s="234"/>
      <c r="N9" s="183" t="e">
        <f>1-J9/K9</f>
        <v>#N/A</v>
      </c>
    </row>
    <row r="10" spans="1:18" ht="16.5" customHeight="1">
      <c r="A10" s="193">
        <v>1</v>
      </c>
      <c r="B10" s="194">
        <v>45017</v>
      </c>
      <c r="C10" s="191" t="s">
        <v>683</v>
      </c>
      <c r="D10" s="190">
        <f>+SUMIFS('NHAP - NVL'!$J$5:$J$1007,'NHAP - NVL'!$G$5:$G$1007,'F15'!$L$4,'NHAP - NVL'!$D$5:$D$1007,'F15'!B10)</f>
        <v>0</v>
      </c>
      <c r="E10" s="218">
        <f>+SUMIFS('NHAP - NVL'!$K$5:$K$1007,'NHAP - NVL'!$G$5:$G$1007,'F15'!$L$4,'NHAP - NVL'!$D$5:$D$1007,'F15'!B10)</f>
        <v>0</v>
      </c>
      <c r="F10" s="189">
        <f>+SUMIFS('XUAT - NVL'!$K$5:$K$840,'XUAT - NVL'!$G$5:$G$840,'F15'!$L$4,'XUAT - NVL'!$D$5:$D$840,'F15'!B10)</f>
        <v>0</v>
      </c>
      <c r="G10" s="231">
        <f>+SUMIFS('XUAT - NVL'!$L$5:$L$840,'XUAT - NVL'!$G$5:$G$840,'F15'!$L$4,'XUAT - NVL'!$D$5:$D$840,'F15'!B10)</f>
        <v>0</v>
      </c>
      <c r="H10" s="188" t="e">
        <f>AVERAGEIF($F$10:$F$40,"&lt;&gt;0")</f>
        <v>#DIV/0!</v>
      </c>
      <c r="I10" s="187" t="e">
        <f>AVERAGEIF($G$10:$G$40,"&lt;&gt;0")</f>
        <v>#DIV/0!</v>
      </c>
      <c r="J10" s="186" t="e">
        <f>J9+D10-F10</f>
        <v>#N/A</v>
      </c>
      <c r="K10" s="185" t="e">
        <f>K9+E10-G10</f>
        <v>#N/A</v>
      </c>
      <c r="L10" s="188" t="e">
        <f t="shared" ref="L10:M40" si="0">J10/H10</f>
        <v>#N/A</v>
      </c>
      <c r="M10" s="184" t="e">
        <f t="shared" si="0"/>
        <v>#N/A</v>
      </c>
      <c r="N10" s="183"/>
      <c r="O10" s="304" t="e">
        <f>1-F10/G10</f>
        <v>#DIV/0!</v>
      </c>
      <c r="P10" s="235" t="s">
        <v>666</v>
      </c>
      <c r="Q10" s="52" t="s">
        <v>75</v>
      </c>
      <c r="R10" s="52" t="s">
        <v>74</v>
      </c>
    </row>
    <row r="11" spans="1:18" ht="16.5" customHeight="1">
      <c r="A11" s="193">
        <v>2</v>
      </c>
      <c r="B11" s="194">
        <v>45018</v>
      </c>
      <c r="C11" s="191" t="s">
        <v>683</v>
      </c>
      <c r="D11" s="190">
        <f>+SUMIFS('NHAP - NVL'!$J$5:$J$1007,'NHAP - NVL'!$G$5:$G$1007,'F15'!$L$4,'NHAP - NVL'!$D$5:$D$1007,'F15'!B11)</f>
        <v>0</v>
      </c>
      <c r="E11" s="218">
        <f>+SUMIFS('NHAP - NVL'!$K$5:$K$1007,'NHAP - NVL'!$G$5:$G$1007,'F15'!$L$4,'NHAP - NVL'!$D$5:$D$1007,'F15'!B11)</f>
        <v>0</v>
      </c>
      <c r="F11" s="189">
        <f>+SUMIFS('XUAT - NVL'!$K$5:$K$840,'XUAT - NVL'!$G$5:$G$840,'F15'!$L$4,'XUAT - NVL'!$D$5:$D$840,'F15'!B11)</f>
        <v>0</v>
      </c>
      <c r="G11" s="231">
        <f>+SUMIFS('XUAT - NVL'!$L$5:$L$840,'XUAT - NVL'!$G$5:$G$840,'F15'!$L$4,'XUAT - NVL'!$D$5:$D$840,'F15'!B11)</f>
        <v>0</v>
      </c>
      <c r="H11" s="188" t="e">
        <f t="shared" ref="H11:H40" si="1">AVERAGEIF($F$10:$F$40,"&lt;&gt;0")</f>
        <v>#DIV/0!</v>
      </c>
      <c r="I11" s="187" t="e">
        <f t="shared" ref="I11:I40" si="2">AVERAGEIF($G$10:$G$40,"&lt;&gt;0")</f>
        <v>#DIV/0!</v>
      </c>
      <c r="J11" s="186" t="e">
        <f t="shared" ref="J11:K26" si="3">J10+D11-F11</f>
        <v>#N/A</v>
      </c>
      <c r="K11" s="185" t="e">
        <f t="shared" si="3"/>
        <v>#N/A</v>
      </c>
      <c r="L11" s="188" t="e">
        <f t="shared" si="0"/>
        <v>#N/A</v>
      </c>
      <c r="M11" s="184" t="e">
        <f t="shared" si="0"/>
        <v>#N/A</v>
      </c>
      <c r="N11" s="183"/>
      <c r="O11" s="304" t="e">
        <f t="shared" ref="O11:O40" si="4">1-F11/G11</f>
        <v>#DIV/0!</v>
      </c>
      <c r="P11" s="235" t="s">
        <v>719</v>
      </c>
      <c r="Q11" s="52" t="s">
        <v>91</v>
      </c>
      <c r="R11" s="52" t="s">
        <v>90</v>
      </c>
    </row>
    <row r="12" spans="1:18" ht="16.5" customHeight="1">
      <c r="A12" s="193">
        <v>3</v>
      </c>
      <c r="B12" s="194">
        <v>45019</v>
      </c>
      <c r="C12" s="191" t="s">
        <v>683</v>
      </c>
      <c r="D12" s="190">
        <f>+SUMIFS('NHAP - NVL'!$J$5:$J$1007,'NHAP - NVL'!$G$5:$G$1007,'F15'!$L$4,'NHAP - NVL'!$D$5:$D$1007,'F15'!B12)</f>
        <v>0</v>
      </c>
      <c r="E12" s="218">
        <f>+SUMIFS('NHAP - NVL'!$K$5:$K$1007,'NHAP - NVL'!$G$5:$G$1007,'F15'!$L$4,'NHAP - NVL'!$D$5:$D$1007,'F15'!B12)</f>
        <v>0</v>
      </c>
      <c r="F12" s="189">
        <f>+SUMIFS('XUAT - NVL'!$K$5:$K$840,'XUAT - NVL'!$G$5:$G$840,'F15'!$L$4,'XUAT - NVL'!$D$5:$D$840,'F15'!B12)</f>
        <v>0</v>
      </c>
      <c r="G12" s="231">
        <f>+SUMIFS('XUAT - NVL'!$L$5:$L$840,'XUAT - NVL'!$G$5:$G$840,'F15'!$L$4,'XUAT - NVL'!$D$5:$D$840,'F15'!B12)</f>
        <v>0</v>
      </c>
      <c r="H12" s="188" t="e">
        <f t="shared" si="1"/>
        <v>#DIV/0!</v>
      </c>
      <c r="I12" s="187" t="e">
        <f t="shared" si="2"/>
        <v>#DIV/0!</v>
      </c>
      <c r="J12" s="186" t="e">
        <f t="shared" si="3"/>
        <v>#N/A</v>
      </c>
      <c r="K12" s="185" t="e">
        <f t="shared" si="3"/>
        <v>#N/A</v>
      </c>
      <c r="L12" s="188" t="e">
        <f t="shared" si="0"/>
        <v>#N/A</v>
      </c>
      <c r="M12" s="184" t="e">
        <f t="shared" si="0"/>
        <v>#N/A</v>
      </c>
      <c r="N12" s="183"/>
      <c r="O12" s="304" t="e">
        <f t="shared" si="4"/>
        <v>#DIV/0!</v>
      </c>
      <c r="P12" s="235" t="s">
        <v>720</v>
      </c>
      <c r="Q12" s="52" t="s">
        <v>93</v>
      </c>
      <c r="R12" s="52" t="s">
        <v>92</v>
      </c>
    </row>
    <row r="13" spans="1:18" ht="16.5" customHeight="1">
      <c r="A13" s="193">
        <v>4</v>
      </c>
      <c r="B13" s="194">
        <v>45020</v>
      </c>
      <c r="C13" s="191" t="s">
        <v>683</v>
      </c>
      <c r="D13" s="190">
        <f>+SUMIFS('NHAP - NVL'!$J$5:$J$1007,'NHAP - NVL'!$G$5:$G$1007,'F15'!$L$4,'NHAP - NVL'!$D$5:$D$1007,'F15'!B13)</f>
        <v>0</v>
      </c>
      <c r="E13" s="218">
        <f>+SUMIFS('NHAP - NVL'!$K$5:$K$1007,'NHAP - NVL'!$G$5:$G$1007,'F15'!$L$4,'NHAP - NVL'!$D$5:$D$1007,'F15'!B13)</f>
        <v>0</v>
      </c>
      <c r="F13" s="189">
        <f>+SUMIFS('XUAT - NVL'!$K$5:$K$840,'XUAT - NVL'!$G$5:$G$840,'F15'!$L$4,'XUAT - NVL'!$D$5:$D$840,'F15'!B13)</f>
        <v>0</v>
      </c>
      <c r="G13" s="231">
        <f>+SUMIFS('XUAT - NVL'!$L$5:$L$840,'XUAT - NVL'!$G$5:$G$840,'F15'!$L$4,'XUAT - NVL'!$D$5:$D$840,'F15'!B13)</f>
        <v>0</v>
      </c>
      <c r="H13" s="188" t="e">
        <f t="shared" si="1"/>
        <v>#DIV/0!</v>
      </c>
      <c r="I13" s="187" t="e">
        <f t="shared" si="2"/>
        <v>#DIV/0!</v>
      </c>
      <c r="J13" s="186" t="e">
        <f t="shared" si="3"/>
        <v>#N/A</v>
      </c>
      <c r="K13" s="185" t="e">
        <f t="shared" si="3"/>
        <v>#N/A</v>
      </c>
      <c r="L13" s="188" t="e">
        <f t="shared" si="0"/>
        <v>#N/A</v>
      </c>
      <c r="M13" s="184" t="e">
        <f t="shared" si="0"/>
        <v>#N/A</v>
      </c>
      <c r="N13" s="183" t="e">
        <f>1-D13/E13</f>
        <v>#DIV/0!</v>
      </c>
      <c r="O13" s="304" t="e">
        <f t="shared" si="4"/>
        <v>#DIV/0!</v>
      </c>
      <c r="P13" s="235" t="s">
        <v>95</v>
      </c>
      <c r="Q13" s="52" t="s">
        <v>96</v>
      </c>
      <c r="R13" s="52" t="s">
        <v>94</v>
      </c>
    </row>
    <row r="14" spans="1:18" ht="16.5" customHeight="1">
      <c r="A14" s="193">
        <v>5</v>
      </c>
      <c r="B14" s="194">
        <v>45021</v>
      </c>
      <c r="C14" s="191" t="s">
        <v>683</v>
      </c>
      <c r="D14" s="190">
        <f>+SUMIFS('NHAP - NVL'!$J$5:$J$1007,'NHAP - NVL'!$G$5:$G$1007,'F15'!$L$4,'NHAP - NVL'!$D$5:$D$1007,'F15'!B14)</f>
        <v>0</v>
      </c>
      <c r="E14" s="218">
        <f>+SUMIFS('NHAP - NVL'!$K$5:$K$1007,'NHAP - NVL'!$G$5:$G$1007,'F15'!$L$4,'NHAP - NVL'!$D$5:$D$1007,'F15'!B14)</f>
        <v>0</v>
      </c>
      <c r="F14" s="189">
        <f>+SUMIFS('XUAT - NVL'!$K$5:$K$840,'XUAT - NVL'!$G$5:$G$840,'F15'!$L$4,'XUAT - NVL'!$D$5:$D$840,'F15'!B14)</f>
        <v>0</v>
      </c>
      <c r="G14" s="231">
        <f>+SUMIFS('XUAT - NVL'!$L$5:$L$840,'XUAT - NVL'!$G$5:$G$840,'F15'!$L$4,'XUAT - NVL'!$D$5:$D$840,'F15'!B14)</f>
        <v>0</v>
      </c>
      <c r="H14" s="188" t="e">
        <f t="shared" si="1"/>
        <v>#DIV/0!</v>
      </c>
      <c r="I14" s="187" t="e">
        <f t="shared" si="2"/>
        <v>#DIV/0!</v>
      </c>
      <c r="J14" s="186" t="e">
        <f t="shared" si="3"/>
        <v>#N/A</v>
      </c>
      <c r="K14" s="185" t="e">
        <f t="shared" si="3"/>
        <v>#N/A</v>
      </c>
      <c r="L14" s="233" t="e">
        <f t="shared" si="0"/>
        <v>#N/A</v>
      </c>
      <c r="M14" s="184" t="e">
        <f t="shared" si="0"/>
        <v>#N/A</v>
      </c>
      <c r="N14" s="183"/>
      <c r="O14" s="304" t="e">
        <f t="shared" si="4"/>
        <v>#DIV/0!</v>
      </c>
      <c r="P14" s="235" t="s">
        <v>721</v>
      </c>
      <c r="Q14" s="52" t="s">
        <v>84</v>
      </c>
      <c r="R14" s="52" t="s">
        <v>83</v>
      </c>
    </row>
    <row r="15" spans="1:18" ht="16.5" customHeight="1">
      <c r="A15" s="193">
        <v>6</v>
      </c>
      <c r="B15" s="194">
        <v>45022</v>
      </c>
      <c r="C15" s="191" t="s">
        <v>683</v>
      </c>
      <c r="D15" s="190">
        <f>+SUMIFS('NHAP - NVL'!$J$5:$J$1007,'NHAP - NVL'!$G$5:$G$1007,'F15'!$L$4,'NHAP - NVL'!$D$5:$D$1007,'F15'!B15)</f>
        <v>0</v>
      </c>
      <c r="E15" s="218">
        <f>+SUMIFS('NHAP - NVL'!$K$5:$K$1007,'NHAP - NVL'!$G$5:$G$1007,'F15'!$L$4,'NHAP - NVL'!$D$5:$D$1007,'F15'!B15)</f>
        <v>0</v>
      </c>
      <c r="F15" s="189">
        <f>+SUMIFS('XUAT - NVL'!$K$5:$K$840,'XUAT - NVL'!$G$5:$G$840,'F15'!$L$4,'XUAT - NVL'!$D$5:$D$840,'F15'!B15)</f>
        <v>0</v>
      </c>
      <c r="G15" s="231">
        <f>+SUMIFS('XUAT - NVL'!$L$5:$L$840,'XUAT - NVL'!$G$5:$G$840,'F15'!$L$4,'XUAT - NVL'!$D$5:$D$840,'F15'!B15)</f>
        <v>0</v>
      </c>
      <c r="H15" s="188" t="e">
        <f t="shared" si="1"/>
        <v>#DIV/0!</v>
      </c>
      <c r="I15" s="187" t="e">
        <f t="shared" si="2"/>
        <v>#DIV/0!</v>
      </c>
      <c r="J15" s="186" t="e">
        <f t="shared" si="3"/>
        <v>#N/A</v>
      </c>
      <c r="K15" s="185" t="e">
        <f t="shared" si="3"/>
        <v>#N/A</v>
      </c>
      <c r="L15" s="233" t="e">
        <f t="shared" si="0"/>
        <v>#N/A</v>
      </c>
      <c r="M15" s="184" t="e">
        <f t="shared" si="0"/>
        <v>#N/A</v>
      </c>
      <c r="N15" s="183"/>
      <c r="O15" s="304" t="e">
        <f t="shared" si="4"/>
        <v>#DIV/0!</v>
      </c>
      <c r="P15" s="235" t="s">
        <v>722</v>
      </c>
      <c r="Q15" s="52" t="s">
        <v>86</v>
      </c>
      <c r="R15" s="52" t="s">
        <v>85</v>
      </c>
    </row>
    <row r="16" spans="1:18" ht="16.5" customHeight="1">
      <c r="A16" s="193">
        <v>7</v>
      </c>
      <c r="B16" s="194">
        <v>45023</v>
      </c>
      <c r="C16" s="191" t="s">
        <v>683</v>
      </c>
      <c r="D16" s="190">
        <f>+SUMIFS('NHAP - NVL'!$J$5:$J$1007,'NHAP - NVL'!$G$5:$G$1007,'F15'!$L$4,'NHAP - NVL'!$D$5:$D$1007,'F15'!B16)</f>
        <v>0</v>
      </c>
      <c r="E16" s="218">
        <f>+SUMIFS('NHAP - NVL'!$K$5:$K$1007,'NHAP - NVL'!$G$5:$G$1007,'F15'!$L$4,'NHAP - NVL'!$D$5:$D$1007,'F15'!B16)</f>
        <v>0</v>
      </c>
      <c r="F16" s="189">
        <f>+SUMIFS('XUAT - NVL'!$K$5:$K$840,'XUAT - NVL'!$G$5:$G$840,'F15'!$L$4,'XUAT - NVL'!$D$5:$D$840,'F15'!B16)</f>
        <v>0</v>
      </c>
      <c r="G16" s="231">
        <f>+SUMIFS('XUAT - NVL'!$L$5:$L$840,'XUAT - NVL'!$G$5:$G$840,'F15'!$L$4,'XUAT - NVL'!$D$5:$D$840,'F15'!B16)</f>
        <v>0</v>
      </c>
      <c r="H16" s="188" t="e">
        <f t="shared" si="1"/>
        <v>#DIV/0!</v>
      </c>
      <c r="I16" s="187" t="e">
        <f t="shared" si="2"/>
        <v>#DIV/0!</v>
      </c>
      <c r="J16" s="186" t="e">
        <f t="shared" si="3"/>
        <v>#N/A</v>
      </c>
      <c r="K16" s="185" t="e">
        <f t="shared" si="3"/>
        <v>#N/A</v>
      </c>
      <c r="L16" s="233" t="e">
        <f t="shared" si="0"/>
        <v>#N/A</v>
      </c>
      <c r="M16" s="184" t="e">
        <f t="shared" si="0"/>
        <v>#N/A</v>
      </c>
      <c r="N16" s="183"/>
      <c r="O16" s="304" t="e">
        <f t="shared" si="4"/>
        <v>#DIV/0!</v>
      </c>
      <c r="P16" s="235" t="s">
        <v>723</v>
      </c>
      <c r="Q16" s="52" t="s">
        <v>82</v>
      </c>
      <c r="R16" s="52" t="s">
        <v>81</v>
      </c>
    </row>
    <row r="17" spans="1:18" ht="16.5" customHeight="1">
      <c r="A17" s="193">
        <v>8</v>
      </c>
      <c r="B17" s="194">
        <v>45024</v>
      </c>
      <c r="C17" s="191" t="s">
        <v>683</v>
      </c>
      <c r="D17" s="190">
        <f>+SUMIFS('NHAP - NVL'!$J$5:$J$1007,'NHAP - NVL'!$G$5:$G$1007,'F15'!$L$4,'NHAP - NVL'!$D$5:$D$1007,'F15'!B17)</f>
        <v>0</v>
      </c>
      <c r="E17" s="218">
        <f>+SUMIFS('NHAP - NVL'!$K$5:$K$1007,'NHAP - NVL'!$G$5:$G$1007,'F15'!$L$4,'NHAP - NVL'!$D$5:$D$1007,'F15'!B17)</f>
        <v>0</v>
      </c>
      <c r="F17" s="189">
        <f>+SUMIFS('XUAT - NVL'!$K$5:$K$840,'XUAT - NVL'!$G$5:$G$840,'F15'!$L$4,'XUAT - NVL'!$D$5:$D$840,'F15'!B17)</f>
        <v>0</v>
      </c>
      <c r="G17" s="231">
        <f>+SUMIFS('XUAT - NVL'!$L$5:$L$840,'XUAT - NVL'!$G$5:$G$840,'F15'!$L$4,'XUAT - NVL'!$D$5:$D$840,'F15'!B17)</f>
        <v>0</v>
      </c>
      <c r="H17" s="188" t="e">
        <f t="shared" si="1"/>
        <v>#DIV/0!</v>
      </c>
      <c r="I17" s="187" t="e">
        <f t="shared" si="2"/>
        <v>#DIV/0!</v>
      </c>
      <c r="J17" s="186" t="e">
        <f t="shared" si="3"/>
        <v>#N/A</v>
      </c>
      <c r="K17" s="185" t="e">
        <f t="shared" si="3"/>
        <v>#N/A</v>
      </c>
      <c r="L17" s="233" t="e">
        <f t="shared" si="0"/>
        <v>#N/A</v>
      </c>
      <c r="M17" s="184" t="e">
        <f t="shared" si="0"/>
        <v>#N/A</v>
      </c>
      <c r="N17" s="183"/>
      <c r="O17" s="304" t="e">
        <f t="shared" si="4"/>
        <v>#DIV/0!</v>
      </c>
      <c r="P17" s="235" t="s">
        <v>98</v>
      </c>
      <c r="Q17" s="52" t="s">
        <v>99</v>
      </c>
      <c r="R17" s="52" t="s">
        <v>97</v>
      </c>
    </row>
    <row r="18" spans="1:18" ht="16.5" customHeight="1">
      <c r="A18" s="193">
        <v>9</v>
      </c>
      <c r="B18" s="194">
        <v>45025</v>
      </c>
      <c r="C18" s="191" t="s">
        <v>683</v>
      </c>
      <c r="D18" s="190">
        <f>+SUMIFS('NHAP - NVL'!$J$5:$J$1007,'NHAP - NVL'!$G$5:$G$1007,'F15'!$L$4,'NHAP - NVL'!$D$5:$D$1007,'F15'!B18)</f>
        <v>0</v>
      </c>
      <c r="E18" s="218">
        <f>+SUMIFS('NHAP - NVL'!$K$5:$K$1007,'NHAP - NVL'!$G$5:$G$1007,'F15'!$L$4,'NHAP - NVL'!$D$5:$D$1007,'F15'!B18)</f>
        <v>0</v>
      </c>
      <c r="F18" s="189">
        <f>+SUMIFS('XUAT - NVL'!$K$5:$K$840,'XUAT - NVL'!$G$5:$G$840,'F15'!$L$4,'XUAT - NVL'!$D$5:$D$840,'F15'!B18)</f>
        <v>0</v>
      </c>
      <c r="G18" s="231">
        <f>+SUMIFS('XUAT - NVL'!$L$5:$L$840,'XUAT - NVL'!$G$5:$G$840,'F15'!$L$4,'XUAT - NVL'!$D$5:$D$840,'F15'!B18)</f>
        <v>0</v>
      </c>
      <c r="H18" s="188" t="e">
        <f t="shared" si="1"/>
        <v>#DIV/0!</v>
      </c>
      <c r="I18" s="187" t="e">
        <f t="shared" si="2"/>
        <v>#DIV/0!</v>
      </c>
      <c r="J18" s="186" t="e">
        <f t="shared" si="3"/>
        <v>#N/A</v>
      </c>
      <c r="K18" s="185" t="e">
        <f t="shared" si="3"/>
        <v>#N/A</v>
      </c>
      <c r="L18" s="233" t="e">
        <f t="shared" si="0"/>
        <v>#N/A</v>
      </c>
      <c r="M18" s="184" t="e">
        <f t="shared" si="0"/>
        <v>#N/A</v>
      </c>
      <c r="N18" s="183"/>
      <c r="O18" s="304" t="e">
        <f t="shared" si="4"/>
        <v>#DIV/0!</v>
      </c>
      <c r="P18" s="235" t="s">
        <v>724</v>
      </c>
      <c r="Q18" s="62"/>
      <c r="R18" s="52"/>
    </row>
    <row r="19" spans="1:18" ht="16.5" customHeight="1">
      <c r="A19" s="193">
        <v>10</v>
      </c>
      <c r="B19" s="194">
        <v>45026</v>
      </c>
      <c r="C19" s="191" t="s">
        <v>683</v>
      </c>
      <c r="D19" s="190">
        <f>+SUMIFS('NHAP - NVL'!$J$5:$J$1007,'NHAP - NVL'!$G$5:$G$1007,'F15'!$L$4,'NHAP - NVL'!$D$5:$D$1007,'F15'!B19)</f>
        <v>0</v>
      </c>
      <c r="E19" s="218">
        <f>+SUMIFS('NHAP - NVL'!$K$5:$K$1007,'NHAP - NVL'!$G$5:$G$1007,'F15'!$L$4,'NHAP - NVL'!$D$5:$D$1007,'F15'!B19)</f>
        <v>0</v>
      </c>
      <c r="F19" s="189">
        <f>+SUMIFS('XUAT - NVL'!$K$5:$K$840,'XUAT - NVL'!$G$5:$G$840,'F15'!$L$4,'XUAT - NVL'!$D$5:$D$840,'F15'!B19)</f>
        <v>0</v>
      </c>
      <c r="G19" s="231">
        <f>+SUMIFS('XUAT - NVL'!$L$5:$L$840,'XUAT - NVL'!$G$5:$G$840,'F15'!$L$4,'XUAT - NVL'!$D$5:$D$840,'F15'!B19)</f>
        <v>0</v>
      </c>
      <c r="H19" s="188" t="e">
        <f t="shared" si="1"/>
        <v>#DIV/0!</v>
      </c>
      <c r="I19" s="187" t="e">
        <f t="shared" si="2"/>
        <v>#DIV/0!</v>
      </c>
      <c r="J19" s="186" t="e">
        <f t="shared" si="3"/>
        <v>#N/A</v>
      </c>
      <c r="K19" s="185" t="e">
        <f t="shared" si="3"/>
        <v>#N/A</v>
      </c>
      <c r="L19" s="233" t="e">
        <f t="shared" si="0"/>
        <v>#N/A</v>
      </c>
      <c r="M19" s="184" t="e">
        <f t="shared" si="0"/>
        <v>#N/A</v>
      </c>
      <c r="N19" s="183"/>
      <c r="O19" s="304" t="e">
        <f t="shared" si="4"/>
        <v>#DIV/0!</v>
      </c>
      <c r="P19" s="235" t="s">
        <v>725</v>
      </c>
      <c r="Q19" s="52" t="s">
        <v>73</v>
      </c>
      <c r="R19" s="52" t="s">
        <v>72</v>
      </c>
    </row>
    <row r="20" spans="1:18" ht="16.5" customHeight="1">
      <c r="A20" s="193">
        <v>11</v>
      </c>
      <c r="B20" s="194">
        <v>45027</v>
      </c>
      <c r="C20" s="191" t="s">
        <v>683</v>
      </c>
      <c r="D20" s="190">
        <f>+SUMIFS('NHAP - NVL'!$J$5:$J$1007,'NHAP - NVL'!$G$5:$G$1007,'F15'!$L$4,'NHAP - NVL'!$D$5:$D$1007,'F15'!B20)</f>
        <v>0</v>
      </c>
      <c r="E20" s="218">
        <f>+SUMIFS('NHAP - NVL'!$K$5:$K$1007,'NHAP - NVL'!$G$5:$G$1007,'F15'!$L$4,'NHAP - NVL'!$D$5:$D$1007,'F15'!B20)</f>
        <v>0</v>
      </c>
      <c r="F20" s="189">
        <f>+SUMIFS('XUAT - NVL'!$K$5:$K$840,'XUAT - NVL'!$G$5:$G$840,'F15'!$L$4,'XUAT - NVL'!$D$5:$D$840,'F15'!B20)</f>
        <v>0</v>
      </c>
      <c r="G20" s="231">
        <f>+SUMIFS('XUAT - NVL'!$L$5:$L$840,'XUAT - NVL'!$G$5:$G$840,'F15'!$L$4,'XUAT - NVL'!$D$5:$D$840,'F15'!B20)</f>
        <v>0</v>
      </c>
      <c r="H20" s="188" t="e">
        <f t="shared" si="1"/>
        <v>#DIV/0!</v>
      </c>
      <c r="I20" s="187" t="e">
        <f t="shared" si="2"/>
        <v>#DIV/0!</v>
      </c>
      <c r="J20" s="186" t="e">
        <f t="shared" si="3"/>
        <v>#N/A</v>
      </c>
      <c r="K20" s="185" t="e">
        <f t="shared" si="3"/>
        <v>#N/A</v>
      </c>
      <c r="L20" s="188" t="e">
        <f t="shared" si="0"/>
        <v>#N/A</v>
      </c>
      <c r="M20" s="184" t="e">
        <f t="shared" si="0"/>
        <v>#N/A</v>
      </c>
      <c r="N20" s="183"/>
      <c r="O20" s="304" t="e">
        <f t="shared" si="4"/>
        <v>#DIV/0!</v>
      </c>
      <c r="P20" s="235" t="s">
        <v>70</v>
      </c>
      <c r="Q20" s="52" t="s">
        <v>71</v>
      </c>
      <c r="R20" s="52" t="s">
        <v>69</v>
      </c>
    </row>
    <row r="21" spans="1:18" ht="16.5" customHeight="1">
      <c r="A21" s="193">
        <v>12</v>
      </c>
      <c r="B21" s="194">
        <v>45028</v>
      </c>
      <c r="C21" s="191" t="s">
        <v>683</v>
      </c>
      <c r="D21" s="190">
        <f>+SUMIFS('NHAP - NVL'!$J$5:$J$1007,'NHAP - NVL'!$G$5:$G$1007,'F15'!$L$4,'NHAP - NVL'!$D$5:$D$1007,'F15'!B21)</f>
        <v>0</v>
      </c>
      <c r="E21" s="218">
        <f>+SUMIFS('NHAP - NVL'!$K$5:$K$1007,'NHAP - NVL'!$G$5:$G$1007,'F15'!$L$4,'NHAP - NVL'!$D$5:$D$1007,'F15'!B21)</f>
        <v>0</v>
      </c>
      <c r="F21" s="189">
        <f>+SUMIFS('XUAT - NVL'!$K$5:$K$840,'XUAT - NVL'!$G$5:$G$840,'F15'!$L$4,'XUAT - NVL'!$D$5:$D$840,'F15'!B21)</f>
        <v>0</v>
      </c>
      <c r="G21" s="231">
        <f>+SUMIFS('XUAT - NVL'!$L$5:$L$840,'XUAT - NVL'!$G$5:$G$840,'F15'!$L$4,'XUAT - NVL'!$D$5:$D$840,'F15'!B21)</f>
        <v>0</v>
      </c>
      <c r="H21" s="188" t="e">
        <f t="shared" si="1"/>
        <v>#DIV/0!</v>
      </c>
      <c r="I21" s="187" t="e">
        <f t="shared" si="2"/>
        <v>#DIV/0!</v>
      </c>
      <c r="J21" s="186" t="e">
        <f t="shared" si="3"/>
        <v>#N/A</v>
      </c>
      <c r="K21" s="185" t="e">
        <f t="shared" si="3"/>
        <v>#N/A</v>
      </c>
      <c r="L21" s="188" t="e">
        <f t="shared" si="0"/>
        <v>#N/A</v>
      </c>
      <c r="M21" s="184" t="e">
        <f t="shared" si="0"/>
        <v>#N/A</v>
      </c>
      <c r="N21" s="183"/>
      <c r="O21" s="304" t="e">
        <f t="shared" si="4"/>
        <v>#DIV/0!</v>
      </c>
      <c r="P21" s="235" t="s">
        <v>79</v>
      </c>
      <c r="Q21" s="52" t="s">
        <v>80</v>
      </c>
      <c r="R21" s="52" t="s">
        <v>78</v>
      </c>
    </row>
    <row r="22" spans="1:18" ht="16.5" customHeight="1">
      <c r="A22" s="193">
        <v>13</v>
      </c>
      <c r="B22" s="194">
        <v>45029</v>
      </c>
      <c r="C22" s="191" t="s">
        <v>683</v>
      </c>
      <c r="D22" s="190">
        <f>+SUMIFS('NHAP - NVL'!$J$5:$J$1007,'NHAP - NVL'!$G$5:$G$1007,'F15'!$L$4,'NHAP - NVL'!$D$5:$D$1007,'F15'!B22)</f>
        <v>0</v>
      </c>
      <c r="E22" s="218">
        <f>+SUMIFS('NHAP - NVL'!$K$5:$K$1007,'NHAP - NVL'!$G$5:$G$1007,'F15'!$L$4,'NHAP - NVL'!$D$5:$D$1007,'F15'!B22)</f>
        <v>0</v>
      </c>
      <c r="F22" s="189">
        <f>+SUMIFS('XUAT - NVL'!$K$5:$K$840,'XUAT - NVL'!$G$5:$G$840,'F15'!$L$4,'XUAT - NVL'!$D$5:$D$840,'F15'!B22)</f>
        <v>0</v>
      </c>
      <c r="G22" s="231">
        <f>+SUMIFS('XUAT - NVL'!$L$5:$L$840,'XUAT - NVL'!$G$5:$G$840,'F15'!$L$4,'XUAT - NVL'!$D$5:$D$840,'F15'!B22)</f>
        <v>0</v>
      </c>
      <c r="H22" s="188" t="e">
        <f t="shared" si="1"/>
        <v>#DIV/0!</v>
      </c>
      <c r="I22" s="187" t="e">
        <f t="shared" si="2"/>
        <v>#DIV/0!</v>
      </c>
      <c r="J22" s="186" t="e">
        <f t="shared" si="3"/>
        <v>#N/A</v>
      </c>
      <c r="K22" s="185" t="e">
        <f t="shared" si="3"/>
        <v>#N/A</v>
      </c>
      <c r="L22" s="188" t="e">
        <f t="shared" si="0"/>
        <v>#N/A</v>
      </c>
      <c r="M22" s="184" t="e">
        <f t="shared" si="0"/>
        <v>#N/A</v>
      </c>
      <c r="N22" s="183"/>
      <c r="O22" s="304" t="e">
        <f t="shared" si="4"/>
        <v>#DIV/0!</v>
      </c>
      <c r="P22" s="235" t="s">
        <v>726</v>
      </c>
      <c r="Q22" s="52" t="s">
        <v>89</v>
      </c>
      <c r="R22" s="52" t="s">
        <v>88</v>
      </c>
    </row>
    <row r="23" spans="1:18" ht="16.5" customHeight="1">
      <c r="A23" s="193">
        <v>14</v>
      </c>
      <c r="B23" s="194">
        <v>45030</v>
      </c>
      <c r="C23" s="191" t="s">
        <v>683</v>
      </c>
      <c r="D23" s="190">
        <f>+SUMIFS('NHAP - NVL'!$J$5:$J$1007,'NHAP - NVL'!$G$5:$G$1007,'F15'!$L$4,'NHAP - NVL'!$D$5:$D$1007,'F15'!B23)</f>
        <v>0</v>
      </c>
      <c r="E23" s="218">
        <f>+SUMIFS('NHAP - NVL'!$K$5:$K$1007,'NHAP - NVL'!$G$5:$G$1007,'F15'!$L$4,'NHAP - NVL'!$D$5:$D$1007,'F15'!B23)</f>
        <v>0</v>
      </c>
      <c r="F23" s="189">
        <f>+SUMIFS('XUAT - NVL'!$K$5:$K$840,'XUAT - NVL'!$G$5:$G$840,'F15'!$L$4,'XUAT - NVL'!$D$5:$D$840,'F15'!B23)</f>
        <v>0</v>
      </c>
      <c r="G23" s="231">
        <f>+SUMIFS('XUAT - NVL'!$L$5:$L$840,'XUAT - NVL'!$G$5:$G$840,'F15'!$L$4,'XUAT - NVL'!$D$5:$D$840,'F15'!B23)</f>
        <v>0</v>
      </c>
      <c r="H23" s="188" t="e">
        <f t="shared" si="1"/>
        <v>#DIV/0!</v>
      </c>
      <c r="I23" s="187" t="e">
        <f t="shared" si="2"/>
        <v>#DIV/0!</v>
      </c>
      <c r="J23" s="186" t="e">
        <f t="shared" si="3"/>
        <v>#N/A</v>
      </c>
      <c r="K23" s="185" t="e">
        <f t="shared" si="3"/>
        <v>#N/A</v>
      </c>
      <c r="L23" s="188" t="e">
        <f t="shared" si="0"/>
        <v>#N/A</v>
      </c>
      <c r="M23" s="184" t="e">
        <f t="shared" si="0"/>
        <v>#N/A</v>
      </c>
      <c r="N23" s="183"/>
      <c r="O23" s="304" t="e">
        <f t="shared" si="4"/>
        <v>#DIV/0!</v>
      </c>
      <c r="P23" s="235" t="s">
        <v>727</v>
      </c>
      <c r="Q23" s="52" t="s">
        <v>77</v>
      </c>
      <c r="R23" s="52" t="s">
        <v>76</v>
      </c>
    </row>
    <row r="24" spans="1:18" ht="16.5" customHeight="1">
      <c r="A24" s="193">
        <v>15</v>
      </c>
      <c r="B24" s="194">
        <v>45031</v>
      </c>
      <c r="C24" s="191" t="s">
        <v>683</v>
      </c>
      <c r="D24" s="190">
        <f>+SUMIFS('NHAP - NVL'!$J$5:$J$1007,'NHAP - NVL'!$G$5:$G$1007,'F15'!$L$4,'NHAP - NVL'!$D$5:$D$1007,'F15'!B24)</f>
        <v>0</v>
      </c>
      <c r="E24" s="218">
        <f>+SUMIFS('NHAP - NVL'!$K$5:$K$1007,'NHAP - NVL'!$G$5:$G$1007,'F15'!$L$4,'NHAP - NVL'!$D$5:$D$1007,'F15'!B24)</f>
        <v>0</v>
      </c>
      <c r="F24" s="189">
        <f>+SUMIFS('XUAT - NVL'!$K$5:$K$840,'XUAT - NVL'!$G$5:$G$840,'F15'!$L$4,'XUAT - NVL'!$D$5:$D$840,'F15'!B24)</f>
        <v>0</v>
      </c>
      <c r="G24" s="231">
        <f>+SUMIFS('XUAT - NVL'!$L$5:$L$840,'XUAT - NVL'!$G$5:$G$840,'F15'!$L$4,'XUAT - NVL'!$D$5:$D$840,'F15'!B24)</f>
        <v>0</v>
      </c>
      <c r="H24" s="188" t="e">
        <f t="shared" si="1"/>
        <v>#DIV/0!</v>
      </c>
      <c r="I24" s="187" t="e">
        <f t="shared" si="2"/>
        <v>#DIV/0!</v>
      </c>
      <c r="J24" s="186" t="e">
        <f t="shared" si="3"/>
        <v>#N/A</v>
      </c>
      <c r="K24" s="185" t="e">
        <f t="shared" si="3"/>
        <v>#N/A</v>
      </c>
      <c r="L24" s="233" t="e">
        <f t="shared" si="0"/>
        <v>#N/A</v>
      </c>
      <c r="M24" s="184" t="e">
        <f t="shared" si="0"/>
        <v>#N/A</v>
      </c>
      <c r="N24" s="183"/>
      <c r="O24" s="304" t="e">
        <f t="shared" si="4"/>
        <v>#DIV/0!</v>
      </c>
      <c r="P24" s="235" t="s">
        <v>728</v>
      </c>
      <c r="Q24" s="62"/>
      <c r="R24" s="52" t="s">
        <v>732</v>
      </c>
    </row>
    <row r="25" spans="1:18" ht="16.5" customHeight="1">
      <c r="A25" s="193">
        <v>16</v>
      </c>
      <c r="B25" s="194">
        <v>45032</v>
      </c>
      <c r="C25" s="191" t="s">
        <v>683</v>
      </c>
      <c r="D25" s="190">
        <f>+SUMIFS('NHAP - NVL'!$J$5:$J$1007,'NHAP - NVL'!$G$5:$G$1007,'F15'!$L$4,'NHAP - NVL'!$D$5:$D$1007,'F15'!B25)</f>
        <v>0</v>
      </c>
      <c r="E25" s="218">
        <f>+SUMIFS('NHAP - NVL'!$K$5:$K$1007,'NHAP - NVL'!$G$5:$G$1007,'F15'!$L$4,'NHAP - NVL'!$D$5:$D$1007,'F15'!B25)</f>
        <v>0</v>
      </c>
      <c r="F25" s="189">
        <f>+SUMIFS('XUAT - NVL'!$K$5:$K$840,'XUAT - NVL'!$G$5:$G$840,'F15'!$L$4,'XUAT - NVL'!$D$5:$D$840,'F15'!B25)</f>
        <v>0</v>
      </c>
      <c r="G25" s="231">
        <f>+SUMIFS('XUAT - NVL'!$L$5:$L$840,'XUAT - NVL'!$G$5:$G$840,'F15'!$L$4,'XUAT - NVL'!$D$5:$D$840,'F15'!B25)</f>
        <v>0</v>
      </c>
      <c r="H25" s="188" t="e">
        <f t="shared" si="1"/>
        <v>#DIV/0!</v>
      </c>
      <c r="I25" s="187" t="e">
        <f t="shared" si="2"/>
        <v>#DIV/0!</v>
      </c>
      <c r="J25" s="186" t="e">
        <f t="shared" si="3"/>
        <v>#N/A</v>
      </c>
      <c r="K25" s="185" t="e">
        <f t="shared" si="3"/>
        <v>#N/A</v>
      </c>
      <c r="L25" s="188" t="e">
        <f t="shared" si="0"/>
        <v>#N/A</v>
      </c>
      <c r="M25" s="184" t="e">
        <f t="shared" si="0"/>
        <v>#N/A</v>
      </c>
      <c r="N25" s="183"/>
      <c r="O25" s="304" t="e">
        <f t="shared" si="4"/>
        <v>#DIV/0!</v>
      </c>
      <c r="P25" s="52" t="s">
        <v>102</v>
      </c>
      <c r="Q25" s="52"/>
      <c r="R25" s="52" t="e">
        <f>+VLOOKUP(P25,'Danh mục CODE'!$A$2:$D$790,3,0)</f>
        <v>#N/A</v>
      </c>
    </row>
    <row r="26" spans="1:18" ht="16.5" customHeight="1">
      <c r="A26" s="193">
        <v>17</v>
      </c>
      <c r="B26" s="194">
        <v>45033</v>
      </c>
      <c r="C26" s="191" t="s">
        <v>683</v>
      </c>
      <c r="D26" s="190">
        <f>+SUMIFS('NHAP - NVL'!$J$5:$J$1007,'NHAP - NVL'!$G$5:$G$1007,'F15'!$L$4,'NHAP - NVL'!$D$5:$D$1007,'F15'!B26)</f>
        <v>0</v>
      </c>
      <c r="E26" s="218">
        <f>+SUMIFS('NHAP - NVL'!$K$5:$K$1007,'NHAP - NVL'!$G$5:$G$1007,'F15'!$L$4,'NHAP - NVL'!$D$5:$D$1007,'F15'!B26)</f>
        <v>0</v>
      </c>
      <c r="F26" s="189">
        <f>+SUMIFS('XUAT - NVL'!$K$5:$K$840,'XUAT - NVL'!$G$5:$G$840,'F15'!$L$4,'XUAT - NVL'!$D$5:$D$840,'F15'!B26)</f>
        <v>0</v>
      </c>
      <c r="G26" s="231">
        <f>+SUMIFS('XUAT - NVL'!$L$5:$L$840,'XUAT - NVL'!$G$5:$G$840,'F15'!$L$4,'XUAT - NVL'!$D$5:$D$840,'F15'!B26)</f>
        <v>0</v>
      </c>
      <c r="H26" s="188" t="e">
        <f t="shared" si="1"/>
        <v>#DIV/0!</v>
      </c>
      <c r="I26" s="187" t="e">
        <f t="shared" si="2"/>
        <v>#DIV/0!</v>
      </c>
      <c r="J26" s="186" t="e">
        <f t="shared" si="3"/>
        <v>#N/A</v>
      </c>
      <c r="K26" s="185" t="e">
        <f t="shared" si="3"/>
        <v>#N/A</v>
      </c>
      <c r="L26" s="188" t="e">
        <f t="shared" si="0"/>
        <v>#N/A</v>
      </c>
      <c r="M26" s="184" t="e">
        <f t="shared" si="0"/>
        <v>#N/A</v>
      </c>
      <c r="N26" s="183"/>
      <c r="O26" s="304" t="e">
        <f t="shared" si="4"/>
        <v>#DIV/0!</v>
      </c>
      <c r="P26" s="52" t="s">
        <v>107</v>
      </c>
      <c r="Q26" s="52"/>
      <c r="R26" s="52" t="e">
        <f>+VLOOKUP(P26,'Danh mục CODE'!$A$2:$D$790,3,0)</f>
        <v>#N/A</v>
      </c>
    </row>
    <row r="27" spans="1:18" ht="16.5" customHeight="1">
      <c r="A27" s="193">
        <v>18</v>
      </c>
      <c r="B27" s="194">
        <v>45034</v>
      </c>
      <c r="C27" s="191" t="s">
        <v>683</v>
      </c>
      <c r="D27" s="190">
        <f>+SUMIFS('NHAP - NVL'!$J$5:$J$1007,'NHAP - NVL'!$G$5:$G$1007,'F15'!$L$4,'NHAP - NVL'!$D$5:$D$1007,'F15'!B27)</f>
        <v>0</v>
      </c>
      <c r="E27" s="218">
        <f>+SUMIFS('NHAP - NVL'!$K$5:$K$1007,'NHAP - NVL'!$G$5:$G$1007,'F15'!$L$4,'NHAP - NVL'!$D$5:$D$1007,'F15'!B27)</f>
        <v>0</v>
      </c>
      <c r="F27" s="189">
        <f>+SUMIFS('XUAT - NVL'!$K$5:$K$840,'XUAT - NVL'!$G$5:$G$840,'F15'!$L$4,'XUAT - NVL'!$D$5:$D$840,'F15'!B27)</f>
        <v>0</v>
      </c>
      <c r="G27" s="231">
        <f>+SUMIFS('XUAT - NVL'!$L$5:$L$840,'XUAT - NVL'!$G$5:$G$840,'F15'!$L$4,'XUAT - NVL'!$D$5:$D$840,'F15'!B27)</f>
        <v>0</v>
      </c>
      <c r="H27" s="188" t="e">
        <f t="shared" si="1"/>
        <v>#DIV/0!</v>
      </c>
      <c r="I27" s="187" t="e">
        <f t="shared" si="2"/>
        <v>#DIV/0!</v>
      </c>
      <c r="J27" s="186" t="e">
        <f t="shared" ref="J27:K40" si="5">J26+D27-F27</f>
        <v>#N/A</v>
      </c>
      <c r="K27" s="185" t="e">
        <f t="shared" si="5"/>
        <v>#N/A</v>
      </c>
      <c r="L27" s="233" t="e">
        <f t="shared" si="0"/>
        <v>#N/A</v>
      </c>
      <c r="M27" s="184" t="e">
        <f t="shared" si="0"/>
        <v>#N/A</v>
      </c>
      <c r="N27" s="183"/>
      <c r="O27" s="304" t="e">
        <f t="shared" si="4"/>
        <v>#DIV/0!</v>
      </c>
      <c r="P27" s="52" t="s">
        <v>111</v>
      </c>
      <c r="Q27" s="52"/>
      <c r="R27" s="52" t="e">
        <f>+VLOOKUP(P27,'Danh mục CODE'!$A$2:$D$790,3,0)</f>
        <v>#N/A</v>
      </c>
    </row>
    <row r="28" spans="1:18" ht="16.5" customHeight="1">
      <c r="A28" s="193">
        <v>19</v>
      </c>
      <c r="B28" s="194">
        <v>45035</v>
      </c>
      <c r="C28" s="191" t="s">
        <v>683</v>
      </c>
      <c r="D28" s="190">
        <f>+SUMIFS('NHAP - NVL'!$J$5:$J$1007,'NHAP - NVL'!$G$5:$G$1007,'F15'!$L$4,'NHAP - NVL'!$D$5:$D$1007,'F15'!B28)</f>
        <v>0</v>
      </c>
      <c r="E28" s="218">
        <f>+SUMIFS('NHAP - NVL'!$K$5:$K$1007,'NHAP - NVL'!$G$5:$G$1007,'F15'!$L$4,'NHAP - NVL'!$D$5:$D$1007,'F15'!B28)</f>
        <v>0</v>
      </c>
      <c r="F28" s="189">
        <f>+SUMIFS('XUAT - NVL'!$K$5:$K$840,'XUAT - NVL'!$G$5:$G$840,'F15'!$L$4,'XUAT - NVL'!$D$5:$D$840,'F15'!B28)</f>
        <v>0</v>
      </c>
      <c r="G28" s="231">
        <f>+SUMIFS('XUAT - NVL'!$L$5:$L$840,'XUAT - NVL'!$G$5:$G$840,'F15'!$L$4,'XUAT - NVL'!$D$5:$D$840,'F15'!B28)</f>
        <v>0</v>
      </c>
      <c r="H28" s="188" t="e">
        <f t="shared" si="1"/>
        <v>#DIV/0!</v>
      </c>
      <c r="I28" s="187" t="e">
        <f t="shared" si="2"/>
        <v>#DIV/0!</v>
      </c>
      <c r="J28" s="186" t="e">
        <f t="shared" si="5"/>
        <v>#N/A</v>
      </c>
      <c r="K28" s="185" t="e">
        <f t="shared" si="5"/>
        <v>#N/A</v>
      </c>
      <c r="L28" s="233" t="e">
        <f t="shared" si="0"/>
        <v>#N/A</v>
      </c>
      <c r="M28" s="184" t="e">
        <f t="shared" si="0"/>
        <v>#N/A</v>
      </c>
      <c r="N28" s="183"/>
      <c r="O28" s="304" t="e">
        <f t="shared" si="4"/>
        <v>#DIV/0!</v>
      </c>
      <c r="P28" s="52" t="s">
        <v>734</v>
      </c>
      <c r="Q28" s="52"/>
      <c r="R28" s="52" t="e">
        <f>+VLOOKUP(P28,'Danh mục CODE'!$A$2:$D$790,3,0)</f>
        <v>#N/A</v>
      </c>
    </row>
    <row r="29" spans="1:18" ht="16.5" customHeight="1">
      <c r="A29" s="193">
        <v>20</v>
      </c>
      <c r="B29" s="194">
        <v>45036</v>
      </c>
      <c r="C29" s="191" t="s">
        <v>683</v>
      </c>
      <c r="D29" s="190">
        <f>+SUMIFS('NHAP - NVL'!$J$5:$J$1007,'NHAP - NVL'!$G$5:$G$1007,'F15'!$L$4,'NHAP - NVL'!$D$5:$D$1007,'F15'!B29)</f>
        <v>0</v>
      </c>
      <c r="E29" s="218">
        <f>+SUMIFS('NHAP - NVL'!$K$5:$K$1007,'NHAP - NVL'!$G$5:$G$1007,'F15'!$L$4,'NHAP - NVL'!$D$5:$D$1007,'F15'!B29)</f>
        <v>0</v>
      </c>
      <c r="F29" s="189">
        <f>+SUMIFS('XUAT - NVL'!$K$5:$K$840,'XUAT - NVL'!$G$5:$G$840,'F15'!$L$4,'XUAT - NVL'!$D$5:$D$840,'F15'!B29)</f>
        <v>0</v>
      </c>
      <c r="G29" s="231">
        <f>+SUMIFS('XUAT - NVL'!$L$5:$L$840,'XUAT - NVL'!$G$5:$G$840,'F15'!$L$4,'XUAT - NVL'!$D$5:$D$840,'F15'!B29)</f>
        <v>0</v>
      </c>
      <c r="H29" s="188" t="e">
        <f t="shared" si="1"/>
        <v>#DIV/0!</v>
      </c>
      <c r="I29" s="187" t="e">
        <f t="shared" si="2"/>
        <v>#DIV/0!</v>
      </c>
      <c r="J29" s="186" t="e">
        <f t="shared" si="5"/>
        <v>#N/A</v>
      </c>
      <c r="K29" s="185" t="e">
        <f t="shared" si="5"/>
        <v>#N/A</v>
      </c>
      <c r="L29" s="233" t="e">
        <f t="shared" si="0"/>
        <v>#N/A</v>
      </c>
      <c r="M29" s="184" t="e">
        <f t="shared" si="0"/>
        <v>#N/A</v>
      </c>
      <c r="N29" s="183"/>
      <c r="O29" s="304" t="e">
        <f t="shared" si="4"/>
        <v>#DIV/0!</v>
      </c>
      <c r="P29" s="52" t="s">
        <v>736</v>
      </c>
      <c r="Q29" s="52"/>
      <c r="R29" s="52" t="e">
        <f>+VLOOKUP(P29,'Danh mục CODE'!$A$2:$D$790,3,0)</f>
        <v>#N/A</v>
      </c>
    </row>
    <row r="30" spans="1:18" ht="16.5" customHeight="1">
      <c r="A30" s="193">
        <v>21</v>
      </c>
      <c r="B30" s="194">
        <v>45037</v>
      </c>
      <c r="C30" s="191" t="s">
        <v>683</v>
      </c>
      <c r="D30" s="190">
        <f>+SUMIFS('NHAP - NVL'!$J$5:$J$1007,'NHAP - NVL'!$G$5:$G$1007,'F15'!$L$4,'NHAP - NVL'!$D$5:$D$1007,'F15'!B30)</f>
        <v>0</v>
      </c>
      <c r="E30" s="218">
        <f>+SUMIFS('NHAP - NVL'!$K$5:$K$1007,'NHAP - NVL'!$G$5:$G$1007,'F15'!$L$4,'NHAP - NVL'!$D$5:$D$1007,'F15'!B30)</f>
        <v>0</v>
      </c>
      <c r="F30" s="189">
        <f>+SUMIFS('XUAT - NVL'!$K$5:$K$840,'XUAT - NVL'!$G$5:$G$840,'F15'!$L$4,'XUAT - NVL'!$D$5:$D$840,'F15'!B30)</f>
        <v>0</v>
      </c>
      <c r="G30" s="231">
        <f>+SUMIFS('XUAT - NVL'!$L$5:$L$840,'XUAT - NVL'!$G$5:$G$840,'F15'!$L$4,'XUAT - NVL'!$D$5:$D$840,'F15'!B30)</f>
        <v>0</v>
      </c>
      <c r="H30" s="188" t="e">
        <f t="shared" si="1"/>
        <v>#DIV/0!</v>
      </c>
      <c r="I30" s="187" t="e">
        <f>AVERAGEIF($G$10:$G$40,"&lt;&gt;0")</f>
        <v>#DIV/0!</v>
      </c>
      <c r="J30" s="186" t="e">
        <f t="shared" si="5"/>
        <v>#N/A</v>
      </c>
      <c r="K30" s="185" t="e">
        <f t="shared" si="5"/>
        <v>#N/A</v>
      </c>
      <c r="L30" s="233" t="e">
        <f t="shared" si="0"/>
        <v>#N/A</v>
      </c>
      <c r="M30" s="184" t="e">
        <f t="shared" si="0"/>
        <v>#N/A</v>
      </c>
      <c r="N30" s="183"/>
      <c r="O30" s="304" t="e">
        <f t="shared" si="4"/>
        <v>#DIV/0!</v>
      </c>
      <c r="P30" s="52" t="s">
        <v>105</v>
      </c>
      <c r="Q30" s="52"/>
      <c r="R30" s="52" t="e">
        <f>+VLOOKUP(P30,'Danh mục CODE'!$A$2:$D$790,3,0)</f>
        <v>#N/A</v>
      </c>
    </row>
    <row r="31" spans="1:18" ht="16.5" customHeight="1">
      <c r="A31" s="193">
        <v>22</v>
      </c>
      <c r="B31" s="194">
        <v>45038</v>
      </c>
      <c r="C31" s="191" t="s">
        <v>683</v>
      </c>
      <c r="D31" s="190">
        <f>+SUMIFS('NHAP - NVL'!$J$5:$J$1007,'NHAP - NVL'!$G$5:$G$1007,'F15'!$L$4,'NHAP - NVL'!$D$5:$D$1007,'F15'!B31)</f>
        <v>0</v>
      </c>
      <c r="E31" s="218">
        <f>+SUMIFS('NHAP - NVL'!$K$5:$K$1007,'NHAP - NVL'!$G$5:$G$1007,'F15'!$L$4,'NHAP - NVL'!$D$5:$D$1007,'F15'!B31)</f>
        <v>0</v>
      </c>
      <c r="F31" s="189">
        <f>+SUMIFS('XUAT - NVL'!$K$5:$K$840,'XUAT - NVL'!$G$5:$G$840,'F15'!$L$4,'XUAT - NVL'!$D$5:$D$840,'F15'!B31)</f>
        <v>0</v>
      </c>
      <c r="G31" s="231">
        <f>+SUMIFS('XUAT - NVL'!$L$5:$L$840,'XUAT - NVL'!$G$5:$G$840,'F15'!$L$4,'XUAT - NVL'!$D$5:$D$840,'F15'!B31)</f>
        <v>0</v>
      </c>
      <c r="H31" s="188" t="e">
        <f t="shared" si="1"/>
        <v>#DIV/0!</v>
      </c>
      <c r="I31" s="187" t="e">
        <f t="shared" si="2"/>
        <v>#DIV/0!</v>
      </c>
      <c r="J31" s="186" t="e">
        <f t="shared" si="5"/>
        <v>#N/A</v>
      </c>
      <c r="K31" s="185" t="e">
        <f t="shared" si="5"/>
        <v>#N/A</v>
      </c>
      <c r="L31" s="233" t="e">
        <f t="shared" si="0"/>
        <v>#N/A</v>
      </c>
      <c r="M31" s="184" t="e">
        <f t="shared" si="0"/>
        <v>#N/A</v>
      </c>
      <c r="N31" s="183"/>
      <c r="O31" s="304" t="e">
        <f t="shared" si="4"/>
        <v>#DIV/0!</v>
      </c>
    </row>
    <row r="32" spans="1:18" ht="16.5" customHeight="1">
      <c r="A32" s="193">
        <v>23</v>
      </c>
      <c r="B32" s="194">
        <v>45039</v>
      </c>
      <c r="C32" s="191" t="s">
        <v>683</v>
      </c>
      <c r="D32" s="190">
        <f>+SUMIFS('NHAP - NVL'!$J$5:$J$1007,'NHAP - NVL'!$G$5:$G$1007,'F15'!$L$4,'NHAP - NVL'!$D$5:$D$1007,'F15'!B32)</f>
        <v>0</v>
      </c>
      <c r="E32" s="218">
        <f>+SUMIFS('NHAP - NVL'!$K$5:$K$1007,'NHAP - NVL'!$G$5:$G$1007,'F15'!$L$4,'NHAP - NVL'!$D$5:$D$1007,'F15'!B32)</f>
        <v>0</v>
      </c>
      <c r="F32" s="189">
        <f>+SUMIFS('XUAT - NVL'!$K$5:$K$840,'XUAT - NVL'!$G$5:$G$840,'F15'!$L$4,'XUAT - NVL'!$D$5:$D$840,'F15'!B32)</f>
        <v>0</v>
      </c>
      <c r="G32" s="231">
        <f>+SUMIFS('XUAT - NVL'!$L$5:$L$840,'XUAT - NVL'!$G$5:$G$840,'F15'!$L$4,'XUAT - NVL'!$D$5:$D$840,'F15'!B32)</f>
        <v>0</v>
      </c>
      <c r="H32" s="188" t="e">
        <f t="shared" si="1"/>
        <v>#DIV/0!</v>
      </c>
      <c r="I32" s="187" t="e">
        <f t="shared" si="2"/>
        <v>#DIV/0!</v>
      </c>
      <c r="J32" s="186" t="e">
        <f t="shared" si="5"/>
        <v>#N/A</v>
      </c>
      <c r="K32" s="185" t="e">
        <f t="shared" si="5"/>
        <v>#N/A</v>
      </c>
      <c r="L32" s="233" t="e">
        <f t="shared" si="0"/>
        <v>#N/A</v>
      </c>
      <c r="M32" s="184" t="e">
        <f t="shared" si="0"/>
        <v>#N/A</v>
      </c>
      <c r="N32" s="183"/>
      <c r="O32" s="304" t="e">
        <f t="shared" si="4"/>
        <v>#DIV/0!</v>
      </c>
    </row>
    <row r="33" spans="1:15" ht="16.5" customHeight="1">
      <c r="A33" s="193">
        <v>24</v>
      </c>
      <c r="B33" s="194">
        <v>45040</v>
      </c>
      <c r="C33" s="191" t="s">
        <v>683</v>
      </c>
      <c r="D33" s="190">
        <f>+SUMIFS('NHAP - NVL'!$J$5:$J$1007,'NHAP - NVL'!$G$5:$G$1007,'F15'!$L$4,'NHAP - NVL'!$D$5:$D$1007,'F15'!B33)</f>
        <v>0</v>
      </c>
      <c r="E33" s="218">
        <f>+SUMIFS('NHAP - NVL'!$K$5:$K$1007,'NHAP - NVL'!$G$5:$G$1007,'F15'!$L$4,'NHAP - NVL'!$D$5:$D$1007,'F15'!B33)</f>
        <v>0</v>
      </c>
      <c r="F33" s="189">
        <f>+SUMIFS('XUAT - NVL'!$K$5:$K$840,'XUAT - NVL'!$G$5:$G$840,'F15'!$L$4,'XUAT - NVL'!$D$5:$D$840,'F15'!B33)</f>
        <v>0</v>
      </c>
      <c r="G33" s="231">
        <f>+SUMIFS('XUAT - NVL'!$L$5:$L$840,'XUAT - NVL'!$G$5:$G$840,'F15'!$L$4,'XUAT - NVL'!$D$5:$D$840,'F15'!B33)</f>
        <v>0</v>
      </c>
      <c r="H33" s="188" t="e">
        <f t="shared" si="1"/>
        <v>#DIV/0!</v>
      </c>
      <c r="I33" s="187" t="e">
        <f t="shared" si="2"/>
        <v>#DIV/0!</v>
      </c>
      <c r="J33" s="186" t="e">
        <f t="shared" si="5"/>
        <v>#N/A</v>
      </c>
      <c r="K33" s="185" t="e">
        <f t="shared" si="5"/>
        <v>#N/A</v>
      </c>
      <c r="L33" s="233" t="e">
        <f t="shared" si="0"/>
        <v>#N/A</v>
      </c>
      <c r="M33" s="184" t="e">
        <f t="shared" si="0"/>
        <v>#N/A</v>
      </c>
      <c r="N33" s="183"/>
      <c r="O33" s="304" t="e">
        <f t="shared" si="4"/>
        <v>#DIV/0!</v>
      </c>
    </row>
    <row r="34" spans="1:15" ht="16.5" customHeight="1">
      <c r="A34" s="193">
        <v>25</v>
      </c>
      <c r="B34" s="194">
        <v>45041</v>
      </c>
      <c r="C34" s="191" t="s">
        <v>683</v>
      </c>
      <c r="D34" s="190">
        <f>+SUMIFS('NHAP - NVL'!$J$5:$J$1007,'NHAP - NVL'!$G$5:$G$1007,'F15'!$L$4,'NHAP - NVL'!$D$5:$D$1007,'F15'!B34)</f>
        <v>0</v>
      </c>
      <c r="E34" s="218">
        <f>+SUMIFS('NHAP - NVL'!$K$5:$K$1007,'NHAP - NVL'!$G$5:$G$1007,'F15'!$L$4,'NHAP - NVL'!$D$5:$D$1007,'F15'!B34)</f>
        <v>0</v>
      </c>
      <c r="F34" s="189">
        <f>+SUMIFS('XUAT - NVL'!$K$5:$K$840,'XUAT - NVL'!$G$5:$G$840,'F15'!$L$4,'XUAT - NVL'!$D$5:$D$840,'F15'!B34)</f>
        <v>0</v>
      </c>
      <c r="G34" s="231">
        <f>+SUMIFS('XUAT - NVL'!$L$5:$L$840,'XUAT - NVL'!$G$5:$G$840,'F15'!$L$4,'XUAT - NVL'!$D$5:$D$840,'F15'!B34)</f>
        <v>0</v>
      </c>
      <c r="H34" s="188" t="e">
        <f t="shared" si="1"/>
        <v>#DIV/0!</v>
      </c>
      <c r="I34" s="187" t="e">
        <f t="shared" si="2"/>
        <v>#DIV/0!</v>
      </c>
      <c r="J34" s="186" t="e">
        <f t="shared" si="5"/>
        <v>#N/A</v>
      </c>
      <c r="K34" s="185" t="e">
        <f t="shared" si="5"/>
        <v>#N/A</v>
      </c>
      <c r="L34" s="233" t="e">
        <f t="shared" si="0"/>
        <v>#N/A</v>
      </c>
      <c r="M34" s="184" t="e">
        <f t="shared" si="0"/>
        <v>#N/A</v>
      </c>
      <c r="N34" s="183"/>
      <c r="O34" s="304" t="e">
        <f t="shared" si="4"/>
        <v>#DIV/0!</v>
      </c>
    </row>
    <row r="35" spans="1:15" ht="16.5" customHeight="1">
      <c r="A35" s="193">
        <v>26</v>
      </c>
      <c r="B35" s="194">
        <v>45042</v>
      </c>
      <c r="C35" s="191" t="s">
        <v>683</v>
      </c>
      <c r="D35" s="190">
        <f>+SUMIFS('NHAP - NVL'!$J$5:$J$1007,'NHAP - NVL'!$G$5:$G$1007,'F15'!$L$4,'NHAP - NVL'!$D$5:$D$1007,'F15'!B35)</f>
        <v>0</v>
      </c>
      <c r="E35" s="218">
        <f>+SUMIFS('NHAP - NVL'!$K$5:$K$1007,'NHAP - NVL'!$G$5:$G$1007,'F15'!$L$4,'NHAP - NVL'!$D$5:$D$1007,'F15'!B35)</f>
        <v>0</v>
      </c>
      <c r="F35" s="189">
        <f>+SUMIFS('XUAT - NVL'!$K$5:$K$840,'XUAT - NVL'!$G$5:$G$840,'F15'!$L$4,'XUAT - NVL'!$D$5:$D$840,'F15'!B35)</f>
        <v>0</v>
      </c>
      <c r="G35" s="231">
        <f>+SUMIFS('XUAT - NVL'!$L$5:$L$840,'XUAT - NVL'!$G$5:$G$840,'F15'!$L$4,'XUAT - NVL'!$D$5:$D$840,'F15'!B35)</f>
        <v>0</v>
      </c>
      <c r="H35" s="188" t="e">
        <f>AVERAGEIF($F$10:$F$40,"&lt;&gt;0")</f>
        <v>#DIV/0!</v>
      </c>
      <c r="I35" s="187" t="e">
        <f t="shared" si="2"/>
        <v>#DIV/0!</v>
      </c>
      <c r="J35" s="186" t="e">
        <f t="shared" si="5"/>
        <v>#N/A</v>
      </c>
      <c r="K35" s="185" t="e">
        <f t="shared" si="5"/>
        <v>#N/A</v>
      </c>
      <c r="L35" s="233" t="e">
        <f t="shared" si="0"/>
        <v>#N/A</v>
      </c>
      <c r="M35" s="184" t="e">
        <f t="shared" si="0"/>
        <v>#N/A</v>
      </c>
      <c r="N35" s="183"/>
      <c r="O35" s="304" t="e">
        <f t="shared" si="4"/>
        <v>#DIV/0!</v>
      </c>
    </row>
    <row r="36" spans="1:15" ht="16.5" customHeight="1">
      <c r="A36" s="193">
        <v>27</v>
      </c>
      <c r="B36" s="194">
        <v>45043</v>
      </c>
      <c r="C36" s="191" t="s">
        <v>683</v>
      </c>
      <c r="D36" s="190">
        <f>+SUMIFS('NHAP - NVL'!$J$5:$J$1007,'NHAP - NVL'!$G$5:$G$1007,'F15'!$L$4,'NHAP - NVL'!$D$5:$D$1007,'F15'!B36)</f>
        <v>0</v>
      </c>
      <c r="E36" s="218">
        <f>+SUMIFS('NHAP - NVL'!$K$5:$K$1007,'NHAP - NVL'!$G$5:$G$1007,'F15'!$L$4,'NHAP - NVL'!$D$5:$D$1007,'F15'!B36)</f>
        <v>0</v>
      </c>
      <c r="F36" s="189">
        <f>+SUMIFS('XUAT - NVL'!$K$5:$K$840,'XUAT - NVL'!$G$5:$G$840,'F15'!$L$4,'XUAT - NVL'!$D$5:$D$840,'F15'!B36)</f>
        <v>0</v>
      </c>
      <c r="G36" s="231">
        <f>+SUMIFS('XUAT - NVL'!$L$5:$L$840,'XUAT - NVL'!$G$5:$G$840,'F15'!$L$4,'XUAT - NVL'!$D$5:$D$840,'F15'!B36)</f>
        <v>0</v>
      </c>
      <c r="H36" s="188" t="e">
        <f t="shared" si="1"/>
        <v>#DIV/0!</v>
      </c>
      <c r="I36" s="187" t="e">
        <f t="shared" si="2"/>
        <v>#DIV/0!</v>
      </c>
      <c r="J36" s="186" t="e">
        <f t="shared" si="5"/>
        <v>#N/A</v>
      </c>
      <c r="K36" s="185" t="e">
        <f>K35+E36-G36</f>
        <v>#N/A</v>
      </c>
      <c r="L36" s="233" t="e">
        <f t="shared" si="0"/>
        <v>#N/A</v>
      </c>
      <c r="M36" s="184" t="e">
        <f t="shared" si="0"/>
        <v>#N/A</v>
      </c>
      <c r="N36" s="183"/>
      <c r="O36" s="304" t="e">
        <f t="shared" si="4"/>
        <v>#DIV/0!</v>
      </c>
    </row>
    <row r="37" spans="1:15" ht="16.5" customHeight="1">
      <c r="A37" s="193">
        <v>28</v>
      </c>
      <c r="B37" s="194">
        <v>45044</v>
      </c>
      <c r="C37" s="191" t="s">
        <v>683</v>
      </c>
      <c r="D37" s="190">
        <f>+SUMIFS('NHAP - NVL'!$J$5:$J$1007,'NHAP - NVL'!$G$5:$G$1007,'F15'!$L$4,'NHAP - NVL'!$D$5:$D$1007,'F15'!B37)</f>
        <v>0</v>
      </c>
      <c r="E37" s="218">
        <f>+SUMIFS('NHAP - NVL'!$K$5:$K$1007,'NHAP - NVL'!$G$5:$G$1007,'F15'!$L$4,'NHAP - NVL'!$D$5:$D$1007,'F15'!B37)</f>
        <v>0</v>
      </c>
      <c r="F37" s="189">
        <f>+SUMIFS('XUAT - NVL'!$K$5:$K$840,'XUAT - NVL'!$G$5:$G$840,'F15'!$L$4,'XUAT - NVL'!$D$5:$D$840,'F15'!B37)</f>
        <v>0</v>
      </c>
      <c r="G37" s="231">
        <f>+SUMIFS('XUAT - NVL'!$L$5:$L$840,'XUAT - NVL'!$G$5:$G$840,'F15'!$L$4,'XUAT - NVL'!$D$5:$D$840,'F15'!B37)</f>
        <v>0</v>
      </c>
      <c r="H37" s="188" t="e">
        <f t="shared" si="1"/>
        <v>#DIV/0!</v>
      </c>
      <c r="I37" s="187" t="e">
        <f t="shared" si="2"/>
        <v>#DIV/0!</v>
      </c>
      <c r="J37" s="186" t="e">
        <f>J36+D37-F37</f>
        <v>#N/A</v>
      </c>
      <c r="K37" s="185" t="e">
        <f t="shared" si="5"/>
        <v>#N/A</v>
      </c>
      <c r="L37" s="233" t="e">
        <f t="shared" si="0"/>
        <v>#N/A</v>
      </c>
      <c r="M37" s="184" t="e">
        <f t="shared" si="0"/>
        <v>#N/A</v>
      </c>
      <c r="N37" s="183"/>
      <c r="O37" s="304" t="e">
        <f t="shared" si="4"/>
        <v>#DIV/0!</v>
      </c>
    </row>
    <row r="38" spans="1:15" ht="16.5" customHeight="1">
      <c r="A38" s="193">
        <v>29</v>
      </c>
      <c r="B38" s="194">
        <v>45045</v>
      </c>
      <c r="C38" s="191" t="s">
        <v>683</v>
      </c>
      <c r="D38" s="190">
        <f>+SUMIFS('NHAP - NVL'!$J$5:$J$1007,'NHAP - NVL'!$G$5:$G$1007,'F15'!$L$4,'NHAP - NVL'!$D$5:$D$1007,'F15'!B38)</f>
        <v>0</v>
      </c>
      <c r="E38" s="218">
        <f>+SUMIFS('NHAP - NVL'!$K$5:$K$1007,'NHAP - NVL'!$G$5:$G$1007,'F15'!$L$4,'NHAP - NVL'!$D$5:$D$1007,'F15'!B38)</f>
        <v>0</v>
      </c>
      <c r="F38" s="189">
        <f>+SUMIFS('XUAT - NVL'!$K$5:$K$840,'XUAT - NVL'!$G$5:$G$840,'F15'!$L$4,'XUAT - NVL'!$D$5:$D$840,'F15'!B38)</f>
        <v>0</v>
      </c>
      <c r="G38" s="231">
        <f>+SUMIFS('XUAT - NVL'!$L$5:$L$840,'XUAT - NVL'!$G$5:$G$840,'F15'!$L$4,'XUAT - NVL'!$D$5:$D$840,'F15'!B38)</f>
        <v>0</v>
      </c>
      <c r="H38" s="188" t="e">
        <f t="shared" si="1"/>
        <v>#DIV/0!</v>
      </c>
      <c r="I38" s="187" t="e">
        <f t="shared" si="2"/>
        <v>#DIV/0!</v>
      </c>
      <c r="J38" s="186" t="e">
        <f t="shared" si="5"/>
        <v>#N/A</v>
      </c>
      <c r="K38" s="185" t="e">
        <f t="shared" si="5"/>
        <v>#N/A</v>
      </c>
      <c r="L38" s="188" t="e">
        <f t="shared" si="0"/>
        <v>#N/A</v>
      </c>
      <c r="M38" s="184" t="e">
        <f t="shared" si="0"/>
        <v>#N/A</v>
      </c>
      <c r="N38" s="183"/>
      <c r="O38" s="304" t="e">
        <f t="shared" si="4"/>
        <v>#DIV/0!</v>
      </c>
    </row>
    <row r="39" spans="1:15" ht="16.5" customHeight="1">
      <c r="A39" s="193">
        <v>30</v>
      </c>
      <c r="B39" s="194">
        <v>45046</v>
      </c>
      <c r="C39" s="191" t="s">
        <v>683</v>
      </c>
      <c r="D39" s="190">
        <f>+SUMIFS('NHAP - NVL'!$J$5:$J$1007,'NHAP - NVL'!$G$5:$G$1007,'F15'!$L$4,'NHAP - NVL'!$D$5:$D$1007,'F15'!B39)</f>
        <v>0</v>
      </c>
      <c r="E39" s="218">
        <f>+SUMIFS('NHAP - NVL'!$K$5:$K$1007,'NHAP - NVL'!$G$5:$G$1007,'F15'!$L$4,'NHAP - NVL'!$D$5:$D$1007,'F15'!B39)</f>
        <v>0</v>
      </c>
      <c r="F39" s="189">
        <f>+SUMIFS('XUAT - NVL'!$K$5:$K$840,'XUAT - NVL'!$G$5:$G$840,'F15'!$L$4,'XUAT - NVL'!$D$5:$D$840,'F15'!B39)</f>
        <v>0</v>
      </c>
      <c r="G39" s="231">
        <f>+SUMIFS('XUAT - NVL'!$L$5:$L$840,'XUAT - NVL'!$G$5:$G$840,'F15'!$L$4,'XUAT - NVL'!$D$5:$D$840,'F15'!B39)</f>
        <v>0</v>
      </c>
      <c r="H39" s="188" t="e">
        <f t="shared" si="1"/>
        <v>#DIV/0!</v>
      </c>
      <c r="I39" s="187" t="e">
        <f t="shared" si="2"/>
        <v>#DIV/0!</v>
      </c>
      <c r="J39" s="186" t="e">
        <f t="shared" si="5"/>
        <v>#N/A</v>
      </c>
      <c r="K39" s="185" t="e">
        <f t="shared" si="5"/>
        <v>#N/A</v>
      </c>
      <c r="L39" s="233" t="e">
        <f t="shared" si="0"/>
        <v>#N/A</v>
      </c>
      <c r="M39" s="184" t="e">
        <f t="shared" si="0"/>
        <v>#N/A</v>
      </c>
      <c r="N39" s="183"/>
      <c r="O39" s="304" t="e">
        <f t="shared" si="4"/>
        <v>#DIV/0!</v>
      </c>
    </row>
    <row r="40" spans="1:15" ht="16.5" customHeight="1">
      <c r="A40" s="193">
        <v>31</v>
      </c>
      <c r="B40" s="192" t="s">
        <v>718</v>
      </c>
      <c r="C40" s="191" t="s">
        <v>683</v>
      </c>
      <c r="D40" s="190">
        <f>+SUMIFS('NHAP - NVL'!$J$5:$J$1007,'NHAP - NVL'!$G$5:$G$1007,'F15'!$L$4,'NHAP - NVL'!$D$5:$D$1007,'F15'!B40)</f>
        <v>0</v>
      </c>
      <c r="E40" s="218">
        <f>+SUMIFS('NHAP - NVL'!$K$5:$K$1007,'NHAP - NVL'!$G$5:$G$1007,'F15'!$L$4,'NHAP - NVL'!$D$5:$D$1007,'F15'!B40)</f>
        <v>0</v>
      </c>
      <c r="F40" s="189">
        <f>+SUMIFS('XUAT - NVL'!$K$5:$K$840,'XUAT - NVL'!$G$5:$G$840,'F15'!$L$4,'XUAT - NVL'!$D$5:$D$840,'F15'!B40)</f>
        <v>0</v>
      </c>
      <c r="G40" s="231">
        <f>+SUMIFS('XUAT - NVL'!$L$5:$L$840,'XUAT - NVL'!$G$5:$G$840,'F15'!$L$4,'XUAT - NVL'!$D$5:$D$840,'F15'!B40)</f>
        <v>0</v>
      </c>
      <c r="H40" s="188" t="e">
        <f t="shared" si="1"/>
        <v>#DIV/0!</v>
      </c>
      <c r="I40" s="187" t="e">
        <f t="shared" si="2"/>
        <v>#DIV/0!</v>
      </c>
      <c r="J40" s="186" t="e">
        <f t="shared" si="5"/>
        <v>#N/A</v>
      </c>
      <c r="K40" s="185" t="e">
        <f t="shared" si="5"/>
        <v>#N/A</v>
      </c>
      <c r="L40" s="188" t="e">
        <f t="shared" si="0"/>
        <v>#N/A</v>
      </c>
      <c r="M40" s="184" t="e">
        <f t="shared" si="0"/>
        <v>#N/A</v>
      </c>
      <c r="N40" s="183"/>
      <c r="O40" s="304" t="e">
        <f t="shared" si="4"/>
        <v>#DIV/0!</v>
      </c>
    </row>
    <row r="41" spans="1:15" s="172" customFormat="1" ht="23.25" customHeight="1">
      <c r="A41" s="181" t="s">
        <v>682</v>
      </c>
      <c r="B41" s="180"/>
      <c r="C41" s="179"/>
      <c r="D41" s="178">
        <f>SUM(D10:D40)</f>
        <v>0</v>
      </c>
      <c r="E41" s="177">
        <f>SUM(E10:E40)</f>
        <v>0</v>
      </c>
      <c r="F41" s="197">
        <f>SUM(F10:F40)</f>
        <v>0</v>
      </c>
      <c r="G41" s="176">
        <f>SUM(G10:G40)</f>
        <v>0</v>
      </c>
      <c r="H41" s="197"/>
      <c r="I41" s="176"/>
      <c r="J41" s="182" t="e">
        <f>J40</f>
        <v>#N/A</v>
      </c>
      <c r="K41" s="182" t="e">
        <f>K40</f>
        <v>#N/A</v>
      </c>
      <c r="L41" s="184"/>
      <c r="M41" s="174"/>
      <c r="N41" s="173" t="e">
        <f>1-J41/K41</f>
        <v>#N/A</v>
      </c>
    </row>
    <row r="42" spans="1:15" s="172" customFormat="1" ht="23.25" customHeight="1">
      <c r="A42" s="181" t="s">
        <v>28</v>
      </c>
      <c r="B42" s="180"/>
      <c r="C42" s="179"/>
      <c r="D42" s="178" t="e">
        <f>D9+D41</f>
        <v>#N/A</v>
      </c>
      <c r="E42" s="177" t="e">
        <f>E9+E41</f>
        <v>#N/A</v>
      </c>
      <c r="F42" s="197">
        <f>F41</f>
        <v>0</v>
      </c>
      <c r="G42" s="176">
        <f>G41</f>
        <v>0</v>
      </c>
      <c r="H42" s="197"/>
      <c r="I42" s="176"/>
      <c r="J42" s="175" t="e">
        <f>D42-F42</f>
        <v>#N/A</v>
      </c>
      <c r="K42" s="175" t="e">
        <f>E42-G42</f>
        <v>#N/A</v>
      </c>
      <c r="L42" s="184"/>
      <c r="M42" s="174"/>
      <c r="N42" s="173"/>
    </row>
    <row r="43" spans="1:15" ht="23.25" customHeight="1">
      <c r="A43" s="172"/>
      <c r="B43" s="172"/>
      <c r="C43" s="172"/>
      <c r="K43" s="114"/>
      <c r="L43" s="169"/>
      <c r="N43" s="169"/>
    </row>
    <row r="44" spans="1:15">
      <c r="K44" s="171" t="s">
        <v>112</v>
      </c>
      <c r="L44" s="169"/>
      <c r="N44" s="169"/>
    </row>
    <row r="45" spans="1:15">
      <c r="K45" s="171"/>
      <c r="L45" s="169"/>
      <c r="N45" s="169"/>
    </row>
    <row r="46" spans="1:15">
      <c r="K46" s="171"/>
      <c r="L46" s="169"/>
      <c r="N46" s="169"/>
    </row>
    <row r="47" spans="1:15">
      <c r="K47" s="114"/>
      <c r="L47" s="169"/>
      <c r="N47" s="169"/>
    </row>
    <row r="48" spans="1:15">
      <c r="L48" s="169"/>
      <c r="M48" s="170"/>
      <c r="N48" s="169"/>
    </row>
    <row r="49" spans="11:11" s="168" customFormat="1"/>
    <row r="50" spans="11:11" s="168" customFormat="1">
      <c r="K50" s="172"/>
    </row>
    <row r="51" spans="11:11" s="168" customFormat="1"/>
  </sheetData>
  <mergeCells count="8">
    <mergeCell ref="A9:C9"/>
    <mergeCell ref="A3:N3"/>
    <mergeCell ref="L4:N4"/>
    <mergeCell ref="D7:E7"/>
    <mergeCell ref="F7:G7"/>
    <mergeCell ref="H7:I7"/>
    <mergeCell ref="J7:K7"/>
    <mergeCell ref="L7:M7"/>
  </mergeCells>
  <conditionalFormatting sqref="M21">
    <cfRule type="cellIs" dxfId="2472" priority="113" operator="lessThan">
      <formula>15</formula>
    </cfRule>
    <cfRule type="cellIs" dxfId="2471" priority="114" operator="greaterThan">
      <formula>20</formula>
    </cfRule>
    <cfRule type="cellIs" dxfId="2470" priority="115" operator="between">
      <formula>15</formula>
      <formula>20</formula>
    </cfRule>
    <cfRule type="cellIs" dxfId="2469" priority="116" operator="between">
      <formula>15</formula>
      <formula>20</formula>
    </cfRule>
    <cfRule type="cellIs" dxfId="2468" priority="117" operator="lessThan">
      <formula>15</formula>
    </cfRule>
    <cfRule type="cellIs" dxfId="2467" priority="118" operator="greaterThan">
      <formula>20</formula>
    </cfRule>
    <cfRule type="cellIs" dxfId="2466" priority="119" operator="between">
      <formula>15</formula>
      <formula>21</formula>
    </cfRule>
    <cfRule type="cellIs" dxfId="2465" priority="120" operator="lessThan">
      <formula>15</formula>
    </cfRule>
    <cfRule type="cellIs" dxfId="2464" priority="121" operator="greaterThan">
      <formula>21</formula>
    </cfRule>
  </conditionalFormatting>
  <conditionalFormatting sqref="M28">
    <cfRule type="cellIs" dxfId="2463" priority="104" operator="lessThan">
      <formula>15</formula>
    </cfRule>
    <cfRule type="cellIs" dxfId="2462" priority="105" operator="greaterThan">
      <formula>20</formula>
    </cfRule>
    <cfRule type="cellIs" dxfId="2461" priority="106" operator="between">
      <formula>15</formula>
      <formula>20</formula>
    </cfRule>
    <cfRule type="cellIs" dxfId="2460" priority="107" operator="between">
      <formula>15</formula>
      <formula>20</formula>
    </cfRule>
    <cfRule type="cellIs" dxfId="2459" priority="108" operator="lessThan">
      <formula>15</formula>
    </cfRule>
    <cfRule type="cellIs" dxfId="2458" priority="109" operator="greaterThan">
      <formula>20</formula>
    </cfRule>
    <cfRule type="cellIs" dxfId="2457" priority="110" operator="between">
      <formula>15</formula>
      <formula>21</formula>
    </cfRule>
    <cfRule type="cellIs" dxfId="2456" priority="111" operator="lessThan">
      <formula>15</formula>
    </cfRule>
    <cfRule type="cellIs" dxfId="2455" priority="112" operator="greaterThan">
      <formula>21</formula>
    </cfRule>
  </conditionalFormatting>
  <conditionalFormatting sqref="M35">
    <cfRule type="cellIs" dxfId="2454" priority="95" operator="lessThan">
      <formula>15</formula>
    </cfRule>
    <cfRule type="cellIs" dxfId="2453" priority="96" operator="greaterThan">
      <formula>20</formula>
    </cfRule>
    <cfRule type="cellIs" dxfId="2452" priority="97" operator="between">
      <formula>15</formula>
      <formula>20</formula>
    </cfRule>
    <cfRule type="cellIs" dxfId="2451" priority="98" operator="between">
      <formula>15</formula>
      <formula>20</formula>
    </cfRule>
    <cfRule type="cellIs" dxfId="2450" priority="99" operator="lessThan">
      <formula>15</formula>
    </cfRule>
    <cfRule type="cellIs" dxfId="2449" priority="100" operator="greaterThan">
      <formula>20</formula>
    </cfRule>
    <cfRule type="cellIs" dxfId="2448" priority="101" operator="between">
      <formula>15</formula>
      <formula>21</formula>
    </cfRule>
    <cfRule type="cellIs" dxfId="2447" priority="102" operator="lessThan">
      <formula>15</formula>
    </cfRule>
    <cfRule type="cellIs" dxfId="2446" priority="103" operator="greaterThan">
      <formula>21</formula>
    </cfRule>
  </conditionalFormatting>
  <conditionalFormatting sqref="M15:M18 M40 M22:M23 M25:M27 M20">
    <cfRule type="cellIs" dxfId="2445" priority="122" operator="lessThan">
      <formula>15</formula>
    </cfRule>
    <cfRule type="cellIs" dxfId="2444" priority="123" operator="greaterThan">
      <formula>20</formula>
    </cfRule>
    <cfRule type="cellIs" dxfId="2443" priority="124" operator="between">
      <formula>15</formula>
      <formula>20</formula>
    </cfRule>
    <cfRule type="cellIs" dxfId="2442" priority="125" operator="between">
      <formula>15</formula>
      <formula>20</formula>
    </cfRule>
    <cfRule type="cellIs" dxfId="2441" priority="126" operator="lessThan">
      <formula>15</formula>
    </cfRule>
    <cfRule type="cellIs" dxfId="2440" priority="127" operator="greaterThan">
      <formula>20</formula>
    </cfRule>
    <cfRule type="cellIs" dxfId="2439" priority="128" operator="between">
      <formula>15</formula>
      <formula>21</formula>
    </cfRule>
    <cfRule type="cellIs" dxfId="2438" priority="129" operator="lessThan">
      <formula>15</formula>
    </cfRule>
    <cfRule type="cellIs" dxfId="2437" priority="130" operator="greaterThan">
      <formula>21</formula>
    </cfRule>
  </conditionalFormatting>
  <conditionalFormatting sqref="M10:M13">
    <cfRule type="cellIs" dxfId="2436" priority="86" operator="lessThan">
      <formula>15</formula>
    </cfRule>
    <cfRule type="cellIs" dxfId="2435" priority="87" operator="greaterThan">
      <formula>20</formula>
    </cfRule>
    <cfRule type="cellIs" dxfId="2434" priority="88" operator="between">
      <formula>15</formula>
      <formula>20</formula>
    </cfRule>
    <cfRule type="cellIs" dxfId="2433" priority="89" operator="between">
      <formula>15</formula>
      <formula>20</formula>
    </cfRule>
    <cfRule type="cellIs" dxfId="2432" priority="90" operator="lessThan">
      <formula>15</formula>
    </cfRule>
    <cfRule type="cellIs" dxfId="2431" priority="91" operator="greaterThan">
      <formula>20</formula>
    </cfRule>
    <cfRule type="cellIs" dxfId="2430" priority="92" operator="between">
      <formula>15</formula>
      <formula>21</formula>
    </cfRule>
    <cfRule type="cellIs" dxfId="2429" priority="93" operator="lessThan">
      <formula>15</formula>
    </cfRule>
    <cfRule type="cellIs" dxfId="2428" priority="94" operator="greaterThan">
      <formula>21</formula>
    </cfRule>
  </conditionalFormatting>
  <conditionalFormatting sqref="M30:M33">
    <cfRule type="cellIs" dxfId="2427" priority="77" operator="lessThan">
      <formula>15</formula>
    </cfRule>
    <cfRule type="cellIs" dxfId="2426" priority="78" operator="greaterThan">
      <formula>20</formula>
    </cfRule>
    <cfRule type="cellIs" dxfId="2425" priority="79" operator="between">
      <formula>15</formula>
      <formula>20</formula>
    </cfRule>
    <cfRule type="cellIs" dxfId="2424" priority="80" operator="between">
      <formula>15</formula>
      <formula>20</formula>
    </cfRule>
    <cfRule type="cellIs" dxfId="2423" priority="81" operator="lessThan">
      <formula>15</formula>
    </cfRule>
    <cfRule type="cellIs" dxfId="2422" priority="82" operator="greaterThan">
      <formula>20</formula>
    </cfRule>
    <cfRule type="cellIs" dxfId="2421" priority="83" operator="between">
      <formula>15</formula>
      <formula>21</formula>
    </cfRule>
    <cfRule type="cellIs" dxfId="2420" priority="84" operator="lessThan">
      <formula>15</formula>
    </cfRule>
    <cfRule type="cellIs" dxfId="2419" priority="85" operator="greaterThan">
      <formula>21</formula>
    </cfRule>
  </conditionalFormatting>
  <conditionalFormatting sqref="M36:M38">
    <cfRule type="cellIs" dxfId="2418" priority="68" operator="lessThan">
      <formula>15</formula>
    </cfRule>
    <cfRule type="cellIs" dxfId="2417" priority="69" operator="greaterThan">
      <formula>20</formula>
    </cfRule>
    <cfRule type="cellIs" dxfId="2416" priority="70" operator="between">
      <formula>15</formula>
      <formula>20</formula>
    </cfRule>
    <cfRule type="cellIs" dxfId="2415" priority="71" operator="between">
      <formula>15</formula>
      <formula>20</formula>
    </cfRule>
    <cfRule type="cellIs" dxfId="2414" priority="72" operator="lessThan">
      <formula>15</formula>
    </cfRule>
    <cfRule type="cellIs" dxfId="2413" priority="73" operator="greaterThan">
      <formula>20</formula>
    </cfRule>
    <cfRule type="cellIs" dxfId="2412" priority="74" operator="between">
      <formula>15</formula>
      <formula>21</formula>
    </cfRule>
    <cfRule type="cellIs" dxfId="2411" priority="75" operator="lessThan">
      <formula>15</formula>
    </cfRule>
    <cfRule type="cellIs" dxfId="2410" priority="76" operator="greaterThan">
      <formula>21</formula>
    </cfRule>
  </conditionalFormatting>
  <conditionalFormatting sqref="M29">
    <cfRule type="cellIs" dxfId="2409" priority="59" operator="lessThan">
      <formula>15</formula>
    </cfRule>
    <cfRule type="cellIs" dxfId="2408" priority="60" operator="greaterThan">
      <formula>20</formula>
    </cfRule>
    <cfRule type="cellIs" dxfId="2407" priority="61" operator="between">
      <formula>15</formula>
      <formula>20</formula>
    </cfRule>
    <cfRule type="cellIs" dxfId="2406" priority="62" operator="between">
      <formula>15</formula>
      <formula>20</formula>
    </cfRule>
    <cfRule type="cellIs" dxfId="2405" priority="63" operator="lessThan">
      <formula>15</formula>
    </cfRule>
    <cfRule type="cellIs" dxfId="2404" priority="64" operator="greaterThan">
      <formula>20</formula>
    </cfRule>
    <cfRule type="cellIs" dxfId="2403" priority="65" operator="between">
      <formula>15</formula>
      <formula>21</formula>
    </cfRule>
    <cfRule type="cellIs" dxfId="2402" priority="66" operator="lessThan">
      <formula>15</formula>
    </cfRule>
    <cfRule type="cellIs" dxfId="2401" priority="67" operator="greaterThan">
      <formula>21</formula>
    </cfRule>
  </conditionalFormatting>
  <conditionalFormatting sqref="M24">
    <cfRule type="cellIs" dxfId="2400" priority="50" operator="lessThan">
      <formula>15</formula>
    </cfRule>
    <cfRule type="cellIs" dxfId="2399" priority="51" operator="greaterThan">
      <formula>20</formula>
    </cfRule>
    <cfRule type="cellIs" dxfId="2398" priority="52" operator="between">
      <formula>15</formula>
      <formula>20</formula>
    </cfRule>
    <cfRule type="cellIs" dxfId="2397" priority="53" operator="between">
      <formula>15</formula>
      <formula>20</formula>
    </cfRule>
    <cfRule type="cellIs" dxfId="2396" priority="54" operator="lessThan">
      <formula>15</formula>
    </cfRule>
    <cfRule type="cellIs" dxfId="2395" priority="55" operator="greaterThan">
      <formula>20</formula>
    </cfRule>
    <cfRule type="cellIs" dxfId="2394" priority="56" operator="between">
      <formula>15</formula>
      <formula>21</formula>
    </cfRule>
    <cfRule type="cellIs" dxfId="2393" priority="57" operator="lessThan">
      <formula>15</formula>
    </cfRule>
    <cfRule type="cellIs" dxfId="2392" priority="58" operator="greaterThan">
      <formula>21</formula>
    </cfRule>
  </conditionalFormatting>
  <conditionalFormatting sqref="M19">
    <cfRule type="cellIs" dxfId="2391" priority="41" operator="lessThan">
      <formula>15</formula>
    </cfRule>
    <cfRule type="cellIs" dxfId="2390" priority="42" operator="greaterThan">
      <formula>20</formula>
    </cfRule>
    <cfRule type="cellIs" dxfId="2389" priority="43" operator="between">
      <formula>15</formula>
      <formula>20</formula>
    </cfRule>
    <cfRule type="cellIs" dxfId="2388" priority="44" operator="between">
      <formula>15</formula>
      <formula>20</formula>
    </cfRule>
    <cfRule type="cellIs" dxfId="2387" priority="45" operator="lessThan">
      <formula>15</formula>
    </cfRule>
    <cfRule type="cellIs" dxfId="2386" priority="46" operator="greaterThan">
      <formula>20</formula>
    </cfRule>
    <cfRule type="cellIs" dxfId="2385" priority="47" operator="between">
      <formula>15</formula>
      <formula>21</formula>
    </cfRule>
    <cfRule type="cellIs" dxfId="2384" priority="48" operator="lessThan">
      <formula>15</formula>
    </cfRule>
    <cfRule type="cellIs" dxfId="2383" priority="49" operator="greaterThan">
      <formula>21</formula>
    </cfRule>
  </conditionalFormatting>
  <conditionalFormatting sqref="M14">
    <cfRule type="cellIs" dxfId="2382" priority="32" operator="lessThan">
      <formula>15</formula>
    </cfRule>
    <cfRule type="cellIs" dxfId="2381" priority="33" operator="greaterThan">
      <formula>20</formula>
    </cfRule>
    <cfRule type="cellIs" dxfId="2380" priority="34" operator="between">
      <formula>15</formula>
      <formula>20</formula>
    </cfRule>
    <cfRule type="cellIs" dxfId="2379" priority="35" operator="between">
      <formula>15</formula>
      <formula>20</formula>
    </cfRule>
    <cfRule type="cellIs" dxfId="2378" priority="36" operator="lessThan">
      <formula>15</formula>
    </cfRule>
    <cfRule type="cellIs" dxfId="2377" priority="37" operator="greaterThan">
      <formula>20</formula>
    </cfRule>
    <cfRule type="cellIs" dxfId="2376" priority="38" operator="between">
      <formula>15</formula>
      <formula>21</formula>
    </cfRule>
    <cfRule type="cellIs" dxfId="2375" priority="39" operator="lessThan">
      <formula>15</formula>
    </cfRule>
    <cfRule type="cellIs" dxfId="2374" priority="40" operator="greaterThan">
      <formula>21</formula>
    </cfRule>
  </conditionalFormatting>
  <conditionalFormatting sqref="M34">
    <cfRule type="cellIs" dxfId="2373" priority="23" operator="lessThan">
      <formula>15</formula>
    </cfRule>
    <cfRule type="cellIs" dxfId="2372" priority="24" operator="greaterThan">
      <formula>20</formula>
    </cfRule>
    <cfRule type="cellIs" dxfId="2371" priority="25" operator="between">
      <formula>15</formula>
      <formula>20</formula>
    </cfRule>
    <cfRule type="cellIs" dxfId="2370" priority="26" operator="between">
      <formula>15</formula>
      <formula>20</formula>
    </cfRule>
    <cfRule type="cellIs" dxfId="2369" priority="27" operator="lessThan">
      <formula>15</formula>
    </cfRule>
    <cfRule type="cellIs" dxfId="2368" priority="28" operator="greaterThan">
      <formula>20</formula>
    </cfRule>
    <cfRule type="cellIs" dxfId="2367" priority="29" operator="between">
      <formula>15</formula>
      <formula>21</formula>
    </cfRule>
    <cfRule type="cellIs" dxfId="2366" priority="30" operator="lessThan">
      <formula>15</formula>
    </cfRule>
    <cfRule type="cellIs" dxfId="2365" priority="31" operator="greaterThan">
      <formula>21</formula>
    </cfRule>
  </conditionalFormatting>
  <conditionalFormatting sqref="M39">
    <cfRule type="cellIs" dxfId="2364" priority="14" operator="lessThan">
      <formula>15</formula>
    </cfRule>
    <cfRule type="cellIs" dxfId="2363" priority="15" operator="greaterThan">
      <formula>20</formula>
    </cfRule>
    <cfRule type="cellIs" dxfId="2362" priority="16" operator="between">
      <formula>15</formula>
      <formula>20</formula>
    </cfRule>
    <cfRule type="cellIs" dxfId="2361" priority="17" operator="between">
      <formula>15</formula>
      <formula>20</formula>
    </cfRule>
    <cfRule type="cellIs" dxfId="2360" priority="18" operator="lessThan">
      <formula>15</formula>
    </cfRule>
    <cfRule type="cellIs" dxfId="2359" priority="19" operator="greaterThan">
      <formula>20</formula>
    </cfRule>
    <cfRule type="cellIs" dxfId="2358" priority="20" operator="between">
      <formula>15</formula>
      <formula>21</formula>
    </cfRule>
    <cfRule type="cellIs" dxfId="2357" priority="21" operator="lessThan">
      <formula>15</formula>
    </cfRule>
    <cfRule type="cellIs" dxfId="2356" priority="22" operator="greaterThan">
      <formula>21</formula>
    </cfRule>
  </conditionalFormatting>
  <conditionalFormatting sqref="P19">
    <cfRule type="duplicateValues" dxfId="2355" priority="6"/>
  </conditionalFormatting>
  <conditionalFormatting sqref="Q24 Q18">
    <cfRule type="duplicateValues" dxfId="2354" priority="7"/>
    <cfRule type="expression" dxfId="2353" priority="8">
      <formula>LEFT(#REF!,2)="Y0"</formula>
    </cfRule>
    <cfRule type="expression" dxfId="2352" priority="9">
      <formula>LEFT(#REF!,2)="Y3"</formula>
    </cfRule>
    <cfRule type="expression" dxfId="2351" priority="10">
      <formula>LEFT(#REF!,2)="Y2"</formula>
    </cfRule>
    <cfRule type="expression" dxfId="2350" priority="11">
      <formula>LEFT(#REF!,2)="Y1"</formula>
    </cfRule>
    <cfRule type="duplicateValues" dxfId="2349" priority="12"/>
  </conditionalFormatting>
  <conditionalFormatting sqref="P10:P18 P20:P22">
    <cfRule type="duplicateValues" dxfId="2348" priority="13"/>
  </conditionalFormatting>
  <conditionalFormatting sqref="P25">
    <cfRule type="duplicateValues" dxfId="2347" priority="5"/>
  </conditionalFormatting>
  <conditionalFormatting sqref="P26">
    <cfRule type="duplicateValues" dxfId="2346" priority="4"/>
  </conditionalFormatting>
  <conditionalFormatting sqref="P27">
    <cfRule type="duplicateValues" dxfId="2345" priority="3"/>
  </conditionalFormatting>
  <conditionalFormatting sqref="P28:P29">
    <cfRule type="duplicateValues" dxfId="2344" priority="2"/>
  </conditionalFormatting>
  <conditionalFormatting sqref="P30">
    <cfRule type="duplicateValues" dxfId="2343" priority="1"/>
  </conditionalFormatting>
  <pageMargins left="0.45" right="0.2" top="0.25" bottom="0.25" header="0.3" footer="0.3"/>
  <pageSetup paperSize="9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rgb="FFC00000"/>
  </sheetPr>
  <dimension ref="A1:R51"/>
  <sheetViews>
    <sheetView zoomScale="80" zoomScaleNormal="80" workbookViewId="0">
      <pane ySplit="9" topLeftCell="A10" activePane="bottomLeft" state="frozen"/>
      <selection activeCell="P9" sqref="P9"/>
      <selection pane="bottomLeft" activeCell="P9" sqref="P9"/>
    </sheetView>
  </sheetViews>
  <sheetFormatPr defaultColWidth="10.6640625" defaultRowHeight="15"/>
  <cols>
    <col min="1" max="1" width="5.5" style="168" customWidth="1"/>
    <col min="2" max="2" width="16" style="168" customWidth="1"/>
    <col min="3" max="3" width="21.33203125" style="168" customWidth="1"/>
    <col min="4" max="11" width="16.83203125" style="169" customWidth="1"/>
    <col min="12" max="14" width="16.83203125" style="168" customWidth="1"/>
    <col min="15" max="15" width="10.6640625" style="168"/>
    <col min="16" max="16" width="50.6640625" style="168" customWidth="1"/>
    <col min="17" max="17" width="36.1640625" style="168" customWidth="1"/>
    <col min="18" max="18" width="24.83203125" style="168" customWidth="1"/>
    <col min="19" max="16384" width="10.6640625" style="168"/>
  </cols>
  <sheetData>
    <row r="1" spans="1:18" ht="18" customHeight="1">
      <c r="A1" s="210" t="str">
        <f>'[6]FRIT FO102 - FT1 - FHUE'!A1</f>
        <v>CÔNG TY CỐ PHẦN VLXD VI DO NA</v>
      </c>
      <c r="B1" s="210"/>
      <c r="C1" s="210"/>
      <c r="D1" s="210"/>
      <c r="E1" s="210"/>
      <c r="F1" s="210"/>
    </row>
    <row r="2" spans="1:18" ht="18" customHeight="1">
      <c r="A2" s="210" t="str">
        <f>'[6]FRIT FO102 - FT1 - FHUE'!A2</f>
        <v>PHÒNG KẾ HOẠCH - VẬT TƯ</v>
      </c>
      <c r="B2" s="210"/>
      <c r="C2" s="210"/>
      <c r="D2" s="209"/>
      <c r="E2" s="209"/>
      <c r="F2" s="209"/>
      <c r="L2" s="169"/>
      <c r="M2" s="208" t="str">
        <f>'[6]FRIT FO102 - FT1 - FHUE'!M2</f>
        <v>BM. 03. 13</v>
      </c>
    </row>
    <row r="3" spans="1:18" ht="33" customHeight="1">
      <c r="A3" s="861" t="s">
        <v>698</v>
      </c>
      <c r="B3" s="861"/>
      <c r="C3" s="861"/>
      <c r="D3" s="861"/>
      <c r="E3" s="861"/>
      <c r="F3" s="861"/>
      <c r="G3" s="861"/>
      <c r="H3" s="861"/>
      <c r="I3" s="861"/>
      <c r="J3" s="861"/>
      <c r="K3" s="861"/>
      <c r="L3" s="861"/>
      <c r="M3" s="861"/>
      <c r="N3" s="861"/>
    </row>
    <row r="4" spans="1:18" ht="18.75" customHeight="1">
      <c r="B4" s="207"/>
      <c r="C4" s="207"/>
      <c r="D4" s="206" t="s">
        <v>697</v>
      </c>
      <c r="E4" s="205" t="e">
        <f>+VLOOKUP($L$4,'TONG HOP'!$C$8:$N$799,2,0)</f>
        <v>#N/A</v>
      </c>
      <c r="I4" s="169" t="s">
        <v>696</v>
      </c>
      <c r="J4" s="205" t="e">
        <f>+VLOOKUP($L$4,'TONG HOP'!$C$8:$N$799,3,0)</f>
        <v>#N/A</v>
      </c>
      <c r="K4" s="205" t="s">
        <v>695</v>
      </c>
      <c r="L4" s="862" t="s">
        <v>72</v>
      </c>
      <c r="M4" s="862"/>
      <c r="N4" s="862"/>
    </row>
    <row r="5" spans="1:18" ht="18.75" customHeight="1">
      <c r="B5" s="168" t="str">
        <f>'[6]FRIT FO102 - FT1 - FHUE'!B5</f>
        <v xml:space="preserve">Từ ngày:  </v>
      </c>
      <c r="C5" s="168">
        <f>'[6]FRIT FO102 - FT1 - FHUE'!C5</f>
        <v>1</v>
      </c>
      <c r="D5" s="168" t="str">
        <f>'[6]FRIT FO102 - FT1 - FHUE'!D5</f>
        <v>đến ngày</v>
      </c>
      <c r="E5" s="168">
        <v>30</v>
      </c>
      <c r="F5" s="168" t="str">
        <f>'[6]FRIT FO102 - FT1 - FHUE'!F5</f>
        <v>tháng</v>
      </c>
      <c r="G5" s="168">
        <v>4</v>
      </c>
      <c r="H5" s="168" t="str">
        <f>'[6]FRIT FO102 - FT1 - FHUE'!H5</f>
        <v xml:space="preserve">năm </v>
      </c>
      <c r="I5" s="168">
        <f>'[6]FRIT FO102 - FT1 - FHUE'!I5</f>
        <v>2023</v>
      </c>
      <c r="J5" s="168"/>
      <c r="K5" s="168"/>
    </row>
    <row r="6" spans="1:18" ht="18" customHeight="1">
      <c r="F6" s="204"/>
      <c r="G6" s="204"/>
      <c r="H6" s="204"/>
      <c r="I6" s="204"/>
      <c r="L6" s="204" t="s">
        <v>694</v>
      </c>
      <c r="M6"/>
    </row>
    <row r="7" spans="1:18" s="195" customFormat="1" ht="40.5" customHeight="1">
      <c r="A7" s="203" t="s">
        <v>13</v>
      </c>
      <c r="B7" s="202" t="s">
        <v>693</v>
      </c>
      <c r="C7" s="202" t="s">
        <v>692</v>
      </c>
      <c r="D7" s="863" t="s">
        <v>691</v>
      </c>
      <c r="E7" s="864"/>
      <c r="F7" s="863" t="s">
        <v>690</v>
      </c>
      <c r="G7" s="864"/>
      <c r="H7" s="863" t="s">
        <v>689</v>
      </c>
      <c r="I7" s="864"/>
      <c r="J7" s="863" t="s">
        <v>688</v>
      </c>
      <c r="K7" s="864"/>
      <c r="L7" s="863" t="s">
        <v>687</v>
      </c>
      <c r="M7" s="864"/>
      <c r="N7" s="202" t="s">
        <v>686</v>
      </c>
    </row>
    <row r="8" spans="1:18" s="195" customFormat="1" ht="27.75" customHeight="1">
      <c r="A8" s="201"/>
      <c r="B8" s="198"/>
      <c r="C8" s="198"/>
      <c r="D8" s="200" t="s">
        <v>679</v>
      </c>
      <c r="E8" s="199" t="s">
        <v>685</v>
      </c>
      <c r="F8" s="200" t="s">
        <v>679</v>
      </c>
      <c r="G8" s="199" t="s">
        <v>680</v>
      </c>
      <c r="H8" s="200" t="s">
        <v>679</v>
      </c>
      <c r="I8" s="199" t="s">
        <v>680</v>
      </c>
      <c r="J8" s="200" t="s">
        <v>679</v>
      </c>
      <c r="K8" s="199" t="s">
        <v>680</v>
      </c>
      <c r="L8" s="200" t="s">
        <v>679</v>
      </c>
      <c r="M8" s="199" t="s">
        <v>680</v>
      </c>
      <c r="N8" s="198"/>
    </row>
    <row r="9" spans="1:18" s="195" customFormat="1" ht="25.5" customHeight="1">
      <c r="A9" s="858" t="s">
        <v>684</v>
      </c>
      <c r="B9" s="859"/>
      <c r="C9" s="860"/>
      <c r="D9" s="178" t="e">
        <f>J9</f>
        <v>#N/A</v>
      </c>
      <c r="E9" s="177" t="e">
        <f>K9</f>
        <v>#N/A</v>
      </c>
      <c r="F9" s="197">
        <f>F41</f>
        <v>0</v>
      </c>
      <c r="G9" s="177">
        <f>G41</f>
        <v>0</v>
      </c>
      <c r="H9" s="197"/>
      <c r="I9" s="177"/>
      <c r="J9" s="196" t="e">
        <f>+VLOOKUP($L$4,'TONG HOP'!$C$8:$N$799,8,0)</f>
        <v>#N/A</v>
      </c>
      <c r="K9" s="196" t="e">
        <f>+VLOOKUP($L$4,'TONG HOP'!$C$8:$N$799,9,0)</f>
        <v>#N/A</v>
      </c>
      <c r="L9" s="232"/>
      <c r="M9" s="234"/>
      <c r="N9" s="183" t="e">
        <f>1-J9/K9</f>
        <v>#N/A</v>
      </c>
    </row>
    <row r="10" spans="1:18" ht="16.5" customHeight="1">
      <c r="A10" s="193">
        <v>1</v>
      </c>
      <c r="B10" s="194">
        <v>45017</v>
      </c>
      <c r="C10" s="191" t="s">
        <v>683</v>
      </c>
      <c r="D10" s="190">
        <f>+SUMIFS('NHAP - NVL'!$J$5:$J$1007,'NHAP - NVL'!$G$5:$G$1007,'H3'!$L$4,'NHAP - NVL'!$D$5:$D$1007,'H3'!B10)</f>
        <v>0</v>
      </c>
      <c r="E10" s="218">
        <f>+SUMIFS('NHAP - NVL'!$K$5:$K$1007,'NHAP - NVL'!$G$5:$G$1007,'H3'!$L$4,'NHAP - NVL'!$D$5:$D$1007,'H3'!B10)</f>
        <v>0</v>
      </c>
      <c r="F10" s="189">
        <f>+SUMIFS('XUAT - NVL'!$K$5:$K$840,'XUAT - NVL'!$G$5:$G$840,'H3'!$L$4,'XUAT - NVL'!$D$5:$D$840,'H3'!B10)</f>
        <v>0</v>
      </c>
      <c r="G10" s="231">
        <f>+SUMIFS('XUAT - NVL'!$L$5:$L$840,'XUAT - NVL'!$G$5:$G$840,'H3'!$L$4,'XUAT - NVL'!$D$5:$D$840,'H3'!B10)</f>
        <v>0</v>
      </c>
      <c r="H10" s="188" t="e">
        <f>AVERAGEIF($F$10:$F$40,"&lt;&gt;0")</f>
        <v>#DIV/0!</v>
      </c>
      <c r="I10" s="187" t="e">
        <f>AVERAGEIF($G$10:$G$40,"&lt;&gt;0")</f>
        <v>#DIV/0!</v>
      </c>
      <c r="J10" s="186" t="e">
        <f>J9+D10-F10</f>
        <v>#N/A</v>
      </c>
      <c r="K10" s="185" t="e">
        <f>K9+E10-G10</f>
        <v>#N/A</v>
      </c>
      <c r="L10" s="188" t="e">
        <f t="shared" ref="L10:M40" si="0">J10/H10</f>
        <v>#N/A</v>
      </c>
      <c r="M10" s="184" t="e">
        <f t="shared" si="0"/>
        <v>#N/A</v>
      </c>
      <c r="N10" s="183"/>
      <c r="O10" s="304" t="e">
        <f>1-F10/G10</f>
        <v>#DIV/0!</v>
      </c>
      <c r="P10" s="235" t="s">
        <v>666</v>
      </c>
      <c r="Q10" s="52" t="s">
        <v>75</v>
      </c>
      <c r="R10" s="52" t="s">
        <v>74</v>
      </c>
    </row>
    <row r="11" spans="1:18" ht="16.5" customHeight="1">
      <c r="A11" s="193">
        <v>2</v>
      </c>
      <c r="B11" s="194">
        <v>45018</v>
      </c>
      <c r="C11" s="191" t="s">
        <v>683</v>
      </c>
      <c r="D11" s="190">
        <f>+SUMIFS('NHAP - NVL'!$J$5:$J$1007,'NHAP - NVL'!$G$5:$G$1007,'H3'!$L$4,'NHAP - NVL'!$D$5:$D$1007,'H3'!B11)</f>
        <v>0</v>
      </c>
      <c r="E11" s="218">
        <f>+SUMIFS('NHAP - NVL'!$K$5:$K$1007,'NHAP - NVL'!$G$5:$G$1007,'H3'!$L$4,'NHAP - NVL'!$D$5:$D$1007,'H3'!B11)</f>
        <v>0</v>
      </c>
      <c r="F11" s="189">
        <f>+SUMIFS('XUAT - NVL'!$K$5:$K$840,'XUAT - NVL'!$G$5:$G$840,'H3'!$L$4,'XUAT - NVL'!$D$5:$D$840,'H3'!B11)</f>
        <v>0</v>
      </c>
      <c r="G11" s="231">
        <f>+SUMIFS('XUAT - NVL'!$L$5:$L$840,'XUAT - NVL'!$G$5:$G$840,'H3'!$L$4,'XUAT - NVL'!$D$5:$D$840,'H3'!B11)</f>
        <v>0</v>
      </c>
      <c r="H11" s="188" t="e">
        <f t="shared" ref="H11:H40" si="1">AVERAGEIF($F$10:$F$40,"&lt;&gt;0")</f>
        <v>#DIV/0!</v>
      </c>
      <c r="I11" s="187" t="e">
        <f t="shared" ref="I11:I40" si="2">AVERAGEIF($G$10:$G$40,"&lt;&gt;0")</f>
        <v>#DIV/0!</v>
      </c>
      <c r="J11" s="186" t="e">
        <f t="shared" ref="J11:K26" si="3">J10+D11-F11</f>
        <v>#N/A</v>
      </c>
      <c r="K11" s="185" t="e">
        <f t="shared" si="3"/>
        <v>#N/A</v>
      </c>
      <c r="L11" s="188" t="e">
        <f t="shared" si="0"/>
        <v>#N/A</v>
      </c>
      <c r="M11" s="184" t="e">
        <f t="shared" si="0"/>
        <v>#N/A</v>
      </c>
      <c r="N11" s="183"/>
      <c r="O11" s="304" t="e">
        <f t="shared" ref="O11:O40" si="4">1-F11/G11</f>
        <v>#DIV/0!</v>
      </c>
      <c r="P11" s="235" t="s">
        <v>719</v>
      </c>
      <c r="Q11" s="52" t="s">
        <v>91</v>
      </c>
      <c r="R11" s="52" t="s">
        <v>90</v>
      </c>
    </row>
    <row r="12" spans="1:18" ht="16.5" customHeight="1">
      <c r="A12" s="193">
        <v>3</v>
      </c>
      <c r="B12" s="194">
        <v>45019</v>
      </c>
      <c r="C12" s="191" t="s">
        <v>683</v>
      </c>
      <c r="D12" s="190">
        <f>+SUMIFS('NHAP - NVL'!$J$5:$J$1007,'NHAP - NVL'!$G$5:$G$1007,'H3'!$L$4,'NHAP - NVL'!$D$5:$D$1007,'H3'!B12)</f>
        <v>0</v>
      </c>
      <c r="E12" s="218">
        <f>+SUMIFS('NHAP - NVL'!$K$5:$K$1007,'NHAP - NVL'!$G$5:$G$1007,'H3'!$L$4,'NHAP - NVL'!$D$5:$D$1007,'H3'!B12)</f>
        <v>0</v>
      </c>
      <c r="F12" s="189">
        <f>+SUMIFS('XUAT - NVL'!$K$5:$K$840,'XUAT - NVL'!$G$5:$G$840,'H3'!$L$4,'XUAT - NVL'!$D$5:$D$840,'H3'!B12)</f>
        <v>0</v>
      </c>
      <c r="G12" s="231">
        <f>+SUMIFS('XUAT - NVL'!$L$5:$L$840,'XUAT - NVL'!$G$5:$G$840,'H3'!$L$4,'XUAT - NVL'!$D$5:$D$840,'H3'!B12)</f>
        <v>0</v>
      </c>
      <c r="H12" s="188" t="e">
        <f t="shared" si="1"/>
        <v>#DIV/0!</v>
      </c>
      <c r="I12" s="187" t="e">
        <f t="shared" si="2"/>
        <v>#DIV/0!</v>
      </c>
      <c r="J12" s="186" t="e">
        <f t="shared" si="3"/>
        <v>#N/A</v>
      </c>
      <c r="K12" s="185" t="e">
        <f t="shared" si="3"/>
        <v>#N/A</v>
      </c>
      <c r="L12" s="188" t="e">
        <f t="shared" si="0"/>
        <v>#N/A</v>
      </c>
      <c r="M12" s="184" t="e">
        <f t="shared" si="0"/>
        <v>#N/A</v>
      </c>
      <c r="N12" s="183"/>
      <c r="O12" s="304" t="e">
        <f t="shared" si="4"/>
        <v>#DIV/0!</v>
      </c>
      <c r="P12" s="235" t="s">
        <v>720</v>
      </c>
      <c r="Q12" s="52" t="s">
        <v>93</v>
      </c>
      <c r="R12" s="52" t="s">
        <v>92</v>
      </c>
    </row>
    <row r="13" spans="1:18" ht="16.5" customHeight="1">
      <c r="A13" s="193">
        <v>4</v>
      </c>
      <c r="B13" s="194">
        <v>45020</v>
      </c>
      <c r="C13" s="191" t="s">
        <v>683</v>
      </c>
      <c r="D13" s="190">
        <f>+SUMIFS('NHAP - NVL'!$J$5:$J$1007,'NHAP - NVL'!$G$5:$G$1007,'H3'!$L$4,'NHAP - NVL'!$D$5:$D$1007,'H3'!B13)</f>
        <v>0</v>
      </c>
      <c r="E13" s="218">
        <f>+SUMIFS('NHAP - NVL'!$K$5:$K$1007,'NHAP - NVL'!$G$5:$G$1007,'H3'!$L$4,'NHAP - NVL'!$D$5:$D$1007,'H3'!B13)</f>
        <v>0</v>
      </c>
      <c r="F13" s="189">
        <f>+SUMIFS('XUAT - NVL'!$K$5:$K$840,'XUAT - NVL'!$G$5:$G$840,'H3'!$L$4,'XUAT - NVL'!$D$5:$D$840,'H3'!B13)</f>
        <v>0</v>
      </c>
      <c r="G13" s="231">
        <f>+SUMIFS('XUAT - NVL'!$L$5:$L$840,'XUAT - NVL'!$G$5:$G$840,'H3'!$L$4,'XUAT - NVL'!$D$5:$D$840,'H3'!B13)</f>
        <v>0</v>
      </c>
      <c r="H13" s="188" t="e">
        <f t="shared" si="1"/>
        <v>#DIV/0!</v>
      </c>
      <c r="I13" s="187" t="e">
        <f t="shared" si="2"/>
        <v>#DIV/0!</v>
      </c>
      <c r="J13" s="186" t="e">
        <f t="shared" si="3"/>
        <v>#N/A</v>
      </c>
      <c r="K13" s="185" t="e">
        <f t="shared" si="3"/>
        <v>#N/A</v>
      </c>
      <c r="L13" s="188" t="e">
        <f t="shared" si="0"/>
        <v>#N/A</v>
      </c>
      <c r="M13" s="184" t="e">
        <f t="shared" si="0"/>
        <v>#N/A</v>
      </c>
      <c r="N13" s="183"/>
      <c r="O13" s="304" t="e">
        <f t="shared" si="4"/>
        <v>#DIV/0!</v>
      </c>
      <c r="P13" s="235" t="s">
        <v>95</v>
      </c>
      <c r="Q13" s="52" t="s">
        <v>96</v>
      </c>
      <c r="R13" s="52" t="s">
        <v>94</v>
      </c>
    </row>
    <row r="14" spans="1:18" ht="16.5" customHeight="1">
      <c r="A14" s="193">
        <v>5</v>
      </c>
      <c r="B14" s="194">
        <v>45021</v>
      </c>
      <c r="C14" s="191" t="s">
        <v>683</v>
      </c>
      <c r="D14" s="190">
        <f>+SUMIFS('NHAP - NVL'!$J$5:$J$1007,'NHAP - NVL'!$G$5:$G$1007,'H3'!$L$4,'NHAP - NVL'!$D$5:$D$1007,'H3'!B14)</f>
        <v>0</v>
      </c>
      <c r="E14" s="218">
        <f>+SUMIFS('NHAP - NVL'!$K$5:$K$1007,'NHAP - NVL'!$G$5:$G$1007,'H3'!$L$4,'NHAP - NVL'!$D$5:$D$1007,'H3'!B14)</f>
        <v>0</v>
      </c>
      <c r="F14" s="189">
        <f>+SUMIFS('XUAT - NVL'!$K$5:$K$840,'XUAT - NVL'!$G$5:$G$840,'H3'!$L$4,'XUAT - NVL'!$D$5:$D$840,'H3'!B14)</f>
        <v>0</v>
      </c>
      <c r="G14" s="231">
        <f>+SUMIFS('XUAT - NVL'!$L$5:$L$840,'XUAT - NVL'!$G$5:$G$840,'H3'!$L$4,'XUAT - NVL'!$D$5:$D$840,'H3'!B14)</f>
        <v>0</v>
      </c>
      <c r="H14" s="188" t="e">
        <f t="shared" si="1"/>
        <v>#DIV/0!</v>
      </c>
      <c r="I14" s="187" t="e">
        <f t="shared" si="2"/>
        <v>#DIV/0!</v>
      </c>
      <c r="J14" s="186" t="e">
        <f t="shared" si="3"/>
        <v>#N/A</v>
      </c>
      <c r="K14" s="185" t="e">
        <f t="shared" si="3"/>
        <v>#N/A</v>
      </c>
      <c r="L14" s="233" t="e">
        <f t="shared" si="0"/>
        <v>#N/A</v>
      </c>
      <c r="M14" s="184" t="e">
        <f t="shared" si="0"/>
        <v>#N/A</v>
      </c>
      <c r="N14" s="183"/>
      <c r="O14" s="304" t="e">
        <f t="shared" si="4"/>
        <v>#DIV/0!</v>
      </c>
      <c r="P14" s="235" t="s">
        <v>721</v>
      </c>
      <c r="Q14" s="52" t="s">
        <v>84</v>
      </c>
      <c r="R14" s="52" t="s">
        <v>83</v>
      </c>
    </row>
    <row r="15" spans="1:18" ht="16.5" customHeight="1">
      <c r="A15" s="193">
        <v>6</v>
      </c>
      <c r="B15" s="194">
        <v>45022</v>
      </c>
      <c r="C15" s="191" t="s">
        <v>683</v>
      </c>
      <c r="D15" s="190">
        <f>+SUMIFS('NHAP - NVL'!$J$5:$J$1007,'NHAP - NVL'!$G$5:$G$1007,'H3'!$L$4,'NHAP - NVL'!$D$5:$D$1007,'H3'!B15)</f>
        <v>0</v>
      </c>
      <c r="E15" s="218">
        <f>+SUMIFS('NHAP - NVL'!$K$5:$K$1007,'NHAP - NVL'!$G$5:$G$1007,'H3'!$L$4,'NHAP - NVL'!$D$5:$D$1007,'H3'!B15)</f>
        <v>0</v>
      </c>
      <c r="F15" s="189">
        <f>+SUMIFS('XUAT - NVL'!$K$5:$K$840,'XUAT - NVL'!$G$5:$G$840,'H3'!$L$4,'XUAT - NVL'!$D$5:$D$840,'H3'!B15)</f>
        <v>0</v>
      </c>
      <c r="G15" s="231">
        <f>+SUMIFS('XUAT - NVL'!$L$5:$L$840,'XUAT - NVL'!$G$5:$G$840,'H3'!$L$4,'XUAT - NVL'!$D$5:$D$840,'H3'!B15)</f>
        <v>0</v>
      </c>
      <c r="H15" s="188" t="e">
        <f t="shared" si="1"/>
        <v>#DIV/0!</v>
      </c>
      <c r="I15" s="187" t="e">
        <f t="shared" si="2"/>
        <v>#DIV/0!</v>
      </c>
      <c r="J15" s="186" t="e">
        <f t="shared" si="3"/>
        <v>#N/A</v>
      </c>
      <c r="K15" s="185" t="e">
        <f t="shared" si="3"/>
        <v>#N/A</v>
      </c>
      <c r="L15" s="233" t="e">
        <f t="shared" si="0"/>
        <v>#N/A</v>
      </c>
      <c r="M15" s="184" t="e">
        <f t="shared" si="0"/>
        <v>#N/A</v>
      </c>
      <c r="N15" s="183"/>
      <c r="O15" s="304" t="e">
        <f t="shared" si="4"/>
        <v>#DIV/0!</v>
      </c>
      <c r="P15" s="235" t="s">
        <v>722</v>
      </c>
      <c r="Q15" s="52" t="s">
        <v>86</v>
      </c>
      <c r="R15" s="52" t="s">
        <v>85</v>
      </c>
    </row>
    <row r="16" spans="1:18" ht="16.5" customHeight="1">
      <c r="A16" s="193">
        <v>7</v>
      </c>
      <c r="B16" s="194">
        <v>45023</v>
      </c>
      <c r="C16" s="191" t="s">
        <v>683</v>
      </c>
      <c r="D16" s="190">
        <f>+SUMIFS('NHAP - NVL'!$J$5:$J$1007,'NHAP - NVL'!$G$5:$G$1007,'H3'!$L$4,'NHAP - NVL'!$D$5:$D$1007,'H3'!B16)</f>
        <v>0</v>
      </c>
      <c r="E16" s="218">
        <f>+SUMIFS('NHAP - NVL'!$K$5:$K$1007,'NHAP - NVL'!$G$5:$G$1007,'H3'!$L$4,'NHAP - NVL'!$D$5:$D$1007,'H3'!B16)</f>
        <v>0</v>
      </c>
      <c r="F16" s="189">
        <f>+SUMIFS('XUAT - NVL'!$K$5:$K$840,'XUAT - NVL'!$G$5:$G$840,'H3'!$L$4,'XUAT - NVL'!$D$5:$D$840,'H3'!B16)</f>
        <v>0</v>
      </c>
      <c r="G16" s="231">
        <f>+SUMIFS('XUAT - NVL'!$L$5:$L$840,'XUAT - NVL'!$G$5:$G$840,'H3'!$L$4,'XUAT - NVL'!$D$5:$D$840,'H3'!B16)</f>
        <v>0</v>
      </c>
      <c r="H16" s="188" t="e">
        <f t="shared" si="1"/>
        <v>#DIV/0!</v>
      </c>
      <c r="I16" s="187" t="e">
        <f t="shared" si="2"/>
        <v>#DIV/0!</v>
      </c>
      <c r="J16" s="186" t="e">
        <f t="shared" si="3"/>
        <v>#N/A</v>
      </c>
      <c r="K16" s="185" t="e">
        <f t="shared" si="3"/>
        <v>#N/A</v>
      </c>
      <c r="L16" s="233" t="e">
        <f t="shared" si="0"/>
        <v>#N/A</v>
      </c>
      <c r="M16" s="184" t="e">
        <f t="shared" si="0"/>
        <v>#N/A</v>
      </c>
      <c r="N16" s="183"/>
      <c r="O16" s="304" t="e">
        <f t="shared" si="4"/>
        <v>#DIV/0!</v>
      </c>
      <c r="P16" s="235" t="s">
        <v>723</v>
      </c>
      <c r="Q16" s="52" t="s">
        <v>82</v>
      </c>
      <c r="R16" s="52" t="s">
        <v>81</v>
      </c>
    </row>
    <row r="17" spans="1:18" ht="16.5" customHeight="1">
      <c r="A17" s="193">
        <v>8</v>
      </c>
      <c r="B17" s="194">
        <v>45024</v>
      </c>
      <c r="C17" s="191" t="s">
        <v>683</v>
      </c>
      <c r="D17" s="190">
        <f>+SUMIFS('NHAP - NVL'!$J$5:$J$1007,'NHAP - NVL'!$G$5:$G$1007,'H3'!$L$4,'NHAP - NVL'!$D$5:$D$1007,'H3'!B17)</f>
        <v>0</v>
      </c>
      <c r="E17" s="218">
        <f>+SUMIFS('NHAP - NVL'!$K$5:$K$1007,'NHAP - NVL'!$G$5:$G$1007,'H3'!$L$4,'NHAP - NVL'!$D$5:$D$1007,'H3'!B17)</f>
        <v>0</v>
      </c>
      <c r="F17" s="189">
        <f>+SUMIFS('XUAT - NVL'!$K$5:$K$840,'XUAT - NVL'!$G$5:$G$840,'H3'!$L$4,'XUAT - NVL'!$D$5:$D$840,'H3'!B17)</f>
        <v>0</v>
      </c>
      <c r="G17" s="231">
        <f>+SUMIFS('XUAT - NVL'!$L$5:$L$840,'XUAT - NVL'!$G$5:$G$840,'H3'!$L$4,'XUAT - NVL'!$D$5:$D$840,'H3'!B17)</f>
        <v>0</v>
      </c>
      <c r="H17" s="188" t="e">
        <f t="shared" si="1"/>
        <v>#DIV/0!</v>
      </c>
      <c r="I17" s="187" t="e">
        <f t="shared" si="2"/>
        <v>#DIV/0!</v>
      </c>
      <c r="J17" s="186" t="e">
        <f t="shared" si="3"/>
        <v>#N/A</v>
      </c>
      <c r="K17" s="185" t="e">
        <f t="shared" si="3"/>
        <v>#N/A</v>
      </c>
      <c r="L17" s="233" t="e">
        <f t="shared" si="0"/>
        <v>#N/A</v>
      </c>
      <c r="M17" s="184" t="e">
        <f t="shared" si="0"/>
        <v>#N/A</v>
      </c>
      <c r="N17" s="183"/>
      <c r="O17" s="304" t="e">
        <f t="shared" si="4"/>
        <v>#DIV/0!</v>
      </c>
      <c r="P17" s="235" t="s">
        <v>98</v>
      </c>
      <c r="Q17" s="52" t="s">
        <v>99</v>
      </c>
      <c r="R17" s="52" t="s">
        <v>97</v>
      </c>
    </row>
    <row r="18" spans="1:18" ht="16.5" customHeight="1">
      <c r="A18" s="193">
        <v>9</v>
      </c>
      <c r="B18" s="194">
        <v>45025</v>
      </c>
      <c r="C18" s="191" t="s">
        <v>683</v>
      </c>
      <c r="D18" s="190">
        <f>+SUMIFS('NHAP - NVL'!$J$5:$J$1007,'NHAP - NVL'!$G$5:$G$1007,'H3'!$L$4,'NHAP - NVL'!$D$5:$D$1007,'H3'!B18)</f>
        <v>0</v>
      </c>
      <c r="E18" s="218">
        <f>+SUMIFS('NHAP - NVL'!$K$5:$K$1007,'NHAP - NVL'!$G$5:$G$1007,'H3'!$L$4,'NHAP - NVL'!$D$5:$D$1007,'H3'!B18)</f>
        <v>0</v>
      </c>
      <c r="F18" s="189">
        <f>+SUMIFS('XUAT - NVL'!$K$5:$K$840,'XUAT - NVL'!$G$5:$G$840,'H3'!$L$4,'XUAT - NVL'!$D$5:$D$840,'H3'!B18)</f>
        <v>0</v>
      </c>
      <c r="G18" s="231">
        <f>+SUMIFS('XUAT - NVL'!$L$5:$L$840,'XUAT - NVL'!$G$5:$G$840,'H3'!$L$4,'XUAT - NVL'!$D$5:$D$840,'H3'!B18)</f>
        <v>0</v>
      </c>
      <c r="H18" s="188" t="e">
        <f t="shared" si="1"/>
        <v>#DIV/0!</v>
      </c>
      <c r="I18" s="187" t="e">
        <f t="shared" si="2"/>
        <v>#DIV/0!</v>
      </c>
      <c r="J18" s="186" t="e">
        <f t="shared" si="3"/>
        <v>#N/A</v>
      </c>
      <c r="K18" s="185" t="e">
        <f t="shared" si="3"/>
        <v>#N/A</v>
      </c>
      <c r="L18" s="233" t="e">
        <f t="shared" si="0"/>
        <v>#N/A</v>
      </c>
      <c r="M18" s="184" t="e">
        <f t="shared" si="0"/>
        <v>#N/A</v>
      </c>
      <c r="N18" s="183"/>
      <c r="O18" s="304" t="e">
        <f t="shared" si="4"/>
        <v>#DIV/0!</v>
      </c>
      <c r="P18" s="235" t="s">
        <v>724</v>
      </c>
      <c r="Q18" s="62"/>
      <c r="R18" s="52"/>
    </row>
    <row r="19" spans="1:18" ht="16.5" customHeight="1">
      <c r="A19" s="193">
        <v>10</v>
      </c>
      <c r="B19" s="194">
        <v>45026</v>
      </c>
      <c r="C19" s="191" t="s">
        <v>683</v>
      </c>
      <c r="D19" s="190">
        <f>+SUMIFS('NHAP - NVL'!$J$5:$J$1007,'NHAP - NVL'!$G$5:$G$1007,'H3'!$L$4,'NHAP - NVL'!$D$5:$D$1007,'H3'!B19)</f>
        <v>0</v>
      </c>
      <c r="E19" s="218">
        <f>+SUMIFS('NHAP - NVL'!$K$5:$K$1007,'NHAP - NVL'!$G$5:$G$1007,'H3'!$L$4,'NHAP - NVL'!$D$5:$D$1007,'H3'!B19)</f>
        <v>0</v>
      </c>
      <c r="F19" s="189">
        <f>+SUMIFS('XUAT - NVL'!$K$5:$K$840,'XUAT - NVL'!$G$5:$G$840,'H3'!$L$4,'XUAT - NVL'!$D$5:$D$840,'H3'!B19)</f>
        <v>0</v>
      </c>
      <c r="G19" s="231">
        <f>+SUMIFS('XUAT - NVL'!$L$5:$L$840,'XUAT - NVL'!$G$5:$G$840,'H3'!$L$4,'XUAT - NVL'!$D$5:$D$840,'H3'!B19)</f>
        <v>0</v>
      </c>
      <c r="H19" s="188" t="e">
        <f t="shared" si="1"/>
        <v>#DIV/0!</v>
      </c>
      <c r="I19" s="187" t="e">
        <f t="shared" si="2"/>
        <v>#DIV/0!</v>
      </c>
      <c r="J19" s="186" t="e">
        <f t="shared" si="3"/>
        <v>#N/A</v>
      </c>
      <c r="K19" s="185" t="e">
        <f t="shared" si="3"/>
        <v>#N/A</v>
      </c>
      <c r="L19" s="233" t="e">
        <f t="shared" si="0"/>
        <v>#N/A</v>
      </c>
      <c r="M19" s="184" t="e">
        <f t="shared" si="0"/>
        <v>#N/A</v>
      </c>
      <c r="N19" s="183"/>
      <c r="O19" s="304" t="e">
        <f t="shared" si="4"/>
        <v>#DIV/0!</v>
      </c>
      <c r="P19" s="235" t="s">
        <v>725</v>
      </c>
      <c r="Q19" s="52" t="s">
        <v>73</v>
      </c>
      <c r="R19" s="52" t="s">
        <v>72</v>
      </c>
    </row>
    <row r="20" spans="1:18" ht="16.5" customHeight="1">
      <c r="A20" s="193">
        <v>11</v>
      </c>
      <c r="B20" s="194">
        <v>45027</v>
      </c>
      <c r="C20" s="191" t="s">
        <v>683</v>
      </c>
      <c r="D20" s="190">
        <f>+SUMIFS('NHAP - NVL'!$J$5:$J$1007,'NHAP - NVL'!$G$5:$G$1007,'H3'!$L$4,'NHAP - NVL'!$D$5:$D$1007,'H3'!B20)</f>
        <v>0</v>
      </c>
      <c r="E20" s="218">
        <f>+SUMIFS('NHAP - NVL'!$K$5:$K$1007,'NHAP - NVL'!$G$5:$G$1007,'H3'!$L$4,'NHAP - NVL'!$D$5:$D$1007,'H3'!B20)</f>
        <v>0</v>
      </c>
      <c r="F20" s="189">
        <f>+SUMIFS('XUAT - NVL'!$K$5:$K$840,'XUAT - NVL'!$G$5:$G$840,'H3'!$L$4,'XUAT - NVL'!$D$5:$D$840,'H3'!B20)</f>
        <v>0</v>
      </c>
      <c r="G20" s="231">
        <f>+SUMIFS('XUAT - NVL'!$L$5:$L$840,'XUAT - NVL'!$G$5:$G$840,'H3'!$L$4,'XUAT - NVL'!$D$5:$D$840,'H3'!B20)</f>
        <v>0</v>
      </c>
      <c r="H20" s="188" t="e">
        <f t="shared" si="1"/>
        <v>#DIV/0!</v>
      </c>
      <c r="I20" s="187" t="e">
        <f t="shared" si="2"/>
        <v>#DIV/0!</v>
      </c>
      <c r="J20" s="186" t="e">
        <f t="shared" si="3"/>
        <v>#N/A</v>
      </c>
      <c r="K20" s="185" t="e">
        <f t="shared" si="3"/>
        <v>#N/A</v>
      </c>
      <c r="L20" s="188" t="e">
        <f t="shared" si="0"/>
        <v>#N/A</v>
      </c>
      <c r="M20" s="184" t="e">
        <f t="shared" si="0"/>
        <v>#N/A</v>
      </c>
      <c r="N20" s="183"/>
      <c r="O20" s="304" t="e">
        <f t="shared" si="4"/>
        <v>#DIV/0!</v>
      </c>
      <c r="P20" s="235" t="s">
        <v>70</v>
      </c>
      <c r="Q20" s="52" t="s">
        <v>71</v>
      </c>
      <c r="R20" s="52" t="s">
        <v>69</v>
      </c>
    </row>
    <row r="21" spans="1:18" ht="16.5" customHeight="1">
      <c r="A21" s="193">
        <v>12</v>
      </c>
      <c r="B21" s="194">
        <v>45028</v>
      </c>
      <c r="C21" s="191" t="s">
        <v>683</v>
      </c>
      <c r="D21" s="190">
        <f>+SUMIFS('NHAP - NVL'!$J$5:$J$1007,'NHAP - NVL'!$G$5:$G$1007,'H3'!$L$4,'NHAP - NVL'!$D$5:$D$1007,'H3'!B21)</f>
        <v>0</v>
      </c>
      <c r="E21" s="218">
        <f>+SUMIFS('NHAP - NVL'!$K$5:$K$1007,'NHAP - NVL'!$G$5:$G$1007,'H3'!$L$4,'NHAP - NVL'!$D$5:$D$1007,'H3'!B21)</f>
        <v>0</v>
      </c>
      <c r="F21" s="189">
        <f>+SUMIFS('XUAT - NVL'!$K$5:$K$840,'XUAT - NVL'!$G$5:$G$840,'H3'!$L$4,'XUAT - NVL'!$D$5:$D$840,'H3'!B21)</f>
        <v>0</v>
      </c>
      <c r="G21" s="231">
        <f>+SUMIFS('XUAT - NVL'!$L$5:$L$840,'XUAT - NVL'!$G$5:$G$840,'H3'!$L$4,'XUAT - NVL'!$D$5:$D$840,'H3'!B21)</f>
        <v>0</v>
      </c>
      <c r="H21" s="188" t="e">
        <f t="shared" si="1"/>
        <v>#DIV/0!</v>
      </c>
      <c r="I21" s="187" t="e">
        <f t="shared" si="2"/>
        <v>#DIV/0!</v>
      </c>
      <c r="J21" s="186" t="e">
        <f t="shared" si="3"/>
        <v>#N/A</v>
      </c>
      <c r="K21" s="185" t="e">
        <f t="shared" si="3"/>
        <v>#N/A</v>
      </c>
      <c r="L21" s="188" t="e">
        <f t="shared" si="0"/>
        <v>#N/A</v>
      </c>
      <c r="M21" s="184" t="e">
        <f t="shared" si="0"/>
        <v>#N/A</v>
      </c>
      <c r="N21" s="183"/>
      <c r="O21" s="304" t="e">
        <f t="shared" si="4"/>
        <v>#DIV/0!</v>
      </c>
      <c r="P21" s="235" t="s">
        <v>79</v>
      </c>
      <c r="Q21" s="52" t="s">
        <v>80</v>
      </c>
      <c r="R21" s="52" t="s">
        <v>78</v>
      </c>
    </row>
    <row r="22" spans="1:18" ht="16.5" customHeight="1">
      <c r="A22" s="193">
        <v>13</v>
      </c>
      <c r="B22" s="194">
        <v>45029</v>
      </c>
      <c r="C22" s="191" t="s">
        <v>683</v>
      </c>
      <c r="D22" s="190">
        <f>+SUMIFS('NHAP - NVL'!$J$5:$J$1007,'NHAP - NVL'!$G$5:$G$1007,'H3'!$L$4,'NHAP - NVL'!$D$5:$D$1007,'H3'!B22)</f>
        <v>0</v>
      </c>
      <c r="E22" s="218">
        <f>+SUMIFS('NHAP - NVL'!$K$5:$K$1007,'NHAP - NVL'!$G$5:$G$1007,'H3'!$L$4,'NHAP - NVL'!$D$5:$D$1007,'H3'!B22)</f>
        <v>0</v>
      </c>
      <c r="F22" s="189">
        <f>+SUMIFS('XUAT - NVL'!$K$5:$K$840,'XUAT - NVL'!$G$5:$G$840,'H3'!$L$4,'XUAT - NVL'!$D$5:$D$840,'H3'!B22)</f>
        <v>0</v>
      </c>
      <c r="G22" s="231">
        <f>+SUMIFS('XUAT - NVL'!$L$5:$L$840,'XUAT - NVL'!$G$5:$G$840,'H3'!$L$4,'XUAT - NVL'!$D$5:$D$840,'H3'!B22)</f>
        <v>0</v>
      </c>
      <c r="H22" s="188" t="e">
        <f t="shared" si="1"/>
        <v>#DIV/0!</v>
      </c>
      <c r="I22" s="187" t="e">
        <f t="shared" si="2"/>
        <v>#DIV/0!</v>
      </c>
      <c r="J22" s="186" t="e">
        <f t="shared" si="3"/>
        <v>#N/A</v>
      </c>
      <c r="K22" s="185" t="e">
        <f t="shared" si="3"/>
        <v>#N/A</v>
      </c>
      <c r="L22" s="188" t="e">
        <f t="shared" si="0"/>
        <v>#N/A</v>
      </c>
      <c r="M22" s="184" t="e">
        <f t="shared" si="0"/>
        <v>#N/A</v>
      </c>
      <c r="N22" s="183"/>
      <c r="O22" s="304" t="e">
        <f t="shared" si="4"/>
        <v>#DIV/0!</v>
      </c>
      <c r="P22" s="235" t="s">
        <v>726</v>
      </c>
      <c r="Q22" s="52" t="s">
        <v>89</v>
      </c>
      <c r="R22" s="52" t="s">
        <v>88</v>
      </c>
    </row>
    <row r="23" spans="1:18" ht="16.5" customHeight="1">
      <c r="A23" s="193">
        <v>14</v>
      </c>
      <c r="B23" s="194">
        <v>45030</v>
      </c>
      <c r="C23" s="191" t="s">
        <v>683</v>
      </c>
      <c r="D23" s="190">
        <f>+SUMIFS('NHAP - NVL'!$J$5:$J$1007,'NHAP - NVL'!$G$5:$G$1007,'H3'!$L$4,'NHAP - NVL'!$D$5:$D$1007,'H3'!B23)</f>
        <v>0</v>
      </c>
      <c r="E23" s="218">
        <f>+SUMIFS('NHAP - NVL'!$K$5:$K$1007,'NHAP - NVL'!$G$5:$G$1007,'H3'!$L$4,'NHAP - NVL'!$D$5:$D$1007,'H3'!B23)</f>
        <v>0</v>
      </c>
      <c r="F23" s="189">
        <f>+SUMIFS('XUAT - NVL'!$K$5:$K$840,'XUAT - NVL'!$G$5:$G$840,'H3'!$L$4,'XUAT - NVL'!$D$5:$D$840,'H3'!B23)</f>
        <v>0</v>
      </c>
      <c r="G23" s="231">
        <f>+SUMIFS('XUAT - NVL'!$L$5:$L$840,'XUAT - NVL'!$G$5:$G$840,'H3'!$L$4,'XUAT - NVL'!$D$5:$D$840,'H3'!B23)</f>
        <v>0</v>
      </c>
      <c r="H23" s="188" t="e">
        <f t="shared" si="1"/>
        <v>#DIV/0!</v>
      </c>
      <c r="I23" s="187" t="e">
        <f t="shared" si="2"/>
        <v>#DIV/0!</v>
      </c>
      <c r="J23" s="186" t="e">
        <f t="shared" si="3"/>
        <v>#N/A</v>
      </c>
      <c r="K23" s="185" t="e">
        <f t="shared" si="3"/>
        <v>#N/A</v>
      </c>
      <c r="L23" s="188" t="e">
        <f t="shared" si="0"/>
        <v>#N/A</v>
      </c>
      <c r="M23" s="184" t="e">
        <f t="shared" si="0"/>
        <v>#N/A</v>
      </c>
      <c r="N23" s="183"/>
      <c r="O23" s="304" t="e">
        <f t="shared" si="4"/>
        <v>#DIV/0!</v>
      </c>
      <c r="P23" s="235" t="s">
        <v>727</v>
      </c>
      <c r="Q23" s="52" t="s">
        <v>77</v>
      </c>
      <c r="R23" s="52" t="s">
        <v>76</v>
      </c>
    </row>
    <row r="24" spans="1:18" ht="16.5" customHeight="1">
      <c r="A24" s="193">
        <v>15</v>
      </c>
      <c r="B24" s="194">
        <v>45031</v>
      </c>
      <c r="C24" s="191" t="s">
        <v>683</v>
      </c>
      <c r="D24" s="190">
        <f>+SUMIFS('NHAP - NVL'!$J$5:$J$1007,'NHAP - NVL'!$G$5:$G$1007,'H3'!$L$4,'NHAP - NVL'!$D$5:$D$1007,'H3'!B24)</f>
        <v>0</v>
      </c>
      <c r="E24" s="218">
        <f>+SUMIFS('NHAP - NVL'!$K$5:$K$1007,'NHAP - NVL'!$G$5:$G$1007,'H3'!$L$4,'NHAP - NVL'!$D$5:$D$1007,'H3'!B24)</f>
        <v>0</v>
      </c>
      <c r="F24" s="189">
        <f>+SUMIFS('XUAT - NVL'!$K$5:$K$840,'XUAT - NVL'!$G$5:$G$840,'H3'!$L$4,'XUAT - NVL'!$D$5:$D$840,'H3'!B24)</f>
        <v>0</v>
      </c>
      <c r="G24" s="231">
        <f>+SUMIFS('XUAT - NVL'!$L$5:$L$840,'XUAT - NVL'!$G$5:$G$840,'H3'!$L$4,'XUAT - NVL'!$D$5:$D$840,'H3'!B24)</f>
        <v>0</v>
      </c>
      <c r="H24" s="188" t="e">
        <f t="shared" si="1"/>
        <v>#DIV/0!</v>
      </c>
      <c r="I24" s="187" t="e">
        <f t="shared" si="2"/>
        <v>#DIV/0!</v>
      </c>
      <c r="J24" s="186" t="e">
        <f t="shared" si="3"/>
        <v>#N/A</v>
      </c>
      <c r="K24" s="185" t="e">
        <f t="shared" si="3"/>
        <v>#N/A</v>
      </c>
      <c r="L24" s="233" t="e">
        <f t="shared" si="0"/>
        <v>#N/A</v>
      </c>
      <c r="M24" s="184" t="e">
        <f t="shared" si="0"/>
        <v>#N/A</v>
      </c>
      <c r="N24" s="183"/>
      <c r="O24" s="304" t="e">
        <f t="shared" si="4"/>
        <v>#DIV/0!</v>
      </c>
      <c r="P24" s="235" t="s">
        <v>728</v>
      </c>
      <c r="Q24" s="62"/>
      <c r="R24" s="52" t="s">
        <v>732</v>
      </c>
    </row>
    <row r="25" spans="1:18" ht="16.5" customHeight="1">
      <c r="A25" s="193">
        <v>16</v>
      </c>
      <c r="B25" s="194">
        <v>45032</v>
      </c>
      <c r="C25" s="191" t="s">
        <v>683</v>
      </c>
      <c r="D25" s="190">
        <f>+SUMIFS('NHAP - NVL'!$J$5:$J$1007,'NHAP - NVL'!$G$5:$G$1007,'H3'!$L$4,'NHAP - NVL'!$D$5:$D$1007,'H3'!B25)</f>
        <v>0</v>
      </c>
      <c r="E25" s="218">
        <f>+SUMIFS('NHAP - NVL'!$K$5:$K$1007,'NHAP - NVL'!$G$5:$G$1007,'H3'!$L$4,'NHAP - NVL'!$D$5:$D$1007,'H3'!B25)</f>
        <v>0</v>
      </c>
      <c r="F25" s="189">
        <f>+SUMIFS('XUAT - NVL'!$K$5:$K$840,'XUAT - NVL'!$G$5:$G$840,'H3'!$L$4,'XUAT - NVL'!$D$5:$D$840,'H3'!B25)</f>
        <v>0</v>
      </c>
      <c r="G25" s="231">
        <f>+SUMIFS('XUAT - NVL'!$L$5:$L$840,'XUAT - NVL'!$G$5:$G$840,'H3'!$L$4,'XUAT - NVL'!$D$5:$D$840,'H3'!B25)</f>
        <v>0</v>
      </c>
      <c r="H25" s="188" t="e">
        <f t="shared" si="1"/>
        <v>#DIV/0!</v>
      </c>
      <c r="I25" s="187" t="e">
        <f t="shared" si="2"/>
        <v>#DIV/0!</v>
      </c>
      <c r="J25" s="186" t="e">
        <f t="shared" si="3"/>
        <v>#N/A</v>
      </c>
      <c r="K25" s="185" t="e">
        <f t="shared" si="3"/>
        <v>#N/A</v>
      </c>
      <c r="L25" s="188" t="e">
        <f t="shared" si="0"/>
        <v>#N/A</v>
      </c>
      <c r="M25" s="184" t="e">
        <f t="shared" si="0"/>
        <v>#N/A</v>
      </c>
      <c r="N25" s="183"/>
      <c r="O25" s="304" t="e">
        <f t="shared" si="4"/>
        <v>#DIV/0!</v>
      </c>
      <c r="P25" s="52" t="s">
        <v>102</v>
      </c>
      <c r="Q25" s="52"/>
      <c r="R25" s="52" t="e">
        <f>+VLOOKUP(P25,'Danh mục CODE'!$A$2:$D$790,3,0)</f>
        <v>#N/A</v>
      </c>
    </row>
    <row r="26" spans="1:18" ht="16.5" customHeight="1">
      <c r="A26" s="193">
        <v>17</v>
      </c>
      <c r="B26" s="194">
        <v>45033</v>
      </c>
      <c r="C26" s="191" t="s">
        <v>683</v>
      </c>
      <c r="D26" s="190">
        <f>+SUMIFS('NHAP - NVL'!$J$5:$J$1007,'NHAP - NVL'!$G$5:$G$1007,'H3'!$L$4,'NHAP - NVL'!$D$5:$D$1007,'H3'!B26)</f>
        <v>0</v>
      </c>
      <c r="E26" s="218">
        <f>+SUMIFS('NHAP - NVL'!$K$5:$K$1007,'NHAP - NVL'!$G$5:$G$1007,'H3'!$L$4,'NHAP - NVL'!$D$5:$D$1007,'H3'!B26)</f>
        <v>0</v>
      </c>
      <c r="F26" s="189">
        <f>+SUMIFS('XUAT - NVL'!$K$5:$K$840,'XUAT - NVL'!$G$5:$G$840,'H3'!$L$4,'XUAT - NVL'!$D$5:$D$840,'H3'!B26)</f>
        <v>0</v>
      </c>
      <c r="G26" s="231">
        <f>+SUMIFS('XUAT - NVL'!$L$5:$L$840,'XUAT - NVL'!$G$5:$G$840,'H3'!$L$4,'XUAT - NVL'!$D$5:$D$840,'H3'!B26)</f>
        <v>0</v>
      </c>
      <c r="H26" s="188" t="e">
        <f t="shared" si="1"/>
        <v>#DIV/0!</v>
      </c>
      <c r="I26" s="187" t="e">
        <f t="shared" si="2"/>
        <v>#DIV/0!</v>
      </c>
      <c r="J26" s="186" t="e">
        <f t="shared" si="3"/>
        <v>#N/A</v>
      </c>
      <c r="K26" s="185" t="e">
        <f t="shared" si="3"/>
        <v>#N/A</v>
      </c>
      <c r="L26" s="188" t="e">
        <f t="shared" si="0"/>
        <v>#N/A</v>
      </c>
      <c r="M26" s="184" t="e">
        <f t="shared" si="0"/>
        <v>#N/A</v>
      </c>
      <c r="N26" s="183"/>
      <c r="O26" s="304" t="e">
        <f t="shared" si="4"/>
        <v>#DIV/0!</v>
      </c>
      <c r="P26" s="52" t="s">
        <v>107</v>
      </c>
      <c r="Q26" s="52"/>
      <c r="R26" s="52" t="e">
        <f>+VLOOKUP(P26,'Danh mục CODE'!$A$2:$D$790,3,0)</f>
        <v>#N/A</v>
      </c>
    </row>
    <row r="27" spans="1:18" ht="16.5" customHeight="1">
      <c r="A27" s="193">
        <v>18</v>
      </c>
      <c r="B27" s="194">
        <v>45034</v>
      </c>
      <c r="C27" s="191" t="s">
        <v>683</v>
      </c>
      <c r="D27" s="190">
        <f>+SUMIFS('NHAP - NVL'!$J$5:$J$1007,'NHAP - NVL'!$G$5:$G$1007,'H3'!$L$4,'NHAP - NVL'!$D$5:$D$1007,'H3'!B27)</f>
        <v>0</v>
      </c>
      <c r="E27" s="218">
        <f>+SUMIFS('NHAP - NVL'!$K$5:$K$1007,'NHAP - NVL'!$G$5:$G$1007,'H3'!$L$4,'NHAP - NVL'!$D$5:$D$1007,'H3'!B27)</f>
        <v>0</v>
      </c>
      <c r="F27" s="189">
        <f>+SUMIFS('XUAT - NVL'!$K$5:$K$840,'XUAT - NVL'!$G$5:$G$840,'H3'!$L$4,'XUAT - NVL'!$D$5:$D$840,'H3'!B27)</f>
        <v>0</v>
      </c>
      <c r="G27" s="231">
        <f>+SUMIFS('XUAT - NVL'!$L$5:$L$840,'XUAT - NVL'!$G$5:$G$840,'H3'!$L$4,'XUAT - NVL'!$D$5:$D$840,'H3'!B27)</f>
        <v>0</v>
      </c>
      <c r="H27" s="188" t="e">
        <f t="shared" si="1"/>
        <v>#DIV/0!</v>
      </c>
      <c r="I27" s="187" t="e">
        <f t="shared" si="2"/>
        <v>#DIV/0!</v>
      </c>
      <c r="J27" s="186" t="e">
        <f t="shared" ref="J27:K40" si="5">J26+D27-F27</f>
        <v>#N/A</v>
      </c>
      <c r="K27" s="185" t="e">
        <f t="shared" si="5"/>
        <v>#N/A</v>
      </c>
      <c r="L27" s="233" t="e">
        <f t="shared" si="0"/>
        <v>#N/A</v>
      </c>
      <c r="M27" s="184" t="e">
        <f t="shared" si="0"/>
        <v>#N/A</v>
      </c>
      <c r="N27" s="183"/>
      <c r="O27" s="304" t="e">
        <f t="shared" si="4"/>
        <v>#DIV/0!</v>
      </c>
      <c r="P27" s="52" t="s">
        <v>111</v>
      </c>
      <c r="Q27" s="52"/>
      <c r="R27" s="52" t="e">
        <f>+VLOOKUP(P27,'Danh mục CODE'!$A$2:$D$790,3,0)</f>
        <v>#N/A</v>
      </c>
    </row>
    <row r="28" spans="1:18" ht="16.5" customHeight="1">
      <c r="A28" s="193">
        <v>19</v>
      </c>
      <c r="B28" s="194">
        <v>45035</v>
      </c>
      <c r="C28" s="191" t="s">
        <v>683</v>
      </c>
      <c r="D28" s="190">
        <f>+SUMIFS('NHAP - NVL'!$J$5:$J$1007,'NHAP - NVL'!$G$5:$G$1007,'H3'!$L$4,'NHAP - NVL'!$D$5:$D$1007,'H3'!B28)</f>
        <v>0</v>
      </c>
      <c r="E28" s="218">
        <f>+SUMIFS('NHAP - NVL'!$K$5:$K$1007,'NHAP - NVL'!$G$5:$G$1007,'H3'!$L$4,'NHAP - NVL'!$D$5:$D$1007,'H3'!B28)</f>
        <v>0</v>
      </c>
      <c r="F28" s="189">
        <f>+SUMIFS('XUAT - NVL'!$K$5:$K$840,'XUAT - NVL'!$G$5:$G$840,'H3'!$L$4,'XUAT - NVL'!$D$5:$D$840,'H3'!B28)</f>
        <v>0</v>
      </c>
      <c r="G28" s="231">
        <f>+SUMIFS('XUAT - NVL'!$L$5:$L$840,'XUAT - NVL'!$G$5:$G$840,'H3'!$L$4,'XUAT - NVL'!$D$5:$D$840,'H3'!B28)</f>
        <v>0</v>
      </c>
      <c r="H28" s="188" t="e">
        <f t="shared" si="1"/>
        <v>#DIV/0!</v>
      </c>
      <c r="I28" s="187" t="e">
        <f t="shared" si="2"/>
        <v>#DIV/0!</v>
      </c>
      <c r="J28" s="186" t="e">
        <f t="shared" si="5"/>
        <v>#N/A</v>
      </c>
      <c r="K28" s="185" t="e">
        <f t="shared" si="5"/>
        <v>#N/A</v>
      </c>
      <c r="L28" s="233" t="e">
        <f t="shared" si="0"/>
        <v>#N/A</v>
      </c>
      <c r="M28" s="184" t="e">
        <f t="shared" si="0"/>
        <v>#N/A</v>
      </c>
      <c r="N28" s="183"/>
      <c r="O28" s="304" t="e">
        <f t="shared" si="4"/>
        <v>#DIV/0!</v>
      </c>
      <c r="P28" s="52" t="s">
        <v>734</v>
      </c>
      <c r="Q28" s="52"/>
      <c r="R28" s="52" t="e">
        <f>+VLOOKUP(P28,'Danh mục CODE'!$A$2:$D$790,3,0)</f>
        <v>#N/A</v>
      </c>
    </row>
    <row r="29" spans="1:18" ht="16.5" customHeight="1">
      <c r="A29" s="193">
        <v>20</v>
      </c>
      <c r="B29" s="194">
        <v>45036</v>
      </c>
      <c r="C29" s="191" t="s">
        <v>683</v>
      </c>
      <c r="D29" s="190">
        <f>+SUMIFS('NHAP - NVL'!$J$5:$J$1007,'NHAP - NVL'!$G$5:$G$1007,'H3'!$L$4,'NHAP - NVL'!$D$5:$D$1007,'H3'!B29)</f>
        <v>0</v>
      </c>
      <c r="E29" s="218">
        <f>+SUMIFS('NHAP - NVL'!$K$5:$K$1007,'NHAP - NVL'!$G$5:$G$1007,'H3'!$L$4,'NHAP - NVL'!$D$5:$D$1007,'H3'!B29)</f>
        <v>0</v>
      </c>
      <c r="F29" s="189">
        <f>+SUMIFS('XUAT - NVL'!$K$5:$K$840,'XUAT - NVL'!$G$5:$G$840,'H3'!$L$4,'XUAT - NVL'!$D$5:$D$840,'H3'!B29)</f>
        <v>0</v>
      </c>
      <c r="G29" s="231">
        <f>+SUMIFS('XUAT - NVL'!$L$5:$L$840,'XUAT - NVL'!$G$5:$G$840,'H3'!$L$4,'XUAT - NVL'!$D$5:$D$840,'H3'!B29)</f>
        <v>0</v>
      </c>
      <c r="H29" s="188" t="e">
        <f t="shared" si="1"/>
        <v>#DIV/0!</v>
      </c>
      <c r="I29" s="187" t="e">
        <f t="shared" si="2"/>
        <v>#DIV/0!</v>
      </c>
      <c r="J29" s="186" t="e">
        <f t="shared" si="5"/>
        <v>#N/A</v>
      </c>
      <c r="K29" s="185" t="e">
        <f t="shared" si="5"/>
        <v>#N/A</v>
      </c>
      <c r="L29" s="233" t="e">
        <f t="shared" si="0"/>
        <v>#N/A</v>
      </c>
      <c r="M29" s="184" t="e">
        <f t="shared" si="0"/>
        <v>#N/A</v>
      </c>
      <c r="N29" s="183"/>
      <c r="O29" s="304" t="e">
        <f t="shared" si="4"/>
        <v>#DIV/0!</v>
      </c>
      <c r="P29" s="52" t="s">
        <v>736</v>
      </c>
      <c r="Q29" s="52"/>
      <c r="R29" s="52" t="e">
        <f>+VLOOKUP(P29,'Danh mục CODE'!$A$2:$D$790,3,0)</f>
        <v>#N/A</v>
      </c>
    </row>
    <row r="30" spans="1:18" ht="16.5" customHeight="1">
      <c r="A30" s="193">
        <v>21</v>
      </c>
      <c r="B30" s="194">
        <v>45037</v>
      </c>
      <c r="C30" s="191" t="s">
        <v>683</v>
      </c>
      <c r="D30" s="190">
        <f>+SUMIFS('NHAP - NVL'!$J$5:$J$1007,'NHAP - NVL'!$G$5:$G$1007,'H3'!$L$4,'NHAP - NVL'!$D$5:$D$1007,'H3'!B30)</f>
        <v>0</v>
      </c>
      <c r="E30" s="218">
        <f>+SUMIFS('NHAP - NVL'!$K$5:$K$1007,'NHAP - NVL'!$G$5:$G$1007,'H3'!$L$4,'NHAP - NVL'!$D$5:$D$1007,'H3'!B30)</f>
        <v>0</v>
      </c>
      <c r="F30" s="189">
        <f>+SUMIFS('XUAT - NVL'!$K$5:$K$840,'XUAT - NVL'!$G$5:$G$840,'H3'!$L$4,'XUAT - NVL'!$D$5:$D$840,'H3'!B30)</f>
        <v>0</v>
      </c>
      <c r="G30" s="231">
        <f>+SUMIFS('XUAT - NVL'!$L$5:$L$840,'XUAT - NVL'!$G$5:$G$840,'H3'!$L$4,'XUAT - NVL'!$D$5:$D$840,'H3'!B30)</f>
        <v>0</v>
      </c>
      <c r="H30" s="188" t="e">
        <f t="shared" si="1"/>
        <v>#DIV/0!</v>
      </c>
      <c r="I30" s="187" t="e">
        <f>AVERAGEIF($G$10:$G$40,"&lt;&gt;0")</f>
        <v>#DIV/0!</v>
      </c>
      <c r="J30" s="186" t="e">
        <f t="shared" si="5"/>
        <v>#N/A</v>
      </c>
      <c r="K30" s="185" t="e">
        <f t="shared" si="5"/>
        <v>#N/A</v>
      </c>
      <c r="L30" s="233" t="e">
        <f t="shared" si="0"/>
        <v>#N/A</v>
      </c>
      <c r="M30" s="184" t="e">
        <f t="shared" si="0"/>
        <v>#N/A</v>
      </c>
      <c r="N30" s="183"/>
      <c r="O30" s="304" t="e">
        <f t="shared" si="4"/>
        <v>#DIV/0!</v>
      </c>
      <c r="P30" s="52" t="s">
        <v>105</v>
      </c>
      <c r="Q30" s="52"/>
      <c r="R30" s="52" t="e">
        <f>+VLOOKUP(P30,'Danh mục CODE'!$A$2:$D$790,3,0)</f>
        <v>#N/A</v>
      </c>
    </row>
    <row r="31" spans="1:18" ht="16.5" customHeight="1">
      <c r="A31" s="193">
        <v>22</v>
      </c>
      <c r="B31" s="194">
        <v>45038</v>
      </c>
      <c r="C31" s="191" t="s">
        <v>683</v>
      </c>
      <c r="D31" s="190">
        <f>+SUMIFS('NHAP - NVL'!$J$5:$J$1007,'NHAP - NVL'!$G$5:$G$1007,'H3'!$L$4,'NHAP - NVL'!$D$5:$D$1007,'H3'!B31)</f>
        <v>0</v>
      </c>
      <c r="E31" s="218">
        <f>+SUMIFS('NHAP - NVL'!$K$5:$K$1007,'NHAP - NVL'!$G$5:$G$1007,'H3'!$L$4,'NHAP - NVL'!$D$5:$D$1007,'H3'!B31)</f>
        <v>0</v>
      </c>
      <c r="F31" s="189">
        <f>+SUMIFS('XUAT - NVL'!$K$5:$K$840,'XUAT - NVL'!$G$5:$G$840,'H3'!$L$4,'XUAT - NVL'!$D$5:$D$840,'H3'!B31)</f>
        <v>0</v>
      </c>
      <c r="G31" s="231">
        <f>+SUMIFS('XUAT - NVL'!$L$5:$L$840,'XUAT - NVL'!$G$5:$G$840,'H3'!$L$4,'XUAT - NVL'!$D$5:$D$840,'H3'!B31)</f>
        <v>0</v>
      </c>
      <c r="H31" s="188" t="e">
        <f t="shared" si="1"/>
        <v>#DIV/0!</v>
      </c>
      <c r="I31" s="187" t="e">
        <f t="shared" si="2"/>
        <v>#DIV/0!</v>
      </c>
      <c r="J31" s="186" t="e">
        <f t="shared" si="5"/>
        <v>#N/A</v>
      </c>
      <c r="K31" s="185" t="e">
        <f t="shared" si="5"/>
        <v>#N/A</v>
      </c>
      <c r="L31" s="233" t="e">
        <f t="shared" si="0"/>
        <v>#N/A</v>
      </c>
      <c r="M31" s="184" t="e">
        <f t="shared" si="0"/>
        <v>#N/A</v>
      </c>
      <c r="N31" s="183"/>
      <c r="O31" s="304" t="e">
        <f t="shared" si="4"/>
        <v>#DIV/0!</v>
      </c>
    </row>
    <row r="32" spans="1:18" ht="16.5" customHeight="1">
      <c r="A32" s="193">
        <v>23</v>
      </c>
      <c r="B32" s="194">
        <v>45039</v>
      </c>
      <c r="C32" s="191" t="s">
        <v>683</v>
      </c>
      <c r="D32" s="190">
        <f>+SUMIFS('NHAP - NVL'!$J$5:$J$1007,'NHAP - NVL'!$G$5:$G$1007,'H3'!$L$4,'NHAP - NVL'!$D$5:$D$1007,'H3'!B32)</f>
        <v>0</v>
      </c>
      <c r="E32" s="218">
        <f>+SUMIFS('NHAP - NVL'!$K$5:$K$1007,'NHAP - NVL'!$G$5:$G$1007,'H3'!$L$4,'NHAP - NVL'!$D$5:$D$1007,'H3'!B32)</f>
        <v>0</v>
      </c>
      <c r="F32" s="189">
        <f>+SUMIFS('XUAT - NVL'!$K$5:$K$840,'XUAT - NVL'!$G$5:$G$840,'H3'!$L$4,'XUAT - NVL'!$D$5:$D$840,'H3'!B32)</f>
        <v>0</v>
      </c>
      <c r="G32" s="231">
        <f>+SUMIFS('XUAT - NVL'!$L$5:$L$840,'XUAT - NVL'!$G$5:$G$840,'H3'!$L$4,'XUAT - NVL'!$D$5:$D$840,'H3'!B32)</f>
        <v>0</v>
      </c>
      <c r="H32" s="188" t="e">
        <f t="shared" si="1"/>
        <v>#DIV/0!</v>
      </c>
      <c r="I32" s="187" t="e">
        <f t="shared" si="2"/>
        <v>#DIV/0!</v>
      </c>
      <c r="J32" s="186" t="e">
        <f t="shared" si="5"/>
        <v>#N/A</v>
      </c>
      <c r="K32" s="185" t="e">
        <f t="shared" si="5"/>
        <v>#N/A</v>
      </c>
      <c r="L32" s="233" t="e">
        <f t="shared" si="0"/>
        <v>#N/A</v>
      </c>
      <c r="M32" s="184" t="e">
        <f t="shared" si="0"/>
        <v>#N/A</v>
      </c>
      <c r="N32" s="183"/>
      <c r="O32" s="304" t="e">
        <f t="shared" si="4"/>
        <v>#DIV/0!</v>
      </c>
    </row>
    <row r="33" spans="1:15" ht="16.5" customHeight="1">
      <c r="A33" s="193">
        <v>24</v>
      </c>
      <c r="B33" s="194">
        <v>45040</v>
      </c>
      <c r="C33" s="191" t="s">
        <v>683</v>
      </c>
      <c r="D33" s="190">
        <f>+SUMIFS('NHAP - NVL'!$J$5:$J$1007,'NHAP - NVL'!$G$5:$G$1007,'H3'!$L$4,'NHAP - NVL'!$D$5:$D$1007,'H3'!B33)</f>
        <v>0</v>
      </c>
      <c r="E33" s="218">
        <f>+SUMIFS('NHAP - NVL'!$K$5:$K$1007,'NHAP - NVL'!$G$5:$G$1007,'H3'!$L$4,'NHAP - NVL'!$D$5:$D$1007,'H3'!B33)</f>
        <v>0</v>
      </c>
      <c r="F33" s="189">
        <f>+SUMIFS('XUAT - NVL'!$K$5:$K$840,'XUAT - NVL'!$G$5:$G$840,'H3'!$L$4,'XUAT - NVL'!$D$5:$D$840,'H3'!B33)</f>
        <v>0</v>
      </c>
      <c r="G33" s="231">
        <f>+SUMIFS('XUAT - NVL'!$L$5:$L$840,'XUAT - NVL'!$G$5:$G$840,'H3'!$L$4,'XUAT - NVL'!$D$5:$D$840,'H3'!B33)</f>
        <v>0</v>
      </c>
      <c r="H33" s="188" t="e">
        <f t="shared" si="1"/>
        <v>#DIV/0!</v>
      </c>
      <c r="I33" s="187" t="e">
        <f t="shared" si="2"/>
        <v>#DIV/0!</v>
      </c>
      <c r="J33" s="186" t="e">
        <f t="shared" si="5"/>
        <v>#N/A</v>
      </c>
      <c r="K33" s="185" t="e">
        <f t="shared" si="5"/>
        <v>#N/A</v>
      </c>
      <c r="L33" s="233" t="e">
        <f t="shared" si="0"/>
        <v>#N/A</v>
      </c>
      <c r="M33" s="184" t="e">
        <f t="shared" si="0"/>
        <v>#N/A</v>
      </c>
      <c r="N33" s="183"/>
      <c r="O33" s="304" t="e">
        <f t="shared" si="4"/>
        <v>#DIV/0!</v>
      </c>
    </row>
    <row r="34" spans="1:15" ht="16.5" customHeight="1">
      <c r="A34" s="193">
        <v>25</v>
      </c>
      <c r="B34" s="194">
        <v>45041</v>
      </c>
      <c r="C34" s="191" t="s">
        <v>683</v>
      </c>
      <c r="D34" s="190">
        <f>+SUMIFS('NHAP - NVL'!$J$5:$J$1007,'NHAP - NVL'!$G$5:$G$1007,'H3'!$L$4,'NHAP - NVL'!$D$5:$D$1007,'H3'!B34)</f>
        <v>0</v>
      </c>
      <c r="E34" s="218">
        <f>+SUMIFS('NHAP - NVL'!$K$5:$K$1007,'NHAP - NVL'!$G$5:$G$1007,'H3'!$L$4,'NHAP - NVL'!$D$5:$D$1007,'H3'!B34)</f>
        <v>0</v>
      </c>
      <c r="F34" s="189">
        <f>+SUMIFS('XUAT - NVL'!$K$5:$K$840,'XUAT - NVL'!$G$5:$G$840,'H3'!$L$4,'XUAT - NVL'!$D$5:$D$840,'H3'!B34)</f>
        <v>0</v>
      </c>
      <c r="G34" s="231">
        <f>+SUMIFS('XUAT - NVL'!$L$5:$L$840,'XUAT - NVL'!$G$5:$G$840,'H3'!$L$4,'XUAT - NVL'!$D$5:$D$840,'H3'!B34)</f>
        <v>0</v>
      </c>
      <c r="H34" s="188" t="e">
        <f t="shared" si="1"/>
        <v>#DIV/0!</v>
      </c>
      <c r="I34" s="187" t="e">
        <f t="shared" si="2"/>
        <v>#DIV/0!</v>
      </c>
      <c r="J34" s="186" t="e">
        <f t="shared" si="5"/>
        <v>#N/A</v>
      </c>
      <c r="K34" s="185" t="e">
        <f t="shared" si="5"/>
        <v>#N/A</v>
      </c>
      <c r="L34" s="233" t="e">
        <f t="shared" si="0"/>
        <v>#N/A</v>
      </c>
      <c r="M34" s="184" t="e">
        <f t="shared" si="0"/>
        <v>#N/A</v>
      </c>
      <c r="N34" s="183"/>
      <c r="O34" s="304" t="e">
        <f t="shared" si="4"/>
        <v>#DIV/0!</v>
      </c>
    </row>
    <row r="35" spans="1:15" ht="16.5" customHeight="1">
      <c r="A35" s="193">
        <v>26</v>
      </c>
      <c r="B35" s="194">
        <v>45042</v>
      </c>
      <c r="C35" s="191" t="s">
        <v>683</v>
      </c>
      <c r="D35" s="190">
        <f>+SUMIFS('NHAP - NVL'!$J$5:$J$1007,'NHAP - NVL'!$G$5:$G$1007,'H3'!$L$4,'NHAP - NVL'!$D$5:$D$1007,'H3'!B35)</f>
        <v>0</v>
      </c>
      <c r="E35" s="218">
        <f>+SUMIFS('NHAP - NVL'!$K$5:$K$1007,'NHAP - NVL'!$G$5:$G$1007,'H3'!$L$4,'NHAP - NVL'!$D$5:$D$1007,'H3'!B35)</f>
        <v>0</v>
      </c>
      <c r="F35" s="189">
        <f>+SUMIFS('XUAT - NVL'!$K$5:$K$840,'XUAT - NVL'!$G$5:$G$840,'H3'!$L$4,'XUAT - NVL'!$D$5:$D$840,'H3'!B35)</f>
        <v>0</v>
      </c>
      <c r="G35" s="231">
        <f>+SUMIFS('XUAT - NVL'!$L$5:$L$840,'XUAT - NVL'!$G$5:$G$840,'H3'!$L$4,'XUAT - NVL'!$D$5:$D$840,'H3'!B35)</f>
        <v>0</v>
      </c>
      <c r="H35" s="188" t="e">
        <f>AVERAGEIF($F$10:$F$40,"&lt;&gt;0")</f>
        <v>#DIV/0!</v>
      </c>
      <c r="I35" s="187" t="e">
        <f t="shared" si="2"/>
        <v>#DIV/0!</v>
      </c>
      <c r="J35" s="186" t="e">
        <f t="shared" si="5"/>
        <v>#N/A</v>
      </c>
      <c r="K35" s="185" t="e">
        <f t="shared" si="5"/>
        <v>#N/A</v>
      </c>
      <c r="L35" s="233" t="e">
        <f t="shared" si="0"/>
        <v>#N/A</v>
      </c>
      <c r="M35" s="184" t="e">
        <f t="shared" si="0"/>
        <v>#N/A</v>
      </c>
      <c r="N35" s="183"/>
      <c r="O35" s="304" t="e">
        <f t="shared" si="4"/>
        <v>#DIV/0!</v>
      </c>
    </row>
    <row r="36" spans="1:15" ht="16.5" customHeight="1">
      <c r="A36" s="193">
        <v>27</v>
      </c>
      <c r="B36" s="194">
        <v>45043</v>
      </c>
      <c r="C36" s="191" t="s">
        <v>683</v>
      </c>
      <c r="D36" s="190">
        <f>+SUMIFS('NHAP - NVL'!$J$5:$J$1007,'NHAP - NVL'!$G$5:$G$1007,'H3'!$L$4,'NHAP - NVL'!$D$5:$D$1007,'H3'!B36)</f>
        <v>0</v>
      </c>
      <c r="E36" s="218">
        <f>+SUMIFS('NHAP - NVL'!$K$5:$K$1007,'NHAP - NVL'!$G$5:$G$1007,'H3'!$L$4,'NHAP - NVL'!$D$5:$D$1007,'H3'!B36)</f>
        <v>0</v>
      </c>
      <c r="F36" s="189">
        <f>+SUMIFS('XUAT - NVL'!$K$5:$K$840,'XUAT - NVL'!$G$5:$G$840,'H3'!$L$4,'XUAT - NVL'!$D$5:$D$840,'H3'!B36)</f>
        <v>0</v>
      </c>
      <c r="G36" s="231">
        <f>+SUMIFS('XUAT - NVL'!$L$5:$L$840,'XUAT - NVL'!$G$5:$G$840,'H3'!$L$4,'XUAT - NVL'!$D$5:$D$840,'H3'!B36)</f>
        <v>0</v>
      </c>
      <c r="H36" s="188" t="e">
        <f t="shared" si="1"/>
        <v>#DIV/0!</v>
      </c>
      <c r="I36" s="187" t="e">
        <f t="shared" si="2"/>
        <v>#DIV/0!</v>
      </c>
      <c r="J36" s="186" t="e">
        <f t="shared" si="5"/>
        <v>#N/A</v>
      </c>
      <c r="K36" s="185" t="e">
        <f>K35+E36-G36</f>
        <v>#N/A</v>
      </c>
      <c r="L36" s="233" t="e">
        <f t="shared" si="0"/>
        <v>#N/A</v>
      </c>
      <c r="M36" s="184" t="e">
        <f t="shared" si="0"/>
        <v>#N/A</v>
      </c>
      <c r="N36" s="183"/>
      <c r="O36" s="304" t="e">
        <f t="shared" si="4"/>
        <v>#DIV/0!</v>
      </c>
    </row>
    <row r="37" spans="1:15" ht="16.5" customHeight="1">
      <c r="A37" s="193">
        <v>28</v>
      </c>
      <c r="B37" s="194">
        <v>45044</v>
      </c>
      <c r="C37" s="191" t="s">
        <v>683</v>
      </c>
      <c r="D37" s="190">
        <f>+SUMIFS('NHAP - NVL'!$J$5:$J$1007,'NHAP - NVL'!$G$5:$G$1007,'H3'!$L$4,'NHAP - NVL'!$D$5:$D$1007,'H3'!B37)</f>
        <v>0</v>
      </c>
      <c r="E37" s="218">
        <f>+SUMIFS('NHAP - NVL'!$K$5:$K$1007,'NHAP - NVL'!$G$5:$G$1007,'H3'!$L$4,'NHAP - NVL'!$D$5:$D$1007,'H3'!B37)</f>
        <v>0</v>
      </c>
      <c r="F37" s="189">
        <f>+SUMIFS('XUAT - NVL'!$K$5:$K$840,'XUAT - NVL'!$G$5:$G$840,'H3'!$L$4,'XUAT - NVL'!$D$5:$D$840,'H3'!B37)</f>
        <v>0</v>
      </c>
      <c r="G37" s="231">
        <f>+SUMIFS('XUAT - NVL'!$L$5:$L$840,'XUAT - NVL'!$G$5:$G$840,'H3'!$L$4,'XUAT - NVL'!$D$5:$D$840,'H3'!B37)</f>
        <v>0</v>
      </c>
      <c r="H37" s="188" t="e">
        <f t="shared" si="1"/>
        <v>#DIV/0!</v>
      </c>
      <c r="I37" s="187" t="e">
        <f t="shared" si="2"/>
        <v>#DIV/0!</v>
      </c>
      <c r="J37" s="186" t="e">
        <f>J36+D37-F37</f>
        <v>#N/A</v>
      </c>
      <c r="K37" s="185" t="e">
        <f t="shared" si="5"/>
        <v>#N/A</v>
      </c>
      <c r="L37" s="233" t="e">
        <f t="shared" si="0"/>
        <v>#N/A</v>
      </c>
      <c r="M37" s="184" t="e">
        <f t="shared" si="0"/>
        <v>#N/A</v>
      </c>
      <c r="N37" s="183"/>
      <c r="O37" s="304" t="e">
        <f t="shared" si="4"/>
        <v>#DIV/0!</v>
      </c>
    </row>
    <row r="38" spans="1:15" ht="16.5" customHeight="1">
      <c r="A38" s="193">
        <v>29</v>
      </c>
      <c r="B38" s="194">
        <v>45045</v>
      </c>
      <c r="C38" s="191" t="s">
        <v>683</v>
      </c>
      <c r="D38" s="190">
        <f>+SUMIFS('NHAP - NVL'!$J$5:$J$1007,'NHAP - NVL'!$G$5:$G$1007,'H3'!$L$4,'NHAP - NVL'!$D$5:$D$1007,'H3'!B38)</f>
        <v>0</v>
      </c>
      <c r="E38" s="218">
        <f>+SUMIFS('NHAP - NVL'!$K$5:$K$1007,'NHAP - NVL'!$G$5:$G$1007,'H3'!$L$4,'NHAP - NVL'!$D$5:$D$1007,'H3'!B38)</f>
        <v>0</v>
      </c>
      <c r="F38" s="189">
        <f>+SUMIFS('XUAT - NVL'!$K$5:$K$840,'XUAT - NVL'!$G$5:$G$840,'H3'!$L$4,'XUAT - NVL'!$D$5:$D$840,'H3'!B38)</f>
        <v>0</v>
      </c>
      <c r="G38" s="231">
        <f>+SUMIFS('XUAT - NVL'!$L$5:$L$840,'XUAT - NVL'!$G$5:$G$840,'H3'!$L$4,'XUAT - NVL'!$D$5:$D$840,'H3'!B38)</f>
        <v>0</v>
      </c>
      <c r="H38" s="188" t="e">
        <f t="shared" si="1"/>
        <v>#DIV/0!</v>
      </c>
      <c r="I38" s="187" t="e">
        <f t="shared" si="2"/>
        <v>#DIV/0!</v>
      </c>
      <c r="J38" s="186" t="e">
        <f t="shared" si="5"/>
        <v>#N/A</v>
      </c>
      <c r="K38" s="185" t="e">
        <f t="shared" si="5"/>
        <v>#N/A</v>
      </c>
      <c r="L38" s="188" t="e">
        <f t="shared" si="0"/>
        <v>#N/A</v>
      </c>
      <c r="M38" s="184" t="e">
        <f t="shared" si="0"/>
        <v>#N/A</v>
      </c>
      <c r="N38" s="183"/>
      <c r="O38" s="304" t="e">
        <f t="shared" si="4"/>
        <v>#DIV/0!</v>
      </c>
    </row>
    <row r="39" spans="1:15" ht="16.5" customHeight="1">
      <c r="A39" s="193">
        <v>30</v>
      </c>
      <c r="B39" s="194">
        <v>45046</v>
      </c>
      <c r="C39" s="191" t="s">
        <v>683</v>
      </c>
      <c r="D39" s="190">
        <f>+SUMIFS('NHAP - NVL'!$J$5:$J$1007,'NHAP - NVL'!$G$5:$G$1007,'H3'!$L$4,'NHAP - NVL'!$D$5:$D$1007,'H3'!B39)</f>
        <v>0</v>
      </c>
      <c r="E39" s="218">
        <f>+SUMIFS('NHAP - NVL'!$K$5:$K$1007,'NHAP - NVL'!$G$5:$G$1007,'H3'!$L$4,'NHAP - NVL'!$D$5:$D$1007,'H3'!B39)</f>
        <v>0</v>
      </c>
      <c r="F39" s="189">
        <f>+SUMIFS('XUAT - NVL'!$K$5:$K$840,'XUAT - NVL'!$G$5:$G$840,'H3'!$L$4,'XUAT - NVL'!$D$5:$D$840,'H3'!B39)</f>
        <v>0</v>
      </c>
      <c r="G39" s="231">
        <f>+SUMIFS('XUAT - NVL'!$L$5:$L$840,'XUAT - NVL'!$G$5:$G$840,'H3'!$L$4,'XUAT - NVL'!$D$5:$D$840,'H3'!B39)</f>
        <v>0</v>
      </c>
      <c r="H39" s="188" t="e">
        <f t="shared" si="1"/>
        <v>#DIV/0!</v>
      </c>
      <c r="I39" s="187" t="e">
        <f t="shared" si="2"/>
        <v>#DIV/0!</v>
      </c>
      <c r="J39" s="186" t="e">
        <f t="shared" si="5"/>
        <v>#N/A</v>
      </c>
      <c r="K39" s="185" t="e">
        <f t="shared" si="5"/>
        <v>#N/A</v>
      </c>
      <c r="L39" s="233" t="e">
        <f t="shared" si="0"/>
        <v>#N/A</v>
      </c>
      <c r="M39" s="184" t="e">
        <f t="shared" si="0"/>
        <v>#N/A</v>
      </c>
      <c r="N39" s="183"/>
      <c r="O39" s="304" t="e">
        <f t="shared" si="4"/>
        <v>#DIV/0!</v>
      </c>
    </row>
    <row r="40" spans="1:15" ht="16.5" customHeight="1">
      <c r="A40" s="193">
        <v>31</v>
      </c>
      <c r="B40" s="192" t="s">
        <v>718</v>
      </c>
      <c r="C40" s="191" t="s">
        <v>683</v>
      </c>
      <c r="D40" s="190">
        <f>+SUMIFS('NHAP - NVL'!$J$5:$J$1007,'NHAP - NVL'!$G$5:$G$1007,'H3'!$L$4,'NHAP - NVL'!$D$5:$D$1007,'H3'!B40)</f>
        <v>0</v>
      </c>
      <c r="E40" s="218">
        <f>+SUMIFS('NHAP - NVL'!$K$5:$K$1007,'NHAP - NVL'!$G$5:$G$1007,'H3'!$L$4,'NHAP - NVL'!$D$5:$D$1007,'H3'!B40)</f>
        <v>0</v>
      </c>
      <c r="F40" s="189">
        <f>+SUMIFS('XUAT - NVL'!$K$5:$K$840,'XUAT - NVL'!$G$5:$G$840,'H3'!$L$4,'XUAT - NVL'!$D$5:$D$840,'H3'!B40)</f>
        <v>0</v>
      </c>
      <c r="G40" s="231">
        <f>+SUMIFS('XUAT - NVL'!$L$5:$L$840,'XUAT - NVL'!$G$5:$G$840,'H3'!$L$4,'XUAT - NVL'!$D$5:$D$840,'H3'!B40)</f>
        <v>0</v>
      </c>
      <c r="H40" s="188" t="e">
        <f t="shared" si="1"/>
        <v>#DIV/0!</v>
      </c>
      <c r="I40" s="187" t="e">
        <f t="shared" si="2"/>
        <v>#DIV/0!</v>
      </c>
      <c r="J40" s="186" t="e">
        <f t="shared" si="5"/>
        <v>#N/A</v>
      </c>
      <c r="K40" s="185" t="e">
        <f t="shared" si="5"/>
        <v>#N/A</v>
      </c>
      <c r="L40" s="188" t="e">
        <f t="shared" si="0"/>
        <v>#N/A</v>
      </c>
      <c r="M40" s="184" t="e">
        <f t="shared" si="0"/>
        <v>#N/A</v>
      </c>
      <c r="N40" s="183"/>
      <c r="O40" s="304" t="e">
        <f t="shared" si="4"/>
        <v>#DIV/0!</v>
      </c>
    </row>
    <row r="41" spans="1:15" s="172" customFormat="1" ht="23.25" customHeight="1">
      <c r="A41" s="181" t="s">
        <v>682</v>
      </c>
      <c r="B41" s="180"/>
      <c r="C41" s="179"/>
      <c r="D41" s="178">
        <f>SUM(D10:D40)</f>
        <v>0</v>
      </c>
      <c r="E41" s="177">
        <f>SUM(E10:E40)</f>
        <v>0</v>
      </c>
      <c r="F41" s="197">
        <f>SUM(F10:F40)</f>
        <v>0</v>
      </c>
      <c r="G41" s="176">
        <f>SUM(G10:G40)</f>
        <v>0</v>
      </c>
      <c r="H41" s="197"/>
      <c r="I41" s="176"/>
      <c r="J41" s="182" t="e">
        <f>J40</f>
        <v>#N/A</v>
      </c>
      <c r="K41" s="182" t="e">
        <f>K40</f>
        <v>#N/A</v>
      </c>
      <c r="L41" s="184"/>
      <c r="M41" s="174"/>
      <c r="N41" s="173" t="e">
        <f>1-J41/K41</f>
        <v>#N/A</v>
      </c>
    </row>
    <row r="42" spans="1:15" s="172" customFormat="1" ht="23.25" customHeight="1">
      <c r="A42" s="181" t="s">
        <v>28</v>
      </c>
      <c r="B42" s="180"/>
      <c r="C42" s="179"/>
      <c r="D42" s="178" t="e">
        <f>D9+D41</f>
        <v>#N/A</v>
      </c>
      <c r="E42" s="177" t="e">
        <f>E9+E41</f>
        <v>#N/A</v>
      </c>
      <c r="F42" s="197">
        <f>F41</f>
        <v>0</v>
      </c>
      <c r="G42" s="176">
        <f>G41</f>
        <v>0</v>
      </c>
      <c r="H42" s="197"/>
      <c r="I42" s="176"/>
      <c r="J42" s="175" t="e">
        <f>D42-F42</f>
        <v>#N/A</v>
      </c>
      <c r="K42" s="175" t="e">
        <f>E42-G42</f>
        <v>#N/A</v>
      </c>
      <c r="L42" s="184"/>
      <c r="M42" s="174"/>
      <c r="N42" s="173"/>
    </row>
    <row r="43" spans="1:15" ht="23.25" customHeight="1">
      <c r="A43" s="172"/>
      <c r="B43" s="172"/>
      <c r="C43" s="172"/>
      <c r="K43" s="114"/>
      <c r="L43" s="169"/>
      <c r="N43" s="169"/>
    </row>
    <row r="44" spans="1:15">
      <c r="K44" s="171" t="s">
        <v>112</v>
      </c>
      <c r="L44" s="169"/>
      <c r="N44" s="169"/>
    </row>
    <row r="45" spans="1:15">
      <c r="K45" s="171"/>
      <c r="L45" s="169"/>
      <c r="N45" s="169"/>
    </row>
    <row r="46" spans="1:15">
      <c r="K46" s="171"/>
      <c r="L46" s="169"/>
      <c r="N46" s="169"/>
    </row>
    <row r="47" spans="1:15">
      <c r="K47" s="114"/>
      <c r="L47" s="169"/>
      <c r="N47" s="169"/>
    </row>
    <row r="48" spans="1:15">
      <c r="L48" s="169"/>
      <c r="M48" s="170"/>
      <c r="N48" s="169"/>
    </row>
    <row r="49" spans="11:11" s="168" customFormat="1"/>
    <row r="50" spans="11:11" s="168" customFormat="1">
      <c r="K50" s="172"/>
    </row>
    <row r="51" spans="11:11" s="168" customFormat="1"/>
  </sheetData>
  <mergeCells count="8">
    <mergeCell ref="A9:C9"/>
    <mergeCell ref="A3:N3"/>
    <mergeCell ref="L4:N4"/>
    <mergeCell ref="D7:E7"/>
    <mergeCell ref="F7:G7"/>
    <mergeCell ref="H7:I7"/>
    <mergeCell ref="J7:K7"/>
    <mergeCell ref="L7:M7"/>
  </mergeCells>
  <conditionalFormatting sqref="M21">
    <cfRule type="cellIs" dxfId="2342" priority="113" operator="lessThan">
      <formula>15</formula>
    </cfRule>
    <cfRule type="cellIs" dxfId="2341" priority="114" operator="greaterThan">
      <formula>20</formula>
    </cfRule>
    <cfRule type="cellIs" dxfId="2340" priority="115" operator="between">
      <formula>15</formula>
      <formula>20</formula>
    </cfRule>
    <cfRule type="cellIs" dxfId="2339" priority="116" operator="between">
      <formula>15</formula>
      <formula>20</formula>
    </cfRule>
    <cfRule type="cellIs" dxfId="2338" priority="117" operator="lessThan">
      <formula>15</formula>
    </cfRule>
    <cfRule type="cellIs" dxfId="2337" priority="118" operator="greaterThan">
      <formula>20</formula>
    </cfRule>
    <cfRule type="cellIs" dxfId="2336" priority="119" operator="between">
      <formula>15</formula>
      <formula>21</formula>
    </cfRule>
    <cfRule type="cellIs" dxfId="2335" priority="120" operator="lessThan">
      <formula>15</formula>
    </cfRule>
    <cfRule type="cellIs" dxfId="2334" priority="121" operator="greaterThan">
      <formula>21</formula>
    </cfRule>
  </conditionalFormatting>
  <conditionalFormatting sqref="M28">
    <cfRule type="cellIs" dxfId="2333" priority="104" operator="lessThan">
      <formula>15</formula>
    </cfRule>
    <cfRule type="cellIs" dxfId="2332" priority="105" operator="greaterThan">
      <formula>20</formula>
    </cfRule>
    <cfRule type="cellIs" dxfId="2331" priority="106" operator="between">
      <formula>15</formula>
      <formula>20</formula>
    </cfRule>
    <cfRule type="cellIs" dxfId="2330" priority="107" operator="between">
      <formula>15</formula>
      <formula>20</formula>
    </cfRule>
    <cfRule type="cellIs" dxfId="2329" priority="108" operator="lessThan">
      <formula>15</formula>
    </cfRule>
    <cfRule type="cellIs" dxfId="2328" priority="109" operator="greaterThan">
      <formula>20</formula>
    </cfRule>
    <cfRule type="cellIs" dxfId="2327" priority="110" operator="between">
      <formula>15</formula>
      <formula>21</formula>
    </cfRule>
    <cfRule type="cellIs" dxfId="2326" priority="111" operator="lessThan">
      <formula>15</formula>
    </cfRule>
    <cfRule type="cellIs" dxfId="2325" priority="112" operator="greaterThan">
      <formula>21</formula>
    </cfRule>
  </conditionalFormatting>
  <conditionalFormatting sqref="M35">
    <cfRule type="cellIs" dxfId="2324" priority="95" operator="lessThan">
      <formula>15</formula>
    </cfRule>
    <cfRule type="cellIs" dxfId="2323" priority="96" operator="greaterThan">
      <formula>20</formula>
    </cfRule>
    <cfRule type="cellIs" dxfId="2322" priority="97" operator="between">
      <formula>15</formula>
      <formula>20</formula>
    </cfRule>
    <cfRule type="cellIs" dxfId="2321" priority="98" operator="between">
      <formula>15</formula>
      <formula>20</formula>
    </cfRule>
    <cfRule type="cellIs" dxfId="2320" priority="99" operator="lessThan">
      <formula>15</formula>
    </cfRule>
    <cfRule type="cellIs" dxfId="2319" priority="100" operator="greaterThan">
      <formula>20</formula>
    </cfRule>
    <cfRule type="cellIs" dxfId="2318" priority="101" operator="between">
      <formula>15</formula>
      <formula>21</formula>
    </cfRule>
    <cfRule type="cellIs" dxfId="2317" priority="102" operator="lessThan">
      <formula>15</formula>
    </cfRule>
    <cfRule type="cellIs" dxfId="2316" priority="103" operator="greaterThan">
      <formula>21</formula>
    </cfRule>
  </conditionalFormatting>
  <conditionalFormatting sqref="M15:M18 M40 M22:M23 M25:M27 M20">
    <cfRule type="cellIs" dxfId="2315" priority="122" operator="lessThan">
      <formula>15</formula>
    </cfRule>
    <cfRule type="cellIs" dxfId="2314" priority="123" operator="greaterThan">
      <formula>20</formula>
    </cfRule>
    <cfRule type="cellIs" dxfId="2313" priority="124" operator="between">
      <formula>15</formula>
      <formula>20</formula>
    </cfRule>
    <cfRule type="cellIs" dxfId="2312" priority="125" operator="between">
      <formula>15</formula>
      <formula>20</formula>
    </cfRule>
    <cfRule type="cellIs" dxfId="2311" priority="126" operator="lessThan">
      <formula>15</formula>
    </cfRule>
    <cfRule type="cellIs" dxfId="2310" priority="127" operator="greaterThan">
      <formula>20</formula>
    </cfRule>
    <cfRule type="cellIs" dxfId="2309" priority="128" operator="between">
      <formula>15</formula>
      <formula>21</formula>
    </cfRule>
    <cfRule type="cellIs" dxfId="2308" priority="129" operator="lessThan">
      <formula>15</formula>
    </cfRule>
    <cfRule type="cellIs" dxfId="2307" priority="130" operator="greaterThan">
      <formula>21</formula>
    </cfRule>
  </conditionalFormatting>
  <conditionalFormatting sqref="M10:M13">
    <cfRule type="cellIs" dxfId="2306" priority="86" operator="lessThan">
      <formula>15</formula>
    </cfRule>
    <cfRule type="cellIs" dxfId="2305" priority="87" operator="greaterThan">
      <formula>20</formula>
    </cfRule>
    <cfRule type="cellIs" dxfId="2304" priority="88" operator="between">
      <formula>15</formula>
      <formula>20</formula>
    </cfRule>
    <cfRule type="cellIs" dxfId="2303" priority="89" operator="between">
      <formula>15</formula>
      <formula>20</formula>
    </cfRule>
    <cfRule type="cellIs" dxfId="2302" priority="90" operator="lessThan">
      <formula>15</formula>
    </cfRule>
    <cfRule type="cellIs" dxfId="2301" priority="91" operator="greaterThan">
      <formula>20</formula>
    </cfRule>
    <cfRule type="cellIs" dxfId="2300" priority="92" operator="between">
      <formula>15</formula>
      <formula>21</formula>
    </cfRule>
    <cfRule type="cellIs" dxfId="2299" priority="93" operator="lessThan">
      <formula>15</formula>
    </cfRule>
    <cfRule type="cellIs" dxfId="2298" priority="94" operator="greaterThan">
      <formula>21</formula>
    </cfRule>
  </conditionalFormatting>
  <conditionalFormatting sqref="M30:M33">
    <cfRule type="cellIs" dxfId="2297" priority="77" operator="lessThan">
      <formula>15</formula>
    </cfRule>
    <cfRule type="cellIs" dxfId="2296" priority="78" operator="greaterThan">
      <formula>20</formula>
    </cfRule>
    <cfRule type="cellIs" dxfId="2295" priority="79" operator="between">
      <formula>15</formula>
      <formula>20</formula>
    </cfRule>
    <cfRule type="cellIs" dxfId="2294" priority="80" operator="between">
      <formula>15</formula>
      <formula>20</formula>
    </cfRule>
    <cfRule type="cellIs" dxfId="2293" priority="81" operator="lessThan">
      <formula>15</formula>
    </cfRule>
    <cfRule type="cellIs" dxfId="2292" priority="82" operator="greaterThan">
      <formula>20</formula>
    </cfRule>
    <cfRule type="cellIs" dxfId="2291" priority="83" operator="between">
      <formula>15</formula>
      <formula>21</formula>
    </cfRule>
    <cfRule type="cellIs" dxfId="2290" priority="84" operator="lessThan">
      <formula>15</formula>
    </cfRule>
    <cfRule type="cellIs" dxfId="2289" priority="85" operator="greaterThan">
      <formula>21</formula>
    </cfRule>
  </conditionalFormatting>
  <conditionalFormatting sqref="M36:M38">
    <cfRule type="cellIs" dxfId="2288" priority="68" operator="lessThan">
      <formula>15</formula>
    </cfRule>
    <cfRule type="cellIs" dxfId="2287" priority="69" operator="greaterThan">
      <formula>20</formula>
    </cfRule>
    <cfRule type="cellIs" dxfId="2286" priority="70" operator="between">
      <formula>15</formula>
      <formula>20</formula>
    </cfRule>
    <cfRule type="cellIs" dxfId="2285" priority="71" operator="between">
      <formula>15</formula>
      <formula>20</formula>
    </cfRule>
    <cfRule type="cellIs" dxfId="2284" priority="72" operator="lessThan">
      <formula>15</formula>
    </cfRule>
    <cfRule type="cellIs" dxfId="2283" priority="73" operator="greaterThan">
      <formula>20</formula>
    </cfRule>
    <cfRule type="cellIs" dxfId="2282" priority="74" operator="between">
      <formula>15</formula>
      <formula>21</formula>
    </cfRule>
    <cfRule type="cellIs" dxfId="2281" priority="75" operator="lessThan">
      <formula>15</formula>
    </cfRule>
    <cfRule type="cellIs" dxfId="2280" priority="76" operator="greaterThan">
      <formula>21</formula>
    </cfRule>
  </conditionalFormatting>
  <conditionalFormatting sqref="M29">
    <cfRule type="cellIs" dxfId="2279" priority="59" operator="lessThan">
      <formula>15</formula>
    </cfRule>
    <cfRule type="cellIs" dxfId="2278" priority="60" operator="greaterThan">
      <formula>20</formula>
    </cfRule>
    <cfRule type="cellIs" dxfId="2277" priority="61" operator="between">
      <formula>15</formula>
      <formula>20</formula>
    </cfRule>
    <cfRule type="cellIs" dxfId="2276" priority="62" operator="between">
      <formula>15</formula>
      <formula>20</formula>
    </cfRule>
    <cfRule type="cellIs" dxfId="2275" priority="63" operator="lessThan">
      <formula>15</formula>
    </cfRule>
    <cfRule type="cellIs" dxfId="2274" priority="64" operator="greaterThan">
      <formula>20</formula>
    </cfRule>
    <cfRule type="cellIs" dxfId="2273" priority="65" operator="between">
      <formula>15</formula>
      <formula>21</formula>
    </cfRule>
    <cfRule type="cellIs" dxfId="2272" priority="66" operator="lessThan">
      <formula>15</formula>
    </cfRule>
    <cfRule type="cellIs" dxfId="2271" priority="67" operator="greaterThan">
      <formula>21</formula>
    </cfRule>
  </conditionalFormatting>
  <conditionalFormatting sqref="M24">
    <cfRule type="cellIs" dxfId="2270" priority="50" operator="lessThan">
      <formula>15</formula>
    </cfRule>
    <cfRule type="cellIs" dxfId="2269" priority="51" operator="greaterThan">
      <formula>20</formula>
    </cfRule>
    <cfRule type="cellIs" dxfId="2268" priority="52" operator="between">
      <formula>15</formula>
      <formula>20</formula>
    </cfRule>
    <cfRule type="cellIs" dxfId="2267" priority="53" operator="between">
      <formula>15</formula>
      <formula>20</formula>
    </cfRule>
    <cfRule type="cellIs" dxfId="2266" priority="54" operator="lessThan">
      <formula>15</formula>
    </cfRule>
    <cfRule type="cellIs" dxfId="2265" priority="55" operator="greaterThan">
      <formula>20</formula>
    </cfRule>
    <cfRule type="cellIs" dxfId="2264" priority="56" operator="between">
      <formula>15</formula>
      <formula>21</formula>
    </cfRule>
    <cfRule type="cellIs" dxfId="2263" priority="57" operator="lessThan">
      <formula>15</formula>
    </cfRule>
    <cfRule type="cellIs" dxfId="2262" priority="58" operator="greaterThan">
      <formula>21</formula>
    </cfRule>
  </conditionalFormatting>
  <conditionalFormatting sqref="M19">
    <cfRule type="cellIs" dxfId="2261" priority="41" operator="lessThan">
      <formula>15</formula>
    </cfRule>
    <cfRule type="cellIs" dxfId="2260" priority="42" operator="greaterThan">
      <formula>20</formula>
    </cfRule>
    <cfRule type="cellIs" dxfId="2259" priority="43" operator="between">
      <formula>15</formula>
      <formula>20</formula>
    </cfRule>
    <cfRule type="cellIs" dxfId="2258" priority="44" operator="between">
      <formula>15</formula>
      <formula>20</formula>
    </cfRule>
    <cfRule type="cellIs" dxfId="2257" priority="45" operator="lessThan">
      <formula>15</formula>
    </cfRule>
    <cfRule type="cellIs" dxfId="2256" priority="46" operator="greaterThan">
      <formula>20</formula>
    </cfRule>
    <cfRule type="cellIs" dxfId="2255" priority="47" operator="between">
      <formula>15</formula>
      <formula>21</formula>
    </cfRule>
    <cfRule type="cellIs" dxfId="2254" priority="48" operator="lessThan">
      <formula>15</formula>
    </cfRule>
    <cfRule type="cellIs" dxfId="2253" priority="49" operator="greaterThan">
      <formula>21</formula>
    </cfRule>
  </conditionalFormatting>
  <conditionalFormatting sqref="M14">
    <cfRule type="cellIs" dxfId="2252" priority="32" operator="lessThan">
      <formula>15</formula>
    </cfRule>
    <cfRule type="cellIs" dxfId="2251" priority="33" operator="greaterThan">
      <formula>20</formula>
    </cfRule>
    <cfRule type="cellIs" dxfId="2250" priority="34" operator="between">
      <formula>15</formula>
      <formula>20</formula>
    </cfRule>
    <cfRule type="cellIs" dxfId="2249" priority="35" operator="between">
      <formula>15</formula>
      <formula>20</formula>
    </cfRule>
    <cfRule type="cellIs" dxfId="2248" priority="36" operator="lessThan">
      <formula>15</formula>
    </cfRule>
    <cfRule type="cellIs" dxfId="2247" priority="37" operator="greaterThan">
      <formula>20</formula>
    </cfRule>
    <cfRule type="cellIs" dxfId="2246" priority="38" operator="between">
      <formula>15</formula>
      <formula>21</formula>
    </cfRule>
    <cfRule type="cellIs" dxfId="2245" priority="39" operator="lessThan">
      <formula>15</formula>
    </cfRule>
    <cfRule type="cellIs" dxfId="2244" priority="40" operator="greaterThan">
      <formula>21</formula>
    </cfRule>
  </conditionalFormatting>
  <conditionalFormatting sqref="M34">
    <cfRule type="cellIs" dxfId="2243" priority="23" operator="lessThan">
      <formula>15</formula>
    </cfRule>
    <cfRule type="cellIs" dxfId="2242" priority="24" operator="greaterThan">
      <formula>20</formula>
    </cfRule>
    <cfRule type="cellIs" dxfId="2241" priority="25" operator="between">
      <formula>15</formula>
      <formula>20</formula>
    </cfRule>
    <cfRule type="cellIs" dxfId="2240" priority="26" operator="between">
      <formula>15</formula>
      <formula>20</formula>
    </cfRule>
    <cfRule type="cellIs" dxfId="2239" priority="27" operator="lessThan">
      <formula>15</formula>
    </cfRule>
    <cfRule type="cellIs" dxfId="2238" priority="28" operator="greaterThan">
      <formula>20</formula>
    </cfRule>
    <cfRule type="cellIs" dxfId="2237" priority="29" operator="between">
      <formula>15</formula>
      <formula>21</formula>
    </cfRule>
    <cfRule type="cellIs" dxfId="2236" priority="30" operator="lessThan">
      <formula>15</formula>
    </cfRule>
    <cfRule type="cellIs" dxfId="2235" priority="31" operator="greaterThan">
      <formula>21</formula>
    </cfRule>
  </conditionalFormatting>
  <conditionalFormatting sqref="M39">
    <cfRule type="cellIs" dxfId="2234" priority="14" operator="lessThan">
      <formula>15</formula>
    </cfRule>
    <cfRule type="cellIs" dxfId="2233" priority="15" operator="greaterThan">
      <formula>20</formula>
    </cfRule>
    <cfRule type="cellIs" dxfId="2232" priority="16" operator="between">
      <formula>15</formula>
      <formula>20</formula>
    </cfRule>
    <cfRule type="cellIs" dxfId="2231" priority="17" operator="between">
      <formula>15</formula>
      <formula>20</formula>
    </cfRule>
    <cfRule type="cellIs" dxfId="2230" priority="18" operator="lessThan">
      <formula>15</formula>
    </cfRule>
    <cfRule type="cellIs" dxfId="2229" priority="19" operator="greaterThan">
      <formula>20</formula>
    </cfRule>
    <cfRule type="cellIs" dxfId="2228" priority="20" operator="between">
      <formula>15</formula>
      <formula>21</formula>
    </cfRule>
    <cfRule type="cellIs" dxfId="2227" priority="21" operator="lessThan">
      <formula>15</formula>
    </cfRule>
    <cfRule type="cellIs" dxfId="2226" priority="22" operator="greaterThan">
      <formula>21</formula>
    </cfRule>
  </conditionalFormatting>
  <conditionalFormatting sqref="P19">
    <cfRule type="duplicateValues" dxfId="2225" priority="6"/>
  </conditionalFormatting>
  <conditionalFormatting sqref="Q24 Q18">
    <cfRule type="duplicateValues" dxfId="2224" priority="7"/>
    <cfRule type="expression" dxfId="2223" priority="8">
      <formula>LEFT(#REF!,2)="Y0"</formula>
    </cfRule>
    <cfRule type="expression" dxfId="2222" priority="9">
      <formula>LEFT(#REF!,2)="Y3"</formula>
    </cfRule>
    <cfRule type="expression" dxfId="2221" priority="10">
      <formula>LEFT(#REF!,2)="Y2"</formula>
    </cfRule>
    <cfRule type="expression" dxfId="2220" priority="11">
      <formula>LEFT(#REF!,2)="Y1"</formula>
    </cfRule>
    <cfRule type="duplicateValues" dxfId="2219" priority="12"/>
  </conditionalFormatting>
  <conditionalFormatting sqref="P10:P18 P20:P22">
    <cfRule type="duplicateValues" dxfId="2218" priority="13"/>
  </conditionalFormatting>
  <conditionalFormatting sqref="P25">
    <cfRule type="duplicateValues" dxfId="2217" priority="5"/>
  </conditionalFormatting>
  <conditionalFormatting sqref="P26">
    <cfRule type="duplicateValues" dxfId="2216" priority="4"/>
  </conditionalFormatting>
  <conditionalFormatting sqref="P27">
    <cfRule type="duplicateValues" dxfId="2215" priority="3"/>
  </conditionalFormatting>
  <conditionalFormatting sqref="P28:P29">
    <cfRule type="duplicateValues" dxfId="2214" priority="2"/>
  </conditionalFormatting>
  <conditionalFormatting sqref="P30">
    <cfRule type="duplicateValues" dxfId="2213" priority="1"/>
  </conditionalFormatting>
  <pageMargins left="0.45" right="0.2" top="0.25" bottom="0.25" header="0.3" footer="0.3"/>
  <pageSetup paperSize="9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rgb="FFC00000"/>
  </sheetPr>
  <dimension ref="A1:R51"/>
  <sheetViews>
    <sheetView zoomScale="80" zoomScaleNormal="80" workbookViewId="0">
      <pane ySplit="9" topLeftCell="A10" activePane="bottomLeft" state="frozen"/>
      <selection activeCell="P9" sqref="P9"/>
      <selection pane="bottomLeft" activeCell="P9" sqref="P9"/>
    </sheetView>
  </sheetViews>
  <sheetFormatPr defaultColWidth="10.6640625" defaultRowHeight="15"/>
  <cols>
    <col min="1" max="1" width="5.5" style="168" customWidth="1"/>
    <col min="2" max="2" width="16" style="168" customWidth="1"/>
    <col min="3" max="3" width="21.33203125" style="168" customWidth="1"/>
    <col min="4" max="11" width="16.83203125" style="169" customWidth="1"/>
    <col min="12" max="14" width="16.83203125" style="168" customWidth="1"/>
    <col min="15" max="15" width="10.6640625" style="168"/>
    <col min="16" max="16" width="50.6640625" style="168" customWidth="1"/>
    <col min="17" max="17" width="36.1640625" style="168" customWidth="1"/>
    <col min="18" max="18" width="24.83203125" style="168" customWidth="1"/>
    <col min="19" max="16384" width="10.6640625" style="168"/>
  </cols>
  <sheetData>
    <row r="1" spans="1:18" ht="18" customHeight="1">
      <c r="A1" s="210" t="str">
        <f>'[6]FRIT FO102 - FT1 - FHUE'!A1</f>
        <v>CÔNG TY CỐ PHẦN VLXD VI DO NA</v>
      </c>
      <c r="B1" s="210"/>
      <c r="C1" s="210"/>
      <c r="D1" s="210"/>
      <c r="E1" s="210"/>
      <c r="F1" s="210"/>
    </row>
    <row r="2" spans="1:18" ht="18" customHeight="1">
      <c r="A2" s="210" t="str">
        <f>'[6]FRIT FO102 - FT1 - FHUE'!A2</f>
        <v>PHÒNG KẾ HOẠCH - VẬT TƯ</v>
      </c>
      <c r="B2" s="210"/>
      <c r="C2" s="210"/>
      <c r="D2" s="209"/>
      <c r="E2" s="209"/>
      <c r="F2" s="209"/>
      <c r="L2" s="169"/>
      <c r="M2" s="208" t="str">
        <f>'[6]FRIT FO102 - FT1 - FHUE'!M2</f>
        <v>BM. 03. 13</v>
      </c>
    </row>
    <row r="3" spans="1:18" ht="33" customHeight="1">
      <c r="A3" s="861" t="s">
        <v>698</v>
      </c>
      <c r="B3" s="861"/>
      <c r="C3" s="861"/>
      <c r="D3" s="861"/>
      <c r="E3" s="861"/>
      <c r="F3" s="861"/>
      <c r="G3" s="861"/>
      <c r="H3" s="861"/>
      <c r="I3" s="861"/>
      <c r="J3" s="861"/>
      <c r="K3" s="861"/>
      <c r="L3" s="861"/>
      <c r="M3" s="861"/>
      <c r="N3" s="861"/>
    </row>
    <row r="4" spans="1:18" ht="18.75" customHeight="1">
      <c r="B4" s="207"/>
      <c r="C4" s="207"/>
      <c r="D4" s="206" t="s">
        <v>697</v>
      </c>
      <c r="E4" s="205" t="e">
        <f>+VLOOKUP($L$4,'TONG HOP'!$C$8:$N$799,2,0)</f>
        <v>#N/A</v>
      </c>
      <c r="I4" s="169" t="s">
        <v>696</v>
      </c>
      <c r="J4" s="205" t="e">
        <f>+VLOOKUP($L$4,'TONG HOP'!$C$8:$N$799,3,0)</f>
        <v>#N/A</v>
      </c>
      <c r="K4" s="205" t="s">
        <v>695</v>
      </c>
      <c r="L4" s="862" t="s">
        <v>69</v>
      </c>
      <c r="M4" s="862"/>
      <c r="N4" s="862"/>
    </row>
    <row r="5" spans="1:18" ht="18.75" customHeight="1">
      <c r="B5" s="168" t="str">
        <f>'[6]FRIT FO102 - FT1 - FHUE'!B5</f>
        <v xml:space="preserve">Từ ngày:  </v>
      </c>
      <c r="C5" s="168">
        <f>'[6]FRIT FO102 - FT1 - FHUE'!C5</f>
        <v>1</v>
      </c>
      <c r="D5" s="168" t="str">
        <f>'[6]FRIT FO102 - FT1 - FHUE'!D5</f>
        <v>đến ngày</v>
      </c>
      <c r="E5" s="168">
        <v>30</v>
      </c>
      <c r="F5" s="168" t="str">
        <f>'[6]FRIT FO102 - FT1 - FHUE'!F5</f>
        <v>tháng</v>
      </c>
      <c r="G5" s="168">
        <v>4</v>
      </c>
      <c r="H5" s="168" t="str">
        <f>'[6]FRIT FO102 - FT1 - FHUE'!H5</f>
        <v xml:space="preserve">năm </v>
      </c>
      <c r="I5" s="168">
        <f>'[6]FRIT FO102 - FT1 - FHUE'!I5</f>
        <v>2023</v>
      </c>
      <c r="J5" s="168"/>
      <c r="K5" s="168"/>
    </row>
    <row r="6" spans="1:18" ht="18" customHeight="1">
      <c r="F6" s="204"/>
      <c r="G6" s="204"/>
      <c r="H6" s="204"/>
      <c r="I6" s="204"/>
      <c r="L6" s="204" t="s">
        <v>694</v>
      </c>
      <c r="M6"/>
    </row>
    <row r="7" spans="1:18" s="195" customFormat="1" ht="40.5" customHeight="1">
      <c r="A7" s="203" t="s">
        <v>13</v>
      </c>
      <c r="B7" s="202" t="s">
        <v>693</v>
      </c>
      <c r="C7" s="202" t="s">
        <v>692</v>
      </c>
      <c r="D7" s="863" t="s">
        <v>691</v>
      </c>
      <c r="E7" s="864"/>
      <c r="F7" s="863" t="s">
        <v>690</v>
      </c>
      <c r="G7" s="864"/>
      <c r="H7" s="863" t="s">
        <v>689</v>
      </c>
      <c r="I7" s="864"/>
      <c r="J7" s="863" t="s">
        <v>688</v>
      </c>
      <c r="K7" s="864"/>
      <c r="L7" s="863" t="s">
        <v>687</v>
      </c>
      <c r="M7" s="864"/>
      <c r="N7" s="202" t="s">
        <v>686</v>
      </c>
    </row>
    <row r="8" spans="1:18" s="195" customFormat="1" ht="27.75" customHeight="1">
      <c r="A8" s="201"/>
      <c r="B8" s="198"/>
      <c r="C8" s="198"/>
      <c r="D8" s="200" t="s">
        <v>679</v>
      </c>
      <c r="E8" s="199" t="s">
        <v>685</v>
      </c>
      <c r="F8" s="200" t="s">
        <v>679</v>
      </c>
      <c r="G8" s="199" t="s">
        <v>680</v>
      </c>
      <c r="H8" s="200" t="s">
        <v>679</v>
      </c>
      <c r="I8" s="199" t="s">
        <v>680</v>
      </c>
      <c r="J8" s="200" t="s">
        <v>679</v>
      </c>
      <c r="K8" s="199" t="s">
        <v>680</v>
      </c>
      <c r="L8" s="200" t="s">
        <v>679</v>
      </c>
      <c r="M8" s="199" t="s">
        <v>680</v>
      </c>
      <c r="N8" s="198"/>
    </row>
    <row r="9" spans="1:18" s="195" customFormat="1" ht="25.5" customHeight="1">
      <c r="A9" s="858" t="s">
        <v>684</v>
      </c>
      <c r="B9" s="859"/>
      <c r="C9" s="860"/>
      <c r="D9" s="178" t="e">
        <f>J9</f>
        <v>#N/A</v>
      </c>
      <c r="E9" s="177" t="e">
        <f>K9</f>
        <v>#N/A</v>
      </c>
      <c r="F9" s="197">
        <f>F41</f>
        <v>0</v>
      </c>
      <c r="G9" s="177">
        <f>G41</f>
        <v>0</v>
      </c>
      <c r="H9" s="197"/>
      <c r="I9" s="177"/>
      <c r="J9" s="196" t="e">
        <f>+VLOOKUP($L$4,'TONG HOP'!$C$8:$N$799,8,0)</f>
        <v>#N/A</v>
      </c>
      <c r="K9" s="196" t="e">
        <f>+VLOOKUP($L$4,'TONG HOP'!$C$8:$N$799,9,0)</f>
        <v>#N/A</v>
      </c>
      <c r="L9" s="232"/>
      <c r="M9" s="234"/>
      <c r="N9" s="183" t="e">
        <f>1-J9/K9</f>
        <v>#N/A</v>
      </c>
    </row>
    <row r="10" spans="1:18" ht="16.5" customHeight="1">
      <c r="A10" s="193">
        <v>1</v>
      </c>
      <c r="B10" s="194">
        <v>45017</v>
      </c>
      <c r="C10" s="191" t="s">
        <v>683</v>
      </c>
      <c r="D10" s="190">
        <f>+SUMIFS('NHAP - NVL'!$J$5:$J$1007,'NHAP - NVL'!$G$5:$G$1007,'H4'!$L$4,'NHAP - NVL'!$D$5:$D$1007,'H4'!B10)</f>
        <v>0</v>
      </c>
      <c r="E10" s="218">
        <f>+SUMIFS('NHAP - NVL'!$K$5:$K$1007,'NHAP - NVL'!$G$5:$G$1007,'H4'!$L$4,'NHAP - NVL'!$D$5:$D$1007,'H4'!B10)</f>
        <v>0</v>
      </c>
      <c r="F10" s="189">
        <f>+SUMIFS('XUAT - NVL'!$K$5:$K$840,'XUAT - NVL'!$G$5:$G$840,'H4'!$L$4,'XUAT - NVL'!$D$5:$D$840,'H4'!B10)</f>
        <v>0</v>
      </c>
      <c r="G10" s="231">
        <f>+SUMIFS('XUAT - NVL'!$L$5:$L$840,'XUAT - NVL'!$G$5:$G$840,'H4'!$L$4,'XUAT - NVL'!$D$5:$D$840,'H4'!B10)</f>
        <v>0</v>
      </c>
      <c r="H10" s="188" t="e">
        <f>AVERAGEIF($F$10:$F$40,"&lt;&gt;0")</f>
        <v>#DIV/0!</v>
      </c>
      <c r="I10" s="187" t="e">
        <f>AVERAGEIF($G$10:$G$40,"&lt;&gt;0")</f>
        <v>#DIV/0!</v>
      </c>
      <c r="J10" s="186" t="e">
        <f>J9+D10-F10</f>
        <v>#N/A</v>
      </c>
      <c r="K10" s="185" t="e">
        <f>K9+E10-G10</f>
        <v>#N/A</v>
      </c>
      <c r="L10" s="188" t="e">
        <f t="shared" ref="L10:M40" si="0">J10/H10</f>
        <v>#N/A</v>
      </c>
      <c r="M10" s="184" t="e">
        <f t="shared" si="0"/>
        <v>#N/A</v>
      </c>
      <c r="N10" s="183" t="e">
        <f>1-D10/E10</f>
        <v>#DIV/0!</v>
      </c>
      <c r="O10" s="304" t="e">
        <f>1-F10/G10</f>
        <v>#DIV/0!</v>
      </c>
      <c r="P10" s="235" t="s">
        <v>666</v>
      </c>
      <c r="Q10" s="52" t="s">
        <v>75</v>
      </c>
      <c r="R10" s="52" t="s">
        <v>74</v>
      </c>
    </row>
    <row r="11" spans="1:18" ht="16.5" customHeight="1">
      <c r="A11" s="193">
        <v>2</v>
      </c>
      <c r="B11" s="194">
        <v>45018</v>
      </c>
      <c r="C11" s="191" t="s">
        <v>683</v>
      </c>
      <c r="D11" s="190">
        <f>+SUMIFS('NHAP - NVL'!$J$5:$J$1007,'NHAP - NVL'!$G$5:$G$1007,'H4'!$L$4,'NHAP - NVL'!$D$5:$D$1007,'H4'!B11)</f>
        <v>0</v>
      </c>
      <c r="E11" s="218">
        <f>+SUMIFS('NHAP - NVL'!$K$5:$K$1007,'NHAP - NVL'!$G$5:$G$1007,'H4'!$L$4,'NHAP - NVL'!$D$5:$D$1007,'H4'!B11)</f>
        <v>0</v>
      </c>
      <c r="F11" s="189">
        <f>+SUMIFS('XUAT - NVL'!$K$5:$K$840,'XUAT - NVL'!$G$5:$G$840,'H4'!$L$4,'XUAT - NVL'!$D$5:$D$840,'H4'!B11)</f>
        <v>0</v>
      </c>
      <c r="G11" s="231">
        <f>+SUMIFS('XUAT - NVL'!$L$5:$L$840,'XUAT - NVL'!$G$5:$G$840,'H4'!$L$4,'XUAT - NVL'!$D$5:$D$840,'H4'!B11)</f>
        <v>0</v>
      </c>
      <c r="H11" s="188" t="e">
        <f t="shared" ref="H11:H40" si="1">AVERAGEIF($F$10:$F$40,"&lt;&gt;0")</f>
        <v>#DIV/0!</v>
      </c>
      <c r="I11" s="187" t="e">
        <f t="shared" ref="I11:I40" si="2">AVERAGEIF($G$10:$G$40,"&lt;&gt;0")</f>
        <v>#DIV/0!</v>
      </c>
      <c r="J11" s="186" t="e">
        <f t="shared" ref="J11:K26" si="3">J10+D11-F11</f>
        <v>#N/A</v>
      </c>
      <c r="K11" s="185" t="e">
        <f t="shared" si="3"/>
        <v>#N/A</v>
      </c>
      <c r="L11" s="188" t="e">
        <f t="shared" si="0"/>
        <v>#N/A</v>
      </c>
      <c r="M11" s="184" t="e">
        <f t="shared" si="0"/>
        <v>#N/A</v>
      </c>
      <c r="N11" s="183" t="e">
        <f t="shared" ref="N11:N40" si="4">1-D11/E11</f>
        <v>#DIV/0!</v>
      </c>
      <c r="O11" s="304" t="e">
        <f t="shared" ref="O11:O40" si="5">1-F11/G11</f>
        <v>#DIV/0!</v>
      </c>
      <c r="P11" s="235" t="s">
        <v>719</v>
      </c>
      <c r="Q11" s="52" t="s">
        <v>91</v>
      </c>
      <c r="R11" s="52" t="s">
        <v>90</v>
      </c>
    </row>
    <row r="12" spans="1:18" ht="16.5" customHeight="1">
      <c r="A12" s="193">
        <v>3</v>
      </c>
      <c r="B12" s="194">
        <v>45019</v>
      </c>
      <c r="C12" s="191" t="s">
        <v>683</v>
      </c>
      <c r="D12" s="190">
        <f>+SUMIFS('NHAP - NVL'!$J$5:$J$1007,'NHAP - NVL'!$G$5:$G$1007,'H4'!$L$4,'NHAP - NVL'!$D$5:$D$1007,'H4'!B12)</f>
        <v>0</v>
      </c>
      <c r="E12" s="218">
        <f>+SUMIFS('NHAP - NVL'!$K$5:$K$1007,'NHAP - NVL'!$G$5:$G$1007,'H4'!$L$4,'NHAP - NVL'!$D$5:$D$1007,'H4'!B12)</f>
        <v>0</v>
      </c>
      <c r="F12" s="189">
        <f>+SUMIFS('XUAT - NVL'!$K$5:$K$840,'XUAT - NVL'!$G$5:$G$840,'H4'!$L$4,'XUAT - NVL'!$D$5:$D$840,'H4'!B12)</f>
        <v>0</v>
      </c>
      <c r="G12" s="231">
        <f>+SUMIFS('XUAT - NVL'!$L$5:$L$840,'XUAT - NVL'!$G$5:$G$840,'H4'!$L$4,'XUAT - NVL'!$D$5:$D$840,'H4'!B12)</f>
        <v>0</v>
      </c>
      <c r="H12" s="188" t="e">
        <f t="shared" si="1"/>
        <v>#DIV/0!</v>
      </c>
      <c r="I12" s="187" t="e">
        <f t="shared" si="2"/>
        <v>#DIV/0!</v>
      </c>
      <c r="J12" s="186" t="e">
        <f t="shared" si="3"/>
        <v>#N/A</v>
      </c>
      <c r="K12" s="185" t="e">
        <f t="shared" si="3"/>
        <v>#N/A</v>
      </c>
      <c r="L12" s="188" t="e">
        <f t="shared" si="0"/>
        <v>#N/A</v>
      </c>
      <c r="M12" s="184" t="e">
        <f t="shared" si="0"/>
        <v>#N/A</v>
      </c>
      <c r="N12" s="183" t="e">
        <f t="shared" si="4"/>
        <v>#DIV/0!</v>
      </c>
      <c r="O12" s="304" t="e">
        <f t="shared" si="5"/>
        <v>#DIV/0!</v>
      </c>
      <c r="P12" s="235" t="s">
        <v>720</v>
      </c>
      <c r="Q12" s="52" t="s">
        <v>93</v>
      </c>
      <c r="R12" s="52" t="s">
        <v>92</v>
      </c>
    </row>
    <row r="13" spans="1:18" ht="16.5" customHeight="1">
      <c r="A13" s="193">
        <v>4</v>
      </c>
      <c r="B13" s="194">
        <v>45020</v>
      </c>
      <c r="C13" s="191" t="s">
        <v>683</v>
      </c>
      <c r="D13" s="190">
        <f>+SUMIFS('NHAP - NVL'!$J$5:$J$1007,'NHAP - NVL'!$G$5:$G$1007,'H4'!$L$4,'NHAP - NVL'!$D$5:$D$1007,'H4'!B13)</f>
        <v>0</v>
      </c>
      <c r="E13" s="218">
        <f>+SUMIFS('NHAP - NVL'!$K$5:$K$1007,'NHAP - NVL'!$G$5:$G$1007,'H4'!$L$4,'NHAP - NVL'!$D$5:$D$1007,'H4'!B13)</f>
        <v>0</v>
      </c>
      <c r="F13" s="189">
        <f>+SUMIFS('XUAT - NVL'!$K$5:$K$840,'XUAT - NVL'!$G$5:$G$840,'H4'!$L$4,'XUAT - NVL'!$D$5:$D$840,'H4'!B13)</f>
        <v>0</v>
      </c>
      <c r="G13" s="231">
        <f>+SUMIFS('XUAT - NVL'!$L$5:$L$840,'XUAT - NVL'!$G$5:$G$840,'H4'!$L$4,'XUAT - NVL'!$D$5:$D$840,'H4'!B13)</f>
        <v>0</v>
      </c>
      <c r="H13" s="188" t="e">
        <f t="shared" si="1"/>
        <v>#DIV/0!</v>
      </c>
      <c r="I13" s="187" t="e">
        <f t="shared" si="2"/>
        <v>#DIV/0!</v>
      </c>
      <c r="J13" s="186" t="e">
        <f t="shared" si="3"/>
        <v>#N/A</v>
      </c>
      <c r="K13" s="185" t="e">
        <f t="shared" si="3"/>
        <v>#N/A</v>
      </c>
      <c r="L13" s="188" t="e">
        <f t="shared" si="0"/>
        <v>#N/A</v>
      </c>
      <c r="M13" s="184" t="e">
        <f t="shared" si="0"/>
        <v>#N/A</v>
      </c>
      <c r="N13" s="183" t="e">
        <f t="shared" si="4"/>
        <v>#DIV/0!</v>
      </c>
      <c r="O13" s="304" t="e">
        <f t="shared" si="5"/>
        <v>#DIV/0!</v>
      </c>
      <c r="P13" s="235" t="s">
        <v>95</v>
      </c>
      <c r="Q13" s="52" t="s">
        <v>96</v>
      </c>
      <c r="R13" s="52" t="s">
        <v>94</v>
      </c>
    </row>
    <row r="14" spans="1:18" ht="16.5" customHeight="1">
      <c r="A14" s="193">
        <v>5</v>
      </c>
      <c r="B14" s="194">
        <v>45021</v>
      </c>
      <c r="C14" s="191" t="s">
        <v>683</v>
      </c>
      <c r="D14" s="190">
        <f>+SUMIFS('NHAP - NVL'!$J$5:$J$1007,'NHAP - NVL'!$G$5:$G$1007,'H4'!$L$4,'NHAP - NVL'!$D$5:$D$1007,'H4'!B14)</f>
        <v>0</v>
      </c>
      <c r="E14" s="218">
        <f>+SUMIFS('NHAP - NVL'!$K$5:$K$1007,'NHAP - NVL'!$G$5:$G$1007,'H4'!$L$4,'NHAP - NVL'!$D$5:$D$1007,'H4'!B14)</f>
        <v>0</v>
      </c>
      <c r="F14" s="189">
        <f>+SUMIFS('XUAT - NVL'!$K$5:$K$840,'XUAT - NVL'!$G$5:$G$840,'H4'!$L$4,'XUAT - NVL'!$D$5:$D$840,'H4'!B14)</f>
        <v>0</v>
      </c>
      <c r="G14" s="231">
        <f>+SUMIFS('XUAT - NVL'!$L$5:$L$840,'XUAT - NVL'!$G$5:$G$840,'H4'!$L$4,'XUAT - NVL'!$D$5:$D$840,'H4'!B14)</f>
        <v>0</v>
      </c>
      <c r="H14" s="188" t="e">
        <f t="shared" si="1"/>
        <v>#DIV/0!</v>
      </c>
      <c r="I14" s="187" t="e">
        <f t="shared" si="2"/>
        <v>#DIV/0!</v>
      </c>
      <c r="J14" s="186" t="e">
        <f t="shared" si="3"/>
        <v>#N/A</v>
      </c>
      <c r="K14" s="185" t="e">
        <f t="shared" si="3"/>
        <v>#N/A</v>
      </c>
      <c r="L14" s="233" t="e">
        <f t="shared" si="0"/>
        <v>#N/A</v>
      </c>
      <c r="M14" s="184" t="e">
        <f t="shared" si="0"/>
        <v>#N/A</v>
      </c>
      <c r="N14" s="183" t="e">
        <f t="shared" si="4"/>
        <v>#DIV/0!</v>
      </c>
      <c r="O14" s="304" t="e">
        <f t="shared" si="5"/>
        <v>#DIV/0!</v>
      </c>
      <c r="P14" s="235" t="s">
        <v>721</v>
      </c>
      <c r="Q14" s="52" t="s">
        <v>84</v>
      </c>
      <c r="R14" s="52" t="s">
        <v>83</v>
      </c>
    </row>
    <row r="15" spans="1:18" ht="16.5" customHeight="1">
      <c r="A15" s="193">
        <v>6</v>
      </c>
      <c r="B15" s="194">
        <v>45022</v>
      </c>
      <c r="C15" s="191" t="s">
        <v>683</v>
      </c>
      <c r="D15" s="190">
        <f>+SUMIFS('NHAP - NVL'!$J$5:$J$1007,'NHAP - NVL'!$G$5:$G$1007,'H4'!$L$4,'NHAP - NVL'!$D$5:$D$1007,'H4'!B15)</f>
        <v>0</v>
      </c>
      <c r="E15" s="218">
        <f>+SUMIFS('NHAP - NVL'!$K$5:$K$1007,'NHAP - NVL'!$G$5:$G$1007,'H4'!$L$4,'NHAP - NVL'!$D$5:$D$1007,'H4'!B15)</f>
        <v>0</v>
      </c>
      <c r="F15" s="189">
        <f>+SUMIFS('XUAT - NVL'!$K$5:$K$840,'XUAT - NVL'!$G$5:$G$840,'H4'!$L$4,'XUAT - NVL'!$D$5:$D$840,'H4'!B15)</f>
        <v>0</v>
      </c>
      <c r="G15" s="231">
        <f>+SUMIFS('XUAT - NVL'!$L$5:$L$840,'XUAT - NVL'!$G$5:$G$840,'H4'!$L$4,'XUAT - NVL'!$D$5:$D$840,'H4'!B15)</f>
        <v>0</v>
      </c>
      <c r="H15" s="188" t="e">
        <f t="shared" si="1"/>
        <v>#DIV/0!</v>
      </c>
      <c r="I15" s="187" t="e">
        <f t="shared" si="2"/>
        <v>#DIV/0!</v>
      </c>
      <c r="J15" s="186" t="e">
        <f t="shared" si="3"/>
        <v>#N/A</v>
      </c>
      <c r="K15" s="185" t="e">
        <f t="shared" si="3"/>
        <v>#N/A</v>
      </c>
      <c r="L15" s="233" t="e">
        <f t="shared" si="0"/>
        <v>#N/A</v>
      </c>
      <c r="M15" s="184" t="e">
        <f t="shared" si="0"/>
        <v>#N/A</v>
      </c>
      <c r="N15" s="183" t="e">
        <f t="shared" si="4"/>
        <v>#DIV/0!</v>
      </c>
      <c r="O15" s="304" t="e">
        <f t="shared" si="5"/>
        <v>#DIV/0!</v>
      </c>
      <c r="P15" s="235" t="s">
        <v>722</v>
      </c>
      <c r="Q15" s="52" t="s">
        <v>86</v>
      </c>
      <c r="R15" s="52" t="s">
        <v>85</v>
      </c>
    </row>
    <row r="16" spans="1:18" ht="16.5" customHeight="1">
      <c r="A16" s="193">
        <v>7</v>
      </c>
      <c r="B16" s="194">
        <v>45023</v>
      </c>
      <c r="C16" s="191" t="s">
        <v>683</v>
      </c>
      <c r="D16" s="190">
        <f>+SUMIFS('NHAP - NVL'!$J$5:$J$1007,'NHAP - NVL'!$G$5:$G$1007,'H4'!$L$4,'NHAP - NVL'!$D$5:$D$1007,'H4'!B16)</f>
        <v>0</v>
      </c>
      <c r="E16" s="218">
        <f>+SUMIFS('NHAP - NVL'!$K$5:$K$1007,'NHAP - NVL'!$G$5:$G$1007,'H4'!$L$4,'NHAP - NVL'!$D$5:$D$1007,'H4'!B16)</f>
        <v>0</v>
      </c>
      <c r="F16" s="189">
        <f>+SUMIFS('XUAT - NVL'!$K$5:$K$840,'XUAT - NVL'!$G$5:$G$840,'H4'!$L$4,'XUAT - NVL'!$D$5:$D$840,'H4'!B16)</f>
        <v>0</v>
      </c>
      <c r="G16" s="231">
        <f>+SUMIFS('XUAT - NVL'!$L$5:$L$840,'XUAT - NVL'!$G$5:$G$840,'H4'!$L$4,'XUAT - NVL'!$D$5:$D$840,'H4'!B16)</f>
        <v>0</v>
      </c>
      <c r="H16" s="188" t="e">
        <f t="shared" si="1"/>
        <v>#DIV/0!</v>
      </c>
      <c r="I16" s="187" t="e">
        <f t="shared" si="2"/>
        <v>#DIV/0!</v>
      </c>
      <c r="J16" s="186" t="e">
        <f t="shared" si="3"/>
        <v>#N/A</v>
      </c>
      <c r="K16" s="185" t="e">
        <f t="shared" si="3"/>
        <v>#N/A</v>
      </c>
      <c r="L16" s="233" t="e">
        <f t="shared" si="0"/>
        <v>#N/A</v>
      </c>
      <c r="M16" s="184" t="e">
        <f t="shared" si="0"/>
        <v>#N/A</v>
      </c>
      <c r="N16" s="183" t="e">
        <f t="shared" si="4"/>
        <v>#DIV/0!</v>
      </c>
      <c r="O16" s="304" t="e">
        <f t="shared" si="5"/>
        <v>#DIV/0!</v>
      </c>
      <c r="P16" s="235" t="s">
        <v>723</v>
      </c>
      <c r="Q16" s="52" t="s">
        <v>82</v>
      </c>
      <c r="R16" s="52" t="s">
        <v>81</v>
      </c>
    </row>
    <row r="17" spans="1:18" ht="16.5" customHeight="1">
      <c r="A17" s="193">
        <v>8</v>
      </c>
      <c r="B17" s="194">
        <v>45024</v>
      </c>
      <c r="C17" s="191" t="s">
        <v>683</v>
      </c>
      <c r="D17" s="190">
        <f>+SUMIFS('NHAP - NVL'!$J$5:$J$1007,'NHAP - NVL'!$G$5:$G$1007,'H4'!$L$4,'NHAP - NVL'!$D$5:$D$1007,'H4'!B17)</f>
        <v>0</v>
      </c>
      <c r="E17" s="218">
        <f>+SUMIFS('NHAP - NVL'!$K$5:$K$1007,'NHAP - NVL'!$G$5:$G$1007,'H4'!$L$4,'NHAP - NVL'!$D$5:$D$1007,'H4'!B17)</f>
        <v>0</v>
      </c>
      <c r="F17" s="189">
        <f>+SUMIFS('XUAT - NVL'!$K$5:$K$840,'XUAT - NVL'!$G$5:$G$840,'H4'!$L$4,'XUAT - NVL'!$D$5:$D$840,'H4'!B17)</f>
        <v>0</v>
      </c>
      <c r="G17" s="231">
        <f>+SUMIFS('XUAT - NVL'!$L$5:$L$840,'XUAT - NVL'!$G$5:$G$840,'H4'!$L$4,'XUAT - NVL'!$D$5:$D$840,'H4'!B17)</f>
        <v>0</v>
      </c>
      <c r="H17" s="188" t="e">
        <f t="shared" si="1"/>
        <v>#DIV/0!</v>
      </c>
      <c r="I17" s="187" t="e">
        <f t="shared" si="2"/>
        <v>#DIV/0!</v>
      </c>
      <c r="J17" s="186" t="e">
        <f t="shared" si="3"/>
        <v>#N/A</v>
      </c>
      <c r="K17" s="185" t="e">
        <f t="shared" si="3"/>
        <v>#N/A</v>
      </c>
      <c r="L17" s="233" t="e">
        <f t="shared" si="0"/>
        <v>#N/A</v>
      </c>
      <c r="M17" s="184" t="e">
        <f t="shared" si="0"/>
        <v>#N/A</v>
      </c>
      <c r="N17" s="183" t="e">
        <f t="shared" si="4"/>
        <v>#DIV/0!</v>
      </c>
      <c r="O17" s="304" t="e">
        <f t="shared" si="5"/>
        <v>#DIV/0!</v>
      </c>
      <c r="P17" s="235" t="s">
        <v>98</v>
      </c>
      <c r="Q17" s="52" t="s">
        <v>99</v>
      </c>
      <c r="R17" s="52" t="s">
        <v>97</v>
      </c>
    </row>
    <row r="18" spans="1:18" ht="16.5" customHeight="1">
      <c r="A18" s="193">
        <v>9</v>
      </c>
      <c r="B18" s="194">
        <v>45025</v>
      </c>
      <c r="C18" s="191" t="s">
        <v>683</v>
      </c>
      <c r="D18" s="190">
        <f>+SUMIFS('NHAP - NVL'!$J$5:$J$1007,'NHAP - NVL'!$G$5:$G$1007,'H4'!$L$4,'NHAP - NVL'!$D$5:$D$1007,'H4'!B18)</f>
        <v>0</v>
      </c>
      <c r="E18" s="218">
        <f>+SUMIFS('NHAP - NVL'!$K$5:$K$1007,'NHAP - NVL'!$G$5:$G$1007,'H4'!$L$4,'NHAP - NVL'!$D$5:$D$1007,'H4'!B18)</f>
        <v>0</v>
      </c>
      <c r="F18" s="189">
        <f>+SUMIFS('XUAT - NVL'!$K$5:$K$840,'XUAT - NVL'!$G$5:$G$840,'H4'!$L$4,'XUAT - NVL'!$D$5:$D$840,'H4'!B18)</f>
        <v>0</v>
      </c>
      <c r="G18" s="231">
        <f>+SUMIFS('XUAT - NVL'!$L$5:$L$840,'XUAT - NVL'!$G$5:$G$840,'H4'!$L$4,'XUAT - NVL'!$D$5:$D$840,'H4'!B18)</f>
        <v>0</v>
      </c>
      <c r="H18" s="188" t="e">
        <f t="shared" si="1"/>
        <v>#DIV/0!</v>
      </c>
      <c r="I18" s="187" t="e">
        <f t="shared" si="2"/>
        <v>#DIV/0!</v>
      </c>
      <c r="J18" s="186" t="e">
        <f t="shared" si="3"/>
        <v>#N/A</v>
      </c>
      <c r="K18" s="185" t="e">
        <f t="shared" si="3"/>
        <v>#N/A</v>
      </c>
      <c r="L18" s="233" t="e">
        <f t="shared" si="0"/>
        <v>#N/A</v>
      </c>
      <c r="M18" s="184" t="e">
        <f t="shared" si="0"/>
        <v>#N/A</v>
      </c>
      <c r="N18" s="183" t="e">
        <f t="shared" si="4"/>
        <v>#DIV/0!</v>
      </c>
      <c r="O18" s="304" t="e">
        <f t="shared" si="5"/>
        <v>#DIV/0!</v>
      </c>
      <c r="P18" s="235" t="s">
        <v>724</v>
      </c>
      <c r="Q18" s="62"/>
      <c r="R18" s="52"/>
    </row>
    <row r="19" spans="1:18" ht="16.5" customHeight="1">
      <c r="A19" s="193">
        <v>10</v>
      </c>
      <c r="B19" s="194">
        <v>45026</v>
      </c>
      <c r="C19" s="191" t="s">
        <v>683</v>
      </c>
      <c r="D19" s="190">
        <f>+SUMIFS('NHAP - NVL'!$J$5:$J$1007,'NHAP - NVL'!$G$5:$G$1007,'H4'!$L$4,'NHAP - NVL'!$D$5:$D$1007,'H4'!B19)</f>
        <v>0</v>
      </c>
      <c r="E19" s="218">
        <f>+SUMIFS('NHAP - NVL'!$K$5:$K$1007,'NHAP - NVL'!$G$5:$G$1007,'H4'!$L$4,'NHAP - NVL'!$D$5:$D$1007,'H4'!B19)</f>
        <v>0</v>
      </c>
      <c r="F19" s="189">
        <f>+SUMIFS('XUAT - NVL'!$K$5:$K$840,'XUAT - NVL'!$G$5:$G$840,'H4'!$L$4,'XUAT - NVL'!$D$5:$D$840,'H4'!B19)</f>
        <v>0</v>
      </c>
      <c r="G19" s="231">
        <f>+SUMIFS('XUAT - NVL'!$L$5:$L$840,'XUAT - NVL'!$G$5:$G$840,'H4'!$L$4,'XUAT - NVL'!$D$5:$D$840,'H4'!B19)</f>
        <v>0</v>
      </c>
      <c r="H19" s="188" t="e">
        <f t="shared" si="1"/>
        <v>#DIV/0!</v>
      </c>
      <c r="I19" s="187" t="e">
        <f t="shared" si="2"/>
        <v>#DIV/0!</v>
      </c>
      <c r="J19" s="186" t="e">
        <f t="shared" si="3"/>
        <v>#N/A</v>
      </c>
      <c r="K19" s="185" t="e">
        <f t="shared" si="3"/>
        <v>#N/A</v>
      </c>
      <c r="L19" s="233" t="e">
        <f t="shared" si="0"/>
        <v>#N/A</v>
      </c>
      <c r="M19" s="184" t="e">
        <f t="shared" si="0"/>
        <v>#N/A</v>
      </c>
      <c r="N19" s="183" t="e">
        <f t="shared" si="4"/>
        <v>#DIV/0!</v>
      </c>
      <c r="O19" s="304" t="e">
        <f t="shared" si="5"/>
        <v>#DIV/0!</v>
      </c>
      <c r="P19" s="235" t="s">
        <v>725</v>
      </c>
      <c r="Q19" s="52" t="s">
        <v>73</v>
      </c>
      <c r="R19" s="52" t="s">
        <v>72</v>
      </c>
    </row>
    <row r="20" spans="1:18" ht="16.5" customHeight="1">
      <c r="A20" s="193">
        <v>11</v>
      </c>
      <c r="B20" s="194">
        <v>45027</v>
      </c>
      <c r="C20" s="191" t="s">
        <v>683</v>
      </c>
      <c r="D20" s="190">
        <f>+SUMIFS('NHAP - NVL'!$J$5:$J$1007,'NHAP - NVL'!$G$5:$G$1007,'H4'!$L$4,'NHAP - NVL'!$D$5:$D$1007,'H4'!B20)</f>
        <v>0</v>
      </c>
      <c r="E20" s="218">
        <f>+SUMIFS('NHAP - NVL'!$K$5:$K$1007,'NHAP - NVL'!$G$5:$G$1007,'H4'!$L$4,'NHAP - NVL'!$D$5:$D$1007,'H4'!B20)</f>
        <v>0</v>
      </c>
      <c r="F20" s="189">
        <f>+SUMIFS('XUAT - NVL'!$K$5:$K$840,'XUAT - NVL'!$G$5:$G$840,'H4'!$L$4,'XUAT - NVL'!$D$5:$D$840,'H4'!B20)</f>
        <v>0</v>
      </c>
      <c r="G20" s="231">
        <f>+SUMIFS('XUAT - NVL'!$L$5:$L$840,'XUAT - NVL'!$G$5:$G$840,'H4'!$L$4,'XUAT - NVL'!$D$5:$D$840,'H4'!B20)</f>
        <v>0</v>
      </c>
      <c r="H20" s="188" t="e">
        <f t="shared" si="1"/>
        <v>#DIV/0!</v>
      </c>
      <c r="I20" s="187" t="e">
        <f t="shared" si="2"/>
        <v>#DIV/0!</v>
      </c>
      <c r="J20" s="186" t="e">
        <f t="shared" si="3"/>
        <v>#N/A</v>
      </c>
      <c r="K20" s="185" t="e">
        <f t="shared" si="3"/>
        <v>#N/A</v>
      </c>
      <c r="L20" s="188" t="e">
        <f t="shared" si="0"/>
        <v>#N/A</v>
      </c>
      <c r="M20" s="184" t="e">
        <f t="shared" si="0"/>
        <v>#N/A</v>
      </c>
      <c r="N20" s="183" t="e">
        <f t="shared" si="4"/>
        <v>#DIV/0!</v>
      </c>
      <c r="O20" s="304" t="e">
        <f t="shared" si="5"/>
        <v>#DIV/0!</v>
      </c>
      <c r="P20" s="235" t="s">
        <v>70</v>
      </c>
      <c r="Q20" s="52" t="s">
        <v>71</v>
      </c>
      <c r="R20" s="52" t="s">
        <v>69</v>
      </c>
    </row>
    <row r="21" spans="1:18" ht="16.5" customHeight="1">
      <c r="A21" s="193">
        <v>12</v>
      </c>
      <c r="B21" s="194">
        <v>45028</v>
      </c>
      <c r="C21" s="191" t="s">
        <v>683</v>
      </c>
      <c r="D21" s="190">
        <f>+SUMIFS('NHAP - NVL'!$J$5:$J$1007,'NHAP - NVL'!$G$5:$G$1007,'H4'!$L$4,'NHAP - NVL'!$D$5:$D$1007,'H4'!B21)</f>
        <v>0</v>
      </c>
      <c r="E21" s="218">
        <f>+SUMIFS('NHAP - NVL'!$K$5:$K$1007,'NHAP - NVL'!$G$5:$G$1007,'H4'!$L$4,'NHAP - NVL'!$D$5:$D$1007,'H4'!B21)</f>
        <v>0</v>
      </c>
      <c r="F21" s="189">
        <f>+SUMIFS('XUAT - NVL'!$K$5:$K$840,'XUAT - NVL'!$G$5:$G$840,'H4'!$L$4,'XUAT - NVL'!$D$5:$D$840,'H4'!B21)</f>
        <v>0</v>
      </c>
      <c r="G21" s="231">
        <f>+SUMIFS('XUAT - NVL'!$L$5:$L$840,'XUAT - NVL'!$G$5:$G$840,'H4'!$L$4,'XUAT - NVL'!$D$5:$D$840,'H4'!B21)</f>
        <v>0</v>
      </c>
      <c r="H21" s="188" t="e">
        <f t="shared" si="1"/>
        <v>#DIV/0!</v>
      </c>
      <c r="I21" s="187" t="e">
        <f t="shared" si="2"/>
        <v>#DIV/0!</v>
      </c>
      <c r="J21" s="186" t="e">
        <f t="shared" si="3"/>
        <v>#N/A</v>
      </c>
      <c r="K21" s="185" t="e">
        <f t="shared" si="3"/>
        <v>#N/A</v>
      </c>
      <c r="L21" s="188" t="e">
        <f t="shared" si="0"/>
        <v>#N/A</v>
      </c>
      <c r="M21" s="184" t="e">
        <f t="shared" si="0"/>
        <v>#N/A</v>
      </c>
      <c r="N21" s="183" t="e">
        <f t="shared" si="4"/>
        <v>#DIV/0!</v>
      </c>
      <c r="O21" s="304" t="e">
        <f t="shared" si="5"/>
        <v>#DIV/0!</v>
      </c>
      <c r="P21" s="235" t="s">
        <v>79</v>
      </c>
      <c r="Q21" s="52" t="s">
        <v>80</v>
      </c>
      <c r="R21" s="52" t="s">
        <v>78</v>
      </c>
    </row>
    <row r="22" spans="1:18" ht="16.5" customHeight="1">
      <c r="A22" s="193">
        <v>13</v>
      </c>
      <c r="B22" s="194">
        <v>45029</v>
      </c>
      <c r="C22" s="191" t="s">
        <v>683</v>
      </c>
      <c r="D22" s="190">
        <f>+SUMIFS('NHAP - NVL'!$J$5:$J$1007,'NHAP - NVL'!$G$5:$G$1007,'H4'!$L$4,'NHAP - NVL'!$D$5:$D$1007,'H4'!B22)</f>
        <v>0</v>
      </c>
      <c r="E22" s="218">
        <f>+SUMIFS('NHAP - NVL'!$K$5:$K$1007,'NHAP - NVL'!$G$5:$G$1007,'H4'!$L$4,'NHAP - NVL'!$D$5:$D$1007,'H4'!B22)</f>
        <v>0</v>
      </c>
      <c r="F22" s="189">
        <f>+SUMIFS('XUAT - NVL'!$K$5:$K$840,'XUAT - NVL'!$G$5:$G$840,'H4'!$L$4,'XUAT - NVL'!$D$5:$D$840,'H4'!B22)</f>
        <v>0</v>
      </c>
      <c r="G22" s="231">
        <f>+SUMIFS('XUAT - NVL'!$L$5:$L$840,'XUAT - NVL'!$G$5:$G$840,'H4'!$L$4,'XUAT - NVL'!$D$5:$D$840,'H4'!B22)</f>
        <v>0</v>
      </c>
      <c r="H22" s="188" t="e">
        <f t="shared" si="1"/>
        <v>#DIV/0!</v>
      </c>
      <c r="I22" s="187" t="e">
        <f t="shared" si="2"/>
        <v>#DIV/0!</v>
      </c>
      <c r="J22" s="186" t="e">
        <f t="shared" si="3"/>
        <v>#N/A</v>
      </c>
      <c r="K22" s="185" t="e">
        <f t="shared" si="3"/>
        <v>#N/A</v>
      </c>
      <c r="L22" s="188" t="e">
        <f t="shared" si="0"/>
        <v>#N/A</v>
      </c>
      <c r="M22" s="184" t="e">
        <f t="shared" si="0"/>
        <v>#N/A</v>
      </c>
      <c r="N22" s="183" t="e">
        <f t="shared" si="4"/>
        <v>#DIV/0!</v>
      </c>
      <c r="O22" s="304" t="e">
        <f t="shared" si="5"/>
        <v>#DIV/0!</v>
      </c>
      <c r="P22" s="235" t="s">
        <v>726</v>
      </c>
      <c r="Q22" s="52" t="s">
        <v>89</v>
      </c>
      <c r="R22" s="52" t="s">
        <v>88</v>
      </c>
    </row>
    <row r="23" spans="1:18" ht="16.5" customHeight="1">
      <c r="A23" s="193">
        <v>14</v>
      </c>
      <c r="B23" s="194">
        <v>45030</v>
      </c>
      <c r="C23" s="191" t="s">
        <v>683</v>
      </c>
      <c r="D23" s="190">
        <f>+SUMIFS('NHAP - NVL'!$J$5:$J$1007,'NHAP - NVL'!$G$5:$G$1007,'H4'!$L$4,'NHAP - NVL'!$D$5:$D$1007,'H4'!B23)</f>
        <v>0</v>
      </c>
      <c r="E23" s="218">
        <f>+SUMIFS('NHAP - NVL'!$K$5:$K$1007,'NHAP - NVL'!$G$5:$G$1007,'H4'!$L$4,'NHAP - NVL'!$D$5:$D$1007,'H4'!B23)</f>
        <v>0</v>
      </c>
      <c r="F23" s="189">
        <f>+SUMIFS('XUAT - NVL'!$K$5:$K$840,'XUAT - NVL'!$G$5:$G$840,'H4'!$L$4,'XUAT - NVL'!$D$5:$D$840,'H4'!B23)</f>
        <v>0</v>
      </c>
      <c r="G23" s="231">
        <f>+SUMIFS('XUAT - NVL'!$L$5:$L$840,'XUAT - NVL'!$G$5:$G$840,'H4'!$L$4,'XUAT - NVL'!$D$5:$D$840,'H4'!B23)</f>
        <v>0</v>
      </c>
      <c r="H23" s="188" t="e">
        <f t="shared" si="1"/>
        <v>#DIV/0!</v>
      </c>
      <c r="I23" s="187" t="e">
        <f t="shared" si="2"/>
        <v>#DIV/0!</v>
      </c>
      <c r="J23" s="186" t="e">
        <f t="shared" si="3"/>
        <v>#N/A</v>
      </c>
      <c r="K23" s="185" t="e">
        <f t="shared" si="3"/>
        <v>#N/A</v>
      </c>
      <c r="L23" s="188" t="e">
        <f t="shared" si="0"/>
        <v>#N/A</v>
      </c>
      <c r="M23" s="184" t="e">
        <f t="shared" si="0"/>
        <v>#N/A</v>
      </c>
      <c r="N23" s="183" t="e">
        <f t="shared" si="4"/>
        <v>#DIV/0!</v>
      </c>
      <c r="O23" s="304" t="e">
        <f t="shared" si="5"/>
        <v>#DIV/0!</v>
      </c>
      <c r="P23" s="235" t="s">
        <v>727</v>
      </c>
      <c r="Q23" s="52" t="s">
        <v>77</v>
      </c>
      <c r="R23" s="52" t="s">
        <v>76</v>
      </c>
    </row>
    <row r="24" spans="1:18" ht="16.5" customHeight="1">
      <c r="A24" s="193">
        <v>15</v>
      </c>
      <c r="B24" s="194">
        <v>45031</v>
      </c>
      <c r="C24" s="191" t="s">
        <v>683</v>
      </c>
      <c r="D24" s="190">
        <f>+SUMIFS('NHAP - NVL'!$J$5:$J$1007,'NHAP - NVL'!$G$5:$G$1007,'H4'!$L$4,'NHAP - NVL'!$D$5:$D$1007,'H4'!B24)</f>
        <v>0</v>
      </c>
      <c r="E24" s="218">
        <f>+SUMIFS('NHAP - NVL'!$K$5:$K$1007,'NHAP - NVL'!$G$5:$G$1007,'H4'!$L$4,'NHAP - NVL'!$D$5:$D$1007,'H4'!B24)</f>
        <v>0</v>
      </c>
      <c r="F24" s="189">
        <f>+SUMIFS('XUAT - NVL'!$K$5:$K$840,'XUAT - NVL'!$G$5:$G$840,'H4'!$L$4,'XUAT - NVL'!$D$5:$D$840,'H4'!B24)</f>
        <v>0</v>
      </c>
      <c r="G24" s="231">
        <f>+SUMIFS('XUAT - NVL'!$L$5:$L$840,'XUAT - NVL'!$G$5:$G$840,'H4'!$L$4,'XUAT - NVL'!$D$5:$D$840,'H4'!B24)</f>
        <v>0</v>
      </c>
      <c r="H24" s="188" t="e">
        <f t="shared" si="1"/>
        <v>#DIV/0!</v>
      </c>
      <c r="I24" s="187" t="e">
        <f t="shared" si="2"/>
        <v>#DIV/0!</v>
      </c>
      <c r="J24" s="186" t="e">
        <f t="shared" si="3"/>
        <v>#N/A</v>
      </c>
      <c r="K24" s="185" t="e">
        <f t="shared" si="3"/>
        <v>#N/A</v>
      </c>
      <c r="L24" s="233" t="e">
        <f t="shared" si="0"/>
        <v>#N/A</v>
      </c>
      <c r="M24" s="184" t="e">
        <f t="shared" si="0"/>
        <v>#N/A</v>
      </c>
      <c r="N24" s="183" t="e">
        <f t="shared" si="4"/>
        <v>#DIV/0!</v>
      </c>
      <c r="O24" s="304" t="e">
        <f t="shared" si="5"/>
        <v>#DIV/0!</v>
      </c>
      <c r="P24" s="235" t="s">
        <v>728</v>
      </c>
      <c r="Q24" s="62"/>
      <c r="R24" s="52" t="s">
        <v>732</v>
      </c>
    </row>
    <row r="25" spans="1:18" ht="16.5" customHeight="1">
      <c r="A25" s="193">
        <v>16</v>
      </c>
      <c r="B25" s="194">
        <v>45032</v>
      </c>
      <c r="C25" s="191" t="s">
        <v>683</v>
      </c>
      <c r="D25" s="190">
        <f>+SUMIFS('NHAP - NVL'!$J$5:$J$1007,'NHAP - NVL'!$G$5:$G$1007,'H4'!$L$4,'NHAP - NVL'!$D$5:$D$1007,'H4'!B25)</f>
        <v>0</v>
      </c>
      <c r="E25" s="218">
        <f>+SUMIFS('NHAP - NVL'!$K$5:$K$1007,'NHAP - NVL'!$G$5:$G$1007,'H4'!$L$4,'NHAP - NVL'!$D$5:$D$1007,'H4'!B25)</f>
        <v>0</v>
      </c>
      <c r="F25" s="189">
        <f>+SUMIFS('XUAT - NVL'!$K$5:$K$840,'XUAT - NVL'!$G$5:$G$840,'H4'!$L$4,'XUAT - NVL'!$D$5:$D$840,'H4'!B25)</f>
        <v>0</v>
      </c>
      <c r="G25" s="231">
        <f>+SUMIFS('XUAT - NVL'!$L$5:$L$840,'XUAT - NVL'!$G$5:$G$840,'H4'!$L$4,'XUAT - NVL'!$D$5:$D$840,'H4'!B25)</f>
        <v>0</v>
      </c>
      <c r="H25" s="188" t="e">
        <f t="shared" si="1"/>
        <v>#DIV/0!</v>
      </c>
      <c r="I25" s="187" t="e">
        <f t="shared" si="2"/>
        <v>#DIV/0!</v>
      </c>
      <c r="J25" s="186" t="e">
        <f t="shared" si="3"/>
        <v>#N/A</v>
      </c>
      <c r="K25" s="185" t="e">
        <f t="shared" si="3"/>
        <v>#N/A</v>
      </c>
      <c r="L25" s="188" t="e">
        <f t="shared" si="0"/>
        <v>#N/A</v>
      </c>
      <c r="M25" s="184" t="e">
        <f t="shared" si="0"/>
        <v>#N/A</v>
      </c>
      <c r="N25" s="183" t="e">
        <f t="shared" si="4"/>
        <v>#DIV/0!</v>
      </c>
      <c r="O25" s="304" t="e">
        <f t="shared" si="5"/>
        <v>#DIV/0!</v>
      </c>
      <c r="P25" s="52" t="s">
        <v>102</v>
      </c>
      <c r="Q25" s="52"/>
      <c r="R25" s="52" t="e">
        <f>+VLOOKUP(P25,'Danh mục CODE'!$A$2:$D$790,3,0)</f>
        <v>#N/A</v>
      </c>
    </row>
    <row r="26" spans="1:18" ht="16.5" customHeight="1">
      <c r="A26" s="193">
        <v>17</v>
      </c>
      <c r="B26" s="194">
        <v>45033</v>
      </c>
      <c r="C26" s="191" t="s">
        <v>683</v>
      </c>
      <c r="D26" s="190">
        <f>+SUMIFS('NHAP - NVL'!$J$5:$J$1007,'NHAP - NVL'!$G$5:$G$1007,'H4'!$L$4,'NHAP - NVL'!$D$5:$D$1007,'H4'!B26)</f>
        <v>0</v>
      </c>
      <c r="E26" s="218">
        <f>+SUMIFS('NHAP - NVL'!$K$5:$K$1007,'NHAP - NVL'!$G$5:$G$1007,'H4'!$L$4,'NHAP - NVL'!$D$5:$D$1007,'H4'!B26)</f>
        <v>0</v>
      </c>
      <c r="F26" s="189">
        <f>+SUMIFS('XUAT - NVL'!$K$5:$K$840,'XUAT - NVL'!$G$5:$G$840,'H4'!$L$4,'XUAT - NVL'!$D$5:$D$840,'H4'!B26)</f>
        <v>0</v>
      </c>
      <c r="G26" s="231">
        <f>+SUMIFS('XUAT - NVL'!$L$5:$L$840,'XUAT - NVL'!$G$5:$G$840,'H4'!$L$4,'XUAT - NVL'!$D$5:$D$840,'H4'!B26)</f>
        <v>0</v>
      </c>
      <c r="H26" s="188" t="e">
        <f t="shared" si="1"/>
        <v>#DIV/0!</v>
      </c>
      <c r="I26" s="187" t="e">
        <f t="shared" si="2"/>
        <v>#DIV/0!</v>
      </c>
      <c r="J26" s="186" t="e">
        <f t="shared" si="3"/>
        <v>#N/A</v>
      </c>
      <c r="K26" s="185" t="e">
        <f t="shared" si="3"/>
        <v>#N/A</v>
      </c>
      <c r="L26" s="188" t="e">
        <f t="shared" si="0"/>
        <v>#N/A</v>
      </c>
      <c r="M26" s="184" t="e">
        <f t="shared" si="0"/>
        <v>#N/A</v>
      </c>
      <c r="N26" s="183" t="e">
        <f t="shared" si="4"/>
        <v>#DIV/0!</v>
      </c>
      <c r="O26" s="304" t="e">
        <f t="shared" si="5"/>
        <v>#DIV/0!</v>
      </c>
      <c r="P26" s="52" t="s">
        <v>107</v>
      </c>
      <c r="Q26" s="52"/>
      <c r="R26" s="52" t="e">
        <f>+VLOOKUP(P26,'Danh mục CODE'!$A$2:$D$790,3,0)</f>
        <v>#N/A</v>
      </c>
    </row>
    <row r="27" spans="1:18" ht="16.5" customHeight="1">
      <c r="A27" s="193">
        <v>18</v>
      </c>
      <c r="B27" s="194">
        <v>45034</v>
      </c>
      <c r="C27" s="191" t="s">
        <v>683</v>
      </c>
      <c r="D27" s="190">
        <f>+SUMIFS('NHAP - NVL'!$J$5:$J$1007,'NHAP - NVL'!$G$5:$G$1007,'H4'!$L$4,'NHAP - NVL'!$D$5:$D$1007,'H4'!B27)</f>
        <v>0</v>
      </c>
      <c r="E27" s="218">
        <f>+SUMIFS('NHAP - NVL'!$K$5:$K$1007,'NHAP - NVL'!$G$5:$G$1007,'H4'!$L$4,'NHAP - NVL'!$D$5:$D$1007,'H4'!B27)</f>
        <v>0</v>
      </c>
      <c r="F27" s="189">
        <f>+SUMIFS('XUAT - NVL'!$K$5:$K$840,'XUAT - NVL'!$G$5:$G$840,'H4'!$L$4,'XUAT - NVL'!$D$5:$D$840,'H4'!B27)</f>
        <v>0</v>
      </c>
      <c r="G27" s="231">
        <f>+SUMIFS('XUAT - NVL'!$L$5:$L$840,'XUAT - NVL'!$G$5:$G$840,'H4'!$L$4,'XUAT - NVL'!$D$5:$D$840,'H4'!B27)</f>
        <v>0</v>
      </c>
      <c r="H27" s="188" t="e">
        <f t="shared" si="1"/>
        <v>#DIV/0!</v>
      </c>
      <c r="I27" s="187" t="e">
        <f t="shared" si="2"/>
        <v>#DIV/0!</v>
      </c>
      <c r="J27" s="186" t="e">
        <f t="shared" ref="J27:K40" si="6">J26+D27-F27</f>
        <v>#N/A</v>
      </c>
      <c r="K27" s="185" t="e">
        <f t="shared" si="6"/>
        <v>#N/A</v>
      </c>
      <c r="L27" s="233" t="e">
        <f t="shared" si="0"/>
        <v>#N/A</v>
      </c>
      <c r="M27" s="184" t="e">
        <f t="shared" si="0"/>
        <v>#N/A</v>
      </c>
      <c r="N27" s="183" t="e">
        <f t="shared" si="4"/>
        <v>#DIV/0!</v>
      </c>
      <c r="O27" s="304" t="e">
        <f t="shared" si="5"/>
        <v>#DIV/0!</v>
      </c>
      <c r="P27" s="52" t="s">
        <v>111</v>
      </c>
      <c r="Q27" s="52"/>
      <c r="R27" s="52" t="e">
        <f>+VLOOKUP(P27,'Danh mục CODE'!$A$2:$D$790,3,0)</f>
        <v>#N/A</v>
      </c>
    </row>
    <row r="28" spans="1:18" ht="16.5" customHeight="1">
      <c r="A28" s="193">
        <v>19</v>
      </c>
      <c r="B28" s="194">
        <v>45035</v>
      </c>
      <c r="C28" s="191" t="s">
        <v>683</v>
      </c>
      <c r="D28" s="190">
        <f>+SUMIFS('NHAP - NVL'!$J$5:$J$1007,'NHAP - NVL'!$G$5:$G$1007,'H4'!$L$4,'NHAP - NVL'!$D$5:$D$1007,'H4'!B28)</f>
        <v>0</v>
      </c>
      <c r="E28" s="218">
        <f>+SUMIFS('NHAP - NVL'!$K$5:$K$1007,'NHAP - NVL'!$G$5:$G$1007,'H4'!$L$4,'NHAP - NVL'!$D$5:$D$1007,'H4'!B28)</f>
        <v>0</v>
      </c>
      <c r="F28" s="189">
        <f>+SUMIFS('XUAT - NVL'!$K$5:$K$840,'XUAT - NVL'!$G$5:$G$840,'H4'!$L$4,'XUAT - NVL'!$D$5:$D$840,'H4'!B28)</f>
        <v>0</v>
      </c>
      <c r="G28" s="231">
        <f>+SUMIFS('XUAT - NVL'!$L$5:$L$840,'XUAT - NVL'!$G$5:$G$840,'H4'!$L$4,'XUAT - NVL'!$D$5:$D$840,'H4'!B28)</f>
        <v>0</v>
      </c>
      <c r="H28" s="188" t="e">
        <f t="shared" si="1"/>
        <v>#DIV/0!</v>
      </c>
      <c r="I28" s="187" t="e">
        <f t="shared" si="2"/>
        <v>#DIV/0!</v>
      </c>
      <c r="J28" s="186" t="e">
        <f t="shared" si="6"/>
        <v>#N/A</v>
      </c>
      <c r="K28" s="185" t="e">
        <f t="shared" si="6"/>
        <v>#N/A</v>
      </c>
      <c r="L28" s="233" t="e">
        <f t="shared" si="0"/>
        <v>#N/A</v>
      </c>
      <c r="M28" s="184" t="e">
        <f t="shared" si="0"/>
        <v>#N/A</v>
      </c>
      <c r="N28" s="183" t="e">
        <f t="shared" si="4"/>
        <v>#DIV/0!</v>
      </c>
      <c r="O28" s="304" t="e">
        <f t="shared" si="5"/>
        <v>#DIV/0!</v>
      </c>
      <c r="P28" s="52" t="s">
        <v>734</v>
      </c>
      <c r="Q28" s="52"/>
      <c r="R28" s="52" t="e">
        <f>+VLOOKUP(P28,'Danh mục CODE'!$A$2:$D$790,3,0)</f>
        <v>#N/A</v>
      </c>
    </row>
    <row r="29" spans="1:18" ht="16.5" customHeight="1">
      <c r="A29" s="193">
        <v>20</v>
      </c>
      <c r="B29" s="194">
        <v>45036</v>
      </c>
      <c r="C29" s="191" t="s">
        <v>683</v>
      </c>
      <c r="D29" s="190">
        <f>+SUMIFS('NHAP - NVL'!$J$5:$J$1007,'NHAP - NVL'!$G$5:$G$1007,'H4'!$L$4,'NHAP - NVL'!$D$5:$D$1007,'H4'!B29)</f>
        <v>0</v>
      </c>
      <c r="E29" s="218">
        <f>+SUMIFS('NHAP - NVL'!$K$5:$K$1007,'NHAP - NVL'!$G$5:$G$1007,'H4'!$L$4,'NHAP - NVL'!$D$5:$D$1007,'H4'!B29)</f>
        <v>0</v>
      </c>
      <c r="F29" s="189">
        <f>+SUMIFS('XUAT - NVL'!$K$5:$K$840,'XUAT - NVL'!$G$5:$G$840,'H4'!$L$4,'XUAT - NVL'!$D$5:$D$840,'H4'!B29)</f>
        <v>0</v>
      </c>
      <c r="G29" s="231">
        <f>+SUMIFS('XUAT - NVL'!$L$5:$L$840,'XUAT - NVL'!$G$5:$G$840,'H4'!$L$4,'XUAT - NVL'!$D$5:$D$840,'H4'!B29)</f>
        <v>0</v>
      </c>
      <c r="H29" s="188" t="e">
        <f t="shared" si="1"/>
        <v>#DIV/0!</v>
      </c>
      <c r="I29" s="187" t="e">
        <f t="shared" si="2"/>
        <v>#DIV/0!</v>
      </c>
      <c r="J29" s="186" t="e">
        <f t="shared" si="6"/>
        <v>#N/A</v>
      </c>
      <c r="K29" s="185" t="e">
        <f t="shared" si="6"/>
        <v>#N/A</v>
      </c>
      <c r="L29" s="233" t="e">
        <f t="shared" si="0"/>
        <v>#N/A</v>
      </c>
      <c r="M29" s="184" t="e">
        <f t="shared" si="0"/>
        <v>#N/A</v>
      </c>
      <c r="N29" s="183" t="e">
        <f t="shared" si="4"/>
        <v>#DIV/0!</v>
      </c>
      <c r="O29" s="304" t="e">
        <f t="shared" si="5"/>
        <v>#DIV/0!</v>
      </c>
      <c r="P29" s="52" t="s">
        <v>736</v>
      </c>
      <c r="Q29" s="52"/>
      <c r="R29" s="52" t="e">
        <f>+VLOOKUP(P29,'Danh mục CODE'!$A$2:$D$790,3,0)</f>
        <v>#N/A</v>
      </c>
    </row>
    <row r="30" spans="1:18" ht="16.5" customHeight="1">
      <c r="A30" s="193">
        <v>21</v>
      </c>
      <c r="B30" s="194">
        <v>45037</v>
      </c>
      <c r="C30" s="191" t="s">
        <v>683</v>
      </c>
      <c r="D30" s="190">
        <f>+SUMIFS('NHAP - NVL'!$J$5:$J$1007,'NHAP - NVL'!$G$5:$G$1007,'H4'!$L$4,'NHAP - NVL'!$D$5:$D$1007,'H4'!B30)</f>
        <v>0</v>
      </c>
      <c r="E30" s="218">
        <f>+SUMIFS('NHAP - NVL'!$K$5:$K$1007,'NHAP - NVL'!$G$5:$G$1007,'H4'!$L$4,'NHAP - NVL'!$D$5:$D$1007,'H4'!B30)</f>
        <v>0</v>
      </c>
      <c r="F30" s="189">
        <f>+SUMIFS('XUAT - NVL'!$K$5:$K$840,'XUAT - NVL'!$G$5:$G$840,'H4'!$L$4,'XUAT - NVL'!$D$5:$D$840,'H4'!B30)</f>
        <v>0</v>
      </c>
      <c r="G30" s="231">
        <f>+SUMIFS('XUAT - NVL'!$L$5:$L$840,'XUAT - NVL'!$G$5:$G$840,'H4'!$L$4,'XUAT - NVL'!$D$5:$D$840,'H4'!B30)</f>
        <v>0</v>
      </c>
      <c r="H30" s="188" t="e">
        <f t="shared" si="1"/>
        <v>#DIV/0!</v>
      </c>
      <c r="I30" s="187" t="e">
        <f>AVERAGEIF($G$10:$G$40,"&lt;&gt;0")</f>
        <v>#DIV/0!</v>
      </c>
      <c r="J30" s="186" t="e">
        <f t="shared" si="6"/>
        <v>#N/A</v>
      </c>
      <c r="K30" s="185" t="e">
        <f t="shared" si="6"/>
        <v>#N/A</v>
      </c>
      <c r="L30" s="233" t="e">
        <f t="shared" si="0"/>
        <v>#N/A</v>
      </c>
      <c r="M30" s="184" t="e">
        <f t="shared" si="0"/>
        <v>#N/A</v>
      </c>
      <c r="N30" s="183" t="e">
        <f t="shared" si="4"/>
        <v>#DIV/0!</v>
      </c>
      <c r="O30" s="304" t="e">
        <f t="shared" si="5"/>
        <v>#DIV/0!</v>
      </c>
      <c r="P30" s="52" t="s">
        <v>105</v>
      </c>
      <c r="Q30" s="52"/>
      <c r="R30" s="52" t="e">
        <f>+VLOOKUP(P30,'Danh mục CODE'!$A$2:$D$790,3,0)</f>
        <v>#N/A</v>
      </c>
    </row>
    <row r="31" spans="1:18" ht="16.5" customHeight="1">
      <c r="A31" s="193">
        <v>22</v>
      </c>
      <c r="B31" s="194">
        <v>45038</v>
      </c>
      <c r="C31" s="191" t="s">
        <v>683</v>
      </c>
      <c r="D31" s="190">
        <f>+SUMIFS('NHAP - NVL'!$J$5:$J$1007,'NHAP - NVL'!$G$5:$G$1007,'H4'!$L$4,'NHAP - NVL'!$D$5:$D$1007,'H4'!B31)</f>
        <v>0</v>
      </c>
      <c r="E31" s="218">
        <f>+SUMIFS('NHAP - NVL'!$K$5:$K$1007,'NHAP - NVL'!$G$5:$G$1007,'H4'!$L$4,'NHAP - NVL'!$D$5:$D$1007,'H4'!B31)</f>
        <v>0</v>
      </c>
      <c r="F31" s="189">
        <f>+SUMIFS('XUAT - NVL'!$K$5:$K$840,'XUAT - NVL'!$G$5:$G$840,'H4'!$L$4,'XUAT - NVL'!$D$5:$D$840,'H4'!B31)</f>
        <v>0</v>
      </c>
      <c r="G31" s="231">
        <f>+SUMIFS('XUAT - NVL'!$L$5:$L$840,'XUAT - NVL'!$G$5:$G$840,'H4'!$L$4,'XUAT - NVL'!$D$5:$D$840,'H4'!B31)</f>
        <v>0</v>
      </c>
      <c r="H31" s="188" t="e">
        <f t="shared" si="1"/>
        <v>#DIV/0!</v>
      </c>
      <c r="I31" s="187" t="e">
        <f t="shared" si="2"/>
        <v>#DIV/0!</v>
      </c>
      <c r="J31" s="186" t="e">
        <f t="shared" si="6"/>
        <v>#N/A</v>
      </c>
      <c r="K31" s="185" t="e">
        <f t="shared" si="6"/>
        <v>#N/A</v>
      </c>
      <c r="L31" s="233" t="e">
        <f t="shared" si="0"/>
        <v>#N/A</v>
      </c>
      <c r="M31" s="184" t="e">
        <f t="shared" si="0"/>
        <v>#N/A</v>
      </c>
      <c r="N31" s="183" t="e">
        <f t="shared" si="4"/>
        <v>#DIV/0!</v>
      </c>
      <c r="O31" s="304" t="e">
        <f t="shared" si="5"/>
        <v>#DIV/0!</v>
      </c>
    </row>
    <row r="32" spans="1:18" ht="16.5" customHeight="1">
      <c r="A32" s="193">
        <v>23</v>
      </c>
      <c r="B32" s="194">
        <v>45039</v>
      </c>
      <c r="C32" s="191" t="s">
        <v>683</v>
      </c>
      <c r="D32" s="190">
        <f>+SUMIFS('NHAP - NVL'!$J$5:$J$1007,'NHAP - NVL'!$G$5:$G$1007,'H4'!$L$4,'NHAP - NVL'!$D$5:$D$1007,'H4'!B32)</f>
        <v>0</v>
      </c>
      <c r="E32" s="218">
        <f>+SUMIFS('NHAP - NVL'!$K$5:$K$1007,'NHAP - NVL'!$G$5:$G$1007,'H4'!$L$4,'NHAP - NVL'!$D$5:$D$1007,'H4'!B32)</f>
        <v>0</v>
      </c>
      <c r="F32" s="189">
        <f>+SUMIFS('XUAT - NVL'!$K$5:$K$840,'XUAT - NVL'!$G$5:$G$840,'H4'!$L$4,'XUAT - NVL'!$D$5:$D$840,'H4'!B32)</f>
        <v>0</v>
      </c>
      <c r="G32" s="231">
        <f>+SUMIFS('XUAT - NVL'!$L$5:$L$840,'XUAT - NVL'!$G$5:$G$840,'H4'!$L$4,'XUAT - NVL'!$D$5:$D$840,'H4'!B32)</f>
        <v>0</v>
      </c>
      <c r="H32" s="188" t="e">
        <f t="shared" si="1"/>
        <v>#DIV/0!</v>
      </c>
      <c r="I32" s="187" t="e">
        <f t="shared" si="2"/>
        <v>#DIV/0!</v>
      </c>
      <c r="J32" s="186" t="e">
        <f t="shared" si="6"/>
        <v>#N/A</v>
      </c>
      <c r="K32" s="185" t="e">
        <f t="shared" si="6"/>
        <v>#N/A</v>
      </c>
      <c r="L32" s="233" t="e">
        <f t="shared" si="0"/>
        <v>#N/A</v>
      </c>
      <c r="M32" s="184" t="e">
        <f t="shared" si="0"/>
        <v>#N/A</v>
      </c>
      <c r="N32" s="183" t="e">
        <f t="shared" si="4"/>
        <v>#DIV/0!</v>
      </c>
      <c r="O32" s="304" t="e">
        <f t="shared" si="5"/>
        <v>#DIV/0!</v>
      </c>
    </row>
    <row r="33" spans="1:15" ht="16.5" customHeight="1">
      <c r="A33" s="193">
        <v>24</v>
      </c>
      <c r="B33" s="194">
        <v>45040</v>
      </c>
      <c r="C33" s="191" t="s">
        <v>683</v>
      </c>
      <c r="D33" s="190">
        <f>+SUMIFS('NHAP - NVL'!$J$5:$J$1007,'NHAP - NVL'!$G$5:$G$1007,'H4'!$L$4,'NHAP - NVL'!$D$5:$D$1007,'H4'!B33)</f>
        <v>0</v>
      </c>
      <c r="E33" s="218">
        <f>+SUMIFS('NHAP - NVL'!$K$5:$K$1007,'NHAP - NVL'!$G$5:$G$1007,'H4'!$L$4,'NHAP - NVL'!$D$5:$D$1007,'H4'!B33)</f>
        <v>0</v>
      </c>
      <c r="F33" s="189">
        <f>+SUMIFS('XUAT - NVL'!$K$5:$K$840,'XUAT - NVL'!$G$5:$G$840,'H4'!$L$4,'XUAT - NVL'!$D$5:$D$840,'H4'!B33)</f>
        <v>0</v>
      </c>
      <c r="G33" s="231">
        <f>+SUMIFS('XUAT - NVL'!$L$5:$L$840,'XUAT - NVL'!$G$5:$G$840,'H4'!$L$4,'XUAT - NVL'!$D$5:$D$840,'H4'!B33)</f>
        <v>0</v>
      </c>
      <c r="H33" s="188" t="e">
        <f t="shared" si="1"/>
        <v>#DIV/0!</v>
      </c>
      <c r="I33" s="187" t="e">
        <f t="shared" si="2"/>
        <v>#DIV/0!</v>
      </c>
      <c r="J33" s="186" t="e">
        <f t="shared" si="6"/>
        <v>#N/A</v>
      </c>
      <c r="K33" s="185" t="e">
        <f t="shared" si="6"/>
        <v>#N/A</v>
      </c>
      <c r="L33" s="233" t="e">
        <f t="shared" si="0"/>
        <v>#N/A</v>
      </c>
      <c r="M33" s="184" t="e">
        <f t="shared" si="0"/>
        <v>#N/A</v>
      </c>
      <c r="N33" s="183" t="e">
        <f t="shared" si="4"/>
        <v>#DIV/0!</v>
      </c>
      <c r="O33" s="304" t="e">
        <f t="shared" si="5"/>
        <v>#DIV/0!</v>
      </c>
    </row>
    <row r="34" spans="1:15" ht="16.5" customHeight="1">
      <c r="A34" s="193">
        <v>25</v>
      </c>
      <c r="B34" s="194">
        <v>45041</v>
      </c>
      <c r="C34" s="191" t="s">
        <v>683</v>
      </c>
      <c r="D34" s="190">
        <f>+SUMIFS('NHAP - NVL'!$J$5:$J$1007,'NHAP - NVL'!$G$5:$G$1007,'H4'!$L$4,'NHAP - NVL'!$D$5:$D$1007,'H4'!B34)</f>
        <v>0</v>
      </c>
      <c r="E34" s="218">
        <f>+SUMIFS('NHAP - NVL'!$K$5:$K$1007,'NHAP - NVL'!$G$5:$G$1007,'H4'!$L$4,'NHAP - NVL'!$D$5:$D$1007,'H4'!B34)</f>
        <v>0</v>
      </c>
      <c r="F34" s="189">
        <f>+SUMIFS('XUAT - NVL'!$K$5:$K$840,'XUAT - NVL'!$G$5:$G$840,'H4'!$L$4,'XUAT - NVL'!$D$5:$D$840,'H4'!B34)</f>
        <v>0</v>
      </c>
      <c r="G34" s="231">
        <f>+SUMIFS('XUAT - NVL'!$L$5:$L$840,'XUAT - NVL'!$G$5:$G$840,'H4'!$L$4,'XUAT - NVL'!$D$5:$D$840,'H4'!B34)</f>
        <v>0</v>
      </c>
      <c r="H34" s="188" t="e">
        <f t="shared" si="1"/>
        <v>#DIV/0!</v>
      </c>
      <c r="I34" s="187" t="e">
        <f t="shared" si="2"/>
        <v>#DIV/0!</v>
      </c>
      <c r="J34" s="186" t="e">
        <f t="shared" si="6"/>
        <v>#N/A</v>
      </c>
      <c r="K34" s="185" t="e">
        <f t="shared" si="6"/>
        <v>#N/A</v>
      </c>
      <c r="L34" s="233" t="e">
        <f t="shared" si="0"/>
        <v>#N/A</v>
      </c>
      <c r="M34" s="184" t="e">
        <f t="shared" si="0"/>
        <v>#N/A</v>
      </c>
      <c r="N34" s="183" t="e">
        <f t="shared" si="4"/>
        <v>#DIV/0!</v>
      </c>
      <c r="O34" s="304" t="e">
        <f t="shared" si="5"/>
        <v>#DIV/0!</v>
      </c>
    </row>
    <row r="35" spans="1:15" ht="16.5" customHeight="1">
      <c r="A35" s="193">
        <v>26</v>
      </c>
      <c r="B35" s="194">
        <v>45042</v>
      </c>
      <c r="C35" s="191" t="s">
        <v>683</v>
      </c>
      <c r="D35" s="190">
        <f>+SUMIFS('NHAP - NVL'!$J$5:$J$1007,'NHAP - NVL'!$G$5:$G$1007,'H4'!$L$4,'NHAP - NVL'!$D$5:$D$1007,'H4'!B35)</f>
        <v>0</v>
      </c>
      <c r="E35" s="218">
        <f>+SUMIFS('NHAP - NVL'!$K$5:$K$1007,'NHAP - NVL'!$G$5:$G$1007,'H4'!$L$4,'NHAP - NVL'!$D$5:$D$1007,'H4'!B35)</f>
        <v>0</v>
      </c>
      <c r="F35" s="189">
        <f>+SUMIFS('XUAT - NVL'!$K$5:$K$840,'XUAT - NVL'!$G$5:$G$840,'H4'!$L$4,'XUAT - NVL'!$D$5:$D$840,'H4'!B35)</f>
        <v>0</v>
      </c>
      <c r="G35" s="231">
        <f>+SUMIFS('XUAT - NVL'!$L$5:$L$840,'XUAT - NVL'!$G$5:$G$840,'H4'!$L$4,'XUAT - NVL'!$D$5:$D$840,'H4'!B35)</f>
        <v>0</v>
      </c>
      <c r="H35" s="188" t="e">
        <f>AVERAGEIF($F$10:$F$40,"&lt;&gt;0")</f>
        <v>#DIV/0!</v>
      </c>
      <c r="I35" s="187" t="e">
        <f t="shared" si="2"/>
        <v>#DIV/0!</v>
      </c>
      <c r="J35" s="186" t="e">
        <f t="shared" si="6"/>
        <v>#N/A</v>
      </c>
      <c r="K35" s="185" t="e">
        <f t="shared" si="6"/>
        <v>#N/A</v>
      </c>
      <c r="L35" s="233" t="e">
        <f t="shared" si="0"/>
        <v>#N/A</v>
      </c>
      <c r="M35" s="184" t="e">
        <f t="shared" si="0"/>
        <v>#N/A</v>
      </c>
      <c r="N35" s="183" t="e">
        <f t="shared" si="4"/>
        <v>#DIV/0!</v>
      </c>
      <c r="O35" s="304" t="e">
        <f t="shared" si="5"/>
        <v>#DIV/0!</v>
      </c>
    </row>
    <row r="36" spans="1:15" ht="16.5" customHeight="1">
      <c r="A36" s="193">
        <v>27</v>
      </c>
      <c r="B36" s="194">
        <v>45043</v>
      </c>
      <c r="C36" s="191" t="s">
        <v>683</v>
      </c>
      <c r="D36" s="190">
        <f>+SUMIFS('NHAP - NVL'!$J$5:$J$1007,'NHAP - NVL'!$G$5:$G$1007,'H4'!$L$4,'NHAP - NVL'!$D$5:$D$1007,'H4'!B36)</f>
        <v>0</v>
      </c>
      <c r="E36" s="218">
        <f>+SUMIFS('NHAP - NVL'!$K$5:$K$1007,'NHAP - NVL'!$G$5:$G$1007,'H4'!$L$4,'NHAP - NVL'!$D$5:$D$1007,'H4'!B36)</f>
        <v>0</v>
      </c>
      <c r="F36" s="189">
        <f>+SUMIFS('XUAT - NVL'!$K$5:$K$840,'XUAT - NVL'!$G$5:$G$840,'H4'!$L$4,'XUAT - NVL'!$D$5:$D$840,'H4'!B36)</f>
        <v>0</v>
      </c>
      <c r="G36" s="231">
        <f>+SUMIFS('XUAT - NVL'!$L$5:$L$840,'XUAT - NVL'!$G$5:$G$840,'H4'!$L$4,'XUAT - NVL'!$D$5:$D$840,'H4'!B36)</f>
        <v>0</v>
      </c>
      <c r="H36" s="188" t="e">
        <f t="shared" si="1"/>
        <v>#DIV/0!</v>
      </c>
      <c r="I36" s="187" t="e">
        <f t="shared" si="2"/>
        <v>#DIV/0!</v>
      </c>
      <c r="J36" s="186" t="e">
        <f t="shared" si="6"/>
        <v>#N/A</v>
      </c>
      <c r="K36" s="185" t="e">
        <f>K35+E36-G36</f>
        <v>#N/A</v>
      </c>
      <c r="L36" s="233" t="e">
        <f t="shared" si="0"/>
        <v>#N/A</v>
      </c>
      <c r="M36" s="184" t="e">
        <f t="shared" si="0"/>
        <v>#N/A</v>
      </c>
      <c r="N36" s="183" t="e">
        <f t="shared" si="4"/>
        <v>#DIV/0!</v>
      </c>
      <c r="O36" s="304" t="e">
        <f t="shared" si="5"/>
        <v>#DIV/0!</v>
      </c>
    </row>
    <row r="37" spans="1:15" ht="16.5" customHeight="1">
      <c r="A37" s="193">
        <v>28</v>
      </c>
      <c r="B37" s="194">
        <v>45044</v>
      </c>
      <c r="C37" s="191" t="s">
        <v>683</v>
      </c>
      <c r="D37" s="190">
        <f>+SUMIFS('NHAP - NVL'!$J$5:$J$1007,'NHAP - NVL'!$G$5:$G$1007,'H4'!$L$4,'NHAP - NVL'!$D$5:$D$1007,'H4'!B37)</f>
        <v>0</v>
      </c>
      <c r="E37" s="218">
        <f>+SUMIFS('NHAP - NVL'!$K$5:$K$1007,'NHAP - NVL'!$G$5:$G$1007,'H4'!$L$4,'NHAP - NVL'!$D$5:$D$1007,'H4'!B37)</f>
        <v>0</v>
      </c>
      <c r="F37" s="189">
        <f>+SUMIFS('XUAT - NVL'!$K$5:$K$840,'XUAT - NVL'!$G$5:$G$840,'H4'!$L$4,'XUAT - NVL'!$D$5:$D$840,'H4'!B37)</f>
        <v>0</v>
      </c>
      <c r="G37" s="231">
        <f>+SUMIFS('XUAT - NVL'!$L$5:$L$840,'XUAT - NVL'!$G$5:$G$840,'H4'!$L$4,'XUAT - NVL'!$D$5:$D$840,'H4'!B37)</f>
        <v>0</v>
      </c>
      <c r="H37" s="188" t="e">
        <f t="shared" si="1"/>
        <v>#DIV/0!</v>
      </c>
      <c r="I37" s="187" t="e">
        <f t="shared" si="2"/>
        <v>#DIV/0!</v>
      </c>
      <c r="J37" s="186" t="e">
        <f>J36+D37-F37</f>
        <v>#N/A</v>
      </c>
      <c r="K37" s="185" t="e">
        <f t="shared" si="6"/>
        <v>#N/A</v>
      </c>
      <c r="L37" s="233" t="e">
        <f t="shared" si="0"/>
        <v>#N/A</v>
      </c>
      <c r="M37" s="184" t="e">
        <f t="shared" si="0"/>
        <v>#N/A</v>
      </c>
      <c r="N37" s="183" t="e">
        <f t="shared" si="4"/>
        <v>#DIV/0!</v>
      </c>
      <c r="O37" s="304" t="e">
        <f t="shared" si="5"/>
        <v>#DIV/0!</v>
      </c>
    </row>
    <row r="38" spans="1:15" ht="16.5" customHeight="1">
      <c r="A38" s="193">
        <v>29</v>
      </c>
      <c r="B38" s="194">
        <v>45045</v>
      </c>
      <c r="C38" s="191" t="s">
        <v>683</v>
      </c>
      <c r="D38" s="190">
        <f>+SUMIFS('NHAP - NVL'!$J$5:$J$1007,'NHAP - NVL'!$G$5:$G$1007,'H4'!$L$4,'NHAP - NVL'!$D$5:$D$1007,'H4'!B38)</f>
        <v>0</v>
      </c>
      <c r="E38" s="218">
        <f>+SUMIFS('NHAP - NVL'!$K$5:$K$1007,'NHAP - NVL'!$G$5:$G$1007,'H4'!$L$4,'NHAP - NVL'!$D$5:$D$1007,'H4'!B38)</f>
        <v>0</v>
      </c>
      <c r="F38" s="189">
        <f>+SUMIFS('XUAT - NVL'!$K$5:$K$840,'XUAT - NVL'!$G$5:$G$840,'H4'!$L$4,'XUAT - NVL'!$D$5:$D$840,'H4'!B38)</f>
        <v>0</v>
      </c>
      <c r="G38" s="231">
        <f>+SUMIFS('XUAT - NVL'!$L$5:$L$840,'XUAT - NVL'!$G$5:$G$840,'H4'!$L$4,'XUAT - NVL'!$D$5:$D$840,'H4'!B38)</f>
        <v>0</v>
      </c>
      <c r="H38" s="188" t="e">
        <f t="shared" si="1"/>
        <v>#DIV/0!</v>
      </c>
      <c r="I38" s="187" t="e">
        <f t="shared" si="2"/>
        <v>#DIV/0!</v>
      </c>
      <c r="J38" s="186" t="e">
        <f t="shared" si="6"/>
        <v>#N/A</v>
      </c>
      <c r="K38" s="185" t="e">
        <f t="shared" si="6"/>
        <v>#N/A</v>
      </c>
      <c r="L38" s="188" t="e">
        <f t="shared" si="0"/>
        <v>#N/A</v>
      </c>
      <c r="M38" s="184" t="e">
        <f t="shared" si="0"/>
        <v>#N/A</v>
      </c>
      <c r="N38" s="183" t="e">
        <f t="shared" si="4"/>
        <v>#DIV/0!</v>
      </c>
      <c r="O38" s="304" t="e">
        <f t="shared" si="5"/>
        <v>#DIV/0!</v>
      </c>
    </row>
    <row r="39" spans="1:15" ht="16.5" customHeight="1">
      <c r="A39" s="193">
        <v>30</v>
      </c>
      <c r="B39" s="194">
        <v>45046</v>
      </c>
      <c r="C39" s="191" t="s">
        <v>683</v>
      </c>
      <c r="D39" s="190">
        <f>+SUMIFS('NHAP - NVL'!$J$5:$J$1007,'NHAP - NVL'!$G$5:$G$1007,'H4'!$L$4,'NHAP - NVL'!$D$5:$D$1007,'H4'!B39)</f>
        <v>0</v>
      </c>
      <c r="E39" s="218">
        <f>+SUMIFS('NHAP - NVL'!$K$5:$K$1007,'NHAP - NVL'!$G$5:$G$1007,'H4'!$L$4,'NHAP - NVL'!$D$5:$D$1007,'H4'!B39)</f>
        <v>0</v>
      </c>
      <c r="F39" s="189">
        <f>+SUMIFS('XUAT - NVL'!$K$5:$K$840,'XUAT - NVL'!$G$5:$G$840,'H4'!$L$4,'XUAT - NVL'!$D$5:$D$840,'H4'!B39)</f>
        <v>0</v>
      </c>
      <c r="G39" s="231">
        <f>+SUMIFS('XUAT - NVL'!$L$5:$L$840,'XUAT - NVL'!$G$5:$G$840,'H4'!$L$4,'XUAT - NVL'!$D$5:$D$840,'H4'!B39)</f>
        <v>0</v>
      </c>
      <c r="H39" s="188" t="e">
        <f t="shared" si="1"/>
        <v>#DIV/0!</v>
      </c>
      <c r="I39" s="187" t="e">
        <f t="shared" si="2"/>
        <v>#DIV/0!</v>
      </c>
      <c r="J39" s="186" t="e">
        <f t="shared" si="6"/>
        <v>#N/A</v>
      </c>
      <c r="K39" s="185" t="e">
        <f t="shared" si="6"/>
        <v>#N/A</v>
      </c>
      <c r="L39" s="233" t="e">
        <f t="shared" si="0"/>
        <v>#N/A</v>
      </c>
      <c r="M39" s="184" t="e">
        <f t="shared" si="0"/>
        <v>#N/A</v>
      </c>
      <c r="N39" s="183" t="e">
        <f t="shared" si="4"/>
        <v>#DIV/0!</v>
      </c>
      <c r="O39" s="304" t="e">
        <f t="shared" si="5"/>
        <v>#DIV/0!</v>
      </c>
    </row>
    <row r="40" spans="1:15" ht="16.5" customHeight="1">
      <c r="A40" s="193">
        <v>31</v>
      </c>
      <c r="B40" s="192" t="s">
        <v>718</v>
      </c>
      <c r="C40" s="191" t="s">
        <v>683</v>
      </c>
      <c r="D40" s="190">
        <f>+SUMIFS('NHAP - NVL'!$J$5:$J$1007,'NHAP - NVL'!$G$5:$G$1007,'H4'!$L$4,'NHAP - NVL'!$D$5:$D$1007,'H4'!B40)</f>
        <v>0</v>
      </c>
      <c r="E40" s="218">
        <f>+SUMIFS('NHAP - NVL'!$K$5:$K$1007,'NHAP - NVL'!$G$5:$G$1007,'H4'!$L$4,'NHAP - NVL'!$D$5:$D$1007,'H4'!B40)</f>
        <v>0</v>
      </c>
      <c r="F40" s="189">
        <f>+SUMIFS('XUAT - NVL'!$K$5:$K$840,'XUAT - NVL'!$G$5:$G$840,'H4'!$L$4,'XUAT - NVL'!$D$5:$D$840,'H4'!B40)</f>
        <v>0</v>
      </c>
      <c r="G40" s="231">
        <f>+SUMIFS('XUAT - NVL'!$L$5:$L$840,'XUAT - NVL'!$G$5:$G$840,'H4'!$L$4,'XUAT - NVL'!$D$5:$D$840,'H4'!B40)</f>
        <v>0</v>
      </c>
      <c r="H40" s="188" t="e">
        <f t="shared" si="1"/>
        <v>#DIV/0!</v>
      </c>
      <c r="I40" s="187" t="e">
        <f t="shared" si="2"/>
        <v>#DIV/0!</v>
      </c>
      <c r="J40" s="186" t="e">
        <f t="shared" si="6"/>
        <v>#N/A</v>
      </c>
      <c r="K40" s="185" t="e">
        <f t="shared" si="6"/>
        <v>#N/A</v>
      </c>
      <c r="L40" s="188" t="e">
        <f t="shared" si="0"/>
        <v>#N/A</v>
      </c>
      <c r="M40" s="184" t="e">
        <f t="shared" si="0"/>
        <v>#N/A</v>
      </c>
      <c r="N40" s="183" t="e">
        <f t="shared" si="4"/>
        <v>#DIV/0!</v>
      </c>
      <c r="O40" s="304" t="e">
        <f t="shared" si="5"/>
        <v>#DIV/0!</v>
      </c>
    </row>
    <row r="41" spans="1:15" s="172" customFormat="1" ht="23.25" customHeight="1">
      <c r="A41" s="181" t="s">
        <v>682</v>
      </c>
      <c r="B41" s="180"/>
      <c r="C41" s="179"/>
      <c r="D41" s="178">
        <f>SUM(D10:D40)</f>
        <v>0</v>
      </c>
      <c r="E41" s="177">
        <f>SUM(E10:E40)</f>
        <v>0</v>
      </c>
      <c r="F41" s="197">
        <f>SUM(F10:F40)</f>
        <v>0</v>
      </c>
      <c r="G41" s="176">
        <f>SUM(G10:G40)</f>
        <v>0</v>
      </c>
      <c r="H41" s="197"/>
      <c r="I41" s="176"/>
      <c r="J41" s="182" t="e">
        <f>J40</f>
        <v>#N/A</v>
      </c>
      <c r="K41" s="182" t="e">
        <f>K40</f>
        <v>#N/A</v>
      </c>
      <c r="L41" s="184"/>
      <c r="M41" s="174"/>
      <c r="N41" s="173" t="e">
        <f>1-J41/K41</f>
        <v>#N/A</v>
      </c>
    </row>
    <row r="42" spans="1:15" s="172" customFormat="1" ht="23.25" customHeight="1">
      <c r="A42" s="181" t="s">
        <v>28</v>
      </c>
      <c r="B42" s="180"/>
      <c r="C42" s="179"/>
      <c r="D42" s="178" t="e">
        <f>D9+D41</f>
        <v>#N/A</v>
      </c>
      <c r="E42" s="177" t="e">
        <f>E9+E41</f>
        <v>#N/A</v>
      </c>
      <c r="F42" s="197">
        <f>F41</f>
        <v>0</v>
      </c>
      <c r="G42" s="176">
        <f>G41</f>
        <v>0</v>
      </c>
      <c r="H42" s="197"/>
      <c r="I42" s="176"/>
      <c r="J42" s="175" t="e">
        <f>D42-F42</f>
        <v>#N/A</v>
      </c>
      <c r="K42" s="175" t="e">
        <f>E42-G42</f>
        <v>#N/A</v>
      </c>
      <c r="L42" s="184"/>
      <c r="M42" s="174"/>
      <c r="N42" s="173"/>
    </row>
    <row r="43" spans="1:15" ht="23.25" customHeight="1">
      <c r="A43" s="172"/>
      <c r="B43" s="172"/>
      <c r="C43" s="172"/>
      <c r="K43" s="114"/>
      <c r="L43" s="169"/>
      <c r="N43" s="169"/>
    </row>
    <row r="44" spans="1:15">
      <c r="K44" s="171" t="s">
        <v>112</v>
      </c>
      <c r="L44" s="169"/>
      <c r="N44" s="169"/>
    </row>
    <row r="45" spans="1:15">
      <c r="K45" s="171"/>
      <c r="L45" s="169"/>
      <c r="N45" s="169"/>
    </row>
    <row r="46" spans="1:15">
      <c r="K46" s="171"/>
      <c r="L46" s="169"/>
      <c r="N46" s="169"/>
    </row>
    <row r="47" spans="1:15">
      <c r="K47" s="114"/>
      <c r="L47" s="169"/>
      <c r="N47" s="169"/>
    </row>
    <row r="48" spans="1:15">
      <c r="L48" s="169"/>
      <c r="M48" s="170"/>
      <c r="N48" s="169"/>
    </row>
    <row r="49" spans="11:11" s="168" customFormat="1"/>
    <row r="50" spans="11:11" s="168" customFormat="1">
      <c r="K50" s="172"/>
    </row>
    <row r="51" spans="11:11" s="168" customFormat="1"/>
  </sheetData>
  <mergeCells count="8">
    <mergeCell ref="A9:C9"/>
    <mergeCell ref="A3:N3"/>
    <mergeCell ref="L4:N4"/>
    <mergeCell ref="D7:E7"/>
    <mergeCell ref="F7:G7"/>
    <mergeCell ref="H7:I7"/>
    <mergeCell ref="J7:K7"/>
    <mergeCell ref="L7:M7"/>
  </mergeCells>
  <conditionalFormatting sqref="M21">
    <cfRule type="cellIs" dxfId="2212" priority="113" operator="lessThan">
      <formula>15</formula>
    </cfRule>
    <cfRule type="cellIs" dxfId="2211" priority="114" operator="greaterThan">
      <formula>20</formula>
    </cfRule>
    <cfRule type="cellIs" dxfId="2210" priority="115" operator="between">
      <formula>15</formula>
      <formula>20</formula>
    </cfRule>
    <cfRule type="cellIs" dxfId="2209" priority="116" operator="between">
      <formula>15</formula>
      <formula>20</formula>
    </cfRule>
    <cfRule type="cellIs" dxfId="2208" priority="117" operator="lessThan">
      <formula>15</formula>
    </cfRule>
    <cfRule type="cellIs" dxfId="2207" priority="118" operator="greaterThan">
      <formula>20</formula>
    </cfRule>
    <cfRule type="cellIs" dxfId="2206" priority="119" operator="between">
      <formula>15</formula>
      <formula>21</formula>
    </cfRule>
    <cfRule type="cellIs" dxfId="2205" priority="120" operator="lessThan">
      <formula>15</formula>
    </cfRule>
    <cfRule type="cellIs" dxfId="2204" priority="121" operator="greaterThan">
      <formula>21</formula>
    </cfRule>
  </conditionalFormatting>
  <conditionalFormatting sqref="M28">
    <cfRule type="cellIs" dxfId="2203" priority="104" operator="lessThan">
      <formula>15</formula>
    </cfRule>
    <cfRule type="cellIs" dxfId="2202" priority="105" operator="greaterThan">
      <formula>20</formula>
    </cfRule>
    <cfRule type="cellIs" dxfId="2201" priority="106" operator="between">
      <formula>15</formula>
      <formula>20</formula>
    </cfRule>
    <cfRule type="cellIs" dxfId="2200" priority="107" operator="between">
      <formula>15</formula>
      <formula>20</formula>
    </cfRule>
    <cfRule type="cellIs" dxfId="2199" priority="108" operator="lessThan">
      <formula>15</formula>
    </cfRule>
    <cfRule type="cellIs" dxfId="2198" priority="109" operator="greaterThan">
      <formula>20</formula>
    </cfRule>
    <cfRule type="cellIs" dxfId="2197" priority="110" operator="between">
      <formula>15</formula>
      <formula>21</formula>
    </cfRule>
    <cfRule type="cellIs" dxfId="2196" priority="111" operator="lessThan">
      <formula>15</formula>
    </cfRule>
    <cfRule type="cellIs" dxfId="2195" priority="112" operator="greaterThan">
      <formula>21</formula>
    </cfRule>
  </conditionalFormatting>
  <conditionalFormatting sqref="M35">
    <cfRule type="cellIs" dxfId="2194" priority="95" operator="lessThan">
      <formula>15</formula>
    </cfRule>
    <cfRule type="cellIs" dxfId="2193" priority="96" operator="greaterThan">
      <formula>20</formula>
    </cfRule>
    <cfRule type="cellIs" dxfId="2192" priority="97" operator="between">
      <formula>15</formula>
      <formula>20</formula>
    </cfRule>
    <cfRule type="cellIs" dxfId="2191" priority="98" operator="between">
      <formula>15</formula>
      <formula>20</formula>
    </cfRule>
    <cfRule type="cellIs" dxfId="2190" priority="99" operator="lessThan">
      <formula>15</formula>
    </cfRule>
    <cfRule type="cellIs" dxfId="2189" priority="100" operator="greaterThan">
      <formula>20</formula>
    </cfRule>
    <cfRule type="cellIs" dxfId="2188" priority="101" operator="between">
      <formula>15</formula>
      <formula>21</formula>
    </cfRule>
    <cfRule type="cellIs" dxfId="2187" priority="102" operator="lessThan">
      <formula>15</formula>
    </cfRule>
    <cfRule type="cellIs" dxfId="2186" priority="103" operator="greaterThan">
      <formula>21</formula>
    </cfRule>
  </conditionalFormatting>
  <conditionalFormatting sqref="M15:M18 M40 M22:M23 M25:M27 M20">
    <cfRule type="cellIs" dxfId="2185" priority="122" operator="lessThan">
      <formula>15</formula>
    </cfRule>
    <cfRule type="cellIs" dxfId="2184" priority="123" operator="greaterThan">
      <formula>20</formula>
    </cfRule>
    <cfRule type="cellIs" dxfId="2183" priority="124" operator="between">
      <formula>15</formula>
      <formula>20</formula>
    </cfRule>
    <cfRule type="cellIs" dxfId="2182" priority="125" operator="between">
      <formula>15</formula>
      <formula>20</formula>
    </cfRule>
    <cfRule type="cellIs" dxfId="2181" priority="126" operator="lessThan">
      <formula>15</formula>
    </cfRule>
    <cfRule type="cellIs" dxfId="2180" priority="127" operator="greaterThan">
      <formula>20</formula>
    </cfRule>
    <cfRule type="cellIs" dxfId="2179" priority="128" operator="between">
      <formula>15</formula>
      <formula>21</formula>
    </cfRule>
    <cfRule type="cellIs" dxfId="2178" priority="129" operator="lessThan">
      <formula>15</formula>
    </cfRule>
    <cfRule type="cellIs" dxfId="2177" priority="130" operator="greaterThan">
      <formula>21</formula>
    </cfRule>
  </conditionalFormatting>
  <conditionalFormatting sqref="M10:M13">
    <cfRule type="cellIs" dxfId="2176" priority="86" operator="lessThan">
      <formula>15</formula>
    </cfRule>
    <cfRule type="cellIs" dxfId="2175" priority="87" operator="greaterThan">
      <formula>20</formula>
    </cfRule>
    <cfRule type="cellIs" dxfId="2174" priority="88" operator="between">
      <formula>15</formula>
      <formula>20</formula>
    </cfRule>
    <cfRule type="cellIs" dxfId="2173" priority="89" operator="between">
      <formula>15</formula>
      <formula>20</formula>
    </cfRule>
    <cfRule type="cellIs" dxfId="2172" priority="90" operator="lessThan">
      <formula>15</formula>
    </cfRule>
    <cfRule type="cellIs" dxfId="2171" priority="91" operator="greaterThan">
      <formula>20</formula>
    </cfRule>
    <cfRule type="cellIs" dxfId="2170" priority="92" operator="between">
      <formula>15</formula>
      <formula>21</formula>
    </cfRule>
    <cfRule type="cellIs" dxfId="2169" priority="93" operator="lessThan">
      <formula>15</formula>
    </cfRule>
    <cfRule type="cellIs" dxfId="2168" priority="94" operator="greaterThan">
      <formula>21</formula>
    </cfRule>
  </conditionalFormatting>
  <conditionalFormatting sqref="M30:M33">
    <cfRule type="cellIs" dxfId="2167" priority="77" operator="lessThan">
      <formula>15</formula>
    </cfRule>
    <cfRule type="cellIs" dxfId="2166" priority="78" operator="greaterThan">
      <formula>20</formula>
    </cfRule>
    <cfRule type="cellIs" dxfId="2165" priority="79" operator="between">
      <formula>15</formula>
      <formula>20</formula>
    </cfRule>
    <cfRule type="cellIs" dxfId="2164" priority="80" operator="between">
      <formula>15</formula>
      <formula>20</formula>
    </cfRule>
    <cfRule type="cellIs" dxfId="2163" priority="81" operator="lessThan">
      <formula>15</formula>
    </cfRule>
    <cfRule type="cellIs" dxfId="2162" priority="82" operator="greaterThan">
      <formula>20</formula>
    </cfRule>
    <cfRule type="cellIs" dxfId="2161" priority="83" operator="between">
      <formula>15</formula>
      <formula>21</formula>
    </cfRule>
    <cfRule type="cellIs" dxfId="2160" priority="84" operator="lessThan">
      <formula>15</formula>
    </cfRule>
    <cfRule type="cellIs" dxfId="2159" priority="85" operator="greaterThan">
      <formula>21</formula>
    </cfRule>
  </conditionalFormatting>
  <conditionalFormatting sqref="M36:M38">
    <cfRule type="cellIs" dxfId="2158" priority="68" operator="lessThan">
      <formula>15</formula>
    </cfRule>
    <cfRule type="cellIs" dxfId="2157" priority="69" operator="greaterThan">
      <formula>20</formula>
    </cfRule>
    <cfRule type="cellIs" dxfId="2156" priority="70" operator="between">
      <formula>15</formula>
      <formula>20</formula>
    </cfRule>
    <cfRule type="cellIs" dxfId="2155" priority="71" operator="between">
      <formula>15</formula>
      <formula>20</formula>
    </cfRule>
    <cfRule type="cellIs" dxfId="2154" priority="72" operator="lessThan">
      <formula>15</formula>
    </cfRule>
    <cfRule type="cellIs" dxfId="2153" priority="73" operator="greaterThan">
      <formula>20</formula>
    </cfRule>
    <cfRule type="cellIs" dxfId="2152" priority="74" operator="between">
      <formula>15</formula>
      <formula>21</formula>
    </cfRule>
    <cfRule type="cellIs" dxfId="2151" priority="75" operator="lessThan">
      <formula>15</formula>
    </cfRule>
    <cfRule type="cellIs" dxfId="2150" priority="76" operator="greaterThan">
      <formula>21</formula>
    </cfRule>
  </conditionalFormatting>
  <conditionalFormatting sqref="M29">
    <cfRule type="cellIs" dxfId="2149" priority="59" operator="lessThan">
      <formula>15</formula>
    </cfRule>
    <cfRule type="cellIs" dxfId="2148" priority="60" operator="greaterThan">
      <formula>20</formula>
    </cfRule>
    <cfRule type="cellIs" dxfId="2147" priority="61" operator="between">
      <formula>15</formula>
      <formula>20</formula>
    </cfRule>
    <cfRule type="cellIs" dxfId="2146" priority="62" operator="between">
      <formula>15</formula>
      <formula>20</formula>
    </cfRule>
    <cfRule type="cellIs" dxfId="2145" priority="63" operator="lessThan">
      <formula>15</formula>
    </cfRule>
    <cfRule type="cellIs" dxfId="2144" priority="64" operator="greaterThan">
      <formula>20</formula>
    </cfRule>
    <cfRule type="cellIs" dxfId="2143" priority="65" operator="between">
      <formula>15</formula>
      <formula>21</formula>
    </cfRule>
    <cfRule type="cellIs" dxfId="2142" priority="66" operator="lessThan">
      <formula>15</formula>
    </cfRule>
    <cfRule type="cellIs" dxfId="2141" priority="67" operator="greaterThan">
      <formula>21</formula>
    </cfRule>
  </conditionalFormatting>
  <conditionalFormatting sqref="M24">
    <cfRule type="cellIs" dxfId="2140" priority="50" operator="lessThan">
      <formula>15</formula>
    </cfRule>
    <cfRule type="cellIs" dxfId="2139" priority="51" operator="greaterThan">
      <formula>20</formula>
    </cfRule>
    <cfRule type="cellIs" dxfId="2138" priority="52" operator="between">
      <formula>15</formula>
      <formula>20</formula>
    </cfRule>
    <cfRule type="cellIs" dxfId="2137" priority="53" operator="between">
      <formula>15</formula>
      <formula>20</formula>
    </cfRule>
    <cfRule type="cellIs" dxfId="2136" priority="54" operator="lessThan">
      <formula>15</formula>
    </cfRule>
    <cfRule type="cellIs" dxfId="2135" priority="55" operator="greaterThan">
      <formula>20</formula>
    </cfRule>
    <cfRule type="cellIs" dxfId="2134" priority="56" operator="between">
      <formula>15</formula>
      <formula>21</formula>
    </cfRule>
    <cfRule type="cellIs" dxfId="2133" priority="57" operator="lessThan">
      <formula>15</formula>
    </cfRule>
    <cfRule type="cellIs" dxfId="2132" priority="58" operator="greaterThan">
      <formula>21</formula>
    </cfRule>
  </conditionalFormatting>
  <conditionalFormatting sqref="M19">
    <cfRule type="cellIs" dxfId="2131" priority="41" operator="lessThan">
      <formula>15</formula>
    </cfRule>
    <cfRule type="cellIs" dxfId="2130" priority="42" operator="greaterThan">
      <formula>20</formula>
    </cfRule>
    <cfRule type="cellIs" dxfId="2129" priority="43" operator="between">
      <formula>15</formula>
      <formula>20</formula>
    </cfRule>
    <cfRule type="cellIs" dxfId="2128" priority="44" operator="between">
      <formula>15</formula>
      <formula>20</formula>
    </cfRule>
    <cfRule type="cellIs" dxfId="2127" priority="45" operator="lessThan">
      <formula>15</formula>
    </cfRule>
    <cfRule type="cellIs" dxfId="2126" priority="46" operator="greaterThan">
      <formula>20</formula>
    </cfRule>
    <cfRule type="cellIs" dxfId="2125" priority="47" operator="between">
      <formula>15</formula>
      <formula>21</formula>
    </cfRule>
    <cfRule type="cellIs" dxfId="2124" priority="48" operator="lessThan">
      <formula>15</formula>
    </cfRule>
    <cfRule type="cellIs" dxfId="2123" priority="49" operator="greaterThan">
      <formula>21</formula>
    </cfRule>
  </conditionalFormatting>
  <conditionalFormatting sqref="M14">
    <cfRule type="cellIs" dxfId="2122" priority="32" operator="lessThan">
      <formula>15</formula>
    </cfRule>
    <cfRule type="cellIs" dxfId="2121" priority="33" operator="greaterThan">
      <formula>20</formula>
    </cfRule>
    <cfRule type="cellIs" dxfId="2120" priority="34" operator="between">
      <formula>15</formula>
      <formula>20</formula>
    </cfRule>
    <cfRule type="cellIs" dxfId="2119" priority="35" operator="between">
      <formula>15</formula>
      <formula>20</formula>
    </cfRule>
    <cfRule type="cellIs" dxfId="2118" priority="36" operator="lessThan">
      <formula>15</formula>
    </cfRule>
    <cfRule type="cellIs" dxfId="2117" priority="37" operator="greaterThan">
      <formula>20</formula>
    </cfRule>
    <cfRule type="cellIs" dxfId="2116" priority="38" operator="between">
      <formula>15</formula>
      <formula>21</formula>
    </cfRule>
    <cfRule type="cellIs" dxfId="2115" priority="39" operator="lessThan">
      <formula>15</formula>
    </cfRule>
    <cfRule type="cellIs" dxfId="2114" priority="40" operator="greaterThan">
      <formula>21</formula>
    </cfRule>
  </conditionalFormatting>
  <conditionalFormatting sqref="M34">
    <cfRule type="cellIs" dxfId="2113" priority="23" operator="lessThan">
      <formula>15</formula>
    </cfRule>
    <cfRule type="cellIs" dxfId="2112" priority="24" operator="greaterThan">
      <formula>20</formula>
    </cfRule>
    <cfRule type="cellIs" dxfId="2111" priority="25" operator="between">
      <formula>15</formula>
      <formula>20</formula>
    </cfRule>
    <cfRule type="cellIs" dxfId="2110" priority="26" operator="between">
      <formula>15</formula>
      <formula>20</formula>
    </cfRule>
    <cfRule type="cellIs" dxfId="2109" priority="27" operator="lessThan">
      <formula>15</formula>
    </cfRule>
    <cfRule type="cellIs" dxfId="2108" priority="28" operator="greaterThan">
      <formula>20</formula>
    </cfRule>
    <cfRule type="cellIs" dxfId="2107" priority="29" operator="between">
      <formula>15</formula>
      <formula>21</formula>
    </cfRule>
    <cfRule type="cellIs" dxfId="2106" priority="30" operator="lessThan">
      <formula>15</formula>
    </cfRule>
    <cfRule type="cellIs" dxfId="2105" priority="31" operator="greaterThan">
      <formula>21</formula>
    </cfRule>
  </conditionalFormatting>
  <conditionalFormatting sqref="M39">
    <cfRule type="cellIs" dxfId="2104" priority="14" operator="lessThan">
      <formula>15</formula>
    </cfRule>
    <cfRule type="cellIs" dxfId="2103" priority="15" operator="greaterThan">
      <formula>20</formula>
    </cfRule>
    <cfRule type="cellIs" dxfId="2102" priority="16" operator="between">
      <formula>15</formula>
      <formula>20</formula>
    </cfRule>
    <cfRule type="cellIs" dxfId="2101" priority="17" operator="between">
      <formula>15</formula>
      <formula>20</formula>
    </cfRule>
    <cfRule type="cellIs" dxfId="2100" priority="18" operator="lessThan">
      <formula>15</formula>
    </cfRule>
    <cfRule type="cellIs" dxfId="2099" priority="19" operator="greaterThan">
      <formula>20</formula>
    </cfRule>
    <cfRule type="cellIs" dxfId="2098" priority="20" operator="between">
      <formula>15</formula>
      <formula>21</formula>
    </cfRule>
    <cfRule type="cellIs" dxfId="2097" priority="21" operator="lessThan">
      <formula>15</formula>
    </cfRule>
    <cfRule type="cellIs" dxfId="2096" priority="22" operator="greaterThan">
      <formula>21</formula>
    </cfRule>
  </conditionalFormatting>
  <conditionalFormatting sqref="P19">
    <cfRule type="duplicateValues" dxfId="2095" priority="6"/>
  </conditionalFormatting>
  <conditionalFormatting sqref="Q24 Q18">
    <cfRule type="duplicateValues" dxfId="2094" priority="7"/>
    <cfRule type="expression" dxfId="2093" priority="8">
      <formula>LEFT(#REF!,2)="Y0"</formula>
    </cfRule>
    <cfRule type="expression" dxfId="2092" priority="9">
      <formula>LEFT(#REF!,2)="Y3"</formula>
    </cfRule>
    <cfRule type="expression" dxfId="2091" priority="10">
      <formula>LEFT(#REF!,2)="Y2"</formula>
    </cfRule>
    <cfRule type="expression" dxfId="2090" priority="11">
      <formula>LEFT(#REF!,2)="Y1"</formula>
    </cfRule>
    <cfRule type="duplicateValues" dxfId="2089" priority="12"/>
  </conditionalFormatting>
  <conditionalFormatting sqref="P10:P18 P20:P22">
    <cfRule type="duplicateValues" dxfId="2088" priority="13"/>
  </conditionalFormatting>
  <conditionalFormatting sqref="P25">
    <cfRule type="duplicateValues" dxfId="2087" priority="5"/>
  </conditionalFormatting>
  <conditionalFormatting sqref="P26">
    <cfRule type="duplicateValues" dxfId="2086" priority="4"/>
  </conditionalFormatting>
  <conditionalFormatting sqref="P27">
    <cfRule type="duplicateValues" dxfId="2085" priority="3"/>
  </conditionalFormatting>
  <conditionalFormatting sqref="P28:P29">
    <cfRule type="duplicateValues" dxfId="2084" priority="2"/>
  </conditionalFormatting>
  <conditionalFormatting sqref="P30">
    <cfRule type="duplicateValues" dxfId="2083" priority="1"/>
  </conditionalFormatting>
  <pageMargins left="0.45" right="0.2" top="0.25" bottom="0.25" header="0.3" footer="0.3"/>
  <pageSetup paperSize="9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rgb="FFC00000"/>
  </sheetPr>
  <dimension ref="A1:R51"/>
  <sheetViews>
    <sheetView zoomScale="80" zoomScaleNormal="80" workbookViewId="0">
      <pane ySplit="9" topLeftCell="A16" activePane="bottomLeft" state="frozen"/>
      <selection activeCell="P9" sqref="P9"/>
      <selection pane="bottomLeft" activeCell="P9" sqref="P9"/>
    </sheetView>
  </sheetViews>
  <sheetFormatPr defaultColWidth="10.6640625" defaultRowHeight="15"/>
  <cols>
    <col min="1" max="1" width="5.5" style="168" customWidth="1"/>
    <col min="2" max="2" width="16" style="168" customWidth="1"/>
    <col min="3" max="3" width="21.33203125" style="168" customWidth="1"/>
    <col min="4" max="11" width="16.83203125" style="169" customWidth="1"/>
    <col min="12" max="14" width="16.83203125" style="168" customWidth="1"/>
    <col min="15" max="15" width="10.6640625" style="168"/>
    <col min="16" max="16" width="50.6640625" style="168" customWidth="1"/>
    <col min="17" max="17" width="36.1640625" style="168" customWidth="1"/>
    <col min="18" max="18" width="24.83203125" style="168" customWidth="1"/>
    <col min="19" max="16384" width="10.6640625" style="168"/>
  </cols>
  <sheetData>
    <row r="1" spans="1:18" ht="18" customHeight="1">
      <c r="A1" s="210" t="str">
        <f>'[6]FRIT FO102 - FT1 - FHUE'!A1</f>
        <v>CÔNG TY CỐ PHẦN VLXD VI DO NA</v>
      </c>
      <c r="B1" s="210"/>
      <c r="C1" s="210"/>
      <c r="D1" s="210"/>
      <c r="E1" s="210"/>
      <c r="F1" s="210"/>
    </row>
    <row r="2" spans="1:18" ht="18" customHeight="1">
      <c r="A2" s="210" t="str">
        <f>'[6]FRIT FO102 - FT1 - FHUE'!A2</f>
        <v>PHÒNG KẾ HOẠCH - VẬT TƯ</v>
      </c>
      <c r="B2" s="210"/>
      <c r="C2" s="210"/>
      <c r="D2" s="209"/>
      <c r="E2" s="209"/>
      <c r="F2" s="209"/>
      <c r="L2" s="169"/>
      <c r="M2" s="208" t="str">
        <f>'[6]FRIT FO102 - FT1 - FHUE'!M2</f>
        <v>BM. 03. 13</v>
      </c>
    </row>
    <row r="3" spans="1:18" ht="33" customHeight="1">
      <c r="A3" s="861" t="s">
        <v>698</v>
      </c>
      <c r="B3" s="861"/>
      <c r="C3" s="861"/>
      <c r="D3" s="861"/>
      <c r="E3" s="861"/>
      <c r="F3" s="861"/>
      <c r="G3" s="861"/>
      <c r="H3" s="861"/>
      <c r="I3" s="861"/>
      <c r="J3" s="861"/>
      <c r="K3" s="861"/>
      <c r="L3" s="861"/>
      <c r="M3" s="861"/>
      <c r="N3" s="861"/>
    </row>
    <row r="4" spans="1:18" ht="18.75" customHeight="1">
      <c r="B4" s="207"/>
      <c r="C4" s="207"/>
      <c r="D4" s="206" t="s">
        <v>697</v>
      </c>
      <c r="E4" s="205" t="str">
        <f>+VLOOKUP($L$4,'TONG HOP'!$C$8:$N$799,2,0)</f>
        <v>Đá vôi (PND-HT01)</v>
      </c>
      <c r="I4" s="169" t="s">
        <v>696</v>
      </c>
      <c r="J4" s="205" t="str">
        <f>+VLOOKUP($L$4,'TONG HOP'!$C$8:$N$799,3,0)</f>
        <v>NCC00756</v>
      </c>
      <c r="K4" s="205" t="s">
        <v>695</v>
      </c>
      <c r="L4" s="862" t="s">
        <v>78</v>
      </c>
      <c r="M4" s="862"/>
      <c r="N4" s="862"/>
    </row>
    <row r="5" spans="1:18" ht="18.75" customHeight="1">
      <c r="B5" s="168" t="str">
        <f>'[6]FRIT FO102 - FT1 - FHUE'!B5</f>
        <v xml:space="preserve">Từ ngày:  </v>
      </c>
      <c r="C5" s="168">
        <f>'[6]FRIT FO102 - FT1 - FHUE'!C5</f>
        <v>1</v>
      </c>
      <c r="D5" s="168" t="str">
        <f>'[6]FRIT FO102 - FT1 - FHUE'!D5</f>
        <v>đến ngày</v>
      </c>
      <c r="E5" s="168">
        <v>30</v>
      </c>
      <c r="F5" s="168" t="str">
        <f>'[6]FRIT FO102 - FT1 - FHUE'!F5</f>
        <v>tháng</v>
      </c>
      <c r="G5" s="168">
        <v>4</v>
      </c>
      <c r="H5" s="168" t="str">
        <f>'[6]FRIT FO102 - FT1 - FHUE'!H5</f>
        <v xml:space="preserve">năm </v>
      </c>
      <c r="I5" s="168">
        <f>'[6]FRIT FO102 - FT1 - FHUE'!I5</f>
        <v>2023</v>
      </c>
      <c r="J5" s="168"/>
      <c r="K5" s="168"/>
    </row>
    <row r="6" spans="1:18" ht="18" customHeight="1">
      <c r="F6" s="204"/>
      <c r="G6" s="204"/>
      <c r="H6" s="204"/>
      <c r="I6" s="204"/>
      <c r="L6" s="204" t="s">
        <v>694</v>
      </c>
      <c r="M6"/>
    </row>
    <row r="7" spans="1:18" s="195" customFormat="1" ht="40.5" customHeight="1">
      <c r="A7" s="203" t="s">
        <v>13</v>
      </c>
      <c r="B7" s="202" t="s">
        <v>693</v>
      </c>
      <c r="C7" s="202" t="s">
        <v>692</v>
      </c>
      <c r="D7" s="863" t="s">
        <v>691</v>
      </c>
      <c r="E7" s="864"/>
      <c r="F7" s="863" t="s">
        <v>690</v>
      </c>
      <c r="G7" s="864"/>
      <c r="H7" s="863" t="s">
        <v>689</v>
      </c>
      <c r="I7" s="864"/>
      <c r="J7" s="863" t="s">
        <v>688</v>
      </c>
      <c r="K7" s="864"/>
      <c r="L7" s="863" t="s">
        <v>687</v>
      </c>
      <c r="M7" s="864"/>
      <c r="N7" s="202" t="s">
        <v>686</v>
      </c>
    </row>
    <row r="8" spans="1:18" s="195" customFormat="1" ht="27.75" customHeight="1">
      <c r="A8" s="201"/>
      <c r="B8" s="198"/>
      <c r="C8" s="198"/>
      <c r="D8" s="200" t="s">
        <v>679</v>
      </c>
      <c r="E8" s="199" t="s">
        <v>685</v>
      </c>
      <c r="F8" s="200" t="s">
        <v>679</v>
      </c>
      <c r="G8" s="199" t="s">
        <v>680</v>
      </c>
      <c r="H8" s="200" t="s">
        <v>679</v>
      </c>
      <c r="I8" s="199" t="s">
        <v>680</v>
      </c>
      <c r="J8" s="200" t="s">
        <v>679</v>
      </c>
      <c r="K8" s="199" t="s">
        <v>680</v>
      </c>
      <c r="L8" s="200" t="s">
        <v>679</v>
      </c>
      <c r="M8" s="199" t="s">
        <v>680</v>
      </c>
      <c r="N8" s="198"/>
    </row>
    <row r="9" spans="1:18" s="195" customFormat="1" ht="25.5" customHeight="1">
      <c r="A9" s="858" t="s">
        <v>684</v>
      </c>
      <c r="B9" s="859"/>
      <c r="C9" s="860"/>
      <c r="D9" s="178">
        <f>J9</f>
        <v>689591.21400000015</v>
      </c>
      <c r="E9" s="177">
        <f>K9</f>
        <v>725498.50377500011</v>
      </c>
      <c r="F9" s="197">
        <f>F41</f>
        <v>0</v>
      </c>
      <c r="G9" s="177">
        <f>G41</f>
        <v>0</v>
      </c>
      <c r="H9" s="197"/>
      <c r="I9" s="177"/>
      <c r="J9" s="196">
        <f>+VLOOKUP($L$4,'TONG HOP'!$C$8:$N$799,8,0)</f>
        <v>689591.21400000015</v>
      </c>
      <c r="K9" s="196">
        <f>+VLOOKUP($L$4,'TONG HOP'!$C$8:$N$799,9,0)</f>
        <v>725498.50377500011</v>
      </c>
      <c r="L9" s="232"/>
      <c r="M9" s="234"/>
      <c r="N9" s="183">
        <f>1-J9/K9</f>
        <v>4.9493265097257821E-2</v>
      </c>
    </row>
    <row r="10" spans="1:18" ht="16.5" customHeight="1">
      <c r="A10" s="193">
        <v>1</v>
      </c>
      <c r="B10" s="194">
        <v>45017</v>
      </c>
      <c r="C10" s="191" t="s">
        <v>683</v>
      </c>
      <c r="D10" s="190">
        <f>+SUMIFS('NHAP - NVL'!$J$5:$J$1007,'NHAP - NVL'!$G$5:$G$1007,'K2'!$L$4,'NHAP - NVL'!$D$5:$D$1007,'K2'!B10)</f>
        <v>0</v>
      </c>
      <c r="E10" s="218">
        <f>+SUMIFS('NHAP - NVL'!$K$5:$K$1007,'NHAP - NVL'!$G$5:$G$1007,'K2'!$L$4,'NHAP - NVL'!$D$5:$D$1007,'K2'!B10)</f>
        <v>0</v>
      </c>
      <c r="F10" s="189">
        <f>+SUMIFS('XUAT - NVL'!$K$5:$K$840,'XUAT - NVL'!$G$5:$G$840,'K2'!$L$4,'XUAT - NVL'!$D$5:$D$840,'K2'!B10)</f>
        <v>0</v>
      </c>
      <c r="G10" s="231">
        <f>+SUMIFS('XUAT - NVL'!$L$5:$L$840,'XUAT - NVL'!$G$5:$G$840,'K2'!$L$4,'XUAT - NVL'!$D$5:$D$840,'K2'!B10)</f>
        <v>0</v>
      </c>
      <c r="H10" s="188" t="e">
        <f>AVERAGEIF($F$10:$F$40,"&lt;&gt;0")</f>
        <v>#DIV/0!</v>
      </c>
      <c r="I10" s="187" t="e">
        <f>AVERAGEIF($G$10:$G$40,"&lt;&gt;0")</f>
        <v>#DIV/0!</v>
      </c>
      <c r="J10" s="186">
        <f>J9+D10-F10</f>
        <v>689591.21400000015</v>
      </c>
      <c r="K10" s="185">
        <f>K9+E10-G10</f>
        <v>725498.50377500011</v>
      </c>
      <c r="L10" s="188" t="e">
        <f t="shared" ref="L10:M40" si="0">J10/H10</f>
        <v>#DIV/0!</v>
      </c>
      <c r="M10" s="184" t="e">
        <f t="shared" si="0"/>
        <v>#DIV/0!</v>
      </c>
      <c r="N10" s="183"/>
      <c r="O10" s="304" t="e">
        <f>1-F10/G10</f>
        <v>#DIV/0!</v>
      </c>
      <c r="P10" s="235" t="s">
        <v>666</v>
      </c>
      <c r="Q10" s="52" t="s">
        <v>75</v>
      </c>
      <c r="R10" s="52" t="s">
        <v>74</v>
      </c>
    </row>
    <row r="11" spans="1:18" ht="16.5" customHeight="1">
      <c r="A11" s="193">
        <v>2</v>
      </c>
      <c r="B11" s="194">
        <v>45018</v>
      </c>
      <c r="C11" s="191" t="s">
        <v>683</v>
      </c>
      <c r="D11" s="190">
        <f>+SUMIFS('NHAP - NVL'!$J$5:$J$1007,'NHAP - NVL'!$G$5:$G$1007,'K2'!$L$4,'NHAP - NVL'!$D$5:$D$1007,'K2'!B11)</f>
        <v>0</v>
      </c>
      <c r="E11" s="218">
        <f>+SUMIFS('NHAP - NVL'!$K$5:$K$1007,'NHAP - NVL'!$G$5:$G$1007,'K2'!$L$4,'NHAP - NVL'!$D$5:$D$1007,'K2'!B11)</f>
        <v>0</v>
      </c>
      <c r="F11" s="189">
        <f>+SUMIFS('XUAT - NVL'!$K$5:$K$840,'XUAT - NVL'!$G$5:$G$840,'K2'!$L$4,'XUAT - NVL'!$D$5:$D$840,'K2'!B11)</f>
        <v>0</v>
      </c>
      <c r="G11" s="231">
        <f>+SUMIFS('XUAT - NVL'!$L$5:$L$840,'XUAT - NVL'!$G$5:$G$840,'K2'!$L$4,'XUAT - NVL'!$D$5:$D$840,'K2'!B11)</f>
        <v>0</v>
      </c>
      <c r="H11" s="188" t="e">
        <f t="shared" ref="H11:H40" si="1">AVERAGEIF($F$10:$F$40,"&lt;&gt;0")</f>
        <v>#DIV/0!</v>
      </c>
      <c r="I11" s="187" t="e">
        <f t="shared" ref="I11:I40" si="2">AVERAGEIF($G$10:$G$40,"&lt;&gt;0")</f>
        <v>#DIV/0!</v>
      </c>
      <c r="J11" s="186">
        <f t="shared" ref="J11:K26" si="3">J10+D11-F11</f>
        <v>689591.21400000015</v>
      </c>
      <c r="K11" s="185">
        <f t="shared" si="3"/>
        <v>725498.50377500011</v>
      </c>
      <c r="L11" s="188" t="e">
        <f t="shared" si="0"/>
        <v>#DIV/0!</v>
      </c>
      <c r="M11" s="184" t="e">
        <f t="shared" si="0"/>
        <v>#DIV/0!</v>
      </c>
      <c r="N11" s="183"/>
      <c r="O11" s="304" t="e">
        <f t="shared" ref="O11:O40" si="4">1-F11/G11</f>
        <v>#DIV/0!</v>
      </c>
      <c r="P11" s="235" t="s">
        <v>719</v>
      </c>
      <c r="Q11" s="52" t="s">
        <v>91</v>
      </c>
      <c r="R11" s="52" t="s">
        <v>90</v>
      </c>
    </row>
    <row r="12" spans="1:18" ht="16.5" customHeight="1">
      <c r="A12" s="193">
        <v>3</v>
      </c>
      <c r="B12" s="194">
        <v>45019</v>
      </c>
      <c r="C12" s="191" t="s">
        <v>683</v>
      </c>
      <c r="D12" s="190">
        <f>+SUMIFS('NHAP - NVL'!$J$5:$J$1007,'NHAP - NVL'!$G$5:$G$1007,'K2'!$L$4,'NHAP - NVL'!$D$5:$D$1007,'K2'!B12)</f>
        <v>0</v>
      </c>
      <c r="E12" s="218">
        <f>+SUMIFS('NHAP - NVL'!$K$5:$K$1007,'NHAP - NVL'!$G$5:$G$1007,'K2'!$L$4,'NHAP - NVL'!$D$5:$D$1007,'K2'!B12)</f>
        <v>0</v>
      </c>
      <c r="F12" s="189">
        <f>+SUMIFS('XUAT - NVL'!$K$5:$K$840,'XUAT - NVL'!$G$5:$G$840,'K2'!$L$4,'XUAT - NVL'!$D$5:$D$840,'K2'!B12)</f>
        <v>0</v>
      </c>
      <c r="G12" s="231">
        <f>+SUMIFS('XUAT - NVL'!$L$5:$L$840,'XUAT - NVL'!$G$5:$G$840,'K2'!$L$4,'XUAT - NVL'!$D$5:$D$840,'K2'!B12)</f>
        <v>0</v>
      </c>
      <c r="H12" s="188" t="e">
        <f t="shared" si="1"/>
        <v>#DIV/0!</v>
      </c>
      <c r="I12" s="187" t="e">
        <f t="shared" si="2"/>
        <v>#DIV/0!</v>
      </c>
      <c r="J12" s="186">
        <f t="shared" si="3"/>
        <v>689591.21400000015</v>
      </c>
      <c r="K12" s="185">
        <f t="shared" si="3"/>
        <v>725498.50377500011</v>
      </c>
      <c r="L12" s="188" t="e">
        <f t="shared" si="0"/>
        <v>#DIV/0!</v>
      </c>
      <c r="M12" s="184" t="e">
        <f t="shared" si="0"/>
        <v>#DIV/0!</v>
      </c>
      <c r="N12" s="183"/>
      <c r="O12" s="304" t="e">
        <f t="shared" si="4"/>
        <v>#DIV/0!</v>
      </c>
      <c r="P12" s="235" t="s">
        <v>720</v>
      </c>
      <c r="Q12" s="52" t="s">
        <v>93</v>
      </c>
      <c r="R12" s="52" t="s">
        <v>92</v>
      </c>
    </row>
    <row r="13" spans="1:18" ht="16.5" customHeight="1">
      <c r="A13" s="193">
        <v>4</v>
      </c>
      <c r="B13" s="194">
        <v>45020</v>
      </c>
      <c r="C13" s="191" t="s">
        <v>683</v>
      </c>
      <c r="D13" s="190">
        <f>+SUMIFS('NHAP - NVL'!$J$5:$J$1007,'NHAP - NVL'!$G$5:$G$1007,'K2'!$L$4,'NHAP - NVL'!$D$5:$D$1007,'K2'!B13)</f>
        <v>0</v>
      </c>
      <c r="E13" s="218">
        <f>+SUMIFS('NHAP - NVL'!$K$5:$K$1007,'NHAP - NVL'!$G$5:$G$1007,'K2'!$L$4,'NHAP - NVL'!$D$5:$D$1007,'K2'!B13)</f>
        <v>0</v>
      </c>
      <c r="F13" s="189">
        <f>+SUMIFS('XUAT - NVL'!$K$5:$K$840,'XUAT - NVL'!$G$5:$G$840,'K2'!$L$4,'XUAT - NVL'!$D$5:$D$840,'K2'!B13)</f>
        <v>0</v>
      </c>
      <c r="G13" s="231">
        <f>+SUMIFS('XUAT - NVL'!$L$5:$L$840,'XUAT - NVL'!$G$5:$G$840,'K2'!$L$4,'XUAT - NVL'!$D$5:$D$840,'K2'!B13)</f>
        <v>0</v>
      </c>
      <c r="H13" s="188" t="e">
        <f t="shared" si="1"/>
        <v>#DIV/0!</v>
      </c>
      <c r="I13" s="187" t="e">
        <f t="shared" si="2"/>
        <v>#DIV/0!</v>
      </c>
      <c r="J13" s="186">
        <f t="shared" si="3"/>
        <v>689591.21400000015</v>
      </c>
      <c r="K13" s="185">
        <f t="shared" si="3"/>
        <v>725498.50377500011</v>
      </c>
      <c r="L13" s="188" t="e">
        <f t="shared" si="0"/>
        <v>#DIV/0!</v>
      </c>
      <c r="M13" s="184" t="e">
        <f t="shared" si="0"/>
        <v>#DIV/0!</v>
      </c>
      <c r="N13" s="183"/>
      <c r="O13" s="304" t="e">
        <f t="shared" si="4"/>
        <v>#DIV/0!</v>
      </c>
      <c r="P13" s="235" t="s">
        <v>95</v>
      </c>
      <c r="Q13" s="52" t="s">
        <v>96</v>
      </c>
      <c r="R13" s="52" t="s">
        <v>94</v>
      </c>
    </row>
    <row r="14" spans="1:18" ht="16.5" customHeight="1">
      <c r="A14" s="193">
        <v>5</v>
      </c>
      <c r="B14" s="194">
        <v>45021</v>
      </c>
      <c r="C14" s="191" t="s">
        <v>683</v>
      </c>
      <c r="D14" s="190">
        <f>+SUMIFS('NHAP - NVL'!$J$5:$J$1007,'NHAP - NVL'!$G$5:$G$1007,'K2'!$L$4,'NHAP - NVL'!$D$5:$D$1007,'K2'!B14)</f>
        <v>0</v>
      </c>
      <c r="E14" s="218">
        <f>+SUMIFS('NHAP - NVL'!$K$5:$K$1007,'NHAP - NVL'!$G$5:$G$1007,'K2'!$L$4,'NHAP - NVL'!$D$5:$D$1007,'K2'!B14)</f>
        <v>0</v>
      </c>
      <c r="F14" s="189">
        <f>+SUMIFS('XUAT - NVL'!$K$5:$K$840,'XUAT - NVL'!$G$5:$G$840,'K2'!$L$4,'XUAT - NVL'!$D$5:$D$840,'K2'!B14)</f>
        <v>0</v>
      </c>
      <c r="G14" s="231">
        <f>+SUMIFS('XUAT - NVL'!$L$5:$L$840,'XUAT - NVL'!$G$5:$G$840,'K2'!$L$4,'XUAT - NVL'!$D$5:$D$840,'K2'!B14)</f>
        <v>0</v>
      </c>
      <c r="H14" s="188" t="e">
        <f t="shared" si="1"/>
        <v>#DIV/0!</v>
      </c>
      <c r="I14" s="187" t="e">
        <f t="shared" si="2"/>
        <v>#DIV/0!</v>
      </c>
      <c r="J14" s="186">
        <f t="shared" si="3"/>
        <v>689591.21400000015</v>
      </c>
      <c r="K14" s="185">
        <f t="shared" si="3"/>
        <v>725498.50377500011</v>
      </c>
      <c r="L14" s="233" t="e">
        <f t="shared" si="0"/>
        <v>#DIV/0!</v>
      </c>
      <c r="M14" s="184" t="e">
        <f t="shared" si="0"/>
        <v>#DIV/0!</v>
      </c>
      <c r="N14" s="183"/>
      <c r="O14" s="304" t="e">
        <f t="shared" si="4"/>
        <v>#DIV/0!</v>
      </c>
      <c r="P14" s="235" t="s">
        <v>721</v>
      </c>
      <c r="Q14" s="52" t="s">
        <v>84</v>
      </c>
      <c r="R14" s="52" t="s">
        <v>83</v>
      </c>
    </row>
    <row r="15" spans="1:18" ht="16.5" customHeight="1">
      <c r="A15" s="193">
        <v>6</v>
      </c>
      <c r="B15" s="194">
        <v>45022</v>
      </c>
      <c r="C15" s="191" t="s">
        <v>683</v>
      </c>
      <c r="D15" s="190">
        <f>+SUMIFS('NHAP - NVL'!$J$5:$J$1007,'NHAP - NVL'!$G$5:$G$1007,'K2'!$L$4,'NHAP - NVL'!$D$5:$D$1007,'K2'!B15)</f>
        <v>0</v>
      </c>
      <c r="E15" s="218">
        <f>+SUMIFS('NHAP - NVL'!$K$5:$K$1007,'NHAP - NVL'!$G$5:$G$1007,'K2'!$L$4,'NHAP - NVL'!$D$5:$D$1007,'K2'!B15)</f>
        <v>0</v>
      </c>
      <c r="F15" s="189">
        <f>+SUMIFS('XUAT - NVL'!$K$5:$K$840,'XUAT - NVL'!$G$5:$G$840,'K2'!$L$4,'XUAT - NVL'!$D$5:$D$840,'K2'!B15)</f>
        <v>0</v>
      </c>
      <c r="G15" s="231">
        <f>+SUMIFS('XUAT - NVL'!$L$5:$L$840,'XUAT - NVL'!$G$5:$G$840,'K2'!$L$4,'XUAT - NVL'!$D$5:$D$840,'K2'!B15)</f>
        <v>0</v>
      </c>
      <c r="H15" s="188" t="e">
        <f t="shared" si="1"/>
        <v>#DIV/0!</v>
      </c>
      <c r="I15" s="187" t="e">
        <f t="shared" si="2"/>
        <v>#DIV/0!</v>
      </c>
      <c r="J15" s="186">
        <f t="shared" si="3"/>
        <v>689591.21400000015</v>
      </c>
      <c r="K15" s="185">
        <f t="shared" si="3"/>
        <v>725498.50377500011</v>
      </c>
      <c r="L15" s="233" t="e">
        <f t="shared" si="0"/>
        <v>#DIV/0!</v>
      </c>
      <c r="M15" s="184" t="e">
        <f t="shared" si="0"/>
        <v>#DIV/0!</v>
      </c>
      <c r="N15" s="183"/>
      <c r="O15" s="304" t="e">
        <f t="shared" si="4"/>
        <v>#DIV/0!</v>
      </c>
      <c r="P15" s="235" t="s">
        <v>722</v>
      </c>
      <c r="Q15" s="52" t="s">
        <v>86</v>
      </c>
      <c r="R15" s="52" t="s">
        <v>85</v>
      </c>
    </row>
    <row r="16" spans="1:18" ht="16.5" customHeight="1">
      <c r="A16" s="193">
        <v>7</v>
      </c>
      <c r="B16" s="194">
        <v>45023</v>
      </c>
      <c r="C16" s="191" t="s">
        <v>683</v>
      </c>
      <c r="D16" s="190">
        <f>+SUMIFS('NHAP - NVL'!$J$5:$J$1007,'NHAP - NVL'!$G$5:$G$1007,'K2'!$L$4,'NHAP - NVL'!$D$5:$D$1007,'K2'!B16)</f>
        <v>0</v>
      </c>
      <c r="E16" s="218">
        <f>+SUMIFS('NHAP - NVL'!$K$5:$K$1007,'NHAP - NVL'!$G$5:$G$1007,'K2'!$L$4,'NHAP - NVL'!$D$5:$D$1007,'K2'!B16)</f>
        <v>0</v>
      </c>
      <c r="F16" s="189">
        <f>+SUMIFS('XUAT - NVL'!$K$5:$K$840,'XUAT - NVL'!$G$5:$G$840,'K2'!$L$4,'XUAT - NVL'!$D$5:$D$840,'K2'!B16)</f>
        <v>0</v>
      </c>
      <c r="G16" s="231">
        <f>+SUMIFS('XUAT - NVL'!$L$5:$L$840,'XUAT - NVL'!$G$5:$G$840,'K2'!$L$4,'XUAT - NVL'!$D$5:$D$840,'K2'!B16)</f>
        <v>0</v>
      </c>
      <c r="H16" s="188" t="e">
        <f t="shared" si="1"/>
        <v>#DIV/0!</v>
      </c>
      <c r="I16" s="187" t="e">
        <f t="shared" si="2"/>
        <v>#DIV/0!</v>
      </c>
      <c r="J16" s="186">
        <f t="shared" si="3"/>
        <v>689591.21400000015</v>
      </c>
      <c r="K16" s="185">
        <f t="shared" si="3"/>
        <v>725498.50377500011</v>
      </c>
      <c r="L16" s="233" t="e">
        <f t="shared" si="0"/>
        <v>#DIV/0!</v>
      </c>
      <c r="M16" s="184" t="e">
        <f t="shared" si="0"/>
        <v>#DIV/0!</v>
      </c>
      <c r="N16" s="183"/>
      <c r="O16" s="304" t="e">
        <f t="shared" si="4"/>
        <v>#DIV/0!</v>
      </c>
      <c r="P16" s="235" t="s">
        <v>723</v>
      </c>
      <c r="Q16" s="52" t="s">
        <v>82</v>
      </c>
      <c r="R16" s="52" t="s">
        <v>81</v>
      </c>
    </row>
    <row r="17" spans="1:18" ht="16.5" customHeight="1">
      <c r="A17" s="193">
        <v>8</v>
      </c>
      <c r="B17" s="194">
        <v>45024</v>
      </c>
      <c r="C17" s="191" t="s">
        <v>683</v>
      </c>
      <c r="D17" s="190">
        <f>+SUMIFS('NHAP - NVL'!$J$5:$J$1007,'NHAP - NVL'!$G$5:$G$1007,'K2'!$L$4,'NHAP - NVL'!$D$5:$D$1007,'K2'!B17)</f>
        <v>0</v>
      </c>
      <c r="E17" s="218">
        <f>+SUMIFS('NHAP - NVL'!$K$5:$K$1007,'NHAP - NVL'!$G$5:$G$1007,'K2'!$L$4,'NHAP - NVL'!$D$5:$D$1007,'K2'!B17)</f>
        <v>0</v>
      </c>
      <c r="F17" s="189">
        <f>+SUMIFS('XUAT - NVL'!$K$5:$K$840,'XUAT - NVL'!$G$5:$G$840,'K2'!$L$4,'XUAT - NVL'!$D$5:$D$840,'K2'!B17)</f>
        <v>0</v>
      </c>
      <c r="G17" s="231">
        <f>+SUMIFS('XUAT - NVL'!$L$5:$L$840,'XUAT - NVL'!$G$5:$G$840,'K2'!$L$4,'XUAT - NVL'!$D$5:$D$840,'K2'!B17)</f>
        <v>0</v>
      </c>
      <c r="H17" s="188" t="e">
        <f t="shared" si="1"/>
        <v>#DIV/0!</v>
      </c>
      <c r="I17" s="187" t="e">
        <f t="shared" si="2"/>
        <v>#DIV/0!</v>
      </c>
      <c r="J17" s="186">
        <f t="shared" si="3"/>
        <v>689591.21400000015</v>
      </c>
      <c r="K17" s="185">
        <f t="shared" si="3"/>
        <v>725498.50377500011</v>
      </c>
      <c r="L17" s="233" t="e">
        <f t="shared" si="0"/>
        <v>#DIV/0!</v>
      </c>
      <c r="M17" s="184" t="e">
        <f t="shared" si="0"/>
        <v>#DIV/0!</v>
      </c>
      <c r="N17" s="183"/>
      <c r="O17" s="304" t="e">
        <f t="shared" si="4"/>
        <v>#DIV/0!</v>
      </c>
      <c r="P17" s="235" t="s">
        <v>98</v>
      </c>
      <c r="Q17" s="52" t="s">
        <v>99</v>
      </c>
      <c r="R17" s="52" t="s">
        <v>97</v>
      </c>
    </row>
    <row r="18" spans="1:18" ht="16.5" customHeight="1">
      <c r="A18" s="193">
        <v>9</v>
      </c>
      <c r="B18" s="194">
        <v>45025</v>
      </c>
      <c r="C18" s="191" t="s">
        <v>683</v>
      </c>
      <c r="D18" s="190">
        <f>+SUMIFS('NHAP - NVL'!$J$5:$J$1007,'NHAP - NVL'!$G$5:$G$1007,'K2'!$L$4,'NHAP - NVL'!$D$5:$D$1007,'K2'!B18)</f>
        <v>0</v>
      </c>
      <c r="E18" s="218">
        <f>+SUMIFS('NHAP - NVL'!$K$5:$K$1007,'NHAP - NVL'!$G$5:$G$1007,'K2'!$L$4,'NHAP - NVL'!$D$5:$D$1007,'K2'!B18)</f>
        <v>0</v>
      </c>
      <c r="F18" s="189">
        <f>+SUMIFS('XUAT - NVL'!$K$5:$K$840,'XUAT - NVL'!$G$5:$G$840,'K2'!$L$4,'XUAT - NVL'!$D$5:$D$840,'K2'!B18)</f>
        <v>0</v>
      </c>
      <c r="G18" s="231">
        <f>+SUMIFS('XUAT - NVL'!$L$5:$L$840,'XUAT - NVL'!$G$5:$G$840,'K2'!$L$4,'XUAT - NVL'!$D$5:$D$840,'K2'!B18)</f>
        <v>0</v>
      </c>
      <c r="H18" s="188" t="e">
        <f t="shared" si="1"/>
        <v>#DIV/0!</v>
      </c>
      <c r="I18" s="187" t="e">
        <f t="shared" si="2"/>
        <v>#DIV/0!</v>
      </c>
      <c r="J18" s="186">
        <f t="shared" si="3"/>
        <v>689591.21400000015</v>
      </c>
      <c r="K18" s="185">
        <f t="shared" si="3"/>
        <v>725498.50377500011</v>
      </c>
      <c r="L18" s="233" t="e">
        <f t="shared" si="0"/>
        <v>#DIV/0!</v>
      </c>
      <c r="M18" s="184" t="e">
        <f t="shared" si="0"/>
        <v>#DIV/0!</v>
      </c>
      <c r="N18" s="183"/>
      <c r="O18" s="304" t="e">
        <f t="shared" si="4"/>
        <v>#DIV/0!</v>
      </c>
      <c r="P18" s="235" t="s">
        <v>724</v>
      </c>
      <c r="Q18" s="62"/>
      <c r="R18" s="52"/>
    </row>
    <row r="19" spans="1:18" ht="16.5" customHeight="1">
      <c r="A19" s="193">
        <v>10</v>
      </c>
      <c r="B19" s="194">
        <v>45026</v>
      </c>
      <c r="C19" s="191" t="s">
        <v>683</v>
      </c>
      <c r="D19" s="190">
        <f>+SUMIFS('NHAP - NVL'!$J$5:$J$1007,'NHAP - NVL'!$G$5:$G$1007,'K2'!$L$4,'NHAP - NVL'!$D$5:$D$1007,'K2'!B19)</f>
        <v>0</v>
      </c>
      <c r="E19" s="218">
        <f>+SUMIFS('NHAP - NVL'!$K$5:$K$1007,'NHAP - NVL'!$G$5:$G$1007,'K2'!$L$4,'NHAP - NVL'!$D$5:$D$1007,'K2'!B19)</f>
        <v>0</v>
      </c>
      <c r="F19" s="189">
        <f>+SUMIFS('XUAT - NVL'!$K$5:$K$840,'XUAT - NVL'!$G$5:$G$840,'K2'!$L$4,'XUAT - NVL'!$D$5:$D$840,'K2'!B19)</f>
        <v>0</v>
      </c>
      <c r="G19" s="231">
        <f>+SUMIFS('XUAT - NVL'!$L$5:$L$840,'XUAT - NVL'!$G$5:$G$840,'K2'!$L$4,'XUAT - NVL'!$D$5:$D$840,'K2'!B19)</f>
        <v>0</v>
      </c>
      <c r="H19" s="188" t="e">
        <f t="shared" si="1"/>
        <v>#DIV/0!</v>
      </c>
      <c r="I19" s="187" t="e">
        <f t="shared" si="2"/>
        <v>#DIV/0!</v>
      </c>
      <c r="J19" s="186">
        <f t="shared" si="3"/>
        <v>689591.21400000015</v>
      </c>
      <c r="K19" s="185">
        <f t="shared" si="3"/>
        <v>725498.50377500011</v>
      </c>
      <c r="L19" s="233" t="e">
        <f t="shared" si="0"/>
        <v>#DIV/0!</v>
      </c>
      <c r="M19" s="184" t="e">
        <f t="shared" si="0"/>
        <v>#DIV/0!</v>
      </c>
      <c r="N19" s="183"/>
      <c r="O19" s="304" t="e">
        <f t="shared" si="4"/>
        <v>#DIV/0!</v>
      </c>
      <c r="P19" s="235" t="s">
        <v>725</v>
      </c>
      <c r="Q19" s="52" t="s">
        <v>73</v>
      </c>
      <c r="R19" s="52" t="s">
        <v>72</v>
      </c>
    </row>
    <row r="20" spans="1:18" ht="16.5" customHeight="1">
      <c r="A20" s="193">
        <v>11</v>
      </c>
      <c r="B20" s="194">
        <v>45027</v>
      </c>
      <c r="C20" s="191" t="s">
        <v>683</v>
      </c>
      <c r="D20" s="190">
        <f>+SUMIFS('NHAP - NVL'!$J$5:$J$1007,'NHAP - NVL'!$G$5:$G$1007,'K2'!$L$4,'NHAP - NVL'!$D$5:$D$1007,'K2'!B20)</f>
        <v>0</v>
      </c>
      <c r="E20" s="218">
        <f>+SUMIFS('NHAP - NVL'!$K$5:$K$1007,'NHAP - NVL'!$G$5:$G$1007,'K2'!$L$4,'NHAP - NVL'!$D$5:$D$1007,'K2'!B20)</f>
        <v>0</v>
      </c>
      <c r="F20" s="189">
        <f>+SUMIFS('XUAT - NVL'!$K$5:$K$840,'XUAT - NVL'!$G$5:$G$840,'K2'!$L$4,'XUAT - NVL'!$D$5:$D$840,'K2'!B20)</f>
        <v>0</v>
      </c>
      <c r="G20" s="231">
        <f>+SUMIFS('XUAT - NVL'!$L$5:$L$840,'XUAT - NVL'!$G$5:$G$840,'K2'!$L$4,'XUAT - NVL'!$D$5:$D$840,'K2'!B20)</f>
        <v>0</v>
      </c>
      <c r="H20" s="188" t="e">
        <f t="shared" si="1"/>
        <v>#DIV/0!</v>
      </c>
      <c r="I20" s="187" t="e">
        <f t="shared" si="2"/>
        <v>#DIV/0!</v>
      </c>
      <c r="J20" s="186">
        <f t="shared" si="3"/>
        <v>689591.21400000015</v>
      </c>
      <c r="K20" s="185">
        <f t="shared" si="3"/>
        <v>725498.50377500011</v>
      </c>
      <c r="L20" s="188" t="e">
        <f t="shared" si="0"/>
        <v>#DIV/0!</v>
      </c>
      <c r="M20" s="184" t="e">
        <f t="shared" si="0"/>
        <v>#DIV/0!</v>
      </c>
      <c r="N20" s="183"/>
      <c r="O20" s="304" t="e">
        <f t="shared" si="4"/>
        <v>#DIV/0!</v>
      </c>
      <c r="P20" s="235" t="s">
        <v>70</v>
      </c>
      <c r="Q20" s="52" t="s">
        <v>71</v>
      </c>
      <c r="R20" s="52" t="s">
        <v>69</v>
      </c>
    </row>
    <row r="21" spans="1:18" ht="16.5" customHeight="1">
      <c r="A21" s="193">
        <v>12</v>
      </c>
      <c r="B21" s="194">
        <v>45028</v>
      </c>
      <c r="C21" s="191" t="s">
        <v>683</v>
      </c>
      <c r="D21" s="190">
        <f>+SUMIFS('NHAP - NVL'!$J$5:$J$1007,'NHAP - NVL'!$G$5:$G$1007,'K2'!$L$4,'NHAP - NVL'!$D$5:$D$1007,'K2'!B21)</f>
        <v>0</v>
      </c>
      <c r="E21" s="218">
        <f>+SUMIFS('NHAP - NVL'!$K$5:$K$1007,'NHAP - NVL'!$G$5:$G$1007,'K2'!$L$4,'NHAP - NVL'!$D$5:$D$1007,'K2'!B21)</f>
        <v>0</v>
      </c>
      <c r="F21" s="189">
        <f>+SUMIFS('XUAT - NVL'!$K$5:$K$840,'XUAT - NVL'!$G$5:$G$840,'K2'!$L$4,'XUAT - NVL'!$D$5:$D$840,'K2'!B21)</f>
        <v>0</v>
      </c>
      <c r="G21" s="231">
        <f>+SUMIFS('XUAT - NVL'!$L$5:$L$840,'XUAT - NVL'!$G$5:$G$840,'K2'!$L$4,'XUAT - NVL'!$D$5:$D$840,'K2'!B21)</f>
        <v>0</v>
      </c>
      <c r="H21" s="188" t="e">
        <f t="shared" si="1"/>
        <v>#DIV/0!</v>
      </c>
      <c r="I21" s="187" t="e">
        <f t="shared" si="2"/>
        <v>#DIV/0!</v>
      </c>
      <c r="J21" s="186">
        <f t="shared" si="3"/>
        <v>689591.21400000015</v>
      </c>
      <c r="K21" s="185">
        <f t="shared" si="3"/>
        <v>725498.50377500011</v>
      </c>
      <c r="L21" s="188" t="e">
        <f t="shared" si="0"/>
        <v>#DIV/0!</v>
      </c>
      <c r="M21" s="184" t="e">
        <f t="shared" si="0"/>
        <v>#DIV/0!</v>
      </c>
      <c r="N21" s="183"/>
      <c r="O21" s="304" t="e">
        <f t="shared" si="4"/>
        <v>#DIV/0!</v>
      </c>
      <c r="P21" s="235" t="s">
        <v>79</v>
      </c>
      <c r="Q21" s="52" t="s">
        <v>80</v>
      </c>
      <c r="R21" s="52" t="s">
        <v>78</v>
      </c>
    </row>
    <row r="22" spans="1:18" ht="16.5" customHeight="1">
      <c r="A22" s="193">
        <v>13</v>
      </c>
      <c r="B22" s="194">
        <v>45029</v>
      </c>
      <c r="C22" s="191" t="s">
        <v>683</v>
      </c>
      <c r="D22" s="190">
        <f>+SUMIFS('NHAP - NVL'!$J$5:$J$1007,'NHAP - NVL'!$G$5:$G$1007,'K2'!$L$4,'NHAP - NVL'!$D$5:$D$1007,'K2'!B22)</f>
        <v>0</v>
      </c>
      <c r="E22" s="218">
        <f>+SUMIFS('NHAP - NVL'!$K$5:$K$1007,'NHAP - NVL'!$G$5:$G$1007,'K2'!$L$4,'NHAP - NVL'!$D$5:$D$1007,'K2'!B22)</f>
        <v>0</v>
      </c>
      <c r="F22" s="189">
        <f>+SUMIFS('XUAT - NVL'!$K$5:$K$840,'XUAT - NVL'!$G$5:$G$840,'K2'!$L$4,'XUAT - NVL'!$D$5:$D$840,'K2'!B22)</f>
        <v>0</v>
      </c>
      <c r="G22" s="231">
        <f>+SUMIFS('XUAT - NVL'!$L$5:$L$840,'XUAT - NVL'!$G$5:$G$840,'K2'!$L$4,'XUAT - NVL'!$D$5:$D$840,'K2'!B22)</f>
        <v>0</v>
      </c>
      <c r="H22" s="188" t="e">
        <f t="shared" si="1"/>
        <v>#DIV/0!</v>
      </c>
      <c r="I22" s="187" t="e">
        <f t="shared" si="2"/>
        <v>#DIV/0!</v>
      </c>
      <c r="J22" s="186">
        <f t="shared" si="3"/>
        <v>689591.21400000015</v>
      </c>
      <c r="K22" s="185">
        <f t="shared" si="3"/>
        <v>725498.50377500011</v>
      </c>
      <c r="L22" s="188" t="e">
        <f t="shared" si="0"/>
        <v>#DIV/0!</v>
      </c>
      <c r="M22" s="184" t="e">
        <f t="shared" si="0"/>
        <v>#DIV/0!</v>
      </c>
      <c r="N22" s="183"/>
      <c r="O22" s="304" t="e">
        <f t="shared" si="4"/>
        <v>#DIV/0!</v>
      </c>
      <c r="P22" s="235" t="s">
        <v>726</v>
      </c>
      <c r="Q22" s="52" t="s">
        <v>89</v>
      </c>
      <c r="R22" s="52" t="s">
        <v>88</v>
      </c>
    </row>
    <row r="23" spans="1:18" ht="16.5" customHeight="1">
      <c r="A23" s="193">
        <v>14</v>
      </c>
      <c r="B23" s="194">
        <v>45030</v>
      </c>
      <c r="C23" s="191" t="s">
        <v>683</v>
      </c>
      <c r="D23" s="190">
        <f>+SUMIFS('NHAP - NVL'!$J$5:$J$1007,'NHAP - NVL'!$G$5:$G$1007,'K2'!$L$4,'NHAP - NVL'!$D$5:$D$1007,'K2'!B23)</f>
        <v>0</v>
      </c>
      <c r="E23" s="218">
        <f>+SUMIFS('NHAP - NVL'!$K$5:$K$1007,'NHAP - NVL'!$G$5:$G$1007,'K2'!$L$4,'NHAP - NVL'!$D$5:$D$1007,'K2'!B23)</f>
        <v>0</v>
      </c>
      <c r="F23" s="189">
        <f>+SUMIFS('XUAT - NVL'!$K$5:$K$840,'XUAT - NVL'!$G$5:$G$840,'K2'!$L$4,'XUAT - NVL'!$D$5:$D$840,'K2'!B23)</f>
        <v>0</v>
      </c>
      <c r="G23" s="231">
        <f>+SUMIFS('XUAT - NVL'!$L$5:$L$840,'XUAT - NVL'!$G$5:$G$840,'K2'!$L$4,'XUAT - NVL'!$D$5:$D$840,'K2'!B23)</f>
        <v>0</v>
      </c>
      <c r="H23" s="188" t="e">
        <f t="shared" si="1"/>
        <v>#DIV/0!</v>
      </c>
      <c r="I23" s="187" t="e">
        <f t="shared" si="2"/>
        <v>#DIV/0!</v>
      </c>
      <c r="J23" s="186">
        <f t="shared" si="3"/>
        <v>689591.21400000015</v>
      </c>
      <c r="K23" s="185">
        <f t="shared" si="3"/>
        <v>725498.50377500011</v>
      </c>
      <c r="L23" s="188" t="e">
        <f t="shared" si="0"/>
        <v>#DIV/0!</v>
      </c>
      <c r="M23" s="184" t="e">
        <f t="shared" si="0"/>
        <v>#DIV/0!</v>
      </c>
      <c r="N23" s="183"/>
      <c r="O23" s="304" t="e">
        <f t="shared" si="4"/>
        <v>#DIV/0!</v>
      </c>
      <c r="P23" s="235" t="s">
        <v>727</v>
      </c>
      <c r="Q23" s="52" t="s">
        <v>77</v>
      </c>
      <c r="R23" s="52" t="s">
        <v>76</v>
      </c>
    </row>
    <row r="24" spans="1:18" ht="16.5" customHeight="1">
      <c r="A24" s="193">
        <v>15</v>
      </c>
      <c r="B24" s="194">
        <v>45031</v>
      </c>
      <c r="C24" s="191" t="s">
        <v>683</v>
      </c>
      <c r="D24" s="190">
        <f>+SUMIFS('NHAP - NVL'!$J$5:$J$1007,'NHAP - NVL'!$G$5:$G$1007,'K2'!$L$4,'NHAP - NVL'!$D$5:$D$1007,'K2'!B24)</f>
        <v>0</v>
      </c>
      <c r="E24" s="218">
        <f>+SUMIFS('NHAP - NVL'!$K$5:$K$1007,'NHAP - NVL'!$G$5:$G$1007,'K2'!$L$4,'NHAP - NVL'!$D$5:$D$1007,'K2'!B24)</f>
        <v>0</v>
      </c>
      <c r="F24" s="189">
        <f>+SUMIFS('XUAT - NVL'!$K$5:$K$840,'XUAT - NVL'!$G$5:$G$840,'K2'!$L$4,'XUAT - NVL'!$D$5:$D$840,'K2'!B24)</f>
        <v>0</v>
      </c>
      <c r="G24" s="231">
        <f>+SUMIFS('XUAT - NVL'!$L$5:$L$840,'XUAT - NVL'!$G$5:$G$840,'K2'!$L$4,'XUAT - NVL'!$D$5:$D$840,'K2'!B24)</f>
        <v>0</v>
      </c>
      <c r="H24" s="188" t="e">
        <f t="shared" si="1"/>
        <v>#DIV/0!</v>
      </c>
      <c r="I24" s="187" t="e">
        <f t="shared" si="2"/>
        <v>#DIV/0!</v>
      </c>
      <c r="J24" s="186">
        <f t="shared" si="3"/>
        <v>689591.21400000015</v>
      </c>
      <c r="K24" s="185">
        <f t="shared" si="3"/>
        <v>725498.50377500011</v>
      </c>
      <c r="L24" s="233" t="e">
        <f t="shared" si="0"/>
        <v>#DIV/0!</v>
      </c>
      <c r="M24" s="184" t="e">
        <f t="shared" si="0"/>
        <v>#DIV/0!</v>
      </c>
      <c r="N24" s="183"/>
      <c r="O24" s="304" t="e">
        <f t="shared" si="4"/>
        <v>#DIV/0!</v>
      </c>
      <c r="P24" s="235" t="s">
        <v>728</v>
      </c>
      <c r="Q24" s="62"/>
      <c r="R24" s="52" t="s">
        <v>732</v>
      </c>
    </row>
    <row r="25" spans="1:18" ht="16.5" customHeight="1">
      <c r="A25" s="193">
        <v>16</v>
      </c>
      <c r="B25" s="194">
        <v>45032</v>
      </c>
      <c r="C25" s="191" t="s">
        <v>683</v>
      </c>
      <c r="D25" s="190">
        <f>+SUMIFS('NHAP - NVL'!$J$5:$J$1007,'NHAP - NVL'!$G$5:$G$1007,'K2'!$L$4,'NHAP - NVL'!$D$5:$D$1007,'K2'!B25)</f>
        <v>0</v>
      </c>
      <c r="E25" s="218">
        <f>+SUMIFS('NHAP - NVL'!$K$5:$K$1007,'NHAP - NVL'!$G$5:$G$1007,'K2'!$L$4,'NHAP - NVL'!$D$5:$D$1007,'K2'!B25)</f>
        <v>0</v>
      </c>
      <c r="F25" s="189">
        <f>+SUMIFS('XUAT - NVL'!$K$5:$K$840,'XUAT - NVL'!$G$5:$G$840,'K2'!$L$4,'XUAT - NVL'!$D$5:$D$840,'K2'!B25)</f>
        <v>0</v>
      </c>
      <c r="G25" s="231">
        <f>+SUMIFS('XUAT - NVL'!$L$5:$L$840,'XUAT - NVL'!$G$5:$G$840,'K2'!$L$4,'XUAT - NVL'!$D$5:$D$840,'K2'!B25)</f>
        <v>0</v>
      </c>
      <c r="H25" s="188" t="e">
        <f t="shared" si="1"/>
        <v>#DIV/0!</v>
      </c>
      <c r="I25" s="187" t="e">
        <f t="shared" si="2"/>
        <v>#DIV/0!</v>
      </c>
      <c r="J25" s="186">
        <f t="shared" si="3"/>
        <v>689591.21400000015</v>
      </c>
      <c r="K25" s="185">
        <f t="shared" si="3"/>
        <v>725498.50377500011</v>
      </c>
      <c r="L25" s="188" t="e">
        <f t="shared" si="0"/>
        <v>#DIV/0!</v>
      </c>
      <c r="M25" s="184" t="e">
        <f t="shared" si="0"/>
        <v>#DIV/0!</v>
      </c>
      <c r="N25" s="183"/>
      <c r="O25" s="304" t="e">
        <f t="shared" si="4"/>
        <v>#DIV/0!</v>
      </c>
      <c r="P25" s="52" t="s">
        <v>102</v>
      </c>
      <c r="Q25" s="52"/>
      <c r="R25" s="52" t="e">
        <f>+VLOOKUP(P25,'Danh mục CODE'!$A$2:$D$790,3,0)</f>
        <v>#N/A</v>
      </c>
    </row>
    <row r="26" spans="1:18" ht="16.5" customHeight="1">
      <c r="A26" s="193">
        <v>17</v>
      </c>
      <c r="B26" s="194">
        <v>45033</v>
      </c>
      <c r="C26" s="191" t="s">
        <v>683</v>
      </c>
      <c r="D26" s="190">
        <f>+SUMIFS('NHAP - NVL'!$J$5:$J$1007,'NHAP - NVL'!$G$5:$G$1007,'K2'!$L$4,'NHAP - NVL'!$D$5:$D$1007,'K2'!B26)</f>
        <v>0</v>
      </c>
      <c r="E26" s="218">
        <f>+SUMIFS('NHAP - NVL'!$K$5:$K$1007,'NHAP - NVL'!$G$5:$G$1007,'K2'!$L$4,'NHAP - NVL'!$D$5:$D$1007,'K2'!B26)</f>
        <v>0</v>
      </c>
      <c r="F26" s="189">
        <f>+SUMIFS('XUAT - NVL'!$K$5:$K$840,'XUAT - NVL'!$G$5:$G$840,'K2'!$L$4,'XUAT - NVL'!$D$5:$D$840,'K2'!B26)</f>
        <v>0</v>
      </c>
      <c r="G26" s="231">
        <f>+SUMIFS('XUAT - NVL'!$L$5:$L$840,'XUAT - NVL'!$G$5:$G$840,'K2'!$L$4,'XUAT - NVL'!$D$5:$D$840,'K2'!B26)</f>
        <v>0</v>
      </c>
      <c r="H26" s="188" t="e">
        <f t="shared" si="1"/>
        <v>#DIV/0!</v>
      </c>
      <c r="I26" s="187" t="e">
        <f t="shared" si="2"/>
        <v>#DIV/0!</v>
      </c>
      <c r="J26" s="186">
        <f t="shared" si="3"/>
        <v>689591.21400000015</v>
      </c>
      <c r="K26" s="185">
        <f t="shared" si="3"/>
        <v>725498.50377500011</v>
      </c>
      <c r="L26" s="188" t="e">
        <f t="shared" si="0"/>
        <v>#DIV/0!</v>
      </c>
      <c r="M26" s="184" t="e">
        <f t="shared" si="0"/>
        <v>#DIV/0!</v>
      </c>
      <c r="N26" s="183"/>
      <c r="O26" s="304" t="e">
        <f t="shared" si="4"/>
        <v>#DIV/0!</v>
      </c>
      <c r="P26" s="52" t="s">
        <v>107</v>
      </c>
      <c r="Q26" s="52"/>
      <c r="R26" s="52" t="e">
        <f>+VLOOKUP(P26,'Danh mục CODE'!$A$2:$D$790,3,0)</f>
        <v>#N/A</v>
      </c>
    </row>
    <row r="27" spans="1:18" ht="16.5" customHeight="1">
      <c r="A27" s="193">
        <v>18</v>
      </c>
      <c r="B27" s="194">
        <v>45034</v>
      </c>
      <c r="C27" s="191" t="s">
        <v>683</v>
      </c>
      <c r="D27" s="190">
        <f>+SUMIFS('NHAP - NVL'!$J$5:$J$1007,'NHAP - NVL'!$G$5:$G$1007,'K2'!$L$4,'NHAP - NVL'!$D$5:$D$1007,'K2'!B27)</f>
        <v>0</v>
      </c>
      <c r="E27" s="218">
        <f>+SUMIFS('NHAP - NVL'!$K$5:$K$1007,'NHAP - NVL'!$G$5:$G$1007,'K2'!$L$4,'NHAP - NVL'!$D$5:$D$1007,'K2'!B27)</f>
        <v>0</v>
      </c>
      <c r="F27" s="189">
        <f>+SUMIFS('XUAT - NVL'!$K$5:$K$840,'XUAT - NVL'!$G$5:$G$840,'K2'!$L$4,'XUAT - NVL'!$D$5:$D$840,'K2'!B27)</f>
        <v>0</v>
      </c>
      <c r="G27" s="231">
        <f>+SUMIFS('XUAT - NVL'!$L$5:$L$840,'XUAT - NVL'!$G$5:$G$840,'K2'!$L$4,'XUAT - NVL'!$D$5:$D$840,'K2'!B27)</f>
        <v>0</v>
      </c>
      <c r="H27" s="188" t="e">
        <f t="shared" si="1"/>
        <v>#DIV/0!</v>
      </c>
      <c r="I27" s="187" t="e">
        <f t="shared" si="2"/>
        <v>#DIV/0!</v>
      </c>
      <c r="J27" s="186">
        <f t="shared" ref="J27:K40" si="5">J26+D27-F27</f>
        <v>689591.21400000015</v>
      </c>
      <c r="K27" s="185">
        <f t="shared" si="5"/>
        <v>725498.50377500011</v>
      </c>
      <c r="L27" s="233" t="e">
        <f t="shared" si="0"/>
        <v>#DIV/0!</v>
      </c>
      <c r="M27" s="184" t="e">
        <f t="shared" si="0"/>
        <v>#DIV/0!</v>
      </c>
      <c r="N27" s="183"/>
      <c r="O27" s="304" t="e">
        <f t="shared" si="4"/>
        <v>#DIV/0!</v>
      </c>
      <c r="P27" s="52" t="s">
        <v>111</v>
      </c>
      <c r="Q27" s="52"/>
      <c r="R27" s="52" t="e">
        <f>+VLOOKUP(P27,'Danh mục CODE'!$A$2:$D$790,3,0)</f>
        <v>#N/A</v>
      </c>
    </row>
    <row r="28" spans="1:18" ht="16.5" customHeight="1">
      <c r="A28" s="193">
        <v>19</v>
      </c>
      <c r="B28" s="194">
        <v>45035</v>
      </c>
      <c r="C28" s="191" t="s">
        <v>683</v>
      </c>
      <c r="D28" s="190">
        <f>+SUMIFS('NHAP - NVL'!$J$5:$J$1007,'NHAP - NVL'!$G$5:$G$1007,'K2'!$L$4,'NHAP - NVL'!$D$5:$D$1007,'K2'!B28)</f>
        <v>0</v>
      </c>
      <c r="E28" s="218">
        <f>+SUMIFS('NHAP - NVL'!$K$5:$K$1007,'NHAP - NVL'!$G$5:$G$1007,'K2'!$L$4,'NHAP - NVL'!$D$5:$D$1007,'K2'!B28)</f>
        <v>0</v>
      </c>
      <c r="F28" s="189">
        <f>+SUMIFS('XUAT - NVL'!$K$5:$K$840,'XUAT - NVL'!$G$5:$G$840,'K2'!$L$4,'XUAT - NVL'!$D$5:$D$840,'K2'!B28)</f>
        <v>0</v>
      </c>
      <c r="G28" s="231">
        <f>+SUMIFS('XUAT - NVL'!$L$5:$L$840,'XUAT - NVL'!$G$5:$G$840,'K2'!$L$4,'XUAT - NVL'!$D$5:$D$840,'K2'!B28)</f>
        <v>0</v>
      </c>
      <c r="H28" s="188" t="e">
        <f t="shared" si="1"/>
        <v>#DIV/0!</v>
      </c>
      <c r="I28" s="187" t="e">
        <f t="shared" si="2"/>
        <v>#DIV/0!</v>
      </c>
      <c r="J28" s="186">
        <f t="shared" si="5"/>
        <v>689591.21400000015</v>
      </c>
      <c r="K28" s="185">
        <f t="shared" si="5"/>
        <v>725498.50377500011</v>
      </c>
      <c r="L28" s="233" t="e">
        <f t="shared" si="0"/>
        <v>#DIV/0!</v>
      </c>
      <c r="M28" s="184" t="e">
        <f t="shared" si="0"/>
        <v>#DIV/0!</v>
      </c>
      <c r="N28" s="183"/>
      <c r="O28" s="304" t="e">
        <f t="shared" si="4"/>
        <v>#DIV/0!</v>
      </c>
      <c r="P28" s="52" t="s">
        <v>734</v>
      </c>
      <c r="Q28" s="52"/>
      <c r="R28" s="52" t="e">
        <f>+VLOOKUP(P28,'Danh mục CODE'!$A$2:$D$790,3,0)</f>
        <v>#N/A</v>
      </c>
    </row>
    <row r="29" spans="1:18" ht="16.5" customHeight="1">
      <c r="A29" s="193">
        <v>20</v>
      </c>
      <c r="B29" s="194">
        <v>45036</v>
      </c>
      <c r="C29" s="191" t="s">
        <v>683</v>
      </c>
      <c r="D29" s="190">
        <f>+SUMIFS('NHAP - NVL'!$J$5:$J$1007,'NHAP - NVL'!$G$5:$G$1007,'K2'!$L$4,'NHAP - NVL'!$D$5:$D$1007,'K2'!B29)</f>
        <v>0</v>
      </c>
      <c r="E29" s="218">
        <f>+SUMIFS('NHAP - NVL'!$K$5:$K$1007,'NHAP - NVL'!$G$5:$G$1007,'K2'!$L$4,'NHAP - NVL'!$D$5:$D$1007,'K2'!B29)</f>
        <v>0</v>
      </c>
      <c r="F29" s="189">
        <f>+SUMIFS('XUAT - NVL'!$K$5:$K$840,'XUAT - NVL'!$G$5:$G$840,'K2'!$L$4,'XUAT - NVL'!$D$5:$D$840,'K2'!B29)</f>
        <v>0</v>
      </c>
      <c r="G29" s="231">
        <f>+SUMIFS('XUAT - NVL'!$L$5:$L$840,'XUAT - NVL'!$G$5:$G$840,'K2'!$L$4,'XUAT - NVL'!$D$5:$D$840,'K2'!B29)</f>
        <v>0</v>
      </c>
      <c r="H29" s="188" t="e">
        <f t="shared" si="1"/>
        <v>#DIV/0!</v>
      </c>
      <c r="I29" s="187" t="e">
        <f t="shared" si="2"/>
        <v>#DIV/0!</v>
      </c>
      <c r="J29" s="186">
        <f t="shared" si="5"/>
        <v>689591.21400000015</v>
      </c>
      <c r="K29" s="185">
        <f t="shared" si="5"/>
        <v>725498.50377500011</v>
      </c>
      <c r="L29" s="233" t="e">
        <f t="shared" si="0"/>
        <v>#DIV/0!</v>
      </c>
      <c r="M29" s="184" t="e">
        <f t="shared" si="0"/>
        <v>#DIV/0!</v>
      </c>
      <c r="N29" s="183"/>
      <c r="O29" s="304" t="e">
        <f t="shared" si="4"/>
        <v>#DIV/0!</v>
      </c>
      <c r="P29" s="52" t="s">
        <v>736</v>
      </c>
      <c r="Q29" s="52"/>
      <c r="R29" s="52" t="e">
        <f>+VLOOKUP(P29,'Danh mục CODE'!$A$2:$D$790,3,0)</f>
        <v>#N/A</v>
      </c>
    </row>
    <row r="30" spans="1:18" ht="16.5" customHeight="1">
      <c r="A30" s="193">
        <v>21</v>
      </c>
      <c r="B30" s="194">
        <v>45037</v>
      </c>
      <c r="C30" s="191" t="s">
        <v>683</v>
      </c>
      <c r="D30" s="190">
        <f>+SUMIFS('NHAP - NVL'!$J$5:$J$1007,'NHAP - NVL'!$G$5:$G$1007,'K2'!$L$4,'NHAP - NVL'!$D$5:$D$1007,'K2'!B30)</f>
        <v>0</v>
      </c>
      <c r="E30" s="218">
        <f>+SUMIFS('NHAP - NVL'!$K$5:$K$1007,'NHAP - NVL'!$G$5:$G$1007,'K2'!$L$4,'NHAP - NVL'!$D$5:$D$1007,'K2'!B30)</f>
        <v>0</v>
      </c>
      <c r="F30" s="189">
        <f>+SUMIFS('XUAT - NVL'!$K$5:$K$840,'XUAT - NVL'!$G$5:$G$840,'K2'!$L$4,'XUAT - NVL'!$D$5:$D$840,'K2'!B30)</f>
        <v>0</v>
      </c>
      <c r="G30" s="231">
        <f>+SUMIFS('XUAT - NVL'!$L$5:$L$840,'XUAT - NVL'!$G$5:$G$840,'K2'!$L$4,'XUAT - NVL'!$D$5:$D$840,'K2'!B30)</f>
        <v>0</v>
      </c>
      <c r="H30" s="188" t="e">
        <f t="shared" si="1"/>
        <v>#DIV/0!</v>
      </c>
      <c r="I30" s="187" t="e">
        <f>AVERAGEIF($G$10:$G$40,"&lt;&gt;0")</f>
        <v>#DIV/0!</v>
      </c>
      <c r="J30" s="186">
        <f t="shared" si="5"/>
        <v>689591.21400000015</v>
      </c>
      <c r="K30" s="185">
        <f t="shared" si="5"/>
        <v>725498.50377500011</v>
      </c>
      <c r="L30" s="233" t="e">
        <f t="shared" si="0"/>
        <v>#DIV/0!</v>
      </c>
      <c r="M30" s="184" t="e">
        <f t="shared" si="0"/>
        <v>#DIV/0!</v>
      </c>
      <c r="N30" s="183"/>
      <c r="O30" s="304" t="e">
        <f t="shared" si="4"/>
        <v>#DIV/0!</v>
      </c>
      <c r="P30" s="52" t="s">
        <v>105</v>
      </c>
      <c r="Q30" s="52"/>
      <c r="R30" s="52" t="e">
        <f>+VLOOKUP(P30,'Danh mục CODE'!$A$2:$D$790,3,0)</f>
        <v>#N/A</v>
      </c>
    </row>
    <row r="31" spans="1:18" ht="16.5" customHeight="1">
      <c r="A31" s="193">
        <v>22</v>
      </c>
      <c r="B31" s="194">
        <v>45038</v>
      </c>
      <c r="C31" s="191" t="s">
        <v>683</v>
      </c>
      <c r="D31" s="190">
        <f>+SUMIFS('NHAP - NVL'!$J$5:$J$1007,'NHAP - NVL'!$G$5:$G$1007,'K2'!$L$4,'NHAP - NVL'!$D$5:$D$1007,'K2'!B31)</f>
        <v>0</v>
      </c>
      <c r="E31" s="218">
        <f>+SUMIFS('NHAP - NVL'!$K$5:$K$1007,'NHAP - NVL'!$G$5:$G$1007,'K2'!$L$4,'NHAP - NVL'!$D$5:$D$1007,'K2'!B31)</f>
        <v>0</v>
      </c>
      <c r="F31" s="189">
        <f>+SUMIFS('XUAT - NVL'!$K$5:$K$840,'XUAT - NVL'!$G$5:$G$840,'K2'!$L$4,'XUAT - NVL'!$D$5:$D$840,'K2'!B31)</f>
        <v>0</v>
      </c>
      <c r="G31" s="231">
        <f>+SUMIFS('XUAT - NVL'!$L$5:$L$840,'XUAT - NVL'!$G$5:$G$840,'K2'!$L$4,'XUAT - NVL'!$D$5:$D$840,'K2'!B31)</f>
        <v>0</v>
      </c>
      <c r="H31" s="188" t="e">
        <f t="shared" si="1"/>
        <v>#DIV/0!</v>
      </c>
      <c r="I31" s="187" t="e">
        <f t="shared" si="2"/>
        <v>#DIV/0!</v>
      </c>
      <c r="J31" s="186">
        <f t="shared" si="5"/>
        <v>689591.21400000015</v>
      </c>
      <c r="K31" s="185">
        <f t="shared" si="5"/>
        <v>725498.50377500011</v>
      </c>
      <c r="L31" s="233" t="e">
        <f t="shared" si="0"/>
        <v>#DIV/0!</v>
      </c>
      <c r="M31" s="184" t="e">
        <f t="shared" si="0"/>
        <v>#DIV/0!</v>
      </c>
      <c r="N31" s="183"/>
      <c r="O31" s="304" t="e">
        <f t="shared" si="4"/>
        <v>#DIV/0!</v>
      </c>
    </row>
    <row r="32" spans="1:18" ht="16.5" customHeight="1">
      <c r="A32" s="193">
        <v>23</v>
      </c>
      <c r="B32" s="194">
        <v>45039</v>
      </c>
      <c r="C32" s="191" t="s">
        <v>683</v>
      </c>
      <c r="D32" s="190">
        <f>+SUMIFS('NHAP - NVL'!$J$5:$J$1007,'NHAP - NVL'!$G$5:$G$1007,'K2'!$L$4,'NHAP - NVL'!$D$5:$D$1007,'K2'!B32)</f>
        <v>0</v>
      </c>
      <c r="E32" s="218">
        <f>+SUMIFS('NHAP - NVL'!$K$5:$K$1007,'NHAP - NVL'!$G$5:$G$1007,'K2'!$L$4,'NHAP - NVL'!$D$5:$D$1007,'K2'!B32)</f>
        <v>0</v>
      </c>
      <c r="F32" s="189">
        <f>+SUMIFS('XUAT - NVL'!$K$5:$K$840,'XUAT - NVL'!$G$5:$G$840,'K2'!$L$4,'XUAT - NVL'!$D$5:$D$840,'K2'!B32)</f>
        <v>0</v>
      </c>
      <c r="G32" s="231">
        <f>+SUMIFS('XUAT - NVL'!$L$5:$L$840,'XUAT - NVL'!$G$5:$G$840,'K2'!$L$4,'XUAT - NVL'!$D$5:$D$840,'K2'!B32)</f>
        <v>0</v>
      </c>
      <c r="H32" s="188" t="e">
        <f t="shared" si="1"/>
        <v>#DIV/0!</v>
      </c>
      <c r="I32" s="187" t="e">
        <f t="shared" si="2"/>
        <v>#DIV/0!</v>
      </c>
      <c r="J32" s="186">
        <f t="shared" si="5"/>
        <v>689591.21400000015</v>
      </c>
      <c r="K32" s="185">
        <f t="shared" si="5"/>
        <v>725498.50377500011</v>
      </c>
      <c r="L32" s="233" t="e">
        <f t="shared" si="0"/>
        <v>#DIV/0!</v>
      </c>
      <c r="M32" s="184" t="e">
        <f t="shared" si="0"/>
        <v>#DIV/0!</v>
      </c>
      <c r="N32" s="183"/>
      <c r="O32" s="304" t="e">
        <f t="shared" si="4"/>
        <v>#DIV/0!</v>
      </c>
    </row>
    <row r="33" spans="1:15" ht="16.5" customHeight="1">
      <c r="A33" s="193">
        <v>24</v>
      </c>
      <c r="B33" s="194">
        <v>45040</v>
      </c>
      <c r="C33" s="191" t="s">
        <v>683</v>
      </c>
      <c r="D33" s="190">
        <f>+SUMIFS('NHAP - NVL'!$J$5:$J$1007,'NHAP - NVL'!$G$5:$G$1007,'K2'!$L$4,'NHAP - NVL'!$D$5:$D$1007,'K2'!B33)</f>
        <v>0</v>
      </c>
      <c r="E33" s="218">
        <f>+SUMIFS('NHAP - NVL'!$K$5:$K$1007,'NHAP - NVL'!$G$5:$G$1007,'K2'!$L$4,'NHAP - NVL'!$D$5:$D$1007,'K2'!B33)</f>
        <v>0</v>
      </c>
      <c r="F33" s="189">
        <f>+SUMIFS('XUAT - NVL'!$K$5:$K$840,'XUAT - NVL'!$G$5:$G$840,'K2'!$L$4,'XUAT - NVL'!$D$5:$D$840,'K2'!B33)</f>
        <v>0</v>
      </c>
      <c r="G33" s="231">
        <f>+SUMIFS('XUAT - NVL'!$L$5:$L$840,'XUAT - NVL'!$G$5:$G$840,'K2'!$L$4,'XUAT - NVL'!$D$5:$D$840,'K2'!B33)</f>
        <v>0</v>
      </c>
      <c r="H33" s="188" t="e">
        <f t="shared" si="1"/>
        <v>#DIV/0!</v>
      </c>
      <c r="I33" s="187" t="e">
        <f t="shared" si="2"/>
        <v>#DIV/0!</v>
      </c>
      <c r="J33" s="186">
        <f t="shared" si="5"/>
        <v>689591.21400000015</v>
      </c>
      <c r="K33" s="185">
        <f t="shared" si="5"/>
        <v>725498.50377500011</v>
      </c>
      <c r="L33" s="233" t="e">
        <f t="shared" si="0"/>
        <v>#DIV/0!</v>
      </c>
      <c r="M33" s="184" t="e">
        <f t="shared" si="0"/>
        <v>#DIV/0!</v>
      </c>
      <c r="N33" s="183"/>
      <c r="O33" s="304" t="e">
        <f t="shared" si="4"/>
        <v>#DIV/0!</v>
      </c>
    </row>
    <row r="34" spans="1:15" ht="16.5" customHeight="1">
      <c r="A34" s="193">
        <v>25</v>
      </c>
      <c r="B34" s="194">
        <v>45041</v>
      </c>
      <c r="C34" s="191" t="s">
        <v>683</v>
      </c>
      <c r="D34" s="190">
        <f>+SUMIFS('NHAP - NVL'!$J$5:$J$1007,'NHAP - NVL'!$G$5:$G$1007,'K2'!$L$4,'NHAP - NVL'!$D$5:$D$1007,'K2'!B34)</f>
        <v>0</v>
      </c>
      <c r="E34" s="218">
        <f>+SUMIFS('NHAP - NVL'!$K$5:$K$1007,'NHAP - NVL'!$G$5:$G$1007,'K2'!$L$4,'NHAP - NVL'!$D$5:$D$1007,'K2'!B34)</f>
        <v>0</v>
      </c>
      <c r="F34" s="189">
        <f>+SUMIFS('XUAT - NVL'!$K$5:$K$840,'XUAT - NVL'!$G$5:$G$840,'K2'!$L$4,'XUAT - NVL'!$D$5:$D$840,'K2'!B34)</f>
        <v>0</v>
      </c>
      <c r="G34" s="231">
        <f>+SUMIFS('XUAT - NVL'!$L$5:$L$840,'XUAT - NVL'!$G$5:$G$840,'K2'!$L$4,'XUAT - NVL'!$D$5:$D$840,'K2'!B34)</f>
        <v>0</v>
      </c>
      <c r="H34" s="188" t="e">
        <f t="shared" si="1"/>
        <v>#DIV/0!</v>
      </c>
      <c r="I34" s="187" t="e">
        <f t="shared" si="2"/>
        <v>#DIV/0!</v>
      </c>
      <c r="J34" s="186">
        <f t="shared" si="5"/>
        <v>689591.21400000015</v>
      </c>
      <c r="K34" s="185">
        <f t="shared" si="5"/>
        <v>725498.50377500011</v>
      </c>
      <c r="L34" s="233" t="e">
        <f t="shared" si="0"/>
        <v>#DIV/0!</v>
      </c>
      <c r="M34" s="184" t="e">
        <f t="shared" si="0"/>
        <v>#DIV/0!</v>
      </c>
      <c r="N34" s="183"/>
      <c r="O34" s="304" t="e">
        <f t="shared" si="4"/>
        <v>#DIV/0!</v>
      </c>
    </row>
    <row r="35" spans="1:15" ht="16.5" customHeight="1">
      <c r="A35" s="193">
        <v>26</v>
      </c>
      <c r="B35" s="194">
        <v>45042</v>
      </c>
      <c r="C35" s="191" t="s">
        <v>683</v>
      </c>
      <c r="D35" s="190">
        <f>+SUMIFS('NHAP - NVL'!$J$5:$J$1007,'NHAP - NVL'!$G$5:$G$1007,'K2'!$L$4,'NHAP - NVL'!$D$5:$D$1007,'K2'!B35)</f>
        <v>0</v>
      </c>
      <c r="E35" s="218">
        <f>+SUMIFS('NHAP - NVL'!$K$5:$K$1007,'NHAP - NVL'!$G$5:$G$1007,'K2'!$L$4,'NHAP - NVL'!$D$5:$D$1007,'K2'!B35)</f>
        <v>0</v>
      </c>
      <c r="F35" s="189">
        <f>+SUMIFS('XUAT - NVL'!$K$5:$K$840,'XUAT - NVL'!$G$5:$G$840,'K2'!$L$4,'XUAT - NVL'!$D$5:$D$840,'K2'!B35)</f>
        <v>0</v>
      </c>
      <c r="G35" s="231">
        <f>+SUMIFS('XUAT - NVL'!$L$5:$L$840,'XUAT - NVL'!$G$5:$G$840,'K2'!$L$4,'XUAT - NVL'!$D$5:$D$840,'K2'!B35)</f>
        <v>0</v>
      </c>
      <c r="H35" s="188" t="e">
        <f>AVERAGEIF($F$10:$F$40,"&lt;&gt;0")</f>
        <v>#DIV/0!</v>
      </c>
      <c r="I35" s="187" t="e">
        <f t="shared" si="2"/>
        <v>#DIV/0!</v>
      </c>
      <c r="J35" s="186">
        <f t="shared" si="5"/>
        <v>689591.21400000015</v>
      </c>
      <c r="K35" s="185">
        <f t="shared" si="5"/>
        <v>725498.50377500011</v>
      </c>
      <c r="L35" s="233" t="e">
        <f t="shared" si="0"/>
        <v>#DIV/0!</v>
      </c>
      <c r="M35" s="184" t="e">
        <f t="shared" si="0"/>
        <v>#DIV/0!</v>
      </c>
      <c r="N35" s="183"/>
      <c r="O35" s="304" t="e">
        <f t="shared" si="4"/>
        <v>#DIV/0!</v>
      </c>
    </row>
    <row r="36" spans="1:15" ht="16.5" customHeight="1">
      <c r="A36" s="193">
        <v>27</v>
      </c>
      <c r="B36" s="194">
        <v>45043</v>
      </c>
      <c r="C36" s="191" t="s">
        <v>683</v>
      </c>
      <c r="D36" s="190">
        <f>+SUMIFS('NHAP - NVL'!$J$5:$J$1007,'NHAP - NVL'!$G$5:$G$1007,'K2'!$L$4,'NHAP - NVL'!$D$5:$D$1007,'K2'!B36)</f>
        <v>0</v>
      </c>
      <c r="E36" s="218">
        <f>+SUMIFS('NHAP - NVL'!$K$5:$K$1007,'NHAP - NVL'!$G$5:$G$1007,'K2'!$L$4,'NHAP - NVL'!$D$5:$D$1007,'K2'!B36)</f>
        <v>0</v>
      </c>
      <c r="F36" s="189">
        <f>+SUMIFS('XUAT - NVL'!$K$5:$K$840,'XUAT - NVL'!$G$5:$G$840,'K2'!$L$4,'XUAT - NVL'!$D$5:$D$840,'K2'!B36)</f>
        <v>0</v>
      </c>
      <c r="G36" s="231">
        <f>+SUMIFS('XUAT - NVL'!$L$5:$L$840,'XUAT - NVL'!$G$5:$G$840,'K2'!$L$4,'XUAT - NVL'!$D$5:$D$840,'K2'!B36)</f>
        <v>0</v>
      </c>
      <c r="H36" s="188" t="e">
        <f t="shared" si="1"/>
        <v>#DIV/0!</v>
      </c>
      <c r="I36" s="187" t="e">
        <f t="shared" si="2"/>
        <v>#DIV/0!</v>
      </c>
      <c r="J36" s="186">
        <f t="shared" si="5"/>
        <v>689591.21400000015</v>
      </c>
      <c r="K36" s="185">
        <f>K35+E36-G36</f>
        <v>725498.50377500011</v>
      </c>
      <c r="L36" s="233" t="e">
        <f t="shared" si="0"/>
        <v>#DIV/0!</v>
      </c>
      <c r="M36" s="184" t="e">
        <f t="shared" si="0"/>
        <v>#DIV/0!</v>
      </c>
      <c r="N36" s="183"/>
      <c r="O36" s="304" t="e">
        <f t="shared" si="4"/>
        <v>#DIV/0!</v>
      </c>
    </row>
    <row r="37" spans="1:15" ht="16.5" customHeight="1">
      <c r="A37" s="193">
        <v>28</v>
      </c>
      <c r="B37" s="194">
        <v>45044</v>
      </c>
      <c r="C37" s="191" t="s">
        <v>683</v>
      </c>
      <c r="D37" s="190">
        <f>+SUMIFS('NHAP - NVL'!$J$5:$J$1007,'NHAP - NVL'!$G$5:$G$1007,'K2'!$L$4,'NHAP - NVL'!$D$5:$D$1007,'K2'!B37)</f>
        <v>0</v>
      </c>
      <c r="E37" s="218">
        <f>+SUMIFS('NHAP - NVL'!$K$5:$K$1007,'NHAP - NVL'!$G$5:$G$1007,'K2'!$L$4,'NHAP - NVL'!$D$5:$D$1007,'K2'!B37)</f>
        <v>0</v>
      </c>
      <c r="F37" s="189">
        <f>+SUMIFS('XUAT - NVL'!$K$5:$K$840,'XUAT - NVL'!$G$5:$G$840,'K2'!$L$4,'XUAT - NVL'!$D$5:$D$840,'K2'!B37)</f>
        <v>0</v>
      </c>
      <c r="G37" s="231">
        <f>+SUMIFS('XUAT - NVL'!$L$5:$L$840,'XUAT - NVL'!$G$5:$G$840,'K2'!$L$4,'XUAT - NVL'!$D$5:$D$840,'K2'!B37)</f>
        <v>0</v>
      </c>
      <c r="H37" s="188" t="e">
        <f t="shared" si="1"/>
        <v>#DIV/0!</v>
      </c>
      <c r="I37" s="187" t="e">
        <f t="shared" si="2"/>
        <v>#DIV/0!</v>
      </c>
      <c r="J37" s="186">
        <f>J36+D37-F37</f>
        <v>689591.21400000015</v>
      </c>
      <c r="K37" s="185">
        <f t="shared" si="5"/>
        <v>725498.50377500011</v>
      </c>
      <c r="L37" s="233" t="e">
        <f t="shared" si="0"/>
        <v>#DIV/0!</v>
      </c>
      <c r="M37" s="184" t="e">
        <f t="shared" si="0"/>
        <v>#DIV/0!</v>
      </c>
      <c r="N37" s="183"/>
      <c r="O37" s="304" t="e">
        <f t="shared" si="4"/>
        <v>#DIV/0!</v>
      </c>
    </row>
    <row r="38" spans="1:15" ht="16.5" customHeight="1">
      <c r="A38" s="193">
        <v>29</v>
      </c>
      <c r="B38" s="194">
        <v>45045</v>
      </c>
      <c r="C38" s="191" t="s">
        <v>683</v>
      </c>
      <c r="D38" s="190">
        <f>+SUMIFS('NHAP - NVL'!$J$5:$J$1007,'NHAP - NVL'!$G$5:$G$1007,'K2'!$L$4,'NHAP - NVL'!$D$5:$D$1007,'K2'!B38)</f>
        <v>0</v>
      </c>
      <c r="E38" s="218">
        <f>+SUMIFS('NHAP - NVL'!$K$5:$K$1007,'NHAP - NVL'!$G$5:$G$1007,'K2'!$L$4,'NHAP - NVL'!$D$5:$D$1007,'K2'!B38)</f>
        <v>0</v>
      </c>
      <c r="F38" s="189">
        <f>+SUMIFS('XUAT - NVL'!$K$5:$K$840,'XUAT - NVL'!$G$5:$G$840,'K2'!$L$4,'XUAT - NVL'!$D$5:$D$840,'K2'!B38)</f>
        <v>0</v>
      </c>
      <c r="G38" s="231">
        <f>+SUMIFS('XUAT - NVL'!$L$5:$L$840,'XUAT - NVL'!$G$5:$G$840,'K2'!$L$4,'XUAT - NVL'!$D$5:$D$840,'K2'!B38)</f>
        <v>0</v>
      </c>
      <c r="H38" s="188" t="e">
        <f t="shared" si="1"/>
        <v>#DIV/0!</v>
      </c>
      <c r="I38" s="187" t="e">
        <f t="shared" si="2"/>
        <v>#DIV/0!</v>
      </c>
      <c r="J38" s="186">
        <f t="shared" si="5"/>
        <v>689591.21400000015</v>
      </c>
      <c r="K38" s="185">
        <f t="shared" si="5"/>
        <v>725498.50377500011</v>
      </c>
      <c r="L38" s="188" t="e">
        <f t="shared" si="0"/>
        <v>#DIV/0!</v>
      </c>
      <c r="M38" s="184" t="e">
        <f t="shared" si="0"/>
        <v>#DIV/0!</v>
      </c>
      <c r="N38" s="183"/>
      <c r="O38" s="304" t="e">
        <f t="shared" si="4"/>
        <v>#DIV/0!</v>
      </c>
    </row>
    <row r="39" spans="1:15" ht="16.5" customHeight="1">
      <c r="A39" s="193">
        <v>30</v>
      </c>
      <c r="B39" s="194">
        <v>45046</v>
      </c>
      <c r="C39" s="191" t="s">
        <v>683</v>
      </c>
      <c r="D39" s="190">
        <f>+SUMIFS('NHAP - NVL'!$J$5:$J$1007,'NHAP - NVL'!$G$5:$G$1007,'K2'!$L$4,'NHAP - NVL'!$D$5:$D$1007,'K2'!B39)</f>
        <v>0</v>
      </c>
      <c r="E39" s="218">
        <f>+SUMIFS('NHAP - NVL'!$K$5:$K$1007,'NHAP - NVL'!$G$5:$G$1007,'K2'!$L$4,'NHAP - NVL'!$D$5:$D$1007,'K2'!B39)</f>
        <v>0</v>
      </c>
      <c r="F39" s="189">
        <f>+SUMIFS('XUAT - NVL'!$K$5:$K$840,'XUAT - NVL'!$G$5:$G$840,'K2'!$L$4,'XUAT - NVL'!$D$5:$D$840,'K2'!B39)</f>
        <v>0</v>
      </c>
      <c r="G39" s="231">
        <f>+SUMIFS('XUAT - NVL'!$L$5:$L$840,'XUAT - NVL'!$G$5:$G$840,'K2'!$L$4,'XUAT - NVL'!$D$5:$D$840,'K2'!B39)</f>
        <v>0</v>
      </c>
      <c r="H39" s="188" t="e">
        <f t="shared" si="1"/>
        <v>#DIV/0!</v>
      </c>
      <c r="I39" s="187" t="e">
        <f t="shared" si="2"/>
        <v>#DIV/0!</v>
      </c>
      <c r="J39" s="186">
        <f t="shared" si="5"/>
        <v>689591.21400000015</v>
      </c>
      <c r="K39" s="185">
        <f t="shared" si="5"/>
        <v>725498.50377500011</v>
      </c>
      <c r="L39" s="233" t="e">
        <f t="shared" si="0"/>
        <v>#DIV/0!</v>
      </c>
      <c r="M39" s="184" t="e">
        <f t="shared" si="0"/>
        <v>#DIV/0!</v>
      </c>
      <c r="N39" s="183"/>
      <c r="O39" s="304" t="e">
        <f t="shared" si="4"/>
        <v>#DIV/0!</v>
      </c>
    </row>
    <row r="40" spans="1:15" ht="16.5" customHeight="1">
      <c r="A40" s="193">
        <v>31</v>
      </c>
      <c r="B40" s="192" t="s">
        <v>718</v>
      </c>
      <c r="C40" s="191" t="s">
        <v>683</v>
      </c>
      <c r="D40" s="190">
        <f>+SUMIFS('NHAP - NVL'!$J$5:$J$1007,'NHAP - NVL'!$G$5:$G$1007,'K2'!$L$4,'NHAP - NVL'!$D$5:$D$1007,'K2'!B40)</f>
        <v>0</v>
      </c>
      <c r="E40" s="218">
        <f>+SUMIFS('NHAP - NVL'!$K$5:$K$1007,'NHAP - NVL'!$G$5:$G$1007,'K2'!$L$4,'NHAP - NVL'!$D$5:$D$1007,'K2'!B40)</f>
        <v>0</v>
      </c>
      <c r="F40" s="189">
        <f>+SUMIFS('XUAT - NVL'!$K$5:$K$840,'XUAT - NVL'!$G$5:$G$840,'K2'!$L$4,'XUAT - NVL'!$D$5:$D$840,'K2'!B40)</f>
        <v>0</v>
      </c>
      <c r="G40" s="231">
        <f>+SUMIFS('XUAT - NVL'!$L$5:$L$840,'XUAT - NVL'!$G$5:$G$840,'K2'!$L$4,'XUAT - NVL'!$D$5:$D$840,'K2'!B40)</f>
        <v>0</v>
      </c>
      <c r="H40" s="188" t="e">
        <f t="shared" si="1"/>
        <v>#DIV/0!</v>
      </c>
      <c r="I40" s="187" t="e">
        <f t="shared" si="2"/>
        <v>#DIV/0!</v>
      </c>
      <c r="J40" s="186">
        <f t="shared" si="5"/>
        <v>689591.21400000015</v>
      </c>
      <c r="K40" s="185">
        <f t="shared" si="5"/>
        <v>725498.50377500011</v>
      </c>
      <c r="L40" s="188" t="e">
        <f t="shared" si="0"/>
        <v>#DIV/0!</v>
      </c>
      <c r="M40" s="184" t="e">
        <f t="shared" si="0"/>
        <v>#DIV/0!</v>
      </c>
      <c r="N40" s="183"/>
      <c r="O40" s="304" t="e">
        <f t="shared" si="4"/>
        <v>#DIV/0!</v>
      </c>
    </row>
    <row r="41" spans="1:15" s="172" customFormat="1" ht="23.25" customHeight="1">
      <c r="A41" s="181" t="s">
        <v>682</v>
      </c>
      <c r="B41" s="180"/>
      <c r="C41" s="179"/>
      <c r="D41" s="178">
        <f>SUM(D10:D40)</f>
        <v>0</v>
      </c>
      <c r="E41" s="177">
        <f>SUM(E10:E40)</f>
        <v>0</v>
      </c>
      <c r="F41" s="197">
        <f>SUM(F10:F40)</f>
        <v>0</v>
      </c>
      <c r="G41" s="176">
        <f>SUM(G10:G40)</f>
        <v>0</v>
      </c>
      <c r="H41" s="197"/>
      <c r="I41" s="176"/>
      <c r="J41" s="182">
        <f>J40</f>
        <v>689591.21400000015</v>
      </c>
      <c r="K41" s="182">
        <f>K40</f>
        <v>725498.50377500011</v>
      </c>
      <c r="L41" s="184"/>
      <c r="M41" s="174"/>
      <c r="N41" s="173">
        <f>1-J41/K41</f>
        <v>4.9493265097257821E-2</v>
      </c>
    </row>
    <row r="42" spans="1:15" s="172" customFormat="1" ht="23.25" customHeight="1">
      <c r="A42" s="181" t="s">
        <v>28</v>
      </c>
      <c r="B42" s="180"/>
      <c r="C42" s="179"/>
      <c r="D42" s="178">
        <f>D9+D41</f>
        <v>689591.21400000015</v>
      </c>
      <c r="E42" s="177">
        <f>E9+E41</f>
        <v>725498.50377500011</v>
      </c>
      <c r="F42" s="197">
        <f>F41</f>
        <v>0</v>
      </c>
      <c r="G42" s="176">
        <f>G41</f>
        <v>0</v>
      </c>
      <c r="H42" s="197"/>
      <c r="I42" s="176"/>
      <c r="J42" s="175">
        <f>D42-F42</f>
        <v>689591.21400000015</v>
      </c>
      <c r="K42" s="175">
        <f>E42-G42</f>
        <v>725498.50377500011</v>
      </c>
      <c r="L42" s="184"/>
      <c r="M42" s="174"/>
      <c r="N42" s="173"/>
    </row>
    <row r="43" spans="1:15" ht="23.25" customHeight="1">
      <c r="A43" s="172"/>
      <c r="B43" s="172"/>
      <c r="C43" s="172"/>
      <c r="K43" s="114"/>
      <c r="L43" s="169"/>
      <c r="N43" s="169"/>
    </row>
    <row r="44" spans="1:15">
      <c r="K44" s="171" t="s">
        <v>112</v>
      </c>
      <c r="L44" s="169"/>
      <c r="N44" s="169"/>
    </row>
    <row r="45" spans="1:15">
      <c r="K45" s="171"/>
      <c r="L45" s="169"/>
      <c r="N45" s="169"/>
    </row>
    <row r="46" spans="1:15">
      <c r="K46" s="171"/>
      <c r="L46" s="169"/>
      <c r="N46" s="169"/>
    </row>
    <row r="47" spans="1:15">
      <c r="K47" s="114"/>
      <c r="L47" s="169"/>
      <c r="N47" s="169"/>
    </row>
    <row r="48" spans="1:15">
      <c r="L48" s="169"/>
      <c r="M48" s="170"/>
      <c r="N48" s="169"/>
    </row>
    <row r="49" spans="11:11" s="168" customFormat="1"/>
    <row r="50" spans="11:11" s="168" customFormat="1">
      <c r="K50" s="172"/>
    </row>
    <row r="51" spans="11:11" s="168" customFormat="1"/>
  </sheetData>
  <mergeCells count="8">
    <mergeCell ref="A9:C9"/>
    <mergeCell ref="A3:N3"/>
    <mergeCell ref="L4:N4"/>
    <mergeCell ref="D7:E7"/>
    <mergeCell ref="F7:G7"/>
    <mergeCell ref="H7:I7"/>
    <mergeCell ref="J7:K7"/>
    <mergeCell ref="L7:M7"/>
  </mergeCells>
  <conditionalFormatting sqref="M21">
    <cfRule type="cellIs" dxfId="2082" priority="113" operator="lessThan">
      <formula>15</formula>
    </cfRule>
    <cfRule type="cellIs" dxfId="2081" priority="114" operator="greaterThan">
      <formula>20</formula>
    </cfRule>
    <cfRule type="cellIs" dxfId="2080" priority="115" operator="between">
      <formula>15</formula>
      <formula>20</formula>
    </cfRule>
    <cfRule type="cellIs" dxfId="2079" priority="116" operator="between">
      <formula>15</formula>
      <formula>20</formula>
    </cfRule>
    <cfRule type="cellIs" dxfId="2078" priority="117" operator="lessThan">
      <formula>15</formula>
    </cfRule>
    <cfRule type="cellIs" dxfId="2077" priority="118" operator="greaterThan">
      <formula>20</formula>
    </cfRule>
    <cfRule type="cellIs" dxfId="2076" priority="119" operator="between">
      <formula>15</formula>
      <formula>21</formula>
    </cfRule>
    <cfRule type="cellIs" dxfId="2075" priority="120" operator="lessThan">
      <formula>15</formula>
    </cfRule>
    <cfRule type="cellIs" dxfId="2074" priority="121" operator="greaterThan">
      <formula>21</formula>
    </cfRule>
  </conditionalFormatting>
  <conditionalFormatting sqref="M28">
    <cfRule type="cellIs" dxfId="2073" priority="104" operator="lessThan">
      <formula>15</formula>
    </cfRule>
    <cfRule type="cellIs" dxfId="2072" priority="105" operator="greaterThan">
      <formula>20</formula>
    </cfRule>
    <cfRule type="cellIs" dxfId="2071" priority="106" operator="between">
      <formula>15</formula>
      <formula>20</formula>
    </cfRule>
    <cfRule type="cellIs" dxfId="2070" priority="107" operator="between">
      <formula>15</formula>
      <formula>20</formula>
    </cfRule>
    <cfRule type="cellIs" dxfId="2069" priority="108" operator="lessThan">
      <formula>15</formula>
    </cfRule>
    <cfRule type="cellIs" dxfId="2068" priority="109" operator="greaterThan">
      <formula>20</formula>
    </cfRule>
    <cfRule type="cellIs" dxfId="2067" priority="110" operator="between">
      <formula>15</formula>
      <formula>21</formula>
    </cfRule>
    <cfRule type="cellIs" dxfId="2066" priority="111" operator="lessThan">
      <formula>15</formula>
    </cfRule>
    <cfRule type="cellIs" dxfId="2065" priority="112" operator="greaterThan">
      <formula>21</formula>
    </cfRule>
  </conditionalFormatting>
  <conditionalFormatting sqref="M35">
    <cfRule type="cellIs" dxfId="2064" priority="95" operator="lessThan">
      <formula>15</formula>
    </cfRule>
    <cfRule type="cellIs" dxfId="2063" priority="96" operator="greaterThan">
      <formula>20</formula>
    </cfRule>
    <cfRule type="cellIs" dxfId="2062" priority="97" operator="between">
      <formula>15</formula>
      <formula>20</formula>
    </cfRule>
    <cfRule type="cellIs" dxfId="2061" priority="98" operator="between">
      <formula>15</formula>
      <formula>20</formula>
    </cfRule>
    <cfRule type="cellIs" dxfId="2060" priority="99" operator="lessThan">
      <formula>15</formula>
    </cfRule>
    <cfRule type="cellIs" dxfId="2059" priority="100" operator="greaterThan">
      <formula>20</formula>
    </cfRule>
    <cfRule type="cellIs" dxfId="2058" priority="101" operator="between">
      <formula>15</formula>
      <formula>21</formula>
    </cfRule>
    <cfRule type="cellIs" dxfId="2057" priority="102" operator="lessThan">
      <formula>15</formula>
    </cfRule>
    <cfRule type="cellIs" dxfId="2056" priority="103" operator="greaterThan">
      <formula>21</formula>
    </cfRule>
  </conditionalFormatting>
  <conditionalFormatting sqref="M15:M18 M40 M22:M23 M25:M27 M20">
    <cfRule type="cellIs" dxfId="2055" priority="122" operator="lessThan">
      <formula>15</formula>
    </cfRule>
    <cfRule type="cellIs" dxfId="2054" priority="123" operator="greaterThan">
      <formula>20</formula>
    </cfRule>
    <cfRule type="cellIs" dxfId="2053" priority="124" operator="between">
      <formula>15</formula>
      <formula>20</formula>
    </cfRule>
    <cfRule type="cellIs" dxfId="2052" priority="125" operator="between">
      <formula>15</formula>
      <formula>20</formula>
    </cfRule>
    <cfRule type="cellIs" dxfId="2051" priority="126" operator="lessThan">
      <formula>15</formula>
    </cfRule>
    <cfRule type="cellIs" dxfId="2050" priority="127" operator="greaterThan">
      <formula>20</formula>
    </cfRule>
    <cfRule type="cellIs" dxfId="2049" priority="128" operator="between">
      <formula>15</formula>
      <formula>21</formula>
    </cfRule>
    <cfRule type="cellIs" dxfId="2048" priority="129" operator="lessThan">
      <formula>15</formula>
    </cfRule>
    <cfRule type="cellIs" dxfId="2047" priority="130" operator="greaterThan">
      <formula>21</formula>
    </cfRule>
  </conditionalFormatting>
  <conditionalFormatting sqref="M10:M13">
    <cfRule type="cellIs" dxfId="2046" priority="86" operator="lessThan">
      <formula>15</formula>
    </cfRule>
    <cfRule type="cellIs" dxfId="2045" priority="87" operator="greaterThan">
      <formula>20</formula>
    </cfRule>
    <cfRule type="cellIs" dxfId="2044" priority="88" operator="between">
      <formula>15</formula>
      <formula>20</formula>
    </cfRule>
    <cfRule type="cellIs" dxfId="2043" priority="89" operator="between">
      <formula>15</formula>
      <formula>20</formula>
    </cfRule>
    <cfRule type="cellIs" dxfId="2042" priority="90" operator="lessThan">
      <formula>15</formula>
    </cfRule>
    <cfRule type="cellIs" dxfId="2041" priority="91" operator="greaterThan">
      <formula>20</formula>
    </cfRule>
    <cfRule type="cellIs" dxfId="2040" priority="92" operator="between">
      <formula>15</formula>
      <formula>21</formula>
    </cfRule>
    <cfRule type="cellIs" dxfId="2039" priority="93" operator="lessThan">
      <formula>15</formula>
    </cfRule>
    <cfRule type="cellIs" dxfId="2038" priority="94" operator="greaterThan">
      <formula>21</formula>
    </cfRule>
  </conditionalFormatting>
  <conditionalFormatting sqref="M30:M33">
    <cfRule type="cellIs" dxfId="2037" priority="77" operator="lessThan">
      <formula>15</formula>
    </cfRule>
    <cfRule type="cellIs" dxfId="2036" priority="78" operator="greaterThan">
      <formula>20</formula>
    </cfRule>
    <cfRule type="cellIs" dxfId="2035" priority="79" operator="between">
      <formula>15</formula>
      <formula>20</formula>
    </cfRule>
    <cfRule type="cellIs" dxfId="2034" priority="80" operator="between">
      <formula>15</formula>
      <formula>20</formula>
    </cfRule>
    <cfRule type="cellIs" dxfId="2033" priority="81" operator="lessThan">
      <formula>15</formula>
    </cfRule>
    <cfRule type="cellIs" dxfId="2032" priority="82" operator="greaterThan">
      <formula>20</formula>
    </cfRule>
    <cfRule type="cellIs" dxfId="2031" priority="83" operator="between">
      <formula>15</formula>
      <formula>21</formula>
    </cfRule>
    <cfRule type="cellIs" dxfId="2030" priority="84" operator="lessThan">
      <formula>15</formula>
    </cfRule>
    <cfRule type="cellIs" dxfId="2029" priority="85" operator="greaterThan">
      <formula>21</formula>
    </cfRule>
  </conditionalFormatting>
  <conditionalFormatting sqref="M36:M38">
    <cfRule type="cellIs" dxfId="2028" priority="68" operator="lessThan">
      <formula>15</formula>
    </cfRule>
    <cfRule type="cellIs" dxfId="2027" priority="69" operator="greaterThan">
      <formula>20</formula>
    </cfRule>
    <cfRule type="cellIs" dxfId="2026" priority="70" operator="between">
      <formula>15</formula>
      <formula>20</formula>
    </cfRule>
    <cfRule type="cellIs" dxfId="2025" priority="71" operator="between">
      <formula>15</formula>
      <formula>20</formula>
    </cfRule>
    <cfRule type="cellIs" dxfId="2024" priority="72" operator="lessThan">
      <formula>15</formula>
    </cfRule>
    <cfRule type="cellIs" dxfId="2023" priority="73" operator="greaterThan">
      <formula>20</formula>
    </cfRule>
    <cfRule type="cellIs" dxfId="2022" priority="74" operator="between">
      <formula>15</formula>
      <formula>21</formula>
    </cfRule>
    <cfRule type="cellIs" dxfId="2021" priority="75" operator="lessThan">
      <formula>15</formula>
    </cfRule>
    <cfRule type="cellIs" dxfId="2020" priority="76" operator="greaterThan">
      <formula>21</formula>
    </cfRule>
  </conditionalFormatting>
  <conditionalFormatting sqref="M29">
    <cfRule type="cellIs" dxfId="2019" priority="59" operator="lessThan">
      <formula>15</formula>
    </cfRule>
    <cfRule type="cellIs" dxfId="2018" priority="60" operator="greaterThan">
      <formula>20</formula>
    </cfRule>
    <cfRule type="cellIs" dxfId="2017" priority="61" operator="between">
      <formula>15</formula>
      <formula>20</formula>
    </cfRule>
    <cfRule type="cellIs" dxfId="2016" priority="62" operator="between">
      <formula>15</formula>
      <formula>20</formula>
    </cfRule>
    <cfRule type="cellIs" dxfId="2015" priority="63" operator="lessThan">
      <formula>15</formula>
    </cfRule>
    <cfRule type="cellIs" dxfId="2014" priority="64" operator="greaterThan">
      <formula>20</formula>
    </cfRule>
    <cfRule type="cellIs" dxfId="2013" priority="65" operator="between">
      <formula>15</formula>
      <formula>21</formula>
    </cfRule>
    <cfRule type="cellIs" dxfId="2012" priority="66" operator="lessThan">
      <formula>15</formula>
    </cfRule>
    <cfRule type="cellIs" dxfId="2011" priority="67" operator="greaterThan">
      <formula>21</formula>
    </cfRule>
  </conditionalFormatting>
  <conditionalFormatting sqref="M24">
    <cfRule type="cellIs" dxfId="2010" priority="50" operator="lessThan">
      <formula>15</formula>
    </cfRule>
    <cfRule type="cellIs" dxfId="2009" priority="51" operator="greaterThan">
      <formula>20</formula>
    </cfRule>
    <cfRule type="cellIs" dxfId="2008" priority="52" operator="between">
      <formula>15</formula>
      <formula>20</formula>
    </cfRule>
    <cfRule type="cellIs" dxfId="2007" priority="53" operator="between">
      <formula>15</formula>
      <formula>20</formula>
    </cfRule>
    <cfRule type="cellIs" dxfId="2006" priority="54" operator="lessThan">
      <formula>15</formula>
    </cfRule>
    <cfRule type="cellIs" dxfId="2005" priority="55" operator="greaterThan">
      <formula>20</formula>
    </cfRule>
    <cfRule type="cellIs" dxfId="2004" priority="56" operator="between">
      <formula>15</formula>
      <formula>21</formula>
    </cfRule>
    <cfRule type="cellIs" dxfId="2003" priority="57" operator="lessThan">
      <formula>15</formula>
    </cfRule>
    <cfRule type="cellIs" dxfId="2002" priority="58" operator="greaterThan">
      <formula>21</formula>
    </cfRule>
  </conditionalFormatting>
  <conditionalFormatting sqref="M19">
    <cfRule type="cellIs" dxfId="2001" priority="41" operator="lessThan">
      <formula>15</formula>
    </cfRule>
    <cfRule type="cellIs" dxfId="2000" priority="42" operator="greaterThan">
      <formula>20</formula>
    </cfRule>
    <cfRule type="cellIs" dxfId="1999" priority="43" operator="between">
      <formula>15</formula>
      <formula>20</formula>
    </cfRule>
    <cfRule type="cellIs" dxfId="1998" priority="44" operator="between">
      <formula>15</formula>
      <formula>20</formula>
    </cfRule>
    <cfRule type="cellIs" dxfId="1997" priority="45" operator="lessThan">
      <formula>15</formula>
    </cfRule>
    <cfRule type="cellIs" dxfId="1996" priority="46" operator="greaterThan">
      <formula>20</formula>
    </cfRule>
    <cfRule type="cellIs" dxfId="1995" priority="47" operator="between">
      <formula>15</formula>
      <formula>21</formula>
    </cfRule>
    <cfRule type="cellIs" dxfId="1994" priority="48" operator="lessThan">
      <formula>15</formula>
    </cfRule>
    <cfRule type="cellIs" dxfId="1993" priority="49" operator="greaterThan">
      <formula>21</formula>
    </cfRule>
  </conditionalFormatting>
  <conditionalFormatting sqref="M14">
    <cfRule type="cellIs" dxfId="1992" priority="32" operator="lessThan">
      <formula>15</formula>
    </cfRule>
    <cfRule type="cellIs" dxfId="1991" priority="33" operator="greaterThan">
      <formula>20</formula>
    </cfRule>
    <cfRule type="cellIs" dxfId="1990" priority="34" operator="between">
      <formula>15</formula>
      <formula>20</formula>
    </cfRule>
    <cfRule type="cellIs" dxfId="1989" priority="35" operator="between">
      <formula>15</formula>
      <formula>20</formula>
    </cfRule>
    <cfRule type="cellIs" dxfId="1988" priority="36" operator="lessThan">
      <formula>15</formula>
    </cfRule>
    <cfRule type="cellIs" dxfId="1987" priority="37" operator="greaterThan">
      <formula>20</formula>
    </cfRule>
    <cfRule type="cellIs" dxfId="1986" priority="38" operator="between">
      <formula>15</formula>
      <formula>21</formula>
    </cfRule>
    <cfRule type="cellIs" dxfId="1985" priority="39" operator="lessThan">
      <formula>15</formula>
    </cfRule>
    <cfRule type="cellIs" dxfId="1984" priority="40" operator="greaterThan">
      <formula>21</formula>
    </cfRule>
  </conditionalFormatting>
  <conditionalFormatting sqref="M34">
    <cfRule type="cellIs" dxfId="1983" priority="23" operator="lessThan">
      <formula>15</formula>
    </cfRule>
    <cfRule type="cellIs" dxfId="1982" priority="24" operator="greaterThan">
      <formula>20</formula>
    </cfRule>
    <cfRule type="cellIs" dxfId="1981" priority="25" operator="between">
      <formula>15</formula>
      <formula>20</formula>
    </cfRule>
    <cfRule type="cellIs" dxfId="1980" priority="26" operator="between">
      <formula>15</formula>
      <formula>20</formula>
    </cfRule>
    <cfRule type="cellIs" dxfId="1979" priority="27" operator="lessThan">
      <formula>15</formula>
    </cfRule>
    <cfRule type="cellIs" dxfId="1978" priority="28" operator="greaterThan">
      <formula>20</formula>
    </cfRule>
    <cfRule type="cellIs" dxfId="1977" priority="29" operator="between">
      <formula>15</formula>
      <formula>21</formula>
    </cfRule>
    <cfRule type="cellIs" dxfId="1976" priority="30" operator="lessThan">
      <formula>15</formula>
    </cfRule>
    <cfRule type="cellIs" dxfId="1975" priority="31" operator="greaterThan">
      <formula>21</formula>
    </cfRule>
  </conditionalFormatting>
  <conditionalFormatting sqref="M39">
    <cfRule type="cellIs" dxfId="1974" priority="14" operator="lessThan">
      <formula>15</formula>
    </cfRule>
    <cfRule type="cellIs" dxfId="1973" priority="15" operator="greaterThan">
      <formula>20</formula>
    </cfRule>
    <cfRule type="cellIs" dxfId="1972" priority="16" operator="between">
      <formula>15</formula>
      <formula>20</formula>
    </cfRule>
    <cfRule type="cellIs" dxfId="1971" priority="17" operator="between">
      <formula>15</formula>
      <formula>20</formula>
    </cfRule>
    <cfRule type="cellIs" dxfId="1970" priority="18" operator="lessThan">
      <formula>15</formula>
    </cfRule>
    <cfRule type="cellIs" dxfId="1969" priority="19" operator="greaterThan">
      <formula>20</formula>
    </cfRule>
    <cfRule type="cellIs" dxfId="1968" priority="20" operator="between">
      <formula>15</formula>
      <formula>21</formula>
    </cfRule>
    <cfRule type="cellIs" dxfId="1967" priority="21" operator="lessThan">
      <formula>15</formula>
    </cfRule>
    <cfRule type="cellIs" dxfId="1966" priority="22" operator="greaterThan">
      <formula>21</formula>
    </cfRule>
  </conditionalFormatting>
  <conditionalFormatting sqref="P19">
    <cfRule type="duplicateValues" dxfId="1965" priority="6"/>
  </conditionalFormatting>
  <conditionalFormatting sqref="Q24 Q18">
    <cfRule type="duplicateValues" dxfId="1964" priority="7"/>
    <cfRule type="expression" dxfId="1963" priority="8">
      <formula>LEFT(#REF!,2)="Y0"</formula>
    </cfRule>
    <cfRule type="expression" dxfId="1962" priority="9">
      <formula>LEFT(#REF!,2)="Y3"</formula>
    </cfRule>
    <cfRule type="expression" dxfId="1961" priority="10">
      <formula>LEFT(#REF!,2)="Y2"</formula>
    </cfRule>
    <cfRule type="expression" dxfId="1960" priority="11">
      <formula>LEFT(#REF!,2)="Y1"</formula>
    </cfRule>
    <cfRule type="duplicateValues" dxfId="1959" priority="12"/>
  </conditionalFormatting>
  <conditionalFormatting sqref="P10:P18 P20:P22">
    <cfRule type="duplicateValues" dxfId="1958" priority="13"/>
  </conditionalFormatting>
  <conditionalFormatting sqref="P25">
    <cfRule type="duplicateValues" dxfId="1957" priority="5"/>
  </conditionalFormatting>
  <conditionalFormatting sqref="P26">
    <cfRule type="duplicateValues" dxfId="1956" priority="4"/>
  </conditionalFormatting>
  <conditionalFormatting sqref="P27">
    <cfRule type="duplicateValues" dxfId="1955" priority="3"/>
  </conditionalFormatting>
  <conditionalFormatting sqref="P28:P29">
    <cfRule type="duplicateValues" dxfId="1954" priority="2"/>
  </conditionalFormatting>
  <conditionalFormatting sqref="P30">
    <cfRule type="duplicateValues" dxfId="1953" priority="1"/>
  </conditionalFormatting>
  <pageMargins left="0.45" right="0.2" top="0.25" bottom="0.25" header="0.3" footer="0.3"/>
  <pageSetup paperSize="9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rgb="FFC00000"/>
  </sheetPr>
  <dimension ref="A1:R51"/>
  <sheetViews>
    <sheetView zoomScale="80" zoomScaleNormal="80" workbookViewId="0">
      <pane ySplit="9" topLeftCell="A10" activePane="bottomLeft" state="frozen"/>
      <selection activeCell="P9" sqref="P9"/>
      <selection pane="bottomLeft" activeCell="P9" sqref="P9"/>
    </sheetView>
  </sheetViews>
  <sheetFormatPr defaultColWidth="10.6640625" defaultRowHeight="15"/>
  <cols>
    <col min="1" max="1" width="5.5" style="168" customWidth="1"/>
    <col min="2" max="2" width="16" style="168" customWidth="1"/>
    <col min="3" max="3" width="21.33203125" style="168" customWidth="1"/>
    <col min="4" max="11" width="16.83203125" style="169" customWidth="1"/>
    <col min="12" max="14" width="16.83203125" style="168" customWidth="1"/>
    <col min="15" max="15" width="10.6640625" style="168"/>
    <col min="16" max="16" width="50.6640625" style="168" customWidth="1"/>
    <col min="17" max="17" width="36.1640625" style="168" customWidth="1"/>
    <col min="18" max="18" width="24.83203125" style="168" customWidth="1"/>
    <col min="19" max="16384" width="10.6640625" style="168"/>
  </cols>
  <sheetData>
    <row r="1" spans="1:18" ht="18" customHeight="1">
      <c r="A1" s="210" t="str">
        <f>'[6]FRIT FO102 - FT1 - FHUE'!A1</f>
        <v>CÔNG TY CỐ PHẦN VLXD VI DO NA</v>
      </c>
      <c r="B1" s="210"/>
      <c r="C1" s="210"/>
      <c r="D1" s="210"/>
      <c r="E1" s="210"/>
      <c r="F1" s="210"/>
    </row>
    <row r="2" spans="1:18" ht="18" customHeight="1">
      <c r="A2" s="210" t="str">
        <f>'[6]FRIT FO102 - FT1 - FHUE'!A2</f>
        <v>PHÒNG KẾ HOẠCH - VẬT TƯ</v>
      </c>
      <c r="B2" s="210"/>
      <c r="C2" s="210"/>
      <c r="D2" s="209"/>
      <c r="E2" s="209"/>
      <c r="F2" s="209"/>
      <c r="L2" s="169"/>
      <c r="M2" s="208" t="str">
        <f>'[6]FRIT FO102 - FT1 - FHUE'!M2</f>
        <v>BM. 03. 13</v>
      </c>
    </row>
    <row r="3" spans="1:18" ht="33" customHeight="1">
      <c r="A3" s="861" t="s">
        <v>698</v>
      </c>
      <c r="B3" s="861"/>
      <c r="C3" s="861"/>
      <c r="D3" s="861"/>
      <c r="E3" s="861"/>
      <c r="F3" s="861"/>
      <c r="G3" s="861"/>
      <c r="H3" s="861"/>
      <c r="I3" s="861"/>
      <c r="J3" s="861"/>
      <c r="K3" s="861"/>
      <c r="L3" s="861"/>
      <c r="M3" s="861"/>
      <c r="N3" s="861"/>
    </row>
    <row r="4" spans="1:18" ht="18.75" customHeight="1">
      <c r="B4" s="207"/>
      <c r="C4" s="207"/>
      <c r="D4" s="206" t="s">
        <v>697</v>
      </c>
      <c r="E4" s="205" t="e">
        <f>+VLOOKUP($L$4,'TONG HOP'!$C$8:$N$799,2,0)</f>
        <v>#N/A</v>
      </c>
      <c r="I4" s="169" t="s">
        <v>696</v>
      </c>
      <c r="J4" s="205" t="e">
        <f>+VLOOKUP($L$4,'TONG HOP'!$C$8:$N$799,3,0)</f>
        <v>#N/A</v>
      </c>
      <c r="K4" s="205" t="s">
        <v>695</v>
      </c>
      <c r="L4" s="862" t="s">
        <v>76</v>
      </c>
      <c r="M4" s="862"/>
      <c r="N4" s="862"/>
    </row>
    <row r="5" spans="1:18" ht="18.75" customHeight="1">
      <c r="B5" s="168" t="str">
        <f>'[6]FRIT FO102 - FT1 - FHUE'!B5</f>
        <v xml:space="preserve">Từ ngày:  </v>
      </c>
      <c r="C5" s="168">
        <f>'[6]FRIT FO102 - FT1 - FHUE'!C5</f>
        <v>1</v>
      </c>
      <c r="D5" s="168" t="str">
        <f>'[6]FRIT FO102 - FT1 - FHUE'!D5</f>
        <v>đến ngày</v>
      </c>
      <c r="E5" s="168">
        <v>30</v>
      </c>
      <c r="F5" s="168" t="str">
        <f>'[6]FRIT FO102 - FT1 - FHUE'!F5</f>
        <v>tháng</v>
      </c>
      <c r="G5" s="168">
        <v>4</v>
      </c>
      <c r="H5" s="168" t="str">
        <f>'[6]FRIT FO102 - FT1 - FHUE'!H5</f>
        <v xml:space="preserve">năm </v>
      </c>
      <c r="I5" s="168">
        <f>'[6]FRIT FO102 - FT1 - FHUE'!I5</f>
        <v>2023</v>
      </c>
      <c r="J5" s="168"/>
      <c r="K5" s="168"/>
    </row>
    <row r="6" spans="1:18" ht="18" customHeight="1">
      <c r="F6" s="204"/>
      <c r="G6" s="204"/>
      <c r="H6" s="204"/>
      <c r="I6" s="204"/>
      <c r="L6" s="204" t="s">
        <v>694</v>
      </c>
      <c r="M6"/>
    </row>
    <row r="7" spans="1:18" s="195" customFormat="1" ht="40.5" customHeight="1">
      <c r="A7" s="203" t="s">
        <v>13</v>
      </c>
      <c r="B7" s="202" t="s">
        <v>693</v>
      </c>
      <c r="C7" s="202" t="s">
        <v>692</v>
      </c>
      <c r="D7" s="863" t="s">
        <v>691</v>
      </c>
      <c r="E7" s="864"/>
      <c r="F7" s="863" t="s">
        <v>690</v>
      </c>
      <c r="G7" s="864"/>
      <c r="H7" s="863" t="s">
        <v>689</v>
      </c>
      <c r="I7" s="864"/>
      <c r="J7" s="863" t="s">
        <v>688</v>
      </c>
      <c r="K7" s="864"/>
      <c r="L7" s="863" t="s">
        <v>687</v>
      </c>
      <c r="M7" s="864"/>
      <c r="N7" s="202" t="s">
        <v>686</v>
      </c>
    </row>
    <row r="8" spans="1:18" s="195" customFormat="1" ht="27.75" customHeight="1">
      <c r="A8" s="201"/>
      <c r="B8" s="198"/>
      <c r="C8" s="198"/>
      <c r="D8" s="200" t="s">
        <v>679</v>
      </c>
      <c r="E8" s="199" t="s">
        <v>685</v>
      </c>
      <c r="F8" s="200" t="s">
        <v>679</v>
      </c>
      <c r="G8" s="199" t="s">
        <v>680</v>
      </c>
      <c r="H8" s="200" t="s">
        <v>679</v>
      </c>
      <c r="I8" s="199" t="s">
        <v>680</v>
      </c>
      <c r="J8" s="200" t="s">
        <v>679</v>
      </c>
      <c r="K8" s="199" t="s">
        <v>680</v>
      </c>
      <c r="L8" s="200" t="s">
        <v>679</v>
      </c>
      <c r="M8" s="199" t="s">
        <v>680</v>
      </c>
      <c r="N8" s="198"/>
    </row>
    <row r="9" spans="1:18" s="195" customFormat="1" ht="25.5" customHeight="1">
      <c r="A9" s="858" t="s">
        <v>684</v>
      </c>
      <c r="B9" s="859"/>
      <c r="C9" s="860"/>
      <c r="D9" s="178" t="e">
        <f>J9</f>
        <v>#N/A</v>
      </c>
      <c r="E9" s="177" t="e">
        <f>K9</f>
        <v>#N/A</v>
      </c>
      <c r="F9" s="197">
        <f>F41</f>
        <v>0</v>
      </c>
      <c r="G9" s="177">
        <f>G41</f>
        <v>0</v>
      </c>
      <c r="H9" s="197"/>
      <c r="I9" s="177"/>
      <c r="J9" s="196" t="e">
        <f>+VLOOKUP($L$4,'TONG HOP'!$C$8:$N$799,8,0)</f>
        <v>#N/A</v>
      </c>
      <c r="K9" s="196" t="e">
        <f>+VLOOKUP($L$4,'TONG HOP'!$C$8:$N$799,9,0)</f>
        <v>#N/A</v>
      </c>
      <c r="L9" s="232"/>
      <c r="M9" s="234"/>
      <c r="N9" s="183" t="e">
        <f>1-J9/K9</f>
        <v>#N/A</v>
      </c>
    </row>
    <row r="10" spans="1:18" ht="16.5" customHeight="1">
      <c r="A10" s="193">
        <v>1</v>
      </c>
      <c r="B10" s="194">
        <v>45017</v>
      </c>
      <c r="C10" s="191" t="s">
        <v>683</v>
      </c>
      <c r="D10" s="190">
        <f>+SUMIFS('NHAP - NVL'!$J$5:$J$1007,'NHAP - NVL'!$G$5:$G$1007,'T5'!$L$4,'NHAP - NVL'!$D$5:$D$1007,'T5'!B10)</f>
        <v>0</v>
      </c>
      <c r="E10" s="218">
        <f>+SUMIFS('NHAP - NVL'!$K$5:$K$1007,'NHAP - NVL'!$G$5:$G$1007,'T5'!$L$4,'NHAP - NVL'!$D$5:$D$1007,'T5'!B10)</f>
        <v>0</v>
      </c>
      <c r="F10" s="189">
        <f>+SUMIFS('XUAT - NVL'!$K$5:$K$840,'XUAT - NVL'!$G$5:$G$840,'T5'!$L$4,'XUAT - NVL'!$D$5:$D$840,'T5'!B10)</f>
        <v>0</v>
      </c>
      <c r="G10" s="231">
        <f>+SUMIFS('XUAT - NVL'!$L$5:$L$840,'XUAT - NVL'!$G$5:$G$840,'T5'!$L$4,'XUAT - NVL'!$D$5:$D$840,'T5'!B10)</f>
        <v>0</v>
      </c>
      <c r="H10" s="188" t="e">
        <f>AVERAGEIF($F$10:$F$40,"&lt;&gt;0")</f>
        <v>#DIV/0!</v>
      </c>
      <c r="I10" s="187" t="e">
        <f>AVERAGEIF($G$10:$G$40,"&lt;&gt;0")</f>
        <v>#DIV/0!</v>
      </c>
      <c r="J10" s="186" t="e">
        <f>J9+D10-F10</f>
        <v>#N/A</v>
      </c>
      <c r="K10" s="185" t="e">
        <f>K9+E10-G10</f>
        <v>#N/A</v>
      </c>
      <c r="L10" s="188" t="e">
        <f t="shared" ref="L10:M40" si="0">J10/H10</f>
        <v>#N/A</v>
      </c>
      <c r="M10" s="184" t="e">
        <f t="shared" si="0"/>
        <v>#N/A</v>
      </c>
      <c r="N10" s="183"/>
      <c r="O10" s="304" t="e">
        <f>1-F10/G10</f>
        <v>#DIV/0!</v>
      </c>
      <c r="P10" s="235" t="s">
        <v>666</v>
      </c>
      <c r="Q10" s="52" t="s">
        <v>75</v>
      </c>
      <c r="R10" s="52" t="s">
        <v>74</v>
      </c>
    </row>
    <row r="11" spans="1:18" ht="16.5" customHeight="1">
      <c r="A11" s="193">
        <v>2</v>
      </c>
      <c r="B11" s="194">
        <v>45018</v>
      </c>
      <c r="C11" s="191" t="s">
        <v>683</v>
      </c>
      <c r="D11" s="190">
        <f>+SUMIFS('NHAP - NVL'!$J$5:$J$1007,'NHAP - NVL'!$G$5:$G$1007,'T5'!$L$4,'NHAP - NVL'!$D$5:$D$1007,'T5'!B11)</f>
        <v>0</v>
      </c>
      <c r="E11" s="218">
        <f>+SUMIFS('NHAP - NVL'!$K$5:$K$1007,'NHAP - NVL'!$G$5:$G$1007,'T5'!$L$4,'NHAP - NVL'!$D$5:$D$1007,'T5'!B11)</f>
        <v>0</v>
      </c>
      <c r="F11" s="189">
        <f>+SUMIFS('XUAT - NVL'!$K$5:$K$840,'XUAT - NVL'!$G$5:$G$840,'T5'!$L$4,'XUAT - NVL'!$D$5:$D$840,'T5'!B11)</f>
        <v>0</v>
      </c>
      <c r="G11" s="231">
        <f>+SUMIFS('XUAT - NVL'!$L$5:$L$840,'XUAT - NVL'!$G$5:$G$840,'T5'!$L$4,'XUAT - NVL'!$D$5:$D$840,'T5'!B11)</f>
        <v>0</v>
      </c>
      <c r="H11" s="188" t="e">
        <f t="shared" ref="H11:H40" si="1">AVERAGEIF($F$10:$F$40,"&lt;&gt;0")</f>
        <v>#DIV/0!</v>
      </c>
      <c r="I11" s="187" t="e">
        <f t="shared" ref="I11:I40" si="2">AVERAGEIF($G$10:$G$40,"&lt;&gt;0")</f>
        <v>#DIV/0!</v>
      </c>
      <c r="J11" s="186" t="e">
        <f t="shared" ref="J11:K26" si="3">J10+D11-F11</f>
        <v>#N/A</v>
      </c>
      <c r="K11" s="185" t="e">
        <f t="shared" si="3"/>
        <v>#N/A</v>
      </c>
      <c r="L11" s="188" t="e">
        <f t="shared" si="0"/>
        <v>#N/A</v>
      </c>
      <c r="M11" s="184" t="e">
        <f t="shared" si="0"/>
        <v>#N/A</v>
      </c>
      <c r="N11" s="183"/>
      <c r="O11" s="304" t="e">
        <f t="shared" ref="O11:O40" si="4">1-F11/G11</f>
        <v>#DIV/0!</v>
      </c>
      <c r="P11" s="235" t="s">
        <v>719</v>
      </c>
      <c r="Q11" s="52" t="s">
        <v>91</v>
      </c>
      <c r="R11" s="52" t="s">
        <v>90</v>
      </c>
    </row>
    <row r="12" spans="1:18" ht="16.5" customHeight="1">
      <c r="A12" s="193">
        <v>3</v>
      </c>
      <c r="B12" s="194">
        <v>45019</v>
      </c>
      <c r="C12" s="191" t="s">
        <v>683</v>
      </c>
      <c r="D12" s="190">
        <f>+SUMIFS('NHAP - NVL'!$J$5:$J$1007,'NHAP - NVL'!$G$5:$G$1007,'T5'!$L$4,'NHAP - NVL'!$D$5:$D$1007,'T5'!B12)</f>
        <v>0</v>
      </c>
      <c r="E12" s="218">
        <f>+SUMIFS('NHAP - NVL'!$K$5:$K$1007,'NHAP - NVL'!$G$5:$G$1007,'T5'!$L$4,'NHAP - NVL'!$D$5:$D$1007,'T5'!B12)</f>
        <v>0</v>
      </c>
      <c r="F12" s="189">
        <f>+SUMIFS('XUAT - NVL'!$K$5:$K$840,'XUAT - NVL'!$G$5:$G$840,'T5'!$L$4,'XUAT - NVL'!$D$5:$D$840,'T5'!B12)</f>
        <v>0</v>
      </c>
      <c r="G12" s="231">
        <f>+SUMIFS('XUAT - NVL'!$L$5:$L$840,'XUAT - NVL'!$G$5:$G$840,'T5'!$L$4,'XUAT - NVL'!$D$5:$D$840,'T5'!B12)</f>
        <v>0</v>
      </c>
      <c r="H12" s="188" t="e">
        <f t="shared" si="1"/>
        <v>#DIV/0!</v>
      </c>
      <c r="I12" s="187" t="e">
        <f t="shared" si="2"/>
        <v>#DIV/0!</v>
      </c>
      <c r="J12" s="186" t="e">
        <f t="shared" si="3"/>
        <v>#N/A</v>
      </c>
      <c r="K12" s="185" t="e">
        <f t="shared" si="3"/>
        <v>#N/A</v>
      </c>
      <c r="L12" s="188" t="e">
        <f t="shared" si="0"/>
        <v>#N/A</v>
      </c>
      <c r="M12" s="184" t="e">
        <f t="shared" si="0"/>
        <v>#N/A</v>
      </c>
      <c r="N12" s="183"/>
      <c r="O12" s="304" t="e">
        <f t="shared" si="4"/>
        <v>#DIV/0!</v>
      </c>
      <c r="P12" s="235" t="s">
        <v>720</v>
      </c>
      <c r="Q12" s="52" t="s">
        <v>93</v>
      </c>
      <c r="R12" s="52" t="s">
        <v>92</v>
      </c>
    </row>
    <row r="13" spans="1:18" ht="16.5" customHeight="1">
      <c r="A13" s="193">
        <v>4</v>
      </c>
      <c r="B13" s="194">
        <v>45020</v>
      </c>
      <c r="C13" s="191" t="s">
        <v>683</v>
      </c>
      <c r="D13" s="190">
        <f>+SUMIFS('NHAP - NVL'!$J$5:$J$1007,'NHAP - NVL'!$G$5:$G$1007,'T5'!$L$4,'NHAP - NVL'!$D$5:$D$1007,'T5'!B13)</f>
        <v>0</v>
      </c>
      <c r="E13" s="218">
        <f>+SUMIFS('NHAP - NVL'!$K$5:$K$1007,'NHAP - NVL'!$G$5:$G$1007,'T5'!$L$4,'NHAP - NVL'!$D$5:$D$1007,'T5'!B13)</f>
        <v>0</v>
      </c>
      <c r="F13" s="189">
        <f>+SUMIFS('XUAT - NVL'!$K$5:$K$840,'XUAT - NVL'!$G$5:$G$840,'T5'!$L$4,'XUAT - NVL'!$D$5:$D$840,'T5'!B13)</f>
        <v>0</v>
      </c>
      <c r="G13" s="231">
        <f>+SUMIFS('XUAT - NVL'!$L$5:$L$840,'XUAT - NVL'!$G$5:$G$840,'T5'!$L$4,'XUAT - NVL'!$D$5:$D$840,'T5'!B13)</f>
        <v>0</v>
      </c>
      <c r="H13" s="188" t="e">
        <f t="shared" si="1"/>
        <v>#DIV/0!</v>
      </c>
      <c r="I13" s="187" t="e">
        <f t="shared" si="2"/>
        <v>#DIV/0!</v>
      </c>
      <c r="J13" s="186" t="e">
        <f t="shared" si="3"/>
        <v>#N/A</v>
      </c>
      <c r="K13" s="185" t="e">
        <f t="shared" si="3"/>
        <v>#N/A</v>
      </c>
      <c r="L13" s="188" t="e">
        <f t="shared" si="0"/>
        <v>#N/A</v>
      </c>
      <c r="M13" s="184" t="e">
        <f t="shared" si="0"/>
        <v>#N/A</v>
      </c>
      <c r="N13" s="183"/>
      <c r="O13" s="304" t="e">
        <f t="shared" si="4"/>
        <v>#DIV/0!</v>
      </c>
      <c r="P13" s="235" t="s">
        <v>95</v>
      </c>
      <c r="Q13" s="52" t="s">
        <v>96</v>
      </c>
      <c r="R13" s="52" t="s">
        <v>94</v>
      </c>
    </row>
    <row r="14" spans="1:18" ht="16.5" customHeight="1">
      <c r="A14" s="193">
        <v>5</v>
      </c>
      <c r="B14" s="194">
        <v>45021</v>
      </c>
      <c r="C14" s="191" t="s">
        <v>683</v>
      </c>
      <c r="D14" s="190">
        <f>+SUMIFS('NHAP - NVL'!$J$5:$J$1007,'NHAP - NVL'!$G$5:$G$1007,'T5'!$L$4,'NHAP - NVL'!$D$5:$D$1007,'T5'!B14)</f>
        <v>0</v>
      </c>
      <c r="E14" s="218">
        <f>+SUMIFS('NHAP - NVL'!$K$5:$K$1007,'NHAP - NVL'!$G$5:$G$1007,'T5'!$L$4,'NHAP - NVL'!$D$5:$D$1007,'T5'!B14)</f>
        <v>0</v>
      </c>
      <c r="F14" s="189">
        <f>+SUMIFS('XUAT - NVL'!$K$5:$K$840,'XUAT - NVL'!$G$5:$G$840,'T5'!$L$4,'XUAT - NVL'!$D$5:$D$840,'T5'!B14)</f>
        <v>0</v>
      </c>
      <c r="G14" s="231">
        <f>+SUMIFS('XUAT - NVL'!$L$5:$L$840,'XUAT - NVL'!$G$5:$G$840,'T5'!$L$4,'XUAT - NVL'!$D$5:$D$840,'T5'!B14)</f>
        <v>0</v>
      </c>
      <c r="H14" s="188" t="e">
        <f t="shared" si="1"/>
        <v>#DIV/0!</v>
      </c>
      <c r="I14" s="187" t="e">
        <f t="shared" si="2"/>
        <v>#DIV/0!</v>
      </c>
      <c r="J14" s="186" t="e">
        <f t="shared" si="3"/>
        <v>#N/A</v>
      </c>
      <c r="K14" s="185" t="e">
        <f t="shared" si="3"/>
        <v>#N/A</v>
      </c>
      <c r="L14" s="233" t="e">
        <f t="shared" si="0"/>
        <v>#N/A</v>
      </c>
      <c r="M14" s="184" t="e">
        <f t="shared" si="0"/>
        <v>#N/A</v>
      </c>
      <c r="N14" s="183"/>
      <c r="O14" s="304" t="e">
        <f t="shared" si="4"/>
        <v>#DIV/0!</v>
      </c>
      <c r="P14" s="235" t="s">
        <v>721</v>
      </c>
      <c r="Q14" s="52" t="s">
        <v>84</v>
      </c>
      <c r="R14" s="52" t="s">
        <v>83</v>
      </c>
    </row>
    <row r="15" spans="1:18" ht="16.5" customHeight="1">
      <c r="A15" s="193">
        <v>6</v>
      </c>
      <c r="B15" s="194">
        <v>45022</v>
      </c>
      <c r="C15" s="191" t="s">
        <v>683</v>
      </c>
      <c r="D15" s="190">
        <f>+SUMIFS('NHAP - NVL'!$J$5:$J$1007,'NHAP - NVL'!$G$5:$G$1007,'T5'!$L$4,'NHAP - NVL'!$D$5:$D$1007,'T5'!B15)</f>
        <v>0</v>
      </c>
      <c r="E15" s="218">
        <f>+SUMIFS('NHAP - NVL'!$K$5:$K$1007,'NHAP - NVL'!$G$5:$G$1007,'T5'!$L$4,'NHAP - NVL'!$D$5:$D$1007,'T5'!B15)</f>
        <v>0</v>
      </c>
      <c r="F15" s="189">
        <f>+SUMIFS('XUAT - NVL'!$K$5:$K$840,'XUAT - NVL'!$G$5:$G$840,'T5'!$L$4,'XUAT - NVL'!$D$5:$D$840,'T5'!B15)</f>
        <v>0</v>
      </c>
      <c r="G15" s="231">
        <f>+SUMIFS('XUAT - NVL'!$L$5:$L$840,'XUAT - NVL'!$G$5:$G$840,'T5'!$L$4,'XUAT - NVL'!$D$5:$D$840,'T5'!B15)</f>
        <v>0</v>
      </c>
      <c r="H15" s="188" t="e">
        <f t="shared" si="1"/>
        <v>#DIV/0!</v>
      </c>
      <c r="I15" s="187" t="e">
        <f t="shared" si="2"/>
        <v>#DIV/0!</v>
      </c>
      <c r="J15" s="186" t="e">
        <f t="shared" si="3"/>
        <v>#N/A</v>
      </c>
      <c r="K15" s="185" t="e">
        <f t="shared" si="3"/>
        <v>#N/A</v>
      </c>
      <c r="L15" s="233" t="e">
        <f t="shared" si="0"/>
        <v>#N/A</v>
      </c>
      <c r="M15" s="184" t="e">
        <f t="shared" si="0"/>
        <v>#N/A</v>
      </c>
      <c r="N15" s="183"/>
      <c r="O15" s="304" t="e">
        <f t="shared" si="4"/>
        <v>#DIV/0!</v>
      </c>
      <c r="P15" s="235" t="s">
        <v>722</v>
      </c>
      <c r="Q15" s="52" t="s">
        <v>86</v>
      </c>
      <c r="R15" s="52" t="s">
        <v>85</v>
      </c>
    </row>
    <row r="16" spans="1:18" ht="16.5" customHeight="1">
      <c r="A16" s="193">
        <v>7</v>
      </c>
      <c r="B16" s="194">
        <v>45023</v>
      </c>
      <c r="C16" s="191" t="s">
        <v>683</v>
      </c>
      <c r="D16" s="190">
        <f>+SUMIFS('NHAP - NVL'!$J$5:$J$1007,'NHAP - NVL'!$G$5:$G$1007,'T5'!$L$4,'NHAP - NVL'!$D$5:$D$1007,'T5'!B16)</f>
        <v>0</v>
      </c>
      <c r="E16" s="218">
        <f>+SUMIFS('NHAP - NVL'!$K$5:$K$1007,'NHAP - NVL'!$G$5:$G$1007,'T5'!$L$4,'NHAP - NVL'!$D$5:$D$1007,'T5'!B16)</f>
        <v>0</v>
      </c>
      <c r="F16" s="189">
        <f>+SUMIFS('XUAT - NVL'!$K$5:$K$840,'XUAT - NVL'!$G$5:$G$840,'T5'!$L$4,'XUAT - NVL'!$D$5:$D$840,'T5'!B16)</f>
        <v>0</v>
      </c>
      <c r="G16" s="231">
        <f>+SUMIFS('XUAT - NVL'!$L$5:$L$840,'XUAT - NVL'!$G$5:$G$840,'T5'!$L$4,'XUAT - NVL'!$D$5:$D$840,'T5'!B16)</f>
        <v>0</v>
      </c>
      <c r="H16" s="188" t="e">
        <f t="shared" si="1"/>
        <v>#DIV/0!</v>
      </c>
      <c r="I16" s="187" t="e">
        <f t="shared" si="2"/>
        <v>#DIV/0!</v>
      </c>
      <c r="J16" s="186" t="e">
        <f t="shared" si="3"/>
        <v>#N/A</v>
      </c>
      <c r="K16" s="185" t="e">
        <f t="shared" si="3"/>
        <v>#N/A</v>
      </c>
      <c r="L16" s="233" t="e">
        <f t="shared" si="0"/>
        <v>#N/A</v>
      </c>
      <c r="M16" s="184" t="e">
        <f t="shared" si="0"/>
        <v>#N/A</v>
      </c>
      <c r="N16" s="183"/>
      <c r="O16" s="304" t="e">
        <f t="shared" si="4"/>
        <v>#DIV/0!</v>
      </c>
      <c r="P16" s="235" t="s">
        <v>723</v>
      </c>
      <c r="Q16" s="52" t="s">
        <v>82</v>
      </c>
      <c r="R16" s="52" t="s">
        <v>81</v>
      </c>
    </row>
    <row r="17" spans="1:18" ht="16.5" customHeight="1">
      <c r="A17" s="193">
        <v>8</v>
      </c>
      <c r="B17" s="194">
        <v>45024</v>
      </c>
      <c r="C17" s="191" t="s">
        <v>683</v>
      </c>
      <c r="D17" s="190">
        <f>+SUMIFS('NHAP - NVL'!$J$5:$J$1007,'NHAP - NVL'!$G$5:$G$1007,'T5'!$L$4,'NHAP - NVL'!$D$5:$D$1007,'T5'!B17)</f>
        <v>0</v>
      </c>
      <c r="E17" s="218">
        <f>+SUMIFS('NHAP - NVL'!$K$5:$K$1007,'NHAP - NVL'!$G$5:$G$1007,'T5'!$L$4,'NHAP - NVL'!$D$5:$D$1007,'T5'!B17)</f>
        <v>0</v>
      </c>
      <c r="F17" s="189">
        <f>+SUMIFS('XUAT - NVL'!$K$5:$K$840,'XUAT - NVL'!$G$5:$G$840,'T5'!$L$4,'XUAT - NVL'!$D$5:$D$840,'T5'!B17)</f>
        <v>0</v>
      </c>
      <c r="G17" s="231">
        <f>+SUMIFS('XUAT - NVL'!$L$5:$L$840,'XUAT - NVL'!$G$5:$G$840,'T5'!$L$4,'XUAT - NVL'!$D$5:$D$840,'T5'!B17)</f>
        <v>0</v>
      </c>
      <c r="H17" s="188" t="e">
        <f t="shared" si="1"/>
        <v>#DIV/0!</v>
      </c>
      <c r="I17" s="187" t="e">
        <f t="shared" si="2"/>
        <v>#DIV/0!</v>
      </c>
      <c r="J17" s="186" t="e">
        <f t="shared" si="3"/>
        <v>#N/A</v>
      </c>
      <c r="K17" s="185" t="e">
        <f t="shared" si="3"/>
        <v>#N/A</v>
      </c>
      <c r="L17" s="233" t="e">
        <f t="shared" si="0"/>
        <v>#N/A</v>
      </c>
      <c r="M17" s="184" t="e">
        <f t="shared" si="0"/>
        <v>#N/A</v>
      </c>
      <c r="N17" s="183"/>
      <c r="O17" s="304" t="e">
        <f t="shared" si="4"/>
        <v>#DIV/0!</v>
      </c>
      <c r="P17" s="235" t="s">
        <v>98</v>
      </c>
      <c r="Q17" s="52" t="s">
        <v>99</v>
      </c>
      <c r="R17" s="52" t="s">
        <v>97</v>
      </c>
    </row>
    <row r="18" spans="1:18" ht="16.5" customHeight="1">
      <c r="A18" s="193">
        <v>9</v>
      </c>
      <c r="B18" s="194">
        <v>45025</v>
      </c>
      <c r="C18" s="191" t="s">
        <v>683</v>
      </c>
      <c r="D18" s="190">
        <f>+SUMIFS('NHAP - NVL'!$J$5:$J$1007,'NHAP - NVL'!$G$5:$G$1007,'T5'!$L$4,'NHAP - NVL'!$D$5:$D$1007,'T5'!B18)</f>
        <v>0</v>
      </c>
      <c r="E18" s="218">
        <f>+SUMIFS('NHAP - NVL'!$K$5:$K$1007,'NHAP - NVL'!$G$5:$G$1007,'T5'!$L$4,'NHAP - NVL'!$D$5:$D$1007,'T5'!B18)</f>
        <v>0</v>
      </c>
      <c r="F18" s="189">
        <f>+SUMIFS('XUAT - NVL'!$K$5:$K$840,'XUAT - NVL'!$G$5:$G$840,'T5'!$L$4,'XUAT - NVL'!$D$5:$D$840,'T5'!B18)</f>
        <v>0</v>
      </c>
      <c r="G18" s="231">
        <f>+SUMIFS('XUAT - NVL'!$L$5:$L$840,'XUAT - NVL'!$G$5:$G$840,'T5'!$L$4,'XUAT - NVL'!$D$5:$D$840,'T5'!B18)</f>
        <v>0</v>
      </c>
      <c r="H18" s="188" t="e">
        <f t="shared" si="1"/>
        <v>#DIV/0!</v>
      </c>
      <c r="I18" s="187" t="e">
        <f t="shared" si="2"/>
        <v>#DIV/0!</v>
      </c>
      <c r="J18" s="186" t="e">
        <f t="shared" si="3"/>
        <v>#N/A</v>
      </c>
      <c r="K18" s="185" t="e">
        <f t="shared" si="3"/>
        <v>#N/A</v>
      </c>
      <c r="L18" s="233" t="e">
        <f t="shared" si="0"/>
        <v>#N/A</v>
      </c>
      <c r="M18" s="184" t="e">
        <f t="shared" si="0"/>
        <v>#N/A</v>
      </c>
      <c r="N18" s="183"/>
      <c r="O18" s="304" t="e">
        <f t="shared" si="4"/>
        <v>#DIV/0!</v>
      </c>
      <c r="P18" s="235" t="s">
        <v>724</v>
      </c>
      <c r="Q18" s="62"/>
      <c r="R18" s="52"/>
    </row>
    <row r="19" spans="1:18" ht="16.5" customHeight="1">
      <c r="A19" s="193">
        <v>10</v>
      </c>
      <c r="B19" s="194">
        <v>45026</v>
      </c>
      <c r="C19" s="191" t="s">
        <v>683</v>
      </c>
      <c r="D19" s="190">
        <f>+SUMIFS('NHAP - NVL'!$J$5:$J$1007,'NHAP - NVL'!$G$5:$G$1007,'T5'!$L$4,'NHAP - NVL'!$D$5:$D$1007,'T5'!B19)</f>
        <v>0</v>
      </c>
      <c r="E19" s="218">
        <f>+SUMIFS('NHAP - NVL'!$K$5:$K$1007,'NHAP - NVL'!$G$5:$G$1007,'T5'!$L$4,'NHAP - NVL'!$D$5:$D$1007,'T5'!B19)</f>
        <v>0</v>
      </c>
      <c r="F19" s="189">
        <f>+SUMIFS('XUAT - NVL'!$K$5:$K$840,'XUAT - NVL'!$G$5:$G$840,'T5'!$L$4,'XUAT - NVL'!$D$5:$D$840,'T5'!B19)</f>
        <v>0</v>
      </c>
      <c r="G19" s="231">
        <f>+SUMIFS('XUAT - NVL'!$L$5:$L$840,'XUAT - NVL'!$G$5:$G$840,'T5'!$L$4,'XUAT - NVL'!$D$5:$D$840,'T5'!B19)</f>
        <v>0</v>
      </c>
      <c r="H19" s="188" t="e">
        <f t="shared" si="1"/>
        <v>#DIV/0!</v>
      </c>
      <c r="I19" s="187" t="e">
        <f t="shared" si="2"/>
        <v>#DIV/0!</v>
      </c>
      <c r="J19" s="186" t="e">
        <f t="shared" si="3"/>
        <v>#N/A</v>
      </c>
      <c r="K19" s="185" t="e">
        <f t="shared" si="3"/>
        <v>#N/A</v>
      </c>
      <c r="L19" s="233" t="e">
        <f t="shared" si="0"/>
        <v>#N/A</v>
      </c>
      <c r="M19" s="184" t="e">
        <f t="shared" si="0"/>
        <v>#N/A</v>
      </c>
      <c r="N19" s="183"/>
      <c r="O19" s="304" t="e">
        <f t="shared" si="4"/>
        <v>#DIV/0!</v>
      </c>
      <c r="P19" s="235" t="s">
        <v>725</v>
      </c>
      <c r="Q19" s="52" t="s">
        <v>73</v>
      </c>
      <c r="R19" s="52" t="s">
        <v>72</v>
      </c>
    </row>
    <row r="20" spans="1:18" ht="16.5" customHeight="1">
      <c r="A20" s="193">
        <v>11</v>
      </c>
      <c r="B20" s="194">
        <v>45027</v>
      </c>
      <c r="C20" s="191" t="s">
        <v>683</v>
      </c>
      <c r="D20" s="190">
        <f>+SUMIFS('NHAP - NVL'!$J$5:$J$1007,'NHAP - NVL'!$G$5:$G$1007,'T5'!$L$4,'NHAP - NVL'!$D$5:$D$1007,'T5'!B20)</f>
        <v>0</v>
      </c>
      <c r="E20" s="218">
        <f>+SUMIFS('NHAP - NVL'!$K$5:$K$1007,'NHAP - NVL'!$G$5:$G$1007,'T5'!$L$4,'NHAP - NVL'!$D$5:$D$1007,'T5'!B20)</f>
        <v>0</v>
      </c>
      <c r="F20" s="189">
        <f>+SUMIFS('XUAT - NVL'!$K$5:$K$840,'XUAT - NVL'!$G$5:$G$840,'T5'!$L$4,'XUAT - NVL'!$D$5:$D$840,'T5'!B20)</f>
        <v>0</v>
      </c>
      <c r="G20" s="231">
        <f>+SUMIFS('XUAT - NVL'!$L$5:$L$840,'XUAT - NVL'!$G$5:$G$840,'T5'!$L$4,'XUAT - NVL'!$D$5:$D$840,'T5'!B20)</f>
        <v>0</v>
      </c>
      <c r="H20" s="188" t="e">
        <f t="shared" si="1"/>
        <v>#DIV/0!</v>
      </c>
      <c r="I20" s="187" t="e">
        <f t="shared" si="2"/>
        <v>#DIV/0!</v>
      </c>
      <c r="J20" s="186" t="e">
        <f t="shared" si="3"/>
        <v>#N/A</v>
      </c>
      <c r="K20" s="185" t="e">
        <f t="shared" si="3"/>
        <v>#N/A</v>
      </c>
      <c r="L20" s="188" t="e">
        <f t="shared" si="0"/>
        <v>#N/A</v>
      </c>
      <c r="M20" s="184" t="e">
        <f t="shared" si="0"/>
        <v>#N/A</v>
      </c>
      <c r="N20" s="183"/>
      <c r="O20" s="304" t="e">
        <f t="shared" si="4"/>
        <v>#DIV/0!</v>
      </c>
      <c r="P20" s="235" t="s">
        <v>70</v>
      </c>
      <c r="Q20" s="52" t="s">
        <v>71</v>
      </c>
      <c r="R20" s="52" t="s">
        <v>69</v>
      </c>
    </row>
    <row r="21" spans="1:18" ht="16.5" customHeight="1">
      <c r="A21" s="193">
        <v>12</v>
      </c>
      <c r="B21" s="194">
        <v>45028</v>
      </c>
      <c r="C21" s="191" t="s">
        <v>683</v>
      </c>
      <c r="D21" s="190">
        <f>+SUMIFS('NHAP - NVL'!$J$5:$J$1007,'NHAP - NVL'!$G$5:$G$1007,'T5'!$L$4,'NHAP - NVL'!$D$5:$D$1007,'T5'!B21)</f>
        <v>0</v>
      </c>
      <c r="E21" s="218">
        <f>+SUMIFS('NHAP - NVL'!$K$5:$K$1007,'NHAP - NVL'!$G$5:$G$1007,'T5'!$L$4,'NHAP - NVL'!$D$5:$D$1007,'T5'!B21)</f>
        <v>0</v>
      </c>
      <c r="F21" s="189">
        <f>+SUMIFS('XUAT - NVL'!$K$5:$K$840,'XUAT - NVL'!$G$5:$G$840,'T5'!$L$4,'XUAT - NVL'!$D$5:$D$840,'T5'!B21)</f>
        <v>0</v>
      </c>
      <c r="G21" s="231">
        <f>+SUMIFS('XUAT - NVL'!$L$5:$L$840,'XUAT - NVL'!$G$5:$G$840,'T5'!$L$4,'XUAT - NVL'!$D$5:$D$840,'T5'!B21)</f>
        <v>0</v>
      </c>
      <c r="H21" s="188" t="e">
        <f t="shared" si="1"/>
        <v>#DIV/0!</v>
      </c>
      <c r="I21" s="187" t="e">
        <f t="shared" si="2"/>
        <v>#DIV/0!</v>
      </c>
      <c r="J21" s="186" t="e">
        <f t="shared" si="3"/>
        <v>#N/A</v>
      </c>
      <c r="K21" s="185" t="e">
        <f t="shared" si="3"/>
        <v>#N/A</v>
      </c>
      <c r="L21" s="188" t="e">
        <f t="shared" si="0"/>
        <v>#N/A</v>
      </c>
      <c r="M21" s="184" t="e">
        <f t="shared" si="0"/>
        <v>#N/A</v>
      </c>
      <c r="N21" s="183"/>
      <c r="O21" s="304" t="e">
        <f t="shared" si="4"/>
        <v>#DIV/0!</v>
      </c>
      <c r="P21" s="235" t="s">
        <v>79</v>
      </c>
      <c r="Q21" s="52" t="s">
        <v>80</v>
      </c>
      <c r="R21" s="52" t="s">
        <v>78</v>
      </c>
    </row>
    <row r="22" spans="1:18" ht="16.5" customHeight="1">
      <c r="A22" s="193">
        <v>13</v>
      </c>
      <c r="B22" s="194">
        <v>45029</v>
      </c>
      <c r="C22" s="191" t="s">
        <v>683</v>
      </c>
      <c r="D22" s="190">
        <f>+SUMIFS('NHAP - NVL'!$J$5:$J$1007,'NHAP - NVL'!$G$5:$G$1007,'T5'!$L$4,'NHAP - NVL'!$D$5:$D$1007,'T5'!B22)</f>
        <v>0</v>
      </c>
      <c r="E22" s="218">
        <f>+SUMIFS('NHAP - NVL'!$K$5:$K$1007,'NHAP - NVL'!$G$5:$G$1007,'T5'!$L$4,'NHAP - NVL'!$D$5:$D$1007,'T5'!B22)</f>
        <v>0</v>
      </c>
      <c r="F22" s="189">
        <f>+SUMIFS('XUAT - NVL'!$K$5:$K$840,'XUAT - NVL'!$G$5:$G$840,'T5'!$L$4,'XUAT - NVL'!$D$5:$D$840,'T5'!B22)</f>
        <v>0</v>
      </c>
      <c r="G22" s="231">
        <f>+SUMIFS('XUAT - NVL'!$L$5:$L$840,'XUAT - NVL'!$G$5:$G$840,'T5'!$L$4,'XUAT - NVL'!$D$5:$D$840,'T5'!B22)</f>
        <v>0</v>
      </c>
      <c r="H22" s="188" t="e">
        <f t="shared" si="1"/>
        <v>#DIV/0!</v>
      </c>
      <c r="I22" s="187" t="e">
        <f t="shared" si="2"/>
        <v>#DIV/0!</v>
      </c>
      <c r="J22" s="186" t="e">
        <f t="shared" si="3"/>
        <v>#N/A</v>
      </c>
      <c r="K22" s="185" t="e">
        <f t="shared" si="3"/>
        <v>#N/A</v>
      </c>
      <c r="L22" s="188" t="e">
        <f t="shared" si="0"/>
        <v>#N/A</v>
      </c>
      <c r="M22" s="184" t="e">
        <f t="shared" si="0"/>
        <v>#N/A</v>
      </c>
      <c r="N22" s="183"/>
      <c r="O22" s="304" t="e">
        <f t="shared" si="4"/>
        <v>#DIV/0!</v>
      </c>
      <c r="P22" s="235" t="s">
        <v>726</v>
      </c>
      <c r="Q22" s="52" t="s">
        <v>89</v>
      </c>
      <c r="R22" s="52" t="s">
        <v>88</v>
      </c>
    </row>
    <row r="23" spans="1:18" ht="16.5" customHeight="1">
      <c r="A23" s="193">
        <v>14</v>
      </c>
      <c r="B23" s="194">
        <v>45030</v>
      </c>
      <c r="C23" s="191" t="s">
        <v>683</v>
      </c>
      <c r="D23" s="190">
        <f>+SUMIFS('NHAP - NVL'!$J$5:$J$1007,'NHAP - NVL'!$G$5:$G$1007,'T5'!$L$4,'NHAP - NVL'!$D$5:$D$1007,'T5'!B23)</f>
        <v>0</v>
      </c>
      <c r="E23" s="218">
        <f>+SUMIFS('NHAP - NVL'!$K$5:$K$1007,'NHAP - NVL'!$G$5:$G$1007,'T5'!$L$4,'NHAP - NVL'!$D$5:$D$1007,'T5'!B23)</f>
        <v>0</v>
      </c>
      <c r="F23" s="189">
        <f>+SUMIFS('XUAT - NVL'!$K$5:$K$840,'XUAT - NVL'!$G$5:$G$840,'T5'!$L$4,'XUAT - NVL'!$D$5:$D$840,'T5'!B23)</f>
        <v>0</v>
      </c>
      <c r="G23" s="231">
        <f>+SUMIFS('XUAT - NVL'!$L$5:$L$840,'XUAT - NVL'!$G$5:$G$840,'T5'!$L$4,'XUAT - NVL'!$D$5:$D$840,'T5'!B23)</f>
        <v>0</v>
      </c>
      <c r="H23" s="188" t="e">
        <f t="shared" si="1"/>
        <v>#DIV/0!</v>
      </c>
      <c r="I23" s="187" t="e">
        <f t="shared" si="2"/>
        <v>#DIV/0!</v>
      </c>
      <c r="J23" s="186" t="e">
        <f t="shared" si="3"/>
        <v>#N/A</v>
      </c>
      <c r="K23" s="185" t="e">
        <f t="shared" si="3"/>
        <v>#N/A</v>
      </c>
      <c r="L23" s="188" t="e">
        <f t="shared" si="0"/>
        <v>#N/A</v>
      </c>
      <c r="M23" s="184" t="e">
        <f t="shared" si="0"/>
        <v>#N/A</v>
      </c>
      <c r="N23" s="183"/>
      <c r="O23" s="304" t="e">
        <f t="shared" si="4"/>
        <v>#DIV/0!</v>
      </c>
      <c r="P23" s="235" t="s">
        <v>727</v>
      </c>
      <c r="Q23" s="52" t="s">
        <v>77</v>
      </c>
      <c r="R23" s="52" t="s">
        <v>76</v>
      </c>
    </row>
    <row r="24" spans="1:18" ht="16.5" customHeight="1">
      <c r="A24" s="193">
        <v>15</v>
      </c>
      <c r="B24" s="194">
        <v>45031</v>
      </c>
      <c r="C24" s="191" t="s">
        <v>683</v>
      </c>
      <c r="D24" s="190">
        <f>+SUMIFS('NHAP - NVL'!$J$5:$J$1007,'NHAP - NVL'!$G$5:$G$1007,'T5'!$L$4,'NHAP - NVL'!$D$5:$D$1007,'T5'!B24)</f>
        <v>0</v>
      </c>
      <c r="E24" s="218">
        <f>+SUMIFS('NHAP - NVL'!$K$5:$K$1007,'NHAP - NVL'!$G$5:$G$1007,'T5'!$L$4,'NHAP - NVL'!$D$5:$D$1007,'T5'!B24)</f>
        <v>0</v>
      </c>
      <c r="F24" s="189">
        <f>+SUMIFS('XUAT - NVL'!$K$5:$K$840,'XUAT - NVL'!$G$5:$G$840,'T5'!$L$4,'XUAT - NVL'!$D$5:$D$840,'T5'!B24)</f>
        <v>0</v>
      </c>
      <c r="G24" s="231">
        <f>+SUMIFS('XUAT - NVL'!$L$5:$L$840,'XUAT - NVL'!$G$5:$G$840,'T5'!$L$4,'XUAT - NVL'!$D$5:$D$840,'T5'!B24)</f>
        <v>0</v>
      </c>
      <c r="H24" s="188" t="e">
        <f t="shared" si="1"/>
        <v>#DIV/0!</v>
      </c>
      <c r="I24" s="187" t="e">
        <f t="shared" si="2"/>
        <v>#DIV/0!</v>
      </c>
      <c r="J24" s="186" t="e">
        <f t="shared" si="3"/>
        <v>#N/A</v>
      </c>
      <c r="K24" s="185" t="e">
        <f t="shared" si="3"/>
        <v>#N/A</v>
      </c>
      <c r="L24" s="233" t="e">
        <f t="shared" si="0"/>
        <v>#N/A</v>
      </c>
      <c r="M24" s="184" t="e">
        <f t="shared" si="0"/>
        <v>#N/A</v>
      </c>
      <c r="N24" s="183"/>
      <c r="O24" s="304" t="e">
        <f t="shared" si="4"/>
        <v>#DIV/0!</v>
      </c>
      <c r="P24" s="235" t="s">
        <v>728</v>
      </c>
      <c r="Q24" s="62"/>
      <c r="R24" s="52" t="s">
        <v>732</v>
      </c>
    </row>
    <row r="25" spans="1:18" ht="16.5" customHeight="1">
      <c r="A25" s="193">
        <v>16</v>
      </c>
      <c r="B25" s="194">
        <v>45032</v>
      </c>
      <c r="C25" s="191" t="s">
        <v>683</v>
      </c>
      <c r="D25" s="190">
        <f>+SUMIFS('NHAP - NVL'!$J$5:$J$1007,'NHAP - NVL'!$G$5:$G$1007,'T5'!$L$4,'NHAP - NVL'!$D$5:$D$1007,'T5'!B25)</f>
        <v>0</v>
      </c>
      <c r="E25" s="218">
        <f>+SUMIFS('NHAP - NVL'!$K$5:$K$1007,'NHAP - NVL'!$G$5:$G$1007,'T5'!$L$4,'NHAP - NVL'!$D$5:$D$1007,'T5'!B25)</f>
        <v>0</v>
      </c>
      <c r="F25" s="189">
        <f>+SUMIFS('XUAT - NVL'!$K$5:$K$840,'XUAT - NVL'!$G$5:$G$840,'T5'!$L$4,'XUAT - NVL'!$D$5:$D$840,'T5'!B25)</f>
        <v>0</v>
      </c>
      <c r="G25" s="231">
        <f>+SUMIFS('XUAT - NVL'!$L$5:$L$840,'XUAT - NVL'!$G$5:$G$840,'T5'!$L$4,'XUAT - NVL'!$D$5:$D$840,'T5'!B25)</f>
        <v>0</v>
      </c>
      <c r="H25" s="188" t="e">
        <f t="shared" si="1"/>
        <v>#DIV/0!</v>
      </c>
      <c r="I25" s="187" t="e">
        <f t="shared" si="2"/>
        <v>#DIV/0!</v>
      </c>
      <c r="J25" s="186" t="e">
        <f t="shared" si="3"/>
        <v>#N/A</v>
      </c>
      <c r="K25" s="185" t="e">
        <f t="shared" si="3"/>
        <v>#N/A</v>
      </c>
      <c r="L25" s="188" t="e">
        <f t="shared" si="0"/>
        <v>#N/A</v>
      </c>
      <c r="M25" s="184" t="e">
        <f t="shared" si="0"/>
        <v>#N/A</v>
      </c>
      <c r="N25" s="183"/>
      <c r="O25" s="304" t="e">
        <f t="shared" si="4"/>
        <v>#DIV/0!</v>
      </c>
      <c r="P25" s="52" t="s">
        <v>102</v>
      </c>
      <c r="Q25" s="52"/>
      <c r="R25" s="52" t="e">
        <f>+VLOOKUP(P25,'Danh mục CODE'!$A$2:$D$790,3,0)</f>
        <v>#N/A</v>
      </c>
    </row>
    <row r="26" spans="1:18" ht="16.5" customHeight="1">
      <c r="A26" s="193">
        <v>17</v>
      </c>
      <c r="B26" s="194">
        <v>45033</v>
      </c>
      <c r="C26" s="191" t="s">
        <v>683</v>
      </c>
      <c r="D26" s="190">
        <f>+SUMIFS('NHAP - NVL'!$J$5:$J$1007,'NHAP - NVL'!$G$5:$G$1007,'T5'!$L$4,'NHAP - NVL'!$D$5:$D$1007,'T5'!B26)</f>
        <v>0</v>
      </c>
      <c r="E26" s="218">
        <f>+SUMIFS('NHAP - NVL'!$K$5:$K$1007,'NHAP - NVL'!$G$5:$G$1007,'T5'!$L$4,'NHAP - NVL'!$D$5:$D$1007,'T5'!B26)</f>
        <v>0</v>
      </c>
      <c r="F26" s="189">
        <f>+SUMIFS('XUAT - NVL'!$K$5:$K$840,'XUAT - NVL'!$G$5:$G$840,'T5'!$L$4,'XUAT - NVL'!$D$5:$D$840,'T5'!B26)</f>
        <v>0</v>
      </c>
      <c r="G26" s="231">
        <f>+SUMIFS('XUAT - NVL'!$L$5:$L$840,'XUAT - NVL'!$G$5:$G$840,'T5'!$L$4,'XUAT - NVL'!$D$5:$D$840,'T5'!B26)</f>
        <v>0</v>
      </c>
      <c r="H26" s="188" t="e">
        <f t="shared" si="1"/>
        <v>#DIV/0!</v>
      </c>
      <c r="I26" s="187" t="e">
        <f t="shared" si="2"/>
        <v>#DIV/0!</v>
      </c>
      <c r="J26" s="186" t="e">
        <f t="shared" si="3"/>
        <v>#N/A</v>
      </c>
      <c r="K26" s="185" t="e">
        <f t="shared" si="3"/>
        <v>#N/A</v>
      </c>
      <c r="L26" s="188" t="e">
        <f t="shared" si="0"/>
        <v>#N/A</v>
      </c>
      <c r="M26" s="184" t="e">
        <f t="shared" si="0"/>
        <v>#N/A</v>
      </c>
      <c r="N26" s="183"/>
      <c r="O26" s="304" t="e">
        <f t="shared" si="4"/>
        <v>#DIV/0!</v>
      </c>
      <c r="P26" s="52" t="s">
        <v>107</v>
      </c>
      <c r="Q26" s="52"/>
      <c r="R26" s="52" t="e">
        <f>+VLOOKUP(P26,'Danh mục CODE'!$A$2:$D$790,3,0)</f>
        <v>#N/A</v>
      </c>
    </row>
    <row r="27" spans="1:18" ht="16.5" customHeight="1">
      <c r="A27" s="193">
        <v>18</v>
      </c>
      <c r="B27" s="194">
        <v>45034</v>
      </c>
      <c r="C27" s="191" t="s">
        <v>683</v>
      </c>
      <c r="D27" s="190">
        <f>+SUMIFS('NHAP - NVL'!$J$5:$J$1007,'NHAP - NVL'!$G$5:$G$1007,'T5'!$L$4,'NHAP - NVL'!$D$5:$D$1007,'T5'!B27)</f>
        <v>0</v>
      </c>
      <c r="E27" s="218">
        <f>+SUMIFS('NHAP - NVL'!$K$5:$K$1007,'NHAP - NVL'!$G$5:$G$1007,'T5'!$L$4,'NHAP - NVL'!$D$5:$D$1007,'T5'!B27)</f>
        <v>0</v>
      </c>
      <c r="F27" s="189">
        <f>+SUMIFS('XUAT - NVL'!$K$5:$K$840,'XUAT - NVL'!$G$5:$G$840,'T5'!$L$4,'XUAT - NVL'!$D$5:$D$840,'T5'!B27)</f>
        <v>0</v>
      </c>
      <c r="G27" s="231">
        <f>+SUMIFS('XUAT - NVL'!$L$5:$L$840,'XUAT - NVL'!$G$5:$G$840,'T5'!$L$4,'XUAT - NVL'!$D$5:$D$840,'T5'!B27)</f>
        <v>0</v>
      </c>
      <c r="H27" s="188" t="e">
        <f t="shared" si="1"/>
        <v>#DIV/0!</v>
      </c>
      <c r="I27" s="187" t="e">
        <f t="shared" si="2"/>
        <v>#DIV/0!</v>
      </c>
      <c r="J27" s="186" t="e">
        <f t="shared" ref="J27:K40" si="5">J26+D27-F27</f>
        <v>#N/A</v>
      </c>
      <c r="K27" s="185" t="e">
        <f t="shared" si="5"/>
        <v>#N/A</v>
      </c>
      <c r="L27" s="233" t="e">
        <f t="shared" si="0"/>
        <v>#N/A</v>
      </c>
      <c r="M27" s="184" t="e">
        <f t="shared" si="0"/>
        <v>#N/A</v>
      </c>
      <c r="N27" s="183"/>
      <c r="O27" s="304" t="e">
        <f t="shared" si="4"/>
        <v>#DIV/0!</v>
      </c>
      <c r="P27" s="52" t="s">
        <v>111</v>
      </c>
      <c r="Q27" s="52"/>
      <c r="R27" s="52" t="e">
        <f>+VLOOKUP(P27,'Danh mục CODE'!$A$2:$D$790,3,0)</f>
        <v>#N/A</v>
      </c>
    </row>
    <row r="28" spans="1:18" ht="16.5" customHeight="1">
      <c r="A28" s="193">
        <v>19</v>
      </c>
      <c r="B28" s="194">
        <v>45035</v>
      </c>
      <c r="C28" s="191" t="s">
        <v>683</v>
      </c>
      <c r="D28" s="190">
        <f>+SUMIFS('NHAP - NVL'!$J$5:$J$1007,'NHAP - NVL'!$G$5:$G$1007,'T5'!$L$4,'NHAP - NVL'!$D$5:$D$1007,'T5'!B28)</f>
        <v>0</v>
      </c>
      <c r="E28" s="218">
        <f>+SUMIFS('NHAP - NVL'!$K$5:$K$1007,'NHAP - NVL'!$G$5:$G$1007,'T5'!$L$4,'NHAP - NVL'!$D$5:$D$1007,'T5'!B28)</f>
        <v>0</v>
      </c>
      <c r="F28" s="189">
        <f>+SUMIFS('XUAT - NVL'!$K$5:$K$840,'XUAT - NVL'!$G$5:$G$840,'T5'!$L$4,'XUAT - NVL'!$D$5:$D$840,'T5'!B28)</f>
        <v>0</v>
      </c>
      <c r="G28" s="231">
        <f>+SUMIFS('XUAT - NVL'!$L$5:$L$840,'XUAT - NVL'!$G$5:$G$840,'T5'!$L$4,'XUAT - NVL'!$D$5:$D$840,'T5'!B28)</f>
        <v>0</v>
      </c>
      <c r="H28" s="188" t="e">
        <f t="shared" si="1"/>
        <v>#DIV/0!</v>
      </c>
      <c r="I28" s="187" t="e">
        <f t="shared" si="2"/>
        <v>#DIV/0!</v>
      </c>
      <c r="J28" s="186" t="e">
        <f t="shared" si="5"/>
        <v>#N/A</v>
      </c>
      <c r="K28" s="185" t="e">
        <f t="shared" si="5"/>
        <v>#N/A</v>
      </c>
      <c r="L28" s="233" t="e">
        <f t="shared" si="0"/>
        <v>#N/A</v>
      </c>
      <c r="M28" s="184" t="e">
        <f t="shared" si="0"/>
        <v>#N/A</v>
      </c>
      <c r="N28" s="183"/>
      <c r="O28" s="304" t="e">
        <f t="shared" si="4"/>
        <v>#DIV/0!</v>
      </c>
      <c r="P28" s="52" t="s">
        <v>734</v>
      </c>
      <c r="Q28" s="52"/>
      <c r="R28" s="52" t="e">
        <f>+VLOOKUP(P28,'Danh mục CODE'!$A$2:$D$790,3,0)</f>
        <v>#N/A</v>
      </c>
    </row>
    <row r="29" spans="1:18" ht="16.5" customHeight="1">
      <c r="A29" s="193">
        <v>20</v>
      </c>
      <c r="B29" s="194">
        <v>45036</v>
      </c>
      <c r="C29" s="191" t="s">
        <v>683</v>
      </c>
      <c r="D29" s="190">
        <f>+SUMIFS('NHAP - NVL'!$J$5:$J$1007,'NHAP - NVL'!$G$5:$G$1007,'T5'!$L$4,'NHAP - NVL'!$D$5:$D$1007,'T5'!B29)</f>
        <v>0</v>
      </c>
      <c r="E29" s="218">
        <f>+SUMIFS('NHAP - NVL'!$K$5:$K$1007,'NHAP - NVL'!$G$5:$G$1007,'T5'!$L$4,'NHAP - NVL'!$D$5:$D$1007,'T5'!B29)</f>
        <v>0</v>
      </c>
      <c r="F29" s="189">
        <f>+SUMIFS('XUAT - NVL'!$K$5:$K$840,'XUAT - NVL'!$G$5:$G$840,'T5'!$L$4,'XUAT - NVL'!$D$5:$D$840,'T5'!B29)</f>
        <v>0</v>
      </c>
      <c r="G29" s="231">
        <f>+SUMIFS('XUAT - NVL'!$L$5:$L$840,'XUAT - NVL'!$G$5:$G$840,'T5'!$L$4,'XUAT - NVL'!$D$5:$D$840,'T5'!B29)</f>
        <v>0</v>
      </c>
      <c r="H29" s="188" t="e">
        <f t="shared" si="1"/>
        <v>#DIV/0!</v>
      </c>
      <c r="I29" s="187" t="e">
        <f t="shared" si="2"/>
        <v>#DIV/0!</v>
      </c>
      <c r="J29" s="186" t="e">
        <f t="shared" si="5"/>
        <v>#N/A</v>
      </c>
      <c r="K29" s="185" t="e">
        <f t="shared" si="5"/>
        <v>#N/A</v>
      </c>
      <c r="L29" s="233" t="e">
        <f t="shared" si="0"/>
        <v>#N/A</v>
      </c>
      <c r="M29" s="184" t="e">
        <f t="shared" si="0"/>
        <v>#N/A</v>
      </c>
      <c r="N29" s="183"/>
      <c r="O29" s="304" t="e">
        <f t="shared" si="4"/>
        <v>#DIV/0!</v>
      </c>
      <c r="P29" s="52" t="s">
        <v>736</v>
      </c>
      <c r="Q29" s="52"/>
      <c r="R29" s="52" t="e">
        <f>+VLOOKUP(P29,'Danh mục CODE'!$A$2:$D$790,3,0)</f>
        <v>#N/A</v>
      </c>
    </row>
    <row r="30" spans="1:18" ht="16.5" customHeight="1">
      <c r="A30" s="193">
        <v>21</v>
      </c>
      <c r="B30" s="194">
        <v>45037</v>
      </c>
      <c r="C30" s="191" t="s">
        <v>683</v>
      </c>
      <c r="D30" s="190">
        <f>+SUMIFS('NHAP - NVL'!$J$5:$J$1007,'NHAP - NVL'!$G$5:$G$1007,'T5'!$L$4,'NHAP - NVL'!$D$5:$D$1007,'T5'!B30)</f>
        <v>0</v>
      </c>
      <c r="E30" s="218">
        <f>+SUMIFS('NHAP - NVL'!$K$5:$K$1007,'NHAP - NVL'!$G$5:$G$1007,'T5'!$L$4,'NHAP - NVL'!$D$5:$D$1007,'T5'!B30)</f>
        <v>0</v>
      </c>
      <c r="F30" s="189">
        <f>+SUMIFS('XUAT - NVL'!$K$5:$K$840,'XUAT - NVL'!$G$5:$G$840,'T5'!$L$4,'XUAT - NVL'!$D$5:$D$840,'T5'!B30)</f>
        <v>0</v>
      </c>
      <c r="G30" s="231">
        <f>+SUMIFS('XUAT - NVL'!$L$5:$L$840,'XUAT - NVL'!$G$5:$G$840,'T5'!$L$4,'XUAT - NVL'!$D$5:$D$840,'T5'!B30)</f>
        <v>0</v>
      </c>
      <c r="H30" s="188" t="e">
        <f t="shared" si="1"/>
        <v>#DIV/0!</v>
      </c>
      <c r="I30" s="187" t="e">
        <f>AVERAGEIF($G$10:$G$40,"&lt;&gt;0")</f>
        <v>#DIV/0!</v>
      </c>
      <c r="J30" s="186" t="e">
        <f t="shared" si="5"/>
        <v>#N/A</v>
      </c>
      <c r="K30" s="185" t="e">
        <f t="shared" si="5"/>
        <v>#N/A</v>
      </c>
      <c r="L30" s="233" t="e">
        <f t="shared" si="0"/>
        <v>#N/A</v>
      </c>
      <c r="M30" s="184" t="e">
        <f t="shared" si="0"/>
        <v>#N/A</v>
      </c>
      <c r="N30" s="183"/>
      <c r="O30" s="304" t="e">
        <f t="shared" si="4"/>
        <v>#DIV/0!</v>
      </c>
      <c r="P30" s="52" t="s">
        <v>105</v>
      </c>
      <c r="Q30" s="52"/>
      <c r="R30" s="52" t="e">
        <f>+VLOOKUP(P30,'Danh mục CODE'!$A$2:$D$790,3,0)</f>
        <v>#N/A</v>
      </c>
    </row>
    <row r="31" spans="1:18" ht="16.5" customHeight="1">
      <c r="A31" s="193">
        <v>22</v>
      </c>
      <c r="B31" s="194">
        <v>45038</v>
      </c>
      <c r="C31" s="191" t="s">
        <v>683</v>
      </c>
      <c r="D31" s="190">
        <f>+SUMIFS('NHAP - NVL'!$J$5:$J$1007,'NHAP - NVL'!$G$5:$G$1007,'T5'!$L$4,'NHAP - NVL'!$D$5:$D$1007,'T5'!B31)</f>
        <v>0</v>
      </c>
      <c r="E31" s="218">
        <f>+SUMIFS('NHAP - NVL'!$K$5:$K$1007,'NHAP - NVL'!$G$5:$G$1007,'T5'!$L$4,'NHAP - NVL'!$D$5:$D$1007,'T5'!B31)</f>
        <v>0</v>
      </c>
      <c r="F31" s="189">
        <f>+SUMIFS('XUAT - NVL'!$K$5:$K$840,'XUAT - NVL'!$G$5:$G$840,'T5'!$L$4,'XUAT - NVL'!$D$5:$D$840,'T5'!B31)</f>
        <v>0</v>
      </c>
      <c r="G31" s="231">
        <f>+SUMIFS('XUAT - NVL'!$L$5:$L$840,'XUAT - NVL'!$G$5:$G$840,'T5'!$L$4,'XUAT - NVL'!$D$5:$D$840,'T5'!B31)</f>
        <v>0</v>
      </c>
      <c r="H31" s="188" t="e">
        <f t="shared" si="1"/>
        <v>#DIV/0!</v>
      </c>
      <c r="I31" s="187" t="e">
        <f t="shared" si="2"/>
        <v>#DIV/0!</v>
      </c>
      <c r="J31" s="186" t="e">
        <f t="shared" si="5"/>
        <v>#N/A</v>
      </c>
      <c r="K31" s="185" t="e">
        <f t="shared" si="5"/>
        <v>#N/A</v>
      </c>
      <c r="L31" s="233" t="e">
        <f t="shared" si="0"/>
        <v>#N/A</v>
      </c>
      <c r="M31" s="184" t="e">
        <f t="shared" si="0"/>
        <v>#N/A</v>
      </c>
      <c r="N31" s="183"/>
      <c r="O31" s="304" t="e">
        <f t="shared" si="4"/>
        <v>#DIV/0!</v>
      </c>
    </row>
    <row r="32" spans="1:18" ht="16.5" customHeight="1">
      <c r="A32" s="193">
        <v>23</v>
      </c>
      <c r="B32" s="194">
        <v>45039</v>
      </c>
      <c r="C32" s="191" t="s">
        <v>683</v>
      </c>
      <c r="D32" s="190">
        <f>+SUMIFS('NHAP - NVL'!$J$5:$J$1007,'NHAP - NVL'!$G$5:$G$1007,'T5'!$L$4,'NHAP - NVL'!$D$5:$D$1007,'T5'!B32)</f>
        <v>0</v>
      </c>
      <c r="E32" s="218">
        <f>+SUMIFS('NHAP - NVL'!$K$5:$K$1007,'NHAP - NVL'!$G$5:$G$1007,'T5'!$L$4,'NHAP - NVL'!$D$5:$D$1007,'T5'!B32)</f>
        <v>0</v>
      </c>
      <c r="F32" s="189">
        <f>+SUMIFS('XUAT - NVL'!$K$5:$K$840,'XUAT - NVL'!$G$5:$G$840,'T5'!$L$4,'XUAT - NVL'!$D$5:$D$840,'T5'!B32)</f>
        <v>0</v>
      </c>
      <c r="G32" s="231">
        <f>+SUMIFS('XUAT - NVL'!$L$5:$L$840,'XUAT - NVL'!$G$5:$G$840,'T5'!$L$4,'XUAT - NVL'!$D$5:$D$840,'T5'!B32)</f>
        <v>0</v>
      </c>
      <c r="H32" s="188" t="e">
        <f t="shared" si="1"/>
        <v>#DIV/0!</v>
      </c>
      <c r="I32" s="187" t="e">
        <f t="shared" si="2"/>
        <v>#DIV/0!</v>
      </c>
      <c r="J32" s="186" t="e">
        <f t="shared" si="5"/>
        <v>#N/A</v>
      </c>
      <c r="K32" s="185" t="e">
        <f t="shared" si="5"/>
        <v>#N/A</v>
      </c>
      <c r="L32" s="233" t="e">
        <f t="shared" si="0"/>
        <v>#N/A</v>
      </c>
      <c r="M32" s="184" t="e">
        <f t="shared" si="0"/>
        <v>#N/A</v>
      </c>
      <c r="N32" s="183"/>
      <c r="O32" s="304" t="e">
        <f t="shared" si="4"/>
        <v>#DIV/0!</v>
      </c>
    </row>
    <row r="33" spans="1:15" ht="16.5" customHeight="1">
      <c r="A33" s="193">
        <v>24</v>
      </c>
      <c r="B33" s="194">
        <v>45040</v>
      </c>
      <c r="C33" s="191" t="s">
        <v>683</v>
      </c>
      <c r="D33" s="190">
        <f>+SUMIFS('NHAP - NVL'!$J$5:$J$1007,'NHAP - NVL'!$G$5:$G$1007,'T5'!$L$4,'NHAP - NVL'!$D$5:$D$1007,'T5'!B33)</f>
        <v>0</v>
      </c>
      <c r="E33" s="218">
        <f>+SUMIFS('NHAP - NVL'!$K$5:$K$1007,'NHAP - NVL'!$G$5:$G$1007,'T5'!$L$4,'NHAP - NVL'!$D$5:$D$1007,'T5'!B33)</f>
        <v>0</v>
      </c>
      <c r="F33" s="189">
        <f>+SUMIFS('XUAT - NVL'!$K$5:$K$840,'XUAT - NVL'!$G$5:$G$840,'T5'!$L$4,'XUAT - NVL'!$D$5:$D$840,'T5'!B33)</f>
        <v>0</v>
      </c>
      <c r="G33" s="231">
        <f>+SUMIFS('XUAT - NVL'!$L$5:$L$840,'XUAT - NVL'!$G$5:$G$840,'T5'!$L$4,'XUAT - NVL'!$D$5:$D$840,'T5'!B33)</f>
        <v>0</v>
      </c>
      <c r="H33" s="188" t="e">
        <f t="shared" si="1"/>
        <v>#DIV/0!</v>
      </c>
      <c r="I33" s="187" t="e">
        <f t="shared" si="2"/>
        <v>#DIV/0!</v>
      </c>
      <c r="J33" s="186" t="e">
        <f t="shared" si="5"/>
        <v>#N/A</v>
      </c>
      <c r="K33" s="185" t="e">
        <f t="shared" si="5"/>
        <v>#N/A</v>
      </c>
      <c r="L33" s="233" t="e">
        <f t="shared" si="0"/>
        <v>#N/A</v>
      </c>
      <c r="M33" s="184" t="e">
        <f t="shared" si="0"/>
        <v>#N/A</v>
      </c>
      <c r="N33" s="183"/>
      <c r="O33" s="304" t="e">
        <f t="shared" si="4"/>
        <v>#DIV/0!</v>
      </c>
    </row>
    <row r="34" spans="1:15" ht="16.5" customHeight="1">
      <c r="A34" s="193">
        <v>25</v>
      </c>
      <c r="B34" s="194">
        <v>45041</v>
      </c>
      <c r="C34" s="191" t="s">
        <v>683</v>
      </c>
      <c r="D34" s="190">
        <f>+SUMIFS('NHAP - NVL'!$J$5:$J$1007,'NHAP - NVL'!$G$5:$G$1007,'T5'!$L$4,'NHAP - NVL'!$D$5:$D$1007,'T5'!B34)</f>
        <v>0</v>
      </c>
      <c r="E34" s="218">
        <f>+SUMIFS('NHAP - NVL'!$K$5:$K$1007,'NHAP - NVL'!$G$5:$G$1007,'T5'!$L$4,'NHAP - NVL'!$D$5:$D$1007,'T5'!B34)</f>
        <v>0</v>
      </c>
      <c r="F34" s="189">
        <f>+SUMIFS('XUAT - NVL'!$K$5:$K$840,'XUAT - NVL'!$G$5:$G$840,'T5'!$L$4,'XUAT - NVL'!$D$5:$D$840,'T5'!B34)</f>
        <v>0</v>
      </c>
      <c r="G34" s="231">
        <f>+SUMIFS('XUAT - NVL'!$L$5:$L$840,'XUAT - NVL'!$G$5:$G$840,'T5'!$L$4,'XUAT - NVL'!$D$5:$D$840,'T5'!B34)</f>
        <v>0</v>
      </c>
      <c r="H34" s="188" t="e">
        <f t="shared" si="1"/>
        <v>#DIV/0!</v>
      </c>
      <c r="I34" s="187" t="e">
        <f t="shared" si="2"/>
        <v>#DIV/0!</v>
      </c>
      <c r="J34" s="186" t="e">
        <f t="shared" si="5"/>
        <v>#N/A</v>
      </c>
      <c r="K34" s="185" t="e">
        <f t="shared" si="5"/>
        <v>#N/A</v>
      </c>
      <c r="L34" s="233" t="e">
        <f t="shared" si="0"/>
        <v>#N/A</v>
      </c>
      <c r="M34" s="184" t="e">
        <f t="shared" si="0"/>
        <v>#N/A</v>
      </c>
      <c r="N34" s="183"/>
      <c r="O34" s="304" t="e">
        <f t="shared" si="4"/>
        <v>#DIV/0!</v>
      </c>
    </row>
    <row r="35" spans="1:15" ht="16.5" customHeight="1">
      <c r="A35" s="193">
        <v>26</v>
      </c>
      <c r="B35" s="194">
        <v>45042</v>
      </c>
      <c r="C35" s="191" t="s">
        <v>683</v>
      </c>
      <c r="D35" s="190">
        <f>+SUMIFS('NHAP - NVL'!$J$5:$J$1007,'NHAP - NVL'!$G$5:$G$1007,'T5'!$L$4,'NHAP - NVL'!$D$5:$D$1007,'T5'!B35)</f>
        <v>0</v>
      </c>
      <c r="E35" s="218">
        <f>+SUMIFS('NHAP - NVL'!$K$5:$K$1007,'NHAP - NVL'!$G$5:$G$1007,'T5'!$L$4,'NHAP - NVL'!$D$5:$D$1007,'T5'!B35)</f>
        <v>0</v>
      </c>
      <c r="F35" s="189">
        <f>+SUMIFS('XUAT - NVL'!$K$5:$K$840,'XUAT - NVL'!$G$5:$G$840,'T5'!$L$4,'XUAT - NVL'!$D$5:$D$840,'T5'!B35)</f>
        <v>0</v>
      </c>
      <c r="G35" s="231">
        <f>+SUMIFS('XUAT - NVL'!$L$5:$L$840,'XUAT - NVL'!$G$5:$G$840,'T5'!$L$4,'XUAT - NVL'!$D$5:$D$840,'T5'!B35)</f>
        <v>0</v>
      </c>
      <c r="H35" s="188" t="e">
        <f>AVERAGEIF($F$10:$F$40,"&lt;&gt;0")</f>
        <v>#DIV/0!</v>
      </c>
      <c r="I35" s="187" t="e">
        <f t="shared" si="2"/>
        <v>#DIV/0!</v>
      </c>
      <c r="J35" s="186" t="e">
        <f t="shared" si="5"/>
        <v>#N/A</v>
      </c>
      <c r="K35" s="185" t="e">
        <f t="shared" si="5"/>
        <v>#N/A</v>
      </c>
      <c r="L35" s="233" t="e">
        <f t="shared" si="0"/>
        <v>#N/A</v>
      </c>
      <c r="M35" s="184" t="e">
        <f t="shared" si="0"/>
        <v>#N/A</v>
      </c>
      <c r="N35" s="183"/>
      <c r="O35" s="304" t="e">
        <f t="shared" si="4"/>
        <v>#DIV/0!</v>
      </c>
    </row>
    <row r="36" spans="1:15" ht="16.5" customHeight="1">
      <c r="A36" s="193">
        <v>27</v>
      </c>
      <c r="B36" s="194">
        <v>45043</v>
      </c>
      <c r="C36" s="191" t="s">
        <v>683</v>
      </c>
      <c r="D36" s="190">
        <f>+SUMIFS('NHAP - NVL'!$J$5:$J$1007,'NHAP - NVL'!$G$5:$G$1007,'T5'!$L$4,'NHAP - NVL'!$D$5:$D$1007,'T5'!B36)</f>
        <v>0</v>
      </c>
      <c r="E36" s="218">
        <f>+SUMIFS('NHAP - NVL'!$K$5:$K$1007,'NHAP - NVL'!$G$5:$G$1007,'T5'!$L$4,'NHAP - NVL'!$D$5:$D$1007,'T5'!B36)</f>
        <v>0</v>
      </c>
      <c r="F36" s="189">
        <f>+SUMIFS('XUAT - NVL'!$K$5:$K$840,'XUAT - NVL'!$G$5:$G$840,'T5'!$L$4,'XUAT - NVL'!$D$5:$D$840,'T5'!B36)</f>
        <v>0</v>
      </c>
      <c r="G36" s="231">
        <f>+SUMIFS('XUAT - NVL'!$L$5:$L$840,'XUAT - NVL'!$G$5:$G$840,'T5'!$L$4,'XUAT - NVL'!$D$5:$D$840,'T5'!B36)</f>
        <v>0</v>
      </c>
      <c r="H36" s="188" t="e">
        <f t="shared" si="1"/>
        <v>#DIV/0!</v>
      </c>
      <c r="I36" s="187" t="e">
        <f t="shared" si="2"/>
        <v>#DIV/0!</v>
      </c>
      <c r="J36" s="186" t="e">
        <f t="shared" si="5"/>
        <v>#N/A</v>
      </c>
      <c r="K36" s="185" t="e">
        <f>K35+E36-G36</f>
        <v>#N/A</v>
      </c>
      <c r="L36" s="233" t="e">
        <f t="shared" si="0"/>
        <v>#N/A</v>
      </c>
      <c r="M36" s="184" t="e">
        <f t="shared" si="0"/>
        <v>#N/A</v>
      </c>
      <c r="N36" s="183"/>
      <c r="O36" s="304" t="e">
        <f t="shared" si="4"/>
        <v>#DIV/0!</v>
      </c>
    </row>
    <row r="37" spans="1:15" ht="16.5" customHeight="1">
      <c r="A37" s="193">
        <v>28</v>
      </c>
      <c r="B37" s="194">
        <v>45044</v>
      </c>
      <c r="C37" s="191" t="s">
        <v>683</v>
      </c>
      <c r="D37" s="190">
        <f>+SUMIFS('NHAP - NVL'!$J$5:$J$1007,'NHAP - NVL'!$G$5:$G$1007,'T5'!$L$4,'NHAP - NVL'!$D$5:$D$1007,'T5'!B37)</f>
        <v>0</v>
      </c>
      <c r="E37" s="218">
        <f>+SUMIFS('NHAP - NVL'!$K$5:$K$1007,'NHAP - NVL'!$G$5:$G$1007,'T5'!$L$4,'NHAP - NVL'!$D$5:$D$1007,'T5'!B37)</f>
        <v>0</v>
      </c>
      <c r="F37" s="189">
        <f>+SUMIFS('XUAT - NVL'!$K$5:$K$840,'XUAT - NVL'!$G$5:$G$840,'T5'!$L$4,'XUAT - NVL'!$D$5:$D$840,'T5'!B37)</f>
        <v>0</v>
      </c>
      <c r="G37" s="231">
        <f>+SUMIFS('XUAT - NVL'!$L$5:$L$840,'XUAT - NVL'!$G$5:$G$840,'T5'!$L$4,'XUAT - NVL'!$D$5:$D$840,'T5'!B37)</f>
        <v>0</v>
      </c>
      <c r="H37" s="188" t="e">
        <f t="shared" si="1"/>
        <v>#DIV/0!</v>
      </c>
      <c r="I37" s="187" t="e">
        <f t="shared" si="2"/>
        <v>#DIV/0!</v>
      </c>
      <c r="J37" s="186" t="e">
        <f>J36+D37-F37</f>
        <v>#N/A</v>
      </c>
      <c r="K37" s="185" t="e">
        <f t="shared" si="5"/>
        <v>#N/A</v>
      </c>
      <c r="L37" s="233" t="e">
        <f t="shared" si="0"/>
        <v>#N/A</v>
      </c>
      <c r="M37" s="184" t="e">
        <f t="shared" si="0"/>
        <v>#N/A</v>
      </c>
      <c r="N37" s="183"/>
      <c r="O37" s="304" t="e">
        <f t="shared" si="4"/>
        <v>#DIV/0!</v>
      </c>
    </row>
    <row r="38" spans="1:15" ht="16.5" customHeight="1">
      <c r="A38" s="193">
        <v>29</v>
      </c>
      <c r="B38" s="194">
        <v>45045</v>
      </c>
      <c r="C38" s="191" t="s">
        <v>683</v>
      </c>
      <c r="D38" s="190">
        <f>+SUMIFS('NHAP - NVL'!$J$5:$J$1007,'NHAP - NVL'!$G$5:$G$1007,'T5'!$L$4,'NHAP - NVL'!$D$5:$D$1007,'T5'!B38)</f>
        <v>0</v>
      </c>
      <c r="E38" s="218">
        <f>+SUMIFS('NHAP - NVL'!$K$5:$K$1007,'NHAP - NVL'!$G$5:$G$1007,'T5'!$L$4,'NHAP - NVL'!$D$5:$D$1007,'T5'!B38)</f>
        <v>0</v>
      </c>
      <c r="F38" s="189">
        <f>+SUMIFS('XUAT - NVL'!$K$5:$K$840,'XUAT - NVL'!$G$5:$G$840,'T5'!$L$4,'XUAT - NVL'!$D$5:$D$840,'T5'!B38)</f>
        <v>0</v>
      </c>
      <c r="G38" s="231">
        <f>+SUMIFS('XUAT - NVL'!$L$5:$L$840,'XUAT - NVL'!$G$5:$G$840,'T5'!$L$4,'XUAT - NVL'!$D$5:$D$840,'T5'!B38)</f>
        <v>0</v>
      </c>
      <c r="H38" s="188" t="e">
        <f t="shared" si="1"/>
        <v>#DIV/0!</v>
      </c>
      <c r="I38" s="187" t="e">
        <f t="shared" si="2"/>
        <v>#DIV/0!</v>
      </c>
      <c r="J38" s="186" t="e">
        <f t="shared" si="5"/>
        <v>#N/A</v>
      </c>
      <c r="K38" s="185" t="e">
        <f t="shared" si="5"/>
        <v>#N/A</v>
      </c>
      <c r="L38" s="188" t="e">
        <f t="shared" si="0"/>
        <v>#N/A</v>
      </c>
      <c r="M38" s="184" t="e">
        <f t="shared" si="0"/>
        <v>#N/A</v>
      </c>
      <c r="N38" s="183"/>
      <c r="O38" s="304" t="e">
        <f t="shared" si="4"/>
        <v>#DIV/0!</v>
      </c>
    </row>
    <row r="39" spans="1:15" ht="16.5" customHeight="1">
      <c r="A39" s="193">
        <v>30</v>
      </c>
      <c r="B39" s="194">
        <v>45046</v>
      </c>
      <c r="C39" s="191" t="s">
        <v>683</v>
      </c>
      <c r="D39" s="190">
        <f>+SUMIFS('NHAP - NVL'!$J$5:$J$1007,'NHAP - NVL'!$G$5:$G$1007,'T5'!$L$4,'NHAP - NVL'!$D$5:$D$1007,'T5'!B39)</f>
        <v>0</v>
      </c>
      <c r="E39" s="218">
        <f>+SUMIFS('NHAP - NVL'!$K$5:$K$1007,'NHAP - NVL'!$G$5:$G$1007,'T5'!$L$4,'NHAP - NVL'!$D$5:$D$1007,'T5'!B39)</f>
        <v>0</v>
      </c>
      <c r="F39" s="189">
        <f>+SUMIFS('XUAT - NVL'!$K$5:$K$840,'XUAT - NVL'!$G$5:$G$840,'T5'!$L$4,'XUAT - NVL'!$D$5:$D$840,'T5'!B39)</f>
        <v>0</v>
      </c>
      <c r="G39" s="231">
        <f>+SUMIFS('XUAT - NVL'!$L$5:$L$840,'XUAT - NVL'!$G$5:$G$840,'T5'!$L$4,'XUAT - NVL'!$D$5:$D$840,'T5'!B39)</f>
        <v>0</v>
      </c>
      <c r="H39" s="188" t="e">
        <f t="shared" si="1"/>
        <v>#DIV/0!</v>
      </c>
      <c r="I39" s="187" t="e">
        <f t="shared" si="2"/>
        <v>#DIV/0!</v>
      </c>
      <c r="J39" s="186" t="e">
        <f t="shared" si="5"/>
        <v>#N/A</v>
      </c>
      <c r="K39" s="185" t="e">
        <f t="shared" si="5"/>
        <v>#N/A</v>
      </c>
      <c r="L39" s="233" t="e">
        <f t="shared" si="0"/>
        <v>#N/A</v>
      </c>
      <c r="M39" s="184" t="e">
        <f t="shared" si="0"/>
        <v>#N/A</v>
      </c>
      <c r="N39" s="183"/>
      <c r="O39" s="304" t="e">
        <f t="shared" si="4"/>
        <v>#DIV/0!</v>
      </c>
    </row>
    <row r="40" spans="1:15" ht="16.5" customHeight="1">
      <c r="A40" s="193">
        <v>31</v>
      </c>
      <c r="B40" s="192" t="s">
        <v>718</v>
      </c>
      <c r="C40" s="191" t="s">
        <v>683</v>
      </c>
      <c r="D40" s="190">
        <f>+SUMIFS('NHAP - NVL'!$J$5:$J$1007,'NHAP - NVL'!$G$5:$G$1007,'T5'!$L$4,'NHAP - NVL'!$D$5:$D$1007,'T5'!B40)</f>
        <v>0</v>
      </c>
      <c r="E40" s="218">
        <f>+SUMIFS('NHAP - NVL'!$K$5:$K$1007,'NHAP - NVL'!$G$5:$G$1007,'T5'!$L$4,'NHAP - NVL'!$D$5:$D$1007,'T5'!B40)</f>
        <v>0</v>
      </c>
      <c r="F40" s="189">
        <f>+SUMIFS('XUAT - NVL'!$K$5:$K$840,'XUAT - NVL'!$G$5:$G$840,'T5'!$L$4,'XUAT - NVL'!$D$5:$D$840,'T5'!B40)</f>
        <v>0</v>
      </c>
      <c r="G40" s="231">
        <f>+SUMIFS('XUAT - NVL'!$L$5:$L$840,'XUAT - NVL'!$G$5:$G$840,'T5'!$L$4,'XUAT - NVL'!$D$5:$D$840,'T5'!B40)</f>
        <v>0</v>
      </c>
      <c r="H40" s="188" t="e">
        <f t="shared" si="1"/>
        <v>#DIV/0!</v>
      </c>
      <c r="I40" s="187" t="e">
        <f t="shared" si="2"/>
        <v>#DIV/0!</v>
      </c>
      <c r="J40" s="186" t="e">
        <f t="shared" si="5"/>
        <v>#N/A</v>
      </c>
      <c r="K40" s="185" t="e">
        <f t="shared" si="5"/>
        <v>#N/A</v>
      </c>
      <c r="L40" s="188" t="e">
        <f t="shared" si="0"/>
        <v>#N/A</v>
      </c>
      <c r="M40" s="184" t="e">
        <f t="shared" si="0"/>
        <v>#N/A</v>
      </c>
      <c r="N40" s="183"/>
      <c r="O40" s="304" t="e">
        <f t="shared" si="4"/>
        <v>#DIV/0!</v>
      </c>
    </row>
    <row r="41" spans="1:15" s="172" customFormat="1" ht="23.25" customHeight="1">
      <c r="A41" s="181" t="s">
        <v>682</v>
      </c>
      <c r="B41" s="180"/>
      <c r="C41" s="179"/>
      <c r="D41" s="178">
        <f>SUM(D10:D40)</f>
        <v>0</v>
      </c>
      <c r="E41" s="177">
        <f>SUM(E10:E40)</f>
        <v>0</v>
      </c>
      <c r="F41" s="197">
        <f>SUM(F10:F40)</f>
        <v>0</v>
      </c>
      <c r="G41" s="176">
        <f>SUM(G10:G40)</f>
        <v>0</v>
      </c>
      <c r="H41" s="197"/>
      <c r="I41" s="176"/>
      <c r="J41" s="182" t="e">
        <f>J40</f>
        <v>#N/A</v>
      </c>
      <c r="K41" s="182" t="e">
        <f>K40</f>
        <v>#N/A</v>
      </c>
      <c r="L41" s="184"/>
      <c r="M41" s="174"/>
      <c r="N41" s="173" t="e">
        <f>1-J41/K41</f>
        <v>#N/A</v>
      </c>
    </row>
    <row r="42" spans="1:15" s="172" customFormat="1" ht="23.25" customHeight="1">
      <c r="A42" s="181" t="s">
        <v>28</v>
      </c>
      <c r="B42" s="180"/>
      <c r="C42" s="179"/>
      <c r="D42" s="178" t="e">
        <f>D9+D41</f>
        <v>#N/A</v>
      </c>
      <c r="E42" s="177" t="e">
        <f>E9+E41</f>
        <v>#N/A</v>
      </c>
      <c r="F42" s="197">
        <f>F41</f>
        <v>0</v>
      </c>
      <c r="G42" s="176">
        <f>G41</f>
        <v>0</v>
      </c>
      <c r="H42" s="197"/>
      <c r="I42" s="176"/>
      <c r="J42" s="175" t="e">
        <f>D42-F42</f>
        <v>#N/A</v>
      </c>
      <c r="K42" s="175" t="e">
        <f>E42-G42</f>
        <v>#N/A</v>
      </c>
      <c r="L42" s="184"/>
      <c r="M42" s="174"/>
      <c r="N42" s="173"/>
    </row>
    <row r="43" spans="1:15" ht="23.25" customHeight="1">
      <c r="A43" s="172"/>
      <c r="B43" s="172"/>
      <c r="C43" s="172"/>
      <c r="K43" s="114"/>
      <c r="L43" s="169"/>
      <c r="N43" s="169"/>
    </row>
    <row r="44" spans="1:15">
      <c r="K44" s="171" t="s">
        <v>112</v>
      </c>
      <c r="L44" s="169"/>
      <c r="N44" s="169"/>
    </row>
    <row r="45" spans="1:15">
      <c r="K45" s="171"/>
      <c r="L45" s="169"/>
      <c r="N45" s="169"/>
    </row>
    <row r="46" spans="1:15">
      <c r="K46" s="171"/>
      <c r="L46" s="169"/>
      <c r="N46" s="169"/>
    </row>
    <row r="47" spans="1:15">
      <c r="K47" s="114"/>
      <c r="L47" s="169"/>
      <c r="N47" s="169"/>
    </row>
    <row r="48" spans="1:15">
      <c r="L48" s="169"/>
      <c r="M48" s="170"/>
      <c r="N48" s="169"/>
    </row>
    <row r="49" spans="11:11" s="168" customFormat="1"/>
    <row r="50" spans="11:11" s="168" customFormat="1">
      <c r="K50" s="172"/>
    </row>
    <row r="51" spans="11:11" s="168" customFormat="1"/>
  </sheetData>
  <mergeCells count="8">
    <mergeCell ref="A9:C9"/>
    <mergeCell ref="A3:N3"/>
    <mergeCell ref="L4:N4"/>
    <mergeCell ref="D7:E7"/>
    <mergeCell ref="F7:G7"/>
    <mergeCell ref="H7:I7"/>
    <mergeCell ref="J7:K7"/>
    <mergeCell ref="L7:M7"/>
  </mergeCells>
  <conditionalFormatting sqref="M21">
    <cfRule type="cellIs" dxfId="1952" priority="113" operator="lessThan">
      <formula>15</formula>
    </cfRule>
    <cfRule type="cellIs" dxfId="1951" priority="114" operator="greaterThan">
      <formula>20</formula>
    </cfRule>
    <cfRule type="cellIs" dxfId="1950" priority="115" operator="between">
      <formula>15</formula>
      <formula>20</formula>
    </cfRule>
    <cfRule type="cellIs" dxfId="1949" priority="116" operator="between">
      <formula>15</formula>
      <formula>20</formula>
    </cfRule>
    <cfRule type="cellIs" dxfId="1948" priority="117" operator="lessThan">
      <formula>15</formula>
    </cfRule>
    <cfRule type="cellIs" dxfId="1947" priority="118" operator="greaterThan">
      <formula>20</formula>
    </cfRule>
    <cfRule type="cellIs" dxfId="1946" priority="119" operator="between">
      <formula>15</formula>
      <formula>21</formula>
    </cfRule>
    <cfRule type="cellIs" dxfId="1945" priority="120" operator="lessThan">
      <formula>15</formula>
    </cfRule>
    <cfRule type="cellIs" dxfId="1944" priority="121" operator="greaterThan">
      <formula>21</formula>
    </cfRule>
  </conditionalFormatting>
  <conditionalFormatting sqref="M28">
    <cfRule type="cellIs" dxfId="1943" priority="104" operator="lessThan">
      <formula>15</formula>
    </cfRule>
    <cfRule type="cellIs" dxfId="1942" priority="105" operator="greaterThan">
      <formula>20</formula>
    </cfRule>
    <cfRule type="cellIs" dxfId="1941" priority="106" operator="between">
      <formula>15</formula>
      <formula>20</formula>
    </cfRule>
    <cfRule type="cellIs" dxfId="1940" priority="107" operator="between">
      <formula>15</formula>
      <formula>20</formula>
    </cfRule>
    <cfRule type="cellIs" dxfId="1939" priority="108" operator="lessThan">
      <formula>15</formula>
    </cfRule>
    <cfRule type="cellIs" dxfId="1938" priority="109" operator="greaterThan">
      <formula>20</formula>
    </cfRule>
    <cfRule type="cellIs" dxfId="1937" priority="110" operator="between">
      <formula>15</formula>
      <formula>21</formula>
    </cfRule>
    <cfRule type="cellIs" dxfId="1936" priority="111" operator="lessThan">
      <formula>15</formula>
    </cfRule>
    <cfRule type="cellIs" dxfId="1935" priority="112" operator="greaterThan">
      <formula>21</formula>
    </cfRule>
  </conditionalFormatting>
  <conditionalFormatting sqref="M35">
    <cfRule type="cellIs" dxfId="1934" priority="95" operator="lessThan">
      <formula>15</formula>
    </cfRule>
    <cfRule type="cellIs" dxfId="1933" priority="96" operator="greaterThan">
      <formula>20</formula>
    </cfRule>
    <cfRule type="cellIs" dxfId="1932" priority="97" operator="between">
      <formula>15</formula>
      <formula>20</formula>
    </cfRule>
    <cfRule type="cellIs" dxfId="1931" priority="98" operator="between">
      <formula>15</formula>
      <formula>20</formula>
    </cfRule>
    <cfRule type="cellIs" dxfId="1930" priority="99" operator="lessThan">
      <formula>15</formula>
    </cfRule>
    <cfRule type="cellIs" dxfId="1929" priority="100" operator="greaterThan">
      <formula>20</formula>
    </cfRule>
    <cfRule type="cellIs" dxfId="1928" priority="101" operator="between">
      <formula>15</formula>
      <formula>21</formula>
    </cfRule>
    <cfRule type="cellIs" dxfId="1927" priority="102" operator="lessThan">
      <formula>15</formula>
    </cfRule>
    <cfRule type="cellIs" dxfId="1926" priority="103" operator="greaterThan">
      <formula>21</formula>
    </cfRule>
  </conditionalFormatting>
  <conditionalFormatting sqref="M15:M18 M40 M22:M23 M25:M27 M20">
    <cfRule type="cellIs" dxfId="1925" priority="122" operator="lessThan">
      <formula>15</formula>
    </cfRule>
    <cfRule type="cellIs" dxfId="1924" priority="123" operator="greaterThan">
      <formula>20</formula>
    </cfRule>
    <cfRule type="cellIs" dxfId="1923" priority="124" operator="between">
      <formula>15</formula>
      <formula>20</formula>
    </cfRule>
    <cfRule type="cellIs" dxfId="1922" priority="125" operator="between">
      <formula>15</formula>
      <formula>20</formula>
    </cfRule>
    <cfRule type="cellIs" dxfId="1921" priority="126" operator="lessThan">
      <formula>15</formula>
    </cfRule>
    <cfRule type="cellIs" dxfId="1920" priority="127" operator="greaterThan">
      <formula>20</formula>
    </cfRule>
    <cfRule type="cellIs" dxfId="1919" priority="128" operator="between">
      <formula>15</formula>
      <formula>21</formula>
    </cfRule>
    <cfRule type="cellIs" dxfId="1918" priority="129" operator="lessThan">
      <formula>15</formula>
    </cfRule>
    <cfRule type="cellIs" dxfId="1917" priority="130" operator="greaterThan">
      <formula>21</formula>
    </cfRule>
  </conditionalFormatting>
  <conditionalFormatting sqref="M10:M13">
    <cfRule type="cellIs" dxfId="1916" priority="86" operator="lessThan">
      <formula>15</formula>
    </cfRule>
    <cfRule type="cellIs" dxfId="1915" priority="87" operator="greaterThan">
      <formula>20</formula>
    </cfRule>
    <cfRule type="cellIs" dxfId="1914" priority="88" operator="between">
      <formula>15</formula>
      <formula>20</formula>
    </cfRule>
    <cfRule type="cellIs" dxfId="1913" priority="89" operator="between">
      <formula>15</formula>
      <formula>20</formula>
    </cfRule>
    <cfRule type="cellIs" dxfId="1912" priority="90" operator="lessThan">
      <formula>15</formula>
    </cfRule>
    <cfRule type="cellIs" dxfId="1911" priority="91" operator="greaterThan">
      <formula>20</formula>
    </cfRule>
    <cfRule type="cellIs" dxfId="1910" priority="92" operator="between">
      <formula>15</formula>
      <formula>21</formula>
    </cfRule>
    <cfRule type="cellIs" dxfId="1909" priority="93" operator="lessThan">
      <formula>15</formula>
    </cfRule>
    <cfRule type="cellIs" dxfId="1908" priority="94" operator="greaterThan">
      <formula>21</formula>
    </cfRule>
  </conditionalFormatting>
  <conditionalFormatting sqref="M30:M33">
    <cfRule type="cellIs" dxfId="1907" priority="77" operator="lessThan">
      <formula>15</formula>
    </cfRule>
    <cfRule type="cellIs" dxfId="1906" priority="78" operator="greaterThan">
      <formula>20</formula>
    </cfRule>
    <cfRule type="cellIs" dxfId="1905" priority="79" operator="between">
      <formula>15</formula>
      <formula>20</formula>
    </cfRule>
    <cfRule type="cellIs" dxfId="1904" priority="80" operator="between">
      <formula>15</formula>
      <formula>20</formula>
    </cfRule>
    <cfRule type="cellIs" dxfId="1903" priority="81" operator="lessThan">
      <formula>15</formula>
    </cfRule>
    <cfRule type="cellIs" dxfId="1902" priority="82" operator="greaterThan">
      <formula>20</formula>
    </cfRule>
    <cfRule type="cellIs" dxfId="1901" priority="83" operator="between">
      <formula>15</formula>
      <formula>21</formula>
    </cfRule>
    <cfRule type="cellIs" dxfId="1900" priority="84" operator="lessThan">
      <formula>15</formula>
    </cfRule>
    <cfRule type="cellIs" dxfId="1899" priority="85" operator="greaterThan">
      <formula>21</formula>
    </cfRule>
  </conditionalFormatting>
  <conditionalFormatting sqref="M36:M38">
    <cfRule type="cellIs" dxfId="1898" priority="68" operator="lessThan">
      <formula>15</formula>
    </cfRule>
    <cfRule type="cellIs" dxfId="1897" priority="69" operator="greaterThan">
      <formula>20</formula>
    </cfRule>
    <cfRule type="cellIs" dxfId="1896" priority="70" operator="between">
      <formula>15</formula>
      <formula>20</formula>
    </cfRule>
    <cfRule type="cellIs" dxfId="1895" priority="71" operator="between">
      <formula>15</formula>
      <formula>20</formula>
    </cfRule>
    <cfRule type="cellIs" dxfId="1894" priority="72" operator="lessThan">
      <formula>15</formula>
    </cfRule>
    <cfRule type="cellIs" dxfId="1893" priority="73" operator="greaterThan">
      <formula>20</formula>
    </cfRule>
    <cfRule type="cellIs" dxfId="1892" priority="74" operator="between">
      <formula>15</formula>
      <formula>21</formula>
    </cfRule>
    <cfRule type="cellIs" dxfId="1891" priority="75" operator="lessThan">
      <formula>15</formula>
    </cfRule>
    <cfRule type="cellIs" dxfId="1890" priority="76" operator="greaterThan">
      <formula>21</formula>
    </cfRule>
  </conditionalFormatting>
  <conditionalFormatting sqref="M29">
    <cfRule type="cellIs" dxfId="1889" priority="59" operator="lessThan">
      <formula>15</formula>
    </cfRule>
    <cfRule type="cellIs" dxfId="1888" priority="60" operator="greaterThan">
      <formula>20</formula>
    </cfRule>
    <cfRule type="cellIs" dxfId="1887" priority="61" operator="between">
      <formula>15</formula>
      <formula>20</formula>
    </cfRule>
    <cfRule type="cellIs" dxfId="1886" priority="62" operator="between">
      <formula>15</formula>
      <formula>20</formula>
    </cfRule>
    <cfRule type="cellIs" dxfId="1885" priority="63" operator="lessThan">
      <formula>15</formula>
    </cfRule>
    <cfRule type="cellIs" dxfId="1884" priority="64" operator="greaterThan">
      <formula>20</formula>
    </cfRule>
    <cfRule type="cellIs" dxfId="1883" priority="65" operator="between">
      <formula>15</formula>
      <formula>21</formula>
    </cfRule>
    <cfRule type="cellIs" dxfId="1882" priority="66" operator="lessThan">
      <formula>15</formula>
    </cfRule>
    <cfRule type="cellIs" dxfId="1881" priority="67" operator="greaterThan">
      <formula>21</formula>
    </cfRule>
  </conditionalFormatting>
  <conditionalFormatting sqref="M24">
    <cfRule type="cellIs" dxfId="1880" priority="50" operator="lessThan">
      <formula>15</formula>
    </cfRule>
    <cfRule type="cellIs" dxfId="1879" priority="51" operator="greaterThan">
      <formula>20</formula>
    </cfRule>
    <cfRule type="cellIs" dxfId="1878" priority="52" operator="between">
      <formula>15</formula>
      <formula>20</formula>
    </cfRule>
    <cfRule type="cellIs" dxfId="1877" priority="53" operator="between">
      <formula>15</formula>
      <formula>20</formula>
    </cfRule>
    <cfRule type="cellIs" dxfId="1876" priority="54" operator="lessThan">
      <formula>15</formula>
    </cfRule>
    <cfRule type="cellIs" dxfId="1875" priority="55" operator="greaterThan">
      <formula>20</formula>
    </cfRule>
    <cfRule type="cellIs" dxfId="1874" priority="56" operator="between">
      <formula>15</formula>
      <formula>21</formula>
    </cfRule>
    <cfRule type="cellIs" dxfId="1873" priority="57" operator="lessThan">
      <formula>15</formula>
    </cfRule>
    <cfRule type="cellIs" dxfId="1872" priority="58" operator="greaterThan">
      <formula>21</formula>
    </cfRule>
  </conditionalFormatting>
  <conditionalFormatting sqref="M19">
    <cfRule type="cellIs" dxfId="1871" priority="41" operator="lessThan">
      <formula>15</formula>
    </cfRule>
    <cfRule type="cellIs" dxfId="1870" priority="42" operator="greaterThan">
      <formula>20</formula>
    </cfRule>
    <cfRule type="cellIs" dxfId="1869" priority="43" operator="between">
      <formula>15</formula>
      <formula>20</formula>
    </cfRule>
    <cfRule type="cellIs" dxfId="1868" priority="44" operator="between">
      <formula>15</formula>
      <formula>20</formula>
    </cfRule>
    <cfRule type="cellIs" dxfId="1867" priority="45" operator="lessThan">
      <formula>15</formula>
    </cfRule>
    <cfRule type="cellIs" dxfId="1866" priority="46" operator="greaterThan">
      <formula>20</formula>
    </cfRule>
    <cfRule type="cellIs" dxfId="1865" priority="47" operator="between">
      <formula>15</formula>
      <formula>21</formula>
    </cfRule>
    <cfRule type="cellIs" dxfId="1864" priority="48" operator="lessThan">
      <formula>15</formula>
    </cfRule>
    <cfRule type="cellIs" dxfId="1863" priority="49" operator="greaterThan">
      <formula>21</formula>
    </cfRule>
  </conditionalFormatting>
  <conditionalFormatting sqref="M14">
    <cfRule type="cellIs" dxfId="1862" priority="32" operator="lessThan">
      <formula>15</formula>
    </cfRule>
    <cfRule type="cellIs" dxfId="1861" priority="33" operator="greaterThan">
      <formula>20</formula>
    </cfRule>
    <cfRule type="cellIs" dxfId="1860" priority="34" operator="between">
      <formula>15</formula>
      <formula>20</formula>
    </cfRule>
    <cfRule type="cellIs" dxfId="1859" priority="35" operator="between">
      <formula>15</formula>
      <formula>20</formula>
    </cfRule>
    <cfRule type="cellIs" dxfId="1858" priority="36" operator="lessThan">
      <formula>15</formula>
    </cfRule>
    <cfRule type="cellIs" dxfId="1857" priority="37" operator="greaterThan">
      <formula>20</formula>
    </cfRule>
    <cfRule type="cellIs" dxfId="1856" priority="38" operator="between">
      <formula>15</formula>
      <formula>21</formula>
    </cfRule>
    <cfRule type="cellIs" dxfId="1855" priority="39" operator="lessThan">
      <formula>15</formula>
    </cfRule>
    <cfRule type="cellIs" dxfId="1854" priority="40" operator="greaterThan">
      <formula>21</formula>
    </cfRule>
  </conditionalFormatting>
  <conditionalFormatting sqref="M34">
    <cfRule type="cellIs" dxfId="1853" priority="23" operator="lessThan">
      <formula>15</formula>
    </cfRule>
    <cfRule type="cellIs" dxfId="1852" priority="24" operator="greaterThan">
      <formula>20</formula>
    </cfRule>
    <cfRule type="cellIs" dxfId="1851" priority="25" operator="between">
      <formula>15</formula>
      <formula>20</formula>
    </cfRule>
    <cfRule type="cellIs" dxfId="1850" priority="26" operator="between">
      <formula>15</formula>
      <formula>20</formula>
    </cfRule>
    <cfRule type="cellIs" dxfId="1849" priority="27" operator="lessThan">
      <formula>15</formula>
    </cfRule>
    <cfRule type="cellIs" dxfId="1848" priority="28" operator="greaterThan">
      <formula>20</formula>
    </cfRule>
    <cfRule type="cellIs" dxfId="1847" priority="29" operator="between">
      <formula>15</formula>
      <formula>21</formula>
    </cfRule>
    <cfRule type="cellIs" dxfId="1846" priority="30" operator="lessThan">
      <formula>15</formula>
    </cfRule>
    <cfRule type="cellIs" dxfId="1845" priority="31" operator="greaterThan">
      <formula>21</formula>
    </cfRule>
  </conditionalFormatting>
  <conditionalFormatting sqref="M39">
    <cfRule type="cellIs" dxfId="1844" priority="14" operator="lessThan">
      <formula>15</formula>
    </cfRule>
    <cfRule type="cellIs" dxfId="1843" priority="15" operator="greaterThan">
      <formula>20</formula>
    </cfRule>
    <cfRule type="cellIs" dxfId="1842" priority="16" operator="between">
      <formula>15</formula>
      <formula>20</formula>
    </cfRule>
    <cfRule type="cellIs" dxfId="1841" priority="17" operator="between">
      <formula>15</formula>
      <formula>20</formula>
    </cfRule>
    <cfRule type="cellIs" dxfId="1840" priority="18" operator="lessThan">
      <formula>15</formula>
    </cfRule>
    <cfRule type="cellIs" dxfId="1839" priority="19" operator="greaterThan">
      <formula>20</formula>
    </cfRule>
    <cfRule type="cellIs" dxfId="1838" priority="20" operator="between">
      <formula>15</formula>
      <formula>21</formula>
    </cfRule>
    <cfRule type="cellIs" dxfId="1837" priority="21" operator="lessThan">
      <formula>15</formula>
    </cfRule>
    <cfRule type="cellIs" dxfId="1836" priority="22" operator="greaterThan">
      <formula>21</formula>
    </cfRule>
  </conditionalFormatting>
  <conditionalFormatting sqref="P19">
    <cfRule type="duplicateValues" dxfId="1835" priority="6"/>
  </conditionalFormatting>
  <conditionalFormatting sqref="Q24 Q18">
    <cfRule type="duplicateValues" dxfId="1834" priority="7"/>
    <cfRule type="expression" dxfId="1833" priority="8">
      <formula>LEFT(#REF!,2)="Y0"</formula>
    </cfRule>
    <cfRule type="expression" dxfId="1832" priority="9">
      <formula>LEFT(#REF!,2)="Y3"</formula>
    </cfRule>
    <cfRule type="expression" dxfId="1831" priority="10">
      <formula>LEFT(#REF!,2)="Y2"</formula>
    </cfRule>
    <cfRule type="expression" dxfId="1830" priority="11">
      <formula>LEFT(#REF!,2)="Y1"</formula>
    </cfRule>
    <cfRule type="duplicateValues" dxfId="1829" priority="12"/>
  </conditionalFormatting>
  <conditionalFormatting sqref="P10:P18 P20:P22">
    <cfRule type="duplicateValues" dxfId="1828" priority="13"/>
  </conditionalFormatting>
  <conditionalFormatting sqref="P25">
    <cfRule type="duplicateValues" dxfId="1827" priority="5"/>
  </conditionalFormatting>
  <conditionalFormatting sqref="P26">
    <cfRule type="duplicateValues" dxfId="1826" priority="4"/>
  </conditionalFormatting>
  <conditionalFormatting sqref="P27">
    <cfRule type="duplicateValues" dxfId="1825" priority="3"/>
  </conditionalFormatting>
  <conditionalFormatting sqref="P28:P29">
    <cfRule type="duplicateValues" dxfId="1824" priority="2"/>
  </conditionalFormatting>
  <conditionalFormatting sqref="P30">
    <cfRule type="duplicateValues" dxfId="1823" priority="1"/>
  </conditionalFormatting>
  <pageMargins left="0.45" right="0.2" top="0.25" bottom="0.25" header="0.3" footer="0.3"/>
  <pageSetup paperSize="9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rgb="FFC00000"/>
  </sheetPr>
  <dimension ref="A1:R51"/>
  <sheetViews>
    <sheetView zoomScale="80" zoomScaleNormal="80" workbookViewId="0">
      <pane ySplit="9" topLeftCell="A10" activePane="bottomLeft" state="frozen"/>
      <selection activeCell="P9" sqref="P9"/>
      <selection pane="bottomLeft" activeCell="P9" sqref="P9"/>
    </sheetView>
  </sheetViews>
  <sheetFormatPr defaultColWidth="10.6640625" defaultRowHeight="15"/>
  <cols>
    <col min="1" max="1" width="5.5" style="168" customWidth="1"/>
    <col min="2" max="2" width="16" style="168" customWidth="1"/>
    <col min="3" max="3" width="21.33203125" style="168" customWidth="1"/>
    <col min="4" max="11" width="16.83203125" style="169" customWidth="1"/>
    <col min="12" max="14" width="16.83203125" style="168" customWidth="1"/>
    <col min="15" max="15" width="10.6640625" style="168"/>
    <col min="16" max="16" width="50.6640625" style="168" customWidth="1"/>
    <col min="17" max="17" width="36.1640625" style="168" customWidth="1"/>
    <col min="18" max="18" width="24.83203125" style="168" customWidth="1"/>
    <col min="19" max="16384" width="10.6640625" style="168"/>
  </cols>
  <sheetData>
    <row r="1" spans="1:18" ht="18" customHeight="1">
      <c r="A1" s="210" t="str">
        <f>'[6]FRIT FO102 - FT1 - FHUE'!A1</f>
        <v>CÔNG TY CỐ PHẦN VLXD VI DO NA</v>
      </c>
      <c r="B1" s="210"/>
      <c r="C1" s="210"/>
      <c r="D1" s="210"/>
      <c r="E1" s="210"/>
      <c r="F1" s="210"/>
    </row>
    <row r="2" spans="1:18" ht="18" customHeight="1">
      <c r="A2" s="210" t="str">
        <f>'[6]FRIT FO102 - FT1 - FHUE'!A2</f>
        <v>PHÒNG KẾ HOẠCH - VẬT TƯ</v>
      </c>
      <c r="B2" s="210"/>
      <c r="C2" s="210"/>
      <c r="D2" s="209"/>
      <c r="E2" s="209"/>
      <c r="F2" s="209"/>
      <c r="L2" s="169"/>
      <c r="M2" s="208" t="str">
        <f>'[6]FRIT FO102 - FT1 - FHUE'!M2</f>
        <v>BM. 03. 13</v>
      </c>
    </row>
    <row r="3" spans="1:18" ht="33" customHeight="1">
      <c r="A3" s="861" t="s">
        <v>698</v>
      </c>
      <c r="B3" s="861"/>
      <c r="C3" s="861"/>
      <c r="D3" s="861"/>
      <c r="E3" s="861"/>
      <c r="F3" s="861"/>
      <c r="G3" s="861"/>
      <c r="H3" s="861"/>
      <c r="I3" s="861"/>
      <c r="J3" s="861"/>
      <c r="K3" s="861"/>
      <c r="L3" s="861"/>
      <c r="M3" s="861"/>
      <c r="N3" s="861"/>
    </row>
    <row r="4" spans="1:18" ht="18.75" customHeight="1">
      <c r="B4" s="207"/>
      <c r="C4" s="207"/>
      <c r="D4" s="206" t="s">
        <v>697</v>
      </c>
      <c r="E4" s="205" t="str">
        <f>+VLOOKUP($L$4,'TONG HOP'!$C$8:$N$799,2,0)</f>
        <v>Đất TALC</v>
      </c>
      <c r="I4" s="169" t="s">
        <v>696</v>
      </c>
      <c r="J4" s="205" t="str">
        <f>+VLOOKUP($L$4,'TONG HOP'!$C$8:$N$799,3,0)</f>
        <v>NCC00498</v>
      </c>
      <c r="K4" s="205" t="s">
        <v>695</v>
      </c>
      <c r="L4" s="862" t="s">
        <v>88</v>
      </c>
      <c r="M4" s="862"/>
      <c r="N4" s="862"/>
    </row>
    <row r="5" spans="1:18" ht="18.75" customHeight="1">
      <c r="B5" s="168" t="str">
        <f>'[6]FRIT FO102 - FT1 - FHUE'!B5</f>
        <v xml:space="preserve">Từ ngày:  </v>
      </c>
      <c r="C5" s="168">
        <f>'[6]FRIT FO102 - FT1 - FHUE'!C5</f>
        <v>1</v>
      </c>
      <c r="D5" s="168" t="str">
        <f>'[6]FRIT FO102 - FT1 - FHUE'!D5</f>
        <v>đến ngày</v>
      </c>
      <c r="E5" s="168">
        <v>30</v>
      </c>
      <c r="F5" s="168" t="str">
        <f>'[6]FRIT FO102 - FT1 - FHUE'!F5</f>
        <v>tháng</v>
      </c>
      <c r="G5" s="168">
        <v>4</v>
      </c>
      <c r="H5" s="168" t="str">
        <f>'[6]FRIT FO102 - FT1 - FHUE'!H5</f>
        <v xml:space="preserve">năm </v>
      </c>
      <c r="I5" s="168">
        <f>'[6]FRIT FO102 - FT1 - FHUE'!I5</f>
        <v>2023</v>
      </c>
      <c r="J5" s="168"/>
      <c r="K5" s="168"/>
    </row>
    <row r="6" spans="1:18" ht="18" customHeight="1">
      <c r="F6" s="204"/>
      <c r="G6" s="204"/>
      <c r="H6" s="204"/>
      <c r="I6" s="204"/>
      <c r="L6" s="204" t="s">
        <v>694</v>
      </c>
      <c r="M6"/>
    </row>
    <row r="7" spans="1:18" s="195" customFormat="1" ht="40.5" customHeight="1">
      <c r="A7" s="203" t="s">
        <v>13</v>
      </c>
      <c r="B7" s="202" t="s">
        <v>693</v>
      </c>
      <c r="C7" s="202" t="s">
        <v>692</v>
      </c>
      <c r="D7" s="863" t="s">
        <v>691</v>
      </c>
      <c r="E7" s="864"/>
      <c r="F7" s="863" t="s">
        <v>690</v>
      </c>
      <c r="G7" s="864"/>
      <c r="H7" s="863" t="s">
        <v>689</v>
      </c>
      <c r="I7" s="864"/>
      <c r="J7" s="863" t="s">
        <v>688</v>
      </c>
      <c r="K7" s="864"/>
      <c r="L7" s="863" t="s">
        <v>687</v>
      </c>
      <c r="M7" s="864"/>
      <c r="N7" s="202" t="s">
        <v>686</v>
      </c>
    </row>
    <row r="8" spans="1:18" s="195" customFormat="1" ht="27.75" customHeight="1">
      <c r="A8" s="201"/>
      <c r="B8" s="198"/>
      <c r="C8" s="198"/>
      <c r="D8" s="200" t="s">
        <v>679</v>
      </c>
      <c r="E8" s="199" t="s">
        <v>685</v>
      </c>
      <c r="F8" s="200" t="s">
        <v>679</v>
      </c>
      <c r="G8" s="199" t="s">
        <v>680</v>
      </c>
      <c r="H8" s="200" t="s">
        <v>679</v>
      </c>
      <c r="I8" s="199" t="s">
        <v>680</v>
      </c>
      <c r="J8" s="200" t="s">
        <v>679</v>
      </c>
      <c r="K8" s="199" t="s">
        <v>680</v>
      </c>
      <c r="L8" s="200" t="s">
        <v>679</v>
      </c>
      <c r="M8" s="199" t="s">
        <v>680</v>
      </c>
      <c r="N8" s="198"/>
    </row>
    <row r="9" spans="1:18" s="195" customFormat="1" ht="25.5" customHeight="1">
      <c r="A9" s="858" t="s">
        <v>684</v>
      </c>
      <c r="B9" s="859"/>
      <c r="C9" s="860"/>
      <c r="D9" s="178">
        <f>J9</f>
        <v>0</v>
      </c>
      <c r="E9" s="177">
        <f>K9</f>
        <v>0</v>
      </c>
      <c r="F9" s="197">
        <f>F41</f>
        <v>0</v>
      </c>
      <c r="G9" s="177">
        <f>G41</f>
        <v>0</v>
      </c>
      <c r="H9" s="197"/>
      <c r="I9" s="177"/>
      <c r="J9" s="196">
        <f>+VLOOKUP($L$4,'TONG HOP'!$C$8:$N$799,8,0)</f>
        <v>0</v>
      </c>
      <c r="K9" s="196">
        <f>+VLOOKUP($L$4,'TONG HOP'!$C$8:$N$799,9,0)</f>
        <v>0</v>
      </c>
      <c r="L9" s="232"/>
      <c r="M9" s="234"/>
      <c r="N9" s="183"/>
    </row>
    <row r="10" spans="1:18" ht="16.5" customHeight="1">
      <c r="A10" s="193">
        <v>1</v>
      </c>
      <c r="B10" s="194">
        <v>45017</v>
      </c>
      <c r="C10" s="191" t="s">
        <v>683</v>
      </c>
      <c r="D10" s="190">
        <f>+SUMIFS('NHAP - NVL'!$J$5:$J$1007,'NHAP - NVL'!$G$5:$G$1007,'L10'!$L$4,'NHAP - NVL'!$D$5:$D$1007,'L10'!B10)</f>
        <v>0</v>
      </c>
      <c r="E10" s="218">
        <f>+SUMIFS('NHAP - NVL'!$K$5:$K$1007,'NHAP - NVL'!$G$5:$G$1007,'L10'!$L$4,'NHAP - NVL'!$D$5:$D$1007,'L10'!B10)</f>
        <v>0</v>
      </c>
      <c r="F10" s="189">
        <f>+SUMIFS('XUAT - NVL'!$K$5:$K$840,'XUAT - NVL'!$G$5:$G$840,'L10'!$L$4,'XUAT - NVL'!$D$5:$D$840,'L10'!B10)</f>
        <v>0</v>
      </c>
      <c r="G10" s="231">
        <f>+SUMIFS('XUAT - NVL'!$L$5:$L$840,'XUAT - NVL'!$G$5:$G$840,'L10'!$L$4,'XUAT - NVL'!$D$5:$D$840,'L10'!B10)</f>
        <v>0</v>
      </c>
      <c r="H10" s="188" t="e">
        <f>AVERAGEIF($F$10:$F$40,"&lt;&gt;0")</f>
        <v>#DIV/0!</v>
      </c>
      <c r="I10" s="187" t="e">
        <f>AVERAGEIF($G$10:$G$40,"&lt;&gt;0")</f>
        <v>#DIV/0!</v>
      </c>
      <c r="J10" s="186">
        <f>J9+D10-F10</f>
        <v>0</v>
      </c>
      <c r="K10" s="185">
        <f>K9+E10-G10</f>
        <v>0</v>
      </c>
      <c r="L10" s="188" t="e">
        <f t="shared" ref="L10:M40" si="0">J10/H10</f>
        <v>#DIV/0!</v>
      </c>
      <c r="M10" s="184" t="e">
        <f t="shared" si="0"/>
        <v>#DIV/0!</v>
      </c>
      <c r="N10" s="183"/>
      <c r="P10" s="235" t="s">
        <v>666</v>
      </c>
      <c r="Q10" s="52" t="s">
        <v>75</v>
      </c>
      <c r="R10" s="52" t="s">
        <v>74</v>
      </c>
    </row>
    <row r="11" spans="1:18" ht="16.5" customHeight="1">
      <c r="A11" s="193">
        <v>2</v>
      </c>
      <c r="B11" s="194">
        <v>45018</v>
      </c>
      <c r="C11" s="191" t="s">
        <v>683</v>
      </c>
      <c r="D11" s="190">
        <f>+SUMIFS('NHAP - NVL'!$J$5:$J$1007,'NHAP - NVL'!$G$5:$G$1007,'L10'!$L$4,'NHAP - NVL'!$D$5:$D$1007,'L10'!B11)</f>
        <v>0</v>
      </c>
      <c r="E11" s="218">
        <f>+SUMIFS('NHAP - NVL'!$K$5:$K$1007,'NHAP - NVL'!$G$5:$G$1007,'L10'!$L$4,'NHAP - NVL'!$D$5:$D$1007,'L10'!B11)</f>
        <v>0</v>
      </c>
      <c r="F11" s="189">
        <f>+SUMIFS('XUAT - NVL'!$K$5:$K$840,'XUAT - NVL'!$G$5:$G$840,'L10'!$L$4,'XUAT - NVL'!$D$5:$D$840,'L10'!B11)</f>
        <v>0</v>
      </c>
      <c r="G11" s="231">
        <f>+SUMIFS('XUAT - NVL'!$L$5:$L$840,'XUAT - NVL'!$G$5:$G$840,'L10'!$L$4,'XUAT - NVL'!$D$5:$D$840,'L10'!B11)</f>
        <v>0</v>
      </c>
      <c r="H11" s="188" t="e">
        <f t="shared" ref="H11:H40" si="1">AVERAGEIF($F$10:$F$40,"&lt;&gt;0")</f>
        <v>#DIV/0!</v>
      </c>
      <c r="I11" s="187" t="e">
        <f t="shared" ref="I11:I40" si="2">AVERAGEIF($G$10:$G$40,"&lt;&gt;0")</f>
        <v>#DIV/0!</v>
      </c>
      <c r="J11" s="186">
        <f t="shared" ref="J11:K26" si="3">J10+D11-F11</f>
        <v>0</v>
      </c>
      <c r="K11" s="185">
        <f t="shared" si="3"/>
        <v>0</v>
      </c>
      <c r="L11" s="188" t="e">
        <f t="shared" si="0"/>
        <v>#DIV/0!</v>
      </c>
      <c r="M11" s="184" t="e">
        <f t="shared" si="0"/>
        <v>#DIV/0!</v>
      </c>
      <c r="N11" s="183"/>
      <c r="P11" s="235" t="s">
        <v>719</v>
      </c>
      <c r="Q11" s="52" t="s">
        <v>91</v>
      </c>
      <c r="R11" s="52" t="s">
        <v>90</v>
      </c>
    </row>
    <row r="12" spans="1:18" ht="16.5" customHeight="1">
      <c r="A12" s="193">
        <v>3</v>
      </c>
      <c r="B12" s="194">
        <v>45019</v>
      </c>
      <c r="C12" s="191" t="s">
        <v>683</v>
      </c>
      <c r="D12" s="190">
        <f>+SUMIFS('NHAP - NVL'!$J$5:$J$1007,'NHAP - NVL'!$G$5:$G$1007,'L10'!$L$4,'NHAP - NVL'!$D$5:$D$1007,'L10'!B12)</f>
        <v>0</v>
      </c>
      <c r="E12" s="218">
        <f>+SUMIFS('NHAP - NVL'!$K$5:$K$1007,'NHAP - NVL'!$G$5:$G$1007,'L10'!$L$4,'NHAP - NVL'!$D$5:$D$1007,'L10'!B12)</f>
        <v>0</v>
      </c>
      <c r="F12" s="189">
        <f>+SUMIFS('XUAT - NVL'!$K$5:$K$840,'XUAT - NVL'!$G$5:$G$840,'L10'!$L$4,'XUAT - NVL'!$D$5:$D$840,'L10'!B12)</f>
        <v>0</v>
      </c>
      <c r="G12" s="231">
        <f>+SUMIFS('XUAT - NVL'!$L$5:$L$840,'XUAT - NVL'!$G$5:$G$840,'L10'!$L$4,'XUAT - NVL'!$D$5:$D$840,'L10'!B12)</f>
        <v>0</v>
      </c>
      <c r="H12" s="188" t="e">
        <f t="shared" si="1"/>
        <v>#DIV/0!</v>
      </c>
      <c r="I12" s="187" t="e">
        <f t="shared" si="2"/>
        <v>#DIV/0!</v>
      </c>
      <c r="J12" s="186">
        <f t="shared" si="3"/>
        <v>0</v>
      </c>
      <c r="K12" s="185">
        <f t="shared" si="3"/>
        <v>0</v>
      </c>
      <c r="L12" s="188" t="e">
        <f t="shared" si="0"/>
        <v>#DIV/0!</v>
      </c>
      <c r="M12" s="184" t="e">
        <f t="shared" si="0"/>
        <v>#DIV/0!</v>
      </c>
      <c r="N12" s="183"/>
      <c r="P12" s="235" t="s">
        <v>720</v>
      </c>
      <c r="Q12" s="52" t="s">
        <v>93</v>
      </c>
      <c r="R12" s="52" t="s">
        <v>92</v>
      </c>
    </row>
    <row r="13" spans="1:18" ht="16.5" customHeight="1">
      <c r="A13" s="193">
        <v>4</v>
      </c>
      <c r="B13" s="194">
        <v>45020</v>
      </c>
      <c r="C13" s="191" t="s">
        <v>683</v>
      </c>
      <c r="D13" s="190">
        <f>+SUMIFS('NHAP - NVL'!$J$5:$J$1007,'NHAP - NVL'!$G$5:$G$1007,'L10'!$L$4,'NHAP - NVL'!$D$5:$D$1007,'L10'!B13)</f>
        <v>0</v>
      </c>
      <c r="E13" s="218">
        <f>+SUMIFS('NHAP - NVL'!$K$5:$K$1007,'NHAP - NVL'!$G$5:$G$1007,'L10'!$L$4,'NHAP - NVL'!$D$5:$D$1007,'L10'!B13)</f>
        <v>0</v>
      </c>
      <c r="F13" s="189">
        <f>+SUMIFS('XUAT - NVL'!$K$5:$K$840,'XUAT - NVL'!$G$5:$G$840,'L10'!$L$4,'XUAT - NVL'!$D$5:$D$840,'L10'!B13)</f>
        <v>0</v>
      </c>
      <c r="G13" s="231">
        <f>+SUMIFS('XUAT - NVL'!$L$5:$L$840,'XUAT - NVL'!$G$5:$G$840,'L10'!$L$4,'XUAT - NVL'!$D$5:$D$840,'L10'!B13)</f>
        <v>0</v>
      </c>
      <c r="H13" s="188" t="e">
        <f t="shared" si="1"/>
        <v>#DIV/0!</v>
      </c>
      <c r="I13" s="187" t="e">
        <f t="shared" si="2"/>
        <v>#DIV/0!</v>
      </c>
      <c r="J13" s="186">
        <f t="shared" si="3"/>
        <v>0</v>
      </c>
      <c r="K13" s="185">
        <f t="shared" si="3"/>
        <v>0</v>
      </c>
      <c r="L13" s="188" t="e">
        <f t="shared" si="0"/>
        <v>#DIV/0!</v>
      </c>
      <c r="M13" s="184" t="e">
        <f t="shared" si="0"/>
        <v>#DIV/0!</v>
      </c>
      <c r="N13" s="183"/>
      <c r="P13" s="235" t="s">
        <v>95</v>
      </c>
      <c r="Q13" s="52" t="s">
        <v>96</v>
      </c>
      <c r="R13" s="52" t="s">
        <v>94</v>
      </c>
    </row>
    <row r="14" spans="1:18" ht="16.5" customHeight="1">
      <c r="A14" s="193">
        <v>5</v>
      </c>
      <c r="B14" s="194">
        <v>45021</v>
      </c>
      <c r="C14" s="191" t="s">
        <v>683</v>
      </c>
      <c r="D14" s="190">
        <f>+SUMIFS('NHAP - NVL'!$J$5:$J$1007,'NHAP - NVL'!$G$5:$G$1007,'L10'!$L$4,'NHAP - NVL'!$D$5:$D$1007,'L10'!B14)</f>
        <v>0</v>
      </c>
      <c r="E14" s="218">
        <f>+SUMIFS('NHAP - NVL'!$K$5:$K$1007,'NHAP - NVL'!$G$5:$G$1007,'L10'!$L$4,'NHAP - NVL'!$D$5:$D$1007,'L10'!B14)</f>
        <v>0</v>
      </c>
      <c r="F14" s="189">
        <f>+SUMIFS('XUAT - NVL'!$K$5:$K$840,'XUAT - NVL'!$G$5:$G$840,'L10'!$L$4,'XUAT - NVL'!$D$5:$D$840,'L10'!B14)</f>
        <v>0</v>
      </c>
      <c r="G14" s="231">
        <f>+SUMIFS('XUAT - NVL'!$L$5:$L$840,'XUAT - NVL'!$G$5:$G$840,'L10'!$L$4,'XUAT - NVL'!$D$5:$D$840,'L10'!B14)</f>
        <v>0</v>
      </c>
      <c r="H14" s="188" t="e">
        <f t="shared" si="1"/>
        <v>#DIV/0!</v>
      </c>
      <c r="I14" s="187" t="e">
        <f t="shared" si="2"/>
        <v>#DIV/0!</v>
      </c>
      <c r="J14" s="186">
        <f t="shared" si="3"/>
        <v>0</v>
      </c>
      <c r="K14" s="185">
        <f t="shared" si="3"/>
        <v>0</v>
      </c>
      <c r="L14" s="233" t="e">
        <f t="shared" si="0"/>
        <v>#DIV/0!</v>
      </c>
      <c r="M14" s="184" t="e">
        <f t="shared" si="0"/>
        <v>#DIV/0!</v>
      </c>
      <c r="N14" s="183"/>
      <c r="P14" s="235" t="s">
        <v>721</v>
      </c>
      <c r="Q14" s="52" t="s">
        <v>84</v>
      </c>
      <c r="R14" s="52" t="s">
        <v>83</v>
      </c>
    </row>
    <row r="15" spans="1:18" ht="16.5" customHeight="1">
      <c r="A15" s="193">
        <v>6</v>
      </c>
      <c r="B15" s="194">
        <v>45022</v>
      </c>
      <c r="C15" s="191" t="s">
        <v>683</v>
      </c>
      <c r="D15" s="190">
        <f>+SUMIFS('NHAP - NVL'!$J$5:$J$1007,'NHAP - NVL'!$G$5:$G$1007,'L10'!$L$4,'NHAP - NVL'!$D$5:$D$1007,'L10'!B15)</f>
        <v>0</v>
      </c>
      <c r="E15" s="218">
        <f>+SUMIFS('NHAP - NVL'!$K$5:$K$1007,'NHAP - NVL'!$G$5:$G$1007,'L10'!$L$4,'NHAP - NVL'!$D$5:$D$1007,'L10'!B15)</f>
        <v>0</v>
      </c>
      <c r="F15" s="189">
        <f>+SUMIFS('XUAT - NVL'!$K$5:$K$840,'XUAT - NVL'!$G$5:$G$840,'L10'!$L$4,'XUAT - NVL'!$D$5:$D$840,'L10'!B15)</f>
        <v>0</v>
      </c>
      <c r="G15" s="231">
        <f>+SUMIFS('XUAT - NVL'!$L$5:$L$840,'XUAT - NVL'!$G$5:$G$840,'L10'!$L$4,'XUAT - NVL'!$D$5:$D$840,'L10'!B15)</f>
        <v>0</v>
      </c>
      <c r="H15" s="188" t="e">
        <f t="shared" si="1"/>
        <v>#DIV/0!</v>
      </c>
      <c r="I15" s="187" t="e">
        <f t="shared" si="2"/>
        <v>#DIV/0!</v>
      </c>
      <c r="J15" s="186">
        <f t="shared" si="3"/>
        <v>0</v>
      </c>
      <c r="K15" s="185">
        <f t="shared" si="3"/>
        <v>0</v>
      </c>
      <c r="L15" s="233" t="e">
        <f t="shared" si="0"/>
        <v>#DIV/0!</v>
      </c>
      <c r="M15" s="184" t="e">
        <f t="shared" si="0"/>
        <v>#DIV/0!</v>
      </c>
      <c r="N15" s="183"/>
      <c r="P15" s="235" t="s">
        <v>722</v>
      </c>
      <c r="Q15" s="52" t="s">
        <v>86</v>
      </c>
      <c r="R15" s="52" t="s">
        <v>85</v>
      </c>
    </row>
    <row r="16" spans="1:18" ht="16.5" customHeight="1">
      <c r="A16" s="193">
        <v>7</v>
      </c>
      <c r="B16" s="194">
        <v>45023</v>
      </c>
      <c r="C16" s="191" t="s">
        <v>683</v>
      </c>
      <c r="D16" s="190">
        <f>+SUMIFS('NHAP - NVL'!$J$5:$J$1007,'NHAP - NVL'!$G$5:$G$1007,'L10'!$L$4,'NHAP - NVL'!$D$5:$D$1007,'L10'!B16)</f>
        <v>0</v>
      </c>
      <c r="E16" s="218">
        <f>+SUMIFS('NHAP - NVL'!$K$5:$K$1007,'NHAP - NVL'!$G$5:$G$1007,'L10'!$L$4,'NHAP - NVL'!$D$5:$D$1007,'L10'!B16)</f>
        <v>0</v>
      </c>
      <c r="F16" s="189">
        <f>+SUMIFS('XUAT - NVL'!$K$5:$K$840,'XUAT - NVL'!$G$5:$G$840,'L10'!$L$4,'XUAT - NVL'!$D$5:$D$840,'L10'!B16)</f>
        <v>0</v>
      </c>
      <c r="G16" s="231">
        <f>+SUMIFS('XUAT - NVL'!$L$5:$L$840,'XUAT - NVL'!$G$5:$G$840,'L10'!$L$4,'XUAT - NVL'!$D$5:$D$840,'L10'!B16)</f>
        <v>0</v>
      </c>
      <c r="H16" s="188" t="e">
        <f t="shared" si="1"/>
        <v>#DIV/0!</v>
      </c>
      <c r="I16" s="187" t="e">
        <f t="shared" si="2"/>
        <v>#DIV/0!</v>
      </c>
      <c r="J16" s="186">
        <f t="shared" si="3"/>
        <v>0</v>
      </c>
      <c r="K16" s="185">
        <f t="shared" si="3"/>
        <v>0</v>
      </c>
      <c r="L16" s="233" t="e">
        <f t="shared" si="0"/>
        <v>#DIV/0!</v>
      </c>
      <c r="M16" s="184" t="e">
        <f t="shared" si="0"/>
        <v>#DIV/0!</v>
      </c>
      <c r="N16" s="183"/>
      <c r="P16" s="235" t="s">
        <v>723</v>
      </c>
      <c r="Q16" s="52" t="s">
        <v>82</v>
      </c>
      <c r="R16" s="52" t="s">
        <v>81</v>
      </c>
    </row>
    <row r="17" spans="1:18" ht="16.5" customHeight="1">
      <c r="A17" s="193">
        <v>8</v>
      </c>
      <c r="B17" s="194">
        <v>45024</v>
      </c>
      <c r="C17" s="191" t="s">
        <v>683</v>
      </c>
      <c r="D17" s="190">
        <f>+SUMIFS('NHAP - NVL'!$J$5:$J$1007,'NHAP - NVL'!$G$5:$G$1007,'L10'!$L$4,'NHAP - NVL'!$D$5:$D$1007,'L10'!B17)</f>
        <v>0</v>
      </c>
      <c r="E17" s="218">
        <f>+SUMIFS('NHAP - NVL'!$K$5:$K$1007,'NHAP - NVL'!$G$5:$G$1007,'L10'!$L$4,'NHAP - NVL'!$D$5:$D$1007,'L10'!B17)</f>
        <v>0</v>
      </c>
      <c r="F17" s="189">
        <f>+SUMIFS('XUAT - NVL'!$K$5:$K$840,'XUAT - NVL'!$G$5:$G$840,'L10'!$L$4,'XUAT - NVL'!$D$5:$D$840,'L10'!B17)</f>
        <v>0</v>
      </c>
      <c r="G17" s="231">
        <f>+SUMIFS('XUAT - NVL'!$L$5:$L$840,'XUAT - NVL'!$G$5:$G$840,'L10'!$L$4,'XUAT - NVL'!$D$5:$D$840,'L10'!B17)</f>
        <v>0</v>
      </c>
      <c r="H17" s="188" t="e">
        <f t="shared" si="1"/>
        <v>#DIV/0!</v>
      </c>
      <c r="I17" s="187" t="e">
        <f t="shared" si="2"/>
        <v>#DIV/0!</v>
      </c>
      <c r="J17" s="186">
        <f t="shared" si="3"/>
        <v>0</v>
      </c>
      <c r="K17" s="185">
        <f t="shared" si="3"/>
        <v>0</v>
      </c>
      <c r="L17" s="233" t="e">
        <f t="shared" si="0"/>
        <v>#DIV/0!</v>
      </c>
      <c r="M17" s="184" t="e">
        <f t="shared" si="0"/>
        <v>#DIV/0!</v>
      </c>
      <c r="N17" s="183"/>
      <c r="P17" s="235" t="s">
        <v>98</v>
      </c>
      <c r="Q17" s="52" t="s">
        <v>99</v>
      </c>
      <c r="R17" s="52" t="s">
        <v>97</v>
      </c>
    </row>
    <row r="18" spans="1:18" ht="16.5" customHeight="1">
      <c r="A18" s="193">
        <v>9</v>
      </c>
      <c r="B18" s="194">
        <v>45025</v>
      </c>
      <c r="C18" s="191" t="s">
        <v>683</v>
      </c>
      <c r="D18" s="190">
        <f>+SUMIFS('NHAP - NVL'!$J$5:$J$1007,'NHAP - NVL'!$G$5:$G$1007,'L10'!$L$4,'NHAP - NVL'!$D$5:$D$1007,'L10'!B18)</f>
        <v>0</v>
      </c>
      <c r="E18" s="218">
        <f>+SUMIFS('NHAP - NVL'!$K$5:$K$1007,'NHAP - NVL'!$G$5:$G$1007,'L10'!$L$4,'NHAP - NVL'!$D$5:$D$1007,'L10'!B18)</f>
        <v>0</v>
      </c>
      <c r="F18" s="189">
        <f>+SUMIFS('XUAT - NVL'!$K$5:$K$840,'XUAT - NVL'!$G$5:$G$840,'L10'!$L$4,'XUAT - NVL'!$D$5:$D$840,'L10'!B18)</f>
        <v>0</v>
      </c>
      <c r="G18" s="231">
        <f>+SUMIFS('XUAT - NVL'!$L$5:$L$840,'XUAT - NVL'!$G$5:$G$840,'L10'!$L$4,'XUAT - NVL'!$D$5:$D$840,'L10'!B18)</f>
        <v>0</v>
      </c>
      <c r="H18" s="188" t="e">
        <f t="shared" si="1"/>
        <v>#DIV/0!</v>
      </c>
      <c r="I18" s="187" t="e">
        <f t="shared" si="2"/>
        <v>#DIV/0!</v>
      </c>
      <c r="J18" s="186">
        <f t="shared" si="3"/>
        <v>0</v>
      </c>
      <c r="K18" s="185">
        <f t="shared" si="3"/>
        <v>0</v>
      </c>
      <c r="L18" s="233" t="e">
        <f t="shared" si="0"/>
        <v>#DIV/0!</v>
      </c>
      <c r="M18" s="184" t="e">
        <f t="shared" si="0"/>
        <v>#DIV/0!</v>
      </c>
      <c r="N18" s="183"/>
      <c r="P18" s="235" t="s">
        <v>724</v>
      </c>
      <c r="Q18" s="62"/>
      <c r="R18" s="52"/>
    </row>
    <row r="19" spans="1:18" ht="16.5" customHeight="1">
      <c r="A19" s="193">
        <v>10</v>
      </c>
      <c r="B19" s="194">
        <v>45026</v>
      </c>
      <c r="C19" s="191" t="s">
        <v>683</v>
      </c>
      <c r="D19" s="190">
        <f>+SUMIFS('NHAP - NVL'!$J$5:$J$1007,'NHAP - NVL'!$G$5:$G$1007,'L10'!$L$4,'NHAP - NVL'!$D$5:$D$1007,'L10'!B19)</f>
        <v>0</v>
      </c>
      <c r="E19" s="218">
        <f>+SUMIFS('NHAP - NVL'!$K$5:$K$1007,'NHAP - NVL'!$G$5:$G$1007,'L10'!$L$4,'NHAP - NVL'!$D$5:$D$1007,'L10'!B19)</f>
        <v>0</v>
      </c>
      <c r="F19" s="189">
        <f>+SUMIFS('XUAT - NVL'!$K$5:$K$840,'XUAT - NVL'!$G$5:$G$840,'L10'!$L$4,'XUAT - NVL'!$D$5:$D$840,'L10'!B19)</f>
        <v>0</v>
      </c>
      <c r="G19" s="231">
        <f>+SUMIFS('XUAT - NVL'!$L$5:$L$840,'XUAT - NVL'!$G$5:$G$840,'L10'!$L$4,'XUAT - NVL'!$D$5:$D$840,'L10'!B19)</f>
        <v>0</v>
      </c>
      <c r="H19" s="188" t="e">
        <f t="shared" si="1"/>
        <v>#DIV/0!</v>
      </c>
      <c r="I19" s="187" t="e">
        <f t="shared" si="2"/>
        <v>#DIV/0!</v>
      </c>
      <c r="J19" s="186">
        <f t="shared" si="3"/>
        <v>0</v>
      </c>
      <c r="K19" s="185">
        <f t="shared" si="3"/>
        <v>0</v>
      </c>
      <c r="L19" s="233" t="e">
        <f t="shared" si="0"/>
        <v>#DIV/0!</v>
      </c>
      <c r="M19" s="184" t="e">
        <f t="shared" si="0"/>
        <v>#DIV/0!</v>
      </c>
      <c r="N19" s="183"/>
      <c r="P19" s="235" t="s">
        <v>725</v>
      </c>
      <c r="Q19" s="52" t="s">
        <v>73</v>
      </c>
      <c r="R19" s="52" t="s">
        <v>72</v>
      </c>
    </row>
    <row r="20" spans="1:18" ht="16.5" customHeight="1">
      <c r="A20" s="193">
        <v>11</v>
      </c>
      <c r="B20" s="194">
        <v>45027</v>
      </c>
      <c r="C20" s="191" t="s">
        <v>683</v>
      </c>
      <c r="D20" s="190">
        <f>+SUMIFS('NHAP - NVL'!$J$5:$J$1007,'NHAP - NVL'!$G$5:$G$1007,'L10'!$L$4,'NHAP - NVL'!$D$5:$D$1007,'L10'!B20)</f>
        <v>0</v>
      </c>
      <c r="E20" s="218">
        <f>+SUMIFS('NHAP - NVL'!$K$5:$K$1007,'NHAP - NVL'!$G$5:$G$1007,'L10'!$L$4,'NHAP - NVL'!$D$5:$D$1007,'L10'!B20)</f>
        <v>0</v>
      </c>
      <c r="F20" s="189">
        <f>+SUMIFS('XUAT - NVL'!$K$5:$K$840,'XUAT - NVL'!$G$5:$G$840,'L10'!$L$4,'XUAT - NVL'!$D$5:$D$840,'L10'!B20)</f>
        <v>0</v>
      </c>
      <c r="G20" s="231">
        <f>+SUMIFS('XUAT - NVL'!$L$5:$L$840,'XUAT - NVL'!$G$5:$G$840,'L10'!$L$4,'XUAT - NVL'!$D$5:$D$840,'L10'!B20)</f>
        <v>0</v>
      </c>
      <c r="H20" s="188" t="e">
        <f t="shared" si="1"/>
        <v>#DIV/0!</v>
      </c>
      <c r="I20" s="187" t="e">
        <f t="shared" si="2"/>
        <v>#DIV/0!</v>
      </c>
      <c r="J20" s="186">
        <f t="shared" si="3"/>
        <v>0</v>
      </c>
      <c r="K20" s="185">
        <f t="shared" si="3"/>
        <v>0</v>
      </c>
      <c r="L20" s="188" t="e">
        <f t="shared" si="0"/>
        <v>#DIV/0!</v>
      </c>
      <c r="M20" s="184" t="e">
        <f t="shared" si="0"/>
        <v>#DIV/0!</v>
      </c>
      <c r="N20" s="183"/>
      <c r="P20" s="235" t="s">
        <v>70</v>
      </c>
      <c r="Q20" s="52" t="s">
        <v>71</v>
      </c>
      <c r="R20" s="52" t="s">
        <v>69</v>
      </c>
    </row>
    <row r="21" spans="1:18" ht="16.5" customHeight="1">
      <c r="A21" s="193">
        <v>12</v>
      </c>
      <c r="B21" s="194">
        <v>45028</v>
      </c>
      <c r="C21" s="191" t="s">
        <v>683</v>
      </c>
      <c r="D21" s="190">
        <f>+SUMIFS('NHAP - NVL'!$J$5:$J$1007,'NHAP - NVL'!$G$5:$G$1007,'L10'!$L$4,'NHAP - NVL'!$D$5:$D$1007,'L10'!B21)</f>
        <v>0</v>
      </c>
      <c r="E21" s="218">
        <f>+SUMIFS('NHAP - NVL'!$K$5:$K$1007,'NHAP - NVL'!$G$5:$G$1007,'L10'!$L$4,'NHAP - NVL'!$D$5:$D$1007,'L10'!B21)</f>
        <v>0</v>
      </c>
      <c r="F21" s="189">
        <f>+SUMIFS('XUAT - NVL'!$K$5:$K$840,'XUAT - NVL'!$G$5:$G$840,'L10'!$L$4,'XUAT - NVL'!$D$5:$D$840,'L10'!B21)</f>
        <v>0</v>
      </c>
      <c r="G21" s="231">
        <f>+SUMIFS('XUAT - NVL'!$L$5:$L$840,'XUAT - NVL'!$G$5:$G$840,'L10'!$L$4,'XUAT - NVL'!$D$5:$D$840,'L10'!B21)</f>
        <v>0</v>
      </c>
      <c r="H21" s="188" t="e">
        <f t="shared" si="1"/>
        <v>#DIV/0!</v>
      </c>
      <c r="I21" s="187" t="e">
        <f t="shared" si="2"/>
        <v>#DIV/0!</v>
      </c>
      <c r="J21" s="186">
        <f t="shared" si="3"/>
        <v>0</v>
      </c>
      <c r="K21" s="185">
        <f t="shared" si="3"/>
        <v>0</v>
      </c>
      <c r="L21" s="188" t="e">
        <f t="shared" si="0"/>
        <v>#DIV/0!</v>
      </c>
      <c r="M21" s="184" t="e">
        <f t="shared" si="0"/>
        <v>#DIV/0!</v>
      </c>
      <c r="N21" s="183"/>
      <c r="P21" s="235" t="s">
        <v>79</v>
      </c>
      <c r="Q21" s="52" t="s">
        <v>80</v>
      </c>
      <c r="R21" s="52" t="s">
        <v>78</v>
      </c>
    </row>
    <row r="22" spans="1:18" ht="16.5" customHeight="1">
      <c r="A22" s="193">
        <v>13</v>
      </c>
      <c r="B22" s="194">
        <v>45029</v>
      </c>
      <c r="C22" s="191" t="s">
        <v>683</v>
      </c>
      <c r="D22" s="190">
        <f>+SUMIFS('NHAP - NVL'!$J$5:$J$1007,'NHAP - NVL'!$G$5:$G$1007,'L10'!$L$4,'NHAP - NVL'!$D$5:$D$1007,'L10'!B22)</f>
        <v>0</v>
      </c>
      <c r="E22" s="218">
        <f>+SUMIFS('NHAP - NVL'!$K$5:$K$1007,'NHAP - NVL'!$G$5:$G$1007,'L10'!$L$4,'NHAP - NVL'!$D$5:$D$1007,'L10'!B22)</f>
        <v>0</v>
      </c>
      <c r="F22" s="189">
        <f>+SUMIFS('XUAT - NVL'!$K$5:$K$840,'XUAT - NVL'!$G$5:$G$840,'L10'!$L$4,'XUAT - NVL'!$D$5:$D$840,'L10'!B22)</f>
        <v>0</v>
      </c>
      <c r="G22" s="231">
        <f>+SUMIFS('XUAT - NVL'!$L$5:$L$840,'XUAT - NVL'!$G$5:$G$840,'L10'!$L$4,'XUAT - NVL'!$D$5:$D$840,'L10'!B22)</f>
        <v>0</v>
      </c>
      <c r="H22" s="188" t="e">
        <f t="shared" si="1"/>
        <v>#DIV/0!</v>
      </c>
      <c r="I22" s="187" t="e">
        <f t="shared" si="2"/>
        <v>#DIV/0!</v>
      </c>
      <c r="J22" s="186">
        <f t="shared" si="3"/>
        <v>0</v>
      </c>
      <c r="K22" s="185">
        <f t="shared" si="3"/>
        <v>0</v>
      </c>
      <c r="L22" s="188" t="e">
        <f t="shared" si="0"/>
        <v>#DIV/0!</v>
      </c>
      <c r="M22" s="184" t="e">
        <f t="shared" si="0"/>
        <v>#DIV/0!</v>
      </c>
      <c r="N22" s="183"/>
      <c r="P22" s="235" t="s">
        <v>726</v>
      </c>
      <c r="Q22" s="52" t="s">
        <v>89</v>
      </c>
      <c r="R22" s="52" t="s">
        <v>88</v>
      </c>
    </row>
    <row r="23" spans="1:18" ht="16.5" customHeight="1">
      <c r="A23" s="193">
        <v>14</v>
      </c>
      <c r="B23" s="194">
        <v>45030</v>
      </c>
      <c r="C23" s="191" t="s">
        <v>683</v>
      </c>
      <c r="D23" s="190">
        <f>+SUMIFS('NHAP - NVL'!$J$5:$J$1007,'NHAP - NVL'!$G$5:$G$1007,'L10'!$L$4,'NHAP - NVL'!$D$5:$D$1007,'L10'!B23)</f>
        <v>0</v>
      </c>
      <c r="E23" s="218">
        <f>+SUMIFS('NHAP - NVL'!$K$5:$K$1007,'NHAP - NVL'!$G$5:$G$1007,'L10'!$L$4,'NHAP - NVL'!$D$5:$D$1007,'L10'!B23)</f>
        <v>0</v>
      </c>
      <c r="F23" s="189">
        <f>+SUMIFS('XUAT - NVL'!$K$5:$K$840,'XUAT - NVL'!$G$5:$G$840,'L10'!$L$4,'XUAT - NVL'!$D$5:$D$840,'L10'!B23)</f>
        <v>0</v>
      </c>
      <c r="G23" s="231">
        <f>+SUMIFS('XUAT - NVL'!$L$5:$L$840,'XUAT - NVL'!$G$5:$G$840,'L10'!$L$4,'XUAT - NVL'!$D$5:$D$840,'L10'!B23)</f>
        <v>0</v>
      </c>
      <c r="H23" s="188" t="e">
        <f t="shared" si="1"/>
        <v>#DIV/0!</v>
      </c>
      <c r="I23" s="187" t="e">
        <f t="shared" si="2"/>
        <v>#DIV/0!</v>
      </c>
      <c r="J23" s="186">
        <f t="shared" si="3"/>
        <v>0</v>
      </c>
      <c r="K23" s="185">
        <f t="shared" si="3"/>
        <v>0</v>
      </c>
      <c r="L23" s="188" t="e">
        <f t="shared" si="0"/>
        <v>#DIV/0!</v>
      </c>
      <c r="M23" s="184" t="e">
        <f t="shared" si="0"/>
        <v>#DIV/0!</v>
      </c>
      <c r="N23" s="183"/>
      <c r="P23" s="235" t="s">
        <v>727</v>
      </c>
      <c r="Q23" s="52" t="s">
        <v>77</v>
      </c>
      <c r="R23" s="52" t="s">
        <v>76</v>
      </c>
    </row>
    <row r="24" spans="1:18" ht="16.5" customHeight="1">
      <c r="A24" s="193">
        <v>15</v>
      </c>
      <c r="B24" s="194">
        <v>45031</v>
      </c>
      <c r="C24" s="191" t="s">
        <v>683</v>
      </c>
      <c r="D24" s="190">
        <f>+SUMIFS('NHAP - NVL'!$J$5:$J$1007,'NHAP - NVL'!$G$5:$G$1007,'L10'!$L$4,'NHAP - NVL'!$D$5:$D$1007,'L10'!B24)</f>
        <v>0</v>
      </c>
      <c r="E24" s="218">
        <f>+SUMIFS('NHAP - NVL'!$K$5:$K$1007,'NHAP - NVL'!$G$5:$G$1007,'L10'!$L$4,'NHAP - NVL'!$D$5:$D$1007,'L10'!B24)</f>
        <v>0</v>
      </c>
      <c r="F24" s="189">
        <f>+SUMIFS('XUAT - NVL'!$K$5:$K$840,'XUAT - NVL'!$G$5:$G$840,'L10'!$L$4,'XUAT - NVL'!$D$5:$D$840,'L10'!B24)</f>
        <v>0</v>
      </c>
      <c r="G24" s="231">
        <f>+SUMIFS('XUAT - NVL'!$L$5:$L$840,'XUAT - NVL'!$G$5:$G$840,'L10'!$L$4,'XUAT - NVL'!$D$5:$D$840,'L10'!B24)</f>
        <v>0</v>
      </c>
      <c r="H24" s="188" t="e">
        <f t="shared" si="1"/>
        <v>#DIV/0!</v>
      </c>
      <c r="I24" s="187" t="e">
        <f t="shared" si="2"/>
        <v>#DIV/0!</v>
      </c>
      <c r="J24" s="186">
        <f t="shared" si="3"/>
        <v>0</v>
      </c>
      <c r="K24" s="185">
        <f t="shared" si="3"/>
        <v>0</v>
      </c>
      <c r="L24" s="233" t="e">
        <f t="shared" si="0"/>
        <v>#DIV/0!</v>
      </c>
      <c r="M24" s="184" t="e">
        <f t="shared" si="0"/>
        <v>#DIV/0!</v>
      </c>
      <c r="N24" s="183"/>
      <c r="P24" s="235" t="s">
        <v>728</v>
      </c>
      <c r="Q24" s="62"/>
      <c r="R24" s="52" t="s">
        <v>732</v>
      </c>
    </row>
    <row r="25" spans="1:18" ht="16.5" customHeight="1">
      <c r="A25" s="193">
        <v>16</v>
      </c>
      <c r="B25" s="194">
        <v>45032</v>
      </c>
      <c r="C25" s="191" t="s">
        <v>683</v>
      </c>
      <c r="D25" s="190">
        <f>+SUMIFS('NHAP - NVL'!$J$5:$J$1007,'NHAP - NVL'!$G$5:$G$1007,'L10'!$L$4,'NHAP - NVL'!$D$5:$D$1007,'L10'!B25)</f>
        <v>0</v>
      </c>
      <c r="E25" s="218">
        <f>+SUMIFS('NHAP - NVL'!$K$5:$K$1007,'NHAP - NVL'!$G$5:$G$1007,'L10'!$L$4,'NHAP - NVL'!$D$5:$D$1007,'L10'!B25)</f>
        <v>0</v>
      </c>
      <c r="F25" s="189">
        <f>+SUMIFS('XUAT - NVL'!$K$5:$K$840,'XUAT - NVL'!$G$5:$G$840,'L10'!$L$4,'XUAT - NVL'!$D$5:$D$840,'L10'!B25)</f>
        <v>0</v>
      </c>
      <c r="G25" s="231">
        <f>+SUMIFS('XUAT - NVL'!$L$5:$L$840,'XUAT - NVL'!$G$5:$G$840,'L10'!$L$4,'XUAT - NVL'!$D$5:$D$840,'L10'!B25)</f>
        <v>0</v>
      </c>
      <c r="H25" s="188" t="e">
        <f t="shared" si="1"/>
        <v>#DIV/0!</v>
      </c>
      <c r="I25" s="187" t="e">
        <f t="shared" si="2"/>
        <v>#DIV/0!</v>
      </c>
      <c r="J25" s="186">
        <f t="shared" si="3"/>
        <v>0</v>
      </c>
      <c r="K25" s="185">
        <f t="shared" si="3"/>
        <v>0</v>
      </c>
      <c r="L25" s="188" t="e">
        <f t="shared" si="0"/>
        <v>#DIV/0!</v>
      </c>
      <c r="M25" s="184" t="e">
        <f t="shared" si="0"/>
        <v>#DIV/0!</v>
      </c>
      <c r="N25" s="183"/>
      <c r="P25" s="52" t="s">
        <v>102</v>
      </c>
      <c r="Q25" s="52"/>
      <c r="R25" s="52" t="e">
        <f>+VLOOKUP(P25,'Danh mục CODE'!$A$2:$D$790,3,0)</f>
        <v>#N/A</v>
      </c>
    </row>
    <row r="26" spans="1:18" ht="16.5" customHeight="1">
      <c r="A26" s="193">
        <v>17</v>
      </c>
      <c r="B26" s="194">
        <v>45033</v>
      </c>
      <c r="C26" s="191" t="s">
        <v>683</v>
      </c>
      <c r="D26" s="190">
        <f>+SUMIFS('NHAP - NVL'!$J$5:$J$1007,'NHAP - NVL'!$G$5:$G$1007,'L10'!$L$4,'NHAP - NVL'!$D$5:$D$1007,'L10'!B26)</f>
        <v>0</v>
      </c>
      <c r="E26" s="218">
        <f>+SUMIFS('NHAP - NVL'!$K$5:$K$1007,'NHAP - NVL'!$G$5:$G$1007,'L10'!$L$4,'NHAP - NVL'!$D$5:$D$1007,'L10'!B26)</f>
        <v>0</v>
      </c>
      <c r="F26" s="189">
        <f>+SUMIFS('XUAT - NVL'!$K$5:$K$840,'XUAT - NVL'!$G$5:$G$840,'L10'!$L$4,'XUAT - NVL'!$D$5:$D$840,'L10'!B26)</f>
        <v>0</v>
      </c>
      <c r="G26" s="231">
        <f>+SUMIFS('XUAT - NVL'!$L$5:$L$840,'XUAT - NVL'!$G$5:$G$840,'L10'!$L$4,'XUAT - NVL'!$D$5:$D$840,'L10'!B26)</f>
        <v>0</v>
      </c>
      <c r="H26" s="188" t="e">
        <f t="shared" si="1"/>
        <v>#DIV/0!</v>
      </c>
      <c r="I26" s="187" t="e">
        <f t="shared" si="2"/>
        <v>#DIV/0!</v>
      </c>
      <c r="J26" s="186">
        <f t="shared" si="3"/>
        <v>0</v>
      </c>
      <c r="K26" s="185">
        <f t="shared" si="3"/>
        <v>0</v>
      </c>
      <c r="L26" s="188" t="e">
        <f t="shared" si="0"/>
        <v>#DIV/0!</v>
      </c>
      <c r="M26" s="184" t="e">
        <f t="shared" si="0"/>
        <v>#DIV/0!</v>
      </c>
      <c r="N26" s="183"/>
      <c r="P26" s="52" t="s">
        <v>107</v>
      </c>
      <c r="Q26" s="52"/>
      <c r="R26" s="52" t="e">
        <f>+VLOOKUP(P26,'Danh mục CODE'!$A$2:$D$790,3,0)</f>
        <v>#N/A</v>
      </c>
    </row>
    <row r="27" spans="1:18" ht="16.5" customHeight="1">
      <c r="A27" s="193">
        <v>18</v>
      </c>
      <c r="B27" s="194">
        <v>45034</v>
      </c>
      <c r="C27" s="191" t="s">
        <v>683</v>
      </c>
      <c r="D27" s="190">
        <f>+SUMIFS('NHAP - NVL'!$J$5:$J$1007,'NHAP - NVL'!$G$5:$G$1007,'L10'!$L$4,'NHAP - NVL'!$D$5:$D$1007,'L10'!B27)</f>
        <v>0</v>
      </c>
      <c r="E27" s="218">
        <f>+SUMIFS('NHAP - NVL'!$K$5:$K$1007,'NHAP - NVL'!$G$5:$G$1007,'L10'!$L$4,'NHAP - NVL'!$D$5:$D$1007,'L10'!B27)</f>
        <v>0</v>
      </c>
      <c r="F27" s="189">
        <f>+SUMIFS('XUAT - NVL'!$K$5:$K$840,'XUAT - NVL'!$G$5:$G$840,'L10'!$L$4,'XUAT - NVL'!$D$5:$D$840,'L10'!B27)</f>
        <v>0</v>
      </c>
      <c r="G27" s="231">
        <f>+SUMIFS('XUAT - NVL'!$L$5:$L$840,'XUAT - NVL'!$G$5:$G$840,'L10'!$L$4,'XUAT - NVL'!$D$5:$D$840,'L10'!B27)</f>
        <v>0</v>
      </c>
      <c r="H27" s="188" t="e">
        <f t="shared" si="1"/>
        <v>#DIV/0!</v>
      </c>
      <c r="I27" s="187" t="e">
        <f t="shared" si="2"/>
        <v>#DIV/0!</v>
      </c>
      <c r="J27" s="186">
        <f t="shared" ref="J27:K40" si="4">J26+D27-F27</f>
        <v>0</v>
      </c>
      <c r="K27" s="185">
        <f t="shared" si="4"/>
        <v>0</v>
      </c>
      <c r="L27" s="233" t="e">
        <f t="shared" si="0"/>
        <v>#DIV/0!</v>
      </c>
      <c r="M27" s="184" t="e">
        <f t="shared" si="0"/>
        <v>#DIV/0!</v>
      </c>
      <c r="N27" s="183"/>
      <c r="P27" s="52" t="s">
        <v>111</v>
      </c>
      <c r="Q27" s="52"/>
      <c r="R27" s="52" t="e">
        <f>+VLOOKUP(P27,'Danh mục CODE'!$A$2:$D$790,3,0)</f>
        <v>#N/A</v>
      </c>
    </row>
    <row r="28" spans="1:18" ht="16.5" customHeight="1">
      <c r="A28" s="193">
        <v>19</v>
      </c>
      <c r="B28" s="194">
        <v>45035</v>
      </c>
      <c r="C28" s="191" t="s">
        <v>683</v>
      </c>
      <c r="D28" s="190">
        <f>+SUMIFS('NHAP - NVL'!$J$5:$J$1007,'NHAP - NVL'!$G$5:$G$1007,'L10'!$L$4,'NHAP - NVL'!$D$5:$D$1007,'L10'!B28)</f>
        <v>0</v>
      </c>
      <c r="E28" s="218">
        <f>+SUMIFS('NHAP - NVL'!$K$5:$K$1007,'NHAP - NVL'!$G$5:$G$1007,'L10'!$L$4,'NHAP - NVL'!$D$5:$D$1007,'L10'!B28)</f>
        <v>0</v>
      </c>
      <c r="F28" s="189">
        <f>+SUMIFS('XUAT - NVL'!$K$5:$K$840,'XUAT - NVL'!$G$5:$G$840,'L10'!$L$4,'XUAT - NVL'!$D$5:$D$840,'L10'!B28)</f>
        <v>0</v>
      </c>
      <c r="G28" s="231">
        <f>+SUMIFS('XUAT - NVL'!$L$5:$L$840,'XUAT - NVL'!$G$5:$G$840,'L10'!$L$4,'XUAT - NVL'!$D$5:$D$840,'L10'!B28)</f>
        <v>0</v>
      </c>
      <c r="H28" s="188" t="e">
        <f t="shared" si="1"/>
        <v>#DIV/0!</v>
      </c>
      <c r="I28" s="187" t="e">
        <f t="shared" si="2"/>
        <v>#DIV/0!</v>
      </c>
      <c r="J28" s="186">
        <f t="shared" si="4"/>
        <v>0</v>
      </c>
      <c r="K28" s="185">
        <f t="shared" si="4"/>
        <v>0</v>
      </c>
      <c r="L28" s="233" t="e">
        <f t="shared" si="0"/>
        <v>#DIV/0!</v>
      </c>
      <c r="M28" s="184" t="e">
        <f t="shared" si="0"/>
        <v>#DIV/0!</v>
      </c>
      <c r="N28" s="183"/>
      <c r="P28" s="52" t="s">
        <v>734</v>
      </c>
      <c r="Q28" s="52"/>
      <c r="R28" s="52" t="e">
        <f>+VLOOKUP(P28,'Danh mục CODE'!$A$2:$D$790,3,0)</f>
        <v>#N/A</v>
      </c>
    </row>
    <row r="29" spans="1:18" ht="16.5" customHeight="1">
      <c r="A29" s="193">
        <v>20</v>
      </c>
      <c r="B29" s="194">
        <v>45036</v>
      </c>
      <c r="C29" s="191" t="s">
        <v>683</v>
      </c>
      <c r="D29" s="190">
        <f>+SUMIFS('NHAP - NVL'!$J$5:$J$1007,'NHAP - NVL'!$G$5:$G$1007,'L10'!$L$4,'NHAP - NVL'!$D$5:$D$1007,'L10'!B29)</f>
        <v>0</v>
      </c>
      <c r="E29" s="218">
        <f>+SUMIFS('NHAP - NVL'!$K$5:$K$1007,'NHAP - NVL'!$G$5:$G$1007,'L10'!$L$4,'NHAP - NVL'!$D$5:$D$1007,'L10'!B29)</f>
        <v>0</v>
      </c>
      <c r="F29" s="189">
        <f>+SUMIFS('XUAT - NVL'!$K$5:$K$840,'XUAT - NVL'!$G$5:$G$840,'L10'!$L$4,'XUAT - NVL'!$D$5:$D$840,'L10'!B29)</f>
        <v>0</v>
      </c>
      <c r="G29" s="231">
        <f>+SUMIFS('XUAT - NVL'!$L$5:$L$840,'XUAT - NVL'!$G$5:$G$840,'L10'!$L$4,'XUAT - NVL'!$D$5:$D$840,'L10'!B29)</f>
        <v>0</v>
      </c>
      <c r="H29" s="188" t="e">
        <f t="shared" si="1"/>
        <v>#DIV/0!</v>
      </c>
      <c r="I29" s="187" t="e">
        <f t="shared" si="2"/>
        <v>#DIV/0!</v>
      </c>
      <c r="J29" s="186">
        <f t="shared" si="4"/>
        <v>0</v>
      </c>
      <c r="K29" s="185">
        <f t="shared" si="4"/>
        <v>0</v>
      </c>
      <c r="L29" s="233" t="e">
        <f t="shared" si="0"/>
        <v>#DIV/0!</v>
      </c>
      <c r="M29" s="184" t="e">
        <f t="shared" si="0"/>
        <v>#DIV/0!</v>
      </c>
      <c r="N29" s="183"/>
      <c r="P29" s="52" t="s">
        <v>736</v>
      </c>
      <c r="Q29" s="52"/>
      <c r="R29" s="52" t="e">
        <f>+VLOOKUP(P29,'Danh mục CODE'!$A$2:$D$790,3,0)</f>
        <v>#N/A</v>
      </c>
    </row>
    <row r="30" spans="1:18" ht="16.5" customHeight="1">
      <c r="A30" s="193">
        <v>21</v>
      </c>
      <c r="B30" s="194">
        <v>45037</v>
      </c>
      <c r="C30" s="191" t="s">
        <v>683</v>
      </c>
      <c r="D30" s="190">
        <f>+SUMIFS('NHAP - NVL'!$J$5:$J$1007,'NHAP - NVL'!$G$5:$G$1007,'L10'!$L$4,'NHAP - NVL'!$D$5:$D$1007,'L10'!B30)</f>
        <v>0</v>
      </c>
      <c r="E30" s="218">
        <f>+SUMIFS('NHAP - NVL'!$K$5:$K$1007,'NHAP - NVL'!$G$5:$G$1007,'L10'!$L$4,'NHAP - NVL'!$D$5:$D$1007,'L10'!B30)</f>
        <v>0</v>
      </c>
      <c r="F30" s="189">
        <f>+SUMIFS('XUAT - NVL'!$K$5:$K$840,'XUAT - NVL'!$G$5:$G$840,'L10'!$L$4,'XUAT - NVL'!$D$5:$D$840,'L10'!B30)</f>
        <v>0</v>
      </c>
      <c r="G30" s="231">
        <f>+SUMIFS('XUAT - NVL'!$L$5:$L$840,'XUAT - NVL'!$G$5:$G$840,'L10'!$L$4,'XUAT - NVL'!$D$5:$D$840,'L10'!B30)</f>
        <v>0</v>
      </c>
      <c r="H30" s="188" t="e">
        <f t="shared" si="1"/>
        <v>#DIV/0!</v>
      </c>
      <c r="I30" s="187" t="e">
        <f>AVERAGEIF($G$10:$G$40,"&lt;&gt;0")</f>
        <v>#DIV/0!</v>
      </c>
      <c r="J30" s="186">
        <f t="shared" si="4"/>
        <v>0</v>
      </c>
      <c r="K30" s="185">
        <f t="shared" si="4"/>
        <v>0</v>
      </c>
      <c r="L30" s="233" t="e">
        <f t="shared" si="0"/>
        <v>#DIV/0!</v>
      </c>
      <c r="M30" s="184" t="e">
        <f t="shared" si="0"/>
        <v>#DIV/0!</v>
      </c>
      <c r="N30" s="183"/>
      <c r="P30" s="52" t="s">
        <v>105</v>
      </c>
      <c r="Q30" s="52"/>
      <c r="R30" s="52" t="e">
        <f>+VLOOKUP(P30,'Danh mục CODE'!$A$2:$D$790,3,0)</f>
        <v>#N/A</v>
      </c>
    </row>
    <row r="31" spans="1:18" ht="16.5" customHeight="1">
      <c r="A31" s="193">
        <v>22</v>
      </c>
      <c r="B31" s="194">
        <v>45038</v>
      </c>
      <c r="C31" s="191" t="s">
        <v>683</v>
      </c>
      <c r="D31" s="190">
        <f>+SUMIFS('NHAP - NVL'!$J$5:$J$1007,'NHAP - NVL'!$G$5:$G$1007,'L10'!$L$4,'NHAP - NVL'!$D$5:$D$1007,'L10'!B31)</f>
        <v>0</v>
      </c>
      <c r="E31" s="218">
        <f>+SUMIFS('NHAP - NVL'!$K$5:$K$1007,'NHAP - NVL'!$G$5:$G$1007,'L10'!$L$4,'NHAP - NVL'!$D$5:$D$1007,'L10'!B31)</f>
        <v>0</v>
      </c>
      <c r="F31" s="189">
        <f>+SUMIFS('XUAT - NVL'!$K$5:$K$840,'XUAT - NVL'!$G$5:$G$840,'L10'!$L$4,'XUAT - NVL'!$D$5:$D$840,'L10'!B31)</f>
        <v>0</v>
      </c>
      <c r="G31" s="231">
        <f>+SUMIFS('XUAT - NVL'!$L$5:$L$840,'XUAT - NVL'!$G$5:$G$840,'L10'!$L$4,'XUAT - NVL'!$D$5:$D$840,'L10'!B31)</f>
        <v>0</v>
      </c>
      <c r="H31" s="188" t="e">
        <f t="shared" si="1"/>
        <v>#DIV/0!</v>
      </c>
      <c r="I31" s="187" t="e">
        <f t="shared" si="2"/>
        <v>#DIV/0!</v>
      </c>
      <c r="J31" s="186">
        <f t="shared" si="4"/>
        <v>0</v>
      </c>
      <c r="K31" s="185">
        <f t="shared" si="4"/>
        <v>0</v>
      </c>
      <c r="L31" s="233" t="e">
        <f t="shared" si="0"/>
        <v>#DIV/0!</v>
      </c>
      <c r="M31" s="184" t="e">
        <f t="shared" si="0"/>
        <v>#DIV/0!</v>
      </c>
      <c r="N31" s="183"/>
    </row>
    <row r="32" spans="1:18" ht="16.5" customHeight="1">
      <c r="A32" s="193">
        <v>23</v>
      </c>
      <c r="B32" s="194">
        <v>45039</v>
      </c>
      <c r="C32" s="191" t="s">
        <v>683</v>
      </c>
      <c r="D32" s="190">
        <f>+SUMIFS('NHAP - NVL'!$J$5:$J$1007,'NHAP - NVL'!$G$5:$G$1007,'L10'!$L$4,'NHAP - NVL'!$D$5:$D$1007,'L10'!B32)</f>
        <v>0</v>
      </c>
      <c r="E32" s="218">
        <f>+SUMIFS('NHAP - NVL'!$K$5:$K$1007,'NHAP - NVL'!$G$5:$G$1007,'L10'!$L$4,'NHAP - NVL'!$D$5:$D$1007,'L10'!B32)</f>
        <v>0</v>
      </c>
      <c r="F32" s="189">
        <f>+SUMIFS('XUAT - NVL'!$K$5:$K$840,'XUAT - NVL'!$G$5:$G$840,'L10'!$L$4,'XUAT - NVL'!$D$5:$D$840,'L10'!B32)</f>
        <v>0</v>
      </c>
      <c r="G32" s="231">
        <f>+SUMIFS('XUAT - NVL'!$L$5:$L$840,'XUAT - NVL'!$G$5:$G$840,'L10'!$L$4,'XUAT - NVL'!$D$5:$D$840,'L10'!B32)</f>
        <v>0</v>
      </c>
      <c r="H32" s="188" t="e">
        <f t="shared" si="1"/>
        <v>#DIV/0!</v>
      </c>
      <c r="I32" s="187" t="e">
        <f t="shared" si="2"/>
        <v>#DIV/0!</v>
      </c>
      <c r="J32" s="186">
        <f t="shared" si="4"/>
        <v>0</v>
      </c>
      <c r="K32" s="185">
        <f t="shared" si="4"/>
        <v>0</v>
      </c>
      <c r="L32" s="233" t="e">
        <f t="shared" si="0"/>
        <v>#DIV/0!</v>
      </c>
      <c r="M32" s="184" t="e">
        <f t="shared" si="0"/>
        <v>#DIV/0!</v>
      </c>
      <c r="N32" s="183"/>
    </row>
    <row r="33" spans="1:14" ht="16.5" customHeight="1">
      <c r="A33" s="193">
        <v>24</v>
      </c>
      <c r="B33" s="194">
        <v>45040</v>
      </c>
      <c r="C33" s="191" t="s">
        <v>683</v>
      </c>
      <c r="D33" s="190">
        <f>+SUMIFS('NHAP - NVL'!$J$5:$J$1007,'NHAP - NVL'!$G$5:$G$1007,'L10'!$L$4,'NHAP - NVL'!$D$5:$D$1007,'L10'!B33)</f>
        <v>0</v>
      </c>
      <c r="E33" s="218">
        <f>+SUMIFS('NHAP - NVL'!$K$5:$K$1007,'NHAP - NVL'!$G$5:$G$1007,'L10'!$L$4,'NHAP - NVL'!$D$5:$D$1007,'L10'!B33)</f>
        <v>0</v>
      </c>
      <c r="F33" s="189">
        <f>+SUMIFS('XUAT - NVL'!$K$5:$K$840,'XUAT - NVL'!$G$5:$G$840,'L10'!$L$4,'XUAT - NVL'!$D$5:$D$840,'L10'!B33)</f>
        <v>0</v>
      </c>
      <c r="G33" s="231">
        <f>+SUMIFS('XUAT - NVL'!$L$5:$L$840,'XUAT - NVL'!$G$5:$G$840,'L10'!$L$4,'XUAT - NVL'!$D$5:$D$840,'L10'!B33)</f>
        <v>0</v>
      </c>
      <c r="H33" s="188" t="e">
        <f t="shared" si="1"/>
        <v>#DIV/0!</v>
      </c>
      <c r="I33" s="187" t="e">
        <f t="shared" si="2"/>
        <v>#DIV/0!</v>
      </c>
      <c r="J33" s="186">
        <f t="shared" si="4"/>
        <v>0</v>
      </c>
      <c r="K33" s="185">
        <f t="shared" si="4"/>
        <v>0</v>
      </c>
      <c r="L33" s="233" t="e">
        <f t="shared" si="0"/>
        <v>#DIV/0!</v>
      </c>
      <c r="M33" s="184" t="e">
        <f t="shared" si="0"/>
        <v>#DIV/0!</v>
      </c>
      <c r="N33" s="183"/>
    </row>
    <row r="34" spans="1:14" ht="16.5" customHeight="1">
      <c r="A34" s="193">
        <v>25</v>
      </c>
      <c r="B34" s="194">
        <v>45041</v>
      </c>
      <c r="C34" s="191" t="s">
        <v>683</v>
      </c>
      <c r="D34" s="190">
        <f>+SUMIFS('NHAP - NVL'!$J$5:$J$1007,'NHAP - NVL'!$G$5:$G$1007,'L10'!$L$4,'NHAP - NVL'!$D$5:$D$1007,'L10'!B34)</f>
        <v>0</v>
      </c>
      <c r="E34" s="218">
        <f>+SUMIFS('NHAP - NVL'!$K$5:$K$1007,'NHAP - NVL'!$G$5:$G$1007,'L10'!$L$4,'NHAP - NVL'!$D$5:$D$1007,'L10'!B34)</f>
        <v>0</v>
      </c>
      <c r="F34" s="189">
        <f>+SUMIFS('XUAT - NVL'!$K$5:$K$840,'XUAT - NVL'!$G$5:$G$840,'L10'!$L$4,'XUAT - NVL'!$D$5:$D$840,'L10'!B34)</f>
        <v>0</v>
      </c>
      <c r="G34" s="231">
        <f>+SUMIFS('XUAT - NVL'!$L$5:$L$840,'XUAT - NVL'!$G$5:$G$840,'L10'!$L$4,'XUAT - NVL'!$D$5:$D$840,'L10'!B34)</f>
        <v>0</v>
      </c>
      <c r="H34" s="188" t="e">
        <f t="shared" si="1"/>
        <v>#DIV/0!</v>
      </c>
      <c r="I34" s="187" t="e">
        <f t="shared" si="2"/>
        <v>#DIV/0!</v>
      </c>
      <c r="J34" s="186">
        <f t="shared" si="4"/>
        <v>0</v>
      </c>
      <c r="K34" s="185">
        <f t="shared" si="4"/>
        <v>0</v>
      </c>
      <c r="L34" s="233" t="e">
        <f t="shared" si="0"/>
        <v>#DIV/0!</v>
      </c>
      <c r="M34" s="184" t="e">
        <f t="shared" si="0"/>
        <v>#DIV/0!</v>
      </c>
      <c r="N34" s="183"/>
    </row>
    <row r="35" spans="1:14" ht="16.5" customHeight="1">
      <c r="A35" s="193">
        <v>26</v>
      </c>
      <c r="B35" s="194">
        <v>45042</v>
      </c>
      <c r="C35" s="191" t="s">
        <v>683</v>
      </c>
      <c r="D35" s="190">
        <f>+SUMIFS('NHAP - NVL'!$J$5:$J$1007,'NHAP - NVL'!$G$5:$G$1007,'L10'!$L$4,'NHAP - NVL'!$D$5:$D$1007,'L10'!B35)</f>
        <v>0</v>
      </c>
      <c r="E35" s="218">
        <f>+SUMIFS('NHAP - NVL'!$K$5:$K$1007,'NHAP - NVL'!$G$5:$G$1007,'L10'!$L$4,'NHAP - NVL'!$D$5:$D$1007,'L10'!B35)</f>
        <v>0</v>
      </c>
      <c r="F35" s="189">
        <f>+SUMIFS('XUAT - NVL'!$K$5:$K$840,'XUAT - NVL'!$G$5:$G$840,'L10'!$L$4,'XUAT - NVL'!$D$5:$D$840,'L10'!B35)</f>
        <v>0</v>
      </c>
      <c r="G35" s="231">
        <f>+SUMIFS('XUAT - NVL'!$L$5:$L$840,'XUAT - NVL'!$G$5:$G$840,'L10'!$L$4,'XUAT - NVL'!$D$5:$D$840,'L10'!B35)</f>
        <v>0</v>
      </c>
      <c r="H35" s="188" t="e">
        <f>AVERAGEIF($F$10:$F$40,"&lt;&gt;0")</f>
        <v>#DIV/0!</v>
      </c>
      <c r="I35" s="187" t="e">
        <f t="shared" si="2"/>
        <v>#DIV/0!</v>
      </c>
      <c r="J35" s="186">
        <f t="shared" si="4"/>
        <v>0</v>
      </c>
      <c r="K35" s="185">
        <f t="shared" si="4"/>
        <v>0</v>
      </c>
      <c r="L35" s="233" t="e">
        <f t="shared" si="0"/>
        <v>#DIV/0!</v>
      </c>
      <c r="M35" s="184" t="e">
        <f t="shared" si="0"/>
        <v>#DIV/0!</v>
      </c>
      <c r="N35" s="183"/>
    </row>
    <row r="36" spans="1:14" ht="16.5" customHeight="1">
      <c r="A36" s="193">
        <v>27</v>
      </c>
      <c r="B36" s="194">
        <v>45043</v>
      </c>
      <c r="C36" s="191" t="s">
        <v>683</v>
      </c>
      <c r="D36" s="190">
        <f>+SUMIFS('NHAP - NVL'!$J$5:$J$1007,'NHAP - NVL'!$G$5:$G$1007,'L10'!$L$4,'NHAP - NVL'!$D$5:$D$1007,'L10'!B36)</f>
        <v>0</v>
      </c>
      <c r="E36" s="218">
        <f>+SUMIFS('NHAP - NVL'!$K$5:$K$1007,'NHAP - NVL'!$G$5:$G$1007,'L10'!$L$4,'NHAP - NVL'!$D$5:$D$1007,'L10'!B36)</f>
        <v>0</v>
      </c>
      <c r="F36" s="189">
        <f>+SUMIFS('XUAT - NVL'!$K$5:$K$840,'XUAT - NVL'!$G$5:$G$840,'L10'!$L$4,'XUAT - NVL'!$D$5:$D$840,'L10'!B36)</f>
        <v>0</v>
      </c>
      <c r="G36" s="231">
        <f>+SUMIFS('XUAT - NVL'!$L$5:$L$840,'XUAT - NVL'!$G$5:$G$840,'L10'!$L$4,'XUAT - NVL'!$D$5:$D$840,'L10'!B36)</f>
        <v>0</v>
      </c>
      <c r="H36" s="188" t="e">
        <f t="shared" si="1"/>
        <v>#DIV/0!</v>
      </c>
      <c r="I36" s="187" t="e">
        <f t="shared" si="2"/>
        <v>#DIV/0!</v>
      </c>
      <c r="J36" s="186">
        <f t="shared" si="4"/>
        <v>0</v>
      </c>
      <c r="K36" s="185">
        <f>K35+E36-G36</f>
        <v>0</v>
      </c>
      <c r="L36" s="233" t="e">
        <f t="shared" si="0"/>
        <v>#DIV/0!</v>
      </c>
      <c r="M36" s="184" t="e">
        <f t="shared" si="0"/>
        <v>#DIV/0!</v>
      </c>
      <c r="N36" s="183"/>
    </row>
    <row r="37" spans="1:14" ht="16.5" customHeight="1">
      <c r="A37" s="193">
        <v>28</v>
      </c>
      <c r="B37" s="194">
        <v>45044</v>
      </c>
      <c r="C37" s="191" t="s">
        <v>683</v>
      </c>
      <c r="D37" s="190">
        <f>+SUMIFS('NHAP - NVL'!$J$5:$J$1007,'NHAP - NVL'!$G$5:$G$1007,'L10'!$L$4,'NHAP - NVL'!$D$5:$D$1007,'L10'!B37)</f>
        <v>0</v>
      </c>
      <c r="E37" s="218">
        <f>+SUMIFS('NHAP - NVL'!$K$5:$K$1007,'NHAP - NVL'!$G$5:$G$1007,'L10'!$L$4,'NHAP - NVL'!$D$5:$D$1007,'L10'!B37)</f>
        <v>0</v>
      </c>
      <c r="F37" s="189">
        <f>+SUMIFS('XUAT - NVL'!$K$5:$K$840,'XUAT - NVL'!$G$5:$G$840,'L10'!$L$4,'XUAT - NVL'!$D$5:$D$840,'L10'!B37)</f>
        <v>0</v>
      </c>
      <c r="G37" s="231">
        <f>+SUMIFS('XUAT - NVL'!$L$5:$L$840,'XUAT - NVL'!$G$5:$G$840,'L10'!$L$4,'XUAT - NVL'!$D$5:$D$840,'L10'!B37)</f>
        <v>0</v>
      </c>
      <c r="H37" s="188" t="e">
        <f t="shared" si="1"/>
        <v>#DIV/0!</v>
      </c>
      <c r="I37" s="187" t="e">
        <f t="shared" si="2"/>
        <v>#DIV/0!</v>
      </c>
      <c r="J37" s="186">
        <f>J36+D37-F37</f>
        <v>0</v>
      </c>
      <c r="K37" s="185">
        <f t="shared" si="4"/>
        <v>0</v>
      </c>
      <c r="L37" s="233" t="e">
        <f t="shared" si="0"/>
        <v>#DIV/0!</v>
      </c>
      <c r="M37" s="184" t="e">
        <f t="shared" si="0"/>
        <v>#DIV/0!</v>
      </c>
      <c r="N37" s="183"/>
    </row>
    <row r="38" spans="1:14" ht="16.5" customHeight="1">
      <c r="A38" s="193">
        <v>29</v>
      </c>
      <c r="B38" s="194">
        <v>45045</v>
      </c>
      <c r="C38" s="191" t="s">
        <v>683</v>
      </c>
      <c r="D38" s="190">
        <f>+SUMIFS('NHAP - NVL'!$J$5:$J$1007,'NHAP - NVL'!$G$5:$G$1007,'L10'!$L$4,'NHAP - NVL'!$D$5:$D$1007,'L10'!B38)</f>
        <v>0</v>
      </c>
      <c r="E38" s="218">
        <f>+SUMIFS('NHAP - NVL'!$K$5:$K$1007,'NHAP - NVL'!$G$5:$G$1007,'L10'!$L$4,'NHAP - NVL'!$D$5:$D$1007,'L10'!B38)</f>
        <v>0</v>
      </c>
      <c r="F38" s="189">
        <f>+SUMIFS('XUAT - NVL'!$K$5:$K$840,'XUAT - NVL'!$G$5:$G$840,'L10'!$L$4,'XUAT - NVL'!$D$5:$D$840,'L10'!B38)</f>
        <v>0</v>
      </c>
      <c r="G38" s="231">
        <f>+SUMIFS('XUAT - NVL'!$L$5:$L$840,'XUAT - NVL'!$G$5:$G$840,'L10'!$L$4,'XUAT - NVL'!$D$5:$D$840,'L10'!B38)</f>
        <v>0</v>
      </c>
      <c r="H38" s="188" t="e">
        <f t="shared" si="1"/>
        <v>#DIV/0!</v>
      </c>
      <c r="I38" s="187" t="e">
        <f t="shared" si="2"/>
        <v>#DIV/0!</v>
      </c>
      <c r="J38" s="186">
        <f t="shared" si="4"/>
        <v>0</v>
      </c>
      <c r="K38" s="185">
        <f t="shared" si="4"/>
        <v>0</v>
      </c>
      <c r="L38" s="188" t="e">
        <f t="shared" si="0"/>
        <v>#DIV/0!</v>
      </c>
      <c r="M38" s="184" t="e">
        <f t="shared" si="0"/>
        <v>#DIV/0!</v>
      </c>
      <c r="N38" s="183"/>
    </row>
    <row r="39" spans="1:14" ht="16.5" customHeight="1">
      <c r="A39" s="193">
        <v>30</v>
      </c>
      <c r="B39" s="194">
        <v>45046</v>
      </c>
      <c r="C39" s="191" t="s">
        <v>683</v>
      </c>
      <c r="D39" s="190">
        <f>+SUMIFS('NHAP - NVL'!$J$5:$J$1007,'NHAP - NVL'!$G$5:$G$1007,'L10'!$L$4,'NHAP - NVL'!$D$5:$D$1007,'L10'!B39)</f>
        <v>0</v>
      </c>
      <c r="E39" s="218">
        <f>+SUMIFS('NHAP - NVL'!$K$5:$K$1007,'NHAP - NVL'!$G$5:$G$1007,'L10'!$L$4,'NHAP - NVL'!$D$5:$D$1007,'L10'!B39)</f>
        <v>0</v>
      </c>
      <c r="F39" s="189">
        <f>+SUMIFS('XUAT - NVL'!$K$5:$K$840,'XUAT - NVL'!$G$5:$G$840,'L10'!$L$4,'XUAT - NVL'!$D$5:$D$840,'L10'!B39)</f>
        <v>0</v>
      </c>
      <c r="G39" s="231">
        <f>+SUMIFS('XUAT - NVL'!$L$5:$L$840,'XUAT - NVL'!$G$5:$G$840,'L10'!$L$4,'XUAT - NVL'!$D$5:$D$840,'L10'!B39)</f>
        <v>0</v>
      </c>
      <c r="H39" s="188" t="e">
        <f t="shared" si="1"/>
        <v>#DIV/0!</v>
      </c>
      <c r="I39" s="187" t="e">
        <f t="shared" si="2"/>
        <v>#DIV/0!</v>
      </c>
      <c r="J39" s="186">
        <f t="shared" si="4"/>
        <v>0</v>
      </c>
      <c r="K39" s="185">
        <f t="shared" si="4"/>
        <v>0</v>
      </c>
      <c r="L39" s="233" t="e">
        <f t="shared" si="0"/>
        <v>#DIV/0!</v>
      </c>
      <c r="M39" s="184" t="e">
        <f t="shared" si="0"/>
        <v>#DIV/0!</v>
      </c>
      <c r="N39" s="183"/>
    </row>
    <row r="40" spans="1:14" ht="16.5" customHeight="1">
      <c r="A40" s="193">
        <v>31</v>
      </c>
      <c r="B40" s="192" t="s">
        <v>718</v>
      </c>
      <c r="C40" s="191" t="s">
        <v>683</v>
      </c>
      <c r="D40" s="190">
        <f>+SUMIFS('NHAP - NVL'!$J$5:$J$1007,'NHAP - NVL'!$G$5:$G$1007,'L10'!$L$4,'NHAP - NVL'!$D$5:$D$1007,'L10'!B40)</f>
        <v>0</v>
      </c>
      <c r="E40" s="218">
        <f>+SUMIFS('NHAP - NVL'!$K$5:$K$1007,'NHAP - NVL'!$G$5:$G$1007,'L10'!$L$4,'NHAP - NVL'!$D$5:$D$1007,'L10'!B40)</f>
        <v>0</v>
      </c>
      <c r="F40" s="189">
        <f>+SUMIFS('XUAT - NVL'!$K$5:$K$840,'XUAT - NVL'!$G$5:$G$840,'L10'!$L$4,'XUAT - NVL'!$D$5:$D$840,'L10'!B40)</f>
        <v>0</v>
      </c>
      <c r="G40" s="231">
        <f>+SUMIFS('XUAT - NVL'!$L$5:$L$840,'XUAT - NVL'!$G$5:$G$840,'L10'!$L$4,'XUAT - NVL'!$D$5:$D$840,'L10'!B40)</f>
        <v>0</v>
      </c>
      <c r="H40" s="188" t="e">
        <f t="shared" si="1"/>
        <v>#DIV/0!</v>
      </c>
      <c r="I40" s="187" t="e">
        <f t="shared" si="2"/>
        <v>#DIV/0!</v>
      </c>
      <c r="J40" s="186">
        <f t="shared" si="4"/>
        <v>0</v>
      </c>
      <c r="K40" s="185">
        <f t="shared" si="4"/>
        <v>0</v>
      </c>
      <c r="L40" s="188" t="e">
        <f t="shared" si="0"/>
        <v>#DIV/0!</v>
      </c>
      <c r="M40" s="184" t="e">
        <f t="shared" si="0"/>
        <v>#DIV/0!</v>
      </c>
      <c r="N40" s="183"/>
    </row>
    <row r="41" spans="1:14" s="172" customFormat="1" ht="23.25" customHeight="1">
      <c r="A41" s="181" t="s">
        <v>682</v>
      </c>
      <c r="B41" s="180"/>
      <c r="C41" s="179"/>
      <c r="D41" s="178">
        <f>SUM(D10:D40)</f>
        <v>0</v>
      </c>
      <c r="E41" s="177">
        <f>SUM(E10:E40)</f>
        <v>0</v>
      </c>
      <c r="F41" s="197">
        <f>SUM(F10:F40)</f>
        <v>0</v>
      </c>
      <c r="G41" s="176">
        <f>SUM(G10:G40)</f>
        <v>0</v>
      </c>
      <c r="H41" s="197"/>
      <c r="I41" s="176"/>
      <c r="J41" s="182">
        <f>J40</f>
        <v>0</v>
      </c>
      <c r="K41" s="182">
        <f>K40</f>
        <v>0</v>
      </c>
      <c r="L41" s="184"/>
      <c r="M41" s="174"/>
      <c r="N41" s="173"/>
    </row>
    <row r="42" spans="1:14" s="172" customFormat="1" ht="23.25" customHeight="1">
      <c r="A42" s="181" t="s">
        <v>28</v>
      </c>
      <c r="B42" s="180"/>
      <c r="C42" s="179"/>
      <c r="D42" s="178">
        <f>D9+D41</f>
        <v>0</v>
      </c>
      <c r="E42" s="177">
        <f>E9+E41</f>
        <v>0</v>
      </c>
      <c r="F42" s="197">
        <f>F41</f>
        <v>0</v>
      </c>
      <c r="G42" s="176">
        <f>G41</f>
        <v>0</v>
      </c>
      <c r="H42" s="197"/>
      <c r="I42" s="176"/>
      <c r="J42" s="175">
        <f>D42-F42</f>
        <v>0</v>
      </c>
      <c r="K42" s="175">
        <f>E42-G42</f>
        <v>0</v>
      </c>
      <c r="L42" s="184"/>
      <c r="M42" s="174"/>
      <c r="N42" s="173"/>
    </row>
    <row r="43" spans="1:14" ht="23.25" customHeight="1">
      <c r="A43" s="172"/>
      <c r="B43" s="172"/>
      <c r="C43" s="172"/>
      <c r="K43" s="114"/>
      <c r="L43" s="169"/>
      <c r="N43" s="169"/>
    </row>
    <row r="44" spans="1:14">
      <c r="K44" s="171" t="s">
        <v>112</v>
      </c>
      <c r="L44" s="169"/>
      <c r="N44" s="169"/>
    </row>
    <row r="45" spans="1:14">
      <c r="K45" s="171"/>
      <c r="L45" s="169"/>
      <c r="N45" s="169"/>
    </row>
    <row r="46" spans="1:14">
      <c r="K46" s="171"/>
      <c r="L46" s="169"/>
      <c r="N46" s="169"/>
    </row>
    <row r="47" spans="1:14">
      <c r="K47" s="114"/>
      <c r="L47" s="169"/>
      <c r="N47" s="169"/>
    </row>
    <row r="48" spans="1:14">
      <c r="L48" s="169"/>
      <c r="M48" s="170"/>
      <c r="N48" s="169"/>
    </row>
    <row r="49" spans="11:11" s="168" customFormat="1"/>
    <row r="50" spans="11:11" s="168" customFormat="1">
      <c r="K50" s="172"/>
    </row>
    <row r="51" spans="11:11" s="168" customFormat="1"/>
  </sheetData>
  <mergeCells count="8">
    <mergeCell ref="A9:C9"/>
    <mergeCell ref="A3:N3"/>
    <mergeCell ref="L4:N4"/>
    <mergeCell ref="D7:E7"/>
    <mergeCell ref="F7:G7"/>
    <mergeCell ref="H7:I7"/>
    <mergeCell ref="J7:K7"/>
    <mergeCell ref="L7:M7"/>
  </mergeCells>
  <conditionalFormatting sqref="M21">
    <cfRule type="cellIs" dxfId="1822" priority="113" operator="lessThan">
      <formula>15</formula>
    </cfRule>
    <cfRule type="cellIs" dxfId="1821" priority="114" operator="greaterThan">
      <formula>20</formula>
    </cfRule>
    <cfRule type="cellIs" dxfId="1820" priority="115" operator="between">
      <formula>15</formula>
      <formula>20</formula>
    </cfRule>
    <cfRule type="cellIs" dxfId="1819" priority="116" operator="between">
      <formula>15</formula>
      <formula>20</formula>
    </cfRule>
    <cfRule type="cellIs" dxfId="1818" priority="117" operator="lessThan">
      <formula>15</formula>
    </cfRule>
    <cfRule type="cellIs" dxfId="1817" priority="118" operator="greaterThan">
      <formula>20</formula>
    </cfRule>
    <cfRule type="cellIs" dxfId="1816" priority="119" operator="between">
      <formula>15</formula>
      <formula>21</formula>
    </cfRule>
    <cfRule type="cellIs" dxfId="1815" priority="120" operator="lessThan">
      <formula>15</formula>
    </cfRule>
    <cfRule type="cellIs" dxfId="1814" priority="121" operator="greaterThan">
      <formula>21</formula>
    </cfRule>
  </conditionalFormatting>
  <conditionalFormatting sqref="M28">
    <cfRule type="cellIs" dxfId="1813" priority="104" operator="lessThan">
      <formula>15</formula>
    </cfRule>
    <cfRule type="cellIs" dxfId="1812" priority="105" operator="greaterThan">
      <formula>20</formula>
    </cfRule>
    <cfRule type="cellIs" dxfId="1811" priority="106" operator="between">
      <formula>15</formula>
      <formula>20</formula>
    </cfRule>
    <cfRule type="cellIs" dxfId="1810" priority="107" operator="between">
      <formula>15</formula>
      <formula>20</formula>
    </cfRule>
    <cfRule type="cellIs" dxfId="1809" priority="108" operator="lessThan">
      <formula>15</formula>
    </cfRule>
    <cfRule type="cellIs" dxfId="1808" priority="109" operator="greaterThan">
      <formula>20</formula>
    </cfRule>
    <cfRule type="cellIs" dxfId="1807" priority="110" operator="between">
      <formula>15</formula>
      <formula>21</formula>
    </cfRule>
    <cfRule type="cellIs" dxfId="1806" priority="111" operator="lessThan">
      <formula>15</formula>
    </cfRule>
    <cfRule type="cellIs" dxfId="1805" priority="112" operator="greaterThan">
      <formula>21</formula>
    </cfRule>
  </conditionalFormatting>
  <conditionalFormatting sqref="M35">
    <cfRule type="cellIs" dxfId="1804" priority="95" operator="lessThan">
      <formula>15</formula>
    </cfRule>
    <cfRule type="cellIs" dxfId="1803" priority="96" operator="greaterThan">
      <formula>20</formula>
    </cfRule>
    <cfRule type="cellIs" dxfId="1802" priority="97" operator="between">
      <formula>15</formula>
      <formula>20</formula>
    </cfRule>
    <cfRule type="cellIs" dxfId="1801" priority="98" operator="between">
      <formula>15</formula>
      <formula>20</formula>
    </cfRule>
    <cfRule type="cellIs" dxfId="1800" priority="99" operator="lessThan">
      <formula>15</formula>
    </cfRule>
    <cfRule type="cellIs" dxfId="1799" priority="100" operator="greaterThan">
      <formula>20</formula>
    </cfRule>
    <cfRule type="cellIs" dxfId="1798" priority="101" operator="between">
      <formula>15</formula>
      <formula>21</formula>
    </cfRule>
    <cfRule type="cellIs" dxfId="1797" priority="102" operator="lessThan">
      <formula>15</formula>
    </cfRule>
    <cfRule type="cellIs" dxfId="1796" priority="103" operator="greaterThan">
      <formula>21</formula>
    </cfRule>
  </conditionalFormatting>
  <conditionalFormatting sqref="M15:M18 M40 M22:M23 M25:M27 M20">
    <cfRule type="cellIs" dxfId="1795" priority="122" operator="lessThan">
      <formula>15</formula>
    </cfRule>
    <cfRule type="cellIs" dxfId="1794" priority="123" operator="greaterThan">
      <formula>20</formula>
    </cfRule>
    <cfRule type="cellIs" dxfId="1793" priority="124" operator="between">
      <formula>15</formula>
      <formula>20</formula>
    </cfRule>
    <cfRule type="cellIs" dxfId="1792" priority="125" operator="between">
      <formula>15</formula>
      <formula>20</formula>
    </cfRule>
    <cfRule type="cellIs" dxfId="1791" priority="126" operator="lessThan">
      <formula>15</formula>
    </cfRule>
    <cfRule type="cellIs" dxfId="1790" priority="127" operator="greaterThan">
      <formula>20</formula>
    </cfRule>
    <cfRule type="cellIs" dxfId="1789" priority="128" operator="between">
      <formula>15</formula>
      <formula>21</formula>
    </cfRule>
    <cfRule type="cellIs" dxfId="1788" priority="129" operator="lessThan">
      <formula>15</formula>
    </cfRule>
    <cfRule type="cellIs" dxfId="1787" priority="130" operator="greaterThan">
      <formula>21</formula>
    </cfRule>
  </conditionalFormatting>
  <conditionalFormatting sqref="M10:M13">
    <cfRule type="cellIs" dxfId="1786" priority="86" operator="lessThan">
      <formula>15</formula>
    </cfRule>
    <cfRule type="cellIs" dxfId="1785" priority="87" operator="greaterThan">
      <formula>20</formula>
    </cfRule>
    <cfRule type="cellIs" dxfId="1784" priority="88" operator="between">
      <formula>15</formula>
      <formula>20</formula>
    </cfRule>
    <cfRule type="cellIs" dxfId="1783" priority="89" operator="between">
      <formula>15</formula>
      <formula>20</formula>
    </cfRule>
    <cfRule type="cellIs" dxfId="1782" priority="90" operator="lessThan">
      <formula>15</formula>
    </cfRule>
    <cfRule type="cellIs" dxfId="1781" priority="91" operator="greaterThan">
      <formula>20</formula>
    </cfRule>
    <cfRule type="cellIs" dxfId="1780" priority="92" operator="between">
      <formula>15</formula>
      <formula>21</formula>
    </cfRule>
    <cfRule type="cellIs" dxfId="1779" priority="93" operator="lessThan">
      <formula>15</formula>
    </cfRule>
    <cfRule type="cellIs" dxfId="1778" priority="94" operator="greaterThan">
      <formula>21</formula>
    </cfRule>
  </conditionalFormatting>
  <conditionalFormatting sqref="M30:M33">
    <cfRule type="cellIs" dxfId="1777" priority="77" operator="lessThan">
      <formula>15</formula>
    </cfRule>
    <cfRule type="cellIs" dxfId="1776" priority="78" operator="greaterThan">
      <formula>20</formula>
    </cfRule>
    <cfRule type="cellIs" dxfId="1775" priority="79" operator="between">
      <formula>15</formula>
      <formula>20</formula>
    </cfRule>
    <cfRule type="cellIs" dxfId="1774" priority="80" operator="between">
      <formula>15</formula>
      <formula>20</formula>
    </cfRule>
    <cfRule type="cellIs" dxfId="1773" priority="81" operator="lessThan">
      <formula>15</formula>
    </cfRule>
    <cfRule type="cellIs" dxfId="1772" priority="82" operator="greaterThan">
      <formula>20</formula>
    </cfRule>
    <cfRule type="cellIs" dxfId="1771" priority="83" operator="between">
      <formula>15</formula>
      <formula>21</formula>
    </cfRule>
    <cfRule type="cellIs" dxfId="1770" priority="84" operator="lessThan">
      <formula>15</formula>
    </cfRule>
    <cfRule type="cellIs" dxfId="1769" priority="85" operator="greaterThan">
      <formula>21</formula>
    </cfRule>
  </conditionalFormatting>
  <conditionalFormatting sqref="M36:M38">
    <cfRule type="cellIs" dxfId="1768" priority="68" operator="lessThan">
      <formula>15</formula>
    </cfRule>
    <cfRule type="cellIs" dxfId="1767" priority="69" operator="greaterThan">
      <formula>20</formula>
    </cfRule>
    <cfRule type="cellIs" dxfId="1766" priority="70" operator="between">
      <formula>15</formula>
      <formula>20</formula>
    </cfRule>
    <cfRule type="cellIs" dxfId="1765" priority="71" operator="between">
      <formula>15</formula>
      <formula>20</formula>
    </cfRule>
    <cfRule type="cellIs" dxfId="1764" priority="72" operator="lessThan">
      <formula>15</formula>
    </cfRule>
    <cfRule type="cellIs" dxfId="1763" priority="73" operator="greaterThan">
      <formula>20</formula>
    </cfRule>
    <cfRule type="cellIs" dxfId="1762" priority="74" operator="between">
      <formula>15</formula>
      <formula>21</formula>
    </cfRule>
    <cfRule type="cellIs" dxfId="1761" priority="75" operator="lessThan">
      <formula>15</formula>
    </cfRule>
    <cfRule type="cellIs" dxfId="1760" priority="76" operator="greaterThan">
      <formula>21</formula>
    </cfRule>
  </conditionalFormatting>
  <conditionalFormatting sqref="M29">
    <cfRule type="cellIs" dxfId="1759" priority="59" operator="lessThan">
      <formula>15</formula>
    </cfRule>
    <cfRule type="cellIs" dxfId="1758" priority="60" operator="greaterThan">
      <formula>20</formula>
    </cfRule>
    <cfRule type="cellIs" dxfId="1757" priority="61" operator="between">
      <formula>15</formula>
      <formula>20</formula>
    </cfRule>
    <cfRule type="cellIs" dxfId="1756" priority="62" operator="between">
      <formula>15</formula>
      <formula>20</formula>
    </cfRule>
    <cfRule type="cellIs" dxfId="1755" priority="63" operator="lessThan">
      <formula>15</formula>
    </cfRule>
    <cfRule type="cellIs" dxfId="1754" priority="64" operator="greaterThan">
      <formula>20</formula>
    </cfRule>
    <cfRule type="cellIs" dxfId="1753" priority="65" operator="between">
      <formula>15</formula>
      <formula>21</formula>
    </cfRule>
    <cfRule type="cellIs" dxfId="1752" priority="66" operator="lessThan">
      <formula>15</formula>
    </cfRule>
    <cfRule type="cellIs" dxfId="1751" priority="67" operator="greaterThan">
      <formula>21</formula>
    </cfRule>
  </conditionalFormatting>
  <conditionalFormatting sqref="M24">
    <cfRule type="cellIs" dxfId="1750" priority="50" operator="lessThan">
      <formula>15</formula>
    </cfRule>
    <cfRule type="cellIs" dxfId="1749" priority="51" operator="greaterThan">
      <formula>20</formula>
    </cfRule>
    <cfRule type="cellIs" dxfId="1748" priority="52" operator="between">
      <formula>15</formula>
      <formula>20</formula>
    </cfRule>
    <cfRule type="cellIs" dxfId="1747" priority="53" operator="between">
      <formula>15</formula>
      <formula>20</formula>
    </cfRule>
    <cfRule type="cellIs" dxfId="1746" priority="54" operator="lessThan">
      <formula>15</formula>
    </cfRule>
    <cfRule type="cellIs" dxfId="1745" priority="55" operator="greaterThan">
      <formula>20</formula>
    </cfRule>
    <cfRule type="cellIs" dxfId="1744" priority="56" operator="between">
      <formula>15</formula>
      <formula>21</formula>
    </cfRule>
    <cfRule type="cellIs" dxfId="1743" priority="57" operator="lessThan">
      <formula>15</formula>
    </cfRule>
    <cfRule type="cellIs" dxfId="1742" priority="58" operator="greaterThan">
      <formula>21</formula>
    </cfRule>
  </conditionalFormatting>
  <conditionalFormatting sqref="M19">
    <cfRule type="cellIs" dxfId="1741" priority="41" operator="lessThan">
      <formula>15</formula>
    </cfRule>
    <cfRule type="cellIs" dxfId="1740" priority="42" operator="greaterThan">
      <formula>20</formula>
    </cfRule>
    <cfRule type="cellIs" dxfId="1739" priority="43" operator="between">
      <formula>15</formula>
      <formula>20</formula>
    </cfRule>
    <cfRule type="cellIs" dxfId="1738" priority="44" operator="between">
      <formula>15</formula>
      <formula>20</formula>
    </cfRule>
    <cfRule type="cellIs" dxfId="1737" priority="45" operator="lessThan">
      <formula>15</formula>
    </cfRule>
    <cfRule type="cellIs" dxfId="1736" priority="46" operator="greaterThan">
      <formula>20</formula>
    </cfRule>
    <cfRule type="cellIs" dxfId="1735" priority="47" operator="between">
      <formula>15</formula>
      <formula>21</formula>
    </cfRule>
    <cfRule type="cellIs" dxfId="1734" priority="48" operator="lessThan">
      <formula>15</formula>
    </cfRule>
    <cfRule type="cellIs" dxfId="1733" priority="49" operator="greaterThan">
      <formula>21</formula>
    </cfRule>
  </conditionalFormatting>
  <conditionalFormatting sqref="M14">
    <cfRule type="cellIs" dxfId="1732" priority="32" operator="lessThan">
      <formula>15</formula>
    </cfRule>
    <cfRule type="cellIs" dxfId="1731" priority="33" operator="greaterThan">
      <formula>20</formula>
    </cfRule>
    <cfRule type="cellIs" dxfId="1730" priority="34" operator="between">
      <formula>15</formula>
      <formula>20</formula>
    </cfRule>
    <cfRule type="cellIs" dxfId="1729" priority="35" operator="between">
      <formula>15</formula>
      <formula>20</formula>
    </cfRule>
    <cfRule type="cellIs" dxfId="1728" priority="36" operator="lessThan">
      <formula>15</formula>
    </cfRule>
    <cfRule type="cellIs" dxfId="1727" priority="37" operator="greaterThan">
      <formula>20</formula>
    </cfRule>
    <cfRule type="cellIs" dxfId="1726" priority="38" operator="between">
      <formula>15</formula>
      <formula>21</formula>
    </cfRule>
    <cfRule type="cellIs" dxfId="1725" priority="39" operator="lessThan">
      <formula>15</formula>
    </cfRule>
    <cfRule type="cellIs" dxfId="1724" priority="40" operator="greaterThan">
      <formula>21</formula>
    </cfRule>
  </conditionalFormatting>
  <conditionalFormatting sqref="M34">
    <cfRule type="cellIs" dxfId="1723" priority="23" operator="lessThan">
      <formula>15</formula>
    </cfRule>
    <cfRule type="cellIs" dxfId="1722" priority="24" operator="greaterThan">
      <formula>20</formula>
    </cfRule>
    <cfRule type="cellIs" dxfId="1721" priority="25" operator="between">
      <formula>15</formula>
      <formula>20</formula>
    </cfRule>
    <cfRule type="cellIs" dxfId="1720" priority="26" operator="between">
      <formula>15</formula>
      <formula>20</formula>
    </cfRule>
    <cfRule type="cellIs" dxfId="1719" priority="27" operator="lessThan">
      <formula>15</formula>
    </cfRule>
    <cfRule type="cellIs" dxfId="1718" priority="28" operator="greaterThan">
      <formula>20</formula>
    </cfRule>
    <cfRule type="cellIs" dxfId="1717" priority="29" operator="between">
      <formula>15</formula>
      <formula>21</formula>
    </cfRule>
    <cfRule type="cellIs" dxfId="1716" priority="30" operator="lessThan">
      <formula>15</formula>
    </cfRule>
    <cfRule type="cellIs" dxfId="1715" priority="31" operator="greaterThan">
      <formula>21</formula>
    </cfRule>
  </conditionalFormatting>
  <conditionalFormatting sqref="M39">
    <cfRule type="cellIs" dxfId="1714" priority="14" operator="lessThan">
      <formula>15</formula>
    </cfRule>
    <cfRule type="cellIs" dxfId="1713" priority="15" operator="greaterThan">
      <formula>20</formula>
    </cfRule>
    <cfRule type="cellIs" dxfId="1712" priority="16" operator="between">
      <formula>15</formula>
      <formula>20</formula>
    </cfRule>
    <cfRule type="cellIs" dxfId="1711" priority="17" operator="between">
      <formula>15</formula>
      <formula>20</formula>
    </cfRule>
    <cfRule type="cellIs" dxfId="1710" priority="18" operator="lessThan">
      <formula>15</formula>
    </cfRule>
    <cfRule type="cellIs" dxfId="1709" priority="19" operator="greaterThan">
      <formula>20</formula>
    </cfRule>
    <cfRule type="cellIs" dxfId="1708" priority="20" operator="between">
      <formula>15</formula>
      <formula>21</formula>
    </cfRule>
    <cfRule type="cellIs" dxfId="1707" priority="21" operator="lessThan">
      <formula>15</formula>
    </cfRule>
    <cfRule type="cellIs" dxfId="1706" priority="22" operator="greaterThan">
      <formula>21</formula>
    </cfRule>
  </conditionalFormatting>
  <conditionalFormatting sqref="P19">
    <cfRule type="duplicateValues" dxfId="1705" priority="6"/>
  </conditionalFormatting>
  <conditionalFormatting sqref="Q24 Q18">
    <cfRule type="duplicateValues" dxfId="1704" priority="7"/>
    <cfRule type="expression" dxfId="1703" priority="8">
      <formula>LEFT(#REF!,2)="Y0"</formula>
    </cfRule>
    <cfRule type="expression" dxfId="1702" priority="9">
      <formula>LEFT(#REF!,2)="Y3"</formula>
    </cfRule>
    <cfRule type="expression" dxfId="1701" priority="10">
      <formula>LEFT(#REF!,2)="Y2"</formula>
    </cfRule>
    <cfRule type="expression" dxfId="1700" priority="11">
      <formula>LEFT(#REF!,2)="Y1"</formula>
    </cfRule>
    <cfRule type="duplicateValues" dxfId="1699" priority="12"/>
  </conditionalFormatting>
  <conditionalFormatting sqref="P10:P18 P20:P22">
    <cfRule type="duplicateValues" dxfId="1698" priority="13"/>
  </conditionalFormatting>
  <conditionalFormatting sqref="P25">
    <cfRule type="duplicateValues" dxfId="1697" priority="5"/>
  </conditionalFormatting>
  <conditionalFormatting sqref="P26">
    <cfRule type="duplicateValues" dxfId="1696" priority="4"/>
  </conditionalFormatting>
  <conditionalFormatting sqref="P27">
    <cfRule type="duplicateValues" dxfId="1695" priority="3"/>
  </conditionalFormatting>
  <conditionalFormatting sqref="P28:P29">
    <cfRule type="duplicateValues" dxfId="1694" priority="2"/>
  </conditionalFormatting>
  <conditionalFormatting sqref="P30">
    <cfRule type="duplicateValues" dxfId="1693" priority="1"/>
  </conditionalFormatting>
  <pageMargins left="0.45" right="0.2" top="0.25" bottom="0.25" header="0.3" footer="0.3"/>
  <pageSetup paperSize="9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rgb="FFC00000"/>
  </sheetPr>
  <dimension ref="A1:R51"/>
  <sheetViews>
    <sheetView zoomScale="80" zoomScaleNormal="80" workbookViewId="0">
      <pane ySplit="9" topLeftCell="A10" activePane="bottomLeft" state="frozen"/>
      <selection activeCell="P9" sqref="P9"/>
      <selection pane="bottomLeft" activeCell="P9" sqref="P9"/>
    </sheetView>
  </sheetViews>
  <sheetFormatPr defaultColWidth="10.6640625" defaultRowHeight="15"/>
  <cols>
    <col min="1" max="1" width="5.5" style="253" customWidth="1"/>
    <col min="2" max="2" width="16" style="253" customWidth="1"/>
    <col min="3" max="3" width="21.33203125" style="253" customWidth="1"/>
    <col min="4" max="11" width="17.1640625" style="252" customWidth="1"/>
    <col min="12" max="14" width="17.1640625" style="253" customWidth="1"/>
    <col min="15" max="15" width="10.6640625" style="253"/>
    <col min="16" max="16" width="50.6640625" style="253" customWidth="1"/>
    <col min="17" max="17" width="36.1640625" style="253" customWidth="1"/>
    <col min="18" max="18" width="24.83203125" style="253" customWidth="1"/>
    <col min="19" max="16384" width="10.6640625" style="253"/>
  </cols>
  <sheetData>
    <row r="1" spans="1:18" ht="18" customHeight="1">
      <c r="A1" s="251" t="str">
        <f>'[6]FRIT FO102 - FT1 - FHUE'!A1</f>
        <v>CÔNG TY CỐ PHẦN VLXD VI DO NA</v>
      </c>
      <c r="B1" s="251"/>
      <c r="C1" s="251"/>
      <c r="D1" s="251"/>
      <c r="E1" s="251"/>
      <c r="F1" s="251"/>
    </row>
    <row r="2" spans="1:18" ht="18" customHeight="1">
      <c r="A2" s="251" t="str">
        <f>'[6]FRIT FO102 - FT1 - FHUE'!A2</f>
        <v>PHÒNG KẾ HOẠCH - VẬT TƯ</v>
      </c>
      <c r="B2" s="251"/>
      <c r="C2" s="251"/>
      <c r="D2" s="254"/>
      <c r="E2" s="254"/>
      <c r="F2" s="254"/>
      <c r="L2" s="252"/>
      <c r="M2" s="255" t="str">
        <f>'[6]FRIT FO102 - FT1 - FHUE'!M2</f>
        <v>BM. 03. 13</v>
      </c>
    </row>
    <row r="3" spans="1:18" ht="33" customHeight="1">
      <c r="A3" s="868" t="s">
        <v>698</v>
      </c>
      <c r="B3" s="868"/>
      <c r="C3" s="868"/>
      <c r="D3" s="868"/>
      <c r="E3" s="868"/>
      <c r="F3" s="868"/>
      <c r="G3" s="868"/>
      <c r="H3" s="868"/>
      <c r="I3" s="868"/>
      <c r="J3" s="868"/>
      <c r="K3" s="868"/>
      <c r="L3" s="868"/>
      <c r="M3" s="868"/>
      <c r="N3" s="868"/>
    </row>
    <row r="4" spans="1:18" ht="18.75" customHeight="1">
      <c r="B4" s="256"/>
      <c r="C4" s="256"/>
      <c r="D4" s="257" t="s">
        <v>697</v>
      </c>
      <c r="E4" s="258" t="str">
        <f>+VLOOKUP($L$4,'[1]XNT- NVL'!$D$8:$O$917,2,0)</f>
        <v xml:space="preserve">Thủy tinh lỏng </v>
      </c>
      <c r="I4" s="252" t="s">
        <v>696</v>
      </c>
      <c r="J4" s="258" t="str">
        <f>+VLOOKUP($L$4,'[1]XNT- NVL'!$D$8:$O$917,3,0)</f>
        <v>L10</v>
      </c>
      <c r="K4" s="258" t="s">
        <v>695</v>
      </c>
      <c r="L4" s="869" t="s">
        <v>88</v>
      </c>
      <c r="M4" s="869"/>
      <c r="N4" s="869"/>
      <c r="P4" s="253" t="s">
        <v>731</v>
      </c>
      <c r="Q4" s="253" t="s">
        <v>628</v>
      </c>
    </row>
    <row r="5" spans="1:18" ht="18.75" customHeight="1">
      <c r="B5" s="253" t="str">
        <f>'[6]FRIT FO102 - FT1 - FHUE'!B5</f>
        <v xml:space="preserve">Từ ngày:  </v>
      </c>
      <c r="C5" s="253">
        <f>'[6]FRIT FO102 - FT1 - FHUE'!C5</f>
        <v>1</v>
      </c>
      <c r="D5" s="253" t="str">
        <f>'[6]FRIT FO102 - FT1 - FHUE'!D5</f>
        <v>đến ngày</v>
      </c>
      <c r="E5" s="253">
        <v>30</v>
      </c>
      <c r="F5" s="253" t="str">
        <f>'[6]FRIT FO102 - FT1 - FHUE'!F5</f>
        <v>tháng</v>
      </c>
      <c r="G5" s="253">
        <v>4</v>
      </c>
      <c r="H5" s="253" t="str">
        <f>'[6]FRIT FO102 - FT1 - FHUE'!H5</f>
        <v xml:space="preserve">năm </v>
      </c>
      <c r="I5" s="253">
        <f>'[6]FRIT FO102 - FT1 - FHUE'!I5</f>
        <v>2023</v>
      </c>
      <c r="J5" s="253"/>
      <c r="K5" s="253"/>
    </row>
    <row r="6" spans="1:18" ht="18" customHeight="1">
      <c r="F6" s="259"/>
      <c r="G6" s="259"/>
      <c r="H6" s="259"/>
      <c r="I6" s="259"/>
      <c r="L6" s="259" t="s">
        <v>694</v>
      </c>
      <c r="M6"/>
    </row>
    <row r="7" spans="1:18" s="262" customFormat="1" ht="40.5" customHeight="1">
      <c r="A7" s="260" t="s">
        <v>13</v>
      </c>
      <c r="B7" s="261" t="s">
        <v>693</v>
      </c>
      <c r="C7" s="261" t="s">
        <v>692</v>
      </c>
      <c r="D7" s="870" t="s">
        <v>691</v>
      </c>
      <c r="E7" s="871"/>
      <c r="F7" s="870" t="s">
        <v>690</v>
      </c>
      <c r="G7" s="871"/>
      <c r="H7" s="870" t="s">
        <v>689</v>
      </c>
      <c r="I7" s="871"/>
      <c r="J7" s="870" t="s">
        <v>688</v>
      </c>
      <c r="K7" s="871"/>
      <c r="L7" s="870" t="s">
        <v>687</v>
      </c>
      <c r="M7" s="871"/>
      <c r="N7" s="261" t="s">
        <v>686</v>
      </c>
    </row>
    <row r="8" spans="1:18" s="262" customFormat="1" ht="27.75" customHeight="1">
      <c r="A8" s="263"/>
      <c r="B8" s="264"/>
      <c r="C8" s="264"/>
      <c r="D8" s="265" t="s">
        <v>679</v>
      </c>
      <c r="E8" s="266" t="s">
        <v>685</v>
      </c>
      <c r="F8" s="265" t="s">
        <v>679</v>
      </c>
      <c r="G8" s="266" t="s">
        <v>680</v>
      </c>
      <c r="H8" s="265" t="s">
        <v>679</v>
      </c>
      <c r="I8" s="266" t="s">
        <v>680</v>
      </c>
      <c r="J8" s="265" t="s">
        <v>679</v>
      </c>
      <c r="K8" s="266" t="s">
        <v>680</v>
      </c>
      <c r="L8" s="265" t="s">
        <v>679</v>
      </c>
      <c r="M8" s="266" t="s">
        <v>680</v>
      </c>
      <c r="N8" s="264"/>
    </row>
    <row r="9" spans="1:18" s="262" customFormat="1" ht="25.5" customHeight="1">
      <c r="A9" s="865" t="s">
        <v>684</v>
      </c>
      <c r="B9" s="866"/>
      <c r="C9" s="867"/>
      <c r="D9" s="267">
        <f>J9</f>
        <v>16617</v>
      </c>
      <c r="E9" s="268">
        <f>K9</f>
        <v>16617</v>
      </c>
      <c r="F9" s="269" t="e">
        <f>F41</f>
        <v>#VALUE!</v>
      </c>
      <c r="G9" s="268" t="e">
        <f>G41</f>
        <v>#VALUE!</v>
      </c>
      <c r="H9" s="269"/>
      <c r="I9" s="268"/>
      <c r="J9" s="270">
        <v>16617</v>
      </c>
      <c r="K9" s="270">
        <v>16617</v>
      </c>
      <c r="L9" s="271"/>
      <c r="M9" s="272"/>
      <c r="N9" s="273"/>
    </row>
    <row r="10" spans="1:18" ht="16.5" customHeight="1">
      <c r="A10" s="274">
        <v>1</v>
      </c>
      <c r="B10" s="275">
        <v>45017</v>
      </c>
      <c r="C10" s="276" t="s">
        <v>683</v>
      </c>
      <c r="D10" s="277">
        <f>+SUMIFS('NHAP - NVL'!$J$5:$J$1007,'NHAP - NVL'!$G$5:$G$1007,'THAN DA'!$L$4,'NHAP - NVL'!$F$5:$F$1007,'THAN DA'!$Q$4,'NHAP - NVL'!$D$5:$D$1007,'THAN DA'!B10)</f>
        <v>0</v>
      </c>
      <c r="E10" s="278">
        <f>+SUMIFS('NHAP - NVL'!$K$5:$K$1007,'NHAP - NVL'!$G$5:$G$1007,'THAN DA'!$L$4,'NHAP - NVL'!$F$5:$F$1007,'THAN DA'!$Q$4,'NHAP - NVL'!$D$5:$D$1007,'THAN DA'!B10)</f>
        <v>0</v>
      </c>
      <c r="F10" s="279">
        <f>+SUMIFS('XUAT - NVL'!$K$5:$K$840,'XUAT - NVL'!$G$5:$G$840,'THAN DA'!$L$4,'XUAT - NVL'!$N$5:$N$840,'THAN DA'!$Q$4,'XUAT - NVL'!$D$5:$D$840,'THAN DA'!B10)</f>
        <v>0</v>
      </c>
      <c r="G10" s="280">
        <f>+SUMIFS('XUAT - NVL'!$L$5:$L$840,'XUAT - NVL'!$G$5:$G$840,$L$4,'XUAT - NVL'!$N$5:$N$840,'THAN DA'!$Q$4,'XUAT - NVL'!$D$5:$D$840,'THAN DA'!B10)</f>
        <v>0</v>
      </c>
      <c r="H10" s="281" t="e">
        <f>AVERAGEIF($F$10:$F$40,"&lt;&gt;0")</f>
        <v>#VALUE!</v>
      </c>
      <c r="I10" s="282" t="e">
        <f>AVERAGEIF($G$10:$G$40,"&lt;&gt;0")</f>
        <v>#VALUE!</v>
      </c>
      <c r="J10" s="283">
        <f>J9+D10-F10</f>
        <v>16617</v>
      </c>
      <c r="K10" s="284">
        <f>K9+E10-G10</f>
        <v>16617</v>
      </c>
      <c r="L10" s="281" t="e">
        <f t="shared" ref="L10:M40" si="0">J10/H10</f>
        <v>#VALUE!</v>
      </c>
      <c r="M10" s="285" t="e">
        <f t="shared" si="0"/>
        <v>#VALUE!</v>
      </c>
      <c r="N10" s="273"/>
      <c r="P10" s="235" t="s">
        <v>666</v>
      </c>
      <c r="Q10" s="52" t="s">
        <v>75</v>
      </c>
      <c r="R10" s="52" t="s">
        <v>74</v>
      </c>
    </row>
    <row r="11" spans="1:18" ht="16.5" customHeight="1">
      <c r="A11" s="274">
        <v>2</v>
      </c>
      <c r="B11" s="275">
        <v>45018</v>
      </c>
      <c r="C11" s="276" t="s">
        <v>683</v>
      </c>
      <c r="D11" s="277">
        <f>+SUMIFS('NHAP - NVL'!$J$5:$J$1007,'NHAP - NVL'!$G$5:$G$1007,'THAN DA'!$L$4,'NHAP - NVL'!$F$5:$F$1007,'THAN DA'!$Q$4,'NHAP - NVL'!$D$5:$D$1007,'THAN DA'!B11)</f>
        <v>0</v>
      </c>
      <c r="E11" s="278">
        <f>+SUMIFS('NHAP - NVL'!$K$5:$K$1007,'NHAP - NVL'!$G$5:$G$1007,'THAN DA'!$L$4,'NHAP - NVL'!$F$5:$F$1007,'THAN DA'!$Q$4,'NHAP - NVL'!$D$5:$D$1007,'THAN DA'!B11)</f>
        <v>0</v>
      </c>
      <c r="F11" s="279" t="e">
        <f>+SUMIFS('[1]Xuat- NVL'!$L$5:$L$840,'[1]Xuat- NVL'!$H$5:$H$840,TTLNAD!$L$4,'[1]Xuat- NVL'!$O$5:$O$840,TTLNAD!$Q$4,'[1]Xuat- NVL'!$D$5:$D$840,TTLNAD!B11)</f>
        <v>#VALUE!</v>
      </c>
      <c r="G11" s="280" t="e">
        <f>+SUMIFS('[1]Xuat- NVL'!$M$5:$M$840,'[1]Xuat- NVL'!$H$5:$H$840,$L$4,'[1]Xuat- NVL'!$O$5:$O$840,TTLNAD!$Q$4,'[1]Xuat- NVL'!$D$5:$D$840,TTLNAD!B11)</f>
        <v>#VALUE!</v>
      </c>
      <c r="H11" s="281" t="e">
        <f t="shared" ref="H11:H41" si="1">AVERAGEIF($F$10:$F$40,"&lt;&gt;0")</f>
        <v>#VALUE!</v>
      </c>
      <c r="I11" s="282" t="e">
        <f t="shared" ref="I11:I41" si="2">AVERAGEIF($G$10:$G$40,"&lt;&gt;0")</f>
        <v>#VALUE!</v>
      </c>
      <c r="J11" s="283" t="e">
        <f t="shared" ref="J11:K26" si="3">J10+D11-F11</f>
        <v>#VALUE!</v>
      </c>
      <c r="K11" s="284" t="e">
        <f t="shared" si="3"/>
        <v>#VALUE!</v>
      </c>
      <c r="L11" s="281" t="e">
        <f t="shared" si="0"/>
        <v>#VALUE!</v>
      </c>
      <c r="M11" s="285" t="e">
        <f t="shared" si="0"/>
        <v>#VALUE!</v>
      </c>
      <c r="N11" s="273"/>
      <c r="P11" s="235" t="s">
        <v>719</v>
      </c>
      <c r="Q11" s="52" t="s">
        <v>91</v>
      </c>
      <c r="R11" s="52" t="s">
        <v>90</v>
      </c>
    </row>
    <row r="12" spans="1:18" ht="16.5" customHeight="1">
      <c r="A12" s="274">
        <v>3</v>
      </c>
      <c r="B12" s="275">
        <v>45019</v>
      </c>
      <c r="C12" s="276" t="s">
        <v>683</v>
      </c>
      <c r="D12" s="277">
        <f>+SUMIFS('NHAP - NVL'!$J$5:$J$1007,'NHAP - NVL'!$G$5:$G$1007,'THAN DA'!$L$4,'NHAP - NVL'!$F$5:$F$1007,'THAN DA'!$Q$4,'NHAP - NVL'!$D$5:$D$1007,'THAN DA'!B12)</f>
        <v>0</v>
      </c>
      <c r="E12" s="278">
        <f>+SUMIFS('NHAP - NVL'!$K$5:$K$1007,'NHAP - NVL'!$G$5:$G$1007,'THAN DA'!$L$4,'NHAP - NVL'!$F$5:$F$1007,'THAN DA'!$Q$4,'NHAP - NVL'!$D$5:$D$1007,'THAN DA'!B12)</f>
        <v>0</v>
      </c>
      <c r="F12" s="279" t="e">
        <f>+SUMIFS('[1]Xuat- NVL'!$L$5:$L$840,'[1]Xuat- NVL'!$H$5:$H$840,TTLNAD!$L$4,'[1]Xuat- NVL'!$O$5:$O$840,TTLNAD!$Q$4,'[1]Xuat- NVL'!$D$5:$D$840,TTLNAD!B12)</f>
        <v>#VALUE!</v>
      </c>
      <c r="G12" s="280" t="e">
        <f>+SUMIFS('[1]Xuat- NVL'!$M$5:$M$840,'[1]Xuat- NVL'!$H$5:$H$840,$L$4,'[1]Xuat- NVL'!$O$5:$O$840,TTLNAD!$Q$4,'[1]Xuat- NVL'!$D$5:$D$840,TTLNAD!B12)</f>
        <v>#VALUE!</v>
      </c>
      <c r="H12" s="281" t="e">
        <f t="shared" si="1"/>
        <v>#VALUE!</v>
      </c>
      <c r="I12" s="282" t="e">
        <f t="shared" si="2"/>
        <v>#VALUE!</v>
      </c>
      <c r="J12" s="283" t="e">
        <f t="shared" si="3"/>
        <v>#VALUE!</v>
      </c>
      <c r="K12" s="284" t="e">
        <f t="shared" si="3"/>
        <v>#VALUE!</v>
      </c>
      <c r="L12" s="281" t="e">
        <f t="shared" si="0"/>
        <v>#VALUE!</v>
      </c>
      <c r="M12" s="285" t="e">
        <f t="shared" si="0"/>
        <v>#VALUE!</v>
      </c>
      <c r="N12" s="273"/>
      <c r="P12" s="235" t="s">
        <v>720</v>
      </c>
      <c r="Q12" s="52" t="s">
        <v>93</v>
      </c>
      <c r="R12" s="52" t="s">
        <v>92</v>
      </c>
    </row>
    <row r="13" spans="1:18" ht="16.5" customHeight="1">
      <c r="A13" s="274">
        <v>4</v>
      </c>
      <c r="B13" s="275">
        <v>45020</v>
      </c>
      <c r="C13" s="276" t="s">
        <v>683</v>
      </c>
      <c r="D13" s="277">
        <f>+SUMIFS('NHAP - NVL'!$J$5:$J$1007,'NHAP - NVL'!$G$5:$G$1007,'THAN DA'!$L$4,'NHAP - NVL'!$F$5:$F$1007,'THAN DA'!$Q$4,'NHAP - NVL'!$D$5:$D$1007,'THAN DA'!B13)</f>
        <v>0</v>
      </c>
      <c r="E13" s="278">
        <f>+SUMIFS('NHAP - NVL'!$K$5:$K$1007,'NHAP - NVL'!$G$5:$G$1007,'THAN DA'!$L$4,'NHAP - NVL'!$F$5:$F$1007,'THAN DA'!$Q$4,'NHAP - NVL'!$D$5:$D$1007,'THAN DA'!B13)</f>
        <v>0</v>
      </c>
      <c r="F13" s="279" t="e">
        <f>+SUMIFS('[1]Xuat- NVL'!$L$5:$L$840,'[1]Xuat- NVL'!$H$5:$H$840,TTLNAD!$L$4,'[1]Xuat- NVL'!$O$5:$O$840,TTLNAD!$Q$4,'[1]Xuat- NVL'!$D$5:$D$840,TTLNAD!B13)</f>
        <v>#VALUE!</v>
      </c>
      <c r="G13" s="280" t="e">
        <f>+SUMIFS('[1]Xuat- NVL'!$M$5:$M$840,'[1]Xuat- NVL'!$H$5:$H$840,$L$4,'[1]Xuat- NVL'!$O$5:$O$840,TTLNAD!$Q$4,'[1]Xuat- NVL'!$D$5:$D$840,TTLNAD!B13)</f>
        <v>#VALUE!</v>
      </c>
      <c r="H13" s="281" t="e">
        <f t="shared" si="1"/>
        <v>#VALUE!</v>
      </c>
      <c r="I13" s="282" t="e">
        <f t="shared" si="2"/>
        <v>#VALUE!</v>
      </c>
      <c r="J13" s="283" t="e">
        <f t="shared" si="3"/>
        <v>#VALUE!</v>
      </c>
      <c r="K13" s="284" t="e">
        <f t="shared" si="3"/>
        <v>#VALUE!</v>
      </c>
      <c r="L13" s="281" t="e">
        <f t="shared" si="0"/>
        <v>#VALUE!</v>
      </c>
      <c r="M13" s="285" t="e">
        <f t="shared" si="0"/>
        <v>#VALUE!</v>
      </c>
      <c r="N13" s="273"/>
      <c r="P13" s="235" t="s">
        <v>95</v>
      </c>
      <c r="Q13" s="52" t="s">
        <v>96</v>
      </c>
      <c r="R13" s="52" t="s">
        <v>94</v>
      </c>
    </row>
    <row r="14" spans="1:18" ht="16.5" customHeight="1">
      <c r="A14" s="274">
        <v>5</v>
      </c>
      <c r="B14" s="275">
        <v>45021</v>
      </c>
      <c r="C14" s="276" t="s">
        <v>683</v>
      </c>
      <c r="D14" s="277">
        <f>+SUMIFS('NHAP - NVL'!$J$5:$J$1007,'NHAP - NVL'!$G$5:$G$1007,'THAN DA'!$L$4,'NHAP - NVL'!$F$5:$F$1007,'THAN DA'!$Q$4,'NHAP - NVL'!$D$5:$D$1007,'THAN DA'!B14)</f>
        <v>0</v>
      </c>
      <c r="E14" s="278">
        <f>+SUMIFS('NHAP - NVL'!$K$5:$K$1007,'NHAP - NVL'!$G$5:$G$1007,'THAN DA'!$L$4,'NHAP - NVL'!$F$5:$F$1007,'THAN DA'!$Q$4,'NHAP - NVL'!$D$5:$D$1007,'THAN DA'!B14)</f>
        <v>0</v>
      </c>
      <c r="F14" s="279" t="e">
        <f>+SUMIFS('[1]Xuat- NVL'!$L$5:$L$840,'[1]Xuat- NVL'!$H$5:$H$840,TTLNAD!$L$4,'[1]Xuat- NVL'!$O$5:$O$840,TTLNAD!$Q$4,'[1]Xuat- NVL'!$D$5:$D$840,TTLNAD!B14)</f>
        <v>#VALUE!</v>
      </c>
      <c r="G14" s="280" t="e">
        <f>+SUMIFS('[1]Xuat- NVL'!$M$5:$M$840,'[1]Xuat- NVL'!$H$5:$H$840,$L$4,'[1]Xuat- NVL'!$O$5:$O$840,TTLNAD!$Q$4,'[1]Xuat- NVL'!$D$5:$D$840,TTLNAD!B14)</f>
        <v>#VALUE!</v>
      </c>
      <c r="H14" s="281" t="e">
        <f t="shared" si="1"/>
        <v>#VALUE!</v>
      </c>
      <c r="I14" s="282" t="e">
        <f t="shared" si="2"/>
        <v>#VALUE!</v>
      </c>
      <c r="J14" s="283" t="e">
        <f t="shared" si="3"/>
        <v>#VALUE!</v>
      </c>
      <c r="K14" s="284" t="e">
        <f t="shared" si="3"/>
        <v>#VALUE!</v>
      </c>
      <c r="L14" s="286" t="e">
        <f t="shared" si="0"/>
        <v>#VALUE!</v>
      </c>
      <c r="M14" s="285" t="e">
        <f t="shared" si="0"/>
        <v>#VALUE!</v>
      </c>
      <c r="N14" s="273"/>
      <c r="P14" s="235" t="s">
        <v>721</v>
      </c>
      <c r="Q14" s="52" t="s">
        <v>84</v>
      </c>
      <c r="R14" s="52" t="s">
        <v>83</v>
      </c>
    </row>
    <row r="15" spans="1:18" ht="16.5" customHeight="1">
      <c r="A15" s="274">
        <v>6</v>
      </c>
      <c r="B15" s="275">
        <v>45022</v>
      </c>
      <c r="C15" s="276" t="s">
        <v>683</v>
      </c>
      <c r="D15" s="277">
        <f>+SUMIFS('NHAP - NVL'!$J$5:$J$1007,'NHAP - NVL'!$G$5:$G$1007,'THAN DA'!$L$4,'NHAP - NVL'!$F$5:$F$1007,'THAN DA'!$Q$4,'NHAP - NVL'!$D$5:$D$1007,'THAN DA'!B15)</f>
        <v>0</v>
      </c>
      <c r="E15" s="278">
        <f>+SUMIFS('NHAP - NVL'!$K$5:$K$1007,'NHAP - NVL'!$G$5:$G$1007,'THAN DA'!$L$4,'NHAP - NVL'!$F$5:$F$1007,'THAN DA'!$Q$4,'NHAP - NVL'!$D$5:$D$1007,'THAN DA'!B15)</f>
        <v>0</v>
      </c>
      <c r="F15" s="279" t="e">
        <f>+SUMIFS('[1]Xuat- NVL'!$L$5:$L$840,'[1]Xuat- NVL'!$H$5:$H$840,TTLNAD!$L$4,'[1]Xuat- NVL'!$O$5:$O$840,TTLNAD!$Q$4,'[1]Xuat- NVL'!$D$5:$D$840,TTLNAD!B15)</f>
        <v>#VALUE!</v>
      </c>
      <c r="G15" s="280" t="e">
        <f>+SUMIFS('[1]Xuat- NVL'!$M$5:$M$840,'[1]Xuat- NVL'!$H$5:$H$840,$L$4,'[1]Xuat- NVL'!$O$5:$O$840,TTLNAD!$Q$4,'[1]Xuat- NVL'!$D$5:$D$840,TTLNAD!B15)</f>
        <v>#VALUE!</v>
      </c>
      <c r="H15" s="281" t="e">
        <f t="shared" si="1"/>
        <v>#VALUE!</v>
      </c>
      <c r="I15" s="282" t="e">
        <f t="shared" si="2"/>
        <v>#VALUE!</v>
      </c>
      <c r="J15" s="283" t="e">
        <f t="shared" si="3"/>
        <v>#VALUE!</v>
      </c>
      <c r="K15" s="284" t="e">
        <f t="shared" si="3"/>
        <v>#VALUE!</v>
      </c>
      <c r="L15" s="286" t="e">
        <f t="shared" si="0"/>
        <v>#VALUE!</v>
      </c>
      <c r="M15" s="285" t="e">
        <f t="shared" si="0"/>
        <v>#VALUE!</v>
      </c>
      <c r="N15" s="273"/>
      <c r="P15" s="235" t="s">
        <v>722</v>
      </c>
      <c r="Q15" s="52" t="s">
        <v>86</v>
      </c>
      <c r="R15" s="52" t="s">
        <v>85</v>
      </c>
    </row>
    <row r="16" spans="1:18" ht="16.5" customHeight="1">
      <c r="A16" s="274">
        <v>7</v>
      </c>
      <c r="B16" s="275">
        <v>45023</v>
      </c>
      <c r="C16" s="276" t="s">
        <v>683</v>
      </c>
      <c r="D16" s="277">
        <f>+SUMIFS('NHAP - NVL'!$J$5:$J$1007,'NHAP - NVL'!$G$5:$G$1007,'THAN DA'!$L$4,'NHAP - NVL'!$F$5:$F$1007,'THAN DA'!$Q$4,'NHAP - NVL'!$D$5:$D$1007,'THAN DA'!B16)</f>
        <v>0</v>
      </c>
      <c r="E16" s="278">
        <f>+SUMIFS('NHAP - NVL'!$K$5:$K$1007,'NHAP - NVL'!$G$5:$G$1007,'THAN DA'!$L$4,'NHAP - NVL'!$F$5:$F$1007,'THAN DA'!$Q$4,'NHAP - NVL'!$D$5:$D$1007,'THAN DA'!B16)</f>
        <v>0</v>
      </c>
      <c r="F16" s="279" t="e">
        <f>+SUMIFS('[1]Xuat- NVL'!$L$5:$L$840,'[1]Xuat- NVL'!$H$5:$H$840,TTLNAD!$L$4,'[1]Xuat- NVL'!$O$5:$O$840,TTLNAD!$Q$4,'[1]Xuat- NVL'!$D$5:$D$840,TTLNAD!B16)</f>
        <v>#VALUE!</v>
      </c>
      <c r="G16" s="280" t="e">
        <f>+SUMIFS('[1]Xuat- NVL'!$M$5:$M$840,'[1]Xuat- NVL'!$H$5:$H$840,$L$4,'[1]Xuat- NVL'!$O$5:$O$840,TTLNAD!$Q$4,'[1]Xuat- NVL'!$D$5:$D$840,TTLNAD!B16)</f>
        <v>#VALUE!</v>
      </c>
      <c r="H16" s="281" t="e">
        <f t="shared" si="1"/>
        <v>#VALUE!</v>
      </c>
      <c r="I16" s="282" t="e">
        <f t="shared" si="2"/>
        <v>#VALUE!</v>
      </c>
      <c r="J16" s="283" t="e">
        <f t="shared" si="3"/>
        <v>#VALUE!</v>
      </c>
      <c r="K16" s="284" t="e">
        <f t="shared" si="3"/>
        <v>#VALUE!</v>
      </c>
      <c r="L16" s="286" t="e">
        <f t="shared" si="0"/>
        <v>#VALUE!</v>
      </c>
      <c r="M16" s="285" t="e">
        <f t="shared" si="0"/>
        <v>#VALUE!</v>
      </c>
      <c r="N16" s="273"/>
      <c r="P16" s="235" t="s">
        <v>723</v>
      </c>
      <c r="Q16" s="52" t="s">
        <v>82</v>
      </c>
      <c r="R16" s="52" t="s">
        <v>81</v>
      </c>
    </row>
    <row r="17" spans="1:18" ht="16.5" customHeight="1">
      <c r="A17" s="274">
        <v>8</v>
      </c>
      <c r="B17" s="275">
        <v>45024</v>
      </c>
      <c r="C17" s="276" t="s">
        <v>683</v>
      </c>
      <c r="D17" s="277">
        <f>+SUMIFS('NHAP - NVL'!$J$5:$J$1007,'NHAP - NVL'!$G$5:$G$1007,'THAN DA'!$L$4,'NHAP - NVL'!$F$5:$F$1007,'THAN DA'!$Q$4,'NHAP - NVL'!$D$5:$D$1007,'THAN DA'!B17)</f>
        <v>0</v>
      </c>
      <c r="E17" s="278">
        <f>+SUMIFS('NHAP - NVL'!$K$5:$K$1007,'NHAP - NVL'!$G$5:$G$1007,'THAN DA'!$L$4,'NHAP - NVL'!$F$5:$F$1007,'THAN DA'!$Q$4,'NHAP - NVL'!$D$5:$D$1007,'THAN DA'!B17)</f>
        <v>0</v>
      </c>
      <c r="F17" s="279" t="e">
        <f>+SUMIFS('[1]Xuat- NVL'!$L$5:$L$840,'[1]Xuat- NVL'!$H$5:$H$840,TTLNAD!$L$4,'[1]Xuat- NVL'!$O$5:$O$840,TTLNAD!$Q$4,'[1]Xuat- NVL'!$D$5:$D$840,TTLNAD!B17)</f>
        <v>#VALUE!</v>
      </c>
      <c r="G17" s="280" t="e">
        <f>+SUMIFS('[1]Xuat- NVL'!$M$5:$M$840,'[1]Xuat- NVL'!$H$5:$H$840,$L$4,'[1]Xuat- NVL'!$O$5:$O$840,TTLNAD!$Q$4,'[1]Xuat- NVL'!$D$5:$D$840,TTLNAD!B17)</f>
        <v>#VALUE!</v>
      </c>
      <c r="H17" s="281" t="e">
        <f t="shared" si="1"/>
        <v>#VALUE!</v>
      </c>
      <c r="I17" s="282" t="e">
        <f t="shared" si="2"/>
        <v>#VALUE!</v>
      </c>
      <c r="J17" s="283" t="e">
        <f t="shared" si="3"/>
        <v>#VALUE!</v>
      </c>
      <c r="K17" s="284" t="e">
        <f t="shared" si="3"/>
        <v>#VALUE!</v>
      </c>
      <c r="L17" s="286" t="e">
        <f t="shared" si="0"/>
        <v>#VALUE!</v>
      </c>
      <c r="M17" s="285" t="e">
        <f t="shared" si="0"/>
        <v>#VALUE!</v>
      </c>
      <c r="N17" s="273"/>
      <c r="P17" s="235" t="s">
        <v>98</v>
      </c>
      <c r="Q17" s="52" t="s">
        <v>99</v>
      </c>
      <c r="R17" s="52" t="s">
        <v>97</v>
      </c>
    </row>
    <row r="18" spans="1:18" ht="16.5" customHeight="1">
      <c r="A18" s="274">
        <v>9</v>
      </c>
      <c r="B18" s="275">
        <v>45025</v>
      </c>
      <c r="C18" s="276" t="s">
        <v>683</v>
      </c>
      <c r="D18" s="277">
        <f>+SUMIFS('NHAP - NVL'!$J$5:$J$1007,'NHAP - NVL'!$G$5:$G$1007,'THAN DA'!$L$4,'NHAP - NVL'!$F$5:$F$1007,'THAN DA'!$Q$4,'NHAP - NVL'!$D$5:$D$1007,'THAN DA'!B18)</f>
        <v>0</v>
      </c>
      <c r="E18" s="278">
        <f>+SUMIFS('NHAP - NVL'!$K$5:$K$1007,'NHAP - NVL'!$G$5:$G$1007,'THAN DA'!$L$4,'NHAP - NVL'!$F$5:$F$1007,'THAN DA'!$Q$4,'NHAP - NVL'!$D$5:$D$1007,'THAN DA'!B18)</f>
        <v>0</v>
      </c>
      <c r="F18" s="279" t="e">
        <f>+SUMIFS('[1]Xuat- NVL'!$L$5:$L$840,'[1]Xuat- NVL'!$H$5:$H$840,TTLNAD!$L$4,'[1]Xuat- NVL'!$O$5:$O$840,TTLNAD!$Q$4,'[1]Xuat- NVL'!$D$5:$D$840,TTLNAD!B18)</f>
        <v>#VALUE!</v>
      </c>
      <c r="G18" s="280" t="e">
        <f>+SUMIFS('[1]Xuat- NVL'!$M$5:$M$840,'[1]Xuat- NVL'!$H$5:$H$840,$L$4,'[1]Xuat- NVL'!$O$5:$O$840,TTLNAD!$Q$4,'[1]Xuat- NVL'!$D$5:$D$840,TTLNAD!B18)</f>
        <v>#VALUE!</v>
      </c>
      <c r="H18" s="281" t="e">
        <f t="shared" si="1"/>
        <v>#VALUE!</v>
      </c>
      <c r="I18" s="282" t="e">
        <f t="shared" si="2"/>
        <v>#VALUE!</v>
      </c>
      <c r="J18" s="283" t="e">
        <f t="shared" si="3"/>
        <v>#VALUE!</v>
      </c>
      <c r="K18" s="284" t="e">
        <f t="shared" si="3"/>
        <v>#VALUE!</v>
      </c>
      <c r="L18" s="286" t="e">
        <f t="shared" si="0"/>
        <v>#VALUE!</v>
      </c>
      <c r="M18" s="285" t="e">
        <f t="shared" si="0"/>
        <v>#VALUE!</v>
      </c>
      <c r="N18" s="273"/>
      <c r="P18" s="235" t="s">
        <v>724</v>
      </c>
      <c r="Q18" s="62"/>
      <c r="R18" s="52"/>
    </row>
    <row r="19" spans="1:18" ht="16.5" customHeight="1">
      <c r="A19" s="274">
        <v>10</v>
      </c>
      <c r="B19" s="275">
        <v>45026</v>
      </c>
      <c r="C19" s="276" t="s">
        <v>683</v>
      </c>
      <c r="D19" s="277">
        <f>+SUMIFS('NHAP - NVL'!$J$5:$J$1007,'NHAP - NVL'!$G$5:$G$1007,'THAN DA'!$L$4,'NHAP - NVL'!$F$5:$F$1007,'THAN DA'!$Q$4,'NHAP - NVL'!$D$5:$D$1007,'THAN DA'!B19)</f>
        <v>0</v>
      </c>
      <c r="E19" s="278">
        <f>+SUMIFS('NHAP - NVL'!$K$5:$K$1007,'NHAP - NVL'!$G$5:$G$1007,'THAN DA'!$L$4,'NHAP - NVL'!$F$5:$F$1007,'THAN DA'!$Q$4,'NHAP - NVL'!$D$5:$D$1007,'THAN DA'!B19)</f>
        <v>0</v>
      </c>
      <c r="F19" s="279" t="e">
        <f>+SUMIFS('[1]Xuat- NVL'!$L$5:$L$840,'[1]Xuat- NVL'!$H$5:$H$840,TTLNAD!$L$4,'[1]Xuat- NVL'!$O$5:$O$840,TTLNAD!$Q$4,'[1]Xuat- NVL'!$D$5:$D$840,TTLNAD!B19)</f>
        <v>#VALUE!</v>
      </c>
      <c r="G19" s="280" t="e">
        <f>+SUMIFS('[1]Xuat- NVL'!$M$5:$M$840,'[1]Xuat- NVL'!$H$5:$H$840,$L$4,'[1]Xuat- NVL'!$O$5:$O$840,TTLNAD!$Q$4,'[1]Xuat- NVL'!$D$5:$D$840,TTLNAD!B19)</f>
        <v>#VALUE!</v>
      </c>
      <c r="H19" s="281" t="e">
        <f t="shared" si="1"/>
        <v>#VALUE!</v>
      </c>
      <c r="I19" s="282" t="e">
        <f t="shared" si="2"/>
        <v>#VALUE!</v>
      </c>
      <c r="J19" s="283" t="e">
        <f t="shared" si="3"/>
        <v>#VALUE!</v>
      </c>
      <c r="K19" s="284" t="e">
        <f t="shared" si="3"/>
        <v>#VALUE!</v>
      </c>
      <c r="L19" s="286" t="e">
        <f t="shared" si="0"/>
        <v>#VALUE!</v>
      </c>
      <c r="M19" s="285" t="e">
        <f t="shared" si="0"/>
        <v>#VALUE!</v>
      </c>
      <c r="N19" s="273"/>
      <c r="P19" s="235" t="s">
        <v>725</v>
      </c>
      <c r="Q19" s="52" t="s">
        <v>73</v>
      </c>
      <c r="R19" s="52" t="s">
        <v>72</v>
      </c>
    </row>
    <row r="20" spans="1:18" ht="16.5" customHeight="1">
      <c r="A20" s="274">
        <v>11</v>
      </c>
      <c r="B20" s="275">
        <v>45027</v>
      </c>
      <c r="C20" s="276" t="s">
        <v>683</v>
      </c>
      <c r="D20" s="277">
        <f>+SUMIFS('NHAP - NVL'!$J$5:$J$1007,'NHAP - NVL'!$G$5:$G$1007,'THAN DA'!$L$4,'NHAP - NVL'!$F$5:$F$1007,'THAN DA'!$Q$4,'NHAP - NVL'!$D$5:$D$1007,'THAN DA'!B20)</f>
        <v>0</v>
      </c>
      <c r="E20" s="278">
        <f>+SUMIFS('NHAP - NVL'!$K$5:$K$1007,'NHAP - NVL'!$G$5:$G$1007,'THAN DA'!$L$4,'NHAP - NVL'!$F$5:$F$1007,'THAN DA'!$Q$4,'NHAP - NVL'!$D$5:$D$1007,'THAN DA'!B20)</f>
        <v>0</v>
      </c>
      <c r="F20" s="279" t="e">
        <f>+SUMIFS('[1]Xuat- NVL'!$L$5:$L$840,'[1]Xuat- NVL'!$H$5:$H$840,TTLNAD!$L$4,'[1]Xuat- NVL'!$O$5:$O$840,TTLNAD!$Q$4,'[1]Xuat- NVL'!$D$5:$D$840,TTLNAD!B20)</f>
        <v>#VALUE!</v>
      </c>
      <c r="G20" s="280" t="e">
        <f>+SUMIFS('[1]Xuat- NVL'!$M$5:$M$840,'[1]Xuat- NVL'!$H$5:$H$840,$L$4,'[1]Xuat- NVL'!$O$5:$O$840,TTLNAD!$Q$4,'[1]Xuat- NVL'!$D$5:$D$840,TTLNAD!B20)</f>
        <v>#VALUE!</v>
      </c>
      <c r="H20" s="281" t="e">
        <f t="shared" si="1"/>
        <v>#VALUE!</v>
      </c>
      <c r="I20" s="282" t="e">
        <f t="shared" si="2"/>
        <v>#VALUE!</v>
      </c>
      <c r="J20" s="283" t="e">
        <f t="shared" si="3"/>
        <v>#VALUE!</v>
      </c>
      <c r="K20" s="284" t="e">
        <f t="shared" si="3"/>
        <v>#VALUE!</v>
      </c>
      <c r="L20" s="281" t="e">
        <f t="shared" si="0"/>
        <v>#VALUE!</v>
      </c>
      <c r="M20" s="285" t="e">
        <f t="shared" si="0"/>
        <v>#VALUE!</v>
      </c>
      <c r="N20" s="273"/>
      <c r="P20" s="235" t="s">
        <v>70</v>
      </c>
      <c r="Q20" s="52" t="s">
        <v>71</v>
      </c>
      <c r="R20" s="52" t="s">
        <v>69</v>
      </c>
    </row>
    <row r="21" spans="1:18" ht="16.5" customHeight="1">
      <c r="A21" s="274">
        <v>12</v>
      </c>
      <c r="B21" s="275">
        <v>45028</v>
      </c>
      <c r="C21" s="276" t="s">
        <v>683</v>
      </c>
      <c r="D21" s="277">
        <f>+SUMIFS('NHAP - NVL'!$J$5:$J$1007,'NHAP - NVL'!$G$5:$G$1007,'THAN DA'!$L$4,'NHAP - NVL'!$F$5:$F$1007,'THAN DA'!$Q$4,'NHAP - NVL'!$D$5:$D$1007,'THAN DA'!B21)</f>
        <v>0</v>
      </c>
      <c r="E21" s="278">
        <f>+SUMIFS('NHAP - NVL'!$K$5:$K$1007,'NHAP - NVL'!$G$5:$G$1007,'THAN DA'!$L$4,'NHAP - NVL'!$F$5:$F$1007,'THAN DA'!$Q$4,'NHAP - NVL'!$D$5:$D$1007,'THAN DA'!B21)</f>
        <v>0</v>
      </c>
      <c r="F21" s="279" t="e">
        <f>+SUMIFS('[1]Xuat- NVL'!$L$5:$L$840,'[1]Xuat- NVL'!$H$5:$H$840,TTLNAD!$L$4,'[1]Xuat- NVL'!$O$5:$O$840,TTLNAD!$Q$4,'[1]Xuat- NVL'!$D$5:$D$840,TTLNAD!B21)</f>
        <v>#VALUE!</v>
      </c>
      <c r="G21" s="280" t="e">
        <f>+SUMIFS('[1]Xuat- NVL'!$M$5:$M$840,'[1]Xuat- NVL'!$H$5:$H$840,$L$4,'[1]Xuat- NVL'!$O$5:$O$840,TTLNAD!$Q$4,'[1]Xuat- NVL'!$D$5:$D$840,TTLNAD!B21)</f>
        <v>#VALUE!</v>
      </c>
      <c r="H21" s="281" t="e">
        <f t="shared" si="1"/>
        <v>#VALUE!</v>
      </c>
      <c r="I21" s="282" t="e">
        <f t="shared" si="2"/>
        <v>#VALUE!</v>
      </c>
      <c r="J21" s="283" t="e">
        <f t="shared" si="3"/>
        <v>#VALUE!</v>
      </c>
      <c r="K21" s="284" t="e">
        <f t="shared" si="3"/>
        <v>#VALUE!</v>
      </c>
      <c r="L21" s="281" t="e">
        <f t="shared" si="0"/>
        <v>#VALUE!</v>
      </c>
      <c r="M21" s="285" t="e">
        <f t="shared" si="0"/>
        <v>#VALUE!</v>
      </c>
      <c r="N21" s="273"/>
      <c r="P21" s="235" t="s">
        <v>79</v>
      </c>
      <c r="Q21" s="52" t="s">
        <v>80</v>
      </c>
      <c r="R21" s="52" t="s">
        <v>78</v>
      </c>
    </row>
    <row r="22" spans="1:18" ht="16.5" customHeight="1">
      <c r="A22" s="274">
        <v>13</v>
      </c>
      <c r="B22" s="275">
        <v>45029</v>
      </c>
      <c r="C22" s="276" t="s">
        <v>683</v>
      </c>
      <c r="D22" s="277">
        <f>+SUMIFS('NHAP - NVL'!$J$5:$J$1007,'NHAP - NVL'!$G$5:$G$1007,'THAN DA'!$L$4,'NHAP - NVL'!$F$5:$F$1007,'THAN DA'!$Q$4,'NHAP - NVL'!$D$5:$D$1007,'THAN DA'!B22)</f>
        <v>0</v>
      </c>
      <c r="E22" s="278">
        <f>+SUMIFS('NHAP - NVL'!$K$5:$K$1007,'NHAP - NVL'!$G$5:$G$1007,'THAN DA'!$L$4,'NHAP - NVL'!$F$5:$F$1007,'THAN DA'!$Q$4,'NHAP - NVL'!$D$5:$D$1007,'THAN DA'!B22)</f>
        <v>0</v>
      </c>
      <c r="F22" s="279" t="e">
        <f>+SUMIFS('[1]Xuat- NVL'!$L$5:$L$840,'[1]Xuat- NVL'!$H$5:$H$840,TTLNAD!$L$4,'[1]Xuat- NVL'!$O$5:$O$840,TTLNAD!$Q$4,'[1]Xuat- NVL'!$D$5:$D$840,TTLNAD!B22)</f>
        <v>#VALUE!</v>
      </c>
      <c r="G22" s="280" t="e">
        <f>+SUMIFS('[1]Xuat- NVL'!$M$5:$M$840,'[1]Xuat- NVL'!$H$5:$H$840,$L$4,'[1]Xuat- NVL'!$O$5:$O$840,TTLNAD!$Q$4,'[1]Xuat- NVL'!$D$5:$D$840,TTLNAD!B22)</f>
        <v>#VALUE!</v>
      </c>
      <c r="H22" s="281" t="e">
        <f t="shared" si="1"/>
        <v>#VALUE!</v>
      </c>
      <c r="I22" s="282" t="e">
        <f t="shared" si="2"/>
        <v>#VALUE!</v>
      </c>
      <c r="J22" s="283" t="e">
        <f t="shared" si="3"/>
        <v>#VALUE!</v>
      </c>
      <c r="K22" s="284" t="e">
        <f t="shared" si="3"/>
        <v>#VALUE!</v>
      </c>
      <c r="L22" s="281" t="e">
        <f t="shared" si="0"/>
        <v>#VALUE!</v>
      </c>
      <c r="M22" s="285" t="e">
        <f t="shared" si="0"/>
        <v>#VALUE!</v>
      </c>
      <c r="N22" s="273"/>
      <c r="P22" s="235" t="s">
        <v>726</v>
      </c>
      <c r="Q22" s="52" t="s">
        <v>89</v>
      </c>
      <c r="R22" s="52" t="s">
        <v>88</v>
      </c>
    </row>
    <row r="23" spans="1:18" ht="16.5" customHeight="1">
      <c r="A23" s="274">
        <v>14</v>
      </c>
      <c r="B23" s="275">
        <v>45030</v>
      </c>
      <c r="C23" s="276" t="s">
        <v>683</v>
      </c>
      <c r="D23" s="277">
        <f>+SUMIFS('NHAP - NVL'!$J$5:$J$1007,'NHAP - NVL'!$G$5:$G$1007,'THAN DA'!$L$4,'NHAP - NVL'!$F$5:$F$1007,'THAN DA'!$Q$4,'NHAP - NVL'!$D$5:$D$1007,'THAN DA'!B23)</f>
        <v>0</v>
      </c>
      <c r="E23" s="278">
        <f>+SUMIFS('NHAP - NVL'!$K$5:$K$1007,'NHAP - NVL'!$G$5:$G$1007,'THAN DA'!$L$4,'NHAP - NVL'!$F$5:$F$1007,'THAN DA'!$Q$4,'NHAP - NVL'!$D$5:$D$1007,'THAN DA'!B23)</f>
        <v>0</v>
      </c>
      <c r="F23" s="279" t="e">
        <f>+SUMIFS('[1]Xuat- NVL'!$L$5:$L$840,'[1]Xuat- NVL'!$H$5:$H$840,TTLNAD!$L$4,'[1]Xuat- NVL'!$O$5:$O$840,TTLNAD!$Q$4,'[1]Xuat- NVL'!$D$5:$D$840,TTLNAD!B23)</f>
        <v>#VALUE!</v>
      </c>
      <c r="G23" s="280" t="e">
        <f>+SUMIFS('[1]Xuat- NVL'!$M$5:$M$840,'[1]Xuat- NVL'!$H$5:$H$840,$L$4,'[1]Xuat- NVL'!$O$5:$O$840,TTLNAD!$Q$4,'[1]Xuat- NVL'!$D$5:$D$840,TTLNAD!B23)</f>
        <v>#VALUE!</v>
      </c>
      <c r="H23" s="281" t="e">
        <f t="shared" si="1"/>
        <v>#VALUE!</v>
      </c>
      <c r="I23" s="282" t="e">
        <f t="shared" si="2"/>
        <v>#VALUE!</v>
      </c>
      <c r="J23" s="283" t="e">
        <f t="shared" si="3"/>
        <v>#VALUE!</v>
      </c>
      <c r="K23" s="284" t="e">
        <f t="shared" si="3"/>
        <v>#VALUE!</v>
      </c>
      <c r="L23" s="281" t="e">
        <f t="shared" si="0"/>
        <v>#VALUE!</v>
      </c>
      <c r="M23" s="285" t="e">
        <f t="shared" si="0"/>
        <v>#VALUE!</v>
      </c>
      <c r="N23" s="273"/>
      <c r="P23" s="235" t="s">
        <v>727</v>
      </c>
      <c r="Q23" s="52" t="s">
        <v>77</v>
      </c>
      <c r="R23" s="52" t="s">
        <v>76</v>
      </c>
    </row>
    <row r="24" spans="1:18" ht="16.5" customHeight="1">
      <c r="A24" s="274">
        <v>15</v>
      </c>
      <c r="B24" s="275">
        <v>45031</v>
      </c>
      <c r="C24" s="276" t="s">
        <v>683</v>
      </c>
      <c r="D24" s="277">
        <f>+SUMIFS('NHAP - NVL'!$J$5:$J$1007,'NHAP - NVL'!$G$5:$G$1007,'THAN DA'!$L$4,'NHAP - NVL'!$F$5:$F$1007,'THAN DA'!$Q$4,'NHAP - NVL'!$D$5:$D$1007,'THAN DA'!B24)</f>
        <v>0</v>
      </c>
      <c r="E24" s="278">
        <f>+SUMIFS('NHAP - NVL'!$K$5:$K$1007,'NHAP - NVL'!$G$5:$G$1007,'THAN DA'!$L$4,'NHAP - NVL'!$F$5:$F$1007,'THAN DA'!$Q$4,'NHAP - NVL'!$D$5:$D$1007,'THAN DA'!B24)</f>
        <v>0</v>
      </c>
      <c r="F24" s="279" t="e">
        <f>+SUMIFS('[1]Xuat- NVL'!$L$5:$L$840,'[1]Xuat- NVL'!$H$5:$H$840,TTLNAD!$L$4,'[1]Xuat- NVL'!$O$5:$O$840,TTLNAD!$Q$4,'[1]Xuat- NVL'!$D$5:$D$840,TTLNAD!B24)</f>
        <v>#VALUE!</v>
      </c>
      <c r="G24" s="280" t="e">
        <f>+SUMIFS('[1]Xuat- NVL'!$M$5:$M$840,'[1]Xuat- NVL'!$H$5:$H$840,$L$4,'[1]Xuat- NVL'!$O$5:$O$840,TTLNAD!$Q$4,'[1]Xuat- NVL'!$D$5:$D$840,TTLNAD!B24)</f>
        <v>#VALUE!</v>
      </c>
      <c r="H24" s="281" t="e">
        <f t="shared" si="1"/>
        <v>#VALUE!</v>
      </c>
      <c r="I24" s="282" t="e">
        <f t="shared" si="2"/>
        <v>#VALUE!</v>
      </c>
      <c r="J24" s="283" t="e">
        <f t="shared" si="3"/>
        <v>#VALUE!</v>
      </c>
      <c r="K24" s="284" t="e">
        <f t="shared" si="3"/>
        <v>#VALUE!</v>
      </c>
      <c r="L24" s="286" t="e">
        <f t="shared" si="0"/>
        <v>#VALUE!</v>
      </c>
      <c r="M24" s="285" t="e">
        <f t="shared" si="0"/>
        <v>#VALUE!</v>
      </c>
      <c r="N24" s="273"/>
      <c r="P24" s="235" t="s">
        <v>728</v>
      </c>
      <c r="Q24" s="62"/>
      <c r="R24" s="52" t="s">
        <v>732</v>
      </c>
    </row>
    <row r="25" spans="1:18" ht="16.5" customHeight="1">
      <c r="A25" s="274">
        <v>16</v>
      </c>
      <c r="B25" s="275">
        <v>45032</v>
      </c>
      <c r="C25" s="276" t="s">
        <v>683</v>
      </c>
      <c r="D25" s="277">
        <f>+SUMIFS('NHAP - NVL'!$J$5:$J$1007,'NHAP - NVL'!$G$5:$G$1007,'THAN DA'!$L$4,'NHAP - NVL'!$F$5:$F$1007,'THAN DA'!$Q$4,'NHAP - NVL'!$D$5:$D$1007,'THAN DA'!B25)</f>
        <v>0</v>
      </c>
      <c r="E25" s="278">
        <f>+SUMIFS('NHAP - NVL'!$K$5:$K$1007,'NHAP - NVL'!$G$5:$G$1007,'THAN DA'!$L$4,'NHAP - NVL'!$F$5:$F$1007,'THAN DA'!$Q$4,'NHAP - NVL'!$D$5:$D$1007,'THAN DA'!B25)</f>
        <v>0</v>
      </c>
      <c r="F25" s="279" t="e">
        <f>+SUMIFS('[1]Xuat- NVL'!$L$5:$L$840,'[1]Xuat- NVL'!$H$5:$H$840,TTLNAD!$L$4,'[1]Xuat- NVL'!$O$5:$O$840,TTLNAD!$Q$4,'[1]Xuat- NVL'!$D$5:$D$840,TTLNAD!B25)</f>
        <v>#VALUE!</v>
      </c>
      <c r="G25" s="280" t="e">
        <f>+SUMIFS('[1]Xuat- NVL'!$M$5:$M$840,'[1]Xuat- NVL'!$H$5:$H$840,$L$4,'[1]Xuat- NVL'!$O$5:$O$840,TTLNAD!$Q$4,'[1]Xuat- NVL'!$D$5:$D$840,TTLNAD!B25)</f>
        <v>#VALUE!</v>
      </c>
      <c r="H25" s="281" t="e">
        <f t="shared" si="1"/>
        <v>#VALUE!</v>
      </c>
      <c r="I25" s="282" t="e">
        <f t="shared" si="2"/>
        <v>#VALUE!</v>
      </c>
      <c r="J25" s="283" t="e">
        <f t="shared" si="3"/>
        <v>#VALUE!</v>
      </c>
      <c r="K25" s="284" t="e">
        <f t="shared" si="3"/>
        <v>#VALUE!</v>
      </c>
      <c r="L25" s="281" t="e">
        <f t="shared" si="0"/>
        <v>#VALUE!</v>
      </c>
      <c r="M25" s="285" t="e">
        <f t="shared" si="0"/>
        <v>#VALUE!</v>
      </c>
      <c r="N25" s="273"/>
      <c r="P25" s="52" t="s">
        <v>102</v>
      </c>
      <c r="Q25" s="52"/>
      <c r="R25" s="52" t="str">
        <f>+VLOOKUP(P25,'[1]Danh mục CODE'!$A$2:$C$899,3,0)</f>
        <v>NVLKX02.003</v>
      </c>
    </row>
    <row r="26" spans="1:18" ht="16.5" customHeight="1">
      <c r="A26" s="274">
        <v>17</v>
      </c>
      <c r="B26" s="275">
        <v>45033</v>
      </c>
      <c r="C26" s="276" t="s">
        <v>683</v>
      </c>
      <c r="D26" s="277">
        <f>+SUMIFS('NHAP - NVL'!$J$5:$J$1007,'NHAP - NVL'!$G$5:$G$1007,'THAN DA'!$L$4,'NHAP - NVL'!$F$5:$F$1007,'THAN DA'!$Q$4,'NHAP - NVL'!$D$5:$D$1007,'THAN DA'!B26)</f>
        <v>0</v>
      </c>
      <c r="E26" s="278">
        <f>+SUMIFS('NHAP - NVL'!$K$5:$K$1007,'NHAP - NVL'!$G$5:$G$1007,'THAN DA'!$L$4,'NHAP - NVL'!$F$5:$F$1007,'THAN DA'!$Q$4,'NHAP - NVL'!$D$5:$D$1007,'THAN DA'!B26)</f>
        <v>0</v>
      </c>
      <c r="F26" s="279" t="e">
        <f>+SUMIFS('[1]Xuat- NVL'!$L$5:$L$840,'[1]Xuat- NVL'!$H$5:$H$840,TTLNAD!$L$4,'[1]Xuat- NVL'!$O$5:$O$840,TTLNAD!$Q$4,'[1]Xuat- NVL'!$D$5:$D$840,TTLNAD!B26)</f>
        <v>#VALUE!</v>
      </c>
      <c r="G26" s="280" t="e">
        <f>+SUMIFS('[1]Xuat- NVL'!$M$5:$M$840,'[1]Xuat- NVL'!$H$5:$H$840,$L$4,'[1]Xuat- NVL'!$O$5:$O$840,TTLNAD!$Q$4,'[1]Xuat- NVL'!$D$5:$D$840,TTLNAD!B26)</f>
        <v>#VALUE!</v>
      </c>
      <c r="H26" s="281" t="e">
        <f t="shared" si="1"/>
        <v>#VALUE!</v>
      </c>
      <c r="I26" s="282" t="e">
        <f t="shared" si="2"/>
        <v>#VALUE!</v>
      </c>
      <c r="J26" s="283" t="e">
        <f t="shared" si="3"/>
        <v>#VALUE!</v>
      </c>
      <c r="K26" s="284" t="e">
        <f t="shared" si="3"/>
        <v>#VALUE!</v>
      </c>
      <c r="L26" s="281" t="e">
        <f t="shared" si="0"/>
        <v>#VALUE!</v>
      </c>
      <c r="M26" s="285" t="e">
        <f t="shared" si="0"/>
        <v>#VALUE!</v>
      </c>
      <c r="N26" s="273"/>
      <c r="P26" s="52" t="s">
        <v>107</v>
      </c>
      <c r="Q26" s="52"/>
      <c r="R26" s="52" t="str">
        <f>+VLOOKUP(P26,'[1]Danh mục CODE'!$A$2:$C$899,3,0)</f>
        <v>NVLKX02.007</v>
      </c>
    </row>
    <row r="27" spans="1:18" ht="16.5" customHeight="1">
      <c r="A27" s="274">
        <v>18</v>
      </c>
      <c r="B27" s="275">
        <v>45034</v>
      </c>
      <c r="C27" s="276" t="s">
        <v>683</v>
      </c>
      <c r="D27" s="277">
        <f>+SUMIFS('NHAP - NVL'!$J$5:$J$1007,'NHAP - NVL'!$G$5:$G$1007,'THAN DA'!$L$4,'NHAP - NVL'!$F$5:$F$1007,'THAN DA'!$Q$4,'NHAP - NVL'!$D$5:$D$1007,'THAN DA'!B27)</f>
        <v>0</v>
      </c>
      <c r="E27" s="278">
        <f>+SUMIFS('NHAP - NVL'!$K$5:$K$1007,'NHAP - NVL'!$G$5:$G$1007,'THAN DA'!$L$4,'NHAP - NVL'!$F$5:$F$1007,'THAN DA'!$Q$4,'NHAP - NVL'!$D$5:$D$1007,'THAN DA'!B27)</f>
        <v>0</v>
      </c>
      <c r="F27" s="279" t="e">
        <f>+SUMIFS('[1]Xuat- NVL'!$L$5:$L$840,'[1]Xuat- NVL'!$H$5:$H$840,TTLNAD!$L$4,'[1]Xuat- NVL'!$O$5:$O$840,TTLNAD!$Q$4,'[1]Xuat- NVL'!$D$5:$D$840,TTLNAD!B27)</f>
        <v>#VALUE!</v>
      </c>
      <c r="G27" s="280" t="e">
        <f>+SUMIFS('[1]Xuat- NVL'!$M$5:$M$840,'[1]Xuat- NVL'!$H$5:$H$840,$L$4,'[1]Xuat- NVL'!$O$5:$O$840,TTLNAD!$Q$4,'[1]Xuat- NVL'!$D$5:$D$840,TTLNAD!B27)</f>
        <v>#VALUE!</v>
      </c>
      <c r="H27" s="281" t="e">
        <f t="shared" si="1"/>
        <v>#VALUE!</v>
      </c>
      <c r="I27" s="282" t="e">
        <f t="shared" si="2"/>
        <v>#VALUE!</v>
      </c>
      <c r="J27" s="283" t="e">
        <f t="shared" ref="J27:K40" si="4">J26+D27-F27</f>
        <v>#VALUE!</v>
      </c>
      <c r="K27" s="284" t="e">
        <f t="shared" si="4"/>
        <v>#VALUE!</v>
      </c>
      <c r="L27" s="286" t="e">
        <f t="shared" si="0"/>
        <v>#VALUE!</v>
      </c>
      <c r="M27" s="285" t="e">
        <f t="shared" si="0"/>
        <v>#VALUE!</v>
      </c>
      <c r="N27" s="273"/>
      <c r="P27" s="52" t="s">
        <v>111</v>
      </c>
      <c r="Q27" s="52"/>
      <c r="R27" s="52" t="str">
        <f>+VLOOKUP(P27,'[1]Danh mục CODE'!$A$2:$C$899,3,0)</f>
        <v>NVLKX02.009</v>
      </c>
    </row>
    <row r="28" spans="1:18" ht="16.5" customHeight="1">
      <c r="A28" s="274">
        <v>19</v>
      </c>
      <c r="B28" s="275">
        <v>45035</v>
      </c>
      <c r="C28" s="276" t="s">
        <v>683</v>
      </c>
      <c r="D28" s="277">
        <f>+SUMIFS('NHAP - NVL'!$J$5:$J$1007,'NHAP - NVL'!$G$5:$G$1007,'THAN DA'!$L$4,'NHAP - NVL'!$F$5:$F$1007,'THAN DA'!$Q$4,'NHAP - NVL'!$D$5:$D$1007,'THAN DA'!B28)</f>
        <v>0</v>
      </c>
      <c r="E28" s="278">
        <f>+SUMIFS('NHAP - NVL'!$K$5:$K$1007,'NHAP - NVL'!$G$5:$G$1007,'THAN DA'!$L$4,'NHAP - NVL'!$F$5:$F$1007,'THAN DA'!$Q$4,'NHAP - NVL'!$D$5:$D$1007,'THAN DA'!B28)</f>
        <v>0</v>
      </c>
      <c r="F28" s="279" t="e">
        <f>+SUMIFS('[1]Xuat- NVL'!$L$5:$L$840,'[1]Xuat- NVL'!$H$5:$H$840,TTLNAD!$L$4,'[1]Xuat- NVL'!$O$5:$O$840,TTLNAD!$Q$4,'[1]Xuat- NVL'!$D$5:$D$840,TTLNAD!B28)</f>
        <v>#VALUE!</v>
      </c>
      <c r="G28" s="280" t="e">
        <f>+SUMIFS('[1]Xuat- NVL'!$M$5:$M$840,'[1]Xuat- NVL'!$H$5:$H$840,$L$4,'[1]Xuat- NVL'!$O$5:$O$840,TTLNAD!$Q$4,'[1]Xuat- NVL'!$D$5:$D$840,TTLNAD!B28)</f>
        <v>#VALUE!</v>
      </c>
      <c r="H28" s="281" t="e">
        <f t="shared" si="1"/>
        <v>#VALUE!</v>
      </c>
      <c r="I28" s="282" t="e">
        <f t="shared" si="2"/>
        <v>#VALUE!</v>
      </c>
      <c r="J28" s="283" t="e">
        <f t="shared" si="4"/>
        <v>#VALUE!</v>
      </c>
      <c r="K28" s="284" t="e">
        <f t="shared" si="4"/>
        <v>#VALUE!</v>
      </c>
      <c r="L28" s="286" t="e">
        <f t="shared" si="0"/>
        <v>#VALUE!</v>
      </c>
      <c r="M28" s="285" t="e">
        <f t="shared" si="0"/>
        <v>#VALUE!</v>
      </c>
      <c r="N28" s="273"/>
      <c r="P28" s="52" t="s">
        <v>734</v>
      </c>
      <c r="Q28" s="52"/>
      <c r="R28" s="52" t="str">
        <f>+VLOOKUP(P28,'[1]Danh mục CODE'!$A$2:$C$899,3,0)</f>
        <v>NVLKX02.010</v>
      </c>
    </row>
    <row r="29" spans="1:18" ht="16.5" customHeight="1">
      <c r="A29" s="274">
        <v>20</v>
      </c>
      <c r="B29" s="275">
        <v>45036</v>
      </c>
      <c r="C29" s="276" t="s">
        <v>683</v>
      </c>
      <c r="D29" s="277">
        <f>+SUMIFS('NHAP - NVL'!$J$5:$J$1007,'NHAP - NVL'!$G$5:$G$1007,'THAN DA'!$L$4,'NHAP - NVL'!$F$5:$F$1007,'THAN DA'!$Q$4,'NHAP - NVL'!$D$5:$D$1007,'THAN DA'!B29)</f>
        <v>0</v>
      </c>
      <c r="E29" s="278">
        <f>+SUMIFS('NHAP - NVL'!$K$5:$K$1007,'NHAP - NVL'!$G$5:$G$1007,'THAN DA'!$L$4,'NHAP - NVL'!$F$5:$F$1007,'THAN DA'!$Q$4,'NHAP - NVL'!$D$5:$D$1007,'THAN DA'!B29)</f>
        <v>0</v>
      </c>
      <c r="F29" s="279" t="e">
        <f>+SUMIFS('[1]Xuat- NVL'!$L$5:$L$840,'[1]Xuat- NVL'!$H$5:$H$840,TTLNAD!$L$4,'[1]Xuat- NVL'!$O$5:$O$840,TTLNAD!$Q$4,'[1]Xuat- NVL'!$D$5:$D$840,TTLNAD!B29)</f>
        <v>#VALUE!</v>
      </c>
      <c r="G29" s="280" t="e">
        <f>+SUMIFS('[1]Xuat- NVL'!$M$5:$M$840,'[1]Xuat- NVL'!$H$5:$H$840,$L$4,'[1]Xuat- NVL'!$O$5:$O$840,TTLNAD!$Q$4,'[1]Xuat- NVL'!$D$5:$D$840,TTLNAD!B29)</f>
        <v>#VALUE!</v>
      </c>
      <c r="H29" s="281" t="e">
        <f t="shared" si="1"/>
        <v>#VALUE!</v>
      </c>
      <c r="I29" s="282" t="e">
        <f t="shared" si="2"/>
        <v>#VALUE!</v>
      </c>
      <c r="J29" s="283" t="e">
        <f t="shared" si="4"/>
        <v>#VALUE!</v>
      </c>
      <c r="K29" s="284" t="e">
        <f t="shared" si="4"/>
        <v>#VALUE!</v>
      </c>
      <c r="L29" s="286" t="e">
        <f t="shared" si="0"/>
        <v>#VALUE!</v>
      </c>
      <c r="M29" s="285" t="e">
        <f t="shared" si="0"/>
        <v>#VALUE!</v>
      </c>
      <c r="N29" s="273"/>
      <c r="P29" s="52" t="s">
        <v>736</v>
      </c>
      <c r="Q29" s="52"/>
      <c r="R29" s="52" t="str">
        <f>+VLOOKUP(P29,'[1]Danh mục CODE'!$A$2:$C$899,3,0)</f>
        <v>NVLKX02.011</v>
      </c>
    </row>
    <row r="30" spans="1:18" ht="16.5" customHeight="1">
      <c r="A30" s="274">
        <v>21</v>
      </c>
      <c r="B30" s="275">
        <v>45037</v>
      </c>
      <c r="C30" s="276" t="s">
        <v>683</v>
      </c>
      <c r="D30" s="277">
        <f>+SUMIFS('NHAP - NVL'!$J$5:$J$1007,'NHAP - NVL'!$G$5:$G$1007,'THAN DA'!$L$4,'NHAP - NVL'!$F$5:$F$1007,'THAN DA'!$Q$4,'NHAP - NVL'!$D$5:$D$1007,'THAN DA'!B30)</f>
        <v>0</v>
      </c>
      <c r="E30" s="278">
        <f>+SUMIFS('NHAP - NVL'!$K$5:$K$1007,'NHAP - NVL'!$G$5:$G$1007,'THAN DA'!$L$4,'NHAP - NVL'!$F$5:$F$1007,'THAN DA'!$Q$4,'NHAP - NVL'!$D$5:$D$1007,'THAN DA'!B30)</f>
        <v>0</v>
      </c>
      <c r="F30" s="279" t="e">
        <f>+SUMIFS('[1]Xuat- NVL'!$L$5:$L$840,'[1]Xuat- NVL'!$H$5:$H$840,TTLNAD!$L$4,'[1]Xuat- NVL'!$O$5:$O$840,TTLNAD!$Q$4,'[1]Xuat- NVL'!$D$5:$D$840,TTLNAD!B30)</f>
        <v>#VALUE!</v>
      </c>
      <c r="G30" s="280" t="e">
        <f>+SUMIFS('[1]Xuat- NVL'!$M$5:$M$840,'[1]Xuat- NVL'!$H$5:$H$840,$L$4,'[1]Xuat- NVL'!$O$5:$O$840,TTLNAD!$Q$4,'[1]Xuat- NVL'!$D$5:$D$840,TTLNAD!B30)</f>
        <v>#VALUE!</v>
      </c>
      <c r="H30" s="281" t="e">
        <f t="shared" si="1"/>
        <v>#VALUE!</v>
      </c>
      <c r="I30" s="282" t="e">
        <f>AVERAGEIF($G$10:$G$40,"&lt;&gt;0")</f>
        <v>#VALUE!</v>
      </c>
      <c r="J30" s="283" t="e">
        <f t="shared" si="4"/>
        <v>#VALUE!</v>
      </c>
      <c r="K30" s="284" t="e">
        <f t="shared" si="4"/>
        <v>#VALUE!</v>
      </c>
      <c r="L30" s="286" t="e">
        <f t="shared" si="0"/>
        <v>#VALUE!</v>
      </c>
      <c r="M30" s="285" t="e">
        <f t="shared" si="0"/>
        <v>#VALUE!</v>
      </c>
      <c r="N30" s="273"/>
      <c r="P30" s="52" t="s">
        <v>105</v>
      </c>
      <c r="Q30" s="52"/>
      <c r="R30" s="52" t="str">
        <f>+VLOOKUP(P30,'[1]Danh mục CODE'!$A$2:$C$899,3,0)</f>
        <v>NVLKX02.006</v>
      </c>
    </row>
    <row r="31" spans="1:18" ht="16.5" customHeight="1">
      <c r="A31" s="274">
        <v>22</v>
      </c>
      <c r="B31" s="275">
        <v>45038</v>
      </c>
      <c r="C31" s="276" t="s">
        <v>683</v>
      </c>
      <c r="D31" s="277">
        <f>+SUMIFS('NHAP - NVL'!$J$5:$J$1007,'NHAP - NVL'!$G$5:$G$1007,'THAN DA'!$L$4,'NHAP - NVL'!$F$5:$F$1007,'THAN DA'!$Q$4,'NHAP - NVL'!$D$5:$D$1007,'THAN DA'!B31)</f>
        <v>0</v>
      </c>
      <c r="E31" s="278">
        <f>+SUMIFS('NHAP - NVL'!$K$5:$K$1007,'NHAP - NVL'!$G$5:$G$1007,'THAN DA'!$L$4,'NHAP - NVL'!$F$5:$F$1007,'THAN DA'!$Q$4,'NHAP - NVL'!$D$5:$D$1007,'THAN DA'!B31)</f>
        <v>0</v>
      </c>
      <c r="F31" s="279" t="e">
        <f>+SUMIFS('[1]Xuat- NVL'!$L$5:$L$840,'[1]Xuat- NVL'!$H$5:$H$840,TTLNAD!$L$4,'[1]Xuat- NVL'!$O$5:$O$840,TTLNAD!$Q$4,'[1]Xuat- NVL'!$D$5:$D$840,TTLNAD!B31)</f>
        <v>#VALUE!</v>
      </c>
      <c r="G31" s="280" t="e">
        <f>+SUMIFS('[1]Xuat- NVL'!$M$5:$M$840,'[1]Xuat- NVL'!$H$5:$H$840,$L$4,'[1]Xuat- NVL'!$O$5:$O$840,TTLNAD!$Q$4,'[1]Xuat- NVL'!$D$5:$D$840,TTLNAD!B31)</f>
        <v>#VALUE!</v>
      </c>
      <c r="H31" s="281" t="e">
        <f t="shared" si="1"/>
        <v>#VALUE!</v>
      </c>
      <c r="I31" s="282" t="e">
        <f t="shared" si="2"/>
        <v>#VALUE!</v>
      </c>
      <c r="J31" s="283" t="e">
        <f t="shared" si="4"/>
        <v>#VALUE!</v>
      </c>
      <c r="K31" s="284" t="e">
        <f t="shared" si="4"/>
        <v>#VALUE!</v>
      </c>
      <c r="L31" s="286" t="e">
        <f t="shared" si="0"/>
        <v>#VALUE!</v>
      </c>
      <c r="M31" s="285" t="e">
        <f t="shared" si="0"/>
        <v>#VALUE!</v>
      </c>
      <c r="N31" s="273"/>
    </row>
    <row r="32" spans="1:18" ht="16.5" customHeight="1">
      <c r="A32" s="274">
        <v>23</v>
      </c>
      <c r="B32" s="275">
        <v>45039</v>
      </c>
      <c r="C32" s="276" t="s">
        <v>683</v>
      </c>
      <c r="D32" s="277">
        <f>+SUMIFS('NHAP - NVL'!$J$5:$J$1007,'NHAP - NVL'!$G$5:$G$1007,'THAN DA'!$L$4,'NHAP - NVL'!$F$5:$F$1007,'THAN DA'!$Q$4,'NHAP - NVL'!$D$5:$D$1007,'THAN DA'!B32)</f>
        <v>0</v>
      </c>
      <c r="E32" s="278">
        <f>+SUMIFS('NHAP - NVL'!$K$5:$K$1007,'NHAP - NVL'!$G$5:$G$1007,'THAN DA'!$L$4,'NHAP - NVL'!$F$5:$F$1007,'THAN DA'!$Q$4,'NHAP - NVL'!$D$5:$D$1007,'THAN DA'!B32)</f>
        <v>0</v>
      </c>
      <c r="F32" s="279" t="e">
        <f>+SUMIFS('[1]Xuat- NVL'!$L$5:$L$840,'[1]Xuat- NVL'!$H$5:$H$840,TTLNAD!$L$4,'[1]Xuat- NVL'!$O$5:$O$840,TTLNAD!$Q$4,'[1]Xuat- NVL'!$D$5:$D$840,TTLNAD!B32)</f>
        <v>#VALUE!</v>
      </c>
      <c r="G32" s="280" t="e">
        <f>+SUMIFS('[1]Xuat- NVL'!$M$5:$M$840,'[1]Xuat- NVL'!$H$5:$H$840,$L$4,'[1]Xuat- NVL'!$O$5:$O$840,TTLNAD!$Q$4,'[1]Xuat- NVL'!$D$5:$D$840,TTLNAD!B32)</f>
        <v>#VALUE!</v>
      </c>
      <c r="H32" s="281" t="e">
        <f t="shared" si="1"/>
        <v>#VALUE!</v>
      </c>
      <c r="I32" s="282" t="e">
        <f t="shared" si="2"/>
        <v>#VALUE!</v>
      </c>
      <c r="J32" s="283" t="e">
        <f t="shared" si="4"/>
        <v>#VALUE!</v>
      </c>
      <c r="K32" s="284" t="e">
        <f t="shared" si="4"/>
        <v>#VALUE!</v>
      </c>
      <c r="L32" s="286" t="e">
        <f t="shared" si="0"/>
        <v>#VALUE!</v>
      </c>
      <c r="M32" s="285" t="e">
        <f t="shared" si="0"/>
        <v>#VALUE!</v>
      </c>
      <c r="N32" s="273"/>
    </row>
    <row r="33" spans="1:14" ht="16.5" customHeight="1">
      <c r="A33" s="274">
        <v>24</v>
      </c>
      <c r="B33" s="275">
        <v>45040</v>
      </c>
      <c r="C33" s="276" t="s">
        <v>683</v>
      </c>
      <c r="D33" s="277">
        <f>+SUMIFS('NHAP - NVL'!$J$5:$J$1007,'NHAP - NVL'!$G$5:$G$1007,'THAN DA'!$L$4,'NHAP - NVL'!$F$5:$F$1007,'THAN DA'!$Q$4,'NHAP - NVL'!$D$5:$D$1007,'THAN DA'!B33)</f>
        <v>0</v>
      </c>
      <c r="E33" s="278">
        <f>+SUMIFS('NHAP - NVL'!$K$5:$K$1007,'NHAP - NVL'!$G$5:$G$1007,'THAN DA'!$L$4,'NHAP - NVL'!$F$5:$F$1007,'THAN DA'!$Q$4,'NHAP - NVL'!$D$5:$D$1007,'THAN DA'!B33)</f>
        <v>0</v>
      </c>
      <c r="F33" s="279" t="e">
        <f>+SUMIFS('[1]Xuat- NVL'!$L$5:$L$840,'[1]Xuat- NVL'!$H$5:$H$840,TTLNAD!$L$4,'[1]Xuat- NVL'!$O$5:$O$840,TTLNAD!$Q$4,'[1]Xuat- NVL'!$D$5:$D$840,TTLNAD!B33)</f>
        <v>#VALUE!</v>
      </c>
      <c r="G33" s="280" t="e">
        <f>+SUMIFS('[1]Xuat- NVL'!$M$5:$M$840,'[1]Xuat- NVL'!$H$5:$H$840,$L$4,'[1]Xuat- NVL'!$O$5:$O$840,TTLNAD!$Q$4,'[1]Xuat- NVL'!$D$5:$D$840,TTLNAD!B33)</f>
        <v>#VALUE!</v>
      </c>
      <c r="H33" s="281" t="e">
        <f t="shared" si="1"/>
        <v>#VALUE!</v>
      </c>
      <c r="I33" s="282" t="e">
        <f t="shared" si="2"/>
        <v>#VALUE!</v>
      </c>
      <c r="J33" s="283" t="e">
        <f t="shared" si="4"/>
        <v>#VALUE!</v>
      </c>
      <c r="K33" s="284" t="e">
        <f t="shared" si="4"/>
        <v>#VALUE!</v>
      </c>
      <c r="L33" s="286" t="e">
        <f t="shared" si="0"/>
        <v>#VALUE!</v>
      </c>
      <c r="M33" s="285" t="e">
        <f t="shared" si="0"/>
        <v>#VALUE!</v>
      </c>
      <c r="N33" s="273"/>
    </row>
    <row r="34" spans="1:14" ht="16.5" customHeight="1">
      <c r="A34" s="274">
        <v>25</v>
      </c>
      <c r="B34" s="275">
        <v>45041</v>
      </c>
      <c r="C34" s="276" t="s">
        <v>683</v>
      </c>
      <c r="D34" s="277">
        <f>+SUMIFS('NHAP - NVL'!$J$5:$J$1007,'NHAP - NVL'!$G$5:$G$1007,'THAN DA'!$L$4,'NHAP - NVL'!$F$5:$F$1007,'THAN DA'!$Q$4,'NHAP - NVL'!$D$5:$D$1007,'THAN DA'!B34)</f>
        <v>0</v>
      </c>
      <c r="E34" s="278">
        <f>+SUMIFS('NHAP - NVL'!$K$5:$K$1007,'NHAP - NVL'!$G$5:$G$1007,'THAN DA'!$L$4,'NHAP - NVL'!$F$5:$F$1007,'THAN DA'!$Q$4,'NHAP - NVL'!$D$5:$D$1007,'THAN DA'!B34)</f>
        <v>0</v>
      </c>
      <c r="F34" s="279" t="e">
        <f>+SUMIFS('[1]Xuat- NVL'!$L$5:$L$840,'[1]Xuat- NVL'!$H$5:$H$840,TTLNAD!$L$4,'[1]Xuat- NVL'!$O$5:$O$840,TTLNAD!$Q$4,'[1]Xuat- NVL'!$D$5:$D$840,TTLNAD!B34)</f>
        <v>#VALUE!</v>
      </c>
      <c r="G34" s="280" t="e">
        <f>+SUMIFS('[1]Xuat- NVL'!$M$5:$M$840,'[1]Xuat- NVL'!$H$5:$H$840,$L$4,'[1]Xuat- NVL'!$O$5:$O$840,TTLNAD!$Q$4,'[1]Xuat- NVL'!$D$5:$D$840,TTLNAD!B34)</f>
        <v>#VALUE!</v>
      </c>
      <c r="H34" s="281" t="e">
        <f t="shared" si="1"/>
        <v>#VALUE!</v>
      </c>
      <c r="I34" s="282" t="e">
        <f t="shared" si="2"/>
        <v>#VALUE!</v>
      </c>
      <c r="J34" s="283" t="e">
        <f t="shared" si="4"/>
        <v>#VALUE!</v>
      </c>
      <c r="K34" s="284" t="e">
        <f t="shared" si="4"/>
        <v>#VALUE!</v>
      </c>
      <c r="L34" s="286" t="e">
        <f t="shared" si="0"/>
        <v>#VALUE!</v>
      </c>
      <c r="M34" s="285" t="e">
        <f t="shared" si="0"/>
        <v>#VALUE!</v>
      </c>
      <c r="N34" s="273"/>
    </row>
    <row r="35" spans="1:14" ht="16.5" customHeight="1">
      <c r="A35" s="274">
        <v>26</v>
      </c>
      <c r="B35" s="275">
        <v>45042</v>
      </c>
      <c r="C35" s="276" t="s">
        <v>683</v>
      </c>
      <c r="D35" s="277">
        <f>+SUMIFS('NHAP - NVL'!$J$5:$J$1007,'NHAP - NVL'!$G$5:$G$1007,'THAN DA'!$L$4,'NHAP - NVL'!$F$5:$F$1007,'THAN DA'!$Q$4,'NHAP - NVL'!$D$5:$D$1007,'THAN DA'!B35)</f>
        <v>0</v>
      </c>
      <c r="E35" s="278">
        <f>+SUMIFS('NHAP - NVL'!$K$5:$K$1007,'NHAP - NVL'!$G$5:$G$1007,'THAN DA'!$L$4,'NHAP - NVL'!$F$5:$F$1007,'THAN DA'!$Q$4,'NHAP - NVL'!$D$5:$D$1007,'THAN DA'!B35)</f>
        <v>0</v>
      </c>
      <c r="F35" s="279" t="e">
        <f>+SUMIFS('[1]Xuat- NVL'!$L$5:$L$840,'[1]Xuat- NVL'!$H$5:$H$840,TTLNAD!$L$4,'[1]Xuat- NVL'!$O$5:$O$840,TTLNAD!$Q$4,'[1]Xuat- NVL'!$D$5:$D$840,TTLNAD!B35)</f>
        <v>#VALUE!</v>
      </c>
      <c r="G35" s="280" t="e">
        <f>+SUMIFS('[1]Xuat- NVL'!$M$5:$M$840,'[1]Xuat- NVL'!$H$5:$H$840,$L$4,'[1]Xuat- NVL'!$O$5:$O$840,TTLNAD!$Q$4,'[1]Xuat- NVL'!$D$5:$D$840,TTLNAD!B35)</f>
        <v>#VALUE!</v>
      </c>
      <c r="H35" s="281" t="e">
        <f>AVERAGEIF($F$10:$F$40,"&lt;&gt;0")</f>
        <v>#VALUE!</v>
      </c>
      <c r="I35" s="282" t="e">
        <f t="shared" si="2"/>
        <v>#VALUE!</v>
      </c>
      <c r="J35" s="283" t="e">
        <f t="shared" si="4"/>
        <v>#VALUE!</v>
      </c>
      <c r="K35" s="284" t="e">
        <f t="shared" si="4"/>
        <v>#VALUE!</v>
      </c>
      <c r="L35" s="286" t="e">
        <f t="shared" si="0"/>
        <v>#VALUE!</v>
      </c>
      <c r="M35" s="285" t="e">
        <f t="shared" si="0"/>
        <v>#VALUE!</v>
      </c>
      <c r="N35" s="273"/>
    </row>
    <row r="36" spans="1:14" ht="16.5" customHeight="1">
      <c r="A36" s="274">
        <v>27</v>
      </c>
      <c r="B36" s="275">
        <v>45043</v>
      </c>
      <c r="C36" s="276" t="s">
        <v>683</v>
      </c>
      <c r="D36" s="277">
        <f>+SUMIFS('NHAP - NVL'!$J$5:$J$1007,'NHAP - NVL'!$G$5:$G$1007,'THAN DA'!$L$4,'NHAP - NVL'!$F$5:$F$1007,'THAN DA'!$Q$4,'NHAP - NVL'!$D$5:$D$1007,'THAN DA'!B36)</f>
        <v>0</v>
      </c>
      <c r="E36" s="278">
        <f>+SUMIFS('NHAP - NVL'!$K$5:$K$1007,'NHAP - NVL'!$G$5:$G$1007,'THAN DA'!$L$4,'NHAP - NVL'!$F$5:$F$1007,'THAN DA'!$Q$4,'NHAP - NVL'!$D$5:$D$1007,'THAN DA'!B36)</f>
        <v>0</v>
      </c>
      <c r="F36" s="279" t="e">
        <f>+SUMIFS('[1]Xuat- NVL'!$L$5:$L$840,'[1]Xuat- NVL'!$H$5:$H$840,TTLNAD!$L$4,'[1]Xuat- NVL'!$O$5:$O$840,TTLNAD!$Q$4,'[1]Xuat- NVL'!$D$5:$D$840,TTLNAD!B36)</f>
        <v>#VALUE!</v>
      </c>
      <c r="G36" s="280" t="e">
        <f>+SUMIFS('[1]Xuat- NVL'!$M$5:$M$840,'[1]Xuat- NVL'!$H$5:$H$840,$L$4,'[1]Xuat- NVL'!$O$5:$O$840,TTLNAD!$Q$4,'[1]Xuat- NVL'!$D$5:$D$840,TTLNAD!B36)</f>
        <v>#VALUE!</v>
      </c>
      <c r="H36" s="281" t="e">
        <f t="shared" si="1"/>
        <v>#VALUE!</v>
      </c>
      <c r="I36" s="282" t="e">
        <f t="shared" si="2"/>
        <v>#VALUE!</v>
      </c>
      <c r="J36" s="283" t="e">
        <f t="shared" si="4"/>
        <v>#VALUE!</v>
      </c>
      <c r="K36" s="284" t="e">
        <f>K35+E36-G36</f>
        <v>#VALUE!</v>
      </c>
      <c r="L36" s="286" t="e">
        <f t="shared" si="0"/>
        <v>#VALUE!</v>
      </c>
      <c r="M36" s="285" t="e">
        <f t="shared" si="0"/>
        <v>#VALUE!</v>
      </c>
      <c r="N36" s="273"/>
    </row>
    <row r="37" spans="1:14" ht="16.5" customHeight="1">
      <c r="A37" s="274">
        <v>28</v>
      </c>
      <c r="B37" s="275">
        <v>45044</v>
      </c>
      <c r="C37" s="276" t="s">
        <v>683</v>
      </c>
      <c r="D37" s="277">
        <f>+SUMIFS('NHAP - NVL'!$J$5:$J$1007,'NHAP - NVL'!$G$5:$G$1007,'THAN DA'!$L$4,'NHAP - NVL'!$F$5:$F$1007,'THAN DA'!$Q$4,'NHAP - NVL'!$D$5:$D$1007,'THAN DA'!B37)</f>
        <v>0</v>
      </c>
      <c r="E37" s="278">
        <f>+SUMIFS('NHAP - NVL'!$K$5:$K$1007,'NHAP - NVL'!$G$5:$G$1007,'THAN DA'!$L$4,'NHAP - NVL'!$F$5:$F$1007,'THAN DA'!$Q$4,'NHAP - NVL'!$D$5:$D$1007,'THAN DA'!B37)</f>
        <v>0</v>
      </c>
      <c r="F37" s="279" t="e">
        <f>+SUMIFS('[1]Xuat- NVL'!$L$5:$L$840,'[1]Xuat- NVL'!$H$5:$H$840,TTLNAD!$L$4,'[1]Xuat- NVL'!$O$5:$O$840,TTLNAD!$Q$4,'[1]Xuat- NVL'!$D$5:$D$840,TTLNAD!B37)</f>
        <v>#VALUE!</v>
      </c>
      <c r="G37" s="280" t="e">
        <f>+SUMIFS('[1]Xuat- NVL'!$M$5:$M$840,'[1]Xuat- NVL'!$H$5:$H$840,$L$4,'[1]Xuat- NVL'!$O$5:$O$840,TTLNAD!$Q$4,'[1]Xuat- NVL'!$D$5:$D$840,TTLNAD!B37)</f>
        <v>#VALUE!</v>
      </c>
      <c r="H37" s="281" t="e">
        <f t="shared" si="1"/>
        <v>#VALUE!</v>
      </c>
      <c r="I37" s="282" t="e">
        <f t="shared" si="2"/>
        <v>#VALUE!</v>
      </c>
      <c r="J37" s="283" t="e">
        <f>J36+D37-F37</f>
        <v>#VALUE!</v>
      </c>
      <c r="K37" s="284" t="e">
        <f t="shared" si="4"/>
        <v>#VALUE!</v>
      </c>
      <c r="L37" s="286" t="e">
        <f t="shared" si="0"/>
        <v>#VALUE!</v>
      </c>
      <c r="M37" s="285" t="e">
        <f t="shared" si="0"/>
        <v>#VALUE!</v>
      </c>
      <c r="N37" s="273"/>
    </row>
    <row r="38" spans="1:14" ht="16.5" customHeight="1">
      <c r="A38" s="274">
        <v>29</v>
      </c>
      <c r="B38" s="275">
        <v>45045</v>
      </c>
      <c r="C38" s="276" t="s">
        <v>683</v>
      </c>
      <c r="D38" s="277">
        <f>+SUMIFS('NHAP - NVL'!$J$5:$J$1007,'NHAP - NVL'!$G$5:$G$1007,'THAN DA'!$L$4,'NHAP - NVL'!$F$5:$F$1007,'THAN DA'!$Q$4,'NHAP - NVL'!$D$5:$D$1007,'THAN DA'!B38)</f>
        <v>0</v>
      </c>
      <c r="E38" s="278">
        <f>+SUMIFS('NHAP - NVL'!$K$5:$K$1007,'NHAP - NVL'!$G$5:$G$1007,'THAN DA'!$L$4,'NHAP - NVL'!$F$5:$F$1007,'THAN DA'!$Q$4,'NHAP - NVL'!$D$5:$D$1007,'THAN DA'!B38)</f>
        <v>0</v>
      </c>
      <c r="F38" s="279" t="e">
        <f>+SUMIFS('[1]Xuat- NVL'!$L$5:$L$840,'[1]Xuat- NVL'!$H$5:$H$840,TTLNAD!$L$4,'[1]Xuat- NVL'!$O$5:$O$840,TTLNAD!$Q$4,'[1]Xuat- NVL'!$D$5:$D$840,TTLNAD!B38)</f>
        <v>#VALUE!</v>
      </c>
      <c r="G38" s="280" t="e">
        <f>+SUMIFS('[1]Xuat- NVL'!$M$5:$M$840,'[1]Xuat- NVL'!$H$5:$H$840,$L$4,'[1]Xuat- NVL'!$O$5:$O$840,TTLNAD!$Q$4,'[1]Xuat- NVL'!$D$5:$D$840,TTLNAD!B38)</f>
        <v>#VALUE!</v>
      </c>
      <c r="H38" s="281" t="e">
        <f t="shared" si="1"/>
        <v>#VALUE!</v>
      </c>
      <c r="I38" s="282" t="e">
        <f t="shared" si="2"/>
        <v>#VALUE!</v>
      </c>
      <c r="J38" s="283" t="e">
        <f t="shared" si="4"/>
        <v>#VALUE!</v>
      </c>
      <c r="K38" s="284" t="e">
        <f t="shared" si="4"/>
        <v>#VALUE!</v>
      </c>
      <c r="L38" s="281" t="e">
        <f t="shared" si="0"/>
        <v>#VALUE!</v>
      </c>
      <c r="M38" s="285" t="e">
        <f t="shared" si="0"/>
        <v>#VALUE!</v>
      </c>
      <c r="N38" s="273"/>
    </row>
    <row r="39" spans="1:14" ht="16.5" customHeight="1">
      <c r="A39" s="274">
        <v>30</v>
      </c>
      <c r="B39" s="275">
        <v>45046</v>
      </c>
      <c r="C39" s="276" t="s">
        <v>683</v>
      </c>
      <c r="D39" s="277">
        <f>+SUMIFS('NHAP - NVL'!$J$5:$J$1007,'NHAP - NVL'!$G$5:$G$1007,'THAN DA'!$L$4,'NHAP - NVL'!$F$5:$F$1007,'THAN DA'!$Q$4,'NHAP - NVL'!$D$5:$D$1007,'THAN DA'!B39)</f>
        <v>0</v>
      </c>
      <c r="E39" s="278">
        <f>+SUMIFS('NHAP - NVL'!$K$5:$K$1007,'NHAP - NVL'!$G$5:$G$1007,'THAN DA'!$L$4,'NHAP - NVL'!$F$5:$F$1007,'THAN DA'!$Q$4,'NHAP - NVL'!$D$5:$D$1007,'THAN DA'!B39)</f>
        <v>0</v>
      </c>
      <c r="F39" s="279" t="e">
        <f>+SUMIFS('[1]Xuat- NVL'!$L$5:$L$840,'[1]Xuat- NVL'!$H$5:$H$840,TTLNAD!$L$4,'[1]Xuat- NVL'!$O$5:$O$840,TTLNAD!$Q$4,'[1]Xuat- NVL'!$D$5:$D$840,TTLNAD!B39)</f>
        <v>#VALUE!</v>
      </c>
      <c r="G39" s="280" t="e">
        <f>+SUMIFS('[1]Xuat- NVL'!$M$5:$M$840,'[1]Xuat- NVL'!$H$5:$H$840,$L$4,'[1]Xuat- NVL'!$O$5:$O$840,TTLNAD!$Q$4,'[1]Xuat- NVL'!$D$5:$D$840,TTLNAD!B39)</f>
        <v>#VALUE!</v>
      </c>
      <c r="H39" s="281" t="e">
        <f t="shared" si="1"/>
        <v>#VALUE!</v>
      </c>
      <c r="I39" s="282" t="e">
        <f t="shared" si="2"/>
        <v>#VALUE!</v>
      </c>
      <c r="J39" s="283" t="e">
        <f t="shared" si="4"/>
        <v>#VALUE!</v>
      </c>
      <c r="K39" s="284" t="e">
        <f t="shared" si="4"/>
        <v>#VALUE!</v>
      </c>
      <c r="L39" s="286" t="e">
        <f t="shared" si="0"/>
        <v>#VALUE!</v>
      </c>
      <c r="M39" s="285" t="e">
        <f t="shared" si="0"/>
        <v>#VALUE!</v>
      </c>
      <c r="N39" s="273"/>
    </row>
    <row r="40" spans="1:14" ht="16.5" customHeight="1">
      <c r="A40" s="274">
        <v>31</v>
      </c>
      <c r="B40" s="287" t="s">
        <v>718</v>
      </c>
      <c r="C40" s="276" t="s">
        <v>683</v>
      </c>
      <c r="D40" s="277">
        <f>+SUMIFS('NHAP - NVL'!$J$5:$J$1007,'NHAP - NVL'!$G$5:$G$1007,'THAN DA'!$L$4,'NHAP - NVL'!$F$5:$F$1007,'THAN DA'!$Q$4,'NHAP - NVL'!$D$5:$D$1007,'THAN DA'!B40)</f>
        <v>0</v>
      </c>
      <c r="E40" s="278">
        <f>+SUMIFS('NHAP - NVL'!$K$5:$K$1007,'NHAP - NVL'!$G$5:$G$1007,'THAN DA'!$L$4,'NHAP - NVL'!$F$5:$F$1007,'THAN DA'!$Q$4,'NHAP - NVL'!$D$5:$D$1007,'THAN DA'!B40)</f>
        <v>0</v>
      </c>
      <c r="F40" s="279" t="e">
        <f>+SUMIFS('[1]Xuat- NVL'!$L$5:$L$840,'[1]Xuat- NVL'!$H$5:$H$840,TTLNAD!$L$4,'[1]Xuat- NVL'!$O$5:$O$840,TTLNAD!$Q$4,'[1]Xuat- NVL'!$D$5:$D$840,TTLNAD!B40)</f>
        <v>#VALUE!</v>
      </c>
      <c r="G40" s="280" t="e">
        <f>+SUMIFS('[1]Xuat- NVL'!$M$5:$M$840,'[1]Xuat- NVL'!$H$5:$H$840,$L$4,'[1]Xuat- NVL'!$O$5:$O$840,TTLNAD!$Q$4,'[1]Xuat- NVL'!$D$5:$D$840,TTLNAD!B40)</f>
        <v>#VALUE!</v>
      </c>
      <c r="H40" s="281" t="e">
        <f t="shared" si="1"/>
        <v>#VALUE!</v>
      </c>
      <c r="I40" s="282" t="e">
        <f t="shared" si="2"/>
        <v>#VALUE!</v>
      </c>
      <c r="J40" s="283" t="e">
        <f t="shared" si="4"/>
        <v>#VALUE!</v>
      </c>
      <c r="K40" s="284" t="e">
        <f t="shared" si="4"/>
        <v>#VALUE!</v>
      </c>
      <c r="L40" s="281" t="e">
        <f t="shared" si="0"/>
        <v>#VALUE!</v>
      </c>
      <c r="M40" s="285" t="e">
        <f t="shared" si="0"/>
        <v>#VALUE!</v>
      </c>
      <c r="N40" s="273"/>
    </row>
    <row r="41" spans="1:14" s="296" customFormat="1" ht="23.25" customHeight="1">
      <c r="A41" s="288" t="s">
        <v>682</v>
      </c>
      <c r="B41" s="289"/>
      <c r="C41" s="290"/>
      <c r="D41" s="267">
        <f>SUM(D10:D40)</f>
        <v>0</v>
      </c>
      <c r="E41" s="291">
        <f>SUM(E10:E40)</f>
        <v>0</v>
      </c>
      <c r="F41" s="267" t="e">
        <f t="shared" ref="F41:G41" si="5">SUM(F10:F40)</f>
        <v>#VALUE!</v>
      </c>
      <c r="G41" s="291" t="e">
        <f t="shared" si="5"/>
        <v>#VALUE!</v>
      </c>
      <c r="H41" s="281" t="e">
        <f t="shared" si="1"/>
        <v>#VALUE!</v>
      </c>
      <c r="I41" s="282" t="e">
        <f t="shared" si="2"/>
        <v>#VALUE!</v>
      </c>
      <c r="J41" s="292" t="e">
        <f>J40</f>
        <v>#VALUE!</v>
      </c>
      <c r="K41" s="293" t="e">
        <f>K40</f>
        <v>#VALUE!</v>
      </c>
      <c r="L41" s="285"/>
      <c r="M41" s="294"/>
      <c r="N41" s="295"/>
    </row>
    <row r="42" spans="1:14" s="296" customFormat="1" ht="23.25" customHeight="1">
      <c r="A42" s="288" t="s">
        <v>28</v>
      </c>
      <c r="B42" s="289"/>
      <c r="C42" s="290"/>
      <c r="D42" s="267">
        <f>D9+D41</f>
        <v>16617</v>
      </c>
      <c r="E42" s="291">
        <f>E9+E41</f>
        <v>16617</v>
      </c>
      <c r="F42" s="279" t="e">
        <f>+F41</f>
        <v>#VALUE!</v>
      </c>
      <c r="G42" s="280" t="e">
        <f>+G41</f>
        <v>#VALUE!</v>
      </c>
      <c r="H42" s="269"/>
      <c r="I42" s="297"/>
      <c r="J42" s="292" t="e">
        <f>D42-F42</f>
        <v>#VALUE!</v>
      </c>
      <c r="K42" s="292" t="e">
        <f>E42-G42</f>
        <v>#VALUE!</v>
      </c>
      <c r="L42" s="285"/>
      <c r="M42" s="294"/>
      <c r="N42" s="295"/>
    </row>
    <row r="43" spans="1:14" ht="23.25" customHeight="1">
      <c r="A43" s="296"/>
      <c r="B43" s="296"/>
      <c r="C43" s="296"/>
      <c r="K43" s="298"/>
      <c r="L43" s="252"/>
      <c r="N43" s="252"/>
    </row>
    <row r="44" spans="1:14">
      <c r="K44" s="299" t="s">
        <v>112</v>
      </c>
      <c r="L44" s="252"/>
      <c r="N44" s="252"/>
    </row>
    <row r="45" spans="1:14">
      <c r="K45" s="299"/>
      <c r="L45" s="252"/>
      <c r="N45" s="252"/>
    </row>
    <row r="46" spans="1:14">
      <c r="K46" s="299"/>
      <c r="L46" s="252"/>
      <c r="N46" s="252"/>
    </row>
    <row r="47" spans="1:14">
      <c r="K47" s="298"/>
      <c r="L47" s="252"/>
      <c r="N47" s="252"/>
    </row>
    <row r="48" spans="1:14">
      <c r="L48" s="252"/>
      <c r="M48" s="300"/>
      <c r="N48" s="252"/>
    </row>
    <row r="49" spans="11:11" s="253" customFormat="1"/>
    <row r="50" spans="11:11" s="253" customFormat="1">
      <c r="K50" s="296"/>
    </row>
    <row r="51" spans="11:11" s="253" customFormat="1"/>
  </sheetData>
  <mergeCells count="8">
    <mergeCell ref="A9:C9"/>
    <mergeCell ref="A3:N3"/>
    <mergeCell ref="L4:N4"/>
    <mergeCell ref="D7:E7"/>
    <mergeCell ref="F7:G7"/>
    <mergeCell ref="H7:I7"/>
    <mergeCell ref="J7:K7"/>
    <mergeCell ref="L7:M7"/>
  </mergeCells>
  <conditionalFormatting sqref="M21">
    <cfRule type="cellIs" dxfId="1692" priority="113" operator="lessThan">
      <formula>15</formula>
    </cfRule>
    <cfRule type="cellIs" dxfId="1691" priority="114" operator="greaterThan">
      <formula>20</formula>
    </cfRule>
    <cfRule type="cellIs" dxfId="1690" priority="115" operator="between">
      <formula>15</formula>
      <formula>20</formula>
    </cfRule>
    <cfRule type="cellIs" dxfId="1689" priority="116" operator="between">
      <formula>15</formula>
      <formula>20</formula>
    </cfRule>
    <cfRule type="cellIs" dxfId="1688" priority="117" operator="lessThan">
      <formula>15</formula>
    </cfRule>
    <cfRule type="cellIs" dxfId="1687" priority="118" operator="greaterThan">
      <formula>20</formula>
    </cfRule>
    <cfRule type="cellIs" dxfId="1686" priority="119" operator="between">
      <formula>15</formula>
      <formula>21</formula>
    </cfRule>
    <cfRule type="cellIs" dxfId="1685" priority="120" operator="lessThan">
      <formula>15</formula>
    </cfRule>
    <cfRule type="cellIs" dxfId="1684" priority="121" operator="greaterThan">
      <formula>21</formula>
    </cfRule>
  </conditionalFormatting>
  <conditionalFormatting sqref="M28">
    <cfRule type="cellIs" dxfId="1683" priority="104" operator="lessThan">
      <formula>15</formula>
    </cfRule>
    <cfRule type="cellIs" dxfId="1682" priority="105" operator="greaterThan">
      <formula>20</formula>
    </cfRule>
    <cfRule type="cellIs" dxfId="1681" priority="106" operator="between">
      <formula>15</formula>
      <formula>20</formula>
    </cfRule>
    <cfRule type="cellIs" dxfId="1680" priority="107" operator="between">
      <formula>15</formula>
      <formula>20</formula>
    </cfRule>
    <cfRule type="cellIs" dxfId="1679" priority="108" operator="lessThan">
      <formula>15</formula>
    </cfRule>
    <cfRule type="cellIs" dxfId="1678" priority="109" operator="greaterThan">
      <formula>20</formula>
    </cfRule>
    <cfRule type="cellIs" dxfId="1677" priority="110" operator="between">
      <formula>15</formula>
      <formula>21</formula>
    </cfRule>
    <cfRule type="cellIs" dxfId="1676" priority="111" operator="lessThan">
      <formula>15</formula>
    </cfRule>
    <cfRule type="cellIs" dxfId="1675" priority="112" operator="greaterThan">
      <formula>21</formula>
    </cfRule>
  </conditionalFormatting>
  <conditionalFormatting sqref="M35">
    <cfRule type="cellIs" dxfId="1674" priority="95" operator="lessThan">
      <formula>15</formula>
    </cfRule>
    <cfRule type="cellIs" dxfId="1673" priority="96" operator="greaterThan">
      <formula>20</formula>
    </cfRule>
    <cfRule type="cellIs" dxfId="1672" priority="97" operator="between">
      <formula>15</formula>
      <formula>20</formula>
    </cfRule>
    <cfRule type="cellIs" dxfId="1671" priority="98" operator="between">
      <formula>15</formula>
      <formula>20</formula>
    </cfRule>
    <cfRule type="cellIs" dxfId="1670" priority="99" operator="lessThan">
      <formula>15</formula>
    </cfRule>
    <cfRule type="cellIs" dxfId="1669" priority="100" operator="greaterThan">
      <formula>20</formula>
    </cfRule>
    <cfRule type="cellIs" dxfId="1668" priority="101" operator="between">
      <formula>15</formula>
      <formula>21</formula>
    </cfRule>
    <cfRule type="cellIs" dxfId="1667" priority="102" operator="lessThan">
      <formula>15</formula>
    </cfRule>
    <cfRule type="cellIs" dxfId="1666" priority="103" operator="greaterThan">
      <formula>21</formula>
    </cfRule>
  </conditionalFormatting>
  <conditionalFormatting sqref="M15:M18 M40 M22:M23 M25:M27 M20">
    <cfRule type="cellIs" dxfId="1665" priority="122" operator="lessThan">
      <formula>15</formula>
    </cfRule>
    <cfRule type="cellIs" dxfId="1664" priority="123" operator="greaterThan">
      <formula>20</formula>
    </cfRule>
    <cfRule type="cellIs" dxfId="1663" priority="124" operator="between">
      <formula>15</formula>
      <formula>20</formula>
    </cfRule>
    <cfRule type="cellIs" dxfId="1662" priority="125" operator="between">
      <formula>15</formula>
      <formula>20</formula>
    </cfRule>
    <cfRule type="cellIs" dxfId="1661" priority="126" operator="lessThan">
      <formula>15</formula>
    </cfRule>
    <cfRule type="cellIs" dxfId="1660" priority="127" operator="greaterThan">
      <formula>20</formula>
    </cfRule>
    <cfRule type="cellIs" dxfId="1659" priority="128" operator="between">
      <formula>15</formula>
      <formula>21</formula>
    </cfRule>
    <cfRule type="cellIs" dxfId="1658" priority="129" operator="lessThan">
      <formula>15</formula>
    </cfRule>
    <cfRule type="cellIs" dxfId="1657" priority="130" operator="greaterThan">
      <formula>21</formula>
    </cfRule>
  </conditionalFormatting>
  <conditionalFormatting sqref="M10:M13">
    <cfRule type="cellIs" dxfId="1656" priority="86" operator="lessThan">
      <formula>15</formula>
    </cfRule>
    <cfRule type="cellIs" dxfId="1655" priority="87" operator="greaterThan">
      <formula>20</formula>
    </cfRule>
    <cfRule type="cellIs" dxfId="1654" priority="88" operator="between">
      <formula>15</formula>
      <formula>20</formula>
    </cfRule>
    <cfRule type="cellIs" dxfId="1653" priority="89" operator="between">
      <formula>15</formula>
      <formula>20</formula>
    </cfRule>
    <cfRule type="cellIs" dxfId="1652" priority="90" operator="lessThan">
      <formula>15</formula>
    </cfRule>
    <cfRule type="cellIs" dxfId="1651" priority="91" operator="greaterThan">
      <formula>20</formula>
    </cfRule>
    <cfRule type="cellIs" dxfId="1650" priority="92" operator="between">
      <formula>15</formula>
      <formula>21</formula>
    </cfRule>
    <cfRule type="cellIs" dxfId="1649" priority="93" operator="lessThan">
      <formula>15</formula>
    </cfRule>
    <cfRule type="cellIs" dxfId="1648" priority="94" operator="greaterThan">
      <formula>21</formula>
    </cfRule>
  </conditionalFormatting>
  <conditionalFormatting sqref="M30:M33">
    <cfRule type="cellIs" dxfId="1647" priority="77" operator="lessThan">
      <formula>15</formula>
    </cfRule>
    <cfRule type="cellIs" dxfId="1646" priority="78" operator="greaterThan">
      <formula>20</formula>
    </cfRule>
    <cfRule type="cellIs" dxfId="1645" priority="79" operator="between">
      <formula>15</formula>
      <formula>20</formula>
    </cfRule>
    <cfRule type="cellIs" dxfId="1644" priority="80" operator="between">
      <formula>15</formula>
      <formula>20</formula>
    </cfRule>
    <cfRule type="cellIs" dxfId="1643" priority="81" operator="lessThan">
      <formula>15</formula>
    </cfRule>
    <cfRule type="cellIs" dxfId="1642" priority="82" operator="greaterThan">
      <formula>20</formula>
    </cfRule>
    <cfRule type="cellIs" dxfId="1641" priority="83" operator="between">
      <formula>15</formula>
      <formula>21</formula>
    </cfRule>
    <cfRule type="cellIs" dxfId="1640" priority="84" operator="lessThan">
      <formula>15</formula>
    </cfRule>
    <cfRule type="cellIs" dxfId="1639" priority="85" operator="greaterThan">
      <formula>21</formula>
    </cfRule>
  </conditionalFormatting>
  <conditionalFormatting sqref="M36:M38">
    <cfRule type="cellIs" dxfId="1638" priority="68" operator="lessThan">
      <formula>15</formula>
    </cfRule>
    <cfRule type="cellIs" dxfId="1637" priority="69" operator="greaterThan">
      <formula>20</formula>
    </cfRule>
    <cfRule type="cellIs" dxfId="1636" priority="70" operator="between">
      <formula>15</formula>
      <formula>20</formula>
    </cfRule>
    <cfRule type="cellIs" dxfId="1635" priority="71" operator="between">
      <formula>15</formula>
      <formula>20</formula>
    </cfRule>
    <cfRule type="cellIs" dxfId="1634" priority="72" operator="lessThan">
      <formula>15</formula>
    </cfRule>
    <cfRule type="cellIs" dxfId="1633" priority="73" operator="greaterThan">
      <formula>20</formula>
    </cfRule>
    <cfRule type="cellIs" dxfId="1632" priority="74" operator="between">
      <formula>15</formula>
      <formula>21</formula>
    </cfRule>
    <cfRule type="cellIs" dxfId="1631" priority="75" operator="lessThan">
      <formula>15</formula>
    </cfRule>
    <cfRule type="cellIs" dxfId="1630" priority="76" operator="greaterThan">
      <formula>21</formula>
    </cfRule>
  </conditionalFormatting>
  <conditionalFormatting sqref="M29">
    <cfRule type="cellIs" dxfId="1629" priority="59" operator="lessThan">
      <formula>15</formula>
    </cfRule>
    <cfRule type="cellIs" dxfId="1628" priority="60" operator="greaterThan">
      <formula>20</formula>
    </cfRule>
    <cfRule type="cellIs" dxfId="1627" priority="61" operator="between">
      <formula>15</formula>
      <formula>20</formula>
    </cfRule>
    <cfRule type="cellIs" dxfId="1626" priority="62" operator="between">
      <formula>15</formula>
      <formula>20</formula>
    </cfRule>
    <cfRule type="cellIs" dxfId="1625" priority="63" operator="lessThan">
      <formula>15</formula>
    </cfRule>
    <cfRule type="cellIs" dxfId="1624" priority="64" operator="greaterThan">
      <formula>20</formula>
    </cfRule>
    <cfRule type="cellIs" dxfId="1623" priority="65" operator="between">
      <formula>15</formula>
      <formula>21</formula>
    </cfRule>
    <cfRule type="cellIs" dxfId="1622" priority="66" operator="lessThan">
      <formula>15</formula>
    </cfRule>
    <cfRule type="cellIs" dxfId="1621" priority="67" operator="greaterThan">
      <formula>21</formula>
    </cfRule>
  </conditionalFormatting>
  <conditionalFormatting sqref="M24">
    <cfRule type="cellIs" dxfId="1620" priority="50" operator="lessThan">
      <formula>15</formula>
    </cfRule>
    <cfRule type="cellIs" dxfId="1619" priority="51" operator="greaterThan">
      <formula>20</formula>
    </cfRule>
    <cfRule type="cellIs" dxfId="1618" priority="52" operator="between">
      <formula>15</formula>
      <formula>20</formula>
    </cfRule>
    <cfRule type="cellIs" dxfId="1617" priority="53" operator="between">
      <formula>15</formula>
      <formula>20</formula>
    </cfRule>
    <cfRule type="cellIs" dxfId="1616" priority="54" operator="lessThan">
      <formula>15</formula>
    </cfRule>
    <cfRule type="cellIs" dxfId="1615" priority="55" operator="greaterThan">
      <formula>20</formula>
    </cfRule>
    <cfRule type="cellIs" dxfId="1614" priority="56" operator="between">
      <formula>15</formula>
      <formula>21</formula>
    </cfRule>
    <cfRule type="cellIs" dxfId="1613" priority="57" operator="lessThan">
      <formula>15</formula>
    </cfRule>
    <cfRule type="cellIs" dxfId="1612" priority="58" operator="greaterThan">
      <formula>21</formula>
    </cfRule>
  </conditionalFormatting>
  <conditionalFormatting sqref="M19">
    <cfRule type="cellIs" dxfId="1611" priority="41" operator="lessThan">
      <formula>15</formula>
    </cfRule>
    <cfRule type="cellIs" dxfId="1610" priority="42" operator="greaterThan">
      <formula>20</formula>
    </cfRule>
    <cfRule type="cellIs" dxfId="1609" priority="43" operator="between">
      <formula>15</formula>
      <formula>20</formula>
    </cfRule>
    <cfRule type="cellIs" dxfId="1608" priority="44" operator="between">
      <formula>15</formula>
      <formula>20</formula>
    </cfRule>
    <cfRule type="cellIs" dxfId="1607" priority="45" operator="lessThan">
      <formula>15</formula>
    </cfRule>
    <cfRule type="cellIs" dxfId="1606" priority="46" operator="greaterThan">
      <formula>20</formula>
    </cfRule>
    <cfRule type="cellIs" dxfId="1605" priority="47" operator="between">
      <formula>15</formula>
      <formula>21</formula>
    </cfRule>
    <cfRule type="cellIs" dxfId="1604" priority="48" operator="lessThan">
      <formula>15</formula>
    </cfRule>
    <cfRule type="cellIs" dxfId="1603" priority="49" operator="greaterThan">
      <formula>21</formula>
    </cfRule>
  </conditionalFormatting>
  <conditionalFormatting sqref="M14">
    <cfRule type="cellIs" dxfId="1602" priority="32" operator="lessThan">
      <formula>15</formula>
    </cfRule>
    <cfRule type="cellIs" dxfId="1601" priority="33" operator="greaterThan">
      <formula>20</formula>
    </cfRule>
    <cfRule type="cellIs" dxfId="1600" priority="34" operator="between">
      <formula>15</formula>
      <formula>20</formula>
    </cfRule>
    <cfRule type="cellIs" dxfId="1599" priority="35" operator="between">
      <formula>15</formula>
      <formula>20</formula>
    </cfRule>
    <cfRule type="cellIs" dxfId="1598" priority="36" operator="lessThan">
      <formula>15</formula>
    </cfRule>
    <cfRule type="cellIs" dxfId="1597" priority="37" operator="greaterThan">
      <formula>20</formula>
    </cfRule>
    <cfRule type="cellIs" dxfId="1596" priority="38" operator="between">
      <formula>15</formula>
      <formula>21</formula>
    </cfRule>
    <cfRule type="cellIs" dxfId="1595" priority="39" operator="lessThan">
      <formula>15</formula>
    </cfRule>
    <cfRule type="cellIs" dxfId="1594" priority="40" operator="greaterThan">
      <formula>21</formula>
    </cfRule>
  </conditionalFormatting>
  <conditionalFormatting sqref="M34">
    <cfRule type="cellIs" dxfId="1593" priority="23" operator="lessThan">
      <formula>15</formula>
    </cfRule>
    <cfRule type="cellIs" dxfId="1592" priority="24" operator="greaterThan">
      <formula>20</formula>
    </cfRule>
    <cfRule type="cellIs" dxfId="1591" priority="25" operator="between">
      <formula>15</formula>
      <formula>20</formula>
    </cfRule>
    <cfRule type="cellIs" dxfId="1590" priority="26" operator="between">
      <formula>15</formula>
      <formula>20</formula>
    </cfRule>
    <cfRule type="cellIs" dxfId="1589" priority="27" operator="lessThan">
      <formula>15</formula>
    </cfRule>
    <cfRule type="cellIs" dxfId="1588" priority="28" operator="greaterThan">
      <formula>20</formula>
    </cfRule>
    <cfRule type="cellIs" dxfId="1587" priority="29" operator="between">
      <formula>15</formula>
      <formula>21</formula>
    </cfRule>
    <cfRule type="cellIs" dxfId="1586" priority="30" operator="lessThan">
      <formula>15</formula>
    </cfRule>
    <cfRule type="cellIs" dxfId="1585" priority="31" operator="greaterThan">
      <formula>21</formula>
    </cfRule>
  </conditionalFormatting>
  <conditionalFormatting sqref="M39">
    <cfRule type="cellIs" dxfId="1584" priority="14" operator="lessThan">
      <formula>15</formula>
    </cfRule>
    <cfRule type="cellIs" dxfId="1583" priority="15" operator="greaterThan">
      <formula>20</formula>
    </cfRule>
    <cfRule type="cellIs" dxfId="1582" priority="16" operator="between">
      <formula>15</formula>
      <formula>20</formula>
    </cfRule>
    <cfRule type="cellIs" dxfId="1581" priority="17" operator="between">
      <formula>15</formula>
      <formula>20</formula>
    </cfRule>
    <cfRule type="cellIs" dxfId="1580" priority="18" operator="lessThan">
      <formula>15</formula>
    </cfRule>
    <cfRule type="cellIs" dxfId="1579" priority="19" operator="greaterThan">
      <formula>20</formula>
    </cfRule>
    <cfRule type="cellIs" dxfId="1578" priority="20" operator="between">
      <formula>15</formula>
      <formula>21</formula>
    </cfRule>
    <cfRule type="cellIs" dxfId="1577" priority="21" operator="lessThan">
      <formula>15</formula>
    </cfRule>
    <cfRule type="cellIs" dxfId="1576" priority="22" operator="greaterThan">
      <formula>21</formula>
    </cfRule>
  </conditionalFormatting>
  <conditionalFormatting sqref="P19">
    <cfRule type="duplicateValues" dxfId="1575" priority="6"/>
  </conditionalFormatting>
  <conditionalFormatting sqref="Q24 Q18">
    <cfRule type="duplicateValues" dxfId="1574" priority="7"/>
    <cfRule type="expression" dxfId="1573" priority="8">
      <formula>LEFT(#REF!,2)="Y0"</formula>
    </cfRule>
    <cfRule type="expression" dxfId="1572" priority="9">
      <formula>LEFT(#REF!,2)="Y3"</formula>
    </cfRule>
    <cfRule type="expression" dxfId="1571" priority="10">
      <formula>LEFT(#REF!,2)="Y2"</formula>
    </cfRule>
    <cfRule type="expression" dxfId="1570" priority="11">
      <formula>LEFT(#REF!,2)="Y1"</formula>
    </cfRule>
    <cfRule type="duplicateValues" dxfId="1569" priority="12"/>
  </conditionalFormatting>
  <conditionalFormatting sqref="P10:P18 P20:P22">
    <cfRule type="duplicateValues" dxfId="1568" priority="13"/>
  </conditionalFormatting>
  <conditionalFormatting sqref="P25">
    <cfRule type="duplicateValues" dxfId="1567" priority="5"/>
  </conditionalFormatting>
  <conditionalFormatting sqref="P26">
    <cfRule type="duplicateValues" dxfId="1566" priority="4"/>
  </conditionalFormatting>
  <conditionalFormatting sqref="P27">
    <cfRule type="duplicateValues" dxfId="1565" priority="3"/>
  </conditionalFormatting>
  <conditionalFormatting sqref="P28:P29">
    <cfRule type="duplicateValues" dxfId="1564" priority="2"/>
  </conditionalFormatting>
  <conditionalFormatting sqref="P30">
    <cfRule type="duplicateValues" dxfId="1563" priority="1"/>
  </conditionalFormatting>
  <pageMargins left="0.45" right="0.2" top="0.25" bottom="0.25" header="0.3" footer="0.3"/>
  <pageSetup paperSize="9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rgb="FFC00000"/>
  </sheetPr>
  <dimension ref="A1:R51"/>
  <sheetViews>
    <sheetView zoomScale="80" zoomScaleNormal="80" workbookViewId="0">
      <pane ySplit="9" topLeftCell="A10" activePane="bottomLeft" state="frozen"/>
      <selection activeCell="P9" sqref="P9"/>
      <selection pane="bottomLeft" activeCell="P9" sqref="P9"/>
    </sheetView>
  </sheetViews>
  <sheetFormatPr defaultColWidth="10.6640625" defaultRowHeight="15"/>
  <cols>
    <col min="1" max="1" width="5.5" style="253" customWidth="1"/>
    <col min="2" max="2" width="16" style="253" customWidth="1"/>
    <col min="3" max="3" width="21.33203125" style="253" customWidth="1"/>
    <col min="4" max="11" width="17.1640625" style="252" customWidth="1"/>
    <col min="12" max="14" width="17.1640625" style="253" customWidth="1"/>
    <col min="15" max="15" width="10.6640625" style="253"/>
    <col min="16" max="16" width="50.6640625" style="253" customWidth="1"/>
    <col min="17" max="17" width="36.1640625" style="253" customWidth="1"/>
    <col min="18" max="18" width="24.83203125" style="253" customWidth="1"/>
    <col min="19" max="16384" width="10.6640625" style="253"/>
  </cols>
  <sheetData>
    <row r="1" spans="1:18" ht="18" customHeight="1">
      <c r="A1" s="251" t="str">
        <f>'[6]FRIT FO102 - FT1 - FHUE'!A1</f>
        <v>CÔNG TY CỐ PHẦN VLXD VI DO NA</v>
      </c>
      <c r="B1" s="251"/>
      <c r="C1" s="251"/>
      <c r="D1" s="251"/>
      <c r="E1" s="251"/>
      <c r="F1" s="251"/>
    </row>
    <row r="2" spans="1:18" ht="18" customHeight="1">
      <c r="A2" s="251" t="str">
        <f>'[6]FRIT FO102 - FT1 - FHUE'!A2</f>
        <v>PHÒNG KẾ HOẠCH - VẬT TƯ</v>
      </c>
      <c r="B2" s="251"/>
      <c r="C2" s="251"/>
      <c r="D2" s="254"/>
      <c r="E2" s="254"/>
      <c r="F2" s="254"/>
      <c r="L2" s="252"/>
      <c r="M2" s="255" t="str">
        <f>'[6]FRIT FO102 - FT1 - FHUE'!M2</f>
        <v>BM. 03. 13</v>
      </c>
    </row>
    <row r="3" spans="1:18" ht="33" customHeight="1">
      <c r="A3" s="868" t="s">
        <v>698</v>
      </c>
      <c r="B3" s="868"/>
      <c r="C3" s="868"/>
      <c r="D3" s="868"/>
      <c r="E3" s="868"/>
      <c r="F3" s="868"/>
      <c r="G3" s="868"/>
      <c r="H3" s="868"/>
      <c r="I3" s="868"/>
      <c r="J3" s="868"/>
      <c r="K3" s="868"/>
      <c r="L3" s="868"/>
      <c r="M3" s="868"/>
      <c r="N3" s="868"/>
    </row>
    <row r="4" spans="1:18" ht="18.75" customHeight="1">
      <c r="B4" s="256"/>
      <c r="C4" s="256"/>
      <c r="D4" s="257" t="s">
        <v>697</v>
      </c>
      <c r="E4" s="258" t="str">
        <f>+VLOOKUP($L$4,'[1]XNT- NVL'!$D$8:$O$917,2,0)</f>
        <v xml:space="preserve">Thủy tinh lỏng </v>
      </c>
      <c r="I4" s="252" t="s">
        <v>696</v>
      </c>
      <c r="J4" s="258" t="str">
        <f>+VLOOKUP($L$4,'[1]XNT- NVL'!$D$8:$O$917,3,0)</f>
        <v>L10</v>
      </c>
      <c r="K4" s="258" t="s">
        <v>695</v>
      </c>
      <c r="L4" s="869" t="s">
        <v>88</v>
      </c>
      <c r="M4" s="869"/>
      <c r="N4" s="869"/>
      <c r="P4" s="253" t="s">
        <v>731</v>
      </c>
      <c r="Q4" s="253" t="s">
        <v>623</v>
      </c>
    </row>
    <row r="5" spans="1:18" ht="18.75" customHeight="1">
      <c r="B5" s="253" t="str">
        <f>'[6]FRIT FO102 - FT1 - FHUE'!B5</f>
        <v xml:space="preserve">Từ ngày:  </v>
      </c>
      <c r="C5" s="253">
        <f>'[6]FRIT FO102 - FT1 - FHUE'!C5</f>
        <v>1</v>
      </c>
      <c r="D5" s="253" t="str">
        <f>'[6]FRIT FO102 - FT1 - FHUE'!D5</f>
        <v>đến ngày</v>
      </c>
      <c r="E5" s="253">
        <v>30</v>
      </c>
      <c r="F5" s="253" t="str">
        <f>'[6]FRIT FO102 - FT1 - FHUE'!F5</f>
        <v>tháng</v>
      </c>
      <c r="G5" s="253">
        <v>4</v>
      </c>
      <c r="H5" s="253" t="str">
        <f>'[6]FRIT FO102 - FT1 - FHUE'!H5</f>
        <v xml:space="preserve">năm </v>
      </c>
      <c r="I5" s="253">
        <f>'[6]FRIT FO102 - FT1 - FHUE'!I5</f>
        <v>2023</v>
      </c>
      <c r="J5" s="253"/>
      <c r="K5" s="253"/>
    </row>
    <row r="6" spans="1:18" ht="18" customHeight="1">
      <c r="F6" s="259"/>
      <c r="G6" s="259"/>
      <c r="H6" s="259"/>
      <c r="I6" s="259"/>
      <c r="L6" s="259" t="s">
        <v>694</v>
      </c>
      <c r="M6"/>
    </row>
    <row r="7" spans="1:18" s="262" customFormat="1" ht="40.5" customHeight="1">
      <c r="A7" s="260" t="s">
        <v>13</v>
      </c>
      <c r="B7" s="261" t="s">
        <v>693</v>
      </c>
      <c r="C7" s="261" t="s">
        <v>692</v>
      </c>
      <c r="D7" s="870" t="s">
        <v>691</v>
      </c>
      <c r="E7" s="871"/>
      <c r="F7" s="870" t="s">
        <v>690</v>
      </c>
      <c r="G7" s="871"/>
      <c r="H7" s="870" t="s">
        <v>689</v>
      </c>
      <c r="I7" s="871"/>
      <c r="J7" s="870" t="s">
        <v>688</v>
      </c>
      <c r="K7" s="871"/>
      <c r="L7" s="870" t="s">
        <v>687</v>
      </c>
      <c r="M7" s="871"/>
      <c r="N7" s="261" t="s">
        <v>686</v>
      </c>
    </row>
    <row r="8" spans="1:18" s="262" customFormat="1" ht="27.75" customHeight="1">
      <c r="A8" s="263"/>
      <c r="B8" s="264"/>
      <c r="C8" s="264"/>
      <c r="D8" s="265" t="s">
        <v>679</v>
      </c>
      <c r="E8" s="266" t="s">
        <v>685</v>
      </c>
      <c r="F8" s="265" t="s">
        <v>679</v>
      </c>
      <c r="G8" s="266" t="s">
        <v>680</v>
      </c>
      <c r="H8" s="265" t="s">
        <v>679</v>
      </c>
      <c r="I8" s="266" t="s">
        <v>680</v>
      </c>
      <c r="J8" s="265" t="s">
        <v>679</v>
      </c>
      <c r="K8" s="266" t="s">
        <v>680</v>
      </c>
      <c r="L8" s="265" t="s">
        <v>679</v>
      </c>
      <c r="M8" s="266" t="s">
        <v>680</v>
      </c>
      <c r="N8" s="264"/>
    </row>
    <row r="9" spans="1:18" s="262" customFormat="1" ht="25.5" customHeight="1">
      <c r="A9" s="865" t="s">
        <v>684</v>
      </c>
      <c r="B9" s="866"/>
      <c r="C9" s="867"/>
      <c r="D9" s="267">
        <f>J9</f>
        <v>0</v>
      </c>
      <c r="E9" s="268">
        <f>K9</f>
        <v>0</v>
      </c>
      <c r="F9" s="269">
        <f>F41</f>
        <v>0</v>
      </c>
      <c r="G9" s="268">
        <f>G41</f>
        <v>0</v>
      </c>
      <c r="H9" s="269"/>
      <c r="I9" s="268"/>
      <c r="J9" s="270">
        <v>0</v>
      </c>
      <c r="K9" s="270">
        <v>0</v>
      </c>
      <c r="L9" s="271"/>
      <c r="M9" s="272"/>
      <c r="N9" s="273"/>
    </row>
    <row r="10" spans="1:18" ht="16.5" customHeight="1">
      <c r="A10" s="274">
        <v>1</v>
      </c>
      <c r="B10" s="275">
        <v>45017</v>
      </c>
      <c r="C10" s="276" t="s">
        <v>683</v>
      </c>
      <c r="D10" s="277">
        <f>+SUMIFS('NHAP - NVL'!$J$5:$J$1007,'NHAP - NVL'!$G$5:$G$1007,'THAN DA'!$L$4,'NHAP - NVL'!$F$5:$F$1007,'THAN DA'!$Q$4,'NHAP - NVL'!$D$5:$D$1007,'THAN DA'!B10)</f>
        <v>0</v>
      </c>
      <c r="E10" s="278">
        <f>+SUMIFS('NHAP - NVL'!$K$5:$K$1007,'NHAP - NVL'!$G$5:$G$1007,'THAN DA'!$L$4,'NHAP - NVL'!$F$5:$F$1007,'THAN DA'!$Q$4,'NHAP - NVL'!$D$5:$D$1007,'THAN DA'!B10)</f>
        <v>0</v>
      </c>
      <c r="F10" s="279">
        <f>+SUMIFS('XUAT - NVL'!$K$5:$K$840,'XUAT - NVL'!$G$5:$G$840,'THAN DA'!$L$4,'XUAT - NVL'!$N$5:$N$840,'THAN DA'!$Q$4,'XUAT - NVL'!$D$5:$D$840,'THAN DA'!B10)</f>
        <v>0</v>
      </c>
      <c r="G10" s="280">
        <f>+SUMIFS('XUAT - NVL'!$L$5:$L$840,'XUAT - NVL'!$G$5:$G$840,$L$4,'XUAT - NVL'!$N$5:$N$840,'THAN DA'!$Q$4,'XUAT - NVL'!$D$5:$D$840,'THAN DA'!B10)</f>
        <v>0</v>
      </c>
      <c r="H10" s="281" t="e">
        <f>AVERAGEIF($F$10:$F$40,"&lt;&gt;0")</f>
        <v>#DIV/0!</v>
      </c>
      <c r="I10" s="282" t="e">
        <f>AVERAGEIF($G$10:$G$40,"&lt;&gt;0")</f>
        <v>#DIV/0!</v>
      </c>
      <c r="J10" s="283">
        <f>J9+D10-F10</f>
        <v>0</v>
      </c>
      <c r="K10" s="284">
        <f>K9+E10-G10</f>
        <v>0</v>
      </c>
      <c r="L10" s="281" t="e">
        <f t="shared" ref="L10:M40" si="0">J10/H10</f>
        <v>#DIV/0!</v>
      </c>
      <c r="M10" s="285" t="e">
        <f t="shared" si="0"/>
        <v>#DIV/0!</v>
      </c>
      <c r="N10" s="273"/>
      <c r="P10" s="235" t="s">
        <v>666</v>
      </c>
      <c r="Q10" s="52" t="s">
        <v>75</v>
      </c>
      <c r="R10" s="52" t="s">
        <v>74</v>
      </c>
    </row>
    <row r="11" spans="1:18" ht="16.5" customHeight="1">
      <c r="A11" s="274">
        <v>2</v>
      </c>
      <c r="B11" s="275">
        <v>45018</v>
      </c>
      <c r="C11" s="276" t="s">
        <v>683</v>
      </c>
      <c r="D11" s="277">
        <f>+SUMIFS('NHAP - NVL'!$J$5:$J$1007,'NHAP - NVL'!$G$5:$G$1007,'THAN DA'!$L$4,'NHAP - NVL'!$F$5:$F$1007,'THAN DA'!$Q$4,'NHAP - NVL'!$D$5:$D$1007,'THAN DA'!B11)</f>
        <v>0</v>
      </c>
      <c r="E11" s="278">
        <f>+SUMIFS('NHAP - NVL'!$K$5:$K$1007,'NHAP - NVL'!$G$5:$G$1007,'THAN DA'!$L$4,'NHAP - NVL'!$F$5:$F$1007,'THAN DA'!$Q$4,'NHAP - NVL'!$D$5:$D$1007,'THAN DA'!B11)</f>
        <v>0</v>
      </c>
      <c r="F11" s="279">
        <f>+SUMIFS('XUAT - NVL'!$K$5:$K$840,'XUAT - NVL'!$G$5:$G$840,'THAN DA'!$L$4,'XUAT - NVL'!$N$5:$N$840,'THAN DA'!$Q$4,'XUAT - NVL'!$D$5:$D$840,'THAN DA'!B11)</f>
        <v>0</v>
      </c>
      <c r="G11" s="280">
        <f>+SUMIFS('XUAT - NVL'!$L$5:$L$840,'XUAT - NVL'!$G$5:$G$840,$L$4,'XUAT - NVL'!$N$5:$N$840,'THAN DA'!$Q$4,'XUAT - NVL'!$D$5:$D$840,'THAN DA'!B11)</f>
        <v>0</v>
      </c>
      <c r="H11" s="281" t="e">
        <f t="shared" ref="H11:H41" si="1">AVERAGEIF($F$10:$F$40,"&lt;&gt;0")</f>
        <v>#DIV/0!</v>
      </c>
      <c r="I11" s="282" t="e">
        <f t="shared" ref="I11:I41" si="2">AVERAGEIF($G$10:$G$40,"&lt;&gt;0")</f>
        <v>#DIV/0!</v>
      </c>
      <c r="J11" s="283">
        <f t="shared" ref="J11:K26" si="3">J10+D11-F11</f>
        <v>0</v>
      </c>
      <c r="K11" s="284">
        <f t="shared" si="3"/>
        <v>0</v>
      </c>
      <c r="L11" s="281" t="e">
        <f t="shared" si="0"/>
        <v>#DIV/0!</v>
      </c>
      <c r="M11" s="285" t="e">
        <f t="shared" si="0"/>
        <v>#DIV/0!</v>
      </c>
      <c r="N11" s="273"/>
      <c r="P11" s="235" t="s">
        <v>719</v>
      </c>
      <c r="Q11" s="52" t="s">
        <v>91</v>
      </c>
      <c r="R11" s="52" t="s">
        <v>90</v>
      </c>
    </row>
    <row r="12" spans="1:18" ht="16.5" customHeight="1">
      <c r="A12" s="274">
        <v>3</v>
      </c>
      <c r="B12" s="275">
        <v>45019</v>
      </c>
      <c r="C12" s="276" t="s">
        <v>683</v>
      </c>
      <c r="D12" s="277">
        <f>+SUMIFS('NHAP - NVL'!$J$5:$J$1007,'NHAP - NVL'!$G$5:$G$1007,'THAN DA'!$L$4,'NHAP - NVL'!$F$5:$F$1007,'THAN DA'!$Q$4,'NHAP - NVL'!$D$5:$D$1007,'THAN DA'!B12)</f>
        <v>0</v>
      </c>
      <c r="E12" s="278">
        <f>+SUMIFS('NHAP - NVL'!$K$5:$K$1007,'NHAP - NVL'!$G$5:$G$1007,'THAN DA'!$L$4,'NHAP - NVL'!$F$5:$F$1007,'THAN DA'!$Q$4,'NHAP - NVL'!$D$5:$D$1007,'THAN DA'!B12)</f>
        <v>0</v>
      </c>
      <c r="F12" s="279">
        <f>+SUMIFS('XUAT - NVL'!$K$5:$K$840,'XUAT - NVL'!$G$5:$G$840,'THAN DA'!$L$4,'XUAT - NVL'!$N$5:$N$840,'THAN DA'!$Q$4,'XUAT - NVL'!$D$5:$D$840,'THAN DA'!B12)</f>
        <v>0</v>
      </c>
      <c r="G12" s="280">
        <f>+SUMIFS('XUAT - NVL'!$L$5:$L$840,'XUAT - NVL'!$G$5:$G$840,$L$4,'XUAT - NVL'!$N$5:$N$840,'THAN DA'!$Q$4,'XUAT - NVL'!$D$5:$D$840,'THAN DA'!B12)</f>
        <v>0</v>
      </c>
      <c r="H12" s="281" t="e">
        <f t="shared" si="1"/>
        <v>#DIV/0!</v>
      </c>
      <c r="I12" s="282" t="e">
        <f t="shared" si="2"/>
        <v>#DIV/0!</v>
      </c>
      <c r="J12" s="283">
        <f t="shared" si="3"/>
        <v>0</v>
      </c>
      <c r="K12" s="284">
        <f t="shared" si="3"/>
        <v>0</v>
      </c>
      <c r="L12" s="281" t="e">
        <f t="shared" si="0"/>
        <v>#DIV/0!</v>
      </c>
      <c r="M12" s="285" t="e">
        <f t="shared" si="0"/>
        <v>#DIV/0!</v>
      </c>
      <c r="N12" s="273"/>
      <c r="P12" s="235" t="s">
        <v>720</v>
      </c>
      <c r="Q12" s="52" t="s">
        <v>93</v>
      </c>
      <c r="R12" s="52" t="s">
        <v>92</v>
      </c>
    </row>
    <row r="13" spans="1:18" ht="16.5" customHeight="1">
      <c r="A13" s="274">
        <v>4</v>
      </c>
      <c r="B13" s="275">
        <v>45020</v>
      </c>
      <c r="C13" s="276" t="s">
        <v>683</v>
      </c>
      <c r="D13" s="277">
        <f>+SUMIFS('NHAP - NVL'!$J$5:$J$1007,'NHAP - NVL'!$G$5:$G$1007,'THAN DA'!$L$4,'NHAP - NVL'!$F$5:$F$1007,'THAN DA'!$Q$4,'NHAP - NVL'!$D$5:$D$1007,'THAN DA'!B13)</f>
        <v>0</v>
      </c>
      <c r="E13" s="278">
        <f>+SUMIFS('NHAP - NVL'!$K$5:$K$1007,'NHAP - NVL'!$G$5:$G$1007,'THAN DA'!$L$4,'NHAP - NVL'!$F$5:$F$1007,'THAN DA'!$Q$4,'NHAP - NVL'!$D$5:$D$1007,'THAN DA'!B13)</f>
        <v>0</v>
      </c>
      <c r="F13" s="279">
        <f>+SUMIFS('XUAT - NVL'!$K$5:$K$840,'XUAT - NVL'!$G$5:$G$840,'THAN DA'!$L$4,'XUAT - NVL'!$N$5:$N$840,'THAN DA'!$Q$4,'XUAT - NVL'!$D$5:$D$840,'THAN DA'!B13)</f>
        <v>0</v>
      </c>
      <c r="G13" s="280">
        <f>+SUMIFS('XUAT - NVL'!$L$5:$L$840,'XUAT - NVL'!$G$5:$G$840,$L$4,'XUAT - NVL'!$N$5:$N$840,'THAN DA'!$Q$4,'XUAT - NVL'!$D$5:$D$840,'THAN DA'!B13)</f>
        <v>0</v>
      </c>
      <c r="H13" s="281" t="e">
        <f t="shared" si="1"/>
        <v>#DIV/0!</v>
      </c>
      <c r="I13" s="282" t="e">
        <f t="shared" si="2"/>
        <v>#DIV/0!</v>
      </c>
      <c r="J13" s="283">
        <f t="shared" si="3"/>
        <v>0</v>
      </c>
      <c r="K13" s="284">
        <f t="shared" si="3"/>
        <v>0</v>
      </c>
      <c r="L13" s="281" t="e">
        <f t="shared" si="0"/>
        <v>#DIV/0!</v>
      </c>
      <c r="M13" s="285" t="e">
        <f t="shared" si="0"/>
        <v>#DIV/0!</v>
      </c>
      <c r="N13" s="273"/>
      <c r="P13" s="235" t="s">
        <v>95</v>
      </c>
      <c r="Q13" s="52" t="s">
        <v>96</v>
      </c>
      <c r="R13" s="52" t="s">
        <v>94</v>
      </c>
    </row>
    <row r="14" spans="1:18" ht="16.5" customHeight="1">
      <c r="A14" s="274">
        <v>5</v>
      </c>
      <c r="B14" s="275">
        <v>45021</v>
      </c>
      <c r="C14" s="276" t="s">
        <v>683</v>
      </c>
      <c r="D14" s="277">
        <f>+SUMIFS('NHAP - NVL'!$J$5:$J$1007,'NHAP - NVL'!$G$5:$G$1007,'THAN DA'!$L$4,'NHAP - NVL'!$F$5:$F$1007,'THAN DA'!$Q$4,'NHAP - NVL'!$D$5:$D$1007,'THAN DA'!B14)</f>
        <v>0</v>
      </c>
      <c r="E14" s="278">
        <f>+SUMIFS('NHAP - NVL'!$K$5:$K$1007,'NHAP - NVL'!$G$5:$G$1007,'THAN DA'!$L$4,'NHAP - NVL'!$F$5:$F$1007,'THAN DA'!$Q$4,'NHAP - NVL'!$D$5:$D$1007,'THAN DA'!B14)</f>
        <v>0</v>
      </c>
      <c r="F14" s="279">
        <f>+SUMIFS('XUAT - NVL'!$K$5:$K$840,'XUAT - NVL'!$G$5:$G$840,'THAN DA'!$L$4,'XUAT - NVL'!$N$5:$N$840,'THAN DA'!$Q$4,'XUAT - NVL'!$D$5:$D$840,'THAN DA'!B14)</f>
        <v>0</v>
      </c>
      <c r="G14" s="280">
        <f>+SUMIFS('XUAT - NVL'!$L$5:$L$840,'XUAT - NVL'!$G$5:$G$840,$L$4,'XUAT - NVL'!$N$5:$N$840,'THAN DA'!$Q$4,'XUAT - NVL'!$D$5:$D$840,'THAN DA'!B14)</f>
        <v>0</v>
      </c>
      <c r="H14" s="281" t="e">
        <f t="shared" si="1"/>
        <v>#DIV/0!</v>
      </c>
      <c r="I14" s="282" t="e">
        <f t="shared" si="2"/>
        <v>#DIV/0!</v>
      </c>
      <c r="J14" s="283">
        <f t="shared" si="3"/>
        <v>0</v>
      </c>
      <c r="K14" s="284">
        <f t="shared" si="3"/>
        <v>0</v>
      </c>
      <c r="L14" s="286" t="e">
        <f t="shared" si="0"/>
        <v>#DIV/0!</v>
      </c>
      <c r="M14" s="285" t="e">
        <f t="shared" si="0"/>
        <v>#DIV/0!</v>
      </c>
      <c r="N14" s="273"/>
      <c r="P14" s="235" t="s">
        <v>721</v>
      </c>
      <c r="Q14" s="52" t="s">
        <v>84</v>
      </c>
      <c r="R14" s="52" t="s">
        <v>83</v>
      </c>
    </row>
    <row r="15" spans="1:18" ht="16.5" customHeight="1">
      <c r="A15" s="274">
        <v>6</v>
      </c>
      <c r="B15" s="275">
        <v>45022</v>
      </c>
      <c r="C15" s="276" t="s">
        <v>683</v>
      </c>
      <c r="D15" s="277">
        <f>+SUMIFS('NHAP - NVL'!$J$5:$J$1007,'NHAP - NVL'!$G$5:$G$1007,'THAN DA'!$L$4,'NHAP - NVL'!$F$5:$F$1007,'THAN DA'!$Q$4,'NHAP - NVL'!$D$5:$D$1007,'THAN DA'!B15)</f>
        <v>0</v>
      </c>
      <c r="E15" s="278">
        <f>+SUMIFS('NHAP - NVL'!$K$5:$K$1007,'NHAP - NVL'!$G$5:$G$1007,'THAN DA'!$L$4,'NHAP - NVL'!$F$5:$F$1007,'THAN DA'!$Q$4,'NHAP - NVL'!$D$5:$D$1007,'THAN DA'!B15)</f>
        <v>0</v>
      </c>
      <c r="F15" s="279">
        <f>+SUMIFS('XUAT - NVL'!$K$5:$K$840,'XUAT - NVL'!$G$5:$G$840,'THAN DA'!$L$4,'XUAT - NVL'!$N$5:$N$840,'THAN DA'!$Q$4,'XUAT - NVL'!$D$5:$D$840,'THAN DA'!B15)</f>
        <v>0</v>
      </c>
      <c r="G15" s="280">
        <f>+SUMIFS('XUAT - NVL'!$L$5:$L$840,'XUAT - NVL'!$G$5:$G$840,$L$4,'XUAT - NVL'!$N$5:$N$840,'THAN DA'!$Q$4,'XUAT - NVL'!$D$5:$D$840,'THAN DA'!B15)</f>
        <v>0</v>
      </c>
      <c r="H15" s="281" t="e">
        <f t="shared" si="1"/>
        <v>#DIV/0!</v>
      </c>
      <c r="I15" s="282" t="e">
        <f t="shared" si="2"/>
        <v>#DIV/0!</v>
      </c>
      <c r="J15" s="283">
        <f t="shared" si="3"/>
        <v>0</v>
      </c>
      <c r="K15" s="284">
        <f t="shared" si="3"/>
        <v>0</v>
      </c>
      <c r="L15" s="286" t="e">
        <f t="shared" si="0"/>
        <v>#DIV/0!</v>
      </c>
      <c r="M15" s="285" t="e">
        <f t="shared" si="0"/>
        <v>#DIV/0!</v>
      </c>
      <c r="N15" s="273"/>
      <c r="P15" s="235" t="s">
        <v>722</v>
      </c>
      <c r="Q15" s="52" t="s">
        <v>86</v>
      </c>
      <c r="R15" s="52" t="s">
        <v>85</v>
      </c>
    </row>
    <row r="16" spans="1:18" ht="16.5" customHeight="1">
      <c r="A16" s="274">
        <v>7</v>
      </c>
      <c r="B16" s="275">
        <v>45023</v>
      </c>
      <c r="C16" s="276" t="s">
        <v>683</v>
      </c>
      <c r="D16" s="277">
        <f>+SUMIFS('NHAP - NVL'!$J$5:$J$1007,'NHAP - NVL'!$G$5:$G$1007,'THAN DA'!$L$4,'NHAP - NVL'!$F$5:$F$1007,'THAN DA'!$Q$4,'NHAP - NVL'!$D$5:$D$1007,'THAN DA'!B16)</f>
        <v>0</v>
      </c>
      <c r="E16" s="278">
        <f>+SUMIFS('NHAP - NVL'!$K$5:$K$1007,'NHAP - NVL'!$G$5:$G$1007,'THAN DA'!$L$4,'NHAP - NVL'!$F$5:$F$1007,'THAN DA'!$Q$4,'NHAP - NVL'!$D$5:$D$1007,'THAN DA'!B16)</f>
        <v>0</v>
      </c>
      <c r="F16" s="279">
        <f>+SUMIFS('XUAT - NVL'!$K$5:$K$840,'XUAT - NVL'!$G$5:$G$840,'THAN DA'!$L$4,'XUAT - NVL'!$N$5:$N$840,'THAN DA'!$Q$4,'XUAT - NVL'!$D$5:$D$840,'THAN DA'!B16)</f>
        <v>0</v>
      </c>
      <c r="G16" s="280">
        <f>+SUMIFS('XUAT - NVL'!$L$5:$L$840,'XUAT - NVL'!$G$5:$G$840,$L$4,'XUAT - NVL'!$N$5:$N$840,'THAN DA'!$Q$4,'XUAT - NVL'!$D$5:$D$840,'THAN DA'!B16)</f>
        <v>0</v>
      </c>
      <c r="H16" s="281" t="e">
        <f t="shared" si="1"/>
        <v>#DIV/0!</v>
      </c>
      <c r="I16" s="282" t="e">
        <f t="shared" si="2"/>
        <v>#DIV/0!</v>
      </c>
      <c r="J16" s="283">
        <f t="shared" si="3"/>
        <v>0</v>
      </c>
      <c r="K16" s="284">
        <f t="shared" si="3"/>
        <v>0</v>
      </c>
      <c r="L16" s="286" t="e">
        <f t="shared" si="0"/>
        <v>#DIV/0!</v>
      </c>
      <c r="M16" s="285" t="e">
        <f t="shared" si="0"/>
        <v>#DIV/0!</v>
      </c>
      <c r="N16" s="273"/>
      <c r="P16" s="235" t="s">
        <v>723</v>
      </c>
      <c r="Q16" s="52" t="s">
        <v>82</v>
      </c>
      <c r="R16" s="52" t="s">
        <v>81</v>
      </c>
    </row>
    <row r="17" spans="1:18" ht="16.5" customHeight="1">
      <c r="A17" s="274">
        <v>8</v>
      </c>
      <c r="B17" s="275">
        <v>45024</v>
      </c>
      <c r="C17" s="276" t="s">
        <v>683</v>
      </c>
      <c r="D17" s="277">
        <f>+SUMIFS('NHAP - NVL'!$J$5:$J$1007,'NHAP - NVL'!$G$5:$G$1007,'THAN DA'!$L$4,'NHAP - NVL'!$F$5:$F$1007,'THAN DA'!$Q$4,'NHAP - NVL'!$D$5:$D$1007,'THAN DA'!B17)</f>
        <v>0</v>
      </c>
      <c r="E17" s="278">
        <f>+SUMIFS('NHAP - NVL'!$K$5:$K$1007,'NHAP - NVL'!$G$5:$G$1007,'THAN DA'!$L$4,'NHAP - NVL'!$F$5:$F$1007,'THAN DA'!$Q$4,'NHAP - NVL'!$D$5:$D$1007,'THAN DA'!B17)</f>
        <v>0</v>
      </c>
      <c r="F17" s="279">
        <f>+SUMIFS('XUAT - NVL'!$K$5:$K$840,'XUAT - NVL'!$G$5:$G$840,'THAN DA'!$L$4,'XUAT - NVL'!$N$5:$N$840,'THAN DA'!$Q$4,'XUAT - NVL'!$D$5:$D$840,'THAN DA'!B17)</f>
        <v>0</v>
      </c>
      <c r="G17" s="280">
        <f>+SUMIFS('XUAT - NVL'!$L$5:$L$840,'XUAT - NVL'!$G$5:$G$840,$L$4,'XUAT - NVL'!$N$5:$N$840,'THAN DA'!$Q$4,'XUAT - NVL'!$D$5:$D$840,'THAN DA'!B17)</f>
        <v>0</v>
      </c>
      <c r="H17" s="281" t="e">
        <f t="shared" si="1"/>
        <v>#DIV/0!</v>
      </c>
      <c r="I17" s="282" t="e">
        <f t="shared" si="2"/>
        <v>#DIV/0!</v>
      </c>
      <c r="J17" s="283">
        <f t="shared" si="3"/>
        <v>0</v>
      </c>
      <c r="K17" s="284">
        <f t="shared" si="3"/>
        <v>0</v>
      </c>
      <c r="L17" s="286" t="e">
        <f t="shared" si="0"/>
        <v>#DIV/0!</v>
      </c>
      <c r="M17" s="285" t="e">
        <f t="shared" si="0"/>
        <v>#DIV/0!</v>
      </c>
      <c r="N17" s="273"/>
      <c r="P17" s="235" t="s">
        <v>98</v>
      </c>
      <c r="Q17" s="52" t="s">
        <v>99</v>
      </c>
      <c r="R17" s="52" t="s">
        <v>97</v>
      </c>
    </row>
    <row r="18" spans="1:18" ht="16.5" customHeight="1">
      <c r="A18" s="274">
        <v>9</v>
      </c>
      <c r="B18" s="275">
        <v>45025</v>
      </c>
      <c r="C18" s="276" t="s">
        <v>683</v>
      </c>
      <c r="D18" s="277">
        <f>+SUMIFS('NHAP - NVL'!$J$5:$J$1007,'NHAP - NVL'!$G$5:$G$1007,'THAN DA'!$L$4,'NHAP - NVL'!$F$5:$F$1007,'THAN DA'!$Q$4,'NHAP - NVL'!$D$5:$D$1007,'THAN DA'!B18)</f>
        <v>0</v>
      </c>
      <c r="E18" s="278">
        <f>+SUMIFS('NHAP - NVL'!$K$5:$K$1007,'NHAP - NVL'!$G$5:$G$1007,'THAN DA'!$L$4,'NHAP - NVL'!$F$5:$F$1007,'THAN DA'!$Q$4,'NHAP - NVL'!$D$5:$D$1007,'THAN DA'!B18)</f>
        <v>0</v>
      </c>
      <c r="F18" s="279">
        <f>+SUMIFS('XUAT - NVL'!$K$5:$K$840,'XUAT - NVL'!$G$5:$G$840,'THAN DA'!$L$4,'XUAT - NVL'!$N$5:$N$840,'THAN DA'!$Q$4,'XUAT - NVL'!$D$5:$D$840,'THAN DA'!B18)</f>
        <v>0</v>
      </c>
      <c r="G18" s="280">
        <f>+SUMIFS('XUAT - NVL'!$L$5:$L$840,'XUAT - NVL'!$G$5:$G$840,$L$4,'XUAT - NVL'!$N$5:$N$840,'THAN DA'!$Q$4,'XUAT - NVL'!$D$5:$D$840,'THAN DA'!B18)</f>
        <v>0</v>
      </c>
      <c r="H18" s="281" t="e">
        <f t="shared" si="1"/>
        <v>#DIV/0!</v>
      </c>
      <c r="I18" s="282" t="e">
        <f t="shared" si="2"/>
        <v>#DIV/0!</v>
      </c>
      <c r="J18" s="283">
        <f t="shared" si="3"/>
        <v>0</v>
      </c>
      <c r="K18" s="284">
        <f t="shared" si="3"/>
        <v>0</v>
      </c>
      <c r="L18" s="286" t="e">
        <f t="shared" si="0"/>
        <v>#DIV/0!</v>
      </c>
      <c r="M18" s="285" t="e">
        <f t="shared" si="0"/>
        <v>#DIV/0!</v>
      </c>
      <c r="N18" s="273"/>
      <c r="P18" s="235" t="s">
        <v>724</v>
      </c>
      <c r="Q18" s="62"/>
      <c r="R18" s="52"/>
    </row>
    <row r="19" spans="1:18" ht="16.5" customHeight="1">
      <c r="A19" s="274">
        <v>10</v>
      </c>
      <c r="B19" s="275">
        <v>45026</v>
      </c>
      <c r="C19" s="276" t="s">
        <v>683</v>
      </c>
      <c r="D19" s="277">
        <f>+SUMIFS('NHAP - NVL'!$J$5:$J$1007,'NHAP - NVL'!$G$5:$G$1007,'THAN DA'!$L$4,'NHAP - NVL'!$F$5:$F$1007,'THAN DA'!$Q$4,'NHAP - NVL'!$D$5:$D$1007,'THAN DA'!B19)</f>
        <v>0</v>
      </c>
      <c r="E19" s="278">
        <f>+SUMIFS('NHAP - NVL'!$K$5:$K$1007,'NHAP - NVL'!$G$5:$G$1007,'THAN DA'!$L$4,'NHAP - NVL'!$F$5:$F$1007,'THAN DA'!$Q$4,'NHAP - NVL'!$D$5:$D$1007,'THAN DA'!B19)</f>
        <v>0</v>
      </c>
      <c r="F19" s="279">
        <f>+SUMIFS('XUAT - NVL'!$K$5:$K$840,'XUAT - NVL'!$G$5:$G$840,'THAN DA'!$L$4,'XUAT - NVL'!$N$5:$N$840,'THAN DA'!$Q$4,'XUAT - NVL'!$D$5:$D$840,'THAN DA'!B19)</f>
        <v>0</v>
      </c>
      <c r="G19" s="280">
        <f>+SUMIFS('XUAT - NVL'!$L$5:$L$840,'XUAT - NVL'!$G$5:$G$840,$L$4,'XUAT - NVL'!$N$5:$N$840,'THAN DA'!$Q$4,'XUAT - NVL'!$D$5:$D$840,'THAN DA'!B19)</f>
        <v>0</v>
      </c>
      <c r="H19" s="281" t="e">
        <f t="shared" si="1"/>
        <v>#DIV/0!</v>
      </c>
      <c r="I19" s="282" t="e">
        <f t="shared" si="2"/>
        <v>#DIV/0!</v>
      </c>
      <c r="J19" s="283">
        <f t="shared" si="3"/>
        <v>0</v>
      </c>
      <c r="K19" s="284">
        <f t="shared" si="3"/>
        <v>0</v>
      </c>
      <c r="L19" s="286" t="e">
        <f t="shared" si="0"/>
        <v>#DIV/0!</v>
      </c>
      <c r="M19" s="285" t="e">
        <f t="shared" si="0"/>
        <v>#DIV/0!</v>
      </c>
      <c r="N19" s="273"/>
      <c r="P19" s="235" t="s">
        <v>725</v>
      </c>
      <c r="Q19" s="52" t="s">
        <v>73</v>
      </c>
      <c r="R19" s="52" t="s">
        <v>72</v>
      </c>
    </row>
    <row r="20" spans="1:18" ht="16.5" customHeight="1">
      <c r="A20" s="274">
        <v>11</v>
      </c>
      <c r="B20" s="275">
        <v>45027</v>
      </c>
      <c r="C20" s="276" t="s">
        <v>683</v>
      </c>
      <c r="D20" s="277">
        <f>+SUMIFS('NHAP - NVL'!$J$5:$J$1007,'NHAP - NVL'!$G$5:$G$1007,'THAN DA'!$L$4,'NHAP - NVL'!$F$5:$F$1007,'THAN DA'!$Q$4,'NHAP - NVL'!$D$5:$D$1007,'THAN DA'!B20)</f>
        <v>0</v>
      </c>
      <c r="E20" s="278">
        <f>+SUMIFS('NHAP - NVL'!$K$5:$K$1007,'NHAP - NVL'!$G$5:$G$1007,'THAN DA'!$L$4,'NHAP - NVL'!$F$5:$F$1007,'THAN DA'!$Q$4,'NHAP - NVL'!$D$5:$D$1007,'THAN DA'!B20)</f>
        <v>0</v>
      </c>
      <c r="F20" s="279">
        <f>+SUMIFS('XUAT - NVL'!$K$5:$K$840,'XUAT - NVL'!$G$5:$G$840,'THAN DA'!$L$4,'XUAT - NVL'!$N$5:$N$840,'THAN DA'!$Q$4,'XUAT - NVL'!$D$5:$D$840,'THAN DA'!B20)</f>
        <v>0</v>
      </c>
      <c r="G20" s="280">
        <f>+SUMIFS('XUAT - NVL'!$L$5:$L$840,'XUAT - NVL'!$G$5:$G$840,$L$4,'XUAT - NVL'!$N$5:$N$840,'THAN DA'!$Q$4,'XUAT - NVL'!$D$5:$D$840,'THAN DA'!B20)</f>
        <v>0</v>
      </c>
      <c r="H20" s="281" t="e">
        <f t="shared" si="1"/>
        <v>#DIV/0!</v>
      </c>
      <c r="I20" s="282" t="e">
        <f t="shared" si="2"/>
        <v>#DIV/0!</v>
      </c>
      <c r="J20" s="283">
        <f t="shared" si="3"/>
        <v>0</v>
      </c>
      <c r="K20" s="284">
        <f t="shared" si="3"/>
        <v>0</v>
      </c>
      <c r="L20" s="281" t="e">
        <f t="shared" si="0"/>
        <v>#DIV/0!</v>
      </c>
      <c r="M20" s="285" t="e">
        <f t="shared" si="0"/>
        <v>#DIV/0!</v>
      </c>
      <c r="N20" s="273"/>
      <c r="P20" s="235" t="s">
        <v>70</v>
      </c>
      <c r="Q20" s="52" t="s">
        <v>71</v>
      </c>
      <c r="R20" s="52" t="s">
        <v>69</v>
      </c>
    </row>
    <row r="21" spans="1:18" ht="16.5" customHeight="1">
      <c r="A21" s="274">
        <v>12</v>
      </c>
      <c r="B21" s="275">
        <v>45028</v>
      </c>
      <c r="C21" s="276" t="s">
        <v>683</v>
      </c>
      <c r="D21" s="277">
        <f>+SUMIFS('NHAP - NVL'!$J$5:$J$1007,'NHAP - NVL'!$G$5:$G$1007,'THAN DA'!$L$4,'NHAP - NVL'!$F$5:$F$1007,'THAN DA'!$Q$4,'NHAP - NVL'!$D$5:$D$1007,'THAN DA'!B21)</f>
        <v>0</v>
      </c>
      <c r="E21" s="278">
        <f>+SUMIFS('NHAP - NVL'!$K$5:$K$1007,'NHAP - NVL'!$G$5:$G$1007,'THAN DA'!$L$4,'NHAP - NVL'!$F$5:$F$1007,'THAN DA'!$Q$4,'NHAP - NVL'!$D$5:$D$1007,'THAN DA'!B21)</f>
        <v>0</v>
      </c>
      <c r="F21" s="279">
        <f>+SUMIFS('XUAT - NVL'!$K$5:$K$840,'XUAT - NVL'!$G$5:$G$840,'THAN DA'!$L$4,'XUAT - NVL'!$N$5:$N$840,'THAN DA'!$Q$4,'XUAT - NVL'!$D$5:$D$840,'THAN DA'!B21)</f>
        <v>0</v>
      </c>
      <c r="G21" s="280">
        <f>+SUMIFS('XUAT - NVL'!$L$5:$L$840,'XUAT - NVL'!$G$5:$G$840,$L$4,'XUAT - NVL'!$N$5:$N$840,'THAN DA'!$Q$4,'XUAT - NVL'!$D$5:$D$840,'THAN DA'!B21)</f>
        <v>0</v>
      </c>
      <c r="H21" s="281" t="e">
        <f t="shared" si="1"/>
        <v>#DIV/0!</v>
      </c>
      <c r="I21" s="282" t="e">
        <f t="shared" si="2"/>
        <v>#DIV/0!</v>
      </c>
      <c r="J21" s="283">
        <f t="shared" si="3"/>
        <v>0</v>
      </c>
      <c r="K21" s="284">
        <f t="shared" si="3"/>
        <v>0</v>
      </c>
      <c r="L21" s="281" t="e">
        <f t="shared" si="0"/>
        <v>#DIV/0!</v>
      </c>
      <c r="M21" s="285" t="e">
        <f t="shared" si="0"/>
        <v>#DIV/0!</v>
      </c>
      <c r="N21" s="273"/>
      <c r="P21" s="235" t="s">
        <v>79</v>
      </c>
      <c r="Q21" s="52" t="s">
        <v>80</v>
      </c>
      <c r="R21" s="52" t="s">
        <v>78</v>
      </c>
    </row>
    <row r="22" spans="1:18" ht="16.5" customHeight="1">
      <c r="A22" s="274">
        <v>13</v>
      </c>
      <c r="B22" s="275">
        <v>45029</v>
      </c>
      <c r="C22" s="276" t="s">
        <v>683</v>
      </c>
      <c r="D22" s="277">
        <f>+SUMIFS('NHAP - NVL'!$J$5:$J$1007,'NHAP - NVL'!$G$5:$G$1007,'THAN DA'!$L$4,'NHAP - NVL'!$F$5:$F$1007,'THAN DA'!$Q$4,'NHAP - NVL'!$D$5:$D$1007,'THAN DA'!B22)</f>
        <v>0</v>
      </c>
      <c r="E22" s="278">
        <f>+SUMIFS('NHAP - NVL'!$K$5:$K$1007,'NHAP - NVL'!$G$5:$G$1007,'THAN DA'!$L$4,'NHAP - NVL'!$F$5:$F$1007,'THAN DA'!$Q$4,'NHAP - NVL'!$D$5:$D$1007,'THAN DA'!B22)</f>
        <v>0</v>
      </c>
      <c r="F22" s="279">
        <f>+SUMIFS('XUAT - NVL'!$K$5:$K$840,'XUAT - NVL'!$G$5:$G$840,'THAN DA'!$L$4,'XUAT - NVL'!$N$5:$N$840,'THAN DA'!$Q$4,'XUAT - NVL'!$D$5:$D$840,'THAN DA'!B22)</f>
        <v>0</v>
      </c>
      <c r="G22" s="280">
        <f>+SUMIFS('XUAT - NVL'!$L$5:$L$840,'XUAT - NVL'!$G$5:$G$840,$L$4,'XUAT - NVL'!$N$5:$N$840,'THAN DA'!$Q$4,'XUAT - NVL'!$D$5:$D$840,'THAN DA'!B22)</f>
        <v>0</v>
      </c>
      <c r="H22" s="281" t="e">
        <f t="shared" si="1"/>
        <v>#DIV/0!</v>
      </c>
      <c r="I22" s="282" t="e">
        <f t="shared" si="2"/>
        <v>#DIV/0!</v>
      </c>
      <c r="J22" s="283">
        <f t="shared" si="3"/>
        <v>0</v>
      </c>
      <c r="K22" s="284">
        <f t="shared" si="3"/>
        <v>0</v>
      </c>
      <c r="L22" s="281" t="e">
        <f t="shared" si="0"/>
        <v>#DIV/0!</v>
      </c>
      <c r="M22" s="285" t="e">
        <f t="shared" si="0"/>
        <v>#DIV/0!</v>
      </c>
      <c r="N22" s="273"/>
      <c r="P22" s="235" t="s">
        <v>726</v>
      </c>
      <c r="Q22" s="52" t="s">
        <v>89</v>
      </c>
      <c r="R22" s="52" t="s">
        <v>88</v>
      </c>
    </row>
    <row r="23" spans="1:18" ht="16.5" customHeight="1">
      <c r="A23" s="274">
        <v>14</v>
      </c>
      <c r="B23" s="275">
        <v>45030</v>
      </c>
      <c r="C23" s="276" t="s">
        <v>683</v>
      </c>
      <c r="D23" s="277">
        <f>+SUMIFS('NHAP - NVL'!$J$5:$J$1007,'NHAP - NVL'!$G$5:$G$1007,'THAN DA'!$L$4,'NHAP - NVL'!$F$5:$F$1007,'THAN DA'!$Q$4,'NHAP - NVL'!$D$5:$D$1007,'THAN DA'!B23)</f>
        <v>0</v>
      </c>
      <c r="E23" s="278">
        <f>+SUMIFS('NHAP - NVL'!$K$5:$K$1007,'NHAP - NVL'!$G$5:$G$1007,'THAN DA'!$L$4,'NHAP - NVL'!$F$5:$F$1007,'THAN DA'!$Q$4,'NHAP - NVL'!$D$5:$D$1007,'THAN DA'!B23)</f>
        <v>0</v>
      </c>
      <c r="F23" s="279">
        <f>+SUMIFS('XUAT - NVL'!$K$5:$K$840,'XUAT - NVL'!$G$5:$G$840,'THAN DA'!$L$4,'XUAT - NVL'!$N$5:$N$840,'THAN DA'!$Q$4,'XUAT - NVL'!$D$5:$D$840,'THAN DA'!B23)</f>
        <v>0</v>
      </c>
      <c r="G23" s="280">
        <f>+SUMIFS('XUAT - NVL'!$L$5:$L$840,'XUAT - NVL'!$G$5:$G$840,$L$4,'XUAT - NVL'!$N$5:$N$840,'THAN DA'!$Q$4,'XUAT - NVL'!$D$5:$D$840,'THAN DA'!B23)</f>
        <v>0</v>
      </c>
      <c r="H23" s="281" t="e">
        <f t="shared" si="1"/>
        <v>#DIV/0!</v>
      </c>
      <c r="I23" s="282" t="e">
        <f t="shared" si="2"/>
        <v>#DIV/0!</v>
      </c>
      <c r="J23" s="283">
        <f t="shared" si="3"/>
        <v>0</v>
      </c>
      <c r="K23" s="284">
        <f t="shared" si="3"/>
        <v>0</v>
      </c>
      <c r="L23" s="281" t="e">
        <f t="shared" si="0"/>
        <v>#DIV/0!</v>
      </c>
      <c r="M23" s="285" t="e">
        <f t="shared" si="0"/>
        <v>#DIV/0!</v>
      </c>
      <c r="N23" s="273"/>
      <c r="P23" s="235" t="s">
        <v>727</v>
      </c>
      <c r="Q23" s="52" t="s">
        <v>77</v>
      </c>
      <c r="R23" s="52" t="s">
        <v>76</v>
      </c>
    </row>
    <row r="24" spans="1:18" ht="16.5" customHeight="1">
      <c r="A24" s="274">
        <v>15</v>
      </c>
      <c r="B24" s="275">
        <v>45031</v>
      </c>
      <c r="C24" s="276" t="s">
        <v>683</v>
      </c>
      <c r="D24" s="277">
        <f>+SUMIFS('NHAP - NVL'!$J$5:$J$1007,'NHAP - NVL'!$G$5:$G$1007,'THAN DA'!$L$4,'NHAP - NVL'!$F$5:$F$1007,'THAN DA'!$Q$4,'NHAP - NVL'!$D$5:$D$1007,'THAN DA'!B24)</f>
        <v>0</v>
      </c>
      <c r="E24" s="278">
        <f>+SUMIFS('NHAP - NVL'!$K$5:$K$1007,'NHAP - NVL'!$G$5:$G$1007,'THAN DA'!$L$4,'NHAP - NVL'!$F$5:$F$1007,'THAN DA'!$Q$4,'NHAP - NVL'!$D$5:$D$1007,'THAN DA'!B24)</f>
        <v>0</v>
      </c>
      <c r="F24" s="279">
        <f>+SUMIFS('XUAT - NVL'!$K$5:$K$840,'XUAT - NVL'!$G$5:$G$840,'THAN DA'!$L$4,'XUAT - NVL'!$N$5:$N$840,'THAN DA'!$Q$4,'XUAT - NVL'!$D$5:$D$840,'THAN DA'!B24)</f>
        <v>0</v>
      </c>
      <c r="G24" s="280">
        <f>+SUMIFS('XUAT - NVL'!$L$5:$L$840,'XUAT - NVL'!$G$5:$G$840,$L$4,'XUAT - NVL'!$N$5:$N$840,'THAN DA'!$Q$4,'XUAT - NVL'!$D$5:$D$840,'THAN DA'!B24)</f>
        <v>0</v>
      </c>
      <c r="H24" s="281" t="e">
        <f t="shared" si="1"/>
        <v>#DIV/0!</v>
      </c>
      <c r="I24" s="282" t="e">
        <f t="shared" si="2"/>
        <v>#DIV/0!</v>
      </c>
      <c r="J24" s="283">
        <f t="shared" si="3"/>
        <v>0</v>
      </c>
      <c r="K24" s="284">
        <f t="shared" si="3"/>
        <v>0</v>
      </c>
      <c r="L24" s="286" t="e">
        <f t="shared" si="0"/>
        <v>#DIV/0!</v>
      </c>
      <c r="M24" s="285" t="e">
        <f t="shared" si="0"/>
        <v>#DIV/0!</v>
      </c>
      <c r="N24" s="273"/>
      <c r="P24" s="235" t="s">
        <v>728</v>
      </c>
      <c r="Q24" s="62"/>
      <c r="R24" s="52" t="s">
        <v>732</v>
      </c>
    </row>
    <row r="25" spans="1:18" ht="16.5" customHeight="1">
      <c r="A25" s="274">
        <v>16</v>
      </c>
      <c r="B25" s="275">
        <v>45032</v>
      </c>
      <c r="C25" s="276" t="s">
        <v>683</v>
      </c>
      <c r="D25" s="277">
        <f>+SUMIFS('NHAP - NVL'!$J$5:$J$1007,'NHAP - NVL'!$G$5:$G$1007,'THAN DA'!$L$4,'NHAP - NVL'!$F$5:$F$1007,'THAN DA'!$Q$4,'NHAP - NVL'!$D$5:$D$1007,'THAN DA'!B25)</f>
        <v>0</v>
      </c>
      <c r="E25" s="278">
        <f>+SUMIFS('NHAP - NVL'!$K$5:$K$1007,'NHAP - NVL'!$G$5:$G$1007,'THAN DA'!$L$4,'NHAP - NVL'!$F$5:$F$1007,'THAN DA'!$Q$4,'NHAP - NVL'!$D$5:$D$1007,'THAN DA'!B25)</f>
        <v>0</v>
      </c>
      <c r="F25" s="279">
        <f>+SUMIFS('XUAT - NVL'!$K$5:$K$840,'XUAT - NVL'!$G$5:$G$840,'THAN DA'!$L$4,'XUAT - NVL'!$N$5:$N$840,'THAN DA'!$Q$4,'XUAT - NVL'!$D$5:$D$840,'THAN DA'!B25)</f>
        <v>0</v>
      </c>
      <c r="G25" s="280">
        <f>+SUMIFS('XUAT - NVL'!$L$5:$L$840,'XUAT - NVL'!$G$5:$G$840,$L$4,'XUAT - NVL'!$N$5:$N$840,'THAN DA'!$Q$4,'XUAT - NVL'!$D$5:$D$840,'THAN DA'!B25)</f>
        <v>0</v>
      </c>
      <c r="H25" s="281" t="e">
        <f t="shared" si="1"/>
        <v>#DIV/0!</v>
      </c>
      <c r="I25" s="282" t="e">
        <f t="shared" si="2"/>
        <v>#DIV/0!</v>
      </c>
      <c r="J25" s="283">
        <f t="shared" si="3"/>
        <v>0</v>
      </c>
      <c r="K25" s="284">
        <f t="shared" si="3"/>
        <v>0</v>
      </c>
      <c r="L25" s="281" t="e">
        <f t="shared" si="0"/>
        <v>#DIV/0!</v>
      </c>
      <c r="M25" s="285" t="e">
        <f t="shared" si="0"/>
        <v>#DIV/0!</v>
      </c>
      <c r="N25" s="273"/>
      <c r="P25" s="52" t="s">
        <v>102</v>
      </c>
      <c r="Q25" s="52"/>
      <c r="R25" s="52" t="str">
        <f>+VLOOKUP(P25,'[1]Danh mục CODE'!$A$2:$C$899,3,0)</f>
        <v>NVLKX02.003</v>
      </c>
    </row>
    <row r="26" spans="1:18" ht="16.5" customHeight="1">
      <c r="A26" s="274">
        <v>17</v>
      </c>
      <c r="B26" s="275">
        <v>45033</v>
      </c>
      <c r="C26" s="276" t="s">
        <v>683</v>
      </c>
      <c r="D26" s="277">
        <f>+SUMIFS('NHAP - NVL'!$J$5:$J$1007,'NHAP - NVL'!$G$5:$G$1007,'THAN DA'!$L$4,'NHAP - NVL'!$F$5:$F$1007,'THAN DA'!$Q$4,'NHAP - NVL'!$D$5:$D$1007,'THAN DA'!B26)</f>
        <v>0</v>
      </c>
      <c r="E26" s="278">
        <f>+SUMIFS('NHAP - NVL'!$K$5:$K$1007,'NHAP - NVL'!$G$5:$G$1007,'THAN DA'!$L$4,'NHAP - NVL'!$F$5:$F$1007,'THAN DA'!$Q$4,'NHAP - NVL'!$D$5:$D$1007,'THAN DA'!B26)</f>
        <v>0</v>
      </c>
      <c r="F26" s="279">
        <f>+SUMIFS('XUAT - NVL'!$K$5:$K$840,'XUAT - NVL'!$G$5:$G$840,'THAN DA'!$L$4,'XUAT - NVL'!$N$5:$N$840,'THAN DA'!$Q$4,'XUAT - NVL'!$D$5:$D$840,'THAN DA'!B26)</f>
        <v>0</v>
      </c>
      <c r="G26" s="280">
        <f>+SUMIFS('XUAT - NVL'!$L$5:$L$840,'XUAT - NVL'!$G$5:$G$840,$L$4,'XUAT - NVL'!$N$5:$N$840,'THAN DA'!$Q$4,'XUAT - NVL'!$D$5:$D$840,'THAN DA'!B26)</f>
        <v>0</v>
      </c>
      <c r="H26" s="281" t="e">
        <f t="shared" si="1"/>
        <v>#DIV/0!</v>
      </c>
      <c r="I26" s="282" t="e">
        <f t="shared" si="2"/>
        <v>#DIV/0!</v>
      </c>
      <c r="J26" s="283">
        <f t="shared" si="3"/>
        <v>0</v>
      </c>
      <c r="K26" s="284">
        <f t="shared" si="3"/>
        <v>0</v>
      </c>
      <c r="L26" s="281" t="e">
        <f t="shared" si="0"/>
        <v>#DIV/0!</v>
      </c>
      <c r="M26" s="285" t="e">
        <f t="shared" si="0"/>
        <v>#DIV/0!</v>
      </c>
      <c r="N26" s="273"/>
      <c r="P26" s="52" t="s">
        <v>107</v>
      </c>
      <c r="Q26" s="52"/>
      <c r="R26" s="52" t="str">
        <f>+VLOOKUP(P26,'[1]Danh mục CODE'!$A$2:$C$899,3,0)</f>
        <v>NVLKX02.007</v>
      </c>
    </row>
    <row r="27" spans="1:18" ht="16.5" customHeight="1">
      <c r="A27" s="274">
        <v>18</v>
      </c>
      <c r="B27" s="275">
        <v>45034</v>
      </c>
      <c r="C27" s="276" t="s">
        <v>683</v>
      </c>
      <c r="D27" s="277">
        <f>+SUMIFS('NHAP - NVL'!$J$5:$J$1007,'NHAP - NVL'!$G$5:$G$1007,'THAN DA'!$L$4,'NHAP - NVL'!$F$5:$F$1007,'THAN DA'!$Q$4,'NHAP - NVL'!$D$5:$D$1007,'THAN DA'!B27)</f>
        <v>0</v>
      </c>
      <c r="E27" s="278">
        <f>+SUMIFS('NHAP - NVL'!$K$5:$K$1007,'NHAP - NVL'!$G$5:$G$1007,'THAN DA'!$L$4,'NHAP - NVL'!$F$5:$F$1007,'THAN DA'!$Q$4,'NHAP - NVL'!$D$5:$D$1007,'THAN DA'!B27)</f>
        <v>0</v>
      </c>
      <c r="F27" s="279">
        <f>+SUMIFS('XUAT - NVL'!$K$5:$K$840,'XUAT - NVL'!$G$5:$G$840,'THAN DA'!$L$4,'XUAT - NVL'!$N$5:$N$840,'THAN DA'!$Q$4,'XUAT - NVL'!$D$5:$D$840,'THAN DA'!B27)</f>
        <v>0</v>
      </c>
      <c r="G27" s="280">
        <f>+SUMIFS('XUAT - NVL'!$L$5:$L$840,'XUAT - NVL'!$G$5:$G$840,$L$4,'XUAT - NVL'!$N$5:$N$840,'THAN DA'!$Q$4,'XUAT - NVL'!$D$5:$D$840,'THAN DA'!B27)</f>
        <v>0</v>
      </c>
      <c r="H27" s="281" t="e">
        <f t="shared" si="1"/>
        <v>#DIV/0!</v>
      </c>
      <c r="I27" s="282" t="e">
        <f t="shared" si="2"/>
        <v>#DIV/0!</v>
      </c>
      <c r="J27" s="283">
        <f t="shared" ref="J27:K40" si="4">J26+D27-F27</f>
        <v>0</v>
      </c>
      <c r="K27" s="284">
        <f t="shared" si="4"/>
        <v>0</v>
      </c>
      <c r="L27" s="286" t="e">
        <f t="shared" si="0"/>
        <v>#DIV/0!</v>
      </c>
      <c r="M27" s="285" t="e">
        <f t="shared" si="0"/>
        <v>#DIV/0!</v>
      </c>
      <c r="N27" s="273"/>
      <c r="P27" s="52" t="s">
        <v>111</v>
      </c>
      <c r="Q27" s="52"/>
      <c r="R27" s="52" t="str">
        <f>+VLOOKUP(P27,'[1]Danh mục CODE'!$A$2:$C$899,3,0)</f>
        <v>NVLKX02.009</v>
      </c>
    </row>
    <row r="28" spans="1:18" ht="16.5" customHeight="1">
      <c r="A28" s="274">
        <v>19</v>
      </c>
      <c r="B28" s="275">
        <v>45035</v>
      </c>
      <c r="C28" s="276" t="s">
        <v>683</v>
      </c>
      <c r="D28" s="277">
        <f>+SUMIFS('NHAP - NVL'!$J$5:$J$1007,'NHAP - NVL'!$G$5:$G$1007,'THAN DA'!$L$4,'NHAP - NVL'!$F$5:$F$1007,'THAN DA'!$Q$4,'NHAP - NVL'!$D$5:$D$1007,'THAN DA'!B28)</f>
        <v>0</v>
      </c>
      <c r="E28" s="278">
        <f>+SUMIFS('NHAP - NVL'!$K$5:$K$1007,'NHAP - NVL'!$G$5:$G$1007,'THAN DA'!$L$4,'NHAP - NVL'!$F$5:$F$1007,'THAN DA'!$Q$4,'NHAP - NVL'!$D$5:$D$1007,'THAN DA'!B28)</f>
        <v>0</v>
      </c>
      <c r="F28" s="279">
        <f>+SUMIFS('XUAT - NVL'!$K$5:$K$840,'XUAT - NVL'!$G$5:$G$840,'THAN DA'!$L$4,'XUAT - NVL'!$N$5:$N$840,'THAN DA'!$Q$4,'XUAT - NVL'!$D$5:$D$840,'THAN DA'!B28)</f>
        <v>0</v>
      </c>
      <c r="G28" s="280">
        <f>+SUMIFS('XUAT - NVL'!$L$5:$L$840,'XUAT - NVL'!$G$5:$G$840,$L$4,'XUAT - NVL'!$N$5:$N$840,'THAN DA'!$Q$4,'XUAT - NVL'!$D$5:$D$840,'THAN DA'!B28)</f>
        <v>0</v>
      </c>
      <c r="H28" s="281" t="e">
        <f t="shared" si="1"/>
        <v>#DIV/0!</v>
      </c>
      <c r="I28" s="282" t="e">
        <f t="shared" si="2"/>
        <v>#DIV/0!</v>
      </c>
      <c r="J28" s="283">
        <f t="shared" si="4"/>
        <v>0</v>
      </c>
      <c r="K28" s="284">
        <f t="shared" si="4"/>
        <v>0</v>
      </c>
      <c r="L28" s="286" t="e">
        <f t="shared" si="0"/>
        <v>#DIV/0!</v>
      </c>
      <c r="M28" s="285" t="e">
        <f t="shared" si="0"/>
        <v>#DIV/0!</v>
      </c>
      <c r="N28" s="273"/>
      <c r="P28" s="52" t="s">
        <v>734</v>
      </c>
      <c r="Q28" s="52"/>
      <c r="R28" s="52" t="str">
        <f>+VLOOKUP(P28,'[1]Danh mục CODE'!$A$2:$C$899,3,0)</f>
        <v>NVLKX02.010</v>
      </c>
    </row>
    <row r="29" spans="1:18" ht="16.5" customHeight="1">
      <c r="A29" s="274">
        <v>20</v>
      </c>
      <c r="B29" s="275">
        <v>45036</v>
      </c>
      <c r="C29" s="276" t="s">
        <v>683</v>
      </c>
      <c r="D29" s="277">
        <f>+SUMIFS('NHAP - NVL'!$J$5:$J$1007,'NHAP - NVL'!$G$5:$G$1007,'THAN DA'!$L$4,'NHAP - NVL'!$F$5:$F$1007,'THAN DA'!$Q$4,'NHAP - NVL'!$D$5:$D$1007,'THAN DA'!B29)</f>
        <v>0</v>
      </c>
      <c r="E29" s="278">
        <f>+SUMIFS('NHAP - NVL'!$K$5:$K$1007,'NHAP - NVL'!$G$5:$G$1007,'THAN DA'!$L$4,'NHAP - NVL'!$F$5:$F$1007,'THAN DA'!$Q$4,'NHAP - NVL'!$D$5:$D$1007,'THAN DA'!B29)</f>
        <v>0</v>
      </c>
      <c r="F29" s="279">
        <f>+SUMIFS('XUAT - NVL'!$K$5:$K$840,'XUAT - NVL'!$G$5:$G$840,'THAN DA'!$L$4,'XUAT - NVL'!$N$5:$N$840,'THAN DA'!$Q$4,'XUAT - NVL'!$D$5:$D$840,'THAN DA'!B29)</f>
        <v>0</v>
      </c>
      <c r="G29" s="280">
        <f>+SUMIFS('XUAT - NVL'!$L$5:$L$840,'XUAT - NVL'!$G$5:$G$840,$L$4,'XUAT - NVL'!$N$5:$N$840,'THAN DA'!$Q$4,'XUAT - NVL'!$D$5:$D$840,'THAN DA'!B29)</f>
        <v>0</v>
      </c>
      <c r="H29" s="281" t="e">
        <f t="shared" si="1"/>
        <v>#DIV/0!</v>
      </c>
      <c r="I29" s="282" t="e">
        <f t="shared" si="2"/>
        <v>#DIV/0!</v>
      </c>
      <c r="J29" s="283">
        <f t="shared" si="4"/>
        <v>0</v>
      </c>
      <c r="K29" s="284">
        <f t="shared" si="4"/>
        <v>0</v>
      </c>
      <c r="L29" s="286" t="e">
        <f t="shared" si="0"/>
        <v>#DIV/0!</v>
      </c>
      <c r="M29" s="285" t="e">
        <f t="shared" si="0"/>
        <v>#DIV/0!</v>
      </c>
      <c r="N29" s="273"/>
      <c r="P29" s="52" t="s">
        <v>736</v>
      </c>
      <c r="Q29" s="52"/>
      <c r="R29" s="52" t="str">
        <f>+VLOOKUP(P29,'[1]Danh mục CODE'!$A$2:$C$899,3,0)</f>
        <v>NVLKX02.011</v>
      </c>
    </row>
    <row r="30" spans="1:18" ht="16.5" customHeight="1">
      <c r="A30" s="274">
        <v>21</v>
      </c>
      <c r="B30" s="275">
        <v>45037</v>
      </c>
      <c r="C30" s="276" t="s">
        <v>683</v>
      </c>
      <c r="D30" s="277">
        <f>+SUMIFS('NHAP - NVL'!$J$5:$J$1007,'NHAP - NVL'!$G$5:$G$1007,'THAN DA'!$L$4,'NHAP - NVL'!$F$5:$F$1007,'THAN DA'!$Q$4,'NHAP - NVL'!$D$5:$D$1007,'THAN DA'!B30)</f>
        <v>0</v>
      </c>
      <c r="E30" s="278">
        <f>+SUMIFS('NHAP - NVL'!$K$5:$K$1007,'NHAP - NVL'!$G$5:$G$1007,'THAN DA'!$L$4,'NHAP - NVL'!$F$5:$F$1007,'THAN DA'!$Q$4,'NHAP - NVL'!$D$5:$D$1007,'THAN DA'!B30)</f>
        <v>0</v>
      </c>
      <c r="F30" s="279">
        <f>+SUMIFS('XUAT - NVL'!$K$5:$K$840,'XUAT - NVL'!$G$5:$G$840,'THAN DA'!$L$4,'XUAT - NVL'!$N$5:$N$840,'THAN DA'!$Q$4,'XUAT - NVL'!$D$5:$D$840,'THAN DA'!B30)</f>
        <v>0</v>
      </c>
      <c r="G30" s="280">
        <f>+SUMIFS('XUAT - NVL'!$L$5:$L$840,'XUAT - NVL'!$G$5:$G$840,$L$4,'XUAT - NVL'!$N$5:$N$840,'THAN DA'!$Q$4,'XUAT - NVL'!$D$5:$D$840,'THAN DA'!B30)</f>
        <v>0</v>
      </c>
      <c r="H30" s="281" t="e">
        <f t="shared" si="1"/>
        <v>#DIV/0!</v>
      </c>
      <c r="I30" s="282" t="e">
        <f>AVERAGEIF($G$10:$G$40,"&lt;&gt;0")</f>
        <v>#DIV/0!</v>
      </c>
      <c r="J30" s="283">
        <f t="shared" si="4"/>
        <v>0</v>
      </c>
      <c r="K30" s="284">
        <f t="shared" si="4"/>
        <v>0</v>
      </c>
      <c r="L30" s="286" t="e">
        <f t="shared" si="0"/>
        <v>#DIV/0!</v>
      </c>
      <c r="M30" s="285" t="e">
        <f t="shared" si="0"/>
        <v>#DIV/0!</v>
      </c>
      <c r="N30" s="273"/>
      <c r="P30" s="52" t="s">
        <v>105</v>
      </c>
      <c r="Q30" s="52"/>
      <c r="R30" s="52" t="str">
        <f>+VLOOKUP(P30,'[1]Danh mục CODE'!$A$2:$C$899,3,0)</f>
        <v>NVLKX02.006</v>
      </c>
    </row>
    <row r="31" spans="1:18" ht="16.5" customHeight="1">
      <c r="A31" s="274">
        <v>22</v>
      </c>
      <c r="B31" s="275">
        <v>45038</v>
      </c>
      <c r="C31" s="276" t="s">
        <v>683</v>
      </c>
      <c r="D31" s="277">
        <f>+SUMIFS('NHAP - NVL'!$J$5:$J$1007,'NHAP - NVL'!$G$5:$G$1007,'THAN DA'!$L$4,'NHAP - NVL'!$F$5:$F$1007,'THAN DA'!$Q$4,'NHAP - NVL'!$D$5:$D$1007,'THAN DA'!B31)</f>
        <v>0</v>
      </c>
      <c r="E31" s="278">
        <f>+SUMIFS('NHAP - NVL'!$K$5:$K$1007,'NHAP - NVL'!$G$5:$G$1007,'THAN DA'!$L$4,'NHAP - NVL'!$F$5:$F$1007,'THAN DA'!$Q$4,'NHAP - NVL'!$D$5:$D$1007,'THAN DA'!B31)</f>
        <v>0</v>
      </c>
      <c r="F31" s="279">
        <f>+SUMIFS('XUAT - NVL'!$K$5:$K$840,'XUAT - NVL'!$G$5:$G$840,'THAN DA'!$L$4,'XUAT - NVL'!$N$5:$N$840,'THAN DA'!$Q$4,'XUAT - NVL'!$D$5:$D$840,'THAN DA'!B31)</f>
        <v>0</v>
      </c>
      <c r="G31" s="280">
        <f>+SUMIFS('XUAT - NVL'!$L$5:$L$840,'XUAT - NVL'!$G$5:$G$840,$L$4,'XUAT - NVL'!$N$5:$N$840,'THAN DA'!$Q$4,'XUAT - NVL'!$D$5:$D$840,'THAN DA'!B31)</f>
        <v>0</v>
      </c>
      <c r="H31" s="281" t="e">
        <f t="shared" si="1"/>
        <v>#DIV/0!</v>
      </c>
      <c r="I31" s="282" t="e">
        <f t="shared" si="2"/>
        <v>#DIV/0!</v>
      </c>
      <c r="J31" s="283">
        <f t="shared" si="4"/>
        <v>0</v>
      </c>
      <c r="K31" s="284">
        <f t="shared" si="4"/>
        <v>0</v>
      </c>
      <c r="L31" s="286" t="e">
        <f t="shared" si="0"/>
        <v>#DIV/0!</v>
      </c>
      <c r="M31" s="285" t="e">
        <f t="shared" si="0"/>
        <v>#DIV/0!</v>
      </c>
      <c r="N31" s="273"/>
    </row>
    <row r="32" spans="1:18" ht="16.5" customHeight="1">
      <c r="A32" s="274">
        <v>23</v>
      </c>
      <c r="B32" s="275">
        <v>45039</v>
      </c>
      <c r="C32" s="276" t="s">
        <v>683</v>
      </c>
      <c r="D32" s="277">
        <f>+SUMIFS('NHAP - NVL'!$J$5:$J$1007,'NHAP - NVL'!$G$5:$G$1007,'THAN DA'!$L$4,'NHAP - NVL'!$F$5:$F$1007,'THAN DA'!$Q$4,'NHAP - NVL'!$D$5:$D$1007,'THAN DA'!B32)</f>
        <v>0</v>
      </c>
      <c r="E32" s="278">
        <f>+SUMIFS('NHAP - NVL'!$K$5:$K$1007,'NHAP - NVL'!$G$5:$G$1007,'THAN DA'!$L$4,'NHAP - NVL'!$F$5:$F$1007,'THAN DA'!$Q$4,'NHAP - NVL'!$D$5:$D$1007,'THAN DA'!B32)</f>
        <v>0</v>
      </c>
      <c r="F32" s="279">
        <f>+SUMIFS('XUAT - NVL'!$K$5:$K$840,'XUAT - NVL'!$G$5:$G$840,'THAN DA'!$L$4,'XUAT - NVL'!$N$5:$N$840,'THAN DA'!$Q$4,'XUAT - NVL'!$D$5:$D$840,'THAN DA'!B32)</f>
        <v>0</v>
      </c>
      <c r="G32" s="280">
        <f>+SUMIFS('XUAT - NVL'!$L$5:$L$840,'XUAT - NVL'!$G$5:$G$840,$L$4,'XUAT - NVL'!$N$5:$N$840,'THAN DA'!$Q$4,'XUAT - NVL'!$D$5:$D$840,'THAN DA'!B32)</f>
        <v>0</v>
      </c>
      <c r="H32" s="281" t="e">
        <f t="shared" si="1"/>
        <v>#DIV/0!</v>
      </c>
      <c r="I32" s="282" t="e">
        <f t="shared" si="2"/>
        <v>#DIV/0!</v>
      </c>
      <c r="J32" s="283">
        <f t="shared" si="4"/>
        <v>0</v>
      </c>
      <c r="K32" s="284">
        <f t="shared" si="4"/>
        <v>0</v>
      </c>
      <c r="L32" s="286" t="e">
        <f t="shared" si="0"/>
        <v>#DIV/0!</v>
      </c>
      <c r="M32" s="285" t="e">
        <f t="shared" si="0"/>
        <v>#DIV/0!</v>
      </c>
      <c r="N32" s="273"/>
    </row>
    <row r="33" spans="1:14" ht="16.5" customHeight="1">
      <c r="A33" s="274">
        <v>24</v>
      </c>
      <c r="B33" s="275">
        <v>45040</v>
      </c>
      <c r="C33" s="276" t="s">
        <v>683</v>
      </c>
      <c r="D33" s="277">
        <f>+SUMIFS('NHAP - NVL'!$J$5:$J$1007,'NHAP - NVL'!$G$5:$G$1007,'THAN DA'!$L$4,'NHAP - NVL'!$F$5:$F$1007,'THAN DA'!$Q$4,'NHAP - NVL'!$D$5:$D$1007,'THAN DA'!B33)</f>
        <v>0</v>
      </c>
      <c r="E33" s="278">
        <f>+SUMIFS('NHAP - NVL'!$K$5:$K$1007,'NHAP - NVL'!$G$5:$G$1007,'THAN DA'!$L$4,'NHAP - NVL'!$F$5:$F$1007,'THAN DA'!$Q$4,'NHAP - NVL'!$D$5:$D$1007,'THAN DA'!B33)</f>
        <v>0</v>
      </c>
      <c r="F33" s="279">
        <f>+SUMIFS('XUAT - NVL'!$K$5:$K$840,'XUAT - NVL'!$G$5:$G$840,'THAN DA'!$L$4,'XUAT - NVL'!$N$5:$N$840,'THAN DA'!$Q$4,'XUAT - NVL'!$D$5:$D$840,'THAN DA'!B33)</f>
        <v>0</v>
      </c>
      <c r="G33" s="280">
        <f>+SUMIFS('XUAT - NVL'!$L$5:$L$840,'XUAT - NVL'!$G$5:$G$840,$L$4,'XUAT - NVL'!$N$5:$N$840,'THAN DA'!$Q$4,'XUAT - NVL'!$D$5:$D$840,'THAN DA'!B33)</f>
        <v>0</v>
      </c>
      <c r="H33" s="281" t="e">
        <f t="shared" si="1"/>
        <v>#DIV/0!</v>
      </c>
      <c r="I33" s="282" t="e">
        <f t="shared" si="2"/>
        <v>#DIV/0!</v>
      </c>
      <c r="J33" s="283">
        <f t="shared" si="4"/>
        <v>0</v>
      </c>
      <c r="K33" s="284">
        <f t="shared" si="4"/>
        <v>0</v>
      </c>
      <c r="L33" s="286" t="e">
        <f t="shared" si="0"/>
        <v>#DIV/0!</v>
      </c>
      <c r="M33" s="285" t="e">
        <f t="shared" si="0"/>
        <v>#DIV/0!</v>
      </c>
      <c r="N33" s="273"/>
    </row>
    <row r="34" spans="1:14" ht="16.5" customHeight="1">
      <c r="A34" s="274">
        <v>25</v>
      </c>
      <c r="B34" s="275">
        <v>45041</v>
      </c>
      <c r="C34" s="276" t="s">
        <v>683</v>
      </c>
      <c r="D34" s="277">
        <f>+SUMIFS('NHAP - NVL'!$J$5:$J$1007,'NHAP - NVL'!$G$5:$G$1007,'THAN DA'!$L$4,'NHAP - NVL'!$F$5:$F$1007,'THAN DA'!$Q$4,'NHAP - NVL'!$D$5:$D$1007,'THAN DA'!B34)</f>
        <v>0</v>
      </c>
      <c r="E34" s="278">
        <f>+SUMIFS('NHAP - NVL'!$K$5:$K$1007,'NHAP - NVL'!$G$5:$G$1007,'THAN DA'!$L$4,'NHAP - NVL'!$F$5:$F$1007,'THAN DA'!$Q$4,'NHAP - NVL'!$D$5:$D$1007,'THAN DA'!B34)</f>
        <v>0</v>
      </c>
      <c r="F34" s="279">
        <f>+SUMIFS('XUAT - NVL'!$K$5:$K$840,'XUAT - NVL'!$G$5:$G$840,'THAN DA'!$L$4,'XUAT - NVL'!$N$5:$N$840,'THAN DA'!$Q$4,'XUAT - NVL'!$D$5:$D$840,'THAN DA'!B34)</f>
        <v>0</v>
      </c>
      <c r="G34" s="280">
        <f>+SUMIFS('XUAT - NVL'!$L$5:$L$840,'XUAT - NVL'!$G$5:$G$840,$L$4,'XUAT - NVL'!$N$5:$N$840,'THAN DA'!$Q$4,'XUAT - NVL'!$D$5:$D$840,'THAN DA'!B34)</f>
        <v>0</v>
      </c>
      <c r="H34" s="281" t="e">
        <f t="shared" si="1"/>
        <v>#DIV/0!</v>
      </c>
      <c r="I34" s="282" t="e">
        <f t="shared" si="2"/>
        <v>#DIV/0!</v>
      </c>
      <c r="J34" s="283">
        <f t="shared" si="4"/>
        <v>0</v>
      </c>
      <c r="K34" s="284">
        <f t="shared" si="4"/>
        <v>0</v>
      </c>
      <c r="L34" s="286" t="e">
        <f t="shared" si="0"/>
        <v>#DIV/0!</v>
      </c>
      <c r="M34" s="285" t="e">
        <f t="shared" si="0"/>
        <v>#DIV/0!</v>
      </c>
      <c r="N34" s="273"/>
    </row>
    <row r="35" spans="1:14" ht="16.5" customHeight="1">
      <c r="A35" s="274">
        <v>26</v>
      </c>
      <c r="B35" s="275">
        <v>45042</v>
      </c>
      <c r="C35" s="276" t="s">
        <v>683</v>
      </c>
      <c r="D35" s="277">
        <f>+SUMIFS('NHAP - NVL'!$J$5:$J$1007,'NHAP - NVL'!$G$5:$G$1007,'THAN DA'!$L$4,'NHAP - NVL'!$F$5:$F$1007,'THAN DA'!$Q$4,'NHAP - NVL'!$D$5:$D$1007,'THAN DA'!B35)</f>
        <v>0</v>
      </c>
      <c r="E35" s="278">
        <f>+SUMIFS('NHAP - NVL'!$K$5:$K$1007,'NHAP - NVL'!$G$5:$G$1007,'THAN DA'!$L$4,'NHAP - NVL'!$F$5:$F$1007,'THAN DA'!$Q$4,'NHAP - NVL'!$D$5:$D$1007,'THAN DA'!B35)</f>
        <v>0</v>
      </c>
      <c r="F35" s="279">
        <f>+SUMIFS('XUAT - NVL'!$K$5:$K$840,'XUAT - NVL'!$G$5:$G$840,'THAN DA'!$L$4,'XUAT - NVL'!$N$5:$N$840,'THAN DA'!$Q$4,'XUAT - NVL'!$D$5:$D$840,'THAN DA'!B35)</f>
        <v>0</v>
      </c>
      <c r="G35" s="280">
        <f>+SUMIFS('XUAT - NVL'!$L$5:$L$840,'XUAT - NVL'!$G$5:$G$840,$L$4,'XUAT - NVL'!$N$5:$N$840,'THAN DA'!$Q$4,'XUAT - NVL'!$D$5:$D$840,'THAN DA'!B35)</f>
        <v>0</v>
      </c>
      <c r="H35" s="281" t="e">
        <f>AVERAGEIF($F$10:$F$40,"&lt;&gt;0")</f>
        <v>#DIV/0!</v>
      </c>
      <c r="I35" s="282" t="e">
        <f t="shared" si="2"/>
        <v>#DIV/0!</v>
      </c>
      <c r="J35" s="283">
        <f t="shared" si="4"/>
        <v>0</v>
      </c>
      <c r="K35" s="284">
        <f t="shared" si="4"/>
        <v>0</v>
      </c>
      <c r="L35" s="286" t="e">
        <f t="shared" si="0"/>
        <v>#DIV/0!</v>
      </c>
      <c r="M35" s="285" t="e">
        <f t="shared" si="0"/>
        <v>#DIV/0!</v>
      </c>
      <c r="N35" s="273"/>
    </row>
    <row r="36" spans="1:14" ht="16.5" customHeight="1">
      <c r="A36" s="274">
        <v>27</v>
      </c>
      <c r="B36" s="275">
        <v>45043</v>
      </c>
      <c r="C36" s="276" t="s">
        <v>683</v>
      </c>
      <c r="D36" s="277">
        <f>+SUMIFS('NHAP - NVL'!$J$5:$J$1007,'NHAP - NVL'!$G$5:$G$1007,'THAN DA'!$L$4,'NHAP - NVL'!$F$5:$F$1007,'THAN DA'!$Q$4,'NHAP - NVL'!$D$5:$D$1007,'THAN DA'!B36)</f>
        <v>0</v>
      </c>
      <c r="E36" s="278">
        <f>+SUMIFS('NHAP - NVL'!$K$5:$K$1007,'NHAP - NVL'!$G$5:$G$1007,'THAN DA'!$L$4,'NHAP - NVL'!$F$5:$F$1007,'THAN DA'!$Q$4,'NHAP - NVL'!$D$5:$D$1007,'THAN DA'!B36)</f>
        <v>0</v>
      </c>
      <c r="F36" s="279">
        <f>+SUMIFS('XUAT - NVL'!$K$5:$K$840,'XUAT - NVL'!$G$5:$G$840,'THAN DA'!$L$4,'XUAT - NVL'!$N$5:$N$840,'THAN DA'!$Q$4,'XUAT - NVL'!$D$5:$D$840,'THAN DA'!B36)</f>
        <v>0</v>
      </c>
      <c r="G36" s="280">
        <f>+SUMIFS('XUAT - NVL'!$L$5:$L$840,'XUAT - NVL'!$G$5:$G$840,$L$4,'XUAT - NVL'!$N$5:$N$840,'THAN DA'!$Q$4,'XUAT - NVL'!$D$5:$D$840,'THAN DA'!B36)</f>
        <v>0</v>
      </c>
      <c r="H36" s="281" t="e">
        <f t="shared" si="1"/>
        <v>#DIV/0!</v>
      </c>
      <c r="I36" s="282" t="e">
        <f t="shared" si="2"/>
        <v>#DIV/0!</v>
      </c>
      <c r="J36" s="283">
        <f t="shared" si="4"/>
        <v>0</v>
      </c>
      <c r="K36" s="284">
        <f>K35+E36-G36</f>
        <v>0</v>
      </c>
      <c r="L36" s="286" t="e">
        <f t="shared" si="0"/>
        <v>#DIV/0!</v>
      </c>
      <c r="M36" s="285" t="e">
        <f t="shared" si="0"/>
        <v>#DIV/0!</v>
      </c>
      <c r="N36" s="273"/>
    </row>
    <row r="37" spans="1:14" ht="16.5" customHeight="1">
      <c r="A37" s="274">
        <v>28</v>
      </c>
      <c r="B37" s="275">
        <v>45044</v>
      </c>
      <c r="C37" s="276" t="s">
        <v>683</v>
      </c>
      <c r="D37" s="277">
        <f>+SUMIFS('NHAP - NVL'!$J$5:$J$1007,'NHAP - NVL'!$G$5:$G$1007,'THAN DA'!$L$4,'NHAP - NVL'!$F$5:$F$1007,'THAN DA'!$Q$4,'NHAP - NVL'!$D$5:$D$1007,'THAN DA'!B37)</f>
        <v>0</v>
      </c>
      <c r="E37" s="278">
        <f>+SUMIFS('NHAP - NVL'!$K$5:$K$1007,'NHAP - NVL'!$G$5:$G$1007,'THAN DA'!$L$4,'NHAP - NVL'!$F$5:$F$1007,'THAN DA'!$Q$4,'NHAP - NVL'!$D$5:$D$1007,'THAN DA'!B37)</f>
        <v>0</v>
      </c>
      <c r="F37" s="279">
        <f>+SUMIFS('XUAT - NVL'!$K$5:$K$840,'XUAT - NVL'!$G$5:$G$840,'THAN DA'!$L$4,'XUAT - NVL'!$N$5:$N$840,'THAN DA'!$Q$4,'XUAT - NVL'!$D$5:$D$840,'THAN DA'!B37)</f>
        <v>0</v>
      </c>
      <c r="G37" s="280">
        <f>+SUMIFS('XUAT - NVL'!$L$5:$L$840,'XUAT - NVL'!$G$5:$G$840,$L$4,'XUAT - NVL'!$N$5:$N$840,'THAN DA'!$Q$4,'XUAT - NVL'!$D$5:$D$840,'THAN DA'!B37)</f>
        <v>0</v>
      </c>
      <c r="H37" s="281" t="e">
        <f t="shared" si="1"/>
        <v>#DIV/0!</v>
      </c>
      <c r="I37" s="282" t="e">
        <f t="shared" si="2"/>
        <v>#DIV/0!</v>
      </c>
      <c r="J37" s="283">
        <f>J36+D37-F37</f>
        <v>0</v>
      </c>
      <c r="K37" s="284">
        <f t="shared" si="4"/>
        <v>0</v>
      </c>
      <c r="L37" s="286" t="e">
        <f t="shared" si="0"/>
        <v>#DIV/0!</v>
      </c>
      <c r="M37" s="285" t="e">
        <f t="shared" si="0"/>
        <v>#DIV/0!</v>
      </c>
      <c r="N37" s="273"/>
    </row>
    <row r="38" spans="1:14" ht="16.5" customHeight="1">
      <c r="A38" s="274">
        <v>29</v>
      </c>
      <c r="B38" s="275">
        <v>45045</v>
      </c>
      <c r="C38" s="276" t="s">
        <v>683</v>
      </c>
      <c r="D38" s="277">
        <f>+SUMIFS('NHAP - NVL'!$J$5:$J$1007,'NHAP - NVL'!$G$5:$G$1007,'THAN DA'!$L$4,'NHAP - NVL'!$F$5:$F$1007,'THAN DA'!$Q$4,'NHAP - NVL'!$D$5:$D$1007,'THAN DA'!B38)</f>
        <v>0</v>
      </c>
      <c r="E38" s="278">
        <f>+SUMIFS('NHAP - NVL'!$K$5:$K$1007,'NHAP - NVL'!$G$5:$G$1007,'THAN DA'!$L$4,'NHAP - NVL'!$F$5:$F$1007,'THAN DA'!$Q$4,'NHAP - NVL'!$D$5:$D$1007,'THAN DA'!B38)</f>
        <v>0</v>
      </c>
      <c r="F38" s="279">
        <f>+SUMIFS('XUAT - NVL'!$K$5:$K$840,'XUAT - NVL'!$G$5:$G$840,'THAN DA'!$L$4,'XUAT - NVL'!$N$5:$N$840,'THAN DA'!$Q$4,'XUAT - NVL'!$D$5:$D$840,'THAN DA'!B38)</f>
        <v>0</v>
      </c>
      <c r="G38" s="280">
        <f>+SUMIFS('XUAT - NVL'!$L$5:$L$840,'XUAT - NVL'!$G$5:$G$840,$L$4,'XUAT - NVL'!$N$5:$N$840,'THAN DA'!$Q$4,'XUAT - NVL'!$D$5:$D$840,'THAN DA'!B38)</f>
        <v>0</v>
      </c>
      <c r="H38" s="281" t="e">
        <f t="shared" si="1"/>
        <v>#DIV/0!</v>
      </c>
      <c r="I38" s="282" t="e">
        <f t="shared" si="2"/>
        <v>#DIV/0!</v>
      </c>
      <c r="J38" s="283">
        <f t="shared" si="4"/>
        <v>0</v>
      </c>
      <c r="K38" s="284">
        <f t="shared" si="4"/>
        <v>0</v>
      </c>
      <c r="L38" s="281" t="e">
        <f t="shared" si="0"/>
        <v>#DIV/0!</v>
      </c>
      <c r="M38" s="285" t="e">
        <f t="shared" si="0"/>
        <v>#DIV/0!</v>
      </c>
      <c r="N38" s="273"/>
    </row>
    <row r="39" spans="1:14" ht="16.5" customHeight="1">
      <c r="A39" s="274">
        <v>30</v>
      </c>
      <c r="B39" s="275">
        <v>45046</v>
      </c>
      <c r="C39" s="276" t="s">
        <v>683</v>
      </c>
      <c r="D39" s="277">
        <f>+SUMIFS('NHAP - NVL'!$J$5:$J$1007,'NHAP - NVL'!$G$5:$G$1007,'THAN DA'!$L$4,'NHAP - NVL'!$F$5:$F$1007,'THAN DA'!$Q$4,'NHAP - NVL'!$D$5:$D$1007,'THAN DA'!B39)</f>
        <v>0</v>
      </c>
      <c r="E39" s="278">
        <f>+SUMIFS('NHAP - NVL'!$K$5:$K$1007,'NHAP - NVL'!$G$5:$G$1007,'THAN DA'!$L$4,'NHAP - NVL'!$F$5:$F$1007,'THAN DA'!$Q$4,'NHAP - NVL'!$D$5:$D$1007,'THAN DA'!B39)</f>
        <v>0</v>
      </c>
      <c r="F39" s="279">
        <f>+SUMIFS('XUAT - NVL'!$K$5:$K$840,'XUAT - NVL'!$G$5:$G$840,'THAN DA'!$L$4,'XUAT - NVL'!$N$5:$N$840,'THAN DA'!$Q$4,'XUAT - NVL'!$D$5:$D$840,'THAN DA'!B39)</f>
        <v>0</v>
      </c>
      <c r="G39" s="280">
        <f>+SUMIFS('XUAT - NVL'!$L$5:$L$840,'XUAT - NVL'!$G$5:$G$840,$L$4,'XUAT - NVL'!$N$5:$N$840,'THAN DA'!$Q$4,'XUAT - NVL'!$D$5:$D$840,'THAN DA'!B39)</f>
        <v>0</v>
      </c>
      <c r="H39" s="281" t="e">
        <f t="shared" si="1"/>
        <v>#DIV/0!</v>
      </c>
      <c r="I39" s="282" t="e">
        <f t="shared" si="2"/>
        <v>#DIV/0!</v>
      </c>
      <c r="J39" s="283">
        <f t="shared" si="4"/>
        <v>0</v>
      </c>
      <c r="K39" s="284">
        <f t="shared" si="4"/>
        <v>0</v>
      </c>
      <c r="L39" s="286" t="e">
        <f t="shared" si="0"/>
        <v>#DIV/0!</v>
      </c>
      <c r="M39" s="285" t="e">
        <f t="shared" si="0"/>
        <v>#DIV/0!</v>
      </c>
      <c r="N39" s="273"/>
    </row>
    <row r="40" spans="1:14" ht="16.5" customHeight="1">
      <c r="A40" s="274">
        <v>31</v>
      </c>
      <c r="B40" s="287" t="s">
        <v>718</v>
      </c>
      <c r="C40" s="276" t="s">
        <v>683</v>
      </c>
      <c r="D40" s="277">
        <f>+SUMIFS('NHAP - NVL'!$J$5:$J$1007,'NHAP - NVL'!$G$5:$G$1007,'THAN DA'!$L$4,'NHAP - NVL'!$F$5:$F$1007,'THAN DA'!$Q$4,'NHAP - NVL'!$D$5:$D$1007,'THAN DA'!B40)</f>
        <v>0</v>
      </c>
      <c r="E40" s="278">
        <f>+SUMIFS('NHAP - NVL'!$K$5:$K$1007,'NHAP - NVL'!$G$5:$G$1007,'THAN DA'!$L$4,'NHAP - NVL'!$F$5:$F$1007,'THAN DA'!$Q$4,'NHAP - NVL'!$D$5:$D$1007,'THAN DA'!B40)</f>
        <v>0</v>
      </c>
      <c r="F40" s="279">
        <f>+SUMIFS('XUAT - NVL'!$K$5:$K$840,'XUAT - NVL'!$G$5:$G$840,'THAN DA'!$L$4,'XUAT - NVL'!$N$5:$N$840,'THAN DA'!$Q$4,'XUAT - NVL'!$D$5:$D$840,'THAN DA'!B40)</f>
        <v>0</v>
      </c>
      <c r="G40" s="280">
        <f>+SUMIFS('XUAT - NVL'!$L$5:$L$840,'XUAT - NVL'!$G$5:$G$840,$L$4,'XUAT - NVL'!$N$5:$N$840,'THAN DA'!$Q$4,'XUAT - NVL'!$D$5:$D$840,'THAN DA'!B40)</f>
        <v>0</v>
      </c>
      <c r="H40" s="281" t="e">
        <f t="shared" si="1"/>
        <v>#DIV/0!</v>
      </c>
      <c r="I40" s="282" t="e">
        <f t="shared" si="2"/>
        <v>#DIV/0!</v>
      </c>
      <c r="J40" s="283">
        <f t="shared" si="4"/>
        <v>0</v>
      </c>
      <c r="K40" s="284">
        <f t="shared" si="4"/>
        <v>0</v>
      </c>
      <c r="L40" s="281" t="e">
        <f t="shared" si="0"/>
        <v>#DIV/0!</v>
      </c>
      <c r="M40" s="285" t="e">
        <f t="shared" si="0"/>
        <v>#DIV/0!</v>
      </c>
      <c r="N40" s="273"/>
    </row>
    <row r="41" spans="1:14" s="296" customFormat="1" ht="23.25" customHeight="1">
      <c r="A41" s="288" t="s">
        <v>682</v>
      </c>
      <c r="B41" s="289"/>
      <c r="C41" s="290"/>
      <c r="D41" s="267">
        <f>SUM(D10:D40)</f>
        <v>0</v>
      </c>
      <c r="E41" s="291">
        <f t="shared" ref="E41:G41" si="5">SUM(E10:E40)</f>
        <v>0</v>
      </c>
      <c r="F41" s="267">
        <f t="shared" si="5"/>
        <v>0</v>
      </c>
      <c r="G41" s="291">
        <f t="shared" si="5"/>
        <v>0</v>
      </c>
      <c r="H41" s="281" t="e">
        <f t="shared" si="1"/>
        <v>#DIV/0!</v>
      </c>
      <c r="I41" s="282" t="e">
        <f t="shared" si="2"/>
        <v>#DIV/0!</v>
      </c>
      <c r="J41" s="292">
        <f>J40</f>
        <v>0</v>
      </c>
      <c r="K41" s="293">
        <f>K40</f>
        <v>0</v>
      </c>
      <c r="L41" s="285"/>
      <c r="M41" s="294"/>
      <c r="N41" s="295"/>
    </row>
    <row r="42" spans="1:14" s="296" customFormat="1" ht="23.25" customHeight="1">
      <c r="A42" s="288" t="s">
        <v>28</v>
      </c>
      <c r="B42" s="289"/>
      <c r="C42" s="290"/>
      <c r="D42" s="267">
        <f>D9+D41</f>
        <v>0</v>
      </c>
      <c r="E42" s="291">
        <f>E9+E41</f>
        <v>0</v>
      </c>
      <c r="F42" s="279">
        <f>+F41</f>
        <v>0</v>
      </c>
      <c r="G42" s="280">
        <f>+G41</f>
        <v>0</v>
      </c>
      <c r="H42" s="269"/>
      <c r="I42" s="297"/>
      <c r="J42" s="292">
        <f>D42-F42</f>
        <v>0</v>
      </c>
      <c r="K42" s="292">
        <f>E42-G42</f>
        <v>0</v>
      </c>
      <c r="L42" s="285"/>
      <c r="M42" s="294"/>
      <c r="N42" s="295"/>
    </row>
    <row r="43" spans="1:14" ht="23.25" customHeight="1">
      <c r="A43" s="296"/>
      <c r="B43" s="296"/>
      <c r="C43" s="296"/>
      <c r="K43" s="298"/>
      <c r="L43" s="252"/>
      <c r="N43" s="252"/>
    </row>
    <row r="44" spans="1:14">
      <c r="K44" s="299" t="s">
        <v>112</v>
      </c>
      <c r="L44" s="252"/>
      <c r="N44" s="252"/>
    </row>
    <row r="45" spans="1:14">
      <c r="K45" s="299"/>
      <c r="L45" s="252"/>
      <c r="N45" s="252"/>
    </row>
    <row r="46" spans="1:14">
      <c r="K46" s="299"/>
      <c r="L46" s="252"/>
      <c r="N46" s="252"/>
    </row>
    <row r="47" spans="1:14">
      <c r="K47" s="298"/>
      <c r="L47" s="252"/>
      <c r="N47" s="252"/>
    </row>
    <row r="48" spans="1:14">
      <c r="L48" s="252"/>
      <c r="M48" s="300"/>
      <c r="N48" s="252"/>
    </row>
    <row r="49" spans="11:11" s="253" customFormat="1"/>
    <row r="50" spans="11:11" s="253" customFormat="1">
      <c r="K50" s="296"/>
    </row>
    <row r="51" spans="11:11" s="253" customFormat="1"/>
  </sheetData>
  <mergeCells count="8">
    <mergeCell ref="A9:C9"/>
    <mergeCell ref="A3:N3"/>
    <mergeCell ref="L4:N4"/>
    <mergeCell ref="D7:E7"/>
    <mergeCell ref="F7:G7"/>
    <mergeCell ref="H7:I7"/>
    <mergeCell ref="J7:K7"/>
    <mergeCell ref="L7:M7"/>
  </mergeCells>
  <conditionalFormatting sqref="M21">
    <cfRule type="cellIs" dxfId="1562" priority="113" operator="lessThan">
      <formula>15</formula>
    </cfRule>
    <cfRule type="cellIs" dxfId="1561" priority="114" operator="greaterThan">
      <formula>20</formula>
    </cfRule>
    <cfRule type="cellIs" dxfId="1560" priority="115" operator="between">
      <formula>15</formula>
      <formula>20</formula>
    </cfRule>
    <cfRule type="cellIs" dxfId="1559" priority="116" operator="between">
      <formula>15</formula>
      <formula>20</formula>
    </cfRule>
    <cfRule type="cellIs" dxfId="1558" priority="117" operator="lessThan">
      <formula>15</formula>
    </cfRule>
    <cfRule type="cellIs" dxfId="1557" priority="118" operator="greaterThan">
      <formula>20</formula>
    </cfRule>
    <cfRule type="cellIs" dxfId="1556" priority="119" operator="between">
      <formula>15</formula>
      <formula>21</formula>
    </cfRule>
    <cfRule type="cellIs" dxfId="1555" priority="120" operator="lessThan">
      <formula>15</formula>
    </cfRule>
    <cfRule type="cellIs" dxfId="1554" priority="121" operator="greaterThan">
      <formula>21</formula>
    </cfRule>
  </conditionalFormatting>
  <conditionalFormatting sqref="M28">
    <cfRule type="cellIs" dxfId="1553" priority="104" operator="lessThan">
      <formula>15</formula>
    </cfRule>
    <cfRule type="cellIs" dxfId="1552" priority="105" operator="greaterThan">
      <formula>20</formula>
    </cfRule>
    <cfRule type="cellIs" dxfId="1551" priority="106" operator="between">
      <formula>15</formula>
      <formula>20</formula>
    </cfRule>
    <cfRule type="cellIs" dxfId="1550" priority="107" operator="between">
      <formula>15</formula>
      <formula>20</formula>
    </cfRule>
    <cfRule type="cellIs" dxfId="1549" priority="108" operator="lessThan">
      <formula>15</formula>
    </cfRule>
    <cfRule type="cellIs" dxfId="1548" priority="109" operator="greaterThan">
      <formula>20</formula>
    </cfRule>
    <cfRule type="cellIs" dxfId="1547" priority="110" operator="between">
      <formula>15</formula>
      <formula>21</formula>
    </cfRule>
    <cfRule type="cellIs" dxfId="1546" priority="111" operator="lessThan">
      <formula>15</formula>
    </cfRule>
    <cfRule type="cellIs" dxfId="1545" priority="112" operator="greaterThan">
      <formula>21</formula>
    </cfRule>
  </conditionalFormatting>
  <conditionalFormatting sqref="M35">
    <cfRule type="cellIs" dxfId="1544" priority="95" operator="lessThan">
      <formula>15</formula>
    </cfRule>
    <cfRule type="cellIs" dxfId="1543" priority="96" operator="greaterThan">
      <formula>20</formula>
    </cfRule>
    <cfRule type="cellIs" dxfId="1542" priority="97" operator="between">
      <formula>15</formula>
      <formula>20</formula>
    </cfRule>
    <cfRule type="cellIs" dxfId="1541" priority="98" operator="between">
      <formula>15</formula>
      <formula>20</formula>
    </cfRule>
    <cfRule type="cellIs" dxfId="1540" priority="99" operator="lessThan">
      <formula>15</formula>
    </cfRule>
    <cfRule type="cellIs" dxfId="1539" priority="100" operator="greaterThan">
      <formula>20</formula>
    </cfRule>
    <cfRule type="cellIs" dxfId="1538" priority="101" operator="between">
      <formula>15</formula>
      <formula>21</formula>
    </cfRule>
    <cfRule type="cellIs" dxfId="1537" priority="102" operator="lessThan">
      <formula>15</formula>
    </cfRule>
    <cfRule type="cellIs" dxfId="1536" priority="103" operator="greaterThan">
      <formula>21</formula>
    </cfRule>
  </conditionalFormatting>
  <conditionalFormatting sqref="M15:M18 M40 M22:M23 M25:M27 M20">
    <cfRule type="cellIs" dxfId="1535" priority="122" operator="lessThan">
      <formula>15</formula>
    </cfRule>
    <cfRule type="cellIs" dxfId="1534" priority="123" operator="greaterThan">
      <formula>20</formula>
    </cfRule>
    <cfRule type="cellIs" dxfId="1533" priority="124" operator="between">
      <formula>15</formula>
      <formula>20</formula>
    </cfRule>
    <cfRule type="cellIs" dxfId="1532" priority="125" operator="between">
      <formula>15</formula>
      <formula>20</formula>
    </cfRule>
    <cfRule type="cellIs" dxfId="1531" priority="126" operator="lessThan">
      <formula>15</formula>
    </cfRule>
    <cfRule type="cellIs" dxfId="1530" priority="127" operator="greaterThan">
      <formula>20</formula>
    </cfRule>
    <cfRule type="cellIs" dxfId="1529" priority="128" operator="between">
      <formula>15</formula>
      <formula>21</formula>
    </cfRule>
    <cfRule type="cellIs" dxfId="1528" priority="129" operator="lessThan">
      <formula>15</formula>
    </cfRule>
    <cfRule type="cellIs" dxfId="1527" priority="130" operator="greaterThan">
      <formula>21</formula>
    </cfRule>
  </conditionalFormatting>
  <conditionalFormatting sqref="M10:M13">
    <cfRule type="cellIs" dxfId="1526" priority="86" operator="lessThan">
      <formula>15</formula>
    </cfRule>
    <cfRule type="cellIs" dxfId="1525" priority="87" operator="greaterThan">
      <formula>20</formula>
    </cfRule>
    <cfRule type="cellIs" dxfId="1524" priority="88" operator="between">
      <formula>15</formula>
      <formula>20</formula>
    </cfRule>
    <cfRule type="cellIs" dxfId="1523" priority="89" operator="between">
      <formula>15</formula>
      <formula>20</formula>
    </cfRule>
    <cfRule type="cellIs" dxfId="1522" priority="90" operator="lessThan">
      <formula>15</formula>
    </cfRule>
    <cfRule type="cellIs" dxfId="1521" priority="91" operator="greaterThan">
      <formula>20</formula>
    </cfRule>
    <cfRule type="cellIs" dxfId="1520" priority="92" operator="between">
      <formula>15</formula>
      <formula>21</formula>
    </cfRule>
    <cfRule type="cellIs" dxfId="1519" priority="93" operator="lessThan">
      <formula>15</formula>
    </cfRule>
    <cfRule type="cellIs" dxfId="1518" priority="94" operator="greaterThan">
      <formula>21</formula>
    </cfRule>
  </conditionalFormatting>
  <conditionalFormatting sqref="M30:M33">
    <cfRule type="cellIs" dxfId="1517" priority="77" operator="lessThan">
      <formula>15</formula>
    </cfRule>
    <cfRule type="cellIs" dxfId="1516" priority="78" operator="greaterThan">
      <formula>20</formula>
    </cfRule>
    <cfRule type="cellIs" dxfId="1515" priority="79" operator="between">
      <formula>15</formula>
      <formula>20</formula>
    </cfRule>
    <cfRule type="cellIs" dxfId="1514" priority="80" operator="between">
      <formula>15</formula>
      <formula>20</formula>
    </cfRule>
    <cfRule type="cellIs" dxfId="1513" priority="81" operator="lessThan">
      <formula>15</formula>
    </cfRule>
    <cfRule type="cellIs" dxfId="1512" priority="82" operator="greaterThan">
      <formula>20</formula>
    </cfRule>
    <cfRule type="cellIs" dxfId="1511" priority="83" operator="between">
      <formula>15</formula>
      <formula>21</formula>
    </cfRule>
    <cfRule type="cellIs" dxfId="1510" priority="84" operator="lessThan">
      <formula>15</formula>
    </cfRule>
    <cfRule type="cellIs" dxfId="1509" priority="85" operator="greaterThan">
      <formula>21</formula>
    </cfRule>
  </conditionalFormatting>
  <conditionalFormatting sqref="M36:M38">
    <cfRule type="cellIs" dxfId="1508" priority="68" operator="lessThan">
      <formula>15</formula>
    </cfRule>
    <cfRule type="cellIs" dxfId="1507" priority="69" operator="greaterThan">
      <formula>20</formula>
    </cfRule>
    <cfRule type="cellIs" dxfId="1506" priority="70" operator="between">
      <formula>15</formula>
      <formula>20</formula>
    </cfRule>
    <cfRule type="cellIs" dxfId="1505" priority="71" operator="between">
      <formula>15</formula>
      <formula>20</formula>
    </cfRule>
    <cfRule type="cellIs" dxfId="1504" priority="72" operator="lessThan">
      <formula>15</formula>
    </cfRule>
    <cfRule type="cellIs" dxfId="1503" priority="73" operator="greaterThan">
      <formula>20</formula>
    </cfRule>
    <cfRule type="cellIs" dxfId="1502" priority="74" operator="between">
      <formula>15</formula>
      <formula>21</formula>
    </cfRule>
    <cfRule type="cellIs" dxfId="1501" priority="75" operator="lessThan">
      <formula>15</formula>
    </cfRule>
    <cfRule type="cellIs" dxfId="1500" priority="76" operator="greaterThan">
      <formula>21</formula>
    </cfRule>
  </conditionalFormatting>
  <conditionalFormatting sqref="M29">
    <cfRule type="cellIs" dxfId="1499" priority="59" operator="lessThan">
      <formula>15</formula>
    </cfRule>
    <cfRule type="cellIs" dxfId="1498" priority="60" operator="greaterThan">
      <formula>20</formula>
    </cfRule>
    <cfRule type="cellIs" dxfId="1497" priority="61" operator="between">
      <formula>15</formula>
      <formula>20</formula>
    </cfRule>
    <cfRule type="cellIs" dxfId="1496" priority="62" operator="between">
      <formula>15</formula>
      <formula>20</formula>
    </cfRule>
    <cfRule type="cellIs" dxfId="1495" priority="63" operator="lessThan">
      <formula>15</formula>
    </cfRule>
    <cfRule type="cellIs" dxfId="1494" priority="64" operator="greaterThan">
      <formula>20</formula>
    </cfRule>
    <cfRule type="cellIs" dxfId="1493" priority="65" operator="between">
      <formula>15</formula>
      <formula>21</formula>
    </cfRule>
    <cfRule type="cellIs" dxfId="1492" priority="66" operator="lessThan">
      <formula>15</formula>
    </cfRule>
    <cfRule type="cellIs" dxfId="1491" priority="67" operator="greaterThan">
      <formula>21</formula>
    </cfRule>
  </conditionalFormatting>
  <conditionalFormatting sqref="M24">
    <cfRule type="cellIs" dxfId="1490" priority="50" operator="lessThan">
      <formula>15</formula>
    </cfRule>
    <cfRule type="cellIs" dxfId="1489" priority="51" operator="greaterThan">
      <formula>20</formula>
    </cfRule>
    <cfRule type="cellIs" dxfId="1488" priority="52" operator="between">
      <formula>15</formula>
      <formula>20</formula>
    </cfRule>
    <cfRule type="cellIs" dxfId="1487" priority="53" operator="between">
      <formula>15</formula>
      <formula>20</formula>
    </cfRule>
    <cfRule type="cellIs" dxfId="1486" priority="54" operator="lessThan">
      <formula>15</formula>
    </cfRule>
    <cfRule type="cellIs" dxfId="1485" priority="55" operator="greaterThan">
      <formula>20</formula>
    </cfRule>
    <cfRule type="cellIs" dxfId="1484" priority="56" operator="between">
      <formula>15</formula>
      <formula>21</formula>
    </cfRule>
    <cfRule type="cellIs" dxfId="1483" priority="57" operator="lessThan">
      <formula>15</formula>
    </cfRule>
    <cfRule type="cellIs" dxfId="1482" priority="58" operator="greaterThan">
      <formula>21</formula>
    </cfRule>
  </conditionalFormatting>
  <conditionalFormatting sqref="M19">
    <cfRule type="cellIs" dxfId="1481" priority="41" operator="lessThan">
      <formula>15</formula>
    </cfRule>
    <cfRule type="cellIs" dxfId="1480" priority="42" operator="greaterThan">
      <formula>20</formula>
    </cfRule>
    <cfRule type="cellIs" dxfId="1479" priority="43" operator="between">
      <formula>15</formula>
      <formula>20</formula>
    </cfRule>
    <cfRule type="cellIs" dxfId="1478" priority="44" operator="between">
      <formula>15</formula>
      <formula>20</formula>
    </cfRule>
    <cfRule type="cellIs" dxfId="1477" priority="45" operator="lessThan">
      <formula>15</formula>
    </cfRule>
    <cfRule type="cellIs" dxfId="1476" priority="46" operator="greaterThan">
      <formula>20</formula>
    </cfRule>
    <cfRule type="cellIs" dxfId="1475" priority="47" operator="between">
      <formula>15</formula>
      <formula>21</formula>
    </cfRule>
    <cfRule type="cellIs" dxfId="1474" priority="48" operator="lessThan">
      <formula>15</formula>
    </cfRule>
    <cfRule type="cellIs" dxfId="1473" priority="49" operator="greaterThan">
      <formula>21</formula>
    </cfRule>
  </conditionalFormatting>
  <conditionalFormatting sqref="M14">
    <cfRule type="cellIs" dxfId="1472" priority="32" operator="lessThan">
      <formula>15</formula>
    </cfRule>
    <cfRule type="cellIs" dxfId="1471" priority="33" operator="greaterThan">
      <formula>20</formula>
    </cfRule>
    <cfRule type="cellIs" dxfId="1470" priority="34" operator="between">
      <formula>15</formula>
      <formula>20</formula>
    </cfRule>
    <cfRule type="cellIs" dxfId="1469" priority="35" operator="between">
      <formula>15</formula>
      <formula>20</formula>
    </cfRule>
    <cfRule type="cellIs" dxfId="1468" priority="36" operator="lessThan">
      <formula>15</formula>
    </cfRule>
    <cfRule type="cellIs" dxfId="1467" priority="37" operator="greaterThan">
      <formula>20</formula>
    </cfRule>
    <cfRule type="cellIs" dxfId="1466" priority="38" operator="between">
      <formula>15</formula>
      <formula>21</formula>
    </cfRule>
    <cfRule type="cellIs" dxfId="1465" priority="39" operator="lessThan">
      <formula>15</formula>
    </cfRule>
    <cfRule type="cellIs" dxfId="1464" priority="40" operator="greaterThan">
      <formula>21</formula>
    </cfRule>
  </conditionalFormatting>
  <conditionalFormatting sqref="M34">
    <cfRule type="cellIs" dxfId="1463" priority="23" operator="lessThan">
      <formula>15</formula>
    </cfRule>
    <cfRule type="cellIs" dxfId="1462" priority="24" operator="greaterThan">
      <formula>20</formula>
    </cfRule>
    <cfRule type="cellIs" dxfId="1461" priority="25" operator="between">
      <formula>15</formula>
      <formula>20</formula>
    </cfRule>
    <cfRule type="cellIs" dxfId="1460" priority="26" operator="between">
      <formula>15</formula>
      <formula>20</formula>
    </cfRule>
    <cfRule type="cellIs" dxfId="1459" priority="27" operator="lessThan">
      <formula>15</formula>
    </cfRule>
    <cfRule type="cellIs" dxfId="1458" priority="28" operator="greaterThan">
      <formula>20</formula>
    </cfRule>
    <cfRule type="cellIs" dxfId="1457" priority="29" operator="between">
      <formula>15</formula>
      <formula>21</formula>
    </cfRule>
    <cfRule type="cellIs" dxfId="1456" priority="30" operator="lessThan">
      <formula>15</formula>
    </cfRule>
    <cfRule type="cellIs" dxfId="1455" priority="31" operator="greaterThan">
      <formula>21</formula>
    </cfRule>
  </conditionalFormatting>
  <conditionalFormatting sqref="M39">
    <cfRule type="cellIs" dxfId="1454" priority="14" operator="lessThan">
      <formula>15</formula>
    </cfRule>
    <cfRule type="cellIs" dxfId="1453" priority="15" operator="greaterThan">
      <formula>20</formula>
    </cfRule>
    <cfRule type="cellIs" dxfId="1452" priority="16" operator="between">
      <formula>15</formula>
      <formula>20</formula>
    </cfRule>
    <cfRule type="cellIs" dxfId="1451" priority="17" operator="between">
      <formula>15</formula>
      <formula>20</formula>
    </cfRule>
    <cfRule type="cellIs" dxfId="1450" priority="18" operator="lessThan">
      <formula>15</formula>
    </cfRule>
    <cfRule type="cellIs" dxfId="1449" priority="19" operator="greaterThan">
      <formula>20</formula>
    </cfRule>
    <cfRule type="cellIs" dxfId="1448" priority="20" operator="between">
      <formula>15</formula>
      <formula>21</formula>
    </cfRule>
    <cfRule type="cellIs" dxfId="1447" priority="21" operator="lessThan">
      <formula>15</formula>
    </cfRule>
    <cfRule type="cellIs" dxfId="1446" priority="22" operator="greaterThan">
      <formula>21</formula>
    </cfRule>
  </conditionalFormatting>
  <conditionalFormatting sqref="P19">
    <cfRule type="duplicateValues" dxfId="1445" priority="6"/>
  </conditionalFormatting>
  <conditionalFormatting sqref="Q24 Q18">
    <cfRule type="duplicateValues" dxfId="1444" priority="7"/>
    <cfRule type="expression" dxfId="1443" priority="8">
      <formula>LEFT(#REF!,2)="Y0"</formula>
    </cfRule>
    <cfRule type="expression" dxfId="1442" priority="9">
      <formula>LEFT(#REF!,2)="Y3"</formula>
    </cfRule>
    <cfRule type="expression" dxfId="1441" priority="10">
      <formula>LEFT(#REF!,2)="Y2"</formula>
    </cfRule>
    <cfRule type="expression" dxfId="1440" priority="11">
      <formula>LEFT(#REF!,2)="Y1"</formula>
    </cfRule>
    <cfRule type="duplicateValues" dxfId="1439" priority="12"/>
  </conditionalFormatting>
  <conditionalFormatting sqref="P10:P18 P20:P22">
    <cfRule type="duplicateValues" dxfId="1438" priority="13"/>
  </conditionalFormatting>
  <conditionalFormatting sqref="P25">
    <cfRule type="duplicateValues" dxfId="1437" priority="5"/>
  </conditionalFormatting>
  <conditionalFormatting sqref="P26">
    <cfRule type="duplicateValues" dxfId="1436" priority="4"/>
  </conditionalFormatting>
  <conditionalFormatting sqref="P27">
    <cfRule type="duplicateValues" dxfId="1435" priority="3"/>
  </conditionalFormatting>
  <conditionalFormatting sqref="P28:P29">
    <cfRule type="duplicateValues" dxfId="1434" priority="2"/>
  </conditionalFormatting>
  <conditionalFormatting sqref="P30">
    <cfRule type="duplicateValues" dxfId="1433" priority="1"/>
  </conditionalFormatting>
  <pageMargins left="0.45" right="0.2" top="0.25" bottom="0.25" header="0.3" footer="0.3"/>
  <pageSetup paperSize="9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rgb="FFC00000"/>
  </sheetPr>
  <dimension ref="A1:R51"/>
  <sheetViews>
    <sheetView zoomScale="80" zoomScaleNormal="80" workbookViewId="0">
      <pane ySplit="9" topLeftCell="A19" activePane="bottomLeft" state="frozen"/>
      <selection activeCell="P9" sqref="P9"/>
      <selection pane="bottomLeft" activeCell="P9" sqref="P9"/>
    </sheetView>
  </sheetViews>
  <sheetFormatPr defaultColWidth="10.6640625" defaultRowHeight="15"/>
  <cols>
    <col min="1" max="1" width="5.5" style="168" customWidth="1"/>
    <col min="2" max="2" width="16" style="168" customWidth="1"/>
    <col min="3" max="3" width="21.33203125" style="168" customWidth="1"/>
    <col min="4" max="11" width="16.83203125" style="169" customWidth="1"/>
    <col min="12" max="14" width="16.83203125" style="168" customWidth="1"/>
    <col min="15" max="15" width="10.6640625" style="168"/>
    <col min="16" max="16" width="50.6640625" style="168" customWidth="1"/>
    <col min="17" max="17" width="36.1640625" style="168" customWidth="1"/>
    <col min="18" max="18" width="24.83203125" style="168" customWidth="1"/>
    <col min="19" max="16384" width="10.6640625" style="168"/>
  </cols>
  <sheetData>
    <row r="1" spans="1:18" ht="18" customHeight="1">
      <c r="A1" s="210" t="str">
        <f>'[6]FRIT FO102 - FT1 - FHUE'!A1</f>
        <v>CÔNG TY CỐ PHẦN VLXD VI DO NA</v>
      </c>
      <c r="B1" s="210"/>
      <c r="C1" s="210"/>
      <c r="D1" s="210"/>
      <c r="E1" s="210"/>
      <c r="F1" s="210"/>
    </row>
    <row r="2" spans="1:18" ht="18" customHeight="1">
      <c r="A2" s="210" t="str">
        <f>'[6]FRIT FO102 - FT1 - FHUE'!A2</f>
        <v>PHÒNG KẾ HOẠCH - VẬT TƯ</v>
      </c>
      <c r="B2" s="210"/>
      <c r="C2" s="210"/>
      <c r="D2" s="209"/>
      <c r="E2" s="209"/>
      <c r="F2" s="209"/>
      <c r="L2" s="169"/>
      <c r="M2" s="208" t="str">
        <f>'[6]FRIT FO102 - FT1 - FHUE'!M2</f>
        <v>BM. 03. 13</v>
      </c>
    </row>
    <row r="3" spans="1:18" ht="33" customHeight="1">
      <c r="A3" s="861" t="s">
        <v>698</v>
      </c>
      <c r="B3" s="861"/>
      <c r="C3" s="861"/>
      <c r="D3" s="861"/>
      <c r="E3" s="861"/>
      <c r="F3" s="861"/>
      <c r="G3" s="861"/>
      <c r="H3" s="861"/>
      <c r="I3" s="861"/>
      <c r="J3" s="861"/>
      <c r="K3" s="861"/>
      <c r="L3" s="861"/>
      <c r="M3" s="861"/>
      <c r="N3" s="861"/>
    </row>
    <row r="4" spans="1:18" ht="18.75" customHeight="1">
      <c r="B4" s="207"/>
      <c r="C4" s="207"/>
      <c r="D4" s="206" t="s">
        <v>697</v>
      </c>
      <c r="E4" s="205" t="e">
        <f>+VLOOKUP($L$4,'TONG HOP'!$C$8:$N$799,2,0)</f>
        <v>#N/A</v>
      </c>
      <c r="I4" s="169" t="s">
        <v>696</v>
      </c>
      <c r="J4" s="205" t="e">
        <f>+VLOOKUP($L$4,'TONG HOP'!$C$8:$N$799,3,0)</f>
        <v>#N/A</v>
      </c>
      <c r="K4" s="205" t="s">
        <v>695</v>
      </c>
      <c r="L4" s="862" t="s">
        <v>732</v>
      </c>
      <c r="M4" s="862"/>
      <c r="N4" s="862"/>
    </row>
    <row r="5" spans="1:18" ht="18.75" customHeight="1">
      <c r="B5" s="168" t="str">
        <f>'[6]FRIT FO102 - FT1 - FHUE'!B5</f>
        <v xml:space="preserve">Từ ngày:  </v>
      </c>
      <c r="C5" s="168">
        <f>'[6]FRIT FO102 - FT1 - FHUE'!C5</f>
        <v>1</v>
      </c>
      <c r="D5" s="168" t="str">
        <f>'[6]FRIT FO102 - FT1 - FHUE'!D5</f>
        <v>đến ngày</v>
      </c>
      <c r="E5" s="168">
        <v>30</v>
      </c>
      <c r="F5" s="168" t="str">
        <f>'[6]FRIT FO102 - FT1 - FHUE'!F5</f>
        <v>tháng</v>
      </c>
      <c r="G5" s="168">
        <v>4</v>
      </c>
      <c r="H5" s="168" t="str">
        <f>'[6]FRIT FO102 - FT1 - FHUE'!H5</f>
        <v xml:space="preserve">năm </v>
      </c>
      <c r="I5" s="168">
        <f>'[6]FRIT FO102 - FT1 - FHUE'!I5</f>
        <v>2023</v>
      </c>
      <c r="J5" s="168"/>
      <c r="K5" s="168"/>
    </row>
    <row r="6" spans="1:18" ht="18" customHeight="1">
      <c r="F6" s="204"/>
      <c r="G6" s="204"/>
      <c r="H6" s="204"/>
      <c r="I6" s="204"/>
      <c r="L6" s="204" t="s">
        <v>694</v>
      </c>
      <c r="M6"/>
    </row>
    <row r="7" spans="1:18" s="195" customFormat="1" ht="40.5" customHeight="1">
      <c r="A7" s="203" t="s">
        <v>13</v>
      </c>
      <c r="B7" s="202" t="s">
        <v>693</v>
      </c>
      <c r="C7" s="202" t="s">
        <v>692</v>
      </c>
      <c r="D7" s="863" t="s">
        <v>691</v>
      </c>
      <c r="E7" s="864"/>
      <c r="F7" s="863" t="s">
        <v>690</v>
      </c>
      <c r="G7" s="864"/>
      <c r="H7" s="863" t="s">
        <v>689</v>
      </c>
      <c r="I7" s="864"/>
      <c r="J7" s="863" t="s">
        <v>688</v>
      </c>
      <c r="K7" s="864"/>
      <c r="L7" s="863" t="s">
        <v>687</v>
      </c>
      <c r="M7" s="864"/>
      <c r="N7" s="202" t="s">
        <v>686</v>
      </c>
    </row>
    <row r="8" spans="1:18" s="195" customFormat="1" ht="27.75" customHeight="1">
      <c r="A8" s="201"/>
      <c r="B8" s="198"/>
      <c r="C8" s="198"/>
      <c r="D8" s="200" t="s">
        <v>679</v>
      </c>
      <c r="E8" s="199" t="s">
        <v>685</v>
      </c>
      <c r="F8" s="200" t="s">
        <v>679</v>
      </c>
      <c r="G8" s="199" t="s">
        <v>680</v>
      </c>
      <c r="H8" s="200" t="s">
        <v>679</v>
      </c>
      <c r="I8" s="199" t="s">
        <v>680</v>
      </c>
      <c r="J8" s="200" t="s">
        <v>679</v>
      </c>
      <c r="K8" s="199" t="s">
        <v>680</v>
      </c>
      <c r="L8" s="200" t="s">
        <v>679</v>
      </c>
      <c r="M8" s="199" t="s">
        <v>680</v>
      </c>
      <c r="N8" s="198"/>
    </row>
    <row r="9" spans="1:18" s="195" customFormat="1" ht="25.5" customHeight="1">
      <c r="A9" s="858" t="s">
        <v>684</v>
      </c>
      <c r="B9" s="859"/>
      <c r="C9" s="860"/>
      <c r="D9" s="178" t="e">
        <f>J9</f>
        <v>#N/A</v>
      </c>
      <c r="E9" s="177" t="e">
        <f>K9</f>
        <v>#N/A</v>
      </c>
      <c r="F9" s="197">
        <f>F41</f>
        <v>0</v>
      </c>
      <c r="G9" s="177">
        <f>G41</f>
        <v>0</v>
      </c>
      <c r="H9" s="197"/>
      <c r="I9" s="177"/>
      <c r="J9" s="196" t="e">
        <f>+VLOOKUP($L$4,'TONG HOP'!$C$8:$N$799,8,0)</f>
        <v>#N/A</v>
      </c>
      <c r="K9" s="196" t="e">
        <f>+VLOOKUP($L$4,'TONG HOP'!$C$8:$N$799,9,0)</f>
        <v>#N/A</v>
      </c>
      <c r="L9" s="232"/>
      <c r="M9" s="234"/>
      <c r="N9" s="183"/>
    </row>
    <row r="10" spans="1:18" ht="16.5" customHeight="1">
      <c r="A10" s="193">
        <v>1</v>
      </c>
      <c r="B10" s="194">
        <v>45017</v>
      </c>
      <c r="C10" s="191" t="s">
        <v>683</v>
      </c>
      <c r="D10" s="190">
        <f>+SUMIFS('NHAP - NVL'!$J$5:$J$1007,'NHAP - NVL'!$G$5:$G$1007,CGKHNP!$L$4,'NHAP - NVL'!$D$5:$D$1007,CGKHNP!B10)</f>
        <v>0</v>
      </c>
      <c r="E10" s="218">
        <f>+SUMIFS('NHAP - NVL'!$K$5:$K$1007,'NHAP - NVL'!$G$5:$G$1007,CGKHNP!$L$4,'NHAP - NVL'!$D$5:$D$1007,CGKHNP!B10)</f>
        <v>0</v>
      </c>
      <c r="F10" s="189">
        <f>+SUMIFS('XUAT - NVL'!$K$5:$K$840,'XUAT - NVL'!$G$5:$G$840,CGKHNP!$L$4,'XUAT - NVL'!$D$5:$D$840,CGKHNP!B10)</f>
        <v>0</v>
      </c>
      <c r="G10" s="231">
        <f>+SUMIFS('XUAT - NVL'!$L$5:$L$840,'XUAT - NVL'!$G$5:$G$840,CGKHNP!$L$4,'XUAT - NVL'!$D$5:$D$840,CGKHNP!B10)</f>
        <v>0</v>
      </c>
      <c r="H10" s="188" t="e">
        <f>AVERAGEIF($F$10:$F$40,"&lt;&gt;0")</f>
        <v>#DIV/0!</v>
      </c>
      <c r="I10" s="187" t="e">
        <f>AVERAGEIF($G$10:$G$40,"&lt;&gt;0")</f>
        <v>#DIV/0!</v>
      </c>
      <c r="J10" s="186" t="e">
        <f>J9+D10-F10</f>
        <v>#N/A</v>
      </c>
      <c r="K10" s="185" t="e">
        <f>K9+E10-G10</f>
        <v>#N/A</v>
      </c>
      <c r="L10" s="188" t="e">
        <f t="shared" ref="L10:M40" si="0">J10/H10</f>
        <v>#N/A</v>
      </c>
      <c r="M10" s="184" t="e">
        <f t="shared" si="0"/>
        <v>#N/A</v>
      </c>
      <c r="N10" s="183"/>
      <c r="P10" s="235" t="s">
        <v>666</v>
      </c>
      <c r="Q10" s="52" t="s">
        <v>75</v>
      </c>
      <c r="R10" s="52" t="s">
        <v>74</v>
      </c>
    </row>
    <row r="11" spans="1:18" ht="16.5" customHeight="1">
      <c r="A11" s="193">
        <v>2</v>
      </c>
      <c r="B11" s="194">
        <v>45018</v>
      </c>
      <c r="C11" s="191" t="s">
        <v>683</v>
      </c>
      <c r="D11" s="190">
        <f>+SUMIFS('NHAP - NVL'!$J$5:$J$1007,'NHAP - NVL'!$G$5:$G$1007,CGKHNP!$L$4,'NHAP - NVL'!$D$5:$D$1007,CGKHNP!B11)</f>
        <v>0</v>
      </c>
      <c r="E11" s="218">
        <f>+SUMIFS('NHAP - NVL'!$K$5:$K$1007,'NHAP - NVL'!$G$5:$G$1007,CGKHNP!$L$4,'NHAP - NVL'!$D$5:$D$1007,CGKHNP!B11)</f>
        <v>0</v>
      </c>
      <c r="F11" s="189">
        <f>+SUMIFS('XUAT - NVL'!$K$5:$K$840,'XUAT - NVL'!$G$5:$G$840,CGKHNP!$L$4,'XUAT - NVL'!$D$5:$D$840,CGKHNP!B11)</f>
        <v>0</v>
      </c>
      <c r="G11" s="231">
        <f>+SUMIFS('XUAT - NVL'!$L$5:$L$840,'XUAT - NVL'!$G$5:$G$840,CGKHNP!$L$4,'XUAT - NVL'!$D$5:$D$840,CGKHNP!B11)</f>
        <v>0</v>
      </c>
      <c r="H11" s="188" t="e">
        <f t="shared" ref="H11:H40" si="1">AVERAGEIF($F$10:$F$40,"&lt;&gt;0")</f>
        <v>#DIV/0!</v>
      </c>
      <c r="I11" s="187" t="e">
        <f t="shared" ref="I11:I40" si="2">AVERAGEIF($G$10:$G$40,"&lt;&gt;0")</f>
        <v>#DIV/0!</v>
      </c>
      <c r="J11" s="186" t="e">
        <f t="shared" ref="J11:K26" si="3">J10+D11-F11</f>
        <v>#N/A</v>
      </c>
      <c r="K11" s="185" t="e">
        <f t="shared" si="3"/>
        <v>#N/A</v>
      </c>
      <c r="L11" s="188" t="e">
        <f t="shared" si="0"/>
        <v>#N/A</v>
      </c>
      <c r="M11" s="184" t="e">
        <f t="shared" si="0"/>
        <v>#N/A</v>
      </c>
      <c r="N11" s="183"/>
      <c r="P11" s="235" t="s">
        <v>719</v>
      </c>
      <c r="Q11" s="52" t="s">
        <v>91</v>
      </c>
      <c r="R11" s="52" t="s">
        <v>90</v>
      </c>
    </row>
    <row r="12" spans="1:18" ht="16.5" customHeight="1">
      <c r="A12" s="193">
        <v>3</v>
      </c>
      <c r="B12" s="194">
        <v>45019</v>
      </c>
      <c r="C12" s="191" t="s">
        <v>683</v>
      </c>
      <c r="D12" s="190">
        <f>+SUMIFS('NHAP - NVL'!$J$5:$J$1007,'NHAP - NVL'!$G$5:$G$1007,CGKHNP!$L$4,'NHAP - NVL'!$D$5:$D$1007,CGKHNP!B12)</f>
        <v>0</v>
      </c>
      <c r="E12" s="218">
        <f>+SUMIFS('NHAP - NVL'!$K$5:$K$1007,'NHAP - NVL'!$G$5:$G$1007,CGKHNP!$L$4,'NHAP - NVL'!$D$5:$D$1007,CGKHNP!B12)</f>
        <v>0</v>
      </c>
      <c r="F12" s="189">
        <f>+SUMIFS('XUAT - NVL'!$K$5:$K$840,'XUAT - NVL'!$G$5:$G$840,CGKHNP!$L$4,'XUAT - NVL'!$D$5:$D$840,CGKHNP!B12)</f>
        <v>0</v>
      </c>
      <c r="G12" s="231">
        <f>+SUMIFS('XUAT - NVL'!$L$5:$L$840,'XUAT - NVL'!$G$5:$G$840,CGKHNP!$L$4,'XUAT - NVL'!$D$5:$D$840,CGKHNP!B12)</f>
        <v>0</v>
      </c>
      <c r="H12" s="188" t="e">
        <f t="shared" si="1"/>
        <v>#DIV/0!</v>
      </c>
      <c r="I12" s="187" t="e">
        <f t="shared" si="2"/>
        <v>#DIV/0!</v>
      </c>
      <c r="J12" s="186" t="e">
        <f t="shared" si="3"/>
        <v>#N/A</v>
      </c>
      <c r="K12" s="185" t="e">
        <f t="shared" si="3"/>
        <v>#N/A</v>
      </c>
      <c r="L12" s="188" t="e">
        <f t="shared" si="0"/>
        <v>#N/A</v>
      </c>
      <c r="M12" s="184" t="e">
        <f t="shared" si="0"/>
        <v>#N/A</v>
      </c>
      <c r="N12" s="183"/>
      <c r="P12" s="235" t="s">
        <v>720</v>
      </c>
      <c r="Q12" s="52" t="s">
        <v>93</v>
      </c>
      <c r="R12" s="52" t="s">
        <v>92</v>
      </c>
    </row>
    <row r="13" spans="1:18" ht="16.5" customHeight="1">
      <c r="A13" s="193">
        <v>4</v>
      </c>
      <c r="B13" s="194">
        <v>45020</v>
      </c>
      <c r="C13" s="191" t="s">
        <v>683</v>
      </c>
      <c r="D13" s="190">
        <f>+SUMIFS('NHAP - NVL'!$J$5:$J$1007,'NHAP - NVL'!$G$5:$G$1007,CGKHNP!$L$4,'NHAP - NVL'!$D$5:$D$1007,CGKHNP!B13)</f>
        <v>0</v>
      </c>
      <c r="E13" s="218">
        <f>+SUMIFS('NHAP - NVL'!$K$5:$K$1007,'NHAP - NVL'!$G$5:$G$1007,CGKHNP!$L$4,'NHAP - NVL'!$D$5:$D$1007,CGKHNP!B13)</f>
        <v>0</v>
      </c>
      <c r="F13" s="189">
        <f>+SUMIFS('XUAT - NVL'!$K$5:$K$840,'XUAT - NVL'!$G$5:$G$840,CGKHNP!$L$4,'XUAT - NVL'!$D$5:$D$840,CGKHNP!B13)</f>
        <v>0</v>
      </c>
      <c r="G13" s="231">
        <f>+SUMIFS('XUAT - NVL'!$L$5:$L$840,'XUAT - NVL'!$G$5:$G$840,CGKHNP!$L$4,'XUAT - NVL'!$D$5:$D$840,CGKHNP!B13)</f>
        <v>0</v>
      </c>
      <c r="H13" s="188" t="e">
        <f t="shared" si="1"/>
        <v>#DIV/0!</v>
      </c>
      <c r="I13" s="187" t="e">
        <f t="shared" si="2"/>
        <v>#DIV/0!</v>
      </c>
      <c r="J13" s="186" t="e">
        <f t="shared" si="3"/>
        <v>#N/A</v>
      </c>
      <c r="K13" s="185" t="e">
        <f t="shared" si="3"/>
        <v>#N/A</v>
      </c>
      <c r="L13" s="188" t="e">
        <f t="shared" si="0"/>
        <v>#N/A</v>
      </c>
      <c r="M13" s="184" t="e">
        <f t="shared" si="0"/>
        <v>#N/A</v>
      </c>
      <c r="N13" s="183"/>
      <c r="P13" s="235" t="s">
        <v>95</v>
      </c>
      <c r="Q13" s="52" t="s">
        <v>96</v>
      </c>
      <c r="R13" s="52" t="s">
        <v>94</v>
      </c>
    </row>
    <row r="14" spans="1:18" ht="16.5" customHeight="1">
      <c r="A14" s="193">
        <v>5</v>
      </c>
      <c r="B14" s="194">
        <v>45021</v>
      </c>
      <c r="C14" s="191" t="s">
        <v>683</v>
      </c>
      <c r="D14" s="190">
        <f>+SUMIFS('NHAP - NVL'!$J$5:$J$1007,'NHAP - NVL'!$G$5:$G$1007,CGKHNP!$L$4,'NHAP - NVL'!$D$5:$D$1007,CGKHNP!B14)</f>
        <v>0</v>
      </c>
      <c r="E14" s="218">
        <f>+SUMIFS('NHAP - NVL'!$K$5:$K$1007,'NHAP - NVL'!$G$5:$G$1007,CGKHNP!$L$4,'NHAP - NVL'!$D$5:$D$1007,CGKHNP!B14)</f>
        <v>0</v>
      </c>
      <c r="F14" s="189">
        <f>+SUMIFS('XUAT - NVL'!$K$5:$K$840,'XUAT - NVL'!$G$5:$G$840,CGKHNP!$L$4,'XUAT - NVL'!$D$5:$D$840,CGKHNP!B14)</f>
        <v>0</v>
      </c>
      <c r="G14" s="231">
        <f>+SUMIFS('XUAT - NVL'!$L$5:$L$840,'XUAT - NVL'!$G$5:$G$840,CGKHNP!$L$4,'XUAT - NVL'!$D$5:$D$840,CGKHNP!B14)</f>
        <v>0</v>
      </c>
      <c r="H14" s="188" t="e">
        <f t="shared" si="1"/>
        <v>#DIV/0!</v>
      </c>
      <c r="I14" s="187" t="e">
        <f t="shared" si="2"/>
        <v>#DIV/0!</v>
      </c>
      <c r="J14" s="186" t="e">
        <f t="shared" si="3"/>
        <v>#N/A</v>
      </c>
      <c r="K14" s="185" t="e">
        <f t="shared" si="3"/>
        <v>#N/A</v>
      </c>
      <c r="L14" s="233" t="e">
        <f t="shared" si="0"/>
        <v>#N/A</v>
      </c>
      <c r="M14" s="184" t="e">
        <f t="shared" si="0"/>
        <v>#N/A</v>
      </c>
      <c r="N14" s="183"/>
      <c r="P14" s="235" t="s">
        <v>721</v>
      </c>
      <c r="Q14" s="52" t="s">
        <v>84</v>
      </c>
      <c r="R14" s="52" t="s">
        <v>83</v>
      </c>
    </row>
    <row r="15" spans="1:18" ht="16.5" customHeight="1">
      <c r="A15" s="193">
        <v>6</v>
      </c>
      <c r="B15" s="194">
        <v>45022</v>
      </c>
      <c r="C15" s="191" t="s">
        <v>683</v>
      </c>
      <c r="D15" s="190">
        <f>+SUMIFS('NHAP - NVL'!$J$5:$J$1007,'NHAP - NVL'!$G$5:$G$1007,CGKHNP!$L$4,'NHAP - NVL'!$D$5:$D$1007,CGKHNP!B15)</f>
        <v>0</v>
      </c>
      <c r="E15" s="218">
        <f>+SUMIFS('NHAP - NVL'!$K$5:$K$1007,'NHAP - NVL'!$G$5:$G$1007,CGKHNP!$L$4,'NHAP - NVL'!$D$5:$D$1007,CGKHNP!B15)</f>
        <v>0</v>
      </c>
      <c r="F15" s="189">
        <f>+SUMIFS('XUAT - NVL'!$K$5:$K$840,'XUAT - NVL'!$G$5:$G$840,CGKHNP!$L$4,'XUAT - NVL'!$D$5:$D$840,CGKHNP!B15)</f>
        <v>0</v>
      </c>
      <c r="G15" s="231">
        <f>+SUMIFS('XUAT - NVL'!$L$5:$L$840,'XUAT - NVL'!$G$5:$G$840,CGKHNP!$L$4,'XUAT - NVL'!$D$5:$D$840,CGKHNP!B15)</f>
        <v>0</v>
      </c>
      <c r="H15" s="188" t="e">
        <f t="shared" si="1"/>
        <v>#DIV/0!</v>
      </c>
      <c r="I15" s="187" t="e">
        <f t="shared" si="2"/>
        <v>#DIV/0!</v>
      </c>
      <c r="J15" s="186" t="e">
        <f t="shared" si="3"/>
        <v>#N/A</v>
      </c>
      <c r="K15" s="185" t="e">
        <f t="shared" si="3"/>
        <v>#N/A</v>
      </c>
      <c r="L15" s="233" t="e">
        <f t="shared" si="0"/>
        <v>#N/A</v>
      </c>
      <c r="M15" s="184" t="e">
        <f t="shared" si="0"/>
        <v>#N/A</v>
      </c>
      <c r="N15" s="183"/>
      <c r="P15" s="235" t="s">
        <v>722</v>
      </c>
      <c r="Q15" s="52" t="s">
        <v>86</v>
      </c>
      <c r="R15" s="52" t="s">
        <v>85</v>
      </c>
    </row>
    <row r="16" spans="1:18" ht="16.5" customHeight="1">
      <c r="A16" s="193">
        <v>7</v>
      </c>
      <c r="B16" s="194">
        <v>45023</v>
      </c>
      <c r="C16" s="191" t="s">
        <v>683</v>
      </c>
      <c r="D16" s="190">
        <f>+SUMIFS('NHAP - NVL'!$J$5:$J$1007,'NHAP - NVL'!$G$5:$G$1007,CGKHNP!$L$4,'NHAP - NVL'!$D$5:$D$1007,CGKHNP!B16)</f>
        <v>0</v>
      </c>
      <c r="E16" s="218">
        <f>+SUMIFS('NHAP - NVL'!$K$5:$K$1007,'NHAP - NVL'!$G$5:$G$1007,CGKHNP!$L$4,'NHAP - NVL'!$D$5:$D$1007,CGKHNP!B16)</f>
        <v>0</v>
      </c>
      <c r="F16" s="189">
        <f>+SUMIFS('XUAT - NVL'!$K$5:$K$840,'XUAT - NVL'!$G$5:$G$840,CGKHNP!$L$4,'XUAT - NVL'!$D$5:$D$840,CGKHNP!B16)</f>
        <v>0</v>
      </c>
      <c r="G16" s="231">
        <f>+SUMIFS('XUAT - NVL'!$L$5:$L$840,'XUAT - NVL'!$G$5:$G$840,CGKHNP!$L$4,'XUAT - NVL'!$D$5:$D$840,CGKHNP!B16)</f>
        <v>0</v>
      </c>
      <c r="H16" s="188" t="e">
        <f t="shared" si="1"/>
        <v>#DIV/0!</v>
      </c>
      <c r="I16" s="187" t="e">
        <f t="shared" si="2"/>
        <v>#DIV/0!</v>
      </c>
      <c r="J16" s="186" t="e">
        <f t="shared" si="3"/>
        <v>#N/A</v>
      </c>
      <c r="K16" s="185" t="e">
        <f t="shared" si="3"/>
        <v>#N/A</v>
      </c>
      <c r="L16" s="233" t="e">
        <f t="shared" si="0"/>
        <v>#N/A</v>
      </c>
      <c r="M16" s="184" t="e">
        <f t="shared" si="0"/>
        <v>#N/A</v>
      </c>
      <c r="N16" s="183"/>
      <c r="P16" s="235" t="s">
        <v>723</v>
      </c>
      <c r="Q16" s="52" t="s">
        <v>82</v>
      </c>
      <c r="R16" s="52" t="s">
        <v>81</v>
      </c>
    </row>
    <row r="17" spans="1:18" ht="16.5" customHeight="1">
      <c r="A17" s="193">
        <v>8</v>
      </c>
      <c r="B17" s="194">
        <v>45024</v>
      </c>
      <c r="C17" s="191" t="s">
        <v>683</v>
      </c>
      <c r="D17" s="190">
        <f>+SUMIFS('NHAP - NVL'!$J$5:$J$1007,'NHAP - NVL'!$G$5:$G$1007,CGKHNP!$L$4,'NHAP - NVL'!$D$5:$D$1007,CGKHNP!B17)</f>
        <v>0</v>
      </c>
      <c r="E17" s="218">
        <f>+SUMIFS('NHAP - NVL'!$K$5:$K$1007,'NHAP - NVL'!$G$5:$G$1007,CGKHNP!$L$4,'NHAP - NVL'!$D$5:$D$1007,CGKHNP!B17)</f>
        <v>0</v>
      </c>
      <c r="F17" s="189">
        <f>+SUMIFS('XUAT - NVL'!$K$5:$K$840,'XUAT - NVL'!$G$5:$G$840,CGKHNP!$L$4,'XUAT - NVL'!$D$5:$D$840,CGKHNP!B17)</f>
        <v>0</v>
      </c>
      <c r="G17" s="231">
        <f>+SUMIFS('XUAT - NVL'!$L$5:$L$840,'XUAT - NVL'!$G$5:$G$840,CGKHNP!$L$4,'XUAT - NVL'!$D$5:$D$840,CGKHNP!B17)</f>
        <v>0</v>
      </c>
      <c r="H17" s="188" t="e">
        <f t="shared" si="1"/>
        <v>#DIV/0!</v>
      </c>
      <c r="I17" s="187" t="e">
        <f t="shared" si="2"/>
        <v>#DIV/0!</v>
      </c>
      <c r="J17" s="186" t="e">
        <f t="shared" si="3"/>
        <v>#N/A</v>
      </c>
      <c r="K17" s="185" t="e">
        <f t="shared" si="3"/>
        <v>#N/A</v>
      </c>
      <c r="L17" s="233" t="e">
        <f t="shared" si="0"/>
        <v>#N/A</v>
      </c>
      <c r="M17" s="184" t="e">
        <f t="shared" si="0"/>
        <v>#N/A</v>
      </c>
      <c r="N17" s="183"/>
      <c r="P17" s="235" t="s">
        <v>98</v>
      </c>
      <c r="Q17" s="52" t="s">
        <v>99</v>
      </c>
      <c r="R17" s="52" t="s">
        <v>97</v>
      </c>
    </row>
    <row r="18" spans="1:18" ht="16.5" customHeight="1">
      <c r="A18" s="193">
        <v>9</v>
      </c>
      <c r="B18" s="194">
        <v>45025</v>
      </c>
      <c r="C18" s="191" t="s">
        <v>683</v>
      </c>
      <c r="D18" s="190">
        <f>+SUMIFS('NHAP - NVL'!$J$5:$J$1007,'NHAP - NVL'!$G$5:$G$1007,CGKHNP!$L$4,'NHAP - NVL'!$D$5:$D$1007,CGKHNP!B18)</f>
        <v>0</v>
      </c>
      <c r="E18" s="218">
        <f>+SUMIFS('NHAP - NVL'!$K$5:$K$1007,'NHAP - NVL'!$G$5:$G$1007,CGKHNP!$L$4,'NHAP - NVL'!$D$5:$D$1007,CGKHNP!B18)</f>
        <v>0</v>
      </c>
      <c r="F18" s="189">
        <f>+SUMIFS('XUAT - NVL'!$K$5:$K$840,'XUAT - NVL'!$G$5:$G$840,CGKHNP!$L$4,'XUAT - NVL'!$D$5:$D$840,CGKHNP!B18)</f>
        <v>0</v>
      </c>
      <c r="G18" s="231">
        <f>+SUMIFS('XUAT - NVL'!$L$5:$L$840,'XUAT - NVL'!$G$5:$G$840,CGKHNP!$L$4,'XUAT - NVL'!$D$5:$D$840,CGKHNP!B18)</f>
        <v>0</v>
      </c>
      <c r="H18" s="188" t="e">
        <f t="shared" si="1"/>
        <v>#DIV/0!</v>
      </c>
      <c r="I18" s="187" t="e">
        <f t="shared" si="2"/>
        <v>#DIV/0!</v>
      </c>
      <c r="J18" s="186" t="e">
        <f t="shared" si="3"/>
        <v>#N/A</v>
      </c>
      <c r="K18" s="185" t="e">
        <f t="shared" si="3"/>
        <v>#N/A</v>
      </c>
      <c r="L18" s="233" t="e">
        <f t="shared" si="0"/>
        <v>#N/A</v>
      </c>
      <c r="M18" s="184" t="e">
        <f t="shared" si="0"/>
        <v>#N/A</v>
      </c>
      <c r="N18" s="183"/>
      <c r="P18" s="235" t="s">
        <v>724</v>
      </c>
      <c r="Q18" s="62"/>
      <c r="R18" s="52"/>
    </row>
    <row r="19" spans="1:18" ht="16.5" customHeight="1">
      <c r="A19" s="193">
        <v>10</v>
      </c>
      <c r="B19" s="194">
        <v>45026</v>
      </c>
      <c r="C19" s="191" t="s">
        <v>683</v>
      </c>
      <c r="D19" s="190">
        <f>+SUMIFS('NHAP - NVL'!$J$5:$J$1007,'NHAP - NVL'!$G$5:$G$1007,CGKHNP!$L$4,'NHAP - NVL'!$D$5:$D$1007,CGKHNP!B19)</f>
        <v>0</v>
      </c>
      <c r="E19" s="218">
        <f>+SUMIFS('NHAP - NVL'!$K$5:$K$1007,'NHAP - NVL'!$G$5:$G$1007,CGKHNP!$L$4,'NHAP - NVL'!$D$5:$D$1007,CGKHNP!B19)</f>
        <v>0</v>
      </c>
      <c r="F19" s="189">
        <f>+SUMIFS('XUAT - NVL'!$K$5:$K$840,'XUAT - NVL'!$G$5:$G$840,CGKHNP!$L$4,'XUAT - NVL'!$D$5:$D$840,CGKHNP!B19)</f>
        <v>0</v>
      </c>
      <c r="G19" s="231">
        <f>+SUMIFS('XUAT - NVL'!$L$5:$L$840,'XUAT - NVL'!$G$5:$G$840,CGKHNP!$L$4,'XUAT - NVL'!$D$5:$D$840,CGKHNP!B19)</f>
        <v>0</v>
      </c>
      <c r="H19" s="188" t="e">
        <f t="shared" si="1"/>
        <v>#DIV/0!</v>
      </c>
      <c r="I19" s="187" t="e">
        <f t="shared" si="2"/>
        <v>#DIV/0!</v>
      </c>
      <c r="J19" s="186" t="e">
        <f t="shared" si="3"/>
        <v>#N/A</v>
      </c>
      <c r="K19" s="185" t="e">
        <f t="shared" si="3"/>
        <v>#N/A</v>
      </c>
      <c r="L19" s="233" t="e">
        <f t="shared" si="0"/>
        <v>#N/A</v>
      </c>
      <c r="M19" s="184" t="e">
        <f t="shared" si="0"/>
        <v>#N/A</v>
      </c>
      <c r="N19" s="183"/>
      <c r="P19" s="235" t="s">
        <v>725</v>
      </c>
      <c r="Q19" s="52" t="s">
        <v>73</v>
      </c>
      <c r="R19" s="52" t="s">
        <v>72</v>
      </c>
    </row>
    <row r="20" spans="1:18" ht="16.5" customHeight="1">
      <c r="A20" s="193">
        <v>11</v>
      </c>
      <c r="B20" s="194">
        <v>45027</v>
      </c>
      <c r="C20" s="191" t="s">
        <v>683</v>
      </c>
      <c r="D20" s="190">
        <f>+SUMIFS('NHAP - NVL'!$J$5:$J$1007,'NHAP - NVL'!$G$5:$G$1007,CGKHNP!$L$4,'NHAP - NVL'!$D$5:$D$1007,CGKHNP!B20)</f>
        <v>0</v>
      </c>
      <c r="E20" s="218">
        <f>+SUMIFS('NHAP - NVL'!$K$5:$K$1007,'NHAP - NVL'!$G$5:$G$1007,CGKHNP!$L$4,'NHAP - NVL'!$D$5:$D$1007,CGKHNP!B20)</f>
        <v>0</v>
      </c>
      <c r="F20" s="189">
        <f>+SUMIFS('XUAT - NVL'!$K$5:$K$840,'XUAT - NVL'!$G$5:$G$840,CGKHNP!$L$4,'XUAT - NVL'!$D$5:$D$840,CGKHNP!B20)</f>
        <v>0</v>
      </c>
      <c r="G20" s="231">
        <f>+SUMIFS('XUAT - NVL'!$L$5:$L$840,'XUAT - NVL'!$G$5:$G$840,CGKHNP!$L$4,'XUAT - NVL'!$D$5:$D$840,CGKHNP!B20)</f>
        <v>0</v>
      </c>
      <c r="H20" s="188" t="e">
        <f t="shared" si="1"/>
        <v>#DIV/0!</v>
      </c>
      <c r="I20" s="187" t="e">
        <f t="shared" si="2"/>
        <v>#DIV/0!</v>
      </c>
      <c r="J20" s="186" t="e">
        <f t="shared" si="3"/>
        <v>#N/A</v>
      </c>
      <c r="K20" s="185" t="e">
        <f t="shared" si="3"/>
        <v>#N/A</v>
      </c>
      <c r="L20" s="188" t="e">
        <f t="shared" si="0"/>
        <v>#N/A</v>
      </c>
      <c r="M20" s="184" t="e">
        <f t="shared" si="0"/>
        <v>#N/A</v>
      </c>
      <c r="N20" s="183"/>
      <c r="P20" s="235" t="s">
        <v>70</v>
      </c>
      <c r="Q20" s="52" t="s">
        <v>71</v>
      </c>
      <c r="R20" s="52" t="s">
        <v>69</v>
      </c>
    </row>
    <row r="21" spans="1:18" ht="16.5" customHeight="1">
      <c r="A21" s="193">
        <v>12</v>
      </c>
      <c r="B21" s="194">
        <v>45028</v>
      </c>
      <c r="C21" s="191" t="s">
        <v>683</v>
      </c>
      <c r="D21" s="190">
        <f>+SUMIFS('NHAP - NVL'!$J$5:$J$1007,'NHAP - NVL'!$G$5:$G$1007,CGKHNP!$L$4,'NHAP - NVL'!$D$5:$D$1007,CGKHNP!B21)</f>
        <v>0</v>
      </c>
      <c r="E21" s="218">
        <f>+SUMIFS('NHAP - NVL'!$K$5:$K$1007,'NHAP - NVL'!$G$5:$G$1007,CGKHNP!$L$4,'NHAP - NVL'!$D$5:$D$1007,CGKHNP!B21)</f>
        <v>0</v>
      </c>
      <c r="F21" s="189">
        <f>+SUMIFS('XUAT - NVL'!$K$5:$K$840,'XUAT - NVL'!$G$5:$G$840,CGKHNP!$L$4,'XUAT - NVL'!$D$5:$D$840,CGKHNP!B21)</f>
        <v>0</v>
      </c>
      <c r="G21" s="231">
        <f>+SUMIFS('XUAT - NVL'!$L$5:$L$840,'XUAT - NVL'!$G$5:$G$840,CGKHNP!$L$4,'XUAT - NVL'!$D$5:$D$840,CGKHNP!B21)</f>
        <v>0</v>
      </c>
      <c r="H21" s="188" t="e">
        <f t="shared" si="1"/>
        <v>#DIV/0!</v>
      </c>
      <c r="I21" s="187" t="e">
        <f t="shared" si="2"/>
        <v>#DIV/0!</v>
      </c>
      <c r="J21" s="186" t="e">
        <f t="shared" si="3"/>
        <v>#N/A</v>
      </c>
      <c r="K21" s="185" t="e">
        <f t="shared" si="3"/>
        <v>#N/A</v>
      </c>
      <c r="L21" s="188" t="e">
        <f t="shared" si="0"/>
        <v>#N/A</v>
      </c>
      <c r="M21" s="184" t="e">
        <f t="shared" si="0"/>
        <v>#N/A</v>
      </c>
      <c r="N21" s="183"/>
      <c r="P21" s="235" t="s">
        <v>79</v>
      </c>
      <c r="Q21" s="52" t="s">
        <v>80</v>
      </c>
      <c r="R21" s="52" t="s">
        <v>78</v>
      </c>
    </row>
    <row r="22" spans="1:18" ht="16.5" customHeight="1">
      <c r="A22" s="193">
        <v>13</v>
      </c>
      <c r="B22" s="194">
        <v>45029</v>
      </c>
      <c r="C22" s="191" t="s">
        <v>683</v>
      </c>
      <c r="D22" s="190">
        <f>+SUMIFS('NHAP - NVL'!$J$5:$J$1007,'NHAP - NVL'!$G$5:$G$1007,CGKHNP!$L$4,'NHAP - NVL'!$D$5:$D$1007,CGKHNP!B22)</f>
        <v>0</v>
      </c>
      <c r="E22" s="218">
        <f>+SUMIFS('NHAP - NVL'!$K$5:$K$1007,'NHAP - NVL'!$G$5:$G$1007,CGKHNP!$L$4,'NHAP - NVL'!$D$5:$D$1007,CGKHNP!B22)</f>
        <v>0</v>
      </c>
      <c r="F22" s="189">
        <f>+SUMIFS('XUAT - NVL'!$K$5:$K$840,'XUAT - NVL'!$G$5:$G$840,CGKHNP!$L$4,'XUAT - NVL'!$D$5:$D$840,CGKHNP!B22)</f>
        <v>0</v>
      </c>
      <c r="G22" s="231">
        <f>+SUMIFS('XUAT - NVL'!$L$5:$L$840,'XUAT - NVL'!$G$5:$G$840,CGKHNP!$L$4,'XUAT - NVL'!$D$5:$D$840,CGKHNP!B22)</f>
        <v>0</v>
      </c>
      <c r="H22" s="188" t="e">
        <f t="shared" si="1"/>
        <v>#DIV/0!</v>
      </c>
      <c r="I22" s="187" t="e">
        <f t="shared" si="2"/>
        <v>#DIV/0!</v>
      </c>
      <c r="J22" s="186" t="e">
        <f t="shared" si="3"/>
        <v>#N/A</v>
      </c>
      <c r="K22" s="185" t="e">
        <f t="shared" si="3"/>
        <v>#N/A</v>
      </c>
      <c r="L22" s="188" t="e">
        <f t="shared" si="0"/>
        <v>#N/A</v>
      </c>
      <c r="M22" s="184" t="e">
        <f t="shared" si="0"/>
        <v>#N/A</v>
      </c>
      <c r="N22" s="183"/>
      <c r="P22" s="235" t="s">
        <v>726</v>
      </c>
      <c r="Q22" s="52" t="s">
        <v>89</v>
      </c>
      <c r="R22" s="52" t="s">
        <v>88</v>
      </c>
    </row>
    <row r="23" spans="1:18" ht="16.5" customHeight="1">
      <c r="A23" s="193">
        <v>14</v>
      </c>
      <c r="B23" s="194">
        <v>45030</v>
      </c>
      <c r="C23" s="191" t="s">
        <v>683</v>
      </c>
      <c r="D23" s="190">
        <f>+SUMIFS('NHAP - NVL'!$J$5:$J$1007,'NHAP - NVL'!$G$5:$G$1007,CGKHNP!$L$4,'NHAP - NVL'!$D$5:$D$1007,CGKHNP!B23)</f>
        <v>0</v>
      </c>
      <c r="E23" s="218">
        <f>+SUMIFS('NHAP - NVL'!$K$5:$K$1007,'NHAP - NVL'!$G$5:$G$1007,CGKHNP!$L$4,'NHAP - NVL'!$D$5:$D$1007,CGKHNP!B23)</f>
        <v>0</v>
      </c>
      <c r="F23" s="189">
        <f>+SUMIFS('XUAT - NVL'!$K$5:$K$840,'XUAT - NVL'!$G$5:$G$840,CGKHNP!$L$4,'XUAT - NVL'!$D$5:$D$840,CGKHNP!B23)</f>
        <v>0</v>
      </c>
      <c r="G23" s="231">
        <f>+SUMIFS('XUAT - NVL'!$L$5:$L$840,'XUAT - NVL'!$G$5:$G$840,CGKHNP!$L$4,'XUAT - NVL'!$D$5:$D$840,CGKHNP!B23)</f>
        <v>0</v>
      </c>
      <c r="H23" s="188" t="e">
        <f t="shared" si="1"/>
        <v>#DIV/0!</v>
      </c>
      <c r="I23" s="187" t="e">
        <f t="shared" si="2"/>
        <v>#DIV/0!</v>
      </c>
      <c r="J23" s="186" t="e">
        <f t="shared" si="3"/>
        <v>#N/A</v>
      </c>
      <c r="K23" s="185" t="e">
        <f t="shared" si="3"/>
        <v>#N/A</v>
      </c>
      <c r="L23" s="188" t="e">
        <f t="shared" si="0"/>
        <v>#N/A</v>
      </c>
      <c r="M23" s="184" t="e">
        <f t="shared" si="0"/>
        <v>#N/A</v>
      </c>
      <c r="N23" s="183"/>
      <c r="P23" s="235" t="s">
        <v>727</v>
      </c>
      <c r="Q23" s="52" t="s">
        <v>77</v>
      </c>
      <c r="R23" s="52" t="s">
        <v>76</v>
      </c>
    </row>
    <row r="24" spans="1:18" ht="16.5" customHeight="1">
      <c r="A24" s="193">
        <v>15</v>
      </c>
      <c r="B24" s="194">
        <v>45031</v>
      </c>
      <c r="C24" s="191" t="s">
        <v>683</v>
      </c>
      <c r="D24" s="190">
        <f>+SUMIFS('NHAP - NVL'!$J$5:$J$1007,'NHAP - NVL'!$G$5:$G$1007,CGKHNP!$L$4,'NHAP - NVL'!$D$5:$D$1007,CGKHNP!B24)</f>
        <v>0</v>
      </c>
      <c r="E24" s="218">
        <f>+SUMIFS('NHAP - NVL'!$K$5:$K$1007,'NHAP - NVL'!$G$5:$G$1007,CGKHNP!$L$4,'NHAP - NVL'!$D$5:$D$1007,CGKHNP!B24)</f>
        <v>0</v>
      </c>
      <c r="F24" s="189">
        <f>+SUMIFS('XUAT - NVL'!$K$5:$K$840,'XUAT - NVL'!$G$5:$G$840,CGKHNP!$L$4,'XUAT - NVL'!$D$5:$D$840,CGKHNP!B24)</f>
        <v>0</v>
      </c>
      <c r="G24" s="231">
        <f>+SUMIFS('XUAT - NVL'!$L$5:$L$840,'XUAT - NVL'!$G$5:$G$840,CGKHNP!$L$4,'XUAT - NVL'!$D$5:$D$840,CGKHNP!B24)</f>
        <v>0</v>
      </c>
      <c r="H24" s="188" t="e">
        <f t="shared" si="1"/>
        <v>#DIV/0!</v>
      </c>
      <c r="I24" s="187" t="e">
        <f t="shared" si="2"/>
        <v>#DIV/0!</v>
      </c>
      <c r="J24" s="186" t="e">
        <f t="shared" si="3"/>
        <v>#N/A</v>
      </c>
      <c r="K24" s="185" t="e">
        <f t="shared" si="3"/>
        <v>#N/A</v>
      </c>
      <c r="L24" s="233" t="e">
        <f t="shared" si="0"/>
        <v>#N/A</v>
      </c>
      <c r="M24" s="184" t="e">
        <f t="shared" si="0"/>
        <v>#N/A</v>
      </c>
      <c r="N24" s="183"/>
      <c r="P24" s="235" t="s">
        <v>728</v>
      </c>
      <c r="Q24" s="62"/>
      <c r="R24" s="52" t="s">
        <v>732</v>
      </c>
    </row>
    <row r="25" spans="1:18" ht="16.5" customHeight="1">
      <c r="A25" s="193">
        <v>16</v>
      </c>
      <c r="B25" s="194">
        <v>45032</v>
      </c>
      <c r="C25" s="191" t="s">
        <v>683</v>
      </c>
      <c r="D25" s="190">
        <f>+SUMIFS('NHAP - NVL'!$J$5:$J$1007,'NHAP - NVL'!$G$5:$G$1007,CGKHNP!$L$4,'NHAP - NVL'!$D$5:$D$1007,CGKHNP!B25)</f>
        <v>0</v>
      </c>
      <c r="E25" s="218">
        <f>+SUMIFS('NHAP - NVL'!$K$5:$K$1007,'NHAP - NVL'!$G$5:$G$1007,CGKHNP!$L$4,'NHAP - NVL'!$D$5:$D$1007,CGKHNP!B25)</f>
        <v>0</v>
      </c>
      <c r="F25" s="189">
        <f>+SUMIFS('XUAT - NVL'!$K$5:$K$840,'XUAT - NVL'!$G$5:$G$840,CGKHNP!$L$4,'XUAT - NVL'!$D$5:$D$840,CGKHNP!B25)</f>
        <v>0</v>
      </c>
      <c r="G25" s="231">
        <f>+SUMIFS('XUAT - NVL'!$L$5:$L$840,'XUAT - NVL'!$G$5:$G$840,CGKHNP!$L$4,'XUAT - NVL'!$D$5:$D$840,CGKHNP!B25)</f>
        <v>0</v>
      </c>
      <c r="H25" s="188" t="e">
        <f t="shared" si="1"/>
        <v>#DIV/0!</v>
      </c>
      <c r="I25" s="187" t="e">
        <f t="shared" si="2"/>
        <v>#DIV/0!</v>
      </c>
      <c r="J25" s="186" t="e">
        <f t="shared" si="3"/>
        <v>#N/A</v>
      </c>
      <c r="K25" s="185" t="e">
        <f t="shared" si="3"/>
        <v>#N/A</v>
      </c>
      <c r="L25" s="188" t="e">
        <f t="shared" si="0"/>
        <v>#N/A</v>
      </c>
      <c r="M25" s="184" t="e">
        <f t="shared" si="0"/>
        <v>#N/A</v>
      </c>
      <c r="N25" s="183"/>
      <c r="P25" s="52" t="s">
        <v>102</v>
      </c>
      <c r="Q25" s="52"/>
      <c r="R25" s="52" t="e">
        <f>+VLOOKUP(P25,'Danh mục CODE'!$A$2:$D$790,3,0)</f>
        <v>#N/A</v>
      </c>
    </row>
    <row r="26" spans="1:18" ht="16.5" customHeight="1">
      <c r="A26" s="193">
        <v>17</v>
      </c>
      <c r="B26" s="194">
        <v>45033</v>
      </c>
      <c r="C26" s="191" t="s">
        <v>683</v>
      </c>
      <c r="D26" s="190">
        <f>+SUMIFS('NHAP - NVL'!$J$5:$J$1007,'NHAP - NVL'!$G$5:$G$1007,CGKHNP!$L$4,'NHAP - NVL'!$D$5:$D$1007,CGKHNP!B26)</f>
        <v>0</v>
      </c>
      <c r="E26" s="218">
        <f>+SUMIFS('NHAP - NVL'!$K$5:$K$1007,'NHAP - NVL'!$G$5:$G$1007,CGKHNP!$L$4,'NHAP - NVL'!$D$5:$D$1007,CGKHNP!B26)</f>
        <v>0</v>
      </c>
      <c r="F26" s="189">
        <f>+SUMIFS('XUAT - NVL'!$K$5:$K$840,'XUAT - NVL'!$G$5:$G$840,CGKHNP!$L$4,'XUAT - NVL'!$D$5:$D$840,CGKHNP!B26)</f>
        <v>0</v>
      </c>
      <c r="G26" s="231">
        <f>+SUMIFS('XUAT - NVL'!$L$5:$L$840,'XUAT - NVL'!$G$5:$G$840,CGKHNP!$L$4,'XUAT - NVL'!$D$5:$D$840,CGKHNP!B26)</f>
        <v>0</v>
      </c>
      <c r="H26" s="188" t="e">
        <f t="shared" si="1"/>
        <v>#DIV/0!</v>
      </c>
      <c r="I26" s="187" t="e">
        <f t="shared" si="2"/>
        <v>#DIV/0!</v>
      </c>
      <c r="J26" s="186" t="e">
        <f t="shared" si="3"/>
        <v>#N/A</v>
      </c>
      <c r="K26" s="185" t="e">
        <f t="shared" si="3"/>
        <v>#N/A</v>
      </c>
      <c r="L26" s="188" t="e">
        <f t="shared" si="0"/>
        <v>#N/A</v>
      </c>
      <c r="M26" s="184" t="e">
        <f t="shared" si="0"/>
        <v>#N/A</v>
      </c>
      <c r="N26" s="183"/>
      <c r="P26" s="52" t="s">
        <v>107</v>
      </c>
      <c r="Q26" s="52"/>
      <c r="R26" s="52" t="e">
        <f>+VLOOKUP(P26,'Danh mục CODE'!$A$2:$D$790,3,0)</f>
        <v>#N/A</v>
      </c>
    </row>
    <row r="27" spans="1:18" ht="16.5" customHeight="1">
      <c r="A27" s="193">
        <v>18</v>
      </c>
      <c r="B27" s="194">
        <v>45034</v>
      </c>
      <c r="C27" s="191" t="s">
        <v>683</v>
      </c>
      <c r="D27" s="190">
        <f>+SUMIFS('NHAP - NVL'!$J$5:$J$1007,'NHAP - NVL'!$G$5:$G$1007,CGKHNP!$L$4,'NHAP - NVL'!$D$5:$D$1007,CGKHNP!B27)</f>
        <v>0</v>
      </c>
      <c r="E27" s="218">
        <f>+SUMIFS('NHAP - NVL'!$K$5:$K$1007,'NHAP - NVL'!$G$5:$G$1007,CGKHNP!$L$4,'NHAP - NVL'!$D$5:$D$1007,CGKHNP!B27)</f>
        <v>0</v>
      </c>
      <c r="F27" s="189">
        <f>+SUMIFS('XUAT - NVL'!$K$5:$K$840,'XUAT - NVL'!$G$5:$G$840,CGKHNP!$L$4,'XUAT - NVL'!$D$5:$D$840,CGKHNP!B27)</f>
        <v>0</v>
      </c>
      <c r="G27" s="231">
        <f>+SUMIFS('XUAT - NVL'!$L$5:$L$840,'XUAT - NVL'!$G$5:$G$840,CGKHNP!$L$4,'XUAT - NVL'!$D$5:$D$840,CGKHNP!B27)</f>
        <v>0</v>
      </c>
      <c r="H27" s="188" t="e">
        <f t="shared" si="1"/>
        <v>#DIV/0!</v>
      </c>
      <c r="I27" s="187" t="e">
        <f t="shared" si="2"/>
        <v>#DIV/0!</v>
      </c>
      <c r="J27" s="186" t="e">
        <f t="shared" ref="J27:K40" si="4">J26+D27-F27</f>
        <v>#N/A</v>
      </c>
      <c r="K27" s="185" t="e">
        <f t="shared" si="4"/>
        <v>#N/A</v>
      </c>
      <c r="L27" s="233" t="e">
        <f t="shared" si="0"/>
        <v>#N/A</v>
      </c>
      <c r="M27" s="184" t="e">
        <f t="shared" si="0"/>
        <v>#N/A</v>
      </c>
      <c r="N27" s="183"/>
      <c r="P27" s="52" t="s">
        <v>111</v>
      </c>
      <c r="Q27" s="52"/>
      <c r="R27" s="52" t="e">
        <f>+VLOOKUP(P27,'Danh mục CODE'!$A$2:$D$790,3,0)</f>
        <v>#N/A</v>
      </c>
    </row>
    <row r="28" spans="1:18" ht="16.5" customHeight="1">
      <c r="A28" s="193">
        <v>19</v>
      </c>
      <c r="B28" s="194">
        <v>45035</v>
      </c>
      <c r="C28" s="191" t="s">
        <v>683</v>
      </c>
      <c r="D28" s="190">
        <f>+SUMIFS('NHAP - NVL'!$J$5:$J$1007,'NHAP - NVL'!$G$5:$G$1007,CGKHNP!$L$4,'NHAP - NVL'!$D$5:$D$1007,CGKHNP!B28)</f>
        <v>0</v>
      </c>
      <c r="E28" s="218">
        <f>+SUMIFS('NHAP - NVL'!$K$5:$K$1007,'NHAP - NVL'!$G$5:$G$1007,CGKHNP!$L$4,'NHAP - NVL'!$D$5:$D$1007,CGKHNP!B28)</f>
        <v>0</v>
      </c>
      <c r="F28" s="189">
        <f>+SUMIFS('XUAT - NVL'!$K$5:$K$840,'XUAT - NVL'!$G$5:$G$840,CGKHNP!$L$4,'XUAT - NVL'!$D$5:$D$840,CGKHNP!B28)</f>
        <v>0</v>
      </c>
      <c r="G28" s="231">
        <f>+SUMIFS('XUAT - NVL'!$L$5:$L$840,'XUAT - NVL'!$G$5:$G$840,CGKHNP!$L$4,'XUAT - NVL'!$D$5:$D$840,CGKHNP!B28)</f>
        <v>0</v>
      </c>
      <c r="H28" s="188" t="e">
        <f t="shared" si="1"/>
        <v>#DIV/0!</v>
      </c>
      <c r="I28" s="187" t="e">
        <f t="shared" si="2"/>
        <v>#DIV/0!</v>
      </c>
      <c r="J28" s="186" t="e">
        <f t="shared" si="4"/>
        <v>#N/A</v>
      </c>
      <c r="K28" s="185" t="e">
        <f t="shared" si="4"/>
        <v>#N/A</v>
      </c>
      <c r="L28" s="233" t="e">
        <f t="shared" si="0"/>
        <v>#N/A</v>
      </c>
      <c r="M28" s="184" t="e">
        <f t="shared" si="0"/>
        <v>#N/A</v>
      </c>
      <c r="N28" s="183"/>
      <c r="P28" s="52" t="s">
        <v>734</v>
      </c>
      <c r="Q28" s="52"/>
      <c r="R28" s="52" t="e">
        <f>+VLOOKUP(P28,'Danh mục CODE'!$A$2:$D$790,3,0)</f>
        <v>#N/A</v>
      </c>
    </row>
    <row r="29" spans="1:18" ht="16.5" customHeight="1">
      <c r="A29" s="193">
        <v>20</v>
      </c>
      <c r="B29" s="194">
        <v>45036</v>
      </c>
      <c r="C29" s="191" t="s">
        <v>683</v>
      </c>
      <c r="D29" s="190">
        <f>+SUMIFS('NHAP - NVL'!$J$5:$J$1007,'NHAP - NVL'!$G$5:$G$1007,CGKHNP!$L$4,'NHAP - NVL'!$D$5:$D$1007,CGKHNP!B29)</f>
        <v>0</v>
      </c>
      <c r="E29" s="218">
        <f>+SUMIFS('NHAP - NVL'!$K$5:$K$1007,'NHAP - NVL'!$G$5:$G$1007,CGKHNP!$L$4,'NHAP - NVL'!$D$5:$D$1007,CGKHNP!B29)</f>
        <v>0</v>
      </c>
      <c r="F29" s="189">
        <f>+SUMIFS('XUAT - NVL'!$K$5:$K$840,'XUAT - NVL'!$G$5:$G$840,CGKHNP!$L$4,'XUAT - NVL'!$D$5:$D$840,CGKHNP!B29)</f>
        <v>0</v>
      </c>
      <c r="G29" s="231">
        <f>+SUMIFS('XUAT - NVL'!$L$5:$L$840,'XUAT - NVL'!$G$5:$G$840,CGKHNP!$L$4,'XUAT - NVL'!$D$5:$D$840,CGKHNP!B29)</f>
        <v>0</v>
      </c>
      <c r="H29" s="188" t="e">
        <f t="shared" si="1"/>
        <v>#DIV/0!</v>
      </c>
      <c r="I29" s="187" t="e">
        <f t="shared" si="2"/>
        <v>#DIV/0!</v>
      </c>
      <c r="J29" s="186" t="e">
        <f t="shared" si="4"/>
        <v>#N/A</v>
      </c>
      <c r="K29" s="185" t="e">
        <f t="shared" si="4"/>
        <v>#N/A</v>
      </c>
      <c r="L29" s="233" t="e">
        <f t="shared" si="0"/>
        <v>#N/A</v>
      </c>
      <c r="M29" s="184" t="e">
        <f t="shared" si="0"/>
        <v>#N/A</v>
      </c>
      <c r="N29" s="183"/>
      <c r="P29" s="52" t="s">
        <v>736</v>
      </c>
      <c r="Q29" s="52"/>
      <c r="R29" s="52" t="e">
        <f>+VLOOKUP(P29,'Danh mục CODE'!$A$2:$D$790,3,0)</f>
        <v>#N/A</v>
      </c>
    </row>
    <row r="30" spans="1:18" ht="16.5" customHeight="1">
      <c r="A30" s="193">
        <v>21</v>
      </c>
      <c r="B30" s="194">
        <v>45037</v>
      </c>
      <c r="C30" s="191" t="s">
        <v>683</v>
      </c>
      <c r="D30" s="190">
        <f>+SUMIFS('NHAP - NVL'!$J$5:$J$1007,'NHAP - NVL'!$G$5:$G$1007,CGKHNP!$L$4,'NHAP - NVL'!$D$5:$D$1007,CGKHNP!B30)</f>
        <v>0</v>
      </c>
      <c r="E30" s="218">
        <f>+SUMIFS('NHAP - NVL'!$K$5:$K$1007,'NHAP - NVL'!$G$5:$G$1007,CGKHNP!$L$4,'NHAP - NVL'!$D$5:$D$1007,CGKHNP!B30)</f>
        <v>0</v>
      </c>
      <c r="F30" s="189">
        <f>+SUMIFS('XUAT - NVL'!$K$5:$K$840,'XUAT - NVL'!$G$5:$G$840,CGKHNP!$L$4,'XUAT - NVL'!$D$5:$D$840,CGKHNP!B30)</f>
        <v>0</v>
      </c>
      <c r="G30" s="231">
        <f>+SUMIFS('XUAT - NVL'!$L$5:$L$840,'XUAT - NVL'!$G$5:$G$840,CGKHNP!$L$4,'XUAT - NVL'!$D$5:$D$840,CGKHNP!B30)</f>
        <v>0</v>
      </c>
      <c r="H30" s="188" t="e">
        <f t="shared" si="1"/>
        <v>#DIV/0!</v>
      </c>
      <c r="I30" s="187" t="e">
        <f>AVERAGEIF($G$10:$G$40,"&lt;&gt;0")</f>
        <v>#DIV/0!</v>
      </c>
      <c r="J30" s="186" t="e">
        <f t="shared" si="4"/>
        <v>#N/A</v>
      </c>
      <c r="K30" s="185" t="e">
        <f t="shared" si="4"/>
        <v>#N/A</v>
      </c>
      <c r="L30" s="233" t="e">
        <f t="shared" si="0"/>
        <v>#N/A</v>
      </c>
      <c r="M30" s="184" t="e">
        <f t="shared" si="0"/>
        <v>#N/A</v>
      </c>
      <c r="N30" s="183"/>
      <c r="P30" s="52" t="s">
        <v>105</v>
      </c>
      <c r="Q30" s="52"/>
      <c r="R30" s="52" t="e">
        <f>+VLOOKUP(P30,'Danh mục CODE'!$A$2:$D$790,3,0)</f>
        <v>#N/A</v>
      </c>
    </row>
    <row r="31" spans="1:18" ht="16.5" customHeight="1">
      <c r="A31" s="193">
        <v>22</v>
      </c>
      <c r="B31" s="194">
        <v>45038</v>
      </c>
      <c r="C31" s="191" t="s">
        <v>683</v>
      </c>
      <c r="D31" s="190">
        <f>+SUMIFS('NHAP - NVL'!$J$5:$J$1007,'NHAP - NVL'!$G$5:$G$1007,CGKHNP!$L$4,'NHAP - NVL'!$D$5:$D$1007,CGKHNP!B31)</f>
        <v>0</v>
      </c>
      <c r="E31" s="218">
        <f>+SUMIFS('NHAP - NVL'!$K$5:$K$1007,'NHAP - NVL'!$G$5:$G$1007,CGKHNP!$L$4,'NHAP - NVL'!$D$5:$D$1007,CGKHNP!B31)</f>
        <v>0</v>
      </c>
      <c r="F31" s="189">
        <f>+SUMIFS('XUAT - NVL'!$K$5:$K$840,'XUAT - NVL'!$G$5:$G$840,CGKHNP!$L$4,'XUAT - NVL'!$D$5:$D$840,CGKHNP!B31)</f>
        <v>0</v>
      </c>
      <c r="G31" s="231">
        <f>+SUMIFS('XUAT - NVL'!$L$5:$L$840,'XUAT - NVL'!$G$5:$G$840,CGKHNP!$L$4,'XUAT - NVL'!$D$5:$D$840,CGKHNP!B31)</f>
        <v>0</v>
      </c>
      <c r="H31" s="188" t="e">
        <f t="shared" si="1"/>
        <v>#DIV/0!</v>
      </c>
      <c r="I31" s="187" t="e">
        <f t="shared" si="2"/>
        <v>#DIV/0!</v>
      </c>
      <c r="J31" s="186" t="e">
        <f t="shared" si="4"/>
        <v>#N/A</v>
      </c>
      <c r="K31" s="185" t="e">
        <f t="shared" si="4"/>
        <v>#N/A</v>
      </c>
      <c r="L31" s="233" t="e">
        <f t="shared" si="0"/>
        <v>#N/A</v>
      </c>
      <c r="M31" s="184" t="e">
        <f t="shared" si="0"/>
        <v>#N/A</v>
      </c>
      <c r="N31" s="183"/>
    </row>
    <row r="32" spans="1:18" ht="16.5" customHeight="1">
      <c r="A32" s="193">
        <v>23</v>
      </c>
      <c r="B32" s="194">
        <v>45039</v>
      </c>
      <c r="C32" s="191" t="s">
        <v>683</v>
      </c>
      <c r="D32" s="190">
        <f>+SUMIFS('NHAP - NVL'!$J$5:$J$1007,'NHAP - NVL'!$G$5:$G$1007,CGKHNP!$L$4,'NHAP - NVL'!$D$5:$D$1007,CGKHNP!B32)</f>
        <v>0</v>
      </c>
      <c r="E32" s="218">
        <f>+SUMIFS('NHAP - NVL'!$K$5:$K$1007,'NHAP - NVL'!$G$5:$G$1007,CGKHNP!$L$4,'NHAP - NVL'!$D$5:$D$1007,CGKHNP!B32)</f>
        <v>0</v>
      </c>
      <c r="F32" s="189">
        <f>+SUMIFS('XUAT - NVL'!$K$5:$K$840,'XUAT - NVL'!$G$5:$G$840,CGKHNP!$L$4,'XUAT - NVL'!$D$5:$D$840,CGKHNP!B32)</f>
        <v>0</v>
      </c>
      <c r="G32" s="231">
        <f>+SUMIFS('XUAT - NVL'!$L$5:$L$840,'XUAT - NVL'!$G$5:$G$840,CGKHNP!$L$4,'XUAT - NVL'!$D$5:$D$840,CGKHNP!B32)</f>
        <v>0</v>
      </c>
      <c r="H32" s="188" t="e">
        <f t="shared" si="1"/>
        <v>#DIV/0!</v>
      </c>
      <c r="I32" s="187" t="e">
        <f t="shared" si="2"/>
        <v>#DIV/0!</v>
      </c>
      <c r="J32" s="186" t="e">
        <f t="shared" si="4"/>
        <v>#N/A</v>
      </c>
      <c r="K32" s="185" t="e">
        <f t="shared" si="4"/>
        <v>#N/A</v>
      </c>
      <c r="L32" s="233" t="e">
        <f t="shared" si="0"/>
        <v>#N/A</v>
      </c>
      <c r="M32" s="184" t="e">
        <f t="shared" si="0"/>
        <v>#N/A</v>
      </c>
      <c r="N32" s="183"/>
    </row>
    <row r="33" spans="1:14" ht="16.5" customHeight="1">
      <c r="A33" s="193">
        <v>24</v>
      </c>
      <c r="B33" s="194">
        <v>45040</v>
      </c>
      <c r="C33" s="191" t="s">
        <v>683</v>
      </c>
      <c r="D33" s="190">
        <f>+SUMIFS('NHAP - NVL'!$J$5:$J$1007,'NHAP - NVL'!$G$5:$G$1007,CGKHNP!$L$4,'NHAP - NVL'!$D$5:$D$1007,CGKHNP!B33)</f>
        <v>0</v>
      </c>
      <c r="E33" s="218">
        <f>+SUMIFS('NHAP - NVL'!$K$5:$K$1007,'NHAP - NVL'!$G$5:$G$1007,CGKHNP!$L$4,'NHAP - NVL'!$D$5:$D$1007,CGKHNP!B33)</f>
        <v>0</v>
      </c>
      <c r="F33" s="189">
        <f>+SUMIFS('XUAT - NVL'!$K$5:$K$840,'XUAT - NVL'!$G$5:$G$840,CGKHNP!$L$4,'XUAT - NVL'!$D$5:$D$840,CGKHNP!B33)</f>
        <v>0</v>
      </c>
      <c r="G33" s="231">
        <f>+SUMIFS('XUAT - NVL'!$L$5:$L$840,'XUAT - NVL'!$G$5:$G$840,CGKHNP!$L$4,'XUAT - NVL'!$D$5:$D$840,CGKHNP!B33)</f>
        <v>0</v>
      </c>
      <c r="H33" s="188" t="e">
        <f t="shared" si="1"/>
        <v>#DIV/0!</v>
      </c>
      <c r="I33" s="187" t="e">
        <f t="shared" si="2"/>
        <v>#DIV/0!</v>
      </c>
      <c r="J33" s="186" t="e">
        <f t="shared" si="4"/>
        <v>#N/A</v>
      </c>
      <c r="K33" s="185" t="e">
        <f t="shared" si="4"/>
        <v>#N/A</v>
      </c>
      <c r="L33" s="233" t="e">
        <f t="shared" si="0"/>
        <v>#N/A</v>
      </c>
      <c r="M33" s="184" t="e">
        <f t="shared" si="0"/>
        <v>#N/A</v>
      </c>
      <c r="N33" s="183"/>
    </row>
    <row r="34" spans="1:14" ht="16.5" customHeight="1">
      <c r="A34" s="193">
        <v>25</v>
      </c>
      <c r="B34" s="194">
        <v>45041</v>
      </c>
      <c r="C34" s="191" t="s">
        <v>683</v>
      </c>
      <c r="D34" s="190">
        <f>+SUMIFS('NHAP - NVL'!$J$5:$J$1007,'NHAP - NVL'!$G$5:$G$1007,CGKHNP!$L$4,'NHAP - NVL'!$D$5:$D$1007,CGKHNP!B34)</f>
        <v>0</v>
      </c>
      <c r="E34" s="218">
        <f>+SUMIFS('NHAP - NVL'!$K$5:$K$1007,'NHAP - NVL'!$G$5:$G$1007,CGKHNP!$L$4,'NHAP - NVL'!$D$5:$D$1007,CGKHNP!B34)</f>
        <v>0</v>
      </c>
      <c r="F34" s="189">
        <f>+SUMIFS('XUAT - NVL'!$K$5:$K$840,'XUAT - NVL'!$G$5:$G$840,CGKHNP!$L$4,'XUAT - NVL'!$D$5:$D$840,CGKHNP!B34)</f>
        <v>0</v>
      </c>
      <c r="G34" s="231">
        <f>+SUMIFS('XUAT - NVL'!$L$5:$L$840,'XUAT - NVL'!$G$5:$G$840,CGKHNP!$L$4,'XUAT - NVL'!$D$5:$D$840,CGKHNP!B34)</f>
        <v>0</v>
      </c>
      <c r="H34" s="188" t="e">
        <f t="shared" si="1"/>
        <v>#DIV/0!</v>
      </c>
      <c r="I34" s="187" t="e">
        <f t="shared" si="2"/>
        <v>#DIV/0!</v>
      </c>
      <c r="J34" s="186" t="e">
        <f t="shared" si="4"/>
        <v>#N/A</v>
      </c>
      <c r="K34" s="185" t="e">
        <f t="shared" si="4"/>
        <v>#N/A</v>
      </c>
      <c r="L34" s="233" t="e">
        <f t="shared" si="0"/>
        <v>#N/A</v>
      </c>
      <c r="M34" s="184" t="e">
        <f t="shared" si="0"/>
        <v>#N/A</v>
      </c>
      <c r="N34" s="183"/>
    </row>
    <row r="35" spans="1:14" ht="16.5" customHeight="1">
      <c r="A35" s="193">
        <v>26</v>
      </c>
      <c r="B35" s="194">
        <v>45042</v>
      </c>
      <c r="C35" s="191" t="s">
        <v>683</v>
      </c>
      <c r="D35" s="190">
        <f>+SUMIFS('NHAP - NVL'!$J$5:$J$1007,'NHAP - NVL'!$G$5:$G$1007,CGKHNP!$L$4,'NHAP - NVL'!$D$5:$D$1007,CGKHNP!B35)</f>
        <v>0</v>
      </c>
      <c r="E35" s="218">
        <f>+SUMIFS('NHAP - NVL'!$K$5:$K$1007,'NHAP - NVL'!$G$5:$G$1007,CGKHNP!$L$4,'NHAP - NVL'!$D$5:$D$1007,CGKHNP!B35)</f>
        <v>0</v>
      </c>
      <c r="F35" s="189">
        <f>+SUMIFS('XUAT - NVL'!$K$5:$K$840,'XUAT - NVL'!$G$5:$G$840,CGKHNP!$L$4,'XUAT - NVL'!$D$5:$D$840,CGKHNP!B35)</f>
        <v>0</v>
      </c>
      <c r="G35" s="231">
        <f>+SUMIFS('XUAT - NVL'!$L$5:$L$840,'XUAT - NVL'!$G$5:$G$840,CGKHNP!$L$4,'XUAT - NVL'!$D$5:$D$840,CGKHNP!B35)</f>
        <v>0</v>
      </c>
      <c r="H35" s="188" t="e">
        <f>AVERAGEIF($F$10:$F$40,"&lt;&gt;0")</f>
        <v>#DIV/0!</v>
      </c>
      <c r="I35" s="187" t="e">
        <f t="shared" si="2"/>
        <v>#DIV/0!</v>
      </c>
      <c r="J35" s="186" t="e">
        <f t="shared" si="4"/>
        <v>#N/A</v>
      </c>
      <c r="K35" s="185" t="e">
        <f t="shared" si="4"/>
        <v>#N/A</v>
      </c>
      <c r="L35" s="233" t="e">
        <f t="shared" si="0"/>
        <v>#N/A</v>
      </c>
      <c r="M35" s="184" t="e">
        <f t="shared" si="0"/>
        <v>#N/A</v>
      </c>
      <c r="N35" s="183"/>
    </row>
    <row r="36" spans="1:14" ht="16.5" customHeight="1">
      <c r="A36" s="193">
        <v>27</v>
      </c>
      <c r="B36" s="194">
        <v>45043</v>
      </c>
      <c r="C36" s="191" t="s">
        <v>683</v>
      </c>
      <c r="D36" s="190">
        <f>+SUMIFS('NHAP - NVL'!$J$5:$J$1007,'NHAP - NVL'!$G$5:$G$1007,CGKHNP!$L$4,'NHAP - NVL'!$D$5:$D$1007,CGKHNP!B36)</f>
        <v>0</v>
      </c>
      <c r="E36" s="218">
        <f>+SUMIFS('NHAP - NVL'!$K$5:$K$1007,'NHAP - NVL'!$G$5:$G$1007,CGKHNP!$L$4,'NHAP - NVL'!$D$5:$D$1007,CGKHNP!B36)</f>
        <v>0</v>
      </c>
      <c r="F36" s="189">
        <f>+SUMIFS('XUAT - NVL'!$K$5:$K$840,'XUAT - NVL'!$G$5:$G$840,CGKHNP!$L$4,'XUAT - NVL'!$D$5:$D$840,CGKHNP!B36)</f>
        <v>0</v>
      </c>
      <c r="G36" s="231">
        <f>+SUMIFS('XUAT - NVL'!$L$5:$L$840,'XUAT - NVL'!$G$5:$G$840,CGKHNP!$L$4,'XUAT - NVL'!$D$5:$D$840,CGKHNP!B36)</f>
        <v>0</v>
      </c>
      <c r="H36" s="188" t="e">
        <f t="shared" si="1"/>
        <v>#DIV/0!</v>
      </c>
      <c r="I36" s="187" t="e">
        <f t="shared" si="2"/>
        <v>#DIV/0!</v>
      </c>
      <c r="J36" s="186" t="e">
        <f t="shared" si="4"/>
        <v>#N/A</v>
      </c>
      <c r="K36" s="185" t="e">
        <f>K35+E36-G36</f>
        <v>#N/A</v>
      </c>
      <c r="L36" s="233" t="e">
        <f t="shared" si="0"/>
        <v>#N/A</v>
      </c>
      <c r="M36" s="184" t="e">
        <f t="shared" si="0"/>
        <v>#N/A</v>
      </c>
      <c r="N36" s="183"/>
    </row>
    <row r="37" spans="1:14" ht="16.5" customHeight="1">
      <c r="A37" s="193">
        <v>28</v>
      </c>
      <c r="B37" s="194">
        <v>45044</v>
      </c>
      <c r="C37" s="191" t="s">
        <v>683</v>
      </c>
      <c r="D37" s="190">
        <f>+SUMIFS('NHAP - NVL'!$J$5:$J$1007,'NHAP - NVL'!$G$5:$G$1007,CGKHNP!$L$4,'NHAP - NVL'!$D$5:$D$1007,CGKHNP!B37)</f>
        <v>0</v>
      </c>
      <c r="E37" s="218">
        <f>+SUMIFS('NHAP - NVL'!$K$5:$K$1007,'NHAP - NVL'!$G$5:$G$1007,CGKHNP!$L$4,'NHAP - NVL'!$D$5:$D$1007,CGKHNP!B37)</f>
        <v>0</v>
      </c>
      <c r="F37" s="189">
        <f>+SUMIFS('XUAT - NVL'!$K$5:$K$840,'XUAT - NVL'!$G$5:$G$840,CGKHNP!$L$4,'XUAT - NVL'!$D$5:$D$840,CGKHNP!B37)</f>
        <v>0</v>
      </c>
      <c r="G37" s="231">
        <f>+SUMIFS('XUAT - NVL'!$L$5:$L$840,'XUAT - NVL'!$G$5:$G$840,CGKHNP!$L$4,'XUAT - NVL'!$D$5:$D$840,CGKHNP!B37)</f>
        <v>0</v>
      </c>
      <c r="H37" s="188" t="e">
        <f t="shared" si="1"/>
        <v>#DIV/0!</v>
      </c>
      <c r="I37" s="187" t="e">
        <f t="shared" si="2"/>
        <v>#DIV/0!</v>
      </c>
      <c r="J37" s="186" t="e">
        <f>J36+D37-F37</f>
        <v>#N/A</v>
      </c>
      <c r="K37" s="185" t="e">
        <f t="shared" si="4"/>
        <v>#N/A</v>
      </c>
      <c r="L37" s="233" t="e">
        <f t="shared" si="0"/>
        <v>#N/A</v>
      </c>
      <c r="M37" s="184" t="e">
        <f t="shared" si="0"/>
        <v>#N/A</v>
      </c>
      <c r="N37" s="183"/>
    </row>
    <row r="38" spans="1:14" ht="16.5" customHeight="1">
      <c r="A38" s="193">
        <v>29</v>
      </c>
      <c r="B38" s="194">
        <v>45045</v>
      </c>
      <c r="C38" s="191" t="s">
        <v>683</v>
      </c>
      <c r="D38" s="190">
        <f>+SUMIFS('NHAP - NVL'!$J$5:$J$1007,'NHAP - NVL'!$G$5:$G$1007,CGKHNP!$L$4,'NHAP - NVL'!$D$5:$D$1007,CGKHNP!B38)</f>
        <v>0</v>
      </c>
      <c r="E38" s="218">
        <f>+SUMIFS('NHAP - NVL'!$K$5:$K$1007,'NHAP - NVL'!$G$5:$G$1007,CGKHNP!$L$4,'NHAP - NVL'!$D$5:$D$1007,CGKHNP!B38)</f>
        <v>0</v>
      </c>
      <c r="F38" s="189">
        <f>+SUMIFS('XUAT - NVL'!$K$5:$K$840,'XUAT - NVL'!$G$5:$G$840,CGKHNP!$L$4,'XUAT - NVL'!$D$5:$D$840,CGKHNP!B38)</f>
        <v>0</v>
      </c>
      <c r="G38" s="231">
        <f>+SUMIFS('XUAT - NVL'!$L$5:$L$840,'XUAT - NVL'!$G$5:$G$840,CGKHNP!$L$4,'XUAT - NVL'!$D$5:$D$840,CGKHNP!B38)</f>
        <v>0</v>
      </c>
      <c r="H38" s="188" t="e">
        <f t="shared" si="1"/>
        <v>#DIV/0!</v>
      </c>
      <c r="I38" s="187" t="e">
        <f t="shared" si="2"/>
        <v>#DIV/0!</v>
      </c>
      <c r="J38" s="186" t="e">
        <f t="shared" si="4"/>
        <v>#N/A</v>
      </c>
      <c r="K38" s="185" t="e">
        <f t="shared" si="4"/>
        <v>#N/A</v>
      </c>
      <c r="L38" s="188" t="e">
        <f t="shared" si="0"/>
        <v>#N/A</v>
      </c>
      <c r="M38" s="184" t="e">
        <f t="shared" si="0"/>
        <v>#N/A</v>
      </c>
      <c r="N38" s="183"/>
    </row>
    <row r="39" spans="1:14" ht="16.5" customHeight="1">
      <c r="A39" s="193">
        <v>30</v>
      </c>
      <c r="B39" s="194">
        <v>45046</v>
      </c>
      <c r="C39" s="191" t="s">
        <v>683</v>
      </c>
      <c r="D39" s="190">
        <f>+SUMIFS('NHAP - NVL'!$J$5:$J$1007,'NHAP - NVL'!$G$5:$G$1007,CGKHNP!$L$4,'NHAP - NVL'!$D$5:$D$1007,CGKHNP!B39)</f>
        <v>0</v>
      </c>
      <c r="E39" s="218">
        <f>+SUMIFS('NHAP - NVL'!$K$5:$K$1007,'NHAP - NVL'!$G$5:$G$1007,CGKHNP!$L$4,'NHAP - NVL'!$D$5:$D$1007,CGKHNP!B39)</f>
        <v>0</v>
      </c>
      <c r="F39" s="189">
        <f>+SUMIFS('XUAT - NVL'!$K$5:$K$840,'XUAT - NVL'!$G$5:$G$840,CGKHNP!$L$4,'XUAT - NVL'!$D$5:$D$840,CGKHNP!B39)</f>
        <v>0</v>
      </c>
      <c r="G39" s="231">
        <f>+SUMIFS('XUAT - NVL'!$L$5:$L$840,'XUAT - NVL'!$G$5:$G$840,CGKHNP!$L$4,'XUAT - NVL'!$D$5:$D$840,CGKHNP!B39)</f>
        <v>0</v>
      </c>
      <c r="H39" s="188" t="e">
        <f t="shared" si="1"/>
        <v>#DIV/0!</v>
      </c>
      <c r="I39" s="187" t="e">
        <f t="shared" si="2"/>
        <v>#DIV/0!</v>
      </c>
      <c r="J39" s="186" t="e">
        <f t="shared" si="4"/>
        <v>#N/A</v>
      </c>
      <c r="K39" s="185" t="e">
        <f t="shared" si="4"/>
        <v>#N/A</v>
      </c>
      <c r="L39" s="233" t="e">
        <f t="shared" si="0"/>
        <v>#N/A</v>
      </c>
      <c r="M39" s="184" t="e">
        <f t="shared" si="0"/>
        <v>#N/A</v>
      </c>
      <c r="N39" s="183"/>
    </row>
    <row r="40" spans="1:14" ht="16.5" customHeight="1">
      <c r="A40" s="193">
        <v>31</v>
      </c>
      <c r="B40" s="192" t="s">
        <v>718</v>
      </c>
      <c r="C40" s="191" t="s">
        <v>683</v>
      </c>
      <c r="D40" s="190">
        <f>+SUMIFS('NHAP - NVL'!$J$5:$J$1007,'NHAP - NVL'!$G$5:$G$1007,CGKHNP!$L$4,'NHAP - NVL'!$D$5:$D$1007,CGKHNP!B40)</f>
        <v>0</v>
      </c>
      <c r="E40" s="218">
        <f>+SUMIFS('NHAP - NVL'!$K$5:$K$1007,'NHAP - NVL'!$G$5:$G$1007,CGKHNP!$L$4,'NHAP - NVL'!$D$5:$D$1007,CGKHNP!B40)</f>
        <v>0</v>
      </c>
      <c r="F40" s="189">
        <f>+SUMIFS('XUAT - NVL'!$K$5:$K$840,'XUAT - NVL'!$G$5:$G$840,CGKHNP!$L$4,'XUAT - NVL'!$D$5:$D$840,CGKHNP!B40)</f>
        <v>0</v>
      </c>
      <c r="G40" s="231">
        <f>+SUMIFS('XUAT - NVL'!$L$5:$L$840,'XUAT - NVL'!$G$5:$G$840,CGKHNP!$L$4,'XUAT - NVL'!$D$5:$D$840,CGKHNP!B40)</f>
        <v>0</v>
      </c>
      <c r="H40" s="188" t="e">
        <f t="shared" si="1"/>
        <v>#DIV/0!</v>
      </c>
      <c r="I40" s="187" t="e">
        <f t="shared" si="2"/>
        <v>#DIV/0!</v>
      </c>
      <c r="J40" s="186" t="e">
        <f t="shared" si="4"/>
        <v>#N/A</v>
      </c>
      <c r="K40" s="185" t="e">
        <f t="shared" si="4"/>
        <v>#N/A</v>
      </c>
      <c r="L40" s="188" t="e">
        <f t="shared" si="0"/>
        <v>#N/A</v>
      </c>
      <c r="M40" s="184" t="e">
        <f t="shared" si="0"/>
        <v>#N/A</v>
      </c>
      <c r="N40" s="183"/>
    </row>
    <row r="41" spans="1:14" s="172" customFormat="1" ht="23.25" customHeight="1">
      <c r="A41" s="181" t="s">
        <v>682</v>
      </c>
      <c r="B41" s="180"/>
      <c r="C41" s="179"/>
      <c r="D41" s="178">
        <f>SUM(D10:D40)</f>
        <v>0</v>
      </c>
      <c r="E41" s="177">
        <f>SUM(E10:E40)</f>
        <v>0</v>
      </c>
      <c r="F41" s="197">
        <f>SUM(F10:F40)</f>
        <v>0</v>
      </c>
      <c r="G41" s="176">
        <f>SUM(G10:G40)</f>
        <v>0</v>
      </c>
      <c r="H41" s="197"/>
      <c r="I41" s="176"/>
      <c r="J41" s="182" t="e">
        <f>J40</f>
        <v>#N/A</v>
      </c>
      <c r="K41" s="182" t="e">
        <f>K40</f>
        <v>#N/A</v>
      </c>
      <c r="L41" s="184"/>
      <c r="M41" s="174"/>
      <c r="N41" s="173"/>
    </row>
    <row r="42" spans="1:14" s="172" customFormat="1" ht="23.25" customHeight="1">
      <c r="A42" s="181" t="s">
        <v>28</v>
      </c>
      <c r="B42" s="180"/>
      <c r="C42" s="179"/>
      <c r="D42" s="178" t="e">
        <f>D9+D41</f>
        <v>#N/A</v>
      </c>
      <c r="E42" s="177" t="e">
        <f>E9+E41</f>
        <v>#N/A</v>
      </c>
      <c r="F42" s="197">
        <f>F41</f>
        <v>0</v>
      </c>
      <c r="G42" s="176">
        <f>G41</f>
        <v>0</v>
      </c>
      <c r="H42" s="197"/>
      <c r="I42" s="176"/>
      <c r="J42" s="175" t="e">
        <f>D42-F42</f>
        <v>#N/A</v>
      </c>
      <c r="K42" s="175" t="e">
        <f>E42-G42</f>
        <v>#N/A</v>
      </c>
      <c r="L42" s="184"/>
      <c r="M42" s="174"/>
      <c r="N42" s="173"/>
    </row>
    <row r="43" spans="1:14" ht="23.25" customHeight="1">
      <c r="A43" s="172"/>
      <c r="B43" s="172"/>
      <c r="C43" s="172"/>
      <c r="K43" s="114"/>
      <c r="L43" s="169"/>
      <c r="N43" s="169"/>
    </row>
    <row r="44" spans="1:14">
      <c r="K44" s="171" t="s">
        <v>112</v>
      </c>
      <c r="L44" s="169"/>
      <c r="N44" s="169"/>
    </row>
    <row r="45" spans="1:14">
      <c r="K45" s="171"/>
      <c r="L45" s="169"/>
      <c r="N45" s="169"/>
    </row>
    <row r="46" spans="1:14">
      <c r="K46" s="171"/>
      <c r="L46" s="169"/>
      <c r="N46" s="169"/>
    </row>
    <row r="47" spans="1:14">
      <c r="K47" s="114"/>
      <c r="L47" s="169"/>
      <c r="N47" s="169"/>
    </row>
    <row r="48" spans="1:14">
      <c r="L48" s="169"/>
      <c r="M48" s="170"/>
      <c r="N48" s="169"/>
    </row>
    <row r="49" spans="11:11" s="168" customFormat="1"/>
    <row r="50" spans="11:11" s="168" customFormat="1">
      <c r="K50" s="172"/>
    </row>
    <row r="51" spans="11:11" s="168" customFormat="1"/>
  </sheetData>
  <mergeCells count="8">
    <mergeCell ref="A9:C9"/>
    <mergeCell ref="A3:N3"/>
    <mergeCell ref="L4:N4"/>
    <mergeCell ref="D7:E7"/>
    <mergeCell ref="F7:G7"/>
    <mergeCell ref="H7:I7"/>
    <mergeCell ref="J7:K7"/>
    <mergeCell ref="L7:M7"/>
  </mergeCells>
  <conditionalFormatting sqref="M21">
    <cfRule type="cellIs" dxfId="1432" priority="113" operator="lessThan">
      <formula>15</formula>
    </cfRule>
    <cfRule type="cellIs" dxfId="1431" priority="114" operator="greaterThan">
      <formula>20</formula>
    </cfRule>
    <cfRule type="cellIs" dxfId="1430" priority="115" operator="between">
      <formula>15</formula>
      <formula>20</formula>
    </cfRule>
    <cfRule type="cellIs" dxfId="1429" priority="116" operator="between">
      <formula>15</formula>
      <formula>20</formula>
    </cfRule>
    <cfRule type="cellIs" dxfId="1428" priority="117" operator="lessThan">
      <formula>15</formula>
    </cfRule>
    <cfRule type="cellIs" dxfId="1427" priority="118" operator="greaterThan">
      <formula>20</formula>
    </cfRule>
    <cfRule type="cellIs" dxfId="1426" priority="119" operator="between">
      <formula>15</formula>
      <formula>21</formula>
    </cfRule>
    <cfRule type="cellIs" dxfId="1425" priority="120" operator="lessThan">
      <formula>15</formula>
    </cfRule>
    <cfRule type="cellIs" dxfId="1424" priority="121" operator="greaterThan">
      <formula>21</formula>
    </cfRule>
  </conditionalFormatting>
  <conditionalFormatting sqref="M28">
    <cfRule type="cellIs" dxfId="1423" priority="104" operator="lessThan">
      <formula>15</formula>
    </cfRule>
    <cfRule type="cellIs" dxfId="1422" priority="105" operator="greaterThan">
      <formula>20</formula>
    </cfRule>
    <cfRule type="cellIs" dxfId="1421" priority="106" operator="between">
      <formula>15</formula>
      <formula>20</formula>
    </cfRule>
    <cfRule type="cellIs" dxfId="1420" priority="107" operator="between">
      <formula>15</formula>
      <formula>20</formula>
    </cfRule>
    <cfRule type="cellIs" dxfId="1419" priority="108" operator="lessThan">
      <formula>15</formula>
    </cfRule>
    <cfRule type="cellIs" dxfId="1418" priority="109" operator="greaterThan">
      <formula>20</formula>
    </cfRule>
    <cfRule type="cellIs" dxfId="1417" priority="110" operator="between">
      <formula>15</formula>
      <formula>21</formula>
    </cfRule>
    <cfRule type="cellIs" dxfId="1416" priority="111" operator="lessThan">
      <formula>15</formula>
    </cfRule>
    <cfRule type="cellIs" dxfId="1415" priority="112" operator="greaterThan">
      <formula>21</formula>
    </cfRule>
  </conditionalFormatting>
  <conditionalFormatting sqref="M35">
    <cfRule type="cellIs" dxfId="1414" priority="95" operator="lessThan">
      <formula>15</formula>
    </cfRule>
    <cfRule type="cellIs" dxfId="1413" priority="96" operator="greaterThan">
      <formula>20</formula>
    </cfRule>
    <cfRule type="cellIs" dxfId="1412" priority="97" operator="between">
      <formula>15</formula>
      <formula>20</formula>
    </cfRule>
    <cfRule type="cellIs" dxfId="1411" priority="98" operator="between">
      <formula>15</formula>
      <formula>20</formula>
    </cfRule>
    <cfRule type="cellIs" dxfId="1410" priority="99" operator="lessThan">
      <formula>15</formula>
    </cfRule>
    <cfRule type="cellIs" dxfId="1409" priority="100" operator="greaterThan">
      <formula>20</formula>
    </cfRule>
    <cfRule type="cellIs" dxfId="1408" priority="101" operator="between">
      <formula>15</formula>
      <formula>21</formula>
    </cfRule>
    <cfRule type="cellIs" dxfId="1407" priority="102" operator="lessThan">
      <formula>15</formula>
    </cfRule>
    <cfRule type="cellIs" dxfId="1406" priority="103" operator="greaterThan">
      <formula>21</formula>
    </cfRule>
  </conditionalFormatting>
  <conditionalFormatting sqref="M15:M18 M40 M22:M23 M25:M27 M20">
    <cfRule type="cellIs" dxfId="1405" priority="122" operator="lessThan">
      <formula>15</formula>
    </cfRule>
    <cfRule type="cellIs" dxfId="1404" priority="123" operator="greaterThan">
      <formula>20</formula>
    </cfRule>
    <cfRule type="cellIs" dxfId="1403" priority="124" operator="between">
      <formula>15</formula>
      <formula>20</formula>
    </cfRule>
    <cfRule type="cellIs" dxfId="1402" priority="125" operator="between">
      <formula>15</formula>
      <formula>20</formula>
    </cfRule>
    <cfRule type="cellIs" dxfId="1401" priority="126" operator="lessThan">
      <formula>15</formula>
    </cfRule>
    <cfRule type="cellIs" dxfId="1400" priority="127" operator="greaterThan">
      <formula>20</formula>
    </cfRule>
    <cfRule type="cellIs" dxfId="1399" priority="128" operator="between">
      <formula>15</formula>
      <formula>21</formula>
    </cfRule>
    <cfRule type="cellIs" dxfId="1398" priority="129" operator="lessThan">
      <formula>15</formula>
    </cfRule>
    <cfRule type="cellIs" dxfId="1397" priority="130" operator="greaterThan">
      <formula>21</formula>
    </cfRule>
  </conditionalFormatting>
  <conditionalFormatting sqref="M10:M13">
    <cfRule type="cellIs" dxfId="1396" priority="86" operator="lessThan">
      <formula>15</formula>
    </cfRule>
    <cfRule type="cellIs" dxfId="1395" priority="87" operator="greaterThan">
      <formula>20</formula>
    </cfRule>
    <cfRule type="cellIs" dxfId="1394" priority="88" operator="between">
      <formula>15</formula>
      <formula>20</formula>
    </cfRule>
    <cfRule type="cellIs" dxfId="1393" priority="89" operator="between">
      <formula>15</formula>
      <formula>20</formula>
    </cfRule>
    <cfRule type="cellIs" dxfId="1392" priority="90" operator="lessThan">
      <formula>15</formula>
    </cfRule>
    <cfRule type="cellIs" dxfId="1391" priority="91" operator="greaterThan">
      <formula>20</formula>
    </cfRule>
    <cfRule type="cellIs" dxfId="1390" priority="92" operator="between">
      <formula>15</formula>
      <formula>21</formula>
    </cfRule>
    <cfRule type="cellIs" dxfId="1389" priority="93" operator="lessThan">
      <formula>15</formula>
    </cfRule>
    <cfRule type="cellIs" dxfId="1388" priority="94" operator="greaterThan">
      <formula>21</formula>
    </cfRule>
  </conditionalFormatting>
  <conditionalFormatting sqref="M30:M33">
    <cfRule type="cellIs" dxfId="1387" priority="77" operator="lessThan">
      <formula>15</formula>
    </cfRule>
    <cfRule type="cellIs" dxfId="1386" priority="78" operator="greaterThan">
      <formula>20</formula>
    </cfRule>
    <cfRule type="cellIs" dxfId="1385" priority="79" operator="between">
      <formula>15</formula>
      <formula>20</formula>
    </cfRule>
    <cfRule type="cellIs" dxfId="1384" priority="80" operator="between">
      <formula>15</formula>
      <formula>20</formula>
    </cfRule>
    <cfRule type="cellIs" dxfId="1383" priority="81" operator="lessThan">
      <formula>15</formula>
    </cfRule>
    <cfRule type="cellIs" dxfId="1382" priority="82" operator="greaterThan">
      <formula>20</formula>
    </cfRule>
    <cfRule type="cellIs" dxfId="1381" priority="83" operator="between">
      <formula>15</formula>
      <formula>21</formula>
    </cfRule>
    <cfRule type="cellIs" dxfId="1380" priority="84" operator="lessThan">
      <formula>15</formula>
    </cfRule>
    <cfRule type="cellIs" dxfId="1379" priority="85" operator="greaterThan">
      <formula>21</formula>
    </cfRule>
  </conditionalFormatting>
  <conditionalFormatting sqref="M36:M38">
    <cfRule type="cellIs" dxfId="1378" priority="68" operator="lessThan">
      <formula>15</formula>
    </cfRule>
    <cfRule type="cellIs" dxfId="1377" priority="69" operator="greaterThan">
      <formula>20</formula>
    </cfRule>
    <cfRule type="cellIs" dxfId="1376" priority="70" operator="between">
      <formula>15</formula>
      <formula>20</formula>
    </cfRule>
    <cfRule type="cellIs" dxfId="1375" priority="71" operator="between">
      <formula>15</formula>
      <formula>20</formula>
    </cfRule>
    <cfRule type="cellIs" dxfId="1374" priority="72" operator="lessThan">
      <formula>15</formula>
    </cfRule>
    <cfRule type="cellIs" dxfId="1373" priority="73" operator="greaterThan">
      <formula>20</formula>
    </cfRule>
    <cfRule type="cellIs" dxfId="1372" priority="74" operator="between">
      <formula>15</formula>
      <formula>21</formula>
    </cfRule>
    <cfRule type="cellIs" dxfId="1371" priority="75" operator="lessThan">
      <formula>15</formula>
    </cfRule>
    <cfRule type="cellIs" dxfId="1370" priority="76" operator="greaterThan">
      <formula>21</formula>
    </cfRule>
  </conditionalFormatting>
  <conditionalFormatting sqref="M29">
    <cfRule type="cellIs" dxfId="1369" priority="59" operator="lessThan">
      <formula>15</formula>
    </cfRule>
    <cfRule type="cellIs" dxfId="1368" priority="60" operator="greaterThan">
      <formula>20</formula>
    </cfRule>
    <cfRule type="cellIs" dxfId="1367" priority="61" operator="between">
      <formula>15</formula>
      <formula>20</formula>
    </cfRule>
    <cfRule type="cellIs" dxfId="1366" priority="62" operator="between">
      <formula>15</formula>
      <formula>20</formula>
    </cfRule>
    <cfRule type="cellIs" dxfId="1365" priority="63" operator="lessThan">
      <formula>15</formula>
    </cfRule>
    <cfRule type="cellIs" dxfId="1364" priority="64" operator="greaterThan">
      <formula>20</formula>
    </cfRule>
    <cfRule type="cellIs" dxfId="1363" priority="65" operator="between">
      <formula>15</formula>
      <formula>21</formula>
    </cfRule>
    <cfRule type="cellIs" dxfId="1362" priority="66" operator="lessThan">
      <formula>15</formula>
    </cfRule>
    <cfRule type="cellIs" dxfId="1361" priority="67" operator="greaterThan">
      <formula>21</formula>
    </cfRule>
  </conditionalFormatting>
  <conditionalFormatting sqref="M24">
    <cfRule type="cellIs" dxfId="1360" priority="50" operator="lessThan">
      <formula>15</formula>
    </cfRule>
    <cfRule type="cellIs" dxfId="1359" priority="51" operator="greaterThan">
      <formula>20</formula>
    </cfRule>
    <cfRule type="cellIs" dxfId="1358" priority="52" operator="between">
      <formula>15</formula>
      <formula>20</formula>
    </cfRule>
    <cfRule type="cellIs" dxfId="1357" priority="53" operator="between">
      <formula>15</formula>
      <formula>20</formula>
    </cfRule>
    <cfRule type="cellIs" dxfId="1356" priority="54" operator="lessThan">
      <formula>15</formula>
    </cfRule>
    <cfRule type="cellIs" dxfId="1355" priority="55" operator="greaterThan">
      <formula>20</formula>
    </cfRule>
    <cfRule type="cellIs" dxfId="1354" priority="56" operator="between">
      <formula>15</formula>
      <formula>21</formula>
    </cfRule>
    <cfRule type="cellIs" dxfId="1353" priority="57" operator="lessThan">
      <formula>15</formula>
    </cfRule>
    <cfRule type="cellIs" dxfId="1352" priority="58" operator="greaterThan">
      <formula>21</formula>
    </cfRule>
  </conditionalFormatting>
  <conditionalFormatting sqref="M19">
    <cfRule type="cellIs" dxfId="1351" priority="41" operator="lessThan">
      <formula>15</formula>
    </cfRule>
    <cfRule type="cellIs" dxfId="1350" priority="42" operator="greaterThan">
      <formula>20</formula>
    </cfRule>
    <cfRule type="cellIs" dxfId="1349" priority="43" operator="between">
      <formula>15</formula>
      <formula>20</formula>
    </cfRule>
    <cfRule type="cellIs" dxfId="1348" priority="44" operator="between">
      <formula>15</formula>
      <formula>20</formula>
    </cfRule>
    <cfRule type="cellIs" dxfId="1347" priority="45" operator="lessThan">
      <formula>15</formula>
    </cfRule>
    <cfRule type="cellIs" dxfId="1346" priority="46" operator="greaterThan">
      <formula>20</formula>
    </cfRule>
    <cfRule type="cellIs" dxfId="1345" priority="47" operator="between">
      <formula>15</formula>
      <formula>21</formula>
    </cfRule>
    <cfRule type="cellIs" dxfId="1344" priority="48" operator="lessThan">
      <formula>15</formula>
    </cfRule>
    <cfRule type="cellIs" dxfId="1343" priority="49" operator="greaterThan">
      <formula>21</formula>
    </cfRule>
  </conditionalFormatting>
  <conditionalFormatting sqref="M14">
    <cfRule type="cellIs" dxfId="1342" priority="32" operator="lessThan">
      <formula>15</formula>
    </cfRule>
    <cfRule type="cellIs" dxfId="1341" priority="33" operator="greaterThan">
      <formula>20</formula>
    </cfRule>
    <cfRule type="cellIs" dxfId="1340" priority="34" operator="between">
      <formula>15</formula>
      <formula>20</formula>
    </cfRule>
    <cfRule type="cellIs" dxfId="1339" priority="35" operator="between">
      <formula>15</formula>
      <formula>20</formula>
    </cfRule>
    <cfRule type="cellIs" dxfId="1338" priority="36" operator="lessThan">
      <formula>15</formula>
    </cfRule>
    <cfRule type="cellIs" dxfId="1337" priority="37" operator="greaterThan">
      <formula>20</formula>
    </cfRule>
    <cfRule type="cellIs" dxfId="1336" priority="38" operator="between">
      <formula>15</formula>
      <formula>21</formula>
    </cfRule>
    <cfRule type="cellIs" dxfId="1335" priority="39" operator="lessThan">
      <formula>15</formula>
    </cfRule>
    <cfRule type="cellIs" dxfId="1334" priority="40" operator="greaterThan">
      <formula>21</formula>
    </cfRule>
  </conditionalFormatting>
  <conditionalFormatting sqref="M34">
    <cfRule type="cellIs" dxfId="1333" priority="23" operator="lessThan">
      <formula>15</formula>
    </cfRule>
    <cfRule type="cellIs" dxfId="1332" priority="24" operator="greaterThan">
      <formula>20</formula>
    </cfRule>
    <cfRule type="cellIs" dxfId="1331" priority="25" operator="between">
      <formula>15</formula>
      <formula>20</formula>
    </cfRule>
    <cfRule type="cellIs" dxfId="1330" priority="26" operator="between">
      <formula>15</formula>
      <formula>20</formula>
    </cfRule>
    <cfRule type="cellIs" dxfId="1329" priority="27" operator="lessThan">
      <formula>15</formula>
    </cfRule>
    <cfRule type="cellIs" dxfId="1328" priority="28" operator="greaterThan">
      <formula>20</formula>
    </cfRule>
    <cfRule type="cellIs" dxfId="1327" priority="29" operator="between">
      <formula>15</formula>
      <formula>21</formula>
    </cfRule>
    <cfRule type="cellIs" dxfId="1326" priority="30" operator="lessThan">
      <formula>15</formula>
    </cfRule>
    <cfRule type="cellIs" dxfId="1325" priority="31" operator="greaterThan">
      <formula>21</formula>
    </cfRule>
  </conditionalFormatting>
  <conditionalFormatting sqref="M39">
    <cfRule type="cellIs" dxfId="1324" priority="14" operator="lessThan">
      <formula>15</formula>
    </cfRule>
    <cfRule type="cellIs" dxfId="1323" priority="15" operator="greaterThan">
      <formula>20</formula>
    </cfRule>
    <cfRule type="cellIs" dxfId="1322" priority="16" operator="between">
      <formula>15</formula>
      <formula>20</formula>
    </cfRule>
    <cfRule type="cellIs" dxfId="1321" priority="17" operator="between">
      <formula>15</formula>
      <formula>20</formula>
    </cfRule>
    <cfRule type="cellIs" dxfId="1320" priority="18" operator="lessThan">
      <formula>15</formula>
    </cfRule>
    <cfRule type="cellIs" dxfId="1319" priority="19" operator="greaterThan">
      <formula>20</formula>
    </cfRule>
    <cfRule type="cellIs" dxfId="1318" priority="20" operator="between">
      <formula>15</formula>
      <formula>21</formula>
    </cfRule>
    <cfRule type="cellIs" dxfId="1317" priority="21" operator="lessThan">
      <formula>15</formula>
    </cfRule>
    <cfRule type="cellIs" dxfId="1316" priority="22" operator="greaterThan">
      <formula>21</formula>
    </cfRule>
  </conditionalFormatting>
  <conditionalFormatting sqref="P19">
    <cfRule type="duplicateValues" dxfId="1315" priority="6"/>
  </conditionalFormatting>
  <conditionalFormatting sqref="Q24 Q18">
    <cfRule type="duplicateValues" dxfId="1314" priority="7"/>
    <cfRule type="expression" dxfId="1313" priority="8">
      <formula>LEFT(#REF!,2)="Y0"</formula>
    </cfRule>
    <cfRule type="expression" dxfId="1312" priority="9">
      <formula>LEFT(#REF!,2)="Y3"</formula>
    </cfRule>
    <cfRule type="expression" dxfId="1311" priority="10">
      <formula>LEFT(#REF!,2)="Y2"</formula>
    </cfRule>
    <cfRule type="expression" dxfId="1310" priority="11">
      <formula>LEFT(#REF!,2)="Y1"</formula>
    </cfRule>
    <cfRule type="duplicateValues" dxfId="1309" priority="12"/>
  </conditionalFormatting>
  <conditionalFormatting sqref="P10:P18 P20:P22">
    <cfRule type="duplicateValues" dxfId="1308" priority="13"/>
  </conditionalFormatting>
  <conditionalFormatting sqref="P25">
    <cfRule type="duplicateValues" dxfId="1307" priority="5"/>
  </conditionalFormatting>
  <conditionalFormatting sqref="P26">
    <cfRule type="duplicateValues" dxfId="1306" priority="4"/>
  </conditionalFormatting>
  <conditionalFormatting sqref="P27">
    <cfRule type="duplicateValues" dxfId="1305" priority="3"/>
  </conditionalFormatting>
  <conditionalFormatting sqref="P28:P29">
    <cfRule type="duplicateValues" dxfId="1304" priority="2"/>
  </conditionalFormatting>
  <conditionalFormatting sqref="P30">
    <cfRule type="duplicateValues" dxfId="1303" priority="1"/>
  </conditionalFormatting>
  <pageMargins left="0.45" right="0.2" top="0.25" bottom="0.25" header="0.3" footer="0.3"/>
  <pageSetup paperSize="9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rgb="FFC00000"/>
  </sheetPr>
  <dimension ref="A1:R51"/>
  <sheetViews>
    <sheetView zoomScale="80" zoomScaleNormal="80" workbookViewId="0">
      <pane ySplit="9" topLeftCell="A10" activePane="bottomLeft" state="frozen"/>
      <selection activeCell="P9" sqref="P9"/>
      <selection pane="bottomLeft" activeCell="P9" sqref="P9"/>
    </sheetView>
  </sheetViews>
  <sheetFormatPr defaultColWidth="10.6640625" defaultRowHeight="15"/>
  <cols>
    <col min="1" max="1" width="5.5" style="168" customWidth="1"/>
    <col min="2" max="2" width="16" style="168" customWidth="1"/>
    <col min="3" max="3" width="21.33203125" style="168" customWidth="1"/>
    <col min="4" max="11" width="16.83203125" style="169" customWidth="1"/>
    <col min="12" max="14" width="16.83203125" style="168" customWidth="1"/>
    <col min="15" max="15" width="10.6640625" style="168"/>
    <col min="16" max="16" width="50.6640625" style="168" customWidth="1"/>
    <col min="17" max="17" width="36.1640625" style="168" customWidth="1"/>
    <col min="18" max="18" width="24.83203125" style="168" customWidth="1"/>
    <col min="19" max="16384" width="10.6640625" style="168"/>
  </cols>
  <sheetData>
    <row r="1" spans="1:18" ht="18" customHeight="1">
      <c r="A1" s="210" t="str">
        <f>'[6]FRIT FO102 - FT1 - FHUE'!A1</f>
        <v>CÔNG TY CỐ PHẦN VLXD VI DO NA</v>
      </c>
      <c r="B1" s="210"/>
      <c r="C1" s="210"/>
      <c r="D1" s="210"/>
      <c r="E1" s="210"/>
      <c r="F1" s="210"/>
    </row>
    <row r="2" spans="1:18" ht="18" customHeight="1">
      <c r="A2" s="210" t="str">
        <f>'[6]FRIT FO102 - FT1 - FHUE'!A2</f>
        <v>PHÒNG KẾ HOẠCH - VẬT TƯ</v>
      </c>
      <c r="B2" s="210"/>
      <c r="C2" s="210"/>
      <c r="D2" s="209"/>
      <c r="E2" s="209"/>
      <c r="F2" s="209"/>
      <c r="L2" s="169"/>
      <c r="M2" s="208" t="str">
        <f>'[6]FRIT FO102 - FT1 - FHUE'!M2</f>
        <v>BM. 03. 13</v>
      </c>
    </row>
    <row r="3" spans="1:18" ht="33" customHeight="1">
      <c r="A3" s="861" t="s">
        <v>698</v>
      </c>
      <c r="B3" s="861"/>
      <c r="C3" s="861"/>
      <c r="D3" s="861"/>
      <c r="E3" s="861"/>
      <c r="F3" s="861"/>
      <c r="G3" s="861"/>
      <c r="H3" s="861"/>
      <c r="I3" s="861"/>
      <c r="J3" s="861"/>
      <c r="K3" s="861"/>
      <c r="L3" s="861"/>
      <c r="M3" s="861"/>
      <c r="N3" s="861"/>
    </row>
    <row r="4" spans="1:18" ht="18.75" customHeight="1">
      <c r="B4" s="207"/>
      <c r="C4" s="207"/>
      <c r="D4" s="206" t="s">
        <v>697</v>
      </c>
      <c r="E4" s="205" t="str">
        <f>+VLOOKUP($L$4,'TONG HOP'!$C$8:$N$799,2,0)</f>
        <v>Dolomite (Đất làm gạch A2)</v>
      </c>
      <c r="I4" s="169" t="s">
        <v>696</v>
      </c>
      <c r="J4" s="205" t="str">
        <f>+VLOOKUP($L$4,'TONG HOP'!$C$8:$N$799,3,0)</f>
        <v>NCC00500</v>
      </c>
      <c r="K4" s="205" t="s">
        <v>695</v>
      </c>
      <c r="L4" s="862" t="s">
        <v>87</v>
      </c>
      <c r="M4" s="862"/>
      <c r="N4" s="862"/>
    </row>
    <row r="5" spans="1:18" ht="18.75" customHeight="1">
      <c r="B5" s="168" t="str">
        <f>'[6]FRIT FO102 - FT1 - FHUE'!B5</f>
        <v xml:space="preserve">Từ ngày:  </v>
      </c>
      <c r="C5" s="168">
        <f>'[6]FRIT FO102 - FT1 - FHUE'!C5</f>
        <v>1</v>
      </c>
      <c r="D5" s="168" t="str">
        <f>'[6]FRIT FO102 - FT1 - FHUE'!D5</f>
        <v>đến ngày</v>
      </c>
      <c r="E5" s="168">
        <v>30</v>
      </c>
      <c r="F5" s="168" t="str">
        <f>'[6]FRIT FO102 - FT1 - FHUE'!F5</f>
        <v>tháng</v>
      </c>
      <c r="G5" s="168">
        <v>4</v>
      </c>
      <c r="H5" s="168" t="str">
        <f>'[6]FRIT FO102 - FT1 - FHUE'!H5</f>
        <v xml:space="preserve">năm </v>
      </c>
      <c r="I5" s="168">
        <f>'[6]FRIT FO102 - FT1 - FHUE'!I5</f>
        <v>2023</v>
      </c>
      <c r="J5" s="168"/>
      <c r="K5" s="168"/>
    </row>
    <row r="6" spans="1:18" ht="18" customHeight="1">
      <c r="F6" s="204"/>
      <c r="G6" s="204"/>
      <c r="H6" s="204"/>
      <c r="I6" s="204"/>
      <c r="L6" s="204" t="s">
        <v>694</v>
      </c>
      <c r="M6"/>
    </row>
    <row r="7" spans="1:18" s="195" customFormat="1" ht="40.5" customHeight="1">
      <c r="A7" s="203" t="s">
        <v>13</v>
      </c>
      <c r="B7" s="202" t="s">
        <v>693</v>
      </c>
      <c r="C7" s="202" t="s">
        <v>692</v>
      </c>
      <c r="D7" s="863" t="s">
        <v>691</v>
      </c>
      <c r="E7" s="864"/>
      <c r="F7" s="863" t="s">
        <v>690</v>
      </c>
      <c r="G7" s="864"/>
      <c r="H7" s="863" t="s">
        <v>689</v>
      </c>
      <c r="I7" s="864"/>
      <c r="J7" s="863" t="s">
        <v>688</v>
      </c>
      <c r="K7" s="864"/>
      <c r="L7" s="863" t="s">
        <v>687</v>
      </c>
      <c r="M7" s="864"/>
      <c r="N7" s="202" t="s">
        <v>686</v>
      </c>
    </row>
    <row r="8" spans="1:18" s="195" customFormat="1" ht="27.75" customHeight="1">
      <c r="A8" s="201"/>
      <c r="B8" s="198"/>
      <c r="C8" s="198"/>
      <c r="D8" s="200" t="s">
        <v>679</v>
      </c>
      <c r="E8" s="199" t="s">
        <v>685</v>
      </c>
      <c r="F8" s="200" t="s">
        <v>679</v>
      </c>
      <c r="G8" s="199" t="s">
        <v>680</v>
      </c>
      <c r="H8" s="200" t="s">
        <v>679</v>
      </c>
      <c r="I8" s="199" t="s">
        <v>680</v>
      </c>
      <c r="J8" s="200" t="s">
        <v>679</v>
      </c>
      <c r="K8" s="199" t="s">
        <v>680</v>
      </c>
      <c r="L8" s="200" t="s">
        <v>679</v>
      </c>
      <c r="M8" s="199" t="s">
        <v>680</v>
      </c>
      <c r="N8" s="198"/>
    </row>
    <row r="9" spans="1:18" s="195" customFormat="1" ht="25.5" customHeight="1">
      <c r="A9" s="858" t="s">
        <v>684</v>
      </c>
      <c r="B9" s="859"/>
      <c r="C9" s="860"/>
      <c r="D9" s="178">
        <f>J9</f>
        <v>1657845</v>
      </c>
      <c r="E9" s="177">
        <f>K9</f>
        <v>1974974</v>
      </c>
      <c r="F9" s="197">
        <f>F41</f>
        <v>0</v>
      </c>
      <c r="G9" s="177">
        <f>G41</f>
        <v>0</v>
      </c>
      <c r="H9" s="197"/>
      <c r="I9" s="177"/>
      <c r="J9" s="196">
        <f>+VLOOKUP($L$4,'TONG HOP'!$C$8:$N$799,8,0)</f>
        <v>1657845</v>
      </c>
      <c r="K9" s="196">
        <f>+VLOOKUP($L$4,'TONG HOP'!$C$8:$N$799,9,0)</f>
        <v>1974974</v>
      </c>
      <c r="L9" s="232"/>
      <c r="M9" s="234"/>
      <c r="N9" s="183"/>
    </row>
    <row r="10" spans="1:18" ht="16.5" customHeight="1">
      <c r="A10" s="193">
        <v>1</v>
      </c>
      <c r="B10" s="194">
        <v>45017</v>
      </c>
      <c r="C10" s="191" t="s">
        <v>683</v>
      </c>
      <c r="D10" s="190">
        <f>+SUMIFS('NHAP - NVL'!$J$5:$J$1007,'NHAP - NVL'!$G$5:$G$1007,STPPHD!$L$4,'NHAP - NVL'!$D$5:$D$1007,STPPHD!B10)</f>
        <v>0</v>
      </c>
      <c r="E10" s="218">
        <f>+SUMIFS('NHAP - NVL'!$K$5:$K$1007,'NHAP - NVL'!$G$5:$G$1007,STPPHD!$L$4,'NHAP - NVL'!$D$5:$D$1007,STPPHD!B10)</f>
        <v>0</v>
      </c>
      <c r="F10" s="189">
        <f>+SUMIFS('XUAT - NVL'!$K$5:$K$840,'XUAT - NVL'!$G$5:$G$840,STPPHD!$L$4,'XUAT - NVL'!$D$5:$D$840,STPPHD!B10)</f>
        <v>0</v>
      </c>
      <c r="G10" s="231">
        <f>+SUMIFS('XUAT - NVL'!$L$5:$L$840,'XUAT - NVL'!$G$5:$G$840,STPPHD!$L$4,'XUAT - NVL'!$D$5:$D$840,STPPHD!B10)</f>
        <v>0</v>
      </c>
      <c r="H10" s="188" t="e">
        <f>AVERAGEIF($F$10:$F$40,"&lt;&gt;0")</f>
        <v>#DIV/0!</v>
      </c>
      <c r="I10" s="187" t="e">
        <f>AVERAGEIF($G$10:$G$40,"&lt;&gt;0")</f>
        <v>#DIV/0!</v>
      </c>
      <c r="J10" s="186">
        <f>J9+D10-F10</f>
        <v>1657845</v>
      </c>
      <c r="K10" s="185">
        <f>K9+E10-G10</f>
        <v>1974974</v>
      </c>
      <c r="L10" s="188" t="e">
        <f t="shared" ref="L10:M40" si="0">J10/H10</f>
        <v>#DIV/0!</v>
      </c>
      <c r="M10" s="184" t="e">
        <f t="shared" si="0"/>
        <v>#DIV/0!</v>
      </c>
      <c r="N10" s="183"/>
      <c r="P10" s="235" t="s">
        <v>666</v>
      </c>
      <c r="Q10" s="52" t="s">
        <v>75</v>
      </c>
      <c r="R10" s="52" t="s">
        <v>74</v>
      </c>
    </row>
    <row r="11" spans="1:18" ht="16.5" customHeight="1">
      <c r="A11" s="193">
        <v>2</v>
      </c>
      <c r="B11" s="194">
        <v>45018</v>
      </c>
      <c r="C11" s="191" t="s">
        <v>683</v>
      </c>
      <c r="D11" s="190">
        <f>+SUMIFS('NHAP - NVL'!$J$5:$J$1007,'NHAP - NVL'!$G$5:$G$1007,STPPHD!$L$4,'NHAP - NVL'!$D$5:$D$1007,STPPHD!B11)</f>
        <v>0</v>
      </c>
      <c r="E11" s="218">
        <f>+SUMIFS('NHAP - NVL'!$K$5:$K$1007,'NHAP - NVL'!$G$5:$G$1007,STPPHD!$L$4,'NHAP - NVL'!$D$5:$D$1007,STPPHD!B11)</f>
        <v>0</v>
      </c>
      <c r="F11" s="189">
        <f>+SUMIFS('XUAT - NVL'!$K$5:$K$840,'XUAT - NVL'!$G$5:$G$840,STPPHD!$L$4,'XUAT - NVL'!$D$5:$D$840,STPPHD!B11)</f>
        <v>0</v>
      </c>
      <c r="G11" s="231">
        <f>+SUMIFS('XUAT - NVL'!$L$5:$L$840,'XUAT - NVL'!$G$5:$G$840,STPPHD!$L$4,'XUAT - NVL'!$D$5:$D$840,STPPHD!B11)</f>
        <v>0</v>
      </c>
      <c r="H11" s="188" t="e">
        <f t="shared" ref="H11:H40" si="1">AVERAGEIF($F$10:$F$40,"&lt;&gt;0")</f>
        <v>#DIV/0!</v>
      </c>
      <c r="I11" s="187" t="e">
        <f t="shared" ref="I11:I40" si="2">AVERAGEIF($G$10:$G$40,"&lt;&gt;0")</f>
        <v>#DIV/0!</v>
      </c>
      <c r="J11" s="186">
        <f t="shared" ref="J11:K26" si="3">J10+D11-F11</f>
        <v>1657845</v>
      </c>
      <c r="K11" s="185">
        <f t="shared" si="3"/>
        <v>1974974</v>
      </c>
      <c r="L11" s="188" t="e">
        <f t="shared" si="0"/>
        <v>#DIV/0!</v>
      </c>
      <c r="M11" s="184" t="e">
        <f t="shared" si="0"/>
        <v>#DIV/0!</v>
      </c>
      <c r="N11" s="183"/>
      <c r="P11" s="235" t="s">
        <v>719</v>
      </c>
      <c r="Q11" s="52" t="s">
        <v>91</v>
      </c>
      <c r="R11" s="52" t="s">
        <v>90</v>
      </c>
    </row>
    <row r="12" spans="1:18" ht="16.5" customHeight="1">
      <c r="A12" s="193">
        <v>3</v>
      </c>
      <c r="B12" s="194">
        <v>45019</v>
      </c>
      <c r="C12" s="191" t="s">
        <v>683</v>
      </c>
      <c r="D12" s="190">
        <f>+SUMIFS('NHAP - NVL'!$J$5:$J$1007,'NHAP - NVL'!$G$5:$G$1007,STPPHD!$L$4,'NHAP - NVL'!$D$5:$D$1007,STPPHD!B12)</f>
        <v>0</v>
      </c>
      <c r="E12" s="218">
        <f>+SUMIFS('NHAP - NVL'!$K$5:$K$1007,'NHAP - NVL'!$G$5:$G$1007,STPPHD!$L$4,'NHAP - NVL'!$D$5:$D$1007,STPPHD!B12)</f>
        <v>0</v>
      </c>
      <c r="F12" s="189">
        <f>+SUMIFS('XUAT - NVL'!$K$5:$K$840,'XUAT - NVL'!$G$5:$G$840,STPPHD!$L$4,'XUAT - NVL'!$D$5:$D$840,STPPHD!B12)</f>
        <v>0</v>
      </c>
      <c r="G12" s="231">
        <f>+SUMIFS('XUAT - NVL'!$L$5:$L$840,'XUAT - NVL'!$G$5:$G$840,STPPHD!$L$4,'XUAT - NVL'!$D$5:$D$840,STPPHD!B12)</f>
        <v>0</v>
      </c>
      <c r="H12" s="188" t="e">
        <f t="shared" si="1"/>
        <v>#DIV/0!</v>
      </c>
      <c r="I12" s="187" t="e">
        <f t="shared" si="2"/>
        <v>#DIV/0!</v>
      </c>
      <c r="J12" s="186">
        <f t="shared" si="3"/>
        <v>1657845</v>
      </c>
      <c r="K12" s="185">
        <f t="shared" si="3"/>
        <v>1974974</v>
      </c>
      <c r="L12" s="188" t="e">
        <f t="shared" si="0"/>
        <v>#DIV/0!</v>
      </c>
      <c r="M12" s="184" t="e">
        <f t="shared" si="0"/>
        <v>#DIV/0!</v>
      </c>
      <c r="N12" s="183"/>
      <c r="P12" s="235" t="s">
        <v>720</v>
      </c>
      <c r="Q12" s="52" t="s">
        <v>93</v>
      </c>
      <c r="R12" s="52" t="s">
        <v>92</v>
      </c>
    </row>
    <row r="13" spans="1:18" ht="16.5" customHeight="1">
      <c r="A13" s="193">
        <v>4</v>
      </c>
      <c r="B13" s="194">
        <v>45020</v>
      </c>
      <c r="C13" s="191" t="s">
        <v>683</v>
      </c>
      <c r="D13" s="190">
        <f>+SUMIFS('NHAP - NVL'!$J$5:$J$1007,'NHAP - NVL'!$G$5:$G$1007,STPPHD!$L$4,'NHAP - NVL'!$D$5:$D$1007,STPPHD!B13)</f>
        <v>0</v>
      </c>
      <c r="E13" s="218">
        <f>+SUMIFS('NHAP - NVL'!$K$5:$K$1007,'NHAP - NVL'!$G$5:$G$1007,STPPHD!$L$4,'NHAP - NVL'!$D$5:$D$1007,STPPHD!B13)</f>
        <v>0</v>
      </c>
      <c r="F13" s="189">
        <f>+SUMIFS('XUAT - NVL'!$K$5:$K$840,'XUAT - NVL'!$G$5:$G$840,STPPHD!$L$4,'XUAT - NVL'!$D$5:$D$840,STPPHD!B13)</f>
        <v>0</v>
      </c>
      <c r="G13" s="231">
        <f>+SUMIFS('XUAT - NVL'!$L$5:$L$840,'XUAT - NVL'!$G$5:$G$840,STPPHD!$L$4,'XUAT - NVL'!$D$5:$D$840,STPPHD!B13)</f>
        <v>0</v>
      </c>
      <c r="H13" s="188" t="e">
        <f t="shared" si="1"/>
        <v>#DIV/0!</v>
      </c>
      <c r="I13" s="187" t="e">
        <f t="shared" si="2"/>
        <v>#DIV/0!</v>
      </c>
      <c r="J13" s="186">
        <f t="shared" si="3"/>
        <v>1657845</v>
      </c>
      <c r="K13" s="185">
        <f t="shared" si="3"/>
        <v>1974974</v>
      </c>
      <c r="L13" s="188" t="e">
        <f t="shared" si="0"/>
        <v>#DIV/0!</v>
      </c>
      <c r="M13" s="184" t="e">
        <f t="shared" si="0"/>
        <v>#DIV/0!</v>
      </c>
      <c r="N13" s="183"/>
      <c r="P13" s="235" t="s">
        <v>95</v>
      </c>
      <c r="Q13" s="52" t="s">
        <v>96</v>
      </c>
      <c r="R13" s="52" t="s">
        <v>94</v>
      </c>
    </row>
    <row r="14" spans="1:18" ht="16.5" customHeight="1">
      <c r="A14" s="193">
        <v>5</v>
      </c>
      <c r="B14" s="194">
        <v>45021</v>
      </c>
      <c r="C14" s="191" t="s">
        <v>683</v>
      </c>
      <c r="D14" s="190">
        <f>+SUMIFS('NHAP - NVL'!$J$5:$J$1007,'NHAP - NVL'!$G$5:$G$1007,STPPHD!$L$4,'NHAP - NVL'!$D$5:$D$1007,STPPHD!B14)</f>
        <v>0</v>
      </c>
      <c r="E14" s="218">
        <f>+SUMIFS('NHAP - NVL'!$K$5:$K$1007,'NHAP - NVL'!$G$5:$G$1007,STPPHD!$L$4,'NHAP - NVL'!$D$5:$D$1007,STPPHD!B14)</f>
        <v>0</v>
      </c>
      <c r="F14" s="189">
        <f>+SUMIFS('XUAT - NVL'!$K$5:$K$840,'XUAT - NVL'!$G$5:$G$840,STPPHD!$L$4,'XUAT - NVL'!$D$5:$D$840,STPPHD!B14)</f>
        <v>0</v>
      </c>
      <c r="G14" s="231">
        <f>+SUMIFS('XUAT - NVL'!$L$5:$L$840,'XUAT - NVL'!$G$5:$G$840,STPPHD!$L$4,'XUAT - NVL'!$D$5:$D$840,STPPHD!B14)</f>
        <v>0</v>
      </c>
      <c r="H14" s="188" t="e">
        <f t="shared" si="1"/>
        <v>#DIV/0!</v>
      </c>
      <c r="I14" s="187" t="e">
        <f t="shared" si="2"/>
        <v>#DIV/0!</v>
      </c>
      <c r="J14" s="186">
        <f t="shared" si="3"/>
        <v>1657845</v>
      </c>
      <c r="K14" s="185">
        <f t="shared" si="3"/>
        <v>1974974</v>
      </c>
      <c r="L14" s="233" t="e">
        <f t="shared" si="0"/>
        <v>#DIV/0!</v>
      </c>
      <c r="M14" s="184" t="e">
        <f t="shared" si="0"/>
        <v>#DIV/0!</v>
      </c>
      <c r="N14" s="183"/>
      <c r="P14" s="235" t="s">
        <v>721</v>
      </c>
      <c r="Q14" s="52" t="s">
        <v>84</v>
      </c>
      <c r="R14" s="52" t="s">
        <v>83</v>
      </c>
    </row>
    <row r="15" spans="1:18" ht="16.5" customHeight="1">
      <c r="A15" s="193">
        <v>6</v>
      </c>
      <c r="B15" s="194">
        <v>45022</v>
      </c>
      <c r="C15" s="191" t="s">
        <v>683</v>
      </c>
      <c r="D15" s="190">
        <f>+SUMIFS('NHAP - NVL'!$J$5:$J$1007,'NHAP - NVL'!$G$5:$G$1007,STPPHD!$L$4,'NHAP - NVL'!$D$5:$D$1007,STPPHD!B15)</f>
        <v>0</v>
      </c>
      <c r="E15" s="218">
        <f>+SUMIFS('NHAP - NVL'!$K$5:$K$1007,'NHAP - NVL'!$G$5:$G$1007,STPPHD!$L$4,'NHAP - NVL'!$D$5:$D$1007,STPPHD!B15)</f>
        <v>0</v>
      </c>
      <c r="F15" s="189">
        <f>+SUMIFS('XUAT - NVL'!$K$5:$K$840,'XUAT - NVL'!$G$5:$G$840,STPPHD!$L$4,'XUAT - NVL'!$D$5:$D$840,STPPHD!B15)</f>
        <v>0</v>
      </c>
      <c r="G15" s="231">
        <f>+SUMIFS('XUAT - NVL'!$L$5:$L$840,'XUAT - NVL'!$G$5:$G$840,STPPHD!$L$4,'XUAT - NVL'!$D$5:$D$840,STPPHD!B15)</f>
        <v>0</v>
      </c>
      <c r="H15" s="188" t="e">
        <f t="shared" si="1"/>
        <v>#DIV/0!</v>
      </c>
      <c r="I15" s="187" t="e">
        <f t="shared" si="2"/>
        <v>#DIV/0!</v>
      </c>
      <c r="J15" s="186">
        <f t="shared" si="3"/>
        <v>1657845</v>
      </c>
      <c r="K15" s="185">
        <f t="shared" si="3"/>
        <v>1974974</v>
      </c>
      <c r="L15" s="233" t="e">
        <f t="shared" si="0"/>
        <v>#DIV/0!</v>
      </c>
      <c r="M15" s="184" t="e">
        <f t="shared" si="0"/>
        <v>#DIV/0!</v>
      </c>
      <c r="N15" s="183"/>
      <c r="P15" s="235" t="s">
        <v>722</v>
      </c>
      <c r="Q15" s="52" t="s">
        <v>86</v>
      </c>
      <c r="R15" s="52" t="s">
        <v>85</v>
      </c>
    </row>
    <row r="16" spans="1:18" ht="16.5" customHeight="1">
      <c r="A16" s="193">
        <v>7</v>
      </c>
      <c r="B16" s="194">
        <v>45023</v>
      </c>
      <c r="C16" s="191" t="s">
        <v>683</v>
      </c>
      <c r="D16" s="190">
        <f>+SUMIFS('NHAP - NVL'!$J$5:$J$1007,'NHAP - NVL'!$G$5:$G$1007,STPPHD!$L$4,'NHAP - NVL'!$D$5:$D$1007,STPPHD!B16)</f>
        <v>0</v>
      </c>
      <c r="E16" s="218">
        <f>+SUMIFS('NHAP - NVL'!$K$5:$K$1007,'NHAP - NVL'!$G$5:$G$1007,STPPHD!$L$4,'NHAP - NVL'!$D$5:$D$1007,STPPHD!B16)</f>
        <v>0</v>
      </c>
      <c r="F16" s="189">
        <f>+SUMIFS('XUAT - NVL'!$K$5:$K$840,'XUAT - NVL'!$G$5:$G$840,STPPHD!$L$4,'XUAT - NVL'!$D$5:$D$840,STPPHD!B16)</f>
        <v>0</v>
      </c>
      <c r="G16" s="231">
        <f>+SUMIFS('XUAT - NVL'!$L$5:$L$840,'XUAT - NVL'!$G$5:$G$840,STPPHD!$L$4,'XUAT - NVL'!$D$5:$D$840,STPPHD!B16)</f>
        <v>0</v>
      </c>
      <c r="H16" s="188" t="e">
        <f t="shared" si="1"/>
        <v>#DIV/0!</v>
      </c>
      <c r="I16" s="187" t="e">
        <f t="shared" si="2"/>
        <v>#DIV/0!</v>
      </c>
      <c r="J16" s="186">
        <f t="shared" si="3"/>
        <v>1657845</v>
      </c>
      <c r="K16" s="185">
        <f t="shared" si="3"/>
        <v>1974974</v>
      </c>
      <c r="L16" s="233" t="e">
        <f t="shared" si="0"/>
        <v>#DIV/0!</v>
      </c>
      <c r="M16" s="184" t="e">
        <f t="shared" si="0"/>
        <v>#DIV/0!</v>
      </c>
      <c r="N16" s="183"/>
      <c r="P16" s="235" t="s">
        <v>723</v>
      </c>
      <c r="Q16" s="52" t="s">
        <v>82</v>
      </c>
      <c r="R16" s="52" t="s">
        <v>81</v>
      </c>
    </row>
    <row r="17" spans="1:18" ht="16.5" customHeight="1">
      <c r="A17" s="193">
        <v>8</v>
      </c>
      <c r="B17" s="194">
        <v>45024</v>
      </c>
      <c r="C17" s="191" t="s">
        <v>683</v>
      </c>
      <c r="D17" s="190">
        <f>+SUMIFS('NHAP - NVL'!$J$5:$J$1007,'NHAP - NVL'!$G$5:$G$1007,STPPHD!$L$4,'NHAP - NVL'!$D$5:$D$1007,STPPHD!B17)</f>
        <v>0</v>
      </c>
      <c r="E17" s="218">
        <f>+SUMIFS('NHAP - NVL'!$K$5:$K$1007,'NHAP - NVL'!$G$5:$G$1007,STPPHD!$L$4,'NHAP - NVL'!$D$5:$D$1007,STPPHD!B17)</f>
        <v>0</v>
      </c>
      <c r="F17" s="189">
        <f>+SUMIFS('XUAT - NVL'!$K$5:$K$840,'XUAT - NVL'!$G$5:$G$840,STPPHD!$L$4,'XUAT - NVL'!$D$5:$D$840,STPPHD!B17)</f>
        <v>0</v>
      </c>
      <c r="G17" s="231">
        <f>+SUMIFS('XUAT - NVL'!$L$5:$L$840,'XUAT - NVL'!$G$5:$G$840,STPPHD!$L$4,'XUAT - NVL'!$D$5:$D$840,STPPHD!B17)</f>
        <v>0</v>
      </c>
      <c r="H17" s="188" t="e">
        <f t="shared" si="1"/>
        <v>#DIV/0!</v>
      </c>
      <c r="I17" s="187" t="e">
        <f t="shared" si="2"/>
        <v>#DIV/0!</v>
      </c>
      <c r="J17" s="186">
        <f t="shared" si="3"/>
        <v>1657845</v>
      </c>
      <c r="K17" s="185">
        <f t="shared" si="3"/>
        <v>1974974</v>
      </c>
      <c r="L17" s="233" t="e">
        <f t="shared" si="0"/>
        <v>#DIV/0!</v>
      </c>
      <c r="M17" s="184" t="e">
        <f t="shared" si="0"/>
        <v>#DIV/0!</v>
      </c>
      <c r="N17" s="183"/>
      <c r="P17" s="235" t="s">
        <v>98</v>
      </c>
      <c r="Q17" s="52" t="s">
        <v>99</v>
      </c>
      <c r="R17" s="52" t="s">
        <v>97</v>
      </c>
    </row>
    <row r="18" spans="1:18" ht="16.5" customHeight="1">
      <c r="A18" s="193">
        <v>9</v>
      </c>
      <c r="B18" s="194">
        <v>45025</v>
      </c>
      <c r="C18" s="191" t="s">
        <v>683</v>
      </c>
      <c r="D18" s="190">
        <f>+SUMIFS('NHAP - NVL'!$J$5:$J$1007,'NHAP - NVL'!$G$5:$G$1007,STPPHD!$L$4,'NHAP - NVL'!$D$5:$D$1007,STPPHD!B18)</f>
        <v>0</v>
      </c>
      <c r="E18" s="218">
        <f>+SUMIFS('NHAP - NVL'!$K$5:$K$1007,'NHAP - NVL'!$G$5:$G$1007,STPPHD!$L$4,'NHAP - NVL'!$D$5:$D$1007,STPPHD!B18)</f>
        <v>0</v>
      </c>
      <c r="F18" s="189">
        <f>+SUMIFS('XUAT - NVL'!$K$5:$K$840,'XUAT - NVL'!$G$5:$G$840,STPPHD!$L$4,'XUAT - NVL'!$D$5:$D$840,STPPHD!B18)</f>
        <v>0</v>
      </c>
      <c r="G18" s="231">
        <f>+SUMIFS('XUAT - NVL'!$L$5:$L$840,'XUAT - NVL'!$G$5:$G$840,STPPHD!$L$4,'XUAT - NVL'!$D$5:$D$840,STPPHD!B18)</f>
        <v>0</v>
      </c>
      <c r="H18" s="188" t="e">
        <f t="shared" si="1"/>
        <v>#DIV/0!</v>
      </c>
      <c r="I18" s="187" t="e">
        <f t="shared" si="2"/>
        <v>#DIV/0!</v>
      </c>
      <c r="J18" s="186">
        <f t="shared" si="3"/>
        <v>1657845</v>
      </c>
      <c r="K18" s="185">
        <f t="shared" si="3"/>
        <v>1974974</v>
      </c>
      <c r="L18" s="233" t="e">
        <f t="shared" si="0"/>
        <v>#DIV/0!</v>
      </c>
      <c r="M18" s="184" t="e">
        <f t="shared" si="0"/>
        <v>#DIV/0!</v>
      </c>
      <c r="N18" s="183"/>
      <c r="P18" s="235" t="s">
        <v>724</v>
      </c>
      <c r="Q18" s="62"/>
      <c r="R18" s="52"/>
    </row>
    <row r="19" spans="1:18" ht="16.5" customHeight="1">
      <c r="A19" s="193">
        <v>10</v>
      </c>
      <c r="B19" s="194">
        <v>45026</v>
      </c>
      <c r="C19" s="191" t="s">
        <v>683</v>
      </c>
      <c r="D19" s="190">
        <f>+SUMIFS('NHAP - NVL'!$J$5:$J$1007,'NHAP - NVL'!$G$5:$G$1007,STPPHD!$L$4,'NHAP - NVL'!$D$5:$D$1007,STPPHD!B19)</f>
        <v>0</v>
      </c>
      <c r="E19" s="218">
        <f>+SUMIFS('NHAP - NVL'!$K$5:$K$1007,'NHAP - NVL'!$G$5:$G$1007,STPPHD!$L$4,'NHAP - NVL'!$D$5:$D$1007,STPPHD!B19)</f>
        <v>0</v>
      </c>
      <c r="F19" s="189">
        <f>+SUMIFS('XUAT - NVL'!$K$5:$K$840,'XUAT - NVL'!$G$5:$G$840,STPPHD!$L$4,'XUAT - NVL'!$D$5:$D$840,STPPHD!B19)</f>
        <v>0</v>
      </c>
      <c r="G19" s="231">
        <f>+SUMIFS('XUAT - NVL'!$L$5:$L$840,'XUAT - NVL'!$G$5:$G$840,STPPHD!$L$4,'XUAT - NVL'!$D$5:$D$840,STPPHD!B19)</f>
        <v>0</v>
      </c>
      <c r="H19" s="188" t="e">
        <f t="shared" si="1"/>
        <v>#DIV/0!</v>
      </c>
      <c r="I19" s="187" t="e">
        <f t="shared" si="2"/>
        <v>#DIV/0!</v>
      </c>
      <c r="J19" s="186">
        <f t="shared" si="3"/>
        <v>1657845</v>
      </c>
      <c r="K19" s="185">
        <f t="shared" si="3"/>
        <v>1974974</v>
      </c>
      <c r="L19" s="233" t="e">
        <f t="shared" si="0"/>
        <v>#DIV/0!</v>
      </c>
      <c r="M19" s="184" t="e">
        <f t="shared" si="0"/>
        <v>#DIV/0!</v>
      </c>
      <c r="N19" s="183"/>
      <c r="P19" s="235" t="s">
        <v>725</v>
      </c>
      <c r="Q19" s="52" t="s">
        <v>73</v>
      </c>
      <c r="R19" s="52" t="s">
        <v>72</v>
      </c>
    </row>
    <row r="20" spans="1:18" ht="16.5" customHeight="1">
      <c r="A20" s="193">
        <v>11</v>
      </c>
      <c r="B20" s="194">
        <v>45027</v>
      </c>
      <c r="C20" s="191" t="s">
        <v>683</v>
      </c>
      <c r="D20" s="190">
        <f>+SUMIFS('NHAP - NVL'!$J$5:$J$1007,'NHAP - NVL'!$G$5:$G$1007,STPPHD!$L$4,'NHAP - NVL'!$D$5:$D$1007,STPPHD!B20)</f>
        <v>0</v>
      </c>
      <c r="E20" s="218">
        <f>+SUMIFS('NHAP - NVL'!$K$5:$K$1007,'NHAP - NVL'!$G$5:$G$1007,STPPHD!$L$4,'NHAP - NVL'!$D$5:$D$1007,STPPHD!B20)</f>
        <v>0</v>
      </c>
      <c r="F20" s="189">
        <f>+SUMIFS('XUAT - NVL'!$K$5:$K$840,'XUAT - NVL'!$G$5:$G$840,STPPHD!$L$4,'XUAT - NVL'!$D$5:$D$840,STPPHD!B20)</f>
        <v>0</v>
      </c>
      <c r="G20" s="231">
        <f>+SUMIFS('XUAT - NVL'!$L$5:$L$840,'XUAT - NVL'!$G$5:$G$840,STPPHD!$L$4,'XUAT - NVL'!$D$5:$D$840,STPPHD!B20)</f>
        <v>0</v>
      </c>
      <c r="H20" s="188" t="e">
        <f t="shared" si="1"/>
        <v>#DIV/0!</v>
      </c>
      <c r="I20" s="187" t="e">
        <f t="shared" si="2"/>
        <v>#DIV/0!</v>
      </c>
      <c r="J20" s="186">
        <f t="shared" si="3"/>
        <v>1657845</v>
      </c>
      <c r="K20" s="185">
        <f t="shared" si="3"/>
        <v>1974974</v>
      </c>
      <c r="L20" s="188" t="e">
        <f t="shared" si="0"/>
        <v>#DIV/0!</v>
      </c>
      <c r="M20" s="184" t="e">
        <f t="shared" si="0"/>
        <v>#DIV/0!</v>
      </c>
      <c r="N20" s="183"/>
      <c r="P20" s="235" t="s">
        <v>70</v>
      </c>
      <c r="Q20" s="52" t="s">
        <v>71</v>
      </c>
      <c r="R20" s="52" t="s">
        <v>69</v>
      </c>
    </row>
    <row r="21" spans="1:18" ht="16.5" customHeight="1">
      <c r="A21" s="193">
        <v>12</v>
      </c>
      <c r="B21" s="194">
        <v>45028</v>
      </c>
      <c r="C21" s="191" t="s">
        <v>683</v>
      </c>
      <c r="D21" s="190">
        <f>+SUMIFS('NHAP - NVL'!$J$5:$J$1007,'NHAP - NVL'!$G$5:$G$1007,STPPHD!$L$4,'NHAP - NVL'!$D$5:$D$1007,STPPHD!B21)</f>
        <v>0</v>
      </c>
      <c r="E21" s="218">
        <f>+SUMIFS('NHAP - NVL'!$K$5:$K$1007,'NHAP - NVL'!$G$5:$G$1007,STPPHD!$L$4,'NHAP - NVL'!$D$5:$D$1007,STPPHD!B21)</f>
        <v>0</v>
      </c>
      <c r="F21" s="189">
        <f>+SUMIFS('XUAT - NVL'!$K$5:$K$840,'XUAT - NVL'!$G$5:$G$840,STPPHD!$L$4,'XUAT - NVL'!$D$5:$D$840,STPPHD!B21)</f>
        <v>0</v>
      </c>
      <c r="G21" s="231">
        <f>+SUMIFS('XUAT - NVL'!$L$5:$L$840,'XUAT - NVL'!$G$5:$G$840,STPPHD!$L$4,'XUAT - NVL'!$D$5:$D$840,STPPHD!B21)</f>
        <v>0</v>
      </c>
      <c r="H21" s="188" t="e">
        <f t="shared" si="1"/>
        <v>#DIV/0!</v>
      </c>
      <c r="I21" s="187" t="e">
        <f t="shared" si="2"/>
        <v>#DIV/0!</v>
      </c>
      <c r="J21" s="186">
        <f t="shared" si="3"/>
        <v>1657845</v>
      </c>
      <c r="K21" s="185">
        <f t="shared" si="3"/>
        <v>1974974</v>
      </c>
      <c r="L21" s="188" t="e">
        <f t="shared" si="0"/>
        <v>#DIV/0!</v>
      </c>
      <c r="M21" s="184" t="e">
        <f t="shared" si="0"/>
        <v>#DIV/0!</v>
      </c>
      <c r="N21" s="183"/>
      <c r="P21" s="235" t="s">
        <v>79</v>
      </c>
      <c r="Q21" s="52" t="s">
        <v>80</v>
      </c>
      <c r="R21" s="52" t="s">
        <v>78</v>
      </c>
    </row>
    <row r="22" spans="1:18" ht="16.5" customHeight="1">
      <c r="A22" s="193">
        <v>13</v>
      </c>
      <c r="B22" s="194">
        <v>45029</v>
      </c>
      <c r="C22" s="191" t="s">
        <v>683</v>
      </c>
      <c r="D22" s="190">
        <f>+SUMIFS('NHAP - NVL'!$J$5:$J$1007,'NHAP - NVL'!$G$5:$G$1007,STPPHD!$L$4,'NHAP - NVL'!$D$5:$D$1007,STPPHD!B22)</f>
        <v>0</v>
      </c>
      <c r="E22" s="218">
        <f>+SUMIFS('NHAP - NVL'!$K$5:$K$1007,'NHAP - NVL'!$G$5:$G$1007,STPPHD!$L$4,'NHAP - NVL'!$D$5:$D$1007,STPPHD!B22)</f>
        <v>0</v>
      </c>
      <c r="F22" s="189">
        <f>+SUMIFS('XUAT - NVL'!$K$5:$K$840,'XUAT - NVL'!$G$5:$G$840,STPPHD!$L$4,'XUAT - NVL'!$D$5:$D$840,STPPHD!B22)</f>
        <v>0</v>
      </c>
      <c r="G22" s="231">
        <f>+SUMIFS('XUAT - NVL'!$L$5:$L$840,'XUAT - NVL'!$G$5:$G$840,STPPHD!$L$4,'XUAT - NVL'!$D$5:$D$840,STPPHD!B22)</f>
        <v>0</v>
      </c>
      <c r="H22" s="188" t="e">
        <f t="shared" si="1"/>
        <v>#DIV/0!</v>
      </c>
      <c r="I22" s="187" t="e">
        <f t="shared" si="2"/>
        <v>#DIV/0!</v>
      </c>
      <c r="J22" s="186">
        <f t="shared" si="3"/>
        <v>1657845</v>
      </c>
      <c r="K22" s="185">
        <f t="shared" si="3"/>
        <v>1974974</v>
      </c>
      <c r="L22" s="188" t="e">
        <f t="shared" si="0"/>
        <v>#DIV/0!</v>
      </c>
      <c r="M22" s="184" t="e">
        <f t="shared" si="0"/>
        <v>#DIV/0!</v>
      </c>
      <c r="N22" s="183"/>
      <c r="P22" s="235" t="s">
        <v>726</v>
      </c>
      <c r="Q22" s="52" t="s">
        <v>89</v>
      </c>
      <c r="R22" s="52" t="s">
        <v>88</v>
      </c>
    </row>
    <row r="23" spans="1:18" ht="16.5" customHeight="1">
      <c r="A23" s="193">
        <v>14</v>
      </c>
      <c r="B23" s="194">
        <v>45030</v>
      </c>
      <c r="C23" s="191" t="s">
        <v>683</v>
      </c>
      <c r="D23" s="190">
        <f>+SUMIFS('NHAP - NVL'!$J$5:$J$1007,'NHAP - NVL'!$G$5:$G$1007,STPPHD!$L$4,'NHAP - NVL'!$D$5:$D$1007,STPPHD!B23)</f>
        <v>0</v>
      </c>
      <c r="E23" s="218">
        <f>+SUMIFS('NHAP - NVL'!$K$5:$K$1007,'NHAP - NVL'!$G$5:$G$1007,STPPHD!$L$4,'NHAP - NVL'!$D$5:$D$1007,STPPHD!B23)</f>
        <v>0</v>
      </c>
      <c r="F23" s="189">
        <f>+SUMIFS('XUAT - NVL'!$K$5:$K$840,'XUAT - NVL'!$G$5:$G$840,STPPHD!$L$4,'XUAT - NVL'!$D$5:$D$840,STPPHD!B23)</f>
        <v>0</v>
      </c>
      <c r="G23" s="231">
        <f>+SUMIFS('XUAT - NVL'!$L$5:$L$840,'XUAT - NVL'!$G$5:$G$840,STPPHD!$L$4,'XUAT - NVL'!$D$5:$D$840,STPPHD!B23)</f>
        <v>0</v>
      </c>
      <c r="H23" s="188" t="e">
        <f t="shared" si="1"/>
        <v>#DIV/0!</v>
      </c>
      <c r="I23" s="187" t="e">
        <f t="shared" si="2"/>
        <v>#DIV/0!</v>
      </c>
      <c r="J23" s="186">
        <f t="shared" si="3"/>
        <v>1657845</v>
      </c>
      <c r="K23" s="185">
        <f t="shared" si="3"/>
        <v>1974974</v>
      </c>
      <c r="L23" s="188" t="e">
        <f t="shared" si="0"/>
        <v>#DIV/0!</v>
      </c>
      <c r="M23" s="184" t="e">
        <f t="shared" si="0"/>
        <v>#DIV/0!</v>
      </c>
      <c r="N23" s="183"/>
      <c r="P23" s="235" t="s">
        <v>727</v>
      </c>
      <c r="Q23" s="52" t="s">
        <v>77</v>
      </c>
      <c r="R23" s="52" t="s">
        <v>76</v>
      </c>
    </row>
    <row r="24" spans="1:18" ht="16.5" customHeight="1">
      <c r="A24" s="193">
        <v>15</v>
      </c>
      <c r="B24" s="194">
        <v>45031</v>
      </c>
      <c r="C24" s="191" t="s">
        <v>683</v>
      </c>
      <c r="D24" s="190">
        <f>+SUMIFS('NHAP - NVL'!$J$5:$J$1007,'NHAP - NVL'!$G$5:$G$1007,STPPHD!$L$4,'NHAP - NVL'!$D$5:$D$1007,STPPHD!B24)</f>
        <v>0</v>
      </c>
      <c r="E24" s="218">
        <f>+SUMIFS('NHAP - NVL'!$K$5:$K$1007,'NHAP - NVL'!$G$5:$G$1007,STPPHD!$L$4,'NHAP - NVL'!$D$5:$D$1007,STPPHD!B24)</f>
        <v>0</v>
      </c>
      <c r="F24" s="189">
        <f>+SUMIFS('XUAT - NVL'!$K$5:$K$840,'XUAT - NVL'!$G$5:$G$840,STPPHD!$L$4,'XUAT - NVL'!$D$5:$D$840,STPPHD!B24)</f>
        <v>0</v>
      </c>
      <c r="G24" s="231">
        <f>+SUMIFS('XUAT - NVL'!$L$5:$L$840,'XUAT - NVL'!$G$5:$G$840,STPPHD!$L$4,'XUAT - NVL'!$D$5:$D$840,STPPHD!B24)</f>
        <v>0</v>
      </c>
      <c r="H24" s="188" t="e">
        <f t="shared" si="1"/>
        <v>#DIV/0!</v>
      </c>
      <c r="I24" s="187" t="e">
        <f t="shared" si="2"/>
        <v>#DIV/0!</v>
      </c>
      <c r="J24" s="186">
        <f t="shared" si="3"/>
        <v>1657845</v>
      </c>
      <c r="K24" s="185">
        <f t="shared" si="3"/>
        <v>1974974</v>
      </c>
      <c r="L24" s="233" t="e">
        <f t="shared" si="0"/>
        <v>#DIV/0!</v>
      </c>
      <c r="M24" s="184" t="e">
        <f t="shared" si="0"/>
        <v>#DIV/0!</v>
      </c>
      <c r="N24" s="183"/>
      <c r="P24" s="235" t="s">
        <v>728</v>
      </c>
      <c r="Q24" s="62"/>
      <c r="R24" s="52" t="s">
        <v>732</v>
      </c>
    </row>
    <row r="25" spans="1:18" ht="16.5" customHeight="1">
      <c r="A25" s="193">
        <v>16</v>
      </c>
      <c r="B25" s="194">
        <v>45032</v>
      </c>
      <c r="C25" s="191" t="s">
        <v>683</v>
      </c>
      <c r="D25" s="190">
        <f>+SUMIFS('NHAP - NVL'!$J$5:$J$1007,'NHAP - NVL'!$G$5:$G$1007,STPPHD!$L$4,'NHAP - NVL'!$D$5:$D$1007,STPPHD!B25)</f>
        <v>0</v>
      </c>
      <c r="E25" s="218">
        <f>+SUMIFS('NHAP - NVL'!$K$5:$K$1007,'NHAP - NVL'!$G$5:$G$1007,STPPHD!$L$4,'NHAP - NVL'!$D$5:$D$1007,STPPHD!B25)</f>
        <v>0</v>
      </c>
      <c r="F25" s="189">
        <f>+SUMIFS('XUAT - NVL'!$K$5:$K$840,'XUAT - NVL'!$G$5:$G$840,STPPHD!$L$4,'XUAT - NVL'!$D$5:$D$840,STPPHD!B25)</f>
        <v>0</v>
      </c>
      <c r="G25" s="231">
        <f>+SUMIFS('XUAT - NVL'!$L$5:$L$840,'XUAT - NVL'!$G$5:$G$840,STPPHD!$L$4,'XUAT - NVL'!$D$5:$D$840,STPPHD!B25)</f>
        <v>0</v>
      </c>
      <c r="H25" s="188" t="e">
        <f t="shared" si="1"/>
        <v>#DIV/0!</v>
      </c>
      <c r="I25" s="187" t="e">
        <f t="shared" si="2"/>
        <v>#DIV/0!</v>
      </c>
      <c r="J25" s="186">
        <f t="shared" si="3"/>
        <v>1657845</v>
      </c>
      <c r="K25" s="185">
        <f t="shared" si="3"/>
        <v>1974974</v>
      </c>
      <c r="L25" s="188" t="e">
        <f t="shared" si="0"/>
        <v>#DIV/0!</v>
      </c>
      <c r="M25" s="184" t="e">
        <f t="shared" si="0"/>
        <v>#DIV/0!</v>
      </c>
      <c r="N25" s="183"/>
      <c r="P25" s="52" t="s">
        <v>102</v>
      </c>
      <c r="Q25" s="52"/>
      <c r="R25" s="52" t="e">
        <f>+VLOOKUP(P25,'Danh mục CODE'!$A$2:$D$790,3,0)</f>
        <v>#N/A</v>
      </c>
    </row>
    <row r="26" spans="1:18" ht="16.5" customHeight="1">
      <c r="A26" s="193">
        <v>17</v>
      </c>
      <c r="B26" s="194">
        <v>45033</v>
      </c>
      <c r="C26" s="191" t="s">
        <v>683</v>
      </c>
      <c r="D26" s="190">
        <f>+SUMIFS('NHAP - NVL'!$J$5:$J$1007,'NHAP - NVL'!$G$5:$G$1007,STPPHD!$L$4,'NHAP - NVL'!$D$5:$D$1007,STPPHD!B26)</f>
        <v>0</v>
      </c>
      <c r="E26" s="218">
        <f>+SUMIFS('NHAP - NVL'!$K$5:$K$1007,'NHAP - NVL'!$G$5:$G$1007,STPPHD!$L$4,'NHAP - NVL'!$D$5:$D$1007,STPPHD!B26)</f>
        <v>0</v>
      </c>
      <c r="F26" s="189">
        <f>+SUMIFS('XUAT - NVL'!$K$5:$K$840,'XUAT - NVL'!$G$5:$G$840,STPPHD!$L$4,'XUAT - NVL'!$D$5:$D$840,STPPHD!B26)</f>
        <v>0</v>
      </c>
      <c r="G26" s="231">
        <f>+SUMIFS('XUAT - NVL'!$L$5:$L$840,'XUAT - NVL'!$G$5:$G$840,STPPHD!$L$4,'XUAT - NVL'!$D$5:$D$840,STPPHD!B26)</f>
        <v>0</v>
      </c>
      <c r="H26" s="188" t="e">
        <f t="shared" si="1"/>
        <v>#DIV/0!</v>
      </c>
      <c r="I26" s="187" t="e">
        <f t="shared" si="2"/>
        <v>#DIV/0!</v>
      </c>
      <c r="J26" s="186">
        <f t="shared" si="3"/>
        <v>1657845</v>
      </c>
      <c r="K26" s="185">
        <f t="shared" si="3"/>
        <v>1974974</v>
      </c>
      <c r="L26" s="188" t="e">
        <f t="shared" si="0"/>
        <v>#DIV/0!</v>
      </c>
      <c r="M26" s="184" t="e">
        <f t="shared" si="0"/>
        <v>#DIV/0!</v>
      </c>
      <c r="N26" s="183"/>
      <c r="P26" s="52" t="s">
        <v>107</v>
      </c>
      <c r="Q26" s="52"/>
      <c r="R26" s="52" t="e">
        <f>+VLOOKUP(P26,'Danh mục CODE'!$A$2:$D$790,3,0)</f>
        <v>#N/A</v>
      </c>
    </row>
    <row r="27" spans="1:18" ht="16.5" customHeight="1">
      <c r="A27" s="193">
        <v>18</v>
      </c>
      <c r="B27" s="194">
        <v>45034</v>
      </c>
      <c r="C27" s="191" t="s">
        <v>683</v>
      </c>
      <c r="D27" s="190">
        <f>+SUMIFS('NHAP - NVL'!$J$5:$J$1007,'NHAP - NVL'!$G$5:$G$1007,STPPHD!$L$4,'NHAP - NVL'!$D$5:$D$1007,STPPHD!B27)</f>
        <v>0</v>
      </c>
      <c r="E27" s="218">
        <f>+SUMIFS('NHAP - NVL'!$K$5:$K$1007,'NHAP - NVL'!$G$5:$G$1007,STPPHD!$L$4,'NHAP - NVL'!$D$5:$D$1007,STPPHD!B27)</f>
        <v>0</v>
      </c>
      <c r="F27" s="189">
        <f>+SUMIFS('XUAT - NVL'!$K$5:$K$840,'XUAT - NVL'!$G$5:$G$840,STPPHD!$L$4,'XUAT - NVL'!$D$5:$D$840,STPPHD!B27)</f>
        <v>0</v>
      </c>
      <c r="G27" s="231">
        <f>+SUMIFS('XUAT - NVL'!$L$5:$L$840,'XUAT - NVL'!$G$5:$G$840,STPPHD!$L$4,'XUAT - NVL'!$D$5:$D$840,STPPHD!B27)</f>
        <v>0</v>
      </c>
      <c r="H27" s="188" t="e">
        <f t="shared" si="1"/>
        <v>#DIV/0!</v>
      </c>
      <c r="I27" s="187" t="e">
        <f t="shared" si="2"/>
        <v>#DIV/0!</v>
      </c>
      <c r="J27" s="186">
        <f t="shared" ref="J27:K40" si="4">J26+D27-F27</f>
        <v>1657845</v>
      </c>
      <c r="K27" s="185">
        <f t="shared" si="4"/>
        <v>1974974</v>
      </c>
      <c r="L27" s="233" t="e">
        <f t="shared" si="0"/>
        <v>#DIV/0!</v>
      </c>
      <c r="M27" s="184" t="e">
        <f t="shared" si="0"/>
        <v>#DIV/0!</v>
      </c>
      <c r="N27" s="183"/>
      <c r="P27" s="52" t="s">
        <v>111</v>
      </c>
      <c r="Q27" s="52"/>
      <c r="R27" s="52" t="e">
        <f>+VLOOKUP(P27,'Danh mục CODE'!$A$2:$D$790,3,0)</f>
        <v>#N/A</v>
      </c>
    </row>
    <row r="28" spans="1:18" ht="16.5" customHeight="1">
      <c r="A28" s="193">
        <v>19</v>
      </c>
      <c r="B28" s="194">
        <v>45035</v>
      </c>
      <c r="C28" s="191" t="s">
        <v>683</v>
      </c>
      <c r="D28" s="190">
        <f>+SUMIFS('NHAP - NVL'!$J$5:$J$1007,'NHAP - NVL'!$G$5:$G$1007,STPPHD!$L$4,'NHAP - NVL'!$D$5:$D$1007,STPPHD!B28)</f>
        <v>0</v>
      </c>
      <c r="E28" s="218">
        <f>+SUMIFS('NHAP - NVL'!$K$5:$K$1007,'NHAP - NVL'!$G$5:$G$1007,STPPHD!$L$4,'NHAP - NVL'!$D$5:$D$1007,STPPHD!B28)</f>
        <v>0</v>
      </c>
      <c r="F28" s="189">
        <f>+SUMIFS('XUAT - NVL'!$K$5:$K$840,'XUAT - NVL'!$G$5:$G$840,STPPHD!$L$4,'XUAT - NVL'!$D$5:$D$840,STPPHD!B28)</f>
        <v>0</v>
      </c>
      <c r="G28" s="231">
        <f>+SUMIFS('XUAT - NVL'!$L$5:$L$840,'XUAT - NVL'!$G$5:$G$840,STPPHD!$L$4,'XUAT - NVL'!$D$5:$D$840,STPPHD!B28)</f>
        <v>0</v>
      </c>
      <c r="H28" s="188" t="e">
        <f t="shared" si="1"/>
        <v>#DIV/0!</v>
      </c>
      <c r="I28" s="187" t="e">
        <f t="shared" si="2"/>
        <v>#DIV/0!</v>
      </c>
      <c r="J28" s="186">
        <f t="shared" si="4"/>
        <v>1657845</v>
      </c>
      <c r="K28" s="185">
        <f t="shared" si="4"/>
        <v>1974974</v>
      </c>
      <c r="L28" s="233" t="e">
        <f t="shared" si="0"/>
        <v>#DIV/0!</v>
      </c>
      <c r="M28" s="184" t="e">
        <f t="shared" si="0"/>
        <v>#DIV/0!</v>
      </c>
      <c r="N28" s="183"/>
      <c r="P28" s="52" t="s">
        <v>734</v>
      </c>
      <c r="Q28" s="52"/>
      <c r="R28" s="52" t="e">
        <f>+VLOOKUP(P28,'Danh mục CODE'!$A$2:$D$790,3,0)</f>
        <v>#N/A</v>
      </c>
    </row>
    <row r="29" spans="1:18" ht="16.5" customHeight="1">
      <c r="A29" s="193">
        <v>20</v>
      </c>
      <c r="B29" s="194">
        <v>45036</v>
      </c>
      <c r="C29" s="191" t="s">
        <v>683</v>
      </c>
      <c r="D29" s="190">
        <f>+SUMIFS('NHAP - NVL'!$J$5:$J$1007,'NHAP - NVL'!$G$5:$G$1007,STPPHD!$L$4,'NHAP - NVL'!$D$5:$D$1007,STPPHD!B29)</f>
        <v>0</v>
      </c>
      <c r="E29" s="218">
        <f>+SUMIFS('NHAP - NVL'!$K$5:$K$1007,'NHAP - NVL'!$G$5:$G$1007,STPPHD!$L$4,'NHAP - NVL'!$D$5:$D$1007,STPPHD!B29)</f>
        <v>0</v>
      </c>
      <c r="F29" s="189">
        <f>+SUMIFS('XUAT - NVL'!$K$5:$K$840,'XUAT - NVL'!$G$5:$G$840,STPPHD!$L$4,'XUAT - NVL'!$D$5:$D$840,STPPHD!B29)</f>
        <v>0</v>
      </c>
      <c r="G29" s="231">
        <f>+SUMIFS('XUAT - NVL'!$L$5:$L$840,'XUAT - NVL'!$G$5:$G$840,STPPHD!$L$4,'XUAT - NVL'!$D$5:$D$840,STPPHD!B29)</f>
        <v>0</v>
      </c>
      <c r="H29" s="188" t="e">
        <f t="shared" si="1"/>
        <v>#DIV/0!</v>
      </c>
      <c r="I29" s="187" t="e">
        <f t="shared" si="2"/>
        <v>#DIV/0!</v>
      </c>
      <c r="J29" s="186">
        <f t="shared" si="4"/>
        <v>1657845</v>
      </c>
      <c r="K29" s="185">
        <f t="shared" si="4"/>
        <v>1974974</v>
      </c>
      <c r="L29" s="233" t="e">
        <f t="shared" si="0"/>
        <v>#DIV/0!</v>
      </c>
      <c r="M29" s="184" t="e">
        <f t="shared" si="0"/>
        <v>#DIV/0!</v>
      </c>
      <c r="N29" s="183"/>
      <c r="P29" s="52" t="s">
        <v>736</v>
      </c>
      <c r="Q29" s="52"/>
      <c r="R29" s="52" t="e">
        <f>+VLOOKUP(P29,'Danh mục CODE'!$A$2:$D$790,3,0)</f>
        <v>#N/A</v>
      </c>
    </row>
    <row r="30" spans="1:18" ht="16.5" customHeight="1">
      <c r="A30" s="193">
        <v>21</v>
      </c>
      <c r="B30" s="194">
        <v>45037</v>
      </c>
      <c r="C30" s="191" t="s">
        <v>683</v>
      </c>
      <c r="D30" s="190">
        <f>+SUMIFS('NHAP - NVL'!$J$5:$J$1007,'NHAP - NVL'!$G$5:$G$1007,STPPHD!$L$4,'NHAP - NVL'!$D$5:$D$1007,STPPHD!B30)</f>
        <v>0</v>
      </c>
      <c r="E30" s="218">
        <f>+SUMIFS('NHAP - NVL'!$K$5:$K$1007,'NHAP - NVL'!$G$5:$G$1007,STPPHD!$L$4,'NHAP - NVL'!$D$5:$D$1007,STPPHD!B30)</f>
        <v>0</v>
      </c>
      <c r="F30" s="189">
        <f>+SUMIFS('XUAT - NVL'!$K$5:$K$840,'XUAT - NVL'!$G$5:$G$840,STPPHD!$L$4,'XUAT - NVL'!$D$5:$D$840,STPPHD!B30)</f>
        <v>0</v>
      </c>
      <c r="G30" s="231">
        <f>+SUMIFS('XUAT - NVL'!$L$5:$L$840,'XUAT - NVL'!$G$5:$G$840,STPPHD!$L$4,'XUAT - NVL'!$D$5:$D$840,STPPHD!B30)</f>
        <v>0</v>
      </c>
      <c r="H30" s="188" t="e">
        <f t="shared" si="1"/>
        <v>#DIV/0!</v>
      </c>
      <c r="I30" s="187" t="e">
        <f>AVERAGEIF($G$10:$G$40,"&lt;&gt;0")</f>
        <v>#DIV/0!</v>
      </c>
      <c r="J30" s="186">
        <f t="shared" si="4"/>
        <v>1657845</v>
      </c>
      <c r="K30" s="185">
        <f t="shared" si="4"/>
        <v>1974974</v>
      </c>
      <c r="L30" s="233" t="e">
        <f t="shared" si="0"/>
        <v>#DIV/0!</v>
      </c>
      <c r="M30" s="184" t="e">
        <f t="shared" si="0"/>
        <v>#DIV/0!</v>
      </c>
      <c r="N30" s="183"/>
      <c r="P30" s="52" t="s">
        <v>105</v>
      </c>
      <c r="Q30" s="52"/>
      <c r="R30" s="52" t="e">
        <f>+VLOOKUP(P30,'Danh mục CODE'!$A$2:$D$790,3,0)</f>
        <v>#N/A</v>
      </c>
    </row>
    <row r="31" spans="1:18" ht="16.5" customHeight="1">
      <c r="A31" s="193">
        <v>22</v>
      </c>
      <c r="B31" s="194">
        <v>45038</v>
      </c>
      <c r="C31" s="191" t="s">
        <v>683</v>
      </c>
      <c r="D31" s="190">
        <f>+SUMIFS('NHAP - NVL'!$J$5:$J$1007,'NHAP - NVL'!$G$5:$G$1007,STPPHD!$L$4,'NHAP - NVL'!$D$5:$D$1007,STPPHD!B31)</f>
        <v>0</v>
      </c>
      <c r="E31" s="218">
        <f>+SUMIFS('NHAP - NVL'!$K$5:$K$1007,'NHAP - NVL'!$G$5:$G$1007,STPPHD!$L$4,'NHAP - NVL'!$D$5:$D$1007,STPPHD!B31)</f>
        <v>0</v>
      </c>
      <c r="F31" s="189">
        <f>+SUMIFS('XUAT - NVL'!$K$5:$K$840,'XUAT - NVL'!$G$5:$G$840,STPPHD!$L$4,'XUAT - NVL'!$D$5:$D$840,STPPHD!B31)</f>
        <v>0</v>
      </c>
      <c r="G31" s="231">
        <f>+SUMIFS('XUAT - NVL'!$L$5:$L$840,'XUAT - NVL'!$G$5:$G$840,STPPHD!$L$4,'XUAT - NVL'!$D$5:$D$840,STPPHD!B31)</f>
        <v>0</v>
      </c>
      <c r="H31" s="188" t="e">
        <f t="shared" si="1"/>
        <v>#DIV/0!</v>
      </c>
      <c r="I31" s="187" t="e">
        <f t="shared" si="2"/>
        <v>#DIV/0!</v>
      </c>
      <c r="J31" s="186">
        <f t="shared" si="4"/>
        <v>1657845</v>
      </c>
      <c r="K31" s="185">
        <f t="shared" si="4"/>
        <v>1974974</v>
      </c>
      <c r="L31" s="233" t="e">
        <f t="shared" si="0"/>
        <v>#DIV/0!</v>
      </c>
      <c r="M31" s="184" t="e">
        <f t="shared" si="0"/>
        <v>#DIV/0!</v>
      </c>
      <c r="N31" s="183"/>
    </row>
    <row r="32" spans="1:18" ht="16.5" customHeight="1">
      <c r="A32" s="193">
        <v>23</v>
      </c>
      <c r="B32" s="194">
        <v>45039</v>
      </c>
      <c r="C32" s="191" t="s">
        <v>683</v>
      </c>
      <c r="D32" s="190">
        <f>+SUMIFS('NHAP - NVL'!$J$5:$J$1007,'NHAP - NVL'!$G$5:$G$1007,STPPHD!$L$4,'NHAP - NVL'!$D$5:$D$1007,STPPHD!B32)</f>
        <v>0</v>
      </c>
      <c r="E32" s="218">
        <f>+SUMIFS('NHAP - NVL'!$K$5:$K$1007,'NHAP - NVL'!$G$5:$G$1007,STPPHD!$L$4,'NHAP - NVL'!$D$5:$D$1007,STPPHD!B32)</f>
        <v>0</v>
      </c>
      <c r="F32" s="189">
        <f>+SUMIFS('XUAT - NVL'!$K$5:$K$840,'XUAT - NVL'!$G$5:$G$840,STPPHD!$L$4,'XUAT - NVL'!$D$5:$D$840,STPPHD!B32)</f>
        <v>0</v>
      </c>
      <c r="G32" s="231">
        <f>+SUMIFS('XUAT - NVL'!$L$5:$L$840,'XUAT - NVL'!$G$5:$G$840,STPPHD!$L$4,'XUAT - NVL'!$D$5:$D$840,STPPHD!B32)</f>
        <v>0</v>
      </c>
      <c r="H32" s="188" t="e">
        <f t="shared" si="1"/>
        <v>#DIV/0!</v>
      </c>
      <c r="I32" s="187" t="e">
        <f t="shared" si="2"/>
        <v>#DIV/0!</v>
      </c>
      <c r="J32" s="186">
        <f t="shared" si="4"/>
        <v>1657845</v>
      </c>
      <c r="K32" s="185">
        <f t="shared" si="4"/>
        <v>1974974</v>
      </c>
      <c r="L32" s="233" t="e">
        <f t="shared" si="0"/>
        <v>#DIV/0!</v>
      </c>
      <c r="M32" s="184" t="e">
        <f t="shared" si="0"/>
        <v>#DIV/0!</v>
      </c>
      <c r="N32" s="183"/>
    </row>
    <row r="33" spans="1:14" ht="16.5" customHeight="1">
      <c r="A33" s="193">
        <v>24</v>
      </c>
      <c r="B33" s="194">
        <v>45040</v>
      </c>
      <c r="C33" s="191" t="s">
        <v>683</v>
      </c>
      <c r="D33" s="190">
        <f>+SUMIFS('NHAP - NVL'!$J$5:$J$1007,'NHAP - NVL'!$G$5:$G$1007,STPPHD!$L$4,'NHAP - NVL'!$D$5:$D$1007,STPPHD!B33)</f>
        <v>0</v>
      </c>
      <c r="E33" s="218">
        <f>+SUMIFS('NHAP - NVL'!$K$5:$K$1007,'NHAP - NVL'!$G$5:$G$1007,STPPHD!$L$4,'NHAP - NVL'!$D$5:$D$1007,STPPHD!B33)</f>
        <v>0</v>
      </c>
      <c r="F33" s="189">
        <f>+SUMIFS('XUAT - NVL'!$K$5:$K$840,'XUAT - NVL'!$G$5:$G$840,STPPHD!$L$4,'XUAT - NVL'!$D$5:$D$840,STPPHD!B33)</f>
        <v>0</v>
      </c>
      <c r="G33" s="231">
        <f>+SUMIFS('XUAT - NVL'!$L$5:$L$840,'XUAT - NVL'!$G$5:$G$840,STPPHD!$L$4,'XUAT - NVL'!$D$5:$D$840,STPPHD!B33)</f>
        <v>0</v>
      </c>
      <c r="H33" s="188" t="e">
        <f t="shared" si="1"/>
        <v>#DIV/0!</v>
      </c>
      <c r="I33" s="187" t="e">
        <f t="shared" si="2"/>
        <v>#DIV/0!</v>
      </c>
      <c r="J33" s="186">
        <f t="shared" si="4"/>
        <v>1657845</v>
      </c>
      <c r="K33" s="185">
        <f t="shared" si="4"/>
        <v>1974974</v>
      </c>
      <c r="L33" s="233" t="e">
        <f t="shared" si="0"/>
        <v>#DIV/0!</v>
      </c>
      <c r="M33" s="184" t="e">
        <f t="shared" si="0"/>
        <v>#DIV/0!</v>
      </c>
      <c r="N33" s="183"/>
    </row>
    <row r="34" spans="1:14" ht="16.5" customHeight="1">
      <c r="A34" s="193">
        <v>25</v>
      </c>
      <c r="B34" s="194">
        <v>45041</v>
      </c>
      <c r="C34" s="191" t="s">
        <v>683</v>
      </c>
      <c r="D34" s="190">
        <f>+SUMIFS('NHAP - NVL'!$J$5:$J$1007,'NHAP - NVL'!$G$5:$G$1007,STPPHD!$L$4,'NHAP - NVL'!$D$5:$D$1007,STPPHD!B34)</f>
        <v>0</v>
      </c>
      <c r="E34" s="218">
        <f>+SUMIFS('NHAP - NVL'!$K$5:$K$1007,'NHAP - NVL'!$G$5:$G$1007,STPPHD!$L$4,'NHAP - NVL'!$D$5:$D$1007,STPPHD!B34)</f>
        <v>0</v>
      </c>
      <c r="F34" s="189">
        <f>+SUMIFS('XUAT - NVL'!$K$5:$K$840,'XUAT - NVL'!$G$5:$G$840,STPPHD!$L$4,'XUAT - NVL'!$D$5:$D$840,STPPHD!B34)</f>
        <v>0</v>
      </c>
      <c r="G34" s="231">
        <f>+SUMIFS('XUAT - NVL'!$L$5:$L$840,'XUAT - NVL'!$G$5:$G$840,STPPHD!$L$4,'XUAT - NVL'!$D$5:$D$840,STPPHD!B34)</f>
        <v>0</v>
      </c>
      <c r="H34" s="188" t="e">
        <f t="shared" si="1"/>
        <v>#DIV/0!</v>
      </c>
      <c r="I34" s="187" t="e">
        <f t="shared" si="2"/>
        <v>#DIV/0!</v>
      </c>
      <c r="J34" s="186">
        <f t="shared" si="4"/>
        <v>1657845</v>
      </c>
      <c r="K34" s="185">
        <f t="shared" si="4"/>
        <v>1974974</v>
      </c>
      <c r="L34" s="233" t="e">
        <f t="shared" si="0"/>
        <v>#DIV/0!</v>
      </c>
      <c r="M34" s="184" t="e">
        <f t="shared" si="0"/>
        <v>#DIV/0!</v>
      </c>
      <c r="N34" s="183"/>
    </row>
    <row r="35" spans="1:14" ht="16.5" customHeight="1">
      <c r="A35" s="193">
        <v>26</v>
      </c>
      <c r="B35" s="194">
        <v>45042</v>
      </c>
      <c r="C35" s="191" t="s">
        <v>683</v>
      </c>
      <c r="D35" s="190">
        <f>+SUMIFS('NHAP - NVL'!$J$5:$J$1007,'NHAP - NVL'!$G$5:$G$1007,STPPHD!$L$4,'NHAP - NVL'!$D$5:$D$1007,STPPHD!B35)</f>
        <v>0</v>
      </c>
      <c r="E35" s="218">
        <f>+SUMIFS('NHAP - NVL'!$K$5:$K$1007,'NHAP - NVL'!$G$5:$G$1007,STPPHD!$L$4,'NHAP - NVL'!$D$5:$D$1007,STPPHD!B35)</f>
        <v>0</v>
      </c>
      <c r="F35" s="189">
        <f>+SUMIFS('XUAT - NVL'!$K$5:$K$840,'XUAT - NVL'!$G$5:$G$840,STPPHD!$L$4,'XUAT - NVL'!$D$5:$D$840,STPPHD!B35)</f>
        <v>0</v>
      </c>
      <c r="G35" s="231">
        <f>+SUMIFS('XUAT - NVL'!$L$5:$L$840,'XUAT - NVL'!$G$5:$G$840,STPPHD!$L$4,'XUAT - NVL'!$D$5:$D$840,STPPHD!B35)</f>
        <v>0</v>
      </c>
      <c r="H35" s="188" t="e">
        <f>AVERAGEIF($F$10:$F$40,"&lt;&gt;0")</f>
        <v>#DIV/0!</v>
      </c>
      <c r="I35" s="187" t="e">
        <f t="shared" si="2"/>
        <v>#DIV/0!</v>
      </c>
      <c r="J35" s="186">
        <f t="shared" si="4"/>
        <v>1657845</v>
      </c>
      <c r="K35" s="185">
        <f t="shared" si="4"/>
        <v>1974974</v>
      </c>
      <c r="L35" s="233" t="e">
        <f t="shared" si="0"/>
        <v>#DIV/0!</v>
      </c>
      <c r="M35" s="184" t="e">
        <f t="shared" si="0"/>
        <v>#DIV/0!</v>
      </c>
      <c r="N35" s="183"/>
    </row>
    <row r="36" spans="1:14" ht="16.5" customHeight="1">
      <c r="A36" s="193">
        <v>27</v>
      </c>
      <c r="B36" s="194">
        <v>45043</v>
      </c>
      <c r="C36" s="191" t="s">
        <v>683</v>
      </c>
      <c r="D36" s="190">
        <f>+SUMIFS('NHAP - NVL'!$J$5:$J$1007,'NHAP - NVL'!$G$5:$G$1007,STPPHD!$L$4,'NHAP - NVL'!$D$5:$D$1007,STPPHD!B36)</f>
        <v>0</v>
      </c>
      <c r="E36" s="218">
        <f>+SUMIFS('NHAP - NVL'!$K$5:$K$1007,'NHAP - NVL'!$G$5:$G$1007,STPPHD!$L$4,'NHAP - NVL'!$D$5:$D$1007,STPPHD!B36)</f>
        <v>0</v>
      </c>
      <c r="F36" s="189">
        <f>+SUMIFS('XUAT - NVL'!$K$5:$K$840,'XUAT - NVL'!$G$5:$G$840,STPPHD!$L$4,'XUAT - NVL'!$D$5:$D$840,STPPHD!B36)</f>
        <v>0</v>
      </c>
      <c r="G36" s="231">
        <f>+SUMIFS('XUAT - NVL'!$L$5:$L$840,'XUAT - NVL'!$G$5:$G$840,STPPHD!$L$4,'XUAT - NVL'!$D$5:$D$840,STPPHD!B36)</f>
        <v>0</v>
      </c>
      <c r="H36" s="188" t="e">
        <f t="shared" si="1"/>
        <v>#DIV/0!</v>
      </c>
      <c r="I36" s="187" t="e">
        <f t="shared" si="2"/>
        <v>#DIV/0!</v>
      </c>
      <c r="J36" s="186">
        <f t="shared" si="4"/>
        <v>1657845</v>
      </c>
      <c r="K36" s="185">
        <f>K35+E36-G36</f>
        <v>1974974</v>
      </c>
      <c r="L36" s="233" t="e">
        <f t="shared" si="0"/>
        <v>#DIV/0!</v>
      </c>
      <c r="M36" s="184" t="e">
        <f t="shared" si="0"/>
        <v>#DIV/0!</v>
      </c>
      <c r="N36" s="183"/>
    </row>
    <row r="37" spans="1:14" ht="16.5" customHeight="1">
      <c r="A37" s="193">
        <v>28</v>
      </c>
      <c r="B37" s="194">
        <v>45044</v>
      </c>
      <c r="C37" s="191" t="s">
        <v>683</v>
      </c>
      <c r="D37" s="190">
        <f>+SUMIFS('NHAP - NVL'!$J$5:$J$1007,'NHAP - NVL'!$G$5:$G$1007,STPPHD!$L$4,'NHAP - NVL'!$D$5:$D$1007,STPPHD!B37)</f>
        <v>0</v>
      </c>
      <c r="E37" s="218">
        <f>+SUMIFS('NHAP - NVL'!$K$5:$K$1007,'NHAP - NVL'!$G$5:$G$1007,STPPHD!$L$4,'NHAP - NVL'!$D$5:$D$1007,STPPHD!B37)</f>
        <v>0</v>
      </c>
      <c r="F37" s="189">
        <f>+SUMIFS('XUAT - NVL'!$K$5:$K$840,'XUAT - NVL'!$G$5:$G$840,STPPHD!$L$4,'XUAT - NVL'!$D$5:$D$840,STPPHD!B37)</f>
        <v>0</v>
      </c>
      <c r="G37" s="231">
        <f>+SUMIFS('XUAT - NVL'!$L$5:$L$840,'XUAT - NVL'!$G$5:$G$840,STPPHD!$L$4,'XUAT - NVL'!$D$5:$D$840,STPPHD!B37)</f>
        <v>0</v>
      </c>
      <c r="H37" s="188" t="e">
        <f t="shared" si="1"/>
        <v>#DIV/0!</v>
      </c>
      <c r="I37" s="187" t="e">
        <f t="shared" si="2"/>
        <v>#DIV/0!</v>
      </c>
      <c r="J37" s="186">
        <f>J36+D37-F37</f>
        <v>1657845</v>
      </c>
      <c r="K37" s="185">
        <f t="shared" si="4"/>
        <v>1974974</v>
      </c>
      <c r="L37" s="233" t="e">
        <f t="shared" si="0"/>
        <v>#DIV/0!</v>
      </c>
      <c r="M37" s="184" t="e">
        <f t="shared" si="0"/>
        <v>#DIV/0!</v>
      </c>
      <c r="N37" s="183"/>
    </row>
    <row r="38" spans="1:14" ht="16.5" customHeight="1">
      <c r="A38" s="193">
        <v>29</v>
      </c>
      <c r="B38" s="194">
        <v>45045</v>
      </c>
      <c r="C38" s="191" t="s">
        <v>683</v>
      </c>
      <c r="D38" s="190">
        <f>+SUMIFS('NHAP - NVL'!$J$5:$J$1007,'NHAP - NVL'!$G$5:$G$1007,STPPHD!$L$4,'NHAP - NVL'!$D$5:$D$1007,STPPHD!B38)</f>
        <v>0</v>
      </c>
      <c r="E38" s="218">
        <f>+SUMIFS('NHAP - NVL'!$K$5:$K$1007,'NHAP - NVL'!$G$5:$G$1007,STPPHD!$L$4,'NHAP - NVL'!$D$5:$D$1007,STPPHD!B38)</f>
        <v>0</v>
      </c>
      <c r="F38" s="189">
        <f>+SUMIFS('XUAT - NVL'!$K$5:$K$840,'XUAT - NVL'!$G$5:$G$840,STPPHD!$L$4,'XUAT - NVL'!$D$5:$D$840,STPPHD!B38)</f>
        <v>0</v>
      </c>
      <c r="G38" s="231">
        <f>+SUMIFS('XUAT - NVL'!$L$5:$L$840,'XUAT - NVL'!$G$5:$G$840,STPPHD!$L$4,'XUAT - NVL'!$D$5:$D$840,STPPHD!B38)</f>
        <v>0</v>
      </c>
      <c r="H38" s="188" t="e">
        <f t="shared" si="1"/>
        <v>#DIV/0!</v>
      </c>
      <c r="I38" s="187" t="e">
        <f t="shared" si="2"/>
        <v>#DIV/0!</v>
      </c>
      <c r="J38" s="186">
        <f t="shared" si="4"/>
        <v>1657845</v>
      </c>
      <c r="K38" s="185">
        <f t="shared" si="4"/>
        <v>1974974</v>
      </c>
      <c r="L38" s="188" t="e">
        <f t="shared" si="0"/>
        <v>#DIV/0!</v>
      </c>
      <c r="M38" s="184" t="e">
        <f t="shared" si="0"/>
        <v>#DIV/0!</v>
      </c>
      <c r="N38" s="183"/>
    </row>
    <row r="39" spans="1:14" ht="16.5" customHeight="1">
      <c r="A39" s="193">
        <v>30</v>
      </c>
      <c r="B39" s="194">
        <v>45046</v>
      </c>
      <c r="C39" s="191" t="s">
        <v>683</v>
      </c>
      <c r="D39" s="190">
        <f>+SUMIFS('NHAP - NVL'!$J$5:$J$1007,'NHAP - NVL'!$G$5:$G$1007,STPPHD!$L$4,'NHAP - NVL'!$D$5:$D$1007,STPPHD!B39)</f>
        <v>0</v>
      </c>
      <c r="E39" s="218">
        <f>+SUMIFS('NHAP - NVL'!$K$5:$K$1007,'NHAP - NVL'!$G$5:$G$1007,STPPHD!$L$4,'NHAP - NVL'!$D$5:$D$1007,STPPHD!B39)</f>
        <v>0</v>
      </c>
      <c r="F39" s="189">
        <f>+SUMIFS('XUAT - NVL'!$K$5:$K$840,'XUAT - NVL'!$G$5:$G$840,STPPHD!$L$4,'XUAT - NVL'!$D$5:$D$840,STPPHD!B39)</f>
        <v>0</v>
      </c>
      <c r="G39" s="231">
        <f>+SUMIFS('XUAT - NVL'!$L$5:$L$840,'XUAT - NVL'!$G$5:$G$840,STPPHD!$L$4,'XUAT - NVL'!$D$5:$D$840,STPPHD!B39)</f>
        <v>0</v>
      </c>
      <c r="H39" s="188" t="e">
        <f t="shared" si="1"/>
        <v>#DIV/0!</v>
      </c>
      <c r="I39" s="187" t="e">
        <f t="shared" si="2"/>
        <v>#DIV/0!</v>
      </c>
      <c r="J39" s="186">
        <f t="shared" si="4"/>
        <v>1657845</v>
      </c>
      <c r="K39" s="185">
        <f t="shared" si="4"/>
        <v>1974974</v>
      </c>
      <c r="L39" s="233" t="e">
        <f t="shared" si="0"/>
        <v>#DIV/0!</v>
      </c>
      <c r="M39" s="184" t="e">
        <f t="shared" si="0"/>
        <v>#DIV/0!</v>
      </c>
      <c r="N39" s="183"/>
    </row>
    <row r="40" spans="1:14" ht="16.5" customHeight="1">
      <c r="A40" s="193">
        <v>31</v>
      </c>
      <c r="B40" s="192" t="s">
        <v>718</v>
      </c>
      <c r="C40" s="191" t="s">
        <v>683</v>
      </c>
      <c r="D40" s="190">
        <f>+SUMIFS('NHAP - NVL'!$J$5:$J$1007,'NHAP - NVL'!$G$5:$G$1007,STPPHD!$L$4,'NHAP - NVL'!$D$5:$D$1007,STPPHD!B40)</f>
        <v>0</v>
      </c>
      <c r="E40" s="218">
        <f>+SUMIFS('NHAP - NVL'!$K$5:$K$1007,'NHAP - NVL'!$G$5:$G$1007,STPPHD!$L$4,'NHAP - NVL'!$D$5:$D$1007,STPPHD!B40)</f>
        <v>0</v>
      </c>
      <c r="F40" s="189">
        <f>+SUMIFS('XUAT - NVL'!$K$5:$K$840,'XUAT - NVL'!$G$5:$G$840,STPPHD!$L$4,'XUAT - NVL'!$D$5:$D$840,STPPHD!B40)</f>
        <v>0</v>
      </c>
      <c r="G40" s="231">
        <f>+SUMIFS('XUAT - NVL'!$L$5:$L$840,'XUAT - NVL'!$G$5:$G$840,STPPHD!$L$4,'XUAT - NVL'!$D$5:$D$840,STPPHD!B40)</f>
        <v>0</v>
      </c>
      <c r="H40" s="188" t="e">
        <f t="shared" si="1"/>
        <v>#DIV/0!</v>
      </c>
      <c r="I40" s="187" t="e">
        <f t="shared" si="2"/>
        <v>#DIV/0!</v>
      </c>
      <c r="J40" s="186">
        <f t="shared" si="4"/>
        <v>1657845</v>
      </c>
      <c r="K40" s="185">
        <f t="shared" si="4"/>
        <v>1974974</v>
      </c>
      <c r="L40" s="188" t="e">
        <f t="shared" si="0"/>
        <v>#DIV/0!</v>
      </c>
      <c r="M40" s="184" t="e">
        <f t="shared" si="0"/>
        <v>#DIV/0!</v>
      </c>
      <c r="N40" s="183"/>
    </row>
    <row r="41" spans="1:14" s="172" customFormat="1" ht="23.25" customHeight="1">
      <c r="A41" s="181" t="s">
        <v>682</v>
      </c>
      <c r="B41" s="180"/>
      <c r="C41" s="179"/>
      <c r="D41" s="178">
        <f>SUM(D10:D40)</f>
        <v>0</v>
      </c>
      <c r="E41" s="177">
        <f>SUM(E10:E40)</f>
        <v>0</v>
      </c>
      <c r="F41" s="197">
        <f>SUM(F10:F40)</f>
        <v>0</v>
      </c>
      <c r="G41" s="176">
        <f>SUM(G10:G40)</f>
        <v>0</v>
      </c>
      <c r="H41" s="197"/>
      <c r="I41" s="176"/>
      <c r="J41" s="182">
        <f>J40</f>
        <v>1657845</v>
      </c>
      <c r="K41" s="182">
        <f>K40</f>
        <v>1974974</v>
      </c>
      <c r="L41" s="184"/>
      <c r="M41" s="174"/>
      <c r="N41" s="173"/>
    </row>
    <row r="42" spans="1:14" s="172" customFormat="1" ht="23.25" customHeight="1">
      <c r="A42" s="181" t="s">
        <v>28</v>
      </c>
      <c r="B42" s="180"/>
      <c r="C42" s="179"/>
      <c r="D42" s="178">
        <f>D9+D41</f>
        <v>1657845</v>
      </c>
      <c r="E42" s="177">
        <f>E9+E41</f>
        <v>1974974</v>
      </c>
      <c r="F42" s="197">
        <f>F41</f>
        <v>0</v>
      </c>
      <c r="G42" s="176">
        <f>G41</f>
        <v>0</v>
      </c>
      <c r="H42" s="197"/>
      <c r="I42" s="176"/>
      <c r="J42" s="175">
        <f>D42-F42</f>
        <v>1657845</v>
      </c>
      <c r="K42" s="175">
        <f>E42-G42</f>
        <v>1974974</v>
      </c>
      <c r="L42" s="184"/>
      <c r="M42" s="174"/>
      <c r="N42" s="173"/>
    </row>
    <row r="43" spans="1:14" ht="23.25" customHeight="1">
      <c r="A43" s="172"/>
      <c r="B43" s="172"/>
      <c r="C43" s="172"/>
      <c r="K43" s="114"/>
      <c r="L43" s="169"/>
      <c r="N43" s="169"/>
    </row>
    <row r="44" spans="1:14">
      <c r="K44" s="171" t="s">
        <v>112</v>
      </c>
      <c r="L44" s="169"/>
      <c r="N44" s="169"/>
    </row>
    <row r="45" spans="1:14">
      <c r="K45" s="171"/>
      <c r="L45" s="169"/>
      <c r="N45" s="169"/>
    </row>
    <row r="46" spans="1:14">
      <c r="K46" s="171"/>
      <c r="L46" s="169"/>
      <c r="N46" s="169"/>
    </row>
    <row r="47" spans="1:14">
      <c r="K47" s="114"/>
      <c r="L47" s="169"/>
      <c r="N47" s="169"/>
    </row>
    <row r="48" spans="1:14">
      <c r="L48" s="169"/>
      <c r="M48" s="170"/>
      <c r="N48" s="169"/>
    </row>
    <row r="49" spans="11:11" s="168" customFormat="1"/>
    <row r="50" spans="11:11" s="168" customFormat="1">
      <c r="K50" s="172"/>
    </row>
    <row r="51" spans="11:11" s="168" customFormat="1"/>
  </sheetData>
  <mergeCells count="8">
    <mergeCell ref="A9:C9"/>
    <mergeCell ref="A3:N3"/>
    <mergeCell ref="L4:N4"/>
    <mergeCell ref="D7:E7"/>
    <mergeCell ref="F7:G7"/>
    <mergeCell ref="H7:I7"/>
    <mergeCell ref="J7:K7"/>
    <mergeCell ref="L7:M7"/>
  </mergeCells>
  <conditionalFormatting sqref="M21">
    <cfRule type="cellIs" dxfId="1302" priority="113" operator="lessThan">
      <formula>15</formula>
    </cfRule>
    <cfRule type="cellIs" dxfId="1301" priority="114" operator="greaterThan">
      <formula>20</formula>
    </cfRule>
    <cfRule type="cellIs" dxfId="1300" priority="115" operator="between">
      <formula>15</formula>
      <formula>20</formula>
    </cfRule>
    <cfRule type="cellIs" dxfId="1299" priority="116" operator="between">
      <formula>15</formula>
      <formula>20</formula>
    </cfRule>
    <cfRule type="cellIs" dxfId="1298" priority="117" operator="lessThan">
      <formula>15</formula>
    </cfRule>
    <cfRule type="cellIs" dxfId="1297" priority="118" operator="greaterThan">
      <formula>20</formula>
    </cfRule>
    <cfRule type="cellIs" dxfId="1296" priority="119" operator="between">
      <formula>15</formula>
      <formula>21</formula>
    </cfRule>
    <cfRule type="cellIs" dxfId="1295" priority="120" operator="lessThan">
      <formula>15</formula>
    </cfRule>
    <cfRule type="cellIs" dxfId="1294" priority="121" operator="greaterThan">
      <formula>21</formula>
    </cfRule>
  </conditionalFormatting>
  <conditionalFormatting sqref="M28">
    <cfRule type="cellIs" dxfId="1293" priority="104" operator="lessThan">
      <formula>15</formula>
    </cfRule>
    <cfRule type="cellIs" dxfId="1292" priority="105" operator="greaterThan">
      <formula>20</formula>
    </cfRule>
    <cfRule type="cellIs" dxfId="1291" priority="106" operator="between">
      <formula>15</formula>
      <formula>20</formula>
    </cfRule>
    <cfRule type="cellIs" dxfId="1290" priority="107" operator="between">
      <formula>15</formula>
      <formula>20</formula>
    </cfRule>
    <cfRule type="cellIs" dxfId="1289" priority="108" operator="lessThan">
      <formula>15</formula>
    </cfRule>
    <cfRule type="cellIs" dxfId="1288" priority="109" operator="greaterThan">
      <formula>20</formula>
    </cfRule>
    <cfRule type="cellIs" dxfId="1287" priority="110" operator="between">
      <formula>15</formula>
      <formula>21</formula>
    </cfRule>
    <cfRule type="cellIs" dxfId="1286" priority="111" operator="lessThan">
      <formula>15</formula>
    </cfRule>
    <cfRule type="cellIs" dxfId="1285" priority="112" operator="greaterThan">
      <formula>21</formula>
    </cfRule>
  </conditionalFormatting>
  <conditionalFormatting sqref="M35">
    <cfRule type="cellIs" dxfId="1284" priority="95" operator="lessThan">
      <formula>15</formula>
    </cfRule>
    <cfRule type="cellIs" dxfId="1283" priority="96" operator="greaterThan">
      <formula>20</formula>
    </cfRule>
    <cfRule type="cellIs" dxfId="1282" priority="97" operator="between">
      <formula>15</formula>
      <formula>20</formula>
    </cfRule>
    <cfRule type="cellIs" dxfId="1281" priority="98" operator="between">
      <formula>15</formula>
      <formula>20</formula>
    </cfRule>
    <cfRule type="cellIs" dxfId="1280" priority="99" operator="lessThan">
      <formula>15</formula>
    </cfRule>
    <cfRule type="cellIs" dxfId="1279" priority="100" operator="greaterThan">
      <formula>20</formula>
    </cfRule>
    <cfRule type="cellIs" dxfId="1278" priority="101" operator="between">
      <formula>15</formula>
      <formula>21</formula>
    </cfRule>
    <cfRule type="cellIs" dxfId="1277" priority="102" operator="lessThan">
      <formula>15</formula>
    </cfRule>
    <cfRule type="cellIs" dxfId="1276" priority="103" operator="greaterThan">
      <formula>21</formula>
    </cfRule>
  </conditionalFormatting>
  <conditionalFormatting sqref="M15:M18 M40 M22:M23 M25:M27 M20">
    <cfRule type="cellIs" dxfId="1275" priority="122" operator="lessThan">
      <formula>15</formula>
    </cfRule>
    <cfRule type="cellIs" dxfId="1274" priority="123" operator="greaterThan">
      <formula>20</formula>
    </cfRule>
    <cfRule type="cellIs" dxfId="1273" priority="124" operator="between">
      <formula>15</formula>
      <formula>20</formula>
    </cfRule>
    <cfRule type="cellIs" dxfId="1272" priority="125" operator="between">
      <formula>15</formula>
      <formula>20</formula>
    </cfRule>
    <cfRule type="cellIs" dxfId="1271" priority="126" operator="lessThan">
      <formula>15</formula>
    </cfRule>
    <cfRule type="cellIs" dxfId="1270" priority="127" operator="greaterThan">
      <formula>20</formula>
    </cfRule>
    <cfRule type="cellIs" dxfId="1269" priority="128" operator="between">
      <formula>15</formula>
      <formula>21</formula>
    </cfRule>
    <cfRule type="cellIs" dxfId="1268" priority="129" operator="lessThan">
      <formula>15</formula>
    </cfRule>
    <cfRule type="cellIs" dxfId="1267" priority="130" operator="greaterThan">
      <formula>21</formula>
    </cfRule>
  </conditionalFormatting>
  <conditionalFormatting sqref="M10:M13">
    <cfRule type="cellIs" dxfId="1266" priority="86" operator="lessThan">
      <formula>15</formula>
    </cfRule>
    <cfRule type="cellIs" dxfId="1265" priority="87" operator="greaterThan">
      <formula>20</formula>
    </cfRule>
    <cfRule type="cellIs" dxfId="1264" priority="88" operator="between">
      <formula>15</formula>
      <formula>20</formula>
    </cfRule>
    <cfRule type="cellIs" dxfId="1263" priority="89" operator="between">
      <formula>15</formula>
      <formula>20</formula>
    </cfRule>
    <cfRule type="cellIs" dxfId="1262" priority="90" operator="lessThan">
      <formula>15</formula>
    </cfRule>
    <cfRule type="cellIs" dxfId="1261" priority="91" operator="greaterThan">
      <formula>20</formula>
    </cfRule>
    <cfRule type="cellIs" dxfId="1260" priority="92" operator="between">
      <formula>15</formula>
      <formula>21</formula>
    </cfRule>
    <cfRule type="cellIs" dxfId="1259" priority="93" operator="lessThan">
      <formula>15</formula>
    </cfRule>
    <cfRule type="cellIs" dxfId="1258" priority="94" operator="greaterThan">
      <formula>21</formula>
    </cfRule>
  </conditionalFormatting>
  <conditionalFormatting sqref="M30:M33">
    <cfRule type="cellIs" dxfId="1257" priority="77" operator="lessThan">
      <formula>15</formula>
    </cfRule>
    <cfRule type="cellIs" dxfId="1256" priority="78" operator="greaterThan">
      <formula>20</formula>
    </cfRule>
    <cfRule type="cellIs" dxfId="1255" priority="79" operator="between">
      <formula>15</formula>
      <formula>20</formula>
    </cfRule>
    <cfRule type="cellIs" dxfId="1254" priority="80" operator="between">
      <formula>15</formula>
      <formula>20</formula>
    </cfRule>
    <cfRule type="cellIs" dxfId="1253" priority="81" operator="lessThan">
      <formula>15</formula>
    </cfRule>
    <cfRule type="cellIs" dxfId="1252" priority="82" operator="greaterThan">
      <formula>20</formula>
    </cfRule>
    <cfRule type="cellIs" dxfId="1251" priority="83" operator="between">
      <formula>15</formula>
      <formula>21</formula>
    </cfRule>
    <cfRule type="cellIs" dxfId="1250" priority="84" operator="lessThan">
      <formula>15</formula>
    </cfRule>
    <cfRule type="cellIs" dxfId="1249" priority="85" operator="greaterThan">
      <formula>21</formula>
    </cfRule>
  </conditionalFormatting>
  <conditionalFormatting sqref="M36:M38">
    <cfRule type="cellIs" dxfId="1248" priority="68" operator="lessThan">
      <formula>15</formula>
    </cfRule>
    <cfRule type="cellIs" dxfId="1247" priority="69" operator="greaterThan">
      <formula>20</formula>
    </cfRule>
    <cfRule type="cellIs" dxfId="1246" priority="70" operator="between">
      <formula>15</formula>
      <formula>20</formula>
    </cfRule>
    <cfRule type="cellIs" dxfId="1245" priority="71" operator="between">
      <formula>15</formula>
      <formula>20</formula>
    </cfRule>
    <cfRule type="cellIs" dxfId="1244" priority="72" operator="lessThan">
      <formula>15</formula>
    </cfRule>
    <cfRule type="cellIs" dxfId="1243" priority="73" operator="greaterThan">
      <formula>20</formula>
    </cfRule>
    <cfRule type="cellIs" dxfId="1242" priority="74" operator="between">
      <formula>15</formula>
      <formula>21</formula>
    </cfRule>
    <cfRule type="cellIs" dxfId="1241" priority="75" operator="lessThan">
      <formula>15</formula>
    </cfRule>
    <cfRule type="cellIs" dxfId="1240" priority="76" operator="greaterThan">
      <formula>21</formula>
    </cfRule>
  </conditionalFormatting>
  <conditionalFormatting sqref="M29">
    <cfRule type="cellIs" dxfId="1239" priority="59" operator="lessThan">
      <formula>15</formula>
    </cfRule>
    <cfRule type="cellIs" dxfId="1238" priority="60" operator="greaterThan">
      <formula>20</formula>
    </cfRule>
    <cfRule type="cellIs" dxfId="1237" priority="61" operator="between">
      <formula>15</formula>
      <formula>20</formula>
    </cfRule>
    <cfRule type="cellIs" dxfId="1236" priority="62" operator="between">
      <formula>15</formula>
      <formula>20</formula>
    </cfRule>
    <cfRule type="cellIs" dxfId="1235" priority="63" operator="lessThan">
      <formula>15</formula>
    </cfRule>
    <cfRule type="cellIs" dxfId="1234" priority="64" operator="greaterThan">
      <formula>20</formula>
    </cfRule>
    <cfRule type="cellIs" dxfId="1233" priority="65" operator="between">
      <formula>15</formula>
      <formula>21</formula>
    </cfRule>
    <cfRule type="cellIs" dxfId="1232" priority="66" operator="lessThan">
      <formula>15</formula>
    </cfRule>
    <cfRule type="cellIs" dxfId="1231" priority="67" operator="greaterThan">
      <formula>21</formula>
    </cfRule>
  </conditionalFormatting>
  <conditionalFormatting sqref="M24">
    <cfRule type="cellIs" dxfId="1230" priority="50" operator="lessThan">
      <formula>15</formula>
    </cfRule>
    <cfRule type="cellIs" dxfId="1229" priority="51" operator="greaterThan">
      <formula>20</formula>
    </cfRule>
    <cfRule type="cellIs" dxfId="1228" priority="52" operator="between">
      <formula>15</formula>
      <formula>20</formula>
    </cfRule>
    <cfRule type="cellIs" dxfId="1227" priority="53" operator="between">
      <formula>15</formula>
      <formula>20</formula>
    </cfRule>
    <cfRule type="cellIs" dxfId="1226" priority="54" operator="lessThan">
      <formula>15</formula>
    </cfRule>
    <cfRule type="cellIs" dxfId="1225" priority="55" operator="greaterThan">
      <formula>20</formula>
    </cfRule>
    <cfRule type="cellIs" dxfId="1224" priority="56" operator="between">
      <formula>15</formula>
      <formula>21</formula>
    </cfRule>
    <cfRule type="cellIs" dxfId="1223" priority="57" operator="lessThan">
      <formula>15</formula>
    </cfRule>
    <cfRule type="cellIs" dxfId="1222" priority="58" operator="greaterThan">
      <formula>21</formula>
    </cfRule>
  </conditionalFormatting>
  <conditionalFormatting sqref="M19">
    <cfRule type="cellIs" dxfId="1221" priority="41" operator="lessThan">
      <formula>15</formula>
    </cfRule>
    <cfRule type="cellIs" dxfId="1220" priority="42" operator="greaterThan">
      <formula>20</formula>
    </cfRule>
    <cfRule type="cellIs" dxfId="1219" priority="43" operator="between">
      <formula>15</formula>
      <formula>20</formula>
    </cfRule>
    <cfRule type="cellIs" dxfId="1218" priority="44" operator="between">
      <formula>15</formula>
      <formula>20</formula>
    </cfRule>
    <cfRule type="cellIs" dxfId="1217" priority="45" operator="lessThan">
      <formula>15</formula>
    </cfRule>
    <cfRule type="cellIs" dxfId="1216" priority="46" operator="greaterThan">
      <formula>20</formula>
    </cfRule>
    <cfRule type="cellIs" dxfId="1215" priority="47" operator="between">
      <formula>15</formula>
      <formula>21</formula>
    </cfRule>
    <cfRule type="cellIs" dxfId="1214" priority="48" operator="lessThan">
      <formula>15</formula>
    </cfRule>
    <cfRule type="cellIs" dxfId="1213" priority="49" operator="greaterThan">
      <formula>21</formula>
    </cfRule>
  </conditionalFormatting>
  <conditionalFormatting sqref="M14">
    <cfRule type="cellIs" dxfId="1212" priority="32" operator="lessThan">
      <formula>15</formula>
    </cfRule>
    <cfRule type="cellIs" dxfId="1211" priority="33" operator="greaterThan">
      <formula>20</formula>
    </cfRule>
    <cfRule type="cellIs" dxfId="1210" priority="34" operator="between">
      <formula>15</formula>
      <formula>20</formula>
    </cfRule>
    <cfRule type="cellIs" dxfId="1209" priority="35" operator="between">
      <formula>15</formula>
      <formula>20</formula>
    </cfRule>
    <cfRule type="cellIs" dxfId="1208" priority="36" operator="lessThan">
      <formula>15</formula>
    </cfRule>
    <cfRule type="cellIs" dxfId="1207" priority="37" operator="greaterThan">
      <formula>20</formula>
    </cfRule>
    <cfRule type="cellIs" dxfId="1206" priority="38" operator="between">
      <formula>15</formula>
      <formula>21</formula>
    </cfRule>
    <cfRule type="cellIs" dxfId="1205" priority="39" operator="lessThan">
      <formula>15</formula>
    </cfRule>
    <cfRule type="cellIs" dxfId="1204" priority="40" operator="greaterThan">
      <formula>21</formula>
    </cfRule>
  </conditionalFormatting>
  <conditionalFormatting sqref="M34">
    <cfRule type="cellIs" dxfId="1203" priority="23" operator="lessThan">
      <formula>15</formula>
    </cfRule>
    <cfRule type="cellIs" dxfId="1202" priority="24" operator="greaterThan">
      <formula>20</formula>
    </cfRule>
    <cfRule type="cellIs" dxfId="1201" priority="25" operator="between">
      <formula>15</formula>
      <formula>20</formula>
    </cfRule>
    <cfRule type="cellIs" dxfId="1200" priority="26" operator="between">
      <formula>15</formula>
      <formula>20</formula>
    </cfRule>
    <cfRule type="cellIs" dxfId="1199" priority="27" operator="lessThan">
      <formula>15</formula>
    </cfRule>
    <cfRule type="cellIs" dxfId="1198" priority="28" operator="greaterThan">
      <formula>20</formula>
    </cfRule>
    <cfRule type="cellIs" dxfId="1197" priority="29" operator="between">
      <formula>15</formula>
      <formula>21</formula>
    </cfRule>
    <cfRule type="cellIs" dxfId="1196" priority="30" operator="lessThan">
      <formula>15</formula>
    </cfRule>
    <cfRule type="cellIs" dxfId="1195" priority="31" operator="greaterThan">
      <formula>21</formula>
    </cfRule>
  </conditionalFormatting>
  <conditionalFormatting sqref="M39">
    <cfRule type="cellIs" dxfId="1194" priority="14" operator="lessThan">
      <formula>15</formula>
    </cfRule>
    <cfRule type="cellIs" dxfId="1193" priority="15" operator="greaterThan">
      <formula>20</formula>
    </cfRule>
    <cfRule type="cellIs" dxfId="1192" priority="16" operator="between">
      <formula>15</formula>
      <formula>20</formula>
    </cfRule>
    <cfRule type="cellIs" dxfId="1191" priority="17" operator="between">
      <formula>15</formula>
      <formula>20</formula>
    </cfRule>
    <cfRule type="cellIs" dxfId="1190" priority="18" operator="lessThan">
      <formula>15</formula>
    </cfRule>
    <cfRule type="cellIs" dxfId="1189" priority="19" operator="greaterThan">
      <formula>20</formula>
    </cfRule>
    <cfRule type="cellIs" dxfId="1188" priority="20" operator="between">
      <formula>15</formula>
      <formula>21</formula>
    </cfRule>
    <cfRule type="cellIs" dxfId="1187" priority="21" operator="lessThan">
      <formula>15</formula>
    </cfRule>
    <cfRule type="cellIs" dxfId="1186" priority="22" operator="greaterThan">
      <formula>21</formula>
    </cfRule>
  </conditionalFormatting>
  <conditionalFormatting sqref="P19">
    <cfRule type="duplicateValues" dxfId="1185" priority="6"/>
  </conditionalFormatting>
  <conditionalFormatting sqref="Q24 Q18">
    <cfRule type="duplicateValues" dxfId="1184" priority="7"/>
    <cfRule type="expression" dxfId="1183" priority="8">
      <formula>LEFT(#REF!,2)="Y0"</formula>
    </cfRule>
    <cfRule type="expression" dxfId="1182" priority="9">
      <formula>LEFT(#REF!,2)="Y3"</formula>
    </cfRule>
    <cfRule type="expression" dxfId="1181" priority="10">
      <formula>LEFT(#REF!,2)="Y2"</formula>
    </cfRule>
    <cfRule type="expression" dxfId="1180" priority="11">
      <formula>LEFT(#REF!,2)="Y1"</formula>
    </cfRule>
    <cfRule type="duplicateValues" dxfId="1179" priority="12"/>
  </conditionalFormatting>
  <conditionalFormatting sqref="P10:P18 P20:P22">
    <cfRule type="duplicateValues" dxfId="1178" priority="13"/>
  </conditionalFormatting>
  <conditionalFormatting sqref="P25">
    <cfRule type="duplicateValues" dxfId="1177" priority="5"/>
  </conditionalFormatting>
  <conditionalFormatting sqref="P26">
    <cfRule type="duplicateValues" dxfId="1176" priority="4"/>
  </conditionalFormatting>
  <conditionalFormatting sqref="P27">
    <cfRule type="duplicateValues" dxfId="1175" priority="3"/>
  </conditionalFormatting>
  <conditionalFormatting sqref="P28:P29">
    <cfRule type="duplicateValues" dxfId="1174" priority="2"/>
  </conditionalFormatting>
  <conditionalFormatting sqref="P30">
    <cfRule type="duplicateValues" dxfId="1173" priority="1"/>
  </conditionalFormatting>
  <pageMargins left="0.45" right="0.2" top="0.25" bottom="0.25" header="0.3" footer="0.3"/>
  <pageSetup paperSize="9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rgb="FFC00000"/>
  </sheetPr>
  <dimension ref="A1:R51"/>
  <sheetViews>
    <sheetView zoomScale="80" zoomScaleNormal="80" workbookViewId="0">
      <pane ySplit="9" topLeftCell="A28" activePane="bottomLeft" state="frozen"/>
      <selection activeCell="C11" sqref="C11:F11"/>
      <selection pane="bottomLeft" activeCell="C11" sqref="C11:F11"/>
    </sheetView>
  </sheetViews>
  <sheetFormatPr defaultColWidth="10.6640625" defaultRowHeight="15"/>
  <cols>
    <col min="1" max="1" width="5.5" style="168" customWidth="1"/>
    <col min="2" max="2" width="16" style="168" customWidth="1"/>
    <col min="3" max="3" width="21.33203125" style="168" customWidth="1"/>
    <col min="4" max="11" width="16.83203125" style="169" customWidth="1"/>
    <col min="12" max="14" width="16.83203125" style="168" customWidth="1"/>
    <col min="15" max="15" width="10.6640625" style="168"/>
    <col min="16" max="16" width="50.6640625" style="168" customWidth="1"/>
    <col min="17" max="17" width="36.1640625" style="168" customWidth="1"/>
    <col min="18" max="18" width="24.83203125" style="168" customWidth="1"/>
    <col min="19" max="16384" width="10.6640625" style="168"/>
  </cols>
  <sheetData>
    <row r="1" spans="1:18" ht="18" customHeight="1">
      <c r="A1" s="210" t="str">
        <f>'[6]FRIT FO102 - FT1 - FHUE'!A1</f>
        <v>CÔNG TY CỐ PHẦN VLXD VI DO NA</v>
      </c>
      <c r="B1" s="210"/>
      <c r="C1" s="210"/>
      <c r="D1" s="210"/>
      <c r="E1" s="210"/>
      <c r="F1" s="210"/>
    </row>
    <row r="2" spans="1:18" ht="18" customHeight="1">
      <c r="A2" s="210" t="str">
        <f>'[6]FRIT FO102 - FT1 - FHUE'!A2</f>
        <v>PHÒNG KẾ HOẠCH - VẬT TƯ</v>
      </c>
      <c r="B2" s="210"/>
      <c r="C2" s="210"/>
      <c r="D2" s="209"/>
      <c r="E2" s="209"/>
      <c r="F2" s="209"/>
      <c r="L2" s="169"/>
      <c r="M2" s="208" t="str">
        <f>'[6]FRIT FO102 - FT1 - FHUE'!M2</f>
        <v>BM. 03. 13</v>
      </c>
    </row>
    <row r="3" spans="1:18" ht="33" customHeight="1">
      <c r="A3" s="861" t="s">
        <v>698</v>
      </c>
      <c r="B3" s="861"/>
      <c r="C3" s="861"/>
      <c r="D3" s="861"/>
      <c r="E3" s="861"/>
      <c r="F3" s="861"/>
      <c r="G3" s="861"/>
      <c r="H3" s="861"/>
      <c r="I3" s="861"/>
      <c r="J3" s="861"/>
      <c r="K3" s="861"/>
      <c r="L3" s="861"/>
      <c r="M3" s="861"/>
      <c r="N3" s="861"/>
    </row>
    <row r="4" spans="1:18" ht="18.75" customHeight="1">
      <c r="B4" s="207"/>
      <c r="C4" s="207"/>
      <c r="D4" s="206" t="s">
        <v>697</v>
      </c>
      <c r="E4" s="205" t="str">
        <f>+VLOOKUP($L$4,'TONG HOP'!$C$8:$N$799,2,0)</f>
        <v>Củi đốt lò</v>
      </c>
      <c r="I4" s="169" t="s">
        <v>696</v>
      </c>
      <c r="J4" s="205" t="str">
        <f>+VLOOKUP($L$4,'TONG HOP'!$C$8:$N$799,3,0)</f>
        <v>NCC00201</v>
      </c>
      <c r="K4" s="205" t="s">
        <v>695</v>
      </c>
      <c r="L4" s="862" t="s">
        <v>101</v>
      </c>
      <c r="M4" s="862"/>
      <c r="N4" s="862"/>
    </row>
    <row r="5" spans="1:18" ht="18.75" customHeight="1">
      <c r="B5" s="168" t="str">
        <f>'[6]FRIT FO102 - FT1 - FHUE'!B5</f>
        <v xml:space="preserve">Từ ngày:  </v>
      </c>
      <c r="C5" s="168">
        <f>'[6]FRIT FO102 - FT1 - FHUE'!C5</f>
        <v>1</v>
      </c>
      <c r="D5" s="168" t="str">
        <f>'[6]FRIT FO102 - FT1 - FHUE'!D5</f>
        <v>đến ngày</v>
      </c>
      <c r="E5" s="168">
        <v>30</v>
      </c>
      <c r="F5" s="168" t="str">
        <f>'[6]FRIT FO102 - FT1 - FHUE'!F5</f>
        <v>tháng</v>
      </c>
      <c r="G5" s="168">
        <v>4</v>
      </c>
      <c r="H5" s="168" t="str">
        <f>'[6]FRIT FO102 - FT1 - FHUE'!H5</f>
        <v xml:space="preserve">năm </v>
      </c>
      <c r="I5" s="168">
        <f>'[6]FRIT FO102 - FT1 - FHUE'!I5</f>
        <v>2023</v>
      </c>
      <c r="J5" s="168"/>
      <c r="K5" s="168"/>
    </row>
    <row r="6" spans="1:18" ht="18" customHeight="1">
      <c r="F6" s="204"/>
      <c r="G6" s="204"/>
      <c r="H6" s="204"/>
      <c r="I6" s="204"/>
      <c r="L6" s="204" t="s">
        <v>694</v>
      </c>
      <c r="M6"/>
    </row>
    <row r="7" spans="1:18" s="195" customFormat="1" ht="40.5" customHeight="1">
      <c r="A7" s="203" t="s">
        <v>13</v>
      </c>
      <c r="B7" s="202" t="s">
        <v>693</v>
      </c>
      <c r="C7" s="202" t="s">
        <v>692</v>
      </c>
      <c r="D7" s="863" t="s">
        <v>691</v>
      </c>
      <c r="E7" s="864"/>
      <c r="F7" s="863" t="s">
        <v>690</v>
      </c>
      <c r="G7" s="864"/>
      <c r="H7" s="863" t="s">
        <v>689</v>
      </c>
      <c r="I7" s="864"/>
      <c r="J7" s="863" t="s">
        <v>688</v>
      </c>
      <c r="K7" s="864"/>
      <c r="L7" s="863" t="s">
        <v>687</v>
      </c>
      <c r="M7" s="864"/>
      <c r="N7" s="202" t="s">
        <v>686</v>
      </c>
    </row>
    <row r="8" spans="1:18" s="195" customFormat="1" ht="27.75" customHeight="1">
      <c r="A8" s="201"/>
      <c r="B8" s="198"/>
      <c r="C8" s="198"/>
      <c r="D8" s="200" t="s">
        <v>679</v>
      </c>
      <c r="E8" s="199" t="s">
        <v>685</v>
      </c>
      <c r="F8" s="200" t="s">
        <v>679</v>
      </c>
      <c r="G8" s="199" t="s">
        <v>680</v>
      </c>
      <c r="H8" s="200" t="s">
        <v>679</v>
      </c>
      <c r="I8" s="199" t="s">
        <v>680</v>
      </c>
      <c r="J8" s="200" t="s">
        <v>679</v>
      </c>
      <c r="K8" s="199" t="s">
        <v>680</v>
      </c>
      <c r="L8" s="200" t="s">
        <v>679</v>
      </c>
      <c r="M8" s="199" t="s">
        <v>680</v>
      </c>
      <c r="N8" s="198"/>
    </row>
    <row r="9" spans="1:18" s="195" customFormat="1" ht="25.5" customHeight="1">
      <c r="A9" s="858" t="s">
        <v>684</v>
      </c>
      <c r="B9" s="859"/>
      <c r="C9" s="860"/>
      <c r="D9" s="178">
        <f>J9</f>
        <v>0</v>
      </c>
      <c r="E9" s="177">
        <f>K9</f>
        <v>0</v>
      </c>
      <c r="F9" s="197">
        <f>F41</f>
        <v>0</v>
      </c>
      <c r="G9" s="177">
        <f>G41</f>
        <v>0</v>
      </c>
      <c r="H9" s="197"/>
      <c r="I9" s="177"/>
      <c r="J9" s="196">
        <f>+VLOOKUP($L$4,'TONG HOP'!$C$8:$N$799,8,0)</f>
        <v>0</v>
      </c>
      <c r="K9" s="196">
        <f>+VLOOKUP($L$4,'TONG HOP'!$C$8:$N$799,9,0)</f>
        <v>0</v>
      </c>
      <c r="L9" s="232"/>
      <c r="M9" s="234"/>
      <c r="N9" s="183"/>
    </row>
    <row r="10" spans="1:18" ht="16.5" customHeight="1">
      <c r="A10" s="193">
        <v>1</v>
      </c>
      <c r="B10" s="194">
        <v>45017</v>
      </c>
      <c r="C10" s="191" t="s">
        <v>683</v>
      </c>
      <c r="D10" s="190">
        <f>+SUMIFS('NHAP - NVL'!$J$5:$J$1007,'NHAP - NVL'!$G$5:$G$1007,'BA VO DIEU'!$L$4,'NHAP - NVL'!$D$5:$D$1007,'BA VO DIEU'!B10)</f>
        <v>0</v>
      </c>
      <c r="E10" s="218">
        <f>+SUMIFS('NHAP - NVL'!$K$5:$K$1007,'NHAP - NVL'!$G$5:$G$1007,'BA VO DIEU'!$L$4,'NHAP - NVL'!$D$5:$D$1007,'BA VO DIEU'!B10)</f>
        <v>0</v>
      </c>
      <c r="F10" s="189">
        <f>+SUMIFS('XUAT - NVL'!$K$5:$K$840,'XUAT - NVL'!$G$5:$G$840,'BA VO DIEU'!$L$4,'XUAT - NVL'!$D$5:$D$840,'BA VO DIEU'!B10)</f>
        <v>0</v>
      </c>
      <c r="G10" s="231">
        <f>+SUMIFS('XUAT - NVL'!$L$5:$L$840,'XUAT - NVL'!$G$5:$G$840,'BA VO DIEU'!$L$4,'XUAT - NVL'!$D$5:$D$840,'BA VO DIEU'!B10)</f>
        <v>0</v>
      </c>
      <c r="H10" s="188" t="e">
        <f>AVERAGEIF($F$10:$F$40,"&lt;&gt;0")</f>
        <v>#DIV/0!</v>
      </c>
      <c r="I10" s="187" t="e">
        <f>AVERAGEIF($G$10:$G$40,"&lt;&gt;0")</f>
        <v>#DIV/0!</v>
      </c>
      <c r="J10" s="186">
        <f>J9+D10-F10</f>
        <v>0</v>
      </c>
      <c r="K10" s="185">
        <f>K9+E10-G10</f>
        <v>0</v>
      </c>
      <c r="L10" s="188" t="e">
        <f t="shared" ref="L10:M40" si="0">J10/H10</f>
        <v>#DIV/0!</v>
      </c>
      <c r="M10" s="184" t="e">
        <f t="shared" si="0"/>
        <v>#DIV/0!</v>
      </c>
      <c r="N10" s="183"/>
      <c r="P10" s="235" t="s">
        <v>666</v>
      </c>
      <c r="Q10" s="52" t="s">
        <v>75</v>
      </c>
      <c r="R10" s="52" t="s">
        <v>74</v>
      </c>
    </row>
    <row r="11" spans="1:18" ht="16.5" customHeight="1">
      <c r="A11" s="193">
        <v>2</v>
      </c>
      <c r="B11" s="194">
        <v>45018</v>
      </c>
      <c r="C11" s="191" t="s">
        <v>683</v>
      </c>
      <c r="D11" s="190">
        <f>+SUMIFS('NHAP - NVL'!$J$5:$J$1007,'NHAP - NVL'!$G$5:$G$1007,'BA VO DIEU'!$L$4,'NHAP - NVL'!$D$5:$D$1007,'BA VO DIEU'!B11)</f>
        <v>0</v>
      </c>
      <c r="E11" s="218">
        <f>+SUMIFS('NHAP - NVL'!$K$5:$K$1007,'NHAP - NVL'!$G$5:$G$1007,'BA VO DIEU'!$L$4,'NHAP - NVL'!$D$5:$D$1007,'BA VO DIEU'!B11)</f>
        <v>0</v>
      </c>
      <c r="F11" s="189">
        <f>+SUMIFS('XUAT - NVL'!$K$5:$K$840,'XUAT - NVL'!$G$5:$G$840,'BA VO DIEU'!$L$4,'XUAT - NVL'!$D$5:$D$840,'BA VO DIEU'!B11)</f>
        <v>0</v>
      </c>
      <c r="G11" s="231">
        <f>+SUMIFS('XUAT - NVL'!$L$5:$L$840,'XUAT - NVL'!$G$5:$G$840,'BA VO DIEU'!$L$4,'XUAT - NVL'!$D$5:$D$840,'BA VO DIEU'!B11)</f>
        <v>0</v>
      </c>
      <c r="H11" s="188" t="e">
        <f t="shared" ref="H11:H40" si="1">AVERAGEIF($F$10:$F$40,"&lt;&gt;0")</f>
        <v>#DIV/0!</v>
      </c>
      <c r="I11" s="187" t="e">
        <f t="shared" ref="I11:I40" si="2">AVERAGEIF($G$10:$G$40,"&lt;&gt;0")</f>
        <v>#DIV/0!</v>
      </c>
      <c r="J11" s="186">
        <f t="shared" ref="J11:K26" si="3">J10+D11-F11</f>
        <v>0</v>
      </c>
      <c r="K11" s="185">
        <f t="shared" si="3"/>
        <v>0</v>
      </c>
      <c r="L11" s="188" t="e">
        <f t="shared" si="0"/>
        <v>#DIV/0!</v>
      </c>
      <c r="M11" s="184" t="e">
        <f t="shared" si="0"/>
        <v>#DIV/0!</v>
      </c>
      <c r="N11" s="183"/>
      <c r="P11" s="235" t="s">
        <v>719</v>
      </c>
      <c r="Q11" s="52" t="s">
        <v>91</v>
      </c>
      <c r="R11" s="52" t="s">
        <v>90</v>
      </c>
    </row>
    <row r="12" spans="1:18" ht="16.5" customHeight="1">
      <c r="A12" s="193">
        <v>3</v>
      </c>
      <c r="B12" s="194">
        <v>45019</v>
      </c>
      <c r="C12" s="191" t="s">
        <v>683</v>
      </c>
      <c r="D12" s="190">
        <f>+SUMIFS('NHAP - NVL'!$J$5:$J$1007,'NHAP - NVL'!$G$5:$G$1007,'BA VO DIEU'!$L$4,'NHAP - NVL'!$D$5:$D$1007,'BA VO DIEU'!B12)</f>
        <v>0</v>
      </c>
      <c r="E12" s="218">
        <f>+SUMIFS('NHAP - NVL'!$K$5:$K$1007,'NHAP - NVL'!$G$5:$G$1007,'BA VO DIEU'!$L$4,'NHAP - NVL'!$D$5:$D$1007,'BA VO DIEU'!B12)</f>
        <v>0</v>
      </c>
      <c r="F12" s="189">
        <f>+SUMIFS('XUAT - NVL'!$K$5:$K$840,'XUAT - NVL'!$G$5:$G$840,'BA VO DIEU'!$L$4,'XUAT - NVL'!$D$5:$D$840,'BA VO DIEU'!B12)</f>
        <v>0</v>
      </c>
      <c r="G12" s="231">
        <f>+SUMIFS('XUAT - NVL'!$L$5:$L$840,'XUAT - NVL'!$G$5:$G$840,'BA VO DIEU'!$L$4,'XUAT - NVL'!$D$5:$D$840,'BA VO DIEU'!B12)</f>
        <v>0</v>
      </c>
      <c r="H12" s="188" t="e">
        <f t="shared" si="1"/>
        <v>#DIV/0!</v>
      </c>
      <c r="I12" s="187" t="e">
        <f t="shared" si="2"/>
        <v>#DIV/0!</v>
      </c>
      <c r="J12" s="186">
        <f t="shared" si="3"/>
        <v>0</v>
      </c>
      <c r="K12" s="185">
        <f t="shared" si="3"/>
        <v>0</v>
      </c>
      <c r="L12" s="188" t="e">
        <f t="shared" si="0"/>
        <v>#DIV/0!</v>
      </c>
      <c r="M12" s="184" t="e">
        <f t="shared" si="0"/>
        <v>#DIV/0!</v>
      </c>
      <c r="N12" s="183"/>
      <c r="P12" s="235" t="s">
        <v>720</v>
      </c>
      <c r="Q12" s="52" t="s">
        <v>93</v>
      </c>
      <c r="R12" s="52" t="s">
        <v>92</v>
      </c>
    </row>
    <row r="13" spans="1:18" ht="16.5" customHeight="1">
      <c r="A13" s="193">
        <v>4</v>
      </c>
      <c r="B13" s="194">
        <v>45020</v>
      </c>
      <c r="C13" s="191" t="s">
        <v>683</v>
      </c>
      <c r="D13" s="190">
        <f>+SUMIFS('NHAP - NVL'!$J$5:$J$1007,'NHAP - NVL'!$G$5:$G$1007,'BA VO DIEU'!$L$4,'NHAP - NVL'!$D$5:$D$1007,'BA VO DIEU'!B13)</f>
        <v>0</v>
      </c>
      <c r="E13" s="218">
        <f>+SUMIFS('NHAP - NVL'!$K$5:$K$1007,'NHAP - NVL'!$G$5:$G$1007,'BA VO DIEU'!$L$4,'NHAP - NVL'!$D$5:$D$1007,'BA VO DIEU'!B13)</f>
        <v>0</v>
      </c>
      <c r="F13" s="189">
        <f>+SUMIFS('XUAT - NVL'!$K$5:$K$840,'XUAT - NVL'!$G$5:$G$840,'BA VO DIEU'!$L$4,'XUAT - NVL'!$D$5:$D$840,'BA VO DIEU'!B13)</f>
        <v>0</v>
      </c>
      <c r="G13" s="231">
        <f>+SUMIFS('XUAT - NVL'!$L$5:$L$840,'XUAT - NVL'!$G$5:$G$840,'BA VO DIEU'!$L$4,'XUAT - NVL'!$D$5:$D$840,'BA VO DIEU'!B13)</f>
        <v>0</v>
      </c>
      <c r="H13" s="188" t="e">
        <f t="shared" si="1"/>
        <v>#DIV/0!</v>
      </c>
      <c r="I13" s="187" t="e">
        <f t="shared" si="2"/>
        <v>#DIV/0!</v>
      </c>
      <c r="J13" s="186">
        <f t="shared" si="3"/>
        <v>0</v>
      </c>
      <c r="K13" s="185">
        <f t="shared" si="3"/>
        <v>0</v>
      </c>
      <c r="L13" s="188" t="e">
        <f t="shared" si="0"/>
        <v>#DIV/0!</v>
      </c>
      <c r="M13" s="184" t="e">
        <f t="shared" si="0"/>
        <v>#DIV/0!</v>
      </c>
      <c r="N13" s="183"/>
      <c r="P13" s="235" t="s">
        <v>95</v>
      </c>
      <c r="Q13" s="52" t="s">
        <v>96</v>
      </c>
      <c r="R13" s="52" t="s">
        <v>94</v>
      </c>
    </row>
    <row r="14" spans="1:18" ht="16.5" customHeight="1">
      <c r="A14" s="193">
        <v>5</v>
      </c>
      <c r="B14" s="194">
        <v>45021</v>
      </c>
      <c r="C14" s="191" t="s">
        <v>683</v>
      </c>
      <c r="D14" s="190">
        <f>+SUMIFS('NHAP - NVL'!$J$5:$J$1007,'NHAP - NVL'!$G$5:$G$1007,'BA VO DIEU'!$L$4,'NHAP - NVL'!$D$5:$D$1007,'BA VO DIEU'!B14)</f>
        <v>0</v>
      </c>
      <c r="E14" s="218">
        <f>+SUMIFS('NHAP - NVL'!$K$5:$K$1007,'NHAP - NVL'!$G$5:$G$1007,'BA VO DIEU'!$L$4,'NHAP - NVL'!$D$5:$D$1007,'BA VO DIEU'!B14)</f>
        <v>0</v>
      </c>
      <c r="F14" s="189">
        <f>+SUMIFS('XUAT - NVL'!$K$5:$K$840,'XUAT - NVL'!$G$5:$G$840,'BA VO DIEU'!$L$4,'XUAT - NVL'!$D$5:$D$840,'BA VO DIEU'!B14)</f>
        <v>0</v>
      </c>
      <c r="G14" s="231">
        <f>+SUMIFS('XUAT - NVL'!$L$5:$L$840,'XUAT - NVL'!$G$5:$G$840,'BA VO DIEU'!$L$4,'XUAT - NVL'!$D$5:$D$840,'BA VO DIEU'!B14)</f>
        <v>0</v>
      </c>
      <c r="H14" s="188" t="e">
        <f t="shared" si="1"/>
        <v>#DIV/0!</v>
      </c>
      <c r="I14" s="187" t="e">
        <f t="shared" si="2"/>
        <v>#DIV/0!</v>
      </c>
      <c r="J14" s="186">
        <f t="shared" si="3"/>
        <v>0</v>
      </c>
      <c r="K14" s="185">
        <f t="shared" si="3"/>
        <v>0</v>
      </c>
      <c r="L14" s="233" t="e">
        <f t="shared" si="0"/>
        <v>#DIV/0!</v>
      </c>
      <c r="M14" s="184" t="e">
        <f t="shared" si="0"/>
        <v>#DIV/0!</v>
      </c>
      <c r="N14" s="183"/>
      <c r="P14" s="235" t="s">
        <v>721</v>
      </c>
      <c r="Q14" s="52" t="s">
        <v>84</v>
      </c>
      <c r="R14" s="52" t="s">
        <v>83</v>
      </c>
    </row>
    <row r="15" spans="1:18" ht="16.5" customHeight="1">
      <c r="A15" s="193">
        <v>6</v>
      </c>
      <c r="B15" s="194">
        <v>45022</v>
      </c>
      <c r="C15" s="191" t="s">
        <v>683</v>
      </c>
      <c r="D15" s="190">
        <f>+SUMIFS('NHAP - NVL'!$J$5:$J$1007,'NHAP - NVL'!$G$5:$G$1007,'BA VO DIEU'!$L$4,'NHAP - NVL'!$D$5:$D$1007,'BA VO DIEU'!B15)</f>
        <v>0</v>
      </c>
      <c r="E15" s="218">
        <f>+SUMIFS('NHAP - NVL'!$K$5:$K$1007,'NHAP - NVL'!$G$5:$G$1007,'BA VO DIEU'!$L$4,'NHAP - NVL'!$D$5:$D$1007,'BA VO DIEU'!B15)</f>
        <v>0</v>
      </c>
      <c r="F15" s="189">
        <f>+SUMIFS('XUAT - NVL'!$K$5:$K$840,'XUAT - NVL'!$G$5:$G$840,'BA VO DIEU'!$L$4,'XUAT - NVL'!$D$5:$D$840,'BA VO DIEU'!B15)</f>
        <v>0</v>
      </c>
      <c r="G15" s="231">
        <f>+SUMIFS('XUAT - NVL'!$L$5:$L$840,'XUAT - NVL'!$G$5:$G$840,'BA VO DIEU'!$L$4,'XUAT - NVL'!$D$5:$D$840,'BA VO DIEU'!B15)</f>
        <v>0</v>
      </c>
      <c r="H15" s="188" t="e">
        <f t="shared" si="1"/>
        <v>#DIV/0!</v>
      </c>
      <c r="I15" s="187" t="e">
        <f t="shared" si="2"/>
        <v>#DIV/0!</v>
      </c>
      <c r="J15" s="186">
        <f t="shared" si="3"/>
        <v>0</v>
      </c>
      <c r="K15" s="185">
        <f t="shared" si="3"/>
        <v>0</v>
      </c>
      <c r="L15" s="233" t="e">
        <f t="shared" si="0"/>
        <v>#DIV/0!</v>
      </c>
      <c r="M15" s="184" t="e">
        <f t="shared" si="0"/>
        <v>#DIV/0!</v>
      </c>
      <c r="N15" s="183"/>
      <c r="P15" s="235" t="s">
        <v>722</v>
      </c>
      <c r="Q15" s="52" t="s">
        <v>86</v>
      </c>
      <c r="R15" s="52" t="s">
        <v>85</v>
      </c>
    </row>
    <row r="16" spans="1:18" ht="16.5" customHeight="1">
      <c r="A16" s="193">
        <v>7</v>
      </c>
      <c r="B16" s="194">
        <v>45023</v>
      </c>
      <c r="C16" s="191" t="s">
        <v>683</v>
      </c>
      <c r="D16" s="190">
        <f>+SUMIFS('NHAP - NVL'!$J$5:$J$1007,'NHAP - NVL'!$G$5:$G$1007,'BA VO DIEU'!$L$4,'NHAP - NVL'!$D$5:$D$1007,'BA VO DIEU'!B16)</f>
        <v>0</v>
      </c>
      <c r="E16" s="218">
        <f>+SUMIFS('NHAP - NVL'!$K$5:$K$1007,'NHAP - NVL'!$G$5:$G$1007,'BA VO DIEU'!$L$4,'NHAP - NVL'!$D$5:$D$1007,'BA VO DIEU'!B16)</f>
        <v>0</v>
      </c>
      <c r="F16" s="189">
        <f>+SUMIFS('XUAT - NVL'!$K$5:$K$840,'XUAT - NVL'!$G$5:$G$840,'BA VO DIEU'!$L$4,'XUAT - NVL'!$D$5:$D$840,'BA VO DIEU'!B16)</f>
        <v>0</v>
      </c>
      <c r="G16" s="231">
        <f>+SUMIFS('XUAT - NVL'!$L$5:$L$840,'XUAT - NVL'!$G$5:$G$840,'BA VO DIEU'!$L$4,'XUAT - NVL'!$D$5:$D$840,'BA VO DIEU'!B16)</f>
        <v>0</v>
      </c>
      <c r="H16" s="188" t="e">
        <f t="shared" si="1"/>
        <v>#DIV/0!</v>
      </c>
      <c r="I16" s="187" t="e">
        <f t="shared" si="2"/>
        <v>#DIV/0!</v>
      </c>
      <c r="J16" s="186">
        <f t="shared" si="3"/>
        <v>0</v>
      </c>
      <c r="K16" s="185">
        <f t="shared" si="3"/>
        <v>0</v>
      </c>
      <c r="L16" s="233" t="e">
        <f t="shared" si="0"/>
        <v>#DIV/0!</v>
      </c>
      <c r="M16" s="184" t="e">
        <f t="shared" si="0"/>
        <v>#DIV/0!</v>
      </c>
      <c r="N16" s="183"/>
      <c r="P16" s="235" t="s">
        <v>723</v>
      </c>
      <c r="Q16" s="52" t="s">
        <v>82</v>
      </c>
      <c r="R16" s="52" t="s">
        <v>81</v>
      </c>
    </row>
    <row r="17" spans="1:18" ht="16.5" customHeight="1">
      <c r="A17" s="193">
        <v>8</v>
      </c>
      <c r="B17" s="194">
        <v>45024</v>
      </c>
      <c r="C17" s="191" t="s">
        <v>683</v>
      </c>
      <c r="D17" s="190">
        <f>+SUMIFS('NHAP - NVL'!$J$5:$J$1007,'NHAP - NVL'!$G$5:$G$1007,'BA VO DIEU'!$L$4,'NHAP - NVL'!$D$5:$D$1007,'BA VO DIEU'!B17)</f>
        <v>0</v>
      </c>
      <c r="E17" s="218">
        <f>+SUMIFS('NHAP - NVL'!$K$5:$K$1007,'NHAP - NVL'!$G$5:$G$1007,'BA VO DIEU'!$L$4,'NHAP - NVL'!$D$5:$D$1007,'BA VO DIEU'!B17)</f>
        <v>0</v>
      </c>
      <c r="F17" s="189">
        <f>+SUMIFS('XUAT - NVL'!$K$5:$K$840,'XUAT - NVL'!$G$5:$G$840,'BA VO DIEU'!$L$4,'XUAT - NVL'!$D$5:$D$840,'BA VO DIEU'!B17)</f>
        <v>0</v>
      </c>
      <c r="G17" s="231">
        <f>+SUMIFS('XUAT - NVL'!$L$5:$L$840,'XUAT - NVL'!$G$5:$G$840,'BA VO DIEU'!$L$4,'XUAT - NVL'!$D$5:$D$840,'BA VO DIEU'!B17)</f>
        <v>0</v>
      </c>
      <c r="H17" s="188" t="e">
        <f t="shared" si="1"/>
        <v>#DIV/0!</v>
      </c>
      <c r="I17" s="187" t="e">
        <f t="shared" si="2"/>
        <v>#DIV/0!</v>
      </c>
      <c r="J17" s="186">
        <f t="shared" si="3"/>
        <v>0</v>
      </c>
      <c r="K17" s="185">
        <f t="shared" si="3"/>
        <v>0</v>
      </c>
      <c r="L17" s="233" t="e">
        <f t="shared" si="0"/>
        <v>#DIV/0!</v>
      </c>
      <c r="M17" s="184" t="e">
        <f t="shared" si="0"/>
        <v>#DIV/0!</v>
      </c>
      <c r="N17" s="183"/>
      <c r="P17" s="235" t="s">
        <v>98</v>
      </c>
      <c r="Q17" s="52" t="s">
        <v>99</v>
      </c>
      <c r="R17" s="52" t="s">
        <v>97</v>
      </c>
    </row>
    <row r="18" spans="1:18" ht="16.5" customHeight="1">
      <c r="A18" s="193">
        <v>9</v>
      </c>
      <c r="B18" s="194">
        <v>45025</v>
      </c>
      <c r="C18" s="191" t="s">
        <v>683</v>
      </c>
      <c r="D18" s="190">
        <f>+SUMIFS('NHAP - NVL'!$J$5:$J$1007,'NHAP - NVL'!$G$5:$G$1007,'BA VO DIEU'!$L$4,'NHAP - NVL'!$D$5:$D$1007,'BA VO DIEU'!B18)</f>
        <v>0</v>
      </c>
      <c r="E18" s="218">
        <f>+SUMIFS('NHAP - NVL'!$K$5:$K$1007,'NHAP - NVL'!$G$5:$G$1007,'BA VO DIEU'!$L$4,'NHAP - NVL'!$D$5:$D$1007,'BA VO DIEU'!B18)</f>
        <v>0</v>
      </c>
      <c r="F18" s="189">
        <f>+SUMIFS('XUAT - NVL'!$K$5:$K$840,'XUAT - NVL'!$G$5:$G$840,'BA VO DIEU'!$L$4,'XUAT - NVL'!$D$5:$D$840,'BA VO DIEU'!B18)</f>
        <v>0</v>
      </c>
      <c r="G18" s="231">
        <f>+SUMIFS('XUAT - NVL'!$L$5:$L$840,'XUAT - NVL'!$G$5:$G$840,'BA VO DIEU'!$L$4,'XUAT - NVL'!$D$5:$D$840,'BA VO DIEU'!B18)</f>
        <v>0</v>
      </c>
      <c r="H18" s="188" t="e">
        <f t="shared" si="1"/>
        <v>#DIV/0!</v>
      </c>
      <c r="I18" s="187" t="e">
        <f t="shared" si="2"/>
        <v>#DIV/0!</v>
      </c>
      <c r="J18" s="186">
        <f t="shared" si="3"/>
        <v>0</v>
      </c>
      <c r="K18" s="185">
        <f t="shared" si="3"/>
        <v>0</v>
      </c>
      <c r="L18" s="233" t="e">
        <f t="shared" si="0"/>
        <v>#DIV/0!</v>
      </c>
      <c r="M18" s="184" t="e">
        <f t="shared" si="0"/>
        <v>#DIV/0!</v>
      </c>
      <c r="N18" s="183"/>
      <c r="P18" s="235" t="s">
        <v>724</v>
      </c>
      <c r="Q18" s="62"/>
      <c r="R18" s="52"/>
    </row>
    <row r="19" spans="1:18" ht="16.5" customHeight="1">
      <c r="A19" s="193">
        <v>10</v>
      </c>
      <c r="B19" s="194">
        <v>45026</v>
      </c>
      <c r="C19" s="191" t="s">
        <v>683</v>
      </c>
      <c r="D19" s="190">
        <f>+SUMIFS('NHAP - NVL'!$J$5:$J$1007,'NHAP - NVL'!$G$5:$G$1007,'BA VO DIEU'!$L$4,'NHAP - NVL'!$D$5:$D$1007,'BA VO DIEU'!B19)</f>
        <v>0</v>
      </c>
      <c r="E19" s="218">
        <f>+SUMIFS('NHAP - NVL'!$K$5:$K$1007,'NHAP - NVL'!$G$5:$G$1007,'BA VO DIEU'!$L$4,'NHAP - NVL'!$D$5:$D$1007,'BA VO DIEU'!B19)</f>
        <v>0</v>
      </c>
      <c r="F19" s="189">
        <f>+SUMIFS('XUAT - NVL'!$K$5:$K$840,'XUAT - NVL'!$G$5:$G$840,'BA VO DIEU'!$L$4,'XUAT - NVL'!$D$5:$D$840,'BA VO DIEU'!B19)</f>
        <v>0</v>
      </c>
      <c r="G19" s="231">
        <f>+SUMIFS('XUAT - NVL'!$L$5:$L$840,'XUAT - NVL'!$G$5:$G$840,'BA VO DIEU'!$L$4,'XUAT - NVL'!$D$5:$D$840,'BA VO DIEU'!B19)</f>
        <v>0</v>
      </c>
      <c r="H19" s="188" t="e">
        <f t="shared" si="1"/>
        <v>#DIV/0!</v>
      </c>
      <c r="I19" s="187" t="e">
        <f t="shared" si="2"/>
        <v>#DIV/0!</v>
      </c>
      <c r="J19" s="186">
        <f t="shared" si="3"/>
        <v>0</v>
      </c>
      <c r="K19" s="185">
        <f t="shared" si="3"/>
        <v>0</v>
      </c>
      <c r="L19" s="233" t="e">
        <f t="shared" si="0"/>
        <v>#DIV/0!</v>
      </c>
      <c r="M19" s="184" t="e">
        <f t="shared" si="0"/>
        <v>#DIV/0!</v>
      </c>
      <c r="N19" s="183"/>
      <c r="P19" s="235" t="s">
        <v>725</v>
      </c>
      <c r="Q19" s="52" t="s">
        <v>73</v>
      </c>
      <c r="R19" s="52" t="s">
        <v>72</v>
      </c>
    </row>
    <row r="20" spans="1:18" ht="16.5" customHeight="1">
      <c r="A20" s="193">
        <v>11</v>
      </c>
      <c r="B20" s="194">
        <v>45027</v>
      </c>
      <c r="C20" s="191" t="s">
        <v>683</v>
      </c>
      <c r="D20" s="190">
        <f>+SUMIFS('NHAP - NVL'!$J$5:$J$1007,'NHAP - NVL'!$G$5:$G$1007,'BA VO DIEU'!$L$4,'NHAP - NVL'!$D$5:$D$1007,'BA VO DIEU'!B20)</f>
        <v>0</v>
      </c>
      <c r="E20" s="218">
        <f>+SUMIFS('NHAP - NVL'!$K$5:$K$1007,'NHAP - NVL'!$G$5:$G$1007,'BA VO DIEU'!$L$4,'NHAP - NVL'!$D$5:$D$1007,'BA VO DIEU'!B20)</f>
        <v>0</v>
      </c>
      <c r="F20" s="189">
        <f>+SUMIFS('XUAT - NVL'!$K$5:$K$840,'XUAT - NVL'!$G$5:$G$840,'BA VO DIEU'!$L$4,'XUAT - NVL'!$D$5:$D$840,'BA VO DIEU'!B20)</f>
        <v>0</v>
      </c>
      <c r="G20" s="231">
        <f>+SUMIFS('XUAT - NVL'!$L$5:$L$840,'XUAT - NVL'!$G$5:$G$840,'BA VO DIEU'!$L$4,'XUAT - NVL'!$D$5:$D$840,'BA VO DIEU'!B20)</f>
        <v>0</v>
      </c>
      <c r="H20" s="188" t="e">
        <f t="shared" si="1"/>
        <v>#DIV/0!</v>
      </c>
      <c r="I20" s="187" t="e">
        <f t="shared" si="2"/>
        <v>#DIV/0!</v>
      </c>
      <c r="J20" s="186">
        <f t="shared" si="3"/>
        <v>0</v>
      </c>
      <c r="K20" s="185">
        <f t="shared" si="3"/>
        <v>0</v>
      </c>
      <c r="L20" s="188" t="e">
        <f t="shared" si="0"/>
        <v>#DIV/0!</v>
      </c>
      <c r="M20" s="184" t="e">
        <f t="shared" si="0"/>
        <v>#DIV/0!</v>
      </c>
      <c r="N20" s="183"/>
      <c r="P20" s="235" t="s">
        <v>70</v>
      </c>
      <c r="Q20" s="52" t="s">
        <v>71</v>
      </c>
      <c r="R20" s="52" t="s">
        <v>69</v>
      </c>
    </row>
    <row r="21" spans="1:18" ht="16.5" customHeight="1">
      <c r="A21" s="193">
        <v>12</v>
      </c>
      <c r="B21" s="194">
        <v>45028</v>
      </c>
      <c r="C21" s="191" t="s">
        <v>683</v>
      </c>
      <c r="D21" s="190">
        <f>+SUMIFS('NHAP - NVL'!$J$5:$J$1007,'NHAP - NVL'!$G$5:$G$1007,'BA VO DIEU'!$L$4,'NHAP - NVL'!$D$5:$D$1007,'BA VO DIEU'!B21)</f>
        <v>0</v>
      </c>
      <c r="E21" s="218">
        <f>+SUMIFS('NHAP - NVL'!$K$5:$K$1007,'NHAP - NVL'!$G$5:$G$1007,'BA VO DIEU'!$L$4,'NHAP - NVL'!$D$5:$D$1007,'BA VO DIEU'!B21)</f>
        <v>0</v>
      </c>
      <c r="F21" s="189">
        <f>+SUMIFS('XUAT - NVL'!$K$5:$K$840,'XUAT - NVL'!$G$5:$G$840,'BA VO DIEU'!$L$4,'XUAT - NVL'!$D$5:$D$840,'BA VO DIEU'!B21)</f>
        <v>0</v>
      </c>
      <c r="G21" s="231">
        <f>+SUMIFS('XUAT - NVL'!$L$5:$L$840,'XUAT - NVL'!$G$5:$G$840,'BA VO DIEU'!$L$4,'XUAT - NVL'!$D$5:$D$840,'BA VO DIEU'!B21)</f>
        <v>0</v>
      </c>
      <c r="H21" s="188" t="e">
        <f t="shared" si="1"/>
        <v>#DIV/0!</v>
      </c>
      <c r="I21" s="187" t="e">
        <f t="shared" si="2"/>
        <v>#DIV/0!</v>
      </c>
      <c r="J21" s="186">
        <f t="shared" si="3"/>
        <v>0</v>
      </c>
      <c r="K21" s="185">
        <f t="shared" si="3"/>
        <v>0</v>
      </c>
      <c r="L21" s="188" t="e">
        <f t="shared" si="0"/>
        <v>#DIV/0!</v>
      </c>
      <c r="M21" s="184" t="e">
        <f t="shared" si="0"/>
        <v>#DIV/0!</v>
      </c>
      <c r="N21" s="183"/>
      <c r="P21" s="235" t="s">
        <v>79</v>
      </c>
      <c r="Q21" s="52" t="s">
        <v>80</v>
      </c>
      <c r="R21" s="52" t="s">
        <v>78</v>
      </c>
    </row>
    <row r="22" spans="1:18" ht="16.5" customHeight="1">
      <c r="A22" s="193">
        <v>13</v>
      </c>
      <c r="B22" s="194">
        <v>45029</v>
      </c>
      <c r="C22" s="191" t="s">
        <v>683</v>
      </c>
      <c r="D22" s="190">
        <f>+SUMIFS('NHAP - NVL'!$J$5:$J$1007,'NHAP - NVL'!$G$5:$G$1007,'BA VO DIEU'!$L$4,'NHAP - NVL'!$D$5:$D$1007,'BA VO DIEU'!B22)</f>
        <v>0</v>
      </c>
      <c r="E22" s="218">
        <f>+SUMIFS('NHAP - NVL'!$K$5:$K$1007,'NHAP - NVL'!$G$5:$G$1007,'BA VO DIEU'!$L$4,'NHAP - NVL'!$D$5:$D$1007,'BA VO DIEU'!B22)</f>
        <v>0</v>
      </c>
      <c r="F22" s="189">
        <f>+SUMIFS('XUAT - NVL'!$K$5:$K$840,'XUAT - NVL'!$G$5:$G$840,'BA VO DIEU'!$L$4,'XUAT - NVL'!$D$5:$D$840,'BA VO DIEU'!B22)</f>
        <v>0</v>
      </c>
      <c r="G22" s="231">
        <f>+SUMIFS('XUAT - NVL'!$L$5:$L$840,'XUAT - NVL'!$G$5:$G$840,'BA VO DIEU'!$L$4,'XUAT - NVL'!$D$5:$D$840,'BA VO DIEU'!B22)</f>
        <v>0</v>
      </c>
      <c r="H22" s="188" t="e">
        <f t="shared" si="1"/>
        <v>#DIV/0!</v>
      </c>
      <c r="I22" s="187" t="e">
        <f t="shared" si="2"/>
        <v>#DIV/0!</v>
      </c>
      <c r="J22" s="186">
        <f t="shared" si="3"/>
        <v>0</v>
      </c>
      <c r="K22" s="185">
        <f t="shared" si="3"/>
        <v>0</v>
      </c>
      <c r="L22" s="188" t="e">
        <f t="shared" si="0"/>
        <v>#DIV/0!</v>
      </c>
      <c r="M22" s="184" t="e">
        <f t="shared" si="0"/>
        <v>#DIV/0!</v>
      </c>
      <c r="N22" s="183"/>
      <c r="P22" s="235" t="s">
        <v>726</v>
      </c>
      <c r="Q22" s="52" t="s">
        <v>89</v>
      </c>
      <c r="R22" s="52" t="s">
        <v>88</v>
      </c>
    </row>
    <row r="23" spans="1:18" ht="16.5" customHeight="1">
      <c r="A23" s="193">
        <v>14</v>
      </c>
      <c r="B23" s="194">
        <v>45030</v>
      </c>
      <c r="C23" s="191" t="s">
        <v>683</v>
      </c>
      <c r="D23" s="190">
        <f>+SUMIFS('NHAP - NVL'!$J$5:$J$1007,'NHAP - NVL'!$G$5:$G$1007,'BA VO DIEU'!$L$4,'NHAP - NVL'!$D$5:$D$1007,'BA VO DIEU'!B23)</f>
        <v>0</v>
      </c>
      <c r="E23" s="218">
        <f>+SUMIFS('NHAP - NVL'!$K$5:$K$1007,'NHAP - NVL'!$G$5:$G$1007,'BA VO DIEU'!$L$4,'NHAP - NVL'!$D$5:$D$1007,'BA VO DIEU'!B23)</f>
        <v>0</v>
      </c>
      <c r="F23" s="189">
        <f>+SUMIFS('XUAT - NVL'!$K$5:$K$840,'XUAT - NVL'!$G$5:$G$840,'BA VO DIEU'!$L$4,'XUAT - NVL'!$D$5:$D$840,'BA VO DIEU'!B23)</f>
        <v>0</v>
      </c>
      <c r="G23" s="231">
        <f>+SUMIFS('XUAT - NVL'!$L$5:$L$840,'XUAT - NVL'!$G$5:$G$840,'BA VO DIEU'!$L$4,'XUAT - NVL'!$D$5:$D$840,'BA VO DIEU'!B23)</f>
        <v>0</v>
      </c>
      <c r="H23" s="188" t="e">
        <f t="shared" si="1"/>
        <v>#DIV/0!</v>
      </c>
      <c r="I23" s="187" t="e">
        <f t="shared" si="2"/>
        <v>#DIV/0!</v>
      </c>
      <c r="J23" s="186">
        <f t="shared" si="3"/>
        <v>0</v>
      </c>
      <c r="K23" s="185">
        <f t="shared" si="3"/>
        <v>0</v>
      </c>
      <c r="L23" s="188" t="e">
        <f t="shared" si="0"/>
        <v>#DIV/0!</v>
      </c>
      <c r="M23" s="184" t="e">
        <f t="shared" si="0"/>
        <v>#DIV/0!</v>
      </c>
      <c r="N23" s="183"/>
      <c r="P23" s="235" t="s">
        <v>727</v>
      </c>
      <c r="Q23" s="52" t="s">
        <v>77</v>
      </c>
      <c r="R23" s="52" t="s">
        <v>76</v>
      </c>
    </row>
    <row r="24" spans="1:18" ht="16.5" customHeight="1">
      <c r="A24" s="193">
        <v>15</v>
      </c>
      <c r="B24" s="194">
        <v>45031</v>
      </c>
      <c r="C24" s="191" t="s">
        <v>683</v>
      </c>
      <c r="D24" s="190">
        <f>+SUMIFS('NHAP - NVL'!$J$5:$J$1007,'NHAP - NVL'!$G$5:$G$1007,'BA VO DIEU'!$L$4,'NHAP - NVL'!$D$5:$D$1007,'BA VO DIEU'!B24)</f>
        <v>0</v>
      </c>
      <c r="E24" s="218">
        <f>+SUMIFS('NHAP - NVL'!$K$5:$K$1007,'NHAP - NVL'!$G$5:$G$1007,'BA VO DIEU'!$L$4,'NHAP - NVL'!$D$5:$D$1007,'BA VO DIEU'!B24)</f>
        <v>0</v>
      </c>
      <c r="F24" s="189">
        <f>+SUMIFS('XUAT - NVL'!$K$5:$K$840,'XUAT - NVL'!$G$5:$G$840,'BA VO DIEU'!$L$4,'XUAT - NVL'!$D$5:$D$840,'BA VO DIEU'!B24)</f>
        <v>0</v>
      </c>
      <c r="G24" s="231">
        <f>+SUMIFS('XUAT - NVL'!$L$5:$L$840,'XUAT - NVL'!$G$5:$G$840,'BA VO DIEU'!$L$4,'XUAT - NVL'!$D$5:$D$840,'BA VO DIEU'!B24)</f>
        <v>0</v>
      </c>
      <c r="H24" s="188" t="e">
        <f t="shared" si="1"/>
        <v>#DIV/0!</v>
      </c>
      <c r="I24" s="187" t="e">
        <f t="shared" si="2"/>
        <v>#DIV/0!</v>
      </c>
      <c r="J24" s="186">
        <f t="shared" si="3"/>
        <v>0</v>
      </c>
      <c r="K24" s="185">
        <f t="shared" si="3"/>
        <v>0</v>
      </c>
      <c r="L24" s="233" t="e">
        <f t="shared" si="0"/>
        <v>#DIV/0!</v>
      </c>
      <c r="M24" s="184" t="e">
        <f t="shared" si="0"/>
        <v>#DIV/0!</v>
      </c>
      <c r="N24" s="183"/>
      <c r="P24" s="235" t="s">
        <v>728</v>
      </c>
      <c r="Q24" s="62"/>
      <c r="R24" s="52" t="s">
        <v>732</v>
      </c>
    </row>
    <row r="25" spans="1:18" ht="16.5" customHeight="1">
      <c r="A25" s="193">
        <v>16</v>
      </c>
      <c r="B25" s="194">
        <v>45032</v>
      </c>
      <c r="C25" s="191" t="s">
        <v>683</v>
      </c>
      <c r="D25" s="190">
        <f>+SUMIFS('NHAP - NVL'!$J$5:$J$1007,'NHAP - NVL'!$G$5:$G$1007,'BA VO DIEU'!$L$4,'NHAP - NVL'!$D$5:$D$1007,'BA VO DIEU'!B25)</f>
        <v>0</v>
      </c>
      <c r="E25" s="218">
        <f>+SUMIFS('NHAP - NVL'!$K$5:$K$1007,'NHAP - NVL'!$G$5:$G$1007,'BA VO DIEU'!$L$4,'NHAP - NVL'!$D$5:$D$1007,'BA VO DIEU'!B25)</f>
        <v>0</v>
      </c>
      <c r="F25" s="189">
        <f>+SUMIFS('XUAT - NVL'!$K$5:$K$840,'XUAT - NVL'!$G$5:$G$840,'BA VO DIEU'!$L$4,'XUAT - NVL'!$D$5:$D$840,'BA VO DIEU'!B25)</f>
        <v>0</v>
      </c>
      <c r="G25" s="231">
        <f>+SUMIFS('XUAT - NVL'!$L$5:$L$840,'XUAT - NVL'!$G$5:$G$840,'BA VO DIEU'!$L$4,'XUAT - NVL'!$D$5:$D$840,'BA VO DIEU'!B25)</f>
        <v>0</v>
      </c>
      <c r="H25" s="188" t="e">
        <f t="shared" si="1"/>
        <v>#DIV/0!</v>
      </c>
      <c r="I25" s="187" t="e">
        <f t="shared" si="2"/>
        <v>#DIV/0!</v>
      </c>
      <c r="J25" s="186">
        <f t="shared" si="3"/>
        <v>0</v>
      </c>
      <c r="K25" s="185">
        <f t="shared" si="3"/>
        <v>0</v>
      </c>
      <c r="L25" s="188" t="e">
        <f t="shared" si="0"/>
        <v>#DIV/0!</v>
      </c>
      <c r="M25" s="184" t="e">
        <f t="shared" si="0"/>
        <v>#DIV/0!</v>
      </c>
      <c r="N25" s="183"/>
      <c r="P25" s="52" t="s">
        <v>102</v>
      </c>
      <c r="Q25" s="52"/>
      <c r="R25" s="52" t="e">
        <f>+VLOOKUP(P25,'Danh mục CODE'!$A$2:$D$790,3,0)</f>
        <v>#N/A</v>
      </c>
    </row>
    <row r="26" spans="1:18" ht="16.5" customHeight="1">
      <c r="A26" s="193">
        <v>17</v>
      </c>
      <c r="B26" s="194">
        <v>45033</v>
      </c>
      <c r="C26" s="191" t="s">
        <v>683</v>
      </c>
      <c r="D26" s="190">
        <f>+SUMIFS('NHAP - NVL'!$J$5:$J$1007,'NHAP - NVL'!$G$5:$G$1007,'BA VO DIEU'!$L$4,'NHAP - NVL'!$D$5:$D$1007,'BA VO DIEU'!B26)</f>
        <v>0</v>
      </c>
      <c r="E26" s="218">
        <f>+SUMIFS('NHAP - NVL'!$K$5:$K$1007,'NHAP - NVL'!$G$5:$G$1007,'BA VO DIEU'!$L$4,'NHAP - NVL'!$D$5:$D$1007,'BA VO DIEU'!B26)</f>
        <v>0</v>
      </c>
      <c r="F26" s="189">
        <f>+SUMIFS('XUAT - NVL'!$K$5:$K$840,'XUAT - NVL'!$G$5:$G$840,'BA VO DIEU'!$L$4,'XUAT - NVL'!$D$5:$D$840,'BA VO DIEU'!B26)</f>
        <v>0</v>
      </c>
      <c r="G26" s="231">
        <f>+SUMIFS('XUAT - NVL'!$L$5:$L$840,'XUAT - NVL'!$G$5:$G$840,'BA VO DIEU'!$L$4,'XUAT - NVL'!$D$5:$D$840,'BA VO DIEU'!B26)</f>
        <v>0</v>
      </c>
      <c r="H26" s="188" t="e">
        <f t="shared" si="1"/>
        <v>#DIV/0!</v>
      </c>
      <c r="I26" s="187" t="e">
        <f t="shared" si="2"/>
        <v>#DIV/0!</v>
      </c>
      <c r="J26" s="186">
        <f t="shared" si="3"/>
        <v>0</v>
      </c>
      <c r="K26" s="185">
        <f t="shared" si="3"/>
        <v>0</v>
      </c>
      <c r="L26" s="188" t="e">
        <f t="shared" si="0"/>
        <v>#DIV/0!</v>
      </c>
      <c r="M26" s="184" t="e">
        <f t="shared" si="0"/>
        <v>#DIV/0!</v>
      </c>
      <c r="N26" s="183"/>
      <c r="P26" s="52" t="s">
        <v>107</v>
      </c>
      <c r="Q26" s="52"/>
      <c r="R26" s="52" t="e">
        <f>+VLOOKUP(P26,'Danh mục CODE'!$A$2:$D$790,3,0)</f>
        <v>#N/A</v>
      </c>
    </row>
    <row r="27" spans="1:18" ht="16.5" customHeight="1">
      <c r="A27" s="193">
        <v>18</v>
      </c>
      <c r="B27" s="194">
        <v>45034</v>
      </c>
      <c r="C27" s="191" t="s">
        <v>683</v>
      </c>
      <c r="D27" s="190">
        <f>+SUMIFS('NHAP - NVL'!$J$5:$J$1007,'NHAP - NVL'!$G$5:$G$1007,'BA VO DIEU'!$L$4,'NHAP - NVL'!$D$5:$D$1007,'BA VO DIEU'!B27)</f>
        <v>0</v>
      </c>
      <c r="E27" s="218">
        <f>+SUMIFS('NHAP - NVL'!$K$5:$K$1007,'NHAP - NVL'!$G$5:$G$1007,'BA VO DIEU'!$L$4,'NHAP - NVL'!$D$5:$D$1007,'BA VO DIEU'!B27)</f>
        <v>0</v>
      </c>
      <c r="F27" s="189">
        <f>+SUMIFS('XUAT - NVL'!$K$5:$K$840,'XUAT - NVL'!$G$5:$G$840,'BA VO DIEU'!$L$4,'XUAT - NVL'!$D$5:$D$840,'BA VO DIEU'!B27)</f>
        <v>0</v>
      </c>
      <c r="G27" s="231">
        <f>+SUMIFS('XUAT - NVL'!$L$5:$L$840,'XUAT - NVL'!$G$5:$G$840,'BA VO DIEU'!$L$4,'XUAT - NVL'!$D$5:$D$840,'BA VO DIEU'!B27)</f>
        <v>0</v>
      </c>
      <c r="H27" s="188" t="e">
        <f t="shared" si="1"/>
        <v>#DIV/0!</v>
      </c>
      <c r="I27" s="187" t="e">
        <f t="shared" si="2"/>
        <v>#DIV/0!</v>
      </c>
      <c r="J27" s="186">
        <f t="shared" ref="J27:K40" si="4">J26+D27-F27</f>
        <v>0</v>
      </c>
      <c r="K27" s="185">
        <f t="shared" si="4"/>
        <v>0</v>
      </c>
      <c r="L27" s="233" t="e">
        <f t="shared" si="0"/>
        <v>#DIV/0!</v>
      </c>
      <c r="M27" s="184" t="e">
        <f t="shared" si="0"/>
        <v>#DIV/0!</v>
      </c>
      <c r="N27" s="183"/>
      <c r="P27" s="52" t="s">
        <v>111</v>
      </c>
      <c r="Q27" s="52"/>
      <c r="R27" s="52" t="e">
        <f>+VLOOKUP(P27,'Danh mục CODE'!$A$2:$D$790,3,0)</f>
        <v>#N/A</v>
      </c>
    </row>
    <row r="28" spans="1:18" ht="16.5" customHeight="1">
      <c r="A28" s="193">
        <v>19</v>
      </c>
      <c r="B28" s="194">
        <v>45035</v>
      </c>
      <c r="C28" s="191" t="s">
        <v>683</v>
      </c>
      <c r="D28" s="190">
        <f>+SUMIFS('NHAP - NVL'!$J$5:$J$1007,'NHAP - NVL'!$G$5:$G$1007,'BA VO DIEU'!$L$4,'NHAP - NVL'!$D$5:$D$1007,'BA VO DIEU'!B28)</f>
        <v>0</v>
      </c>
      <c r="E28" s="218">
        <f>+SUMIFS('NHAP - NVL'!$K$5:$K$1007,'NHAP - NVL'!$G$5:$G$1007,'BA VO DIEU'!$L$4,'NHAP - NVL'!$D$5:$D$1007,'BA VO DIEU'!B28)</f>
        <v>0</v>
      </c>
      <c r="F28" s="189">
        <f>+SUMIFS('XUAT - NVL'!$K$5:$K$840,'XUAT - NVL'!$G$5:$G$840,'BA VO DIEU'!$L$4,'XUAT - NVL'!$D$5:$D$840,'BA VO DIEU'!B28)</f>
        <v>0</v>
      </c>
      <c r="G28" s="231">
        <f>+SUMIFS('XUAT - NVL'!$L$5:$L$840,'XUAT - NVL'!$G$5:$G$840,'BA VO DIEU'!$L$4,'XUAT - NVL'!$D$5:$D$840,'BA VO DIEU'!B28)</f>
        <v>0</v>
      </c>
      <c r="H28" s="188" t="e">
        <f t="shared" si="1"/>
        <v>#DIV/0!</v>
      </c>
      <c r="I28" s="187" t="e">
        <f t="shared" si="2"/>
        <v>#DIV/0!</v>
      </c>
      <c r="J28" s="186">
        <f t="shared" si="4"/>
        <v>0</v>
      </c>
      <c r="K28" s="185">
        <f t="shared" si="4"/>
        <v>0</v>
      </c>
      <c r="L28" s="233" t="e">
        <f t="shared" si="0"/>
        <v>#DIV/0!</v>
      </c>
      <c r="M28" s="184" t="e">
        <f t="shared" si="0"/>
        <v>#DIV/0!</v>
      </c>
      <c r="N28" s="183"/>
      <c r="P28" s="52" t="s">
        <v>734</v>
      </c>
      <c r="Q28" s="52"/>
      <c r="R28" s="52" t="e">
        <f>+VLOOKUP(P28,'Danh mục CODE'!$A$2:$D$790,3,0)</f>
        <v>#N/A</v>
      </c>
    </row>
    <row r="29" spans="1:18" ht="16.5" customHeight="1">
      <c r="A29" s="193">
        <v>20</v>
      </c>
      <c r="B29" s="194">
        <v>45036</v>
      </c>
      <c r="C29" s="191" t="s">
        <v>683</v>
      </c>
      <c r="D29" s="190">
        <f>+SUMIFS('NHAP - NVL'!$J$5:$J$1007,'NHAP - NVL'!$G$5:$G$1007,'BA VO DIEU'!$L$4,'NHAP - NVL'!$D$5:$D$1007,'BA VO DIEU'!B29)</f>
        <v>0</v>
      </c>
      <c r="E29" s="218">
        <f>+SUMIFS('NHAP - NVL'!$K$5:$K$1007,'NHAP - NVL'!$G$5:$G$1007,'BA VO DIEU'!$L$4,'NHAP - NVL'!$D$5:$D$1007,'BA VO DIEU'!B29)</f>
        <v>0</v>
      </c>
      <c r="F29" s="189">
        <f>+SUMIFS('XUAT - NVL'!$K$5:$K$840,'XUAT - NVL'!$G$5:$G$840,'BA VO DIEU'!$L$4,'XUAT - NVL'!$D$5:$D$840,'BA VO DIEU'!B29)</f>
        <v>0</v>
      </c>
      <c r="G29" s="231">
        <f>+SUMIFS('XUAT - NVL'!$L$5:$L$840,'XUAT - NVL'!$G$5:$G$840,'BA VO DIEU'!$L$4,'XUAT - NVL'!$D$5:$D$840,'BA VO DIEU'!B29)</f>
        <v>0</v>
      </c>
      <c r="H29" s="188" t="e">
        <f t="shared" si="1"/>
        <v>#DIV/0!</v>
      </c>
      <c r="I29" s="187" t="e">
        <f t="shared" si="2"/>
        <v>#DIV/0!</v>
      </c>
      <c r="J29" s="186">
        <f t="shared" si="4"/>
        <v>0</v>
      </c>
      <c r="K29" s="185">
        <f t="shared" si="4"/>
        <v>0</v>
      </c>
      <c r="L29" s="233" t="e">
        <f t="shared" si="0"/>
        <v>#DIV/0!</v>
      </c>
      <c r="M29" s="184" t="e">
        <f t="shared" si="0"/>
        <v>#DIV/0!</v>
      </c>
      <c r="N29" s="183"/>
      <c r="P29" s="52" t="s">
        <v>736</v>
      </c>
      <c r="Q29" s="52"/>
      <c r="R29" s="52" t="e">
        <f>+VLOOKUP(P29,'Danh mục CODE'!$A$2:$D$790,3,0)</f>
        <v>#N/A</v>
      </c>
    </row>
    <row r="30" spans="1:18" ht="16.5" customHeight="1">
      <c r="A30" s="193">
        <v>21</v>
      </c>
      <c r="B30" s="194">
        <v>45037</v>
      </c>
      <c r="C30" s="191" t="s">
        <v>683</v>
      </c>
      <c r="D30" s="190">
        <f>+SUMIFS('NHAP - NVL'!$J$5:$J$1007,'NHAP - NVL'!$G$5:$G$1007,'BA VO DIEU'!$L$4,'NHAP - NVL'!$D$5:$D$1007,'BA VO DIEU'!B30)</f>
        <v>0</v>
      </c>
      <c r="E30" s="218">
        <f>+SUMIFS('NHAP - NVL'!$K$5:$K$1007,'NHAP - NVL'!$G$5:$G$1007,'BA VO DIEU'!$L$4,'NHAP - NVL'!$D$5:$D$1007,'BA VO DIEU'!B30)</f>
        <v>0</v>
      </c>
      <c r="F30" s="189">
        <f>+SUMIFS('XUAT - NVL'!$K$5:$K$840,'XUAT - NVL'!$G$5:$G$840,'BA VO DIEU'!$L$4,'XUAT - NVL'!$D$5:$D$840,'BA VO DIEU'!B30)</f>
        <v>0</v>
      </c>
      <c r="G30" s="231">
        <f>+SUMIFS('XUAT - NVL'!$L$5:$L$840,'XUAT - NVL'!$G$5:$G$840,'BA VO DIEU'!$L$4,'XUAT - NVL'!$D$5:$D$840,'BA VO DIEU'!B30)</f>
        <v>0</v>
      </c>
      <c r="H30" s="188" t="e">
        <f t="shared" si="1"/>
        <v>#DIV/0!</v>
      </c>
      <c r="I30" s="187" t="e">
        <f>AVERAGEIF($G$10:$G$40,"&lt;&gt;0")</f>
        <v>#DIV/0!</v>
      </c>
      <c r="J30" s="186">
        <f t="shared" si="4"/>
        <v>0</v>
      </c>
      <c r="K30" s="185">
        <f t="shared" si="4"/>
        <v>0</v>
      </c>
      <c r="L30" s="233" t="e">
        <f t="shared" si="0"/>
        <v>#DIV/0!</v>
      </c>
      <c r="M30" s="184" t="e">
        <f t="shared" si="0"/>
        <v>#DIV/0!</v>
      </c>
      <c r="N30" s="183"/>
      <c r="P30" s="52" t="s">
        <v>105</v>
      </c>
      <c r="Q30" s="52"/>
      <c r="R30" s="52" t="e">
        <f>+VLOOKUP(P30,'Danh mục CODE'!$A$2:$D$790,3,0)</f>
        <v>#N/A</v>
      </c>
    </row>
    <row r="31" spans="1:18" ht="16.5" customHeight="1">
      <c r="A31" s="193">
        <v>22</v>
      </c>
      <c r="B31" s="194">
        <v>45038</v>
      </c>
      <c r="C31" s="191" t="s">
        <v>683</v>
      </c>
      <c r="D31" s="190">
        <f>+SUMIFS('NHAP - NVL'!$J$5:$J$1007,'NHAP - NVL'!$G$5:$G$1007,'BA VO DIEU'!$L$4,'NHAP - NVL'!$D$5:$D$1007,'BA VO DIEU'!B31)</f>
        <v>0</v>
      </c>
      <c r="E31" s="218">
        <f>+SUMIFS('NHAP - NVL'!$K$5:$K$1007,'NHAP - NVL'!$G$5:$G$1007,'BA VO DIEU'!$L$4,'NHAP - NVL'!$D$5:$D$1007,'BA VO DIEU'!B31)</f>
        <v>0</v>
      </c>
      <c r="F31" s="189">
        <f>+SUMIFS('XUAT - NVL'!$K$5:$K$840,'XUAT - NVL'!$G$5:$G$840,'BA VO DIEU'!$L$4,'XUAT - NVL'!$D$5:$D$840,'BA VO DIEU'!B31)</f>
        <v>0</v>
      </c>
      <c r="G31" s="231">
        <f>+SUMIFS('XUAT - NVL'!$L$5:$L$840,'XUAT - NVL'!$G$5:$G$840,'BA VO DIEU'!$L$4,'XUAT - NVL'!$D$5:$D$840,'BA VO DIEU'!B31)</f>
        <v>0</v>
      </c>
      <c r="H31" s="188" t="e">
        <f t="shared" si="1"/>
        <v>#DIV/0!</v>
      </c>
      <c r="I31" s="187" t="e">
        <f t="shared" si="2"/>
        <v>#DIV/0!</v>
      </c>
      <c r="J31" s="186">
        <f t="shared" si="4"/>
        <v>0</v>
      </c>
      <c r="K31" s="185">
        <f t="shared" si="4"/>
        <v>0</v>
      </c>
      <c r="L31" s="233" t="e">
        <f t="shared" si="0"/>
        <v>#DIV/0!</v>
      </c>
      <c r="M31" s="184" t="e">
        <f t="shared" si="0"/>
        <v>#DIV/0!</v>
      </c>
      <c r="N31" s="183"/>
    </row>
    <row r="32" spans="1:18" ht="16.5" customHeight="1">
      <c r="A32" s="193">
        <v>23</v>
      </c>
      <c r="B32" s="194">
        <v>45039</v>
      </c>
      <c r="C32" s="191" t="s">
        <v>683</v>
      </c>
      <c r="D32" s="190">
        <f>+SUMIFS('NHAP - NVL'!$J$5:$J$1007,'NHAP - NVL'!$G$5:$G$1007,'BA VO DIEU'!$L$4,'NHAP - NVL'!$D$5:$D$1007,'BA VO DIEU'!B32)</f>
        <v>0</v>
      </c>
      <c r="E32" s="218">
        <f>+SUMIFS('NHAP - NVL'!$K$5:$K$1007,'NHAP - NVL'!$G$5:$G$1007,'BA VO DIEU'!$L$4,'NHAP - NVL'!$D$5:$D$1007,'BA VO DIEU'!B32)</f>
        <v>0</v>
      </c>
      <c r="F32" s="189">
        <f>+SUMIFS('XUAT - NVL'!$K$5:$K$840,'XUAT - NVL'!$G$5:$G$840,'BA VO DIEU'!$L$4,'XUAT - NVL'!$D$5:$D$840,'BA VO DIEU'!B32)</f>
        <v>0</v>
      </c>
      <c r="G32" s="231">
        <f>+SUMIFS('XUAT - NVL'!$L$5:$L$840,'XUAT - NVL'!$G$5:$G$840,'BA VO DIEU'!$L$4,'XUAT - NVL'!$D$5:$D$840,'BA VO DIEU'!B32)</f>
        <v>0</v>
      </c>
      <c r="H32" s="188" t="e">
        <f t="shared" si="1"/>
        <v>#DIV/0!</v>
      </c>
      <c r="I32" s="187" t="e">
        <f t="shared" si="2"/>
        <v>#DIV/0!</v>
      </c>
      <c r="J32" s="186">
        <f t="shared" si="4"/>
        <v>0</v>
      </c>
      <c r="K32" s="185">
        <f t="shared" si="4"/>
        <v>0</v>
      </c>
      <c r="L32" s="233" t="e">
        <f t="shared" si="0"/>
        <v>#DIV/0!</v>
      </c>
      <c r="M32" s="184" t="e">
        <f t="shared" si="0"/>
        <v>#DIV/0!</v>
      </c>
      <c r="N32" s="183"/>
    </row>
    <row r="33" spans="1:14" ht="16.5" customHeight="1">
      <c r="A33" s="193">
        <v>24</v>
      </c>
      <c r="B33" s="194">
        <v>45040</v>
      </c>
      <c r="C33" s="191" t="s">
        <v>683</v>
      </c>
      <c r="D33" s="190">
        <f>+SUMIFS('NHAP - NVL'!$J$5:$J$1007,'NHAP - NVL'!$G$5:$G$1007,'BA VO DIEU'!$L$4,'NHAP - NVL'!$D$5:$D$1007,'BA VO DIEU'!B33)</f>
        <v>0</v>
      </c>
      <c r="E33" s="218">
        <f>+SUMIFS('NHAP - NVL'!$K$5:$K$1007,'NHAP - NVL'!$G$5:$G$1007,'BA VO DIEU'!$L$4,'NHAP - NVL'!$D$5:$D$1007,'BA VO DIEU'!B33)</f>
        <v>0</v>
      </c>
      <c r="F33" s="189">
        <f>+SUMIFS('XUAT - NVL'!$K$5:$K$840,'XUAT - NVL'!$G$5:$G$840,'BA VO DIEU'!$L$4,'XUAT - NVL'!$D$5:$D$840,'BA VO DIEU'!B33)</f>
        <v>0</v>
      </c>
      <c r="G33" s="231">
        <f>+SUMIFS('XUAT - NVL'!$L$5:$L$840,'XUAT - NVL'!$G$5:$G$840,'BA VO DIEU'!$L$4,'XUAT - NVL'!$D$5:$D$840,'BA VO DIEU'!B33)</f>
        <v>0</v>
      </c>
      <c r="H33" s="188" t="e">
        <f t="shared" si="1"/>
        <v>#DIV/0!</v>
      </c>
      <c r="I33" s="187" t="e">
        <f t="shared" si="2"/>
        <v>#DIV/0!</v>
      </c>
      <c r="J33" s="186">
        <f t="shared" si="4"/>
        <v>0</v>
      </c>
      <c r="K33" s="185">
        <f t="shared" si="4"/>
        <v>0</v>
      </c>
      <c r="L33" s="233" t="e">
        <f t="shared" si="0"/>
        <v>#DIV/0!</v>
      </c>
      <c r="M33" s="184" t="e">
        <f t="shared" si="0"/>
        <v>#DIV/0!</v>
      </c>
      <c r="N33" s="183"/>
    </row>
    <row r="34" spans="1:14" ht="16.5" customHeight="1">
      <c r="A34" s="193">
        <v>25</v>
      </c>
      <c r="B34" s="194">
        <v>45041</v>
      </c>
      <c r="C34" s="191" t="s">
        <v>683</v>
      </c>
      <c r="D34" s="190">
        <f>+SUMIFS('NHAP - NVL'!$J$5:$J$1007,'NHAP - NVL'!$G$5:$G$1007,'BA VO DIEU'!$L$4,'NHAP - NVL'!$D$5:$D$1007,'BA VO DIEU'!B34)</f>
        <v>0</v>
      </c>
      <c r="E34" s="218">
        <f>+SUMIFS('NHAP - NVL'!$K$5:$K$1007,'NHAP - NVL'!$G$5:$G$1007,'BA VO DIEU'!$L$4,'NHAP - NVL'!$D$5:$D$1007,'BA VO DIEU'!B34)</f>
        <v>0</v>
      </c>
      <c r="F34" s="189">
        <f>+SUMIFS('XUAT - NVL'!$K$5:$K$840,'XUAT - NVL'!$G$5:$G$840,'BA VO DIEU'!$L$4,'XUAT - NVL'!$D$5:$D$840,'BA VO DIEU'!B34)</f>
        <v>0</v>
      </c>
      <c r="G34" s="231">
        <f>+SUMIFS('XUAT - NVL'!$L$5:$L$840,'XUAT - NVL'!$G$5:$G$840,'BA VO DIEU'!$L$4,'XUAT - NVL'!$D$5:$D$840,'BA VO DIEU'!B34)</f>
        <v>0</v>
      </c>
      <c r="H34" s="188" t="e">
        <f t="shared" si="1"/>
        <v>#DIV/0!</v>
      </c>
      <c r="I34" s="187" t="e">
        <f t="shared" si="2"/>
        <v>#DIV/0!</v>
      </c>
      <c r="J34" s="186">
        <f t="shared" si="4"/>
        <v>0</v>
      </c>
      <c r="K34" s="185">
        <f t="shared" si="4"/>
        <v>0</v>
      </c>
      <c r="L34" s="233" t="e">
        <f t="shared" si="0"/>
        <v>#DIV/0!</v>
      </c>
      <c r="M34" s="184" t="e">
        <f t="shared" si="0"/>
        <v>#DIV/0!</v>
      </c>
      <c r="N34" s="183"/>
    </row>
    <row r="35" spans="1:14" ht="16.5" customHeight="1">
      <c r="A35" s="193">
        <v>26</v>
      </c>
      <c r="B35" s="194">
        <v>45042</v>
      </c>
      <c r="C35" s="191" t="s">
        <v>683</v>
      </c>
      <c r="D35" s="190">
        <f>+SUMIFS('NHAP - NVL'!$J$5:$J$1007,'NHAP - NVL'!$G$5:$G$1007,'BA VO DIEU'!$L$4,'NHAP - NVL'!$D$5:$D$1007,'BA VO DIEU'!B35)</f>
        <v>0</v>
      </c>
      <c r="E35" s="218">
        <f>+SUMIFS('NHAP - NVL'!$K$5:$K$1007,'NHAP - NVL'!$G$5:$G$1007,'BA VO DIEU'!$L$4,'NHAP - NVL'!$D$5:$D$1007,'BA VO DIEU'!B35)</f>
        <v>0</v>
      </c>
      <c r="F35" s="189">
        <f>+SUMIFS('XUAT - NVL'!$K$5:$K$840,'XUAT - NVL'!$G$5:$G$840,'BA VO DIEU'!$L$4,'XUAT - NVL'!$D$5:$D$840,'BA VO DIEU'!B35)</f>
        <v>0</v>
      </c>
      <c r="G35" s="231">
        <f>+SUMIFS('XUAT - NVL'!$L$5:$L$840,'XUAT - NVL'!$G$5:$G$840,'BA VO DIEU'!$L$4,'XUAT - NVL'!$D$5:$D$840,'BA VO DIEU'!B35)</f>
        <v>0</v>
      </c>
      <c r="H35" s="188" t="e">
        <f>AVERAGEIF($F$10:$F$40,"&lt;&gt;0")</f>
        <v>#DIV/0!</v>
      </c>
      <c r="I35" s="187" t="e">
        <f t="shared" si="2"/>
        <v>#DIV/0!</v>
      </c>
      <c r="J35" s="186">
        <f t="shared" si="4"/>
        <v>0</v>
      </c>
      <c r="K35" s="185">
        <f t="shared" si="4"/>
        <v>0</v>
      </c>
      <c r="L35" s="233" t="e">
        <f t="shared" si="0"/>
        <v>#DIV/0!</v>
      </c>
      <c r="M35" s="184" t="e">
        <f t="shared" si="0"/>
        <v>#DIV/0!</v>
      </c>
      <c r="N35" s="183"/>
    </row>
    <row r="36" spans="1:14" ht="16.5" customHeight="1">
      <c r="A36" s="193">
        <v>27</v>
      </c>
      <c r="B36" s="194">
        <v>45043</v>
      </c>
      <c r="C36" s="191" t="s">
        <v>683</v>
      </c>
      <c r="D36" s="190">
        <f>+SUMIFS('NHAP - NVL'!$J$5:$J$1007,'NHAP - NVL'!$G$5:$G$1007,'BA VO DIEU'!$L$4,'NHAP - NVL'!$D$5:$D$1007,'BA VO DIEU'!B36)</f>
        <v>0</v>
      </c>
      <c r="E36" s="218">
        <f>+SUMIFS('NHAP - NVL'!$K$5:$K$1007,'NHAP - NVL'!$G$5:$G$1007,'BA VO DIEU'!$L$4,'NHAP - NVL'!$D$5:$D$1007,'BA VO DIEU'!B36)</f>
        <v>0</v>
      </c>
      <c r="F36" s="189">
        <f>+SUMIFS('XUAT - NVL'!$K$5:$K$840,'XUAT - NVL'!$G$5:$G$840,'BA VO DIEU'!$L$4,'XUAT - NVL'!$D$5:$D$840,'BA VO DIEU'!B36)</f>
        <v>0</v>
      </c>
      <c r="G36" s="231">
        <f>+SUMIFS('XUAT - NVL'!$L$5:$L$840,'XUAT - NVL'!$G$5:$G$840,'BA VO DIEU'!$L$4,'XUAT - NVL'!$D$5:$D$840,'BA VO DIEU'!B36)</f>
        <v>0</v>
      </c>
      <c r="H36" s="188" t="e">
        <f t="shared" si="1"/>
        <v>#DIV/0!</v>
      </c>
      <c r="I36" s="187" t="e">
        <f t="shared" si="2"/>
        <v>#DIV/0!</v>
      </c>
      <c r="J36" s="186">
        <f t="shared" si="4"/>
        <v>0</v>
      </c>
      <c r="K36" s="185">
        <f>K35+E36-G36</f>
        <v>0</v>
      </c>
      <c r="L36" s="233" t="e">
        <f t="shared" si="0"/>
        <v>#DIV/0!</v>
      </c>
      <c r="M36" s="184" t="e">
        <f t="shared" si="0"/>
        <v>#DIV/0!</v>
      </c>
      <c r="N36" s="183"/>
    </row>
    <row r="37" spans="1:14" ht="16.5" customHeight="1">
      <c r="A37" s="193">
        <v>28</v>
      </c>
      <c r="B37" s="194">
        <v>45044</v>
      </c>
      <c r="C37" s="191" t="s">
        <v>683</v>
      </c>
      <c r="D37" s="190">
        <f>+SUMIFS('NHAP - NVL'!$J$5:$J$1007,'NHAP - NVL'!$G$5:$G$1007,'BA VO DIEU'!$L$4,'NHAP - NVL'!$D$5:$D$1007,'BA VO DIEU'!B37)</f>
        <v>0</v>
      </c>
      <c r="E37" s="218">
        <f>+SUMIFS('NHAP - NVL'!$K$5:$K$1007,'NHAP - NVL'!$G$5:$G$1007,'BA VO DIEU'!$L$4,'NHAP - NVL'!$D$5:$D$1007,'BA VO DIEU'!B37)</f>
        <v>0</v>
      </c>
      <c r="F37" s="189">
        <f>+SUMIFS('XUAT - NVL'!$K$5:$K$840,'XUAT - NVL'!$G$5:$G$840,'BA VO DIEU'!$L$4,'XUAT - NVL'!$D$5:$D$840,'BA VO DIEU'!B37)</f>
        <v>0</v>
      </c>
      <c r="G37" s="231">
        <f>+SUMIFS('XUAT - NVL'!$L$5:$L$840,'XUAT - NVL'!$G$5:$G$840,'BA VO DIEU'!$L$4,'XUAT - NVL'!$D$5:$D$840,'BA VO DIEU'!B37)</f>
        <v>0</v>
      </c>
      <c r="H37" s="188" t="e">
        <f t="shared" si="1"/>
        <v>#DIV/0!</v>
      </c>
      <c r="I37" s="187" t="e">
        <f t="shared" si="2"/>
        <v>#DIV/0!</v>
      </c>
      <c r="J37" s="186">
        <f>J36+D37-F37</f>
        <v>0</v>
      </c>
      <c r="K37" s="185">
        <f t="shared" si="4"/>
        <v>0</v>
      </c>
      <c r="L37" s="233" t="e">
        <f t="shared" si="0"/>
        <v>#DIV/0!</v>
      </c>
      <c r="M37" s="184" t="e">
        <f t="shared" si="0"/>
        <v>#DIV/0!</v>
      </c>
      <c r="N37" s="183"/>
    </row>
    <row r="38" spans="1:14" ht="16.5" customHeight="1">
      <c r="A38" s="193">
        <v>29</v>
      </c>
      <c r="B38" s="194">
        <v>45045</v>
      </c>
      <c r="C38" s="191" t="s">
        <v>683</v>
      </c>
      <c r="D38" s="190">
        <f>+SUMIFS('NHAP - NVL'!$J$5:$J$1007,'NHAP - NVL'!$G$5:$G$1007,'BA VO DIEU'!$L$4,'NHAP - NVL'!$D$5:$D$1007,'BA VO DIEU'!B38)</f>
        <v>0</v>
      </c>
      <c r="E38" s="218">
        <f>+SUMIFS('NHAP - NVL'!$K$5:$K$1007,'NHAP - NVL'!$G$5:$G$1007,'BA VO DIEU'!$L$4,'NHAP - NVL'!$D$5:$D$1007,'BA VO DIEU'!B38)</f>
        <v>0</v>
      </c>
      <c r="F38" s="189">
        <f>+SUMIFS('XUAT - NVL'!$K$5:$K$840,'XUAT - NVL'!$G$5:$G$840,'BA VO DIEU'!$L$4,'XUAT - NVL'!$D$5:$D$840,'BA VO DIEU'!B38)</f>
        <v>0</v>
      </c>
      <c r="G38" s="231">
        <f>+SUMIFS('XUAT - NVL'!$L$5:$L$840,'XUAT - NVL'!$G$5:$G$840,'BA VO DIEU'!$L$4,'XUAT - NVL'!$D$5:$D$840,'BA VO DIEU'!B38)</f>
        <v>0</v>
      </c>
      <c r="H38" s="188" t="e">
        <f t="shared" si="1"/>
        <v>#DIV/0!</v>
      </c>
      <c r="I38" s="187" t="e">
        <f t="shared" si="2"/>
        <v>#DIV/0!</v>
      </c>
      <c r="J38" s="186">
        <f t="shared" si="4"/>
        <v>0</v>
      </c>
      <c r="K38" s="185">
        <f t="shared" si="4"/>
        <v>0</v>
      </c>
      <c r="L38" s="188" t="e">
        <f t="shared" si="0"/>
        <v>#DIV/0!</v>
      </c>
      <c r="M38" s="184" t="e">
        <f t="shared" si="0"/>
        <v>#DIV/0!</v>
      </c>
      <c r="N38" s="183"/>
    </row>
    <row r="39" spans="1:14" ht="16.5" customHeight="1">
      <c r="A39" s="193">
        <v>30</v>
      </c>
      <c r="B39" s="194">
        <v>45046</v>
      </c>
      <c r="C39" s="191" t="s">
        <v>683</v>
      </c>
      <c r="D39" s="190">
        <f>+SUMIFS('NHAP - NVL'!$J$5:$J$1007,'NHAP - NVL'!$G$5:$G$1007,'BA VO DIEU'!$L$4,'NHAP - NVL'!$D$5:$D$1007,'BA VO DIEU'!B39)</f>
        <v>0</v>
      </c>
      <c r="E39" s="218">
        <f>+SUMIFS('NHAP - NVL'!$K$5:$K$1007,'NHAP - NVL'!$G$5:$G$1007,'BA VO DIEU'!$L$4,'NHAP - NVL'!$D$5:$D$1007,'BA VO DIEU'!B39)</f>
        <v>0</v>
      </c>
      <c r="F39" s="189">
        <f>+SUMIFS('XUAT - NVL'!$K$5:$K$840,'XUAT - NVL'!$G$5:$G$840,'BA VO DIEU'!$L$4,'XUAT - NVL'!$D$5:$D$840,'BA VO DIEU'!B39)</f>
        <v>0</v>
      </c>
      <c r="G39" s="231">
        <f>+SUMIFS('XUAT - NVL'!$L$5:$L$840,'XUAT - NVL'!$G$5:$G$840,'BA VO DIEU'!$L$4,'XUAT - NVL'!$D$5:$D$840,'BA VO DIEU'!B39)</f>
        <v>0</v>
      </c>
      <c r="H39" s="188" t="e">
        <f t="shared" si="1"/>
        <v>#DIV/0!</v>
      </c>
      <c r="I39" s="187" t="e">
        <f t="shared" si="2"/>
        <v>#DIV/0!</v>
      </c>
      <c r="J39" s="186">
        <f t="shared" si="4"/>
        <v>0</v>
      </c>
      <c r="K39" s="185">
        <f t="shared" si="4"/>
        <v>0</v>
      </c>
      <c r="L39" s="233" t="e">
        <f t="shared" si="0"/>
        <v>#DIV/0!</v>
      </c>
      <c r="M39" s="184" t="e">
        <f t="shared" si="0"/>
        <v>#DIV/0!</v>
      </c>
      <c r="N39" s="183"/>
    </row>
    <row r="40" spans="1:14" ht="16.5" customHeight="1">
      <c r="A40" s="193">
        <v>31</v>
      </c>
      <c r="B40" s="192" t="s">
        <v>718</v>
      </c>
      <c r="C40" s="191" t="s">
        <v>683</v>
      </c>
      <c r="D40" s="190">
        <f>+SUMIFS('NHAP - NVL'!$J$5:$J$1007,'NHAP - NVL'!$G$5:$G$1007,'BA VO DIEU'!$L$4,'NHAP - NVL'!$D$5:$D$1007,'BA VO DIEU'!B40)</f>
        <v>0</v>
      </c>
      <c r="E40" s="218">
        <f>+SUMIFS('NHAP - NVL'!$K$5:$K$1007,'NHAP - NVL'!$G$5:$G$1007,'BA VO DIEU'!$L$4,'NHAP - NVL'!$D$5:$D$1007,'BA VO DIEU'!B40)</f>
        <v>0</v>
      </c>
      <c r="F40" s="189">
        <f>+SUMIFS('XUAT - NVL'!$K$5:$K$840,'XUAT - NVL'!$G$5:$G$840,'BA VO DIEU'!$L$4,'XUAT - NVL'!$D$5:$D$840,'BA VO DIEU'!B40)</f>
        <v>0</v>
      </c>
      <c r="G40" s="231">
        <f>+SUMIFS('XUAT - NVL'!$L$5:$L$840,'XUAT - NVL'!$G$5:$G$840,'BA VO DIEU'!$L$4,'XUAT - NVL'!$D$5:$D$840,'BA VO DIEU'!B40)</f>
        <v>0</v>
      </c>
      <c r="H40" s="188" t="e">
        <f t="shared" si="1"/>
        <v>#DIV/0!</v>
      </c>
      <c r="I40" s="187" t="e">
        <f t="shared" si="2"/>
        <v>#DIV/0!</v>
      </c>
      <c r="J40" s="186">
        <f t="shared" si="4"/>
        <v>0</v>
      </c>
      <c r="K40" s="185">
        <f t="shared" si="4"/>
        <v>0</v>
      </c>
      <c r="L40" s="188" t="e">
        <f t="shared" si="0"/>
        <v>#DIV/0!</v>
      </c>
      <c r="M40" s="184" t="e">
        <f t="shared" si="0"/>
        <v>#DIV/0!</v>
      </c>
      <c r="N40" s="183"/>
    </row>
    <row r="41" spans="1:14" s="172" customFormat="1" ht="23.25" customHeight="1">
      <c r="A41" s="181" t="s">
        <v>682</v>
      </c>
      <c r="B41" s="180"/>
      <c r="C41" s="179"/>
      <c r="D41" s="178">
        <f>SUM(D10:D40)</f>
        <v>0</v>
      </c>
      <c r="E41" s="177">
        <f>SUM(E10:E40)</f>
        <v>0</v>
      </c>
      <c r="F41" s="197">
        <f>SUM(F10:F40)</f>
        <v>0</v>
      </c>
      <c r="G41" s="176">
        <f>SUM(G10:G40)</f>
        <v>0</v>
      </c>
      <c r="H41" s="197"/>
      <c r="I41" s="176"/>
      <c r="J41" s="182">
        <f>J40</f>
        <v>0</v>
      </c>
      <c r="K41" s="182">
        <f>K40</f>
        <v>0</v>
      </c>
      <c r="L41" s="184"/>
      <c r="M41" s="174"/>
      <c r="N41" s="173"/>
    </row>
    <row r="42" spans="1:14" s="172" customFormat="1" ht="23.25" customHeight="1">
      <c r="A42" s="181" t="s">
        <v>28</v>
      </c>
      <c r="B42" s="180"/>
      <c r="C42" s="179"/>
      <c r="D42" s="178">
        <f>D9+D41</f>
        <v>0</v>
      </c>
      <c r="E42" s="177">
        <f>E9+E41</f>
        <v>0</v>
      </c>
      <c r="F42" s="197">
        <f>F41</f>
        <v>0</v>
      </c>
      <c r="G42" s="176">
        <f>G41</f>
        <v>0</v>
      </c>
      <c r="H42" s="197"/>
      <c r="I42" s="176"/>
      <c r="J42" s="175">
        <f>D42-F42</f>
        <v>0</v>
      </c>
      <c r="K42" s="175">
        <f>E42-G42</f>
        <v>0</v>
      </c>
      <c r="L42" s="184"/>
      <c r="M42" s="174"/>
      <c r="N42" s="173"/>
    </row>
    <row r="43" spans="1:14" ht="23.25" customHeight="1">
      <c r="A43" s="172"/>
      <c r="B43" s="172"/>
      <c r="C43" s="172"/>
      <c r="K43" s="114"/>
      <c r="L43" s="169"/>
      <c r="N43" s="169"/>
    </row>
    <row r="44" spans="1:14">
      <c r="K44" s="171" t="s">
        <v>112</v>
      </c>
      <c r="L44" s="169"/>
      <c r="N44" s="169"/>
    </row>
    <row r="45" spans="1:14">
      <c r="K45" s="171"/>
      <c r="L45" s="169"/>
      <c r="N45" s="169"/>
    </row>
    <row r="46" spans="1:14">
      <c r="K46" s="171"/>
      <c r="L46" s="169"/>
      <c r="N46" s="169"/>
    </row>
    <row r="47" spans="1:14">
      <c r="K47" s="114"/>
      <c r="L47" s="169"/>
      <c r="N47" s="169"/>
    </row>
    <row r="48" spans="1:14">
      <c r="L48" s="169"/>
      <c r="M48" s="170"/>
      <c r="N48" s="169"/>
    </row>
    <row r="49" spans="11:11" s="168" customFormat="1"/>
    <row r="50" spans="11:11" s="168" customFormat="1">
      <c r="K50" s="172"/>
    </row>
    <row r="51" spans="11:11" s="168" customFormat="1"/>
  </sheetData>
  <mergeCells count="8">
    <mergeCell ref="A9:C9"/>
    <mergeCell ref="A3:N3"/>
    <mergeCell ref="L4:N4"/>
    <mergeCell ref="D7:E7"/>
    <mergeCell ref="F7:G7"/>
    <mergeCell ref="H7:I7"/>
    <mergeCell ref="J7:K7"/>
    <mergeCell ref="L7:M7"/>
  </mergeCells>
  <conditionalFormatting sqref="M21">
    <cfRule type="cellIs" dxfId="1172" priority="113" operator="lessThan">
      <formula>15</formula>
    </cfRule>
    <cfRule type="cellIs" dxfId="1171" priority="114" operator="greaterThan">
      <formula>20</formula>
    </cfRule>
    <cfRule type="cellIs" dxfId="1170" priority="115" operator="between">
      <formula>15</formula>
      <formula>20</formula>
    </cfRule>
    <cfRule type="cellIs" dxfId="1169" priority="116" operator="between">
      <formula>15</formula>
      <formula>20</formula>
    </cfRule>
    <cfRule type="cellIs" dxfId="1168" priority="117" operator="lessThan">
      <formula>15</formula>
    </cfRule>
    <cfRule type="cellIs" dxfId="1167" priority="118" operator="greaterThan">
      <formula>20</formula>
    </cfRule>
    <cfRule type="cellIs" dxfId="1166" priority="119" operator="between">
      <formula>15</formula>
      <formula>21</formula>
    </cfRule>
    <cfRule type="cellIs" dxfId="1165" priority="120" operator="lessThan">
      <formula>15</formula>
    </cfRule>
    <cfRule type="cellIs" dxfId="1164" priority="121" operator="greaterThan">
      <formula>21</formula>
    </cfRule>
  </conditionalFormatting>
  <conditionalFormatting sqref="M28">
    <cfRule type="cellIs" dxfId="1163" priority="104" operator="lessThan">
      <formula>15</formula>
    </cfRule>
    <cfRule type="cellIs" dxfId="1162" priority="105" operator="greaterThan">
      <formula>20</formula>
    </cfRule>
    <cfRule type="cellIs" dxfId="1161" priority="106" operator="between">
      <formula>15</formula>
      <formula>20</formula>
    </cfRule>
    <cfRule type="cellIs" dxfId="1160" priority="107" operator="between">
      <formula>15</formula>
      <formula>20</formula>
    </cfRule>
    <cfRule type="cellIs" dxfId="1159" priority="108" operator="lessThan">
      <formula>15</formula>
    </cfRule>
    <cfRule type="cellIs" dxfId="1158" priority="109" operator="greaterThan">
      <formula>20</formula>
    </cfRule>
    <cfRule type="cellIs" dxfId="1157" priority="110" operator="between">
      <formula>15</formula>
      <formula>21</formula>
    </cfRule>
    <cfRule type="cellIs" dxfId="1156" priority="111" operator="lessThan">
      <formula>15</formula>
    </cfRule>
    <cfRule type="cellIs" dxfId="1155" priority="112" operator="greaterThan">
      <formula>21</formula>
    </cfRule>
  </conditionalFormatting>
  <conditionalFormatting sqref="M35">
    <cfRule type="cellIs" dxfId="1154" priority="95" operator="lessThan">
      <formula>15</formula>
    </cfRule>
    <cfRule type="cellIs" dxfId="1153" priority="96" operator="greaterThan">
      <formula>20</formula>
    </cfRule>
    <cfRule type="cellIs" dxfId="1152" priority="97" operator="between">
      <formula>15</formula>
      <formula>20</formula>
    </cfRule>
    <cfRule type="cellIs" dxfId="1151" priority="98" operator="between">
      <formula>15</formula>
      <formula>20</formula>
    </cfRule>
    <cfRule type="cellIs" dxfId="1150" priority="99" operator="lessThan">
      <formula>15</formula>
    </cfRule>
    <cfRule type="cellIs" dxfId="1149" priority="100" operator="greaterThan">
      <formula>20</formula>
    </cfRule>
    <cfRule type="cellIs" dxfId="1148" priority="101" operator="between">
      <formula>15</formula>
      <formula>21</formula>
    </cfRule>
    <cfRule type="cellIs" dxfId="1147" priority="102" operator="lessThan">
      <formula>15</formula>
    </cfRule>
    <cfRule type="cellIs" dxfId="1146" priority="103" operator="greaterThan">
      <formula>21</formula>
    </cfRule>
  </conditionalFormatting>
  <conditionalFormatting sqref="M15:M18 M40 M22:M23 M25:M27 M20">
    <cfRule type="cellIs" dxfId="1145" priority="122" operator="lessThan">
      <formula>15</formula>
    </cfRule>
    <cfRule type="cellIs" dxfId="1144" priority="123" operator="greaterThan">
      <formula>20</formula>
    </cfRule>
    <cfRule type="cellIs" dxfId="1143" priority="124" operator="between">
      <formula>15</formula>
      <formula>20</formula>
    </cfRule>
    <cfRule type="cellIs" dxfId="1142" priority="125" operator="between">
      <formula>15</formula>
      <formula>20</formula>
    </cfRule>
    <cfRule type="cellIs" dxfId="1141" priority="126" operator="lessThan">
      <formula>15</formula>
    </cfRule>
    <cfRule type="cellIs" dxfId="1140" priority="127" operator="greaterThan">
      <formula>20</formula>
    </cfRule>
    <cfRule type="cellIs" dxfId="1139" priority="128" operator="between">
      <formula>15</formula>
      <formula>21</formula>
    </cfRule>
    <cfRule type="cellIs" dxfId="1138" priority="129" operator="lessThan">
      <formula>15</formula>
    </cfRule>
    <cfRule type="cellIs" dxfId="1137" priority="130" operator="greaterThan">
      <formula>21</formula>
    </cfRule>
  </conditionalFormatting>
  <conditionalFormatting sqref="M10:M13">
    <cfRule type="cellIs" dxfId="1136" priority="86" operator="lessThan">
      <formula>15</formula>
    </cfRule>
    <cfRule type="cellIs" dxfId="1135" priority="87" operator="greaterThan">
      <formula>20</formula>
    </cfRule>
    <cfRule type="cellIs" dxfId="1134" priority="88" operator="between">
      <formula>15</formula>
      <formula>20</formula>
    </cfRule>
    <cfRule type="cellIs" dxfId="1133" priority="89" operator="between">
      <formula>15</formula>
      <formula>20</formula>
    </cfRule>
    <cfRule type="cellIs" dxfId="1132" priority="90" operator="lessThan">
      <formula>15</formula>
    </cfRule>
    <cfRule type="cellIs" dxfId="1131" priority="91" operator="greaterThan">
      <formula>20</formula>
    </cfRule>
    <cfRule type="cellIs" dxfId="1130" priority="92" operator="between">
      <formula>15</formula>
      <formula>21</formula>
    </cfRule>
    <cfRule type="cellIs" dxfId="1129" priority="93" operator="lessThan">
      <formula>15</formula>
    </cfRule>
    <cfRule type="cellIs" dxfId="1128" priority="94" operator="greaterThan">
      <formula>21</formula>
    </cfRule>
  </conditionalFormatting>
  <conditionalFormatting sqref="M30:M33">
    <cfRule type="cellIs" dxfId="1127" priority="77" operator="lessThan">
      <formula>15</formula>
    </cfRule>
    <cfRule type="cellIs" dxfId="1126" priority="78" operator="greaterThan">
      <formula>20</formula>
    </cfRule>
    <cfRule type="cellIs" dxfId="1125" priority="79" operator="between">
      <formula>15</formula>
      <formula>20</formula>
    </cfRule>
    <cfRule type="cellIs" dxfId="1124" priority="80" operator="between">
      <formula>15</formula>
      <formula>20</formula>
    </cfRule>
    <cfRule type="cellIs" dxfId="1123" priority="81" operator="lessThan">
      <formula>15</formula>
    </cfRule>
    <cfRule type="cellIs" dxfId="1122" priority="82" operator="greaterThan">
      <formula>20</formula>
    </cfRule>
    <cfRule type="cellIs" dxfId="1121" priority="83" operator="between">
      <formula>15</formula>
      <formula>21</formula>
    </cfRule>
    <cfRule type="cellIs" dxfId="1120" priority="84" operator="lessThan">
      <formula>15</formula>
    </cfRule>
    <cfRule type="cellIs" dxfId="1119" priority="85" operator="greaterThan">
      <formula>21</formula>
    </cfRule>
  </conditionalFormatting>
  <conditionalFormatting sqref="M36:M38">
    <cfRule type="cellIs" dxfId="1118" priority="68" operator="lessThan">
      <formula>15</formula>
    </cfRule>
    <cfRule type="cellIs" dxfId="1117" priority="69" operator="greaterThan">
      <formula>20</formula>
    </cfRule>
    <cfRule type="cellIs" dxfId="1116" priority="70" operator="between">
      <formula>15</formula>
      <formula>20</formula>
    </cfRule>
    <cfRule type="cellIs" dxfId="1115" priority="71" operator="between">
      <formula>15</formula>
      <formula>20</formula>
    </cfRule>
    <cfRule type="cellIs" dxfId="1114" priority="72" operator="lessThan">
      <formula>15</formula>
    </cfRule>
    <cfRule type="cellIs" dxfId="1113" priority="73" operator="greaterThan">
      <formula>20</formula>
    </cfRule>
    <cfRule type="cellIs" dxfId="1112" priority="74" operator="between">
      <formula>15</formula>
      <formula>21</formula>
    </cfRule>
    <cfRule type="cellIs" dxfId="1111" priority="75" operator="lessThan">
      <formula>15</formula>
    </cfRule>
    <cfRule type="cellIs" dxfId="1110" priority="76" operator="greaterThan">
      <formula>21</formula>
    </cfRule>
  </conditionalFormatting>
  <conditionalFormatting sqref="M29">
    <cfRule type="cellIs" dxfId="1109" priority="59" operator="lessThan">
      <formula>15</formula>
    </cfRule>
    <cfRule type="cellIs" dxfId="1108" priority="60" operator="greaterThan">
      <formula>20</formula>
    </cfRule>
    <cfRule type="cellIs" dxfId="1107" priority="61" operator="between">
      <formula>15</formula>
      <formula>20</formula>
    </cfRule>
    <cfRule type="cellIs" dxfId="1106" priority="62" operator="between">
      <formula>15</formula>
      <formula>20</formula>
    </cfRule>
    <cfRule type="cellIs" dxfId="1105" priority="63" operator="lessThan">
      <formula>15</formula>
    </cfRule>
    <cfRule type="cellIs" dxfId="1104" priority="64" operator="greaterThan">
      <formula>20</formula>
    </cfRule>
    <cfRule type="cellIs" dxfId="1103" priority="65" operator="between">
      <formula>15</formula>
      <formula>21</formula>
    </cfRule>
    <cfRule type="cellIs" dxfId="1102" priority="66" operator="lessThan">
      <formula>15</formula>
    </cfRule>
    <cfRule type="cellIs" dxfId="1101" priority="67" operator="greaterThan">
      <formula>21</formula>
    </cfRule>
  </conditionalFormatting>
  <conditionalFormatting sqref="M24">
    <cfRule type="cellIs" dxfId="1100" priority="50" operator="lessThan">
      <formula>15</formula>
    </cfRule>
    <cfRule type="cellIs" dxfId="1099" priority="51" operator="greaterThan">
      <formula>20</formula>
    </cfRule>
    <cfRule type="cellIs" dxfId="1098" priority="52" operator="between">
      <formula>15</formula>
      <formula>20</formula>
    </cfRule>
    <cfRule type="cellIs" dxfId="1097" priority="53" operator="between">
      <formula>15</formula>
      <formula>20</formula>
    </cfRule>
    <cfRule type="cellIs" dxfId="1096" priority="54" operator="lessThan">
      <formula>15</formula>
    </cfRule>
    <cfRule type="cellIs" dxfId="1095" priority="55" operator="greaterThan">
      <formula>20</formula>
    </cfRule>
    <cfRule type="cellIs" dxfId="1094" priority="56" operator="between">
      <formula>15</formula>
      <formula>21</formula>
    </cfRule>
    <cfRule type="cellIs" dxfId="1093" priority="57" operator="lessThan">
      <formula>15</formula>
    </cfRule>
    <cfRule type="cellIs" dxfId="1092" priority="58" operator="greaterThan">
      <formula>21</formula>
    </cfRule>
  </conditionalFormatting>
  <conditionalFormatting sqref="M19">
    <cfRule type="cellIs" dxfId="1091" priority="41" operator="lessThan">
      <formula>15</formula>
    </cfRule>
    <cfRule type="cellIs" dxfId="1090" priority="42" operator="greaterThan">
      <formula>20</formula>
    </cfRule>
    <cfRule type="cellIs" dxfId="1089" priority="43" operator="between">
      <formula>15</formula>
      <formula>20</formula>
    </cfRule>
    <cfRule type="cellIs" dxfId="1088" priority="44" operator="between">
      <formula>15</formula>
      <formula>20</formula>
    </cfRule>
    <cfRule type="cellIs" dxfId="1087" priority="45" operator="lessThan">
      <formula>15</formula>
    </cfRule>
    <cfRule type="cellIs" dxfId="1086" priority="46" operator="greaterThan">
      <formula>20</formula>
    </cfRule>
    <cfRule type="cellIs" dxfId="1085" priority="47" operator="between">
      <formula>15</formula>
      <formula>21</formula>
    </cfRule>
    <cfRule type="cellIs" dxfId="1084" priority="48" operator="lessThan">
      <formula>15</formula>
    </cfRule>
    <cfRule type="cellIs" dxfId="1083" priority="49" operator="greaterThan">
      <formula>21</formula>
    </cfRule>
  </conditionalFormatting>
  <conditionalFormatting sqref="M14">
    <cfRule type="cellIs" dxfId="1082" priority="32" operator="lessThan">
      <formula>15</formula>
    </cfRule>
    <cfRule type="cellIs" dxfId="1081" priority="33" operator="greaterThan">
      <formula>20</formula>
    </cfRule>
    <cfRule type="cellIs" dxfId="1080" priority="34" operator="between">
      <formula>15</formula>
      <formula>20</formula>
    </cfRule>
    <cfRule type="cellIs" dxfId="1079" priority="35" operator="between">
      <formula>15</formula>
      <formula>20</formula>
    </cfRule>
    <cfRule type="cellIs" dxfId="1078" priority="36" operator="lessThan">
      <formula>15</formula>
    </cfRule>
    <cfRule type="cellIs" dxfId="1077" priority="37" operator="greaterThan">
      <formula>20</formula>
    </cfRule>
    <cfRule type="cellIs" dxfId="1076" priority="38" operator="between">
      <formula>15</formula>
      <formula>21</formula>
    </cfRule>
    <cfRule type="cellIs" dxfId="1075" priority="39" operator="lessThan">
      <formula>15</formula>
    </cfRule>
    <cfRule type="cellIs" dxfId="1074" priority="40" operator="greaterThan">
      <formula>21</formula>
    </cfRule>
  </conditionalFormatting>
  <conditionalFormatting sqref="M34">
    <cfRule type="cellIs" dxfId="1073" priority="23" operator="lessThan">
      <formula>15</formula>
    </cfRule>
    <cfRule type="cellIs" dxfId="1072" priority="24" operator="greaterThan">
      <formula>20</formula>
    </cfRule>
    <cfRule type="cellIs" dxfId="1071" priority="25" operator="between">
      <formula>15</formula>
      <formula>20</formula>
    </cfRule>
    <cfRule type="cellIs" dxfId="1070" priority="26" operator="between">
      <formula>15</formula>
      <formula>20</formula>
    </cfRule>
    <cfRule type="cellIs" dxfId="1069" priority="27" operator="lessThan">
      <formula>15</formula>
    </cfRule>
    <cfRule type="cellIs" dxfId="1068" priority="28" operator="greaterThan">
      <formula>20</formula>
    </cfRule>
    <cfRule type="cellIs" dxfId="1067" priority="29" operator="between">
      <formula>15</formula>
      <formula>21</formula>
    </cfRule>
    <cfRule type="cellIs" dxfId="1066" priority="30" operator="lessThan">
      <formula>15</formula>
    </cfRule>
    <cfRule type="cellIs" dxfId="1065" priority="31" operator="greaterThan">
      <formula>21</formula>
    </cfRule>
  </conditionalFormatting>
  <conditionalFormatting sqref="M39">
    <cfRule type="cellIs" dxfId="1064" priority="14" operator="lessThan">
      <formula>15</formula>
    </cfRule>
    <cfRule type="cellIs" dxfId="1063" priority="15" operator="greaterThan">
      <formula>20</formula>
    </cfRule>
    <cfRule type="cellIs" dxfId="1062" priority="16" operator="between">
      <formula>15</formula>
      <formula>20</formula>
    </cfRule>
    <cfRule type="cellIs" dxfId="1061" priority="17" operator="between">
      <formula>15</formula>
      <formula>20</formula>
    </cfRule>
    <cfRule type="cellIs" dxfId="1060" priority="18" operator="lessThan">
      <formula>15</formula>
    </cfRule>
    <cfRule type="cellIs" dxfId="1059" priority="19" operator="greaterThan">
      <formula>20</formula>
    </cfRule>
    <cfRule type="cellIs" dxfId="1058" priority="20" operator="between">
      <formula>15</formula>
      <formula>21</formula>
    </cfRule>
    <cfRule type="cellIs" dxfId="1057" priority="21" operator="lessThan">
      <formula>15</formula>
    </cfRule>
    <cfRule type="cellIs" dxfId="1056" priority="22" operator="greaterThan">
      <formula>21</formula>
    </cfRule>
  </conditionalFormatting>
  <conditionalFormatting sqref="P19">
    <cfRule type="duplicateValues" dxfId="1055" priority="6"/>
  </conditionalFormatting>
  <conditionalFormatting sqref="Q24 Q18">
    <cfRule type="duplicateValues" dxfId="1054" priority="7"/>
    <cfRule type="expression" dxfId="1053" priority="8">
      <formula>LEFT(#REF!,2)="Y0"</formula>
    </cfRule>
    <cfRule type="expression" dxfId="1052" priority="9">
      <formula>LEFT(#REF!,2)="Y3"</formula>
    </cfRule>
    <cfRule type="expression" dxfId="1051" priority="10">
      <formula>LEFT(#REF!,2)="Y2"</formula>
    </cfRule>
    <cfRule type="expression" dxfId="1050" priority="11">
      <formula>LEFT(#REF!,2)="Y1"</formula>
    </cfRule>
    <cfRule type="duplicateValues" dxfId="1049" priority="12"/>
  </conditionalFormatting>
  <conditionalFormatting sqref="P10:P18 P20:P22">
    <cfRule type="duplicateValues" dxfId="1048" priority="13"/>
  </conditionalFormatting>
  <conditionalFormatting sqref="P25">
    <cfRule type="duplicateValues" dxfId="1047" priority="5"/>
  </conditionalFormatting>
  <conditionalFormatting sqref="P26">
    <cfRule type="duplicateValues" dxfId="1046" priority="4"/>
  </conditionalFormatting>
  <conditionalFormatting sqref="P27">
    <cfRule type="duplicateValues" dxfId="1045" priority="3"/>
  </conditionalFormatting>
  <conditionalFormatting sqref="P28:P29">
    <cfRule type="duplicateValues" dxfId="1044" priority="2"/>
  </conditionalFormatting>
  <conditionalFormatting sqref="P30">
    <cfRule type="duplicateValues" dxfId="1043" priority="1"/>
  </conditionalFormatting>
  <pageMargins left="0.45" right="0.2" top="0.25" bottom="0.25" header="0.3" footer="0.3"/>
  <pageSetup paperSize="9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rgb="FFC00000"/>
  </sheetPr>
  <dimension ref="A1:R51"/>
  <sheetViews>
    <sheetView zoomScale="80" zoomScaleNormal="80" workbookViewId="0">
      <pane ySplit="9" topLeftCell="A10" activePane="bottomLeft" state="frozen"/>
      <selection activeCell="C11" sqref="C11:F11"/>
      <selection pane="bottomLeft" activeCell="C11" sqref="C11:F11"/>
    </sheetView>
  </sheetViews>
  <sheetFormatPr defaultColWidth="10.6640625" defaultRowHeight="15"/>
  <cols>
    <col min="1" max="1" width="5.5" style="168" customWidth="1"/>
    <col min="2" max="2" width="16" style="168" customWidth="1"/>
    <col min="3" max="3" width="21.33203125" style="168" customWidth="1"/>
    <col min="4" max="11" width="16.83203125" style="169" customWidth="1"/>
    <col min="12" max="14" width="16.83203125" style="168" customWidth="1"/>
    <col min="15" max="15" width="10.6640625" style="168"/>
    <col min="16" max="16" width="50.6640625" style="168" customWidth="1"/>
    <col min="17" max="17" width="36.1640625" style="168" customWidth="1"/>
    <col min="18" max="18" width="24.83203125" style="168" customWidth="1"/>
    <col min="19" max="16384" width="10.6640625" style="168"/>
  </cols>
  <sheetData>
    <row r="1" spans="1:18" ht="18" customHeight="1">
      <c r="A1" s="210" t="str">
        <f>'[6]FRIT FO102 - FT1 - FHUE'!A1</f>
        <v>CÔNG TY CỐ PHẦN VLXD VI DO NA</v>
      </c>
      <c r="B1" s="210"/>
      <c r="C1" s="210"/>
      <c r="D1" s="210"/>
      <c r="E1" s="210"/>
      <c r="F1" s="210"/>
    </row>
    <row r="2" spans="1:18" ht="18" customHeight="1">
      <c r="A2" s="210" t="str">
        <f>'[6]FRIT FO102 - FT1 - FHUE'!A2</f>
        <v>PHÒNG KẾ HOẠCH - VẬT TƯ</v>
      </c>
      <c r="B2" s="210"/>
      <c r="C2" s="210"/>
      <c r="D2" s="209"/>
      <c r="E2" s="209"/>
      <c r="F2" s="209"/>
      <c r="L2" s="169"/>
      <c r="M2" s="208" t="str">
        <f>'[6]FRIT FO102 - FT1 - FHUE'!M2</f>
        <v>BM. 03. 13</v>
      </c>
    </row>
    <row r="3" spans="1:18" ht="33" customHeight="1">
      <c r="A3" s="861" t="s">
        <v>698</v>
      </c>
      <c r="B3" s="861"/>
      <c r="C3" s="861"/>
      <c r="D3" s="861"/>
      <c r="E3" s="861"/>
      <c r="F3" s="861"/>
      <c r="G3" s="861"/>
      <c r="H3" s="861"/>
      <c r="I3" s="861"/>
      <c r="J3" s="861"/>
      <c r="K3" s="861"/>
      <c r="L3" s="861"/>
      <c r="M3" s="861"/>
      <c r="N3" s="861"/>
    </row>
    <row r="4" spans="1:18" ht="18.75" customHeight="1">
      <c r="B4" s="207"/>
      <c r="C4" s="207"/>
      <c r="D4" s="206" t="s">
        <v>697</v>
      </c>
      <c r="E4" s="205" t="str">
        <f>+VLOOKUP($L$4,'TONG HOP'!$C$8:$N$799,2,0)</f>
        <v>Xỉ than</v>
      </c>
      <c r="I4" s="169" t="s">
        <v>696</v>
      </c>
      <c r="J4" s="205" t="str">
        <f>+VLOOKUP($L$4,'TONG HOP'!$C$8:$N$799,3,0)</f>
        <v>NCC00607</v>
      </c>
      <c r="K4" s="205" t="s">
        <v>695</v>
      </c>
      <c r="L4" s="862" t="s">
        <v>106</v>
      </c>
      <c r="M4" s="862"/>
      <c r="N4" s="862"/>
    </row>
    <row r="5" spans="1:18" ht="18.75" customHeight="1">
      <c r="B5" s="168" t="str">
        <f>'[6]FRIT FO102 - FT1 - FHUE'!B5</f>
        <v xml:space="preserve">Từ ngày:  </v>
      </c>
      <c r="C5" s="168">
        <f>'[6]FRIT FO102 - FT1 - FHUE'!C5</f>
        <v>1</v>
      </c>
      <c r="D5" s="168" t="str">
        <f>'[6]FRIT FO102 - FT1 - FHUE'!D5</f>
        <v>đến ngày</v>
      </c>
      <c r="E5" s="168">
        <v>30</v>
      </c>
      <c r="F5" s="168" t="str">
        <f>'[6]FRIT FO102 - FT1 - FHUE'!F5</f>
        <v>tháng</v>
      </c>
      <c r="G5" s="168">
        <v>4</v>
      </c>
      <c r="H5" s="168" t="str">
        <f>'[6]FRIT FO102 - FT1 - FHUE'!H5</f>
        <v xml:space="preserve">năm </v>
      </c>
      <c r="I5" s="168">
        <f>'[6]FRIT FO102 - FT1 - FHUE'!I5</f>
        <v>2023</v>
      </c>
      <c r="J5" s="168"/>
      <c r="K5" s="168"/>
    </row>
    <row r="6" spans="1:18" ht="18" customHeight="1">
      <c r="F6" s="204"/>
      <c r="G6" s="204"/>
      <c r="H6" s="204"/>
      <c r="I6" s="204"/>
      <c r="L6" s="204" t="s">
        <v>694</v>
      </c>
      <c r="M6"/>
    </row>
    <row r="7" spans="1:18" s="195" customFormat="1" ht="40.5" customHeight="1">
      <c r="A7" s="203" t="s">
        <v>13</v>
      </c>
      <c r="B7" s="202" t="s">
        <v>693</v>
      </c>
      <c r="C7" s="202" t="s">
        <v>692</v>
      </c>
      <c r="D7" s="863" t="s">
        <v>691</v>
      </c>
      <c r="E7" s="864"/>
      <c r="F7" s="863" t="s">
        <v>690</v>
      </c>
      <c r="G7" s="864"/>
      <c r="H7" s="863" t="s">
        <v>689</v>
      </c>
      <c r="I7" s="864"/>
      <c r="J7" s="863" t="s">
        <v>688</v>
      </c>
      <c r="K7" s="864"/>
      <c r="L7" s="863" t="s">
        <v>687</v>
      </c>
      <c r="M7" s="864"/>
      <c r="N7" s="202" t="s">
        <v>686</v>
      </c>
    </row>
    <row r="8" spans="1:18" s="195" customFormat="1" ht="27.75" customHeight="1">
      <c r="A8" s="201"/>
      <c r="B8" s="198"/>
      <c r="C8" s="198"/>
      <c r="D8" s="200" t="s">
        <v>679</v>
      </c>
      <c r="E8" s="199" t="s">
        <v>685</v>
      </c>
      <c r="F8" s="200" t="s">
        <v>679</v>
      </c>
      <c r="G8" s="199" t="s">
        <v>680</v>
      </c>
      <c r="H8" s="200" t="s">
        <v>679</v>
      </c>
      <c r="I8" s="199" t="s">
        <v>680</v>
      </c>
      <c r="J8" s="200" t="s">
        <v>679</v>
      </c>
      <c r="K8" s="199" t="s">
        <v>680</v>
      </c>
      <c r="L8" s="200" t="s">
        <v>679</v>
      </c>
      <c r="M8" s="199" t="s">
        <v>680</v>
      </c>
      <c r="N8" s="198"/>
    </row>
    <row r="9" spans="1:18" s="195" customFormat="1" ht="25.5" customHeight="1">
      <c r="A9" s="858" t="s">
        <v>684</v>
      </c>
      <c r="B9" s="859"/>
      <c r="C9" s="860"/>
      <c r="D9" s="178">
        <f>J9</f>
        <v>0</v>
      </c>
      <c r="E9" s="177">
        <f>K9</f>
        <v>0</v>
      </c>
      <c r="F9" s="197">
        <f>F41</f>
        <v>0</v>
      </c>
      <c r="G9" s="177">
        <f>G41</f>
        <v>0</v>
      </c>
      <c r="H9" s="197"/>
      <c r="I9" s="177"/>
      <c r="J9" s="196">
        <f>+VLOOKUP($L$4,'TONG HOP'!$C$8:$N$799,8,0)</f>
        <v>0</v>
      </c>
      <c r="K9" s="196">
        <f>+VLOOKUP($L$4,'TONG HOP'!$C$8:$N$799,9,0)</f>
        <v>0</v>
      </c>
      <c r="L9" s="232"/>
      <c r="M9" s="234"/>
      <c r="N9" s="183"/>
    </row>
    <row r="10" spans="1:18" ht="16.5" customHeight="1">
      <c r="A10" s="193">
        <v>1</v>
      </c>
      <c r="B10" s="194">
        <v>45017</v>
      </c>
      <c r="C10" s="191" t="s">
        <v>683</v>
      </c>
      <c r="D10" s="190">
        <f>+SUMIFS('NHAP - NVL'!$J$5:$J$1007,'NHAP - NVL'!$G$5:$G$1007,'THAN CUC 4A'!$L$4,'NHAP - NVL'!$D$5:$D$1007,'THAN CUC 4A'!B10)</f>
        <v>0</v>
      </c>
      <c r="E10" s="218">
        <f>+SUMIFS('NHAP - NVL'!$K$5:$K$1007,'NHAP - NVL'!$G$5:$G$1007,'THAN CUC 4A'!$L$4,'NHAP - NVL'!$D$5:$D$1007,'THAN CUC 4A'!B10)</f>
        <v>0</v>
      </c>
      <c r="F10" s="189">
        <f>+SUMIFS('XUAT - NVL'!$K$5:$K$840,'XUAT - NVL'!$G$5:$G$840,'THAN CUC 4A'!$L$4,'XUAT - NVL'!$D$5:$D$840,'THAN CUC 4A'!B10)</f>
        <v>0</v>
      </c>
      <c r="G10" s="231">
        <f>+SUMIFS('XUAT - NVL'!$L$5:$L$840,'XUAT - NVL'!$G$5:$G$840,'THAN CUC 4A'!$L$4,'XUAT - NVL'!$D$5:$D$840,'THAN CUC 4A'!B10)</f>
        <v>0</v>
      </c>
      <c r="H10" s="188" t="e">
        <f>AVERAGEIF($F$10:$F$40,"&lt;&gt;0")</f>
        <v>#DIV/0!</v>
      </c>
      <c r="I10" s="187" t="e">
        <f>AVERAGEIF($G$10:$G$40,"&lt;&gt;0")</f>
        <v>#DIV/0!</v>
      </c>
      <c r="J10" s="186">
        <f>J9+D10-F10</f>
        <v>0</v>
      </c>
      <c r="K10" s="185">
        <f>K9+E10-G10</f>
        <v>0</v>
      </c>
      <c r="L10" s="188" t="e">
        <f t="shared" ref="L10:M40" si="0">J10/H10</f>
        <v>#DIV/0!</v>
      </c>
      <c r="M10" s="184" t="e">
        <f t="shared" si="0"/>
        <v>#DIV/0!</v>
      </c>
      <c r="N10" s="183"/>
      <c r="P10" s="235" t="s">
        <v>666</v>
      </c>
      <c r="Q10" s="52" t="s">
        <v>75</v>
      </c>
      <c r="R10" s="52" t="s">
        <v>74</v>
      </c>
    </row>
    <row r="11" spans="1:18" ht="16.5" customHeight="1">
      <c r="A11" s="193">
        <v>2</v>
      </c>
      <c r="B11" s="194">
        <v>45018</v>
      </c>
      <c r="C11" s="191" t="s">
        <v>683</v>
      </c>
      <c r="D11" s="190">
        <f>+SUMIFS('NHAP - NVL'!$J$5:$J$1007,'NHAP - NVL'!$G$5:$G$1007,'THAN CUC 4A'!$L$4,'NHAP - NVL'!$D$5:$D$1007,'THAN CUC 4A'!B11)</f>
        <v>0</v>
      </c>
      <c r="E11" s="218">
        <f>+SUMIFS('NHAP - NVL'!$K$5:$K$1007,'NHAP - NVL'!$G$5:$G$1007,'THAN CUC 4A'!$L$4,'NHAP - NVL'!$D$5:$D$1007,'THAN CUC 4A'!B11)</f>
        <v>0</v>
      </c>
      <c r="F11" s="189">
        <f>+SUMIFS('XUAT - NVL'!$K$5:$K$840,'XUAT - NVL'!$G$5:$G$840,'THAN CUC 4A'!$L$4,'XUAT - NVL'!$D$5:$D$840,'THAN CUC 4A'!B11)</f>
        <v>0</v>
      </c>
      <c r="G11" s="231">
        <f>+SUMIFS('XUAT - NVL'!$L$5:$L$840,'XUAT - NVL'!$G$5:$G$840,'THAN CUC 4A'!$L$4,'XUAT - NVL'!$D$5:$D$840,'THAN CUC 4A'!B11)</f>
        <v>0</v>
      </c>
      <c r="H11" s="188" t="e">
        <f t="shared" ref="H11:H40" si="1">AVERAGEIF($F$10:$F$40,"&lt;&gt;0")</f>
        <v>#DIV/0!</v>
      </c>
      <c r="I11" s="187" t="e">
        <f t="shared" ref="I11:I40" si="2">AVERAGEIF($G$10:$G$40,"&lt;&gt;0")</f>
        <v>#DIV/0!</v>
      </c>
      <c r="J11" s="186">
        <f t="shared" ref="J11:K26" si="3">J10+D11-F11</f>
        <v>0</v>
      </c>
      <c r="K11" s="185">
        <f t="shared" si="3"/>
        <v>0</v>
      </c>
      <c r="L11" s="188" t="e">
        <f t="shared" si="0"/>
        <v>#DIV/0!</v>
      </c>
      <c r="M11" s="184" t="e">
        <f t="shared" si="0"/>
        <v>#DIV/0!</v>
      </c>
      <c r="N11" s="183"/>
      <c r="P11" s="235" t="s">
        <v>719</v>
      </c>
      <c r="Q11" s="52" t="s">
        <v>91</v>
      </c>
      <c r="R11" s="52" t="s">
        <v>90</v>
      </c>
    </row>
    <row r="12" spans="1:18" ht="16.5" customHeight="1">
      <c r="A12" s="193">
        <v>3</v>
      </c>
      <c r="B12" s="194">
        <v>45019</v>
      </c>
      <c r="C12" s="191" t="s">
        <v>683</v>
      </c>
      <c r="D12" s="190">
        <f>+SUMIFS('NHAP - NVL'!$J$5:$J$1007,'NHAP - NVL'!$G$5:$G$1007,'THAN CUC 4A'!$L$4,'NHAP - NVL'!$D$5:$D$1007,'THAN CUC 4A'!B12)</f>
        <v>0</v>
      </c>
      <c r="E12" s="218">
        <f>+SUMIFS('NHAP - NVL'!$K$5:$K$1007,'NHAP - NVL'!$G$5:$G$1007,'THAN CUC 4A'!$L$4,'NHAP - NVL'!$D$5:$D$1007,'THAN CUC 4A'!B12)</f>
        <v>0</v>
      </c>
      <c r="F12" s="189">
        <f>+SUMIFS('XUAT - NVL'!$K$5:$K$840,'XUAT - NVL'!$G$5:$G$840,'THAN CUC 4A'!$L$4,'XUAT - NVL'!$D$5:$D$840,'THAN CUC 4A'!B12)</f>
        <v>0</v>
      </c>
      <c r="G12" s="231">
        <f>+SUMIFS('XUAT - NVL'!$L$5:$L$840,'XUAT - NVL'!$G$5:$G$840,'THAN CUC 4A'!$L$4,'XUAT - NVL'!$D$5:$D$840,'THAN CUC 4A'!B12)</f>
        <v>0</v>
      </c>
      <c r="H12" s="188" t="e">
        <f t="shared" si="1"/>
        <v>#DIV/0!</v>
      </c>
      <c r="I12" s="187" t="e">
        <f t="shared" si="2"/>
        <v>#DIV/0!</v>
      </c>
      <c r="J12" s="186">
        <f t="shared" si="3"/>
        <v>0</v>
      </c>
      <c r="K12" s="185">
        <f t="shared" si="3"/>
        <v>0</v>
      </c>
      <c r="L12" s="188" t="e">
        <f t="shared" si="0"/>
        <v>#DIV/0!</v>
      </c>
      <c r="M12" s="184" t="e">
        <f t="shared" si="0"/>
        <v>#DIV/0!</v>
      </c>
      <c r="N12" s="183"/>
      <c r="P12" s="235" t="s">
        <v>720</v>
      </c>
      <c r="Q12" s="52" t="s">
        <v>93</v>
      </c>
      <c r="R12" s="52" t="s">
        <v>92</v>
      </c>
    </row>
    <row r="13" spans="1:18" ht="16.5" customHeight="1">
      <c r="A13" s="193">
        <v>4</v>
      </c>
      <c r="B13" s="194">
        <v>45020</v>
      </c>
      <c r="C13" s="191" t="s">
        <v>683</v>
      </c>
      <c r="D13" s="190">
        <f>+SUMIFS('NHAP - NVL'!$J$5:$J$1007,'NHAP - NVL'!$G$5:$G$1007,'THAN CUC 4A'!$L$4,'NHAP - NVL'!$D$5:$D$1007,'THAN CUC 4A'!B13)</f>
        <v>0</v>
      </c>
      <c r="E13" s="218">
        <f>+SUMIFS('NHAP - NVL'!$K$5:$K$1007,'NHAP - NVL'!$G$5:$G$1007,'THAN CUC 4A'!$L$4,'NHAP - NVL'!$D$5:$D$1007,'THAN CUC 4A'!B13)</f>
        <v>0</v>
      </c>
      <c r="F13" s="189">
        <f>+SUMIFS('XUAT - NVL'!$K$5:$K$840,'XUAT - NVL'!$G$5:$G$840,'THAN CUC 4A'!$L$4,'XUAT - NVL'!$D$5:$D$840,'THAN CUC 4A'!B13)</f>
        <v>0</v>
      </c>
      <c r="G13" s="231">
        <f>+SUMIFS('XUAT - NVL'!$L$5:$L$840,'XUAT - NVL'!$G$5:$G$840,'THAN CUC 4A'!$L$4,'XUAT - NVL'!$D$5:$D$840,'THAN CUC 4A'!B13)</f>
        <v>0</v>
      </c>
      <c r="H13" s="188" t="e">
        <f t="shared" si="1"/>
        <v>#DIV/0!</v>
      </c>
      <c r="I13" s="187" t="e">
        <f t="shared" si="2"/>
        <v>#DIV/0!</v>
      </c>
      <c r="J13" s="186">
        <f t="shared" si="3"/>
        <v>0</v>
      </c>
      <c r="K13" s="185">
        <f t="shared" si="3"/>
        <v>0</v>
      </c>
      <c r="L13" s="188" t="e">
        <f t="shared" si="0"/>
        <v>#DIV/0!</v>
      </c>
      <c r="M13" s="184" t="e">
        <f t="shared" si="0"/>
        <v>#DIV/0!</v>
      </c>
      <c r="N13" s="183"/>
      <c r="P13" s="235" t="s">
        <v>95</v>
      </c>
      <c r="Q13" s="52" t="s">
        <v>96</v>
      </c>
      <c r="R13" s="52" t="s">
        <v>94</v>
      </c>
    </row>
    <row r="14" spans="1:18" ht="16.5" customHeight="1">
      <c r="A14" s="193">
        <v>5</v>
      </c>
      <c r="B14" s="194">
        <v>45021</v>
      </c>
      <c r="C14" s="191" t="s">
        <v>683</v>
      </c>
      <c r="D14" s="190">
        <f>+SUMIFS('NHAP - NVL'!$J$5:$J$1007,'NHAP - NVL'!$G$5:$G$1007,'THAN CUC 4A'!$L$4,'NHAP - NVL'!$D$5:$D$1007,'THAN CUC 4A'!B14)</f>
        <v>0</v>
      </c>
      <c r="E14" s="218">
        <f>+SUMIFS('NHAP - NVL'!$K$5:$K$1007,'NHAP - NVL'!$G$5:$G$1007,'THAN CUC 4A'!$L$4,'NHAP - NVL'!$D$5:$D$1007,'THAN CUC 4A'!B14)</f>
        <v>0</v>
      </c>
      <c r="F14" s="189">
        <f>+SUMIFS('XUAT - NVL'!$K$5:$K$840,'XUAT - NVL'!$G$5:$G$840,'THAN CUC 4A'!$L$4,'XUAT - NVL'!$D$5:$D$840,'THAN CUC 4A'!B14)</f>
        <v>0</v>
      </c>
      <c r="G14" s="231">
        <f>+SUMIFS('XUAT - NVL'!$L$5:$L$840,'XUAT - NVL'!$G$5:$G$840,'THAN CUC 4A'!$L$4,'XUAT - NVL'!$D$5:$D$840,'THAN CUC 4A'!B14)</f>
        <v>0</v>
      </c>
      <c r="H14" s="188" t="e">
        <f t="shared" si="1"/>
        <v>#DIV/0!</v>
      </c>
      <c r="I14" s="187" t="e">
        <f t="shared" si="2"/>
        <v>#DIV/0!</v>
      </c>
      <c r="J14" s="186">
        <f t="shared" si="3"/>
        <v>0</v>
      </c>
      <c r="K14" s="185">
        <f t="shared" si="3"/>
        <v>0</v>
      </c>
      <c r="L14" s="233" t="e">
        <f t="shared" si="0"/>
        <v>#DIV/0!</v>
      </c>
      <c r="M14" s="184" t="e">
        <f t="shared" si="0"/>
        <v>#DIV/0!</v>
      </c>
      <c r="N14" s="183"/>
      <c r="P14" s="235" t="s">
        <v>721</v>
      </c>
      <c r="Q14" s="52" t="s">
        <v>84</v>
      </c>
      <c r="R14" s="52" t="s">
        <v>83</v>
      </c>
    </row>
    <row r="15" spans="1:18" ht="16.5" customHeight="1">
      <c r="A15" s="193">
        <v>6</v>
      </c>
      <c r="B15" s="194">
        <v>45022</v>
      </c>
      <c r="C15" s="191" t="s">
        <v>683</v>
      </c>
      <c r="D15" s="190">
        <f>+SUMIFS('NHAP - NVL'!$J$5:$J$1007,'NHAP - NVL'!$G$5:$G$1007,'THAN CUC 4A'!$L$4,'NHAP - NVL'!$D$5:$D$1007,'THAN CUC 4A'!B15)</f>
        <v>0</v>
      </c>
      <c r="E15" s="218">
        <f>+SUMIFS('NHAP - NVL'!$K$5:$K$1007,'NHAP - NVL'!$G$5:$G$1007,'THAN CUC 4A'!$L$4,'NHAP - NVL'!$D$5:$D$1007,'THAN CUC 4A'!B15)</f>
        <v>0</v>
      </c>
      <c r="F15" s="189">
        <f>+SUMIFS('XUAT - NVL'!$K$5:$K$840,'XUAT - NVL'!$G$5:$G$840,'THAN CUC 4A'!$L$4,'XUAT - NVL'!$D$5:$D$840,'THAN CUC 4A'!B15)</f>
        <v>0</v>
      </c>
      <c r="G15" s="231">
        <f>+SUMIFS('XUAT - NVL'!$L$5:$L$840,'XUAT - NVL'!$G$5:$G$840,'THAN CUC 4A'!$L$4,'XUAT - NVL'!$D$5:$D$840,'THAN CUC 4A'!B15)</f>
        <v>0</v>
      </c>
      <c r="H15" s="188" t="e">
        <f t="shared" si="1"/>
        <v>#DIV/0!</v>
      </c>
      <c r="I15" s="187" t="e">
        <f t="shared" si="2"/>
        <v>#DIV/0!</v>
      </c>
      <c r="J15" s="186">
        <f t="shared" si="3"/>
        <v>0</v>
      </c>
      <c r="K15" s="185">
        <f t="shared" si="3"/>
        <v>0</v>
      </c>
      <c r="L15" s="233" t="e">
        <f t="shared" si="0"/>
        <v>#DIV/0!</v>
      </c>
      <c r="M15" s="184" t="e">
        <f t="shared" si="0"/>
        <v>#DIV/0!</v>
      </c>
      <c r="N15" s="183"/>
      <c r="P15" s="235" t="s">
        <v>722</v>
      </c>
      <c r="Q15" s="52" t="s">
        <v>86</v>
      </c>
      <c r="R15" s="52" t="s">
        <v>85</v>
      </c>
    </row>
    <row r="16" spans="1:18" ht="16.5" customHeight="1">
      <c r="A16" s="193">
        <v>7</v>
      </c>
      <c r="B16" s="194">
        <v>45023</v>
      </c>
      <c r="C16" s="191" t="s">
        <v>683</v>
      </c>
      <c r="D16" s="190">
        <f>+SUMIFS('NHAP - NVL'!$J$5:$J$1007,'NHAP - NVL'!$G$5:$G$1007,'THAN CUC 4A'!$L$4,'NHAP - NVL'!$D$5:$D$1007,'THAN CUC 4A'!B16)</f>
        <v>0</v>
      </c>
      <c r="E16" s="218">
        <f>+SUMIFS('NHAP - NVL'!$K$5:$K$1007,'NHAP - NVL'!$G$5:$G$1007,'THAN CUC 4A'!$L$4,'NHAP - NVL'!$D$5:$D$1007,'THAN CUC 4A'!B16)</f>
        <v>0</v>
      </c>
      <c r="F16" s="189">
        <f>+SUMIFS('XUAT - NVL'!$K$5:$K$840,'XUAT - NVL'!$G$5:$G$840,'THAN CUC 4A'!$L$4,'XUAT - NVL'!$D$5:$D$840,'THAN CUC 4A'!B16)</f>
        <v>0</v>
      </c>
      <c r="G16" s="231">
        <f>+SUMIFS('XUAT - NVL'!$L$5:$L$840,'XUAT - NVL'!$G$5:$G$840,'THAN CUC 4A'!$L$4,'XUAT - NVL'!$D$5:$D$840,'THAN CUC 4A'!B16)</f>
        <v>0</v>
      </c>
      <c r="H16" s="188" t="e">
        <f t="shared" si="1"/>
        <v>#DIV/0!</v>
      </c>
      <c r="I16" s="187" t="e">
        <f t="shared" si="2"/>
        <v>#DIV/0!</v>
      </c>
      <c r="J16" s="186">
        <f t="shared" si="3"/>
        <v>0</v>
      </c>
      <c r="K16" s="185">
        <f t="shared" si="3"/>
        <v>0</v>
      </c>
      <c r="L16" s="233" t="e">
        <f t="shared" si="0"/>
        <v>#DIV/0!</v>
      </c>
      <c r="M16" s="184" t="e">
        <f t="shared" si="0"/>
        <v>#DIV/0!</v>
      </c>
      <c r="N16" s="183"/>
      <c r="P16" s="235" t="s">
        <v>723</v>
      </c>
      <c r="Q16" s="52" t="s">
        <v>82</v>
      </c>
      <c r="R16" s="52" t="s">
        <v>81</v>
      </c>
    </row>
    <row r="17" spans="1:18" ht="16.5" customHeight="1">
      <c r="A17" s="193">
        <v>8</v>
      </c>
      <c r="B17" s="194">
        <v>45024</v>
      </c>
      <c r="C17" s="191" t="s">
        <v>683</v>
      </c>
      <c r="D17" s="190">
        <f>+SUMIFS('NHAP - NVL'!$J$5:$J$1007,'NHAP - NVL'!$G$5:$G$1007,'THAN CUC 4A'!$L$4,'NHAP - NVL'!$D$5:$D$1007,'THAN CUC 4A'!B17)</f>
        <v>0</v>
      </c>
      <c r="E17" s="218">
        <f>+SUMIFS('NHAP - NVL'!$K$5:$K$1007,'NHAP - NVL'!$G$5:$G$1007,'THAN CUC 4A'!$L$4,'NHAP - NVL'!$D$5:$D$1007,'THAN CUC 4A'!B17)</f>
        <v>0</v>
      </c>
      <c r="F17" s="189">
        <f>+SUMIFS('XUAT - NVL'!$K$5:$K$840,'XUAT - NVL'!$G$5:$G$840,'THAN CUC 4A'!$L$4,'XUAT - NVL'!$D$5:$D$840,'THAN CUC 4A'!B17)</f>
        <v>0</v>
      </c>
      <c r="G17" s="231">
        <f>+SUMIFS('XUAT - NVL'!$L$5:$L$840,'XUAT - NVL'!$G$5:$G$840,'THAN CUC 4A'!$L$4,'XUAT - NVL'!$D$5:$D$840,'THAN CUC 4A'!B17)</f>
        <v>0</v>
      </c>
      <c r="H17" s="188" t="e">
        <f t="shared" si="1"/>
        <v>#DIV/0!</v>
      </c>
      <c r="I17" s="187" t="e">
        <f t="shared" si="2"/>
        <v>#DIV/0!</v>
      </c>
      <c r="J17" s="186">
        <f t="shared" si="3"/>
        <v>0</v>
      </c>
      <c r="K17" s="185">
        <f t="shared" si="3"/>
        <v>0</v>
      </c>
      <c r="L17" s="233" t="e">
        <f t="shared" si="0"/>
        <v>#DIV/0!</v>
      </c>
      <c r="M17" s="184" t="e">
        <f t="shared" si="0"/>
        <v>#DIV/0!</v>
      </c>
      <c r="N17" s="183"/>
      <c r="P17" s="235" t="s">
        <v>98</v>
      </c>
      <c r="Q17" s="52" t="s">
        <v>99</v>
      </c>
      <c r="R17" s="52" t="s">
        <v>97</v>
      </c>
    </row>
    <row r="18" spans="1:18" ht="16.5" customHeight="1">
      <c r="A18" s="193">
        <v>9</v>
      </c>
      <c r="B18" s="194">
        <v>45025</v>
      </c>
      <c r="C18" s="191" t="s">
        <v>683</v>
      </c>
      <c r="D18" s="190">
        <f>+SUMIFS('NHAP - NVL'!$J$5:$J$1007,'NHAP - NVL'!$G$5:$G$1007,'THAN CUC 4A'!$L$4,'NHAP - NVL'!$D$5:$D$1007,'THAN CUC 4A'!B18)</f>
        <v>0</v>
      </c>
      <c r="E18" s="218">
        <f>+SUMIFS('NHAP - NVL'!$K$5:$K$1007,'NHAP - NVL'!$G$5:$G$1007,'THAN CUC 4A'!$L$4,'NHAP - NVL'!$D$5:$D$1007,'THAN CUC 4A'!B18)</f>
        <v>0</v>
      </c>
      <c r="F18" s="189">
        <f>+SUMIFS('XUAT - NVL'!$K$5:$K$840,'XUAT - NVL'!$G$5:$G$840,'THAN CUC 4A'!$L$4,'XUAT - NVL'!$D$5:$D$840,'THAN CUC 4A'!B18)</f>
        <v>0</v>
      </c>
      <c r="G18" s="231">
        <f>+SUMIFS('XUAT - NVL'!$L$5:$L$840,'XUAT - NVL'!$G$5:$G$840,'THAN CUC 4A'!$L$4,'XUAT - NVL'!$D$5:$D$840,'THAN CUC 4A'!B18)</f>
        <v>0</v>
      </c>
      <c r="H18" s="188" t="e">
        <f t="shared" si="1"/>
        <v>#DIV/0!</v>
      </c>
      <c r="I18" s="187" t="e">
        <f t="shared" si="2"/>
        <v>#DIV/0!</v>
      </c>
      <c r="J18" s="186">
        <f t="shared" si="3"/>
        <v>0</v>
      </c>
      <c r="K18" s="185">
        <f t="shared" si="3"/>
        <v>0</v>
      </c>
      <c r="L18" s="233" t="e">
        <f t="shared" si="0"/>
        <v>#DIV/0!</v>
      </c>
      <c r="M18" s="184" t="e">
        <f t="shared" si="0"/>
        <v>#DIV/0!</v>
      </c>
      <c r="N18" s="183"/>
      <c r="P18" s="235" t="s">
        <v>724</v>
      </c>
      <c r="Q18" s="62"/>
      <c r="R18" s="52"/>
    </row>
    <row r="19" spans="1:18" ht="16.5" customHeight="1">
      <c r="A19" s="193">
        <v>10</v>
      </c>
      <c r="B19" s="194">
        <v>45026</v>
      </c>
      <c r="C19" s="191" t="s">
        <v>683</v>
      </c>
      <c r="D19" s="190">
        <f>+SUMIFS('NHAP - NVL'!$J$5:$J$1007,'NHAP - NVL'!$G$5:$G$1007,'THAN CUC 4A'!$L$4,'NHAP - NVL'!$D$5:$D$1007,'THAN CUC 4A'!B19)</f>
        <v>0</v>
      </c>
      <c r="E19" s="218">
        <f>+SUMIFS('NHAP - NVL'!$K$5:$K$1007,'NHAP - NVL'!$G$5:$G$1007,'THAN CUC 4A'!$L$4,'NHAP - NVL'!$D$5:$D$1007,'THAN CUC 4A'!B19)</f>
        <v>0</v>
      </c>
      <c r="F19" s="189">
        <f>+SUMIFS('XUAT - NVL'!$K$5:$K$840,'XUAT - NVL'!$G$5:$G$840,'THAN CUC 4A'!$L$4,'XUAT - NVL'!$D$5:$D$840,'THAN CUC 4A'!B19)</f>
        <v>0</v>
      </c>
      <c r="G19" s="231">
        <f>+SUMIFS('XUAT - NVL'!$L$5:$L$840,'XUAT - NVL'!$G$5:$G$840,'THAN CUC 4A'!$L$4,'XUAT - NVL'!$D$5:$D$840,'THAN CUC 4A'!B19)</f>
        <v>0</v>
      </c>
      <c r="H19" s="188" t="e">
        <f t="shared" si="1"/>
        <v>#DIV/0!</v>
      </c>
      <c r="I19" s="187" t="e">
        <f t="shared" si="2"/>
        <v>#DIV/0!</v>
      </c>
      <c r="J19" s="186">
        <f t="shared" si="3"/>
        <v>0</v>
      </c>
      <c r="K19" s="185">
        <f t="shared" si="3"/>
        <v>0</v>
      </c>
      <c r="L19" s="233" t="e">
        <f t="shared" si="0"/>
        <v>#DIV/0!</v>
      </c>
      <c r="M19" s="184" t="e">
        <f t="shared" si="0"/>
        <v>#DIV/0!</v>
      </c>
      <c r="N19" s="183"/>
      <c r="P19" s="235" t="s">
        <v>725</v>
      </c>
      <c r="Q19" s="52" t="s">
        <v>73</v>
      </c>
      <c r="R19" s="52" t="s">
        <v>72</v>
      </c>
    </row>
    <row r="20" spans="1:18" ht="16.5" customHeight="1">
      <c r="A20" s="193">
        <v>11</v>
      </c>
      <c r="B20" s="194">
        <v>45027</v>
      </c>
      <c r="C20" s="191" t="s">
        <v>683</v>
      </c>
      <c r="D20" s="190">
        <f>+SUMIFS('NHAP - NVL'!$J$5:$J$1007,'NHAP - NVL'!$G$5:$G$1007,'THAN CUC 4A'!$L$4,'NHAP - NVL'!$D$5:$D$1007,'THAN CUC 4A'!B20)</f>
        <v>0</v>
      </c>
      <c r="E20" s="218">
        <f>+SUMIFS('NHAP - NVL'!$K$5:$K$1007,'NHAP - NVL'!$G$5:$G$1007,'THAN CUC 4A'!$L$4,'NHAP - NVL'!$D$5:$D$1007,'THAN CUC 4A'!B20)</f>
        <v>0</v>
      </c>
      <c r="F20" s="189">
        <f>+SUMIFS('XUAT - NVL'!$K$5:$K$840,'XUAT - NVL'!$G$5:$G$840,'THAN CUC 4A'!$L$4,'XUAT - NVL'!$D$5:$D$840,'THAN CUC 4A'!B20)</f>
        <v>0</v>
      </c>
      <c r="G20" s="231">
        <f>+SUMIFS('XUAT - NVL'!$L$5:$L$840,'XUAT - NVL'!$G$5:$G$840,'THAN CUC 4A'!$L$4,'XUAT - NVL'!$D$5:$D$840,'THAN CUC 4A'!B20)</f>
        <v>0</v>
      </c>
      <c r="H20" s="188" t="e">
        <f t="shared" si="1"/>
        <v>#DIV/0!</v>
      </c>
      <c r="I20" s="187" t="e">
        <f t="shared" si="2"/>
        <v>#DIV/0!</v>
      </c>
      <c r="J20" s="186">
        <f t="shared" si="3"/>
        <v>0</v>
      </c>
      <c r="K20" s="185">
        <f t="shared" si="3"/>
        <v>0</v>
      </c>
      <c r="L20" s="188" t="e">
        <f t="shared" si="0"/>
        <v>#DIV/0!</v>
      </c>
      <c r="M20" s="184" t="e">
        <f t="shared" si="0"/>
        <v>#DIV/0!</v>
      </c>
      <c r="N20" s="183"/>
      <c r="P20" s="235" t="s">
        <v>70</v>
      </c>
      <c r="Q20" s="52" t="s">
        <v>71</v>
      </c>
      <c r="R20" s="52" t="s">
        <v>69</v>
      </c>
    </row>
    <row r="21" spans="1:18" ht="16.5" customHeight="1">
      <c r="A21" s="193">
        <v>12</v>
      </c>
      <c r="B21" s="194">
        <v>45028</v>
      </c>
      <c r="C21" s="191" t="s">
        <v>683</v>
      </c>
      <c r="D21" s="190">
        <f>+SUMIFS('NHAP - NVL'!$J$5:$J$1007,'NHAP - NVL'!$G$5:$G$1007,'THAN CUC 4A'!$L$4,'NHAP - NVL'!$D$5:$D$1007,'THAN CUC 4A'!B21)</f>
        <v>0</v>
      </c>
      <c r="E21" s="218">
        <f>+SUMIFS('NHAP - NVL'!$K$5:$K$1007,'NHAP - NVL'!$G$5:$G$1007,'THAN CUC 4A'!$L$4,'NHAP - NVL'!$D$5:$D$1007,'THAN CUC 4A'!B21)</f>
        <v>0</v>
      </c>
      <c r="F21" s="189">
        <f>+SUMIFS('XUAT - NVL'!$K$5:$K$840,'XUAT - NVL'!$G$5:$G$840,'THAN CUC 4A'!$L$4,'XUAT - NVL'!$D$5:$D$840,'THAN CUC 4A'!B21)</f>
        <v>0</v>
      </c>
      <c r="G21" s="231">
        <f>+SUMIFS('XUAT - NVL'!$L$5:$L$840,'XUAT - NVL'!$G$5:$G$840,'THAN CUC 4A'!$L$4,'XUAT - NVL'!$D$5:$D$840,'THAN CUC 4A'!B21)</f>
        <v>0</v>
      </c>
      <c r="H21" s="188" t="e">
        <f t="shared" si="1"/>
        <v>#DIV/0!</v>
      </c>
      <c r="I21" s="187" t="e">
        <f t="shared" si="2"/>
        <v>#DIV/0!</v>
      </c>
      <c r="J21" s="186">
        <f t="shared" si="3"/>
        <v>0</v>
      </c>
      <c r="K21" s="185">
        <f t="shared" si="3"/>
        <v>0</v>
      </c>
      <c r="L21" s="188" t="e">
        <f t="shared" si="0"/>
        <v>#DIV/0!</v>
      </c>
      <c r="M21" s="184" t="e">
        <f t="shared" si="0"/>
        <v>#DIV/0!</v>
      </c>
      <c r="N21" s="183"/>
      <c r="P21" s="235" t="s">
        <v>79</v>
      </c>
      <c r="Q21" s="52" t="s">
        <v>80</v>
      </c>
      <c r="R21" s="52" t="s">
        <v>78</v>
      </c>
    </row>
    <row r="22" spans="1:18" ht="16.5" customHeight="1">
      <c r="A22" s="193">
        <v>13</v>
      </c>
      <c r="B22" s="194">
        <v>45029</v>
      </c>
      <c r="C22" s="191" t="s">
        <v>683</v>
      </c>
      <c r="D22" s="190">
        <f>+SUMIFS('NHAP - NVL'!$J$5:$J$1007,'NHAP - NVL'!$G$5:$G$1007,'THAN CUC 4A'!$L$4,'NHAP - NVL'!$D$5:$D$1007,'THAN CUC 4A'!B22)</f>
        <v>0</v>
      </c>
      <c r="E22" s="218">
        <f>+SUMIFS('NHAP - NVL'!$K$5:$K$1007,'NHAP - NVL'!$G$5:$G$1007,'THAN CUC 4A'!$L$4,'NHAP - NVL'!$D$5:$D$1007,'THAN CUC 4A'!B22)</f>
        <v>0</v>
      </c>
      <c r="F22" s="189">
        <f>+SUMIFS('XUAT - NVL'!$K$5:$K$840,'XUAT - NVL'!$G$5:$G$840,'THAN CUC 4A'!$L$4,'XUAT - NVL'!$D$5:$D$840,'THAN CUC 4A'!B22)</f>
        <v>0</v>
      </c>
      <c r="G22" s="231">
        <f>+SUMIFS('XUAT - NVL'!$L$5:$L$840,'XUAT - NVL'!$G$5:$G$840,'THAN CUC 4A'!$L$4,'XUAT - NVL'!$D$5:$D$840,'THAN CUC 4A'!B22)</f>
        <v>0</v>
      </c>
      <c r="H22" s="188" t="e">
        <f t="shared" si="1"/>
        <v>#DIV/0!</v>
      </c>
      <c r="I22" s="187" t="e">
        <f t="shared" si="2"/>
        <v>#DIV/0!</v>
      </c>
      <c r="J22" s="186">
        <f t="shared" si="3"/>
        <v>0</v>
      </c>
      <c r="K22" s="185">
        <f t="shared" si="3"/>
        <v>0</v>
      </c>
      <c r="L22" s="188" t="e">
        <f t="shared" si="0"/>
        <v>#DIV/0!</v>
      </c>
      <c r="M22" s="184" t="e">
        <f t="shared" si="0"/>
        <v>#DIV/0!</v>
      </c>
      <c r="N22" s="183"/>
      <c r="P22" s="235" t="s">
        <v>726</v>
      </c>
      <c r="Q22" s="52" t="s">
        <v>89</v>
      </c>
      <c r="R22" s="52" t="s">
        <v>88</v>
      </c>
    </row>
    <row r="23" spans="1:18" ht="16.5" customHeight="1">
      <c r="A23" s="193">
        <v>14</v>
      </c>
      <c r="B23" s="194">
        <v>45030</v>
      </c>
      <c r="C23" s="191" t="s">
        <v>683</v>
      </c>
      <c r="D23" s="190">
        <f>+SUMIFS('NHAP - NVL'!$J$5:$J$1007,'NHAP - NVL'!$G$5:$G$1007,'THAN CUC 4A'!$L$4,'NHAP - NVL'!$D$5:$D$1007,'THAN CUC 4A'!B23)</f>
        <v>0</v>
      </c>
      <c r="E23" s="218">
        <f>+SUMIFS('NHAP - NVL'!$K$5:$K$1007,'NHAP - NVL'!$G$5:$G$1007,'THAN CUC 4A'!$L$4,'NHAP - NVL'!$D$5:$D$1007,'THAN CUC 4A'!B23)</f>
        <v>0</v>
      </c>
      <c r="F23" s="189">
        <f>+SUMIFS('XUAT - NVL'!$K$5:$K$840,'XUAT - NVL'!$G$5:$G$840,'THAN CUC 4A'!$L$4,'XUAT - NVL'!$D$5:$D$840,'THAN CUC 4A'!B23)</f>
        <v>0</v>
      </c>
      <c r="G23" s="231">
        <f>+SUMIFS('XUAT - NVL'!$L$5:$L$840,'XUAT - NVL'!$G$5:$G$840,'THAN CUC 4A'!$L$4,'XUAT - NVL'!$D$5:$D$840,'THAN CUC 4A'!B23)</f>
        <v>0</v>
      </c>
      <c r="H23" s="188" t="e">
        <f t="shared" si="1"/>
        <v>#DIV/0!</v>
      </c>
      <c r="I23" s="187" t="e">
        <f t="shared" si="2"/>
        <v>#DIV/0!</v>
      </c>
      <c r="J23" s="186">
        <f t="shared" si="3"/>
        <v>0</v>
      </c>
      <c r="K23" s="185">
        <f t="shared" si="3"/>
        <v>0</v>
      </c>
      <c r="L23" s="188" t="e">
        <f t="shared" si="0"/>
        <v>#DIV/0!</v>
      </c>
      <c r="M23" s="184" t="e">
        <f t="shared" si="0"/>
        <v>#DIV/0!</v>
      </c>
      <c r="N23" s="183"/>
      <c r="P23" s="235" t="s">
        <v>727</v>
      </c>
      <c r="Q23" s="52" t="s">
        <v>77</v>
      </c>
      <c r="R23" s="52" t="s">
        <v>76</v>
      </c>
    </row>
    <row r="24" spans="1:18" ht="16.5" customHeight="1">
      <c r="A24" s="193">
        <v>15</v>
      </c>
      <c r="B24" s="194">
        <v>45031</v>
      </c>
      <c r="C24" s="191" t="s">
        <v>683</v>
      </c>
      <c r="D24" s="190">
        <f>+SUMIFS('NHAP - NVL'!$J$5:$J$1007,'NHAP - NVL'!$G$5:$G$1007,'THAN CUC 4A'!$L$4,'NHAP - NVL'!$D$5:$D$1007,'THAN CUC 4A'!B24)</f>
        <v>0</v>
      </c>
      <c r="E24" s="218">
        <f>+SUMIFS('NHAP - NVL'!$K$5:$K$1007,'NHAP - NVL'!$G$5:$G$1007,'THAN CUC 4A'!$L$4,'NHAP - NVL'!$D$5:$D$1007,'THAN CUC 4A'!B24)</f>
        <v>0</v>
      </c>
      <c r="F24" s="189">
        <f>+SUMIFS('XUAT - NVL'!$K$5:$K$840,'XUAT - NVL'!$G$5:$G$840,'THAN CUC 4A'!$L$4,'XUAT - NVL'!$D$5:$D$840,'THAN CUC 4A'!B24)</f>
        <v>0</v>
      </c>
      <c r="G24" s="231">
        <f>+SUMIFS('XUAT - NVL'!$L$5:$L$840,'XUAT - NVL'!$G$5:$G$840,'THAN CUC 4A'!$L$4,'XUAT - NVL'!$D$5:$D$840,'THAN CUC 4A'!B24)</f>
        <v>0</v>
      </c>
      <c r="H24" s="188" t="e">
        <f t="shared" si="1"/>
        <v>#DIV/0!</v>
      </c>
      <c r="I24" s="187" t="e">
        <f t="shared" si="2"/>
        <v>#DIV/0!</v>
      </c>
      <c r="J24" s="186">
        <f t="shared" si="3"/>
        <v>0</v>
      </c>
      <c r="K24" s="185">
        <f t="shared" si="3"/>
        <v>0</v>
      </c>
      <c r="L24" s="233" t="e">
        <f t="shared" si="0"/>
        <v>#DIV/0!</v>
      </c>
      <c r="M24" s="184" t="e">
        <f t="shared" si="0"/>
        <v>#DIV/0!</v>
      </c>
      <c r="N24" s="183"/>
      <c r="P24" s="235" t="s">
        <v>728</v>
      </c>
      <c r="Q24" s="62"/>
      <c r="R24" s="52" t="s">
        <v>732</v>
      </c>
    </row>
    <row r="25" spans="1:18" ht="16.5" customHeight="1">
      <c r="A25" s="193">
        <v>16</v>
      </c>
      <c r="B25" s="194">
        <v>45032</v>
      </c>
      <c r="C25" s="191" t="s">
        <v>683</v>
      </c>
      <c r="D25" s="190">
        <f>+SUMIFS('NHAP - NVL'!$J$5:$J$1007,'NHAP - NVL'!$G$5:$G$1007,'THAN CUC 4A'!$L$4,'NHAP - NVL'!$D$5:$D$1007,'THAN CUC 4A'!B25)</f>
        <v>0</v>
      </c>
      <c r="E25" s="218">
        <f>+SUMIFS('NHAP - NVL'!$K$5:$K$1007,'NHAP - NVL'!$G$5:$G$1007,'THAN CUC 4A'!$L$4,'NHAP - NVL'!$D$5:$D$1007,'THAN CUC 4A'!B25)</f>
        <v>0</v>
      </c>
      <c r="F25" s="189">
        <f>+SUMIFS('XUAT - NVL'!$K$5:$K$840,'XUAT - NVL'!$G$5:$G$840,'THAN CUC 4A'!$L$4,'XUAT - NVL'!$D$5:$D$840,'THAN CUC 4A'!B25)</f>
        <v>0</v>
      </c>
      <c r="G25" s="231">
        <f>+SUMIFS('XUAT - NVL'!$L$5:$L$840,'XUAT - NVL'!$G$5:$G$840,'THAN CUC 4A'!$L$4,'XUAT - NVL'!$D$5:$D$840,'THAN CUC 4A'!B25)</f>
        <v>0</v>
      </c>
      <c r="H25" s="188" t="e">
        <f t="shared" si="1"/>
        <v>#DIV/0!</v>
      </c>
      <c r="I25" s="187" t="e">
        <f t="shared" si="2"/>
        <v>#DIV/0!</v>
      </c>
      <c r="J25" s="186">
        <f t="shared" si="3"/>
        <v>0</v>
      </c>
      <c r="K25" s="185">
        <f t="shared" si="3"/>
        <v>0</v>
      </c>
      <c r="L25" s="188" t="e">
        <f t="shared" si="0"/>
        <v>#DIV/0!</v>
      </c>
      <c r="M25" s="184" t="e">
        <f t="shared" si="0"/>
        <v>#DIV/0!</v>
      </c>
      <c r="N25" s="183"/>
      <c r="P25" s="52" t="s">
        <v>102</v>
      </c>
      <c r="Q25" s="52"/>
      <c r="R25" s="52" t="e">
        <f>+VLOOKUP(P25,'Danh mục CODE'!$A$2:$D$790,3,0)</f>
        <v>#N/A</v>
      </c>
    </row>
    <row r="26" spans="1:18" ht="16.5" customHeight="1">
      <c r="A26" s="193">
        <v>17</v>
      </c>
      <c r="B26" s="194">
        <v>45033</v>
      </c>
      <c r="C26" s="191" t="s">
        <v>683</v>
      </c>
      <c r="D26" s="190">
        <f>+SUMIFS('NHAP - NVL'!$J$5:$J$1007,'NHAP - NVL'!$G$5:$G$1007,'THAN CUC 4A'!$L$4,'NHAP - NVL'!$D$5:$D$1007,'THAN CUC 4A'!B26)</f>
        <v>0</v>
      </c>
      <c r="E26" s="218">
        <f>+SUMIFS('NHAP - NVL'!$K$5:$K$1007,'NHAP - NVL'!$G$5:$G$1007,'THAN CUC 4A'!$L$4,'NHAP - NVL'!$D$5:$D$1007,'THAN CUC 4A'!B26)</f>
        <v>0</v>
      </c>
      <c r="F26" s="189">
        <f>+SUMIFS('XUAT - NVL'!$K$5:$K$840,'XUAT - NVL'!$G$5:$G$840,'THAN CUC 4A'!$L$4,'XUAT - NVL'!$D$5:$D$840,'THAN CUC 4A'!B26)</f>
        <v>0</v>
      </c>
      <c r="G26" s="231">
        <f>+SUMIFS('XUAT - NVL'!$L$5:$L$840,'XUAT - NVL'!$G$5:$G$840,'THAN CUC 4A'!$L$4,'XUAT - NVL'!$D$5:$D$840,'THAN CUC 4A'!B26)</f>
        <v>0</v>
      </c>
      <c r="H26" s="188" t="e">
        <f t="shared" si="1"/>
        <v>#DIV/0!</v>
      </c>
      <c r="I26" s="187" t="e">
        <f t="shared" si="2"/>
        <v>#DIV/0!</v>
      </c>
      <c r="J26" s="186">
        <f t="shared" si="3"/>
        <v>0</v>
      </c>
      <c r="K26" s="185">
        <f t="shared" si="3"/>
        <v>0</v>
      </c>
      <c r="L26" s="188" t="e">
        <f t="shared" si="0"/>
        <v>#DIV/0!</v>
      </c>
      <c r="M26" s="184" t="e">
        <f t="shared" si="0"/>
        <v>#DIV/0!</v>
      </c>
      <c r="N26" s="183"/>
      <c r="P26" s="52" t="s">
        <v>107</v>
      </c>
      <c r="Q26" s="52"/>
      <c r="R26" s="52" t="e">
        <f>+VLOOKUP(P26,'Danh mục CODE'!$A$2:$D$790,3,0)</f>
        <v>#N/A</v>
      </c>
    </row>
    <row r="27" spans="1:18" ht="16.5" customHeight="1">
      <c r="A27" s="193">
        <v>18</v>
      </c>
      <c r="B27" s="194">
        <v>45034</v>
      </c>
      <c r="C27" s="191" t="s">
        <v>683</v>
      </c>
      <c r="D27" s="190">
        <f>+SUMIFS('NHAP - NVL'!$J$5:$J$1007,'NHAP - NVL'!$G$5:$G$1007,'THAN CUC 4A'!$L$4,'NHAP - NVL'!$D$5:$D$1007,'THAN CUC 4A'!B27)</f>
        <v>0</v>
      </c>
      <c r="E27" s="218">
        <f>+SUMIFS('NHAP - NVL'!$K$5:$K$1007,'NHAP - NVL'!$G$5:$G$1007,'THAN CUC 4A'!$L$4,'NHAP - NVL'!$D$5:$D$1007,'THAN CUC 4A'!B27)</f>
        <v>0</v>
      </c>
      <c r="F27" s="189">
        <f>+SUMIFS('XUAT - NVL'!$K$5:$K$840,'XUAT - NVL'!$G$5:$G$840,'THAN CUC 4A'!$L$4,'XUAT - NVL'!$D$5:$D$840,'THAN CUC 4A'!B27)</f>
        <v>0</v>
      </c>
      <c r="G27" s="231">
        <f>+SUMIFS('XUAT - NVL'!$L$5:$L$840,'XUAT - NVL'!$G$5:$G$840,'THAN CUC 4A'!$L$4,'XUAT - NVL'!$D$5:$D$840,'THAN CUC 4A'!B27)</f>
        <v>0</v>
      </c>
      <c r="H27" s="188" t="e">
        <f t="shared" si="1"/>
        <v>#DIV/0!</v>
      </c>
      <c r="I27" s="187" t="e">
        <f t="shared" si="2"/>
        <v>#DIV/0!</v>
      </c>
      <c r="J27" s="186">
        <f t="shared" ref="J27:K40" si="4">J26+D27-F27</f>
        <v>0</v>
      </c>
      <c r="K27" s="185">
        <f t="shared" si="4"/>
        <v>0</v>
      </c>
      <c r="L27" s="233" t="e">
        <f t="shared" si="0"/>
        <v>#DIV/0!</v>
      </c>
      <c r="M27" s="184" t="e">
        <f t="shared" si="0"/>
        <v>#DIV/0!</v>
      </c>
      <c r="N27" s="183"/>
      <c r="P27" s="52" t="s">
        <v>111</v>
      </c>
      <c r="Q27" s="52"/>
      <c r="R27" s="52" t="e">
        <f>+VLOOKUP(P27,'Danh mục CODE'!$A$2:$D$790,3,0)</f>
        <v>#N/A</v>
      </c>
    </row>
    <row r="28" spans="1:18" ht="16.5" customHeight="1">
      <c r="A28" s="193">
        <v>19</v>
      </c>
      <c r="B28" s="194">
        <v>45035</v>
      </c>
      <c r="C28" s="191" t="s">
        <v>683</v>
      </c>
      <c r="D28" s="190">
        <f>+SUMIFS('NHAP - NVL'!$J$5:$J$1007,'NHAP - NVL'!$G$5:$G$1007,'THAN CUC 4A'!$L$4,'NHAP - NVL'!$D$5:$D$1007,'THAN CUC 4A'!B28)</f>
        <v>0</v>
      </c>
      <c r="E28" s="218">
        <f>+SUMIFS('NHAP - NVL'!$K$5:$K$1007,'NHAP - NVL'!$G$5:$G$1007,'THAN CUC 4A'!$L$4,'NHAP - NVL'!$D$5:$D$1007,'THAN CUC 4A'!B28)</f>
        <v>0</v>
      </c>
      <c r="F28" s="189">
        <f>+SUMIFS('XUAT - NVL'!$K$5:$K$840,'XUAT - NVL'!$G$5:$G$840,'THAN CUC 4A'!$L$4,'XUAT - NVL'!$D$5:$D$840,'THAN CUC 4A'!B28)</f>
        <v>0</v>
      </c>
      <c r="G28" s="231">
        <f>+SUMIFS('XUAT - NVL'!$L$5:$L$840,'XUAT - NVL'!$G$5:$G$840,'THAN CUC 4A'!$L$4,'XUAT - NVL'!$D$5:$D$840,'THAN CUC 4A'!B28)</f>
        <v>0</v>
      </c>
      <c r="H28" s="188" t="e">
        <f t="shared" si="1"/>
        <v>#DIV/0!</v>
      </c>
      <c r="I28" s="187" t="e">
        <f t="shared" si="2"/>
        <v>#DIV/0!</v>
      </c>
      <c r="J28" s="186">
        <f t="shared" si="4"/>
        <v>0</v>
      </c>
      <c r="K28" s="185">
        <f t="shared" si="4"/>
        <v>0</v>
      </c>
      <c r="L28" s="233" t="e">
        <f t="shared" si="0"/>
        <v>#DIV/0!</v>
      </c>
      <c r="M28" s="184" t="e">
        <f t="shared" si="0"/>
        <v>#DIV/0!</v>
      </c>
      <c r="N28" s="183"/>
      <c r="P28" s="52" t="s">
        <v>734</v>
      </c>
      <c r="Q28" s="52"/>
      <c r="R28" s="52" t="e">
        <f>+VLOOKUP(P28,'Danh mục CODE'!$A$2:$D$790,3,0)</f>
        <v>#N/A</v>
      </c>
    </row>
    <row r="29" spans="1:18" ht="16.5" customHeight="1">
      <c r="A29" s="193">
        <v>20</v>
      </c>
      <c r="B29" s="194">
        <v>45036</v>
      </c>
      <c r="C29" s="191" t="s">
        <v>683</v>
      </c>
      <c r="D29" s="190">
        <f>+SUMIFS('NHAP - NVL'!$J$5:$J$1007,'NHAP - NVL'!$G$5:$G$1007,'THAN CUC 4A'!$L$4,'NHAP - NVL'!$D$5:$D$1007,'THAN CUC 4A'!B29)</f>
        <v>0</v>
      </c>
      <c r="E29" s="218">
        <f>+SUMIFS('NHAP - NVL'!$K$5:$K$1007,'NHAP - NVL'!$G$5:$G$1007,'THAN CUC 4A'!$L$4,'NHAP - NVL'!$D$5:$D$1007,'THAN CUC 4A'!B29)</f>
        <v>0</v>
      </c>
      <c r="F29" s="189">
        <f>+SUMIFS('XUAT - NVL'!$K$5:$K$840,'XUAT - NVL'!$G$5:$G$840,'THAN CUC 4A'!$L$4,'XUAT - NVL'!$D$5:$D$840,'THAN CUC 4A'!B29)</f>
        <v>0</v>
      </c>
      <c r="G29" s="231">
        <f>+SUMIFS('XUAT - NVL'!$L$5:$L$840,'XUAT - NVL'!$G$5:$G$840,'THAN CUC 4A'!$L$4,'XUAT - NVL'!$D$5:$D$840,'THAN CUC 4A'!B29)</f>
        <v>0</v>
      </c>
      <c r="H29" s="188" t="e">
        <f t="shared" si="1"/>
        <v>#DIV/0!</v>
      </c>
      <c r="I29" s="187" t="e">
        <f t="shared" si="2"/>
        <v>#DIV/0!</v>
      </c>
      <c r="J29" s="186">
        <f t="shared" si="4"/>
        <v>0</v>
      </c>
      <c r="K29" s="185">
        <f t="shared" si="4"/>
        <v>0</v>
      </c>
      <c r="L29" s="233" t="e">
        <f t="shared" si="0"/>
        <v>#DIV/0!</v>
      </c>
      <c r="M29" s="184" t="e">
        <f t="shared" si="0"/>
        <v>#DIV/0!</v>
      </c>
      <c r="N29" s="183"/>
      <c r="P29" s="52" t="s">
        <v>736</v>
      </c>
      <c r="Q29" s="52"/>
      <c r="R29" s="52" t="e">
        <f>+VLOOKUP(P29,'Danh mục CODE'!$A$2:$D$790,3,0)</f>
        <v>#N/A</v>
      </c>
    </row>
    <row r="30" spans="1:18" ht="16.5" customHeight="1">
      <c r="A30" s="193">
        <v>21</v>
      </c>
      <c r="B30" s="194">
        <v>45037</v>
      </c>
      <c r="C30" s="191" t="s">
        <v>683</v>
      </c>
      <c r="D30" s="190">
        <f>+SUMIFS('NHAP - NVL'!$J$5:$J$1007,'NHAP - NVL'!$G$5:$G$1007,'THAN CUC 4A'!$L$4,'NHAP - NVL'!$D$5:$D$1007,'THAN CUC 4A'!B30)</f>
        <v>0</v>
      </c>
      <c r="E30" s="218">
        <f>+SUMIFS('NHAP - NVL'!$K$5:$K$1007,'NHAP - NVL'!$G$5:$G$1007,'THAN CUC 4A'!$L$4,'NHAP - NVL'!$D$5:$D$1007,'THAN CUC 4A'!B30)</f>
        <v>0</v>
      </c>
      <c r="F30" s="189">
        <f>+SUMIFS('XUAT - NVL'!$K$5:$K$840,'XUAT - NVL'!$G$5:$G$840,'THAN CUC 4A'!$L$4,'XUAT - NVL'!$D$5:$D$840,'THAN CUC 4A'!B30)</f>
        <v>0</v>
      </c>
      <c r="G30" s="231">
        <f>+SUMIFS('XUAT - NVL'!$L$5:$L$840,'XUAT - NVL'!$G$5:$G$840,'THAN CUC 4A'!$L$4,'XUAT - NVL'!$D$5:$D$840,'THAN CUC 4A'!B30)</f>
        <v>0</v>
      </c>
      <c r="H30" s="188" t="e">
        <f t="shared" si="1"/>
        <v>#DIV/0!</v>
      </c>
      <c r="I30" s="187" t="e">
        <f>AVERAGEIF($G$10:$G$40,"&lt;&gt;0")</f>
        <v>#DIV/0!</v>
      </c>
      <c r="J30" s="186">
        <f t="shared" si="4"/>
        <v>0</v>
      </c>
      <c r="K30" s="185">
        <f t="shared" si="4"/>
        <v>0</v>
      </c>
      <c r="L30" s="233" t="e">
        <f t="shared" si="0"/>
        <v>#DIV/0!</v>
      </c>
      <c r="M30" s="184" t="e">
        <f t="shared" si="0"/>
        <v>#DIV/0!</v>
      </c>
      <c r="N30" s="183"/>
      <c r="P30" s="52" t="s">
        <v>105</v>
      </c>
      <c r="Q30" s="52"/>
      <c r="R30" s="52" t="e">
        <f>+VLOOKUP(P30,'Danh mục CODE'!$A$2:$D$790,3,0)</f>
        <v>#N/A</v>
      </c>
    </row>
    <row r="31" spans="1:18" ht="16.5" customHeight="1">
      <c r="A31" s="193">
        <v>22</v>
      </c>
      <c r="B31" s="194">
        <v>45038</v>
      </c>
      <c r="C31" s="191" t="s">
        <v>683</v>
      </c>
      <c r="D31" s="190">
        <f>+SUMIFS('NHAP - NVL'!$J$5:$J$1007,'NHAP - NVL'!$G$5:$G$1007,'THAN CUC 4A'!$L$4,'NHAP - NVL'!$D$5:$D$1007,'THAN CUC 4A'!B31)</f>
        <v>0</v>
      </c>
      <c r="E31" s="218">
        <f>+SUMIFS('NHAP - NVL'!$K$5:$K$1007,'NHAP - NVL'!$G$5:$G$1007,'THAN CUC 4A'!$L$4,'NHAP - NVL'!$D$5:$D$1007,'THAN CUC 4A'!B31)</f>
        <v>0</v>
      </c>
      <c r="F31" s="189">
        <f>+SUMIFS('XUAT - NVL'!$K$5:$K$840,'XUAT - NVL'!$G$5:$G$840,'THAN CUC 4A'!$L$4,'XUAT - NVL'!$D$5:$D$840,'THAN CUC 4A'!B31)</f>
        <v>0</v>
      </c>
      <c r="G31" s="231">
        <f>+SUMIFS('XUAT - NVL'!$L$5:$L$840,'XUAT - NVL'!$G$5:$G$840,'THAN CUC 4A'!$L$4,'XUAT - NVL'!$D$5:$D$840,'THAN CUC 4A'!B31)</f>
        <v>0</v>
      </c>
      <c r="H31" s="188" t="e">
        <f t="shared" si="1"/>
        <v>#DIV/0!</v>
      </c>
      <c r="I31" s="187" t="e">
        <f t="shared" si="2"/>
        <v>#DIV/0!</v>
      </c>
      <c r="J31" s="186">
        <f t="shared" si="4"/>
        <v>0</v>
      </c>
      <c r="K31" s="185">
        <f t="shared" si="4"/>
        <v>0</v>
      </c>
      <c r="L31" s="233" t="e">
        <f t="shared" si="0"/>
        <v>#DIV/0!</v>
      </c>
      <c r="M31" s="184" t="e">
        <f t="shared" si="0"/>
        <v>#DIV/0!</v>
      </c>
      <c r="N31" s="183"/>
    </row>
    <row r="32" spans="1:18" ht="16.5" customHeight="1">
      <c r="A32" s="193">
        <v>23</v>
      </c>
      <c r="B32" s="194">
        <v>45039</v>
      </c>
      <c r="C32" s="191" t="s">
        <v>683</v>
      </c>
      <c r="D32" s="190">
        <f>+SUMIFS('NHAP - NVL'!$J$5:$J$1007,'NHAP - NVL'!$G$5:$G$1007,'THAN CUC 4A'!$L$4,'NHAP - NVL'!$D$5:$D$1007,'THAN CUC 4A'!B32)</f>
        <v>0</v>
      </c>
      <c r="E32" s="218">
        <f>+SUMIFS('NHAP - NVL'!$K$5:$K$1007,'NHAP - NVL'!$G$5:$G$1007,'THAN CUC 4A'!$L$4,'NHAP - NVL'!$D$5:$D$1007,'THAN CUC 4A'!B32)</f>
        <v>0</v>
      </c>
      <c r="F32" s="189">
        <f>+SUMIFS('XUAT - NVL'!$K$5:$K$840,'XUAT - NVL'!$G$5:$G$840,'THAN CUC 4A'!$L$4,'XUAT - NVL'!$D$5:$D$840,'THAN CUC 4A'!B32)</f>
        <v>0</v>
      </c>
      <c r="G32" s="231">
        <f>+SUMIFS('XUAT - NVL'!$L$5:$L$840,'XUAT - NVL'!$G$5:$G$840,'THAN CUC 4A'!$L$4,'XUAT - NVL'!$D$5:$D$840,'THAN CUC 4A'!B32)</f>
        <v>0</v>
      </c>
      <c r="H32" s="188" t="e">
        <f t="shared" si="1"/>
        <v>#DIV/0!</v>
      </c>
      <c r="I32" s="187" t="e">
        <f t="shared" si="2"/>
        <v>#DIV/0!</v>
      </c>
      <c r="J32" s="186">
        <f t="shared" si="4"/>
        <v>0</v>
      </c>
      <c r="K32" s="185">
        <f t="shared" si="4"/>
        <v>0</v>
      </c>
      <c r="L32" s="233" t="e">
        <f t="shared" si="0"/>
        <v>#DIV/0!</v>
      </c>
      <c r="M32" s="184" t="e">
        <f t="shared" si="0"/>
        <v>#DIV/0!</v>
      </c>
      <c r="N32" s="183"/>
    </row>
    <row r="33" spans="1:14" ht="16.5" customHeight="1">
      <c r="A33" s="193">
        <v>24</v>
      </c>
      <c r="B33" s="194">
        <v>45040</v>
      </c>
      <c r="C33" s="191" t="s">
        <v>683</v>
      </c>
      <c r="D33" s="190">
        <f>+SUMIFS('NHAP - NVL'!$J$5:$J$1007,'NHAP - NVL'!$G$5:$G$1007,'THAN CUC 4A'!$L$4,'NHAP - NVL'!$D$5:$D$1007,'THAN CUC 4A'!B33)</f>
        <v>0</v>
      </c>
      <c r="E33" s="218">
        <f>+SUMIFS('NHAP - NVL'!$K$5:$K$1007,'NHAP - NVL'!$G$5:$G$1007,'THAN CUC 4A'!$L$4,'NHAP - NVL'!$D$5:$D$1007,'THAN CUC 4A'!B33)</f>
        <v>0</v>
      </c>
      <c r="F33" s="189">
        <f>+SUMIFS('XUAT - NVL'!$K$5:$K$840,'XUAT - NVL'!$G$5:$G$840,'THAN CUC 4A'!$L$4,'XUAT - NVL'!$D$5:$D$840,'THAN CUC 4A'!B33)</f>
        <v>0</v>
      </c>
      <c r="G33" s="231">
        <f>+SUMIFS('XUAT - NVL'!$L$5:$L$840,'XUAT - NVL'!$G$5:$G$840,'THAN CUC 4A'!$L$4,'XUAT - NVL'!$D$5:$D$840,'THAN CUC 4A'!B33)</f>
        <v>0</v>
      </c>
      <c r="H33" s="188" t="e">
        <f t="shared" si="1"/>
        <v>#DIV/0!</v>
      </c>
      <c r="I33" s="187" t="e">
        <f t="shared" si="2"/>
        <v>#DIV/0!</v>
      </c>
      <c r="J33" s="186">
        <f t="shared" si="4"/>
        <v>0</v>
      </c>
      <c r="K33" s="185">
        <f t="shared" si="4"/>
        <v>0</v>
      </c>
      <c r="L33" s="233" t="e">
        <f t="shared" si="0"/>
        <v>#DIV/0!</v>
      </c>
      <c r="M33" s="184" t="e">
        <f t="shared" si="0"/>
        <v>#DIV/0!</v>
      </c>
      <c r="N33" s="183"/>
    </row>
    <row r="34" spans="1:14" ht="16.5" customHeight="1">
      <c r="A34" s="193">
        <v>25</v>
      </c>
      <c r="B34" s="194">
        <v>45041</v>
      </c>
      <c r="C34" s="191" t="s">
        <v>683</v>
      </c>
      <c r="D34" s="190">
        <f>+SUMIFS('NHAP - NVL'!$J$5:$J$1007,'NHAP - NVL'!$G$5:$G$1007,'THAN CUC 4A'!$L$4,'NHAP - NVL'!$D$5:$D$1007,'THAN CUC 4A'!B34)</f>
        <v>0</v>
      </c>
      <c r="E34" s="218">
        <f>+SUMIFS('NHAP - NVL'!$K$5:$K$1007,'NHAP - NVL'!$G$5:$G$1007,'THAN CUC 4A'!$L$4,'NHAP - NVL'!$D$5:$D$1007,'THAN CUC 4A'!B34)</f>
        <v>0</v>
      </c>
      <c r="F34" s="189">
        <f>+SUMIFS('XUAT - NVL'!$K$5:$K$840,'XUAT - NVL'!$G$5:$G$840,'THAN CUC 4A'!$L$4,'XUAT - NVL'!$D$5:$D$840,'THAN CUC 4A'!B34)</f>
        <v>0</v>
      </c>
      <c r="G34" s="231">
        <f>+SUMIFS('XUAT - NVL'!$L$5:$L$840,'XUAT - NVL'!$G$5:$G$840,'THAN CUC 4A'!$L$4,'XUAT - NVL'!$D$5:$D$840,'THAN CUC 4A'!B34)</f>
        <v>0</v>
      </c>
      <c r="H34" s="188" t="e">
        <f t="shared" si="1"/>
        <v>#DIV/0!</v>
      </c>
      <c r="I34" s="187" t="e">
        <f t="shared" si="2"/>
        <v>#DIV/0!</v>
      </c>
      <c r="J34" s="186">
        <f t="shared" si="4"/>
        <v>0</v>
      </c>
      <c r="K34" s="185">
        <f t="shared" si="4"/>
        <v>0</v>
      </c>
      <c r="L34" s="233" t="e">
        <f t="shared" si="0"/>
        <v>#DIV/0!</v>
      </c>
      <c r="M34" s="184" t="e">
        <f t="shared" si="0"/>
        <v>#DIV/0!</v>
      </c>
      <c r="N34" s="183"/>
    </row>
    <row r="35" spans="1:14" ht="16.5" customHeight="1">
      <c r="A35" s="193">
        <v>26</v>
      </c>
      <c r="B35" s="194">
        <v>45042</v>
      </c>
      <c r="C35" s="191" t="s">
        <v>683</v>
      </c>
      <c r="D35" s="190">
        <f>+SUMIFS('NHAP - NVL'!$J$5:$J$1007,'NHAP - NVL'!$G$5:$G$1007,'THAN CUC 4A'!$L$4,'NHAP - NVL'!$D$5:$D$1007,'THAN CUC 4A'!B35)</f>
        <v>0</v>
      </c>
      <c r="E35" s="218">
        <f>+SUMIFS('NHAP - NVL'!$K$5:$K$1007,'NHAP - NVL'!$G$5:$G$1007,'THAN CUC 4A'!$L$4,'NHAP - NVL'!$D$5:$D$1007,'THAN CUC 4A'!B35)</f>
        <v>0</v>
      </c>
      <c r="F35" s="189">
        <f>+SUMIFS('XUAT - NVL'!$K$5:$K$840,'XUAT - NVL'!$G$5:$G$840,'THAN CUC 4A'!$L$4,'XUAT - NVL'!$D$5:$D$840,'THAN CUC 4A'!B35)</f>
        <v>0</v>
      </c>
      <c r="G35" s="231">
        <f>+SUMIFS('XUAT - NVL'!$L$5:$L$840,'XUAT - NVL'!$G$5:$G$840,'THAN CUC 4A'!$L$4,'XUAT - NVL'!$D$5:$D$840,'THAN CUC 4A'!B35)</f>
        <v>0</v>
      </c>
      <c r="H35" s="188" t="e">
        <f>AVERAGEIF($F$10:$F$40,"&lt;&gt;0")</f>
        <v>#DIV/0!</v>
      </c>
      <c r="I35" s="187" t="e">
        <f t="shared" si="2"/>
        <v>#DIV/0!</v>
      </c>
      <c r="J35" s="186">
        <f t="shared" si="4"/>
        <v>0</v>
      </c>
      <c r="K35" s="185">
        <f t="shared" si="4"/>
        <v>0</v>
      </c>
      <c r="L35" s="233" t="e">
        <f t="shared" si="0"/>
        <v>#DIV/0!</v>
      </c>
      <c r="M35" s="184" t="e">
        <f t="shared" si="0"/>
        <v>#DIV/0!</v>
      </c>
      <c r="N35" s="183"/>
    </row>
    <row r="36" spans="1:14" ht="16.5" customHeight="1">
      <c r="A36" s="193">
        <v>27</v>
      </c>
      <c r="B36" s="194">
        <v>45043</v>
      </c>
      <c r="C36" s="191" t="s">
        <v>683</v>
      </c>
      <c r="D36" s="190">
        <f>+SUMIFS('NHAP - NVL'!$J$5:$J$1007,'NHAP - NVL'!$G$5:$G$1007,'THAN CUC 4A'!$L$4,'NHAP - NVL'!$D$5:$D$1007,'THAN CUC 4A'!B36)</f>
        <v>0</v>
      </c>
      <c r="E36" s="218">
        <f>+SUMIFS('NHAP - NVL'!$K$5:$K$1007,'NHAP - NVL'!$G$5:$G$1007,'THAN CUC 4A'!$L$4,'NHAP - NVL'!$D$5:$D$1007,'THAN CUC 4A'!B36)</f>
        <v>0</v>
      </c>
      <c r="F36" s="189">
        <f>+SUMIFS('XUAT - NVL'!$K$5:$K$840,'XUAT - NVL'!$G$5:$G$840,'THAN CUC 4A'!$L$4,'XUAT - NVL'!$D$5:$D$840,'THAN CUC 4A'!B36)</f>
        <v>0</v>
      </c>
      <c r="G36" s="231">
        <f>+SUMIFS('XUAT - NVL'!$L$5:$L$840,'XUAT - NVL'!$G$5:$G$840,'THAN CUC 4A'!$L$4,'XUAT - NVL'!$D$5:$D$840,'THAN CUC 4A'!B36)</f>
        <v>0</v>
      </c>
      <c r="H36" s="188" t="e">
        <f t="shared" si="1"/>
        <v>#DIV/0!</v>
      </c>
      <c r="I36" s="187" t="e">
        <f t="shared" si="2"/>
        <v>#DIV/0!</v>
      </c>
      <c r="J36" s="186">
        <f t="shared" si="4"/>
        <v>0</v>
      </c>
      <c r="K36" s="185">
        <f>K35+E36-G36</f>
        <v>0</v>
      </c>
      <c r="L36" s="233" t="e">
        <f t="shared" si="0"/>
        <v>#DIV/0!</v>
      </c>
      <c r="M36" s="184" t="e">
        <f t="shared" si="0"/>
        <v>#DIV/0!</v>
      </c>
      <c r="N36" s="183"/>
    </row>
    <row r="37" spans="1:14" ht="16.5" customHeight="1">
      <c r="A37" s="193">
        <v>28</v>
      </c>
      <c r="B37" s="194">
        <v>45044</v>
      </c>
      <c r="C37" s="191" t="s">
        <v>683</v>
      </c>
      <c r="D37" s="190">
        <f>+SUMIFS('NHAP - NVL'!$J$5:$J$1007,'NHAP - NVL'!$G$5:$G$1007,'THAN CUC 4A'!$L$4,'NHAP - NVL'!$D$5:$D$1007,'THAN CUC 4A'!B37)</f>
        <v>0</v>
      </c>
      <c r="E37" s="218">
        <f>+SUMIFS('NHAP - NVL'!$K$5:$K$1007,'NHAP - NVL'!$G$5:$G$1007,'THAN CUC 4A'!$L$4,'NHAP - NVL'!$D$5:$D$1007,'THAN CUC 4A'!B37)</f>
        <v>0</v>
      </c>
      <c r="F37" s="189">
        <f>+SUMIFS('XUAT - NVL'!$K$5:$K$840,'XUAT - NVL'!$G$5:$G$840,'THAN CUC 4A'!$L$4,'XUAT - NVL'!$D$5:$D$840,'THAN CUC 4A'!B37)</f>
        <v>0</v>
      </c>
      <c r="G37" s="231">
        <f>+SUMIFS('XUAT - NVL'!$L$5:$L$840,'XUAT - NVL'!$G$5:$G$840,'THAN CUC 4A'!$L$4,'XUAT - NVL'!$D$5:$D$840,'THAN CUC 4A'!B37)</f>
        <v>0</v>
      </c>
      <c r="H37" s="188" t="e">
        <f t="shared" si="1"/>
        <v>#DIV/0!</v>
      </c>
      <c r="I37" s="187" t="e">
        <f t="shared" si="2"/>
        <v>#DIV/0!</v>
      </c>
      <c r="J37" s="186">
        <f>J36+D37-F37</f>
        <v>0</v>
      </c>
      <c r="K37" s="185">
        <f t="shared" si="4"/>
        <v>0</v>
      </c>
      <c r="L37" s="233" t="e">
        <f t="shared" si="0"/>
        <v>#DIV/0!</v>
      </c>
      <c r="M37" s="184" t="e">
        <f t="shared" si="0"/>
        <v>#DIV/0!</v>
      </c>
      <c r="N37" s="183"/>
    </row>
    <row r="38" spans="1:14" ht="16.5" customHeight="1">
      <c r="A38" s="193">
        <v>29</v>
      </c>
      <c r="B38" s="194">
        <v>45045</v>
      </c>
      <c r="C38" s="191" t="s">
        <v>683</v>
      </c>
      <c r="D38" s="190">
        <f>+SUMIFS('NHAP - NVL'!$J$5:$J$1007,'NHAP - NVL'!$G$5:$G$1007,'THAN CUC 4A'!$L$4,'NHAP - NVL'!$D$5:$D$1007,'THAN CUC 4A'!B38)</f>
        <v>0</v>
      </c>
      <c r="E38" s="218">
        <f>+SUMIFS('NHAP - NVL'!$K$5:$K$1007,'NHAP - NVL'!$G$5:$G$1007,'THAN CUC 4A'!$L$4,'NHAP - NVL'!$D$5:$D$1007,'THAN CUC 4A'!B38)</f>
        <v>0</v>
      </c>
      <c r="F38" s="189">
        <f>+SUMIFS('XUAT - NVL'!$K$5:$K$840,'XUAT - NVL'!$G$5:$G$840,'THAN CUC 4A'!$L$4,'XUAT - NVL'!$D$5:$D$840,'THAN CUC 4A'!B38)</f>
        <v>0</v>
      </c>
      <c r="G38" s="231">
        <f>+SUMIFS('XUAT - NVL'!$L$5:$L$840,'XUAT - NVL'!$G$5:$G$840,'THAN CUC 4A'!$L$4,'XUAT - NVL'!$D$5:$D$840,'THAN CUC 4A'!B38)</f>
        <v>0</v>
      </c>
      <c r="H38" s="188" t="e">
        <f t="shared" si="1"/>
        <v>#DIV/0!</v>
      </c>
      <c r="I38" s="187" t="e">
        <f t="shared" si="2"/>
        <v>#DIV/0!</v>
      </c>
      <c r="J38" s="186">
        <f t="shared" si="4"/>
        <v>0</v>
      </c>
      <c r="K38" s="185">
        <f t="shared" si="4"/>
        <v>0</v>
      </c>
      <c r="L38" s="188" t="e">
        <f t="shared" si="0"/>
        <v>#DIV/0!</v>
      </c>
      <c r="M38" s="184" t="e">
        <f t="shared" si="0"/>
        <v>#DIV/0!</v>
      </c>
      <c r="N38" s="183"/>
    </row>
    <row r="39" spans="1:14" ht="16.5" customHeight="1">
      <c r="A39" s="193">
        <v>30</v>
      </c>
      <c r="B39" s="194">
        <v>45046</v>
      </c>
      <c r="C39" s="191" t="s">
        <v>683</v>
      </c>
      <c r="D39" s="190">
        <f>+SUMIFS('NHAP - NVL'!$J$5:$J$1007,'NHAP - NVL'!$G$5:$G$1007,'THAN CUC 4A'!$L$4,'NHAP - NVL'!$D$5:$D$1007,'THAN CUC 4A'!B39)</f>
        <v>0</v>
      </c>
      <c r="E39" s="218">
        <f>+SUMIFS('NHAP - NVL'!$K$5:$K$1007,'NHAP - NVL'!$G$5:$G$1007,'THAN CUC 4A'!$L$4,'NHAP - NVL'!$D$5:$D$1007,'THAN CUC 4A'!B39)</f>
        <v>0</v>
      </c>
      <c r="F39" s="189">
        <f>+SUMIFS('XUAT - NVL'!$K$5:$K$840,'XUAT - NVL'!$G$5:$G$840,'THAN CUC 4A'!$L$4,'XUAT - NVL'!$D$5:$D$840,'THAN CUC 4A'!B39)</f>
        <v>0</v>
      </c>
      <c r="G39" s="231">
        <f>+SUMIFS('XUAT - NVL'!$L$5:$L$840,'XUAT - NVL'!$G$5:$G$840,'THAN CUC 4A'!$L$4,'XUAT - NVL'!$D$5:$D$840,'THAN CUC 4A'!B39)</f>
        <v>0</v>
      </c>
      <c r="H39" s="188" t="e">
        <f t="shared" si="1"/>
        <v>#DIV/0!</v>
      </c>
      <c r="I39" s="187" t="e">
        <f t="shared" si="2"/>
        <v>#DIV/0!</v>
      </c>
      <c r="J39" s="186">
        <f t="shared" si="4"/>
        <v>0</v>
      </c>
      <c r="K39" s="185">
        <f t="shared" si="4"/>
        <v>0</v>
      </c>
      <c r="L39" s="233" t="e">
        <f t="shared" si="0"/>
        <v>#DIV/0!</v>
      </c>
      <c r="M39" s="184" t="e">
        <f t="shared" si="0"/>
        <v>#DIV/0!</v>
      </c>
      <c r="N39" s="183"/>
    </row>
    <row r="40" spans="1:14" ht="16.5" customHeight="1">
      <c r="A40" s="193">
        <v>31</v>
      </c>
      <c r="B40" s="192" t="s">
        <v>718</v>
      </c>
      <c r="C40" s="191" t="s">
        <v>683</v>
      </c>
      <c r="D40" s="190">
        <f>+SUMIFS('NHAP - NVL'!$J$5:$J$1007,'NHAP - NVL'!$G$5:$G$1007,'THAN CUC 4A'!$L$4,'NHAP - NVL'!$D$5:$D$1007,'THAN CUC 4A'!B40)</f>
        <v>0</v>
      </c>
      <c r="E40" s="218">
        <f>+SUMIFS('NHAP - NVL'!$K$5:$K$1007,'NHAP - NVL'!$G$5:$G$1007,'THAN CUC 4A'!$L$4,'NHAP - NVL'!$D$5:$D$1007,'THAN CUC 4A'!B40)</f>
        <v>0</v>
      </c>
      <c r="F40" s="189">
        <f>+SUMIFS('XUAT - NVL'!$K$5:$K$840,'XUAT - NVL'!$G$5:$G$840,'THAN CUC 4A'!$L$4,'XUAT - NVL'!$D$5:$D$840,'THAN CUC 4A'!B40)</f>
        <v>0</v>
      </c>
      <c r="G40" s="231">
        <f>+SUMIFS('XUAT - NVL'!$L$5:$L$840,'XUAT - NVL'!$G$5:$G$840,'THAN CUC 4A'!$L$4,'XUAT - NVL'!$D$5:$D$840,'THAN CUC 4A'!B40)</f>
        <v>0</v>
      </c>
      <c r="H40" s="188" t="e">
        <f t="shared" si="1"/>
        <v>#DIV/0!</v>
      </c>
      <c r="I40" s="187" t="e">
        <f t="shared" si="2"/>
        <v>#DIV/0!</v>
      </c>
      <c r="J40" s="186">
        <f t="shared" si="4"/>
        <v>0</v>
      </c>
      <c r="K40" s="185">
        <f t="shared" si="4"/>
        <v>0</v>
      </c>
      <c r="L40" s="188" t="e">
        <f t="shared" si="0"/>
        <v>#DIV/0!</v>
      </c>
      <c r="M40" s="184" t="e">
        <f t="shared" si="0"/>
        <v>#DIV/0!</v>
      </c>
      <c r="N40" s="183"/>
    </row>
    <row r="41" spans="1:14" s="172" customFormat="1" ht="23.25" customHeight="1">
      <c r="A41" s="181" t="s">
        <v>682</v>
      </c>
      <c r="B41" s="180"/>
      <c r="C41" s="179"/>
      <c r="D41" s="178">
        <f>SUM(D10:D40)</f>
        <v>0</v>
      </c>
      <c r="E41" s="177">
        <f>SUM(E10:E40)</f>
        <v>0</v>
      </c>
      <c r="F41" s="197">
        <f>SUM(F10:F40)</f>
        <v>0</v>
      </c>
      <c r="G41" s="176">
        <f>SUM(G10:G40)</f>
        <v>0</v>
      </c>
      <c r="H41" s="197"/>
      <c r="I41" s="176"/>
      <c r="J41" s="182">
        <f>J40</f>
        <v>0</v>
      </c>
      <c r="K41" s="182">
        <f>K40</f>
        <v>0</v>
      </c>
      <c r="L41" s="184"/>
      <c r="M41" s="174"/>
      <c r="N41" s="173"/>
    </row>
    <row r="42" spans="1:14" s="172" customFormat="1" ht="23.25" customHeight="1">
      <c r="A42" s="181" t="s">
        <v>28</v>
      </c>
      <c r="B42" s="180"/>
      <c r="C42" s="179"/>
      <c r="D42" s="178">
        <f>D9+D41</f>
        <v>0</v>
      </c>
      <c r="E42" s="177">
        <f>E9+E41</f>
        <v>0</v>
      </c>
      <c r="F42" s="197">
        <f>F41</f>
        <v>0</v>
      </c>
      <c r="G42" s="176">
        <f>G41</f>
        <v>0</v>
      </c>
      <c r="H42" s="197"/>
      <c r="I42" s="176"/>
      <c r="J42" s="175">
        <f>D42-F42</f>
        <v>0</v>
      </c>
      <c r="K42" s="175">
        <f>E42-G42</f>
        <v>0</v>
      </c>
      <c r="L42" s="184"/>
      <c r="M42" s="174"/>
      <c r="N42" s="173"/>
    </row>
    <row r="43" spans="1:14" ht="23.25" customHeight="1">
      <c r="A43" s="172"/>
      <c r="B43" s="172"/>
      <c r="C43" s="172"/>
      <c r="K43" s="114"/>
      <c r="L43" s="169"/>
      <c r="N43" s="169"/>
    </row>
    <row r="44" spans="1:14">
      <c r="K44" s="171" t="s">
        <v>112</v>
      </c>
      <c r="L44" s="169"/>
      <c r="N44" s="169"/>
    </row>
    <row r="45" spans="1:14">
      <c r="K45" s="171"/>
      <c r="L45" s="169"/>
      <c r="N45" s="169"/>
    </row>
    <row r="46" spans="1:14">
      <c r="K46" s="171"/>
      <c r="L46" s="169"/>
      <c r="N46" s="169"/>
    </row>
    <row r="47" spans="1:14">
      <c r="K47" s="114"/>
      <c r="L47" s="169"/>
      <c r="N47" s="169"/>
    </row>
    <row r="48" spans="1:14">
      <c r="L48" s="169"/>
      <c r="M48" s="170"/>
      <c r="N48" s="169"/>
    </row>
    <row r="49" spans="11:11" s="168" customFormat="1"/>
    <row r="50" spans="11:11" s="168" customFormat="1">
      <c r="K50" s="172"/>
    </row>
    <row r="51" spans="11:11" s="168" customFormat="1"/>
  </sheetData>
  <mergeCells count="8">
    <mergeCell ref="A9:C9"/>
    <mergeCell ref="A3:N3"/>
    <mergeCell ref="L4:N4"/>
    <mergeCell ref="D7:E7"/>
    <mergeCell ref="F7:G7"/>
    <mergeCell ref="H7:I7"/>
    <mergeCell ref="J7:K7"/>
    <mergeCell ref="L7:M7"/>
  </mergeCells>
  <conditionalFormatting sqref="M21">
    <cfRule type="cellIs" dxfId="1042" priority="113" operator="lessThan">
      <formula>15</formula>
    </cfRule>
    <cfRule type="cellIs" dxfId="1041" priority="114" operator="greaterThan">
      <formula>20</formula>
    </cfRule>
    <cfRule type="cellIs" dxfId="1040" priority="115" operator="between">
      <formula>15</formula>
      <formula>20</formula>
    </cfRule>
    <cfRule type="cellIs" dxfId="1039" priority="116" operator="between">
      <formula>15</formula>
      <formula>20</formula>
    </cfRule>
    <cfRule type="cellIs" dxfId="1038" priority="117" operator="lessThan">
      <formula>15</formula>
    </cfRule>
    <cfRule type="cellIs" dxfId="1037" priority="118" operator="greaterThan">
      <formula>20</formula>
    </cfRule>
    <cfRule type="cellIs" dxfId="1036" priority="119" operator="between">
      <formula>15</formula>
      <formula>21</formula>
    </cfRule>
    <cfRule type="cellIs" dxfId="1035" priority="120" operator="lessThan">
      <formula>15</formula>
    </cfRule>
    <cfRule type="cellIs" dxfId="1034" priority="121" operator="greaterThan">
      <formula>21</formula>
    </cfRule>
  </conditionalFormatting>
  <conditionalFormatting sqref="M28">
    <cfRule type="cellIs" dxfId="1033" priority="104" operator="lessThan">
      <formula>15</formula>
    </cfRule>
    <cfRule type="cellIs" dxfId="1032" priority="105" operator="greaterThan">
      <formula>20</formula>
    </cfRule>
    <cfRule type="cellIs" dxfId="1031" priority="106" operator="between">
      <formula>15</formula>
      <formula>20</formula>
    </cfRule>
    <cfRule type="cellIs" dxfId="1030" priority="107" operator="between">
      <formula>15</formula>
      <formula>20</formula>
    </cfRule>
    <cfRule type="cellIs" dxfId="1029" priority="108" operator="lessThan">
      <formula>15</formula>
    </cfRule>
    <cfRule type="cellIs" dxfId="1028" priority="109" operator="greaterThan">
      <formula>20</formula>
    </cfRule>
    <cfRule type="cellIs" dxfId="1027" priority="110" operator="between">
      <formula>15</formula>
      <formula>21</formula>
    </cfRule>
    <cfRule type="cellIs" dxfId="1026" priority="111" operator="lessThan">
      <formula>15</formula>
    </cfRule>
    <cfRule type="cellIs" dxfId="1025" priority="112" operator="greaterThan">
      <formula>21</formula>
    </cfRule>
  </conditionalFormatting>
  <conditionalFormatting sqref="M35">
    <cfRule type="cellIs" dxfId="1024" priority="95" operator="lessThan">
      <formula>15</formula>
    </cfRule>
    <cfRule type="cellIs" dxfId="1023" priority="96" operator="greaterThan">
      <formula>20</formula>
    </cfRule>
    <cfRule type="cellIs" dxfId="1022" priority="97" operator="between">
      <formula>15</formula>
      <formula>20</formula>
    </cfRule>
    <cfRule type="cellIs" dxfId="1021" priority="98" operator="between">
      <formula>15</formula>
      <formula>20</formula>
    </cfRule>
    <cfRule type="cellIs" dxfId="1020" priority="99" operator="lessThan">
      <formula>15</formula>
    </cfRule>
    <cfRule type="cellIs" dxfId="1019" priority="100" operator="greaterThan">
      <formula>20</formula>
    </cfRule>
    <cfRule type="cellIs" dxfId="1018" priority="101" operator="between">
      <formula>15</formula>
      <formula>21</formula>
    </cfRule>
    <cfRule type="cellIs" dxfId="1017" priority="102" operator="lessThan">
      <formula>15</formula>
    </cfRule>
    <cfRule type="cellIs" dxfId="1016" priority="103" operator="greaterThan">
      <formula>21</formula>
    </cfRule>
  </conditionalFormatting>
  <conditionalFormatting sqref="M15:M18 M40 M22:M23 M25:M27 M20">
    <cfRule type="cellIs" dxfId="1015" priority="122" operator="lessThan">
      <formula>15</formula>
    </cfRule>
    <cfRule type="cellIs" dxfId="1014" priority="123" operator="greaterThan">
      <formula>20</formula>
    </cfRule>
    <cfRule type="cellIs" dxfId="1013" priority="124" operator="between">
      <formula>15</formula>
      <formula>20</formula>
    </cfRule>
    <cfRule type="cellIs" dxfId="1012" priority="125" operator="between">
      <formula>15</formula>
      <formula>20</formula>
    </cfRule>
    <cfRule type="cellIs" dxfId="1011" priority="126" operator="lessThan">
      <formula>15</formula>
    </cfRule>
    <cfRule type="cellIs" dxfId="1010" priority="127" operator="greaterThan">
      <formula>20</formula>
    </cfRule>
    <cfRule type="cellIs" dxfId="1009" priority="128" operator="between">
      <formula>15</formula>
      <formula>21</formula>
    </cfRule>
    <cfRule type="cellIs" dxfId="1008" priority="129" operator="lessThan">
      <formula>15</formula>
    </cfRule>
    <cfRule type="cellIs" dxfId="1007" priority="130" operator="greaterThan">
      <formula>21</formula>
    </cfRule>
  </conditionalFormatting>
  <conditionalFormatting sqref="M10:M13">
    <cfRule type="cellIs" dxfId="1006" priority="86" operator="lessThan">
      <formula>15</formula>
    </cfRule>
    <cfRule type="cellIs" dxfId="1005" priority="87" operator="greaterThan">
      <formula>20</formula>
    </cfRule>
    <cfRule type="cellIs" dxfId="1004" priority="88" operator="between">
      <formula>15</formula>
      <formula>20</formula>
    </cfRule>
    <cfRule type="cellIs" dxfId="1003" priority="89" operator="between">
      <formula>15</formula>
      <formula>20</formula>
    </cfRule>
    <cfRule type="cellIs" dxfId="1002" priority="90" operator="lessThan">
      <formula>15</formula>
    </cfRule>
    <cfRule type="cellIs" dxfId="1001" priority="91" operator="greaterThan">
      <formula>20</formula>
    </cfRule>
    <cfRule type="cellIs" dxfId="1000" priority="92" operator="between">
      <formula>15</formula>
      <formula>21</formula>
    </cfRule>
    <cfRule type="cellIs" dxfId="999" priority="93" operator="lessThan">
      <formula>15</formula>
    </cfRule>
    <cfRule type="cellIs" dxfId="998" priority="94" operator="greaterThan">
      <formula>21</formula>
    </cfRule>
  </conditionalFormatting>
  <conditionalFormatting sqref="M30:M33">
    <cfRule type="cellIs" dxfId="997" priority="77" operator="lessThan">
      <formula>15</formula>
    </cfRule>
    <cfRule type="cellIs" dxfId="996" priority="78" operator="greaterThan">
      <formula>20</formula>
    </cfRule>
    <cfRule type="cellIs" dxfId="995" priority="79" operator="between">
      <formula>15</formula>
      <formula>20</formula>
    </cfRule>
    <cfRule type="cellIs" dxfId="994" priority="80" operator="between">
      <formula>15</formula>
      <formula>20</formula>
    </cfRule>
    <cfRule type="cellIs" dxfId="993" priority="81" operator="lessThan">
      <formula>15</formula>
    </cfRule>
    <cfRule type="cellIs" dxfId="992" priority="82" operator="greaterThan">
      <formula>20</formula>
    </cfRule>
    <cfRule type="cellIs" dxfId="991" priority="83" operator="between">
      <formula>15</formula>
      <formula>21</formula>
    </cfRule>
    <cfRule type="cellIs" dxfId="990" priority="84" operator="lessThan">
      <formula>15</formula>
    </cfRule>
    <cfRule type="cellIs" dxfId="989" priority="85" operator="greaterThan">
      <formula>21</formula>
    </cfRule>
  </conditionalFormatting>
  <conditionalFormatting sqref="M36:M38">
    <cfRule type="cellIs" dxfId="988" priority="68" operator="lessThan">
      <formula>15</formula>
    </cfRule>
    <cfRule type="cellIs" dxfId="987" priority="69" operator="greaterThan">
      <formula>20</formula>
    </cfRule>
    <cfRule type="cellIs" dxfId="986" priority="70" operator="between">
      <formula>15</formula>
      <formula>20</formula>
    </cfRule>
    <cfRule type="cellIs" dxfId="985" priority="71" operator="between">
      <formula>15</formula>
      <formula>20</formula>
    </cfRule>
    <cfRule type="cellIs" dxfId="984" priority="72" operator="lessThan">
      <formula>15</formula>
    </cfRule>
    <cfRule type="cellIs" dxfId="983" priority="73" operator="greaterThan">
      <formula>20</formula>
    </cfRule>
    <cfRule type="cellIs" dxfId="982" priority="74" operator="between">
      <formula>15</formula>
      <formula>21</formula>
    </cfRule>
    <cfRule type="cellIs" dxfId="981" priority="75" operator="lessThan">
      <formula>15</formula>
    </cfRule>
    <cfRule type="cellIs" dxfId="980" priority="76" operator="greaterThan">
      <formula>21</formula>
    </cfRule>
  </conditionalFormatting>
  <conditionalFormatting sqref="M29">
    <cfRule type="cellIs" dxfId="979" priority="59" operator="lessThan">
      <formula>15</formula>
    </cfRule>
    <cfRule type="cellIs" dxfId="978" priority="60" operator="greaterThan">
      <formula>20</formula>
    </cfRule>
    <cfRule type="cellIs" dxfId="977" priority="61" operator="between">
      <formula>15</formula>
      <formula>20</formula>
    </cfRule>
    <cfRule type="cellIs" dxfId="976" priority="62" operator="between">
      <formula>15</formula>
      <formula>20</formula>
    </cfRule>
    <cfRule type="cellIs" dxfId="975" priority="63" operator="lessThan">
      <formula>15</formula>
    </cfRule>
    <cfRule type="cellIs" dxfId="974" priority="64" operator="greaterThan">
      <formula>20</formula>
    </cfRule>
    <cfRule type="cellIs" dxfId="973" priority="65" operator="between">
      <formula>15</formula>
      <formula>21</formula>
    </cfRule>
    <cfRule type="cellIs" dxfId="972" priority="66" operator="lessThan">
      <formula>15</formula>
    </cfRule>
    <cfRule type="cellIs" dxfId="971" priority="67" operator="greaterThan">
      <formula>21</formula>
    </cfRule>
  </conditionalFormatting>
  <conditionalFormatting sqref="M24">
    <cfRule type="cellIs" dxfId="970" priority="50" operator="lessThan">
      <formula>15</formula>
    </cfRule>
    <cfRule type="cellIs" dxfId="969" priority="51" operator="greaterThan">
      <formula>20</formula>
    </cfRule>
    <cfRule type="cellIs" dxfId="968" priority="52" operator="between">
      <formula>15</formula>
      <formula>20</formula>
    </cfRule>
    <cfRule type="cellIs" dxfId="967" priority="53" operator="between">
      <formula>15</formula>
      <formula>20</formula>
    </cfRule>
    <cfRule type="cellIs" dxfId="966" priority="54" operator="lessThan">
      <formula>15</formula>
    </cfRule>
    <cfRule type="cellIs" dxfId="965" priority="55" operator="greaterThan">
      <formula>20</formula>
    </cfRule>
    <cfRule type="cellIs" dxfId="964" priority="56" operator="between">
      <formula>15</formula>
      <formula>21</formula>
    </cfRule>
    <cfRule type="cellIs" dxfId="963" priority="57" operator="lessThan">
      <formula>15</formula>
    </cfRule>
    <cfRule type="cellIs" dxfId="962" priority="58" operator="greaterThan">
      <formula>21</formula>
    </cfRule>
  </conditionalFormatting>
  <conditionalFormatting sqref="M19">
    <cfRule type="cellIs" dxfId="961" priority="41" operator="lessThan">
      <formula>15</formula>
    </cfRule>
    <cfRule type="cellIs" dxfId="960" priority="42" operator="greaterThan">
      <formula>20</formula>
    </cfRule>
    <cfRule type="cellIs" dxfId="959" priority="43" operator="between">
      <formula>15</formula>
      <formula>20</formula>
    </cfRule>
    <cfRule type="cellIs" dxfId="958" priority="44" operator="between">
      <formula>15</formula>
      <formula>20</formula>
    </cfRule>
    <cfRule type="cellIs" dxfId="957" priority="45" operator="lessThan">
      <formula>15</formula>
    </cfRule>
    <cfRule type="cellIs" dxfId="956" priority="46" operator="greaterThan">
      <formula>20</formula>
    </cfRule>
    <cfRule type="cellIs" dxfId="955" priority="47" operator="between">
      <formula>15</formula>
      <formula>21</formula>
    </cfRule>
    <cfRule type="cellIs" dxfId="954" priority="48" operator="lessThan">
      <formula>15</formula>
    </cfRule>
    <cfRule type="cellIs" dxfId="953" priority="49" operator="greaterThan">
      <formula>21</formula>
    </cfRule>
  </conditionalFormatting>
  <conditionalFormatting sqref="M14">
    <cfRule type="cellIs" dxfId="952" priority="32" operator="lessThan">
      <formula>15</formula>
    </cfRule>
    <cfRule type="cellIs" dxfId="951" priority="33" operator="greaterThan">
      <formula>20</formula>
    </cfRule>
    <cfRule type="cellIs" dxfId="950" priority="34" operator="between">
      <formula>15</formula>
      <formula>20</formula>
    </cfRule>
    <cfRule type="cellIs" dxfId="949" priority="35" operator="between">
      <formula>15</formula>
      <formula>20</formula>
    </cfRule>
    <cfRule type="cellIs" dxfId="948" priority="36" operator="lessThan">
      <formula>15</formula>
    </cfRule>
    <cfRule type="cellIs" dxfId="947" priority="37" operator="greaterThan">
      <formula>20</formula>
    </cfRule>
    <cfRule type="cellIs" dxfId="946" priority="38" operator="between">
      <formula>15</formula>
      <formula>21</formula>
    </cfRule>
    <cfRule type="cellIs" dxfId="945" priority="39" operator="lessThan">
      <formula>15</formula>
    </cfRule>
    <cfRule type="cellIs" dxfId="944" priority="40" operator="greaterThan">
      <formula>21</formula>
    </cfRule>
  </conditionalFormatting>
  <conditionalFormatting sqref="M34">
    <cfRule type="cellIs" dxfId="943" priority="23" operator="lessThan">
      <formula>15</formula>
    </cfRule>
    <cfRule type="cellIs" dxfId="942" priority="24" operator="greaterThan">
      <formula>20</formula>
    </cfRule>
    <cfRule type="cellIs" dxfId="941" priority="25" operator="between">
      <formula>15</formula>
      <formula>20</formula>
    </cfRule>
    <cfRule type="cellIs" dxfId="940" priority="26" operator="between">
      <formula>15</formula>
      <formula>20</formula>
    </cfRule>
    <cfRule type="cellIs" dxfId="939" priority="27" operator="lessThan">
      <formula>15</formula>
    </cfRule>
    <cfRule type="cellIs" dxfId="938" priority="28" operator="greaterThan">
      <formula>20</formula>
    </cfRule>
    <cfRule type="cellIs" dxfId="937" priority="29" operator="between">
      <formula>15</formula>
      <formula>21</formula>
    </cfRule>
    <cfRule type="cellIs" dxfId="936" priority="30" operator="lessThan">
      <formula>15</formula>
    </cfRule>
    <cfRule type="cellIs" dxfId="935" priority="31" operator="greaterThan">
      <formula>21</formula>
    </cfRule>
  </conditionalFormatting>
  <conditionalFormatting sqref="M39">
    <cfRule type="cellIs" dxfId="934" priority="14" operator="lessThan">
      <formula>15</formula>
    </cfRule>
    <cfRule type="cellIs" dxfId="933" priority="15" operator="greaterThan">
      <formula>20</formula>
    </cfRule>
    <cfRule type="cellIs" dxfId="932" priority="16" operator="between">
      <formula>15</formula>
      <formula>20</formula>
    </cfRule>
    <cfRule type="cellIs" dxfId="931" priority="17" operator="between">
      <formula>15</formula>
      <formula>20</formula>
    </cfRule>
    <cfRule type="cellIs" dxfId="930" priority="18" operator="lessThan">
      <formula>15</formula>
    </cfRule>
    <cfRule type="cellIs" dxfId="929" priority="19" operator="greaterThan">
      <formula>20</formula>
    </cfRule>
    <cfRule type="cellIs" dxfId="928" priority="20" operator="between">
      <formula>15</formula>
      <formula>21</formula>
    </cfRule>
    <cfRule type="cellIs" dxfId="927" priority="21" operator="lessThan">
      <formula>15</formula>
    </cfRule>
    <cfRule type="cellIs" dxfId="926" priority="22" operator="greaterThan">
      <formula>21</formula>
    </cfRule>
  </conditionalFormatting>
  <conditionalFormatting sqref="P19">
    <cfRule type="duplicateValues" dxfId="925" priority="6"/>
  </conditionalFormatting>
  <conditionalFormatting sqref="Q24 Q18">
    <cfRule type="duplicateValues" dxfId="924" priority="7"/>
    <cfRule type="expression" dxfId="923" priority="8">
      <formula>LEFT(#REF!,2)="Y0"</formula>
    </cfRule>
    <cfRule type="expression" dxfId="922" priority="9">
      <formula>LEFT(#REF!,2)="Y3"</formula>
    </cfRule>
    <cfRule type="expression" dxfId="921" priority="10">
      <formula>LEFT(#REF!,2)="Y2"</formula>
    </cfRule>
    <cfRule type="expression" dxfId="920" priority="11">
      <formula>LEFT(#REF!,2)="Y1"</formula>
    </cfRule>
    <cfRule type="duplicateValues" dxfId="919" priority="12"/>
  </conditionalFormatting>
  <conditionalFormatting sqref="P10:P18 P20:P22">
    <cfRule type="duplicateValues" dxfId="918" priority="13"/>
  </conditionalFormatting>
  <conditionalFormatting sqref="P25">
    <cfRule type="duplicateValues" dxfId="917" priority="5"/>
  </conditionalFormatting>
  <conditionalFormatting sqref="P26">
    <cfRule type="duplicateValues" dxfId="916" priority="4"/>
  </conditionalFormatting>
  <conditionalFormatting sqref="P27">
    <cfRule type="duplicateValues" dxfId="915" priority="3"/>
  </conditionalFormatting>
  <conditionalFormatting sqref="P28:P29">
    <cfRule type="duplicateValues" dxfId="914" priority="2"/>
  </conditionalFormatting>
  <conditionalFormatting sqref="P30">
    <cfRule type="duplicateValues" dxfId="913" priority="1"/>
  </conditionalFormatting>
  <pageMargins left="0.45" right="0.2" top="0.25" bottom="0.25" header="0.3" footer="0.3"/>
  <pageSetup paperSize="9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rgb="FFC00000"/>
  </sheetPr>
  <dimension ref="A1:R51"/>
  <sheetViews>
    <sheetView zoomScale="80" zoomScaleNormal="80" workbookViewId="0">
      <pane ySplit="9" topLeftCell="A10" activePane="bottomLeft" state="frozen"/>
      <selection activeCell="C11" sqref="C11:F11"/>
      <selection pane="bottomLeft" activeCell="C11" sqref="C11:F11"/>
    </sheetView>
  </sheetViews>
  <sheetFormatPr defaultColWidth="10.6640625" defaultRowHeight="15"/>
  <cols>
    <col min="1" max="1" width="5.5" style="168" customWidth="1"/>
    <col min="2" max="2" width="16" style="168" customWidth="1"/>
    <col min="3" max="3" width="21.33203125" style="168" customWidth="1"/>
    <col min="4" max="11" width="17.1640625" style="169" customWidth="1"/>
    <col min="12" max="14" width="17.1640625" style="168" customWidth="1"/>
    <col min="15" max="15" width="10.6640625" style="168"/>
    <col min="16" max="16" width="50.6640625" style="168" customWidth="1"/>
    <col min="17" max="17" width="36.1640625" style="168" customWidth="1"/>
    <col min="18" max="18" width="24.83203125" style="168" customWidth="1"/>
    <col min="19" max="16384" width="10.6640625" style="168"/>
  </cols>
  <sheetData>
    <row r="1" spans="1:18" ht="18" customHeight="1">
      <c r="A1" s="210" t="str">
        <f>'[6]FRIT FO102 - FT1 - FHUE'!A1</f>
        <v>CÔNG TY CỐ PHẦN VLXD VI DO NA</v>
      </c>
      <c r="B1" s="210"/>
      <c r="C1" s="210"/>
      <c r="D1" s="210"/>
      <c r="E1" s="210"/>
      <c r="F1" s="210"/>
    </row>
    <row r="2" spans="1:18" ht="18" customHeight="1">
      <c r="A2" s="210" t="str">
        <f>'[6]FRIT FO102 - FT1 - FHUE'!A2</f>
        <v>PHÒNG KẾ HOẠCH - VẬT TƯ</v>
      </c>
      <c r="B2" s="210"/>
      <c r="C2" s="210"/>
      <c r="D2" s="209"/>
      <c r="E2" s="209"/>
      <c r="F2" s="209"/>
      <c r="L2" s="169"/>
      <c r="M2" s="208" t="str">
        <f>'[6]FRIT FO102 - FT1 - FHUE'!M2</f>
        <v>BM. 03. 13</v>
      </c>
    </row>
    <row r="3" spans="1:18" ht="33" customHeight="1">
      <c r="A3" s="861" t="s">
        <v>698</v>
      </c>
      <c r="B3" s="861"/>
      <c r="C3" s="861"/>
      <c r="D3" s="861"/>
      <c r="E3" s="861"/>
      <c r="F3" s="861"/>
      <c r="G3" s="861"/>
      <c r="H3" s="861"/>
      <c r="I3" s="861"/>
      <c r="J3" s="861"/>
      <c r="K3" s="861"/>
      <c r="L3" s="861"/>
      <c r="M3" s="861"/>
      <c r="N3" s="861"/>
    </row>
    <row r="4" spans="1:18" ht="18.75" customHeight="1">
      <c r="B4" s="207"/>
      <c r="C4" s="207"/>
      <c r="D4" s="206" t="s">
        <v>697</v>
      </c>
      <c r="E4" s="205" t="str">
        <f>+VLOOKUP($L$4,'TONG HOP'!$C$8:$N$799,2,0)</f>
        <v>Xỉ than</v>
      </c>
      <c r="I4" s="169" t="s">
        <v>696</v>
      </c>
      <c r="J4" s="205" t="str">
        <f>+VLOOKUP($L$4,'TONG HOP'!$C$8:$N$799,3,0)</f>
        <v>NCC00607</v>
      </c>
      <c r="K4" s="205" t="s">
        <v>695</v>
      </c>
      <c r="L4" s="862" t="s">
        <v>106</v>
      </c>
      <c r="M4" s="862"/>
      <c r="N4" s="862"/>
      <c r="P4" s="168" t="s">
        <v>731</v>
      </c>
      <c r="Q4" s="168" t="s">
        <v>617</v>
      </c>
    </row>
    <row r="5" spans="1:18" ht="18.75" customHeight="1">
      <c r="B5" s="168" t="str">
        <f>'[6]FRIT FO102 - FT1 - FHUE'!B5</f>
        <v xml:space="preserve">Từ ngày:  </v>
      </c>
      <c r="C5" s="168">
        <f>'[6]FRIT FO102 - FT1 - FHUE'!C5</f>
        <v>1</v>
      </c>
      <c r="D5" s="168" t="str">
        <f>'[6]FRIT FO102 - FT1 - FHUE'!D5</f>
        <v>đến ngày</v>
      </c>
      <c r="E5" s="168">
        <v>30</v>
      </c>
      <c r="F5" s="168" t="str">
        <f>'[6]FRIT FO102 - FT1 - FHUE'!F5</f>
        <v>tháng</v>
      </c>
      <c r="G5" s="168">
        <v>4</v>
      </c>
      <c r="H5" s="168" t="str">
        <f>'[6]FRIT FO102 - FT1 - FHUE'!H5</f>
        <v xml:space="preserve">năm </v>
      </c>
      <c r="I5" s="168">
        <f>'[6]FRIT FO102 - FT1 - FHUE'!I5</f>
        <v>2023</v>
      </c>
      <c r="J5" s="168"/>
      <c r="K5" s="168"/>
    </row>
    <row r="6" spans="1:18" ht="18" customHeight="1">
      <c r="F6" s="204"/>
      <c r="G6" s="204"/>
      <c r="H6" s="204"/>
      <c r="I6" s="204"/>
      <c r="L6" s="204" t="s">
        <v>694</v>
      </c>
      <c r="M6"/>
    </row>
    <row r="7" spans="1:18" s="195" customFormat="1" ht="40.5" customHeight="1">
      <c r="A7" s="203" t="s">
        <v>13</v>
      </c>
      <c r="B7" s="202" t="s">
        <v>693</v>
      </c>
      <c r="C7" s="202" t="s">
        <v>692</v>
      </c>
      <c r="D7" s="863" t="s">
        <v>691</v>
      </c>
      <c r="E7" s="864"/>
      <c r="F7" s="863" t="s">
        <v>690</v>
      </c>
      <c r="G7" s="864"/>
      <c r="H7" s="863" t="s">
        <v>689</v>
      </c>
      <c r="I7" s="864"/>
      <c r="J7" s="863" t="s">
        <v>688</v>
      </c>
      <c r="K7" s="864"/>
      <c r="L7" s="863" t="s">
        <v>687</v>
      </c>
      <c r="M7" s="864"/>
      <c r="N7" s="202" t="s">
        <v>686</v>
      </c>
    </row>
    <row r="8" spans="1:18" s="195" customFormat="1" ht="27.75" customHeight="1">
      <c r="A8" s="201"/>
      <c r="B8" s="198"/>
      <c r="C8" s="198"/>
      <c r="D8" s="200" t="s">
        <v>679</v>
      </c>
      <c r="E8" s="199" t="s">
        <v>685</v>
      </c>
      <c r="F8" s="200" t="s">
        <v>679</v>
      </c>
      <c r="G8" s="199" t="s">
        <v>680</v>
      </c>
      <c r="H8" s="200" t="s">
        <v>679</v>
      </c>
      <c r="I8" s="199" t="s">
        <v>680</v>
      </c>
      <c r="J8" s="200" t="s">
        <v>679</v>
      </c>
      <c r="K8" s="199" t="s">
        <v>680</v>
      </c>
      <c r="L8" s="200" t="s">
        <v>679</v>
      </c>
      <c r="M8" s="199" t="s">
        <v>680</v>
      </c>
      <c r="N8" s="198"/>
    </row>
    <row r="9" spans="1:18" s="195" customFormat="1" ht="25.5" customHeight="1">
      <c r="A9" s="858" t="s">
        <v>684</v>
      </c>
      <c r="B9" s="859"/>
      <c r="C9" s="860"/>
      <c r="D9" s="178">
        <f>J9</f>
        <v>0</v>
      </c>
      <c r="E9" s="177">
        <f>K9</f>
        <v>0</v>
      </c>
      <c r="F9" s="197">
        <f>F41</f>
        <v>0</v>
      </c>
      <c r="G9" s="177">
        <f>G41</f>
        <v>0</v>
      </c>
      <c r="H9" s="197"/>
      <c r="I9" s="177"/>
      <c r="J9" s="196">
        <v>0</v>
      </c>
      <c r="K9" s="196">
        <v>0</v>
      </c>
      <c r="L9" s="232"/>
      <c r="M9" s="234"/>
      <c r="N9" s="183"/>
    </row>
    <row r="10" spans="1:18" ht="16.5" customHeight="1">
      <c r="A10" s="193">
        <v>1</v>
      </c>
      <c r="B10" s="194">
        <v>45017</v>
      </c>
      <c r="C10" s="191" t="s">
        <v>683</v>
      </c>
      <c r="D10" s="190">
        <f>+SUMIFS('NHAP - NVL'!$J$5:$J$1007,'NHAP - NVL'!$G$5:$G$1007,'THAN DA'!$L$4,'NHAP - NVL'!$F$5:$F$1007,'THAN DA'!$Q$4,'NHAP - NVL'!$D$5:$D$1007,'THAN DA'!B10)</f>
        <v>0</v>
      </c>
      <c r="E10" s="218">
        <f>+SUMIFS('NHAP - NVL'!$K$5:$K$1007,'NHAP - NVL'!$G$5:$G$1007,'THAN DA'!$L$4,'NHAP - NVL'!$F$5:$F$1007,'THAN DA'!$Q$4,'NHAP - NVL'!$D$5:$D$1007,'THAN DA'!B10)</f>
        <v>0</v>
      </c>
      <c r="F10" s="189">
        <f>+SUMIFS('XUAT - NVL'!$K$5:$K$840,'XUAT - NVL'!$G$5:$G$840,'THAN DA'!$L$4,'XUAT - NVL'!$N$5:$N$840,'THAN DA'!$Q$4,'XUAT - NVL'!$D$5:$D$840,'THAN DA'!B10)</f>
        <v>0</v>
      </c>
      <c r="G10" s="231">
        <f>+SUMIFS('XUAT - NVL'!$L$5:$L$840,'XUAT - NVL'!$G$5:$G$840,$L$4,'XUAT - NVL'!$N$5:$N$840,'THAN DA'!$Q$4,'XUAT - NVL'!$D$5:$D$840,'THAN DA'!B10)</f>
        <v>0</v>
      </c>
      <c r="H10" s="188" t="e">
        <f>AVERAGEIF($F$10:$F$40,"&lt;&gt;0")</f>
        <v>#DIV/0!</v>
      </c>
      <c r="I10" s="187" t="e">
        <f>AVERAGEIF($G$10:$G$40,"&lt;&gt;0")</f>
        <v>#DIV/0!</v>
      </c>
      <c r="J10" s="186">
        <f>J9+D10-F10</f>
        <v>0</v>
      </c>
      <c r="K10" s="185">
        <f>K9+E10-G10</f>
        <v>0</v>
      </c>
      <c r="L10" s="188" t="e">
        <f t="shared" ref="L10:L40" si="0">J10/H10</f>
        <v>#DIV/0!</v>
      </c>
      <c r="M10" s="184" t="e">
        <f t="shared" ref="M10:M40" si="1">K10/I10</f>
        <v>#DIV/0!</v>
      </c>
      <c r="N10" s="183"/>
      <c r="P10" s="235" t="s">
        <v>666</v>
      </c>
      <c r="Q10" s="52" t="s">
        <v>75</v>
      </c>
      <c r="R10" s="52" t="s">
        <v>74</v>
      </c>
    </row>
    <row r="11" spans="1:18" ht="16.5" customHeight="1">
      <c r="A11" s="193">
        <v>2</v>
      </c>
      <c r="B11" s="194">
        <v>45018</v>
      </c>
      <c r="C11" s="191" t="s">
        <v>683</v>
      </c>
      <c r="D11" s="190">
        <f>+SUMIFS('NHAP - NVL'!$J$5:$J$1007,'NHAP - NVL'!$G$5:$G$1007,'THAN DA'!$L$4,'NHAP - NVL'!$F$5:$F$1007,'THAN DA'!$Q$4,'NHAP - NVL'!$D$5:$D$1007,'THAN DA'!B11)</f>
        <v>0</v>
      </c>
      <c r="E11" s="218">
        <f>+SUMIFS('NHAP - NVL'!$K$5:$K$1007,'NHAP - NVL'!$G$5:$G$1007,'THAN DA'!$L$4,'NHAP - NVL'!$F$5:$F$1007,'THAN DA'!$Q$4,'NHAP - NVL'!$D$5:$D$1007,'THAN DA'!B11)</f>
        <v>0</v>
      </c>
      <c r="F11" s="189">
        <f>+SUMIFS('XUAT - NVL'!$K$5:$K$840,'XUAT - NVL'!$G$5:$G$840,'THAN DA'!$L$4,'XUAT - NVL'!$N$5:$N$840,'THAN DA'!$Q$4,'XUAT - NVL'!$D$5:$D$840,'THAN DA'!B11)</f>
        <v>0</v>
      </c>
      <c r="G11" s="231">
        <f>+SUMIFS('XUAT - NVL'!$L$5:$L$840,'XUAT - NVL'!$G$5:$G$840,$L$4,'XUAT - NVL'!$N$5:$N$840,'THAN DA'!$Q$4,'XUAT - NVL'!$D$5:$D$840,'THAN DA'!B11)</f>
        <v>0</v>
      </c>
      <c r="H11" s="188" t="e">
        <f t="shared" ref="H11:H40" si="2">AVERAGEIF($F$10:$F$40,"&lt;&gt;0")</f>
        <v>#DIV/0!</v>
      </c>
      <c r="I11" s="187" t="e">
        <f t="shared" ref="I11:I40" si="3">AVERAGEIF($G$10:$G$40,"&lt;&gt;0")</f>
        <v>#DIV/0!</v>
      </c>
      <c r="J11" s="186">
        <f t="shared" ref="J11:J40" si="4">J10+D11-F11</f>
        <v>0</v>
      </c>
      <c r="K11" s="185">
        <f t="shared" ref="K11:K40" si="5">K10+E11-G11</f>
        <v>0</v>
      </c>
      <c r="L11" s="188" t="e">
        <f t="shared" si="0"/>
        <v>#DIV/0!</v>
      </c>
      <c r="M11" s="184" t="e">
        <f t="shared" si="1"/>
        <v>#DIV/0!</v>
      </c>
      <c r="N11" s="183"/>
      <c r="P11" s="235" t="s">
        <v>719</v>
      </c>
      <c r="Q11" s="52" t="s">
        <v>91</v>
      </c>
      <c r="R11" s="52" t="s">
        <v>90</v>
      </c>
    </row>
    <row r="12" spans="1:18" ht="16.5" customHeight="1">
      <c r="A12" s="193">
        <v>3</v>
      </c>
      <c r="B12" s="194">
        <v>45019</v>
      </c>
      <c r="C12" s="191" t="s">
        <v>683</v>
      </c>
      <c r="D12" s="190">
        <f>+SUMIFS('NHAP - NVL'!$J$5:$J$1007,'NHAP - NVL'!$G$5:$G$1007,'THAN DA'!$L$4,'NHAP - NVL'!$F$5:$F$1007,'THAN DA'!$Q$4,'NHAP - NVL'!$D$5:$D$1007,'THAN DA'!B12)</f>
        <v>0</v>
      </c>
      <c r="E12" s="218">
        <f>+SUMIFS('NHAP - NVL'!$K$5:$K$1007,'NHAP - NVL'!$G$5:$G$1007,'THAN DA'!$L$4,'NHAP - NVL'!$F$5:$F$1007,'THAN DA'!$Q$4,'NHAP - NVL'!$D$5:$D$1007,'THAN DA'!B12)</f>
        <v>0</v>
      </c>
      <c r="F12" s="189">
        <f>+SUMIFS('XUAT - NVL'!$K$5:$K$840,'XUAT - NVL'!$G$5:$G$840,'THAN DA'!$L$4,'XUAT - NVL'!$N$5:$N$840,'THAN DA'!$Q$4,'XUAT - NVL'!$D$5:$D$840,'THAN DA'!B12)</f>
        <v>0</v>
      </c>
      <c r="G12" s="231">
        <f>+SUMIFS('XUAT - NVL'!$L$5:$L$840,'XUAT - NVL'!$G$5:$G$840,$L$4,'XUAT - NVL'!$N$5:$N$840,'THAN DA'!$Q$4,'XUAT - NVL'!$D$5:$D$840,'THAN DA'!B12)</f>
        <v>0</v>
      </c>
      <c r="H12" s="188" t="e">
        <f t="shared" si="2"/>
        <v>#DIV/0!</v>
      </c>
      <c r="I12" s="187" t="e">
        <f t="shared" si="3"/>
        <v>#DIV/0!</v>
      </c>
      <c r="J12" s="186">
        <f t="shared" si="4"/>
        <v>0</v>
      </c>
      <c r="K12" s="185">
        <f t="shared" si="5"/>
        <v>0</v>
      </c>
      <c r="L12" s="188" t="e">
        <f t="shared" si="0"/>
        <v>#DIV/0!</v>
      </c>
      <c r="M12" s="184" t="e">
        <f t="shared" si="1"/>
        <v>#DIV/0!</v>
      </c>
      <c r="N12" s="183"/>
      <c r="P12" s="235" t="s">
        <v>720</v>
      </c>
      <c r="Q12" s="52" t="s">
        <v>93</v>
      </c>
      <c r="R12" s="52" t="s">
        <v>92</v>
      </c>
    </row>
    <row r="13" spans="1:18" ht="16.5" customHeight="1">
      <c r="A13" s="193">
        <v>4</v>
      </c>
      <c r="B13" s="194">
        <v>45020</v>
      </c>
      <c r="C13" s="191" t="s">
        <v>683</v>
      </c>
      <c r="D13" s="190">
        <f>+SUMIFS('NHAP - NVL'!$J$5:$J$1007,'NHAP - NVL'!$G$5:$G$1007,'THAN DA'!$L$4,'NHAP - NVL'!$F$5:$F$1007,'THAN DA'!$Q$4,'NHAP - NVL'!$D$5:$D$1007,'THAN DA'!B13)</f>
        <v>0</v>
      </c>
      <c r="E13" s="218">
        <f>+SUMIFS('NHAP - NVL'!$K$5:$K$1007,'NHAP - NVL'!$G$5:$G$1007,'THAN DA'!$L$4,'NHAP - NVL'!$F$5:$F$1007,'THAN DA'!$Q$4,'NHAP - NVL'!$D$5:$D$1007,'THAN DA'!B13)</f>
        <v>0</v>
      </c>
      <c r="F13" s="189">
        <f>+SUMIFS('XUAT - NVL'!$K$5:$K$840,'XUAT - NVL'!$G$5:$G$840,'THAN DA'!$L$4,'XUAT - NVL'!$N$5:$N$840,'THAN DA'!$Q$4,'XUAT - NVL'!$D$5:$D$840,'THAN DA'!B13)</f>
        <v>0</v>
      </c>
      <c r="G13" s="231">
        <f>+SUMIFS('XUAT - NVL'!$L$5:$L$840,'XUAT - NVL'!$G$5:$G$840,$L$4,'XUAT - NVL'!$N$5:$N$840,'THAN DA'!$Q$4,'XUAT - NVL'!$D$5:$D$840,'THAN DA'!B13)</f>
        <v>0</v>
      </c>
      <c r="H13" s="188" t="e">
        <f t="shared" si="2"/>
        <v>#DIV/0!</v>
      </c>
      <c r="I13" s="187" t="e">
        <f t="shared" si="3"/>
        <v>#DIV/0!</v>
      </c>
      <c r="J13" s="186">
        <f t="shared" si="4"/>
        <v>0</v>
      </c>
      <c r="K13" s="185">
        <f t="shared" si="5"/>
        <v>0</v>
      </c>
      <c r="L13" s="188" t="e">
        <f t="shared" si="0"/>
        <v>#DIV/0!</v>
      </c>
      <c r="M13" s="184" t="e">
        <f t="shared" si="1"/>
        <v>#DIV/0!</v>
      </c>
      <c r="N13" s="183"/>
      <c r="P13" s="235" t="s">
        <v>95</v>
      </c>
      <c r="Q13" s="52" t="s">
        <v>96</v>
      </c>
      <c r="R13" s="52" t="s">
        <v>94</v>
      </c>
    </row>
    <row r="14" spans="1:18" ht="16.5" customHeight="1">
      <c r="A14" s="193">
        <v>5</v>
      </c>
      <c r="B14" s="194">
        <v>45021</v>
      </c>
      <c r="C14" s="191" t="s">
        <v>683</v>
      </c>
      <c r="D14" s="190">
        <f>+SUMIFS('NHAP - NVL'!$J$5:$J$1007,'NHAP - NVL'!$G$5:$G$1007,'THAN DA'!$L$4,'NHAP - NVL'!$F$5:$F$1007,'THAN DA'!$Q$4,'NHAP - NVL'!$D$5:$D$1007,'THAN DA'!B14)</f>
        <v>0</v>
      </c>
      <c r="E14" s="218">
        <f>+SUMIFS('NHAP - NVL'!$K$5:$K$1007,'NHAP - NVL'!$G$5:$G$1007,'THAN DA'!$L$4,'NHAP - NVL'!$F$5:$F$1007,'THAN DA'!$Q$4,'NHAP - NVL'!$D$5:$D$1007,'THAN DA'!B14)</f>
        <v>0</v>
      </c>
      <c r="F14" s="189">
        <f>+SUMIFS('XUAT - NVL'!$K$5:$K$840,'XUAT - NVL'!$G$5:$G$840,'THAN DA'!$L$4,'XUAT - NVL'!$N$5:$N$840,'THAN DA'!$Q$4,'XUAT - NVL'!$D$5:$D$840,'THAN DA'!B14)</f>
        <v>0</v>
      </c>
      <c r="G14" s="231">
        <f>+SUMIFS('XUAT - NVL'!$L$5:$L$840,'XUAT - NVL'!$G$5:$G$840,$L$4,'XUAT - NVL'!$N$5:$N$840,'THAN DA'!$Q$4,'XUAT - NVL'!$D$5:$D$840,'THAN DA'!B14)</f>
        <v>0</v>
      </c>
      <c r="H14" s="188" t="e">
        <f t="shared" si="2"/>
        <v>#DIV/0!</v>
      </c>
      <c r="I14" s="187" t="e">
        <f t="shared" si="3"/>
        <v>#DIV/0!</v>
      </c>
      <c r="J14" s="186">
        <f t="shared" si="4"/>
        <v>0</v>
      </c>
      <c r="K14" s="185">
        <f t="shared" si="5"/>
        <v>0</v>
      </c>
      <c r="L14" s="233" t="e">
        <f t="shared" si="0"/>
        <v>#DIV/0!</v>
      </c>
      <c r="M14" s="184" t="e">
        <f t="shared" si="1"/>
        <v>#DIV/0!</v>
      </c>
      <c r="N14" s="183"/>
      <c r="P14" s="235" t="s">
        <v>721</v>
      </c>
      <c r="Q14" s="52" t="s">
        <v>84</v>
      </c>
      <c r="R14" s="52" t="s">
        <v>83</v>
      </c>
    </row>
    <row r="15" spans="1:18" ht="16.5" customHeight="1">
      <c r="A15" s="193">
        <v>6</v>
      </c>
      <c r="B15" s="194">
        <v>45022</v>
      </c>
      <c r="C15" s="191" t="s">
        <v>683</v>
      </c>
      <c r="D15" s="190">
        <f>+SUMIFS('NHAP - NVL'!$J$5:$J$1007,'NHAP - NVL'!$G$5:$G$1007,'THAN DA'!$L$4,'NHAP - NVL'!$F$5:$F$1007,'THAN DA'!$Q$4,'NHAP - NVL'!$D$5:$D$1007,'THAN DA'!B15)</f>
        <v>0</v>
      </c>
      <c r="E15" s="218">
        <f>+SUMIFS('NHAP - NVL'!$K$5:$K$1007,'NHAP - NVL'!$G$5:$G$1007,'THAN DA'!$L$4,'NHAP - NVL'!$F$5:$F$1007,'THAN DA'!$Q$4,'NHAP - NVL'!$D$5:$D$1007,'THAN DA'!B15)</f>
        <v>0</v>
      </c>
      <c r="F15" s="189">
        <f>+SUMIFS('XUAT - NVL'!$K$5:$K$840,'XUAT - NVL'!$G$5:$G$840,'THAN DA'!$L$4,'XUAT - NVL'!$N$5:$N$840,'THAN DA'!$Q$4,'XUAT - NVL'!$D$5:$D$840,'THAN DA'!B15)</f>
        <v>0</v>
      </c>
      <c r="G15" s="231">
        <f>+SUMIFS('XUAT - NVL'!$L$5:$L$840,'XUAT - NVL'!$G$5:$G$840,$L$4,'XUAT - NVL'!$N$5:$N$840,'THAN DA'!$Q$4,'XUAT - NVL'!$D$5:$D$840,'THAN DA'!B15)</f>
        <v>0</v>
      </c>
      <c r="H15" s="188" t="e">
        <f t="shared" si="2"/>
        <v>#DIV/0!</v>
      </c>
      <c r="I15" s="187" t="e">
        <f t="shared" si="3"/>
        <v>#DIV/0!</v>
      </c>
      <c r="J15" s="186">
        <f t="shared" si="4"/>
        <v>0</v>
      </c>
      <c r="K15" s="185">
        <f t="shared" si="5"/>
        <v>0</v>
      </c>
      <c r="L15" s="233" t="e">
        <f t="shared" si="0"/>
        <v>#DIV/0!</v>
      </c>
      <c r="M15" s="184" t="e">
        <f t="shared" si="1"/>
        <v>#DIV/0!</v>
      </c>
      <c r="N15" s="183"/>
      <c r="P15" s="235" t="s">
        <v>722</v>
      </c>
      <c r="Q15" s="52" t="s">
        <v>86</v>
      </c>
      <c r="R15" s="52" t="s">
        <v>85</v>
      </c>
    </row>
    <row r="16" spans="1:18" ht="16.5" customHeight="1">
      <c r="A16" s="193">
        <v>7</v>
      </c>
      <c r="B16" s="194">
        <v>45023</v>
      </c>
      <c r="C16" s="191" t="s">
        <v>683</v>
      </c>
      <c r="D16" s="190">
        <f>+SUMIFS('NHAP - NVL'!$J$5:$J$1007,'NHAP - NVL'!$G$5:$G$1007,'THAN DA'!$L$4,'NHAP - NVL'!$F$5:$F$1007,'THAN DA'!$Q$4,'NHAP - NVL'!$D$5:$D$1007,'THAN DA'!B16)</f>
        <v>0</v>
      </c>
      <c r="E16" s="218">
        <f>+SUMIFS('NHAP - NVL'!$K$5:$K$1007,'NHAP - NVL'!$G$5:$G$1007,'THAN DA'!$L$4,'NHAP - NVL'!$F$5:$F$1007,'THAN DA'!$Q$4,'NHAP - NVL'!$D$5:$D$1007,'THAN DA'!B16)</f>
        <v>0</v>
      </c>
      <c r="F16" s="189">
        <f>+SUMIFS('XUAT - NVL'!$K$5:$K$840,'XUAT - NVL'!$G$5:$G$840,'THAN DA'!$L$4,'XUAT - NVL'!$N$5:$N$840,'THAN DA'!$Q$4,'XUAT - NVL'!$D$5:$D$840,'THAN DA'!B16)</f>
        <v>0</v>
      </c>
      <c r="G16" s="231">
        <f>+SUMIFS('XUAT - NVL'!$L$5:$L$840,'XUAT - NVL'!$G$5:$G$840,$L$4,'XUAT - NVL'!$N$5:$N$840,'THAN DA'!$Q$4,'XUAT - NVL'!$D$5:$D$840,'THAN DA'!B16)</f>
        <v>0</v>
      </c>
      <c r="H16" s="188" t="e">
        <f t="shared" si="2"/>
        <v>#DIV/0!</v>
      </c>
      <c r="I16" s="187" t="e">
        <f t="shared" si="3"/>
        <v>#DIV/0!</v>
      </c>
      <c r="J16" s="186">
        <f t="shared" si="4"/>
        <v>0</v>
      </c>
      <c r="K16" s="185">
        <f t="shared" si="5"/>
        <v>0</v>
      </c>
      <c r="L16" s="233" t="e">
        <f t="shared" si="0"/>
        <v>#DIV/0!</v>
      </c>
      <c r="M16" s="184" t="e">
        <f t="shared" si="1"/>
        <v>#DIV/0!</v>
      </c>
      <c r="N16" s="183"/>
      <c r="P16" s="235" t="s">
        <v>723</v>
      </c>
      <c r="Q16" s="52" t="s">
        <v>82</v>
      </c>
      <c r="R16" s="52" t="s">
        <v>81</v>
      </c>
    </row>
    <row r="17" spans="1:18" ht="16.5" customHeight="1">
      <c r="A17" s="193">
        <v>8</v>
      </c>
      <c r="B17" s="194">
        <v>45024</v>
      </c>
      <c r="C17" s="191" t="s">
        <v>683</v>
      </c>
      <c r="D17" s="190">
        <f>+SUMIFS('NHAP - NVL'!$J$5:$J$1007,'NHAP - NVL'!$G$5:$G$1007,'THAN DA'!$L$4,'NHAP - NVL'!$F$5:$F$1007,'THAN DA'!$Q$4,'NHAP - NVL'!$D$5:$D$1007,'THAN DA'!B17)</f>
        <v>0</v>
      </c>
      <c r="E17" s="218">
        <f>+SUMIFS('NHAP - NVL'!$K$5:$K$1007,'NHAP - NVL'!$G$5:$G$1007,'THAN DA'!$L$4,'NHAP - NVL'!$F$5:$F$1007,'THAN DA'!$Q$4,'NHAP - NVL'!$D$5:$D$1007,'THAN DA'!B17)</f>
        <v>0</v>
      </c>
      <c r="F17" s="189">
        <f>+SUMIFS('XUAT - NVL'!$K$5:$K$840,'XUAT - NVL'!$G$5:$G$840,'THAN DA'!$L$4,'XUAT - NVL'!$N$5:$N$840,'THAN DA'!$Q$4,'XUAT - NVL'!$D$5:$D$840,'THAN DA'!B17)</f>
        <v>0</v>
      </c>
      <c r="G17" s="231">
        <f>+SUMIFS('XUAT - NVL'!$L$5:$L$840,'XUAT - NVL'!$G$5:$G$840,$L$4,'XUAT - NVL'!$N$5:$N$840,'THAN DA'!$Q$4,'XUAT - NVL'!$D$5:$D$840,'THAN DA'!B17)</f>
        <v>0</v>
      </c>
      <c r="H17" s="188" t="e">
        <f t="shared" si="2"/>
        <v>#DIV/0!</v>
      </c>
      <c r="I17" s="187" t="e">
        <f t="shared" si="3"/>
        <v>#DIV/0!</v>
      </c>
      <c r="J17" s="186">
        <f t="shared" si="4"/>
        <v>0</v>
      </c>
      <c r="K17" s="185">
        <f t="shared" si="5"/>
        <v>0</v>
      </c>
      <c r="L17" s="233" t="e">
        <f t="shared" si="0"/>
        <v>#DIV/0!</v>
      </c>
      <c r="M17" s="184" t="e">
        <f t="shared" si="1"/>
        <v>#DIV/0!</v>
      </c>
      <c r="N17" s="183"/>
      <c r="P17" s="235" t="s">
        <v>98</v>
      </c>
      <c r="Q17" s="52" t="s">
        <v>99</v>
      </c>
      <c r="R17" s="52" t="s">
        <v>97</v>
      </c>
    </row>
    <row r="18" spans="1:18" ht="16.5" customHeight="1">
      <c r="A18" s="193">
        <v>9</v>
      </c>
      <c r="B18" s="194">
        <v>45025</v>
      </c>
      <c r="C18" s="191" t="s">
        <v>683</v>
      </c>
      <c r="D18" s="190">
        <f>+SUMIFS('NHAP - NVL'!$J$5:$J$1007,'NHAP - NVL'!$G$5:$G$1007,'THAN DA'!$L$4,'NHAP - NVL'!$F$5:$F$1007,'THAN DA'!$Q$4,'NHAP - NVL'!$D$5:$D$1007,'THAN DA'!B18)</f>
        <v>0</v>
      </c>
      <c r="E18" s="218">
        <f>+SUMIFS('NHAP - NVL'!$K$5:$K$1007,'NHAP - NVL'!$G$5:$G$1007,'THAN DA'!$L$4,'NHAP - NVL'!$F$5:$F$1007,'THAN DA'!$Q$4,'NHAP - NVL'!$D$5:$D$1007,'THAN DA'!B18)</f>
        <v>0</v>
      </c>
      <c r="F18" s="189">
        <f>+SUMIFS('XUAT - NVL'!$K$5:$K$840,'XUAT - NVL'!$G$5:$G$840,'THAN DA'!$L$4,'XUAT - NVL'!$N$5:$N$840,'THAN DA'!$Q$4,'XUAT - NVL'!$D$5:$D$840,'THAN DA'!B18)</f>
        <v>0</v>
      </c>
      <c r="G18" s="231">
        <f>+SUMIFS('XUAT - NVL'!$L$5:$L$840,'XUAT - NVL'!$G$5:$G$840,$L$4,'XUAT - NVL'!$N$5:$N$840,'THAN DA'!$Q$4,'XUAT - NVL'!$D$5:$D$840,'THAN DA'!B18)</f>
        <v>0</v>
      </c>
      <c r="H18" s="188" t="e">
        <f t="shared" si="2"/>
        <v>#DIV/0!</v>
      </c>
      <c r="I18" s="187" t="e">
        <f t="shared" si="3"/>
        <v>#DIV/0!</v>
      </c>
      <c r="J18" s="186">
        <f t="shared" si="4"/>
        <v>0</v>
      </c>
      <c r="K18" s="185">
        <f t="shared" si="5"/>
        <v>0</v>
      </c>
      <c r="L18" s="233" t="e">
        <f t="shared" si="0"/>
        <v>#DIV/0!</v>
      </c>
      <c r="M18" s="184" t="e">
        <f t="shared" si="1"/>
        <v>#DIV/0!</v>
      </c>
      <c r="N18" s="183"/>
      <c r="P18" s="235" t="s">
        <v>724</v>
      </c>
      <c r="Q18" s="62"/>
      <c r="R18" s="52"/>
    </row>
    <row r="19" spans="1:18" ht="16.5" customHeight="1">
      <c r="A19" s="193">
        <v>10</v>
      </c>
      <c r="B19" s="194">
        <v>45026</v>
      </c>
      <c r="C19" s="191" t="s">
        <v>683</v>
      </c>
      <c r="D19" s="190">
        <f>+SUMIFS('NHAP - NVL'!$J$5:$J$1007,'NHAP - NVL'!$G$5:$G$1007,'THAN DA'!$L$4,'NHAP - NVL'!$F$5:$F$1007,'THAN DA'!$Q$4,'NHAP - NVL'!$D$5:$D$1007,'THAN DA'!B19)</f>
        <v>0</v>
      </c>
      <c r="E19" s="218">
        <f>+SUMIFS('NHAP - NVL'!$K$5:$K$1007,'NHAP - NVL'!$G$5:$G$1007,'THAN DA'!$L$4,'NHAP - NVL'!$F$5:$F$1007,'THAN DA'!$Q$4,'NHAP - NVL'!$D$5:$D$1007,'THAN DA'!B19)</f>
        <v>0</v>
      </c>
      <c r="F19" s="189">
        <f>+SUMIFS('XUAT - NVL'!$K$5:$K$840,'XUAT - NVL'!$G$5:$G$840,'THAN DA'!$L$4,'XUAT - NVL'!$N$5:$N$840,'THAN DA'!$Q$4,'XUAT - NVL'!$D$5:$D$840,'THAN DA'!B19)</f>
        <v>0</v>
      </c>
      <c r="G19" s="231">
        <f>+SUMIFS('XUAT - NVL'!$L$5:$L$840,'XUAT - NVL'!$G$5:$G$840,$L$4,'XUAT - NVL'!$N$5:$N$840,'THAN DA'!$Q$4,'XUAT - NVL'!$D$5:$D$840,'THAN DA'!B19)</f>
        <v>0</v>
      </c>
      <c r="H19" s="188" t="e">
        <f t="shared" si="2"/>
        <v>#DIV/0!</v>
      </c>
      <c r="I19" s="187" t="e">
        <f t="shared" si="3"/>
        <v>#DIV/0!</v>
      </c>
      <c r="J19" s="186">
        <f t="shared" si="4"/>
        <v>0</v>
      </c>
      <c r="K19" s="185">
        <f t="shared" si="5"/>
        <v>0</v>
      </c>
      <c r="L19" s="233" t="e">
        <f t="shared" si="0"/>
        <v>#DIV/0!</v>
      </c>
      <c r="M19" s="184" t="e">
        <f t="shared" si="1"/>
        <v>#DIV/0!</v>
      </c>
      <c r="N19" s="183"/>
      <c r="P19" s="235" t="s">
        <v>725</v>
      </c>
      <c r="Q19" s="52" t="s">
        <v>73</v>
      </c>
      <c r="R19" s="52" t="s">
        <v>72</v>
      </c>
    </row>
    <row r="20" spans="1:18" ht="16.5" customHeight="1">
      <c r="A20" s="193">
        <v>11</v>
      </c>
      <c r="B20" s="194">
        <v>45027</v>
      </c>
      <c r="C20" s="191" t="s">
        <v>683</v>
      </c>
      <c r="D20" s="190">
        <f>+SUMIFS('NHAP - NVL'!$J$5:$J$1007,'NHAP - NVL'!$G$5:$G$1007,'THAN DA'!$L$4,'NHAP - NVL'!$F$5:$F$1007,'THAN DA'!$Q$4,'NHAP - NVL'!$D$5:$D$1007,'THAN DA'!B20)</f>
        <v>0</v>
      </c>
      <c r="E20" s="218">
        <f>+SUMIFS('NHAP - NVL'!$K$5:$K$1007,'NHAP - NVL'!$G$5:$G$1007,'THAN DA'!$L$4,'NHAP - NVL'!$F$5:$F$1007,'THAN DA'!$Q$4,'NHAP - NVL'!$D$5:$D$1007,'THAN DA'!B20)</f>
        <v>0</v>
      </c>
      <c r="F20" s="189">
        <f>+SUMIFS('XUAT - NVL'!$K$5:$K$840,'XUAT - NVL'!$G$5:$G$840,'THAN DA'!$L$4,'XUAT - NVL'!$N$5:$N$840,'THAN DA'!$Q$4,'XUAT - NVL'!$D$5:$D$840,'THAN DA'!B20)</f>
        <v>0</v>
      </c>
      <c r="G20" s="231">
        <f>+SUMIFS('XUAT - NVL'!$L$5:$L$840,'XUAT - NVL'!$G$5:$G$840,$L$4,'XUAT - NVL'!$N$5:$N$840,'THAN DA'!$Q$4,'XUAT - NVL'!$D$5:$D$840,'THAN DA'!B20)</f>
        <v>0</v>
      </c>
      <c r="H20" s="188" t="e">
        <f t="shared" si="2"/>
        <v>#DIV/0!</v>
      </c>
      <c r="I20" s="187" t="e">
        <f t="shared" si="3"/>
        <v>#DIV/0!</v>
      </c>
      <c r="J20" s="186">
        <f t="shared" si="4"/>
        <v>0</v>
      </c>
      <c r="K20" s="185">
        <f t="shared" si="5"/>
        <v>0</v>
      </c>
      <c r="L20" s="188" t="e">
        <f t="shared" si="0"/>
        <v>#DIV/0!</v>
      </c>
      <c r="M20" s="184" t="e">
        <f t="shared" si="1"/>
        <v>#DIV/0!</v>
      </c>
      <c r="N20" s="183"/>
      <c r="P20" s="235" t="s">
        <v>70</v>
      </c>
      <c r="Q20" s="52" t="s">
        <v>71</v>
      </c>
      <c r="R20" s="52" t="s">
        <v>69</v>
      </c>
    </row>
    <row r="21" spans="1:18" ht="16.5" customHeight="1">
      <c r="A21" s="193">
        <v>12</v>
      </c>
      <c r="B21" s="194">
        <v>45028</v>
      </c>
      <c r="C21" s="191" t="s">
        <v>683</v>
      </c>
      <c r="D21" s="190">
        <f>+SUMIFS('NHAP - NVL'!$J$5:$J$1007,'NHAP - NVL'!$G$5:$G$1007,'THAN DA'!$L$4,'NHAP - NVL'!$F$5:$F$1007,'THAN DA'!$Q$4,'NHAP - NVL'!$D$5:$D$1007,'THAN DA'!B21)</f>
        <v>0</v>
      </c>
      <c r="E21" s="218">
        <f>+SUMIFS('NHAP - NVL'!$K$5:$K$1007,'NHAP - NVL'!$G$5:$G$1007,'THAN DA'!$L$4,'NHAP - NVL'!$F$5:$F$1007,'THAN DA'!$Q$4,'NHAP - NVL'!$D$5:$D$1007,'THAN DA'!B21)</f>
        <v>0</v>
      </c>
      <c r="F21" s="189">
        <f>+SUMIFS('XUAT - NVL'!$K$5:$K$840,'XUAT - NVL'!$G$5:$G$840,'THAN DA'!$L$4,'XUAT - NVL'!$N$5:$N$840,'THAN DA'!$Q$4,'XUAT - NVL'!$D$5:$D$840,'THAN DA'!B21)</f>
        <v>0</v>
      </c>
      <c r="G21" s="231">
        <f>+SUMIFS('XUAT - NVL'!$L$5:$L$840,'XUAT - NVL'!$G$5:$G$840,$L$4,'XUAT - NVL'!$N$5:$N$840,'THAN DA'!$Q$4,'XUAT - NVL'!$D$5:$D$840,'THAN DA'!B21)</f>
        <v>0</v>
      </c>
      <c r="H21" s="188" t="e">
        <f t="shared" si="2"/>
        <v>#DIV/0!</v>
      </c>
      <c r="I21" s="187" t="e">
        <f t="shared" si="3"/>
        <v>#DIV/0!</v>
      </c>
      <c r="J21" s="186">
        <f t="shared" si="4"/>
        <v>0</v>
      </c>
      <c r="K21" s="185">
        <f t="shared" si="5"/>
        <v>0</v>
      </c>
      <c r="L21" s="188" t="e">
        <f t="shared" si="0"/>
        <v>#DIV/0!</v>
      </c>
      <c r="M21" s="184" t="e">
        <f t="shared" si="1"/>
        <v>#DIV/0!</v>
      </c>
      <c r="N21" s="183"/>
      <c r="P21" s="235" t="s">
        <v>79</v>
      </c>
      <c r="Q21" s="52" t="s">
        <v>80</v>
      </c>
      <c r="R21" s="52" t="s">
        <v>78</v>
      </c>
    </row>
    <row r="22" spans="1:18" ht="16.5" customHeight="1">
      <c r="A22" s="193">
        <v>13</v>
      </c>
      <c r="B22" s="194">
        <v>45029</v>
      </c>
      <c r="C22" s="191" t="s">
        <v>683</v>
      </c>
      <c r="D22" s="190">
        <f>+SUMIFS('NHAP - NVL'!$J$5:$J$1007,'NHAP - NVL'!$G$5:$G$1007,'THAN DA'!$L$4,'NHAP - NVL'!$F$5:$F$1007,'THAN DA'!$Q$4,'NHAP - NVL'!$D$5:$D$1007,'THAN DA'!B22)</f>
        <v>0</v>
      </c>
      <c r="E22" s="218">
        <f>+SUMIFS('NHAP - NVL'!$K$5:$K$1007,'NHAP - NVL'!$G$5:$G$1007,'THAN DA'!$L$4,'NHAP - NVL'!$F$5:$F$1007,'THAN DA'!$Q$4,'NHAP - NVL'!$D$5:$D$1007,'THAN DA'!B22)</f>
        <v>0</v>
      </c>
      <c r="F22" s="189">
        <f>+SUMIFS('XUAT - NVL'!$K$5:$K$840,'XUAT - NVL'!$G$5:$G$840,'THAN DA'!$L$4,'XUAT - NVL'!$N$5:$N$840,'THAN DA'!$Q$4,'XUAT - NVL'!$D$5:$D$840,'THAN DA'!B22)</f>
        <v>0</v>
      </c>
      <c r="G22" s="231">
        <f>+SUMIFS('XUAT - NVL'!$L$5:$L$840,'XUAT - NVL'!$G$5:$G$840,$L$4,'XUAT - NVL'!$N$5:$N$840,'THAN DA'!$Q$4,'XUAT - NVL'!$D$5:$D$840,'THAN DA'!B22)</f>
        <v>0</v>
      </c>
      <c r="H22" s="188" t="e">
        <f t="shared" si="2"/>
        <v>#DIV/0!</v>
      </c>
      <c r="I22" s="187" t="e">
        <f t="shared" si="3"/>
        <v>#DIV/0!</v>
      </c>
      <c r="J22" s="186">
        <f t="shared" si="4"/>
        <v>0</v>
      </c>
      <c r="K22" s="185">
        <f t="shared" si="5"/>
        <v>0</v>
      </c>
      <c r="L22" s="188" t="e">
        <f t="shared" si="0"/>
        <v>#DIV/0!</v>
      </c>
      <c r="M22" s="184" t="e">
        <f t="shared" si="1"/>
        <v>#DIV/0!</v>
      </c>
      <c r="N22" s="183"/>
      <c r="P22" s="235" t="s">
        <v>726</v>
      </c>
      <c r="Q22" s="52" t="s">
        <v>89</v>
      </c>
      <c r="R22" s="52" t="s">
        <v>88</v>
      </c>
    </row>
    <row r="23" spans="1:18" ht="16.5" customHeight="1">
      <c r="A23" s="193">
        <v>14</v>
      </c>
      <c r="B23" s="194">
        <v>45030</v>
      </c>
      <c r="C23" s="191" t="s">
        <v>683</v>
      </c>
      <c r="D23" s="190">
        <f>+SUMIFS('NHAP - NVL'!$J$5:$J$1007,'NHAP - NVL'!$G$5:$G$1007,'THAN DA'!$L$4,'NHAP - NVL'!$F$5:$F$1007,'THAN DA'!$Q$4,'NHAP - NVL'!$D$5:$D$1007,'THAN DA'!B23)</f>
        <v>0</v>
      </c>
      <c r="E23" s="218">
        <f>+SUMIFS('NHAP - NVL'!$K$5:$K$1007,'NHAP - NVL'!$G$5:$G$1007,'THAN DA'!$L$4,'NHAP - NVL'!$F$5:$F$1007,'THAN DA'!$Q$4,'NHAP - NVL'!$D$5:$D$1007,'THAN DA'!B23)</f>
        <v>0</v>
      </c>
      <c r="F23" s="189">
        <f>+SUMIFS('XUAT - NVL'!$K$5:$K$840,'XUAT - NVL'!$G$5:$G$840,'THAN DA'!$L$4,'XUAT - NVL'!$N$5:$N$840,'THAN DA'!$Q$4,'XUAT - NVL'!$D$5:$D$840,'THAN DA'!B23)</f>
        <v>0</v>
      </c>
      <c r="G23" s="231">
        <f>+SUMIFS('XUAT - NVL'!$L$5:$L$840,'XUAT - NVL'!$G$5:$G$840,$L$4,'XUAT - NVL'!$N$5:$N$840,'THAN DA'!$Q$4,'XUAT - NVL'!$D$5:$D$840,'THAN DA'!B23)</f>
        <v>0</v>
      </c>
      <c r="H23" s="188" t="e">
        <f t="shared" si="2"/>
        <v>#DIV/0!</v>
      </c>
      <c r="I23" s="187" t="e">
        <f t="shared" si="3"/>
        <v>#DIV/0!</v>
      </c>
      <c r="J23" s="186">
        <f t="shared" si="4"/>
        <v>0</v>
      </c>
      <c r="K23" s="185">
        <f t="shared" si="5"/>
        <v>0</v>
      </c>
      <c r="L23" s="188" t="e">
        <f t="shared" si="0"/>
        <v>#DIV/0!</v>
      </c>
      <c r="M23" s="184" t="e">
        <f t="shared" si="1"/>
        <v>#DIV/0!</v>
      </c>
      <c r="N23" s="183"/>
      <c r="P23" s="235" t="s">
        <v>727</v>
      </c>
      <c r="Q23" s="52" t="s">
        <v>77</v>
      </c>
      <c r="R23" s="52" t="s">
        <v>76</v>
      </c>
    </row>
    <row r="24" spans="1:18" ht="16.5" customHeight="1">
      <c r="A24" s="193">
        <v>15</v>
      </c>
      <c r="B24" s="194">
        <v>45031</v>
      </c>
      <c r="C24" s="191" t="s">
        <v>683</v>
      </c>
      <c r="D24" s="190">
        <f>+SUMIFS('NHAP - NVL'!$J$5:$J$1007,'NHAP - NVL'!$G$5:$G$1007,'THAN DA'!$L$4,'NHAP - NVL'!$F$5:$F$1007,'THAN DA'!$Q$4,'NHAP - NVL'!$D$5:$D$1007,'THAN DA'!B24)</f>
        <v>0</v>
      </c>
      <c r="E24" s="218">
        <f>+SUMIFS('NHAP - NVL'!$K$5:$K$1007,'NHAP - NVL'!$G$5:$G$1007,'THAN DA'!$L$4,'NHAP - NVL'!$F$5:$F$1007,'THAN DA'!$Q$4,'NHAP - NVL'!$D$5:$D$1007,'THAN DA'!B24)</f>
        <v>0</v>
      </c>
      <c r="F24" s="189">
        <f>+SUMIFS('XUAT - NVL'!$K$5:$K$840,'XUAT - NVL'!$G$5:$G$840,'THAN DA'!$L$4,'XUAT - NVL'!$N$5:$N$840,'THAN DA'!$Q$4,'XUAT - NVL'!$D$5:$D$840,'THAN DA'!B24)</f>
        <v>0</v>
      </c>
      <c r="G24" s="231">
        <f>+SUMIFS('XUAT - NVL'!$L$5:$L$840,'XUAT - NVL'!$G$5:$G$840,$L$4,'XUAT - NVL'!$N$5:$N$840,'THAN DA'!$Q$4,'XUAT - NVL'!$D$5:$D$840,'THAN DA'!B24)</f>
        <v>0</v>
      </c>
      <c r="H24" s="188" t="e">
        <f t="shared" si="2"/>
        <v>#DIV/0!</v>
      </c>
      <c r="I24" s="187" t="e">
        <f t="shared" si="3"/>
        <v>#DIV/0!</v>
      </c>
      <c r="J24" s="186">
        <f t="shared" si="4"/>
        <v>0</v>
      </c>
      <c r="K24" s="185">
        <f t="shared" si="5"/>
        <v>0</v>
      </c>
      <c r="L24" s="233" t="e">
        <f t="shared" si="0"/>
        <v>#DIV/0!</v>
      </c>
      <c r="M24" s="184" t="e">
        <f t="shared" si="1"/>
        <v>#DIV/0!</v>
      </c>
      <c r="N24" s="183"/>
      <c r="P24" s="235" t="s">
        <v>728</v>
      </c>
      <c r="Q24" s="62"/>
      <c r="R24" s="52" t="s">
        <v>732</v>
      </c>
    </row>
    <row r="25" spans="1:18" ht="16.5" customHeight="1">
      <c r="A25" s="193">
        <v>16</v>
      </c>
      <c r="B25" s="194">
        <v>45032</v>
      </c>
      <c r="C25" s="191" t="s">
        <v>683</v>
      </c>
      <c r="D25" s="190">
        <f>+SUMIFS('NHAP - NVL'!$J$5:$J$1007,'NHAP - NVL'!$G$5:$G$1007,'THAN DA'!$L$4,'NHAP - NVL'!$F$5:$F$1007,'THAN DA'!$Q$4,'NHAP - NVL'!$D$5:$D$1007,'THAN DA'!B25)</f>
        <v>0</v>
      </c>
      <c r="E25" s="218">
        <f>+SUMIFS('NHAP - NVL'!$K$5:$K$1007,'NHAP - NVL'!$G$5:$G$1007,'THAN DA'!$L$4,'NHAP - NVL'!$F$5:$F$1007,'THAN DA'!$Q$4,'NHAP - NVL'!$D$5:$D$1007,'THAN DA'!B25)</f>
        <v>0</v>
      </c>
      <c r="F25" s="189">
        <f>+SUMIFS('XUAT - NVL'!$K$5:$K$840,'XUAT - NVL'!$G$5:$G$840,'THAN DA'!$L$4,'XUAT - NVL'!$N$5:$N$840,'THAN DA'!$Q$4,'XUAT - NVL'!$D$5:$D$840,'THAN DA'!B25)</f>
        <v>0</v>
      </c>
      <c r="G25" s="231">
        <f>+SUMIFS('XUAT - NVL'!$L$5:$L$840,'XUAT - NVL'!$G$5:$G$840,$L$4,'XUAT - NVL'!$N$5:$N$840,'THAN DA'!$Q$4,'XUAT - NVL'!$D$5:$D$840,'THAN DA'!B25)</f>
        <v>0</v>
      </c>
      <c r="H25" s="188" t="e">
        <f t="shared" si="2"/>
        <v>#DIV/0!</v>
      </c>
      <c r="I25" s="187" t="e">
        <f t="shared" si="3"/>
        <v>#DIV/0!</v>
      </c>
      <c r="J25" s="186">
        <f t="shared" si="4"/>
        <v>0</v>
      </c>
      <c r="K25" s="185">
        <f t="shared" si="5"/>
        <v>0</v>
      </c>
      <c r="L25" s="188" t="e">
        <f t="shared" si="0"/>
        <v>#DIV/0!</v>
      </c>
      <c r="M25" s="184" t="e">
        <f t="shared" si="1"/>
        <v>#DIV/0!</v>
      </c>
      <c r="N25" s="183"/>
      <c r="P25" s="52" t="s">
        <v>102</v>
      </c>
      <c r="Q25" s="52"/>
      <c r="R25" s="52" t="e">
        <f>+VLOOKUP(P25,'Danh mục CODE'!$A$2:$D$790,3,0)</f>
        <v>#N/A</v>
      </c>
    </row>
    <row r="26" spans="1:18" ht="16.5" customHeight="1">
      <c r="A26" s="193">
        <v>17</v>
      </c>
      <c r="B26" s="194">
        <v>45033</v>
      </c>
      <c r="C26" s="191" t="s">
        <v>683</v>
      </c>
      <c r="D26" s="190">
        <f>+SUMIFS('NHAP - NVL'!$J$5:$J$1007,'NHAP - NVL'!$G$5:$G$1007,'THAN DA'!$L$4,'NHAP - NVL'!$F$5:$F$1007,'THAN DA'!$Q$4,'NHAP - NVL'!$D$5:$D$1007,'THAN DA'!B26)</f>
        <v>0</v>
      </c>
      <c r="E26" s="218">
        <f>+SUMIFS('NHAP - NVL'!$K$5:$K$1007,'NHAP - NVL'!$G$5:$G$1007,'THAN DA'!$L$4,'NHAP - NVL'!$F$5:$F$1007,'THAN DA'!$Q$4,'NHAP - NVL'!$D$5:$D$1007,'THAN DA'!B26)</f>
        <v>0</v>
      </c>
      <c r="F26" s="189">
        <f>+SUMIFS('XUAT - NVL'!$K$5:$K$840,'XUAT - NVL'!$G$5:$G$840,'THAN DA'!$L$4,'XUAT - NVL'!$N$5:$N$840,'THAN DA'!$Q$4,'XUAT - NVL'!$D$5:$D$840,'THAN DA'!B26)</f>
        <v>0</v>
      </c>
      <c r="G26" s="231">
        <f>+SUMIFS('XUAT - NVL'!$L$5:$L$840,'XUAT - NVL'!$G$5:$G$840,$L$4,'XUAT - NVL'!$N$5:$N$840,'THAN DA'!$Q$4,'XUAT - NVL'!$D$5:$D$840,'THAN DA'!B26)</f>
        <v>0</v>
      </c>
      <c r="H26" s="188" t="e">
        <f t="shared" si="2"/>
        <v>#DIV/0!</v>
      </c>
      <c r="I26" s="187" t="e">
        <f t="shared" si="3"/>
        <v>#DIV/0!</v>
      </c>
      <c r="J26" s="186">
        <f t="shared" si="4"/>
        <v>0</v>
      </c>
      <c r="K26" s="185">
        <f t="shared" si="5"/>
        <v>0</v>
      </c>
      <c r="L26" s="188" t="e">
        <f t="shared" si="0"/>
        <v>#DIV/0!</v>
      </c>
      <c r="M26" s="184" t="e">
        <f t="shared" si="1"/>
        <v>#DIV/0!</v>
      </c>
      <c r="N26" s="183"/>
      <c r="P26" s="52" t="s">
        <v>107</v>
      </c>
      <c r="Q26" s="52"/>
      <c r="R26" s="52" t="e">
        <f>+VLOOKUP(P26,'Danh mục CODE'!$A$2:$D$790,3,0)</f>
        <v>#N/A</v>
      </c>
    </row>
    <row r="27" spans="1:18" ht="16.5" customHeight="1">
      <c r="A27" s="193">
        <v>18</v>
      </c>
      <c r="B27" s="194">
        <v>45034</v>
      </c>
      <c r="C27" s="191" t="s">
        <v>683</v>
      </c>
      <c r="D27" s="190">
        <f>+SUMIFS('NHAP - NVL'!$J$5:$J$1007,'NHAP - NVL'!$G$5:$G$1007,'THAN DA'!$L$4,'NHAP - NVL'!$F$5:$F$1007,'THAN DA'!$Q$4,'NHAP - NVL'!$D$5:$D$1007,'THAN DA'!B27)</f>
        <v>0</v>
      </c>
      <c r="E27" s="218">
        <f>+SUMIFS('NHAP - NVL'!$K$5:$K$1007,'NHAP - NVL'!$G$5:$G$1007,'THAN DA'!$L$4,'NHAP - NVL'!$F$5:$F$1007,'THAN DA'!$Q$4,'NHAP - NVL'!$D$5:$D$1007,'THAN DA'!B27)</f>
        <v>0</v>
      </c>
      <c r="F27" s="189">
        <f>+SUMIFS('XUAT - NVL'!$K$5:$K$840,'XUAT - NVL'!$G$5:$G$840,'THAN DA'!$L$4,'XUAT - NVL'!$N$5:$N$840,'THAN DA'!$Q$4,'XUAT - NVL'!$D$5:$D$840,'THAN DA'!B27)</f>
        <v>0</v>
      </c>
      <c r="G27" s="231">
        <f>+SUMIFS('XUAT - NVL'!$L$5:$L$840,'XUAT - NVL'!$G$5:$G$840,$L$4,'XUAT - NVL'!$N$5:$N$840,'THAN DA'!$Q$4,'XUAT - NVL'!$D$5:$D$840,'THAN DA'!B27)</f>
        <v>0</v>
      </c>
      <c r="H27" s="188" t="e">
        <f t="shared" si="2"/>
        <v>#DIV/0!</v>
      </c>
      <c r="I27" s="187" t="e">
        <f t="shared" si="3"/>
        <v>#DIV/0!</v>
      </c>
      <c r="J27" s="186">
        <f t="shared" si="4"/>
        <v>0</v>
      </c>
      <c r="K27" s="185">
        <f t="shared" si="5"/>
        <v>0</v>
      </c>
      <c r="L27" s="233" t="e">
        <f t="shared" si="0"/>
        <v>#DIV/0!</v>
      </c>
      <c r="M27" s="184" t="e">
        <f t="shared" si="1"/>
        <v>#DIV/0!</v>
      </c>
      <c r="N27" s="183"/>
      <c r="P27" s="52" t="s">
        <v>111</v>
      </c>
      <c r="Q27" s="52"/>
      <c r="R27" s="52" t="e">
        <f>+VLOOKUP(P27,'Danh mục CODE'!$A$2:$D$790,3,0)</f>
        <v>#N/A</v>
      </c>
    </row>
    <row r="28" spans="1:18" ht="16.5" customHeight="1">
      <c r="A28" s="193">
        <v>19</v>
      </c>
      <c r="B28" s="194">
        <v>45035</v>
      </c>
      <c r="C28" s="191" t="s">
        <v>683</v>
      </c>
      <c r="D28" s="190">
        <f>+SUMIFS('NHAP - NVL'!$J$5:$J$1007,'NHAP - NVL'!$G$5:$G$1007,'THAN DA'!$L$4,'NHAP - NVL'!$F$5:$F$1007,'THAN DA'!$Q$4,'NHAP - NVL'!$D$5:$D$1007,'THAN DA'!B28)</f>
        <v>0</v>
      </c>
      <c r="E28" s="218">
        <f>+SUMIFS('NHAP - NVL'!$K$5:$K$1007,'NHAP - NVL'!$G$5:$G$1007,'THAN DA'!$L$4,'NHAP - NVL'!$F$5:$F$1007,'THAN DA'!$Q$4,'NHAP - NVL'!$D$5:$D$1007,'THAN DA'!B28)</f>
        <v>0</v>
      </c>
      <c r="F28" s="189">
        <f>+SUMIFS('XUAT - NVL'!$K$5:$K$840,'XUAT - NVL'!$G$5:$G$840,'THAN DA'!$L$4,'XUAT - NVL'!$N$5:$N$840,'THAN DA'!$Q$4,'XUAT - NVL'!$D$5:$D$840,'THAN DA'!B28)</f>
        <v>0</v>
      </c>
      <c r="G28" s="231">
        <f>+SUMIFS('XUAT - NVL'!$L$5:$L$840,'XUAT - NVL'!$G$5:$G$840,$L$4,'XUAT - NVL'!$N$5:$N$840,'THAN DA'!$Q$4,'XUAT - NVL'!$D$5:$D$840,'THAN DA'!B28)</f>
        <v>0</v>
      </c>
      <c r="H28" s="188" t="e">
        <f t="shared" si="2"/>
        <v>#DIV/0!</v>
      </c>
      <c r="I28" s="187" t="e">
        <f t="shared" si="3"/>
        <v>#DIV/0!</v>
      </c>
      <c r="J28" s="186">
        <f t="shared" si="4"/>
        <v>0</v>
      </c>
      <c r="K28" s="185">
        <f t="shared" si="5"/>
        <v>0</v>
      </c>
      <c r="L28" s="233" t="e">
        <f t="shared" si="0"/>
        <v>#DIV/0!</v>
      </c>
      <c r="M28" s="184" t="e">
        <f t="shared" si="1"/>
        <v>#DIV/0!</v>
      </c>
      <c r="N28" s="183"/>
      <c r="P28" s="52" t="s">
        <v>734</v>
      </c>
      <c r="Q28" s="52"/>
      <c r="R28" s="52" t="e">
        <f>+VLOOKUP(P28,'Danh mục CODE'!$A$2:$D$790,3,0)</f>
        <v>#N/A</v>
      </c>
    </row>
    <row r="29" spans="1:18" ht="16.5" customHeight="1">
      <c r="A29" s="193">
        <v>20</v>
      </c>
      <c r="B29" s="194">
        <v>45036</v>
      </c>
      <c r="C29" s="191" t="s">
        <v>683</v>
      </c>
      <c r="D29" s="190">
        <f>+SUMIFS('NHAP - NVL'!$J$5:$J$1007,'NHAP - NVL'!$G$5:$G$1007,'THAN DA'!$L$4,'NHAP - NVL'!$F$5:$F$1007,'THAN DA'!$Q$4,'NHAP - NVL'!$D$5:$D$1007,'THAN DA'!B29)</f>
        <v>0</v>
      </c>
      <c r="E29" s="218">
        <f>+SUMIFS('NHAP - NVL'!$K$5:$K$1007,'NHAP - NVL'!$G$5:$G$1007,'THAN DA'!$L$4,'NHAP - NVL'!$F$5:$F$1007,'THAN DA'!$Q$4,'NHAP - NVL'!$D$5:$D$1007,'THAN DA'!B29)</f>
        <v>0</v>
      </c>
      <c r="F29" s="189">
        <f>+SUMIFS('XUAT - NVL'!$K$5:$K$840,'XUAT - NVL'!$G$5:$G$840,'THAN DA'!$L$4,'XUAT - NVL'!$N$5:$N$840,'THAN DA'!$Q$4,'XUAT - NVL'!$D$5:$D$840,'THAN DA'!B29)</f>
        <v>0</v>
      </c>
      <c r="G29" s="231">
        <f>+SUMIFS('XUAT - NVL'!$L$5:$L$840,'XUAT - NVL'!$G$5:$G$840,$L$4,'XUAT - NVL'!$N$5:$N$840,'THAN DA'!$Q$4,'XUAT - NVL'!$D$5:$D$840,'THAN DA'!B29)</f>
        <v>0</v>
      </c>
      <c r="H29" s="188" t="e">
        <f t="shared" si="2"/>
        <v>#DIV/0!</v>
      </c>
      <c r="I29" s="187" t="e">
        <f t="shared" si="3"/>
        <v>#DIV/0!</v>
      </c>
      <c r="J29" s="186">
        <f t="shared" si="4"/>
        <v>0</v>
      </c>
      <c r="K29" s="185">
        <f t="shared" si="5"/>
        <v>0</v>
      </c>
      <c r="L29" s="233" t="e">
        <f t="shared" si="0"/>
        <v>#DIV/0!</v>
      </c>
      <c r="M29" s="184" t="e">
        <f t="shared" si="1"/>
        <v>#DIV/0!</v>
      </c>
      <c r="N29" s="183"/>
      <c r="P29" s="52" t="s">
        <v>736</v>
      </c>
      <c r="Q29" s="52"/>
      <c r="R29" s="52" t="e">
        <f>+VLOOKUP(P29,'Danh mục CODE'!$A$2:$D$790,3,0)</f>
        <v>#N/A</v>
      </c>
    </row>
    <row r="30" spans="1:18" ht="16.5" customHeight="1">
      <c r="A30" s="193">
        <v>21</v>
      </c>
      <c r="B30" s="194">
        <v>45037</v>
      </c>
      <c r="C30" s="191" t="s">
        <v>683</v>
      </c>
      <c r="D30" s="190">
        <f>+SUMIFS('NHAP - NVL'!$J$5:$J$1007,'NHAP - NVL'!$G$5:$G$1007,'THAN DA'!$L$4,'NHAP - NVL'!$F$5:$F$1007,'THAN DA'!$Q$4,'NHAP - NVL'!$D$5:$D$1007,'THAN DA'!B30)</f>
        <v>0</v>
      </c>
      <c r="E30" s="218">
        <f>+SUMIFS('NHAP - NVL'!$K$5:$K$1007,'NHAP - NVL'!$G$5:$G$1007,'THAN DA'!$L$4,'NHAP - NVL'!$F$5:$F$1007,'THAN DA'!$Q$4,'NHAP - NVL'!$D$5:$D$1007,'THAN DA'!B30)</f>
        <v>0</v>
      </c>
      <c r="F30" s="189">
        <f>+SUMIFS('XUAT - NVL'!$K$5:$K$840,'XUAT - NVL'!$G$5:$G$840,'THAN DA'!$L$4,'XUAT - NVL'!$N$5:$N$840,'THAN DA'!$Q$4,'XUAT - NVL'!$D$5:$D$840,'THAN DA'!B30)</f>
        <v>0</v>
      </c>
      <c r="G30" s="231">
        <f>+SUMIFS('XUAT - NVL'!$L$5:$L$840,'XUAT - NVL'!$G$5:$G$840,$L$4,'XUAT - NVL'!$N$5:$N$840,'THAN DA'!$Q$4,'XUAT - NVL'!$D$5:$D$840,'THAN DA'!B30)</f>
        <v>0</v>
      </c>
      <c r="H30" s="188" t="e">
        <f t="shared" si="2"/>
        <v>#DIV/0!</v>
      </c>
      <c r="I30" s="187" t="e">
        <f>AVERAGEIF($G$10:$G$40,"&lt;&gt;0")</f>
        <v>#DIV/0!</v>
      </c>
      <c r="J30" s="186">
        <f t="shared" si="4"/>
        <v>0</v>
      </c>
      <c r="K30" s="185">
        <f t="shared" si="5"/>
        <v>0</v>
      </c>
      <c r="L30" s="233" t="e">
        <f t="shared" si="0"/>
        <v>#DIV/0!</v>
      </c>
      <c r="M30" s="184" t="e">
        <f t="shared" si="1"/>
        <v>#DIV/0!</v>
      </c>
      <c r="N30" s="183"/>
      <c r="P30" s="52" t="s">
        <v>105</v>
      </c>
      <c r="Q30" s="52"/>
      <c r="R30" s="52" t="e">
        <f>+VLOOKUP(P30,'Danh mục CODE'!$A$2:$D$790,3,0)</f>
        <v>#N/A</v>
      </c>
    </row>
    <row r="31" spans="1:18" ht="16.5" customHeight="1">
      <c r="A31" s="193">
        <v>22</v>
      </c>
      <c r="B31" s="194">
        <v>45038</v>
      </c>
      <c r="C31" s="191" t="s">
        <v>683</v>
      </c>
      <c r="D31" s="190">
        <f>+SUMIFS('NHAP - NVL'!$J$5:$J$1007,'NHAP - NVL'!$G$5:$G$1007,'THAN DA'!$L$4,'NHAP - NVL'!$F$5:$F$1007,'THAN DA'!$Q$4,'NHAP - NVL'!$D$5:$D$1007,'THAN DA'!B31)</f>
        <v>0</v>
      </c>
      <c r="E31" s="218">
        <f>+SUMIFS('NHAP - NVL'!$K$5:$K$1007,'NHAP - NVL'!$G$5:$G$1007,'THAN DA'!$L$4,'NHAP - NVL'!$F$5:$F$1007,'THAN DA'!$Q$4,'NHAP - NVL'!$D$5:$D$1007,'THAN DA'!B31)</f>
        <v>0</v>
      </c>
      <c r="F31" s="189">
        <f>+SUMIFS('XUAT - NVL'!$K$5:$K$840,'XUAT - NVL'!$G$5:$G$840,'THAN DA'!$L$4,'XUAT - NVL'!$N$5:$N$840,'THAN DA'!$Q$4,'XUAT - NVL'!$D$5:$D$840,'THAN DA'!B31)</f>
        <v>0</v>
      </c>
      <c r="G31" s="231">
        <f>+SUMIFS('XUAT - NVL'!$L$5:$L$840,'XUAT - NVL'!$G$5:$G$840,$L$4,'XUAT - NVL'!$N$5:$N$840,'THAN DA'!$Q$4,'XUAT - NVL'!$D$5:$D$840,'THAN DA'!B31)</f>
        <v>0</v>
      </c>
      <c r="H31" s="188" t="e">
        <f t="shared" si="2"/>
        <v>#DIV/0!</v>
      </c>
      <c r="I31" s="187" t="e">
        <f t="shared" si="3"/>
        <v>#DIV/0!</v>
      </c>
      <c r="J31" s="186">
        <f t="shared" si="4"/>
        <v>0</v>
      </c>
      <c r="K31" s="185">
        <f t="shared" si="5"/>
        <v>0</v>
      </c>
      <c r="L31" s="233" t="e">
        <f t="shared" si="0"/>
        <v>#DIV/0!</v>
      </c>
      <c r="M31" s="184" t="e">
        <f t="shared" si="1"/>
        <v>#DIV/0!</v>
      </c>
      <c r="N31" s="183"/>
    </row>
    <row r="32" spans="1:18" ht="16.5" customHeight="1">
      <c r="A32" s="193">
        <v>23</v>
      </c>
      <c r="B32" s="194">
        <v>45039</v>
      </c>
      <c r="C32" s="191" t="s">
        <v>683</v>
      </c>
      <c r="D32" s="190">
        <f>+SUMIFS('NHAP - NVL'!$J$5:$J$1007,'NHAP - NVL'!$G$5:$G$1007,'THAN DA'!$L$4,'NHAP - NVL'!$F$5:$F$1007,'THAN DA'!$Q$4,'NHAP - NVL'!$D$5:$D$1007,'THAN DA'!B32)</f>
        <v>0</v>
      </c>
      <c r="E32" s="218">
        <f>+SUMIFS('NHAP - NVL'!$K$5:$K$1007,'NHAP - NVL'!$G$5:$G$1007,'THAN DA'!$L$4,'NHAP - NVL'!$F$5:$F$1007,'THAN DA'!$Q$4,'NHAP - NVL'!$D$5:$D$1007,'THAN DA'!B32)</f>
        <v>0</v>
      </c>
      <c r="F32" s="189">
        <f>+SUMIFS('XUAT - NVL'!$K$5:$K$840,'XUAT - NVL'!$G$5:$G$840,'THAN DA'!$L$4,'XUAT - NVL'!$N$5:$N$840,'THAN DA'!$Q$4,'XUAT - NVL'!$D$5:$D$840,'THAN DA'!B32)</f>
        <v>0</v>
      </c>
      <c r="G32" s="231">
        <f>+SUMIFS('XUAT - NVL'!$L$5:$L$840,'XUAT - NVL'!$G$5:$G$840,$L$4,'XUAT - NVL'!$N$5:$N$840,'THAN DA'!$Q$4,'XUAT - NVL'!$D$5:$D$840,'THAN DA'!B32)</f>
        <v>0</v>
      </c>
      <c r="H32" s="188" t="e">
        <f t="shared" si="2"/>
        <v>#DIV/0!</v>
      </c>
      <c r="I32" s="187" t="e">
        <f t="shared" si="3"/>
        <v>#DIV/0!</v>
      </c>
      <c r="J32" s="186">
        <f t="shared" si="4"/>
        <v>0</v>
      </c>
      <c r="K32" s="185">
        <f t="shared" si="5"/>
        <v>0</v>
      </c>
      <c r="L32" s="233" t="e">
        <f t="shared" si="0"/>
        <v>#DIV/0!</v>
      </c>
      <c r="M32" s="184" t="e">
        <f t="shared" si="1"/>
        <v>#DIV/0!</v>
      </c>
      <c r="N32" s="183"/>
    </row>
    <row r="33" spans="1:14" ht="16.5" customHeight="1">
      <c r="A33" s="193">
        <v>24</v>
      </c>
      <c r="B33" s="194">
        <v>45040</v>
      </c>
      <c r="C33" s="191" t="s">
        <v>683</v>
      </c>
      <c r="D33" s="190">
        <f>+SUMIFS('NHAP - NVL'!$J$5:$J$1007,'NHAP - NVL'!$G$5:$G$1007,'THAN DA'!$L$4,'NHAP - NVL'!$F$5:$F$1007,'THAN DA'!$Q$4,'NHAP - NVL'!$D$5:$D$1007,'THAN DA'!B33)</f>
        <v>0</v>
      </c>
      <c r="E33" s="218">
        <f>+SUMIFS('NHAP - NVL'!$K$5:$K$1007,'NHAP - NVL'!$G$5:$G$1007,'THAN DA'!$L$4,'NHAP - NVL'!$F$5:$F$1007,'THAN DA'!$Q$4,'NHAP - NVL'!$D$5:$D$1007,'THAN DA'!B33)</f>
        <v>0</v>
      </c>
      <c r="F33" s="189">
        <f>+SUMIFS('XUAT - NVL'!$K$5:$K$840,'XUAT - NVL'!$G$5:$G$840,'THAN DA'!$L$4,'XUAT - NVL'!$N$5:$N$840,'THAN DA'!$Q$4,'XUAT - NVL'!$D$5:$D$840,'THAN DA'!B33)</f>
        <v>0</v>
      </c>
      <c r="G33" s="231">
        <f>+SUMIFS('XUAT - NVL'!$L$5:$L$840,'XUAT - NVL'!$G$5:$G$840,$L$4,'XUAT - NVL'!$N$5:$N$840,'THAN DA'!$Q$4,'XUAT - NVL'!$D$5:$D$840,'THAN DA'!B33)</f>
        <v>0</v>
      </c>
      <c r="H33" s="188" t="e">
        <f t="shared" si="2"/>
        <v>#DIV/0!</v>
      </c>
      <c r="I33" s="187" t="e">
        <f t="shared" si="3"/>
        <v>#DIV/0!</v>
      </c>
      <c r="J33" s="186">
        <f t="shared" si="4"/>
        <v>0</v>
      </c>
      <c r="K33" s="185">
        <f t="shared" si="5"/>
        <v>0</v>
      </c>
      <c r="L33" s="233" t="e">
        <f t="shared" si="0"/>
        <v>#DIV/0!</v>
      </c>
      <c r="M33" s="184" t="e">
        <f t="shared" si="1"/>
        <v>#DIV/0!</v>
      </c>
      <c r="N33" s="183"/>
    </row>
    <row r="34" spans="1:14" ht="16.5" customHeight="1">
      <c r="A34" s="193">
        <v>25</v>
      </c>
      <c r="B34" s="194">
        <v>45041</v>
      </c>
      <c r="C34" s="191" t="s">
        <v>683</v>
      </c>
      <c r="D34" s="190">
        <f>+SUMIFS('NHAP - NVL'!$J$5:$J$1007,'NHAP - NVL'!$G$5:$G$1007,'THAN DA'!$L$4,'NHAP - NVL'!$F$5:$F$1007,'THAN DA'!$Q$4,'NHAP - NVL'!$D$5:$D$1007,'THAN DA'!B34)</f>
        <v>0</v>
      </c>
      <c r="E34" s="218">
        <f>+SUMIFS('NHAP - NVL'!$K$5:$K$1007,'NHAP - NVL'!$G$5:$G$1007,'THAN DA'!$L$4,'NHAP - NVL'!$F$5:$F$1007,'THAN DA'!$Q$4,'NHAP - NVL'!$D$5:$D$1007,'THAN DA'!B34)</f>
        <v>0</v>
      </c>
      <c r="F34" s="189">
        <f>+SUMIFS('XUAT - NVL'!$K$5:$K$840,'XUAT - NVL'!$G$5:$G$840,'THAN DA'!$L$4,'XUAT - NVL'!$N$5:$N$840,'THAN DA'!$Q$4,'XUAT - NVL'!$D$5:$D$840,'THAN DA'!B34)</f>
        <v>0</v>
      </c>
      <c r="G34" s="231">
        <f>+SUMIFS('XUAT - NVL'!$L$5:$L$840,'XUAT - NVL'!$G$5:$G$840,$L$4,'XUAT - NVL'!$N$5:$N$840,'THAN DA'!$Q$4,'XUAT - NVL'!$D$5:$D$840,'THAN DA'!B34)</f>
        <v>0</v>
      </c>
      <c r="H34" s="188" t="e">
        <f t="shared" si="2"/>
        <v>#DIV/0!</v>
      </c>
      <c r="I34" s="187" t="e">
        <f t="shared" si="3"/>
        <v>#DIV/0!</v>
      </c>
      <c r="J34" s="186">
        <f t="shared" si="4"/>
        <v>0</v>
      </c>
      <c r="K34" s="185">
        <f t="shared" si="5"/>
        <v>0</v>
      </c>
      <c r="L34" s="233" t="e">
        <f t="shared" si="0"/>
        <v>#DIV/0!</v>
      </c>
      <c r="M34" s="184" t="e">
        <f t="shared" si="1"/>
        <v>#DIV/0!</v>
      </c>
      <c r="N34" s="183"/>
    </row>
    <row r="35" spans="1:14" ht="16.5" customHeight="1">
      <c r="A35" s="193">
        <v>26</v>
      </c>
      <c r="B35" s="194">
        <v>45042</v>
      </c>
      <c r="C35" s="191" t="s">
        <v>683</v>
      </c>
      <c r="D35" s="190">
        <f>+SUMIFS('NHAP - NVL'!$J$5:$J$1007,'NHAP - NVL'!$G$5:$G$1007,'THAN DA'!$L$4,'NHAP - NVL'!$F$5:$F$1007,'THAN DA'!$Q$4,'NHAP - NVL'!$D$5:$D$1007,'THAN DA'!B35)</f>
        <v>0</v>
      </c>
      <c r="E35" s="218">
        <f>+SUMIFS('NHAP - NVL'!$K$5:$K$1007,'NHAP - NVL'!$G$5:$G$1007,'THAN DA'!$L$4,'NHAP - NVL'!$F$5:$F$1007,'THAN DA'!$Q$4,'NHAP - NVL'!$D$5:$D$1007,'THAN DA'!B35)</f>
        <v>0</v>
      </c>
      <c r="F35" s="189">
        <f>+SUMIFS('XUAT - NVL'!$K$5:$K$840,'XUAT - NVL'!$G$5:$G$840,'THAN DA'!$L$4,'XUAT - NVL'!$N$5:$N$840,'THAN DA'!$Q$4,'XUAT - NVL'!$D$5:$D$840,'THAN DA'!B35)</f>
        <v>0</v>
      </c>
      <c r="G35" s="231">
        <f>+SUMIFS('XUAT - NVL'!$L$5:$L$840,'XUAT - NVL'!$G$5:$G$840,$L$4,'XUAT - NVL'!$N$5:$N$840,'THAN DA'!$Q$4,'XUAT - NVL'!$D$5:$D$840,'THAN DA'!B35)</f>
        <v>0</v>
      </c>
      <c r="H35" s="188" t="e">
        <f>AVERAGEIF($F$10:$F$40,"&lt;&gt;0")</f>
        <v>#DIV/0!</v>
      </c>
      <c r="I35" s="187" t="e">
        <f t="shared" si="3"/>
        <v>#DIV/0!</v>
      </c>
      <c r="J35" s="186">
        <f t="shared" si="4"/>
        <v>0</v>
      </c>
      <c r="K35" s="185">
        <f t="shared" si="5"/>
        <v>0</v>
      </c>
      <c r="L35" s="233" t="e">
        <f t="shared" si="0"/>
        <v>#DIV/0!</v>
      </c>
      <c r="M35" s="184" t="e">
        <f t="shared" si="1"/>
        <v>#DIV/0!</v>
      </c>
      <c r="N35" s="183"/>
    </row>
    <row r="36" spans="1:14" ht="16.5" customHeight="1">
      <c r="A36" s="193">
        <v>27</v>
      </c>
      <c r="B36" s="194">
        <v>45043</v>
      </c>
      <c r="C36" s="191" t="s">
        <v>683</v>
      </c>
      <c r="D36" s="190">
        <f>+SUMIFS('NHAP - NVL'!$J$5:$J$1007,'NHAP - NVL'!$G$5:$G$1007,'THAN DA'!$L$4,'NHAP - NVL'!$F$5:$F$1007,'THAN DA'!$Q$4,'NHAP - NVL'!$D$5:$D$1007,'THAN DA'!B36)</f>
        <v>0</v>
      </c>
      <c r="E36" s="218">
        <f>+SUMIFS('NHAP - NVL'!$K$5:$K$1007,'NHAP - NVL'!$G$5:$G$1007,'THAN DA'!$L$4,'NHAP - NVL'!$F$5:$F$1007,'THAN DA'!$Q$4,'NHAP - NVL'!$D$5:$D$1007,'THAN DA'!B36)</f>
        <v>0</v>
      </c>
      <c r="F36" s="189">
        <f>+SUMIFS('XUAT - NVL'!$K$5:$K$840,'XUAT - NVL'!$G$5:$G$840,'THAN DA'!$L$4,'XUAT - NVL'!$N$5:$N$840,'THAN DA'!$Q$4,'XUAT - NVL'!$D$5:$D$840,'THAN DA'!B36)</f>
        <v>0</v>
      </c>
      <c r="G36" s="231">
        <f>+SUMIFS('XUAT - NVL'!$L$5:$L$840,'XUAT - NVL'!$G$5:$G$840,$L$4,'XUAT - NVL'!$N$5:$N$840,'THAN DA'!$Q$4,'XUAT - NVL'!$D$5:$D$840,'THAN DA'!B36)</f>
        <v>0</v>
      </c>
      <c r="H36" s="188" t="e">
        <f t="shared" si="2"/>
        <v>#DIV/0!</v>
      </c>
      <c r="I36" s="187" t="e">
        <f t="shared" si="3"/>
        <v>#DIV/0!</v>
      </c>
      <c r="J36" s="186">
        <f t="shared" si="4"/>
        <v>0</v>
      </c>
      <c r="K36" s="185">
        <f>K35+E36-G36</f>
        <v>0</v>
      </c>
      <c r="L36" s="233" t="e">
        <f t="shared" si="0"/>
        <v>#DIV/0!</v>
      </c>
      <c r="M36" s="184" t="e">
        <f t="shared" si="1"/>
        <v>#DIV/0!</v>
      </c>
      <c r="N36" s="183"/>
    </row>
    <row r="37" spans="1:14" ht="16.5" customHeight="1">
      <c r="A37" s="193">
        <v>28</v>
      </c>
      <c r="B37" s="194">
        <v>45044</v>
      </c>
      <c r="C37" s="191" t="s">
        <v>683</v>
      </c>
      <c r="D37" s="190">
        <f>+SUMIFS('NHAP - NVL'!$J$5:$J$1007,'NHAP - NVL'!$G$5:$G$1007,'THAN DA'!$L$4,'NHAP - NVL'!$F$5:$F$1007,'THAN DA'!$Q$4,'NHAP - NVL'!$D$5:$D$1007,'THAN DA'!B37)</f>
        <v>0</v>
      </c>
      <c r="E37" s="218">
        <f>+SUMIFS('NHAP - NVL'!$K$5:$K$1007,'NHAP - NVL'!$G$5:$G$1007,'THAN DA'!$L$4,'NHAP - NVL'!$F$5:$F$1007,'THAN DA'!$Q$4,'NHAP - NVL'!$D$5:$D$1007,'THAN DA'!B37)</f>
        <v>0</v>
      </c>
      <c r="F37" s="189">
        <f>+SUMIFS('XUAT - NVL'!$K$5:$K$840,'XUAT - NVL'!$G$5:$G$840,'THAN DA'!$L$4,'XUAT - NVL'!$N$5:$N$840,'THAN DA'!$Q$4,'XUAT - NVL'!$D$5:$D$840,'THAN DA'!B37)</f>
        <v>0</v>
      </c>
      <c r="G37" s="231">
        <f>+SUMIFS('XUAT - NVL'!$L$5:$L$840,'XUAT - NVL'!$G$5:$G$840,$L$4,'XUAT - NVL'!$N$5:$N$840,'THAN DA'!$Q$4,'XUAT - NVL'!$D$5:$D$840,'THAN DA'!B37)</f>
        <v>0</v>
      </c>
      <c r="H37" s="188" t="e">
        <f t="shared" si="2"/>
        <v>#DIV/0!</v>
      </c>
      <c r="I37" s="187" t="e">
        <f t="shared" si="3"/>
        <v>#DIV/0!</v>
      </c>
      <c r="J37" s="186">
        <f>J36+D37-F37</f>
        <v>0</v>
      </c>
      <c r="K37" s="185">
        <f t="shared" si="5"/>
        <v>0</v>
      </c>
      <c r="L37" s="233" t="e">
        <f t="shared" si="0"/>
        <v>#DIV/0!</v>
      </c>
      <c r="M37" s="184" t="e">
        <f t="shared" si="1"/>
        <v>#DIV/0!</v>
      </c>
      <c r="N37" s="183"/>
    </row>
    <row r="38" spans="1:14" ht="16.5" customHeight="1">
      <c r="A38" s="193">
        <v>29</v>
      </c>
      <c r="B38" s="194">
        <v>45045</v>
      </c>
      <c r="C38" s="191" t="s">
        <v>683</v>
      </c>
      <c r="D38" s="190">
        <f>+SUMIFS('NHAP - NVL'!$J$5:$J$1007,'NHAP - NVL'!$G$5:$G$1007,'THAN DA'!$L$4,'NHAP - NVL'!$F$5:$F$1007,'THAN DA'!$Q$4,'NHAP - NVL'!$D$5:$D$1007,'THAN DA'!B38)</f>
        <v>0</v>
      </c>
      <c r="E38" s="218">
        <f>+SUMIFS('NHAP - NVL'!$K$5:$K$1007,'NHAP - NVL'!$G$5:$G$1007,'THAN DA'!$L$4,'NHAP - NVL'!$F$5:$F$1007,'THAN DA'!$Q$4,'NHAP - NVL'!$D$5:$D$1007,'THAN DA'!B38)</f>
        <v>0</v>
      </c>
      <c r="F38" s="189">
        <f>+SUMIFS('XUAT - NVL'!$K$5:$K$840,'XUAT - NVL'!$G$5:$G$840,'THAN DA'!$L$4,'XUAT - NVL'!$N$5:$N$840,'THAN DA'!$Q$4,'XUAT - NVL'!$D$5:$D$840,'THAN DA'!B38)</f>
        <v>0</v>
      </c>
      <c r="G38" s="231">
        <f>+SUMIFS('XUAT - NVL'!$L$5:$L$840,'XUAT - NVL'!$G$5:$G$840,$L$4,'XUAT - NVL'!$N$5:$N$840,'THAN DA'!$Q$4,'XUAT - NVL'!$D$5:$D$840,'THAN DA'!B38)</f>
        <v>0</v>
      </c>
      <c r="H38" s="188" t="e">
        <f t="shared" si="2"/>
        <v>#DIV/0!</v>
      </c>
      <c r="I38" s="187" t="e">
        <f t="shared" si="3"/>
        <v>#DIV/0!</v>
      </c>
      <c r="J38" s="186">
        <f t="shared" si="4"/>
        <v>0</v>
      </c>
      <c r="K38" s="185">
        <f t="shared" si="5"/>
        <v>0</v>
      </c>
      <c r="L38" s="188" t="e">
        <f t="shared" si="0"/>
        <v>#DIV/0!</v>
      </c>
      <c r="M38" s="184" t="e">
        <f t="shared" si="1"/>
        <v>#DIV/0!</v>
      </c>
      <c r="N38" s="183"/>
    </row>
    <row r="39" spans="1:14" ht="16.5" customHeight="1">
      <c r="A39" s="193">
        <v>30</v>
      </c>
      <c r="B39" s="194">
        <v>45046</v>
      </c>
      <c r="C39" s="191" t="s">
        <v>683</v>
      </c>
      <c r="D39" s="190">
        <f>+SUMIFS('NHAP - NVL'!$J$5:$J$1007,'NHAP - NVL'!$G$5:$G$1007,'THAN DA'!$L$4,'NHAP - NVL'!$F$5:$F$1007,'THAN DA'!$Q$4,'NHAP - NVL'!$D$5:$D$1007,'THAN DA'!B39)</f>
        <v>0</v>
      </c>
      <c r="E39" s="218">
        <f>+SUMIFS('NHAP - NVL'!$K$5:$K$1007,'NHAP - NVL'!$G$5:$G$1007,'THAN DA'!$L$4,'NHAP - NVL'!$F$5:$F$1007,'THAN DA'!$Q$4,'NHAP - NVL'!$D$5:$D$1007,'THAN DA'!B39)</f>
        <v>0</v>
      </c>
      <c r="F39" s="189">
        <f>+SUMIFS('XUAT - NVL'!$K$5:$K$840,'XUAT - NVL'!$G$5:$G$840,'THAN DA'!$L$4,'XUAT - NVL'!$N$5:$N$840,'THAN DA'!$Q$4,'XUAT - NVL'!$D$5:$D$840,'THAN DA'!B39)</f>
        <v>0</v>
      </c>
      <c r="G39" s="231">
        <f>+SUMIFS('XUAT - NVL'!$L$5:$L$840,'XUAT - NVL'!$G$5:$G$840,$L$4,'XUAT - NVL'!$N$5:$N$840,'THAN DA'!$Q$4,'XUAT - NVL'!$D$5:$D$840,'THAN DA'!B39)</f>
        <v>0</v>
      </c>
      <c r="H39" s="188" t="e">
        <f t="shared" si="2"/>
        <v>#DIV/0!</v>
      </c>
      <c r="I39" s="187" t="e">
        <f t="shared" si="3"/>
        <v>#DIV/0!</v>
      </c>
      <c r="J39" s="186">
        <f t="shared" si="4"/>
        <v>0</v>
      </c>
      <c r="K39" s="185">
        <f t="shared" si="5"/>
        <v>0</v>
      </c>
      <c r="L39" s="233" t="e">
        <f t="shared" si="0"/>
        <v>#DIV/0!</v>
      </c>
      <c r="M39" s="184" t="e">
        <f t="shared" si="1"/>
        <v>#DIV/0!</v>
      </c>
      <c r="N39" s="183"/>
    </row>
    <row r="40" spans="1:14" ht="16.5" customHeight="1">
      <c r="A40" s="193">
        <v>31</v>
      </c>
      <c r="B40" s="192" t="s">
        <v>718</v>
      </c>
      <c r="C40" s="191" t="s">
        <v>683</v>
      </c>
      <c r="D40" s="190">
        <f>+SUMIFS('NHAP - NVL'!$J$5:$J$1007,'NHAP - NVL'!$G$5:$G$1007,'THAN DA'!$L$4,'NHAP - NVL'!$F$5:$F$1007,'THAN DA'!$Q$4,'NHAP - NVL'!$D$5:$D$1007,'THAN DA'!B40)</f>
        <v>0</v>
      </c>
      <c r="E40" s="218">
        <f>+SUMIFS('NHAP - NVL'!$K$5:$K$1007,'NHAP - NVL'!$G$5:$G$1007,'THAN DA'!$L$4,'NHAP - NVL'!$F$5:$F$1007,'THAN DA'!$Q$4,'NHAP - NVL'!$D$5:$D$1007,'THAN DA'!B40)</f>
        <v>0</v>
      </c>
      <c r="F40" s="189">
        <f>+SUMIFS('XUAT - NVL'!$K$5:$K$840,'XUAT - NVL'!$G$5:$G$840,'THAN DA'!$L$4,'XUAT - NVL'!$N$5:$N$840,'THAN DA'!$Q$4,'XUAT - NVL'!$D$5:$D$840,'THAN DA'!B40)</f>
        <v>0</v>
      </c>
      <c r="G40" s="231">
        <f>+SUMIFS('XUAT - NVL'!$L$5:$L$840,'XUAT - NVL'!$G$5:$G$840,$L$4,'XUAT - NVL'!$N$5:$N$840,'THAN DA'!$Q$4,'XUAT - NVL'!$D$5:$D$840,'THAN DA'!B40)</f>
        <v>0</v>
      </c>
      <c r="H40" s="188" t="e">
        <f t="shared" si="2"/>
        <v>#DIV/0!</v>
      </c>
      <c r="I40" s="187" t="e">
        <f t="shared" si="3"/>
        <v>#DIV/0!</v>
      </c>
      <c r="J40" s="186">
        <f t="shared" si="4"/>
        <v>0</v>
      </c>
      <c r="K40" s="185">
        <f t="shared" si="5"/>
        <v>0</v>
      </c>
      <c r="L40" s="188" t="e">
        <f t="shared" si="0"/>
        <v>#DIV/0!</v>
      </c>
      <c r="M40" s="184" t="e">
        <f t="shared" si="1"/>
        <v>#DIV/0!</v>
      </c>
      <c r="N40" s="183"/>
    </row>
    <row r="41" spans="1:14" s="172" customFormat="1" ht="23.25" customHeight="1">
      <c r="A41" s="181" t="s">
        <v>682</v>
      </c>
      <c r="B41" s="180"/>
      <c r="C41" s="179"/>
      <c r="D41" s="178">
        <f>SUM(D10:D40)</f>
        <v>0</v>
      </c>
      <c r="E41" s="248">
        <f t="shared" ref="E41:G41" si="6">SUM(E10:E40)</f>
        <v>0</v>
      </c>
      <c r="F41" s="178">
        <f t="shared" si="6"/>
        <v>0</v>
      </c>
      <c r="G41" s="248">
        <f t="shared" si="6"/>
        <v>0</v>
      </c>
      <c r="H41" s="197"/>
      <c r="I41" s="176"/>
      <c r="J41" s="250">
        <f>J40</f>
        <v>0</v>
      </c>
      <c r="K41" s="182">
        <f>K40</f>
        <v>0</v>
      </c>
      <c r="L41" s="184"/>
      <c r="M41" s="174"/>
      <c r="N41" s="173"/>
    </row>
    <row r="42" spans="1:14" s="172" customFormat="1" ht="23.25" customHeight="1">
      <c r="A42" s="181" t="s">
        <v>28</v>
      </c>
      <c r="B42" s="180"/>
      <c r="C42" s="179"/>
      <c r="D42" s="178">
        <f>D9+D41</f>
        <v>0</v>
      </c>
      <c r="E42" s="218">
        <f>E41+E9</f>
        <v>0</v>
      </c>
      <c r="F42" s="189">
        <f>F41</f>
        <v>0</v>
      </c>
      <c r="G42" s="231">
        <f>G41</f>
        <v>0</v>
      </c>
      <c r="H42" s="197"/>
      <c r="I42" s="176"/>
      <c r="J42" s="175">
        <f>D42-F42</f>
        <v>0</v>
      </c>
      <c r="K42" s="175">
        <f>E42-G42</f>
        <v>0</v>
      </c>
      <c r="L42" s="184"/>
      <c r="M42" s="174"/>
      <c r="N42" s="173"/>
    </row>
    <row r="43" spans="1:14" ht="23.25" customHeight="1">
      <c r="A43" s="172"/>
      <c r="B43" s="172"/>
      <c r="C43" s="172"/>
      <c r="K43" s="114"/>
      <c r="L43" s="169"/>
      <c r="N43" s="169"/>
    </row>
    <row r="44" spans="1:14">
      <c r="K44" s="171" t="s">
        <v>112</v>
      </c>
      <c r="L44" s="169"/>
      <c r="N44" s="169"/>
    </row>
    <row r="45" spans="1:14">
      <c r="K45" s="171"/>
      <c r="L45" s="169"/>
      <c r="N45" s="169"/>
    </row>
    <row r="46" spans="1:14">
      <c r="K46" s="171"/>
      <c r="L46" s="169"/>
      <c r="N46" s="169"/>
    </row>
    <row r="47" spans="1:14">
      <c r="K47" s="114"/>
      <c r="L47" s="169"/>
      <c r="N47" s="169"/>
    </row>
    <row r="48" spans="1:14">
      <c r="L48" s="169"/>
      <c r="M48" s="170"/>
      <c r="N48" s="169"/>
    </row>
    <row r="49" spans="11:11" s="168" customFormat="1"/>
    <row r="50" spans="11:11" s="168" customFormat="1">
      <c r="K50" s="172"/>
    </row>
    <row r="51" spans="11:11" s="168" customFormat="1"/>
  </sheetData>
  <mergeCells count="8">
    <mergeCell ref="A9:C9"/>
    <mergeCell ref="A3:N3"/>
    <mergeCell ref="D7:E7"/>
    <mergeCell ref="F7:G7"/>
    <mergeCell ref="H7:I7"/>
    <mergeCell ref="J7:K7"/>
    <mergeCell ref="L7:M7"/>
    <mergeCell ref="L4:N4"/>
  </mergeCells>
  <conditionalFormatting sqref="M21">
    <cfRule type="cellIs" dxfId="912" priority="129" operator="lessThan">
      <formula>15</formula>
    </cfRule>
    <cfRule type="cellIs" dxfId="911" priority="130" operator="greaterThan">
      <formula>20</formula>
    </cfRule>
    <cfRule type="cellIs" dxfId="910" priority="131" operator="between">
      <formula>15</formula>
      <formula>20</formula>
    </cfRule>
    <cfRule type="cellIs" dxfId="909" priority="132" operator="between">
      <formula>15</formula>
      <formula>20</formula>
    </cfRule>
    <cfRule type="cellIs" dxfId="908" priority="133" operator="lessThan">
      <formula>15</formula>
    </cfRule>
    <cfRule type="cellIs" dxfId="907" priority="134" operator="greaterThan">
      <formula>20</formula>
    </cfRule>
    <cfRule type="cellIs" dxfId="906" priority="135" operator="between">
      <formula>15</formula>
      <formula>21</formula>
    </cfRule>
    <cfRule type="cellIs" dxfId="905" priority="136" operator="lessThan">
      <formula>15</formula>
    </cfRule>
    <cfRule type="cellIs" dxfId="904" priority="137" operator="greaterThan">
      <formula>21</formula>
    </cfRule>
  </conditionalFormatting>
  <conditionalFormatting sqref="M28">
    <cfRule type="cellIs" dxfId="903" priority="120" operator="lessThan">
      <formula>15</formula>
    </cfRule>
    <cfRule type="cellIs" dxfId="902" priority="121" operator="greaterThan">
      <formula>20</formula>
    </cfRule>
    <cfRule type="cellIs" dxfId="901" priority="122" operator="between">
      <formula>15</formula>
      <formula>20</formula>
    </cfRule>
    <cfRule type="cellIs" dxfId="900" priority="123" operator="between">
      <formula>15</formula>
      <formula>20</formula>
    </cfRule>
    <cfRule type="cellIs" dxfId="899" priority="124" operator="lessThan">
      <formula>15</formula>
    </cfRule>
    <cfRule type="cellIs" dxfId="898" priority="125" operator="greaterThan">
      <formula>20</formula>
    </cfRule>
    <cfRule type="cellIs" dxfId="897" priority="126" operator="between">
      <formula>15</formula>
      <formula>21</formula>
    </cfRule>
    <cfRule type="cellIs" dxfId="896" priority="127" operator="lessThan">
      <formula>15</formula>
    </cfRule>
    <cfRule type="cellIs" dxfId="895" priority="128" operator="greaterThan">
      <formula>21</formula>
    </cfRule>
  </conditionalFormatting>
  <conditionalFormatting sqref="M35">
    <cfRule type="cellIs" dxfId="894" priority="111" operator="lessThan">
      <formula>15</formula>
    </cfRule>
    <cfRule type="cellIs" dxfId="893" priority="112" operator="greaterThan">
      <formula>20</formula>
    </cfRule>
    <cfRule type="cellIs" dxfId="892" priority="113" operator="between">
      <formula>15</formula>
      <formula>20</formula>
    </cfRule>
    <cfRule type="cellIs" dxfId="891" priority="114" operator="between">
      <formula>15</formula>
      <formula>20</formula>
    </cfRule>
    <cfRule type="cellIs" dxfId="890" priority="115" operator="lessThan">
      <formula>15</formula>
    </cfRule>
    <cfRule type="cellIs" dxfId="889" priority="116" operator="greaterThan">
      <formula>20</formula>
    </cfRule>
    <cfRule type="cellIs" dxfId="888" priority="117" operator="between">
      <formula>15</formula>
      <formula>21</formula>
    </cfRule>
    <cfRule type="cellIs" dxfId="887" priority="118" operator="lessThan">
      <formula>15</formula>
    </cfRule>
    <cfRule type="cellIs" dxfId="886" priority="119" operator="greaterThan">
      <formula>21</formula>
    </cfRule>
  </conditionalFormatting>
  <conditionalFormatting sqref="M15:M18 M40 M22:M23 M25:M27 M20">
    <cfRule type="cellIs" dxfId="885" priority="138" operator="lessThan">
      <formula>15</formula>
    </cfRule>
    <cfRule type="cellIs" dxfId="884" priority="139" operator="greaterThan">
      <formula>20</formula>
    </cfRule>
    <cfRule type="cellIs" dxfId="883" priority="140" operator="between">
      <formula>15</formula>
      <formula>20</formula>
    </cfRule>
    <cfRule type="cellIs" dxfId="882" priority="141" operator="between">
      <formula>15</formula>
      <formula>20</formula>
    </cfRule>
    <cfRule type="cellIs" dxfId="881" priority="142" operator="lessThan">
      <formula>15</formula>
    </cfRule>
    <cfRule type="cellIs" dxfId="880" priority="143" operator="greaterThan">
      <formula>20</formula>
    </cfRule>
    <cfRule type="cellIs" dxfId="879" priority="144" operator="between">
      <formula>15</formula>
      <formula>21</formula>
    </cfRule>
    <cfRule type="cellIs" dxfId="878" priority="145" operator="lessThan">
      <formula>15</formula>
    </cfRule>
    <cfRule type="cellIs" dxfId="877" priority="146" operator="greaterThan">
      <formula>21</formula>
    </cfRule>
  </conditionalFormatting>
  <conditionalFormatting sqref="M10:M13">
    <cfRule type="cellIs" dxfId="876" priority="102" operator="lessThan">
      <formula>15</formula>
    </cfRule>
    <cfRule type="cellIs" dxfId="875" priority="103" operator="greaterThan">
      <formula>20</formula>
    </cfRule>
    <cfRule type="cellIs" dxfId="874" priority="104" operator="between">
      <formula>15</formula>
      <formula>20</formula>
    </cfRule>
    <cfRule type="cellIs" dxfId="873" priority="105" operator="between">
      <formula>15</formula>
      <formula>20</formula>
    </cfRule>
    <cfRule type="cellIs" dxfId="872" priority="106" operator="lessThan">
      <formula>15</formula>
    </cfRule>
    <cfRule type="cellIs" dxfId="871" priority="107" operator="greaterThan">
      <formula>20</formula>
    </cfRule>
    <cfRule type="cellIs" dxfId="870" priority="108" operator="between">
      <formula>15</formula>
      <formula>21</formula>
    </cfRule>
    <cfRule type="cellIs" dxfId="869" priority="109" operator="lessThan">
      <formula>15</formula>
    </cfRule>
    <cfRule type="cellIs" dxfId="868" priority="110" operator="greaterThan">
      <formula>21</formula>
    </cfRule>
  </conditionalFormatting>
  <conditionalFormatting sqref="M30:M33">
    <cfRule type="cellIs" dxfId="867" priority="93" operator="lessThan">
      <formula>15</formula>
    </cfRule>
    <cfRule type="cellIs" dxfId="866" priority="94" operator="greaterThan">
      <formula>20</formula>
    </cfRule>
    <cfRule type="cellIs" dxfId="865" priority="95" operator="between">
      <formula>15</formula>
      <formula>20</formula>
    </cfRule>
    <cfRule type="cellIs" dxfId="864" priority="96" operator="between">
      <formula>15</formula>
      <formula>20</formula>
    </cfRule>
    <cfRule type="cellIs" dxfId="863" priority="97" operator="lessThan">
      <formula>15</formula>
    </cfRule>
    <cfRule type="cellIs" dxfId="862" priority="98" operator="greaterThan">
      <formula>20</formula>
    </cfRule>
    <cfRule type="cellIs" dxfId="861" priority="99" operator="between">
      <formula>15</formula>
      <formula>21</formula>
    </cfRule>
    <cfRule type="cellIs" dxfId="860" priority="100" operator="lessThan">
      <formula>15</formula>
    </cfRule>
    <cfRule type="cellIs" dxfId="859" priority="101" operator="greaterThan">
      <formula>21</formula>
    </cfRule>
  </conditionalFormatting>
  <conditionalFormatting sqref="M36:M38">
    <cfRule type="cellIs" dxfId="858" priority="84" operator="lessThan">
      <formula>15</formula>
    </cfRule>
    <cfRule type="cellIs" dxfId="857" priority="85" operator="greaterThan">
      <formula>20</formula>
    </cfRule>
    <cfRule type="cellIs" dxfId="856" priority="86" operator="between">
      <formula>15</formula>
      <formula>20</formula>
    </cfRule>
    <cfRule type="cellIs" dxfId="855" priority="87" operator="between">
      <formula>15</formula>
      <formula>20</formula>
    </cfRule>
    <cfRule type="cellIs" dxfId="854" priority="88" operator="lessThan">
      <formula>15</formula>
    </cfRule>
    <cfRule type="cellIs" dxfId="853" priority="89" operator="greaterThan">
      <formula>20</formula>
    </cfRule>
    <cfRule type="cellIs" dxfId="852" priority="90" operator="between">
      <formula>15</formula>
      <formula>21</formula>
    </cfRule>
    <cfRule type="cellIs" dxfId="851" priority="91" operator="lessThan">
      <formula>15</formula>
    </cfRule>
    <cfRule type="cellIs" dxfId="850" priority="92" operator="greaterThan">
      <formula>21</formula>
    </cfRule>
  </conditionalFormatting>
  <conditionalFormatting sqref="M29">
    <cfRule type="cellIs" dxfId="849" priority="75" operator="lessThan">
      <formula>15</formula>
    </cfRule>
    <cfRule type="cellIs" dxfId="848" priority="76" operator="greaterThan">
      <formula>20</formula>
    </cfRule>
    <cfRule type="cellIs" dxfId="847" priority="77" operator="between">
      <formula>15</formula>
      <formula>20</formula>
    </cfRule>
    <cfRule type="cellIs" dxfId="846" priority="78" operator="between">
      <formula>15</formula>
      <formula>20</formula>
    </cfRule>
    <cfRule type="cellIs" dxfId="845" priority="79" operator="lessThan">
      <formula>15</formula>
    </cfRule>
    <cfRule type="cellIs" dxfId="844" priority="80" operator="greaterThan">
      <formula>20</formula>
    </cfRule>
    <cfRule type="cellIs" dxfId="843" priority="81" operator="between">
      <formula>15</formula>
      <formula>21</formula>
    </cfRule>
    <cfRule type="cellIs" dxfId="842" priority="82" operator="lessThan">
      <formula>15</formula>
    </cfRule>
    <cfRule type="cellIs" dxfId="841" priority="83" operator="greaterThan">
      <formula>21</formula>
    </cfRule>
  </conditionalFormatting>
  <conditionalFormatting sqref="M24">
    <cfRule type="cellIs" dxfId="840" priority="66" operator="lessThan">
      <formula>15</formula>
    </cfRule>
    <cfRule type="cellIs" dxfId="839" priority="67" operator="greaterThan">
      <formula>20</formula>
    </cfRule>
    <cfRule type="cellIs" dxfId="838" priority="68" operator="between">
      <formula>15</formula>
      <formula>20</formula>
    </cfRule>
    <cfRule type="cellIs" dxfId="837" priority="69" operator="between">
      <formula>15</formula>
      <formula>20</formula>
    </cfRule>
    <cfRule type="cellIs" dxfId="836" priority="70" operator="lessThan">
      <formula>15</formula>
    </cfRule>
    <cfRule type="cellIs" dxfId="835" priority="71" operator="greaterThan">
      <formula>20</formula>
    </cfRule>
    <cfRule type="cellIs" dxfId="834" priority="72" operator="between">
      <formula>15</formula>
      <formula>21</formula>
    </cfRule>
    <cfRule type="cellIs" dxfId="833" priority="73" operator="lessThan">
      <formula>15</formula>
    </cfRule>
    <cfRule type="cellIs" dxfId="832" priority="74" operator="greaterThan">
      <formula>21</formula>
    </cfRule>
  </conditionalFormatting>
  <conditionalFormatting sqref="M19">
    <cfRule type="cellIs" dxfId="831" priority="57" operator="lessThan">
      <formula>15</formula>
    </cfRule>
    <cfRule type="cellIs" dxfId="830" priority="58" operator="greaterThan">
      <formula>20</formula>
    </cfRule>
    <cfRule type="cellIs" dxfId="829" priority="59" operator="between">
      <formula>15</formula>
      <formula>20</formula>
    </cfRule>
    <cfRule type="cellIs" dxfId="828" priority="60" operator="between">
      <formula>15</formula>
      <formula>20</formula>
    </cfRule>
    <cfRule type="cellIs" dxfId="827" priority="61" operator="lessThan">
      <formula>15</formula>
    </cfRule>
    <cfRule type="cellIs" dxfId="826" priority="62" operator="greaterThan">
      <formula>20</formula>
    </cfRule>
    <cfRule type="cellIs" dxfId="825" priority="63" operator="between">
      <formula>15</formula>
      <formula>21</formula>
    </cfRule>
    <cfRule type="cellIs" dxfId="824" priority="64" operator="lessThan">
      <formula>15</formula>
    </cfRule>
    <cfRule type="cellIs" dxfId="823" priority="65" operator="greaterThan">
      <formula>21</formula>
    </cfRule>
  </conditionalFormatting>
  <conditionalFormatting sqref="M14">
    <cfRule type="cellIs" dxfId="822" priority="48" operator="lessThan">
      <formula>15</formula>
    </cfRule>
    <cfRule type="cellIs" dxfId="821" priority="49" operator="greaterThan">
      <formula>20</formula>
    </cfRule>
    <cfRule type="cellIs" dxfId="820" priority="50" operator="between">
      <formula>15</formula>
      <formula>20</formula>
    </cfRule>
    <cfRule type="cellIs" dxfId="819" priority="51" operator="between">
      <formula>15</formula>
      <formula>20</formula>
    </cfRule>
    <cfRule type="cellIs" dxfId="818" priority="52" operator="lessThan">
      <formula>15</formula>
    </cfRule>
    <cfRule type="cellIs" dxfId="817" priority="53" operator="greaterThan">
      <formula>20</formula>
    </cfRule>
    <cfRule type="cellIs" dxfId="816" priority="54" operator="between">
      <formula>15</formula>
      <formula>21</formula>
    </cfRule>
    <cfRule type="cellIs" dxfId="815" priority="55" operator="lessThan">
      <formula>15</formula>
    </cfRule>
    <cfRule type="cellIs" dxfId="814" priority="56" operator="greaterThan">
      <formula>21</formula>
    </cfRule>
  </conditionalFormatting>
  <conditionalFormatting sqref="M34">
    <cfRule type="cellIs" dxfId="813" priority="39" operator="lessThan">
      <formula>15</formula>
    </cfRule>
    <cfRule type="cellIs" dxfId="812" priority="40" operator="greaterThan">
      <formula>20</formula>
    </cfRule>
    <cfRule type="cellIs" dxfId="811" priority="41" operator="between">
      <formula>15</formula>
      <formula>20</formula>
    </cfRule>
    <cfRule type="cellIs" dxfId="810" priority="42" operator="between">
      <formula>15</formula>
      <formula>20</formula>
    </cfRule>
    <cfRule type="cellIs" dxfId="809" priority="43" operator="lessThan">
      <formula>15</formula>
    </cfRule>
    <cfRule type="cellIs" dxfId="808" priority="44" operator="greaterThan">
      <formula>20</formula>
    </cfRule>
    <cfRule type="cellIs" dxfId="807" priority="45" operator="between">
      <formula>15</formula>
      <formula>21</formula>
    </cfRule>
    <cfRule type="cellIs" dxfId="806" priority="46" operator="lessThan">
      <formula>15</formula>
    </cfRule>
    <cfRule type="cellIs" dxfId="805" priority="47" operator="greaterThan">
      <formula>21</formula>
    </cfRule>
  </conditionalFormatting>
  <conditionalFormatting sqref="M39">
    <cfRule type="cellIs" dxfId="804" priority="30" operator="lessThan">
      <formula>15</formula>
    </cfRule>
    <cfRule type="cellIs" dxfId="803" priority="31" operator="greaterThan">
      <formula>20</formula>
    </cfRule>
    <cfRule type="cellIs" dxfId="802" priority="32" operator="between">
      <formula>15</formula>
      <formula>20</formula>
    </cfRule>
    <cfRule type="cellIs" dxfId="801" priority="33" operator="between">
      <formula>15</formula>
      <formula>20</formula>
    </cfRule>
    <cfRule type="cellIs" dxfId="800" priority="34" operator="lessThan">
      <formula>15</formula>
    </cfRule>
    <cfRule type="cellIs" dxfId="799" priority="35" operator="greaterThan">
      <formula>20</formula>
    </cfRule>
    <cfRule type="cellIs" dxfId="798" priority="36" operator="between">
      <formula>15</formula>
      <formula>21</formula>
    </cfRule>
    <cfRule type="cellIs" dxfId="797" priority="37" operator="lessThan">
      <formula>15</formula>
    </cfRule>
    <cfRule type="cellIs" dxfId="796" priority="38" operator="greaterThan">
      <formula>21</formula>
    </cfRule>
  </conditionalFormatting>
  <conditionalFormatting sqref="P19">
    <cfRule type="duplicateValues" dxfId="795" priority="6"/>
  </conditionalFormatting>
  <conditionalFormatting sqref="Q24 Q18">
    <cfRule type="duplicateValues" dxfId="794" priority="7"/>
    <cfRule type="expression" dxfId="793" priority="8">
      <formula>LEFT(#REF!,2)="Y0"</formula>
    </cfRule>
    <cfRule type="expression" dxfId="792" priority="9">
      <formula>LEFT(#REF!,2)="Y3"</formula>
    </cfRule>
    <cfRule type="expression" dxfId="791" priority="10">
      <formula>LEFT(#REF!,2)="Y2"</formula>
    </cfRule>
    <cfRule type="expression" dxfId="790" priority="11">
      <formula>LEFT(#REF!,2)="Y1"</formula>
    </cfRule>
    <cfRule type="duplicateValues" dxfId="789" priority="12"/>
  </conditionalFormatting>
  <conditionalFormatting sqref="P10:P18 P20:P22">
    <cfRule type="duplicateValues" dxfId="788" priority="13"/>
  </conditionalFormatting>
  <conditionalFormatting sqref="P25">
    <cfRule type="duplicateValues" dxfId="787" priority="5"/>
  </conditionalFormatting>
  <conditionalFormatting sqref="P26">
    <cfRule type="duplicateValues" dxfId="786" priority="4"/>
  </conditionalFormatting>
  <conditionalFormatting sqref="P27">
    <cfRule type="duplicateValues" dxfId="785" priority="3"/>
  </conditionalFormatting>
  <conditionalFormatting sqref="P28:P29">
    <cfRule type="duplicateValues" dxfId="784" priority="2"/>
  </conditionalFormatting>
  <conditionalFormatting sqref="P30">
    <cfRule type="duplicateValues" dxfId="783" priority="1"/>
  </conditionalFormatting>
  <pageMargins left="0.45" right="0.2" top="0.25" bottom="0.25" header="0.3" footer="0.3"/>
  <pageSetup paperSize="9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rgb="FFC00000"/>
  </sheetPr>
  <dimension ref="A1:R51"/>
  <sheetViews>
    <sheetView zoomScale="80" zoomScaleNormal="80" workbookViewId="0">
      <pane ySplit="9" topLeftCell="A10" activePane="bottomLeft" state="frozen"/>
      <selection activeCell="C11" sqref="C11:F11"/>
      <selection pane="bottomLeft" activeCell="C11" sqref="C11:F11"/>
    </sheetView>
  </sheetViews>
  <sheetFormatPr defaultColWidth="10.6640625" defaultRowHeight="15"/>
  <cols>
    <col min="1" max="1" width="5.5" style="168" customWidth="1"/>
    <col min="2" max="2" width="16" style="168" customWidth="1"/>
    <col min="3" max="3" width="21.33203125" style="168" customWidth="1"/>
    <col min="4" max="11" width="17.1640625" style="169" customWidth="1"/>
    <col min="12" max="14" width="17.1640625" style="168" customWidth="1"/>
    <col min="15" max="15" width="10.6640625" style="168"/>
    <col min="16" max="16" width="50.6640625" style="168" customWidth="1"/>
    <col min="17" max="17" width="36.1640625" style="168" customWidth="1"/>
    <col min="18" max="18" width="24.83203125" style="168" customWidth="1"/>
    <col min="19" max="16384" width="10.6640625" style="168"/>
  </cols>
  <sheetData>
    <row r="1" spans="1:18" ht="18" customHeight="1">
      <c r="A1" s="210" t="str">
        <f>'[6]FRIT FO102 - FT1 - FHUE'!A1</f>
        <v>CÔNG TY CỐ PHẦN VLXD VI DO NA</v>
      </c>
      <c r="B1" s="210"/>
      <c r="C1" s="210"/>
      <c r="D1" s="210"/>
      <c r="E1" s="210"/>
      <c r="F1" s="210"/>
    </row>
    <row r="2" spans="1:18" ht="18" customHeight="1">
      <c r="A2" s="210" t="str">
        <f>'[6]FRIT FO102 - FT1 - FHUE'!A2</f>
        <v>PHÒNG KẾ HOẠCH - VẬT TƯ</v>
      </c>
      <c r="B2" s="210"/>
      <c r="C2" s="210"/>
      <c r="D2" s="209"/>
      <c r="E2" s="209"/>
      <c r="F2" s="209"/>
      <c r="L2" s="169"/>
      <c r="M2" s="208" t="str">
        <f>'[6]FRIT FO102 - FT1 - FHUE'!M2</f>
        <v>BM. 03. 13</v>
      </c>
    </row>
    <row r="3" spans="1:18" ht="33" customHeight="1">
      <c r="A3" s="861" t="s">
        <v>698</v>
      </c>
      <c r="B3" s="861"/>
      <c r="C3" s="861"/>
      <c r="D3" s="861"/>
      <c r="E3" s="861"/>
      <c r="F3" s="861"/>
      <c r="G3" s="861"/>
      <c r="H3" s="861"/>
      <c r="I3" s="861"/>
      <c r="J3" s="861"/>
      <c r="K3" s="861"/>
      <c r="L3" s="861"/>
      <c r="M3" s="861"/>
      <c r="N3" s="861"/>
    </row>
    <row r="4" spans="1:18" ht="18.75" customHeight="1">
      <c r="B4" s="207"/>
      <c r="C4" s="207"/>
      <c r="D4" s="206" t="s">
        <v>697</v>
      </c>
      <c r="E4" s="205" t="str">
        <f>+VLOOKUP($L$4,'TONG HOP'!$C$8:$N$799,2,0)</f>
        <v>Xỉ than</v>
      </c>
      <c r="I4" s="169" t="s">
        <v>696</v>
      </c>
      <c r="J4" s="205" t="str">
        <f>+VLOOKUP($L$4,'TONG HOP'!$C$8:$N$799,3,0)</f>
        <v>NCC00607</v>
      </c>
      <c r="K4" s="205" t="s">
        <v>695</v>
      </c>
      <c r="L4" s="862" t="s">
        <v>106</v>
      </c>
      <c r="M4" s="862"/>
      <c r="N4" s="862"/>
      <c r="P4" s="168" t="s">
        <v>731</v>
      </c>
      <c r="Q4" s="168" t="s">
        <v>606</v>
      </c>
    </row>
    <row r="5" spans="1:18" ht="18.75" customHeight="1">
      <c r="B5" s="168" t="str">
        <f>'[6]FRIT FO102 - FT1 - FHUE'!B5</f>
        <v xml:space="preserve">Từ ngày:  </v>
      </c>
      <c r="C5" s="168">
        <f>'[6]FRIT FO102 - FT1 - FHUE'!C5</f>
        <v>1</v>
      </c>
      <c r="D5" s="168" t="str">
        <f>'[6]FRIT FO102 - FT1 - FHUE'!D5</f>
        <v>đến ngày</v>
      </c>
      <c r="E5" s="168">
        <v>30</v>
      </c>
      <c r="F5" s="168" t="str">
        <f>'[6]FRIT FO102 - FT1 - FHUE'!F5</f>
        <v>tháng</v>
      </c>
      <c r="G5" s="168">
        <v>4</v>
      </c>
      <c r="H5" s="168" t="str">
        <f>'[6]FRIT FO102 - FT1 - FHUE'!H5</f>
        <v xml:space="preserve">năm </v>
      </c>
      <c r="I5" s="168">
        <f>'[6]FRIT FO102 - FT1 - FHUE'!I5</f>
        <v>2023</v>
      </c>
      <c r="J5" s="168"/>
      <c r="K5" s="168"/>
    </row>
    <row r="6" spans="1:18" ht="18" customHeight="1">
      <c r="F6" s="204"/>
      <c r="G6" s="204"/>
      <c r="H6" s="204"/>
      <c r="I6" s="204"/>
      <c r="L6" s="204" t="s">
        <v>694</v>
      </c>
      <c r="M6"/>
    </row>
    <row r="7" spans="1:18" s="195" customFormat="1" ht="40.5" customHeight="1">
      <c r="A7" s="203" t="s">
        <v>13</v>
      </c>
      <c r="B7" s="202" t="s">
        <v>693</v>
      </c>
      <c r="C7" s="202" t="s">
        <v>692</v>
      </c>
      <c r="D7" s="863" t="s">
        <v>691</v>
      </c>
      <c r="E7" s="864"/>
      <c r="F7" s="863" t="s">
        <v>690</v>
      </c>
      <c r="G7" s="864"/>
      <c r="H7" s="863" t="s">
        <v>689</v>
      </c>
      <c r="I7" s="864"/>
      <c r="J7" s="863" t="s">
        <v>688</v>
      </c>
      <c r="K7" s="864"/>
      <c r="L7" s="863" t="s">
        <v>687</v>
      </c>
      <c r="M7" s="864"/>
      <c r="N7" s="202" t="s">
        <v>686</v>
      </c>
    </row>
    <row r="8" spans="1:18" s="195" customFormat="1" ht="27.75" customHeight="1">
      <c r="A8" s="201"/>
      <c r="B8" s="198"/>
      <c r="C8" s="198"/>
      <c r="D8" s="200" t="s">
        <v>679</v>
      </c>
      <c r="E8" s="199" t="s">
        <v>685</v>
      </c>
      <c r="F8" s="200" t="s">
        <v>679</v>
      </c>
      <c r="G8" s="199" t="s">
        <v>680</v>
      </c>
      <c r="H8" s="200" t="s">
        <v>679</v>
      </c>
      <c r="I8" s="199" t="s">
        <v>680</v>
      </c>
      <c r="J8" s="200" t="s">
        <v>679</v>
      </c>
      <c r="K8" s="199" t="s">
        <v>680</v>
      </c>
      <c r="L8" s="200" t="s">
        <v>679</v>
      </c>
      <c r="M8" s="199" t="s">
        <v>680</v>
      </c>
      <c r="N8" s="198"/>
    </row>
    <row r="9" spans="1:18" s="195" customFormat="1" ht="25.5" customHeight="1">
      <c r="A9" s="858" t="s">
        <v>684</v>
      </c>
      <c r="B9" s="859"/>
      <c r="C9" s="860"/>
      <c r="D9" s="178">
        <f>J9</f>
        <v>0</v>
      </c>
      <c r="E9" s="177">
        <f>K9</f>
        <v>0</v>
      </c>
      <c r="F9" s="197">
        <f>F41</f>
        <v>0</v>
      </c>
      <c r="G9" s="177">
        <f>G41</f>
        <v>0</v>
      </c>
      <c r="H9" s="197"/>
      <c r="I9" s="177"/>
      <c r="J9" s="196">
        <v>0</v>
      </c>
      <c r="K9" s="196">
        <v>0</v>
      </c>
      <c r="L9" s="232"/>
      <c r="M9" s="234"/>
      <c r="N9" s="183"/>
    </row>
    <row r="10" spans="1:18" ht="16.5" customHeight="1">
      <c r="A10" s="193">
        <v>1</v>
      </c>
      <c r="B10" s="194">
        <v>45017</v>
      </c>
      <c r="C10" s="191" t="s">
        <v>683</v>
      </c>
      <c r="D10" s="190">
        <f>+SUMIFS('NHAP - NVL'!$J$5:$J$1007,'NHAP - NVL'!$G$5:$G$1007,'THAN HTL'!$L$4,'NHAP - NVL'!$F$5:$F$1007,'THAN HTL'!$Q$4,'NHAP - NVL'!$D$5:$D$1007,'THAN HTL'!B10)</f>
        <v>0</v>
      </c>
      <c r="E10" s="218">
        <f>+SUMIFS('NHAP - NVL'!$K$5:$K$1007,'NHAP - NVL'!$G$5:$G$1007,'THAN HTL'!$L$4,'NHAP - NVL'!$F$5:$F$1007,'THAN HTL'!$Q$4,'NHAP - NVL'!$D$5:$D$1007,'THAN HTL'!B10)</f>
        <v>0</v>
      </c>
      <c r="F10" s="189">
        <f>+SUMIFS('XUAT - NVL'!$K$5:$K$840,'XUAT - NVL'!$G$5:$G$840,'THAN HTL'!$L$4,'XUAT - NVL'!$N$5:$N$840,'THAN HTL'!$Q$4,'XUAT - NVL'!$D$5:$D$840,'THAN HTL'!B10)</f>
        <v>0</v>
      </c>
      <c r="G10" s="231">
        <f>+SUMIFS('XUAT - NVL'!$L$5:$L$840,'XUAT - NVL'!$G$5:$G$840,$L$4,'XUAT - NVL'!$N$5:$N$840,'THAN HTL'!$Q$4,'XUAT - NVL'!$D$5:$D$840,'THAN HTL'!B10)</f>
        <v>0</v>
      </c>
      <c r="H10" s="188" t="e">
        <f>AVERAGEIF($F$10:$F$40,"&lt;&gt;0")</f>
        <v>#DIV/0!</v>
      </c>
      <c r="I10" s="187" t="e">
        <f>AVERAGEIF($G$10:$G$40,"&lt;&gt;0")</f>
        <v>#DIV/0!</v>
      </c>
      <c r="J10" s="186">
        <f>J9+D10-F10</f>
        <v>0</v>
      </c>
      <c r="K10" s="185">
        <f>K9+E10-G10</f>
        <v>0</v>
      </c>
      <c r="L10" s="188" t="e">
        <f t="shared" ref="L10:M40" si="0">J10/H10</f>
        <v>#DIV/0!</v>
      </c>
      <c r="M10" s="184" t="e">
        <f t="shared" si="0"/>
        <v>#DIV/0!</v>
      </c>
      <c r="N10" s="183"/>
      <c r="P10" s="235" t="s">
        <v>666</v>
      </c>
      <c r="Q10" s="52" t="s">
        <v>75</v>
      </c>
      <c r="R10" s="52" t="s">
        <v>74</v>
      </c>
    </row>
    <row r="11" spans="1:18" ht="16.5" customHeight="1">
      <c r="A11" s="193">
        <v>2</v>
      </c>
      <c r="B11" s="194">
        <v>45018</v>
      </c>
      <c r="C11" s="191" t="s">
        <v>683</v>
      </c>
      <c r="D11" s="190">
        <f>+SUMIFS('NHAP - NVL'!$J$5:$J$1007,'NHAP - NVL'!$G$5:$G$1007,'THAN HTL'!$L$4,'NHAP - NVL'!$F$5:$F$1007,'THAN HTL'!$Q$4,'NHAP - NVL'!$D$5:$D$1007,'THAN HTL'!B11)</f>
        <v>0</v>
      </c>
      <c r="E11" s="218">
        <f>+SUMIFS('NHAP - NVL'!$K$5:$K$1007,'NHAP - NVL'!$G$5:$G$1007,'THAN HTL'!$L$4,'NHAP - NVL'!$F$5:$F$1007,'THAN HTL'!$Q$4,'NHAP - NVL'!$D$5:$D$1007,'THAN HTL'!B11)</f>
        <v>0</v>
      </c>
      <c r="F11" s="189">
        <f>+SUMIFS('XUAT - NVL'!$K$5:$K$840,'XUAT - NVL'!$G$5:$G$840,'THAN HTL'!$L$4,'XUAT - NVL'!$N$5:$N$840,'THAN HTL'!$Q$4,'XUAT - NVL'!$D$5:$D$840,'THAN HTL'!B11)</f>
        <v>0</v>
      </c>
      <c r="G11" s="231">
        <f>+SUMIFS('XUAT - NVL'!$L$5:$L$840,'XUAT - NVL'!$G$5:$G$840,$L$4,'XUAT - NVL'!$N$5:$N$840,'THAN HTL'!$Q$4,'XUAT - NVL'!$D$5:$D$840,'THAN HTL'!B11)</f>
        <v>0</v>
      </c>
      <c r="H11" s="188" t="e">
        <f t="shared" ref="H11:H40" si="1">AVERAGEIF($F$10:$F$40,"&lt;&gt;0")</f>
        <v>#DIV/0!</v>
      </c>
      <c r="I11" s="187" t="e">
        <f t="shared" ref="I11:I40" si="2">AVERAGEIF($G$10:$G$40,"&lt;&gt;0")</f>
        <v>#DIV/0!</v>
      </c>
      <c r="J11" s="186">
        <f t="shared" ref="J11:K26" si="3">J10+D11-F11</f>
        <v>0</v>
      </c>
      <c r="K11" s="185">
        <f t="shared" si="3"/>
        <v>0</v>
      </c>
      <c r="L11" s="188" t="e">
        <f t="shared" si="0"/>
        <v>#DIV/0!</v>
      </c>
      <c r="M11" s="184" t="e">
        <f t="shared" si="0"/>
        <v>#DIV/0!</v>
      </c>
      <c r="N11" s="183"/>
      <c r="P11" s="235" t="s">
        <v>719</v>
      </c>
      <c r="Q11" s="52" t="s">
        <v>91</v>
      </c>
      <c r="R11" s="52" t="s">
        <v>90</v>
      </c>
    </row>
    <row r="12" spans="1:18" ht="16.5" customHeight="1">
      <c r="A12" s="193">
        <v>3</v>
      </c>
      <c r="B12" s="194">
        <v>45019</v>
      </c>
      <c r="C12" s="191" t="s">
        <v>683</v>
      </c>
      <c r="D12" s="190">
        <f>+SUMIFS('NHAP - NVL'!$J$5:$J$1007,'NHAP - NVL'!$G$5:$G$1007,'THAN HTL'!$L$4,'NHAP - NVL'!$F$5:$F$1007,'THAN HTL'!$Q$4,'NHAP - NVL'!$D$5:$D$1007,'THAN HTL'!B12)</f>
        <v>0</v>
      </c>
      <c r="E12" s="218">
        <f>+SUMIFS('NHAP - NVL'!$K$5:$K$1007,'NHAP - NVL'!$G$5:$G$1007,'THAN HTL'!$L$4,'NHAP - NVL'!$F$5:$F$1007,'THAN HTL'!$Q$4,'NHAP - NVL'!$D$5:$D$1007,'THAN HTL'!B12)</f>
        <v>0</v>
      </c>
      <c r="F12" s="189">
        <f>+SUMIFS('XUAT - NVL'!$K$5:$K$840,'XUAT - NVL'!$G$5:$G$840,'THAN HTL'!$L$4,'XUAT - NVL'!$N$5:$N$840,'THAN HTL'!$Q$4,'XUAT - NVL'!$D$5:$D$840,'THAN HTL'!B12)</f>
        <v>0</v>
      </c>
      <c r="G12" s="231">
        <f>+SUMIFS('XUAT - NVL'!$L$5:$L$840,'XUAT - NVL'!$G$5:$G$840,$L$4,'XUAT - NVL'!$N$5:$N$840,'THAN HTL'!$Q$4,'XUAT - NVL'!$D$5:$D$840,'THAN HTL'!B12)</f>
        <v>0</v>
      </c>
      <c r="H12" s="188" t="e">
        <f t="shared" si="1"/>
        <v>#DIV/0!</v>
      </c>
      <c r="I12" s="187" t="e">
        <f t="shared" si="2"/>
        <v>#DIV/0!</v>
      </c>
      <c r="J12" s="186">
        <f t="shared" si="3"/>
        <v>0</v>
      </c>
      <c r="K12" s="185">
        <f t="shared" si="3"/>
        <v>0</v>
      </c>
      <c r="L12" s="188" t="e">
        <f t="shared" si="0"/>
        <v>#DIV/0!</v>
      </c>
      <c r="M12" s="184" t="e">
        <f t="shared" si="0"/>
        <v>#DIV/0!</v>
      </c>
      <c r="N12" s="183"/>
      <c r="P12" s="235" t="s">
        <v>720</v>
      </c>
      <c r="Q12" s="52" t="s">
        <v>93</v>
      </c>
      <c r="R12" s="52" t="s">
        <v>92</v>
      </c>
    </row>
    <row r="13" spans="1:18" ht="16.5" customHeight="1">
      <c r="A13" s="193">
        <v>4</v>
      </c>
      <c r="B13" s="194">
        <v>45020</v>
      </c>
      <c r="C13" s="191" t="s">
        <v>683</v>
      </c>
      <c r="D13" s="190">
        <f>+SUMIFS('NHAP - NVL'!$J$5:$J$1007,'NHAP - NVL'!$G$5:$G$1007,'THAN HTL'!$L$4,'NHAP - NVL'!$F$5:$F$1007,'THAN HTL'!$Q$4,'NHAP - NVL'!$D$5:$D$1007,'THAN HTL'!B13)</f>
        <v>0</v>
      </c>
      <c r="E13" s="218">
        <f>+SUMIFS('NHAP - NVL'!$K$5:$K$1007,'NHAP - NVL'!$G$5:$G$1007,'THAN HTL'!$L$4,'NHAP - NVL'!$F$5:$F$1007,'THAN HTL'!$Q$4,'NHAP - NVL'!$D$5:$D$1007,'THAN HTL'!B13)</f>
        <v>0</v>
      </c>
      <c r="F13" s="189">
        <f>+SUMIFS('XUAT - NVL'!$K$5:$K$840,'XUAT - NVL'!$G$5:$G$840,'THAN HTL'!$L$4,'XUAT - NVL'!$N$5:$N$840,'THAN HTL'!$Q$4,'XUAT - NVL'!$D$5:$D$840,'THAN HTL'!B13)</f>
        <v>0</v>
      </c>
      <c r="G13" s="231">
        <f>+SUMIFS('XUAT - NVL'!$L$5:$L$840,'XUAT - NVL'!$G$5:$G$840,$L$4,'XUAT - NVL'!$N$5:$N$840,'THAN HTL'!$Q$4,'XUAT - NVL'!$D$5:$D$840,'THAN HTL'!B13)</f>
        <v>0</v>
      </c>
      <c r="H13" s="188" t="e">
        <f t="shared" si="1"/>
        <v>#DIV/0!</v>
      </c>
      <c r="I13" s="187" t="e">
        <f t="shared" si="2"/>
        <v>#DIV/0!</v>
      </c>
      <c r="J13" s="186">
        <f t="shared" si="3"/>
        <v>0</v>
      </c>
      <c r="K13" s="185">
        <f t="shared" si="3"/>
        <v>0</v>
      </c>
      <c r="L13" s="188" t="e">
        <f t="shared" si="0"/>
        <v>#DIV/0!</v>
      </c>
      <c r="M13" s="184" t="e">
        <f t="shared" si="0"/>
        <v>#DIV/0!</v>
      </c>
      <c r="N13" s="183"/>
      <c r="P13" s="235" t="s">
        <v>95</v>
      </c>
      <c r="Q13" s="52" t="s">
        <v>96</v>
      </c>
      <c r="R13" s="52" t="s">
        <v>94</v>
      </c>
    </row>
    <row r="14" spans="1:18" ht="16.5" customHeight="1">
      <c r="A14" s="193">
        <v>5</v>
      </c>
      <c r="B14" s="194">
        <v>45021</v>
      </c>
      <c r="C14" s="191" t="s">
        <v>683</v>
      </c>
      <c r="D14" s="190">
        <f>+SUMIFS('NHAP - NVL'!$J$5:$J$1007,'NHAP - NVL'!$G$5:$G$1007,'THAN HTL'!$L$4,'NHAP - NVL'!$F$5:$F$1007,'THAN HTL'!$Q$4,'NHAP - NVL'!$D$5:$D$1007,'THAN HTL'!B14)</f>
        <v>0</v>
      </c>
      <c r="E14" s="218">
        <f>+SUMIFS('NHAP - NVL'!$K$5:$K$1007,'NHAP - NVL'!$G$5:$G$1007,'THAN HTL'!$L$4,'NHAP - NVL'!$F$5:$F$1007,'THAN HTL'!$Q$4,'NHAP - NVL'!$D$5:$D$1007,'THAN HTL'!B14)</f>
        <v>0</v>
      </c>
      <c r="F14" s="189">
        <f>+SUMIFS('XUAT - NVL'!$K$5:$K$840,'XUAT - NVL'!$G$5:$G$840,'THAN HTL'!$L$4,'XUAT - NVL'!$N$5:$N$840,'THAN HTL'!$Q$4,'XUAT - NVL'!$D$5:$D$840,'THAN HTL'!B14)</f>
        <v>0</v>
      </c>
      <c r="G14" s="231">
        <f>+SUMIFS('XUAT - NVL'!$L$5:$L$840,'XUAT - NVL'!$G$5:$G$840,$L$4,'XUAT - NVL'!$N$5:$N$840,'THAN HTL'!$Q$4,'XUAT - NVL'!$D$5:$D$840,'THAN HTL'!B14)</f>
        <v>0</v>
      </c>
      <c r="H14" s="188" t="e">
        <f t="shared" si="1"/>
        <v>#DIV/0!</v>
      </c>
      <c r="I14" s="187" t="e">
        <f t="shared" si="2"/>
        <v>#DIV/0!</v>
      </c>
      <c r="J14" s="186">
        <f t="shared" si="3"/>
        <v>0</v>
      </c>
      <c r="K14" s="185">
        <f t="shared" si="3"/>
        <v>0</v>
      </c>
      <c r="L14" s="233" t="e">
        <f t="shared" si="0"/>
        <v>#DIV/0!</v>
      </c>
      <c r="M14" s="184" t="e">
        <f t="shared" si="0"/>
        <v>#DIV/0!</v>
      </c>
      <c r="N14" s="183"/>
      <c r="P14" s="235" t="s">
        <v>721</v>
      </c>
      <c r="Q14" s="52" t="s">
        <v>84</v>
      </c>
      <c r="R14" s="52" t="s">
        <v>83</v>
      </c>
    </row>
    <row r="15" spans="1:18" ht="16.5" customHeight="1">
      <c r="A15" s="193">
        <v>6</v>
      </c>
      <c r="B15" s="194">
        <v>45022</v>
      </c>
      <c r="C15" s="191" t="s">
        <v>683</v>
      </c>
      <c r="D15" s="190">
        <f>+SUMIFS('NHAP - NVL'!$J$5:$J$1007,'NHAP - NVL'!$G$5:$G$1007,'THAN HTL'!$L$4,'NHAP - NVL'!$F$5:$F$1007,'THAN HTL'!$Q$4,'NHAP - NVL'!$D$5:$D$1007,'THAN HTL'!B15)</f>
        <v>0</v>
      </c>
      <c r="E15" s="218">
        <f>+SUMIFS('NHAP - NVL'!$K$5:$K$1007,'NHAP - NVL'!$G$5:$G$1007,'THAN HTL'!$L$4,'NHAP - NVL'!$F$5:$F$1007,'THAN HTL'!$Q$4,'NHAP - NVL'!$D$5:$D$1007,'THAN HTL'!B15)</f>
        <v>0</v>
      </c>
      <c r="F15" s="189">
        <f>+SUMIFS('XUAT - NVL'!$K$5:$K$840,'XUAT - NVL'!$G$5:$G$840,'THAN HTL'!$L$4,'XUAT - NVL'!$N$5:$N$840,'THAN HTL'!$Q$4,'XUAT - NVL'!$D$5:$D$840,'THAN HTL'!B15)</f>
        <v>0</v>
      </c>
      <c r="G15" s="231">
        <f>+SUMIFS('XUAT - NVL'!$L$5:$L$840,'XUAT - NVL'!$G$5:$G$840,$L$4,'XUAT - NVL'!$N$5:$N$840,'THAN HTL'!$Q$4,'XUAT - NVL'!$D$5:$D$840,'THAN HTL'!B15)</f>
        <v>0</v>
      </c>
      <c r="H15" s="188" t="e">
        <f t="shared" si="1"/>
        <v>#DIV/0!</v>
      </c>
      <c r="I15" s="187" t="e">
        <f t="shared" si="2"/>
        <v>#DIV/0!</v>
      </c>
      <c r="J15" s="186">
        <f t="shared" si="3"/>
        <v>0</v>
      </c>
      <c r="K15" s="185">
        <f t="shared" si="3"/>
        <v>0</v>
      </c>
      <c r="L15" s="233" t="e">
        <f t="shared" si="0"/>
        <v>#DIV/0!</v>
      </c>
      <c r="M15" s="184" t="e">
        <f t="shared" si="0"/>
        <v>#DIV/0!</v>
      </c>
      <c r="N15" s="183"/>
      <c r="P15" s="235" t="s">
        <v>722</v>
      </c>
      <c r="Q15" s="52" t="s">
        <v>86</v>
      </c>
      <c r="R15" s="52" t="s">
        <v>85</v>
      </c>
    </row>
    <row r="16" spans="1:18" ht="16.5" customHeight="1">
      <c r="A16" s="193">
        <v>7</v>
      </c>
      <c r="B16" s="194">
        <v>45023</v>
      </c>
      <c r="C16" s="191" t="s">
        <v>683</v>
      </c>
      <c r="D16" s="190">
        <f>+SUMIFS('NHAP - NVL'!$J$5:$J$1007,'NHAP - NVL'!$G$5:$G$1007,'THAN HTL'!$L$4,'NHAP - NVL'!$F$5:$F$1007,'THAN HTL'!$Q$4,'NHAP - NVL'!$D$5:$D$1007,'THAN HTL'!B16)</f>
        <v>0</v>
      </c>
      <c r="E16" s="218">
        <f>+SUMIFS('NHAP - NVL'!$K$5:$K$1007,'NHAP - NVL'!$G$5:$G$1007,'THAN HTL'!$L$4,'NHAP - NVL'!$F$5:$F$1007,'THAN HTL'!$Q$4,'NHAP - NVL'!$D$5:$D$1007,'THAN HTL'!B16)</f>
        <v>0</v>
      </c>
      <c r="F16" s="189">
        <f>+SUMIFS('XUAT - NVL'!$K$5:$K$840,'XUAT - NVL'!$G$5:$G$840,'THAN HTL'!$L$4,'XUAT - NVL'!$N$5:$N$840,'THAN HTL'!$Q$4,'XUAT - NVL'!$D$5:$D$840,'THAN HTL'!B16)</f>
        <v>0</v>
      </c>
      <c r="G16" s="231">
        <f>+SUMIFS('XUAT - NVL'!$L$5:$L$840,'XUAT - NVL'!$G$5:$G$840,$L$4,'XUAT - NVL'!$N$5:$N$840,'THAN HTL'!$Q$4,'XUAT - NVL'!$D$5:$D$840,'THAN HTL'!B16)</f>
        <v>0</v>
      </c>
      <c r="H16" s="188" t="e">
        <f t="shared" si="1"/>
        <v>#DIV/0!</v>
      </c>
      <c r="I16" s="187" t="e">
        <f t="shared" si="2"/>
        <v>#DIV/0!</v>
      </c>
      <c r="J16" s="186">
        <f t="shared" si="3"/>
        <v>0</v>
      </c>
      <c r="K16" s="185">
        <f t="shared" si="3"/>
        <v>0</v>
      </c>
      <c r="L16" s="233" t="e">
        <f t="shared" si="0"/>
        <v>#DIV/0!</v>
      </c>
      <c r="M16" s="184" t="e">
        <f t="shared" si="0"/>
        <v>#DIV/0!</v>
      </c>
      <c r="N16" s="183"/>
      <c r="P16" s="235" t="s">
        <v>723</v>
      </c>
      <c r="Q16" s="52" t="s">
        <v>82</v>
      </c>
      <c r="R16" s="52" t="s">
        <v>81</v>
      </c>
    </row>
    <row r="17" spans="1:18" ht="16.5" customHeight="1">
      <c r="A17" s="193">
        <v>8</v>
      </c>
      <c r="B17" s="194">
        <v>45024</v>
      </c>
      <c r="C17" s="191" t="s">
        <v>683</v>
      </c>
      <c r="D17" s="190">
        <f>+SUMIFS('NHAP - NVL'!$J$5:$J$1007,'NHAP - NVL'!$G$5:$G$1007,'THAN HTL'!$L$4,'NHAP - NVL'!$F$5:$F$1007,'THAN HTL'!$Q$4,'NHAP - NVL'!$D$5:$D$1007,'THAN HTL'!B17)</f>
        <v>0</v>
      </c>
      <c r="E17" s="218">
        <f>+SUMIFS('NHAP - NVL'!$K$5:$K$1007,'NHAP - NVL'!$G$5:$G$1007,'THAN HTL'!$L$4,'NHAP - NVL'!$F$5:$F$1007,'THAN HTL'!$Q$4,'NHAP - NVL'!$D$5:$D$1007,'THAN HTL'!B17)</f>
        <v>0</v>
      </c>
      <c r="F17" s="189">
        <f>+SUMIFS('XUAT - NVL'!$K$5:$K$840,'XUAT - NVL'!$G$5:$G$840,'THAN HTL'!$L$4,'XUAT - NVL'!$N$5:$N$840,'THAN HTL'!$Q$4,'XUAT - NVL'!$D$5:$D$840,'THAN HTL'!B17)</f>
        <v>0</v>
      </c>
      <c r="G17" s="231">
        <f>+SUMIFS('XUAT - NVL'!$L$5:$L$840,'XUAT - NVL'!$G$5:$G$840,$L$4,'XUAT - NVL'!$N$5:$N$840,'THAN HTL'!$Q$4,'XUAT - NVL'!$D$5:$D$840,'THAN HTL'!B17)</f>
        <v>0</v>
      </c>
      <c r="H17" s="188" t="e">
        <f t="shared" si="1"/>
        <v>#DIV/0!</v>
      </c>
      <c r="I17" s="187" t="e">
        <f t="shared" si="2"/>
        <v>#DIV/0!</v>
      </c>
      <c r="J17" s="186">
        <f t="shared" si="3"/>
        <v>0</v>
      </c>
      <c r="K17" s="185">
        <f t="shared" si="3"/>
        <v>0</v>
      </c>
      <c r="L17" s="233" t="e">
        <f t="shared" si="0"/>
        <v>#DIV/0!</v>
      </c>
      <c r="M17" s="184" t="e">
        <f t="shared" si="0"/>
        <v>#DIV/0!</v>
      </c>
      <c r="N17" s="183"/>
      <c r="P17" s="235" t="s">
        <v>98</v>
      </c>
      <c r="Q17" s="52" t="s">
        <v>99</v>
      </c>
      <c r="R17" s="52" t="s">
        <v>97</v>
      </c>
    </row>
    <row r="18" spans="1:18" ht="16.5" customHeight="1">
      <c r="A18" s="193">
        <v>9</v>
      </c>
      <c r="B18" s="194">
        <v>45025</v>
      </c>
      <c r="C18" s="191" t="s">
        <v>683</v>
      </c>
      <c r="D18" s="190">
        <f>+SUMIFS('NHAP - NVL'!$J$5:$J$1007,'NHAP - NVL'!$G$5:$G$1007,'THAN HTL'!$L$4,'NHAP - NVL'!$F$5:$F$1007,'THAN HTL'!$Q$4,'NHAP - NVL'!$D$5:$D$1007,'THAN HTL'!B18)</f>
        <v>0</v>
      </c>
      <c r="E18" s="218">
        <f>+SUMIFS('NHAP - NVL'!$K$5:$K$1007,'NHAP - NVL'!$G$5:$G$1007,'THAN HTL'!$L$4,'NHAP - NVL'!$F$5:$F$1007,'THAN HTL'!$Q$4,'NHAP - NVL'!$D$5:$D$1007,'THAN HTL'!B18)</f>
        <v>0</v>
      </c>
      <c r="F18" s="189">
        <f>+SUMIFS('XUAT - NVL'!$K$5:$K$840,'XUAT - NVL'!$G$5:$G$840,'THAN HTL'!$L$4,'XUAT - NVL'!$N$5:$N$840,'THAN HTL'!$Q$4,'XUAT - NVL'!$D$5:$D$840,'THAN HTL'!B18)</f>
        <v>0</v>
      </c>
      <c r="G18" s="231">
        <f>+SUMIFS('XUAT - NVL'!$L$5:$L$840,'XUAT - NVL'!$G$5:$G$840,$L$4,'XUAT - NVL'!$N$5:$N$840,'THAN HTL'!$Q$4,'XUAT - NVL'!$D$5:$D$840,'THAN HTL'!B18)</f>
        <v>0</v>
      </c>
      <c r="H18" s="188" t="e">
        <f t="shared" si="1"/>
        <v>#DIV/0!</v>
      </c>
      <c r="I18" s="187" t="e">
        <f t="shared" si="2"/>
        <v>#DIV/0!</v>
      </c>
      <c r="J18" s="186">
        <f t="shared" si="3"/>
        <v>0</v>
      </c>
      <c r="K18" s="185">
        <f t="shared" si="3"/>
        <v>0</v>
      </c>
      <c r="L18" s="233" t="e">
        <f t="shared" si="0"/>
        <v>#DIV/0!</v>
      </c>
      <c r="M18" s="184" t="e">
        <f t="shared" si="0"/>
        <v>#DIV/0!</v>
      </c>
      <c r="N18" s="183"/>
      <c r="P18" s="235" t="s">
        <v>724</v>
      </c>
      <c r="Q18" s="62"/>
      <c r="R18" s="52"/>
    </row>
    <row r="19" spans="1:18" ht="16.5" customHeight="1">
      <c r="A19" s="193">
        <v>10</v>
      </c>
      <c r="B19" s="194">
        <v>45026</v>
      </c>
      <c r="C19" s="191" t="s">
        <v>683</v>
      </c>
      <c r="D19" s="190">
        <f>+SUMIFS('NHAP - NVL'!$J$5:$J$1007,'NHAP - NVL'!$G$5:$G$1007,'THAN HTL'!$L$4,'NHAP - NVL'!$F$5:$F$1007,'THAN HTL'!$Q$4,'NHAP - NVL'!$D$5:$D$1007,'THAN HTL'!B19)</f>
        <v>0</v>
      </c>
      <c r="E19" s="218">
        <f>+SUMIFS('NHAP - NVL'!$K$5:$K$1007,'NHAP - NVL'!$G$5:$G$1007,'THAN HTL'!$L$4,'NHAP - NVL'!$F$5:$F$1007,'THAN HTL'!$Q$4,'NHAP - NVL'!$D$5:$D$1007,'THAN HTL'!B19)</f>
        <v>0</v>
      </c>
      <c r="F19" s="189">
        <f>+SUMIFS('XUAT - NVL'!$K$5:$K$840,'XUAT - NVL'!$G$5:$G$840,'THAN HTL'!$L$4,'XUAT - NVL'!$N$5:$N$840,'THAN HTL'!$Q$4,'XUAT - NVL'!$D$5:$D$840,'THAN HTL'!B19)</f>
        <v>0</v>
      </c>
      <c r="G19" s="231">
        <f>+SUMIFS('XUAT - NVL'!$L$5:$L$840,'XUAT - NVL'!$G$5:$G$840,$L$4,'XUAT - NVL'!$N$5:$N$840,'THAN HTL'!$Q$4,'XUAT - NVL'!$D$5:$D$840,'THAN HTL'!B19)</f>
        <v>0</v>
      </c>
      <c r="H19" s="188" t="e">
        <f t="shared" si="1"/>
        <v>#DIV/0!</v>
      </c>
      <c r="I19" s="187" t="e">
        <f t="shared" si="2"/>
        <v>#DIV/0!</v>
      </c>
      <c r="J19" s="186">
        <f t="shared" si="3"/>
        <v>0</v>
      </c>
      <c r="K19" s="185">
        <f t="shared" si="3"/>
        <v>0</v>
      </c>
      <c r="L19" s="233" t="e">
        <f t="shared" si="0"/>
        <v>#DIV/0!</v>
      </c>
      <c r="M19" s="184" t="e">
        <f t="shared" si="0"/>
        <v>#DIV/0!</v>
      </c>
      <c r="N19" s="183"/>
      <c r="P19" s="235" t="s">
        <v>725</v>
      </c>
      <c r="Q19" s="52" t="s">
        <v>73</v>
      </c>
      <c r="R19" s="52" t="s">
        <v>72</v>
      </c>
    </row>
    <row r="20" spans="1:18" ht="16.5" customHeight="1">
      <c r="A20" s="193">
        <v>11</v>
      </c>
      <c r="B20" s="194">
        <v>45027</v>
      </c>
      <c r="C20" s="191" t="s">
        <v>683</v>
      </c>
      <c r="D20" s="190">
        <f>+SUMIFS('NHAP - NVL'!$J$5:$J$1007,'NHAP - NVL'!$G$5:$G$1007,'THAN HTL'!$L$4,'NHAP - NVL'!$F$5:$F$1007,'THAN HTL'!$Q$4,'NHAP - NVL'!$D$5:$D$1007,'THAN HTL'!B20)</f>
        <v>0</v>
      </c>
      <c r="E20" s="218">
        <f>+SUMIFS('NHAP - NVL'!$K$5:$K$1007,'NHAP - NVL'!$G$5:$G$1007,'THAN HTL'!$L$4,'NHAP - NVL'!$F$5:$F$1007,'THAN HTL'!$Q$4,'NHAP - NVL'!$D$5:$D$1007,'THAN HTL'!B20)</f>
        <v>0</v>
      </c>
      <c r="F20" s="189">
        <f>+SUMIFS('XUAT - NVL'!$K$5:$K$840,'XUAT - NVL'!$G$5:$G$840,'THAN HTL'!$L$4,'XUAT - NVL'!$N$5:$N$840,'THAN HTL'!$Q$4,'XUAT - NVL'!$D$5:$D$840,'THAN HTL'!B20)</f>
        <v>0</v>
      </c>
      <c r="G20" s="231">
        <f>+SUMIFS('XUAT - NVL'!$L$5:$L$840,'XUAT - NVL'!$G$5:$G$840,$L$4,'XUAT - NVL'!$N$5:$N$840,'THAN HTL'!$Q$4,'XUAT - NVL'!$D$5:$D$840,'THAN HTL'!B20)</f>
        <v>0</v>
      </c>
      <c r="H20" s="188" t="e">
        <f t="shared" si="1"/>
        <v>#DIV/0!</v>
      </c>
      <c r="I20" s="187" t="e">
        <f t="shared" si="2"/>
        <v>#DIV/0!</v>
      </c>
      <c r="J20" s="186">
        <f t="shared" si="3"/>
        <v>0</v>
      </c>
      <c r="K20" s="185">
        <f t="shared" si="3"/>
        <v>0</v>
      </c>
      <c r="L20" s="188" t="e">
        <f t="shared" si="0"/>
        <v>#DIV/0!</v>
      </c>
      <c r="M20" s="184" t="e">
        <f t="shared" si="0"/>
        <v>#DIV/0!</v>
      </c>
      <c r="N20" s="183"/>
      <c r="P20" s="235" t="s">
        <v>70</v>
      </c>
      <c r="Q20" s="52" t="s">
        <v>71</v>
      </c>
      <c r="R20" s="52" t="s">
        <v>69</v>
      </c>
    </row>
    <row r="21" spans="1:18" ht="16.5" customHeight="1">
      <c r="A21" s="193">
        <v>12</v>
      </c>
      <c r="B21" s="194">
        <v>45028</v>
      </c>
      <c r="C21" s="191" t="s">
        <v>683</v>
      </c>
      <c r="D21" s="190">
        <f>+SUMIFS('NHAP - NVL'!$J$5:$J$1007,'NHAP - NVL'!$G$5:$G$1007,'THAN HTL'!$L$4,'NHAP - NVL'!$F$5:$F$1007,'THAN HTL'!$Q$4,'NHAP - NVL'!$D$5:$D$1007,'THAN HTL'!B21)</f>
        <v>0</v>
      </c>
      <c r="E21" s="218">
        <f>+SUMIFS('NHAP - NVL'!$K$5:$K$1007,'NHAP - NVL'!$G$5:$G$1007,'THAN HTL'!$L$4,'NHAP - NVL'!$F$5:$F$1007,'THAN HTL'!$Q$4,'NHAP - NVL'!$D$5:$D$1007,'THAN HTL'!B21)</f>
        <v>0</v>
      </c>
      <c r="F21" s="189">
        <f>+SUMIFS('XUAT - NVL'!$K$5:$K$840,'XUAT - NVL'!$G$5:$G$840,'THAN HTL'!$L$4,'XUAT - NVL'!$N$5:$N$840,'THAN HTL'!$Q$4,'XUAT - NVL'!$D$5:$D$840,'THAN HTL'!B21)</f>
        <v>0</v>
      </c>
      <c r="G21" s="231">
        <f>+SUMIFS('XUAT - NVL'!$L$5:$L$840,'XUAT - NVL'!$G$5:$G$840,$L$4,'XUAT - NVL'!$N$5:$N$840,'THAN HTL'!$Q$4,'XUAT - NVL'!$D$5:$D$840,'THAN HTL'!B21)</f>
        <v>0</v>
      </c>
      <c r="H21" s="188" t="e">
        <f t="shared" si="1"/>
        <v>#DIV/0!</v>
      </c>
      <c r="I21" s="187" t="e">
        <f t="shared" si="2"/>
        <v>#DIV/0!</v>
      </c>
      <c r="J21" s="186">
        <f t="shared" si="3"/>
        <v>0</v>
      </c>
      <c r="K21" s="185">
        <f t="shared" si="3"/>
        <v>0</v>
      </c>
      <c r="L21" s="188" t="e">
        <f t="shared" si="0"/>
        <v>#DIV/0!</v>
      </c>
      <c r="M21" s="184" t="e">
        <f t="shared" si="0"/>
        <v>#DIV/0!</v>
      </c>
      <c r="N21" s="183"/>
      <c r="P21" s="235" t="s">
        <v>79</v>
      </c>
      <c r="Q21" s="52" t="s">
        <v>80</v>
      </c>
      <c r="R21" s="52" t="s">
        <v>78</v>
      </c>
    </row>
    <row r="22" spans="1:18" ht="16.5" customHeight="1">
      <c r="A22" s="193">
        <v>13</v>
      </c>
      <c r="B22" s="194">
        <v>45029</v>
      </c>
      <c r="C22" s="191" t="s">
        <v>683</v>
      </c>
      <c r="D22" s="190">
        <f>+SUMIFS('NHAP - NVL'!$J$5:$J$1007,'NHAP - NVL'!$G$5:$G$1007,'THAN HTL'!$L$4,'NHAP - NVL'!$F$5:$F$1007,'THAN HTL'!$Q$4,'NHAP - NVL'!$D$5:$D$1007,'THAN HTL'!B22)</f>
        <v>0</v>
      </c>
      <c r="E22" s="218">
        <f>+SUMIFS('NHAP - NVL'!$K$5:$K$1007,'NHAP - NVL'!$G$5:$G$1007,'THAN HTL'!$L$4,'NHAP - NVL'!$F$5:$F$1007,'THAN HTL'!$Q$4,'NHAP - NVL'!$D$5:$D$1007,'THAN HTL'!B22)</f>
        <v>0</v>
      </c>
      <c r="F22" s="189">
        <f>+SUMIFS('XUAT - NVL'!$K$5:$K$840,'XUAT - NVL'!$G$5:$G$840,'THAN HTL'!$L$4,'XUAT - NVL'!$N$5:$N$840,'THAN HTL'!$Q$4,'XUAT - NVL'!$D$5:$D$840,'THAN HTL'!B22)</f>
        <v>0</v>
      </c>
      <c r="G22" s="231">
        <f>+SUMIFS('XUAT - NVL'!$L$5:$L$840,'XUAT - NVL'!$G$5:$G$840,$L$4,'XUAT - NVL'!$N$5:$N$840,'THAN HTL'!$Q$4,'XUAT - NVL'!$D$5:$D$840,'THAN HTL'!B22)</f>
        <v>0</v>
      </c>
      <c r="H22" s="188" t="e">
        <f t="shared" si="1"/>
        <v>#DIV/0!</v>
      </c>
      <c r="I22" s="187" t="e">
        <f t="shared" si="2"/>
        <v>#DIV/0!</v>
      </c>
      <c r="J22" s="186">
        <f t="shared" si="3"/>
        <v>0</v>
      </c>
      <c r="K22" s="185">
        <f t="shared" si="3"/>
        <v>0</v>
      </c>
      <c r="L22" s="188" t="e">
        <f t="shared" si="0"/>
        <v>#DIV/0!</v>
      </c>
      <c r="M22" s="184" t="e">
        <f t="shared" si="0"/>
        <v>#DIV/0!</v>
      </c>
      <c r="N22" s="183"/>
      <c r="P22" s="235" t="s">
        <v>726</v>
      </c>
      <c r="Q22" s="52" t="s">
        <v>89</v>
      </c>
      <c r="R22" s="52" t="s">
        <v>88</v>
      </c>
    </row>
    <row r="23" spans="1:18" ht="16.5" customHeight="1">
      <c r="A23" s="193">
        <v>14</v>
      </c>
      <c r="B23" s="194">
        <v>45030</v>
      </c>
      <c r="C23" s="191" t="s">
        <v>683</v>
      </c>
      <c r="D23" s="190">
        <f>+SUMIFS('NHAP - NVL'!$J$5:$J$1007,'NHAP - NVL'!$G$5:$G$1007,'THAN HTL'!$L$4,'NHAP - NVL'!$F$5:$F$1007,'THAN HTL'!$Q$4,'NHAP - NVL'!$D$5:$D$1007,'THAN HTL'!B23)</f>
        <v>0</v>
      </c>
      <c r="E23" s="218">
        <f>+SUMIFS('NHAP - NVL'!$K$5:$K$1007,'NHAP - NVL'!$G$5:$G$1007,'THAN HTL'!$L$4,'NHAP - NVL'!$F$5:$F$1007,'THAN HTL'!$Q$4,'NHAP - NVL'!$D$5:$D$1007,'THAN HTL'!B23)</f>
        <v>0</v>
      </c>
      <c r="F23" s="189">
        <f>+SUMIFS('XUAT - NVL'!$K$5:$K$840,'XUAT - NVL'!$G$5:$G$840,'THAN HTL'!$L$4,'XUAT - NVL'!$N$5:$N$840,'THAN HTL'!$Q$4,'XUAT - NVL'!$D$5:$D$840,'THAN HTL'!B23)</f>
        <v>0</v>
      </c>
      <c r="G23" s="231">
        <f>+SUMIFS('XUAT - NVL'!$L$5:$L$840,'XUAT - NVL'!$G$5:$G$840,$L$4,'XUAT - NVL'!$N$5:$N$840,'THAN HTL'!$Q$4,'XUAT - NVL'!$D$5:$D$840,'THAN HTL'!B23)</f>
        <v>0</v>
      </c>
      <c r="H23" s="188" t="e">
        <f t="shared" si="1"/>
        <v>#DIV/0!</v>
      </c>
      <c r="I23" s="187" t="e">
        <f t="shared" si="2"/>
        <v>#DIV/0!</v>
      </c>
      <c r="J23" s="186">
        <f t="shared" si="3"/>
        <v>0</v>
      </c>
      <c r="K23" s="185">
        <f t="shared" si="3"/>
        <v>0</v>
      </c>
      <c r="L23" s="188" t="e">
        <f t="shared" si="0"/>
        <v>#DIV/0!</v>
      </c>
      <c r="M23" s="184" t="e">
        <f t="shared" si="0"/>
        <v>#DIV/0!</v>
      </c>
      <c r="N23" s="183"/>
      <c r="P23" s="235" t="s">
        <v>727</v>
      </c>
      <c r="Q23" s="52" t="s">
        <v>77</v>
      </c>
      <c r="R23" s="52" t="s">
        <v>76</v>
      </c>
    </row>
    <row r="24" spans="1:18" ht="16.5" customHeight="1">
      <c r="A24" s="193">
        <v>15</v>
      </c>
      <c r="B24" s="194">
        <v>45031</v>
      </c>
      <c r="C24" s="191" t="s">
        <v>683</v>
      </c>
      <c r="D24" s="190">
        <f>+SUMIFS('NHAP - NVL'!$J$5:$J$1007,'NHAP - NVL'!$G$5:$G$1007,'THAN HTL'!$L$4,'NHAP - NVL'!$F$5:$F$1007,'THAN HTL'!$Q$4,'NHAP - NVL'!$D$5:$D$1007,'THAN HTL'!B24)</f>
        <v>0</v>
      </c>
      <c r="E24" s="218">
        <f>+SUMIFS('NHAP - NVL'!$K$5:$K$1007,'NHAP - NVL'!$G$5:$G$1007,'THAN HTL'!$L$4,'NHAP - NVL'!$F$5:$F$1007,'THAN HTL'!$Q$4,'NHAP - NVL'!$D$5:$D$1007,'THAN HTL'!B24)</f>
        <v>0</v>
      </c>
      <c r="F24" s="189">
        <f>+SUMIFS('XUAT - NVL'!$K$5:$K$840,'XUAT - NVL'!$G$5:$G$840,'THAN HTL'!$L$4,'XUAT - NVL'!$N$5:$N$840,'THAN HTL'!$Q$4,'XUAT - NVL'!$D$5:$D$840,'THAN HTL'!B24)</f>
        <v>0</v>
      </c>
      <c r="G24" s="231">
        <f>+SUMIFS('XUAT - NVL'!$L$5:$L$840,'XUAT - NVL'!$G$5:$G$840,$L$4,'XUAT - NVL'!$N$5:$N$840,'THAN HTL'!$Q$4,'XUAT - NVL'!$D$5:$D$840,'THAN HTL'!B24)</f>
        <v>0</v>
      </c>
      <c r="H24" s="188" t="e">
        <f t="shared" si="1"/>
        <v>#DIV/0!</v>
      </c>
      <c r="I24" s="187" t="e">
        <f t="shared" si="2"/>
        <v>#DIV/0!</v>
      </c>
      <c r="J24" s="186">
        <f t="shared" si="3"/>
        <v>0</v>
      </c>
      <c r="K24" s="185">
        <f t="shared" si="3"/>
        <v>0</v>
      </c>
      <c r="L24" s="233" t="e">
        <f t="shared" si="0"/>
        <v>#DIV/0!</v>
      </c>
      <c r="M24" s="184" t="e">
        <f t="shared" si="0"/>
        <v>#DIV/0!</v>
      </c>
      <c r="N24" s="183"/>
      <c r="P24" s="235" t="s">
        <v>728</v>
      </c>
      <c r="Q24" s="62"/>
      <c r="R24" s="52" t="s">
        <v>732</v>
      </c>
    </row>
    <row r="25" spans="1:18" ht="16.5" customHeight="1">
      <c r="A25" s="193">
        <v>16</v>
      </c>
      <c r="B25" s="194">
        <v>45032</v>
      </c>
      <c r="C25" s="191" t="s">
        <v>683</v>
      </c>
      <c r="D25" s="190">
        <f>+SUMIFS('NHAP - NVL'!$J$5:$J$1007,'NHAP - NVL'!$G$5:$G$1007,'THAN HTL'!$L$4,'NHAP - NVL'!$F$5:$F$1007,'THAN HTL'!$Q$4,'NHAP - NVL'!$D$5:$D$1007,'THAN HTL'!B25)</f>
        <v>0</v>
      </c>
      <c r="E25" s="218">
        <f>+SUMIFS('NHAP - NVL'!$K$5:$K$1007,'NHAP - NVL'!$G$5:$G$1007,'THAN HTL'!$L$4,'NHAP - NVL'!$F$5:$F$1007,'THAN HTL'!$Q$4,'NHAP - NVL'!$D$5:$D$1007,'THAN HTL'!B25)</f>
        <v>0</v>
      </c>
      <c r="F25" s="189">
        <f>+SUMIFS('XUAT - NVL'!$K$5:$K$840,'XUAT - NVL'!$G$5:$G$840,'THAN HTL'!$L$4,'XUAT - NVL'!$N$5:$N$840,'THAN HTL'!$Q$4,'XUAT - NVL'!$D$5:$D$840,'THAN HTL'!B25)</f>
        <v>0</v>
      </c>
      <c r="G25" s="231">
        <f>+SUMIFS('XUAT - NVL'!$L$5:$L$840,'XUAT - NVL'!$G$5:$G$840,$L$4,'XUAT - NVL'!$N$5:$N$840,'THAN HTL'!$Q$4,'XUAT - NVL'!$D$5:$D$840,'THAN HTL'!B25)</f>
        <v>0</v>
      </c>
      <c r="H25" s="188" t="e">
        <f t="shared" si="1"/>
        <v>#DIV/0!</v>
      </c>
      <c r="I25" s="187" t="e">
        <f t="shared" si="2"/>
        <v>#DIV/0!</v>
      </c>
      <c r="J25" s="186">
        <f t="shared" si="3"/>
        <v>0</v>
      </c>
      <c r="K25" s="185">
        <f t="shared" si="3"/>
        <v>0</v>
      </c>
      <c r="L25" s="188" t="e">
        <f t="shared" si="0"/>
        <v>#DIV/0!</v>
      </c>
      <c r="M25" s="184" t="e">
        <f t="shared" si="0"/>
        <v>#DIV/0!</v>
      </c>
      <c r="N25" s="183"/>
      <c r="P25" s="52" t="s">
        <v>102</v>
      </c>
      <c r="Q25" s="52"/>
      <c r="R25" s="52" t="e">
        <f>+VLOOKUP(P25,'Danh mục CODE'!$A$2:$D$790,3,0)</f>
        <v>#N/A</v>
      </c>
    </row>
    <row r="26" spans="1:18" ht="16.5" customHeight="1">
      <c r="A26" s="193">
        <v>17</v>
      </c>
      <c r="B26" s="194">
        <v>45033</v>
      </c>
      <c r="C26" s="191" t="s">
        <v>683</v>
      </c>
      <c r="D26" s="190">
        <f>+SUMIFS('NHAP - NVL'!$J$5:$J$1007,'NHAP - NVL'!$G$5:$G$1007,'THAN HTL'!$L$4,'NHAP - NVL'!$F$5:$F$1007,'THAN HTL'!$Q$4,'NHAP - NVL'!$D$5:$D$1007,'THAN HTL'!B26)</f>
        <v>0</v>
      </c>
      <c r="E26" s="218">
        <f>+SUMIFS('NHAP - NVL'!$K$5:$K$1007,'NHAP - NVL'!$G$5:$G$1007,'THAN HTL'!$L$4,'NHAP - NVL'!$F$5:$F$1007,'THAN HTL'!$Q$4,'NHAP - NVL'!$D$5:$D$1007,'THAN HTL'!B26)</f>
        <v>0</v>
      </c>
      <c r="F26" s="189">
        <f>+SUMIFS('XUAT - NVL'!$K$5:$K$840,'XUAT - NVL'!$G$5:$G$840,'THAN HTL'!$L$4,'XUAT - NVL'!$N$5:$N$840,'THAN HTL'!$Q$4,'XUAT - NVL'!$D$5:$D$840,'THAN HTL'!B26)</f>
        <v>0</v>
      </c>
      <c r="G26" s="231">
        <f>+SUMIFS('XUAT - NVL'!$L$5:$L$840,'XUAT - NVL'!$G$5:$G$840,$L$4,'XUAT - NVL'!$N$5:$N$840,'THAN HTL'!$Q$4,'XUAT - NVL'!$D$5:$D$840,'THAN HTL'!B26)</f>
        <v>0</v>
      </c>
      <c r="H26" s="188" t="e">
        <f t="shared" si="1"/>
        <v>#DIV/0!</v>
      </c>
      <c r="I26" s="187" t="e">
        <f t="shared" si="2"/>
        <v>#DIV/0!</v>
      </c>
      <c r="J26" s="186">
        <f t="shared" si="3"/>
        <v>0</v>
      </c>
      <c r="K26" s="185">
        <f t="shared" si="3"/>
        <v>0</v>
      </c>
      <c r="L26" s="188" t="e">
        <f t="shared" si="0"/>
        <v>#DIV/0!</v>
      </c>
      <c r="M26" s="184" t="e">
        <f t="shared" si="0"/>
        <v>#DIV/0!</v>
      </c>
      <c r="N26" s="183"/>
      <c r="P26" s="52" t="s">
        <v>107</v>
      </c>
      <c r="Q26" s="52"/>
      <c r="R26" s="52" t="e">
        <f>+VLOOKUP(P26,'Danh mục CODE'!$A$2:$D$790,3,0)</f>
        <v>#N/A</v>
      </c>
    </row>
    <row r="27" spans="1:18" ht="16.5" customHeight="1">
      <c r="A27" s="193">
        <v>18</v>
      </c>
      <c r="B27" s="194">
        <v>45034</v>
      </c>
      <c r="C27" s="191" t="s">
        <v>683</v>
      </c>
      <c r="D27" s="190">
        <f>+SUMIFS('NHAP - NVL'!$J$5:$J$1007,'NHAP - NVL'!$G$5:$G$1007,'THAN HTL'!$L$4,'NHAP - NVL'!$F$5:$F$1007,'THAN HTL'!$Q$4,'NHAP - NVL'!$D$5:$D$1007,'THAN HTL'!B27)</f>
        <v>0</v>
      </c>
      <c r="E27" s="218">
        <f>+SUMIFS('NHAP - NVL'!$K$5:$K$1007,'NHAP - NVL'!$G$5:$G$1007,'THAN HTL'!$L$4,'NHAP - NVL'!$F$5:$F$1007,'THAN HTL'!$Q$4,'NHAP - NVL'!$D$5:$D$1007,'THAN HTL'!B27)</f>
        <v>0</v>
      </c>
      <c r="F27" s="189">
        <f>+SUMIFS('XUAT - NVL'!$K$5:$K$840,'XUAT - NVL'!$G$5:$G$840,'THAN HTL'!$L$4,'XUAT - NVL'!$N$5:$N$840,'THAN HTL'!$Q$4,'XUAT - NVL'!$D$5:$D$840,'THAN HTL'!B27)</f>
        <v>0</v>
      </c>
      <c r="G27" s="231">
        <f>+SUMIFS('XUAT - NVL'!$L$5:$L$840,'XUAT - NVL'!$G$5:$G$840,$L$4,'XUAT - NVL'!$N$5:$N$840,'THAN HTL'!$Q$4,'XUAT - NVL'!$D$5:$D$840,'THAN HTL'!B27)</f>
        <v>0</v>
      </c>
      <c r="H27" s="188" t="e">
        <f t="shared" si="1"/>
        <v>#DIV/0!</v>
      </c>
      <c r="I27" s="187" t="e">
        <f t="shared" si="2"/>
        <v>#DIV/0!</v>
      </c>
      <c r="J27" s="186">
        <f t="shared" ref="J27:K40" si="4">J26+D27-F27</f>
        <v>0</v>
      </c>
      <c r="K27" s="185">
        <f t="shared" si="4"/>
        <v>0</v>
      </c>
      <c r="L27" s="233" t="e">
        <f t="shared" si="0"/>
        <v>#DIV/0!</v>
      </c>
      <c r="M27" s="184" t="e">
        <f t="shared" si="0"/>
        <v>#DIV/0!</v>
      </c>
      <c r="N27" s="183"/>
      <c r="P27" s="52" t="s">
        <v>111</v>
      </c>
      <c r="Q27" s="52"/>
      <c r="R27" s="52" t="e">
        <f>+VLOOKUP(P27,'Danh mục CODE'!$A$2:$D$790,3,0)</f>
        <v>#N/A</v>
      </c>
    </row>
    <row r="28" spans="1:18" ht="16.5" customHeight="1">
      <c r="A28" s="193">
        <v>19</v>
      </c>
      <c r="B28" s="194">
        <v>45035</v>
      </c>
      <c r="C28" s="191" t="s">
        <v>683</v>
      </c>
      <c r="D28" s="190">
        <f>+SUMIFS('NHAP - NVL'!$J$5:$J$1007,'NHAP - NVL'!$G$5:$G$1007,'THAN HTL'!$L$4,'NHAP - NVL'!$F$5:$F$1007,'THAN HTL'!$Q$4,'NHAP - NVL'!$D$5:$D$1007,'THAN HTL'!B28)</f>
        <v>0</v>
      </c>
      <c r="E28" s="218">
        <f>+SUMIFS('NHAP - NVL'!$K$5:$K$1007,'NHAP - NVL'!$G$5:$G$1007,'THAN HTL'!$L$4,'NHAP - NVL'!$F$5:$F$1007,'THAN HTL'!$Q$4,'NHAP - NVL'!$D$5:$D$1007,'THAN HTL'!B28)</f>
        <v>0</v>
      </c>
      <c r="F28" s="189">
        <f>+SUMIFS('XUAT - NVL'!$K$5:$K$840,'XUAT - NVL'!$G$5:$G$840,'THAN HTL'!$L$4,'XUAT - NVL'!$N$5:$N$840,'THAN HTL'!$Q$4,'XUAT - NVL'!$D$5:$D$840,'THAN HTL'!B28)</f>
        <v>0</v>
      </c>
      <c r="G28" s="231">
        <f>+SUMIFS('XUAT - NVL'!$L$5:$L$840,'XUAT - NVL'!$G$5:$G$840,$L$4,'XUAT - NVL'!$N$5:$N$840,'THAN HTL'!$Q$4,'XUAT - NVL'!$D$5:$D$840,'THAN HTL'!B28)</f>
        <v>0</v>
      </c>
      <c r="H28" s="188" t="e">
        <f t="shared" si="1"/>
        <v>#DIV/0!</v>
      </c>
      <c r="I28" s="187" t="e">
        <f t="shared" si="2"/>
        <v>#DIV/0!</v>
      </c>
      <c r="J28" s="186">
        <f t="shared" si="4"/>
        <v>0</v>
      </c>
      <c r="K28" s="185">
        <f t="shared" si="4"/>
        <v>0</v>
      </c>
      <c r="L28" s="233" t="e">
        <f t="shared" si="0"/>
        <v>#DIV/0!</v>
      </c>
      <c r="M28" s="184" t="e">
        <f t="shared" si="0"/>
        <v>#DIV/0!</v>
      </c>
      <c r="N28" s="183"/>
      <c r="P28" s="52" t="s">
        <v>734</v>
      </c>
      <c r="Q28" s="52"/>
      <c r="R28" s="52" t="e">
        <f>+VLOOKUP(P28,'Danh mục CODE'!$A$2:$D$790,3,0)</f>
        <v>#N/A</v>
      </c>
    </row>
    <row r="29" spans="1:18" ht="16.5" customHeight="1">
      <c r="A29" s="193">
        <v>20</v>
      </c>
      <c r="B29" s="194">
        <v>45036</v>
      </c>
      <c r="C29" s="191" t="s">
        <v>683</v>
      </c>
      <c r="D29" s="190">
        <f>+SUMIFS('NHAP - NVL'!$J$5:$J$1007,'NHAP - NVL'!$G$5:$G$1007,'THAN HTL'!$L$4,'NHAP - NVL'!$F$5:$F$1007,'THAN HTL'!$Q$4,'NHAP - NVL'!$D$5:$D$1007,'THAN HTL'!B29)</f>
        <v>0</v>
      </c>
      <c r="E29" s="218">
        <f>+SUMIFS('NHAP - NVL'!$K$5:$K$1007,'NHAP - NVL'!$G$5:$G$1007,'THAN HTL'!$L$4,'NHAP - NVL'!$F$5:$F$1007,'THAN HTL'!$Q$4,'NHAP - NVL'!$D$5:$D$1007,'THAN HTL'!B29)</f>
        <v>0</v>
      </c>
      <c r="F29" s="189">
        <f>+SUMIFS('XUAT - NVL'!$K$5:$K$840,'XUAT - NVL'!$G$5:$G$840,'THAN HTL'!$L$4,'XUAT - NVL'!$N$5:$N$840,'THAN HTL'!$Q$4,'XUAT - NVL'!$D$5:$D$840,'THAN HTL'!B29)</f>
        <v>0</v>
      </c>
      <c r="G29" s="231">
        <f>+SUMIFS('XUAT - NVL'!$L$5:$L$840,'XUAT - NVL'!$G$5:$G$840,$L$4,'XUAT - NVL'!$N$5:$N$840,'THAN HTL'!$Q$4,'XUAT - NVL'!$D$5:$D$840,'THAN HTL'!B29)</f>
        <v>0</v>
      </c>
      <c r="H29" s="188" t="e">
        <f t="shared" si="1"/>
        <v>#DIV/0!</v>
      </c>
      <c r="I29" s="187" t="e">
        <f t="shared" si="2"/>
        <v>#DIV/0!</v>
      </c>
      <c r="J29" s="186">
        <f t="shared" si="4"/>
        <v>0</v>
      </c>
      <c r="K29" s="185">
        <f t="shared" si="4"/>
        <v>0</v>
      </c>
      <c r="L29" s="233" t="e">
        <f t="shared" si="0"/>
        <v>#DIV/0!</v>
      </c>
      <c r="M29" s="184" t="e">
        <f t="shared" si="0"/>
        <v>#DIV/0!</v>
      </c>
      <c r="N29" s="183"/>
      <c r="P29" s="52" t="s">
        <v>736</v>
      </c>
      <c r="Q29" s="52"/>
      <c r="R29" s="52" t="e">
        <f>+VLOOKUP(P29,'Danh mục CODE'!$A$2:$D$790,3,0)</f>
        <v>#N/A</v>
      </c>
    </row>
    <row r="30" spans="1:18" ht="16.5" customHeight="1">
      <c r="A30" s="193">
        <v>21</v>
      </c>
      <c r="B30" s="194">
        <v>45037</v>
      </c>
      <c r="C30" s="191" t="s">
        <v>683</v>
      </c>
      <c r="D30" s="190">
        <f>+SUMIFS('NHAP - NVL'!$J$5:$J$1007,'NHAP - NVL'!$G$5:$G$1007,'THAN HTL'!$L$4,'NHAP - NVL'!$F$5:$F$1007,'THAN HTL'!$Q$4,'NHAP - NVL'!$D$5:$D$1007,'THAN HTL'!B30)</f>
        <v>0</v>
      </c>
      <c r="E30" s="218">
        <f>+SUMIFS('NHAP - NVL'!$K$5:$K$1007,'NHAP - NVL'!$G$5:$G$1007,'THAN HTL'!$L$4,'NHAP - NVL'!$F$5:$F$1007,'THAN HTL'!$Q$4,'NHAP - NVL'!$D$5:$D$1007,'THAN HTL'!B30)</f>
        <v>0</v>
      </c>
      <c r="F30" s="189">
        <f>+SUMIFS('XUAT - NVL'!$K$5:$K$840,'XUAT - NVL'!$G$5:$G$840,'THAN HTL'!$L$4,'XUAT - NVL'!$N$5:$N$840,'THAN HTL'!$Q$4,'XUAT - NVL'!$D$5:$D$840,'THAN HTL'!B30)</f>
        <v>0</v>
      </c>
      <c r="G30" s="231">
        <f>+SUMIFS('XUAT - NVL'!$L$5:$L$840,'XUAT - NVL'!$G$5:$G$840,$L$4,'XUAT - NVL'!$N$5:$N$840,'THAN HTL'!$Q$4,'XUAT - NVL'!$D$5:$D$840,'THAN HTL'!B30)</f>
        <v>0</v>
      </c>
      <c r="H30" s="188" t="e">
        <f t="shared" si="1"/>
        <v>#DIV/0!</v>
      </c>
      <c r="I30" s="187" t="e">
        <f>AVERAGEIF($G$10:$G$40,"&lt;&gt;0")</f>
        <v>#DIV/0!</v>
      </c>
      <c r="J30" s="186">
        <f t="shared" si="4"/>
        <v>0</v>
      </c>
      <c r="K30" s="185">
        <f t="shared" si="4"/>
        <v>0</v>
      </c>
      <c r="L30" s="233" t="e">
        <f t="shared" si="0"/>
        <v>#DIV/0!</v>
      </c>
      <c r="M30" s="184" t="e">
        <f t="shared" si="0"/>
        <v>#DIV/0!</v>
      </c>
      <c r="N30" s="183"/>
      <c r="P30" s="52" t="s">
        <v>105</v>
      </c>
      <c r="Q30" s="52"/>
      <c r="R30" s="52" t="e">
        <f>+VLOOKUP(P30,'Danh mục CODE'!$A$2:$D$790,3,0)</f>
        <v>#N/A</v>
      </c>
    </row>
    <row r="31" spans="1:18" ht="16.5" customHeight="1">
      <c r="A31" s="193">
        <v>22</v>
      </c>
      <c r="B31" s="194">
        <v>45038</v>
      </c>
      <c r="C31" s="191" t="s">
        <v>683</v>
      </c>
      <c r="D31" s="190">
        <f>+SUMIFS('NHAP - NVL'!$J$5:$J$1007,'NHAP - NVL'!$G$5:$G$1007,'THAN HTL'!$L$4,'NHAP - NVL'!$F$5:$F$1007,'THAN HTL'!$Q$4,'NHAP - NVL'!$D$5:$D$1007,'THAN HTL'!B31)</f>
        <v>0</v>
      </c>
      <c r="E31" s="218">
        <f>+SUMIFS('NHAP - NVL'!$K$5:$K$1007,'NHAP - NVL'!$G$5:$G$1007,'THAN HTL'!$L$4,'NHAP - NVL'!$F$5:$F$1007,'THAN HTL'!$Q$4,'NHAP - NVL'!$D$5:$D$1007,'THAN HTL'!B31)</f>
        <v>0</v>
      </c>
      <c r="F31" s="189">
        <f>+SUMIFS('XUAT - NVL'!$K$5:$K$840,'XUAT - NVL'!$G$5:$G$840,'THAN HTL'!$L$4,'XUAT - NVL'!$N$5:$N$840,'THAN HTL'!$Q$4,'XUAT - NVL'!$D$5:$D$840,'THAN HTL'!B31)</f>
        <v>0</v>
      </c>
      <c r="G31" s="231">
        <f>+SUMIFS('XUAT - NVL'!$L$5:$L$840,'XUAT - NVL'!$G$5:$G$840,$L$4,'XUAT - NVL'!$N$5:$N$840,'THAN HTL'!$Q$4,'XUAT - NVL'!$D$5:$D$840,'THAN HTL'!B31)</f>
        <v>0</v>
      </c>
      <c r="H31" s="188" t="e">
        <f t="shared" si="1"/>
        <v>#DIV/0!</v>
      </c>
      <c r="I31" s="187" t="e">
        <f t="shared" si="2"/>
        <v>#DIV/0!</v>
      </c>
      <c r="J31" s="186">
        <f t="shared" si="4"/>
        <v>0</v>
      </c>
      <c r="K31" s="185">
        <f t="shared" si="4"/>
        <v>0</v>
      </c>
      <c r="L31" s="233" t="e">
        <f t="shared" si="0"/>
        <v>#DIV/0!</v>
      </c>
      <c r="M31" s="184" t="e">
        <f t="shared" si="0"/>
        <v>#DIV/0!</v>
      </c>
      <c r="N31" s="183"/>
    </row>
    <row r="32" spans="1:18" ht="16.5" customHeight="1">
      <c r="A32" s="193">
        <v>23</v>
      </c>
      <c r="B32" s="194">
        <v>45039</v>
      </c>
      <c r="C32" s="191" t="s">
        <v>683</v>
      </c>
      <c r="D32" s="190">
        <f>+SUMIFS('NHAP - NVL'!$J$5:$J$1007,'NHAP - NVL'!$G$5:$G$1007,'THAN HTL'!$L$4,'NHAP - NVL'!$F$5:$F$1007,'THAN HTL'!$Q$4,'NHAP - NVL'!$D$5:$D$1007,'THAN HTL'!B32)</f>
        <v>0</v>
      </c>
      <c r="E32" s="218">
        <f>+SUMIFS('NHAP - NVL'!$K$5:$K$1007,'NHAP - NVL'!$G$5:$G$1007,'THAN HTL'!$L$4,'NHAP - NVL'!$F$5:$F$1007,'THAN HTL'!$Q$4,'NHAP - NVL'!$D$5:$D$1007,'THAN HTL'!B32)</f>
        <v>0</v>
      </c>
      <c r="F32" s="189">
        <f>+SUMIFS('XUAT - NVL'!$K$5:$K$840,'XUAT - NVL'!$G$5:$G$840,'THAN HTL'!$L$4,'XUAT - NVL'!$N$5:$N$840,'THAN HTL'!$Q$4,'XUAT - NVL'!$D$5:$D$840,'THAN HTL'!B32)</f>
        <v>0</v>
      </c>
      <c r="G32" s="231">
        <f>+SUMIFS('XUAT - NVL'!$L$5:$L$840,'XUAT - NVL'!$G$5:$G$840,$L$4,'XUAT - NVL'!$N$5:$N$840,'THAN HTL'!$Q$4,'XUAT - NVL'!$D$5:$D$840,'THAN HTL'!B32)</f>
        <v>0</v>
      </c>
      <c r="H32" s="188" t="e">
        <f t="shared" si="1"/>
        <v>#DIV/0!</v>
      </c>
      <c r="I32" s="187" t="e">
        <f t="shared" si="2"/>
        <v>#DIV/0!</v>
      </c>
      <c r="J32" s="186">
        <f t="shared" si="4"/>
        <v>0</v>
      </c>
      <c r="K32" s="185">
        <f t="shared" si="4"/>
        <v>0</v>
      </c>
      <c r="L32" s="233" t="e">
        <f t="shared" si="0"/>
        <v>#DIV/0!</v>
      </c>
      <c r="M32" s="184" t="e">
        <f t="shared" si="0"/>
        <v>#DIV/0!</v>
      </c>
      <c r="N32" s="183"/>
    </row>
    <row r="33" spans="1:14" ht="16.5" customHeight="1">
      <c r="A33" s="193">
        <v>24</v>
      </c>
      <c r="B33" s="194">
        <v>45040</v>
      </c>
      <c r="C33" s="191" t="s">
        <v>683</v>
      </c>
      <c r="D33" s="190">
        <f>+SUMIFS('NHAP - NVL'!$J$5:$J$1007,'NHAP - NVL'!$G$5:$G$1007,'THAN HTL'!$L$4,'NHAP - NVL'!$F$5:$F$1007,'THAN HTL'!$Q$4,'NHAP - NVL'!$D$5:$D$1007,'THAN HTL'!B33)</f>
        <v>0</v>
      </c>
      <c r="E33" s="218">
        <f>+SUMIFS('NHAP - NVL'!$K$5:$K$1007,'NHAP - NVL'!$G$5:$G$1007,'THAN HTL'!$L$4,'NHAP - NVL'!$F$5:$F$1007,'THAN HTL'!$Q$4,'NHAP - NVL'!$D$5:$D$1007,'THAN HTL'!B33)</f>
        <v>0</v>
      </c>
      <c r="F33" s="189">
        <f>+SUMIFS('XUAT - NVL'!$K$5:$K$840,'XUAT - NVL'!$G$5:$G$840,'THAN HTL'!$L$4,'XUAT - NVL'!$N$5:$N$840,'THAN HTL'!$Q$4,'XUAT - NVL'!$D$5:$D$840,'THAN HTL'!B33)</f>
        <v>0</v>
      </c>
      <c r="G33" s="231">
        <f>+SUMIFS('XUAT - NVL'!$L$5:$L$840,'XUAT - NVL'!$G$5:$G$840,$L$4,'XUAT - NVL'!$N$5:$N$840,'THAN HTL'!$Q$4,'XUAT - NVL'!$D$5:$D$840,'THAN HTL'!B33)</f>
        <v>0</v>
      </c>
      <c r="H33" s="188" t="e">
        <f t="shared" si="1"/>
        <v>#DIV/0!</v>
      </c>
      <c r="I33" s="187" t="e">
        <f t="shared" si="2"/>
        <v>#DIV/0!</v>
      </c>
      <c r="J33" s="186">
        <f t="shared" si="4"/>
        <v>0</v>
      </c>
      <c r="K33" s="185">
        <f t="shared" si="4"/>
        <v>0</v>
      </c>
      <c r="L33" s="233" t="e">
        <f t="shared" si="0"/>
        <v>#DIV/0!</v>
      </c>
      <c r="M33" s="184" t="e">
        <f t="shared" si="0"/>
        <v>#DIV/0!</v>
      </c>
      <c r="N33" s="183"/>
    </row>
    <row r="34" spans="1:14" ht="16.5" customHeight="1">
      <c r="A34" s="193">
        <v>25</v>
      </c>
      <c r="B34" s="194">
        <v>45041</v>
      </c>
      <c r="C34" s="191" t="s">
        <v>683</v>
      </c>
      <c r="D34" s="190">
        <f>+SUMIFS('NHAP - NVL'!$J$5:$J$1007,'NHAP - NVL'!$G$5:$G$1007,'THAN HTL'!$L$4,'NHAP - NVL'!$F$5:$F$1007,'THAN HTL'!$Q$4,'NHAP - NVL'!$D$5:$D$1007,'THAN HTL'!B34)</f>
        <v>0</v>
      </c>
      <c r="E34" s="218">
        <f>+SUMIFS('NHAP - NVL'!$K$5:$K$1007,'NHAP - NVL'!$G$5:$G$1007,'THAN HTL'!$L$4,'NHAP - NVL'!$F$5:$F$1007,'THAN HTL'!$Q$4,'NHAP - NVL'!$D$5:$D$1007,'THAN HTL'!B34)</f>
        <v>0</v>
      </c>
      <c r="F34" s="189">
        <f>+SUMIFS('XUAT - NVL'!$K$5:$K$840,'XUAT - NVL'!$G$5:$G$840,'THAN HTL'!$L$4,'XUAT - NVL'!$N$5:$N$840,'THAN HTL'!$Q$4,'XUAT - NVL'!$D$5:$D$840,'THAN HTL'!B34)</f>
        <v>0</v>
      </c>
      <c r="G34" s="231">
        <f>+SUMIFS('XUAT - NVL'!$L$5:$L$840,'XUAT - NVL'!$G$5:$G$840,$L$4,'XUAT - NVL'!$N$5:$N$840,'THAN HTL'!$Q$4,'XUAT - NVL'!$D$5:$D$840,'THAN HTL'!B34)</f>
        <v>0</v>
      </c>
      <c r="H34" s="188" t="e">
        <f t="shared" si="1"/>
        <v>#DIV/0!</v>
      </c>
      <c r="I34" s="187" t="e">
        <f t="shared" si="2"/>
        <v>#DIV/0!</v>
      </c>
      <c r="J34" s="186">
        <f t="shared" si="4"/>
        <v>0</v>
      </c>
      <c r="K34" s="185">
        <f t="shared" si="4"/>
        <v>0</v>
      </c>
      <c r="L34" s="233" t="e">
        <f t="shared" si="0"/>
        <v>#DIV/0!</v>
      </c>
      <c r="M34" s="184" t="e">
        <f t="shared" si="0"/>
        <v>#DIV/0!</v>
      </c>
      <c r="N34" s="183"/>
    </row>
    <row r="35" spans="1:14" ht="16.5" customHeight="1">
      <c r="A35" s="193">
        <v>26</v>
      </c>
      <c r="B35" s="194">
        <v>45042</v>
      </c>
      <c r="C35" s="191" t="s">
        <v>683</v>
      </c>
      <c r="D35" s="190">
        <f>+SUMIFS('NHAP - NVL'!$J$5:$J$1007,'NHAP - NVL'!$G$5:$G$1007,'THAN HTL'!$L$4,'NHAP - NVL'!$F$5:$F$1007,'THAN HTL'!$Q$4,'NHAP - NVL'!$D$5:$D$1007,'THAN HTL'!B35)</f>
        <v>0</v>
      </c>
      <c r="E35" s="218">
        <f>+SUMIFS('NHAP - NVL'!$K$5:$K$1007,'NHAP - NVL'!$G$5:$G$1007,'THAN HTL'!$L$4,'NHAP - NVL'!$F$5:$F$1007,'THAN HTL'!$Q$4,'NHAP - NVL'!$D$5:$D$1007,'THAN HTL'!B35)</f>
        <v>0</v>
      </c>
      <c r="F35" s="189">
        <f>+SUMIFS('XUAT - NVL'!$K$5:$K$840,'XUAT - NVL'!$G$5:$G$840,'THAN HTL'!$L$4,'XUAT - NVL'!$N$5:$N$840,'THAN HTL'!$Q$4,'XUAT - NVL'!$D$5:$D$840,'THAN HTL'!B35)</f>
        <v>0</v>
      </c>
      <c r="G35" s="231">
        <f>+SUMIFS('XUAT - NVL'!$L$5:$L$840,'XUAT - NVL'!$G$5:$G$840,$L$4,'XUAT - NVL'!$N$5:$N$840,'THAN HTL'!$Q$4,'XUAT - NVL'!$D$5:$D$840,'THAN HTL'!B35)</f>
        <v>0</v>
      </c>
      <c r="H35" s="188" t="e">
        <f>AVERAGEIF($F$10:$F$40,"&lt;&gt;0")</f>
        <v>#DIV/0!</v>
      </c>
      <c r="I35" s="187" t="e">
        <f t="shared" si="2"/>
        <v>#DIV/0!</v>
      </c>
      <c r="J35" s="186">
        <f t="shared" si="4"/>
        <v>0</v>
      </c>
      <c r="K35" s="185">
        <f t="shared" si="4"/>
        <v>0</v>
      </c>
      <c r="L35" s="233" t="e">
        <f t="shared" si="0"/>
        <v>#DIV/0!</v>
      </c>
      <c r="M35" s="184" t="e">
        <f t="shared" si="0"/>
        <v>#DIV/0!</v>
      </c>
      <c r="N35" s="183"/>
    </row>
    <row r="36" spans="1:14" ht="16.5" customHeight="1">
      <c r="A36" s="193">
        <v>27</v>
      </c>
      <c r="B36" s="194">
        <v>45043</v>
      </c>
      <c r="C36" s="191" t="s">
        <v>683</v>
      </c>
      <c r="D36" s="190">
        <f>+SUMIFS('NHAP - NVL'!$J$5:$J$1007,'NHAP - NVL'!$G$5:$G$1007,'THAN HTL'!$L$4,'NHAP - NVL'!$F$5:$F$1007,'THAN HTL'!$Q$4,'NHAP - NVL'!$D$5:$D$1007,'THAN HTL'!B36)</f>
        <v>0</v>
      </c>
      <c r="E36" s="218">
        <f>+SUMIFS('NHAP - NVL'!$K$5:$K$1007,'NHAP - NVL'!$G$5:$G$1007,'THAN HTL'!$L$4,'NHAP - NVL'!$F$5:$F$1007,'THAN HTL'!$Q$4,'NHAP - NVL'!$D$5:$D$1007,'THAN HTL'!B36)</f>
        <v>0</v>
      </c>
      <c r="F36" s="189">
        <f>+SUMIFS('XUAT - NVL'!$K$5:$K$840,'XUAT - NVL'!$G$5:$G$840,'THAN HTL'!$L$4,'XUAT - NVL'!$N$5:$N$840,'THAN HTL'!$Q$4,'XUAT - NVL'!$D$5:$D$840,'THAN HTL'!B36)</f>
        <v>0</v>
      </c>
      <c r="G36" s="231">
        <f>+SUMIFS('XUAT - NVL'!$L$5:$L$840,'XUAT - NVL'!$G$5:$G$840,$L$4,'XUAT - NVL'!$N$5:$N$840,'THAN HTL'!$Q$4,'XUAT - NVL'!$D$5:$D$840,'THAN HTL'!B36)</f>
        <v>0</v>
      </c>
      <c r="H36" s="188" t="e">
        <f t="shared" si="1"/>
        <v>#DIV/0!</v>
      </c>
      <c r="I36" s="187" t="e">
        <f t="shared" si="2"/>
        <v>#DIV/0!</v>
      </c>
      <c r="J36" s="186">
        <f t="shared" si="4"/>
        <v>0</v>
      </c>
      <c r="K36" s="185">
        <f>K35+E36-G36</f>
        <v>0</v>
      </c>
      <c r="L36" s="233" t="e">
        <f t="shared" si="0"/>
        <v>#DIV/0!</v>
      </c>
      <c r="M36" s="184" t="e">
        <f t="shared" si="0"/>
        <v>#DIV/0!</v>
      </c>
      <c r="N36" s="183"/>
    </row>
    <row r="37" spans="1:14" ht="16.5" customHeight="1">
      <c r="A37" s="193">
        <v>28</v>
      </c>
      <c r="B37" s="194">
        <v>45044</v>
      </c>
      <c r="C37" s="191" t="s">
        <v>683</v>
      </c>
      <c r="D37" s="190">
        <f>+SUMIFS('NHAP - NVL'!$J$5:$J$1007,'NHAP - NVL'!$G$5:$G$1007,'THAN HTL'!$L$4,'NHAP - NVL'!$F$5:$F$1007,'THAN HTL'!$Q$4,'NHAP - NVL'!$D$5:$D$1007,'THAN HTL'!B37)</f>
        <v>0</v>
      </c>
      <c r="E37" s="218">
        <f>+SUMIFS('NHAP - NVL'!$K$5:$K$1007,'NHAP - NVL'!$G$5:$G$1007,'THAN HTL'!$L$4,'NHAP - NVL'!$F$5:$F$1007,'THAN HTL'!$Q$4,'NHAP - NVL'!$D$5:$D$1007,'THAN HTL'!B37)</f>
        <v>0</v>
      </c>
      <c r="F37" s="189">
        <f>+SUMIFS('XUAT - NVL'!$K$5:$K$840,'XUAT - NVL'!$G$5:$G$840,'THAN HTL'!$L$4,'XUAT - NVL'!$N$5:$N$840,'THAN HTL'!$Q$4,'XUAT - NVL'!$D$5:$D$840,'THAN HTL'!B37)</f>
        <v>0</v>
      </c>
      <c r="G37" s="231">
        <f>+SUMIFS('XUAT - NVL'!$L$5:$L$840,'XUAT - NVL'!$G$5:$G$840,$L$4,'XUAT - NVL'!$N$5:$N$840,'THAN HTL'!$Q$4,'XUAT - NVL'!$D$5:$D$840,'THAN HTL'!B37)</f>
        <v>0</v>
      </c>
      <c r="H37" s="188" t="e">
        <f t="shared" si="1"/>
        <v>#DIV/0!</v>
      </c>
      <c r="I37" s="187" t="e">
        <f t="shared" si="2"/>
        <v>#DIV/0!</v>
      </c>
      <c r="J37" s="186">
        <f>J36+D37-F37</f>
        <v>0</v>
      </c>
      <c r="K37" s="185">
        <f t="shared" si="4"/>
        <v>0</v>
      </c>
      <c r="L37" s="233" t="e">
        <f t="shared" si="0"/>
        <v>#DIV/0!</v>
      </c>
      <c r="M37" s="184" t="e">
        <f t="shared" si="0"/>
        <v>#DIV/0!</v>
      </c>
      <c r="N37" s="183"/>
    </row>
    <row r="38" spans="1:14" ht="16.5" customHeight="1">
      <c r="A38" s="193">
        <v>29</v>
      </c>
      <c r="B38" s="194">
        <v>45045</v>
      </c>
      <c r="C38" s="191" t="s">
        <v>683</v>
      </c>
      <c r="D38" s="190">
        <f>+SUMIFS('NHAP - NVL'!$J$5:$J$1007,'NHAP - NVL'!$G$5:$G$1007,'THAN HTL'!$L$4,'NHAP - NVL'!$F$5:$F$1007,'THAN HTL'!$Q$4,'NHAP - NVL'!$D$5:$D$1007,'THAN HTL'!B38)</f>
        <v>0</v>
      </c>
      <c r="E38" s="218">
        <f>+SUMIFS('NHAP - NVL'!$K$5:$K$1007,'NHAP - NVL'!$G$5:$G$1007,'THAN HTL'!$L$4,'NHAP - NVL'!$F$5:$F$1007,'THAN HTL'!$Q$4,'NHAP - NVL'!$D$5:$D$1007,'THAN HTL'!B38)</f>
        <v>0</v>
      </c>
      <c r="F38" s="189">
        <f>+SUMIFS('XUAT - NVL'!$K$5:$K$840,'XUAT - NVL'!$G$5:$G$840,'THAN HTL'!$L$4,'XUAT - NVL'!$N$5:$N$840,'THAN HTL'!$Q$4,'XUAT - NVL'!$D$5:$D$840,'THAN HTL'!B38)</f>
        <v>0</v>
      </c>
      <c r="G38" s="231">
        <f>+SUMIFS('XUAT - NVL'!$L$5:$L$840,'XUAT - NVL'!$G$5:$G$840,$L$4,'XUAT - NVL'!$N$5:$N$840,'THAN HTL'!$Q$4,'XUAT - NVL'!$D$5:$D$840,'THAN HTL'!B38)</f>
        <v>0</v>
      </c>
      <c r="H38" s="188" t="e">
        <f t="shared" si="1"/>
        <v>#DIV/0!</v>
      </c>
      <c r="I38" s="187" t="e">
        <f t="shared" si="2"/>
        <v>#DIV/0!</v>
      </c>
      <c r="J38" s="186">
        <f t="shared" si="4"/>
        <v>0</v>
      </c>
      <c r="K38" s="185">
        <f t="shared" si="4"/>
        <v>0</v>
      </c>
      <c r="L38" s="188" t="e">
        <f t="shared" si="0"/>
        <v>#DIV/0!</v>
      </c>
      <c r="M38" s="184" t="e">
        <f t="shared" si="0"/>
        <v>#DIV/0!</v>
      </c>
      <c r="N38" s="183"/>
    </row>
    <row r="39" spans="1:14" ht="16.5" customHeight="1">
      <c r="A39" s="193">
        <v>30</v>
      </c>
      <c r="B39" s="194">
        <v>45046</v>
      </c>
      <c r="C39" s="191" t="s">
        <v>683</v>
      </c>
      <c r="D39" s="190">
        <f>+SUMIFS('NHAP - NVL'!$J$5:$J$1007,'NHAP - NVL'!$G$5:$G$1007,'THAN HTL'!$L$4,'NHAP - NVL'!$F$5:$F$1007,'THAN HTL'!$Q$4,'NHAP - NVL'!$D$5:$D$1007,'THAN HTL'!B39)</f>
        <v>0</v>
      </c>
      <c r="E39" s="218">
        <f>+SUMIFS('NHAP - NVL'!$K$5:$K$1007,'NHAP - NVL'!$G$5:$G$1007,'THAN HTL'!$L$4,'NHAP - NVL'!$F$5:$F$1007,'THAN HTL'!$Q$4,'NHAP - NVL'!$D$5:$D$1007,'THAN HTL'!B39)</f>
        <v>0</v>
      </c>
      <c r="F39" s="189">
        <f>+SUMIFS('XUAT - NVL'!$K$5:$K$840,'XUAT - NVL'!$G$5:$G$840,'THAN HTL'!$L$4,'XUAT - NVL'!$N$5:$N$840,'THAN HTL'!$Q$4,'XUAT - NVL'!$D$5:$D$840,'THAN HTL'!B39)</f>
        <v>0</v>
      </c>
      <c r="G39" s="231">
        <f>+SUMIFS('XUAT - NVL'!$L$5:$L$840,'XUAT - NVL'!$G$5:$G$840,$L$4,'XUAT - NVL'!$N$5:$N$840,'THAN HTL'!$Q$4,'XUAT - NVL'!$D$5:$D$840,'THAN HTL'!B39)</f>
        <v>0</v>
      </c>
      <c r="H39" s="188" t="e">
        <f t="shared" si="1"/>
        <v>#DIV/0!</v>
      </c>
      <c r="I39" s="187" t="e">
        <f t="shared" si="2"/>
        <v>#DIV/0!</v>
      </c>
      <c r="J39" s="186">
        <f t="shared" si="4"/>
        <v>0</v>
      </c>
      <c r="K39" s="185">
        <f t="shared" si="4"/>
        <v>0</v>
      </c>
      <c r="L39" s="233" t="e">
        <f t="shared" si="0"/>
        <v>#DIV/0!</v>
      </c>
      <c r="M39" s="184" t="e">
        <f t="shared" si="0"/>
        <v>#DIV/0!</v>
      </c>
      <c r="N39" s="183"/>
    </row>
    <row r="40" spans="1:14" ht="16.5" customHeight="1">
      <c r="A40" s="193">
        <v>31</v>
      </c>
      <c r="B40" s="192" t="s">
        <v>718</v>
      </c>
      <c r="C40" s="191" t="s">
        <v>683</v>
      </c>
      <c r="D40" s="190">
        <f>+SUMIFS('NHAP - NVL'!$J$5:$J$1007,'NHAP - NVL'!$G$5:$G$1007,'THAN HTL'!$L$4,'NHAP - NVL'!$F$5:$F$1007,'THAN HTL'!$Q$4,'NHAP - NVL'!$D$5:$D$1007,'THAN HTL'!B40)</f>
        <v>0</v>
      </c>
      <c r="E40" s="218">
        <f>+SUMIFS('NHAP - NVL'!$K$5:$K$1007,'NHAP - NVL'!$G$5:$G$1007,'THAN HTL'!$L$4,'NHAP - NVL'!$F$5:$F$1007,'THAN HTL'!$Q$4,'NHAP - NVL'!$D$5:$D$1007,'THAN HTL'!B40)</f>
        <v>0</v>
      </c>
      <c r="F40" s="189">
        <f>+SUMIFS('XUAT - NVL'!$K$5:$K$840,'XUAT - NVL'!$G$5:$G$840,'THAN HTL'!$L$4,'XUAT - NVL'!$N$5:$N$840,'THAN HTL'!$Q$4,'XUAT - NVL'!$D$5:$D$840,'THAN HTL'!B40)</f>
        <v>0</v>
      </c>
      <c r="G40" s="231">
        <f>+SUMIFS('XUAT - NVL'!$L$5:$L$840,'XUAT - NVL'!$G$5:$G$840,$L$4,'XUAT - NVL'!$N$5:$N$840,'THAN HTL'!$Q$4,'XUAT - NVL'!$D$5:$D$840,'THAN HTL'!B40)</f>
        <v>0</v>
      </c>
      <c r="H40" s="188" t="e">
        <f t="shared" si="1"/>
        <v>#DIV/0!</v>
      </c>
      <c r="I40" s="187" t="e">
        <f t="shared" si="2"/>
        <v>#DIV/0!</v>
      </c>
      <c r="J40" s="186">
        <f t="shared" si="4"/>
        <v>0</v>
      </c>
      <c r="K40" s="249">
        <f t="shared" si="4"/>
        <v>0</v>
      </c>
      <c r="L40" s="188" t="e">
        <f t="shared" si="0"/>
        <v>#DIV/0!</v>
      </c>
      <c r="M40" s="184" t="e">
        <f t="shared" si="0"/>
        <v>#DIV/0!</v>
      </c>
      <c r="N40" s="183"/>
    </row>
    <row r="41" spans="1:14" s="172" customFormat="1" ht="23.25" customHeight="1">
      <c r="A41" s="181" t="s">
        <v>682</v>
      </c>
      <c r="B41" s="180"/>
      <c r="C41" s="179"/>
      <c r="D41" s="178">
        <f>SUM(D10:D40)</f>
        <v>0</v>
      </c>
      <c r="E41" s="248">
        <f t="shared" ref="E41:G41" si="5">SUM(E10:E40)</f>
        <v>0</v>
      </c>
      <c r="F41" s="178">
        <f t="shared" si="5"/>
        <v>0</v>
      </c>
      <c r="G41" s="248">
        <f t="shared" si="5"/>
        <v>0</v>
      </c>
      <c r="H41" s="197"/>
      <c r="I41" s="176"/>
      <c r="J41" s="197">
        <f>J40</f>
        <v>0</v>
      </c>
      <c r="K41" s="182">
        <f>K40</f>
        <v>0</v>
      </c>
      <c r="L41" s="184"/>
      <c r="M41" s="174"/>
      <c r="N41" s="173"/>
    </row>
    <row r="42" spans="1:14" s="172" customFormat="1" ht="23.25" customHeight="1">
      <c r="A42" s="181" t="s">
        <v>28</v>
      </c>
      <c r="B42" s="180"/>
      <c r="C42" s="179"/>
      <c r="D42" s="178">
        <f>D9+D41</f>
        <v>0</v>
      </c>
      <c r="E42" s="218">
        <f>E41+E9</f>
        <v>0</v>
      </c>
      <c r="F42" s="189">
        <f>F41</f>
        <v>0</v>
      </c>
      <c r="G42" s="231">
        <f>G41</f>
        <v>0</v>
      </c>
      <c r="H42" s="197"/>
      <c r="I42" s="176"/>
      <c r="J42" s="197">
        <f>D42-F42</f>
        <v>0</v>
      </c>
      <c r="K42" s="176">
        <f>E42-G42</f>
        <v>0</v>
      </c>
      <c r="L42" s="184"/>
      <c r="M42" s="174"/>
      <c r="N42" s="173"/>
    </row>
    <row r="43" spans="1:14" ht="23.25" customHeight="1">
      <c r="A43" s="172"/>
      <c r="B43" s="172"/>
      <c r="C43" s="172"/>
      <c r="K43" s="114"/>
      <c r="L43" s="169"/>
      <c r="N43" s="169"/>
    </row>
    <row r="44" spans="1:14">
      <c r="K44" s="171" t="s">
        <v>112</v>
      </c>
      <c r="L44" s="169"/>
      <c r="N44" s="169"/>
    </row>
    <row r="45" spans="1:14">
      <c r="K45" s="171"/>
      <c r="L45" s="169"/>
      <c r="N45" s="169"/>
    </row>
    <row r="46" spans="1:14">
      <c r="K46" s="171"/>
      <c r="L46" s="169"/>
      <c r="N46" s="169"/>
    </row>
    <row r="47" spans="1:14">
      <c r="K47" s="114"/>
      <c r="L47" s="169"/>
      <c r="N47" s="169"/>
    </row>
    <row r="48" spans="1:14">
      <c r="L48" s="169"/>
      <c r="M48" s="170"/>
      <c r="N48" s="169"/>
    </row>
    <row r="49" spans="11:11" s="168" customFormat="1"/>
    <row r="50" spans="11:11" s="168" customFormat="1">
      <c r="K50" s="172"/>
    </row>
    <row r="51" spans="11:11" s="168" customFormat="1"/>
  </sheetData>
  <mergeCells count="8">
    <mergeCell ref="A9:C9"/>
    <mergeCell ref="A3:N3"/>
    <mergeCell ref="L4:N4"/>
    <mergeCell ref="D7:E7"/>
    <mergeCell ref="F7:G7"/>
    <mergeCell ref="H7:I7"/>
    <mergeCell ref="J7:K7"/>
    <mergeCell ref="L7:M7"/>
  </mergeCells>
  <conditionalFormatting sqref="M21">
    <cfRule type="cellIs" dxfId="782" priority="113" operator="lessThan">
      <formula>15</formula>
    </cfRule>
    <cfRule type="cellIs" dxfId="781" priority="114" operator="greaterThan">
      <formula>20</formula>
    </cfRule>
    <cfRule type="cellIs" dxfId="780" priority="115" operator="between">
      <formula>15</formula>
      <formula>20</formula>
    </cfRule>
    <cfRule type="cellIs" dxfId="779" priority="116" operator="between">
      <formula>15</formula>
      <formula>20</formula>
    </cfRule>
    <cfRule type="cellIs" dxfId="778" priority="117" operator="lessThan">
      <formula>15</formula>
    </cfRule>
    <cfRule type="cellIs" dxfId="777" priority="118" operator="greaterThan">
      <formula>20</formula>
    </cfRule>
    <cfRule type="cellIs" dxfId="776" priority="119" operator="between">
      <formula>15</formula>
      <formula>21</formula>
    </cfRule>
    <cfRule type="cellIs" dxfId="775" priority="120" operator="lessThan">
      <formula>15</formula>
    </cfRule>
    <cfRule type="cellIs" dxfId="774" priority="121" operator="greaterThan">
      <formula>21</formula>
    </cfRule>
  </conditionalFormatting>
  <conditionalFormatting sqref="M28">
    <cfRule type="cellIs" dxfId="773" priority="104" operator="lessThan">
      <formula>15</formula>
    </cfRule>
    <cfRule type="cellIs" dxfId="772" priority="105" operator="greaterThan">
      <formula>20</formula>
    </cfRule>
    <cfRule type="cellIs" dxfId="771" priority="106" operator="between">
      <formula>15</formula>
      <formula>20</formula>
    </cfRule>
    <cfRule type="cellIs" dxfId="770" priority="107" operator="between">
      <formula>15</formula>
      <formula>20</formula>
    </cfRule>
    <cfRule type="cellIs" dxfId="769" priority="108" operator="lessThan">
      <formula>15</formula>
    </cfRule>
    <cfRule type="cellIs" dxfId="768" priority="109" operator="greaterThan">
      <formula>20</formula>
    </cfRule>
    <cfRule type="cellIs" dxfId="767" priority="110" operator="between">
      <formula>15</formula>
      <formula>21</formula>
    </cfRule>
    <cfRule type="cellIs" dxfId="766" priority="111" operator="lessThan">
      <formula>15</formula>
    </cfRule>
    <cfRule type="cellIs" dxfId="765" priority="112" operator="greaterThan">
      <formula>21</formula>
    </cfRule>
  </conditionalFormatting>
  <conditionalFormatting sqref="M35">
    <cfRule type="cellIs" dxfId="764" priority="95" operator="lessThan">
      <formula>15</formula>
    </cfRule>
    <cfRule type="cellIs" dxfId="763" priority="96" operator="greaterThan">
      <formula>20</formula>
    </cfRule>
    <cfRule type="cellIs" dxfId="762" priority="97" operator="between">
      <formula>15</formula>
      <formula>20</formula>
    </cfRule>
    <cfRule type="cellIs" dxfId="761" priority="98" operator="between">
      <formula>15</formula>
      <formula>20</formula>
    </cfRule>
    <cfRule type="cellIs" dxfId="760" priority="99" operator="lessThan">
      <formula>15</formula>
    </cfRule>
    <cfRule type="cellIs" dxfId="759" priority="100" operator="greaterThan">
      <formula>20</formula>
    </cfRule>
    <cfRule type="cellIs" dxfId="758" priority="101" operator="between">
      <formula>15</formula>
      <formula>21</formula>
    </cfRule>
    <cfRule type="cellIs" dxfId="757" priority="102" operator="lessThan">
      <formula>15</formula>
    </cfRule>
    <cfRule type="cellIs" dxfId="756" priority="103" operator="greaterThan">
      <formula>21</formula>
    </cfRule>
  </conditionalFormatting>
  <conditionalFormatting sqref="M15:M18 M40 M22:M23 M25:M27 M20">
    <cfRule type="cellIs" dxfId="755" priority="122" operator="lessThan">
      <formula>15</formula>
    </cfRule>
    <cfRule type="cellIs" dxfId="754" priority="123" operator="greaterThan">
      <formula>20</formula>
    </cfRule>
    <cfRule type="cellIs" dxfId="753" priority="124" operator="between">
      <formula>15</formula>
      <formula>20</formula>
    </cfRule>
    <cfRule type="cellIs" dxfId="752" priority="125" operator="between">
      <formula>15</formula>
      <formula>20</formula>
    </cfRule>
    <cfRule type="cellIs" dxfId="751" priority="126" operator="lessThan">
      <formula>15</formula>
    </cfRule>
    <cfRule type="cellIs" dxfId="750" priority="127" operator="greaterThan">
      <formula>20</formula>
    </cfRule>
    <cfRule type="cellIs" dxfId="749" priority="128" operator="between">
      <formula>15</formula>
      <formula>21</formula>
    </cfRule>
    <cfRule type="cellIs" dxfId="748" priority="129" operator="lessThan">
      <formula>15</formula>
    </cfRule>
    <cfRule type="cellIs" dxfId="747" priority="130" operator="greaterThan">
      <formula>21</formula>
    </cfRule>
  </conditionalFormatting>
  <conditionalFormatting sqref="M10:M13">
    <cfRule type="cellIs" dxfId="746" priority="86" operator="lessThan">
      <formula>15</formula>
    </cfRule>
    <cfRule type="cellIs" dxfId="745" priority="87" operator="greaterThan">
      <formula>20</formula>
    </cfRule>
    <cfRule type="cellIs" dxfId="744" priority="88" operator="between">
      <formula>15</formula>
      <formula>20</formula>
    </cfRule>
    <cfRule type="cellIs" dxfId="743" priority="89" operator="between">
      <formula>15</formula>
      <formula>20</formula>
    </cfRule>
    <cfRule type="cellIs" dxfId="742" priority="90" operator="lessThan">
      <formula>15</formula>
    </cfRule>
    <cfRule type="cellIs" dxfId="741" priority="91" operator="greaterThan">
      <formula>20</formula>
    </cfRule>
    <cfRule type="cellIs" dxfId="740" priority="92" operator="between">
      <formula>15</formula>
      <formula>21</formula>
    </cfRule>
    <cfRule type="cellIs" dxfId="739" priority="93" operator="lessThan">
      <formula>15</formula>
    </cfRule>
    <cfRule type="cellIs" dxfId="738" priority="94" operator="greaterThan">
      <formula>21</formula>
    </cfRule>
  </conditionalFormatting>
  <conditionalFormatting sqref="M30:M33">
    <cfRule type="cellIs" dxfId="737" priority="77" operator="lessThan">
      <formula>15</formula>
    </cfRule>
    <cfRule type="cellIs" dxfId="736" priority="78" operator="greaterThan">
      <formula>20</formula>
    </cfRule>
    <cfRule type="cellIs" dxfId="735" priority="79" operator="between">
      <formula>15</formula>
      <formula>20</formula>
    </cfRule>
    <cfRule type="cellIs" dxfId="734" priority="80" operator="between">
      <formula>15</formula>
      <formula>20</formula>
    </cfRule>
    <cfRule type="cellIs" dxfId="733" priority="81" operator="lessThan">
      <formula>15</formula>
    </cfRule>
    <cfRule type="cellIs" dxfId="732" priority="82" operator="greaterThan">
      <formula>20</formula>
    </cfRule>
    <cfRule type="cellIs" dxfId="731" priority="83" operator="between">
      <formula>15</formula>
      <formula>21</formula>
    </cfRule>
    <cfRule type="cellIs" dxfId="730" priority="84" operator="lessThan">
      <formula>15</formula>
    </cfRule>
    <cfRule type="cellIs" dxfId="729" priority="85" operator="greaterThan">
      <formula>21</formula>
    </cfRule>
  </conditionalFormatting>
  <conditionalFormatting sqref="M36:M38">
    <cfRule type="cellIs" dxfId="728" priority="68" operator="lessThan">
      <formula>15</formula>
    </cfRule>
    <cfRule type="cellIs" dxfId="727" priority="69" operator="greaterThan">
      <formula>20</formula>
    </cfRule>
    <cfRule type="cellIs" dxfId="726" priority="70" operator="between">
      <formula>15</formula>
      <formula>20</formula>
    </cfRule>
    <cfRule type="cellIs" dxfId="725" priority="71" operator="between">
      <formula>15</formula>
      <formula>20</formula>
    </cfRule>
    <cfRule type="cellIs" dxfId="724" priority="72" operator="lessThan">
      <formula>15</formula>
    </cfRule>
    <cfRule type="cellIs" dxfId="723" priority="73" operator="greaterThan">
      <formula>20</formula>
    </cfRule>
    <cfRule type="cellIs" dxfId="722" priority="74" operator="between">
      <formula>15</formula>
      <formula>21</formula>
    </cfRule>
    <cfRule type="cellIs" dxfId="721" priority="75" operator="lessThan">
      <formula>15</formula>
    </cfRule>
    <cfRule type="cellIs" dxfId="720" priority="76" operator="greaterThan">
      <formula>21</formula>
    </cfRule>
  </conditionalFormatting>
  <conditionalFormatting sqref="M29">
    <cfRule type="cellIs" dxfId="719" priority="59" operator="lessThan">
      <formula>15</formula>
    </cfRule>
    <cfRule type="cellIs" dxfId="718" priority="60" operator="greaterThan">
      <formula>20</formula>
    </cfRule>
    <cfRule type="cellIs" dxfId="717" priority="61" operator="between">
      <formula>15</formula>
      <formula>20</formula>
    </cfRule>
    <cfRule type="cellIs" dxfId="716" priority="62" operator="between">
      <formula>15</formula>
      <formula>20</formula>
    </cfRule>
    <cfRule type="cellIs" dxfId="715" priority="63" operator="lessThan">
      <formula>15</formula>
    </cfRule>
    <cfRule type="cellIs" dxfId="714" priority="64" operator="greaterThan">
      <formula>20</formula>
    </cfRule>
    <cfRule type="cellIs" dxfId="713" priority="65" operator="between">
      <formula>15</formula>
      <formula>21</formula>
    </cfRule>
    <cfRule type="cellIs" dxfId="712" priority="66" operator="lessThan">
      <formula>15</formula>
    </cfRule>
    <cfRule type="cellIs" dxfId="711" priority="67" operator="greaterThan">
      <formula>21</formula>
    </cfRule>
  </conditionalFormatting>
  <conditionalFormatting sqref="M24">
    <cfRule type="cellIs" dxfId="710" priority="50" operator="lessThan">
      <formula>15</formula>
    </cfRule>
    <cfRule type="cellIs" dxfId="709" priority="51" operator="greaterThan">
      <formula>20</formula>
    </cfRule>
    <cfRule type="cellIs" dxfId="708" priority="52" operator="between">
      <formula>15</formula>
      <formula>20</formula>
    </cfRule>
    <cfRule type="cellIs" dxfId="707" priority="53" operator="between">
      <formula>15</formula>
      <formula>20</formula>
    </cfRule>
    <cfRule type="cellIs" dxfId="706" priority="54" operator="lessThan">
      <formula>15</formula>
    </cfRule>
    <cfRule type="cellIs" dxfId="705" priority="55" operator="greaterThan">
      <formula>20</formula>
    </cfRule>
    <cfRule type="cellIs" dxfId="704" priority="56" operator="between">
      <formula>15</formula>
      <formula>21</formula>
    </cfRule>
    <cfRule type="cellIs" dxfId="703" priority="57" operator="lessThan">
      <formula>15</formula>
    </cfRule>
    <cfRule type="cellIs" dxfId="702" priority="58" operator="greaterThan">
      <formula>21</formula>
    </cfRule>
  </conditionalFormatting>
  <conditionalFormatting sqref="M19">
    <cfRule type="cellIs" dxfId="701" priority="41" operator="lessThan">
      <formula>15</formula>
    </cfRule>
    <cfRule type="cellIs" dxfId="700" priority="42" operator="greaterThan">
      <formula>20</formula>
    </cfRule>
    <cfRule type="cellIs" dxfId="699" priority="43" operator="between">
      <formula>15</formula>
      <formula>20</formula>
    </cfRule>
    <cfRule type="cellIs" dxfId="698" priority="44" operator="between">
      <formula>15</formula>
      <formula>20</formula>
    </cfRule>
    <cfRule type="cellIs" dxfId="697" priority="45" operator="lessThan">
      <formula>15</formula>
    </cfRule>
    <cfRule type="cellIs" dxfId="696" priority="46" operator="greaterThan">
      <formula>20</formula>
    </cfRule>
    <cfRule type="cellIs" dxfId="695" priority="47" operator="between">
      <formula>15</formula>
      <formula>21</formula>
    </cfRule>
    <cfRule type="cellIs" dxfId="694" priority="48" operator="lessThan">
      <formula>15</formula>
    </cfRule>
    <cfRule type="cellIs" dxfId="693" priority="49" operator="greaterThan">
      <formula>21</formula>
    </cfRule>
  </conditionalFormatting>
  <conditionalFormatting sqref="M14">
    <cfRule type="cellIs" dxfId="692" priority="32" operator="lessThan">
      <formula>15</formula>
    </cfRule>
    <cfRule type="cellIs" dxfId="691" priority="33" operator="greaterThan">
      <formula>20</formula>
    </cfRule>
    <cfRule type="cellIs" dxfId="690" priority="34" operator="between">
      <formula>15</formula>
      <formula>20</formula>
    </cfRule>
    <cfRule type="cellIs" dxfId="689" priority="35" operator="between">
      <formula>15</formula>
      <formula>20</formula>
    </cfRule>
    <cfRule type="cellIs" dxfId="688" priority="36" operator="lessThan">
      <formula>15</formula>
    </cfRule>
    <cfRule type="cellIs" dxfId="687" priority="37" operator="greaterThan">
      <formula>20</formula>
    </cfRule>
    <cfRule type="cellIs" dxfId="686" priority="38" operator="between">
      <formula>15</formula>
      <formula>21</formula>
    </cfRule>
    <cfRule type="cellIs" dxfId="685" priority="39" operator="lessThan">
      <formula>15</formula>
    </cfRule>
    <cfRule type="cellIs" dxfId="684" priority="40" operator="greaterThan">
      <formula>21</formula>
    </cfRule>
  </conditionalFormatting>
  <conditionalFormatting sqref="M34">
    <cfRule type="cellIs" dxfId="683" priority="23" operator="lessThan">
      <formula>15</formula>
    </cfRule>
    <cfRule type="cellIs" dxfId="682" priority="24" operator="greaterThan">
      <formula>20</formula>
    </cfRule>
    <cfRule type="cellIs" dxfId="681" priority="25" operator="between">
      <formula>15</formula>
      <formula>20</formula>
    </cfRule>
    <cfRule type="cellIs" dxfId="680" priority="26" operator="between">
      <formula>15</formula>
      <formula>20</formula>
    </cfRule>
    <cfRule type="cellIs" dxfId="679" priority="27" operator="lessThan">
      <formula>15</formula>
    </cfRule>
    <cfRule type="cellIs" dxfId="678" priority="28" operator="greaterThan">
      <formula>20</formula>
    </cfRule>
    <cfRule type="cellIs" dxfId="677" priority="29" operator="between">
      <formula>15</formula>
      <formula>21</formula>
    </cfRule>
    <cfRule type="cellIs" dxfId="676" priority="30" operator="lessThan">
      <formula>15</formula>
    </cfRule>
    <cfRule type="cellIs" dxfId="675" priority="31" operator="greaterThan">
      <formula>21</formula>
    </cfRule>
  </conditionalFormatting>
  <conditionalFormatting sqref="M39">
    <cfRule type="cellIs" dxfId="674" priority="14" operator="lessThan">
      <formula>15</formula>
    </cfRule>
    <cfRule type="cellIs" dxfId="673" priority="15" operator="greaterThan">
      <formula>20</formula>
    </cfRule>
    <cfRule type="cellIs" dxfId="672" priority="16" operator="between">
      <formula>15</formula>
      <formula>20</formula>
    </cfRule>
    <cfRule type="cellIs" dxfId="671" priority="17" operator="between">
      <formula>15</formula>
      <formula>20</formula>
    </cfRule>
    <cfRule type="cellIs" dxfId="670" priority="18" operator="lessThan">
      <formula>15</formula>
    </cfRule>
    <cfRule type="cellIs" dxfId="669" priority="19" operator="greaterThan">
      <formula>20</formula>
    </cfRule>
    <cfRule type="cellIs" dxfId="668" priority="20" operator="between">
      <formula>15</formula>
      <formula>21</formula>
    </cfRule>
    <cfRule type="cellIs" dxfId="667" priority="21" operator="lessThan">
      <formula>15</formula>
    </cfRule>
    <cfRule type="cellIs" dxfId="666" priority="22" operator="greaterThan">
      <formula>21</formula>
    </cfRule>
  </conditionalFormatting>
  <conditionalFormatting sqref="P19">
    <cfRule type="duplicateValues" dxfId="665" priority="6"/>
  </conditionalFormatting>
  <conditionalFormatting sqref="Q24 Q18">
    <cfRule type="duplicateValues" dxfId="664" priority="7"/>
    <cfRule type="expression" dxfId="663" priority="8">
      <formula>LEFT(#REF!,2)="Y0"</formula>
    </cfRule>
    <cfRule type="expression" dxfId="662" priority="9">
      <formula>LEFT(#REF!,2)="Y3"</formula>
    </cfRule>
    <cfRule type="expression" dxfId="661" priority="10">
      <formula>LEFT(#REF!,2)="Y2"</formula>
    </cfRule>
    <cfRule type="expression" dxfId="660" priority="11">
      <formula>LEFT(#REF!,2)="Y1"</formula>
    </cfRule>
    <cfRule type="duplicateValues" dxfId="659" priority="12"/>
  </conditionalFormatting>
  <conditionalFormatting sqref="P10:P18 P20:P22">
    <cfRule type="duplicateValues" dxfId="658" priority="13"/>
  </conditionalFormatting>
  <conditionalFormatting sqref="P25">
    <cfRule type="duplicateValues" dxfId="657" priority="5"/>
  </conditionalFormatting>
  <conditionalFormatting sqref="P26">
    <cfRule type="duplicateValues" dxfId="656" priority="4"/>
  </conditionalFormatting>
  <conditionalFormatting sqref="P27">
    <cfRule type="duplicateValues" dxfId="655" priority="3"/>
  </conditionalFormatting>
  <conditionalFormatting sqref="P28:P29">
    <cfRule type="duplicateValues" dxfId="654" priority="2"/>
  </conditionalFormatting>
  <conditionalFormatting sqref="P30">
    <cfRule type="duplicateValues" dxfId="653" priority="1"/>
  </conditionalFormatting>
  <pageMargins left="0.45" right="0.2" top="0.25" bottom="0.25" header="0.3" footer="0.3"/>
  <pageSetup paperSize="9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rgb="FFC00000"/>
  </sheetPr>
  <dimension ref="A1:R51"/>
  <sheetViews>
    <sheetView zoomScale="80" zoomScaleNormal="80" workbookViewId="0">
      <pane ySplit="9" topLeftCell="A25" activePane="bottomLeft" state="frozen"/>
      <selection activeCell="C11" sqref="C11:F11"/>
      <selection pane="bottomLeft" activeCell="C11" sqref="C11:F11"/>
    </sheetView>
  </sheetViews>
  <sheetFormatPr defaultColWidth="10.6640625" defaultRowHeight="15"/>
  <cols>
    <col min="1" max="1" width="5.5" style="168" customWidth="1"/>
    <col min="2" max="2" width="16" style="168" customWidth="1"/>
    <col min="3" max="3" width="21.33203125" style="168" customWidth="1"/>
    <col min="4" max="11" width="16.83203125" style="169" customWidth="1"/>
    <col min="12" max="14" width="16.83203125" style="168" customWidth="1"/>
    <col min="15" max="15" width="10.6640625" style="168"/>
    <col min="16" max="16" width="50.6640625" style="168" customWidth="1"/>
    <col min="17" max="17" width="36.1640625" style="168" customWidth="1"/>
    <col min="18" max="18" width="24.83203125" style="168" customWidth="1"/>
    <col min="19" max="16384" width="10.6640625" style="168"/>
  </cols>
  <sheetData>
    <row r="1" spans="1:18" ht="18" customHeight="1">
      <c r="A1" s="210" t="str">
        <f>'[6]FRIT FO102 - FT1 - FHUE'!A1</f>
        <v>CÔNG TY CỐ PHẦN VLXD VI DO NA</v>
      </c>
      <c r="B1" s="210"/>
      <c r="C1" s="210"/>
      <c r="D1" s="210"/>
      <c r="E1" s="210"/>
      <c r="F1" s="210"/>
    </row>
    <row r="2" spans="1:18" ht="18" customHeight="1">
      <c r="A2" s="210" t="str">
        <f>'[6]FRIT FO102 - FT1 - FHUE'!A2</f>
        <v>PHÒNG KẾ HOẠCH - VẬT TƯ</v>
      </c>
      <c r="B2" s="210"/>
      <c r="C2" s="210"/>
      <c r="D2" s="209"/>
      <c r="E2" s="209"/>
      <c r="F2" s="209"/>
      <c r="L2" s="169"/>
      <c r="M2" s="208" t="str">
        <f>'[6]FRIT FO102 - FT1 - FHUE'!M2</f>
        <v>BM. 03. 13</v>
      </c>
    </row>
    <row r="3" spans="1:18" ht="33" customHeight="1">
      <c r="A3" s="861" t="s">
        <v>698</v>
      </c>
      <c r="B3" s="861"/>
      <c r="C3" s="861"/>
      <c r="D3" s="861"/>
      <c r="E3" s="861"/>
      <c r="F3" s="861"/>
      <c r="G3" s="861"/>
      <c r="H3" s="861"/>
      <c r="I3" s="861"/>
      <c r="J3" s="861"/>
      <c r="K3" s="861"/>
      <c r="L3" s="861"/>
      <c r="M3" s="861"/>
      <c r="N3" s="861"/>
    </row>
    <row r="4" spans="1:18" ht="18.75" customHeight="1">
      <c r="B4" s="207"/>
      <c r="C4" s="207"/>
      <c r="D4" s="206" t="s">
        <v>697</v>
      </c>
      <c r="E4" s="205" t="e">
        <f>+VLOOKUP($L$4,'TONG HOP'!$C$8:$N$799,2,0)</f>
        <v>#N/A</v>
      </c>
      <c r="I4" s="169" t="s">
        <v>696</v>
      </c>
      <c r="J4" s="205" t="e">
        <f>+VLOOKUP($L$4,'TONG HOP'!$C$8:$N$799,3,0)</f>
        <v>#N/A</v>
      </c>
      <c r="K4" s="205" t="s">
        <v>695</v>
      </c>
      <c r="L4" s="862" t="s">
        <v>110</v>
      </c>
      <c r="M4" s="862"/>
      <c r="N4" s="862"/>
    </row>
    <row r="5" spans="1:18" ht="18.75" customHeight="1">
      <c r="B5" s="168" t="str">
        <f>'[6]FRIT FO102 - FT1 - FHUE'!B5</f>
        <v xml:space="preserve">Từ ngày:  </v>
      </c>
      <c r="C5" s="168">
        <f>'[6]FRIT FO102 - FT1 - FHUE'!C5</f>
        <v>1</v>
      </c>
      <c r="D5" s="168" t="str">
        <f>'[6]FRIT FO102 - FT1 - FHUE'!D5</f>
        <v>đến ngày</v>
      </c>
      <c r="E5" s="168">
        <v>30</v>
      </c>
      <c r="F5" s="168" t="str">
        <f>'[6]FRIT FO102 - FT1 - FHUE'!F5</f>
        <v>tháng</v>
      </c>
      <c r="G5" s="168">
        <v>4</v>
      </c>
      <c r="H5" s="168" t="str">
        <f>'[6]FRIT FO102 - FT1 - FHUE'!H5</f>
        <v xml:space="preserve">năm </v>
      </c>
      <c r="I5" s="168">
        <f>'[6]FRIT FO102 - FT1 - FHUE'!I5</f>
        <v>2023</v>
      </c>
      <c r="J5" s="168"/>
      <c r="K5" s="168"/>
    </row>
    <row r="6" spans="1:18" ht="18" customHeight="1">
      <c r="F6" s="204"/>
      <c r="G6" s="204"/>
      <c r="H6" s="204"/>
      <c r="I6" s="204"/>
      <c r="L6" s="204" t="s">
        <v>694</v>
      </c>
      <c r="M6"/>
    </row>
    <row r="7" spans="1:18" s="195" customFormat="1" ht="40.5" customHeight="1">
      <c r="A7" s="203" t="s">
        <v>13</v>
      </c>
      <c r="B7" s="202" t="s">
        <v>693</v>
      </c>
      <c r="C7" s="202" t="s">
        <v>692</v>
      </c>
      <c r="D7" s="863" t="s">
        <v>691</v>
      </c>
      <c r="E7" s="864"/>
      <c r="F7" s="863" t="s">
        <v>690</v>
      </c>
      <c r="G7" s="864"/>
      <c r="H7" s="863" t="s">
        <v>689</v>
      </c>
      <c r="I7" s="864"/>
      <c r="J7" s="863" t="s">
        <v>688</v>
      </c>
      <c r="K7" s="864"/>
      <c r="L7" s="863" t="s">
        <v>687</v>
      </c>
      <c r="M7" s="864"/>
      <c r="N7" s="202" t="s">
        <v>686</v>
      </c>
    </row>
    <row r="8" spans="1:18" s="195" customFormat="1" ht="27.75" customHeight="1">
      <c r="A8" s="201"/>
      <c r="B8" s="198"/>
      <c r="C8" s="198"/>
      <c r="D8" s="200" t="s">
        <v>679</v>
      </c>
      <c r="E8" s="199" t="s">
        <v>685</v>
      </c>
      <c r="F8" s="200" t="s">
        <v>679</v>
      </c>
      <c r="G8" s="199" t="s">
        <v>680</v>
      </c>
      <c r="H8" s="200" t="s">
        <v>679</v>
      </c>
      <c r="I8" s="199" t="s">
        <v>680</v>
      </c>
      <c r="J8" s="200" t="s">
        <v>679</v>
      </c>
      <c r="K8" s="199" t="s">
        <v>680</v>
      </c>
      <c r="L8" s="200" t="s">
        <v>679</v>
      </c>
      <c r="M8" s="199" t="s">
        <v>680</v>
      </c>
      <c r="N8" s="198"/>
    </row>
    <row r="9" spans="1:18" s="195" customFormat="1" ht="25.5" customHeight="1">
      <c r="A9" s="858" t="s">
        <v>684</v>
      </c>
      <c r="B9" s="859"/>
      <c r="C9" s="860"/>
      <c r="D9" s="178" t="e">
        <f>J9</f>
        <v>#N/A</v>
      </c>
      <c r="E9" s="177" t="e">
        <f>K9</f>
        <v>#N/A</v>
      </c>
      <c r="F9" s="197">
        <f>F41</f>
        <v>0</v>
      </c>
      <c r="G9" s="177">
        <f>G41</f>
        <v>0</v>
      </c>
      <c r="H9" s="197"/>
      <c r="I9" s="177"/>
      <c r="J9" s="196" t="e">
        <f>+VLOOKUP($L$4,'TONG HOP'!$C$8:$N$799,8,0)</f>
        <v>#N/A</v>
      </c>
      <c r="K9" s="196" t="e">
        <f>+VLOOKUP($L$4,'TONG HOP'!$C$8:$N$799,9,0)</f>
        <v>#N/A</v>
      </c>
      <c r="L9" s="232"/>
      <c r="M9" s="234"/>
      <c r="N9" s="183"/>
    </row>
    <row r="10" spans="1:18" ht="16.5" customHeight="1">
      <c r="A10" s="193">
        <v>1</v>
      </c>
      <c r="B10" s="194">
        <v>45017</v>
      </c>
      <c r="C10" s="191" t="s">
        <v>683</v>
      </c>
      <c r="D10" s="190">
        <f>+SUMIFS('NHAP - NVL'!$J$5:$J$1007,'NHAP - NVL'!$G$5:$G$1007,'THAN CUC 1C'!$L$4,'NHAP - NVL'!$D$5:$D$1007,'THAN CUC 1C'!B10)</f>
        <v>0</v>
      </c>
      <c r="E10" s="218">
        <f>+SUMIFS('NHAP - NVL'!$K$5:$K$1007,'NHAP - NVL'!$G$5:$G$1007,'THAN CUC 1C'!$L$4,'NHAP - NVL'!$D$5:$D$1007,'THAN CUC 1C'!B10)</f>
        <v>0</v>
      </c>
      <c r="F10" s="189">
        <f>+SUMIFS('XUAT - NVL'!$K$5:$K$840,'XUAT - NVL'!$G$5:$G$840,'THAN CUC 1C'!$L$4,'XUAT - NVL'!$D$5:$D$840,'THAN CUC 1C'!B10)</f>
        <v>0</v>
      </c>
      <c r="G10" s="231">
        <f>+SUMIFS('XUAT - NVL'!$L$5:$L$840,'XUAT - NVL'!$G$5:$G$840,'THAN CUC 1C'!$L$4,'XUAT - NVL'!$D$5:$D$840,'THAN CUC 1C'!B10)</f>
        <v>0</v>
      </c>
      <c r="H10" s="188" t="e">
        <f>AVERAGEIF($F$10:$F$40,"&lt;&gt;0")</f>
        <v>#DIV/0!</v>
      </c>
      <c r="I10" s="187" t="e">
        <f>AVERAGEIF($G$10:$G$40,"&lt;&gt;0")</f>
        <v>#DIV/0!</v>
      </c>
      <c r="J10" s="186" t="e">
        <f>J9+D10-F10</f>
        <v>#N/A</v>
      </c>
      <c r="K10" s="185" t="e">
        <f>K9+E10-G10</f>
        <v>#N/A</v>
      </c>
      <c r="L10" s="188" t="e">
        <f t="shared" ref="L10:M40" si="0">J10/H10</f>
        <v>#N/A</v>
      </c>
      <c r="M10" s="184" t="e">
        <f t="shared" si="0"/>
        <v>#N/A</v>
      </c>
      <c r="N10" s="183"/>
      <c r="P10" s="235" t="s">
        <v>666</v>
      </c>
      <c r="Q10" s="52" t="s">
        <v>75</v>
      </c>
      <c r="R10" s="52" t="s">
        <v>74</v>
      </c>
    </row>
    <row r="11" spans="1:18" ht="16.5" customHeight="1">
      <c r="A11" s="193">
        <v>2</v>
      </c>
      <c r="B11" s="194">
        <v>45018</v>
      </c>
      <c r="C11" s="191" t="s">
        <v>683</v>
      </c>
      <c r="D11" s="190">
        <f>+SUMIFS('NHAP - NVL'!$J$5:$J$1007,'NHAP - NVL'!$G$5:$G$1007,'THAN CUC 1C'!$L$4,'NHAP - NVL'!$D$5:$D$1007,'THAN CUC 1C'!B11)</f>
        <v>0</v>
      </c>
      <c r="E11" s="218">
        <f>+SUMIFS('NHAP - NVL'!$K$5:$K$1007,'NHAP - NVL'!$G$5:$G$1007,'THAN CUC 1C'!$L$4,'NHAP - NVL'!$D$5:$D$1007,'THAN CUC 1C'!B11)</f>
        <v>0</v>
      </c>
      <c r="F11" s="189">
        <f>+SUMIFS('XUAT - NVL'!$K$5:$K$840,'XUAT - NVL'!$G$5:$G$840,'THAN CUC 1C'!$L$4,'XUAT - NVL'!$D$5:$D$840,'THAN CUC 1C'!B11)</f>
        <v>0</v>
      </c>
      <c r="G11" s="231">
        <f>+SUMIFS('XUAT - NVL'!$L$5:$L$840,'XUAT - NVL'!$G$5:$G$840,'THAN CUC 1C'!$L$4,'XUAT - NVL'!$D$5:$D$840,'THAN CUC 1C'!B11)</f>
        <v>0</v>
      </c>
      <c r="H11" s="188" t="e">
        <f t="shared" ref="H11:H40" si="1">AVERAGEIF($F$10:$F$40,"&lt;&gt;0")</f>
        <v>#DIV/0!</v>
      </c>
      <c r="I11" s="187" t="e">
        <f t="shared" ref="I11:I40" si="2">AVERAGEIF($G$10:$G$40,"&lt;&gt;0")</f>
        <v>#DIV/0!</v>
      </c>
      <c r="J11" s="186" t="e">
        <f t="shared" ref="J11:K26" si="3">J10+D11-F11</f>
        <v>#N/A</v>
      </c>
      <c r="K11" s="185" t="e">
        <f t="shared" si="3"/>
        <v>#N/A</v>
      </c>
      <c r="L11" s="188" t="e">
        <f t="shared" si="0"/>
        <v>#N/A</v>
      </c>
      <c r="M11" s="184" t="e">
        <f t="shared" si="0"/>
        <v>#N/A</v>
      </c>
      <c r="N11" s="183"/>
      <c r="P11" s="235" t="s">
        <v>719</v>
      </c>
      <c r="Q11" s="52" t="s">
        <v>91</v>
      </c>
      <c r="R11" s="52" t="s">
        <v>90</v>
      </c>
    </row>
    <row r="12" spans="1:18" ht="16.5" customHeight="1">
      <c r="A12" s="193">
        <v>3</v>
      </c>
      <c r="B12" s="194">
        <v>45019</v>
      </c>
      <c r="C12" s="191" t="s">
        <v>683</v>
      </c>
      <c r="D12" s="190">
        <f>+SUMIFS('NHAP - NVL'!$J$5:$J$1007,'NHAP - NVL'!$G$5:$G$1007,'THAN CUC 1C'!$L$4,'NHAP - NVL'!$D$5:$D$1007,'THAN CUC 1C'!B12)</f>
        <v>0</v>
      </c>
      <c r="E12" s="218">
        <f>+SUMIFS('NHAP - NVL'!$K$5:$K$1007,'NHAP - NVL'!$G$5:$G$1007,'THAN CUC 1C'!$L$4,'NHAP - NVL'!$D$5:$D$1007,'THAN CUC 1C'!B12)</f>
        <v>0</v>
      </c>
      <c r="F12" s="189">
        <f>+SUMIFS('XUAT - NVL'!$K$5:$K$840,'XUAT - NVL'!$G$5:$G$840,'THAN CUC 1C'!$L$4,'XUAT - NVL'!$D$5:$D$840,'THAN CUC 1C'!B12)</f>
        <v>0</v>
      </c>
      <c r="G12" s="231">
        <f>+SUMIFS('XUAT - NVL'!$L$5:$L$840,'XUAT - NVL'!$G$5:$G$840,'THAN CUC 1C'!$L$4,'XUAT - NVL'!$D$5:$D$840,'THAN CUC 1C'!B12)</f>
        <v>0</v>
      </c>
      <c r="H12" s="188" t="e">
        <f t="shared" si="1"/>
        <v>#DIV/0!</v>
      </c>
      <c r="I12" s="187" t="e">
        <f t="shared" si="2"/>
        <v>#DIV/0!</v>
      </c>
      <c r="J12" s="186" t="e">
        <f t="shared" si="3"/>
        <v>#N/A</v>
      </c>
      <c r="K12" s="185" t="e">
        <f t="shared" si="3"/>
        <v>#N/A</v>
      </c>
      <c r="L12" s="188" t="e">
        <f t="shared" si="0"/>
        <v>#N/A</v>
      </c>
      <c r="M12" s="184" t="e">
        <f t="shared" si="0"/>
        <v>#N/A</v>
      </c>
      <c r="N12" s="183"/>
      <c r="P12" s="235" t="s">
        <v>720</v>
      </c>
      <c r="Q12" s="52" t="s">
        <v>93</v>
      </c>
      <c r="R12" s="52" t="s">
        <v>92</v>
      </c>
    </row>
    <row r="13" spans="1:18" ht="16.5" customHeight="1">
      <c r="A13" s="193">
        <v>4</v>
      </c>
      <c r="B13" s="194">
        <v>45020</v>
      </c>
      <c r="C13" s="191" t="s">
        <v>683</v>
      </c>
      <c r="D13" s="190">
        <f>+SUMIFS('NHAP - NVL'!$J$5:$J$1007,'NHAP - NVL'!$G$5:$G$1007,'THAN CUC 1C'!$L$4,'NHAP - NVL'!$D$5:$D$1007,'THAN CUC 1C'!B13)</f>
        <v>0</v>
      </c>
      <c r="E13" s="218">
        <f>+SUMIFS('NHAP - NVL'!$K$5:$K$1007,'NHAP - NVL'!$G$5:$G$1007,'THAN CUC 1C'!$L$4,'NHAP - NVL'!$D$5:$D$1007,'THAN CUC 1C'!B13)</f>
        <v>0</v>
      </c>
      <c r="F13" s="189">
        <f>+SUMIFS('XUAT - NVL'!$K$5:$K$840,'XUAT - NVL'!$G$5:$G$840,'THAN CUC 1C'!$L$4,'XUAT - NVL'!$D$5:$D$840,'THAN CUC 1C'!B13)</f>
        <v>0</v>
      </c>
      <c r="G13" s="231">
        <f>+SUMIFS('XUAT - NVL'!$L$5:$L$840,'XUAT - NVL'!$G$5:$G$840,'THAN CUC 1C'!$L$4,'XUAT - NVL'!$D$5:$D$840,'THAN CUC 1C'!B13)</f>
        <v>0</v>
      </c>
      <c r="H13" s="188" t="e">
        <f t="shared" si="1"/>
        <v>#DIV/0!</v>
      </c>
      <c r="I13" s="187" t="e">
        <f t="shared" si="2"/>
        <v>#DIV/0!</v>
      </c>
      <c r="J13" s="186" t="e">
        <f t="shared" si="3"/>
        <v>#N/A</v>
      </c>
      <c r="K13" s="185" t="e">
        <f t="shared" si="3"/>
        <v>#N/A</v>
      </c>
      <c r="L13" s="188" t="e">
        <f t="shared" si="0"/>
        <v>#N/A</v>
      </c>
      <c r="M13" s="184" t="e">
        <f t="shared" si="0"/>
        <v>#N/A</v>
      </c>
      <c r="N13" s="183"/>
      <c r="P13" s="235" t="s">
        <v>95</v>
      </c>
      <c r="Q13" s="52" t="s">
        <v>96</v>
      </c>
      <c r="R13" s="52" t="s">
        <v>94</v>
      </c>
    </row>
    <row r="14" spans="1:18" ht="16.5" customHeight="1">
      <c r="A14" s="193">
        <v>5</v>
      </c>
      <c r="B14" s="194">
        <v>45021</v>
      </c>
      <c r="C14" s="191" t="s">
        <v>683</v>
      </c>
      <c r="D14" s="190">
        <f>+SUMIFS('NHAP - NVL'!$J$5:$J$1007,'NHAP - NVL'!$G$5:$G$1007,'THAN CUC 1C'!$L$4,'NHAP - NVL'!$D$5:$D$1007,'THAN CUC 1C'!B14)</f>
        <v>0</v>
      </c>
      <c r="E14" s="218">
        <f>+SUMIFS('NHAP - NVL'!$K$5:$K$1007,'NHAP - NVL'!$G$5:$G$1007,'THAN CUC 1C'!$L$4,'NHAP - NVL'!$D$5:$D$1007,'THAN CUC 1C'!B14)</f>
        <v>0</v>
      </c>
      <c r="F14" s="189">
        <f>+SUMIFS('XUAT - NVL'!$K$5:$K$840,'XUAT - NVL'!$G$5:$G$840,'THAN CUC 1C'!$L$4,'XUAT - NVL'!$D$5:$D$840,'THAN CUC 1C'!B14)</f>
        <v>0</v>
      </c>
      <c r="G14" s="231">
        <f>+SUMIFS('XUAT - NVL'!$L$5:$L$840,'XUAT - NVL'!$G$5:$G$840,'THAN CUC 1C'!$L$4,'XUAT - NVL'!$D$5:$D$840,'THAN CUC 1C'!B14)</f>
        <v>0</v>
      </c>
      <c r="H14" s="188" t="e">
        <f t="shared" si="1"/>
        <v>#DIV/0!</v>
      </c>
      <c r="I14" s="187" t="e">
        <f t="shared" si="2"/>
        <v>#DIV/0!</v>
      </c>
      <c r="J14" s="186" t="e">
        <f t="shared" si="3"/>
        <v>#N/A</v>
      </c>
      <c r="K14" s="185" t="e">
        <f t="shared" si="3"/>
        <v>#N/A</v>
      </c>
      <c r="L14" s="233" t="e">
        <f t="shared" si="0"/>
        <v>#N/A</v>
      </c>
      <c r="M14" s="184" t="e">
        <f t="shared" si="0"/>
        <v>#N/A</v>
      </c>
      <c r="N14" s="183"/>
      <c r="P14" s="235" t="s">
        <v>721</v>
      </c>
      <c r="Q14" s="52" t="s">
        <v>84</v>
      </c>
      <c r="R14" s="52" t="s">
        <v>83</v>
      </c>
    </row>
    <row r="15" spans="1:18" ht="16.5" customHeight="1">
      <c r="A15" s="193">
        <v>6</v>
      </c>
      <c r="B15" s="194">
        <v>45022</v>
      </c>
      <c r="C15" s="191" t="s">
        <v>683</v>
      </c>
      <c r="D15" s="190">
        <f>+SUMIFS('NHAP - NVL'!$J$5:$J$1007,'NHAP - NVL'!$G$5:$G$1007,'THAN CUC 1C'!$L$4,'NHAP - NVL'!$D$5:$D$1007,'THAN CUC 1C'!B15)</f>
        <v>0</v>
      </c>
      <c r="E15" s="218">
        <f>+SUMIFS('NHAP - NVL'!$K$5:$K$1007,'NHAP - NVL'!$G$5:$G$1007,'THAN CUC 1C'!$L$4,'NHAP - NVL'!$D$5:$D$1007,'THAN CUC 1C'!B15)</f>
        <v>0</v>
      </c>
      <c r="F15" s="189">
        <f>+SUMIFS('XUAT - NVL'!$K$5:$K$840,'XUAT - NVL'!$G$5:$G$840,'THAN CUC 1C'!$L$4,'XUAT - NVL'!$D$5:$D$840,'THAN CUC 1C'!B15)</f>
        <v>0</v>
      </c>
      <c r="G15" s="231">
        <f>+SUMIFS('XUAT - NVL'!$L$5:$L$840,'XUAT - NVL'!$G$5:$G$840,'THAN CUC 1C'!$L$4,'XUAT - NVL'!$D$5:$D$840,'THAN CUC 1C'!B15)</f>
        <v>0</v>
      </c>
      <c r="H15" s="188" t="e">
        <f t="shared" si="1"/>
        <v>#DIV/0!</v>
      </c>
      <c r="I15" s="187" t="e">
        <f t="shared" si="2"/>
        <v>#DIV/0!</v>
      </c>
      <c r="J15" s="186" t="e">
        <f t="shared" si="3"/>
        <v>#N/A</v>
      </c>
      <c r="K15" s="185" t="e">
        <f t="shared" si="3"/>
        <v>#N/A</v>
      </c>
      <c r="L15" s="233" t="e">
        <f t="shared" si="0"/>
        <v>#N/A</v>
      </c>
      <c r="M15" s="184" t="e">
        <f t="shared" si="0"/>
        <v>#N/A</v>
      </c>
      <c r="N15" s="183"/>
      <c r="P15" s="235" t="s">
        <v>722</v>
      </c>
      <c r="Q15" s="52" t="s">
        <v>86</v>
      </c>
      <c r="R15" s="52" t="s">
        <v>85</v>
      </c>
    </row>
    <row r="16" spans="1:18" ht="16.5" customHeight="1">
      <c r="A16" s="193">
        <v>7</v>
      </c>
      <c r="B16" s="194">
        <v>45023</v>
      </c>
      <c r="C16" s="191" t="s">
        <v>683</v>
      </c>
      <c r="D16" s="190">
        <f>+SUMIFS('NHAP - NVL'!$J$5:$J$1007,'NHAP - NVL'!$G$5:$G$1007,'THAN CUC 1C'!$L$4,'NHAP - NVL'!$D$5:$D$1007,'THAN CUC 1C'!B16)</f>
        <v>0</v>
      </c>
      <c r="E16" s="218">
        <f>+SUMIFS('NHAP - NVL'!$K$5:$K$1007,'NHAP - NVL'!$G$5:$G$1007,'THAN CUC 1C'!$L$4,'NHAP - NVL'!$D$5:$D$1007,'THAN CUC 1C'!B16)</f>
        <v>0</v>
      </c>
      <c r="F16" s="189">
        <f>+SUMIFS('XUAT - NVL'!$K$5:$K$840,'XUAT - NVL'!$G$5:$G$840,'THAN CUC 1C'!$L$4,'XUAT - NVL'!$D$5:$D$840,'THAN CUC 1C'!B16)</f>
        <v>0</v>
      </c>
      <c r="G16" s="231">
        <f>+SUMIFS('XUAT - NVL'!$L$5:$L$840,'XUAT - NVL'!$G$5:$G$840,'THAN CUC 1C'!$L$4,'XUAT - NVL'!$D$5:$D$840,'THAN CUC 1C'!B16)</f>
        <v>0</v>
      </c>
      <c r="H16" s="188" t="e">
        <f t="shared" si="1"/>
        <v>#DIV/0!</v>
      </c>
      <c r="I16" s="187" t="e">
        <f t="shared" si="2"/>
        <v>#DIV/0!</v>
      </c>
      <c r="J16" s="186" t="e">
        <f t="shared" si="3"/>
        <v>#N/A</v>
      </c>
      <c r="K16" s="185" t="e">
        <f t="shared" si="3"/>
        <v>#N/A</v>
      </c>
      <c r="L16" s="233" t="e">
        <f t="shared" si="0"/>
        <v>#N/A</v>
      </c>
      <c r="M16" s="184" t="e">
        <f t="shared" si="0"/>
        <v>#N/A</v>
      </c>
      <c r="N16" s="183"/>
      <c r="P16" s="235" t="s">
        <v>723</v>
      </c>
      <c r="Q16" s="52" t="s">
        <v>82</v>
      </c>
      <c r="R16" s="52" t="s">
        <v>81</v>
      </c>
    </row>
    <row r="17" spans="1:18" ht="16.5" customHeight="1">
      <c r="A17" s="193">
        <v>8</v>
      </c>
      <c r="B17" s="194">
        <v>45024</v>
      </c>
      <c r="C17" s="191" t="s">
        <v>683</v>
      </c>
      <c r="D17" s="190">
        <f>+SUMIFS('NHAP - NVL'!$J$5:$J$1007,'NHAP - NVL'!$G$5:$G$1007,'THAN CUC 1C'!$L$4,'NHAP - NVL'!$D$5:$D$1007,'THAN CUC 1C'!B17)</f>
        <v>0</v>
      </c>
      <c r="E17" s="218">
        <f>+SUMIFS('NHAP - NVL'!$K$5:$K$1007,'NHAP - NVL'!$G$5:$G$1007,'THAN CUC 1C'!$L$4,'NHAP - NVL'!$D$5:$D$1007,'THAN CUC 1C'!B17)</f>
        <v>0</v>
      </c>
      <c r="F17" s="189">
        <f>+SUMIFS('XUAT - NVL'!$K$5:$K$840,'XUAT - NVL'!$G$5:$G$840,'THAN CUC 1C'!$L$4,'XUAT - NVL'!$D$5:$D$840,'THAN CUC 1C'!B17)</f>
        <v>0</v>
      </c>
      <c r="G17" s="231">
        <f>+SUMIFS('XUAT - NVL'!$L$5:$L$840,'XUAT - NVL'!$G$5:$G$840,'THAN CUC 1C'!$L$4,'XUAT - NVL'!$D$5:$D$840,'THAN CUC 1C'!B17)</f>
        <v>0</v>
      </c>
      <c r="H17" s="188" t="e">
        <f t="shared" si="1"/>
        <v>#DIV/0!</v>
      </c>
      <c r="I17" s="187" t="e">
        <f t="shared" si="2"/>
        <v>#DIV/0!</v>
      </c>
      <c r="J17" s="186" t="e">
        <f t="shared" si="3"/>
        <v>#N/A</v>
      </c>
      <c r="K17" s="185" t="e">
        <f t="shared" si="3"/>
        <v>#N/A</v>
      </c>
      <c r="L17" s="233" t="e">
        <f t="shared" si="0"/>
        <v>#N/A</v>
      </c>
      <c r="M17" s="184" t="e">
        <f t="shared" si="0"/>
        <v>#N/A</v>
      </c>
      <c r="N17" s="183"/>
      <c r="P17" s="235" t="s">
        <v>98</v>
      </c>
      <c r="Q17" s="52" t="s">
        <v>99</v>
      </c>
      <c r="R17" s="52" t="s">
        <v>97</v>
      </c>
    </row>
    <row r="18" spans="1:18" ht="16.5" customHeight="1">
      <c r="A18" s="193">
        <v>9</v>
      </c>
      <c r="B18" s="194">
        <v>45025</v>
      </c>
      <c r="C18" s="191" t="s">
        <v>683</v>
      </c>
      <c r="D18" s="190">
        <f>+SUMIFS('NHAP - NVL'!$J$5:$J$1007,'NHAP - NVL'!$G$5:$G$1007,'THAN CUC 1C'!$L$4,'NHAP - NVL'!$D$5:$D$1007,'THAN CUC 1C'!B18)</f>
        <v>0</v>
      </c>
      <c r="E18" s="218">
        <f>+SUMIFS('NHAP - NVL'!$K$5:$K$1007,'NHAP - NVL'!$G$5:$G$1007,'THAN CUC 1C'!$L$4,'NHAP - NVL'!$D$5:$D$1007,'THAN CUC 1C'!B18)</f>
        <v>0</v>
      </c>
      <c r="F18" s="189">
        <f>+SUMIFS('XUAT - NVL'!$K$5:$K$840,'XUAT - NVL'!$G$5:$G$840,'THAN CUC 1C'!$L$4,'XUAT - NVL'!$D$5:$D$840,'THAN CUC 1C'!B18)</f>
        <v>0</v>
      </c>
      <c r="G18" s="231">
        <f>+SUMIFS('XUAT - NVL'!$L$5:$L$840,'XUAT - NVL'!$G$5:$G$840,'THAN CUC 1C'!$L$4,'XUAT - NVL'!$D$5:$D$840,'THAN CUC 1C'!B18)</f>
        <v>0</v>
      </c>
      <c r="H18" s="188" t="e">
        <f t="shared" si="1"/>
        <v>#DIV/0!</v>
      </c>
      <c r="I18" s="187" t="e">
        <f t="shared" si="2"/>
        <v>#DIV/0!</v>
      </c>
      <c r="J18" s="186" t="e">
        <f t="shared" si="3"/>
        <v>#N/A</v>
      </c>
      <c r="K18" s="185" t="e">
        <f t="shared" si="3"/>
        <v>#N/A</v>
      </c>
      <c r="L18" s="233" t="e">
        <f t="shared" si="0"/>
        <v>#N/A</v>
      </c>
      <c r="M18" s="184" t="e">
        <f t="shared" si="0"/>
        <v>#N/A</v>
      </c>
      <c r="N18" s="183"/>
      <c r="P18" s="235" t="s">
        <v>724</v>
      </c>
      <c r="Q18" s="62"/>
      <c r="R18" s="52"/>
    </row>
    <row r="19" spans="1:18" ht="16.5" customHeight="1">
      <c r="A19" s="193">
        <v>10</v>
      </c>
      <c r="B19" s="194">
        <v>45026</v>
      </c>
      <c r="C19" s="191" t="s">
        <v>683</v>
      </c>
      <c r="D19" s="190">
        <f>+SUMIFS('NHAP - NVL'!$J$5:$J$1007,'NHAP - NVL'!$G$5:$G$1007,'THAN CUC 1C'!$L$4,'NHAP - NVL'!$D$5:$D$1007,'THAN CUC 1C'!B19)</f>
        <v>0</v>
      </c>
      <c r="E19" s="218">
        <f>+SUMIFS('NHAP - NVL'!$K$5:$K$1007,'NHAP - NVL'!$G$5:$G$1007,'THAN CUC 1C'!$L$4,'NHAP - NVL'!$D$5:$D$1007,'THAN CUC 1C'!B19)</f>
        <v>0</v>
      </c>
      <c r="F19" s="189">
        <f>+SUMIFS('XUAT - NVL'!$K$5:$K$840,'XUAT - NVL'!$G$5:$G$840,'THAN CUC 1C'!$L$4,'XUAT - NVL'!$D$5:$D$840,'THAN CUC 1C'!B19)</f>
        <v>0</v>
      </c>
      <c r="G19" s="231">
        <f>+SUMIFS('XUAT - NVL'!$L$5:$L$840,'XUAT - NVL'!$G$5:$G$840,'THAN CUC 1C'!$L$4,'XUAT - NVL'!$D$5:$D$840,'THAN CUC 1C'!B19)</f>
        <v>0</v>
      </c>
      <c r="H19" s="188" t="e">
        <f t="shared" si="1"/>
        <v>#DIV/0!</v>
      </c>
      <c r="I19" s="187" t="e">
        <f t="shared" si="2"/>
        <v>#DIV/0!</v>
      </c>
      <c r="J19" s="186" t="e">
        <f t="shared" si="3"/>
        <v>#N/A</v>
      </c>
      <c r="K19" s="185" t="e">
        <f t="shared" si="3"/>
        <v>#N/A</v>
      </c>
      <c r="L19" s="233" t="e">
        <f t="shared" si="0"/>
        <v>#N/A</v>
      </c>
      <c r="M19" s="184" t="e">
        <f t="shared" si="0"/>
        <v>#N/A</v>
      </c>
      <c r="N19" s="183"/>
      <c r="P19" s="235" t="s">
        <v>725</v>
      </c>
      <c r="Q19" s="52" t="s">
        <v>73</v>
      </c>
      <c r="R19" s="52" t="s">
        <v>72</v>
      </c>
    </row>
    <row r="20" spans="1:18" ht="16.5" customHeight="1">
      <c r="A20" s="193">
        <v>11</v>
      </c>
      <c r="B20" s="194">
        <v>45027</v>
      </c>
      <c r="C20" s="191" t="s">
        <v>683</v>
      </c>
      <c r="D20" s="190">
        <f>+SUMIFS('NHAP - NVL'!$J$5:$J$1007,'NHAP - NVL'!$G$5:$G$1007,'THAN CUC 1C'!$L$4,'NHAP - NVL'!$D$5:$D$1007,'THAN CUC 1C'!B20)</f>
        <v>0</v>
      </c>
      <c r="E20" s="218">
        <f>+SUMIFS('NHAP - NVL'!$K$5:$K$1007,'NHAP - NVL'!$G$5:$G$1007,'THAN CUC 1C'!$L$4,'NHAP - NVL'!$D$5:$D$1007,'THAN CUC 1C'!B20)</f>
        <v>0</v>
      </c>
      <c r="F20" s="189">
        <f>+SUMIFS('XUAT - NVL'!$K$5:$K$840,'XUAT - NVL'!$G$5:$G$840,'THAN CUC 1C'!$L$4,'XUAT - NVL'!$D$5:$D$840,'THAN CUC 1C'!B20)</f>
        <v>0</v>
      </c>
      <c r="G20" s="231">
        <f>+SUMIFS('XUAT - NVL'!$L$5:$L$840,'XUAT - NVL'!$G$5:$G$840,'THAN CUC 1C'!$L$4,'XUAT - NVL'!$D$5:$D$840,'THAN CUC 1C'!B20)</f>
        <v>0</v>
      </c>
      <c r="H20" s="188" t="e">
        <f t="shared" si="1"/>
        <v>#DIV/0!</v>
      </c>
      <c r="I20" s="187" t="e">
        <f t="shared" si="2"/>
        <v>#DIV/0!</v>
      </c>
      <c r="J20" s="186" t="e">
        <f t="shared" si="3"/>
        <v>#N/A</v>
      </c>
      <c r="K20" s="185" t="e">
        <f t="shared" si="3"/>
        <v>#N/A</v>
      </c>
      <c r="L20" s="188" t="e">
        <f t="shared" si="0"/>
        <v>#N/A</v>
      </c>
      <c r="M20" s="184" t="e">
        <f t="shared" si="0"/>
        <v>#N/A</v>
      </c>
      <c r="N20" s="183"/>
      <c r="P20" s="235" t="s">
        <v>70</v>
      </c>
      <c r="Q20" s="52" t="s">
        <v>71</v>
      </c>
      <c r="R20" s="52" t="s">
        <v>69</v>
      </c>
    </row>
    <row r="21" spans="1:18" ht="16.5" customHeight="1">
      <c r="A21" s="193">
        <v>12</v>
      </c>
      <c r="B21" s="194">
        <v>45028</v>
      </c>
      <c r="C21" s="191" t="s">
        <v>683</v>
      </c>
      <c r="D21" s="190">
        <f>+SUMIFS('NHAP - NVL'!$J$5:$J$1007,'NHAP - NVL'!$G$5:$G$1007,'THAN CUC 1C'!$L$4,'NHAP - NVL'!$D$5:$D$1007,'THAN CUC 1C'!B21)</f>
        <v>0</v>
      </c>
      <c r="E21" s="218">
        <f>+SUMIFS('NHAP - NVL'!$K$5:$K$1007,'NHAP - NVL'!$G$5:$G$1007,'THAN CUC 1C'!$L$4,'NHAP - NVL'!$D$5:$D$1007,'THAN CUC 1C'!B21)</f>
        <v>0</v>
      </c>
      <c r="F21" s="189">
        <f>+SUMIFS('XUAT - NVL'!$K$5:$K$840,'XUAT - NVL'!$G$5:$G$840,'THAN CUC 1C'!$L$4,'XUAT - NVL'!$D$5:$D$840,'THAN CUC 1C'!B21)</f>
        <v>0</v>
      </c>
      <c r="G21" s="231">
        <f>+SUMIFS('XUAT - NVL'!$L$5:$L$840,'XUAT - NVL'!$G$5:$G$840,'THAN CUC 1C'!$L$4,'XUAT - NVL'!$D$5:$D$840,'THAN CUC 1C'!B21)</f>
        <v>0</v>
      </c>
      <c r="H21" s="188" t="e">
        <f t="shared" si="1"/>
        <v>#DIV/0!</v>
      </c>
      <c r="I21" s="187" t="e">
        <f t="shared" si="2"/>
        <v>#DIV/0!</v>
      </c>
      <c r="J21" s="186" t="e">
        <f t="shared" si="3"/>
        <v>#N/A</v>
      </c>
      <c r="K21" s="185" t="e">
        <f t="shared" si="3"/>
        <v>#N/A</v>
      </c>
      <c r="L21" s="188" t="e">
        <f t="shared" si="0"/>
        <v>#N/A</v>
      </c>
      <c r="M21" s="184" t="e">
        <f t="shared" si="0"/>
        <v>#N/A</v>
      </c>
      <c r="N21" s="183"/>
      <c r="P21" s="235" t="s">
        <v>79</v>
      </c>
      <c r="Q21" s="52" t="s">
        <v>80</v>
      </c>
      <c r="R21" s="52" t="s">
        <v>78</v>
      </c>
    </row>
    <row r="22" spans="1:18" ht="16.5" customHeight="1">
      <c r="A22" s="193">
        <v>13</v>
      </c>
      <c r="B22" s="194">
        <v>45029</v>
      </c>
      <c r="C22" s="191" t="s">
        <v>683</v>
      </c>
      <c r="D22" s="190">
        <f>+SUMIFS('NHAP - NVL'!$J$5:$J$1007,'NHAP - NVL'!$G$5:$G$1007,'THAN CUC 1C'!$L$4,'NHAP - NVL'!$D$5:$D$1007,'THAN CUC 1C'!B22)</f>
        <v>0</v>
      </c>
      <c r="E22" s="218">
        <f>+SUMIFS('NHAP - NVL'!$K$5:$K$1007,'NHAP - NVL'!$G$5:$G$1007,'THAN CUC 1C'!$L$4,'NHAP - NVL'!$D$5:$D$1007,'THAN CUC 1C'!B22)</f>
        <v>0</v>
      </c>
      <c r="F22" s="189">
        <f>+SUMIFS('XUAT - NVL'!$K$5:$K$840,'XUAT - NVL'!$G$5:$G$840,'THAN CUC 1C'!$L$4,'XUAT - NVL'!$D$5:$D$840,'THAN CUC 1C'!B22)</f>
        <v>0</v>
      </c>
      <c r="G22" s="231">
        <f>+SUMIFS('XUAT - NVL'!$L$5:$L$840,'XUAT - NVL'!$G$5:$G$840,'THAN CUC 1C'!$L$4,'XUAT - NVL'!$D$5:$D$840,'THAN CUC 1C'!B22)</f>
        <v>0</v>
      </c>
      <c r="H22" s="188" t="e">
        <f t="shared" si="1"/>
        <v>#DIV/0!</v>
      </c>
      <c r="I22" s="187" t="e">
        <f t="shared" si="2"/>
        <v>#DIV/0!</v>
      </c>
      <c r="J22" s="186" t="e">
        <f t="shared" si="3"/>
        <v>#N/A</v>
      </c>
      <c r="K22" s="185" t="e">
        <f t="shared" si="3"/>
        <v>#N/A</v>
      </c>
      <c r="L22" s="188" t="e">
        <f t="shared" si="0"/>
        <v>#N/A</v>
      </c>
      <c r="M22" s="184" t="e">
        <f t="shared" si="0"/>
        <v>#N/A</v>
      </c>
      <c r="N22" s="183"/>
      <c r="P22" s="235" t="s">
        <v>726</v>
      </c>
      <c r="Q22" s="52" t="s">
        <v>89</v>
      </c>
      <c r="R22" s="52" t="s">
        <v>88</v>
      </c>
    </row>
    <row r="23" spans="1:18" ht="16.5" customHeight="1">
      <c r="A23" s="193">
        <v>14</v>
      </c>
      <c r="B23" s="194">
        <v>45030</v>
      </c>
      <c r="C23" s="191" t="s">
        <v>683</v>
      </c>
      <c r="D23" s="190">
        <f>+SUMIFS('NHAP - NVL'!$J$5:$J$1007,'NHAP - NVL'!$G$5:$G$1007,'THAN CUC 1C'!$L$4,'NHAP - NVL'!$D$5:$D$1007,'THAN CUC 1C'!B23)</f>
        <v>0</v>
      </c>
      <c r="E23" s="218">
        <f>+SUMIFS('NHAP - NVL'!$K$5:$K$1007,'NHAP - NVL'!$G$5:$G$1007,'THAN CUC 1C'!$L$4,'NHAP - NVL'!$D$5:$D$1007,'THAN CUC 1C'!B23)</f>
        <v>0</v>
      </c>
      <c r="F23" s="189">
        <f>+SUMIFS('XUAT - NVL'!$K$5:$K$840,'XUAT - NVL'!$G$5:$G$840,'THAN CUC 1C'!$L$4,'XUAT - NVL'!$D$5:$D$840,'THAN CUC 1C'!B23)</f>
        <v>0</v>
      </c>
      <c r="G23" s="231">
        <f>+SUMIFS('XUAT - NVL'!$L$5:$L$840,'XUAT - NVL'!$G$5:$G$840,'THAN CUC 1C'!$L$4,'XUAT - NVL'!$D$5:$D$840,'THAN CUC 1C'!B23)</f>
        <v>0</v>
      </c>
      <c r="H23" s="188" t="e">
        <f t="shared" si="1"/>
        <v>#DIV/0!</v>
      </c>
      <c r="I23" s="187" t="e">
        <f t="shared" si="2"/>
        <v>#DIV/0!</v>
      </c>
      <c r="J23" s="186" t="e">
        <f t="shared" si="3"/>
        <v>#N/A</v>
      </c>
      <c r="K23" s="185" t="e">
        <f t="shared" si="3"/>
        <v>#N/A</v>
      </c>
      <c r="L23" s="188" t="e">
        <f t="shared" si="0"/>
        <v>#N/A</v>
      </c>
      <c r="M23" s="184" t="e">
        <f t="shared" si="0"/>
        <v>#N/A</v>
      </c>
      <c r="N23" s="183"/>
      <c r="P23" s="235" t="s">
        <v>727</v>
      </c>
      <c r="Q23" s="52" t="s">
        <v>77</v>
      </c>
      <c r="R23" s="52" t="s">
        <v>76</v>
      </c>
    </row>
    <row r="24" spans="1:18" ht="16.5" customHeight="1">
      <c r="A24" s="193">
        <v>15</v>
      </c>
      <c r="B24" s="194">
        <v>45031</v>
      </c>
      <c r="C24" s="191" t="s">
        <v>683</v>
      </c>
      <c r="D24" s="190">
        <f>+SUMIFS('NHAP - NVL'!$J$5:$J$1007,'NHAP - NVL'!$G$5:$G$1007,'THAN CUC 1C'!$L$4,'NHAP - NVL'!$D$5:$D$1007,'THAN CUC 1C'!B24)</f>
        <v>0</v>
      </c>
      <c r="E24" s="218">
        <f>+SUMIFS('NHAP - NVL'!$K$5:$K$1007,'NHAP - NVL'!$G$5:$G$1007,'THAN CUC 1C'!$L$4,'NHAP - NVL'!$D$5:$D$1007,'THAN CUC 1C'!B24)</f>
        <v>0</v>
      </c>
      <c r="F24" s="189">
        <f>+SUMIFS('XUAT - NVL'!$K$5:$K$840,'XUAT - NVL'!$G$5:$G$840,'THAN CUC 1C'!$L$4,'XUAT - NVL'!$D$5:$D$840,'THAN CUC 1C'!B24)</f>
        <v>0</v>
      </c>
      <c r="G24" s="231">
        <f>+SUMIFS('XUAT - NVL'!$L$5:$L$840,'XUAT - NVL'!$G$5:$G$840,'THAN CUC 1C'!$L$4,'XUAT - NVL'!$D$5:$D$840,'THAN CUC 1C'!B24)</f>
        <v>0</v>
      </c>
      <c r="H24" s="188" t="e">
        <f t="shared" si="1"/>
        <v>#DIV/0!</v>
      </c>
      <c r="I24" s="187" t="e">
        <f t="shared" si="2"/>
        <v>#DIV/0!</v>
      </c>
      <c r="J24" s="186" t="e">
        <f t="shared" si="3"/>
        <v>#N/A</v>
      </c>
      <c r="K24" s="185" t="e">
        <f t="shared" si="3"/>
        <v>#N/A</v>
      </c>
      <c r="L24" s="233" t="e">
        <f t="shared" si="0"/>
        <v>#N/A</v>
      </c>
      <c r="M24" s="184" t="e">
        <f t="shared" si="0"/>
        <v>#N/A</v>
      </c>
      <c r="N24" s="183"/>
      <c r="P24" s="235" t="s">
        <v>728</v>
      </c>
      <c r="Q24" s="62"/>
      <c r="R24" s="52" t="s">
        <v>732</v>
      </c>
    </row>
    <row r="25" spans="1:18" ht="16.5" customHeight="1">
      <c r="A25" s="193">
        <v>16</v>
      </c>
      <c r="B25" s="194">
        <v>45032</v>
      </c>
      <c r="C25" s="191" t="s">
        <v>683</v>
      </c>
      <c r="D25" s="190">
        <f>+SUMIFS('NHAP - NVL'!$J$5:$J$1007,'NHAP - NVL'!$G$5:$G$1007,'THAN CUC 1C'!$L$4,'NHAP - NVL'!$D$5:$D$1007,'THAN CUC 1C'!B25)</f>
        <v>0</v>
      </c>
      <c r="E25" s="218">
        <f>+SUMIFS('NHAP - NVL'!$K$5:$K$1007,'NHAP - NVL'!$G$5:$G$1007,'THAN CUC 1C'!$L$4,'NHAP - NVL'!$D$5:$D$1007,'THAN CUC 1C'!B25)</f>
        <v>0</v>
      </c>
      <c r="F25" s="189">
        <f>+SUMIFS('XUAT - NVL'!$K$5:$K$840,'XUAT - NVL'!$G$5:$G$840,'THAN CUC 1C'!$L$4,'XUAT - NVL'!$D$5:$D$840,'THAN CUC 1C'!B25)</f>
        <v>0</v>
      </c>
      <c r="G25" s="231">
        <f>+SUMIFS('XUAT - NVL'!$L$5:$L$840,'XUAT - NVL'!$G$5:$G$840,'THAN CUC 1C'!$L$4,'XUAT - NVL'!$D$5:$D$840,'THAN CUC 1C'!B25)</f>
        <v>0</v>
      </c>
      <c r="H25" s="188" t="e">
        <f t="shared" si="1"/>
        <v>#DIV/0!</v>
      </c>
      <c r="I25" s="187" t="e">
        <f t="shared" si="2"/>
        <v>#DIV/0!</v>
      </c>
      <c r="J25" s="186" t="e">
        <f t="shared" si="3"/>
        <v>#N/A</v>
      </c>
      <c r="K25" s="185" t="e">
        <f t="shared" si="3"/>
        <v>#N/A</v>
      </c>
      <c r="L25" s="188" t="e">
        <f t="shared" si="0"/>
        <v>#N/A</v>
      </c>
      <c r="M25" s="184" t="e">
        <f t="shared" si="0"/>
        <v>#N/A</v>
      </c>
      <c r="N25" s="183"/>
      <c r="P25" s="52" t="s">
        <v>102</v>
      </c>
      <c r="Q25" s="52"/>
      <c r="R25" s="52" t="e">
        <f>+VLOOKUP(P25,'Danh mục CODE'!$A$2:$D$790,3,0)</f>
        <v>#N/A</v>
      </c>
    </row>
    <row r="26" spans="1:18" ht="16.5" customHeight="1">
      <c r="A26" s="193">
        <v>17</v>
      </c>
      <c r="B26" s="194">
        <v>45033</v>
      </c>
      <c r="C26" s="191" t="s">
        <v>683</v>
      </c>
      <c r="D26" s="190">
        <f>+SUMIFS('NHAP - NVL'!$J$5:$J$1007,'NHAP - NVL'!$G$5:$G$1007,'THAN CUC 1C'!$L$4,'NHAP - NVL'!$D$5:$D$1007,'THAN CUC 1C'!B26)</f>
        <v>0</v>
      </c>
      <c r="E26" s="218">
        <f>+SUMIFS('NHAP - NVL'!$K$5:$K$1007,'NHAP - NVL'!$G$5:$G$1007,'THAN CUC 1C'!$L$4,'NHAP - NVL'!$D$5:$D$1007,'THAN CUC 1C'!B26)</f>
        <v>0</v>
      </c>
      <c r="F26" s="189">
        <f>+SUMIFS('XUAT - NVL'!$K$5:$K$840,'XUAT - NVL'!$G$5:$G$840,'THAN CUC 1C'!$L$4,'XUAT - NVL'!$D$5:$D$840,'THAN CUC 1C'!B26)</f>
        <v>0</v>
      </c>
      <c r="G26" s="231">
        <f>+SUMIFS('XUAT - NVL'!$L$5:$L$840,'XUAT - NVL'!$G$5:$G$840,'THAN CUC 1C'!$L$4,'XUAT - NVL'!$D$5:$D$840,'THAN CUC 1C'!B26)</f>
        <v>0</v>
      </c>
      <c r="H26" s="188" t="e">
        <f t="shared" si="1"/>
        <v>#DIV/0!</v>
      </c>
      <c r="I26" s="187" t="e">
        <f t="shared" si="2"/>
        <v>#DIV/0!</v>
      </c>
      <c r="J26" s="186" t="e">
        <f t="shared" si="3"/>
        <v>#N/A</v>
      </c>
      <c r="K26" s="185" t="e">
        <f t="shared" si="3"/>
        <v>#N/A</v>
      </c>
      <c r="L26" s="188" t="e">
        <f t="shared" si="0"/>
        <v>#N/A</v>
      </c>
      <c r="M26" s="184" t="e">
        <f t="shared" si="0"/>
        <v>#N/A</v>
      </c>
      <c r="N26" s="183"/>
      <c r="P26" s="52" t="s">
        <v>107</v>
      </c>
      <c r="Q26" s="52"/>
      <c r="R26" s="52" t="e">
        <f>+VLOOKUP(P26,'Danh mục CODE'!$A$2:$D$790,3,0)</f>
        <v>#N/A</v>
      </c>
    </row>
    <row r="27" spans="1:18" ht="16.5" customHeight="1">
      <c r="A27" s="193">
        <v>18</v>
      </c>
      <c r="B27" s="194">
        <v>45034</v>
      </c>
      <c r="C27" s="191" t="s">
        <v>683</v>
      </c>
      <c r="D27" s="190">
        <f>+SUMIFS('NHAP - NVL'!$J$5:$J$1007,'NHAP - NVL'!$G$5:$G$1007,'THAN CUC 1C'!$L$4,'NHAP - NVL'!$D$5:$D$1007,'THAN CUC 1C'!B27)</f>
        <v>0</v>
      </c>
      <c r="E27" s="218">
        <f>+SUMIFS('NHAP - NVL'!$K$5:$K$1007,'NHAP - NVL'!$G$5:$G$1007,'THAN CUC 1C'!$L$4,'NHAP - NVL'!$D$5:$D$1007,'THAN CUC 1C'!B27)</f>
        <v>0</v>
      </c>
      <c r="F27" s="189">
        <f>+SUMIFS('XUAT - NVL'!$K$5:$K$840,'XUAT - NVL'!$G$5:$G$840,'THAN CUC 1C'!$L$4,'XUAT - NVL'!$D$5:$D$840,'THAN CUC 1C'!B27)</f>
        <v>0</v>
      </c>
      <c r="G27" s="231">
        <f>+SUMIFS('XUAT - NVL'!$L$5:$L$840,'XUAT - NVL'!$G$5:$G$840,'THAN CUC 1C'!$L$4,'XUAT - NVL'!$D$5:$D$840,'THAN CUC 1C'!B27)</f>
        <v>0</v>
      </c>
      <c r="H27" s="188" t="e">
        <f t="shared" si="1"/>
        <v>#DIV/0!</v>
      </c>
      <c r="I27" s="187" t="e">
        <f t="shared" si="2"/>
        <v>#DIV/0!</v>
      </c>
      <c r="J27" s="186" t="e">
        <f t="shared" ref="J27:K40" si="4">J26+D27-F27</f>
        <v>#N/A</v>
      </c>
      <c r="K27" s="185" t="e">
        <f t="shared" si="4"/>
        <v>#N/A</v>
      </c>
      <c r="L27" s="233" t="e">
        <f t="shared" si="0"/>
        <v>#N/A</v>
      </c>
      <c r="M27" s="184" t="e">
        <f t="shared" si="0"/>
        <v>#N/A</v>
      </c>
      <c r="N27" s="183"/>
      <c r="P27" s="52" t="s">
        <v>111</v>
      </c>
      <c r="Q27" s="52"/>
      <c r="R27" s="52" t="e">
        <f>+VLOOKUP(P27,'Danh mục CODE'!$A$2:$D$790,3,0)</f>
        <v>#N/A</v>
      </c>
    </row>
    <row r="28" spans="1:18" ht="16.5" customHeight="1">
      <c r="A28" s="193">
        <v>19</v>
      </c>
      <c r="B28" s="194">
        <v>45035</v>
      </c>
      <c r="C28" s="191" t="s">
        <v>683</v>
      </c>
      <c r="D28" s="190">
        <f>+SUMIFS('NHAP - NVL'!$J$5:$J$1007,'NHAP - NVL'!$G$5:$G$1007,'THAN CUC 1C'!$L$4,'NHAP - NVL'!$D$5:$D$1007,'THAN CUC 1C'!B28)</f>
        <v>0</v>
      </c>
      <c r="E28" s="218">
        <f>+SUMIFS('NHAP - NVL'!$K$5:$K$1007,'NHAP - NVL'!$G$5:$G$1007,'THAN CUC 1C'!$L$4,'NHAP - NVL'!$D$5:$D$1007,'THAN CUC 1C'!B28)</f>
        <v>0</v>
      </c>
      <c r="F28" s="189">
        <f>+SUMIFS('XUAT - NVL'!$K$5:$K$840,'XUAT - NVL'!$G$5:$G$840,'THAN CUC 1C'!$L$4,'XUAT - NVL'!$D$5:$D$840,'THAN CUC 1C'!B28)</f>
        <v>0</v>
      </c>
      <c r="G28" s="231">
        <f>+SUMIFS('XUAT - NVL'!$L$5:$L$840,'XUAT - NVL'!$G$5:$G$840,'THAN CUC 1C'!$L$4,'XUAT - NVL'!$D$5:$D$840,'THAN CUC 1C'!B28)</f>
        <v>0</v>
      </c>
      <c r="H28" s="188" t="e">
        <f t="shared" si="1"/>
        <v>#DIV/0!</v>
      </c>
      <c r="I28" s="187" t="e">
        <f t="shared" si="2"/>
        <v>#DIV/0!</v>
      </c>
      <c r="J28" s="186" t="e">
        <f t="shared" si="4"/>
        <v>#N/A</v>
      </c>
      <c r="K28" s="185" t="e">
        <f t="shared" si="4"/>
        <v>#N/A</v>
      </c>
      <c r="L28" s="233" t="e">
        <f t="shared" si="0"/>
        <v>#N/A</v>
      </c>
      <c r="M28" s="184" t="e">
        <f t="shared" si="0"/>
        <v>#N/A</v>
      </c>
      <c r="N28" s="183"/>
      <c r="P28" s="52" t="s">
        <v>734</v>
      </c>
      <c r="Q28" s="52"/>
      <c r="R28" s="52" t="e">
        <f>+VLOOKUP(P28,'Danh mục CODE'!$A$2:$D$790,3,0)</f>
        <v>#N/A</v>
      </c>
    </row>
    <row r="29" spans="1:18" ht="16.5" customHeight="1">
      <c r="A29" s="193">
        <v>20</v>
      </c>
      <c r="B29" s="194">
        <v>45036</v>
      </c>
      <c r="C29" s="191" t="s">
        <v>683</v>
      </c>
      <c r="D29" s="190">
        <f>+SUMIFS('NHAP - NVL'!$J$5:$J$1007,'NHAP - NVL'!$G$5:$G$1007,'THAN CUC 1C'!$L$4,'NHAP - NVL'!$D$5:$D$1007,'THAN CUC 1C'!B29)</f>
        <v>0</v>
      </c>
      <c r="E29" s="218">
        <f>+SUMIFS('NHAP - NVL'!$K$5:$K$1007,'NHAP - NVL'!$G$5:$G$1007,'THAN CUC 1C'!$L$4,'NHAP - NVL'!$D$5:$D$1007,'THAN CUC 1C'!B29)</f>
        <v>0</v>
      </c>
      <c r="F29" s="189">
        <f>+SUMIFS('XUAT - NVL'!$K$5:$K$840,'XUAT - NVL'!$G$5:$G$840,'THAN CUC 1C'!$L$4,'XUAT - NVL'!$D$5:$D$840,'THAN CUC 1C'!B29)</f>
        <v>0</v>
      </c>
      <c r="G29" s="231">
        <f>+SUMIFS('XUAT - NVL'!$L$5:$L$840,'XUAT - NVL'!$G$5:$G$840,'THAN CUC 1C'!$L$4,'XUAT - NVL'!$D$5:$D$840,'THAN CUC 1C'!B29)</f>
        <v>0</v>
      </c>
      <c r="H29" s="188" t="e">
        <f t="shared" si="1"/>
        <v>#DIV/0!</v>
      </c>
      <c r="I29" s="187" t="e">
        <f t="shared" si="2"/>
        <v>#DIV/0!</v>
      </c>
      <c r="J29" s="186" t="e">
        <f t="shared" si="4"/>
        <v>#N/A</v>
      </c>
      <c r="K29" s="185" t="e">
        <f t="shared" si="4"/>
        <v>#N/A</v>
      </c>
      <c r="L29" s="233" t="e">
        <f t="shared" si="0"/>
        <v>#N/A</v>
      </c>
      <c r="M29" s="184" t="e">
        <f t="shared" si="0"/>
        <v>#N/A</v>
      </c>
      <c r="N29" s="183"/>
      <c r="P29" s="52" t="s">
        <v>736</v>
      </c>
      <c r="Q29" s="52"/>
      <c r="R29" s="52" t="e">
        <f>+VLOOKUP(P29,'Danh mục CODE'!$A$2:$D$790,3,0)</f>
        <v>#N/A</v>
      </c>
    </row>
    <row r="30" spans="1:18" ht="16.5" customHeight="1">
      <c r="A30" s="193">
        <v>21</v>
      </c>
      <c r="B30" s="194">
        <v>45037</v>
      </c>
      <c r="C30" s="191" t="s">
        <v>683</v>
      </c>
      <c r="D30" s="190">
        <f>+SUMIFS('NHAP - NVL'!$J$5:$J$1007,'NHAP - NVL'!$G$5:$G$1007,'THAN CUC 1C'!$L$4,'NHAP - NVL'!$D$5:$D$1007,'THAN CUC 1C'!B30)</f>
        <v>0</v>
      </c>
      <c r="E30" s="218">
        <f>+SUMIFS('NHAP - NVL'!$K$5:$K$1007,'NHAP - NVL'!$G$5:$G$1007,'THAN CUC 1C'!$L$4,'NHAP - NVL'!$D$5:$D$1007,'THAN CUC 1C'!B30)</f>
        <v>0</v>
      </c>
      <c r="F30" s="189">
        <f>+SUMIFS('XUAT - NVL'!$K$5:$K$840,'XUAT - NVL'!$G$5:$G$840,'THAN CUC 1C'!$L$4,'XUAT - NVL'!$D$5:$D$840,'THAN CUC 1C'!B30)</f>
        <v>0</v>
      </c>
      <c r="G30" s="231">
        <f>+SUMIFS('XUAT - NVL'!$L$5:$L$840,'XUAT - NVL'!$G$5:$G$840,'THAN CUC 1C'!$L$4,'XUAT - NVL'!$D$5:$D$840,'THAN CUC 1C'!B30)</f>
        <v>0</v>
      </c>
      <c r="H30" s="188" t="e">
        <f t="shared" si="1"/>
        <v>#DIV/0!</v>
      </c>
      <c r="I30" s="187" t="e">
        <f>AVERAGEIF($G$10:$G$40,"&lt;&gt;0")</f>
        <v>#DIV/0!</v>
      </c>
      <c r="J30" s="186" t="e">
        <f t="shared" si="4"/>
        <v>#N/A</v>
      </c>
      <c r="K30" s="185" t="e">
        <f t="shared" si="4"/>
        <v>#N/A</v>
      </c>
      <c r="L30" s="233" t="e">
        <f t="shared" si="0"/>
        <v>#N/A</v>
      </c>
      <c r="M30" s="184" t="e">
        <f t="shared" si="0"/>
        <v>#N/A</v>
      </c>
      <c r="N30" s="183"/>
      <c r="P30" s="52" t="s">
        <v>105</v>
      </c>
      <c r="Q30" s="52"/>
      <c r="R30" s="52" t="e">
        <f>+VLOOKUP(P30,'Danh mục CODE'!$A$2:$D$790,3,0)</f>
        <v>#N/A</v>
      </c>
    </row>
    <row r="31" spans="1:18" ht="16.5" customHeight="1">
      <c r="A31" s="193">
        <v>22</v>
      </c>
      <c r="B31" s="194">
        <v>45038</v>
      </c>
      <c r="C31" s="191" t="s">
        <v>683</v>
      </c>
      <c r="D31" s="190">
        <f>+SUMIFS('NHAP - NVL'!$J$5:$J$1007,'NHAP - NVL'!$G$5:$G$1007,'THAN CUC 1C'!$L$4,'NHAP - NVL'!$D$5:$D$1007,'THAN CUC 1C'!B31)</f>
        <v>0</v>
      </c>
      <c r="E31" s="218">
        <f>+SUMIFS('NHAP - NVL'!$K$5:$K$1007,'NHAP - NVL'!$G$5:$G$1007,'THAN CUC 1C'!$L$4,'NHAP - NVL'!$D$5:$D$1007,'THAN CUC 1C'!B31)</f>
        <v>0</v>
      </c>
      <c r="F31" s="189">
        <f>+SUMIFS('XUAT - NVL'!$K$5:$K$840,'XUAT - NVL'!$G$5:$G$840,'THAN CUC 1C'!$L$4,'XUAT - NVL'!$D$5:$D$840,'THAN CUC 1C'!B31)</f>
        <v>0</v>
      </c>
      <c r="G31" s="231">
        <f>+SUMIFS('XUAT - NVL'!$L$5:$L$840,'XUAT - NVL'!$G$5:$G$840,'THAN CUC 1C'!$L$4,'XUAT - NVL'!$D$5:$D$840,'THAN CUC 1C'!B31)</f>
        <v>0</v>
      </c>
      <c r="H31" s="188" t="e">
        <f t="shared" si="1"/>
        <v>#DIV/0!</v>
      </c>
      <c r="I31" s="187" t="e">
        <f t="shared" si="2"/>
        <v>#DIV/0!</v>
      </c>
      <c r="J31" s="186" t="e">
        <f t="shared" si="4"/>
        <v>#N/A</v>
      </c>
      <c r="K31" s="185" t="e">
        <f t="shared" si="4"/>
        <v>#N/A</v>
      </c>
      <c r="L31" s="233" t="e">
        <f t="shared" si="0"/>
        <v>#N/A</v>
      </c>
      <c r="M31" s="184" t="e">
        <f t="shared" si="0"/>
        <v>#N/A</v>
      </c>
      <c r="N31" s="183"/>
    </row>
    <row r="32" spans="1:18" ht="16.5" customHeight="1">
      <c r="A32" s="193">
        <v>23</v>
      </c>
      <c r="B32" s="194">
        <v>45039</v>
      </c>
      <c r="C32" s="191" t="s">
        <v>683</v>
      </c>
      <c r="D32" s="190">
        <f>+SUMIFS('NHAP - NVL'!$J$5:$J$1007,'NHAP - NVL'!$G$5:$G$1007,'THAN CUC 1C'!$L$4,'NHAP - NVL'!$D$5:$D$1007,'THAN CUC 1C'!B32)</f>
        <v>0</v>
      </c>
      <c r="E32" s="218">
        <f>+SUMIFS('NHAP - NVL'!$K$5:$K$1007,'NHAP - NVL'!$G$5:$G$1007,'THAN CUC 1C'!$L$4,'NHAP - NVL'!$D$5:$D$1007,'THAN CUC 1C'!B32)</f>
        <v>0</v>
      </c>
      <c r="F32" s="189">
        <f>+SUMIFS('XUAT - NVL'!$K$5:$K$840,'XUAT - NVL'!$G$5:$G$840,'THAN CUC 1C'!$L$4,'XUAT - NVL'!$D$5:$D$840,'THAN CUC 1C'!B32)</f>
        <v>0</v>
      </c>
      <c r="G32" s="231">
        <f>+SUMIFS('XUAT - NVL'!$L$5:$L$840,'XUAT - NVL'!$G$5:$G$840,'THAN CUC 1C'!$L$4,'XUAT - NVL'!$D$5:$D$840,'THAN CUC 1C'!B32)</f>
        <v>0</v>
      </c>
      <c r="H32" s="188" t="e">
        <f t="shared" si="1"/>
        <v>#DIV/0!</v>
      </c>
      <c r="I32" s="187" t="e">
        <f t="shared" si="2"/>
        <v>#DIV/0!</v>
      </c>
      <c r="J32" s="186" t="e">
        <f t="shared" si="4"/>
        <v>#N/A</v>
      </c>
      <c r="K32" s="185" t="e">
        <f t="shared" si="4"/>
        <v>#N/A</v>
      </c>
      <c r="L32" s="233" t="e">
        <f t="shared" si="0"/>
        <v>#N/A</v>
      </c>
      <c r="M32" s="184" t="e">
        <f t="shared" si="0"/>
        <v>#N/A</v>
      </c>
      <c r="N32" s="183"/>
    </row>
    <row r="33" spans="1:14" ht="16.5" customHeight="1">
      <c r="A33" s="193">
        <v>24</v>
      </c>
      <c r="B33" s="194">
        <v>45040</v>
      </c>
      <c r="C33" s="191" t="s">
        <v>683</v>
      </c>
      <c r="D33" s="190">
        <f>+SUMIFS('NHAP - NVL'!$J$5:$J$1007,'NHAP - NVL'!$G$5:$G$1007,'THAN CUC 1C'!$L$4,'NHAP - NVL'!$D$5:$D$1007,'THAN CUC 1C'!B33)</f>
        <v>0</v>
      </c>
      <c r="E33" s="218">
        <f>+SUMIFS('NHAP - NVL'!$K$5:$K$1007,'NHAP - NVL'!$G$5:$G$1007,'THAN CUC 1C'!$L$4,'NHAP - NVL'!$D$5:$D$1007,'THAN CUC 1C'!B33)</f>
        <v>0</v>
      </c>
      <c r="F33" s="189">
        <f>+SUMIFS('XUAT - NVL'!$K$5:$K$840,'XUAT - NVL'!$G$5:$G$840,'THAN CUC 1C'!$L$4,'XUAT - NVL'!$D$5:$D$840,'THAN CUC 1C'!B33)</f>
        <v>0</v>
      </c>
      <c r="G33" s="231">
        <f>+SUMIFS('XUAT - NVL'!$L$5:$L$840,'XUAT - NVL'!$G$5:$G$840,'THAN CUC 1C'!$L$4,'XUAT - NVL'!$D$5:$D$840,'THAN CUC 1C'!B33)</f>
        <v>0</v>
      </c>
      <c r="H33" s="188" t="e">
        <f t="shared" si="1"/>
        <v>#DIV/0!</v>
      </c>
      <c r="I33" s="187" t="e">
        <f t="shared" si="2"/>
        <v>#DIV/0!</v>
      </c>
      <c r="J33" s="186" t="e">
        <f t="shared" si="4"/>
        <v>#N/A</v>
      </c>
      <c r="K33" s="185" t="e">
        <f t="shared" si="4"/>
        <v>#N/A</v>
      </c>
      <c r="L33" s="233" t="e">
        <f t="shared" si="0"/>
        <v>#N/A</v>
      </c>
      <c r="M33" s="184" t="e">
        <f t="shared" si="0"/>
        <v>#N/A</v>
      </c>
      <c r="N33" s="183"/>
    </row>
    <row r="34" spans="1:14" ht="16.5" customHeight="1">
      <c r="A34" s="193">
        <v>25</v>
      </c>
      <c r="B34" s="194">
        <v>45041</v>
      </c>
      <c r="C34" s="191" t="s">
        <v>683</v>
      </c>
      <c r="D34" s="190">
        <f>+SUMIFS('NHAP - NVL'!$J$5:$J$1007,'NHAP - NVL'!$G$5:$G$1007,'THAN CUC 1C'!$L$4,'NHAP - NVL'!$D$5:$D$1007,'THAN CUC 1C'!B34)</f>
        <v>0</v>
      </c>
      <c r="E34" s="218">
        <f>+SUMIFS('NHAP - NVL'!$K$5:$K$1007,'NHAP - NVL'!$G$5:$G$1007,'THAN CUC 1C'!$L$4,'NHAP - NVL'!$D$5:$D$1007,'THAN CUC 1C'!B34)</f>
        <v>0</v>
      </c>
      <c r="F34" s="189">
        <f>+SUMIFS('XUAT - NVL'!$K$5:$K$840,'XUAT - NVL'!$G$5:$G$840,'THAN CUC 1C'!$L$4,'XUAT - NVL'!$D$5:$D$840,'THAN CUC 1C'!B34)</f>
        <v>0</v>
      </c>
      <c r="G34" s="231">
        <f>+SUMIFS('XUAT - NVL'!$L$5:$L$840,'XUAT - NVL'!$G$5:$G$840,'THAN CUC 1C'!$L$4,'XUAT - NVL'!$D$5:$D$840,'THAN CUC 1C'!B34)</f>
        <v>0</v>
      </c>
      <c r="H34" s="188" t="e">
        <f t="shared" si="1"/>
        <v>#DIV/0!</v>
      </c>
      <c r="I34" s="187" t="e">
        <f t="shared" si="2"/>
        <v>#DIV/0!</v>
      </c>
      <c r="J34" s="186" t="e">
        <f t="shared" si="4"/>
        <v>#N/A</v>
      </c>
      <c r="K34" s="185" t="e">
        <f t="shared" si="4"/>
        <v>#N/A</v>
      </c>
      <c r="L34" s="233" t="e">
        <f t="shared" si="0"/>
        <v>#N/A</v>
      </c>
      <c r="M34" s="184" t="e">
        <f t="shared" si="0"/>
        <v>#N/A</v>
      </c>
      <c r="N34" s="183"/>
    </row>
    <row r="35" spans="1:14" ht="16.5" customHeight="1">
      <c r="A35" s="193">
        <v>26</v>
      </c>
      <c r="B35" s="194">
        <v>45042</v>
      </c>
      <c r="C35" s="191" t="s">
        <v>683</v>
      </c>
      <c r="D35" s="190">
        <f>+SUMIFS('NHAP - NVL'!$J$5:$J$1007,'NHAP - NVL'!$G$5:$G$1007,'THAN CUC 1C'!$L$4,'NHAP - NVL'!$D$5:$D$1007,'THAN CUC 1C'!B35)</f>
        <v>0</v>
      </c>
      <c r="E35" s="218">
        <f>+SUMIFS('NHAP - NVL'!$K$5:$K$1007,'NHAP - NVL'!$G$5:$G$1007,'THAN CUC 1C'!$L$4,'NHAP - NVL'!$D$5:$D$1007,'THAN CUC 1C'!B35)</f>
        <v>0</v>
      </c>
      <c r="F35" s="189">
        <f>+SUMIFS('XUAT - NVL'!$K$5:$K$840,'XUAT - NVL'!$G$5:$G$840,'THAN CUC 1C'!$L$4,'XUAT - NVL'!$D$5:$D$840,'THAN CUC 1C'!B35)</f>
        <v>0</v>
      </c>
      <c r="G35" s="231">
        <f>+SUMIFS('XUAT - NVL'!$L$5:$L$840,'XUAT - NVL'!$G$5:$G$840,'THAN CUC 1C'!$L$4,'XUAT - NVL'!$D$5:$D$840,'THAN CUC 1C'!B35)</f>
        <v>0</v>
      </c>
      <c r="H35" s="188" t="e">
        <f>AVERAGEIF($F$10:$F$40,"&lt;&gt;0")</f>
        <v>#DIV/0!</v>
      </c>
      <c r="I35" s="187" t="e">
        <f t="shared" si="2"/>
        <v>#DIV/0!</v>
      </c>
      <c r="J35" s="186" t="e">
        <f t="shared" si="4"/>
        <v>#N/A</v>
      </c>
      <c r="K35" s="185" t="e">
        <f t="shared" si="4"/>
        <v>#N/A</v>
      </c>
      <c r="L35" s="233" t="e">
        <f t="shared" si="0"/>
        <v>#N/A</v>
      </c>
      <c r="M35" s="184" t="e">
        <f t="shared" si="0"/>
        <v>#N/A</v>
      </c>
      <c r="N35" s="183"/>
    </row>
    <row r="36" spans="1:14" ht="16.5" customHeight="1">
      <c r="A36" s="193">
        <v>27</v>
      </c>
      <c r="B36" s="194">
        <v>45043</v>
      </c>
      <c r="C36" s="191" t="s">
        <v>683</v>
      </c>
      <c r="D36" s="190">
        <f>+SUMIFS('NHAP - NVL'!$J$5:$J$1007,'NHAP - NVL'!$G$5:$G$1007,'THAN CUC 1C'!$L$4,'NHAP - NVL'!$D$5:$D$1007,'THAN CUC 1C'!B36)</f>
        <v>0</v>
      </c>
      <c r="E36" s="218">
        <f>+SUMIFS('NHAP - NVL'!$K$5:$K$1007,'NHAP - NVL'!$G$5:$G$1007,'THAN CUC 1C'!$L$4,'NHAP - NVL'!$D$5:$D$1007,'THAN CUC 1C'!B36)</f>
        <v>0</v>
      </c>
      <c r="F36" s="189">
        <f>+SUMIFS('XUAT - NVL'!$K$5:$K$840,'XUAT - NVL'!$G$5:$G$840,'THAN CUC 1C'!$L$4,'XUAT - NVL'!$D$5:$D$840,'THAN CUC 1C'!B36)</f>
        <v>0</v>
      </c>
      <c r="G36" s="231">
        <f>+SUMIFS('XUAT - NVL'!$L$5:$L$840,'XUAT - NVL'!$G$5:$G$840,'THAN CUC 1C'!$L$4,'XUAT - NVL'!$D$5:$D$840,'THAN CUC 1C'!B36)</f>
        <v>0</v>
      </c>
      <c r="H36" s="188" t="e">
        <f t="shared" si="1"/>
        <v>#DIV/0!</v>
      </c>
      <c r="I36" s="187" t="e">
        <f t="shared" si="2"/>
        <v>#DIV/0!</v>
      </c>
      <c r="J36" s="186" t="e">
        <f t="shared" si="4"/>
        <v>#N/A</v>
      </c>
      <c r="K36" s="185" t="e">
        <f>K35+E36-G36</f>
        <v>#N/A</v>
      </c>
      <c r="L36" s="233" t="e">
        <f t="shared" si="0"/>
        <v>#N/A</v>
      </c>
      <c r="M36" s="184" t="e">
        <f t="shared" si="0"/>
        <v>#N/A</v>
      </c>
      <c r="N36" s="183"/>
    </row>
    <row r="37" spans="1:14" ht="16.5" customHeight="1">
      <c r="A37" s="193">
        <v>28</v>
      </c>
      <c r="B37" s="194">
        <v>45044</v>
      </c>
      <c r="C37" s="191" t="s">
        <v>683</v>
      </c>
      <c r="D37" s="190">
        <f>+SUMIFS('NHAP - NVL'!$J$5:$J$1007,'NHAP - NVL'!$G$5:$G$1007,'THAN CUC 1C'!$L$4,'NHAP - NVL'!$D$5:$D$1007,'THAN CUC 1C'!B37)</f>
        <v>0</v>
      </c>
      <c r="E37" s="218">
        <f>+SUMIFS('NHAP - NVL'!$K$5:$K$1007,'NHAP - NVL'!$G$5:$G$1007,'THAN CUC 1C'!$L$4,'NHAP - NVL'!$D$5:$D$1007,'THAN CUC 1C'!B37)</f>
        <v>0</v>
      </c>
      <c r="F37" s="189">
        <f>+SUMIFS('XUAT - NVL'!$K$5:$K$840,'XUAT - NVL'!$G$5:$G$840,'THAN CUC 1C'!$L$4,'XUAT - NVL'!$D$5:$D$840,'THAN CUC 1C'!B37)</f>
        <v>0</v>
      </c>
      <c r="G37" s="231">
        <f>+SUMIFS('XUAT - NVL'!$L$5:$L$840,'XUAT - NVL'!$G$5:$G$840,'THAN CUC 1C'!$L$4,'XUAT - NVL'!$D$5:$D$840,'THAN CUC 1C'!B37)</f>
        <v>0</v>
      </c>
      <c r="H37" s="188" t="e">
        <f t="shared" si="1"/>
        <v>#DIV/0!</v>
      </c>
      <c r="I37" s="187" t="e">
        <f t="shared" si="2"/>
        <v>#DIV/0!</v>
      </c>
      <c r="J37" s="186" t="e">
        <f>J36+D37-F37</f>
        <v>#N/A</v>
      </c>
      <c r="K37" s="185" t="e">
        <f t="shared" si="4"/>
        <v>#N/A</v>
      </c>
      <c r="L37" s="233" t="e">
        <f t="shared" si="0"/>
        <v>#N/A</v>
      </c>
      <c r="M37" s="184" t="e">
        <f t="shared" si="0"/>
        <v>#N/A</v>
      </c>
      <c r="N37" s="183"/>
    </row>
    <row r="38" spans="1:14" ht="16.5" customHeight="1">
      <c r="A38" s="193">
        <v>29</v>
      </c>
      <c r="B38" s="194">
        <v>45045</v>
      </c>
      <c r="C38" s="191" t="s">
        <v>683</v>
      </c>
      <c r="D38" s="190">
        <f>+SUMIFS('NHAP - NVL'!$J$5:$J$1007,'NHAP - NVL'!$G$5:$G$1007,'THAN CUC 1C'!$L$4,'NHAP - NVL'!$D$5:$D$1007,'THAN CUC 1C'!B38)</f>
        <v>0</v>
      </c>
      <c r="E38" s="218">
        <f>+SUMIFS('NHAP - NVL'!$K$5:$K$1007,'NHAP - NVL'!$G$5:$G$1007,'THAN CUC 1C'!$L$4,'NHAP - NVL'!$D$5:$D$1007,'THAN CUC 1C'!B38)</f>
        <v>0</v>
      </c>
      <c r="F38" s="189">
        <f>+SUMIFS('XUAT - NVL'!$K$5:$K$840,'XUAT - NVL'!$G$5:$G$840,'THAN CUC 1C'!$L$4,'XUAT - NVL'!$D$5:$D$840,'THAN CUC 1C'!B38)</f>
        <v>0</v>
      </c>
      <c r="G38" s="231">
        <f>+SUMIFS('XUAT - NVL'!$L$5:$L$840,'XUAT - NVL'!$G$5:$G$840,'THAN CUC 1C'!$L$4,'XUAT - NVL'!$D$5:$D$840,'THAN CUC 1C'!B38)</f>
        <v>0</v>
      </c>
      <c r="H38" s="188" t="e">
        <f t="shared" si="1"/>
        <v>#DIV/0!</v>
      </c>
      <c r="I38" s="187" t="e">
        <f t="shared" si="2"/>
        <v>#DIV/0!</v>
      </c>
      <c r="J38" s="186" t="e">
        <f t="shared" si="4"/>
        <v>#N/A</v>
      </c>
      <c r="K38" s="185" t="e">
        <f t="shared" si="4"/>
        <v>#N/A</v>
      </c>
      <c r="L38" s="188" t="e">
        <f t="shared" si="0"/>
        <v>#N/A</v>
      </c>
      <c r="M38" s="184" t="e">
        <f t="shared" si="0"/>
        <v>#N/A</v>
      </c>
      <c r="N38" s="183"/>
    </row>
    <row r="39" spans="1:14" ht="16.5" customHeight="1">
      <c r="A39" s="193">
        <v>30</v>
      </c>
      <c r="B39" s="194">
        <v>45046</v>
      </c>
      <c r="C39" s="191" t="s">
        <v>683</v>
      </c>
      <c r="D39" s="190">
        <f>+SUMIFS('NHAP - NVL'!$J$5:$J$1007,'NHAP - NVL'!$G$5:$G$1007,'THAN CUC 1C'!$L$4,'NHAP - NVL'!$D$5:$D$1007,'THAN CUC 1C'!B39)</f>
        <v>0</v>
      </c>
      <c r="E39" s="218">
        <f>+SUMIFS('NHAP - NVL'!$K$5:$K$1007,'NHAP - NVL'!$G$5:$G$1007,'THAN CUC 1C'!$L$4,'NHAP - NVL'!$D$5:$D$1007,'THAN CUC 1C'!B39)</f>
        <v>0</v>
      </c>
      <c r="F39" s="189">
        <f>+SUMIFS('XUAT - NVL'!$K$5:$K$840,'XUAT - NVL'!$G$5:$G$840,'THAN CUC 1C'!$L$4,'XUAT - NVL'!$D$5:$D$840,'THAN CUC 1C'!B39)</f>
        <v>0</v>
      </c>
      <c r="G39" s="231">
        <f>+SUMIFS('XUAT - NVL'!$L$5:$L$840,'XUAT - NVL'!$G$5:$G$840,'THAN CUC 1C'!$L$4,'XUAT - NVL'!$D$5:$D$840,'THAN CUC 1C'!B39)</f>
        <v>0</v>
      </c>
      <c r="H39" s="188" t="e">
        <f t="shared" si="1"/>
        <v>#DIV/0!</v>
      </c>
      <c r="I39" s="187" t="e">
        <f t="shared" si="2"/>
        <v>#DIV/0!</v>
      </c>
      <c r="J39" s="186" t="e">
        <f t="shared" si="4"/>
        <v>#N/A</v>
      </c>
      <c r="K39" s="185" t="e">
        <f t="shared" si="4"/>
        <v>#N/A</v>
      </c>
      <c r="L39" s="233" t="e">
        <f t="shared" si="0"/>
        <v>#N/A</v>
      </c>
      <c r="M39" s="184" t="e">
        <f t="shared" si="0"/>
        <v>#N/A</v>
      </c>
      <c r="N39" s="183"/>
    </row>
    <row r="40" spans="1:14" ht="16.5" customHeight="1">
      <c r="A40" s="193">
        <v>31</v>
      </c>
      <c r="B40" s="192" t="s">
        <v>718</v>
      </c>
      <c r="C40" s="191" t="s">
        <v>683</v>
      </c>
      <c r="D40" s="190">
        <f>+SUMIFS('NHAP - NVL'!$J$5:$J$1007,'NHAP - NVL'!$G$5:$G$1007,'THAN CUC 1C'!$L$4,'NHAP - NVL'!$D$5:$D$1007,'THAN CUC 1C'!B40)</f>
        <v>0</v>
      </c>
      <c r="E40" s="218">
        <f>+SUMIFS('NHAP - NVL'!$K$5:$K$1007,'NHAP - NVL'!$G$5:$G$1007,'THAN CUC 1C'!$L$4,'NHAP - NVL'!$D$5:$D$1007,'THAN CUC 1C'!B40)</f>
        <v>0</v>
      </c>
      <c r="F40" s="189">
        <f>+SUMIFS('XUAT - NVL'!$K$5:$K$840,'XUAT - NVL'!$G$5:$G$840,'THAN CUC 1C'!$L$4,'XUAT - NVL'!$D$5:$D$840,'THAN CUC 1C'!B40)</f>
        <v>0</v>
      </c>
      <c r="G40" s="231">
        <f>+SUMIFS('XUAT - NVL'!$L$5:$L$840,'XUAT - NVL'!$G$5:$G$840,'THAN CUC 1C'!$L$4,'XUAT - NVL'!$D$5:$D$840,'THAN CUC 1C'!B40)</f>
        <v>0</v>
      </c>
      <c r="H40" s="188" t="e">
        <f t="shared" si="1"/>
        <v>#DIV/0!</v>
      </c>
      <c r="I40" s="187" t="e">
        <f t="shared" si="2"/>
        <v>#DIV/0!</v>
      </c>
      <c r="J40" s="186" t="e">
        <f t="shared" si="4"/>
        <v>#N/A</v>
      </c>
      <c r="K40" s="185" t="e">
        <f t="shared" si="4"/>
        <v>#N/A</v>
      </c>
      <c r="L40" s="188" t="e">
        <f t="shared" si="0"/>
        <v>#N/A</v>
      </c>
      <c r="M40" s="184" t="e">
        <f t="shared" si="0"/>
        <v>#N/A</v>
      </c>
      <c r="N40" s="183"/>
    </row>
    <row r="41" spans="1:14" s="172" customFormat="1" ht="23.25" customHeight="1">
      <c r="A41" s="181" t="s">
        <v>682</v>
      </c>
      <c r="B41" s="180"/>
      <c r="C41" s="179"/>
      <c r="D41" s="178">
        <f>SUM(D10:D40)</f>
        <v>0</v>
      </c>
      <c r="E41" s="177">
        <f>SUM(E10:E40)</f>
        <v>0</v>
      </c>
      <c r="F41" s="197">
        <f>SUM(F10:F40)</f>
        <v>0</v>
      </c>
      <c r="G41" s="176">
        <f>SUM(G10:G40)</f>
        <v>0</v>
      </c>
      <c r="H41" s="197"/>
      <c r="I41" s="176"/>
      <c r="J41" s="182" t="e">
        <f>J40</f>
        <v>#N/A</v>
      </c>
      <c r="K41" s="182" t="e">
        <f>K40</f>
        <v>#N/A</v>
      </c>
      <c r="L41" s="184"/>
      <c r="M41" s="174"/>
      <c r="N41" s="173"/>
    </row>
    <row r="42" spans="1:14" s="172" customFormat="1" ht="23.25" customHeight="1">
      <c r="A42" s="181" t="s">
        <v>28</v>
      </c>
      <c r="B42" s="180"/>
      <c r="C42" s="179"/>
      <c r="D42" s="178" t="e">
        <f>D9+D41</f>
        <v>#N/A</v>
      </c>
      <c r="E42" s="177" t="e">
        <f>E9+E41</f>
        <v>#N/A</v>
      </c>
      <c r="F42" s="197">
        <f>F41</f>
        <v>0</v>
      </c>
      <c r="G42" s="176">
        <f>G41</f>
        <v>0</v>
      </c>
      <c r="H42" s="197"/>
      <c r="I42" s="176"/>
      <c r="J42" s="175" t="e">
        <f>D42-F42</f>
        <v>#N/A</v>
      </c>
      <c r="K42" s="175" t="e">
        <f>E42-G42</f>
        <v>#N/A</v>
      </c>
      <c r="L42" s="184"/>
      <c r="M42" s="174"/>
      <c r="N42" s="173"/>
    </row>
    <row r="43" spans="1:14" ht="23.25" customHeight="1">
      <c r="A43" s="172"/>
      <c r="B43" s="172"/>
      <c r="C43" s="172"/>
      <c r="K43" s="114"/>
      <c r="L43" s="169"/>
      <c r="N43" s="169"/>
    </row>
    <row r="44" spans="1:14">
      <c r="K44" s="171" t="s">
        <v>112</v>
      </c>
      <c r="L44" s="169"/>
      <c r="N44" s="169"/>
    </row>
    <row r="45" spans="1:14">
      <c r="K45" s="171"/>
      <c r="L45" s="169"/>
      <c r="N45" s="169"/>
    </row>
    <row r="46" spans="1:14">
      <c r="K46" s="171"/>
      <c r="L46" s="169"/>
      <c r="N46" s="169"/>
    </row>
    <row r="47" spans="1:14">
      <c r="K47" s="114"/>
      <c r="L47" s="169"/>
      <c r="N47" s="169"/>
    </row>
    <row r="48" spans="1:14">
      <c r="L48" s="169"/>
      <c r="M48" s="170"/>
      <c r="N48" s="169"/>
    </row>
    <row r="49" spans="11:11" s="168" customFormat="1"/>
    <row r="50" spans="11:11" s="168" customFormat="1">
      <c r="K50" s="172"/>
    </row>
    <row r="51" spans="11:11" s="168" customFormat="1"/>
  </sheetData>
  <mergeCells count="8">
    <mergeCell ref="A9:C9"/>
    <mergeCell ref="A3:N3"/>
    <mergeCell ref="L4:N4"/>
    <mergeCell ref="D7:E7"/>
    <mergeCell ref="F7:G7"/>
    <mergeCell ref="H7:I7"/>
    <mergeCell ref="J7:K7"/>
    <mergeCell ref="L7:M7"/>
  </mergeCells>
  <conditionalFormatting sqref="M21">
    <cfRule type="cellIs" dxfId="652" priority="113" operator="lessThan">
      <formula>15</formula>
    </cfRule>
    <cfRule type="cellIs" dxfId="651" priority="114" operator="greaterThan">
      <formula>20</formula>
    </cfRule>
    <cfRule type="cellIs" dxfId="650" priority="115" operator="between">
      <formula>15</formula>
      <formula>20</formula>
    </cfRule>
    <cfRule type="cellIs" dxfId="649" priority="116" operator="between">
      <formula>15</formula>
      <formula>20</formula>
    </cfRule>
    <cfRule type="cellIs" dxfId="648" priority="117" operator="lessThan">
      <formula>15</formula>
    </cfRule>
    <cfRule type="cellIs" dxfId="647" priority="118" operator="greaterThan">
      <formula>20</formula>
    </cfRule>
    <cfRule type="cellIs" dxfId="646" priority="119" operator="between">
      <formula>15</formula>
      <formula>21</formula>
    </cfRule>
    <cfRule type="cellIs" dxfId="645" priority="120" operator="lessThan">
      <formula>15</formula>
    </cfRule>
    <cfRule type="cellIs" dxfId="644" priority="121" operator="greaterThan">
      <formula>21</formula>
    </cfRule>
  </conditionalFormatting>
  <conditionalFormatting sqref="M28">
    <cfRule type="cellIs" dxfId="643" priority="104" operator="lessThan">
      <formula>15</formula>
    </cfRule>
    <cfRule type="cellIs" dxfId="642" priority="105" operator="greaterThan">
      <formula>20</formula>
    </cfRule>
    <cfRule type="cellIs" dxfId="641" priority="106" operator="between">
      <formula>15</formula>
      <formula>20</formula>
    </cfRule>
    <cfRule type="cellIs" dxfId="640" priority="107" operator="between">
      <formula>15</formula>
      <formula>20</formula>
    </cfRule>
    <cfRule type="cellIs" dxfId="639" priority="108" operator="lessThan">
      <formula>15</formula>
    </cfRule>
    <cfRule type="cellIs" dxfId="638" priority="109" operator="greaterThan">
      <formula>20</formula>
    </cfRule>
    <cfRule type="cellIs" dxfId="637" priority="110" operator="between">
      <formula>15</formula>
      <formula>21</formula>
    </cfRule>
    <cfRule type="cellIs" dxfId="636" priority="111" operator="lessThan">
      <formula>15</formula>
    </cfRule>
    <cfRule type="cellIs" dxfId="635" priority="112" operator="greaterThan">
      <formula>21</formula>
    </cfRule>
  </conditionalFormatting>
  <conditionalFormatting sqref="M35">
    <cfRule type="cellIs" dxfId="634" priority="95" operator="lessThan">
      <formula>15</formula>
    </cfRule>
    <cfRule type="cellIs" dxfId="633" priority="96" operator="greaterThan">
      <formula>20</formula>
    </cfRule>
    <cfRule type="cellIs" dxfId="632" priority="97" operator="between">
      <formula>15</formula>
      <formula>20</formula>
    </cfRule>
    <cfRule type="cellIs" dxfId="631" priority="98" operator="between">
      <formula>15</formula>
      <formula>20</formula>
    </cfRule>
    <cfRule type="cellIs" dxfId="630" priority="99" operator="lessThan">
      <formula>15</formula>
    </cfRule>
    <cfRule type="cellIs" dxfId="629" priority="100" operator="greaterThan">
      <formula>20</formula>
    </cfRule>
    <cfRule type="cellIs" dxfId="628" priority="101" operator="between">
      <formula>15</formula>
      <formula>21</formula>
    </cfRule>
    <cfRule type="cellIs" dxfId="627" priority="102" operator="lessThan">
      <formula>15</formula>
    </cfRule>
    <cfRule type="cellIs" dxfId="626" priority="103" operator="greaterThan">
      <formula>21</formula>
    </cfRule>
  </conditionalFormatting>
  <conditionalFormatting sqref="M15:M18 M40 M22:M23 M25:M27 M20">
    <cfRule type="cellIs" dxfId="625" priority="122" operator="lessThan">
      <formula>15</formula>
    </cfRule>
    <cfRule type="cellIs" dxfId="624" priority="123" operator="greaterThan">
      <formula>20</formula>
    </cfRule>
    <cfRule type="cellIs" dxfId="623" priority="124" operator="between">
      <formula>15</formula>
      <formula>20</formula>
    </cfRule>
    <cfRule type="cellIs" dxfId="622" priority="125" operator="between">
      <formula>15</formula>
      <formula>20</formula>
    </cfRule>
    <cfRule type="cellIs" dxfId="621" priority="126" operator="lessThan">
      <formula>15</formula>
    </cfRule>
    <cfRule type="cellIs" dxfId="620" priority="127" operator="greaterThan">
      <formula>20</formula>
    </cfRule>
    <cfRule type="cellIs" dxfId="619" priority="128" operator="between">
      <formula>15</formula>
      <formula>21</formula>
    </cfRule>
    <cfRule type="cellIs" dxfId="618" priority="129" operator="lessThan">
      <formula>15</formula>
    </cfRule>
    <cfRule type="cellIs" dxfId="617" priority="130" operator="greaterThan">
      <formula>21</formula>
    </cfRule>
  </conditionalFormatting>
  <conditionalFormatting sqref="M10:M13">
    <cfRule type="cellIs" dxfId="616" priority="86" operator="lessThan">
      <formula>15</formula>
    </cfRule>
    <cfRule type="cellIs" dxfId="615" priority="87" operator="greaterThan">
      <formula>20</formula>
    </cfRule>
    <cfRule type="cellIs" dxfId="614" priority="88" operator="between">
      <formula>15</formula>
      <formula>20</formula>
    </cfRule>
    <cfRule type="cellIs" dxfId="613" priority="89" operator="between">
      <formula>15</formula>
      <formula>20</formula>
    </cfRule>
    <cfRule type="cellIs" dxfId="612" priority="90" operator="lessThan">
      <formula>15</formula>
    </cfRule>
    <cfRule type="cellIs" dxfId="611" priority="91" operator="greaterThan">
      <formula>20</formula>
    </cfRule>
    <cfRule type="cellIs" dxfId="610" priority="92" operator="between">
      <formula>15</formula>
      <formula>21</formula>
    </cfRule>
    <cfRule type="cellIs" dxfId="609" priority="93" operator="lessThan">
      <formula>15</formula>
    </cfRule>
    <cfRule type="cellIs" dxfId="608" priority="94" operator="greaterThan">
      <formula>21</formula>
    </cfRule>
  </conditionalFormatting>
  <conditionalFormatting sqref="M30:M33">
    <cfRule type="cellIs" dxfId="607" priority="77" operator="lessThan">
      <formula>15</formula>
    </cfRule>
    <cfRule type="cellIs" dxfId="606" priority="78" operator="greaterThan">
      <formula>20</formula>
    </cfRule>
    <cfRule type="cellIs" dxfId="605" priority="79" operator="between">
      <formula>15</formula>
      <formula>20</formula>
    </cfRule>
    <cfRule type="cellIs" dxfId="604" priority="80" operator="between">
      <formula>15</formula>
      <formula>20</formula>
    </cfRule>
    <cfRule type="cellIs" dxfId="603" priority="81" operator="lessThan">
      <formula>15</formula>
    </cfRule>
    <cfRule type="cellIs" dxfId="602" priority="82" operator="greaterThan">
      <formula>20</formula>
    </cfRule>
    <cfRule type="cellIs" dxfId="601" priority="83" operator="between">
      <formula>15</formula>
      <formula>21</formula>
    </cfRule>
    <cfRule type="cellIs" dxfId="600" priority="84" operator="lessThan">
      <formula>15</formula>
    </cfRule>
    <cfRule type="cellIs" dxfId="599" priority="85" operator="greaterThan">
      <formula>21</formula>
    </cfRule>
  </conditionalFormatting>
  <conditionalFormatting sqref="M36:M38">
    <cfRule type="cellIs" dxfId="598" priority="68" operator="lessThan">
      <formula>15</formula>
    </cfRule>
    <cfRule type="cellIs" dxfId="597" priority="69" operator="greaterThan">
      <formula>20</formula>
    </cfRule>
    <cfRule type="cellIs" dxfId="596" priority="70" operator="between">
      <formula>15</formula>
      <formula>20</formula>
    </cfRule>
    <cfRule type="cellIs" dxfId="595" priority="71" operator="between">
      <formula>15</formula>
      <formula>20</formula>
    </cfRule>
    <cfRule type="cellIs" dxfId="594" priority="72" operator="lessThan">
      <formula>15</formula>
    </cfRule>
    <cfRule type="cellIs" dxfId="593" priority="73" operator="greaterThan">
      <formula>20</formula>
    </cfRule>
    <cfRule type="cellIs" dxfId="592" priority="74" operator="between">
      <formula>15</formula>
      <formula>21</formula>
    </cfRule>
    <cfRule type="cellIs" dxfId="591" priority="75" operator="lessThan">
      <formula>15</formula>
    </cfRule>
    <cfRule type="cellIs" dxfId="590" priority="76" operator="greaterThan">
      <formula>21</formula>
    </cfRule>
  </conditionalFormatting>
  <conditionalFormatting sqref="M29">
    <cfRule type="cellIs" dxfId="589" priority="59" operator="lessThan">
      <formula>15</formula>
    </cfRule>
    <cfRule type="cellIs" dxfId="588" priority="60" operator="greaterThan">
      <formula>20</formula>
    </cfRule>
    <cfRule type="cellIs" dxfId="587" priority="61" operator="between">
      <formula>15</formula>
      <formula>20</formula>
    </cfRule>
    <cfRule type="cellIs" dxfId="586" priority="62" operator="between">
      <formula>15</formula>
      <formula>20</formula>
    </cfRule>
    <cfRule type="cellIs" dxfId="585" priority="63" operator="lessThan">
      <formula>15</formula>
    </cfRule>
    <cfRule type="cellIs" dxfId="584" priority="64" operator="greaterThan">
      <formula>20</formula>
    </cfRule>
    <cfRule type="cellIs" dxfId="583" priority="65" operator="between">
      <formula>15</formula>
      <formula>21</formula>
    </cfRule>
    <cfRule type="cellIs" dxfId="582" priority="66" operator="lessThan">
      <formula>15</formula>
    </cfRule>
    <cfRule type="cellIs" dxfId="581" priority="67" operator="greaterThan">
      <formula>21</formula>
    </cfRule>
  </conditionalFormatting>
  <conditionalFormatting sqref="M24">
    <cfRule type="cellIs" dxfId="580" priority="50" operator="lessThan">
      <formula>15</formula>
    </cfRule>
    <cfRule type="cellIs" dxfId="579" priority="51" operator="greaterThan">
      <formula>20</formula>
    </cfRule>
    <cfRule type="cellIs" dxfId="578" priority="52" operator="between">
      <formula>15</formula>
      <formula>20</formula>
    </cfRule>
    <cfRule type="cellIs" dxfId="577" priority="53" operator="between">
      <formula>15</formula>
      <formula>20</formula>
    </cfRule>
    <cfRule type="cellIs" dxfId="576" priority="54" operator="lessThan">
      <formula>15</formula>
    </cfRule>
    <cfRule type="cellIs" dxfId="575" priority="55" operator="greaterThan">
      <formula>20</formula>
    </cfRule>
    <cfRule type="cellIs" dxfId="574" priority="56" operator="between">
      <formula>15</formula>
      <formula>21</formula>
    </cfRule>
    <cfRule type="cellIs" dxfId="573" priority="57" operator="lessThan">
      <formula>15</formula>
    </cfRule>
    <cfRule type="cellIs" dxfId="572" priority="58" operator="greaterThan">
      <formula>21</formula>
    </cfRule>
  </conditionalFormatting>
  <conditionalFormatting sqref="M19">
    <cfRule type="cellIs" dxfId="571" priority="41" operator="lessThan">
      <formula>15</formula>
    </cfRule>
    <cfRule type="cellIs" dxfId="570" priority="42" operator="greaterThan">
      <formula>20</formula>
    </cfRule>
    <cfRule type="cellIs" dxfId="569" priority="43" operator="between">
      <formula>15</formula>
      <formula>20</formula>
    </cfRule>
    <cfRule type="cellIs" dxfId="568" priority="44" operator="between">
      <formula>15</formula>
      <formula>20</formula>
    </cfRule>
    <cfRule type="cellIs" dxfId="567" priority="45" operator="lessThan">
      <formula>15</formula>
    </cfRule>
    <cfRule type="cellIs" dxfId="566" priority="46" operator="greaterThan">
      <formula>20</formula>
    </cfRule>
    <cfRule type="cellIs" dxfId="565" priority="47" operator="between">
      <formula>15</formula>
      <formula>21</formula>
    </cfRule>
    <cfRule type="cellIs" dxfId="564" priority="48" operator="lessThan">
      <formula>15</formula>
    </cfRule>
    <cfRule type="cellIs" dxfId="563" priority="49" operator="greaterThan">
      <formula>21</formula>
    </cfRule>
  </conditionalFormatting>
  <conditionalFormatting sqref="M14">
    <cfRule type="cellIs" dxfId="562" priority="32" operator="lessThan">
      <formula>15</formula>
    </cfRule>
    <cfRule type="cellIs" dxfId="561" priority="33" operator="greaterThan">
      <formula>20</formula>
    </cfRule>
    <cfRule type="cellIs" dxfId="560" priority="34" operator="between">
      <formula>15</formula>
      <formula>20</formula>
    </cfRule>
    <cfRule type="cellIs" dxfId="559" priority="35" operator="between">
      <formula>15</formula>
      <formula>20</formula>
    </cfRule>
    <cfRule type="cellIs" dxfId="558" priority="36" operator="lessThan">
      <formula>15</formula>
    </cfRule>
    <cfRule type="cellIs" dxfId="557" priority="37" operator="greaterThan">
      <formula>20</formula>
    </cfRule>
    <cfRule type="cellIs" dxfId="556" priority="38" operator="between">
      <formula>15</formula>
      <formula>21</formula>
    </cfRule>
    <cfRule type="cellIs" dxfId="555" priority="39" operator="lessThan">
      <formula>15</formula>
    </cfRule>
    <cfRule type="cellIs" dxfId="554" priority="40" operator="greaterThan">
      <formula>21</formula>
    </cfRule>
  </conditionalFormatting>
  <conditionalFormatting sqref="M34">
    <cfRule type="cellIs" dxfId="553" priority="23" operator="lessThan">
      <formula>15</formula>
    </cfRule>
    <cfRule type="cellIs" dxfId="552" priority="24" operator="greaterThan">
      <formula>20</formula>
    </cfRule>
    <cfRule type="cellIs" dxfId="551" priority="25" operator="between">
      <formula>15</formula>
      <formula>20</formula>
    </cfRule>
    <cfRule type="cellIs" dxfId="550" priority="26" operator="between">
      <formula>15</formula>
      <formula>20</formula>
    </cfRule>
    <cfRule type="cellIs" dxfId="549" priority="27" operator="lessThan">
      <formula>15</formula>
    </cfRule>
    <cfRule type="cellIs" dxfId="548" priority="28" operator="greaterThan">
      <formula>20</formula>
    </cfRule>
    <cfRule type="cellIs" dxfId="547" priority="29" operator="between">
      <formula>15</formula>
      <formula>21</formula>
    </cfRule>
    <cfRule type="cellIs" dxfId="546" priority="30" operator="lessThan">
      <formula>15</formula>
    </cfRule>
    <cfRule type="cellIs" dxfId="545" priority="31" operator="greaterThan">
      <formula>21</formula>
    </cfRule>
  </conditionalFormatting>
  <conditionalFormatting sqref="M39">
    <cfRule type="cellIs" dxfId="544" priority="14" operator="lessThan">
      <formula>15</formula>
    </cfRule>
    <cfRule type="cellIs" dxfId="543" priority="15" operator="greaterThan">
      <formula>20</formula>
    </cfRule>
    <cfRule type="cellIs" dxfId="542" priority="16" operator="between">
      <formula>15</formula>
      <formula>20</formula>
    </cfRule>
    <cfRule type="cellIs" dxfId="541" priority="17" operator="between">
      <formula>15</formula>
      <formula>20</formula>
    </cfRule>
    <cfRule type="cellIs" dxfId="540" priority="18" operator="lessThan">
      <formula>15</formula>
    </cfRule>
    <cfRule type="cellIs" dxfId="539" priority="19" operator="greaterThan">
      <formula>20</formula>
    </cfRule>
    <cfRule type="cellIs" dxfId="538" priority="20" operator="between">
      <formula>15</formula>
      <formula>21</formula>
    </cfRule>
    <cfRule type="cellIs" dxfId="537" priority="21" operator="lessThan">
      <formula>15</formula>
    </cfRule>
    <cfRule type="cellIs" dxfId="536" priority="22" operator="greaterThan">
      <formula>21</formula>
    </cfRule>
  </conditionalFormatting>
  <conditionalFormatting sqref="P19">
    <cfRule type="duplicateValues" dxfId="535" priority="6"/>
  </conditionalFormatting>
  <conditionalFormatting sqref="Q24 Q18">
    <cfRule type="duplicateValues" dxfId="534" priority="7"/>
    <cfRule type="expression" dxfId="533" priority="8">
      <formula>LEFT(#REF!,2)="Y0"</formula>
    </cfRule>
    <cfRule type="expression" dxfId="532" priority="9">
      <formula>LEFT(#REF!,2)="Y3"</formula>
    </cfRule>
    <cfRule type="expression" dxfId="531" priority="10">
      <formula>LEFT(#REF!,2)="Y2"</formula>
    </cfRule>
    <cfRule type="expression" dxfId="530" priority="11">
      <formula>LEFT(#REF!,2)="Y1"</formula>
    </cfRule>
    <cfRule type="duplicateValues" dxfId="529" priority="12"/>
  </conditionalFormatting>
  <conditionalFormatting sqref="P10:P18 P20:P22">
    <cfRule type="duplicateValues" dxfId="528" priority="13"/>
  </conditionalFormatting>
  <conditionalFormatting sqref="P25">
    <cfRule type="duplicateValues" dxfId="527" priority="5"/>
  </conditionalFormatting>
  <conditionalFormatting sqref="P26">
    <cfRule type="duplicateValues" dxfId="526" priority="4"/>
  </conditionalFormatting>
  <conditionalFormatting sqref="P27">
    <cfRule type="duplicateValues" dxfId="525" priority="3"/>
  </conditionalFormatting>
  <conditionalFormatting sqref="P28:P29">
    <cfRule type="duplicateValues" dxfId="524" priority="2"/>
  </conditionalFormatting>
  <conditionalFormatting sqref="P30">
    <cfRule type="duplicateValues" dxfId="523" priority="1"/>
  </conditionalFormatting>
  <pageMargins left="0.45" right="0.2" top="0.25" bottom="0.25" header="0.3" footer="0.3"/>
  <pageSetup paperSize="9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rgb="FFC00000"/>
  </sheetPr>
  <dimension ref="A1:R51"/>
  <sheetViews>
    <sheetView zoomScale="80" zoomScaleNormal="80" workbookViewId="0">
      <pane ySplit="9" topLeftCell="A10" activePane="bottomLeft" state="frozen"/>
      <selection activeCell="C11" sqref="C11:F11"/>
      <selection pane="bottomLeft" activeCell="C11" sqref="C11:F11"/>
    </sheetView>
  </sheetViews>
  <sheetFormatPr defaultColWidth="10.6640625" defaultRowHeight="15"/>
  <cols>
    <col min="1" max="1" width="5.5" style="168" customWidth="1"/>
    <col min="2" max="2" width="16" style="168" customWidth="1"/>
    <col min="3" max="3" width="21.33203125" style="168" customWidth="1"/>
    <col min="4" max="11" width="16.83203125" style="169" customWidth="1"/>
    <col min="12" max="14" width="16.83203125" style="168" customWidth="1"/>
    <col min="15" max="15" width="10.6640625" style="168"/>
    <col min="16" max="16" width="50.6640625" style="168" customWidth="1"/>
    <col min="17" max="17" width="36.1640625" style="168" customWidth="1"/>
    <col min="18" max="18" width="24.83203125" style="168" customWidth="1"/>
    <col min="19" max="16384" width="10.6640625" style="168"/>
  </cols>
  <sheetData>
    <row r="1" spans="1:18" ht="18" customHeight="1">
      <c r="A1" s="210" t="str">
        <f>'[6]FRIT FO102 - FT1 - FHUE'!A1</f>
        <v>CÔNG TY CỐ PHẦN VLXD VI DO NA</v>
      </c>
      <c r="B1" s="210"/>
      <c r="C1" s="210"/>
      <c r="D1" s="210"/>
      <c r="E1" s="210"/>
      <c r="F1" s="210"/>
    </row>
    <row r="2" spans="1:18" ht="18" customHeight="1">
      <c r="A2" s="210" t="str">
        <f>'[6]FRIT FO102 - FT1 - FHUE'!A2</f>
        <v>PHÒNG KẾ HOẠCH - VẬT TƯ</v>
      </c>
      <c r="B2" s="210"/>
      <c r="C2" s="210"/>
      <c r="D2" s="209"/>
      <c r="E2" s="209"/>
      <c r="F2" s="209"/>
      <c r="L2" s="169"/>
      <c r="M2" s="208" t="str">
        <f>'[6]FRIT FO102 - FT1 - FHUE'!M2</f>
        <v>BM. 03. 13</v>
      </c>
    </row>
    <row r="3" spans="1:18" ht="33" customHeight="1">
      <c r="A3" s="861" t="s">
        <v>698</v>
      </c>
      <c r="B3" s="861"/>
      <c r="C3" s="861"/>
      <c r="D3" s="861"/>
      <c r="E3" s="861"/>
      <c r="F3" s="861"/>
      <c r="G3" s="861"/>
      <c r="H3" s="861"/>
      <c r="I3" s="861"/>
      <c r="J3" s="861"/>
      <c r="K3" s="861"/>
      <c r="L3" s="861"/>
      <c r="M3" s="861"/>
      <c r="N3" s="861"/>
    </row>
    <row r="4" spans="1:18" ht="18.75" customHeight="1">
      <c r="B4" s="207"/>
      <c r="C4" s="207"/>
      <c r="D4" s="206" t="s">
        <v>697</v>
      </c>
      <c r="E4" s="205" t="e">
        <f>+VLOOKUP($L$4,'TONG HOP'!$C$8:$N$799,2,0)</f>
        <v>#N/A</v>
      </c>
      <c r="I4" s="169" t="s">
        <v>696</v>
      </c>
      <c r="J4" s="205" t="e">
        <f>+VLOOKUP($L$4,'TONG HOP'!$C$8:$N$799,3,0)</f>
        <v>#N/A</v>
      </c>
      <c r="K4" s="205" t="s">
        <v>695</v>
      </c>
      <c r="L4" s="862" t="s">
        <v>733</v>
      </c>
      <c r="M4" s="862"/>
      <c r="N4" s="862"/>
    </row>
    <row r="5" spans="1:18" ht="18.75" customHeight="1">
      <c r="B5" s="168" t="str">
        <f>'[6]FRIT FO102 - FT1 - FHUE'!B5</f>
        <v xml:space="preserve">Từ ngày:  </v>
      </c>
      <c r="C5" s="168">
        <f>'[6]FRIT FO102 - FT1 - FHUE'!C5</f>
        <v>1</v>
      </c>
      <c r="D5" s="168" t="str">
        <f>'[6]FRIT FO102 - FT1 - FHUE'!D5</f>
        <v>đến ngày</v>
      </c>
      <c r="E5" s="168">
        <v>30</v>
      </c>
      <c r="F5" s="168" t="str">
        <f>'[6]FRIT FO102 - FT1 - FHUE'!F5</f>
        <v>tháng</v>
      </c>
      <c r="G5" s="168">
        <v>4</v>
      </c>
      <c r="H5" s="168" t="str">
        <f>'[6]FRIT FO102 - FT1 - FHUE'!H5</f>
        <v xml:space="preserve">năm </v>
      </c>
      <c r="I5" s="168">
        <f>'[6]FRIT FO102 - FT1 - FHUE'!I5</f>
        <v>2023</v>
      </c>
      <c r="J5" s="168"/>
      <c r="K5" s="168"/>
    </row>
    <row r="6" spans="1:18" ht="18" customHeight="1">
      <c r="F6" s="204"/>
      <c r="G6" s="204"/>
      <c r="H6" s="204"/>
      <c r="I6" s="204"/>
      <c r="L6" s="204" t="s">
        <v>694</v>
      </c>
      <c r="M6"/>
    </row>
    <row r="7" spans="1:18" s="195" customFormat="1" ht="40.5" customHeight="1">
      <c r="A7" s="203" t="s">
        <v>13</v>
      </c>
      <c r="B7" s="202" t="s">
        <v>693</v>
      </c>
      <c r="C7" s="202" t="s">
        <v>692</v>
      </c>
      <c r="D7" s="863" t="s">
        <v>691</v>
      </c>
      <c r="E7" s="864"/>
      <c r="F7" s="863" t="s">
        <v>690</v>
      </c>
      <c r="G7" s="864"/>
      <c r="H7" s="863" t="s">
        <v>689</v>
      </c>
      <c r="I7" s="864"/>
      <c r="J7" s="863" t="s">
        <v>688</v>
      </c>
      <c r="K7" s="864"/>
      <c r="L7" s="863" t="s">
        <v>687</v>
      </c>
      <c r="M7" s="864"/>
      <c r="N7" s="202" t="s">
        <v>686</v>
      </c>
    </row>
    <row r="8" spans="1:18" s="195" customFormat="1" ht="27.75" customHeight="1">
      <c r="A8" s="201"/>
      <c r="B8" s="198"/>
      <c r="C8" s="198"/>
      <c r="D8" s="200" t="s">
        <v>679</v>
      </c>
      <c r="E8" s="199" t="s">
        <v>685</v>
      </c>
      <c r="F8" s="200" t="s">
        <v>679</v>
      </c>
      <c r="G8" s="199" t="s">
        <v>680</v>
      </c>
      <c r="H8" s="200" t="s">
        <v>679</v>
      </c>
      <c r="I8" s="199" t="s">
        <v>680</v>
      </c>
      <c r="J8" s="200" t="s">
        <v>679</v>
      </c>
      <c r="K8" s="199" t="s">
        <v>680</v>
      </c>
      <c r="L8" s="200" t="s">
        <v>679</v>
      </c>
      <c r="M8" s="199" t="s">
        <v>680</v>
      </c>
      <c r="N8" s="198"/>
    </row>
    <row r="9" spans="1:18" s="195" customFormat="1" ht="25.5" customHeight="1">
      <c r="A9" s="858" t="s">
        <v>684</v>
      </c>
      <c r="B9" s="859"/>
      <c r="C9" s="860"/>
      <c r="D9" s="178" t="e">
        <f>J9</f>
        <v>#N/A</v>
      </c>
      <c r="E9" s="177" t="e">
        <f>K9</f>
        <v>#N/A</v>
      </c>
      <c r="F9" s="197">
        <f>F41</f>
        <v>0</v>
      </c>
      <c r="G9" s="177">
        <f>G41</f>
        <v>0</v>
      </c>
      <c r="H9" s="197"/>
      <c r="I9" s="177"/>
      <c r="J9" s="196" t="e">
        <f>+VLOOKUP($L$4,'TONG HOP'!$C$8:$N$799,8,0)</f>
        <v>#N/A</v>
      </c>
      <c r="K9" s="196" t="e">
        <f>+VLOOKUP($L$4,'TONG HOP'!$C$8:$N$799,9,0)</f>
        <v>#N/A</v>
      </c>
      <c r="L9" s="232"/>
      <c r="M9" s="234"/>
      <c r="N9" s="183"/>
    </row>
    <row r="10" spans="1:18" ht="16.5" customHeight="1">
      <c r="A10" s="193">
        <v>1</v>
      </c>
      <c r="B10" s="194">
        <v>45017</v>
      </c>
      <c r="C10" s="191" t="s">
        <v>683</v>
      </c>
      <c r="D10" s="190">
        <f>+SUMIFS('NHAP - NVL'!$J$5:$J$1007,'NHAP - NVL'!$G$5:$G$1007,'THAN CUC 4A GT'!$L$4,'NHAP - NVL'!$D$5:$D$1007,'THAN CUC 4A GT'!B10)</f>
        <v>0</v>
      </c>
      <c r="E10" s="218">
        <f>+SUMIFS('NHAP - NVL'!$K$5:$K$1007,'NHAP - NVL'!$G$5:$G$1007,'THAN CUC 4A GT'!$L$4,'NHAP - NVL'!$D$5:$D$1007,'THAN CUC 4A GT'!B10)</f>
        <v>0</v>
      </c>
      <c r="F10" s="189">
        <f>+SUMIFS('XUAT - NVL'!$K$5:$K$840,'XUAT - NVL'!$G$5:$G$840,'THAN CUC 4A GT'!$L$4,'XUAT - NVL'!$D$5:$D$840,'THAN CUC 4A GT'!B10)</f>
        <v>0</v>
      </c>
      <c r="G10" s="231">
        <f>+SUMIFS('XUAT - NVL'!$L$5:$L$840,'XUAT - NVL'!$G$5:$G$840,'THAN CUC 4A GT'!$L$4,'XUAT - NVL'!$D$5:$D$840,'THAN CUC 4A GT'!B10)</f>
        <v>0</v>
      </c>
      <c r="H10" s="188" t="e">
        <f>AVERAGEIF($F$10:$F$40,"&lt;&gt;0")</f>
        <v>#DIV/0!</v>
      </c>
      <c r="I10" s="187" t="e">
        <f>AVERAGEIF($G$10:$G$40,"&lt;&gt;0")</f>
        <v>#DIV/0!</v>
      </c>
      <c r="J10" s="186" t="e">
        <f>J9+D10-F10</f>
        <v>#N/A</v>
      </c>
      <c r="K10" s="185" t="e">
        <f>K9+E10-G10</f>
        <v>#N/A</v>
      </c>
      <c r="L10" s="188" t="e">
        <f t="shared" ref="L10:M40" si="0">J10/H10</f>
        <v>#N/A</v>
      </c>
      <c r="M10" s="184" t="e">
        <f t="shared" si="0"/>
        <v>#N/A</v>
      </c>
      <c r="N10" s="183"/>
      <c r="P10" s="235" t="s">
        <v>666</v>
      </c>
      <c r="Q10" s="52" t="s">
        <v>75</v>
      </c>
      <c r="R10" s="52" t="s">
        <v>74</v>
      </c>
    </row>
    <row r="11" spans="1:18" ht="16.5" customHeight="1">
      <c r="A11" s="193">
        <v>2</v>
      </c>
      <c r="B11" s="194">
        <v>45018</v>
      </c>
      <c r="C11" s="191" t="s">
        <v>683</v>
      </c>
      <c r="D11" s="190">
        <f>+SUMIFS('NHAP - NVL'!$J$5:$J$1007,'NHAP - NVL'!$G$5:$G$1007,'THAN CUC 4A GT'!$L$4,'NHAP - NVL'!$D$5:$D$1007,'THAN CUC 4A GT'!B11)</f>
        <v>0</v>
      </c>
      <c r="E11" s="218">
        <f>+SUMIFS('NHAP - NVL'!$K$5:$K$1007,'NHAP - NVL'!$G$5:$G$1007,'THAN CUC 4A GT'!$L$4,'NHAP - NVL'!$D$5:$D$1007,'THAN CUC 4A GT'!B11)</f>
        <v>0</v>
      </c>
      <c r="F11" s="189">
        <f>+SUMIFS('XUAT - NVL'!$K$5:$K$840,'XUAT - NVL'!$G$5:$G$840,'THAN CUC 4A GT'!$L$4,'XUAT - NVL'!$D$5:$D$840,'THAN CUC 4A GT'!B11)</f>
        <v>0</v>
      </c>
      <c r="G11" s="231">
        <f>+SUMIFS('XUAT - NVL'!$L$5:$L$840,'XUAT - NVL'!$G$5:$G$840,'THAN CUC 4A GT'!$L$4,'XUAT - NVL'!$D$5:$D$840,'THAN CUC 4A GT'!B11)</f>
        <v>0</v>
      </c>
      <c r="H11" s="188" t="e">
        <f t="shared" ref="H11:H40" si="1">AVERAGEIF($F$10:$F$40,"&lt;&gt;0")</f>
        <v>#DIV/0!</v>
      </c>
      <c r="I11" s="187" t="e">
        <f t="shared" ref="I11:I40" si="2">AVERAGEIF($G$10:$G$40,"&lt;&gt;0")</f>
        <v>#DIV/0!</v>
      </c>
      <c r="J11" s="186" t="e">
        <f t="shared" ref="J11:K26" si="3">J10+D11-F11</f>
        <v>#N/A</v>
      </c>
      <c r="K11" s="185" t="e">
        <f t="shared" si="3"/>
        <v>#N/A</v>
      </c>
      <c r="L11" s="188" t="e">
        <f t="shared" si="0"/>
        <v>#N/A</v>
      </c>
      <c r="M11" s="184" t="e">
        <f t="shared" si="0"/>
        <v>#N/A</v>
      </c>
      <c r="N11" s="183"/>
      <c r="P11" s="235" t="s">
        <v>719</v>
      </c>
      <c r="Q11" s="52" t="s">
        <v>91</v>
      </c>
      <c r="R11" s="52" t="s">
        <v>90</v>
      </c>
    </row>
    <row r="12" spans="1:18" ht="16.5" customHeight="1">
      <c r="A12" s="193">
        <v>3</v>
      </c>
      <c r="B12" s="194">
        <v>45019</v>
      </c>
      <c r="C12" s="191" t="s">
        <v>683</v>
      </c>
      <c r="D12" s="190">
        <f>+SUMIFS('NHAP - NVL'!$J$5:$J$1007,'NHAP - NVL'!$G$5:$G$1007,'THAN CUC 4A GT'!$L$4,'NHAP - NVL'!$D$5:$D$1007,'THAN CUC 4A GT'!B12)</f>
        <v>0</v>
      </c>
      <c r="E12" s="218">
        <f>+SUMIFS('NHAP - NVL'!$K$5:$K$1007,'NHAP - NVL'!$G$5:$G$1007,'THAN CUC 4A GT'!$L$4,'NHAP - NVL'!$D$5:$D$1007,'THAN CUC 4A GT'!B12)</f>
        <v>0</v>
      </c>
      <c r="F12" s="189">
        <f>+SUMIFS('XUAT - NVL'!$K$5:$K$840,'XUAT - NVL'!$G$5:$G$840,'THAN CUC 4A GT'!$L$4,'XUAT - NVL'!$D$5:$D$840,'THAN CUC 4A GT'!B12)</f>
        <v>0</v>
      </c>
      <c r="G12" s="231">
        <f>+SUMIFS('XUAT - NVL'!$L$5:$L$840,'XUAT - NVL'!$G$5:$G$840,'THAN CUC 4A GT'!$L$4,'XUAT - NVL'!$D$5:$D$840,'THAN CUC 4A GT'!B12)</f>
        <v>0</v>
      </c>
      <c r="H12" s="188" t="e">
        <f t="shared" si="1"/>
        <v>#DIV/0!</v>
      </c>
      <c r="I12" s="187" t="e">
        <f t="shared" si="2"/>
        <v>#DIV/0!</v>
      </c>
      <c r="J12" s="186" t="e">
        <f t="shared" si="3"/>
        <v>#N/A</v>
      </c>
      <c r="K12" s="185" t="e">
        <f t="shared" si="3"/>
        <v>#N/A</v>
      </c>
      <c r="L12" s="188" t="e">
        <f t="shared" si="0"/>
        <v>#N/A</v>
      </c>
      <c r="M12" s="184" t="e">
        <f t="shared" si="0"/>
        <v>#N/A</v>
      </c>
      <c r="N12" s="183"/>
      <c r="P12" s="235" t="s">
        <v>720</v>
      </c>
      <c r="Q12" s="52" t="s">
        <v>93</v>
      </c>
      <c r="R12" s="52" t="s">
        <v>92</v>
      </c>
    </row>
    <row r="13" spans="1:18" ht="16.5" customHeight="1">
      <c r="A13" s="193">
        <v>4</v>
      </c>
      <c r="B13" s="194">
        <v>45020</v>
      </c>
      <c r="C13" s="191" t="s">
        <v>683</v>
      </c>
      <c r="D13" s="190">
        <f>+SUMIFS('NHAP - NVL'!$J$5:$J$1007,'NHAP - NVL'!$G$5:$G$1007,'THAN CUC 4A GT'!$L$4,'NHAP - NVL'!$D$5:$D$1007,'THAN CUC 4A GT'!B13)</f>
        <v>0</v>
      </c>
      <c r="E13" s="218">
        <f>+SUMIFS('NHAP - NVL'!$K$5:$K$1007,'NHAP - NVL'!$G$5:$G$1007,'THAN CUC 4A GT'!$L$4,'NHAP - NVL'!$D$5:$D$1007,'THAN CUC 4A GT'!B13)</f>
        <v>0</v>
      </c>
      <c r="F13" s="189">
        <f>+SUMIFS('XUAT - NVL'!$K$5:$K$840,'XUAT - NVL'!$G$5:$G$840,'THAN CUC 4A GT'!$L$4,'XUAT - NVL'!$D$5:$D$840,'THAN CUC 4A GT'!B13)</f>
        <v>0</v>
      </c>
      <c r="G13" s="231">
        <f>+SUMIFS('XUAT - NVL'!$L$5:$L$840,'XUAT - NVL'!$G$5:$G$840,'THAN CUC 4A GT'!$L$4,'XUAT - NVL'!$D$5:$D$840,'THAN CUC 4A GT'!B13)</f>
        <v>0</v>
      </c>
      <c r="H13" s="188" t="e">
        <f t="shared" si="1"/>
        <v>#DIV/0!</v>
      </c>
      <c r="I13" s="187" t="e">
        <f t="shared" si="2"/>
        <v>#DIV/0!</v>
      </c>
      <c r="J13" s="186" t="e">
        <f t="shared" si="3"/>
        <v>#N/A</v>
      </c>
      <c r="K13" s="185" t="e">
        <f t="shared" si="3"/>
        <v>#N/A</v>
      </c>
      <c r="L13" s="188" t="e">
        <f t="shared" si="0"/>
        <v>#N/A</v>
      </c>
      <c r="M13" s="184" t="e">
        <f t="shared" si="0"/>
        <v>#N/A</v>
      </c>
      <c r="N13" s="183"/>
      <c r="P13" s="235" t="s">
        <v>95</v>
      </c>
      <c r="Q13" s="52" t="s">
        <v>96</v>
      </c>
      <c r="R13" s="52" t="s">
        <v>94</v>
      </c>
    </row>
    <row r="14" spans="1:18" ht="16.5" customHeight="1">
      <c r="A14" s="193">
        <v>5</v>
      </c>
      <c r="B14" s="194">
        <v>45021</v>
      </c>
      <c r="C14" s="191" t="s">
        <v>683</v>
      </c>
      <c r="D14" s="190">
        <f>+SUMIFS('NHAP - NVL'!$J$5:$J$1007,'NHAP - NVL'!$G$5:$G$1007,'THAN CUC 4A GT'!$L$4,'NHAP - NVL'!$D$5:$D$1007,'THAN CUC 4A GT'!B14)</f>
        <v>0</v>
      </c>
      <c r="E14" s="218">
        <f>+SUMIFS('NHAP - NVL'!$K$5:$K$1007,'NHAP - NVL'!$G$5:$G$1007,'THAN CUC 4A GT'!$L$4,'NHAP - NVL'!$D$5:$D$1007,'THAN CUC 4A GT'!B14)</f>
        <v>0</v>
      </c>
      <c r="F14" s="189">
        <f>+SUMIFS('XUAT - NVL'!$K$5:$K$840,'XUAT - NVL'!$G$5:$G$840,'THAN CUC 4A GT'!$L$4,'XUAT - NVL'!$D$5:$D$840,'THAN CUC 4A GT'!B14)</f>
        <v>0</v>
      </c>
      <c r="G14" s="231">
        <f>+SUMIFS('XUAT - NVL'!$L$5:$L$840,'XUAT - NVL'!$G$5:$G$840,'THAN CUC 4A GT'!$L$4,'XUAT - NVL'!$D$5:$D$840,'THAN CUC 4A GT'!B14)</f>
        <v>0</v>
      </c>
      <c r="H14" s="188" t="e">
        <f t="shared" si="1"/>
        <v>#DIV/0!</v>
      </c>
      <c r="I14" s="187" t="e">
        <f t="shared" si="2"/>
        <v>#DIV/0!</v>
      </c>
      <c r="J14" s="186" t="e">
        <f t="shared" si="3"/>
        <v>#N/A</v>
      </c>
      <c r="K14" s="185" t="e">
        <f t="shared" si="3"/>
        <v>#N/A</v>
      </c>
      <c r="L14" s="233" t="e">
        <f t="shared" si="0"/>
        <v>#N/A</v>
      </c>
      <c r="M14" s="184" t="e">
        <f t="shared" si="0"/>
        <v>#N/A</v>
      </c>
      <c r="N14" s="183"/>
      <c r="P14" s="235" t="s">
        <v>721</v>
      </c>
      <c r="Q14" s="52" t="s">
        <v>84</v>
      </c>
      <c r="R14" s="52" t="s">
        <v>83</v>
      </c>
    </row>
    <row r="15" spans="1:18" ht="16.5" customHeight="1">
      <c r="A15" s="193">
        <v>6</v>
      </c>
      <c r="B15" s="194">
        <v>45022</v>
      </c>
      <c r="C15" s="191" t="s">
        <v>683</v>
      </c>
      <c r="D15" s="190">
        <f>+SUMIFS('NHAP - NVL'!$J$5:$J$1007,'NHAP - NVL'!$G$5:$G$1007,'THAN CUC 4A GT'!$L$4,'NHAP - NVL'!$D$5:$D$1007,'THAN CUC 4A GT'!B15)</f>
        <v>0</v>
      </c>
      <c r="E15" s="218">
        <f>+SUMIFS('NHAP - NVL'!$K$5:$K$1007,'NHAP - NVL'!$G$5:$G$1007,'THAN CUC 4A GT'!$L$4,'NHAP - NVL'!$D$5:$D$1007,'THAN CUC 4A GT'!B15)</f>
        <v>0</v>
      </c>
      <c r="F15" s="189">
        <f>+SUMIFS('XUAT - NVL'!$K$5:$K$840,'XUAT - NVL'!$G$5:$G$840,'THAN CUC 4A GT'!$L$4,'XUAT - NVL'!$D$5:$D$840,'THAN CUC 4A GT'!B15)</f>
        <v>0</v>
      </c>
      <c r="G15" s="231">
        <f>+SUMIFS('XUAT - NVL'!$L$5:$L$840,'XUAT - NVL'!$G$5:$G$840,'THAN CUC 4A GT'!$L$4,'XUAT - NVL'!$D$5:$D$840,'THAN CUC 4A GT'!B15)</f>
        <v>0</v>
      </c>
      <c r="H15" s="188" t="e">
        <f t="shared" si="1"/>
        <v>#DIV/0!</v>
      </c>
      <c r="I15" s="187" t="e">
        <f t="shared" si="2"/>
        <v>#DIV/0!</v>
      </c>
      <c r="J15" s="186" t="e">
        <f t="shared" si="3"/>
        <v>#N/A</v>
      </c>
      <c r="K15" s="185" t="e">
        <f t="shared" si="3"/>
        <v>#N/A</v>
      </c>
      <c r="L15" s="233" t="e">
        <f t="shared" si="0"/>
        <v>#N/A</v>
      </c>
      <c r="M15" s="184" t="e">
        <f t="shared" si="0"/>
        <v>#N/A</v>
      </c>
      <c r="N15" s="183"/>
      <c r="P15" s="235" t="s">
        <v>722</v>
      </c>
      <c r="Q15" s="52" t="s">
        <v>86</v>
      </c>
      <c r="R15" s="52" t="s">
        <v>85</v>
      </c>
    </row>
    <row r="16" spans="1:18" ht="16.5" customHeight="1">
      <c r="A16" s="193">
        <v>7</v>
      </c>
      <c r="B16" s="194">
        <v>45023</v>
      </c>
      <c r="C16" s="191" t="s">
        <v>683</v>
      </c>
      <c r="D16" s="190">
        <f>+SUMIFS('NHAP - NVL'!$J$5:$J$1007,'NHAP - NVL'!$G$5:$G$1007,'THAN CUC 4A GT'!$L$4,'NHAP - NVL'!$D$5:$D$1007,'THAN CUC 4A GT'!B16)</f>
        <v>0</v>
      </c>
      <c r="E16" s="218">
        <f>+SUMIFS('NHAP - NVL'!$K$5:$K$1007,'NHAP - NVL'!$G$5:$G$1007,'THAN CUC 4A GT'!$L$4,'NHAP - NVL'!$D$5:$D$1007,'THAN CUC 4A GT'!B16)</f>
        <v>0</v>
      </c>
      <c r="F16" s="189">
        <f>+SUMIFS('XUAT - NVL'!$K$5:$K$840,'XUAT - NVL'!$G$5:$G$840,'THAN CUC 4A GT'!$L$4,'XUAT - NVL'!$D$5:$D$840,'THAN CUC 4A GT'!B16)</f>
        <v>0</v>
      </c>
      <c r="G16" s="231">
        <f>+SUMIFS('XUAT - NVL'!$L$5:$L$840,'XUAT - NVL'!$G$5:$G$840,'THAN CUC 4A GT'!$L$4,'XUAT - NVL'!$D$5:$D$840,'THAN CUC 4A GT'!B16)</f>
        <v>0</v>
      </c>
      <c r="H16" s="188" t="e">
        <f t="shared" si="1"/>
        <v>#DIV/0!</v>
      </c>
      <c r="I16" s="187" t="e">
        <f t="shared" si="2"/>
        <v>#DIV/0!</v>
      </c>
      <c r="J16" s="186" t="e">
        <f t="shared" si="3"/>
        <v>#N/A</v>
      </c>
      <c r="K16" s="185" t="e">
        <f t="shared" si="3"/>
        <v>#N/A</v>
      </c>
      <c r="L16" s="233" t="e">
        <f t="shared" si="0"/>
        <v>#N/A</v>
      </c>
      <c r="M16" s="184" t="e">
        <f t="shared" si="0"/>
        <v>#N/A</v>
      </c>
      <c r="N16" s="183"/>
      <c r="P16" s="235" t="s">
        <v>723</v>
      </c>
      <c r="Q16" s="52" t="s">
        <v>82</v>
      </c>
      <c r="R16" s="52" t="s">
        <v>81</v>
      </c>
    </row>
    <row r="17" spans="1:18" ht="16.5" customHeight="1">
      <c r="A17" s="193">
        <v>8</v>
      </c>
      <c r="B17" s="194">
        <v>45024</v>
      </c>
      <c r="C17" s="191" t="s">
        <v>683</v>
      </c>
      <c r="D17" s="190">
        <f>+SUMIFS('NHAP - NVL'!$J$5:$J$1007,'NHAP - NVL'!$G$5:$G$1007,'THAN CUC 4A GT'!$L$4,'NHAP - NVL'!$D$5:$D$1007,'THAN CUC 4A GT'!B17)</f>
        <v>0</v>
      </c>
      <c r="E17" s="218">
        <f>+SUMIFS('NHAP - NVL'!$K$5:$K$1007,'NHAP - NVL'!$G$5:$G$1007,'THAN CUC 4A GT'!$L$4,'NHAP - NVL'!$D$5:$D$1007,'THAN CUC 4A GT'!B17)</f>
        <v>0</v>
      </c>
      <c r="F17" s="189">
        <f>+SUMIFS('XUAT - NVL'!$K$5:$K$840,'XUAT - NVL'!$G$5:$G$840,'THAN CUC 4A GT'!$L$4,'XUAT - NVL'!$D$5:$D$840,'THAN CUC 4A GT'!B17)</f>
        <v>0</v>
      </c>
      <c r="G17" s="231">
        <f>+SUMIFS('XUAT - NVL'!$L$5:$L$840,'XUAT - NVL'!$G$5:$G$840,'THAN CUC 4A GT'!$L$4,'XUAT - NVL'!$D$5:$D$840,'THAN CUC 4A GT'!B17)</f>
        <v>0</v>
      </c>
      <c r="H17" s="188" t="e">
        <f t="shared" si="1"/>
        <v>#DIV/0!</v>
      </c>
      <c r="I17" s="187" t="e">
        <f t="shared" si="2"/>
        <v>#DIV/0!</v>
      </c>
      <c r="J17" s="186" t="e">
        <f t="shared" si="3"/>
        <v>#N/A</v>
      </c>
      <c r="K17" s="185" t="e">
        <f t="shared" si="3"/>
        <v>#N/A</v>
      </c>
      <c r="L17" s="233" t="e">
        <f t="shared" si="0"/>
        <v>#N/A</v>
      </c>
      <c r="M17" s="184" t="e">
        <f t="shared" si="0"/>
        <v>#N/A</v>
      </c>
      <c r="N17" s="183"/>
      <c r="P17" s="235" t="s">
        <v>98</v>
      </c>
      <c r="Q17" s="52" t="s">
        <v>99</v>
      </c>
      <c r="R17" s="52" t="s">
        <v>97</v>
      </c>
    </row>
    <row r="18" spans="1:18" ht="16.5" customHeight="1">
      <c r="A18" s="193">
        <v>9</v>
      </c>
      <c r="B18" s="194">
        <v>45025</v>
      </c>
      <c r="C18" s="191" t="s">
        <v>683</v>
      </c>
      <c r="D18" s="190">
        <f>+SUMIFS('NHAP - NVL'!$J$5:$J$1007,'NHAP - NVL'!$G$5:$G$1007,'THAN CUC 4A GT'!$L$4,'NHAP - NVL'!$D$5:$D$1007,'THAN CUC 4A GT'!B18)</f>
        <v>0</v>
      </c>
      <c r="E18" s="218">
        <f>+SUMIFS('NHAP - NVL'!$K$5:$K$1007,'NHAP - NVL'!$G$5:$G$1007,'THAN CUC 4A GT'!$L$4,'NHAP - NVL'!$D$5:$D$1007,'THAN CUC 4A GT'!B18)</f>
        <v>0</v>
      </c>
      <c r="F18" s="189">
        <f>+SUMIFS('XUAT - NVL'!$K$5:$K$840,'XUAT - NVL'!$G$5:$G$840,'THAN CUC 4A GT'!$L$4,'XUAT - NVL'!$D$5:$D$840,'THAN CUC 4A GT'!B18)</f>
        <v>0</v>
      </c>
      <c r="G18" s="231">
        <f>+SUMIFS('XUAT - NVL'!$L$5:$L$840,'XUAT - NVL'!$G$5:$G$840,'THAN CUC 4A GT'!$L$4,'XUAT - NVL'!$D$5:$D$840,'THAN CUC 4A GT'!B18)</f>
        <v>0</v>
      </c>
      <c r="H18" s="188" t="e">
        <f t="shared" si="1"/>
        <v>#DIV/0!</v>
      </c>
      <c r="I18" s="187" t="e">
        <f t="shared" si="2"/>
        <v>#DIV/0!</v>
      </c>
      <c r="J18" s="186" t="e">
        <f t="shared" si="3"/>
        <v>#N/A</v>
      </c>
      <c r="K18" s="185" t="e">
        <f t="shared" si="3"/>
        <v>#N/A</v>
      </c>
      <c r="L18" s="233" t="e">
        <f t="shared" si="0"/>
        <v>#N/A</v>
      </c>
      <c r="M18" s="184" t="e">
        <f t="shared" si="0"/>
        <v>#N/A</v>
      </c>
      <c r="N18" s="183"/>
      <c r="P18" s="235" t="s">
        <v>724</v>
      </c>
      <c r="Q18" s="62"/>
      <c r="R18" s="52"/>
    </row>
    <row r="19" spans="1:18" ht="16.5" customHeight="1">
      <c r="A19" s="193">
        <v>10</v>
      </c>
      <c r="B19" s="194">
        <v>45026</v>
      </c>
      <c r="C19" s="191" t="s">
        <v>683</v>
      </c>
      <c r="D19" s="190">
        <f>+SUMIFS('NHAP - NVL'!$J$5:$J$1007,'NHAP - NVL'!$G$5:$G$1007,'THAN CUC 4A GT'!$L$4,'NHAP - NVL'!$D$5:$D$1007,'THAN CUC 4A GT'!B19)</f>
        <v>0</v>
      </c>
      <c r="E19" s="218">
        <f>+SUMIFS('NHAP - NVL'!$K$5:$K$1007,'NHAP - NVL'!$G$5:$G$1007,'THAN CUC 4A GT'!$L$4,'NHAP - NVL'!$D$5:$D$1007,'THAN CUC 4A GT'!B19)</f>
        <v>0</v>
      </c>
      <c r="F19" s="189">
        <f>+SUMIFS('XUAT - NVL'!$K$5:$K$840,'XUAT - NVL'!$G$5:$G$840,'THAN CUC 4A GT'!$L$4,'XUAT - NVL'!$D$5:$D$840,'THAN CUC 4A GT'!B19)</f>
        <v>0</v>
      </c>
      <c r="G19" s="231">
        <f>+SUMIFS('XUAT - NVL'!$L$5:$L$840,'XUAT - NVL'!$G$5:$G$840,'THAN CUC 4A GT'!$L$4,'XUAT - NVL'!$D$5:$D$840,'THAN CUC 4A GT'!B19)</f>
        <v>0</v>
      </c>
      <c r="H19" s="188" t="e">
        <f t="shared" si="1"/>
        <v>#DIV/0!</v>
      </c>
      <c r="I19" s="187" t="e">
        <f t="shared" si="2"/>
        <v>#DIV/0!</v>
      </c>
      <c r="J19" s="186" t="e">
        <f t="shared" si="3"/>
        <v>#N/A</v>
      </c>
      <c r="K19" s="185" t="e">
        <f t="shared" si="3"/>
        <v>#N/A</v>
      </c>
      <c r="L19" s="233" t="e">
        <f t="shared" si="0"/>
        <v>#N/A</v>
      </c>
      <c r="M19" s="184" t="e">
        <f t="shared" si="0"/>
        <v>#N/A</v>
      </c>
      <c r="N19" s="183"/>
      <c r="P19" s="235" t="s">
        <v>725</v>
      </c>
      <c r="Q19" s="52" t="s">
        <v>73</v>
      </c>
      <c r="R19" s="52" t="s">
        <v>72</v>
      </c>
    </row>
    <row r="20" spans="1:18" ht="16.5" customHeight="1">
      <c r="A20" s="193">
        <v>11</v>
      </c>
      <c r="B20" s="194">
        <v>45027</v>
      </c>
      <c r="C20" s="191" t="s">
        <v>683</v>
      </c>
      <c r="D20" s="190">
        <f>+SUMIFS('NHAP - NVL'!$J$5:$J$1007,'NHAP - NVL'!$G$5:$G$1007,'THAN CUC 4A GT'!$L$4,'NHAP - NVL'!$D$5:$D$1007,'THAN CUC 4A GT'!B20)</f>
        <v>0</v>
      </c>
      <c r="E20" s="218">
        <f>+SUMIFS('NHAP - NVL'!$K$5:$K$1007,'NHAP - NVL'!$G$5:$G$1007,'THAN CUC 4A GT'!$L$4,'NHAP - NVL'!$D$5:$D$1007,'THAN CUC 4A GT'!B20)</f>
        <v>0</v>
      </c>
      <c r="F20" s="189">
        <f>+SUMIFS('XUAT - NVL'!$K$5:$K$840,'XUAT - NVL'!$G$5:$G$840,'THAN CUC 4A GT'!$L$4,'XUAT - NVL'!$D$5:$D$840,'THAN CUC 4A GT'!B20)</f>
        <v>0</v>
      </c>
      <c r="G20" s="231">
        <f>+SUMIFS('XUAT - NVL'!$L$5:$L$840,'XUAT - NVL'!$G$5:$G$840,'THAN CUC 4A GT'!$L$4,'XUAT - NVL'!$D$5:$D$840,'THAN CUC 4A GT'!B20)</f>
        <v>0</v>
      </c>
      <c r="H20" s="188" t="e">
        <f t="shared" si="1"/>
        <v>#DIV/0!</v>
      </c>
      <c r="I20" s="187" t="e">
        <f t="shared" si="2"/>
        <v>#DIV/0!</v>
      </c>
      <c r="J20" s="186" t="e">
        <f t="shared" si="3"/>
        <v>#N/A</v>
      </c>
      <c r="K20" s="185" t="e">
        <f t="shared" si="3"/>
        <v>#N/A</v>
      </c>
      <c r="L20" s="188" t="e">
        <f t="shared" si="0"/>
        <v>#N/A</v>
      </c>
      <c r="M20" s="184" t="e">
        <f t="shared" si="0"/>
        <v>#N/A</v>
      </c>
      <c r="N20" s="183"/>
      <c r="P20" s="235" t="s">
        <v>70</v>
      </c>
      <c r="Q20" s="52" t="s">
        <v>71</v>
      </c>
      <c r="R20" s="52" t="s">
        <v>69</v>
      </c>
    </row>
    <row r="21" spans="1:18" ht="16.5" customHeight="1">
      <c r="A21" s="193">
        <v>12</v>
      </c>
      <c r="B21" s="194">
        <v>45028</v>
      </c>
      <c r="C21" s="191" t="s">
        <v>683</v>
      </c>
      <c r="D21" s="190">
        <f>+SUMIFS('NHAP - NVL'!$J$5:$J$1007,'NHAP - NVL'!$G$5:$G$1007,'THAN CUC 4A GT'!$L$4,'NHAP - NVL'!$D$5:$D$1007,'THAN CUC 4A GT'!B21)</f>
        <v>0</v>
      </c>
      <c r="E21" s="218">
        <f>+SUMIFS('NHAP - NVL'!$K$5:$K$1007,'NHAP - NVL'!$G$5:$G$1007,'THAN CUC 4A GT'!$L$4,'NHAP - NVL'!$D$5:$D$1007,'THAN CUC 4A GT'!B21)</f>
        <v>0</v>
      </c>
      <c r="F21" s="189">
        <f>+SUMIFS('XUAT - NVL'!$K$5:$K$840,'XUAT - NVL'!$G$5:$G$840,'THAN CUC 4A GT'!$L$4,'XUAT - NVL'!$D$5:$D$840,'THAN CUC 4A GT'!B21)</f>
        <v>0</v>
      </c>
      <c r="G21" s="231">
        <f>+SUMIFS('XUAT - NVL'!$L$5:$L$840,'XUAT - NVL'!$G$5:$G$840,'THAN CUC 4A GT'!$L$4,'XUAT - NVL'!$D$5:$D$840,'THAN CUC 4A GT'!B21)</f>
        <v>0</v>
      </c>
      <c r="H21" s="188" t="e">
        <f t="shared" si="1"/>
        <v>#DIV/0!</v>
      </c>
      <c r="I21" s="187" t="e">
        <f t="shared" si="2"/>
        <v>#DIV/0!</v>
      </c>
      <c r="J21" s="186" t="e">
        <f t="shared" si="3"/>
        <v>#N/A</v>
      </c>
      <c r="K21" s="185" t="e">
        <f t="shared" si="3"/>
        <v>#N/A</v>
      </c>
      <c r="L21" s="188" t="e">
        <f t="shared" si="0"/>
        <v>#N/A</v>
      </c>
      <c r="M21" s="184" t="e">
        <f t="shared" si="0"/>
        <v>#N/A</v>
      </c>
      <c r="N21" s="183"/>
      <c r="P21" s="235" t="s">
        <v>79</v>
      </c>
      <c r="Q21" s="52" t="s">
        <v>80</v>
      </c>
      <c r="R21" s="52" t="s">
        <v>78</v>
      </c>
    </row>
    <row r="22" spans="1:18" ht="16.5" customHeight="1">
      <c r="A22" s="193">
        <v>13</v>
      </c>
      <c r="B22" s="194">
        <v>45029</v>
      </c>
      <c r="C22" s="191" t="s">
        <v>683</v>
      </c>
      <c r="D22" s="190">
        <f>+SUMIFS('NHAP - NVL'!$J$5:$J$1007,'NHAP - NVL'!$G$5:$G$1007,'THAN CUC 4A GT'!$L$4,'NHAP - NVL'!$D$5:$D$1007,'THAN CUC 4A GT'!B22)</f>
        <v>0</v>
      </c>
      <c r="E22" s="218">
        <f>+SUMIFS('NHAP - NVL'!$K$5:$K$1007,'NHAP - NVL'!$G$5:$G$1007,'THAN CUC 4A GT'!$L$4,'NHAP - NVL'!$D$5:$D$1007,'THAN CUC 4A GT'!B22)</f>
        <v>0</v>
      </c>
      <c r="F22" s="189">
        <f>+SUMIFS('XUAT - NVL'!$K$5:$K$840,'XUAT - NVL'!$G$5:$G$840,'THAN CUC 4A GT'!$L$4,'XUAT - NVL'!$D$5:$D$840,'THAN CUC 4A GT'!B22)</f>
        <v>0</v>
      </c>
      <c r="G22" s="231">
        <f>+SUMIFS('XUAT - NVL'!$L$5:$L$840,'XUAT - NVL'!$G$5:$G$840,'THAN CUC 4A GT'!$L$4,'XUAT - NVL'!$D$5:$D$840,'THAN CUC 4A GT'!B22)</f>
        <v>0</v>
      </c>
      <c r="H22" s="188" t="e">
        <f t="shared" si="1"/>
        <v>#DIV/0!</v>
      </c>
      <c r="I22" s="187" t="e">
        <f t="shared" si="2"/>
        <v>#DIV/0!</v>
      </c>
      <c r="J22" s="186" t="e">
        <f t="shared" si="3"/>
        <v>#N/A</v>
      </c>
      <c r="K22" s="185" t="e">
        <f t="shared" si="3"/>
        <v>#N/A</v>
      </c>
      <c r="L22" s="188" t="e">
        <f t="shared" si="0"/>
        <v>#N/A</v>
      </c>
      <c r="M22" s="184" t="e">
        <f t="shared" si="0"/>
        <v>#N/A</v>
      </c>
      <c r="N22" s="183"/>
      <c r="P22" s="235" t="s">
        <v>726</v>
      </c>
      <c r="Q22" s="52" t="s">
        <v>89</v>
      </c>
      <c r="R22" s="52" t="s">
        <v>88</v>
      </c>
    </row>
    <row r="23" spans="1:18" ht="16.5" customHeight="1">
      <c r="A23" s="193">
        <v>14</v>
      </c>
      <c r="B23" s="194">
        <v>45030</v>
      </c>
      <c r="C23" s="191" t="s">
        <v>683</v>
      </c>
      <c r="D23" s="190">
        <f>+SUMIFS('NHAP - NVL'!$J$5:$J$1007,'NHAP - NVL'!$G$5:$G$1007,'THAN CUC 4A GT'!$L$4,'NHAP - NVL'!$D$5:$D$1007,'THAN CUC 4A GT'!B23)</f>
        <v>0</v>
      </c>
      <c r="E23" s="218">
        <f>+SUMIFS('NHAP - NVL'!$K$5:$K$1007,'NHAP - NVL'!$G$5:$G$1007,'THAN CUC 4A GT'!$L$4,'NHAP - NVL'!$D$5:$D$1007,'THAN CUC 4A GT'!B23)</f>
        <v>0</v>
      </c>
      <c r="F23" s="189">
        <f>+SUMIFS('XUAT - NVL'!$K$5:$K$840,'XUAT - NVL'!$G$5:$G$840,'THAN CUC 4A GT'!$L$4,'XUAT - NVL'!$D$5:$D$840,'THAN CUC 4A GT'!B23)</f>
        <v>0</v>
      </c>
      <c r="G23" s="231">
        <f>+SUMIFS('XUAT - NVL'!$L$5:$L$840,'XUAT - NVL'!$G$5:$G$840,'THAN CUC 4A GT'!$L$4,'XUAT - NVL'!$D$5:$D$840,'THAN CUC 4A GT'!B23)</f>
        <v>0</v>
      </c>
      <c r="H23" s="188" t="e">
        <f t="shared" si="1"/>
        <v>#DIV/0!</v>
      </c>
      <c r="I23" s="187" t="e">
        <f t="shared" si="2"/>
        <v>#DIV/0!</v>
      </c>
      <c r="J23" s="186" t="e">
        <f t="shared" si="3"/>
        <v>#N/A</v>
      </c>
      <c r="K23" s="185" t="e">
        <f t="shared" si="3"/>
        <v>#N/A</v>
      </c>
      <c r="L23" s="188" t="e">
        <f t="shared" si="0"/>
        <v>#N/A</v>
      </c>
      <c r="M23" s="184" t="e">
        <f t="shared" si="0"/>
        <v>#N/A</v>
      </c>
      <c r="N23" s="183"/>
      <c r="P23" s="235" t="s">
        <v>727</v>
      </c>
      <c r="Q23" s="52" t="s">
        <v>77</v>
      </c>
      <c r="R23" s="52" t="s">
        <v>76</v>
      </c>
    </row>
    <row r="24" spans="1:18" ht="16.5" customHeight="1">
      <c r="A24" s="193">
        <v>15</v>
      </c>
      <c r="B24" s="194">
        <v>45031</v>
      </c>
      <c r="C24" s="191" t="s">
        <v>683</v>
      </c>
      <c r="D24" s="190">
        <f>+SUMIFS('NHAP - NVL'!$J$5:$J$1007,'NHAP - NVL'!$G$5:$G$1007,'THAN CUC 4A GT'!$L$4,'NHAP - NVL'!$D$5:$D$1007,'THAN CUC 4A GT'!B24)</f>
        <v>0</v>
      </c>
      <c r="E24" s="218">
        <f>+SUMIFS('NHAP - NVL'!$K$5:$K$1007,'NHAP - NVL'!$G$5:$G$1007,'THAN CUC 4A GT'!$L$4,'NHAP - NVL'!$D$5:$D$1007,'THAN CUC 4A GT'!B24)</f>
        <v>0</v>
      </c>
      <c r="F24" s="189">
        <f>+SUMIFS('XUAT - NVL'!$K$5:$K$840,'XUAT - NVL'!$G$5:$G$840,'THAN CUC 4A GT'!$L$4,'XUAT - NVL'!$D$5:$D$840,'THAN CUC 4A GT'!B24)</f>
        <v>0</v>
      </c>
      <c r="G24" s="231">
        <f>+SUMIFS('XUAT - NVL'!$L$5:$L$840,'XUAT - NVL'!$G$5:$G$840,'THAN CUC 4A GT'!$L$4,'XUAT - NVL'!$D$5:$D$840,'THAN CUC 4A GT'!B24)</f>
        <v>0</v>
      </c>
      <c r="H24" s="188" t="e">
        <f t="shared" si="1"/>
        <v>#DIV/0!</v>
      </c>
      <c r="I24" s="187" t="e">
        <f t="shared" si="2"/>
        <v>#DIV/0!</v>
      </c>
      <c r="J24" s="186" t="e">
        <f t="shared" si="3"/>
        <v>#N/A</v>
      </c>
      <c r="K24" s="185" t="e">
        <f t="shared" si="3"/>
        <v>#N/A</v>
      </c>
      <c r="L24" s="233" t="e">
        <f t="shared" si="0"/>
        <v>#N/A</v>
      </c>
      <c r="M24" s="184" t="e">
        <f t="shared" si="0"/>
        <v>#N/A</v>
      </c>
      <c r="N24" s="183"/>
      <c r="P24" s="235" t="s">
        <v>728</v>
      </c>
      <c r="Q24" s="62"/>
      <c r="R24" s="52" t="s">
        <v>732</v>
      </c>
    </row>
    <row r="25" spans="1:18" ht="16.5" customHeight="1">
      <c r="A25" s="193">
        <v>16</v>
      </c>
      <c r="B25" s="194">
        <v>45032</v>
      </c>
      <c r="C25" s="191" t="s">
        <v>683</v>
      </c>
      <c r="D25" s="190">
        <f>+SUMIFS('NHAP - NVL'!$J$5:$J$1007,'NHAP - NVL'!$G$5:$G$1007,'THAN CUC 4A GT'!$L$4,'NHAP - NVL'!$D$5:$D$1007,'THAN CUC 4A GT'!B25)</f>
        <v>0</v>
      </c>
      <c r="E25" s="218">
        <f>+SUMIFS('NHAP - NVL'!$K$5:$K$1007,'NHAP - NVL'!$G$5:$G$1007,'THAN CUC 4A GT'!$L$4,'NHAP - NVL'!$D$5:$D$1007,'THAN CUC 4A GT'!B25)</f>
        <v>0</v>
      </c>
      <c r="F25" s="189">
        <f>+SUMIFS('XUAT - NVL'!$K$5:$K$840,'XUAT - NVL'!$G$5:$G$840,'THAN CUC 4A GT'!$L$4,'XUAT - NVL'!$D$5:$D$840,'THAN CUC 4A GT'!B25)</f>
        <v>0</v>
      </c>
      <c r="G25" s="231">
        <f>+SUMIFS('XUAT - NVL'!$L$5:$L$840,'XUAT - NVL'!$G$5:$G$840,'THAN CUC 4A GT'!$L$4,'XUAT - NVL'!$D$5:$D$840,'THAN CUC 4A GT'!B25)</f>
        <v>0</v>
      </c>
      <c r="H25" s="188" t="e">
        <f t="shared" si="1"/>
        <v>#DIV/0!</v>
      </c>
      <c r="I25" s="187" t="e">
        <f t="shared" si="2"/>
        <v>#DIV/0!</v>
      </c>
      <c r="J25" s="186" t="e">
        <f t="shared" si="3"/>
        <v>#N/A</v>
      </c>
      <c r="K25" s="185" t="e">
        <f t="shared" si="3"/>
        <v>#N/A</v>
      </c>
      <c r="L25" s="188" t="e">
        <f t="shared" si="0"/>
        <v>#N/A</v>
      </c>
      <c r="M25" s="184" t="e">
        <f t="shared" si="0"/>
        <v>#N/A</v>
      </c>
      <c r="N25" s="183"/>
      <c r="P25" s="52" t="s">
        <v>102</v>
      </c>
      <c r="Q25" s="52"/>
      <c r="R25" s="52" t="e">
        <f>+VLOOKUP(P25,'Danh mục CODE'!$A$2:$D$790,3,0)</f>
        <v>#N/A</v>
      </c>
    </row>
    <row r="26" spans="1:18" ht="16.5" customHeight="1">
      <c r="A26" s="193">
        <v>17</v>
      </c>
      <c r="B26" s="194">
        <v>45033</v>
      </c>
      <c r="C26" s="191" t="s">
        <v>683</v>
      </c>
      <c r="D26" s="190">
        <f>+SUMIFS('NHAP - NVL'!$J$5:$J$1007,'NHAP - NVL'!$G$5:$G$1007,'THAN CUC 4A GT'!$L$4,'NHAP - NVL'!$D$5:$D$1007,'THAN CUC 4A GT'!B26)</f>
        <v>0</v>
      </c>
      <c r="E26" s="218">
        <f>+SUMIFS('NHAP - NVL'!$K$5:$K$1007,'NHAP - NVL'!$G$5:$G$1007,'THAN CUC 4A GT'!$L$4,'NHAP - NVL'!$D$5:$D$1007,'THAN CUC 4A GT'!B26)</f>
        <v>0</v>
      </c>
      <c r="F26" s="189">
        <f>+SUMIFS('XUAT - NVL'!$K$5:$K$840,'XUAT - NVL'!$G$5:$G$840,'THAN CUC 4A GT'!$L$4,'XUAT - NVL'!$D$5:$D$840,'THAN CUC 4A GT'!B26)</f>
        <v>0</v>
      </c>
      <c r="G26" s="231">
        <f>+SUMIFS('XUAT - NVL'!$L$5:$L$840,'XUAT - NVL'!$G$5:$G$840,'THAN CUC 4A GT'!$L$4,'XUAT - NVL'!$D$5:$D$840,'THAN CUC 4A GT'!B26)</f>
        <v>0</v>
      </c>
      <c r="H26" s="188" t="e">
        <f t="shared" si="1"/>
        <v>#DIV/0!</v>
      </c>
      <c r="I26" s="187" t="e">
        <f t="shared" si="2"/>
        <v>#DIV/0!</v>
      </c>
      <c r="J26" s="186" t="e">
        <f t="shared" si="3"/>
        <v>#N/A</v>
      </c>
      <c r="K26" s="185" t="e">
        <f t="shared" si="3"/>
        <v>#N/A</v>
      </c>
      <c r="L26" s="188" t="e">
        <f t="shared" si="0"/>
        <v>#N/A</v>
      </c>
      <c r="M26" s="184" t="e">
        <f t="shared" si="0"/>
        <v>#N/A</v>
      </c>
      <c r="N26" s="183"/>
      <c r="P26" s="52" t="s">
        <v>107</v>
      </c>
      <c r="Q26" s="52"/>
      <c r="R26" s="52" t="e">
        <f>+VLOOKUP(P26,'Danh mục CODE'!$A$2:$D$790,3,0)</f>
        <v>#N/A</v>
      </c>
    </row>
    <row r="27" spans="1:18" ht="16.5" customHeight="1">
      <c r="A27" s="193">
        <v>18</v>
      </c>
      <c r="B27" s="194">
        <v>45034</v>
      </c>
      <c r="C27" s="191" t="s">
        <v>683</v>
      </c>
      <c r="D27" s="190">
        <f>+SUMIFS('NHAP - NVL'!$J$5:$J$1007,'NHAP - NVL'!$G$5:$G$1007,'THAN CUC 4A GT'!$L$4,'NHAP - NVL'!$D$5:$D$1007,'THAN CUC 4A GT'!B27)</f>
        <v>0</v>
      </c>
      <c r="E27" s="218">
        <f>+SUMIFS('NHAP - NVL'!$K$5:$K$1007,'NHAP - NVL'!$G$5:$G$1007,'THAN CUC 4A GT'!$L$4,'NHAP - NVL'!$D$5:$D$1007,'THAN CUC 4A GT'!B27)</f>
        <v>0</v>
      </c>
      <c r="F27" s="189">
        <f>+SUMIFS('XUAT - NVL'!$K$5:$K$840,'XUAT - NVL'!$G$5:$G$840,'THAN CUC 4A GT'!$L$4,'XUAT - NVL'!$D$5:$D$840,'THAN CUC 4A GT'!B27)</f>
        <v>0</v>
      </c>
      <c r="G27" s="231">
        <f>+SUMIFS('XUAT - NVL'!$L$5:$L$840,'XUAT - NVL'!$G$5:$G$840,'THAN CUC 4A GT'!$L$4,'XUAT - NVL'!$D$5:$D$840,'THAN CUC 4A GT'!B27)</f>
        <v>0</v>
      </c>
      <c r="H27" s="188" t="e">
        <f t="shared" si="1"/>
        <v>#DIV/0!</v>
      </c>
      <c r="I27" s="187" t="e">
        <f t="shared" si="2"/>
        <v>#DIV/0!</v>
      </c>
      <c r="J27" s="186" t="e">
        <f t="shared" ref="J27:K40" si="4">J26+D27-F27</f>
        <v>#N/A</v>
      </c>
      <c r="K27" s="185" t="e">
        <f t="shared" si="4"/>
        <v>#N/A</v>
      </c>
      <c r="L27" s="233" t="e">
        <f t="shared" si="0"/>
        <v>#N/A</v>
      </c>
      <c r="M27" s="184" t="e">
        <f t="shared" si="0"/>
        <v>#N/A</v>
      </c>
      <c r="N27" s="183"/>
      <c r="P27" s="52" t="s">
        <v>111</v>
      </c>
      <c r="Q27" s="52"/>
      <c r="R27" s="52" t="e">
        <f>+VLOOKUP(P27,'Danh mục CODE'!$A$2:$D$790,3,0)</f>
        <v>#N/A</v>
      </c>
    </row>
    <row r="28" spans="1:18" ht="16.5" customHeight="1">
      <c r="A28" s="193">
        <v>19</v>
      </c>
      <c r="B28" s="194">
        <v>45035</v>
      </c>
      <c r="C28" s="191" t="s">
        <v>683</v>
      </c>
      <c r="D28" s="190">
        <f>+SUMIFS('NHAP - NVL'!$J$5:$J$1007,'NHAP - NVL'!$G$5:$G$1007,'THAN CUC 4A GT'!$L$4,'NHAP - NVL'!$D$5:$D$1007,'THAN CUC 4A GT'!B28)</f>
        <v>0</v>
      </c>
      <c r="E28" s="218">
        <f>+SUMIFS('NHAP - NVL'!$K$5:$K$1007,'NHAP - NVL'!$G$5:$G$1007,'THAN CUC 4A GT'!$L$4,'NHAP - NVL'!$D$5:$D$1007,'THAN CUC 4A GT'!B28)</f>
        <v>0</v>
      </c>
      <c r="F28" s="189">
        <f>+SUMIFS('XUAT - NVL'!$K$5:$K$840,'XUAT - NVL'!$G$5:$G$840,'THAN CUC 4A GT'!$L$4,'XUAT - NVL'!$D$5:$D$840,'THAN CUC 4A GT'!B28)</f>
        <v>0</v>
      </c>
      <c r="G28" s="231">
        <f>+SUMIFS('XUAT - NVL'!$L$5:$L$840,'XUAT - NVL'!$G$5:$G$840,'THAN CUC 4A GT'!$L$4,'XUAT - NVL'!$D$5:$D$840,'THAN CUC 4A GT'!B28)</f>
        <v>0</v>
      </c>
      <c r="H28" s="188" t="e">
        <f t="shared" si="1"/>
        <v>#DIV/0!</v>
      </c>
      <c r="I28" s="187" t="e">
        <f t="shared" si="2"/>
        <v>#DIV/0!</v>
      </c>
      <c r="J28" s="186" t="e">
        <f t="shared" si="4"/>
        <v>#N/A</v>
      </c>
      <c r="K28" s="185" t="e">
        <f t="shared" si="4"/>
        <v>#N/A</v>
      </c>
      <c r="L28" s="233" t="e">
        <f t="shared" si="0"/>
        <v>#N/A</v>
      </c>
      <c r="M28" s="184" t="e">
        <f t="shared" si="0"/>
        <v>#N/A</v>
      </c>
      <c r="N28" s="183"/>
      <c r="P28" s="52" t="s">
        <v>734</v>
      </c>
      <c r="Q28" s="52"/>
      <c r="R28" s="52" t="e">
        <f>+VLOOKUP(P28,'Danh mục CODE'!$A$2:$D$790,3,0)</f>
        <v>#N/A</v>
      </c>
    </row>
    <row r="29" spans="1:18" ht="16.5" customHeight="1">
      <c r="A29" s="193">
        <v>20</v>
      </c>
      <c r="B29" s="194">
        <v>45036</v>
      </c>
      <c r="C29" s="191" t="s">
        <v>683</v>
      </c>
      <c r="D29" s="190">
        <f>+SUMIFS('NHAP - NVL'!$J$5:$J$1007,'NHAP - NVL'!$G$5:$G$1007,'THAN CUC 4A GT'!$L$4,'NHAP - NVL'!$D$5:$D$1007,'THAN CUC 4A GT'!B29)</f>
        <v>0</v>
      </c>
      <c r="E29" s="218">
        <f>+SUMIFS('NHAP - NVL'!$K$5:$K$1007,'NHAP - NVL'!$G$5:$G$1007,'THAN CUC 4A GT'!$L$4,'NHAP - NVL'!$D$5:$D$1007,'THAN CUC 4A GT'!B29)</f>
        <v>0</v>
      </c>
      <c r="F29" s="189">
        <f>+SUMIFS('XUAT - NVL'!$K$5:$K$840,'XUAT - NVL'!$G$5:$G$840,'THAN CUC 4A GT'!$L$4,'XUAT - NVL'!$D$5:$D$840,'THAN CUC 4A GT'!B29)</f>
        <v>0</v>
      </c>
      <c r="G29" s="231">
        <f>+SUMIFS('XUAT - NVL'!$L$5:$L$840,'XUAT - NVL'!$G$5:$G$840,'THAN CUC 4A GT'!$L$4,'XUAT - NVL'!$D$5:$D$840,'THAN CUC 4A GT'!B29)</f>
        <v>0</v>
      </c>
      <c r="H29" s="188" t="e">
        <f t="shared" si="1"/>
        <v>#DIV/0!</v>
      </c>
      <c r="I29" s="187" t="e">
        <f t="shared" si="2"/>
        <v>#DIV/0!</v>
      </c>
      <c r="J29" s="186" t="e">
        <f t="shared" si="4"/>
        <v>#N/A</v>
      </c>
      <c r="K29" s="185" t="e">
        <f t="shared" si="4"/>
        <v>#N/A</v>
      </c>
      <c r="L29" s="233" t="e">
        <f t="shared" si="0"/>
        <v>#N/A</v>
      </c>
      <c r="M29" s="184" t="e">
        <f t="shared" si="0"/>
        <v>#N/A</v>
      </c>
      <c r="N29" s="183"/>
      <c r="P29" s="52" t="s">
        <v>736</v>
      </c>
      <c r="Q29" s="52"/>
      <c r="R29" s="52" t="e">
        <f>+VLOOKUP(P29,'Danh mục CODE'!$A$2:$D$790,3,0)</f>
        <v>#N/A</v>
      </c>
    </row>
    <row r="30" spans="1:18" ht="16.5" customHeight="1">
      <c r="A30" s="193">
        <v>21</v>
      </c>
      <c r="B30" s="194">
        <v>45037</v>
      </c>
      <c r="C30" s="191" t="s">
        <v>683</v>
      </c>
      <c r="D30" s="190">
        <f>+SUMIFS('NHAP - NVL'!$J$5:$J$1007,'NHAP - NVL'!$G$5:$G$1007,'THAN CUC 4A GT'!$L$4,'NHAP - NVL'!$D$5:$D$1007,'THAN CUC 4A GT'!B30)</f>
        <v>0</v>
      </c>
      <c r="E30" s="218">
        <f>+SUMIFS('NHAP - NVL'!$K$5:$K$1007,'NHAP - NVL'!$G$5:$G$1007,'THAN CUC 4A GT'!$L$4,'NHAP - NVL'!$D$5:$D$1007,'THAN CUC 4A GT'!B30)</f>
        <v>0</v>
      </c>
      <c r="F30" s="189">
        <f>+SUMIFS('XUAT - NVL'!$K$5:$K$840,'XUAT - NVL'!$G$5:$G$840,'THAN CUC 4A GT'!$L$4,'XUAT - NVL'!$D$5:$D$840,'THAN CUC 4A GT'!B30)</f>
        <v>0</v>
      </c>
      <c r="G30" s="231">
        <f>+SUMIFS('XUAT - NVL'!$L$5:$L$840,'XUAT - NVL'!$G$5:$G$840,'THAN CUC 4A GT'!$L$4,'XUAT - NVL'!$D$5:$D$840,'THAN CUC 4A GT'!B30)</f>
        <v>0</v>
      </c>
      <c r="H30" s="188" t="e">
        <f t="shared" si="1"/>
        <v>#DIV/0!</v>
      </c>
      <c r="I30" s="187" t="e">
        <f>AVERAGEIF($G$10:$G$40,"&lt;&gt;0")</f>
        <v>#DIV/0!</v>
      </c>
      <c r="J30" s="186" t="e">
        <f t="shared" si="4"/>
        <v>#N/A</v>
      </c>
      <c r="K30" s="185" t="e">
        <f t="shared" si="4"/>
        <v>#N/A</v>
      </c>
      <c r="L30" s="233" t="e">
        <f t="shared" si="0"/>
        <v>#N/A</v>
      </c>
      <c r="M30" s="184" t="e">
        <f t="shared" si="0"/>
        <v>#N/A</v>
      </c>
      <c r="N30" s="183"/>
      <c r="P30" s="52" t="s">
        <v>105</v>
      </c>
      <c r="Q30" s="52"/>
      <c r="R30" s="52" t="e">
        <f>+VLOOKUP(P30,'Danh mục CODE'!$A$2:$D$790,3,0)</f>
        <v>#N/A</v>
      </c>
    </row>
    <row r="31" spans="1:18" ht="16.5" customHeight="1">
      <c r="A31" s="193">
        <v>22</v>
      </c>
      <c r="B31" s="194">
        <v>45038</v>
      </c>
      <c r="C31" s="191" t="s">
        <v>683</v>
      </c>
      <c r="D31" s="190">
        <f>+SUMIFS('NHAP - NVL'!$J$5:$J$1007,'NHAP - NVL'!$G$5:$G$1007,'THAN CUC 4A GT'!$L$4,'NHAP - NVL'!$D$5:$D$1007,'THAN CUC 4A GT'!B31)</f>
        <v>0</v>
      </c>
      <c r="E31" s="218">
        <f>+SUMIFS('NHAP - NVL'!$K$5:$K$1007,'NHAP - NVL'!$G$5:$G$1007,'THAN CUC 4A GT'!$L$4,'NHAP - NVL'!$D$5:$D$1007,'THAN CUC 4A GT'!B31)</f>
        <v>0</v>
      </c>
      <c r="F31" s="189">
        <f>+SUMIFS('XUAT - NVL'!$K$5:$K$840,'XUAT - NVL'!$G$5:$G$840,'THAN CUC 4A GT'!$L$4,'XUAT - NVL'!$D$5:$D$840,'THAN CUC 4A GT'!B31)</f>
        <v>0</v>
      </c>
      <c r="G31" s="231">
        <f>+SUMIFS('XUAT - NVL'!$L$5:$L$840,'XUAT - NVL'!$G$5:$G$840,'THAN CUC 4A GT'!$L$4,'XUAT - NVL'!$D$5:$D$840,'THAN CUC 4A GT'!B31)</f>
        <v>0</v>
      </c>
      <c r="H31" s="188" t="e">
        <f t="shared" si="1"/>
        <v>#DIV/0!</v>
      </c>
      <c r="I31" s="187" t="e">
        <f t="shared" si="2"/>
        <v>#DIV/0!</v>
      </c>
      <c r="J31" s="186" t="e">
        <f t="shared" si="4"/>
        <v>#N/A</v>
      </c>
      <c r="K31" s="185" t="e">
        <f t="shared" si="4"/>
        <v>#N/A</v>
      </c>
      <c r="L31" s="233" t="e">
        <f t="shared" si="0"/>
        <v>#N/A</v>
      </c>
      <c r="M31" s="184" t="e">
        <f t="shared" si="0"/>
        <v>#N/A</v>
      </c>
      <c r="N31" s="183"/>
    </row>
    <row r="32" spans="1:18" ht="16.5" customHeight="1">
      <c r="A32" s="193">
        <v>23</v>
      </c>
      <c r="B32" s="194">
        <v>45039</v>
      </c>
      <c r="C32" s="191" t="s">
        <v>683</v>
      </c>
      <c r="D32" s="190">
        <f>+SUMIFS('NHAP - NVL'!$J$5:$J$1007,'NHAP - NVL'!$G$5:$G$1007,'THAN CUC 4A GT'!$L$4,'NHAP - NVL'!$D$5:$D$1007,'THAN CUC 4A GT'!B32)</f>
        <v>0</v>
      </c>
      <c r="E32" s="218">
        <f>+SUMIFS('NHAP - NVL'!$K$5:$K$1007,'NHAP - NVL'!$G$5:$G$1007,'THAN CUC 4A GT'!$L$4,'NHAP - NVL'!$D$5:$D$1007,'THAN CUC 4A GT'!B32)</f>
        <v>0</v>
      </c>
      <c r="F32" s="189">
        <f>+SUMIFS('XUAT - NVL'!$K$5:$K$840,'XUAT - NVL'!$G$5:$G$840,'THAN CUC 4A GT'!$L$4,'XUAT - NVL'!$D$5:$D$840,'THAN CUC 4A GT'!B32)</f>
        <v>0</v>
      </c>
      <c r="G32" s="231">
        <f>+SUMIFS('XUAT - NVL'!$L$5:$L$840,'XUAT - NVL'!$G$5:$G$840,'THAN CUC 4A GT'!$L$4,'XUAT - NVL'!$D$5:$D$840,'THAN CUC 4A GT'!B32)</f>
        <v>0</v>
      </c>
      <c r="H32" s="188" t="e">
        <f t="shared" si="1"/>
        <v>#DIV/0!</v>
      </c>
      <c r="I32" s="187" t="e">
        <f t="shared" si="2"/>
        <v>#DIV/0!</v>
      </c>
      <c r="J32" s="186" t="e">
        <f t="shared" si="4"/>
        <v>#N/A</v>
      </c>
      <c r="K32" s="185" t="e">
        <f t="shared" si="4"/>
        <v>#N/A</v>
      </c>
      <c r="L32" s="233" t="e">
        <f t="shared" si="0"/>
        <v>#N/A</v>
      </c>
      <c r="M32" s="184" t="e">
        <f t="shared" si="0"/>
        <v>#N/A</v>
      </c>
      <c r="N32" s="183"/>
    </row>
    <row r="33" spans="1:14" ht="16.5" customHeight="1">
      <c r="A33" s="193">
        <v>24</v>
      </c>
      <c r="B33" s="194">
        <v>45040</v>
      </c>
      <c r="C33" s="191" t="s">
        <v>683</v>
      </c>
      <c r="D33" s="190">
        <f>+SUMIFS('NHAP - NVL'!$J$5:$J$1007,'NHAP - NVL'!$G$5:$G$1007,'THAN CUC 4A GT'!$L$4,'NHAP - NVL'!$D$5:$D$1007,'THAN CUC 4A GT'!B33)</f>
        <v>0</v>
      </c>
      <c r="E33" s="218">
        <f>+SUMIFS('NHAP - NVL'!$K$5:$K$1007,'NHAP - NVL'!$G$5:$G$1007,'THAN CUC 4A GT'!$L$4,'NHAP - NVL'!$D$5:$D$1007,'THAN CUC 4A GT'!B33)</f>
        <v>0</v>
      </c>
      <c r="F33" s="189">
        <f>+SUMIFS('XUAT - NVL'!$K$5:$K$840,'XUAT - NVL'!$G$5:$G$840,'THAN CUC 4A GT'!$L$4,'XUAT - NVL'!$D$5:$D$840,'THAN CUC 4A GT'!B33)</f>
        <v>0</v>
      </c>
      <c r="G33" s="231">
        <f>+SUMIFS('XUAT - NVL'!$L$5:$L$840,'XUAT - NVL'!$G$5:$G$840,'THAN CUC 4A GT'!$L$4,'XUAT - NVL'!$D$5:$D$840,'THAN CUC 4A GT'!B33)</f>
        <v>0</v>
      </c>
      <c r="H33" s="188" t="e">
        <f t="shared" si="1"/>
        <v>#DIV/0!</v>
      </c>
      <c r="I33" s="187" t="e">
        <f t="shared" si="2"/>
        <v>#DIV/0!</v>
      </c>
      <c r="J33" s="186" t="e">
        <f t="shared" si="4"/>
        <v>#N/A</v>
      </c>
      <c r="K33" s="185" t="e">
        <f t="shared" si="4"/>
        <v>#N/A</v>
      </c>
      <c r="L33" s="233" t="e">
        <f t="shared" si="0"/>
        <v>#N/A</v>
      </c>
      <c r="M33" s="184" t="e">
        <f t="shared" si="0"/>
        <v>#N/A</v>
      </c>
      <c r="N33" s="183"/>
    </row>
    <row r="34" spans="1:14" ht="16.5" customHeight="1">
      <c r="A34" s="193">
        <v>25</v>
      </c>
      <c r="B34" s="194">
        <v>45041</v>
      </c>
      <c r="C34" s="191" t="s">
        <v>683</v>
      </c>
      <c r="D34" s="190">
        <f>+SUMIFS('NHAP - NVL'!$J$5:$J$1007,'NHAP - NVL'!$G$5:$G$1007,'THAN CUC 4A GT'!$L$4,'NHAP - NVL'!$D$5:$D$1007,'THAN CUC 4A GT'!B34)</f>
        <v>0</v>
      </c>
      <c r="E34" s="218">
        <f>+SUMIFS('NHAP - NVL'!$K$5:$K$1007,'NHAP - NVL'!$G$5:$G$1007,'THAN CUC 4A GT'!$L$4,'NHAP - NVL'!$D$5:$D$1007,'THAN CUC 4A GT'!B34)</f>
        <v>0</v>
      </c>
      <c r="F34" s="189">
        <f>+SUMIFS('XUAT - NVL'!$K$5:$K$840,'XUAT - NVL'!$G$5:$G$840,'THAN CUC 4A GT'!$L$4,'XUAT - NVL'!$D$5:$D$840,'THAN CUC 4A GT'!B34)</f>
        <v>0</v>
      </c>
      <c r="G34" s="231">
        <f>+SUMIFS('XUAT - NVL'!$L$5:$L$840,'XUAT - NVL'!$G$5:$G$840,'THAN CUC 4A GT'!$L$4,'XUAT - NVL'!$D$5:$D$840,'THAN CUC 4A GT'!B34)</f>
        <v>0</v>
      </c>
      <c r="H34" s="188" t="e">
        <f t="shared" si="1"/>
        <v>#DIV/0!</v>
      </c>
      <c r="I34" s="187" t="e">
        <f t="shared" si="2"/>
        <v>#DIV/0!</v>
      </c>
      <c r="J34" s="186" t="e">
        <f t="shared" si="4"/>
        <v>#N/A</v>
      </c>
      <c r="K34" s="185" t="e">
        <f t="shared" si="4"/>
        <v>#N/A</v>
      </c>
      <c r="L34" s="233" t="e">
        <f t="shared" si="0"/>
        <v>#N/A</v>
      </c>
      <c r="M34" s="184" t="e">
        <f t="shared" si="0"/>
        <v>#N/A</v>
      </c>
      <c r="N34" s="183"/>
    </row>
    <row r="35" spans="1:14" ht="16.5" customHeight="1">
      <c r="A35" s="193">
        <v>26</v>
      </c>
      <c r="B35" s="194">
        <v>45042</v>
      </c>
      <c r="C35" s="191" t="s">
        <v>683</v>
      </c>
      <c r="D35" s="190">
        <f>+SUMIFS('NHAP - NVL'!$J$5:$J$1007,'NHAP - NVL'!$G$5:$G$1007,'THAN CUC 4A GT'!$L$4,'NHAP - NVL'!$D$5:$D$1007,'THAN CUC 4A GT'!B35)</f>
        <v>0</v>
      </c>
      <c r="E35" s="218">
        <f>+SUMIFS('NHAP - NVL'!$K$5:$K$1007,'NHAP - NVL'!$G$5:$G$1007,'THAN CUC 4A GT'!$L$4,'NHAP - NVL'!$D$5:$D$1007,'THAN CUC 4A GT'!B35)</f>
        <v>0</v>
      </c>
      <c r="F35" s="189">
        <f>+SUMIFS('XUAT - NVL'!$K$5:$K$840,'XUAT - NVL'!$G$5:$G$840,'THAN CUC 4A GT'!$L$4,'XUAT - NVL'!$D$5:$D$840,'THAN CUC 4A GT'!B35)</f>
        <v>0</v>
      </c>
      <c r="G35" s="231">
        <f>+SUMIFS('XUAT - NVL'!$L$5:$L$840,'XUAT - NVL'!$G$5:$G$840,'THAN CUC 4A GT'!$L$4,'XUAT - NVL'!$D$5:$D$840,'THAN CUC 4A GT'!B35)</f>
        <v>0</v>
      </c>
      <c r="H35" s="188" t="e">
        <f>AVERAGEIF($F$10:$F$40,"&lt;&gt;0")</f>
        <v>#DIV/0!</v>
      </c>
      <c r="I35" s="187" t="e">
        <f t="shared" si="2"/>
        <v>#DIV/0!</v>
      </c>
      <c r="J35" s="186" t="e">
        <f t="shared" si="4"/>
        <v>#N/A</v>
      </c>
      <c r="K35" s="185" t="e">
        <f t="shared" si="4"/>
        <v>#N/A</v>
      </c>
      <c r="L35" s="233" t="e">
        <f t="shared" si="0"/>
        <v>#N/A</v>
      </c>
      <c r="M35" s="184" t="e">
        <f t="shared" si="0"/>
        <v>#N/A</v>
      </c>
      <c r="N35" s="183"/>
    </row>
    <row r="36" spans="1:14" ht="16.5" customHeight="1">
      <c r="A36" s="193">
        <v>27</v>
      </c>
      <c r="B36" s="194">
        <v>45043</v>
      </c>
      <c r="C36" s="191" t="s">
        <v>683</v>
      </c>
      <c r="D36" s="190">
        <f>+SUMIFS('NHAP - NVL'!$J$5:$J$1007,'NHAP - NVL'!$G$5:$G$1007,'THAN CUC 4A GT'!$L$4,'NHAP - NVL'!$D$5:$D$1007,'THAN CUC 4A GT'!B36)</f>
        <v>0</v>
      </c>
      <c r="E36" s="218">
        <f>+SUMIFS('NHAP - NVL'!$K$5:$K$1007,'NHAP - NVL'!$G$5:$G$1007,'THAN CUC 4A GT'!$L$4,'NHAP - NVL'!$D$5:$D$1007,'THAN CUC 4A GT'!B36)</f>
        <v>0</v>
      </c>
      <c r="F36" s="189">
        <f>+SUMIFS('XUAT - NVL'!$K$5:$K$840,'XUAT - NVL'!$G$5:$G$840,'THAN CUC 4A GT'!$L$4,'XUAT - NVL'!$D$5:$D$840,'THAN CUC 4A GT'!B36)</f>
        <v>0</v>
      </c>
      <c r="G36" s="231">
        <f>+SUMIFS('XUAT - NVL'!$L$5:$L$840,'XUAT - NVL'!$G$5:$G$840,'THAN CUC 4A GT'!$L$4,'XUAT - NVL'!$D$5:$D$840,'THAN CUC 4A GT'!B36)</f>
        <v>0</v>
      </c>
      <c r="H36" s="188" t="e">
        <f t="shared" si="1"/>
        <v>#DIV/0!</v>
      </c>
      <c r="I36" s="187" t="e">
        <f t="shared" si="2"/>
        <v>#DIV/0!</v>
      </c>
      <c r="J36" s="186" t="e">
        <f t="shared" si="4"/>
        <v>#N/A</v>
      </c>
      <c r="K36" s="185" t="e">
        <f>K35+E36-G36</f>
        <v>#N/A</v>
      </c>
      <c r="L36" s="233" t="e">
        <f t="shared" si="0"/>
        <v>#N/A</v>
      </c>
      <c r="M36" s="184" t="e">
        <f t="shared" si="0"/>
        <v>#N/A</v>
      </c>
      <c r="N36" s="183"/>
    </row>
    <row r="37" spans="1:14" ht="16.5" customHeight="1">
      <c r="A37" s="193">
        <v>28</v>
      </c>
      <c r="B37" s="194">
        <v>45044</v>
      </c>
      <c r="C37" s="191" t="s">
        <v>683</v>
      </c>
      <c r="D37" s="190">
        <f>+SUMIFS('NHAP - NVL'!$J$5:$J$1007,'NHAP - NVL'!$G$5:$G$1007,'THAN CUC 4A GT'!$L$4,'NHAP - NVL'!$D$5:$D$1007,'THAN CUC 4A GT'!B37)</f>
        <v>0</v>
      </c>
      <c r="E37" s="218">
        <f>+SUMIFS('NHAP - NVL'!$K$5:$K$1007,'NHAP - NVL'!$G$5:$G$1007,'THAN CUC 4A GT'!$L$4,'NHAP - NVL'!$D$5:$D$1007,'THAN CUC 4A GT'!B37)</f>
        <v>0</v>
      </c>
      <c r="F37" s="189">
        <f>+SUMIFS('XUAT - NVL'!$K$5:$K$840,'XUAT - NVL'!$G$5:$G$840,'THAN CUC 4A GT'!$L$4,'XUAT - NVL'!$D$5:$D$840,'THAN CUC 4A GT'!B37)</f>
        <v>0</v>
      </c>
      <c r="G37" s="231">
        <f>+SUMIFS('XUAT - NVL'!$L$5:$L$840,'XUAT - NVL'!$G$5:$G$840,'THAN CUC 4A GT'!$L$4,'XUAT - NVL'!$D$5:$D$840,'THAN CUC 4A GT'!B37)</f>
        <v>0</v>
      </c>
      <c r="H37" s="188" t="e">
        <f t="shared" si="1"/>
        <v>#DIV/0!</v>
      </c>
      <c r="I37" s="187" t="e">
        <f t="shared" si="2"/>
        <v>#DIV/0!</v>
      </c>
      <c r="J37" s="186" t="e">
        <f>J36+D37-F37</f>
        <v>#N/A</v>
      </c>
      <c r="K37" s="185" t="e">
        <f t="shared" si="4"/>
        <v>#N/A</v>
      </c>
      <c r="L37" s="233" t="e">
        <f t="shared" si="0"/>
        <v>#N/A</v>
      </c>
      <c r="M37" s="184" t="e">
        <f t="shared" si="0"/>
        <v>#N/A</v>
      </c>
      <c r="N37" s="183"/>
    </row>
    <row r="38" spans="1:14" ht="16.5" customHeight="1">
      <c r="A38" s="193">
        <v>29</v>
      </c>
      <c r="B38" s="194">
        <v>45045</v>
      </c>
      <c r="C38" s="191" t="s">
        <v>683</v>
      </c>
      <c r="D38" s="190">
        <f>+SUMIFS('NHAP - NVL'!$J$5:$J$1007,'NHAP - NVL'!$G$5:$G$1007,'THAN CUC 4A GT'!$L$4,'NHAP - NVL'!$D$5:$D$1007,'THAN CUC 4A GT'!B38)</f>
        <v>0</v>
      </c>
      <c r="E38" s="218">
        <f>+SUMIFS('NHAP - NVL'!$K$5:$K$1007,'NHAP - NVL'!$G$5:$G$1007,'THAN CUC 4A GT'!$L$4,'NHAP - NVL'!$D$5:$D$1007,'THAN CUC 4A GT'!B38)</f>
        <v>0</v>
      </c>
      <c r="F38" s="189">
        <f>+SUMIFS('XUAT - NVL'!$K$5:$K$840,'XUAT - NVL'!$G$5:$G$840,'THAN CUC 4A GT'!$L$4,'XUAT - NVL'!$D$5:$D$840,'THAN CUC 4A GT'!B38)</f>
        <v>0</v>
      </c>
      <c r="G38" s="231">
        <f>+SUMIFS('XUAT - NVL'!$L$5:$L$840,'XUAT - NVL'!$G$5:$G$840,'THAN CUC 4A GT'!$L$4,'XUAT - NVL'!$D$5:$D$840,'THAN CUC 4A GT'!B38)</f>
        <v>0</v>
      </c>
      <c r="H38" s="188" t="e">
        <f t="shared" si="1"/>
        <v>#DIV/0!</v>
      </c>
      <c r="I38" s="187" t="e">
        <f t="shared" si="2"/>
        <v>#DIV/0!</v>
      </c>
      <c r="J38" s="186" t="e">
        <f t="shared" si="4"/>
        <v>#N/A</v>
      </c>
      <c r="K38" s="185" t="e">
        <f t="shared" si="4"/>
        <v>#N/A</v>
      </c>
      <c r="L38" s="188" t="e">
        <f t="shared" si="0"/>
        <v>#N/A</v>
      </c>
      <c r="M38" s="184" t="e">
        <f t="shared" si="0"/>
        <v>#N/A</v>
      </c>
      <c r="N38" s="183"/>
    </row>
    <row r="39" spans="1:14" ht="16.5" customHeight="1">
      <c r="A39" s="193">
        <v>30</v>
      </c>
      <c r="B39" s="194">
        <v>45046</v>
      </c>
      <c r="C39" s="191" t="s">
        <v>683</v>
      </c>
      <c r="D39" s="190">
        <f>+SUMIFS('NHAP - NVL'!$J$5:$J$1007,'NHAP - NVL'!$G$5:$G$1007,'THAN CUC 4A GT'!$L$4,'NHAP - NVL'!$D$5:$D$1007,'THAN CUC 4A GT'!B39)</f>
        <v>0</v>
      </c>
      <c r="E39" s="218">
        <f>+SUMIFS('NHAP - NVL'!$K$5:$K$1007,'NHAP - NVL'!$G$5:$G$1007,'THAN CUC 4A GT'!$L$4,'NHAP - NVL'!$D$5:$D$1007,'THAN CUC 4A GT'!B39)</f>
        <v>0</v>
      </c>
      <c r="F39" s="189">
        <f>+SUMIFS('XUAT - NVL'!$K$5:$K$840,'XUAT - NVL'!$G$5:$G$840,'THAN CUC 4A GT'!$L$4,'XUAT - NVL'!$D$5:$D$840,'THAN CUC 4A GT'!B39)</f>
        <v>0</v>
      </c>
      <c r="G39" s="231">
        <f>+SUMIFS('XUAT - NVL'!$L$5:$L$840,'XUAT - NVL'!$G$5:$G$840,'THAN CUC 4A GT'!$L$4,'XUAT - NVL'!$D$5:$D$840,'THAN CUC 4A GT'!B39)</f>
        <v>0</v>
      </c>
      <c r="H39" s="188" t="e">
        <f t="shared" si="1"/>
        <v>#DIV/0!</v>
      </c>
      <c r="I39" s="187" t="e">
        <f t="shared" si="2"/>
        <v>#DIV/0!</v>
      </c>
      <c r="J39" s="186" t="e">
        <f t="shared" si="4"/>
        <v>#N/A</v>
      </c>
      <c r="K39" s="185" t="e">
        <f t="shared" si="4"/>
        <v>#N/A</v>
      </c>
      <c r="L39" s="233" t="e">
        <f t="shared" si="0"/>
        <v>#N/A</v>
      </c>
      <c r="M39" s="184" t="e">
        <f t="shared" si="0"/>
        <v>#N/A</v>
      </c>
      <c r="N39" s="183"/>
    </row>
    <row r="40" spans="1:14" ht="16.5" customHeight="1">
      <c r="A40" s="193">
        <v>31</v>
      </c>
      <c r="B40" s="192" t="s">
        <v>718</v>
      </c>
      <c r="C40" s="191" t="s">
        <v>683</v>
      </c>
      <c r="D40" s="190">
        <f>+SUMIFS('NHAP - NVL'!$J$5:$J$1007,'NHAP - NVL'!$G$5:$G$1007,'THAN CUC 4A GT'!$L$4,'NHAP - NVL'!$D$5:$D$1007,'THAN CUC 4A GT'!B40)</f>
        <v>0</v>
      </c>
      <c r="E40" s="218">
        <f>+SUMIFS('NHAP - NVL'!$K$5:$K$1007,'NHAP - NVL'!$G$5:$G$1007,'THAN CUC 4A GT'!$L$4,'NHAP - NVL'!$D$5:$D$1007,'THAN CUC 4A GT'!B40)</f>
        <v>0</v>
      </c>
      <c r="F40" s="189">
        <f>+SUMIFS('XUAT - NVL'!$K$5:$K$840,'XUAT - NVL'!$G$5:$G$840,'THAN CUC 4A GT'!$L$4,'XUAT - NVL'!$D$5:$D$840,'THAN CUC 4A GT'!B40)</f>
        <v>0</v>
      </c>
      <c r="G40" s="231">
        <f>+SUMIFS('XUAT - NVL'!$L$5:$L$840,'XUAT - NVL'!$G$5:$G$840,'THAN CUC 4A GT'!$L$4,'XUAT - NVL'!$D$5:$D$840,'THAN CUC 4A GT'!B40)</f>
        <v>0</v>
      </c>
      <c r="H40" s="188" t="e">
        <f t="shared" si="1"/>
        <v>#DIV/0!</v>
      </c>
      <c r="I40" s="187" t="e">
        <f t="shared" si="2"/>
        <v>#DIV/0!</v>
      </c>
      <c r="J40" s="186" t="e">
        <f t="shared" si="4"/>
        <v>#N/A</v>
      </c>
      <c r="K40" s="185" t="e">
        <f t="shared" si="4"/>
        <v>#N/A</v>
      </c>
      <c r="L40" s="188" t="e">
        <f t="shared" si="0"/>
        <v>#N/A</v>
      </c>
      <c r="M40" s="184" t="e">
        <f t="shared" si="0"/>
        <v>#N/A</v>
      </c>
      <c r="N40" s="183"/>
    </row>
    <row r="41" spans="1:14" s="172" customFormat="1" ht="23.25" customHeight="1">
      <c r="A41" s="181" t="s">
        <v>682</v>
      </c>
      <c r="B41" s="180"/>
      <c r="C41" s="179"/>
      <c r="D41" s="178">
        <f>SUM(D10:D40)</f>
        <v>0</v>
      </c>
      <c r="E41" s="177">
        <f>SUM(E10:E40)</f>
        <v>0</v>
      </c>
      <c r="F41" s="197">
        <f>SUM(F10:F40)</f>
        <v>0</v>
      </c>
      <c r="G41" s="176">
        <f>SUM(G10:G40)</f>
        <v>0</v>
      </c>
      <c r="H41" s="197"/>
      <c r="I41" s="176"/>
      <c r="J41" s="182" t="e">
        <f>J40</f>
        <v>#N/A</v>
      </c>
      <c r="K41" s="182" t="e">
        <f>K40</f>
        <v>#N/A</v>
      </c>
      <c r="L41" s="184"/>
      <c r="M41" s="174"/>
      <c r="N41" s="173"/>
    </row>
    <row r="42" spans="1:14" s="172" customFormat="1" ht="23.25" customHeight="1">
      <c r="A42" s="181" t="s">
        <v>28</v>
      </c>
      <c r="B42" s="180"/>
      <c r="C42" s="179"/>
      <c r="D42" s="178" t="e">
        <f>D9+D41</f>
        <v>#N/A</v>
      </c>
      <c r="E42" s="177" t="e">
        <f>E9+E41</f>
        <v>#N/A</v>
      </c>
      <c r="F42" s="197">
        <f>F41</f>
        <v>0</v>
      </c>
      <c r="G42" s="176">
        <f>G41</f>
        <v>0</v>
      </c>
      <c r="H42" s="197"/>
      <c r="I42" s="176"/>
      <c r="J42" s="175" t="e">
        <f>D42-F42</f>
        <v>#N/A</v>
      </c>
      <c r="K42" s="175" t="e">
        <f>E42-G42</f>
        <v>#N/A</v>
      </c>
      <c r="L42" s="184"/>
      <c r="M42" s="174"/>
      <c r="N42" s="173"/>
    </row>
    <row r="43" spans="1:14" ht="23.25" customHeight="1">
      <c r="A43" s="172"/>
      <c r="B43" s="172"/>
      <c r="C43" s="172"/>
      <c r="K43" s="114"/>
      <c r="L43" s="169"/>
      <c r="N43" s="169"/>
    </row>
    <row r="44" spans="1:14">
      <c r="K44" s="171" t="s">
        <v>112</v>
      </c>
      <c r="L44" s="169"/>
      <c r="N44" s="169"/>
    </row>
    <row r="45" spans="1:14">
      <c r="K45" s="171"/>
      <c r="L45" s="169"/>
      <c r="N45" s="169"/>
    </row>
    <row r="46" spans="1:14">
      <c r="K46" s="171"/>
      <c r="L46" s="169"/>
      <c r="N46" s="169"/>
    </row>
    <row r="47" spans="1:14">
      <c r="K47" s="114"/>
      <c r="L47" s="169"/>
      <c r="N47" s="169"/>
    </row>
    <row r="48" spans="1:14">
      <c r="L48" s="169"/>
      <c r="M48" s="170"/>
      <c r="N48" s="169"/>
    </row>
    <row r="49" spans="11:11" s="168" customFormat="1"/>
    <row r="50" spans="11:11" s="168" customFormat="1">
      <c r="K50" s="172"/>
    </row>
    <row r="51" spans="11:11" s="168" customFormat="1"/>
  </sheetData>
  <mergeCells count="8">
    <mergeCell ref="A9:C9"/>
    <mergeCell ref="A3:N3"/>
    <mergeCell ref="L4:N4"/>
    <mergeCell ref="D7:E7"/>
    <mergeCell ref="F7:G7"/>
    <mergeCell ref="H7:I7"/>
    <mergeCell ref="J7:K7"/>
    <mergeCell ref="L7:M7"/>
  </mergeCells>
  <conditionalFormatting sqref="M21">
    <cfRule type="cellIs" dxfId="522" priority="113" operator="lessThan">
      <formula>15</formula>
    </cfRule>
    <cfRule type="cellIs" dxfId="521" priority="114" operator="greaterThan">
      <formula>20</formula>
    </cfRule>
    <cfRule type="cellIs" dxfId="520" priority="115" operator="between">
      <formula>15</formula>
      <formula>20</formula>
    </cfRule>
    <cfRule type="cellIs" dxfId="519" priority="116" operator="between">
      <formula>15</formula>
      <formula>20</formula>
    </cfRule>
    <cfRule type="cellIs" dxfId="518" priority="117" operator="lessThan">
      <formula>15</formula>
    </cfRule>
    <cfRule type="cellIs" dxfId="517" priority="118" operator="greaterThan">
      <formula>20</formula>
    </cfRule>
    <cfRule type="cellIs" dxfId="516" priority="119" operator="between">
      <formula>15</formula>
      <formula>21</formula>
    </cfRule>
    <cfRule type="cellIs" dxfId="515" priority="120" operator="lessThan">
      <formula>15</formula>
    </cfRule>
    <cfRule type="cellIs" dxfId="514" priority="121" operator="greaterThan">
      <formula>21</formula>
    </cfRule>
  </conditionalFormatting>
  <conditionalFormatting sqref="M28">
    <cfRule type="cellIs" dxfId="513" priority="104" operator="lessThan">
      <formula>15</formula>
    </cfRule>
    <cfRule type="cellIs" dxfId="512" priority="105" operator="greaterThan">
      <formula>20</formula>
    </cfRule>
    <cfRule type="cellIs" dxfId="511" priority="106" operator="between">
      <formula>15</formula>
      <formula>20</formula>
    </cfRule>
    <cfRule type="cellIs" dxfId="510" priority="107" operator="between">
      <formula>15</formula>
      <formula>20</formula>
    </cfRule>
    <cfRule type="cellIs" dxfId="509" priority="108" operator="lessThan">
      <formula>15</formula>
    </cfRule>
    <cfRule type="cellIs" dxfId="508" priority="109" operator="greaterThan">
      <formula>20</formula>
    </cfRule>
    <cfRule type="cellIs" dxfId="507" priority="110" operator="between">
      <formula>15</formula>
      <formula>21</formula>
    </cfRule>
    <cfRule type="cellIs" dxfId="506" priority="111" operator="lessThan">
      <formula>15</formula>
    </cfRule>
    <cfRule type="cellIs" dxfId="505" priority="112" operator="greaterThan">
      <formula>21</formula>
    </cfRule>
  </conditionalFormatting>
  <conditionalFormatting sqref="M35">
    <cfRule type="cellIs" dxfId="504" priority="95" operator="lessThan">
      <formula>15</formula>
    </cfRule>
    <cfRule type="cellIs" dxfId="503" priority="96" operator="greaterThan">
      <formula>20</formula>
    </cfRule>
    <cfRule type="cellIs" dxfId="502" priority="97" operator="between">
      <formula>15</formula>
      <formula>20</formula>
    </cfRule>
    <cfRule type="cellIs" dxfId="501" priority="98" operator="between">
      <formula>15</formula>
      <formula>20</formula>
    </cfRule>
    <cfRule type="cellIs" dxfId="500" priority="99" operator="lessThan">
      <formula>15</formula>
    </cfRule>
    <cfRule type="cellIs" dxfId="499" priority="100" operator="greaterThan">
      <formula>20</formula>
    </cfRule>
    <cfRule type="cellIs" dxfId="498" priority="101" operator="between">
      <formula>15</formula>
      <formula>21</formula>
    </cfRule>
    <cfRule type="cellIs" dxfId="497" priority="102" operator="lessThan">
      <formula>15</formula>
    </cfRule>
    <cfRule type="cellIs" dxfId="496" priority="103" operator="greaterThan">
      <formula>21</formula>
    </cfRule>
  </conditionalFormatting>
  <conditionalFormatting sqref="M15:M18 M40 M22:M23 M25:M27 M20">
    <cfRule type="cellIs" dxfId="495" priority="122" operator="lessThan">
      <formula>15</formula>
    </cfRule>
    <cfRule type="cellIs" dxfId="494" priority="123" operator="greaterThan">
      <formula>20</formula>
    </cfRule>
    <cfRule type="cellIs" dxfId="493" priority="124" operator="between">
      <formula>15</formula>
      <formula>20</formula>
    </cfRule>
    <cfRule type="cellIs" dxfId="492" priority="125" operator="between">
      <formula>15</formula>
      <formula>20</formula>
    </cfRule>
    <cfRule type="cellIs" dxfId="491" priority="126" operator="lessThan">
      <formula>15</formula>
    </cfRule>
    <cfRule type="cellIs" dxfId="490" priority="127" operator="greaterThan">
      <formula>20</formula>
    </cfRule>
    <cfRule type="cellIs" dxfId="489" priority="128" operator="between">
      <formula>15</formula>
      <formula>21</formula>
    </cfRule>
    <cfRule type="cellIs" dxfId="488" priority="129" operator="lessThan">
      <formula>15</formula>
    </cfRule>
    <cfRule type="cellIs" dxfId="487" priority="130" operator="greaterThan">
      <formula>21</formula>
    </cfRule>
  </conditionalFormatting>
  <conditionalFormatting sqref="M10:M13">
    <cfRule type="cellIs" dxfId="486" priority="86" operator="lessThan">
      <formula>15</formula>
    </cfRule>
    <cfRule type="cellIs" dxfId="485" priority="87" operator="greaterThan">
      <formula>20</formula>
    </cfRule>
    <cfRule type="cellIs" dxfId="484" priority="88" operator="between">
      <formula>15</formula>
      <formula>20</formula>
    </cfRule>
    <cfRule type="cellIs" dxfId="483" priority="89" operator="between">
      <formula>15</formula>
      <formula>20</formula>
    </cfRule>
    <cfRule type="cellIs" dxfId="482" priority="90" operator="lessThan">
      <formula>15</formula>
    </cfRule>
    <cfRule type="cellIs" dxfId="481" priority="91" operator="greaterThan">
      <formula>20</formula>
    </cfRule>
    <cfRule type="cellIs" dxfId="480" priority="92" operator="between">
      <formula>15</formula>
      <formula>21</formula>
    </cfRule>
    <cfRule type="cellIs" dxfId="479" priority="93" operator="lessThan">
      <formula>15</formula>
    </cfRule>
    <cfRule type="cellIs" dxfId="478" priority="94" operator="greaterThan">
      <formula>21</formula>
    </cfRule>
  </conditionalFormatting>
  <conditionalFormatting sqref="M30:M33">
    <cfRule type="cellIs" dxfId="477" priority="77" operator="lessThan">
      <formula>15</formula>
    </cfRule>
    <cfRule type="cellIs" dxfId="476" priority="78" operator="greaterThan">
      <formula>20</formula>
    </cfRule>
    <cfRule type="cellIs" dxfId="475" priority="79" operator="between">
      <formula>15</formula>
      <formula>20</formula>
    </cfRule>
    <cfRule type="cellIs" dxfId="474" priority="80" operator="between">
      <formula>15</formula>
      <formula>20</formula>
    </cfRule>
    <cfRule type="cellIs" dxfId="473" priority="81" operator="lessThan">
      <formula>15</formula>
    </cfRule>
    <cfRule type="cellIs" dxfId="472" priority="82" operator="greaterThan">
      <formula>20</formula>
    </cfRule>
    <cfRule type="cellIs" dxfId="471" priority="83" operator="between">
      <formula>15</formula>
      <formula>21</formula>
    </cfRule>
    <cfRule type="cellIs" dxfId="470" priority="84" operator="lessThan">
      <formula>15</formula>
    </cfRule>
    <cfRule type="cellIs" dxfId="469" priority="85" operator="greaterThan">
      <formula>21</formula>
    </cfRule>
  </conditionalFormatting>
  <conditionalFormatting sqref="M36:M38">
    <cfRule type="cellIs" dxfId="468" priority="68" operator="lessThan">
      <formula>15</formula>
    </cfRule>
    <cfRule type="cellIs" dxfId="467" priority="69" operator="greaterThan">
      <formula>20</formula>
    </cfRule>
    <cfRule type="cellIs" dxfId="466" priority="70" operator="between">
      <formula>15</formula>
      <formula>20</formula>
    </cfRule>
    <cfRule type="cellIs" dxfId="465" priority="71" operator="between">
      <formula>15</formula>
      <formula>20</formula>
    </cfRule>
    <cfRule type="cellIs" dxfId="464" priority="72" operator="lessThan">
      <formula>15</formula>
    </cfRule>
    <cfRule type="cellIs" dxfId="463" priority="73" operator="greaterThan">
      <formula>20</formula>
    </cfRule>
    <cfRule type="cellIs" dxfId="462" priority="74" operator="between">
      <formula>15</formula>
      <formula>21</formula>
    </cfRule>
    <cfRule type="cellIs" dxfId="461" priority="75" operator="lessThan">
      <formula>15</formula>
    </cfRule>
    <cfRule type="cellIs" dxfId="460" priority="76" operator="greaterThan">
      <formula>21</formula>
    </cfRule>
  </conditionalFormatting>
  <conditionalFormatting sqref="M29">
    <cfRule type="cellIs" dxfId="459" priority="59" operator="lessThan">
      <formula>15</formula>
    </cfRule>
    <cfRule type="cellIs" dxfId="458" priority="60" operator="greaterThan">
      <formula>20</formula>
    </cfRule>
    <cfRule type="cellIs" dxfId="457" priority="61" operator="between">
      <formula>15</formula>
      <formula>20</formula>
    </cfRule>
    <cfRule type="cellIs" dxfId="456" priority="62" operator="between">
      <formula>15</formula>
      <formula>20</formula>
    </cfRule>
    <cfRule type="cellIs" dxfId="455" priority="63" operator="lessThan">
      <formula>15</formula>
    </cfRule>
    <cfRule type="cellIs" dxfId="454" priority="64" operator="greaterThan">
      <formula>20</formula>
    </cfRule>
    <cfRule type="cellIs" dxfId="453" priority="65" operator="between">
      <formula>15</formula>
      <formula>21</formula>
    </cfRule>
    <cfRule type="cellIs" dxfId="452" priority="66" operator="lessThan">
      <formula>15</formula>
    </cfRule>
    <cfRule type="cellIs" dxfId="451" priority="67" operator="greaterThan">
      <formula>21</formula>
    </cfRule>
  </conditionalFormatting>
  <conditionalFormatting sqref="M24">
    <cfRule type="cellIs" dxfId="450" priority="50" operator="lessThan">
      <formula>15</formula>
    </cfRule>
    <cfRule type="cellIs" dxfId="449" priority="51" operator="greaterThan">
      <formula>20</formula>
    </cfRule>
    <cfRule type="cellIs" dxfId="448" priority="52" operator="between">
      <formula>15</formula>
      <formula>20</formula>
    </cfRule>
    <cfRule type="cellIs" dxfId="447" priority="53" operator="between">
      <formula>15</formula>
      <formula>20</formula>
    </cfRule>
    <cfRule type="cellIs" dxfId="446" priority="54" operator="lessThan">
      <formula>15</formula>
    </cfRule>
    <cfRule type="cellIs" dxfId="445" priority="55" operator="greaterThan">
      <formula>20</formula>
    </cfRule>
    <cfRule type="cellIs" dxfId="444" priority="56" operator="between">
      <formula>15</formula>
      <formula>21</formula>
    </cfRule>
    <cfRule type="cellIs" dxfId="443" priority="57" operator="lessThan">
      <formula>15</formula>
    </cfRule>
    <cfRule type="cellIs" dxfId="442" priority="58" operator="greaterThan">
      <formula>21</formula>
    </cfRule>
  </conditionalFormatting>
  <conditionalFormatting sqref="M19">
    <cfRule type="cellIs" dxfId="441" priority="41" operator="lessThan">
      <formula>15</formula>
    </cfRule>
    <cfRule type="cellIs" dxfId="440" priority="42" operator="greaterThan">
      <formula>20</formula>
    </cfRule>
    <cfRule type="cellIs" dxfId="439" priority="43" operator="between">
      <formula>15</formula>
      <formula>20</formula>
    </cfRule>
    <cfRule type="cellIs" dxfId="438" priority="44" operator="between">
      <formula>15</formula>
      <formula>20</formula>
    </cfRule>
    <cfRule type="cellIs" dxfId="437" priority="45" operator="lessThan">
      <formula>15</formula>
    </cfRule>
    <cfRule type="cellIs" dxfId="436" priority="46" operator="greaterThan">
      <formula>20</formula>
    </cfRule>
    <cfRule type="cellIs" dxfId="435" priority="47" operator="between">
      <formula>15</formula>
      <formula>21</formula>
    </cfRule>
    <cfRule type="cellIs" dxfId="434" priority="48" operator="lessThan">
      <formula>15</formula>
    </cfRule>
    <cfRule type="cellIs" dxfId="433" priority="49" operator="greaterThan">
      <formula>21</formula>
    </cfRule>
  </conditionalFormatting>
  <conditionalFormatting sqref="M14">
    <cfRule type="cellIs" dxfId="432" priority="32" operator="lessThan">
      <formula>15</formula>
    </cfRule>
    <cfRule type="cellIs" dxfId="431" priority="33" operator="greaterThan">
      <formula>20</formula>
    </cfRule>
    <cfRule type="cellIs" dxfId="430" priority="34" operator="between">
      <formula>15</formula>
      <formula>20</formula>
    </cfRule>
    <cfRule type="cellIs" dxfId="429" priority="35" operator="between">
      <formula>15</formula>
      <formula>20</formula>
    </cfRule>
    <cfRule type="cellIs" dxfId="428" priority="36" operator="lessThan">
      <formula>15</formula>
    </cfRule>
    <cfRule type="cellIs" dxfId="427" priority="37" operator="greaterThan">
      <formula>20</formula>
    </cfRule>
    <cfRule type="cellIs" dxfId="426" priority="38" operator="between">
      <formula>15</formula>
      <formula>21</formula>
    </cfRule>
    <cfRule type="cellIs" dxfId="425" priority="39" operator="lessThan">
      <formula>15</formula>
    </cfRule>
    <cfRule type="cellIs" dxfId="424" priority="40" operator="greaterThan">
      <formula>21</formula>
    </cfRule>
  </conditionalFormatting>
  <conditionalFormatting sqref="M34">
    <cfRule type="cellIs" dxfId="423" priority="23" operator="lessThan">
      <formula>15</formula>
    </cfRule>
    <cfRule type="cellIs" dxfId="422" priority="24" operator="greaterThan">
      <formula>20</formula>
    </cfRule>
    <cfRule type="cellIs" dxfId="421" priority="25" operator="between">
      <formula>15</formula>
      <formula>20</formula>
    </cfRule>
    <cfRule type="cellIs" dxfId="420" priority="26" operator="between">
      <formula>15</formula>
      <formula>20</formula>
    </cfRule>
    <cfRule type="cellIs" dxfId="419" priority="27" operator="lessThan">
      <formula>15</formula>
    </cfRule>
    <cfRule type="cellIs" dxfId="418" priority="28" operator="greaterThan">
      <formula>20</formula>
    </cfRule>
    <cfRule type="cellIs" dxfId="417" priority="29" operator="between">
      <formula>15</formula>
      <formula>21</formula>
    </cfRule>
    <cfRule type="cellIs" dxfId="416" priority="30" operator="lessThan">
      <formula>15</formula>
    </cfRule>
    <cfRule type="cellIs" dxfId="415" priority="31" operator="greaterThan">
      <formula>21</formula>
    </cfRule>
  </conditionalFormatting>
  <conditionalFormatting sqref="M39">
    <cfRule type="cellIs" dxfId="414" priority="14" operator="lessThan">
      <formula>15</formula>
    </cfRule>
    <cfRule type="cellIs" dxfId="413" priority="15" operator="greaterThan">
      <formula>20</formula>
    </cfRule>
    <cfRule type="cellIs" dxfId="412" priority="16" operator="between">
      <formula>15</formula>
      <formula>20</formula>
    </cfRule>
    <cfRule type="cellIs" dxfId="411" priority="17" operator="between">
      <formula>15</formula>
      <formula>20</formula>
    </cfRule>
    <cfRule type="cellIs" dxfId="410" priority="18" operator="lessThan">
      <formula>15</formula>
    </cfRule>
    <cfRule type="cellIs" dxfId="409" priority="19" operator="greaterThan">
      <formula>20</formula>
    </cfRule>
    <cfRule type="cellIs" dxfId="408" priority="20" operator="between">
      <formula>15</formula>
      <formula>21</formula>
    </cfRule>
    <cfRule type="cellIs" dxfId="407" priority="21" operator="lessThan">
      <formula>15</formula>
    </cfRule>
    <cfRule type="cellIs" dxfId="406" priority="22" operator="greaterThan">
      <formula>21</formula>
    </cfRule>
  </conditionalFormatting>
  <conditionalFormatting sqref="P19">
    <cfRule type="duplicateValues" dxfId="405" priority="6"/>
  </conditionalFormatting>
  <conditionalFormatting sqref="Q24 Q18">
    <cfRule type="duplicateValues" dxfId="404" priority="7"/>
    <cfRule type="expression" dxfId="403" priority="8">
      <formula>LEFT(#REF!,2)="Y0"</formula>
    </cfRule>
    <cfRule type="expression" dxfId="402" priority="9">
      <formula>LEFT(#REF!,2)="Y3"</formula>
    </cfRule>
    <cfRule type="expression" dxfId="401" priority="10">
      <formula>LEFT(#REF!,2)="Y2"</formula>
    </cfRule>
    <cfRule type="expression" dxfId="400" priority="11">
      <formula>LEFT(#REF!,2)="Y1"</formula>
    </cfRule>
    <cfRule type="duplicateValues" dxfId="399" priority="12"/>
  </conditionalFormatting>
  <conditionalFormatting sqref="P10:P18 P20:P22">
    <cfRule type="duplicateValues" dxfId="398" priority="13"/>
  </conditionalFormatting>
  <conditionalFormatting sqref="P25">
    <cfRule type="duplicateValues" dxfId="397" priority="5"/>
  </conditionalFormatting>
  <conditionalFormatting sqref="P26">
    <cfRule type="duplicateValues" dxfId="396" priority="4"/>
  </conditionalFormatting>
  <conditionalFormatting sqref="P27">
    <cfRule type="duplicateValues" dxfId="395" priority="3"/>
  </conditionalFormatting>
  <conditionalFormatting sqref="P28:P29">
    <cfRule type="duplicateValues" dxfId="394" priority="2"/>
  </conditionalFormatting>
  <conditionalFormatting sqref="P30">
    <cfRule type="duplicateValues" dxfId="393" priority="1"/>
  </conditionalFormatting>
  <pageMargins left="0.45" right="0.2" top="0.25" bottom="0.25" header="0.3" footer="0.3"/>
  <pageSetup paperSize="9" orientation="landscape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rgb="FFC00000"/>
  </sheetPr>
  <dimension ref="A1:R51"/>
  <sheetViews>
    <sheetView zoomScale="80" zoomScaleNormal="80" workbookViewId="0">
      <pane ySplit="9" topLeftCell="A16" activePane="bottomLeft" state="frozen"/>
      <selection activeCell="C11" sqref="C11:F11"/>
      <selection pane="bottomLeft" activeCell="C11" sqref="C11:F11"/>
    </sheetView>
  </sheetViews>
  <sheetFormatPr defaultColWidth="10.6640625" defaultRowHeight="15"/>
  <cols>
    <col min="1" max="1" width="5.5" style="168" customWidth="1"/>
    <col min="2" max="2" width="16" style="168" customWidth="1"/>
    <col min="3" max="3" width="21.33203125" style="168" customWidth="1"/>
    <col min="4" max="11" width="16.83203125" style="169" customWidth="1"/>
    <col min="12" max="14" width="16.83203125" style="168" customWidth="1"/>
    <col min="15" max="15" width="10.6640625" style="168"/>
    <col min="16" max="16" width="50.6640625" style="168" customWidth="1"/>
    <col min="17" max="17" width="36.1640625" style="168" customWidth="1"/>
    <col min="18" max="18" width="24.83203125" style="168" customWidth="1"/>
    <col min="19" max="16384" width="10.6640625" style="168"/>
  </cols>
  <sheetData>
    <row r="1" spans="1:18" ht="18" customHeight="1">
      <c r="A1" s="210" t="str">
        <f>'[6]FRIT FO102 - FT1 - FHUE'!A1</f>
        <v>CÔNG TY CỐ PHẦN VLXD VI DO NA</v>
      </c>
      <c r="B1" s="210"/>
      <c r="C1" s="210"/>
      <c r="D1" s="210"/>
      <c r="E1" s="210"/>
      <c r="F1" s="210"/>
    </row>
    <row r="2" spans="1:18" ht="18" customHeight="1">
      <c r="A2" s="210" t="str">
        <f>'[6]FRIT FO102 - FT1 - FHUE'!A2</f>
        <v>PHÒNG KẾ HOẠCH - VẬT TƯ</v>
      </c>
      <c r="B2" s="210"/>
      <c r="C2" s="210"/>
      <c r="D2" s="209"/>
      <c r="E2" s="209"/>
      <c r="F2" s="209"/>
      <c r="L2" s="169"/>
      <c r="M2" s="208" t="str">
        <f>'[6]FRIT FO102 - FT1 - FHUE'!M2</f>
        <v>BM. 03. 13</v>
      </c>
    </row>
    <row r="3" spans="1:18" ht="33" customHeight="1">
      <c r="A3" s="861" t="s">
        <v>698</v>
      </c>
      <c r="B3" s="861"/>
      <c r="C3" s="861"/>
      <c r="D3" s="861"/>
      <c r="E3" s="861"/>
      <c r="F3" s="861"/>
      <c r="G3" s="861"/>
      <c r="H3" s="861"/>
      <c r="I3" s="861"/>
      <c r="J3" s="861"/>
      <c r="K3" s="861"/>
      <c r="L3" s="861"/>
      <c r="M3" s="861"/>
      <c r="N3" s="861"/>
    </row>
    <row r="4" spans="1:18" ht="18.75" customHeight="1">
      <c r="B4" s="207"/>
      <c r="C4" s="207"/>
      <c r="D4" s="206" t="s">
        <v>697</v>
      </c>
      <c r="E4" s="205" t="e">
        <f>+VLOOKUP($L$4,'TONG HOP'!$C$8:$N$799,2,0)</f>
        <v>#N/A</v>
      </c>
      <c r="I4" s="169" t="s">
        <v>696</v>
      </c>
      <c r="J4" s="205" t="e">
        <f>+VLOOKUP($L$4,'TONG HOP'!$C$8:$N$799,3,0)</f>
        <v>#N/A</v>
      </c>
      <c r="K4" s="205" t="s">
        <v>695</v>
      </c>
      <c r="L4" s="862" t="s">
        <v>735</v>
      </c>
      <c r="M4" s="862"/>
      <c r="N4" s="862"/>
    </row>
    <row r="5" spans="1:18" ht="18.75" customHeight="1">
      <c r="B5" s="168" t="str">
        <f>'[6]FRIT FO102 - FT1 - FHUE'!B5</f>
        <v xml:space="preserve">Từ ngày:  </v>
      </c>
      <c r="C5" s="168">
        <f>'[6]FRIT FO102 - FT1 - FHUE'!C5</f>
        <v>1</v>
      </c>
      <c r="D5" s="168" t="str">
        <f>'[6]FRIT FO102 - FT1 - FHUE'!D5</f>
        <v>đến ngày</v>
      </c>
      <c r="E5" s="168">
        <v>30</v>
      </c>
      <c r="F5" s="168" t="str">
        <f>'[6]FRIT FO102 - FT1 - FHUE'!F5</f>
        <v>tháng</v>
      </c>
      <c r="G5" s="168">
        <v>4</v>
      </c>
      <c r="H5" s="168" t="str">
        <f>'[6]FRIT FO102 - FT1 - FHUE'!H5</f>
        <v xml:space="preserve">năm </v>
      </c>
      <c r="I5" s="168">
        <f>'[6]FRIT FO102 - FT1 - FHUE'!I5</f>
        <v>2023</v>
      </c>
      <c r="J5" s="168"/>
      <c r="K5" s="168"/>
    </row>
    <row r="6" spans="1:18" ht="18" customHeight="1">
      <c r="F6" s="204"/>
      <c r="G6" s="204"/>
      <c r="H6" s="204"/>
      <c r="I6" s="204"/>
      <c r="L6" s="204" t="s">
        <v>694</v>
      </c>
      <c r="M6"/>
    </row>
    <row r="7" spans="1:18" s="195" customFormat="1" ht="40.5" customHeight="1">
      <c r="A7" s="203" t="s">
        <v>13</v>
      </c>
      <c r="B7" s="202" t="s">
        <v>693</v>
      </c>
      <c r="C7" s="202" t="s">
        <v>692</v>
      </c>
      <c r="D7" s="863" t="s">
        <v>691</v>
      </c>
      <c r="E7" s="864"/>
      <c r="F7" s="863" t="s">
        <v>690</v>
      </c>
      <c r="G7" s="864"/>
      <c r="H7" s="863" t="s">
        <v>689</v>
      </c>
      <c r="I7" s="864"/>
      <c r="J7" s="863" t="s">
        <v>688</v>
      </c>
      <c r="K7" s="864"/>
      <c r="L7" s="863" t="s">
        <v>687</v>
      </c>
      <c r="M7" s="864"/>
      <c r="N7" s="202" t="s">
        <v>686</v>
      </c>
    </row>
    <row r="8" spans="1:18" s="195" customFormat="1" ht="27.75" customHeight="1">
      <c r="A8" s="201"/>
      <c r="B8" s="198"/>
      <c r="C8" s="198"/>
      <c r="D8" s="200" t="s">
        <v>679</v>
      </c>
      <c r="E8" s="199" t="s">
        <v>685</v>
      </c>
      <c r="F8" s="200" t="s">
        <v>679</v>
      </c>
      <c r="G8" s="199" t="s">
        <v>680</v>
      </c>
      <c r="H8" s="200" t="s">
        <v>679</v>
      </c>
      <c r="I8" s="199" t="s">
        <v>680</v>
      </c>
      <c r="J8" s="200" t="s">
        <v>679</v>
      </c>
      <c r="K8" s="199" t="s">
        <v>680</v>
      </c>
      <c r="L8" s="200" t="s">
        <v>679</v>
      </c>
      <c r="M8" s="199" t="s">
        <v>680</v>
      </c>
      <c r="N8" s="198"/>
    </row>
    <row r="9" spans="1:18" s="195" customFormat="1" ht="25.5" customHeight="1">
      <c r="A9" s="858" t="s">
        <v>684</v>
      </c>
      <c r="B9" s="859"/>
      <c r="C9" s="860"/>
      <c r="D9" s="178" t="e">
        <f>J9</f>
        <v>#N/A</v>
      </c>
      <c r="E9" s="177" t="e">
        <f>K9</f>
        <v>#N/A</v>
      </c>
      <c r="F9" s="197">
        <f>F41</f>
        <v>0</v>
      </c>
      <c r="G9" s="177">
        <f>G41</f>
        <v>0</v>
      </c>
      <c r="H9" s="197"/>
      <c r="I9" s="177"/>
      <c r="J9" s="196" t="e">
        <f>+VLOOKUP($L$4,'TONG HOP'!$C$8:$N$799,8,0)</f>
        <v>#N/A</v>
      </c>
      <c r="K9" s="196" t="e">
        <f>+VLOOKUP($L$4,'TONG HOP'!$C$8:$N$799,9,0)</f>
        <v>#N/A</v>
      </c>
      <c r="L9" s="232"/>
      <c r="M9" s="234"/>
      <c r="N9" s="183"/>
    </row>
    <row r="10" spans="1:18" ht="16.5" customHeight="1">
      <c r="A10" s="193">
        <v>1</v>
      </c>
      <c r="B10" s="194">
        <v>45017</v>
      </c>
      <c r="C10" s="191" t="s">
        <v>683</v>
      </c>
      <c r="D10" s="190">
        <f>+SUMIFS('NHAP - NVL'!$J$5:$J$1007,'NHAP - NVL'!$G$5:$G$1007,'THAN CUC 4 HG'!$L$4,'NHAP - NVL'!$D$5:$D$1007,'THAN CUC 4 HG'!B10)</f>
        <v>0</v>
      </c>
      <c r="E10" s="218">
        <f>+SUMIFS('NHAP - NVL'!$K$5:$K$1007,'NHAP - NVL'!$G$5:$G$1007,'THAN CUC 4 HG'!$L$4,'NHAP - NVL'!$D$5:$D$1007,'THAN CUC 4 HG'!B10)</f>
        <v>0</v>
      </c>
      <c r="F10" s="189">
        <f>+SUMIFS('XUAT - NVL'!$K$5:$K$840,'XUAT - NVL'!$G$5:$G$840,'THAN CUC 4 HG'!$L$4,'XUAT - NVL'!$D$5:$D$840,'THAN CUC 4 HG'!B10)</f>
        <v>0</v>
      </c>
      <c r="G10" s="231">
        <f>+SUMIFS('XUAT - NVL'!$L$5:$L$840,'XUAT - NVL'!$G$5:$G$840,'THAN CUC 4 HG'!$L$4,'XUAT - NVL'!$D$5:$D$840,'THAN CUC 4 HG'!B10)</f>
        <v>0</v>
      </c>
      <c r="H10" s="188" t="e">
        <f>AVERAGEIF($F$10:$F$40,"&lt;&gt;0")</f>
        <v>#DIV/0!</v>
      </c>
      <c r="I10" s="187" t="e">
        <f>AVERAGEIF($G$10:$G$40,"&lt;&gt;0")</f>
        <v>#DIV/0!</v>
      </c>
      <c r="J10" s="186" t="e">
        <f>J9+D10-F10</f>
        <v>#N/A</v>
      </c>
      <c r="K10" s="185" t="e">
        <f>K9+E10-G10</f>
        <v>#N/A</v>
      </c>
      <c r="L10" s="188" t="e">
        <f t="shared" ref="L10:M40" si="0">J10/H10</f>
        <v>#N/A</v>
      </c>
      <c r="M10" s="184" t="e">
        <f t="shared" si="0"/>
        <v>#N/A</v>
      </c>
      <c r="N10" s="183"/>
      <c r="P10" s="235" t="s">
        <v>666</v>
      </c>
      <c r="Q10" s="52" t="s">
        <v>75</v>
      </c>
      <c r="R10" s="52" t="s">
        <v>74</v>
      </c>
    </row>
    <row r="11" spans="1:18" ht="16.5" customHeight="1">
      <c r="A11" s="193">
        <v>2</v>
      </c>
      <c r="B11" s="194">
        <v>45018</v>
      </c>
      <c r="C11" s="191" t="s">
        <v>683</v>
      </c>
      <c r="D11" s="190">
        <f>+SUMIFS('NHAP - NVL'!$J$5:$J$1007,'NHAP - NVL'!$G$5:$G$1007,'THAN CUC 4 HG'!$L$4,'NHAP - NVL'!$D$5:$D$1007,'THAN CUC 4 HG'!B11)</f>
        <v>0</v>
      </c>
      <c r="E11" s="218">
        <f>+SUMIFS('NHAP - NVL'!$K$5:$K$1007,'NHAP - NVL'!$G$5:$G$1007,'THAN CUC 4 HG'!$L$4,'NHAP - NVL'!$D$5:$D$1007,'THAN CUC 4 HG'!B11)</f>
        <v>0</v>
      </c>
      <c r="F11" s="189">
        <f>+SUMIFS('XUAT - NVL'!$K$5:$K$840,'XUAT - NVL'!$G$5:$G$840,'THAN CUC 4 HG'!$L$4,'XUAT - NVL'!$D$5:$D$840,'THAN CUC 4 HG'!B11)</f>
        <v>0</v>
      </c>
      <c r="G11" s="231">
        <f>+SUMIFS('XUAT - NVL'!$L$5:$L$840,'XUAT - NVL'!$G$5:$G$840,'THAN CUC 4 HG'!$L$4,'XUAT - NVL'!$D$5:$D$840,'THAN CUC 4 HG'!B11)</f>
        <v>0</v>
      </c>
      <c r="H11" s="188" t="e">
        <f t="shared" ref="H11:H40" si="1">AVERAGEIF($F$10:$F$40,"&lt;&gt;0")</f>
        <v>#DIV/0!</v>
      </c>
      <c r="I11" s="187" t="e">
        <f t="shared" ref="I11:I40" si="2">AVERAGEIF($G$10:$G$40,"&lt;&gt;0")</f>
        <v>#DIV/0!</v>
      </c>
      <c r="J11" s="186" t="e">
        <f t="shared" ref="J11:K26" si="3">J10+D11-F11</f>
        <v>#N/A</v>
      </c>
      <c r="K11" s="185" t="e">
        <f t="shared" si="3"/>
        <v>#N/A</v>
      </c>
      <c r="L11" s="188" t="e">
        <f t="shared" si="0"/>
        <v>#N/A</v>
      </c>
      <c r="M11" s="184" t="e">
        <f t="shared" si="0"/>
        <v>#N/A</v>
      </c>
      <c r="N11" s="183"/>
      <c r="P11" s="235" t="s">
        <v>719</v>
      </c>
      <c r="Q11" s="52" t="s">
        <v>91</v>
      </c>
      <c r="R11" s="52" t="s">
        <v>90</v>
      </c>
    </row>
    <row r="12" spans="1:18" ht="16.5" customHeight="1">
      <c r="A12" s="193">
        <v>3</v>
      </c>
      <c r="B12" s="194">
        <v>45019</v>
      </c>
      <c r="C12" s="191" t="s">
        <v>683</v>
      </c>
      <c r="D12" s="190">
        <f>+SUMIFS('NHAP - NVL'!$J$5:$J$1007,'NHAP - NVL'!$G$5:$G$1007,'THAN CUC 4 HG'!$L$4,'NHAP - NVL'!$D$5:$D$1007,'THAN CUC 4 HG'!B12)</f>
        <v>0</v>
      </c>
      <c r="E12" s="218">
        <f>+SUMIFS('NHAP - NVL'!$K$5:$K$1007,'NHAP - NVL'!$G$5:$G$1007,'THAN CUC 4 HG'!$L$4,'NHAP - NVL'!$D$5:$D$1007,'THAN CUC 4 HG'!B12)</f>
        <v>0</v>
      </c>
      <c r="F12" s="189">
        <f>+SUMIFS('XUAT - NVL'!$K$5:$K$840,'XUAT - NVL'!$G$5:$G$840,'THAN CUC 4 HG'!$L$4,'XUAT - NVL'!$D$5:$D$840,'THAN CUC 4 HG'!B12)</f>
        <v>0</v>
      </c>
      <c r="G12" s="231">
        <f>+SUMIFS('XUAT - NVL'!$L$5:$L$840,'XUAT - NVL'!$G$5:$G$840,'THAN CUC 4 HG'!$L$4,'XUAT - NVL'!$D$5:$D$840,'THAN CUC 4 HG'!B12)</f>
        <v>0</v>
      </c>
      <c r="H12" s="188" t="e">
        <f t="shared" si="1"/>
        <v>#DIV/0!</v>
      </c>
      <c r="I12" s="187" t="e">
        <f t="shared" si="2"/>
        <v>#DIV/0!</v>
      </c>
      <c r="J12" s="186" t="e">
        <f t="shared" si="3"/>
        <v>#N/A</v>
      </c>
      <c r="K12" s="185" t="e">
        <f t="shared" si="3"/>
        <v>#N/A</v>
      </c>
      <c r="L12" s="188" t="e">
        <f t="shared" si="0"/>
        <v>#N/A</v>
      </c>
      <c r="M12" s="184" t="e">
        <f t="shared" si="0"/>
        <v>#N/A</v>
      </c>
      <c r="N12" s="183"/>
      <c r="P12" s="235" t="s">
        <v>720</v>
      </c>
      <c r="Q12" s="52" t="s">
        <v>93</v>
      </c>
      <c r="R12" s="52" t="s">
        <v>92</v>
      </c>
    </row>
    <row r="13" spans="1:18" ht="16.5" customHeight="1">
      <c r="A13" s="193">
        <v>4</v>
      </c>
      <c r="B13" s="194">
        <v>45020</v>
      </c>
      <c r="C13" s="191" t="s">
        <v>683</v>
      </c>
      <c r="D13" s="190">
        <f>+SUMIFS('NHAP - NVL'!$J$5:$J$1007,'NHAP - NVL'!$G$5:$G$1007,'THAN CUC 4 HG'!$L$4,'NHAP - NVL'!$D$5:$D$1007,'THAN CUC 4 HG'!B13)</f>
        <v>0</v>
      </c>
      <c r="E13" s="218">
        <f>+SUMIFS('NHAP - NVL'!$K$5:$K$1007,'NHAP - NVL'!$G$5:$G$1007,'THAN CUC 4 HG'!$L$4,'NHAP - NVL'!$D$5:$D$1007,'THAN CUC 4 HG'!B13)</f>
        <v>0</v>
      </c>
      <c r="F13" s="189">
        <f>+SUMIFS('XUAT - NVL'!$K$5:$K$840,'XUAT - NVL'!$G$5:$G$840,'THAN CUC 4 HG'!$L$4,'XUAT - NVL'!$D$5:$D$840,'THAN CUC 4 HG'!B13)</f>
        <v>0</v>
      </c>
      <c r="G13" s="231">
        <f>+SUMIFS('XUAT - NVL'!$L$5:$L$840,'XUAT - NVL'!$G$5:$G$840,'THAN CUC 4 HG'!$L$4,'XUAT - NVL'!$D$5:$D$840,'THAN CUC 4 HG'!B13)</f>
        <v>0</v>
      </c>
      <c r="H13" s="188" t="e">
        <f t="shared" si="1"/>
        <v>#DIV/0!</v>
      </c>
      <c r="I13" s="187" t="e">
        <f t="shared" si="2"/>
        <v>#DIV/0!</v>
      </c>
      <c r="J13" s="186" t="e">
        <f t="shared" si="3"/>
        <v>#N/A</v>
      </c>
      <c r="K13" s="185" t="e">
        <f t="shared" si="3"/>
        <v>#N/A</v>
      </c>
      <c r="L13" s="188" t="e">
        <f t="shared" si="0"/>
        <v>#N/A</v>
      </c>
      <c r="M13" s="184" t="e">
        <f t="shared" si="0"/>
        <v>#N/A</v>
      </c>
      <c r="N13" s="183"/>
      <c r="P13" s="235" t="s">
        <v>95</v>
      </c>
      <c r="Q13" s="52" t="s">
        <v>96</v>
      </c>
      <c r="R13" s="52" t="s">
        <v>94</v>
      </c>
    </row>
    <row r="14" spans="1:18" ht="16.5" customHeight="1">
      <c r="A14" s="193">
        <v>5</v>
      </c>
      <c r="B14" s="194">
        <v>45021</v>
      </c>
      <c r="C14" s="191" t="s">
        <v>683</v>
      </c>
      <c r="D14" s="190">
        <f>+SUMIFS('NHAP - NVL'!$J$5:$J$1007,'NHAP - NVL'!$G$5:$G$1007,'THAN CUC 4 HG'!$L$4,'NHAP - NVL'!$D$5:$D$1007,'THAN CUC 4 HG'!B14)</f>
        <v>0</v>
      </c>
      <c r="E14" s="218">
        <f>+SUMIFS('NHAP - NVL'!$K$5:$K$1007,'NHAP - NVL'!$G$5:$G$1007,'THAN CUC 4 HG'!$L$4,'NHAP - NVL'!$D$5:$D$1007,'THAN CUC 4 HG'!B14)</f>
        <v>0</v>
      </c>
      <c r="F14" s="189">
        <f>+SUMIFS('XUAT - NVL'!$K$5:$K$840,'XUAT - NVL'!$G$5:$G$840,'THAN CUC 4 HG'!$L$4,'XUAT - NVL'!$D$5:$D$840,'THAN CUC 4 HG'!B14)</f>
        <v>0</v>
      </c>
      <c r="G14" s="231">
        <f>+SUMIFS('XUAT - NVL'!$L$5:$L$840,'XUAT - NVL'!$G$5:$G$840,'THAN CUC 4 HG'!$L$4,'XUAT - NVL'!$D$5:$D$840,'THAN CUC 4 HG'!B14)</f>
        <v>0</v>
      </c>
      <c r="H14" s="188" t="e">
        <f t="shared" si="1"/>
        <v>#DIV/0!</v>
      </c>
      <c r="I14" s="187" t="e">
        <f t="shared" si="2"/>
        <v>#DIV/0!</v>
      </c>
      <c r="J14" s="186" t="e">
        <f t="shared" si="3"/>
        <v>#N/A</v>
      </c>
      <c r="K14" s="185" t="e">
        <f t="shared" si="3"/>
        <v>#N/A</v>
      </c>
      <c r="L14" s="233" t="e">
        <f t="shared" si="0"/>
        <v>#N/A</v>
      </c>
      <c r="M14" s="184" t="e">
        <f t="shared" si="0"/>
        <v>#N/A</v>
      </c>
      <c r="N14" s="183"/>
      <c r="P14" s="235" t="s">
        <v>721</v>
      </c>
      <c r="Q14" s="52" t="s">
        <v>84</v>
      </c>
      <c r="R14" s="52" t="s">
        <v>83</v>
      </c>
    </row>
    <row r="15" spans="1:18" ht="16.5" customHeight="1">
      <c r="A15" s="193">
        <v>6</v>
      </c>
      <c r="B15" s="194">
        <v>45022</v>
      </c>
      <c r="C15" s="191" t="s">
        <v>683</v>
      </c>
      <c r="D15" s="190">
        <f>+SUMIFS('NHAP - NVL'!$J$5:$J$1007,'NHAP - NVL'!$G$5:$G$1007,'THAN CUC 4 HG'!$L$4,'NHAP - NVL'!$D$5:$D$1007,'THAN CUC 4 HG'!B15)</f>
        <v>0</v>
      </c>
      <c r="E15" s="218">
        <f>+SUMIFS('NHAP - NVL'!$K$5:$K$1007,'NHAP - NVL'!$G$5:$G$1007,'THAN CUC 4 HG'!$L$4,'NHAP - NVL'!$D$5:$D$1007,'THAN CUC 4 HG'!B15)</f>
        <v>0</v>
      </c>
      <c r="F15" s="189">
        <f>+SUMIFS('XUAT - NVL'!$K$5:$K$840,'XUAT - NVL'!$G$5:$G$840,'THAN CUC 4 HG'!$L$4,'XUAT - NVL'!$D$5:$D$840,'THAN CUC 4 HG'!B15)</f>
        <v>0</v>
      </c>
      <c r="G15" s="231">
        <f>+SUMIFS('XUAT - NVL'!$L$5:$L$840,'XUAT - NVL'!$G$5:$G$840,'THAN CUC 4 HG'!$L$4,'XUAT - NVL'!$D$5:$D$840,'THAN CUC 4 HG'!B15)</f>
        <v>0</v>
      </c>
      <c r="H15" s="188" t="e">
        <f t="shared" si="1"/>
        <v>#DIV/0!</v>
      </c>
      <c r="I15" s="187" t="e">
        <f t="shared" si="2"/>
        <v>#DIV/0!</v>
      </c>
      <c r="J15" s="186" t="e">
        <f t="shared" si="3"/>
        <v>#N/A</v>
      </c>
      <c r="K15" s="185" t="e">
        <f t="shared" si="3"/>
        <v>#N/A</v>
      </c>
      <c r="L15" s="233" t="e">
        <f t="shared" si="0"/>
        <v>#N/A</v>
      </c>
      <c r="M15" s="184" t="e">
        <f t="shared" si="0"/>
        <v>#N/A</v>
      </c>
      <c r="N15" s="183"/>
      <c r="P15" s="235" t="s">
        <v>722</v>
      </c>
      <c r="Q15" s="52" t="s">
        <v>86</v>
      </c>
      <c r="R15" s="52" t="s">
        <v>85</v>
      </c>
    </row>
    <row r="16" spans="1:18" ht="16.5" customHeight="1">
      <c r="A16" s="193">
        <v>7</v>
      </c>
      <c r="B16" s="194">
        <v>45023</v>
      </c>
      <c r="C16" s="191" t="s">
        <v>683</v>
      </c>
      <c r="D16" s="190">
        <f>+SUMIFS('NHAP - NVL'!$J$5:$J$1007,'NHAP - NVL'!$G$5:$G$1007,'THAN CUC 4 HG'!$L$4,'NHAP - NVL'!$D$5:$D$1007,'THAN CUC 4 HG'!B16)</f>
        <v>0</v>
      </c>
      <c r="E16" s="218">
        <f>+SUMIFS('NHAP - NVL'!$K$5:$K$1007,'NHAP - NVL'!$G$5:$G$1007,'THAN CUC 4 HG'!$L$4,'NHAP - NVL'!$D$5:$D$1007,'THAN CUC 4 HG'!B16)</f>
        <v>0</v>
      </c>
      <c r="F16" s="189">
        <f>+SUMIFS('XUAT - NVL'!$K$5:$K$840,'XUAT - NVL'!$G$5:$G$840,'THAN CUC 4 HG'!$L$4,'XUAT - NVL'!$D$5:$D$840,'THAN CUC 4 HG'!B16)</f>
        <v>0</v>
      </c>
      <c r="G16" s="231">
        <f>+SUMIFS('XUAT - NVL'!$L$5:$L$840,'XUAT - NVL'!$G$5:$G$840,'THAN CUC 4 HG'!$L$4,'XUAT - NVL'!$D$5:$D$840,'THAN CUC 4 HG'!B16)</f>
        <v>0</v>
      </c>
      <c r="H16" s="188" t="e">
        <f t="shared" si="1"/>
        <v>#DIV/0!</v>
      </c>
      <c r="I16" s="187" t="e">
        <f t="shared" si="2"/>
        <v>#DIV/0!</v>
      </c>
      <c r="J16" s="186" t="e">
        <f t="shared" si="3"/>
        <v>#N/A</v>
      </c>
      <c r="K16" s="185" t="e">
        <f t="shared" si="3"/>
        <v>#N/A</v>
      </c>
      <c r="L16" s="233" t="e">
        <f t="shared" si="0"/>
        <v>#N/A</v>
      </c>
      <c r="M16" s="184" t="e">
        <f t="shared" si="0"/>
        <v>#N/A</v>
      </c>
      <c r="N16" s="183"/>
      <c r="P16" s="235" t="s">
        <v>723</v>
      </c>
      <c r="Q16" s="52" t="s">
        <v>82</v>
      </c>
      <c r="R16" s="52" t="s">
        <v>81</v>
      </c>
    </row>
    <row r="17" spans="1:18" ht="16.5" customHeight="1">
      <c r="A17" s="193">
        <v>8</v>
      </c>
      <c r="B17" s="194">
        <v>45024</v>
      </c>
      <c r="C17" s="191" t="s">
        <v>683</v>
      </c>
      <c r="D17" s="190">
        <f>+SUMIFS('NHAP - NVL'!$J$5:$J$1007,'NHAP - NVL'!$G$5:$G$1007,'THAN CUC 4 HG'!$L$4,'NHAP - NVL'!$D$5:$D$1007,'THAN CUC 4 HG'!B17)</f>
        <v>0</v>
      </c>
      <c r="E17" s="218">
        <f>+SUMIFS('NHAP - NVL'!$K$5:$K$1007,'NHAP - NVL'!$G$5:$G$1007,'THAN CUC 4 HG'!$L$4,'NHAP - NVL'!$D$5:$D$1007,'THAN CUC 4 HG'!B17)</f>
        <v>0</v>
      </c>
      <c r="F17" s="189">
        <f>+SUMIFS('XUAT - NVL'!$K$5:$K$840,'XUAT - NVL'!$G$5:$G$840,'THAN CUC 4 HG'!$L$4,'XUAT - NVL'!$D$5:$D$840,'THAN CUC 4 HG'!B17)</f>
        <v>0</v>
      </c>
      <c r="G17" s="231">
        <f>+SUMIFS('XUAT - NVL'!$L$5:$L$840,'XUAT - NVL'!$G$5:$G$840,'THAN CUC 4 HG'!$L$4,'XUAT - NVL'!$D$5:$D$840,'THAN CUC 4 HG'!B17)</f>
        <v>0</v>
      </c>
      <c r="H17" s="188" t="e">
        <f t="shared" si="1"/>
        <v>#DIV/0!</v>
      </c>
      <c r="I17" s="187" t="e">
        <f t="shared" si="2"/>
        <v>#DIV/0!</v>
      </c>
      <c r="J17" s="186" t="e">
        <f t="shared" si="3"/>
        <v>#N/A</v>
      </c>
      <c r="K17" s="185" t="e">
        <f t="shared" si="3"/>
        <v>#N/A</v>
      </c>
      <c r="L17" s="233" t="e">
        <f t="shared" si="0"/>
        <v>#N/A</v>
      </c>
      <c r="M17" s="184" t="e">
        <f t="shared" si="0"/>
        <v>#N/A</v>
      </c>
      <c r="N17" s="183"/>
      <c r="P17" s="235" t="s">
        <v>98</v>
      </c>
      <c r="Q17" s="52" t="s">
        <v>99</v>
      </c>
      <c r="R17" s="52" t="s">
        <v>97</v>
      </c>
    </row>
    <row r="18" spans="1:18" ht="16.5" customHeight="1">
      <c r="A18" s="193">
        <v>9</v>
      </c>
      <c r="B18" s="194">
        <v>45025</v>
      </c>
      <c r="C18" s="191" t="s">
        <v>683</v>
      </c>
      <c r="D18" s="190">
        <f>+SUMIFS('NHAP - NVL'!$J$5:$J$1007,'NHAP - NVL'!$G$5:$G$1007,'THAN CUC 4 HG'!$L$4,'NHAP - NVL'!$D$5:$D$1007,'THAN CUC 4 HG'!B18)</f>
        <v>0</v>
      </c>
      <c r="E18" s="218">
        <f>+SUMIFS('NHAP - NVL'!$K$5:$K$1007,'NHAP - NVL'!$G$5:$G$1007,'THAN CUC 4 HG'!$L$4,'NHAP - NVL'!$D$5:$D$1007,'THAN CUC 4 HG'!B18)</f>
        <v>0</v>
      </c>
      <c r="F18" s="189">
        <f>+SUMIFS('XUAT - NVL'!$K$5:$K$840,'XUAT - NVL'!$G$5:$G$840,'THAN CUC 4 HG'!$L$4,'XUAT - NVL'!$D$5:$D$840,'THAN CUC 4 HG'!B18)</f>
        <v>0</v>
      </c>
      <c r="G18" s="231">
        <f>+SUMIFS('XUAT - NVL'!$L$5:$L$840,'XUAT - NVL'!$G$5:$G$840,'THAN CUC 4 HG'!$L$4,'XUAT - NVL'!$D$5:$D$840,'THAN CUC 4 HG'!B18)</f>
        <v>0</v>
      </c>
      <c r="H18" s="188" t="e">
        <f t="shared" si="1"/>
        <v>#DIV/0!</v>
      </c>
      <c r="I18" s="187" t="e">
        <f t="shared" si="2"/>
        <v>#DIV/0!</v>
      </c>
      <c r="J18" s="186" t="e">
        <f t="shared" si="3"/>
        <v>#N/A</v>
      </c>
      <c r="K18" s="185" t="e">
        <f t="shared" si="3"/>
        <v>#N/A</v>
      </c>
      <c r="L18" s="233" t="e">
        <f t="shared" si="0"/>
        <v>#N/A</v>
      </c>
      <c r="M18" s="184" t="e">
        <f t="shared" si="0"/>
        <v>#N/A</v>
      </c>
      <c r="N18" s="183"/>
      <c r="P18" s="235" t="s">
        <v>724</v>
      </c>
      <c r="Q18" s="62"/>
      <c r="R18" s="52"/>
    </row>
    <row r="19" spans="1:18" ht="16.5" customHeight="1">
      <c r="A19" s="193">
        <v>10</v>
      </c>
      <c r="B19" s="194">
        <v>45026</v>
      </c>
      <c r="C19" s="191" t="s">
        <v>683</v>
      </c>
      <c r="D19" s="190">
        <f>+SUMIFS('NHAP - NVL'!$J$5:$J$1007,'NHAP - NVL'!$G$5:$G$1007,'THAN CUC 4 HG'!$L$4,'NHAP - NVL'!$D$5:$D$1007,'THAN CUC 4 HG'!B19)</f>
        <v>0</v>
      </c>
      <c r="E19" s="218">
        <f>+SUMIFS('NHAP - NVL'!$K$5:$K$1007,'NHAP - NVL'!$G$5:$G$1007,'THAN CUC 4 HG'!$L$4,'NHAP - NVL'!$D$5:$D$1007,'THAN CUC 4 HG'!B19)</f>
        <v>0</v>
      </c>
      <c r="F19" s="189">
        <f>+SUMIFS('XUAT - NVL'!$K$5:$K$840,'XUAT - NVL'!$G$5:$G$840,'THAN CUC 4 HG'!$L$4,'XUAT - NVL'!$D$5:$D$840,'THAN CUC 4 HG'!B19)</f>
        <v>0</v>
      </c>
      <c r="G19" s="231">
        <f>+SUMIFS('XUAT - NVL'!$L$5:$L$840,'XUAT - NVL'!$G$5:$G$840,'THAN CUC 4 HG'!$L$4,'XUAT - NVL'!$D$5:$D$840,'THAN CUC 4 HG'!B19)</f>
        <v>0</v>
      </c>
      <c r="H19" s="188" t="e">
        <f t="shared" si="1"/>
        <v>#DIV/0!</v>
      </c>
      <c r="I19" s="187" t="e">
        <f t="shared" si="2"/>
        <v>#DIV/0!</v>
      </c>
      <c r="J19" s="186" t="e">
        <f t="shared" si="3"/>
        <v>#N/A</v>
      </c>
      <c r="K19" s="185" t="e">
        <f t="shared" si="3"/>
        <v>#N/A</v>
      </c>
      <c r="L19" s="233" t="e">
        <f t="shared" si="0"/>
        <v>#N/A</v>
      </c>
      <c r="M19" s="184" t="e">
        <f t="shared" si="0"/>
        <v>#N/A</v>
      </c>
      <c r="N19" s="183"/>
      <c r="P19" s="235" t="s">
        <v>725</v>
      </c>
      <c r="Q19" s="52" t="s">
        <v>73</v>
      </c>
      <c r="R19" s="52" t="s">
        <v>72</v>
      </c>
    </row>
    <row r="20" spans="1:18" ht="16.5" customHeight="1">
      <c r="A20" s="193">
        <v>11</v>
      </c>
      <c r="B20" s="194">
        <v>45027</v>
      </c>
      <c r="C20" s="191" t="s">
        <v>683</v>
      </c>
      <c r="D20" s="190">
        <f>+SUMIFS('NHAP - NVL'!$J$5:$J$1007,'NHAP - NVL'!$G$5:$G$1007,'THAN CUC 4 HG'!$L$4,'NHAP - NVL'!$D$5:$D$1007,'THAN CUC 4 HG'!B20)</f>
        <v>0</v>
      </c>
      <c r="E20" s="218">
        <f>+SUMIFS('NHAP - NVL'!$K$5:$K$1007,'NHAP - NVL'!$G$5:$G$1007,'THAN CUC 4 HG'!$L$4,'NHAP - NVL'!$D$5:$D$1007,'THAN CUC 4 HG'!B20)</f>
        <v>0</v>
      </c>
      <c r="F20" s="189">
        <f>+SUMIFS('XUAT - NVL'!$K$5:$K$840,'XUAT - NVL'!$G$5:$G$840,'THAN CUC 4 HG'!$L$4,'XUAT - NVL'!$D$5:$D$840,'THAN CUC 4 HG'!B20)</f>
        <v>0</v>
      </c>
      <c r="G20" s="231">
        <f>+SUMIFS('XUAT - NVL'!$L$5:$L$840,'XUAT - NVL'!$G$5:$G$840,'THAN CUC 4 HG'!$L$4,'XUAT - NVL'!$D$5:$D$840,'THAN CUC 4 HG'!B20)</f>
        <v>0</v>
      </c>
      <c r="H20" s="188" t="e">
        <f t="shared" si="1"/>
        <v>#DIV/0!</v>
      </c>
      <c r="I20" s="187" t="e">
        <f t="shared" si="2"/>
        <v>#DIV/0!</v>
      </c>
      <c r="J20" s="186" t="e">
        <f t="shared" si="3"/>
        <v>#N/A</v>
      </c>
      <c r="K20" s="185" t="e">
        <f t="shared" si="3"/>
        <v>#N/A</v>
      </c>
      <c r="L20" s="188" t="e">
        <f t="shared" si="0"/>
        <v>#N/A</v>
      </c>
      <c r="M20" s="184" t="e">
        <f t="shared" si="0"/>
        <v>#N/A</v>
      </c>
      <c r="N20" s="183"/>
      <c r="P20" s="235" t="s">
        <v>70</v>
      </c>
      <c r="Q20" s="52" t="s">
        <v>71</v>
      </c>
      <c r="R20" s="52" t="s">
        <v>69</v>
      </c>
    </row>
    <row r="21" spans="1:18" ht="16.5" customHeight="1">
      <c r="A21" s="193">
        <v>12</v>
      </c>
      <c r="B21" s="194">
        <v>45028</v>
      </c>
      <c r="C21" s="191" t="s">
        <v>683</v>
      </c>
      <c r="D21" s="190">
        <f>+SUMIFS('NHAP - NVL'!$J$5:$J$1007,'NHAP - NVL'!$G$5:$G$1007,'THAN CUC 4 HG'!$L$4,'NHAP - NVL'!$D$5:$D$1007,'THAN CUC 4 HG'!B21)</f>
        <v>0</v>
      </c>
      <c r="E21" s="218">
        <f>+SUMIFS('NHAP - NVL'!$K$5:$K$1007,'NHAP - NVL'!$G$5:$G$1007,'THAN CUC 4 HG'!$L$4,'NHAP - NVL'!$D$5:$D$1007,'THAN CUC 4 HG'!B21)</f>
        <v>0</v>
      </c>
      <c r="F21" s="189">
        <f>+SUMIFS('XUAT - NVL'!$K$5:$K$840,'XUAT - NVL'!$G$5:$G$840,'THAN CUC 4 HG'!$L$4,'XUAT - NVL'!$D$5:$D$840,'THAN CUC 4 HG'!B21)</f>
        <v>0</v>
      </c>
      <c r="G21" s="231">
        <f>+SUMIFS('XUAT - NVL'!$L$5:$L$840,'XUAT - NVL'!$G$5:$G$840,'THAN CUC 4 HG'!$L$4,'XUAT - NVL'!$D$5:$D$840,'THAN CUC 4 HG'!B21)</f>
        <v>0</v>
      </c>
      <c r="H21" s="188" t="e">
        <f t="shared" si="1"/>
        <v>#DIV/0!</v>
      </c>
      <c r="I21" s="187" t="e">
        <f t="shared" si="2"/>
        <v>#DIV/0!</v>
      </c>
      <c r="J21" s="186" t="e">
        <f t="shared" si="3"/>
        <v>#N/A</v>
      </c>
      <c r="K21" s="185" t="e">
        <f t="shared" si="3"/>
        <v>#N/A</v>
      </c>
      <c r="L21" s="188" t="e">
        <f t="shared" si="0"/>
        <v>#N/A</v>
      </c>
      <c r="M21" s="184" t="e">
        <f t="shared" si="0"/>
        <v>#N/A</v>
      </c>
      <c r="N21" s="183"/>
      <c r="P21" s="235" t="s">
        <v>79</v>
      </c>
      <c r="Q21" s="52" t="s">
        <v>80</v>
      </c>
      <c r="R21" s="52" t="s">
        <v>78</v>
      </c>
    </row>
    <row r="22" spans="1:18" ht="16.5" customHeight="1">
      <c r="A22" s="193">
        <v>13</v>
      </c>
      <c r="B22" s="194">
        <v>45029</v>
      </c>
      <c r="C22" s="191" t="s">
        <v>683</v>
      </c>
      <c r="D22" s="190">
        <f>+SUMIFS('NHAP - NVL'!$J$5:$J$1007,'NHAP - NVL'!$G$5:$G$1007,'THAN CUC 4 HG'!$L$4,'NHAP - NVL'!$D$5:$D$1007,'THAN CUC 4 HG'!B22)</f>
        <v>0</v>
      </c>
      <c r="E22" s="218">
        <f>+SUMIFS('NHAP - NVL'!$K$5:$K$1007,'NHAP - NVL'!$G$5:$G$1007,'THAN CUC 4 HG'!$L$4,'NHAP - NVL'!$D$5:$D$1007,'THAN CUC 4 HG'!B22)</f>
        <v>0</v>
      </c>
      <c r="F22" s="189">
        <f>+SUMIFS('XUAT - NVL'!$K$5:$K$840,'XUAT - NVL'!$G$5:$G$840,'THAN CUC 4 HG'!$L$4,'XUAT - NVL'!$D$5:$D$840,'THAN CUC 4 HG'!B22)</f>
        <v>0</v>
      </c>
      <c r="G22" s="231">
        <f>+SUMIFS('XUAT - NVL'!$L$5:$L$840,'XUAT - NVL'!$G$5:$G$840,'THAN CUC 4 HG'!$L$4,'XUAT - NVL'!$D$5:$D$840,'THAN CUC 4 HG'!B22)</f>
        <v>0</v>
      </c>
      <c r="H22" s="188" t="e">
        <f t="shared" si="1"/>
        <v>#DIV/0!</v>
      </c>
      <c r="I22" s="187" t="e">
        <f t="shared" si="2"/>
        <v>#DIV/0!</v>
      </c>
      <c r="J22" s="186" t="e">
        <f t="shared" si="3"/>
        <v>#N/A</v>
      </c>
      <c r="K22" s="185" t="e">
        <f t="shared" si="3"/>
        <v>#N/A</v>
      </c>
      <c r="L22" s="188" t="e">
        <f t="shared" si="0"/>
        <v>#N/A</v>
      </c>
      <c r="M22" s="184" t="e">
        <f t="shared" si="0"/>
        <v>#N/A</v>
      </c>
      <c r="N22" s="183"/>
      <c r="P22" s="235" t="s">
        <v>726</v>
      </c>
      <c r="Q22" s="52" t="s">
        <v>89</v>
      </c>
      <c r="R22" s="52" t="s">
        <v>88</v>
      </c>
    </row>
    <row r="23" spans="1:18" ht="16.5" customHeight="1">
      <c r="A23" s="193">
        <v>14</v>
      </c>
      <c r="B23" s="194">
        <v>45030</v>
      </c>
      <c r="C23" s="191" t="s">
        <v>683</v>
      </c>
      <c r="D23" s="190">
        <f>+SUMIFS('NHAP - NVL'!$J$5:$J$1007,'NHAP - NVL'!$G$5:$G$1007,'THAN CUC 4 HG'!$L$4,'NHAP - NVL'!$D$5:$D$1007,'THAN CUC 4 HG'!B23)</f>
        <v>0</v>
      </c>
      <c r="E23" s="218">
        <f>+SUMIFS('NHAP - NVL'!$K$5:$K$1007,'NHAP - NVL'!$G$5:$G$1007,'THAN CUC 4 HG'!$L$4,'NHAP - NVL'!$D$5:$D$1007,'THAN CUC 4 HG'!B23)</f>
        <v>0</v>
      </c>
      <c r="F23" s="189">
        <f>+SUMIFS('XUAT - NVL'!$K$5:$K$840,'XUAT - NVL'!$G$5:$G$840,'THAN CUC 4 HG'!$L$4,'XUAT - NVL'!$D$5:$D$840,'THAN CUC 4 HG'!B23)</f>
        <v>0</v>
      </c>
      <c r="G23" s="231">
        <f>+SUMIFS('XUAT - NVL'!$L$5:$L$840,'XUAT - NVL'!$G$5:$G$840,'THAN CUC 4 HG'!$L$4,'XUAT - NVL'!$D$5:$D$840,'THAN CUC 4 HG'!B23)</f>
        <v>0</v>
      </c>
      <c r="H23" s="188" t="e">
        <f t="shared" si="1"/>
        <v>#DIV/0!</v>
      </c>
      <c r="I23" s="187" t="e">
        <f t="shared" si="2"/>
        <v>#DIV/0!</v>
      </c>
      <c r="J23" s="186" t="e">
        <f t="shared" si="3"/>
        <v>#N/A</v>
      </c>
      <c r="K23" s="185" t="e">
        <f t="shared" si="3"/>
        <v>#N/A</v>
      </c>
      <c r="L23" s="188" t="e">
        <f t="shared" si="0"/>
        <v>#N/A</v>
      </c>
      <c r="M23" s="184" t="e">
        <f t="shared" si="0"/>
        <v>#N/A</v>
      </c>
      <c r="N23" s="183"/>
      <c r="P23" s="235" t="s">
        <v>727</v>
      </c>
      <c r="Q23" s="52" t="s">
        <v>77</v>
      </c>
      <c r="R23" s="52" t="s">
        <v>76</v>
      </c>
    </row>
    <row r="24" spans="1:18" ht="16.5" customHeight="1">
      <c r="A24" s="193">
        <v>15</v>
      </c>
      <c r="B24" s="194">
        <v>45031</v>
      </c>
      <c r="C24" s="191" t="s">
        <v>683</v>
      </c>
      <c r="D24" s="190">
        <f>+SUMIFS('NHAP - NVL'!$J$5:$J$1007,'NHAP - NVL'!$G$5:$G$1007,'THAN CUC 4 HG'!$L$4,'NHAP - NVL'!$D$5:$D$1007,'THAN CUC 4 HG'!B24)</f>
        <v>0</v>
      </c>
      <c r="E24" s="218">
        <f>+SUMIFS('NHAP - NVL'!$K$5:$K$1007,'NHAP - NVL'!$G$5:$G$1007,'THAN CUC 4 HG'!$L$4,'NHAP - NVL'!$D$5:$D$1007,'THAN CUC 4 HG'!B24)</f>
        <v>0</v>
      </c>
      <c r="F24" s="189">
        <f>+SUMIFS('XUAT - NVL'!$K$5:$K$840,'XUAT - NVL'!$G$5:$G$840,'THAN CUC 4 HG'!$L$4,'XUAT - NVL'!$D$5:$D$840,'THAN CUC 4 HG'!B24)</f>
        <v>0</v>
      </c>
      <c r="G24" s="231">
        <f>+SUMIFS('XUAT - NVL'!$L$5:$L$840,'XUAT - NVL'!$G$5:$G$840,'THAN CUC 4 HG'!$L$4,'XUAT - NVL'!$D$5:$D$840,'THAN CUC 4 HG'!B24)</f>
        <v>0</v>
      </c>
      <c r="H24" s="188" t="e">
        <f t="shared" si="1"/>
        <v>#DIV/0!</v>
      </c>
      <c r="I24" s="187" t="e">
        <f t="shared" si="2"/>
        <v>#DIV/0!</v>
      </c>
      <c r="J24" s="186" t="e">
        <f t="shared" si="3"/>
        <v>#N/A</v>
      </c>
      <c r="K24" s="185" t="e">
        <f t="shared" si="3"/>
        <v>#N/A</v>
      </c>
      <c r="L24" s="233" t="e">
        <f t="shared" si="0"/>
        <v>#N/A</v>
      </c>
      <c r="M24" s="184" t="e">
        <f t="shared" si="0"/>
        <v>#N/A</v>
      </c>
      <c r="N24" s="183"/>
      <c r="P24" s="235" t="s">
        <v>728</v>
      </c>
      <c r="Q24" s="62"/>
      <c r="R24" s="52" t="s">
        <v>732</v>
      </c>
    </row>
    <row r="25" spans="1:18" ht="16.5" customHeight="1">
      <c r="A25" s="193">
        <v>16</v>
      </c>
      <c r="B25" s="194">
        <v>45032</v>
      </c>
      <c r="C25" s="191" t="s">
        <v>683</v>
      </c>
      <c r="D25" s="190">
        <f>+SUMIFS('NHAP - NVL'!$J$5:$J$1007,'NHAP - NVL'!$G$5:$G$1007,'THAN CUC 4 HG'!$L$4,'NHAP - NVL'!$D$5:$D$1007,'THAN CUC 4 HG'!B25)</f>
        <v>0</v>
      </c>
      <c r="E25" s="218">
        <f>+SUMIFS('NHAP - NVL'!$K$5:$K$1007,'NHAP - NVL'!$G$5:$G$1007,'THAN CUC 4 HG'!$L$4,'NHAP - NVL'!$D$5:$D$1007,'THAN CUC 4 HG'!B25)</f>
        <v>0</v>
      </c>
      <c r="F25" s="189">
        <f>+SUMIFS('XUAT - NVL'!$K$5:$K$840,'XUAT - NVL'!$G$5:$G$840,'THAN CUC 4 HG'!$L$4,'XUAT - NVL'!$D$5:$D$840,'THAN CUC 4 HG'!B25)</f>
        <v>0</v>
      </c>
      <c r="G25" s="231">
        <f>+SUMIFS('XUAT - NVL'!$L$5:$L$840,'XUAT - NVL'!$G$5:$G$840,'THAN CUC 4 HG'!$L$4,'XUAT - NVL'!$D$5:$D$840,'THAN CUC 4 HG'!B25)</f>
        <v>0</v>
      </c>
      <c r="H25" s="188" t="e">
        <f t="shared" si="1"/>
        <v>#DIV/0!</v>
      </c>
      <c r="I25" s="187" t="e">
        <f t="shared" si="2"/>
        <v>#DIV/0!</v>
      </c>
      <c r="J25" s="186" t="e">
        <f t="shared" si="3"/>
        <v>#N/A</v>
      </c>
      <c r="K25" s="185" t="e">
        <f t="shared" si="3"/>
        <v>#N/A</v>
      </c>
      <c r="L25" s="188" t="e">
        <f t="shared" si="0"/>
        <v>#N/A</v>
      </c>
      <c r="M25" s="184" t="e">
        <f t="shared" si="0"/>
        <v>#N/A</v>
      </c>
      <c r="N25" s="183"/>
      <c r="P25" s="52" t="s">
        <v>102</v>
      </c>
      <c r="Q25" s="52"/>
      <c r="R25" s="52" t="e">
        <f>+VLOOKUP(P25,'Danh mục CODE'!$A$2:$D$790,3,0)</f>
        <v>#N/A</v>
      </c>
    </row>
    <row r="26" spans="1:18" ht="16.5" customHeight="1">
      <c r="A26" s="193">
        <v>17</v>
      </c>
      <c r="B26" s="194">
        <v>45033</v>
      </c>
      <c r="C26" s="191" t="s">
        <v>683</v>
      </c>
      <c r="D26" s="190">
        <f>+SUMIFS('NHAP - NVL'!$J$5:$J$1007,'NHAP - NVL'!$G$5:$G$1007,'THAN CUC 4 HG'!$L$4,'NHAP - NVL'!$D$5:$D$1007,'THAN CUC 4 HG'!B26)</f>
        <v>0</v>
      </c>
      <c r="E26" s="218">
        <f>+SUMIFS('NHAP - NVL'!$K$5:$K$1007,'NHAP - NVL'!$G$5:$G$1007,'THAN CUC 4 HG'!$L$4,'NHAP - NVL'!$D$5:$D$1007,'THAN CUC 4 HG'!B26)</f>
        <v>0</v>
      </c>
      <c r="F26" s="189">
        <f>+SUMIFS('XUAT - NVL'!$K$5:$K$840,'XUAT - NVL'!$G$5:$G$840,'THAN CUC 4 HG'!$L$4,'XUAT - NVL'!$D$5:$D$840,'THAN CUC 4 HG'!B26)</f>
        <v>0</v>
      </c>
      <c r="G26" s="231">
        <f>+SUMIFS('XUAT - NVL'!$L$5:$L$840,'XUAT - NVL'!$G$5:$G$840,'THAN CUC 4 HG'!$L$4,'XUAT - NVL'!$D$5:$D$840,'THAN CUC 4 HG'!B26)</f>
        <v>0</v>
      </c>
      <c r="H26" s="188" t="e">
        <f t="shared" si="1"/>
        <v>#DIV/0!</v>
      </c>
      <c r="I26" s="187" t="e">
        <f t="shared" si="2"/>
        <v>#DIV/0!</v>
      </c>
      <c r="J26" s="186" t="e">
        <f t="shared" si="3"/>
        <v>#N/A</v>
      </c>
      <c r="K26" s="185" t="e">
        <f t="shared" si="3"/>
        <v>#N/A</v>
      </c>
      <c r="L26" s="188" t="e">
        <f t="shared" si="0"/>
        <v>#N/A</v>
      </c>
      <c r="M26" s="184" t="e">
        <f t="shared" si="0"/>
        <v>#N/A</v>
      </c>
      <c r="N26" s="183"/>
      <c r="P26" s="52" t="s">
        <v>107</v>
      </c>
      <c r="Q26" s="52"/>
      <c r="R26" s="52" t="e">
        <f>+VLOOKUP(P26,'Danh mục CODE'!$A$2:$D$790,3,0)</f>
        <v>#N/A</v>
      </c>
    </row>
    <row r="27" spans="1:18" ht="16.5" customHeight="1">
      <c r="A27" s="193">
        <v>18</v>
      </c>
      <c r="B27" s="194">
        <v>45034</v>
      </c>
      <c r="C27" s="191" t="s">
        <v>683</v>
      </c>
      <c r="D27" s="190">
        <f>+SUMIFS('NHAP - NVL'!$J$5:$J$1007,'NHAP - NVL'!$G$5:$G$1007,'THAN CUC 4 HG'!$L$4,'NHAP - NVL'!$D$5:$D$1007,'THAN CUC 4 HG'!B27)</f>
        <v>0</v>
      </c>
      <c r="E27" s="218">
        <f>+SUMIFS('NHAP - NVL'!$K$5:$K$1007,'NHAP - NVL'!$G$5:$G$1007,'THAN CUC 4 HG'!$L$4,'NHAP - NVL'!$D$5:$D$1007,'THAN CUC 4 HG'!B27)</f>
        <v>0</v>
      </c>
      <c r="F27" s="189">
        <f>+SUMIFS('XUAT - NVL'!$K$5:$K$840,'XUAT - NVL'!$G$5:$G$840,'THAN CUC 4 HG'!$L$4,'XUAT - NVL'!$D$5:$D$840,'THAN CUC 4 HG'!B27)</f>
        <v>0</v>
      </c>
      <c r="G27" s="231">
        <f>+SUMIFS('XUAT - NVL'!$L$5:$L$840,'XUAT - NVL'!$G$5:$G$840,'THAN CUC 4 HG'!$L$4,'XUAT - NVL'!$D$5:$D$840,'THAN CUC 4 HG'!B27)</f>
        <v>0</v>
      </c>
      <c r="H27" s="188" t="e">
        <f t="shared" si="1"/>
        <v>#DIV/0!</v>
      </c>
      <c r="I27" s="187" t="e">
        <f t="shared" si="2"/>
        <v>#DIV/0!</v>
      </c>
      <c r="J27" s="186" t="e">
        <f t="shared" ref="J27:K40" si="4">J26+D27-F27</f>
        <v>#N/A</v>
      </c>
      <c r="K27" s="185" t="e">
        <f t="shared" si="4"/>
        <v>#N/A</v>
      </c>
      <c r="L27" s="233" t="e">
        <f t="shared" si="0"/>
        <v>#N/A</v>
      </c>
      <c r="M27" s="184" t="e">
        <f t="shared" si="0"/>
        <v>#N/A</v>
      </c>
      <c r="N27" s="183"/>
      <c r="P27" s="52" t="s">
        <v>111</v>
      </c>
      <c r="Q27" s="52"/>
      <c r="R27" s="52" t="e">
        <f>+VLOOKUP(P27,'Danh mục CODE'!$A$2:$D$790,3,0)</f>
        <v>#N/A</v>
      </c>
    </row>
    <row r="28" spans="1:18" ht="16.5" customHeight="1">
      <c r="A28" s="193">
        <v>19</v>
      </c>
      <c r="B28" s="194">
        <v>45035</v>
      </c>
      <c r="C28" s="191" t="s">
        <v>683</v>
      </c>
      <c r="D28" s="190">
        <f>+SUMIFS('NHAP - NVL'!$J$5:$J$1007,'NHAP - NVL'!$G$5:$G$1007,'THAN CUC 4 HG'!$L$4,'NHAP - NVL'!$D$5:$D$1007,'THAN CUC 4 HG'!B28)</f>
        <v>0</v>
      </c>
      <c r="E28" s="218">
        <f>+SUMIFS('NHAP - NVL'!$K$5:$K$1007,'NHAP - NVL'!$G$5:$G$1007,'THAN CUC 4 HG'!$L$4,'NHAP - NVL'!$D$5:$D$1007,'THAN CUC 4 HG'!B28)</f>
        <v>0</v>
      </c>
      <c r="F28" s="189">
        <f>+SUMIFS('XUAT - NVL'!$K$5:$K$840,'XUAT - NVL'!$G$5:$G$840,'THAN CUC 4 HG'!$L$4,'XUAT - NVL'!$D$5:$D$840,'THAN CUC 4 HG'!B28)</f>
        <v>0</v>
      </c>
      <c r="G28" s="231">
        <f>+SUMIFS('XUAT - NVL'!$L$5:$L$840,'XUAT - NVL'!$G$5:$G$840,'THAN CUC 4 HG'!$L$4,'XUAT - NVL'!$D$5:$D$840,'THAN CUC 4 HG'!B28)</f>
        <v>0</v>
      </c>
      <c r="H28" s="188" t="e">
        <f t="shared" si="1"/>
        <v>#DIV/0!</v>
      </c>
      <c r="I28" s="187" t="e">
        <f t="shared" si="2"/>
        <v>#DIV/0!</v>
      </c>
      <c r="J28" s="186" t="e">
        <f t="shared" si="4"/>
        <v>#N/A</v>
      </c>
      <c r="K28" s="185" t="e">
        <f t="shared" si="4"/>
        <v>#N/A</v>
      </c>
      <c r="L28" s="233" t="e">
        <f t="shared" si="0"/>
        <v>#N/A</v>
      </c>
      <c r="M28" s="184" t="e">
        <f t="shared" si="0"/>
        <v>#N/A</v>
      </c>
      <c r="N28" s="183"/>
      <c r="P28" s="52" t="s">
        <v>734</v>
      </c>
      <c r="Q28" s="52"/>
      <c r="R28" s="52" t="e">
        <f>+VLOOKUP(P28,'Danh mục CODE'!$A$2:$D$790,3,0)</f>
        <v>#N/A</v>
      </c>
    </row>
    <row r="29" spans="1:18" ht="16.5" customHeight="1">
      <c r="A29" s="193">
        <v>20</v>
      </c>
      <c r="B29" s="194">
        <v>45036</v>
      </c>
      <c r="C29" s="191" t="s">
        <v>683</v>
      </c>
      <c r="D29" s="190">
        <f>+SUMIFS('NHAP - NVL'!$J$5:$J$1007,'NHAP - NVL'!$G$5:$G$1007,'THAN CUC 4 HG'!$L$4,'NHAP - NVL'!$D$5:$D$1007,'THAN CUC 4 HG'!B29)</f>
        <v>0</v>
      </c>
      <c r="E29" s="218">
        <f>+SUMIFS('NHAP - NVL'!$K$5:$K$1007,'NHAP - NVL'!$G$5:$G$1007,'THAN CUC 4 HG'!$L$4,'NHAP - NVL'!$D$5:$D$1007,'THAN CUC 4 HG'!B29)</f>
        <v>0</v>
      </c>
      <c r="F29" s="189">
        <f>+SUMIFS('XUAT - NVL'!$K$5:$K$840,'XUAT - NVL'!$G$5:$G$840,'THAN CUC 4 HG'!$L$4,'XUAT - NVL'!$D$5:$D$840,'THAN CUC 4 HG'!B29)</f>
        <v>0</v>
      </c>
      <c r="G29" s="231">
        <f>+SUMIFS('XUAT - NVL'!$L$5:$L$840,'XUAT - NVL'!$G$5:$G$840,'THAN CUC 4 HG'!$L$4,'XUAT - NVL'!$D$5:$D$840,'THAN CUC 4 HG'!B29)</f>
        <v>0</v>
      </c>
      <c r="H29" s="188" t="e">
        <f t="shared" si="1"/>
        <v>#DIV/0!</v>
      </c>
      <c r="I29" s="187" t="e">
        <f t="shared" si="2"/>
        <v>#DIV/0!</v>
      </c>
      <c r="J29" s="186" t="e">
        <f t="shared" si="4"/>
        <v>#N/A</v>
      </c>
      <c r="K29" s="185" t="e">
        <f t="shared" si="4"/>
        <v>#N/A</v>
      </c>
      <c r="L29" s="233" t="e">
        <f t="shared" si="0"/>
        <v>#N/A</v>
      </c>
      <c r="M29" s="184" t="e">
        <f t="shared" si="0"/>
        <v>#N/A</v>
      </c>
      <c r="N29" s="183"/>
      <c r="P29" s="52" t="s">
        <v>736</v>
      </c>
      <c r="Q29" s="52"/>
      <c r="R29" s="52" t="e">
        <f>+VLOOKUP(P29,'Danh mục CODE'!$A$2:$D$790,3,0)</f>
        <v>#N/A</v>
      </c>
    </row>
    <row r="30" spans="1:18" ht="16.5" customHeight="1">
      <c r="A30" s="193">
        <v>21</v>
      </c>
      <c r="B30" s="194">
        <v>45037</v>
      </c>
      <c r="C30" s="191" t="s">
        <v>683</v>
      </c>
      <c r="D30" s="190">
        <f>+SUMIFS('NHAP - NVL'!$J$5:$J$1007,'NHAP - NVL'!$G$5:$G$1007,'THAN CUC 4 HG'!$L$4,'NHAP - NVL'!$D$5:$D$1007,'THAN CUC 4 HG'!B30)</f>
        <v>0</v>
      </c>
      <c r="E30" s="218">
        <f>+SUMIFS('NHAP - NVL'!$K$5:$K$1007,'NHAP - NVL'!$G$5:$G$1007,'THAN CUC 4 HG'!$L$4,'NHAP - NVL'!$D$5:$D$1007,'THAN CUC 4 HG'!B30)</f>
        <v>0</v>
      </c>
      <c r="F30" s="189">
        <f>+SUMIFS('XUAT - NVL'!$K$5:$K$840,'XUAT - NVL'!$G$5:$G$840,'THAN CUC 4 HG'!$L$4,'XUAT - NVL'!$D$5:$D$840,'THAN CUC 4 HG'!B30)</f>
        <v>0</v>
      </c>
      <c r="G30" s="231">
        <f>+SUMIFS('XUAT - NVL'!$L$5:$L$840,'XUAT - NVL'!$G$5:$G$840,'THAN CUC 4 HG'!$L$4,'XUAT - NVL'!$D$5:$D$840,'THAN CUC 4 HG'!B30)</f>
        <v>0</v>
      </c>
      <c r="H30" s="188" t="e">
        <f t="shared" si="1"/>
        <v>#DIV/0!</v>
      </c>
      <c r="I30" s="187" t="e">
        <f>AVERAGEIF($G$10:$G$40,"&lt;&gt;0")</f>
        <v>#DIV/0!</v>
      </c>
      <c r="J30" s="186" t="e">
        <f t="shared" si="4"/>
        <v>#N/A</v>
      </c>
      <c r="K30" s="185" t="e">
        <f t="shared" si="4"/>
        <v>#N/A</v>
      </c>
      <c r="L30" s="233" t="e">
        <f t="shared" si="0"/>
        <v>#N/A</v>
      </c>
      <c r="M30" s="184" t="e">
        <f t="shared" si="0"/>
        <v>#N/A</v>
      </c>
      <c r="N30" s="183"/>
      <c r="P30" s="52" t="s">
        <v>105</v>
      </c>
      <c r="Q30" s="52"/>
      <c r="R30" s="52" t="e">
        <f>+VLOOKUP(P30,'Danh mục CODE'!$A$2:$D$790,3,0)</f>
        <v>#N/A</v>
      </c>
    </row>
    <row r="31" spans="1:18" ht="16.5" customHeight="1">
      <c r="A31" s="193">
        <v>22</v>
      </c>
      <c r="B31" s="194">
        <v>45038</v>
      </c>
      <c r="C31" s="191" t="s">
        <v>683</v>
      </c>
      <c r="D31" s="190">
        <f>+SUMIFS('NHAP - NVL'!$J$5:$J$1007,'NHAP - NVL'!$G$5:$G$1007,'THAN CUC 4 HG'!$L$4,'NHAP - NVL'!$D$5:$D$1007,'THAN CUC 4 HG'!B31)</f>
        <v>0</v>
      </c>
      <c r="E31" s="218">
        <f>+SUMIFS('NHAP - NVL'!$K$5:$K$1007,'NHAP - NVL'!$G$5:$G$1007,'THAN CUC 4 HG'!$L$4,'NHAP - NVL'!$D$5:$D$1007,'THAN CUC 4 HG'!B31)</f>
        <v>0</v>
      </c>
      <c r="F31" s="189">
        <f>+SUMIFS('XUAT - NVL'!$K$5:$K$840,'XUAT - NVL'!$G$5:$G$840,'THAN CUC 4 HG'!$L$4,'XUAT - NVL'!$D$5:$D$840,'THAN CUC 4 HG'!B31)</f>
        <v>0</v>
      </c>
      <c r="G31" s="231">
        <f>+SUMIFS('XUAT - NVL'!$L$5:$L$840,'XUAT - NVL'!$G$5:$G$840,'THAN CUC 4 HG'!$L$4,'XUAT - NVL'!$D$5:$D$840,'THAN CUC 4 HG'!B31)</f>
        <v>0</v>
      </c>
      <c r="H31" s="188" t="e">
        <f t="shared" si="1"/>
        <v>#DIV/0!</v>
      </c>
      <c r="I31" s="187" t="e">
        <f t="shared" si="2"/>
        <v>#DIV/0!</v>
      </c>
      <c r="J31" s="186" t="e">
        <f t="shared" si="4"/>
        <v>#N/A</v>
      </c>
      <c r="K31" s="185" t="e">
        <f t="shared" si="4"/>
        <v>#N/A</v>
      </c>
      <c r="L31" s="233" t="e">
        <f t="shared" si="0"/>
        <v>#N/A</v>
      </c>
      <c r="M31" s="184" t="e">
        <f t="shared" si="0"/>
        <v>#N/A</v>
      </c>
      <c r="N31" s="183"/>
    </row>
    <row r="32" spans="1:18" ht="16.5" customHeight="1">
      <c r="A32" s="193">
        <v>23</v>
      </c>
      <c r="B32" s="194">
        <v>45039</v>
      </c>
      <c r="C32" s="191" t="s">
        <v>683</v>
      </c>
      <c r="D32" s="190">
        <f>+SUMIFS('NHAP - NVL'!$J$5:$J$1007,'NHAP - NVL'!$G$5:$G$1007,'THAN CUC 4 HG'!$L$4,'NHAP - NVL'!$D$5:$D$1007,'THAN CUC 4 HG'!B32)</f>
        <v>0</v>
      </c>
      <c r="E32" s="218">
        <f>+SUMIFS('NHAP - NVL'!$K$5:$K$1007,'NHAP - NVL'!$G$5:$G$1007,'THAN CUC 4 HG'!$L$4,'NHAP - NVL'!$D$5:$D$1007,'THAN CUC 4 HG'!B32)</f>
        <v>0</v>
      </c>
      <c r="F32" s="189">
        <f>+SUMIFS('XUAT - NVL'!$K$5:$K$840,'XUAT - NVL'!$G$5:$G$840,'THAN CUC 4 HG'!$L$4,'XUAT - NVL'!$D$5:$D$840,'THAN CUC 4 HG'!B32)</f>
        <v>0</v>
      </c>
      <c r="G32" s="231">
        <f>+SUMIFS('XUAT - NVL'!$L$5:$L$840,'XUAT - NVL'!$G$5:$G$840,'THAN CUC 4 HG'!$L$4,'XUAT - NVL'!$D$5:$D$840,'THAN CUC 4 HG'!B32)</f>
        <v>0</v>
      </c>
      <c r="H32" s="188" t="e">
        <f t="shared" si="1"/>
        <v>#DIV/0!</v>
      </c>
      <c r="I32" s="187" t="e">
        <f t="shared" si="2"/>
        <v>#DIV/0!</v>
      </c>
      <c r="J32" s="186" t="e">
        <f t="shared" si="4"/>
        <v>#N/A</v>
      </c>
      <c r="K32" s="185" t="e">
        <f t="shared" si="4"/>
        <v>#N/A</v>
      </c>
      <c r="L32" s="233" t="e">
        <f t="shared" si="0"/>
        <v>#N/A</v>
      </c>
      <c r="M32" s="184" t="e">
        <f t="shared" si="0"/>
        <v>#N/A</v>
      </c>
      <c r="N32" s="183"/>
    </row>
    <row r="33" spans="1:14" ht="16.5" customHeight="1">
      <c r="A33" s="193">
        <v>24</v>
      </c>
      <c r="B33" s="194">
        <v>45040</v>
      </c>
      <c r="C33" s="191" t="s">
        <v>683</v>
      </c>
      <c r="D33" s="190">
        <f>+SUMIFS('NHAP - NVL'!$J$5:$J$1007,'NHAP - NVL'!$G$5:$G$1007,'THAN CUC 4 HG'!$L$4,'NHAP - NVL'!$D$5:$D$1007,'THAN CUC 4 HG'!B33)</f>
        <v>0</v>
      </c>
      <c r="E33" s="218">
        <f>+SUMIFS('NHAP - NVL'!$K$5:$K$1007,'NHAP - NVL'!$G$5:$G$1007,'THAN CUC 4 HG'!$L$4,'NHAP - NVL'!$D$5:$D$1007,'THAN CUC 4 HG'!B33)</f>
        <v>0</v>
      </c>
      <c r="F33" s="189">
        <f>+SUMIFS('XUAT - NVL'!$K$5:$K$840,'XUAT - NVL'!$G$5:$G$840,'THAN CUC 4 HG'!$L$4,'XUAT - NVL'!$D$5:$D$840,'THAN CUC 4 HG'!B33)</f>
        <v>0</v>
      </c>
      <c r="G33" s="231">
        <f>+SUMIFS('XUAT - NVL'!$L$5:$L$840,'XUAT - NVL'!$G$5:$G$840,'THAN CUC 4 HG'!$L$4,'XUAT - NVL'!$D$5:$D$840,'THAN CUC 4 HG'!B33)</f>
        <v>0</v>
      </c>
      <c r="H33" s="188" t="e">
        <f t="shared" si="1"/>
        <v>#DIV/0!</v>
      </c>
      <c r="I33" s="187" t="e">
        <f t="shared" si="2"/>
        <v>#DIV/0!</v>
      </c>
      <c r="J33" s="186" t="e">
        <f t="shared" si="4"/>
        <v>#N/A</v>
      </c>
      <c r="K33" s="185" t="e">
        <f t="shared" si="4"/>
        <v>#N/A</v>
      </c>
      <c r="L33" s="233" t="e">
        <f t="shared" si="0"/>
        <v>#N/A</v>
      </c>
      <c r="M33" s="184" t="e">
        <f t="shared" si="0"/>
        <v>#N/A</v>
      </c>
      <c r="N33" s="183"/>
    </row>
    <row r="34" spans="1:14" ht="16.5" customHeight="1">
      <c r="A34" s="193">
        <v>25</v>
      </c>
      <c r="B34" s="194">
        <v>45041</v>
      </c>
      <c r="C34" s="191" t="s">
        <v>683</v>
      </c>
      <c r="D34" s="190">
        <f>+SUMIFS('NHAP - NVL'!$J$5:$J$1007,'NHAP - NVL'!$G$5:$G$1007,'THAN CUC 4 HG'!$L$4,'NHAP - NVL'!$D$5:$D$1007,'THAN CUC 4 HG'!B34)</f>
        <v>0</v>
      </c>
      <c r="E34" s="218">
        <f>+SUMIFS('NHAP - NVL'!$K$5:$K$1007,'NHAP - NVL'!$G$5:$G$1007,'THAN CUC 4 HG'!$L$4,'NHAP - NVL'!$D$5:$D$1007,'THAN CUC 4 HG'!B34)</f>
        <v>0</v>
      </c>
      <c r="F34" s="189">
        <f>+SUMIFS('XUAT - NVL'!$K$5:$K$840,'XUAT - NVL'!$G$5:$G$840,'THAN CUC 4 HG'!$L$4,'XUAT - NVL'!$D$5:$D$840,'THAN CUC 4 HG'!B34)</f>
        <v>0</v>
      </c>
      <c r="G34" s="231">
        <f>+SUMIFS('XUAT - NVL'!$L$5:$L$840,'XUAT - NVL'!$G$5:$G$840,'THAN CUC 4 HG'!$L$4,'XUAT - NVL'!$D$5:$D$840,'THAN CUC 4 HG'!B34)</f>
        <v>0</v>
      </c>
      <c r="H34" s="188" t="e">
        <f t="shared" si="1"/>
        <v>#DIV/0!</v>
      </c>
      <c r="I34" s="187" t="e">
        <f t="shared" si="2"/>
        <v>#DIV/0!</v>
      </c>
      <c r="J34" s="186" t="e">
        <f t="shared" si="4"/>
        <v>#N/A</v>
      </c>
      <c r="K34" s="185" t="e">
        <f t="shared" si="4"/>
        <v>#N/A</v>
      </c>
      <c r="L34" s="233" t="e">
        <f t="shared" si="0"/>
        <v>#N/A</v>
      </c>
      <c r="M34" s="184" t="e">
        <f t="shared" si="0"/>
        <v>#N/A</v>
      </c>
      <c r="N34" s="183"/>
    </row>
    <row r="35" spans="1:14" ht="16.5" customHeight="1">
      <c r="A35" s="193">
        <v>26</v>
      </c>
      <c r="B35" s="194">
        <v>45042</v>
      </c>
      <c r="C35" s="191" t="s">
        <v>683</v>
      </c>
      <c r="D35" s="190">
        <f>+SUMIFS('NHAP - NVL'!$J$5:$J$1007,'NHAP - NVL'!$G$5:$G$1007,'THAN CUC 4 HG'!$L$4,'NHAP - NVL'!$D$5:$D$1007,'THAN CUC 4 HG'!B35)</f>
        <v>0</v>
      </c>
      <c r="E35" s="218">
        <f>+SUMIFS('NHAP - NVL'!$K$5:$K$1007,'NHAP - NVL'!$G$5:$G$1007,'THAN CUC 4 HG'!$L$4,'NHAP - NVL'!$D$5:$D$1007,'THAN CUC 4 HG'!B35)</f>
        <v>0</v>
      </c>
      <c r="F35" s="189">
        <f>+SUMIFS('XUAT - NVL'!$K$5:$K$840,'XUAT - NVL'!$G$5:$G$840,'THAN CUC 4 HG'!$L$4,'XUAT - NVL'!$D$5:$D$840,'THAN CUC 4 HG'!B35)</f>
        <v>0</v>
      </c>
      <c r="G35" s="231">
        <f>+SUMIFS('XUAT - NVL'!$L$5:$L$840,'XUAT - NVL'!$G$5:$G$840,'THAN CUC 4 HG'!$L$4,'XUAT - NVL'!$D$5:$D$840,'THAN CUC 4 HG'!B35)</f>
        <v>0</v>
      </c>
      <c r="H35" s="188" t="e">
        <f>AVERAGEIF($F$10:$F$40,"&lt;&gt;0")</f>
        <v>#DIV/0!</v>
      </c>
      <c r="I35" s="187" t="e">
        <f t="shared" si="2"/>
        <v>#DIV/0!</v>
      </c>
      <c r="J35" s="186" t="e">
        <f t="shared" si="4"/>
        <v>#N/A</v>
      </c>
      <c r="K35" s="185" t="e">
        <f t="shared" si="4"/>
        <v>#N/A</v>
      </c>
      <c r="L35" s="233" t="e">
        <f t="shared" si="0"/>
        <v>#N/A</v>
      </c>
      <c r="M35" s="184" t="e">
        <f t="shared" si="0"/>
        <v>#N/A</v>
      </c>
      <c r="N35" s="183"/>
    </row>
    <row r="36" spans="1:14" ht="16.5" customHeight="1">
      <c r="A36" s="193">
        <v>27</v>
      </c>
      <c r="B36" s="194">
        <v>45043</v>
      </c>
      <c r="C36" s="191" t="s">
        <v>683</v>
      </c>
      <c r="D36" s="190">
        <f>+SUMIFS('NHAP - NVL'!$J$5:$J$1007,'NHAP - NVL'!$G$5:$G$1007,'THAN CUC 4 HG'!$L$4,'NHAP - NVL'!$D$5:$D$1007,'THAN CUC 4 HG'!B36)</f>
        <v>0</v>
      </c>
      <c r="E36" s="218">
        <f>+SUMIFS('NHAP - NVL'!$K$5:$K$1007,'NHAP - NVL'!$G$5:$G$1007,'THAN CUC 4 HG'!$L$4,'NHAP - NVL'!$D$5:$D$1007,'THAN CUC 4 HG'!B36)</f>
        <v>0</v>
      </c>
      <c r="F36" s="189">
        <f>+SUMIFS('XUAT - NVL'!$K$5:$K$840,'XUAT - NVL'!$G$5:$G$840,'THAN CUC 4 HG'!$L$4,'XUAT - NVL'!$D$5:$D$840,'THAN CUC 4 HG'!B36)</f>
        <v>0</v>
      </c>
      <c r="G36" s="231">
        <f>+SUMIFS('XUAT - NVL'!$L$5:$L$840,'XUAT - NVL'!$G$5:$G$840,'THAN CUC 4 HG'!$L$4,'XUAT - NVL'!$D$5:$D$840,'THAN CUC 4 HG'!B36)</f>
        <v>0</v>
      </c>
      <c r="H36" s="188" t="e">
        <f t="shared" si="1"/>
        <v>#DIV/0!</v>
      </c>
      <c r="I36" s="187" t="e">
        <f t="shared" si="2"/>
        <v>#DIV/0!</v>
      </c>
      <c r="J36" s="186" t="e">
        <f t="shared" si="4"/>
        <v>#N/A</v>
      </c>
      <c r="K36" s="185" t="e">
        <f>K35+E36-G36</f>
        <v>#N/A</v>
      </c>
      <c r="L36" s="233" t="e">
        <f t="shared" si="0"/>
        <v>#N/A</v>
      </c>
      <c r="M36" s="184" t="e">
        <f t="shared" si="0"/>
        <v>#N/A</v>
      </c>
      <c r="N36" s="183"/>
    </row>
    <row r="37" spans="1:14" ht="16.5" customHeight="1">
      <c r="A37" s="193">
        <v>28</v>
      </c>
      <c r="B37" s="194">
        <v>45044</v>
      </c>
      <c r="C37" s="191" t="s">
        <v>683</v>
      </c>
      <c r="D37" s="190">
        <f>+SUMIFS('NHAP - NVL'!$J$5:$J$1007,'NHAP - NVL'!$G$5:$G$1007,'THAN CUC 4 HG'!$L$4,'NHAP - NVL'!$D$5:$D$1007,'THAN CUC 4 HG'!B37)</f>
        <v>0</v>
      </c>
      <c r="E37" s="218">
        <f>+SUMIFS('NHAP - NVL'!$K$5:$K$1007,'NHAP - NVL'!$G$5:$G$1007,'THAN CUC 4 HG'!$L$4,'NHAP - NVL'!$D$5:$D$1007,'THAN CUC 4 HG'!B37)</f>
        <v>0</v>
      </c>
      <c r="F37" s="189">
        <f>+SUMIFS('XUAT - NVL'!$K$5:$K$840,'XUAT - NVL'!$G$5:$G$840,'THAN CUC 4 HG'!$L$4,'XUAT - NVL'!$D$5:$D$840,'THAN CUC 4 HG'!B37)</f>
        <v>0</v>
      </c>
      <c r="G37" s="231">
        <f>+SUMIFS('XUAT - NVL'!$L$5:$L$840,'XUAT - NVL'!$G$5:$G$840,'THAN CUC 4 HG'!$L$4,'XUAT - NVL'!$D$5:$D$840,'THAN CUC 4 HG'!B37)</f>
        <v>0</v>
      </c>
      <c r="H37" s="188" t="e">
        <f t="shared" si="1"/>
        <v>#DIV/0!</v>
      </c>
      <c r="I37" s="187" t="e">
        <f t="shared" si="2"/>
        <v>#DIV/0!</v>
      </c>
      <c r="J37" s="186" t="e">
        <f>J36+D37-F37</f>
        <v>#N/A</v>
      </c>
      <c r="K37" s="185" t="e">
        <f t="shared" si="4"/>
        <v>#N/A</v>
      </c>
      <c r="L37" s="233" t="e">
        <f t="shared" si="0"/>
        <v>#N/A</v>
      </c>
      <c r="M37" s="184" t="e">
        <f t="shared" si="0"/>
        <v>#N/A</v>
      </c>
      <c r="N37" s="183"/>
    </row>
    <row r="38" spans="1:14" ht="16.5" customHeight="1">
      <c r="A38" s="193">
        <v>29</v>
      </c>
      <c r="B38" s="194">
        <v>45045</v>
      </c>
      <c r="C38" s="191" t="s">
        <v>683</v>
      </c>
      <c r="D38" s="190">
        <f>+SUMIFS('NHAP - NVL'!$J$5:$J$1007,'NHAP - NVL'!$G$5:$G$1007,'THAN CUC 4 HG'!$L$4,'NHAP - NVL'!$D$5:$D$1007,'THAN CUC 4 HG'!B38)</f>
        <v>0</v>
      </c>
      <c r="E38" s="218">
        <f>+SUMIFS('NHAP - NVL'!$K$5:$K$1007,'NHAP - NVL'!$G$5:$G$1007,'THAN CUC 4 HG'!$L$4,'NHAP - NVL'!$D$5:$D$1007,'THAN CUC 4 HG'!B38)</f>
        <v>0</v>
      </c>
      <c r="F38" s="189">
        <f>+SUMIFS('XUAT - NVL'!$K$5:$K$840,'XUAT - NVL'!$G$5:$G$840,'THAN CUC 4 HG'!$L$4,'XUAT - NVL'!$D$5:$D$840,'THAN CUC 4 HG'!B38)</f>
        <v>0</v>
      </c>
      <c r="G38" s="231">
        <f>+SUMIFS('XUAT - NVL'!$L$5:$L$840,'XUAT - NVL'!$G$5:$G$840,'THAN CUC 4 HG'!$L$4,'XUAT - NVL'!$D$5:$D$840,'THAN CUC 4 HG'!B38)</f>
        <v>0</v>
      </c>
      <c r="H38" s="188" t="e">
        <f t="shared" si="1"/>
        <v>#DIV/0!</v>
      </c>
      <c r="I38" s="187" t="e">
        <f t="shared" si="2"/>
        <v>#DIV/0!</v>
      </c>
      <c r="J38" s="186" t="e">
        <f t="shared" si="4"/>
        <v>#N/A</v>
      </c>
      <c r="K38" s="185" t="e">
        <f t="shared" si="4"/>
        <v>#N/A</v>
      </c>
      <c r="L38" s="188" t="e">
        <f t="shared" si="0"/>
        <v>#N/A</v>
      </c>
      <c r="M38" s="184" t="e">
        <f t="shared" si="0"/>
        <v>#N/A</v>
      </c>
      <c r="N38" s="183"/>
    </row>
    <row r="39" spans="1:14" ht="16.5" customHeight="1">
      <c r="A39" s="193">
        <v>30</v>
      </c>
      <c r="B39" s="194">
        <v>45046</v>
      </c>
      <c r="C39" s="191" t="s">
        <v>683</v>
      </c>
      <c r="D39" s="190">
        <f>+SUMIFS('NHAP - NVL'!$J$5:$J$1007,'NHAP - NVL'!$G$5:$G$1007,'THAN CUC 4 HG'!$L$4,'NHAP - NVL'!$D$5:$D$1007,'THAN CUC 4 HG'!B39)</f>
        <v>0</v>
      </c>
      <c r="E39" s="218">
        <f>+SUMIFS('NHAP - NVL'!$K$5:$K$1007,'NHAP - NVL'!$G$5:$G$1007,'THAN CUC 4 HG'!$L$4,'NHAP - NVL'!$D$5:$D$1007,'THAN CUC 4 HG'!B39)</f>
        <v>0</v>
      </c>
      <c r="F39" s="189">
        <f>+SUMIFS('XUAT - NVL'!$K$5:$K$840,'XUAT - NVL'!$G$5:$G$840,'THAN CUC 4 HG'!$L$4,'XUAT - NVL'!$D$5:$D$840,'THAN CUC 4 HG'!B39)</f>
        <v>0</v>
      </c>
      <c r="G39" s="231">
        <f>+SUMIFS('XUAT - NVL'!$L$5:$L$840,'XUAT - NVL'!$G$5:$G$840,'THAN CUC 4 HG'!$L$4,'XUAT - NVL'!$D$5:$D$840,'THAN CUC 4 HG'!B39)</f>
        <v>0</v>
      </c>
      <c r="H39" s="188" t="e">
        <f t="shared" si="1"/>
        <v>#DIV/0!</v>
      </c>
      <c r="I39" s="187" t="e">
        <f t="shared" si="2"/>
        <v>#DIV/0!</v>
      </c>
      <c r="J39" s="186" t="e">
        <f t="shared" si="4"/>
        <v>#N/A</v>
      </c>
      <c r="K39" s="185" t="e">
        <f t="shared" si="4"/>
        <v>#N/A</v>
      </c>
      <c r="L39" s="233" t="e">
        <f t="shared" si="0"/>
        <v>#N/A</v>
      </c>
      <c r="M39" s="184" t="e">
        <f t="shared" si="0"/>
        <v>#N/A</v>
      </c>
      <c r="N39" s="183"/>
    </row>
    <row r="40" spans="1:14" ht="16.5" customHeight="1">
      <c r="A40" s="193">
        <v>31</v>
      </c>
      <c r="B40" s="192" t="s">
        <v>718</v>
      </c>
      <c r="C40" s="191" t="s">
        <v>683</v>
      </c>
      <c r="D40" s="190">
        <f>+SUMIFS('NHAP - NVL'!$J$5:$J$1007,'NHAP - NVL'!$G$5:$G$1007,'THAN CUC 4 HG'!$L$4,'NHAP - NVL'!$D$5:$D$1007,'THAN CUC 4 HG'!B40)</f>
        <v>0</v>
      </c>
      <c r="E40" s="218">
        <f>+SUMIFS('NHAP - NVL'!$K$5:$K$1007,'NHAP - NVL'!$G$5:$G$1007,'THAN CUC 4 HG'!$L$4,'NHAP - NVL'!$D$5:$D$1007,'THAN CUC 4 HG'!B40)</f>
        <v>0</v>
      </c>
      <c r="F40" s="189">
        <f>+SUMIFS('XUAT - NVL'!$K$5:$K$840,'XUAT - NVL'!$G$5:$G$840,'THAN CUC 4 HG'!$L$4,'XUAT - NVL'!$D$5:$D$840,'THAN CUC 4 HG'!B40)</f>
        <v>0</v>
      </c>
      <c r="G40" s="231">
        <f>+SUMIFS('XUAT - NVL'!$L$5:$L$840,'XUAT - NVL'!$G$5:$G$840,'THAN CUC 4 HG'!$L$4,'XUAT - NVL'!$D$5:$D$840,'THAN CUC 4 HG'!B40)</f>
        <v>0</v>
      </c>
      <c r="H40" s="188" t="e">
        <f t="shared" si="1"/>
        <v>#DIV/0!</v>
      </c>
      <c r="I40" s="187" t="e">
        <f t="shared" si="2"/>
        <v>#DIV/0!</v>
      </c>
      <c r="J40" s="186" t="e">
        <f t="shared" si="4"/>
        <v>#N/A</v>
      </c>
      <c r="K40" s="185" t="e">
        <f t="shared" si="4"/>
        <v>#N/A</v>
      </c>
      <c r="L40" s="188" t="e">
        <f t="shared" si="0"/>
        <v>#N/A</v>
      </c>
      <c r="M40" s="184" t="e">
        <f t="shared" si="0"/>
        <v>#N/A</v>
      </c>
      <c r="N40" s="183"/>
    </row>
    <row r="41" spans="1:14" s="172" customFormat="1" ht="23.25" customHeight="1">
      <c r="A41" s="181" t="s">
        <v>682</v>
      </c>
      <c r="B41" s="180"/>
      <c r="C41" s="179"/>
      <c r="D41" s="178">
        <f>SUM(D10:D40)</f>
        <v>0</v>
      </c>
      <c r="E41" s="177">
        <f>SUM(E10:E40)</f>
        <v>0</v>
      </c>
      <c r="F41" s="197">
        <f>SUM(F10:F40)</f>
        <v>0</v>
      </c>
      <c r="G41" s="176">
        <f>SUM(G10:G40)</f>
        <v>0</v>
      </c>
      <c r="H41" s="197"/>
      <c r="I41" s="176"/>
      <c r="J41" s="182" t="e">
        <f>J40</f>
        <v>#N/A</v>
      </c>
      <c r="K41" s="182" t="e">
        <f>K40</f>
        <v>#N/A</v>
      </c>
      <c r="L41" s="184"/>
      <c r="M41" s="174"/>
      <c r="N41" s="173"/>
    </row>
    <row r="42" spans="1:14" s="172" customFormat="1" ht="23.25" customHeight="1">
      <c r="A42" s="181" t="s">
        <v>28</v>
      </c>
      <c r="B42" s="180"/>
      <c r="C42" s="179"/>
      <c r="D42" s="178" t="e">
        <f>D9+D41</f>
        <v>#N/A</v>
      </c>
      <c r="E42" s="177" t="e">
        <f>E9+E41</f>
        <v>#N/A</v>
      </c>
      <c r="F42" s="197">
        <f>F41</f>
        <v>0</v>
      </c>
      <c r="G42" s="176">
        <f>G41</f>
        <v>0</v>
      </c>
      <c r="H42" s="197"/>
      <c r="I42" s="176"/>
      <c r="J42" s="175" t="e">
        <f>D42-F42</f>
        <v>#N/A</v>
      </c>
      <c r="K42" s="175" t="e">
        <f>E42-G42</f>
        <v>#N/A</v>
      </c>
      <c r="L42" s="184"/>
      <c r="M42" s="174"/>
      <c r="N42" s="173"/>
    </row>
    <row r="43" spans="1:14" ht="23.25" customHeight="1">
      <c r="A43" s="172"/>
      <c r="B43" s="172"/>
      <c r="C43" s="172"/>
      <c r="K43" s="114"/>
      <c r="L43" s="169"/>
      <c r="N43" s="169"/>
    </row>
    <row r="44" spans="1:14">
      <c r="K44" s="171" t="s">
        <v>112</v>
      </c>
      <c r="L44" s="169"/>
      <c r="N44" s="169"/>
    </row>
    <row r="45" spans="1:14">
      <c r="K45" s="171"/>
      <c r="L45" s="169"/>
      <c r="N45" s="169"/>
    </row>
    <row r="46" spans="1:14">
      <c r="K46" s="171"/>
      <c r="L46" s="169"/>
      <c r="N46" s="169"/>
    </row>
    <row r="47" spans="1:14">
      <c r="K47" s="114"/>
      <c r="L47" s="169"/>
      <c r="N47" s="169"/>
    </row>
    <row r="48" spans="1:14">
      <c r="L48" s="169"/>
      <c r="M48" s="170"/>
      <c r="N48" s="169"/>
    </row>
    <row r="49" spans="11:11" s="168" customFormat="1"/>
    <row r="50" spans="11:11" s="168" customFormat="1">
      <c r="K50" s="172"/>
    </row>
    <row r="51" spans="11:11" s="168" customFormat="1"/>
  </sheetData>
  <mergeCells count="8">
    <mergeCell ref="A9:C9"/>
    <mergeCell ref="A3:N3"/>
    <mergeCell ref="L4:N4"/>
    <mergeCell ref="D7:E7"/>
    <mergeCell ref="F7:G7"/>
    <mergeCell ref="H7:I7"/>
    <mergeCell ref="J7:K7"/>
    <mergeCell ref="L7:M7"/>
  </mergeCells>
  <conditionalFormatting sqref="M21">
    <cfRule type="cellIs" dxfId="392" priority="113" operator="lessThan">
      <formula>15</formula>
    </cfRule>
    <cfRule type="cellIs" dxfId="391" priority="114" operator="greaterThan">
      <formula>20</formula>
    </cfRule>
    <cfRule type="cellIs" dxfId="390" priority="115" operator="between">
      <formula>15</formula>
      <formula>20</formula>
    </cfRule>
    <cfRule type="cellIs" dxfId="389" priority="116" operator="between">
      <formula>15</formula>
      <formula>20</formula>
    </cfRule>
    <cfRule type="cellIs" dxfId="388" priority="117" operator="lessThan">
      <formula>15</formula>
    </cfRule>
    <cfRule type="cellIs" dxfId="387" priority="118" operator="greaterThan">
      <formula>20</formula>
    </cfRule>
    <cfRule type="cellIs" dxfId="386" priority="119" operator="between">
      <formula>15</formula>
      <formula>21</formula>
    </cfRule>
    <cfRule type="cellIs" dxfId="385" priority="120" operator="lessThan">
      <formula>15</formula>
    </cfRule>
    <cfRule type="cellIs" dxfId="384" priority="121" operator="greaterThan">
      <formula>21</formula>
    </cfRule>
  </conditionalFormatting>
  <conditionalFormatting sqref="M28">
    <cfRule type="cellIs" dxfId="383" priority="104" operator="lessThan">
      <formula>15</formula>
    </cfRule>
    <cfRule type="cellIs" dxfId="382" priority="105" operator="greaterThan">
      <formula>20</formula>
    </cfRule>
    <cfRule type="cellIs" dxfId="381" priority="106" operator="between">
      <formula>15</formula>
      <formula>20</formula>
    </cfRule>
    <cfRule type="cellIs" dxfId="380" priority="107" operator="between">
      <formula>15</formula>
      <formula>20</formula>
    </cfRule>
    <cfRule type="cellIs" dxfId="379" priority="108" operator="lessThan">
      <formula>15</formula>
    </cfRule>
    <cfRule type="cellIs" dxfId="378" priority="109" operator="greaterThan">
      <formula>20</formula>
    </cfRule>
    <cfRule type="cellIs" dxfId="377" priority="110" operator="between">
      <formula>15</formula>
      <formula>21</formula>
    </cfRule>
    <cfRule type="cellIs" dxfId="376" priority="111" operator="lessThan">
      <formula>15</formula>
    </cfRule>
    <cfRule type="cellIs" dxfId="375" priority="112" operator="greaterThan">
      <formula>21</formula>
    </cfRule>
  </conditionalFormatting>
  <conditionalFormatting sqref="M35">
    <cfRule type="cellIs" dxfId="374" priority="95" operator="lessThan">
      <formula>15</formula>
    </cfRule>
    <cfRule type="cellIs" dxfId="373" priority="96" operator="greaterThan">
      <formula>20</formula>
    </cfRule>
    <cfRule type="cellIs" dxfId="372" priority="97" operator="between">
      <formula>15</formula>
      <formula>20</formula>
    </cfRule>
    <cfRule type="cellIs" dxfId="371" priority="98" operator="between">
      <formula>15</formula>
      <formula>20</formula>
    </cfRule>
    <cfRule type="cellIs" dxfId="370" priority="99" operator="lessThan">
      <formula>15</formula>
    </cfRule>
    <cfRule type="cellIs" dxfId="369" priority="100" operator="greaterThan">
      <formula>20</formula>
    </cfRule>
    <cfRule type="cellIs" dxfId="368" priority="101" operator="between">
      <formula>15</formula>
      <formula>21</formula>
    </cfRule>
    <cfRule type="cellIs" dxfId="367" priority="102" operator="lessThan">
      <formula>15</formula>
    </cfRule>
    <cfRule type="cellIs" dxfId="366" priority="103" operator="greaterThan">
      <formula>21</formula>
    </cfRule>
  </conditionalFormatting>
  <conditionalFormatting sqref="M15:M18 M40 M22:M23 M25:M27 M20">
    <cfRule type="cellIs" dxfId="365" priority="122" operator="lessThan">
      <formula>15</formula>
    </cfRule>
    <cfRule type="cellIs" dxfId="364" priority="123" operator="greaterThan">
      <formula>20</formula>
    </cfRule>
    <cfRule type="cellIs" dxfId="363" priority="124" operator="between">
      <formula>15</formula>
      <formula>20</formula>
    </cfRule>
    <cfRule type="cellIs" dxfId="362" priority="125" operator="between">
      <formula>15</formula>
      <formula>20</formula>
    </cfRule>
    <cfRule type="cellIs" dxfId="361" priority="126" operator="lessThan">
      <formula>15</formula>
    </cfRule>
    <cfRule type="cellIs" dxfId="360" priority="127" operator="greaterThan">
      <formula>20</formula>
    </cfRule>
    <cfRule type="cellIs" dxfId="359" priority="128" operator="between">
      <formula>15</formula>
      <formula>21</formula>
    </cfRule>
    <cfRule type="cellIs" dxfId="358" priority="129" operator="lessThan">
      <formula>15</formula>
    </cfRule>
    <cfRule type="cellIs" dxfId="357" priority="130" operator="greaterThan">
      <formula>21</formula>
    </cfRule>
  </conditionalFormatting>
  <conditionalFormatting sqref="M10:M13">
    <cfRule type="cellIs" dxfId="356" priority="86" operator="lessThan">
      <formula>15</formula>
    </cfRule>
    <cfRule type="cellIs" dxfId="355" priority="87" operator="greaterThan">
      <formula>20</formula>
    </cfRule>
    <cfRule type="cellIs" dxfId="354" priority="88" operator="between">
      <formula>15</formula>
      <formula>20</formula>
    </cfRule>
    <cfRule type="cellIs" dxfId="353" priority="89" operator="between">
      <formula>15</formula>
      <formula>20</formula>
    </cfRule>
    <cfRule type="cellIs" dxfId="352" priority="90" operator="lessThan">
      <formula>15</formula>
    </cfRule>
    <cfRule type="cellIs" dxfId="351" priority="91" operator="greaterThan">
      <formula>20</formula>
    </cfRule>
    <cfRule type="cellIs" dxfId="350" priority="92" operator="between">
      <formula>15</formula>
      <formula>21</formula>
    </cfRule>
    <cfRule type="cellIs" dxfId="349" priority="93" operator="lessThan">
      <formula>15</formula>
    </cfRule>
    <cfRule type="cellIs" dxfId="348" priority="94" operator="greaterThan">
      <formula>21</formula>
    </cfRule>
  </conditionalFormatting>
  <conditionalFormatting sqref="M30:M33">
    <cfRule type="cellIs" dxfId="347" priority="77" operator="lessThan">
      <formula>15</formula>
    </cfRule>
    <cfRule type="cellIs" dxfId="346" priority="78" operator="greaterThan">
      <formula>20</formula>
    </cfRule>
    <cfRule type="cellIs" dxfId="345" priority="79" operator="between">
      <formula>15</formula>
      <formula>20</formula>
    </cfRule>
    <cfRule type="cellIs" dxfId="344" priority="80" operator="between">
      <formula>15</formula>
      <formula>20</formula>
    </cfRule>
    <cfRule type="cellIs" dxfId="343" priority="81" operator="lessThan">
      <formula>15</formula>
    </cfRule>
    <cfRule type="cellIs" dxfId="342" priority="82" operator="greaterThan">
      <formula>20</formula>
    </cfRule>
    <cfRule type="cellIs" dxfId="341" priority="83" operator="between">
      <formula>15</formula>
      <formula>21</formula>
    </cfRule>
    <cfRule type="cellIs" dxfId="340" priority="84" operator="lessThan">
      <formula>15</formula>
    </cfRule>
    <cfRule type="cellIs" dxfId="339" priority="85" operator="greaterThan">
      <formula>21</formula>
    </cfRule>
  </conditionalFormatting>
  <conditionalFormatting sqref="M36:M38">
    <cfRule type="cellIs" dxfId="338" priority="68" operator="lessThan">
      <formula>15</formula>
    </cfRule>
    <cfRule type="cellIs" dxfId="337" priority="69" operator="greaterThan">
      <formula>20</formula>
    </cfRule>
    <cfRule type="cellIs" dxfId="336" priority="70" operator="between">
      <formula>15</formula>
      <formula>20</formula>
    </cfRule>
    <cfRule type="cellIs" dxfId="335" priority="71" operator="between">
      <formula>15</formula>
      <formula>20</formula>
    </cfRule>
    <cfRule type="cellIs" dxfId="334" priority="72" operator="lessThan">
      <formula>15</formula>
    </cfRule>
    <cfRule type="cellIs" dxfId="333" priority="73" operator="greaterThan">
      <formula>20</formula>
    </cfRule>
    <cfRule type="cellIs" dxfId="332" priority="74" operator="between">
      <formula>15</formula>
      <formula>21</formula>
    </cfRule>
    <cfRule type="cellIs" dxfId="331" priority="75" operator="lessThan">
      <formula>15</formula>
    </cfRule>
    <cfRule type="cellIs" dxfId="330" priority="76" operator="greaterThan">
      <formula>21</formula>
    </cfRule>
  </conditionalFormatting>
  <conditionalFormatting sqref="M29">
    <cfRule type="cellIs" dxfId="329" priority="59" operator="lessThan">
      <formula>15</formula>
    </cfRule>
    <cfRule type="cellIs" dxfId="328" priority="60" operator="greaterThan">
      <formula>20</formula>
    </cfRule>
    <cfRule type="cellIs" dxfId="327" priority="61" operator="between">
      <formula>15</formula>
      <formula>20</formula>
    </cfRule>
    <cfRule type="cellIs" dxfId="326" priority="62" operator="between">
      <formula>15</formula>
      <formula>20</formula>
    </cfRule>
    <cfRule type="cellIs" dxfId="325" priority="63" operator="lessThan">
      <formula>15</formula>
    </cfRule>
    <cfRule type="cellIs" dxfId="324" priority="64" operator="greaterThan">
      <formula>20</formula>
    </cfRule>
    <cfRule type="cellIs" dxfId="323" priority="65" operator="between">
      <formula>15</formula>
      <formula>21</formula>
    </cfRule>
    <cfRule type="cellIs" dxfId="322" priority="66" operator="lessThan">
      <formula>15</formula>
    </cfRule>
    <cfRule type="cellIs" dxfId="321" priority="67" operator="greaterThan">
      <formula>21</formula>
    </cfRule>
  </conditionalFormatting>
  <conditionalFormatting sqref="M24">
    <cfRule type="cellIs" dxfId="320" priority="50" operator="lessThan">
      <formula>15</formula>
    </cfRule>
    <cfRule type="cellIs" dxfId="319" priority="51" operator="greaterThan">
      <formula>20</formula>
    </cfRule>
    <cfRule type="cellIs" dxfId="318" priority="52" operator="between">
      <formula>15</formula>
      <formula>20</formula>
    </cfRule>
    <cfRule type="cellIs" dxfId="317" priority="53" operator="between">
      <formula>15</formula>
      <formula>20</formula>
    </cfRule>
    <cfRule type="cellIs" dxfId="316" priority="54" operator="lessThan">
      <formula>15</formula>
    </cfRule>
    <cfRule type="cellIs" dxfId="315" priority="55" operator="greaterThan">
      <formula>20</formula>
    </cfRule>
    <cfRule type="cellIs" dxfId="314" priority="56" operator="between">
      <formula>15</formula>
      <formula>21</formula>
    </cfRule>
    <cfRule type="cellIs" dxfId="313" priority="57" operator="lessThan">
      <formula>15</formula>
    </cfRule>
    <cfRule type="cellIs" dxfId="312" priority="58" operator="greaterThan">
      <formula>21</formula>
    </cfRule>
  </conditionalFormatting>
  <conditionalFormatting sqref="M19">
    <cfRule type="cellIs" dxfId="311" priority="41" operator="lessThan">
      <formula>15</formula>
    </cfRule>
    <cfRule type="cellIs" dxfId="310" priority="42" operator="greaterThan">
      <formula>20</formula>
    </cfRule>
    <cfRule type="cellIs" dxfId="309" priority="43" operator="between">
      <formula>15</formula>
      <formula>20</formula>
    </cfRule>
    <cfRule type="cellIs" dxfId="308" priority="44" operator="between">
      <formula>15</formula>
      <formula>20</formula>
    </cfRule>
    <cfRule type="cellIs" dxfId="307" priority="45" operator="lessThan">
      <formula>15</formula>
    </cfRule>
    <cfRule type="cellIs" dxfId="306" priority="46" operator="greaterThan">
      <formula>20</formula>
    </cfRule>
    <cfRule type="cellIs" dxfId="305" priority="47" operator="between">
      <formula>15</formula>
      <formula>21</formula>
    </cfRule>
    <cfRule type="cellIs" dxfId="304" priority="48" operator="lessThan">
      <formula>15</formula>
    </cfRule>
    <cfRule type="cellIs" dxfId="303" priority="49" operator="greaterThan">
      <formula>21</formula>
    </cfRule>
  </conditionalFormatting>
  <conditionalFormatting sqref="M14">
    <cfRule type="cellIs" dxfId="302" priority="32" operator="lessThan">
      <formula>15</formula>
    </cfRule>
    <cfRule type="cellIs" dxfId="301" priority="33" operator="greaterThan">
      <formula>20</formula>
    </cfRule>
    <cfRule type="cellIs" dxfId="300" priority="34" operator="between">
      <formula>15</formula>
      <formula>20</formula>
    </cfRule>
    <cfRule type="cellIs" dxfId="299" priority="35" operator="between">
      <formula>15</formula>
      <formula>20</formula>
    </cfRule>
    <cfRule type="cellIs" dxfId="298" priority="36" operator="lessThan">
      <formula>15</formula>
    </cfRule>
    <cfRule type="cellIs" dxfId="297" priority="37" operator="greaterThan">
      <formula>20</formula>
    </cfRule>
    <cfRule type="cellIs" dxfId="296" priority="38" operator="between">
      <formula>15</formula>
      <formula>21</formula>
    </cfRule>
    <cfRule type="cellIs" dxfId="295" priority="39" operator="lessThan">
      <formula>15</formula>
    </cfRule>
    <cfRule type="cellIs" dxfId="294" priority="40" operator="greaterThan">
      <formula>21</formula>
    </cfRule>
  </conditionalFormatting>
  <conditionalFormatting sqref="M34">
    <cfRule type="cellIs" dxfId="293" priority="23" operator="lessThan">
      <formula>15</formula>
    </cfRule>
    <cfRule type="cellIs" dxfId="292" priority="24" operator="greaterThan">
      <formula>20</formula>
    </cfRule>
    <cfRule type="cellIs" dxfId="291" priority="25" operator="between">
      <formula>15</formula>
      <formula>20</formula>
    </cfRule>
    <cfRule type="cellIs" dxfId="290" priority="26" operator="between">
      <formula>15</formula>
      <formula>20</formula>
    </cfRule>
    <cfRule type="cellIs" dxfId="289" priority="27" operator="lessThan">
      <formula>15</formula>
    </cfRule>
    <cfRule type="cellIs" dxfId="288" priority="28" operator="greaterThan">
      <formula>20</formula>
    </cfRule>
    <cfRule type="cellIs" dxfId="287" priority="29" operator="between">
      <formula>15</formula>
      <formula>21</formula>
    </cfRule>
    <cfRule type="cellIs" dxfId="286" priority="30" operator="lessThan">
      <formula>15</formula>
    </cfRule>
    <cfRule type="cellIs" dxfId="285" priority="31" operator="greaterThan">
      <formula>21</formula>
    </cfRule>
  </conditionalFormatting>
  <conditionalFormatting sqref="M39">
    <cfRule type="cellIs" dxfId="284" priority="14" operator="lessThan">
      <formula>15</formula>
    </cfRule>
    <cfRule type="cellIs" dxfId="283" priority="15" operator="greaterThan">
      <formula>20</formula>
    </cfRule>
    <cfRule type="cellIs" dxfId="282" priority="16" operator="between">
      <formula>15</formula>
      <formula>20</formula>
    </cfRule>
    <cfRule type="cellIs" dxfId="281" priority="17" operator="between">
      <formula>15</formula>
      <formula>20</formula>
    </cfRule>
    <cfRule type="cellIs" dxfId="280" priority="18" operator="lessThan">
      <formula>15</formula>
    </cfRule>
    <cfRule type="cellIs" dxfId="279" priority="19" operator="greaterThan">
      <formula>20</formula>
    </cfRule>
    <cfRule type="cellIs" dxfId="278" priority="20" operator="between">
      <formula>15</formula>
      <formula>21</formula>
    </cfRule>
    <cfRule type="cellIs" dxfId="277" priority="21" operator="lessThan">
      <formula>15</formula>
    </cfRule>
    <cfRule type="cellIs" dxfId="276" priority="22" operator="greaterThan">
      <formula>21</formula>
    </cfRule>
  </conditionalFormatting>
  <conditionalFormatting sqref="P19">
    <cfRule type="duplicateValues" dxfId="275" priority="6"/>
  </conditionalFormatting>
  <conditionalFormatting sqref="Q24 Q18">
    <cfRule type="duplicateValues" dxfId="274" priority="7"/>
    <cfRule type="expression" dxfId="273" priority="8">
      <formula>LEFT(#REF!,2)="Y0"</formula>
    </cfRule>
    <cfRule type="expression" dxfId="272" priority="9">
      <formula>LEFT(#REF!,2)="Y3"</formula>
    </cfRule>
    <cfRule type="expression" dxfId="271" priority="10">
      <formula>LEFT(#REF!,2)="Y2"</formula>
    </cfRule>
    <cfRule type="expression" dxfId="270" priority="11">
      <formula>LEFT(#REF!,2)="Y1"</formula>
    </cfRule>
    <cfRule type="duplicateValues" dxfId="269" priority="12"/>
  </conditionalFormatting>
  <conditionalFormatting sqref="P10:P18 P20:P22">
    <cfRule type="duplicateValues" dxfId="268" priority="13"/>
  </conditionalFormatting>
  <conditionalFormatting sqref="P25">
    <cfRule type="duplicateValues" dxfId="267" priority="5"/>
  </conditionalFormatting>
  <conditionalFormatting sqref="P26">
    <cfRule type="duplicateValues" dxfId="266" priority="4"/>
  </conditionalFormatting>
  <conditionalFormatting sqref="P27">
    <cfRule type="duplicateValues" dxfId="265" priority="3"/>
  </conditionalFormatting>
  <conditionalFormatting sqref="P28:P29">
    <cfRule type="duplicateValues" dxfId="264" priority="2"/>
  </conditionalFormatting>
  <conditionalFormatting sqref="P30">
    <cfRule type="duplicateValues" dxfId="263" priority="1"/>
  </conditionalFormatting>
  <pageMargins left="0.45" right="0.2" top="0.25" bottom="0.25" header="0.3" footer="0.3"/>
  <pageSetup paperSize="9" orientation="landscape"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5">
    <tabColor rgb="FFC00000"/>
  </sheetPr>
  <dimension ref="A1:R51"/>
  <sheetViews>
    <sheetView zoomScale="80" zoomScaleNormal="80" workbookViewId="0">
      <pane ySplit="9" topLeftCell="A25" activePane="bottomLeft" state="frozen"/>
      <selection activeCell="C11" sqref="C11:F11"/>
      <selection pane="bottomLeft" activeCell="C11" sqref="C11:F11"/>
    </sheetView>
  </sheetViews>
  <sheetFormatPr defaultColWidth="10.6640625" defaultRowHeight="15"/>
  <cols>
    <col min="1" max="1" width="5.5" style="168" customWidth="1"/>
    <col min="2" max="2" width="16" style="168" customWidth="1"/>
    <col min="3" max="3" width="21.33203125" style="168" customWidth="1"/>
    <col min="4" max="11" width="16.83203125" style="169" customWidth="1"/>
    <col min="12" max="14" width="16.83203125" style="168" customWidth="1"/>
    <col min="15" max="15" width="10.6640625" style="168"/>
    <col min="16" max="16" width="50.6640625" style="168" customWidth="1"/>
    <col min="17" max="17" width="36.1640625" style="168" customWidth="1"/>
    <col min="18" max="18" width="24.83203125" style="168" customWidth="1"/>
    <col min="19" max="16384" width="10.6640625" style="168"/>
  </cols>
  <sheetData>
    <row r="1" spans="1:18" ht="18" customHeight="1">
      <c r="A1" s="210" t="str">
        <f>'[6]FRIT FO102 - FT1 - FHUE'!A1</f>
        <v>CÔNG TY CỐ PHẦN VLXD VI DO NA</v>
      </c>
      <c r="B1" s="210"/>
      <c r="C1" s="210"/>
      <c r="D1" s="210"/>
      <c r="E1" s="210"/>
      <c r="F1" s="210"/>
    </row>
    <row r="2" spans="1:18" ht="18" customHeight="1">
      <c r="A2" s="210" t="str">
        <f>'[6]FRIT FO102 - FT1 - FHUE'!A2</f>
        <v>PHÒNG KẾ HOẠCH - VẬT TƯ</v>
      </c>
      <c r="B2" s="210"/>
      <c r="C2" s="210"/>
      <c r="D2" s="209"/>
      <c r="E2" s="209"/>
      <c r="F2" s="209"/>
      <c r="L2" s="169"/>
      <c r="M2" s="208" t="str">
        <f>'[6]FRIT FO102 - FT1 - FHUE'!M2</f>
        <v>BM. 03. 13</v>
      </c>
    </row>
    <row r="3" spans="1:18" ht="33" customHeight="1">
      <c r="A3" s="861" t="s">
        <v>698</v>
      </c>
      <c r="B3" s="861"/>
      <c r="C3" s="861"/>
      <c r="D3" s="861"/>
      <c r="E3" s="861"/>
      <c r="F3" s="861"/>
      <c r="G3" s="861"/>
      <c r="H3" s="861"/>
      <c r="I3" s="861"/>
      <c r="J3" s="861"/>
      <c r="K3" s="861"/>
      <c r="L3" s="861"/>
      <c r="M3" s="861"/>
      <c r="N3" s="861"/>
    </row>
    <row r="4" spans="1:18" ht="18.75" customHeight="1">
      <c r="B4" s="207"/>
      <c r="C4" s="207"/>
      <c r="D4" s="206" t="s">
        <v>697</v>
      </c>
      <c r="E4" s="205" t="e">
        <f>+VLOOKUP($L$4,'TONG HOP'!$C$8:$N$799,2,0)</f>
        <v>#N/A</v>
      </c>
      <c r="I4" s="169" t="s">
        <v>696</v>
      </c>
      <c r="J4" s="205" t="e">
        <f>+VLOOKUP($L$4,'TONG HOP'!$C$8:$N$799,3,0)</f>
        <v>#N/A</v>
      </c>
      <c r="K4" s="205" t="s">
        <v>695</v>
      </c>
      <c r="L4" s="862" t="s">
        <v>103</v>
      </c>
      <c r="M4" s="862"/>
      <c r="N4" s="862"/>
    </row>
    <row r="5" spans="1:18" ht="18.75" customHeight="1">
      <c r="B5" s="168" t="str">
        <f>'[6]FRIT FO102 - FT1 - FHUE'!B5</f>
        <v xml:space="preserve">Từ ngày:  </v>
      </c>
      <c r="C5" s="168">
        <f>'[6]FRIT FO102 - FT1 - FHUE'!C5</f>
        <v>1</v>
      </c>
      <c r="D5" s="168" t="str">
        <f>'[6]FRIT FO102 - FT1 - FHUE'!D5</f>
        <v>đến ngày</v>
      </c>
      <c r="E5" s="168">
        <v>30</v>
      </c>
      <c r="F5" s="168" t="str">
        <f>'[6]FRIT FO102 - FT1 - FHUE'!F5</f>
        <v>tháng</v>
      </c>
      <c r="G5" s="168">
        <v>4</v>
      </c>
      <c r="H5" s="168" t="str">
        <f>'[6]FRIT FO102 - FT1 - FHUE'!H5</f>
        <v xml:space="preserve">năm </v>
      </c>
      <c r="I5" s="168">
        <f>'[6]FRIT FO102 - FT1 - FHUE'!I5</f>
        <v>2023</v>
      </c>
      <c r="J5" s="168"/>
      <c r="K5" s="168"/>
    </row>
    <row r="6" spans="1:18" ht="18" customHeight="1">
      <c r="F6" s="204"/>
      <c r="G6" s="204"/>
      <c r="H6" s="204"/>
      <c r="I6" s="204"/>
      <c r="L6" s="204" t="s">
        <v>694</v>
      </c>
      <c r="M6"/>
    </row>
    <row r="7" spans="1:18" s="195" customFormat="1" ht="40.5" customHeight="1">
      <c r="A7" s="203" t="s">
        <v>13</v>
      </c>
      <c r="B7" s="202" t="s">
        <v>693</v>
      </c>
      <c r="C7" s="202" t="s">
        <v>692</v>
      </c>
      <c r="D7" s="863" t="s">
        <v>691</v>
      </c>
      <c r="E7" s="864"/>
      <c r="F7" s="863" t="s">
        <v>690</v>
      </c>
      <c r="G7" s="864"/>
      <c r="H7" s="863" t="s">
        <v>689</v>
      </c>
      <c r="I7" s="864"/>
      <c r="J7" s="863" t="s">
        <v>688</v>
      </c>
      <c r="K7" s="864"/>
      <c r="L7" s="863" t="s">
        <v>687</v>
      </c>
      <c r="M7" s="864"/>
      <c r="N7" s="202" t="s">
        <v>686</v>
      </c>
    </row>
    <row r="8" spans="1:18" s="195" customFormat="1" ht="27.75" customHeight="1">
      <c r="A8" s="201"/>
      <c r="B8" s="198"/>
      <c r="C8" s="198"/>
      <c r="D8" s="200" t="s">
        <v>679</v>
      </c>
      <c r="E8" s="199" t="s">
        <v>685</v>
      </c>
      <c r="F8" s="200" t="s">
        <v>679</v>
      </c>
      <c r="G8" s="199" t="s">
        <v>680</v>
      </c>
      <c r="H8" s="200" t="s">
        <v>679</v>
      </c>
      <c r="I8" s="199" t="s">
        <v>680</v>
      </c>
      <c r="J8" s="200" t="s">
        <v>679</v>
      </c>
      <c r="K8" s="199" t="s">
        <v>680</v>
      </c>
      <c r="L8" s="200" t="s">
        <v>679</v>
      </c>
      <c r="M8" s="199" t="s">
        <v>680</v>
      </c>
      <c r="N8" s="198"/>
    </row>
    <row r="9" spans="1:18" s="195" customFormat="1" ht="25.5" customHeight="1">
      <c r="A9" s="858" t="s">
        <v>684</v>
      </c>
      <c r="B9" s="859"/>
      <c r="C9" s="860"/>
      <c r="D9" s="178" t="e">
        <f>J9</f>
        <v>#N/A</v>
      </c>
      <c r="E9" s="177" t="e">
        <f>K9</f>
        <v>#N/A</v>
      </c>
      <c r="F9" s="197">
        <f>F41</f>
        <v>0</v>
      </c>
      <c r="G9" s="177">
        <f>G41</f>
        <v>0</v>
      </c>
      <c r="H9" s="197"/>
      <c r="I9" s="177"/>
      <c r="J9" s="196" t="e">
        <f>+VLOOKUP($L$4,'TONG HOP'!$C$8:$N$799,8,0)</f>
        <v>#N/A</v>
      </c>
      <c r="K9" s="196" t="e">
        <f>+VLOOKUP($L$4,'TONG HOP'!$C$8:$N$799,9,0)</f>
        <v>#N/A</v>
      </c>
      <c r="L9" s="232"/>
      <c r="M9" s="234"/>
      <c r="N9" s="183"/>
    </row>
    <row r="10" spans="1:18" ht="16.5" customHeight="1">
      <c r="A10" s="193">
        <v>1</v>
      </c>
      <c r="B10" s="194">
        <v>45017</v>
      </c>
      <c r="C10" s="191" t="s">
        <v>683</v>
      </c>
      <c r="D10" s="190">
        <f>+SUMIFS('NHAP - NVL'!$J$5:$J$1007,'NHAP - NVL'!$G$5:$G$1007,'THAN DO 5'!$L$4,'NHAP - NVL'!$D$5:$D$1007,'THAN DO 5'!B10)</f>
        <v>0</v>
      </c>
      <c r="E10" s="218">
        <f>+SUMIFS('NHAP - NVL'!$K$5:$K$1007,'NHAP - NVL'!$G$5:$G$1007,'THAN DO 5'!$L$4,'NHAP - NVL'!$D$5:$D$1007,'THAN DO 5'!B10)</f>
        <v>0</v>
      </c>
      <c r="F10" s="189">
        <f>+SUMIFS('XUAT - NVL'!$K$5:$K$840,'XUAT - NVL'!$G$5:$G$840,'THAN DO 5'!$L$4,'XUAT - NVL'!$D$5:$D$840,'THAN DO 5'!B10)</f>
        <v>0</v>
      </c>
      <c r="G10" s="231">
        <f>+SUMIFS('XUAT - NVL'!$L$5:$L$840,'XUAT - NVL'!$G$5:$G$840,'THAN DO 5'!$L$4,'XUAT - NVL'!$D$5:$D$840,'THAN DO 5'!B10)</f>
        <v>0</v>
      </c>
      <c r="H10" s="188" t="e">
        <f>AVERAGEIF($F$10:$F$40,"&lt;&gt;0")</f>
        <v>#DIV/0!</v>
      </c>
      <c r="I10" s="187" t="e">
        <f>AVERAGEIF($G$10:$G$40,"&lt;&gt;0")</f>
        <v>#DIV/0!</v>
      </c>
      <c r="J10" s="186" t="e">
        <f>J9+D10-F10</f>
        <v>#N/A</v>
      </c>
      <c r="K10" s="185" t="e">
        <f>K9+E10-G10</f>
        <v>#N/A</v>
      </c>
      <c r="L10" s="188" t="e">
        <f t="shared" ref="L10:M40" si="0">J10/H10</f>
        <v>#N/A</v>
      </c>
      <c r="M10" s="184" t="e">
        <f t="shared" si="0"/>
        <v>#N/A</v>
      </c>
      <c r="N10" s="183"/>
      <c r="P10" s="235" t="s">
        <v>666</v>
      </c>
      <c r="Q10" s="52" t="s">
        <v>75</v>
      </c>
      <c r="R10" s="52" t="s">
        <v>74</v>
      </c>
    </row>
    <row r="11" spans="1:18" ht="16.5" customHeight="1">
      <c r="A11" s="193">
        <v>2</v>
      </c>
      <c r="B11" s="194">
        <v>45018</v>
      </c>
      <c r="C11" s="191" t="s">
        <v>683</v>
      </c>
      <c r="D11" s="190">
        <f>+SUMIFS('NHAP - NVL'!$J$5:$J$1007,'NHAP - NVL'!$G$5:$G$1007,'THAN DO 5'!$L$4,'NHAP - NVL'!$D$5:$D$1007,'THAN DO 5'!B11)</f>
        <v>0</v>
      </c>
      <c r="E11" s="218">
        <f>+SUMIFS('NHAP - NVL'!$K$5:$K$1007,'NHAP - NVL'!$G$5:$G$1007,'THAN DO 5'!$L$4,'NHAP - NVL'!$D$5:$D$1007,'THAN DO 5'!B11)</f>
        <v>0</v>
      </c>
      <c r="F11" s="189">
        <f>+SUMIFS('XUAT - NVL'!$K$5:$K$840,'XUAT - NVL'!$G$5:$G$840,'THAN DO 5'!$L$4,'XUAT - NVL'!$D$5:$D$840,'THAN DO 5'!B11)</f>
        <v>0</v>
      </c>
      <c r="G11" s="231">
        <f>+SUMIFS('XUAT - NVL'!$L$5:$L$840,'XUAT - NVL'!$G$5:$G$840,'THAN DO 5'!$L$4,'XUAT - NVL'!$D$5:$D$840,'THAN DO 5'!B11)</f>
        <v>0</v>
      </c>
      <c r="H11" s="188" t="e">
        <f t="shared" ref="H11:H40" si="1">AVERAGEIF($F$10:$F$40,"&lt;&gt;0")</f>
        <v>#DIV/0!</v>
      </c>
      <c r="I11" s="187" t="e">
        <f t="shared" ref="I11:I40" si="2">AVERAGEIF($G$10:$G$40,"&lt;&gt;0")</f>
        <v>#DIV/0!</v>
      </c>
      <c r="J11" s="186" t="e">
        <f t="shared" ref="J11:K26" si="3">J10+D11-F11</f>
        <v>#N/A</v>
      </c>
      <c r="K11" s="185" t="e">
        <f t="shared" si="3"/>
        <v>#N/A</v>
      </c>
      <c r="L11" s="188" t="e">
        <f t="shared" si="0"/>
        <v>#N/A</v>
      </c>
      <c r="M11" s="184" t="e">
        <f t="shared" si="0"/>
        <v>#N/A</v>
      </c>
      <c r="N11" s="183"/>
      <c r="P11" s="235" t="s">
        <v>719</v>
      </c>
      <c r="Q11" s="52" t="s">
        <v>91</v>
      </c>
      <c r="R11" s="52" t="s">
        <v>90</v>
      </c>
    </row>
    <row r="12" spans="1:18" ht="16.5" customHeight="1">
      <c r="A12" s="193">
        <v>3</v>
      </c>
      <c r="B12" s="194">
        <v>45019</v>
      </c>
      <c r="C12" s="191" t="s">
        <v>683</v>
      </c>
      <c r="D12" s="190">
        <f>+SUMIFS('NHAP - NVL'!$J$5:$J$1007,'NHAP - NVL'!$G$5:$G$1007,'THAN DO 5'!$L$4,'NHAP - NVL'!$D$5:$D$1007,'THAN DO 5'!B12)</f>
        <v>0</v>
      </c>
      <c r="E12" s="218">
        <f>+SUMIFS('NHAP - NVL'!$K$5:$K$1007,'NHAP - NVL'!$G$5:$G$1007,'THAN DO 5'!$L$4,'NHAP - NVL'!$D$5:$D$1007,'THAN DO 5'!B12)</f>
        <v>0</v>
      </c>
      <c r="F12" s="189">
        <f>+SUMIFS('XUAT - NVL'!$K$5:$K$840,'XUAT - NVL'!$G$5:$G$840,'THAN DO 5'!$L$4,'XUAT - NVL'!$D$5:$D$840,'THAN DO 5'!B12)</f>
        <v>0</v>
      </c>
      <c r="G12" s="231">
        <f>+SUMIFS('XUAT - NVL'!$L$5:$L$840,'XUAT - NVL'!$G$5:$G$840,'THAN DO 5'!$L$4,'XUAT - NVL'!$D$5:$D$840,'THAN DO 5'!B12)</f>
        <v>0</v>
      </c>
      <c r="H12" s="188" t="e">
        <f t="shared" si="1"/>
        <v>#DIV/0!</v>
      </c>
      <c r="I12" s="187" t="e">
        <f t="shared" si="2"/>
        <v>#DIV/0!</v>
      </c>
      <c r="J12" s="186" t="e">
        <f t="shared" si="3"/>
        <v>#N/A</v>
      </c>
      <c r="K12" s="185" t="e">
        <f t="shared" si="3"/>
        <v>#N/A</v>
      </c>
      <c r="L12" s="188" t="e">
        <f t="shared" si="0"/>
        <v>#N/A</v>
      </c>
      <c r="M12" s="184" t="e">
        <f t="shared" si="0"/>
        <v>#N/A</v>
      </c>
      <c r="N12" s="183"/>
      <c r="P12" s="235" t="s">
        <v>720</v>
      </c>
      <c r="Q12" s="52" t="s">
        <v>93</v>
      </c>
      <c r="R12" s="52" t="s">
        <v>92</v>
      </c>
    </row>
    <row r="13" spans="1:18" ht="16.5" customHeight="1">
      <c r="A13" s="193">
        <v>4</v>
      </c>
      <c r="B13" s="194">
        <v>45020</v>
      </c>
      <c r="C13" s="191" t="s">
        <v>683</v>
      </c>
      <c r="D13" s="190">
        <f>+SUMIFS('NHAP - NVL'!$J$5:$J$1007,'NHAP - NVL'!$G$5:$G$1007,'THAN DO 5'!$L$4,'NHAP - NVL'!$D$5:$D$1007,'THAN DO 5'!B13)</f>
        <v>0</v>
      </c>
      <c r="E13" s="218">
        <f>+SUMIFS('NHAP - NVL'!$K$5:$K$1007,'NHAP - NVL'!$G$5:$G$1007,'THAN DO 5'!$L$4,'NHAP - NVL'!$D$5:$D$1007,'THAN DO 5'!B13)</f>
        <v>0</v>
      </c>
      <c r="F13" s="189">
        <f>+SUMIFS('XUAT - NVL'!$K$5:$K$840,'XUAT - NVL'!$G$5:$G$840,'THAN DO 5'!$L$4,'XUAT - NVL'!$D$5:$D$840,'THAN DO 5'!B13)</f>
        <v>0</v>
      </c>
      <c r="G13" s="231">
        <f>+SUMIFS('XUAT - NVL'!$L$5:$L$840,'XUAT - NVL'!$G$5:$G$840,'THAN DO 5'!$L$4,'XUAT - NVL'!$D$5:$D$840,'THAN DO 5'!B13)</f>
        <v>0</v>
      </c>
      <c r="H13" s="188" t="e">
        <f t="shared" si="1"/>
        <v>#DIV/0!</v>
      </c>
      <c r="I13" s="187" t="e">
        <f t="shared" si="2"/>
        <v>#DIV/0!</v>
      </c>
      <c r="J13" s="186" t="e">
        <f t="shared" si="3"/>
        <v>#N/A</v>
      </c>
      <c r="K13" s="185" t="e">
        <f t="shared" si="3"/>
        <v>#N/A</v>
      </c>
      <c r="L13" s="188" t="e">
        <f t="shared" si="0"/>
        <v>#N/A</v>
      </c>
      <c r="M13" s="184" t="e">
        <f t="shared" si="0"/>
        <v>#N/A</v>
      </c>
      <c r="N13" s="183"/>
      <c r="P13" s="235" t="s">
        <v>95</v>
      </c>
      <c r="Q13" s="52" t="s">
        <v>96</v>
      </c>
      <c r="R13" s="52" t="s">
        <v>94</v>
      </c>
    </row>
    <row r="14" spans="1:18" ht="16.5" customHeight="1">
      <c r="A14" s="193">
        <v>5</v>
      </c>
      <c r="B14" s="194">
        <v>45021</v>
      </c>
      <c r="C14" s="191" t="s">
        <v>683</v>
      </c>
      <c r="D14" s="190">
        <f>+SUMIFS('NHAP - NVL'!$J$5:$J$1007,'NHAP - NVL'!$G$5:$G$1007,'THAN DO 5'!$L$4,'NHAP - NVL'!$D$5:$D$1007,'THAN DO 5'!B14)</f>
        <v>0</v>
      </c>
      <c r="E14" s="218">
        <f>+SUMIFS('NHAP - NVL'!$K$5:$K$1007,'NHAP - NVL'!$G$5:$G$1007,'THAN DO 5'!$L$4,'NHAP - NVL'!$D$5:$D$1007,'THAN DO 5'!B14)</f>
        <v>0</v>
      </c>
      <c r="F14" s="189">
        <f>+SUMIFS('XUAT - NVL'!$K$5:$K$840,'XUAT - NVL'!$G$5:$G$840,'THAN DO 5'!$L$4,'XUAT - NVL'!$D$5:$D$840,'THAN DO 5'!B14)</f>
        <v>0</v>
      </c>
      <c r="G14" s="231">
        <f>+SUMIFS('XUAT - NVL'!$L$5:$L$840,'XUAT - NVL'!$G$5:$G$840,'THAN DO 5'!$L$4,'XUAT - NVL'!$D$5:$D$840,'THAN DO 5'!B14)</f>
        <v>0</v>
      </c>
      <c r="H14" s="188" t="e">
        <f t="shared" si="1"/>
        <v>#DIV/0!</v>
      </c>
      <c r="I14" s="187" t="e">
        <f t="shared" si="2"/>
        <v>#DIV/0!</v>
      </c>
      <c r="J14" s="186" t="e">
        <f t="shared" si="3"/>
        <v>#N/A</v>
      </c>
      <c r="K14" s="185" t="e">
        <f t="shared" si="3"/>
        <v>#N/A</v>
      </c>
      <c r="L14" s="233" t="e">
        <f t="shared" si="0"/>
        <v>#N/A</v>
      </c>
      <c r="M14" s="184" t="e">
        <f t="shared" si="0"/>
        <v>#N/A</v>
      </c>
      <c r="N14" s="183"/>
      <c r="P14" s="235" t="s">
        <v>721</v>
      </c>
      <c r="Q14" s="52" t="s">
        <v>84</v>
      </c>
      <c r="R14" s="52" t="s">
        <v>83</v>
      </c>
    </row>
    <row r="15" spans="1:18" ht="16.5" customHeight="1">
      <c r="A15" s="193">
        <v>6</v>
      </c>
      <c r="B15" s="194">
        <v>45022</v>
      </c>
      <c r="C15" s="191" t="s">
        <v>683</v>
      </c>
      <c r="D15" s="190">
        <f>+SUMIFS('NHAP - NVL'!$J$5:$J$1007,'NHAP - NVL'!$G$5:$G$1007,'THAN DO 5'!$L$4,'NHAP - NVL'!$D$5:$D$1007,'THAN DO 5'!B15)</f>
        <v>0</v>
      </c>
      <c r="E15" s="218">
        <f>+SUMIFS('NHAP - NVL'!$K$5:$K$1007,'NHAP - NVL'!$G$5:$G$1007,'THAN DO 5'!$L$4,'NHAP - NVL'!$D$5:$D$1007,'THAN DO 5'!B15)</f>
        <v>0</v>
      </c>
      <c r="F15" s="189">
        <f>+SUMIFS('XUAT - NVL'!$K$5:$K$840,'XUAT - NVL'!$G$5:$G$840,'THAN DO 5'!$L$4,'XUAT - NVL'!$D$5:$D$840,'THAN DO 5'!B15)</f>
        <v>0</v>
      </c>
      <c r="G15" s="231">
        <f>+SUMIFS('XUAT - NVL'!$L$5:$L$840,'XUAT - NVL'!$G$5:$G$840,'THAN DO 5'!$L$4,'XUAT - NVL'!$D$5:$D$840,'THAN DO 5'!B15)</f>
        <v>0</v>
      </c>
      <c r="H15" s="188" t="e">
        <f t="shared" si="1"/>
        <v>#DIV/0!</v>
      </c>
      <c r="I15" s="187" t="e">
        <f t="shared" si="2"/>
        <v>#DIV/0!</v>
      </c>
      <c r="J15" s="186" t="e">
        <f t="shared" si="3"/>
        <v>#N/A</v>
      </c>
      <c r="K15" s="185" t="e">
        <f t="shared" si="3"/>
        <v>#N/A</v>
      </c>
      <c r="L15" s="233" t="e">
        <f t="shared" si="0"/>
        <v>#N/A</v>
      </c>
      <c r="M15" s="184" t="e">
        <f t="shared" si="0"/>
        <v>#N/A</v>
      </c>
      <c r="N15" s="183"/>
      <c r="P15" s="235" t="s">
        <v>722</v>
      </c>
      <c r="Q15" s="52" t="s">
        <v>86</v>
      </c>
      <c r="R15" s="52" t="s">
        <v>85</v>
      </c>
    </row>
    <row r="16" spans="1:18" ht="16.5" customHeight="1">
      <c r="A16" s="193">
        <v>7</v>
      </c>
      <c r="B16" s="194">
        <v>45023</v>
      </c>
      <c r="C16" s="191" t="s">
        <v>683</v>
      </c>
      <c r="D16" s="190">
        <f>+SUMIFS('NHAP - NVL'!$J$5:$J$1007,'NHAP - NVL'!$G$5:$G$1007,'THAN DO 5'!$L$4,'NHAP - NVL'!$D$5:$D$1007,'THAN DO 5'!B16)</f>
        <v>0</v>
      </c>
      <c r="E16" s="218">
        <f>+SUMIFS('NHAP - NVL'!$K$5:$K$1007,'NHAP - NVL'!$G$5:$G$1007,'THAN DO 5'!$L$4,'NHAP - NVL'!$D$5:$D$1007,'THAN DO 5'!B16)</f>
        <v>0</v>
      </c>
      <c r="F16" s="189">
        <f>+SUMIFS('XUAT - NVL'!$K$5:$K$840,'XUAT - NVL'!$G$5:$G$840,'THAN DO 5'!$L$4,'XUAT - NVL'!$D$5:$D$840,'THAN DO 5'!B16)</f>
        <v>0</v>
      </c>
      <c r="G16" s="231">
        <f>+SUMIFS('XUAT - NVL'!$L$5:$L$840,'XUAT - NVL'!$G$5:$G$840,'THAN DO 5'!$L$4,'XUAT - NVL'!$D$5:$D$840,'THAN DO 5'!B16)</f>
        <v>0</v>
      </c>
      <c r="H16" s="188" t="e">
        <f t="shared" si="1"/>
        <v>#DIV/0!</v>
      </c>
      <c r="I16" s="187" t="e">
        <f t="shared" si="2"/>
        <v>#DIV/0!</v>
      </c>
      <c r="J16" s="186" t="e">
        <f t="shared" si="3"/>
        <v>#N/A</v>
      </c>
      <c r="K16" s="185" t="e">
        <f t="shared" si="3"/>
        <v>#N/A</v>
      </c>
      <c r="L16" s="233" t="e">
        <f t="shared" si="0"/>
        <v>#N/A</v>
      </c>
      <c r="M16" s="184" t="e">
        <f t="shared" si="0"/>
        <v>#N/A</v>
      </c>
      <c r="N16" s="183"/>
      <c r="P16" s="235" t="s">
        <v>723</v>
      </c>
      <c r="Q16" s="52" t="s">
        <v>82</v>
      </c>
      <c r="R16" s="52" t="s">
        <v>81</v>
      </c>
    </row>
    <row r="17" spans="1:18" ht="16.5" customHeight="1">
      <c r="A17" s="193">
        <v>8</v>
      </c>
      <c r="B17" s="194">
        <v>45024</v>
      </c>
      <c r="C17" s="191" t="s">
        <v>683</v>
      </c>
      <c r="D17" s="190">
        <f>+SUMIFS('NHAP - NVL'!$J$5:$J$1007,'NHAP - NVL'!$G$5:$G$1007,'THAN DO 5'!$L$4,'NHAP - NVL'!$D$5:$D$1007,'THAN DO 5'!B17)</f>
        <v>0</v>
      </c>
      <c r="E17" s="218">
        <f>+SUMIFS('NHAP - NVL'!$K$5:$K$1007,'NHAP - NVL'!$G$5:$G$1007,'THAN DO 5'!$L$4,'NHAP - NVL'!$D$5:$D$1007,'THAN DO 5'!B17)</f>
        <v>0</v>
      </c>
      <c r="F17" s="189">
        <f>+SUMIFS('XUAT - NVL'!$K$5:$K$840,'XUAT - NVL'!$G$5:$G$840,'THAN DO 5'!$L$4,'XUAT - NVL'!$D$5:$D$840,'THAN DO 5'!B17)</f>
        <v>0</v>
      </c>
      <c r="G17" s="231">
        <f>+SUMIFS('XUAT - NVL'!$L$5:$L$840,'XUAT - NVL'!$G$5:$G$840,'THAN DO 5'!$L$4,'XUAT - NVL'!$D$5:$D$840,'THAN DO 5'!B17)</f>
        <v>0</v>
      </c>
      <c r="H17" s="188" t="e">
        <f t="shared" si="1"/>
        <v>#DIV/0!</v>
      </c>
      <c r="I17" s="187" t="e">
        <f t="shared" si="2"/>
        <v>#DIV/0!</v>
      </c>
      <c r="J17" s="186" t="e">
        <f t="shared" si="3"/>
        <v>#N/A</v>
      </c>
      <c r="K17" s="185" t="e">
        <f t="shared" si="3"/>
        <v>#N/A</v>
      </c>
      <c r="L17" s="233" t="e">
        <f t="shared" si="0"/>
        <v>#N/A</v>
      </c>
      <c r="M17" s="184" t="e">
        <f t="shared" si="0"/>
        <v>#N/A</v>
      </c>
      <c r="N17" s="183"/>
      <c r="P17" s="235" t="s">
        <v>98</v>
      </c>
      <c r="Q17" s="52" t="s">
        <v>99</v>
      </c>
      <c r="R17" s="52" t="s">
        <v>97</v>
      </c>
    </row>
    <row r="18" spans="1:18" ht="16.5" customHeight="1">
      <c r="A18" s="193">
        <v>9</v>
      </c>
      <c r="B18" s="194">
        <v>45025</v>
      </c>
      <c r="C18" s="191" t="s">
        <v>683</v>
      </c>
      <c r="D18" s="190">
        <f>+SUMIFS('NHAP - NVL'!$J$5:$J$1007,'NHAP - NVL'!$G$5:$G$1007,'THAN DO 5'!$L$4,'NHAP - NVL'!$D$5:$D$1007,'THAN DO 5'!B18)</f>
        <v>0</v>
      </c>
      <c r="E18" s="218">
        <f>+SUMIFS('NHAP - NVL'!$K$5:$K$1007,'NHAP - NVL'!$G$5:$G$1007,'THAN DO 5'!$L$4,'NHAP - NVL'!$D$5:$D$1007,'THAN DO 5'!B18)</f>
        <v>0</v>
      </c>
      <c r="F18" s="189">
        <f>+SUMIFS('XUAT - NVL'!$K$5:$K$840,'XUAT - NVL'!$G$5:$G$840,'THAN DO 5'!$L$4,'XUAT - NVL'!$D$5:$D$840,'THAN DO 5'!B18)</f>
        <v>0</v>
      </c>
      <c r="G18" s="231">
        <f>+SUMIFS('XUAT - NVL'!$L$5:$L$840,'XUAT - NVL'!$G$5:$G$840,'THAN DO 5'!$L$4,'XUAT - NVL'!$D$5:$D$840,'THAN DO 5'!B18)</f>
        <v>0</v>
      </c>
      <c r="H18" s="188" t="e">
        <f t="shared" si="1"/>
        <v>#DIV/0!</v>
      </c>
      <c r="I18" s="187" t="e">
        <f t="shared" si="2"/>
        <v>#DIV/0!</v>
      </c>
      <c r="J18" s="186" t="e">
        <f t="shared" si="3"/>
        <v>#N/A</v>
      </c>
      <c r="K18" s="185" t="e">
        <f t="shared" si="3"/>
        <v>#N/A</v>
      </c>
      <c r="L18" s="233" t="e">
        <f t="shared" si="0"/>
        <v>#N/A</v>
      </c>
      <c r="M18" s="184" t="e">
        <f t="shared" si="0"/>
        <v>#N/A</v>
      </c>
      <c r="N18" s="183"/>
      <c r="P18" s="235" t="s">
        <v>724</v>
      </c>
      <c r="Q18" s="62"/>
      <c r="R18" s="52"/>
    </row>
    <row r="19" spans="1:18" ht="16.5" customHeight="1">
      <c r="A19" s="193">
        <v>10</v>
      </c>
      <c r="B19" s="194">
        <v>45026</v>
      </c>
      <c r="C19" s="191" t="s">
        <v>683</v>
      </c>
      <c r="D19" s="190">
        <f>+SUMIFS('NHAP - NVL'!$J$5:$J$1007,'NHAP - NVL'!$G$5:$G$1007,'THAN DO 5'!$L$4,'NHAP - NVL'!$D$5:$D$1007,'THAN DO 5'!B19)</f>
        <v>0</v>
      </c>
      <c r="E19" s="218">
        <f>+SUMIFS('NHAP - NVL'!$K$5:$K$1007,'NHAP - NVL'!$G$5:$G$1007,'THAN DO 5'!$L$4,'NHAP - NVL'!$D$5:$D$1007,'THAN DO 5'!B19)</f>
        <v>0</v>
      </c>
      <c r="F19" s="189">
        <f>+SUMIFS('XUAT - NVL'!$K$5:$K$840,'XUAT - NVL'!$G$5:$G$840,'THAN DO 5'!$L$4,'XUAT - NVL'!$D$5:$D$840,'THAN DO 5'!B19)</f>
        <v>0</v>
      </c>
      <c r="G19" s="231">
        <f>+SUMIFS('XUAT - NVL'!$L$5:$L$840,'XUAT - NVL'!$G$5:$G$840,'THAN DO 5'!$L$4,'XUAT - NVL'!$D$5:$D$840,'THAN DO 5'!B19)</f>
        <v>0</v>
      </c>
      <c r="H19" s="188" t="e">
        <f t="shared" si="1"/>
        <v>#DIV/0!</v>
      </c>
      <c r="I19" s="187" t="e">
        <f t="shared" si="2"/>
        <v>#DIV/0!</v>
      </c>
      <c r="J19" s="186" t="e">
        <f t="shared" si="3"/>
        <v>#N/A</v>
      </c>
      <c r="K19" s="185" t="e">
        <f t="shared" si="3"/>
        <v>#N/A</v>
      </c>
      <c r="L19" s="233" t="e">
        <f t="shared" si="0"/>
        <v>#N/A</v>
      </c>
      <c r="M19" s="184" t="e">
        <f t="shared" si="0"/>
        <v>#N/A</v>
      </c>
      <c r="N19" s="183"/>
      <c r="P19" s="235" t="s">
        <v>725</v>
      </c>
      <c r="Q19" s="52" t="s">
        <v>73</v>
      </c>
      <c r="R19" s="52" t="s">
        <v>72</v>
      </c>
    </row>
    <row r="20" spans="1:18" ht="16.5" customHeight="1">
      <c r="A20" s="193">
        <v>11</v>
      </c>
      <c r="B20" s="194">
        <v>45027</v>
      </c>
      <c r="C20" s="191" t="s">
        <v>683</v>
      </c>
      <c r="D20" s="190">
        <f>+SUMIFS('NHAP - NVL'!$J$5:$J$1007,'NHAP - NVL'!$G$5:$G$1007,'THAN DO 5'!$L$4,'NHAP - NVL'!$D$5:$D$1007,'THAN DO 5'!B20)</f>
        <v>0</v>
      </c>
      <c r="E20" s="218">
        <f>+SUMIFS('NHAP - NVL'!$K$5:$K$1007,'NHAP - NVL'!$G$5:$G$1007,'THAN DO 5'!$L$4,'NHAP - NVL'!$D$5:$D$1007,'THAN DO 5'!B20)</f>
        <v>0</v>
      </c>
      <c r="F20" s="189">
        <f>+SUMIFS('XUAT - NVL'!$K$5:$K$840,'XUAT - NVL'!$G$5:$G$840,'THAN DO 5'!$L$4,'XUAT - NVL'!$D$5:$D$840,'THAN DO 5'!B20)</f>
        <v>0</v>
      </c>
      <c r="G20" s="231">
        <f>+SUMIFS('XUAT - NVL'!$L$5:$L$840,'XUAT - NVL'!$G$5:$G$840,'THAN DO 5'!$L$4,'XUAT - NVL'!$D$5:$D$840,'THAN DO 5'!B20)</f>
        <v>0</v>
      </c>
      <c r="H20" s="188" t="e">
        <f t="shared" si="1"/>
        <v>#DIV/0!</v>
      </c>
      <c r="I20" s="187" t="e">
        <f t="shared" si="2"/>
        <v>#DIV/0!</v>
      </c>
      <c r="J20" s="186" t="e">
        <f t="shared" si="3"/>
        <v>#N/A</v>
      </c>
      <c r="K20" s="185" t="e">
        <f t="shared" si="3"/>
        <v>#N/A</v>
      </c>
      <c r="L20" s="188" t="e">
        <f t="shared" si="0"/>
        <v>#N/A</v>
      </c>
      <c r="M20" s="184" t="e">
        <f t="shared" si="0"/>
        <v>#N/A</v>
      </c>
      <c r="N20" s="183"/>
      <c r="P20" s="235" t="s">
        <v>70</v>
      </c>
      <c r="Q20" s="52" t="s">
        <v>71</v>
      </c>
      <c r="R20" s="52" t="s">
        <v>69</v>
      </c>
    </row>
    <row r="21" spans="1:18" ht="16.5" customHeight="1">
      <c r="A21" s="193">
        <v>12</v>
      </c>
      <c r="B21" s="194">
        <v>45028</v>
      </c>
      <c r="C21" s="191" t="s">
        <v>683</v>
      </c>
      <c r="D21" s="190">
        <f>+SUMIFS('NHAP - NVL'!$J$5:$J$1007,'NHAP - NVL'!$G$5:$G$1007,'THAN DO 5'!$L$4,'NHAP - NVL'!$D$5:$D$1007,'THAN DO 5'!B21)</f>
        <v>0</v>
      </c>
      <c r="E21" s="218">
        <f>+SUMIFS('NHAP - NVL'!$K$5:$K$1007,'NHAP - NVL'!$G$5:$G$1007,'THAN DO 5'!$L$4,'NHAP - NVL'!$D$5:$D$1007,'THAN DO 5'!B21)</f>
        <v>0</v>
      </c>
      <c r="F21" s="189">
        <f>+SUMIFS('XUAT - NVL'!$K$5:$K$840,'XUAT - NVL'!$G$5:$G$840,'THAN DO 5'!$L$4,'XUAT - NVL'!$D$5:$D$840,'THAN DO 5'!B21)</f>
        <v>0</v>
      </c>
      <c r="G21" s="231">
        <f>+SUMIFS('XUAT - NVL'!$L$5:$L$840,'XUAT - NVL'!$G$5:$G$840,'THAN DO 5'!$L$4,'XUAT - NVL'!$D$5:$D$840,'THAN DO 5'!B21)</f>
        <v>0</v>
      </c>
      <c r="H21" s="188" t="e">
        <f t="shared" si="1"/>
        <v>#DIV/0!</v>
      </c>
      <c r="I21" s="187" t="e">
        <f t="shared" si="2"/>
        <v>#DIV/0!</v>
      </c>
      <c r="J21" s="186" t="e">
        <f t="shared" si="3"/>
        <v>#N/A</v>
      </c>
      <c r="K21" s="185" t="e">
        <f t="shared" si="3"/>
        <v>#N/A</v>
      </c>
      <c r="L21" s="188" t="e">
        <f t="shared" si="0"/>
        <v>#N/A</v>
      </c>
      <c r="M21" s="184" t="e">
        <f t="shared" si="0"/>
        <v>#N/A</v>
      </c>
      <c r="N21" s="183"/>
      <c r="P21" s="235" t="s">
        <v>79</v>
      </c>
      <c r="Q21" s="52" t="s">
        <v>80</v>
      </c>
      <c r="R21" s="52" t="s">
        <v>78</v>
      </c>
    </row>
    <row r="22" spans="1:18" ht="16.5" customHeight="1">
      <c r="A22" s="193">
        <v>13</v>
      </c>
      <c r="B22" s="194">
        <v>45029</v>
      </c>
      <c r="C22" s="191" t="s">
        <v>683</v>
      </c>
      <c r="D22" s="190">
        <f>+SUMIFS('NHAP - NVL'!$J$5:$J$1007,'NHAP - NVL'!$G$5:$G$1007,'THAN DO 5'!$L$4,'NHAP - NVL'!$D$5:$D$1007,'THAN DO 5'!B22)</f>
        <v>0</v>
      </c>
      <c r="E22" s="218">
        <f>+SUMIFS('NHAP - NVL'!$K$5:$K$1007,'NHAP - NVL'!$G$5:$G$1007,'THAN DO 5'!$L$4,'NHAP - NVL'!$D$5:$D$1007,'THAN DO 5'!B22)</f>
        <v>0</v>
      </c>
      <c r="F22" s="189">
        <f>+SUMIFS('XUAT - NVL'!$K$5:$K$840,'XUAT - NVL'!$G$5:$G$840,'THAN DO 5'!$L$4,'XUAT - NVL'!$D$5:$D$840,'THAN DO 5'!B22)</f>
        <v>0</v>
      </c>
      <c r="G22" s="231">
        <f>+SUMIFS('XUAT - NVL'!$L$5:$L$840,'XUAT - NVL'!$G$5:$G$840,'THAN DO 5'!$L$4,'XUAT - NVL'!$D$5:$D$840,'THAN DO 5'!B22)</f>
        <v>0</v>
      </c>
      <c r="H22" s="188" t="e">
        <f t="shared" si="1"/>
        <v>#DIV/0!</v>
      </c>
      <c r="I22" s="187" t="e">
        <f t="shared" si="2"/>
        <v>#DIV/0!</v>
      </c>
      <c r="J22" s="186" t="e">
        <f t="shared" si="3"/>
        <v>#N/A</v>
      </c>
      <c r="K22" s="185" t="e">
        <f t="shared" si="3"/>
        <v>#N/A</v>
      </c>
      <c r="L22" s="188" t="e">
        <f t="shared" si="0"/>
        <v>#N/A</v>
      </c>
      <c r="M22" s="184" t="e">
        <f t="shared" si="0"/>
        <v>#N/A</v>
      </c>
      <c r="N22" s="183"/>
      <c r="P22" s="235" t="s">
        <v>726</v>
      </c>
      <c r="Q22" s="52" t="s">
        <v>89</v>
      </c>
      <c r="R22" s="52" t="s">
        <v>88</v>
      </c>
    </row>
    <row r="23" spans="1:18" ht="16.5" customHeight="1">
      <c r="A23" s="193">
        <v>14</v>
      </c>
      <c r="B23" s="194">
        <v>45030</v>
      </c>
      <c r="C23" s="191" t="s">
        <v>683</v>
      </c>
      <c r="D23" s="190">
        <f>+SUMIFS('NHAP - NVL'!$J$5:$J$1007,'NHAP - NVL'!$G$5:$G$1007,'THAN DO 5'!$L$4,'NHAP - NVL'!$D$5:$D$1007,'THAN DO 5'!B23)</f>
        <v>0</v>
      </c>
      <c r="E23" s="218">
        <f>+SUMIFS('NHAP - NVL'!$K$5:$K$1007,'NHAP - NVL'!$G$5:$G$1007,'THAN DO 5'!$L$4,'NHAP - NVL'!$D$5:$D$1007,'THAN DO 5'!B23)</f>
        <v>0</v>
      </c>
      <c r="F23" s="189">
        <f>+SUMIFS('XUAT - NVL'!$K$5:$K$840,'XUAT - NVL'!$G$5:$G$840,'THAN DO 5'!$L$4,'XUAT - NVL'!$D$5:$D$840,'THAN DO 5'!B23)</f>
        <v>0</v>
      </c>
      <c r="G23" s="231">
        <f>+SUMIFS('XUAT - NVL'!$L$5:$L$840,'XUAT - NVL'!$G$5:$G$840,'THAN DO 5'!$L$4,'XUAT - NVL'!$D$5:$D$840,'THAN DO 5'!B23)</f>
        <v>0</v>
      </c>
      <c r="H23" s="188" t="e">
        <f t="shared" si="1"/>
        <v>#DIV/0!</v>
      </c>
      <c r="I23" s="187" t="e">
        <f t="shared" si="2"/>
        <v>#DIV/0!</v>
      </c>
      <c r="J23" s="186" t="e">
        <f t="shared" si="3"/>
        <v>#N/A</v>
      </c>
      <c r="K23" s="185" t="e">
        <f t="shared" si="3"/>
        <v>#N/A</v>
      </c>
      <c r="L23" s="188" t="e">
        <f t="shared" si="0"/>
        <v>#N/A</v>
      </c>
      <c r="M23" s="184" t="e">
        <f t="shared" si="0"/>
        <v>#N/A</v>
      </c>
      <c r="N23" s="183"/>
      <c r="P23" s="235" t="s">
        <v>727</v>
      </c>
      <c r="Q23" s="52" t="s">
        <v>77</v>
      </c>
      <c r="R23" s="52" t="s">
        <v>76</v>
      </c>
    </row>
    <row r="24" spans="1:18" ht="16.5" customHeight="1">
      <c r="A24" s="193">
        <v>15</v>
      </c>
      <c r="B24" s="194">
        <v>45031</v>
      </c>
      <c r="C24" s="191" t="s">
        <v>683</v>
      </c>
      <c r="D24" s="190">
        <f>+SUMIFS('NHAP - NVL'!$J$5:$J$1007,'NHAP - NVL'!$G$5:$G$1007,'THAN DO 5'!$L$4,'NHAP - NVL'!$D$5:$D$1007,'THAN DO 5'!B24)</f>
        <v>0</v>
      </c>
      <c r="E24" s="218">
        <f>+SUMIFS('NHAP - NVL'!$K$5:$K$1007,'NHAP - NVL'!$G$5:$G$1007,'THAN DO 5'!$L$4,'NHAP - NVL'!$D$5:$D$1007,'THAN DO 5'!B24)</f>
        <v>0</v>
      </c>
      <c r="F24" s="189">
        <f>+SUMIFS('XUAT - NVL'!$K$5:$K$840,'XUAT - NVL'!$G$5:$G$840,'THAN DO 5'!$L$4,'XUAT - NVL'!$D$5:$D$840,'THAN DO 5'!B24)</f>
        <v>0</v>
      </c>
      <c r="G24" s="231">
        <f>+SUMIFS('XUAT - NVL'!$L$5:$L$840,'XUAT - NVL'!$G$5:$G$840,'THAN DO 5'!$L$4,'XUAT - NVL'!$D$5:$D$840,'THAN DO 5'!B24)</f>
        <v>0</v>
      </c>
      <c r="H24" s="188" t="e">
        <f t="shared" si="1"/>
        <v>#DIV/0!</v>
      </c>
      <c r="I24" s="187" t="e">
        <f t="shared" si="2"/>
        <v>#DIV/0!</v>
      </c>
      <c r="J24" s="186" t="e">
        <f t="shared" si="3"/>
        <v>#N/A</v>
      </c>
      <c r="K24" s="185" t="e">
        <f t="shared" si="3"/>
        <v>#N/A</v>
      </c>
      <c r="L24" s="233" t="e">
        <f t="shared" si="0"/>
        <v>#N/A</v>
      </c>
      <c r="M24" s="184" t="e">
        <f t="shared" si="0"/>
        <v>#N/A</v>
      </c>
      <c r="N24" s="183"/>
      <c r="P24" s="235" t="s">
        <v>728</v>
      </c>
      <c r="Q24" s="62"/>
      <c r="R24" s="52" t="s">
        <v>732</v>
      </c>
    </row>
    <row r="25" spans="1:18" ht="16.5" customHeight="1">
      <c r="A25" s="193">
        <v>16</v>
      </c>
      <c r="B25" s="194">
        <v>45032</v>
      </c>
      <c r="C25" s="191" t="s">
        <v>683</v>
      </c>
      <c r="D25" s="190">
        <f>+SUMIFS('NHAP - NVL'!$J$5:$J$1007,'NHAP - NVL'!$G$5:$G$1007,'THAN DO 5'!$L$4,'NHAP - NVL'!$D$5:$D$1007,'THAN DO 5'!B25)</f>
        <v>0</v>
      </c>
      <c r="E25" s="218">
        <f>+SUMIFS('NHAP - NVL'!$K$5:$K$1007,'NHAP - NVL'!$G$5:$G$1007,'THAN DO 5'!$L$4,'NHAP - NVL'!$D$5:$D$1007,'THAN DO 5'!B25)</f>
        <v>0</v>
      </c>
      <c r="F25" s="189">
        <f>+SUMIFS('XUAT - NVL'!$K$5:$K$840,'XUAT - NVL'!$G$5:$G$840,'THAN DO 5'!$L$4,'XUAT - NVL'!$D$5:$D$840,'THAN DO 5'!B25)</f>
        <v>0</v>
      </c>
      <c r="G25" s="231">
        <f>+SUMIFS('XUAT - NVL'!$L$5:$L$840,'XUAT - NVL'!$G$5:$G$840,'THAN DO 5'!$L$4,'XUAT - NVL'!$D$5:$D$840,'THAN DO 5'!B25)</f>
        <v>0</v>
      </c>
      <c r="H25" s="188" t="e">
        <f t="shared" si="1"/>
        <v>#DIV/0!</v>
      </c>
      <c r="I25" s="187" t="e">
        <f t="shared" si="2"/>
        <v>#DIV/0!</v>
      </c>
      <c r="J25" s="186" t="e">
        <f t="shared" si="3"/>
        <v>#N/A</v>
      </c>
      <c r="K25" s="185" t="e">
        <f t="shared" si="3"/>
        <v>#N/A</v>
      </c>
      <c r="L25" s="188" t="e">
        <f t="shared" si="0"/>
        <v>#N/A</v>
      </c>
      <c r="M25" s="184" t="e">
        <f t="shared" si="0"/>
        <v>#N/A</v>
      </c>
      <c r="N25" s="183"/>
      <c r="P25" s="52" t="s">
        <v>102</v>
      </c>
      <c r="Q25" s="52"/>
      <c r="R25" s="52" t="e">
        <f>+VLOOKUP(P25,'Danh mục CODE'!$A$2:$D$790,3,0)</f>
        <v>#N/A</v>
      </c>
    </row>
    <row r="26" spans="1:18" ht="16.5" customHeight="1">
      <c r="A26" s="193">
        <v>17</v>
      </c>
      <c r="B26" s="194">
        <v>45033</v>
      </c>
      <c r="C26" s="191" t="s">
        <v>683</v>
      </c>
      <c r="D26" s="190">
        <f>+SUMIFS('NHAP - NVL'!$J$5:$J$1007,'NHAP - NVL'!$G$5:$G$1007,'THAN DO 5'!$L$4,'NHAP - NVL'!$D$5:$D$1007,'THAN DO 5'!B26)</f>
        <v>0</v>
      </c>
      <c r="E26" s="218">
        <f>+SUMIFS('NHAP - NVL'!$K$5:$K$1007,'NHAP - NVL'!$G$5:$G$1007,'THAN DO 5'!$L$4,'NHAP - NVL'!$D$5:$D$1007,'THAN DO 5'!B26)</f>
        <v>0</v>
      </c>
      <c r="F26" s="189">
        <f>+SUMIFS('XUAT - NVL'!$K$5:$K$840,'XUAT - NVL'!$G$5:$G$840,'THAN DO 5'!$L$4,'XUAT - NVL'!$D$5:$D$840,'THAN DO 5'!B26)</f>
        <v>0</v>
      </c>
      <c r="G26" s="231">
        <f>+SUMIFS('XUAT - NVL'!$L$5:$L$840,'XUAT - NVL'!$G$5:$G$840,'THAN DO 5'!$L$4,'XUAT - NVL'!$D$5:$D$840,'THAN DO 5'!B26)</f>
        <v>0</v>
      </c>
      <c r="H26" s="188" t="e">
        <f t="shared" si="1"/>
        <v>#DIV/0!</v>
      </c>
      <c r="I26" s="187" t="e">
        <f t="shared" si="2"/>
        <v>#DIV/0!</v>
      </c>
      <c r="J26" s="186" t="e">
        <f t="shared" si="3"/>
        <v>#N/A</v>
      </c>
      <c r="K26" s="185" t="e">
        <f t="shared" si="3"/>
        <v>#N/A</v>
      </c>
      <c r="L26" s="188" t="e">
        <f t="shared" si="0"/>
        <v>#N/A</v>
      </c>
      <c r="M26" s="184" t="e">
        <f t="shared" si="0"/>
        <v>#N/A</v>
      </c>
      <c r="N26" s="183"/>
      <c r="P26" s="52" t="s">
        <v>107</v>
      </c>
      <c r="Q26" s="52"/>
      <c r="R26" s="52" t="e">
        <f>+VLOOKUP(P26,'Danh mục CODE'!$A$2:$D$790,3,0)</f>
        <v>#N/A</v>
      </c>
    </row>
    <row r="27" spans="1:18" ht="16.5" customHeight="1">
      <c r="A27" s="193">
        <v>18</v>
      </c>
      <c r="B27" s="194">
        <v>45034</v>
      </c>
      <c r="C27" s="191" t="s">
        <v>683</v>
      </c>
      <c r="D27" s="190">
        <f>+SUMIFS('NHAP - NVL'!$J$5:$J$1007,'NHAP - NVL'!$G$5:$G$1007,'THAN DO 5'!$L$4,'NHAP - NVL'!$D$5:$D$1007,'THAN DO 5'!B27)</f>
        <v>0</v>
      </c>
      <c r="E27" s="218">
        <f>+SUMIFS('NHAP - NVL'!$K$5:$K$1007,'NHAP - NVL'!$G$5:$G$1007,'THAN DO 5'!$L$4,'NHAP - NVL'!$D$5:$D$1007,'THAN DO 5'!B27)</f>
        <v>0</v>
      </c>
      <c r="F27" s="189">
        <f>+SUMIFS('XUAT - NVL'!$K$5:$K$840,'XUAT - NVL'!$G$5:$G$840,'THAN DO 5'!$L$4,'XUAT - NVL'!$D$5:$D$840,'THAN DO 5'!B27)</f>
        <v>0</v>
      </c>
      <c r="G27" s="231">
        <f>+SUMIFS('XUAT - NVL'!$L$5:$L$840,'XUAT - NVL'!$G$5:$G$840,'THAN DO 5'!$L$4,'XUAT - NVL'!$D$5:$D$840,'THAN DO 5'!B27)</f>
        <v>0</v>
      </c>
      <c r="H27" s="188" t="e">
        <f t="shared" si="1"/>
        <v>#DIV/0!</v>
      </c>
      <c r="I27" s="187" t="e">
        <f t="shared" si="2"/>
        <v>#DIV/0!</v>
      </c>
      <c r="J27" s="186" t="e">
        <f t="shared" ref="J27:K40" si="4">J26+D27-F27</f>
        <v>#N/A</v>
      </c>
      <c r="K27" s="185" t="e">
        <f t="shared" si="4"/>
        <v>#N/A</v>
      </c>
      <c r="L27" s="233" t="e">
        <f t="shared" si="0"/>
        <v>#N/A</v>
      </c>
      <c r="M27" s="184" t="e">
        <f t="shared" si="0"/>
        <v>#N/A</v>
      </c>
      <c r="N27" s="183"/>
      <c r="P27" s="52" t="s">
        <v>111</v>
      </c>
      <c r="Q27" s="52"/>
      <c r="R27" s="52" t="e">
        <f>+VLOOKUP(P27,'Danh mục CODE'!$A$2:$D$790,3,0)</f>
        <v>#N/A</v>
      </c>
    </row>
    <row r="28" spans="1:18" ht="16.5" customHeight="1">
      <c r="A28" s="193">
        <v>19</v>
      </c>
      <c r="B28" s="194">
        <v>45035</v>
      </c>
      <c r="C28" s="191" t="s">
        <v>683</v>
      </c>
      <c r="D28" s="190">
        <f>+SUMIFS('NHAP - NVL'!$J$5:$J$1007,'NHAP - NVL'!$G$5:$G$1007,'THAN DO 5'!$L$4,'NHAP - NVL'!$D$5:$D$1007,'THAN DO 5'!B28)</f>
        <v>0</v>
      </c>
      <c r="E28" s="218">
        <f>+SUMIFS('NHAP - NVL'!$K$5:$K$1007,'NHAP - NVL'!$G$5:$G$1007,'THAN DO 5'!$L$4,'NHAP - NVL'!$D$5:$D$1007,'THAN DO 5'!B28)</f>
        <v>0</v>
      </c>
      <c r="F28" s="189">
        <f>+SUMIFS('XUAT - NVL'!$K$5:$K$840,'XUAT - NVL'!$G$5:$G$840,'THAN DO 5'!$L$4,'XUAT - NVL'!$D$5:$D$840,'THAN DO 5'!B28)</f>
        <v>0</v>
      </c>
      <c r="G28" s="231">
        <f>+SUMIFS('XUAT - NVL'!$L$5:$L$840,'XUAT - NVL'!$G$5:$G$840,'THAN DO 5'!$L$4,'XUAT - NVL'!$D$5:$D$840,'THAN DO 5'!B28)</f>
        <v>0</v>
      </c>
      <c r="H28" s="188" t="e">
        <f t="shared" si="1"/>
        <v>#DIV/0!</v>
      </c>
      <c r="I28" s="187" t="e">
        <f t="shared" si="2"/>
        <v>#DIV/0!</v>
      </c>
      <c r="J28" s="186" t="e">
        <f t="shared" si="4"/>
        <v>#N/A</v>
      </c>
      <c r="K28" s="185" t="e">
        <f t="shared" si="4"/>
        <v>#N/A</v>
      </c>
      <c r="L28" s="233" t="e">
        <f t="shared" si="0"/>
        <v>#N/A</v>
      </c>
      <c r="M28" s="184" t="e">
        <f t="shared" si="0"/>
        <v>#N/A</v>
      </c>
      <c r="N28" s="183"/>
      <c r="P28" s="52" t="s">
        <v>734</v>
      </c>
      <c r="Q28" s="52"/>
      <c r="R28" s="52" t="e">
        <f>+VLOOKUP(P28,'Danh mục CODE'!$A$2:$D$790,3,0)</f>
        <v>#N/A</v>
      </c>
    </row>
    <row r="29" spans="1:18" ht="16.5" customHeight="1">
      <c r="A29" s="193">
        <v>20</v>
      </c>
      <c r="B29" s="194">
        <v>45036</v>
      </c>
      <c r="C29" s="191" t="s">
        <v>683</v>
      </c>
      <c r="D29" s="190">
        <f>+SUMIFS('NHAP - NVL'!$J$5:$J$1007,'NHAP - NVL'!$G$5:$G$1007,'THAN DO 5'!$L$4,'NHAP - NVL'!$D$5:$D$1007,'THAN DO 5'!B29)</f>
        <v>0</v>
      </c>
      <c r="E29" s="218">
        <f>+SUMIFS('NHAP - NVL'!$K$5:$K$1007,'NHAP - NVL'!$G$5:$G$1007,'THAN DO 5'!$L$4,'NHAP - NVL'!$D$5:$D$1007,'THAN DO 5'!B29)</f>
        <v>0</v>
      </c>
      <c r="F29" s="189">
        <f>+SUMIFS('XUAT - NVL'!$K$5:$K$840,'XUAT - NVL'!$G$5:$G$840,'THAN DO 5'!$L$4,'XUAT - NVL'!$D$5:$D$840,'THAN DO 5'!B29)</f>
        <v>0</v>
      </c>
      <c r="G29" s="231">
        <f>+SUMIFS('XUAT - NVL'!$L$5:$L$840,'XUAT - NVL'!$G$5:$G$840,'THAN DO 5'!$L$4,'XUAT - NVL'!$D$5:$D$840,'THAN DO 5'!B29)</f>
        <v>0</v>
      </c>
      <c r="H29" s="188" t="e">
        <f t="shared" si="1"/>
        <v>#DIV/0!</v>
      </c>
      <c r="I29" s="187" t="e">
        <f t="shared" si="2"/>
        <v>#DIV/0!</v>
      </c>
      <c r="J29" s="186" t="e">
        <f t="shared" si="4"/>
        <v>#N/A</v>
      </c>
      <c r="K29" s="185" t="e">
        <f t="shared" si="4"/>
        <v>#N/A</v>
      </c>
      <c r="L29" s="233" t="e">
        <f t="shared" si="0"/>
        <v>#N/A</v>
      </c>
      <c r="M29" s="184" t="e">
        <f t="shared" si="0"/>
        <v>#N/A</v>
      </c>
      <c r="N29" s="183"/>
      <c r="P29" s="52" t="s">
        <v>736</v>
      </c>
      <c r="Q29" s="52"/>
      <c r="R29" s="52" t="e">
        <f>+VLOOKUP(P29,'Danh mục CODE'!$A$2:$D$790,3,0)</f>
        <v>#N/A</v>
      </c>
    </row>
    <row r="30" spans="1:18" ht="16.5" customHeight="1">
      <c r="A30" s="193">
        <v>21</v>
      </c>
      <c r="B30" s="194">
        <v>45037</v>
      </c>
      <c r="C30" s="191" t="s">
        <v>683</v>
      </c>
      <c r="D30" s="190">
        <f>+SUMIFS('NHAP - NVL'!$J$5:$J$1007,'NHAP - NVL'!$G$5:$G$1007,'THAN DO 5'!$L$4,'NHAP - NVL'!$D$5:$D$1007,'THAN DO 5'!B30)</f>
        <v>0</v>
      </c>
      <c r="E30" s="218">
        <f>+SUMIFS('NHAP - NVL'!$K$5:$K$1007,'NHAP - NVL'!$G$5:$G$1007,'THAN DO 5'!$L$4,'NHAP - NVL'!$D$5:$D$1007,'THAN DO 5'!B30)</f>
        <v>0</v>
      </c>
      <c r="F30" s="189">
        <f>+SUMIFS('XUAT - NVL'!$K$5:$K$840,'XUAT - NVL'!$G$5:$G$840,'THAN DO 5'!$L$4,'XUAT - NVL'!$D$5:$D$840,'THAN DO 5'!B30)</f>
        <v>0</v>
      </c>
      <c r="G30" s="231">
        <f>+SUMIFS('XUAT - NVL'!$L$5:$L$840,'XUAT - NVL'!$G$5:$G$840,'THAN DO 5'!$L$4,'XUAT - NVL'!$D$5:$D$840,'THAN DO 5'!B30)</f>
        <v>0</v>
      </c>
      <c r="H30" s="188" t="e">
        <f t="shared" si="1"/>
        <v>#DIV/0!</v>
      </c>
      <c r="I30" s="187" t="e">
        <f>AVERAGEIF($G$10:$G$40,"&lt;&gt;0")</f>
        <v>#DIV/0!</v>
      </c>
      <c r="J30" s="186" t="e">
        <f t="shared" si="4"/>
        <v>#N/A</v>
      </c>
      <c r="K30" s="185" t="e">
        <f t="shared" si="4"/>
        <v>#N/A</v>
      </c>
      <c r="L30" s="233" t="e">
        <f t="shared" si="0"/>
        <v>#N/A</v>
      </c>
      <c r="M30" s="184" t="e">
        <f t="shared" si="0"/>
        <v>#N/A</v>
      </c>
      <c r="N30" s="183"/>
      <c r="P30" s="52" t="s">
        <v>105</v>
      </c>
      <c r="Q30" s="52"/>
      <c r="R30" s="52" t="e">
        <f>+VLOOKUP(P30,'Danh mục CODE'!$A$2:$D$790,3,0)</f>
        <v>#N/A</v>
      </c>
    </row>
    <row r="31" spans="1:18" ht="16.5" customHeight="1">
      <c r="A31" s="193">
        <v>22</v>
      </c>
      <c r="B31" s="194">
        <v>45038</v>
      </c>
      <c r="C31" s="191" t="s">
        <v>683</v>
      </c>
      <c r="D31" s="190">
        <f>+SUMIFS('NHAP - NVL'!$J$5:$J$1007,'NHAP - NVL'!$G$5:$G$1007,'THAN DO 5'!$L$4,'NHAP - NVL'!$D$5:$D$1007,'THAN DO 5'!B31)</f>
        <v>0</v>
      </c>
      <c r="E31" s="218">
        <f>+SUMIFS('NHAP - NVL'!$K$5:$K$1007,'NHAP - NVL'!$G$5:$G$1007,'THAN DO 5'!$L$4,'NHAP - NVL'!$D$5:$D$1007,'THAN DO 5'!B31)</f>
        <v>0</v>
      </c>
      <c r="F31" s="189">
        <f>+SUMIFS('XUAT - NVL'!$K$5:$K$840,'XUAT - NVL'!$G$5:$G$840,'THAN DO 5'!$L$4,'XUAT - NVL'!$D$5:$D$840,'THAN DO 5'!B31)</f>
        <v>0</v>
      </c>
      <c r="G31" s="231">
        <f>+SUMIFS('XUAT - NVL'!$L$5:$L$840,'XUAT - NVL'!$G$5:$G$840,'THAN DO 5'!$L$4,'XUAT - NVL'!$D$5:$D$840,'THAN DO 5'!B31)</f>
        <v>0</v>
      </c>
      <c r="H31" s="188" t="e">
        <f t="shared" si="1"/>
        <v>#DIV/0!</v>
      </c>
      <c r="I31" s="187" t="e">
        <f t="shared" si="2"/>
        <v>#DIV/0!</v>
      </c>
      <c r="J31" s="186" t="e">
        <f t="shared" si="4"/>
        <v>#N/A</v>
      </c>
      <c r="K31" s="185" t="e">
        <f t="shared" si="4"/>
        <v>#N/A</v>
      </c>
      <c r="L31" s="233" t="e">
        <f t="shared" si="0"/>
        <v>#N/A</v>
      </c>
      <c r="M31" s="184" t="e">
        <f t="shared" si="0"/>
        <v>#N/A</v>
      </c>
      <c r="N31" s="183"/>
      <c r="P31" s="17" t="s">
        <v>104</v>
      </c>
      <c r="Q31" s="301"/>
      <c r="R31" s="52" t="e">
        <f>+VLOOKUP(P31,'Danh mục CODE'!$A$2:$D$790,3,0)</f>
        <v>#N/A</v>
      </c>
    </row>
    <row r="32" spans="1:18" ht="16.5" customHeight="1">
      <c r="A32" s="193">
        <v>23</v>
      </c>
      <c r="B32" s="194">
        <v>45039</v>
      </c>
      <c r="C32" s="191" t="s">
        <v>683</v>
      </c>
      <c r="D32" s="190">
        <f>+SUMIFS('NHAP - NVL'!$J$5:$J$1007,'NHAP - NVL'!$G$5:$G$1007,'THAN DO 5'!$L$4,'NHAP - NVL'!$D$5:$D$1007,'THAN DO 5'!B32)</f>
        <v>0</v>
      </c>
      <c r="E32" s="218">
        <f>+SUMIFS('NHAP - NVL'!$K$5:$K$1007,'NHAP - NVL'!$G$5:$G$1007,'THAN DO 5'!$L$4,'NHAP - NVL'!$D$5:$D$1007,'THAN DO 5'!B32)</f>
        <v>0</v>
      </c>
      <c r="F32" s="189">
        <f>+SUMIFS('XUAT - NVL'!$K$5:$K$840,'XUAT - NVL'!$G$5:$G$840,'THAN DO 5'!$L$4,'XUAT - NVL'!$D$5:$D$840,'THAN DO 5'!B32)</f>
        <v>0</v>
      </c>
      <c r="G32" s="231">
        <f>+SUMIFS('XUAT - NVL'!$L$5:$L$840,'XUAT - NVL'!$G$5:$G$840,'THAN DO 5'!$L$4,'XUAT - NVL'!$D$5:$D$840,'THAN DO 5'!B32)</f>
        <v>0</v>
      </c>
      <c r="H32" s="188" t="e">
        <f t="shared" si="1"/>
        <v>#DIV/0!</v>
      </c>
      <c r="I32" s="187" t="e">
        <f t="shared" si="2"/>
        <v>#DIV/0!</v>
      </c>
      <c r="J32" s="186" t="e">
        <f t="shared" si="4"/>
        <v>#N/A</v>
      </c>
      <c r="K32" s="185" t="e">
        <f t="shared" si="4"/>
        <v>#N/A</v>
      </c>
      <c r="L32" s="233" t="e">
        <f t="shared" si="0"/>
        <v>#N/A</v>
      </c>
      <c r="M32" s="184" t="e">
        <f t="shared" si="0"/>
        <v>#N/A</v>
      </c>
      <c r="N32" s="183"/>
    </row>
    <row r="33" spans="1:14" ht="16.5" customHeight="1">
      <c r="A33" s="193">
        <v>24</v>
      </c>
      <c r="B33" s="194">
        <v>45040</v>
      </c>
      <c r="C33" s="191" t="s">
        <v>683</v>
      </c>
      <c r="D33" s="190">
        <f>+SUMIFS('NHAP - NVL'!$J$5:$J$1007,'NHAP - NVL'!$G$5:$G$1007,'THAN DO 5'!$L$4,'NHAP - NVL'!$D$5:$D$1007,'THAN DO 5'!B33)</f>
        <v>0</v>
      </c>
      <c r="E33" s="218">
        <f>+SUMIFS('NHAP - NVL'!$K$5:$K$1007,'NHAP - NVL'!$G$5:$G$1007,'THAN DO 5'!$L$4,'NHAP - NVL'!$D$5:$D$1007,'THAN DO 5'!B33)</f>
        <v>0</v>
      </c>
      <c r="F33" s="189">
        <f>+SUMIFS('XUAT - NVL'!$K$5:$K$840,'XUAT - NVL'!$G$5:$G$840,'THAN DO 5'!$L$4,'XUAT - NVL'!$D$5:$D$840,'THAN DO 5'!B33)</f>
        <v>0</v>
      </c>
      <c r="G33" s="231">
        <f>+SUMIFS('XUAT - NVL'!$L$5:$L$840,'XUAT - NVL'!$G$5:$G$840,'THAN DO 5'!$L$4,'XUAT - NVL'!$D$5:$D$840,'THAN DO 5'!B33)</f>
        <v>0</v>
      </c>
      <c r="H33" s="188" t="e">
        <f t="shared" si="1"/>
        <v>#DIV/0!</v>
      </c>
      <c r="I33" s="187" t="e">
        <f t="shared" si="2"/>
        <v>#DIV/0!</v>
      </c>
      <c r="J33" s="186" t="e">
        <f t="shared" si="4"/>
        <v>#N/A</v>
      </c>
      <c r="K33" s="185" t="e">
        <f t="shared" si="4"/>
        <v>#N/A</v>
      </c>
      <c r="L33" s="233" t="e">
        <f t="shared" si="0"/>
        <v>#N/A</v>
      </c>
      <c r="M33" s="184" t="e">
        <f t="shared" si="0"/>
        <v>#N/A</v>
      </c>
      <c r="N33" s="183"/>
    </row>
    <row r="34" spans="1:14" ht="16.5" customHeight="1">
      <c r="A34" s="193">
        <v>25</v>
      </c>
      <c r="B34" s="194">
        <v>45041</v>
      </c>
      <c r="C34" s="191" t="s">
        <v>683</v>
      </c>
      <c r="D34" s="190">
        <f>+SUMIFS('NHAP - NVL'!$J$5:$J$1007,'NHAP - NVL'!$G$5:$G$1007,'THAN DO 5'!$L$4,'NHAP - NVL'!$D$5:$D$1007,'THAN DO 5'!B34)</f>
        <v>0</v>
      </c>
      <c r="E34" s="218">
        <f>+SUMIFS('NHAP - NVL'!$K$5:$K$1007,'NHAP - NVL'!$G$5:$G$1007,'THAN DO 5'!$L$4,'NHAP - NVL'!$D$5:$D$1007,'THAN DO 5'!B34)</f>
        <v>0</v>
      </c>
      <c r="F34" s="189">
        <f>+SUMIFS('XUAT - NVL'!$K$5:$K$840,'XUAT - NVL'!$G$5:$G$840,'THAN DO 5'!$L$4,'XUAT - NVL'!$D$5:$D$840,'THAN DO 5'!B34)</f>
        <v>0</v>
      </c>
      <c r="G34" s="231">
        <f>+SUMIFS('XUAT - NVL'!$L$5:$L$840,'XUAT - NVL'!$G$5:$G$840,'THAN DO 5'!$L$4,'XUAT - NVL'!$D$5:$D$840,'THAN DO 5'!B34)</f>
        <v>0</v>
      </c>
      <c r="H34" s="188" t="e">
        <f t="shared" si="1"/>
        <v>#DIV/0!</v>
      </c>
      <c r="I34" s="187" t="e">
        <f t="shared" si="2"/>
        <v>#DIV/0!</v>
      </c>
      <c r="J34" s="186" t="e">
        <f t="shared" si="4"/>
        <v>#N/A</v>
      </c>
      <c r="K34" s="185" t="e">
        <f t="shared" si="4"/>
        <v>#N/A</v>
      </c>
      <c r="L34" s="233" t="e">
        <f t="shared" si="0"/>
        <v>#N/A</v>
      </c>
      <c r="M34" s="184" t="e">
        <f t="shared" si="0"/>
        <v>#N/A</v>
      </c>
      <c r="N34" s="183"/>
    </row>
    <row r="35" spans="1:14" ht="16.5" customHeight="1">
      <c r="A35" s="193">
        <v>26</v>
      </c>
      <c r="B35" s="194">
        <v>45042</v>
      </c>
      <c r="C35" s="191" t="s">
        <v>683</v>
      </c>
      <c r="D35" s="190">
        <f>+SUMIFS('NHAP - NVL'!$J$5:$J$1007,'NHAP - NVL'!$G$5:$G$1007,'THAN DO 5'!$L$4,'NHAP - NVL'!$D$5:$D$1007,'THAN DO 5'!B35)</f>
        <v>0</v>
      </c>
      <c r="E35" s="218">
        <f>+SUMIFS('NHAP - NVL'!$K$5:$K$1007,'NHAP - NVL'!$G$5:$G$1007,'THAN DO 5'!$L$4,'NHAP - NVL'!$D$5:$D$1007,'THAN DO 5'!B35)</f>
        <v>0</v>
      </c>
      <c r="F35" s="189">
        <f>+SUMIFS('XUAT - NVL'!$K$5:$K$840,'XUAT - NVL'!$G$5:$G$840,'THAN DO 5'!$L$4,'XUAT - NVL'!$D$5:$D$840,'THAN DO 5'!B35)</f>
        <v>0</v>
      </c>
      <c r="G35" s="231">
        <f>+SUMIFS('XUAT - NVL'!$L$5:$L$840,'XUAT - NVL'!$G$5:$G$840,'THAN DO 5'!$L$4,'XUAT - NVL'!$D$5:$D$840,'THAN DO 5'!B35)</f>
        <v>0</v>
      </c>
      <c r="H35" s="188" t="e">
        <f>AVERAGEIF($F$10:$F$40,"&lt;&gt;0")</f>
        <v>#DIV/0!</v>
      </c>
      <c r="I35" s="187" t="e">
        <f t="shared" si="2"/>
        <v>#DIV/0!</v>
      </c>
      <c r="J35" s="186" t="e">
        <f t="shared" si="4"/>
        <v>#N/A</v>
      </c>
      <c r="K35" s="185" t="e">
        <f t="shared" si="4"/>
        <v>#N/A</v>
      </c>
      <c r="L35" s="233" t="e">
        <f t="shared" si="0"/>
        <v>#N/A</v>
      </c>
      <c r="M35" s="184" t="e">
        <f t="shared" si="0"/>
        <v>#N/A</v>
      </c>
      <c r="N35" s="183"/>
    </row>
    <row r="36" spans="1:14" ht="16.5" customHeight="1">
      <c r="A36" s="193">
        <v>27</v>
      </c>
      <c r="B36" s="194">
        <v>45043</v>
      </c>
      <c r="C36" s="191" t="s">
        <v>683</v>
      </c>
      <c r="D36" s="190">
        <f>+SUMIFS('NHAP - NVL'!$J$5:$J$1007,'NHAP - NVL'!$G$5:$G$1007,'THAN DO 5'!$L$4,'NHAP - NVL'!$D$5:$D$1007,'THAN DO 5'!B36)</f>
        <v>0</v>
      </c>
      <c r="E36" s="218">
        <f>+SUMIFS('NHAP - NVL'!$K$5:$K$1007,'NHAP - NVL'!$G$5:$G$1007,'THAN DO 5'!$L$4,'NHAP - NVL'!$D$5:$D$1007,'THAN DO 5'!B36)</f>
        <v>0</v>
      </c>
      <c r="F36" s="189">
        <f>+SUMIFS('XUAT - NVL'!$K$5:$K$840,'XUAT - NVL'!$G$5:$G$840,'THAN DO 5'!$L$4,'XUAT - NVL'!$D$5:$D$840,'THAN DO 5'!B36)</f>
        <v>0</v>
      </c>
      <c r="G36" s="231">
        <f>+SUMIFS('XUAT - NVL'!$L$5:$L$840,'XUAT - NVL'!$G$5:$G$840,'THAN DO 5'!$L$4,'XUAT - NVL'!$D$5:$D$840,'THAN DO 5'!B36)</f>
        <v>0</v>
      </c>
      <c r="H36" s="188" t="e">
        <f t="shared" si="1"/>
        <v>#DIV/0!</v>
      </c>
      <c r="I36" s="187" t="e">
        <f t="shared" si="2"/>
        <v>#DIV/0!</v>
      </c>
      <c r="J36" s="186" t="e">
        <f t="shared" si="4"/>
        <v>#N/A</v>
      </c>
      <c r="K36" s="185" t="e">
        <f>K35+E36-G36</f>
        <v>#N/A</v>
      </c>
      <c r="L36" s="233" t="e">
        <f t="shared" si="0"/>
        <v>#N/A</v>
      </c>
      <c r="M36" s="184" t="e">
        <f t="shared" si="0"/>
        <v>#N/A</v>
      </c>
      <c r="N36" s="183"/>
    </row>
    <row r="37" spans="1:14" ht="16.5" customHeight="1">
      <c r="A37" s="193">
        <v>28</v>
      </c>
      <c r="B37" s="194">
        <v>45044</v>
      </c>
      <c r="C37" s="191" t="s">
        <v>683</v>
      </c>
      <c r="D37" s="190">
        <f>+SUMIFS('NHAP - NVL'!$J$5:$J$1007,'NHAP - NVL'!$G$5:$G$1007,'THAN DO 5'!$L$4,'NHAP - NVL'!$D$5:$D$1007,'THAN DO 5'!B37)</f>
        <v>0</v>
      </c>
      <c r="E37" s="218">
        <f>+SUMIFS('NHAP - NVL'!$K$5:$K$1007,'NHAP - NVL'!$G$5:$G$1007,'THAN DO 5'!$L$4,'NHAP - NVL'!$D$5:$D$1007,'THAN DO 5'!B37)</f>
        <v>0</v>
      </c>
      <c r="F37" s="189">
        <f>+SUMIFS('XUAT - NVL'!$K$5:$K$840,'XUAT - NVL'!$G$5:$G$840,'THAN DO 5'!$L$4,'XUAT - NVL'!$D$5:$D$840,'THAN DO 5'!B37)</f>
        <v>0</v>
      </c>
      <c r="G37" s="231">
        <f>+SUMIFS('XUAT - NVL'!$L$5:$L$840,'XUAT - NVL'!$G$5:$G$840,'THAN DO 5'!$L$4,'XUAT - NVL'!$D$5:$D$840,'THAN DO 5'!B37)</f>
        <v>0</v>
      </c>
      <c r="H37" s="188" t="e">
        <f t="shared" si="1"/>
        <v>#DIV/0!</v>
      </c>
      <c r="I37" s="187" t="e">
        <f t="shared" si="2"/>
        <v>#DIV/0!</v>
      </c>
      <c r="J37" s="186" t="e">
        <f>J36+D37-F37</f>
        <v>#N/A</v>
      </c>
      <c r="K37" s="185" t="e">
        <f t="shared" si="4"/>
        <v>#N/A</v>
      </c>
      <c r="L37" s="233" t="e">
        <f t="shared" si="0"/>
        <v>#N/A</v>
      </c>
      <c r="M37" s="184" t="e">
        <f t="shared" si="0"/>
        <v>#N/A</v>
      </c>
      <c r="N37" s="183"/>
    </row>
    <row r="38" spans="1:14" ht="16.5" customHeight="1">
      <c r="A38" s="193">
        <v>29</v>
      </c>
      <c r="B38" s="194">
        <v>45045</v>
      </c>
      <c r="C38" s="191" t="s">
        <v>683</v>
      </c>
      <c r="D38" s="190">
        <f>+SUMIFS('NHAP - NVL'!$J$5:$J$1007,'NHAP - NVL'!$G$5:$G$1007,'THAN DO 5'!$L$4,'NHAP - NVL'!$D$5:$D$1007,'THAN DO 5'!B38)</f>
        <v>0</v>
      </c>
      <c r="E38" s="218">
        <f>+SUMIFS('NHAP - NVL'!$K$5:$K$1007,'NHAP - NVL'!$G$5:$G$1007,'THAN DO 5'!$L$4,'NHAP - NVL'!$D$5:$D$1007,'THAN DO 5'!B38)</f>
        <v>0</v>
      </c>
      <c r="F38" s="189">
        <f>+SUMIFS('XUAT - NVL'!$K$5:$K$840,'XUAT - NVL'!$G$5:$G$840,'THAN DO 5'!$L$4,'XUAT - NVL'!$D$5:$D$840,'THAN DO 5'!B38)</f>
        <v>0</v>
      </c>
      <c r="G38" s="231">
        <f>+SUMIFS('XUAT - NVL'!$L$5:$L$840,'XUAT - NVL'!$G$5:$G$840,'THAN DO 5'!$L$4,'XUAT - NVL'!$D$5:$D$840,'THAN DO 5'!B38)</f>
        <v>0</v>
      </c>
      <c r="H38" s="188" t="e">
        <f t="shared" si="1"/>
        <v>#DIV/0!</v>
      </c>
      <c r="I38" s="187" t="e">
        <f t="shared" si="2"/>
        <v>#DIV/0!</v>
      </c>
      <c r="J38" s="186" t="e">
        <f t="shared" si="4"/>
        <v>#N/A</v>
      </c>
      <c r="K38" s="185" t="e">
        <f t="shared" si="4"/>
        <v>#N/A</v>
      </c>
      <c r="L38" s="188" t="e">
        <f t="shared" si="0"/>
        <v>#N/A</v>
      </c>
      <c r="M38" s="184" t="e">
        <f t="shared" si="0"/>
        <v>#N/A</v>
      </c>
      <c r="N38" s="183"/>
    </row>
    <row r="39" spans="1:14" ht="16.5" customHeight="1">
      <c r="A39" s="193">
        <v>30</v>
      </c>
      <c r="B39" s="194">
        <v>45046</v>
      </c>
      <c r="C39" s="191" t="s">
        <v>683</v>
      </c>
      <c r="D39" s="190">
        <f>+SUMIFS('NHAP - NVL'!$J$5:$J$1007,'NHAP - NVL'!$G$5:$G$1007,'THAN DO 5'!$L$4,'NHAP - NVL'!$D$5:$D$1007,'THAN DO 5'!B39)</f>
        <v>0</v>
      </c>
      <c r="E39" s="218">
        <f>+SUMIFS('NHAP - NVL'!$K$5:$K$1007,'NHAP - NVL'!$G$5:$G$1007,'THAN DO 5'!$L$4,'NHAP - NVL'!$D$5:$D$1007,'THAN DO 5'!B39)</f>
        <v>0</v>
      </c>
      <c r="F39" s="189">
        <f>+SUMIFS('XUAT - NVL'!$K$5:$K$840,'XUAT - NVL'!$G$5:$G$840,'THAN DO 5'!$L$4,'XUAT - NVL'!$D$5:$D$840,'THAN DO 5'!B39)</f>
        <v>0</v>
      </c>
      <c r="G39" s="231">
        <f>+SUMIFS('XUAT - NVL'!$L$5:$L$840,'XUAT - NVL'!$G$5:$G$840,'THAN DO 5'!$L$4,'XUAT - NVL'!$D$5:$D$840,'THAN DO 5'!B39)</f>
        <v>0</v>
      </c>
      <c r="H39" s="188" t="e">
        <f t="shared" si="1"/>
        <v>#DIV/0!</v>
      </c>
      <c r="I39" s="187" t="e">
        <f t="shared" si="2"/>
        <v>#DIV/0!</v>
      </c>
      <c r="J39" s="186" t="e">
        <f t="shared" si="4"/>
        <v>#N/A</v>
      </c>
      <c r="K39" s="185" t="e">
        <f t="shared" si="4"/>
        <v>#N/A</v>
      </c>
      <c r="L39" s="233" t="e">
        <f t="shared" si="0"/>
        <v>#N/A</v>
      </c>
      <c r="M39" s="184" t="e">
        <f t="shared" si="0"/>
        <v>#N/A</v>
      </c>
      <c r="N39" s="183"/>
    </row>
    <row r="40" spans="1:14" ht="16.5" customHeight="1">
      <c r="A40" s="193">
        <v>31</v>
      </c>
      <c r="B40" s="192" t="s">
        <v>718</v>
      </c>
      <c r="C40" s="191" t="s">
        <v>683</v>
      </c>
      <c r="D40" s="190">
        <f>+SUMIFS('NHAP - NVL'!$J$5:$J$1007,'NHAP - NVL'!$G$5:$G$1007,'THAN DO 5'!$L$4,'NHAP - NVL'!$D$5:$D$1007,'THAN DO 5'!B40)</f>
        <v>0</v>
      </c>
      <c r="E40" s="218">
        <f>+SUMIFS('NHAP - NVL'!$K$5:$K$1007,'NHAP - NVL'!$G$5:$G$1007,'THAN DO 5'!$L$4,'NHAP - NVL'!$D$5:$D$1007,'THAN DO 5'!B40)</f>
        <v>0</v>
      </c>
      <c r="F40" s="189">
        <f>+SUMIFS('XUAT - NVL'!$K$5:$K$840,'XUAT - NVL'!$G$5:$G$840,'THAN DO 5'!$L$4,'XUAT - NVL'!$D$5:$D$840,'THAN DO 5'!B40)</f>
        <v>0</v>
      </c>
      <c r="G40" s="231">
        <f>+SUMIFS('XUAT - NVL'!$L$5:$L$840,'XUAT - NVL'!$G$5:$G$840,'THAN DO 5'!$L$4,'XUAT - NVL'!$D$5:$D$840,'THAN DO 5'!B40)</f>
        <v>0</v>
      </c>
      <c r="H40" s="188" t="e">
        <f t="shared" si="1"/>
        <v>#DIV/0!</v>
      </c>
      <c r="I40" s="187" t="e">
        <f t="shared" si="2"/>
        <v>#DIV/0!</v>
      </c>
      <c r="J40" s="186" t="e">
        <f t="shared" si="4"/>
        <v>#N/A</v>
      </c>
      <c r="K40" s="185" t="e">
        <f t="shared" si="4"/>
        <v>#N/A</v>
      </c>
      <c r="L40" s="188" t="e">
        <f t="shared" si="0"/>
        <v>#N/A</v>
      </c>
      <c r="M40" s="184" t="e">
        <f t="shared" si="0"/>
        <v>#N/A</v>
      </c>
      <c r="N40" s="183"/>
    </row>
    <row r="41" spans="1:14" s="172" customFormat="1" ht="23.25" customHeight="1">
      <c r="A41" s="181" t="s">
        <v>682</v>
      </c>
      <c r="B41" s="180"/>
      <c r="C41" s="179"/>
      <c r="D41" s="178">
        <f>SUM(D10:D40)</f>
        <v>0</v>
      </c>
      <c r="E41" s="177">
        <f>SUM(E10:E40)</f>
        <v>0</v>
      </c>
      <c r="F41" s="197">
        <f>SUM(F10:F40)</f>
        <v>0</v>
      </c>
      <c r="G41" s="176">
        <f>SUM(G10:G40)</f>
        <v>0</v>
      </c>
      <c r="H41" s="197"/>
      <c r="I41" s="176"/>
      <c r="J41" s="182" t="e">
        <f>J40</f>
        <v>#N/A</v>
      </c>
      <c r="K41" s="182" t="e">
        <f>K40</f>
        <v>#N/A</v>
      </c>
      <c r="L41" s="184"/>
      <c r="M41" s="174"/>
      <c r="N41" s="173"/>
    </row>
    <row r="42" spans="1:14" s="172" customFormat="1" ht="23.25" customHeight="1">
      <c r="A42" s="181" t="s">
        <v>28</v>
      </c>
      <c r="B42" s="180"/>
      <c r="C42" s="179"/>
      <c r="D42" s="178" t="e">
        <f>D9+D41</f>
        <v>#N/A</v>
      </c>
      <c r="E42" s="177" t="e">
        <f>E9+E41</f>
        <v>#N/A</v>
      </c>
      <c r="F42" s="197">
        <f>F41</f>
        <v>0</v>
      </c>
      <c r="G42" s="176">
        <f>G41</f>
        <v>0</v>
      </c>
      <c r="H42" s="197"/>
      <c r="I42" s="176"/>
      <c r="J42" s="175" t="e">
        <f>D42-F42</f>
        <v>#N/A</v>
      </c>
      <c r="K42" s="175" t="e">
        <f>E42-G42</f>
        <v>#N/A</v>
      </c>
      <c r="L42" s="184"/>
      <c r="M42" s="174"/>
      <c r="N42" s="173"/>
    </row>
    <row r="43" spans="1:14" ht="23.25" customHeight="1">
      <c r="A43" s="172"/>
      <c r="B43" s="172"/>
      <c r="C43" s="172"/>
      <c r="K43" s="114"/>
      <c r="L43" s="169"/>
      <c r="N43" s="169"/>
    </row>
    <row r="44" spans="1:14">
      <c r="K44" s="171" t="s">
        <v>112</v>
      </c>
      <c r="L44" s="169"/>
      <c r="N44" s="169"/>
    </row>
    <row r="45" spans="1:14">
      <c r="K45" s="171"/>
      <c r="L45" s="169"/>
      <c r="N45" s="169"/>
    </row>
    <row r="46" spans="1:14">
      <c r="K46" s="171"/>
      <c r="L46" s="169"/>
      <c r="N46" s="169"/>
    </row>
    <row r="47" spans="1:14">
      <c r="K47" s="114"/>
      <c r="L47" s="169"/>
      <c r="N47" s="169"/>
    </row>
    <row r="48" spans="1:14">
      <c r="L48" s="169"/>
      <c r="M48" s="170"/>
      <c r="N48" s="169"/>
    </row>
    <row r="49" spans="11:11" s="168" customFormat="1"/>
    <row r="50" spans="11:11" s="168" customFormat="1">
      <c r="K50" s="172"/>
    </row>
    <row r="51" spans="11:11" s="168" customFormat="1"/>
  </sheetData>
  <mergeCells count="8">
    <mergeCell ref="A9:C9"/>
    <mergeCell ref="A3:N3"/>
    <mergeCell ref="L4:N4"/>
    <mergeCell ref="D7:E7"/>
    <mergeCell ref="F7:G7"/>
    <mergeCell ref="H7:I7"/>
    <mergeCell ref="J7:K7"/>
    <mergeCell ref="L7:M7"/>
  </mergeCells>
  <conditionalFormatting sqref="M21">
    <cfRule type="cellIs" dxfId="262" priority="114" operator="lessThan">
      <formula>15</formula>
    </cfRule>
    <cfRule type="cellIs" dxfId="261" priority="115" operator="greaterThan">
      <formula>20</formula>
    </cfRule>
    <cfRule type="cellIs" dxfId="260" priority="116" operator="between">
      <formula>15</formula>
      <formula>20</formula>
    </cfRule>
    <cfRule type="cellIs" dxfId="259" priority="117" operator="between">
      <formula>15</formula>
      <formula>20</formula>
    </cfRule>
    <cfRule type="cellIs" dxfId="258" priority="118" operator="lessThan">
      <formula>15</formula>
    </cfRule>
    <cfRule type="cellIs" dxfId="257" priority="119" operator="greaterThan">
      <formula>20</formula>
    </cfRule>
    <cfRule type="cellIs" dxfId="256" priority="120" operator="between">
      <formula>15</formula>
      <formula>21</formula>
    </cfRule>
    <cfRule type="cellIs" dxfId="255" priority="121" operator="lessThan">
      <formula>15</formula>
    </cfRule>
    <cfRule type="cellIs" dxfId="254" priority="122" operator="greaterThan">
      <formula>21</formula>
    </cfRule>
  </conditionalFormatting>
  <conditionalFormatting sqref="M28">
    <cfRule type="cellIs" dxfId="253" priority="105" operator="lessThan">
      <formula>15</formula>
    </cfRule>
    <cfRule type="cellIs" dxfId="252" priority="106" operator="greaterThan">
      <formula>20</formula>
    </cfRule>
    <cfRule type="cellIs" dxfId="251" priority="107" operator="between">
      <formula>15</formula>
      <formula>20</formula>
    </cfRule>
    <cfRule type="cellIs" dxfId="250" priority="108" operator="between">
      <formula>15</formula>
      <formula>20</formula>
    </cfRule>
    <cfRule type="cellIs" dxfId="249" priority="109" operator="lessThan">
      <formula>15</formula>
    </cfRule>
    <cfRule type="cellIs" dxfId="248" priority="110" operator="greaterThan">
      <formula>20</formula>
    </cfRule>
    <cfRule type="cellIs" dxfId="247" priority="111" operator="between">
      <formula>15</formula>
      <formula>21</formula>
    </cfRule>
    <cfRule type="cellIs" dxfId="246" priority="112" operator="lessThan">
      <formula>15</formula>
    </cfRule>
    <cfRule type="cellIs" dxfId="245" priority="113" operator="greaterThan">
      <formula>21</formula>
    </cfRule>
  </conditionalFormatting>
  <conditionalFormatting sqref="M35">
    <cfRule type="cellIs" dxfId="244" priority="96" operator="lessThan">
      <formula>15</formula>
    </cfRule>
    <cfRule type="cellIs" dxfId="243" priority="97" operator="greaterThan">
      <formula>20</formula>
    </cfRule>
    <cfRule type="cellIs" dxfId="242" priority="98" operator="between">
      <formula>15</formula>
      <formula>20</formula>
    </cfRule>
    <cfRule type="cellIs" dxfId="241" priority="99" operator="between">
      <formula>15</formula>
      <formula>20</formula>
    </cfRule>
    <cfRule type="cellIs" dxfId="240" priority="100" operator="lessThan">
      <formula>15</formula>
    </cfRule>
    <cfRule type="cellIs" dxfId="239" priority="101" operator="greaterThan">
      <formula>20</formula>
    </cfRule>
    <cfRule type="cellIs" dxfId="238" priority="102" operator="between">
      <formula>15</formula>
      <formula>21</formula>
    </cfRule>
    <cfRule type="cellIs" dxfId="237" priority="103" operator="lessThan">
      <formula>15</formula>
    </cfRule>
    <cfRule type="cellIs" dxfId="236" priority="104" operator="greaterThan">
      <formula>21</formula>
    </cfRule>
  </conditionalFormatting>
  <conditionalFormatting sqref="M15:M18 M40 M22:M23 M25:M27 M20">
    <cfRule type="cellIs" dxfId="235" priority="123" operator="lessThan">
      <formula>15</formula>
    </cfRule>
    <cfRule type="cellIs" dxfId="234" priority="124" operator="greaterThan">
      <formula>20</formula>
    </cfRule>
    <cfRule type="cellIs" dxfId="233" priority="125" operator="between">
      <formula>15</formula>
      <formula>20</formula>
    </cfRule>
    <cfRule type="cellIs" dxfId="232" priority="126" operator="between">
      <formula>15</formula>
      <formula>20</formula>
    </cfRule>
    <cfRule type="cellIs" dxfId="231" priority="127" operator="lessThan">
      <formula>15</formula>
    </cfRule>
    <cfRule type="cellIs" dxfId="230" priority="128" operator="greaterThan">
      <formula>20</formula>
    </cfRule>
    <cfRule type="cellIs" dxfId="229" priority="129" operator="between">
      <formula>15</formula>
      <formula>21</formula>
    </cfRule>
    <cfRule type="cellIs" dxfId="228" priority="130" operator="lessThan">
      <formula>15</formula>
    </cfRule>
    <cfRule type="cellIs" dxfId="227" priority="131" operator="greaterThan">
      <formula>21</formula>
    </cfRule>
  </conditionalFormatting>
  <conditionalFormatting sqref="M10:M13">
    <cfRule type="cellIs" dxfId="226" priority="87" operator="lessThan">
      <formula>15</formula>
    </cfRule>
    <cfRule type="cellIs" dxfId="225" priority="88" operator="greaterThan">
      <formula>20</formula>
    </cfRule>
    <cfRule type="cellIs" dxfId="224" priority="89" operator="between">
      <formula>15</formula>
      <formula>20</formula>
    </cfRule>
    <cfRule type="cellIs" dxfId="223" priority="90" operator="between">
      <formula>15</formula>
      <formula>20</formula>
    </cfRule>
    <cfRule type="cellIs" dxfId="222" priority="91" operator="lessThan">
      <formula>15</formula>
    </cfRule>
    <cfRule type="cellIs" dxfId="221" priority="92" operator="greaterThan">
      <formula>20</formula>
    </cfRule>
    <cfRule type="cellIs" dxfId="220" priority="93" operator="between">
      <formula>15</formula>
      <formula>21</formula>
    </cfRule>
    <cfRule type="cellIs" dxfId="219" priority="94" operator="lessThan">
      <formula>15</formula>
    </cfRule>
    <cfRule type="cellIs" dxfId="218" priority="95" operator="greaterThan">
      <formula>21</formula>
    </cfRule>
  </conditionalFormatting>
  <conditionalFormatting sqref="M30:M33">
    <cfRule type="cellIs" dxfId="217" priority="78" operator="lessThan">
      <formula>15</formula>
    </cfRule>
    <cfRule type="cellIs" dxfId="216" priority="79" operator="greaterThan">
      <formula>20</formula>
    </cfRule>
    <cfRule type="cellIs" dxfId="215" priority="80" operator="between">
      <formula>15</formula>
      <formula>20</formula>
    </cfRule>
    <cfRule type="cellIs" dxfId="214" priority="81" operator="between">
      <formula>15</formula>
      <formula>20</formula>
    </cfRule>
    <cfRule type="cellIs" dxfId="213" priority="82" operator="lessThan">
      <formula>15</formula>
    </cfRule>
    <cfRule type="cellIs" dxfId="212" priority="83" operator="greaterThan">
      <formula>20</formula>
    </cfRule>
    <cfRule type="cellIs" dxfId="211" priority="84" operator="between">
      <formula>15</formula>
      <formula>21</formula>
    </cfRule>
    <cfRule type="cellIs" dxfId="210" priority="85" operator="lessThan">
      <formula>15</formula>
    </cfRule>
    <cfRule type="cellIs" dxfId="209" priority="86" operator="greaterThan">
      <formula>21</formula>
    </cfRule>
  </conditionalFormatting>
  <conditionalFormatting sqref="M36:M38">
    <cfRule type="cellIs" dxfId="208" priority="69" operator="lessThan">
      <formula>15</formula>
    </cfRule>
    <cfRule type="cellIs" dxfId="207" priority="70" operator="greaterThan">
      <formula>20</formula>
    </cfRule>
    <cfRule type="cellIs" dxfId="206" priority="71" operator="between">
      <formula>15</formula>
      <formula>20</formula>
    </cfRule>
    <cfRule type="cellIs" dxfId="205" priority="72" operator="between">
      <formula>15</formula>
      <formula>20</formula>
    </cfRule>
    <cfRule type="cellIs" dxfId="204" priority="73" operator="lessThan">
      <formula>15</formula>
    </cfRule>
    <cfRule type="cellIs" dxfId="203" priority="74" operator="greaterThan">
      <formula>20</formula>
    </cfRule>
    <cfRule type="cellIs" dxfId="202" priority="75" operator="between">
      <formula>15</formula>
      <formula>21</formula>
    </cfRule>
    <cfRule type="cellIs" dxfId="201" priority="76" operator="lessThan">
      <formula>15</formula>
    </cfRule>
    <cfRule type="cellIs" dxfId="200" priority="77" operator="greaterThan">
      <formula>21</formula>
    </cfRule>
  </conditionalFormatting>
  <conditionalFormatting sqref="M29">
    <cfRule type="cellIs" dxfId="199" priority="60" operator="lessThan">
      <formula>15</formula>
    </cfRule>
    <cfRule type="cellIs" dxfId="198" priority="61" operator="greaterThan">
      <formula>20</formula>
    </cfRule>
    <cfRule type="cellIs" dxfId="197" priority="62" operator="between">
      <formula>15</formula>
      <formula>20</formula>
    </cfRule>
    <cfRule type="cellIs" dxfId="196" priority="63" operator="between">
      <formula>15</formula>
      <formula>20</formula>
    </cfRule>
    <cfRule type="cellIs" dxfId="195" priority="64" operator="lessThan">
      <formula>15</formula>
    </cfRule>
    <cfRule type="cellIs" dxfId="194" priority="65" operator="greaterThan">
      <formula>20</formula>
    </cfRule>
    <cfRule type="cellIs" dxfId="193" priority="66" operator="between">
      <formula>15</formula>
      <formula>21</formula>
    </cfRule>
    <cfRule type="cellIs" dxfId="192" priority="67" operator="lessThan">
      <formula>15</formula>
    </cfRule>
    <cfRule type="cellIs" dxfId="191" priority="68" operator="greaterThan">
      <formula>21</formula>
    </cfRule>
  </conditionalFormatting>
  <conditionalFormatting sqref="M24">
    <cfRule type="cellIs" dxfId="190" priority="51" operator="lessThan">
      <formula>15</formula>
    </cfRule>
    <cfRule type="cellIs" dxfId="189" priority="52" operator="greaterThan">
      <formula>20</formula>
    </cfRule>
    <cfRule type="cellIs" dxfId="188" priority="53" operator="between">
      <formula>15</formula>
      <formula>20</formula>
    </cfRule>
    <cfRule type="cellIs" dxfId="187" priority="54" operator="between">
      <formula>15</formula>
      <formula>20</formula>
    </cfRule>
    <cfRule type="cellIs" dxfId="186" priority="55" operator="lessThan">
      <formula>15</formula>
    </cfRule>
    <cfRule type="cellIs" dxfId="185" priority="56" operator="greaterThan">
      <formula>20</formula>
    </cfRule>
    <cfRule type="cellIs" dxfId="184" priority="57" operator="between">
      <formula>15</formula>
      <formula>21</formula>
    </cfRule>
    <cfRule type="cellIs" dxfId="183" priority="58" operator="lessThan">
      <formula>15</formula>
    </cfRule>
    <cfRule type="cellIs" dxfId="182" priority="59" operator="greaterThan">
      <formula>21</formula>
    </cfRule>
  </conditionalFormatting>
  <conditionalFormatting sqref="M19">
    <cfRule type="cellIs" dxfId="181" priority="42" operator="lessThan">
      <formula>15</formula>
    </cfRule>
    <cfRule type="cellIs" dxfId="180" priority="43" operator="greaterThan">
      <formula>20</formula>
    </cfRule>
    <cfRule type="cellIs" dxfId="179" priority="44" operator="between">
      <formula>15</formula>
      <formula>20</formula>
    </cfRule>
    <cfRule type="cellIs" dxfId="178" priority="45" operator="between">
      <formula>15</formula>
      <formula>20</formula>
    </cfRule>
    <cfRule type="cellIs" dxfId="177" priority="46" operator="lessThan">
      <formula>15</formula>
    </cfRule>
    <cfRule type="cellIs" dxfId="176" priority="47" operator="greaterThan">
      <formula>20</formula>
    </cfRule>
    <cfRule type="cellIs" dxfId="175" priority="48" operator="between">
      <formula>15</formula>
      <formula>21</formula>
    </cfRule>
    <cfRule type="cellIs" dxfId="174" priority="49" operator="lessThan">
      <formula>15</formula>
    </cfRule>
    <cfRule type="cellIs" dxfId="173" priority="50" operator="greaterThan">
      <formula>21</formula>
    </cfRule>
  </conditionalFormatting>
  <conditionalFormatting sqref="M14">
    <cfRule type="cellIs" dxfId="172" priority="33" operator="lessThan">
      <formula>15</formula>
    </cfRule>
    <cfRule type="cellIs" dxfId="171" priority="34" operator="greaterThan">
      <formula>20</formula>
    </cfRule>
    <cfRule type="cellIs" dxfId="170" priority="35" operator="between">
      <formula>15</formula>
      <formula>20</formula>
    </cfRule>
    <cfRule type="cellIs" dxfId="169" priority="36" operator="between">
      <formula>15</formula>
      <formula>20</formula>
    </cfRule>
    <cfRule type="cellIs" dxfId="168" priority="37" operator="lessThan">
      <formula>15</formula>
    </cfRule>
    <cfRule type="cellIs" dxfId="167" priority="38" operator="greaterThan">
      <formula>20</formula>
    </cfRule>
    <cfRule type="cellIs" dxfId="166" priority="39" operator="between">
      <formula>15</formula>
      <formula>21</formula>
    </cfRule>
    <cfRule type="cellIs" dxfId="165" priority="40" operator="lessThan">
      <formula>15</formula>
    </cfRule>
    <cfRule type="cellIs" dxfId="164" priority="41" operator="greaterThan">
      <formula>21</formula>
    </cfRule>
  </conditionalFormatting>
  <conditionalFormatting sqref="M34">
    <cfRule type="cellIs" dxfId="163" priority="24" operator="lessThan">
      <formula>15</formula>
    </cfRule>
    <cfRule type="cellIs" dxfId="162" priority="25" operator="greaterThan">
      <formula>20</formula>
    </cfRule>
    <cfRule type="cellIs" dxfId="161" priority="26" operator="between">
      <formula>15</formula>
      <formula>20</formula>
    </cfRule>
    <cfRule type="cellIs" dxfId="160" priority="27" operator="between">
      <formula>15</formula>
      <formula>20</formula>
    </cfRule>
    <cfRule type="cellIs" dxfId="159" priority="28" operator="lessThan">
      <formula>15</formula>
    </cfRule>
    <cfRule type="cellIs" dxfId="158" priority="29" operator="greaterThan">
      <formula>20</formula>
    </cfRule>
    <cfRule type="cellIs" dxfId="157" priority="30" operator="between">
      <formula>15</formula>
      <formula>21</formula>
    </cfRule>
    <cfRule type="cellIs" dxfId="156" priority="31" operator="lessThan">
      <formula>15</formula>
    </cfRule>
    <cfRule type="cellIs" dxfId="155" priority="32" operator="greaterThan">
      <formula>21</formula>
    </cfRule>
  </conditionalFormatting>
  <conditionalFormatting sqref="M39">
    <cfRule type="cellIs" dxfId="154" priority="15" operator="lessThan">
      <formula>15</formula>
    </cfRule>
    <cfRule type="cellIs" dxfId="153" priority="16" operator="greaterThan">
      <formula>20</formula>
    </cfRule>
    <cfRule type="cellIs" dxfId="152" priority="17" operator="between">
      <formula>15</formula>
      <formula>20</formula>
    </cfRule>
    <cfRule type="cellIs" dxfId="151" priority="18" operator="between">
      <formula>15</formula>
      <formula>20</formula>
    </cfRule>
    <cfRule type="cellIs" dxfId="150" priority="19" operator="lessThan">
      <formula>15</formula>
    </cfRule>
    <cfRule type="cellIs" dxfId="149" priority="20" operator="greaterThan">
      <formula>20</formula>
    </cfRule>
    <cfRule type="cellIs" dxfId="148" priority="21" operator="between">
      <formula>15</formula>
      <formula>21</formula>
    </cfRule>
    <cfRule type="cellIs" dxfId="147" priority="22" operator="lessThan">
      <formula>15</formula>
    </cfRule>
    <cfRule type="cellIs" dxfId="146" priority="23" operator="greaterThan">
      <formula>21</formula>
    </cfRule>
  </conditionalFormatting>
  <conditionalFormatting sqref="P19">
    <cfRule type="duplicateValues" dxfId="145" priority="7"/>
  </conditionalFormatting>
  <conditionalFormatting sqref="Q24 Q18">
    <cfRule type="duplicateValues" dxfId="144" priority="8"/>
    <cfRule type="expression" dxfId="143" priority="9">
      <formula>LEFT(#REF!,2)="Y0"</formula>
    </cfRule>
    <cfRule type="expression" dxfId="142" priority="10">
      <formula>LEFT(#REF!,2)="Y3"</formula>
    </cfRule>
    <cfRule type="expression" dxfId="141" priority="11">
      <formula>LEFT(#REF!,2)="Y2"</formula>
    </cfRule>
    <cfRule type="expression" dxfId="140" priority="12">
      <formula>LEFT(#REF!,2)="Y1"</formula>
    </cfRule>
    <cfRule type="duplicateValues" dxfId="139" priority="13"/>
  </conditionalFormatting>
  <conditionalFormatting sqref="P10:P18 P20:P22">
    <cfRule type="duplicateValues" dxfId="138" priority="14"/>
  </conditionalFormatting>
  <conditionalFormatting sqref="P25">
    <cfRule type="duplicateValues" dxfId="137" priority="6"/>
  </conditionalFormatting>
  <conditionalFormatting sqref="P26">
    <cfRule type="duplicateValues" dxfId="136" priority="5"/>
  </conditionalFormatting>
  <conditionalFormatting sqref="P27">
    <cfRule type="duplicateValues" dxfId="135" priority="4"/>
  </conditionalFormatting>
  <conditionalFormatting sqref="P28:P29">
    <cfRule type="duplicateValues" dxfId="134" priority="3"/>
  </conditionalFormatting>
  <conditionalFormatting sqref="P30">
    <cfRule type="duplicateValues" dxfId="133" priority="2"/>
  </conditionalFormatting>
  <conditionalFormatting sqref="P31">
    <cfRule type="duplicateValues" dxfId="132" priority="1"/>
  </conditionalFormatting>
  <pageMargins left="0.45" right="0.2" top="0.25" bottom="0.25" header="0.3" footer="0.3"/>
  <pageSetup paperSize="9" orientation="landscape" r:id="rId1"/>
  <legacy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6">
    <tabColor rgb="FFC00000"/>
  </sheetPr>
  <dimension ref="A1:R51"/>
  <sheetViews>
    <sheetView zoomScale="80" zoomScaleNormal="80" workbookViewId="0">
      <pane ySplit="9" topLeftCell="A22" activePane="bottomLeft" state="frozen"/>
      <selection activeCell="C11" sqref="C11:F11"/>
      <selection pane="bottomLeft" activeCell="C11" sqref="C11:F11"/>
    </sheetView>
  </sheetViews>
  <sheetFormatPr defaultColWidth="10.6640625" defaultRowHeight="15"/>
  <cols>
    <col min="1" max="1" width="5.5" style="168" customWidth="1"/>
    <col min="2" max="2" width="16" style="168" customWidth="1"/>
    <col min="3" max="3" width="21.33203125" style="168" customWidth="1"/>
    <col min="4" max="11" width="16.83203125" style="169" customWidth="1"/>
    <col min="12" max="14" width="16.83203125" style="168" customWidth="1"/>
    <col min="15" max="15" width="10.6640625" style="168"/>
    <col min="16" max="16" width="50.6640625" style="168" customWidth="1"/>
    <col min="17" max="17" width="36.1640625" style="168" customWidth="1"/>
    <col min="18" max="18" width="24.83203125" style="168" customWidth="1"/>
    <col min="19" max="16384" width="10.6640625" style="168"/>
  </cols>
  <sheetData>
    <row r="1" spans="1:18" ht="18" customHeight="1">
      <c r="A1" s="210" t="str">
        <f>'[6]FRIT FO102 - FT1 - FHUE'!A1</f>
        <v>CÔNG TY CỐ PHẦN VLXD VI DO NA</v>
      </c>
      <c r="B1" s="210"/>
      <c r="C1" s="210"/>
      <c r="D1" s="210"/>
      <c r="E1" s="210"/>
      <c r="F1" s="210"/>
    </row>
    <row r="2" spans="1:18" ht="18" customHeight="1">
      <c r="A2" s="210" t="str">
        <f>'[6]FRIT FO102 - FT1 - FHUE'!A2</f>
        <v>PHÒNG KẾ HOẠCH - VẬT TƯ</v>
      </c>
      <c r="B2" s="210"/>
      <c r="C2" s="210"/>
      <c r="D2" s="209"/>
      <c r="E2" s="209"/>
      <c r="F2" s="209"/>
      <c r="L2" s="169"/>
      <c r="M2" s="208" t="str">
        <f>'[6]FRIT FO102 - FT1 - FHUE'!M2</f>
        <v>BM. 03. 13</v>
      </c>
    </row>
    <row r="3" spans="1:18" ht="33" customHeight="1">
      <c r="A3" s="861" t="s">
        <v>698</v>
      </c>
      <c r="B3" s="861"/>
      <c r="C3" s="861"/>
      <c r="D3" s="861"/>
      <c r="E3" s="861"/>
      <c r="F3" s="861"/>
      <c r="G3" s="861"/>
      <c r="H3" s="861"/>
      <c r="I3" s="861"/>
      <c r="J3" s="861"/>
      <c r="K3" s="861"/>
      <c r="L3" s="861"/>
      <c r="M3" s="861"/>
      <c r="N3" s="861"/>
    </row>
    <row r="4" spans="1:18" ht="18.75" customHeight="1">
      <c r="B4" s="207"/>
      <c r="C4" s="207"/>
      <c r="D4" s="206" t="s">
        <v>697</v>
      </c>
      <c r="E4" s="205" t="e">
        <f>+VLOOKUP($L$4,'TONG HOP'!$C$8:$N$799,2,0)</f>
        <v>#N/A</v>
      </c>
      <c r="I4" s="169" t="s">
        <v>696</v>
      </c>
      <c r="J4" s="205" t="e">
        <f>+VLOOKUP($L$4,'TONG HOP'!$C$8:$N$799,3,0)</f>
        <v>#N/A</v>
      </c>
      <c r="K4" s="205" t="s">
        <v>695</v>
      </c>
      <c r="L4" s="862" t="s">
        <v>108</v>
      </c>
      <c r="M4" s="862"/>
      <c r="N4" s="862"/>
    </row>
    <row r="5" spans="1:18" ht="18.75" customHeight="1">
      <c r="B5" s="168" t="str">
        <f>'[6]FRIT FO102 - FT1 - FHUE'!B5</f>
        <v xml:space="preserve">Từ ngày:  </v>
      </c>
      <c r="C5" s="168">
        <f>'[6]FRIT FO102 - FT1 - FHUE'!C5</f>
        <v>1</v>
      </c>
      <c r="D5" s="168" t="str">
        <f>'[6]FRIT FO102 - FT1 - FHUE'!D5</f>
        <v>đến ngày</v>
      </c>
      <c r="E5" s="168">
        <v>30</v>
      </c>
      <c r="F5" s="168" t="str">
        <f>'[6]FRIT FO102 - FT1 - FHUE'!F5</f>
        <v>tháng</v>
      </c>
      <c r="G5" s="168">
        <v>4</v>
      </c>
      <c r="H5" s="168" t="str">
        <f>'[6]FRIT FO102 - FT1 - FHUE'!H5</f>
        <v xml:space="preserve">năm </v>
      </c>
      <c r="I5" s="168">
        <f>'[6]FRIT FO102 - FT1 - FHUE'!I5</f>
        <v>2023</v>
      </c>
      <c r="J5" s="168"/>
      <c r="K5" s="168"/>
    </row>
    <row r="6" spans="1:18" ht="18" customHeight="1">
      <c r="F6" s="204"/>
      <c r="G6" s="204"/>
      <c r="H6" s="204"/>
      <c r="I6" s="204"/>
      <c r="L6" s="204" t="s">
        <v>694</v>
      </c>
      <c r="M6"/>
    </row>
    <row r="7" spans="1:18" s="195" customFormat="1" ht="40.5" customHeight="1">
      <c r="A7" s="203" t="s">
        <v>13</v>
      </c>
      <c r="B7" s="202" t="s">
        <v>693</v>
      </c>
      <c r="C7" s="202" t="s">
        <v>692</v>
      </c>
      <c r="D7" s="863" t="s">
        <v>691</v>
      </c>
      <c r="E7" s="864"/>
      <c r="F7" s="863" t="s">
        <v>690</v>
      </c>
      <c r="G7" s="864"/>
      <c r="H7" s="863" t="s">
        <v>689</v>
      </c>
      <c r="I7" s="864"/>
      <c r="J7" s="863" t="s">
        <v>688</v>
      </c>
      <c r="K7" s="864"/>
      <c r="L7" s="863" t="s">
        <v>687</v>
      </c>
      <c r="M7" s="864"/>
      <c r="N7" s="202" t="s">
        <v>686</v>
      </c>
    </row>
    <row r="8" spans="1:18" s="195" customFormat="1" ht="27.75" customHeight="1">
      <c r="A8" s="201"/>
      <c r="B8" s="198"/>
      <c r="C8" s="198"/>
      <c r="D8" s="200" t="s">
        <v>679</v>
      </c>
      <c r="E8" s="199" t="s">
        <v>685</v>
      </c>
      <c r="F8" s="200" t="s">
        <v>679</v>
      </c>
      <c r="G8" s="199" t="s">
        <v>680</v>
      </c>
      <c r="H8" s="200" t="s">
        <v>679</v>
      </c>
      <c r="I8" s="199" t="s">
        <v>680</v>
      </c>
      <c r="J8" s="200" t="s">
        <v>679</v>
      </c>
      <c r="K8" s="199" t="s">
        <v>680</v>
      </c>
      <c r="L8" s="200" t="s">
        <v>679</v>
      </c>
      <c r="M8" s="199" t="s">
        <v>680</v>
      </c>
      <c r="N8" s="198"/>
    </row>
    <row r="9" spans="1:18" s="195" customFormat="1" ht="25.5" customHeight="1">
      <c r="A9" s="858" t="s">
        <v>684</v>
      </c>
      <c r="B9" s="859"/>
      <c r="C9" s="860"/>
      <c r="D9" s="178" t="e">
        <f>J9</f>
        <v>#N/A</v>
      </c>
      <c r="E9" s="177" t="e">
        <f>K9</f>
        <v>#N/A</v>
      </c>
      <c r="F9" s="197">
        <f>F41</f>
        <v>0</v>
      </c>
      <c r="G9" s="177">
        <f>G41</f>
        <v>0</v>
      </c>
      <c r="H9" s="197"/>
      <c r="I9" s="177"/>
      <c r="J9" s="196" t="e">
        <f>+VLOOKUP($L$4,'TONG HOP'!$C$8:$N$799,8,0)</f>
        <v>#N/A</v>
      </c>
      <c r="K9" s="196" t="e">
        <f>+VLOOKUP($L$4,'TONG HOP'!$C$8:$N$799,9,0)</f>
        <v>#N/A</v>
      </c>
      <c r="L9" s="232"/>
      <c r="M9" s="234"/>
      <c r="N9" s="183"/>
    </row>
    <row r="10" spans="1:18" ht="16.5" customHeight="1">
      <c r="A10" s="193">
        <v>1</v>
      </c>
      <c r="B10" s="194">
        <v>45017</v>
      </c>
      <c r="C10" s="191" t="s">
        <v>683</v>
      </c>
      <c r="D10" s="190">
        <f>+SUMIFS('NHAP - NVL'!$J$5:$J$1007,'NHAP - NVL'!$G$5:$G$1007,'THAM CÁM'!$L$4,'NHAP - NVL'!$D$5:$D$1007,'THAM CÁM'!B10)</f>
        <v>0</v>
      </c>
      <c r="E10" s="218">
        <f>+SUMIFS('NHAP - NVL'!$K$5:$K$1007,'NHAP - NVL'!$G$5:$G$1007,'THAM CÁM'!$L$4,'NHAP - NVL'!$D$5:$D$1007,'THAM CÁM'!B10)</f>
        <v>0</v>
      </c>
      <c r="F10" s="189">
        <f>+SUMIFS('XUAT - NVL'!$K$5:$K$840,'XUAT - NVL'!$G$5:$G$840,'THAM CÁM'!$L$4,'XUAT - NVL'!$D$5:$D$840,'THAM CÁM'!B10)</f>
        <v>0</v>
      </c>
      <c r="G10" s="231">
        <f>+SUMIFS('XUAT - NVL'!$L$5:$L$840,'XUAT - NVL'!$G$5:$G$840,'THAM CÁM'!$L$4,'XUAT - NVL'!$D$5:$D$840,'THAM CÁM'!B10)</f>
        <v>0</v>
      </c>
      <c r="H10" s="188" t="e">
        <f>AVERAGEIF($F$10:$F$40,"&lt;&gt;0")</f>
        <v>#DIV/0!</v>
      </c>
      <c r="I10" s="187" t="e">
        <f>AVERAGEIF($G$10:$G$40,"&lt;&gt;0")</f>
        <v>#DIV/0!</v>
      </c>
      <c r="J10" s="186" t="e">
        <f>J9+D10-F10</f>
        <v>#N/A</v>
      </c>
      <c r="K10" s="185" t="e">
        <f>K9+E10-G10</f>
        <v>#N/A</v>
      </c>
      <c r="L10" s="188" t="e">
        <f t="shared" ref="L10:M40" si="0">J10/H10</f>
        <v>#N/A</v>
      </c>
      <c r="M10" s="184" t="e">
        <f t="shared" si="0"/>
        <v>#N/A</v>
      </c>
      <c r="N10" s="183"/>
      <c r="P10" s="235" t="s">
        <v>666</v>
      </c>
      <c r="Q10" s="52" t="s">
        <v>75</v>
      </c>
      <c r="R10" s="52" t="s">
        <v>74</v>
      </c>
    </row>
    <row r="11" spans="1:18" ht="16.5" customHeight="1">
      <c r="A11" s="193">
        <v>2</v>
      </c>
      <c r="B11" s="194">
        <v>45018</v>
      </c>
      <c r="C11" s="191" t="s">
        <v>683</v>
      </c>
      <c r="D11" s="190">
        <f>+SUMIFS('NHAP - NVL'!$J$5:$J$1007,'NHAP - NVL'!$G$5:$G$1007,'THAM CÁM'!$L$4,'NHAP - NVL'!$D$5:$D$1007,'THAM CÁM'!B11)</f>
        <v>0</v>
      </c>
      <c r="E11" s="218">
        <f>+SUMIFS('NHAP - NVL'!$K$5:$K$1007,'NHAP - NVL'!$G$5:$G$1007,'THAM CÁM'!$L$4,'NHAP - NVL'!$D$5:$D$1007,'THAM CÁM'!B11)</f>
        <v>0</v>
      </c>
      <c r="F11" s="189">
        <f>+SUMIFS('XUAT - NVL'!$K$5:$K$840,'XUAT - NVL'!$G$5:$G$840,'THAM CÁM'!$L$4,'XUAT - NVL'!$D$5:$D$840,'THAM CÁM'!B11)</f>
        <v>0</v>
      </c>
      <c r="G11" s="231">
        <f>+SUMIFS('XUAT - NVL'!$L$5:$L$840,'XUAT - NVL'!$G$5:$G$840,'THAM CÁM'!$L$4,'XUAT - NVL'!$D$5:$D$840,'THAM CÁM'!B11)</f>
        <v>0</v>
      </c>
      <c r="H11" s="188" t="e">
        <f t="shared" ref="H11:H40" si="1">AVERAGEIF($F$10:$F$40,"&lt;&gt;0")</f>
        <v>#DIV/0!</v>
      </c>
      <c r="I11" s="187" t="e">
        <f t="shared" ref="I11:I40" si="2">AVERAGEIF($G$10:$G$40,"&lt;&gt;0")</f>
        <v>#DIV/0!</v>
      </c>
      <c r="J11" s="186" t="e">
        <f t="shared" ref="J11:K26" si="3">J10+D11-F11</f>
        <v>#N/A</v>
      </c>
      <c r="K11" s="185" t="e">
        <f t="shared" si="3"/>
        <v>#N/A</v>
      </c>
      <c r="L11" s="188" t="e">
        <f t="shared" si="0"/>
        <v>#N/A</v>
      </c>
      <c r="M11" s="184" t="e">
        <f t="shared" si="0"/>
        <v>#N/A</v>
      </c>
      <c r="N11" s="183"/>
      <c r="P11" s="235" t="s">
        <v>719</v>
      </c>
      <c r="Q11" s="52" t="s">
        <v>91</v>
      </c>
      <c r="R11" s="52" t="s">
        <v>90</v>
      </c>
    </row>
    <row r="12" spans="1:18" ht="16.5" customHeight="1">
      <c r="A12" s="193">
        <v>3</v>
      </c>
      <c r="B12" s="194">
        <v>45019</v>
      </c>
      <c r="C12" s="191" t="s">
        <v>683</v>
      </c>
      <c r="D12" s="190">
        <f>+SUMIFS('NHAP - NVL'!$J$5:$J$1007,'NHAP - NVL'!$G$5:$G$1007,'THAM CÁM'!$L$4,'NHAP - NVL'!$D$5:$D$1007,'THAM CÁM'!B12)</f>
        <v>0</v>
      </c>
      <c r="E12" s="218">
        <f>+SUMIFS('NHAP - NVL'!$K$5:$K$1007,'NHAP - NVL'!$G$5:$G$1007,'THAM CÁM'!$L$4,'NHAP - NVL'!$D$5:$D$1007,'THAM CÁM'!B12)</f>
        <v>0</v>
      </c>
      <c r="F12" s="189">
        <f>+SUMIFS('XUAT - NVL'!$K$5:$K$840,'XUAT - NVL'!$G$5:$G$840,'THAM CÁM'!$L$4,'XUAT - NVL'!$D$5:$D$840,'THAM CÁM'!B12)</f>
        <v>0</v>
      </c>
      <c r="G12" s="231">
        <f>+SUMIFS('XUAT - NVL'!$L$5:$L$840,'XUAT - NVL'!$G$5:$G$840,'THAM CÁM'!$L$4,'XUAT - NVL'!$D$5:$D$840,'THAM CÁM'!B12)</f>
        <v>0</v>
      </c>
      <c r="H12" s="188" t="e">
        <f t="shared" si="1"/>
        <v>#DIV/0!</v>
      </c>
      <c r="I12" s="187" t="e">
        <f t="shared" si="2"/>
        <v>#DIV/0!</v>
      </c>
      <c r="J12" s="186" t="e">
        <f t="shared" si="3"/>
        <v>#N/A</v>
      </c>
      <c r="K12" s="185" t="e">
        <f t="shared" si="3"/>
        <v>#N/A</v>
      </c>
      <c r="L12" s="188" t="e">
        <f t="shared" si="0"/>
        <v>#N/A</v>
      </c>
      <c r="M12" s="184" t="e">
        <f t="shared" si="0"/>
        <v>#N/A</v>
      </c>
      <c r="N12" s="183"/>
      <c r="P12" s="235" t="s">
        <v>720</v>
      </c>
      <c r="Q12" s="52" t="s">
        <v>93</v>
      </c>
      <c r="R12" s="52" t="s">
        <v>92</v>
      </c>
    </row>
    <row r="13" spans="1:18" ht="16.5" customHeight="1">
      <c r="A13" s="193">
        <v>4</v>
      </c>
      <c r="B13" s="194">
        <v>45020</v>
      </c>
      <c r="C13" s="191" t="s">
        <v>683</v>
      </c>
      <c r="D13" s="190">
        <f>+SUMIFS('NHAP - NVL'!$J$5:$J$1007,'NHAP - NVL'!$G$5:$G$1007,'THAM CÁM'!$L$4,'NHAP - NVL'!$D$5:$D$1007,'THAM CÁM'!B13)</f>
        <v>0</v>
      </c>
      <c r="E13" s="218">
        <f>+SUMIFS('NHAP - NVL'!$K$5:$K$1007,'NHAP - NVL'!$G$5:$G$1007,'THAM CÁM'!$L$4,'NHAP - NVL'!$D$5:$D$1007,'THAM CÁM'!B13)</f>
        <v>0</v>
      </c>
      <c r="F13" s="189">
        <f>+SUMIFS('XUAT - NVL'!$K$5:$K$840,'XUAT - NVL'!$G$5:$G$840,'THAM CÁM'!$L$4,'XUAT - NVL'!$D$5:$D$840,'THAM CÁM'!B13)</f>
        <v>0</v>
      </c>
      <c r="G13" s="231">
        <f>+SUMIFS('XUAT - NVL'!$L$5:$L$840,'XUAT - NVL'!$G$5:$G$840,'THAM CÁM'!$L$4,'XUAT - NVL'!$D$5:$D$840,'THAM CÁM'!B13)</f>
        <v>0</v>
      </c>
      <c r="H13" s="188" t="e">
        <f t="shared" si="1"/>
        <v>#DIV/0!</v>
      </c>
      <c r="I13" s="187" t="e">
        <f t="shared" si="2"/>
        <v>#DIV/0!</v>
      </c>
      <c r="J13" s="186" t="e">
        <f t="shared" si="3"/>
        <v>#N/A</v>
      </c>
      <c r="K13" s="185" t="e">
        <f t="shared" si="3"/>
        <v>#N/A</v>
      </c>
      <c r="L13" s="188" t="e">
        <f t="shared" si="0"/>
        <v>#N/A</v>
      </c>
      <c r="M13" s="184" t="e">
        <f t="shared" si="0"/>
        <v>#N/A</v>
      </c>
      <c r="N13" s="183"/>
      <c r="P13" s="235" t="s">
        <v>95</v>
      </c>
      <c r="Q13" s="52" t="s">
        <v>96</v>
      </c>
      <c r="R13" s="52" t="s">
        <v>94</v>
      </c>
    </row>
    <row r="14" spans="1:18" ht="16.5" customHeight="1">
      <c r="A14" s="193">
        <v>5</v>
      </c>
      <c r="B14" s="194">
        <v>45021</v>
      </c>
      <c r="C14" s="191" t="s">
        <v>683</v>
      </c>
      <c r="D14" s="190">
        <f>+SUMIFS('NHAP - NVL'!$J$5:$J$1007,'NHAP - NVL'!$G$5:$G$1007,'THAM CÁM'!$L$4,'NHAP - NVL'!$D$5:$D$1007,'THAM CÁM'!B14)</f>
        <v>0</v>
      </c>
      <c r="E14" s="218">
        <f>+SUMIFS('NHAP - NVL'!$K$5:$K$1007,'NHAP - NVL'!$G$5:$G$1007,'THAM CÁM'!$L$4,'NHAP - NVL'!$D$5:$D$1007,'THAM CÁM'!B14)</f>
        <v>0</v>
      </c>
      <c r="F14" s="189">
        <f>+SUMIFS('XUAT - NVL'!$K$5:$K$840,'XUAT - NVL'!$G$5:$G$840,'THAM CÁM'!$L$4,'XUAT - NVL'!$D$5:$D$840,'THAM CÁM'!B14)</f>
        <v>0</v>
      </c>
      <c r="G14" s="231">
        <f>+SUMIFS('XUAT - NVL'!$L$5:$L$840,'XUAT - NVL'!$G$5:$G$840,'THAM CÁM'!$L$4,'XUAT - NVL'!$D$5:$D$840,'THAM CÁM'!B14)</f>
        <v>0</v>
      </c>
      <c r="H14" s="188" t="e">
        <f t="shared" si="1"/>
        <v>#DIV/0!</v>
      </c>
      <c r="I14" s="187" t="e">
        <f t="shared" si="2"/>
        <v>#DIV/0!</v>
      </c>
      <c r="J14" s="186" t="e">
        <f t="shared" si="3"/>
        <v>#N/A</v>
      </c>
      <c r="K14" s="185" t="e">
        <f t="shared" si="3"/>
        <v>#N/A</v>
      </c>
      <c r="L14" s="233" t="e">
        <f t="shared" si="0"/>
        <v>#N/A</v>
      </c>
      <c r="M14" s="184" t="e">
        <f t="shared" si="0"/>
        <v>#N/A</v>
      </c>
      <c r="N14" s="183"/>
      <c r="P14" s="235" t="s">
        <v>721</v>
      </c>
      <c r="Q14" s="52" t="s">
        <v>84</v>
      </c>
      <c r="R14" s="52" t="s">
        <v>83</v>
      </c>
    </row>
    <row r="15" spans="1:18" ht="16.5" customHeight="1">
      <c r="A15" s="193">
        <v>6</v>
      </c>
      <c r="B15" s="194">
        <v>45022</v>
      </c>
      <c r="C15" s="191" t="s">
        <v>683</v>
      </c>
      <c r="D15" s="190">
        <f>+SUMIFS('NHAP - NVL'!$J$5:$J$1007,'NHAP - NVL'!$G$5:$G$1007,'THAM CÁM'!$L$4,'NHAP - NVL'!$D$5:$D$1007,'THAM CÁM'!B15)</f>
        <v>0</v>
      </c>
      <c r="E15" s="218">
        <f>+SUMIFS('NHAP - NVL'!$K$5:$K$1007,'NHAP - NVL'!$G$5:$G$1007,'THAM CÁM'!$L$4,'NHAP - NVL'!$D$5:$D$1007,'THAM CÁM'!B15)</f>
        <v>0</v>
      </c>
      <c r="F15" s="189">
        <f>+SUMIFS('XUAT - NVL'!$K$5:$K$840,'XUAT - NVL'!$G$5:$G$840,'THAM CÁM'!$L$4,'XUAT - NVL'!$D$5:$D$840,'THAM CÁM'!B15)</f>
        <v>0</v>
      </c>
      <c r="G15" s="231">
        <f>+SUMIFS('XUAT - NVL'!$L$5:$L$840,'XUAT - NVL'!$G$5:$G$840,'THAM CÁM'!$L$4,'XUAT - NVL'!$D$5:$D$840,'THAM CÁM'!B15)</f>
        <v>0</v>
      </c>
      <c r="H15" s="188" t="e">
        <f t="shared" si="1"/>
        <v>#DIV/0!</v>
      </c>
      <c r="I15" s="187" t="e">
        <f t="shared" si="2"/>
        <v>#DIV/0!</v>
      </c>
      <c r="J15" s="186" t="e">
        <f t="shared" si="3"/>
        <v>#N/A</v>
      </c>
      <c r="K15" s="185" t="e">
        <f t="shared" si="3"/>
        <v>#N/A</v>
      </c>
      <c r="L15" s="233" t="e">
        <f t="shared" si="0"/>
        <v>#N/A</v>
      </c>
      <c r="M15" s="184" t="e">
        <f t="shared" si="0"/>
        <v>#N/A</v>
      </c>
      <c r="N15" s="183"/>
      <c r="P15" s="235" t="s">
        <v>722</v>
      </c>
      <c r="Q15" s="52" t="s">
        <v>86</v>
      </c>
      <c r="R15" s="52" t="s">
        <v>85</v>
      </c>
    </row>
    <row r="16" spans="1:18" ht="16.5" customHeight="1">
      <c r="A16" s="193">
        <v>7</v>
      </c>
      <c r="B16" s="194">
        <v>45023</v>
      </c>
      <c r="C16" s="191" t="s">
        <v>683</v>
      </c>
      <c r="D16" s="190">
        <f>+SUMIFS('NHAP - NVL'!$J$5:$J$1007,'NHAP - NVL'!$G$5:$G$1007,'THAM CÁM'!$L$4,'NHAP - NVL'!$D$5:$D$1007,'THAM CÁM'!B16)</f>
        <v>0</v>
      </c>
      <c r="E16" s="218">
        <f>+SUMIFS('NHAP - NVL'!$K$5:$K$1007,'NHAP - NVL'!$G$5:$G$1007,'THAM CÁM'!$L$4,'NHAP - NVL'!$D$5:$D$1007,'THAM CÁM'!B16)</f>
        <v>0</v>
      </c>
      <c r="F16" s="189">
        <f>+SUMIFS('XUAT - NVL'!$K$5:$K$840,'XUAT - NVL'!$G$5:$G$840,'THAM CÁM'!$L$4,'XUAT - NVL'!$D$5:$D$840,'THAM CÁM'!B16)</f>
        <v>0</v>
      </c>
      <c r="G16" s="231">
        <f>+SUMIFS('XUAT - NVL'!$L$5:$L$840,'XUAT - NVL'!$G$5:$G$840,'THAM CÁM'!$L$4,'XUAT - NVL'!$D$5:$D$840,'THAM CÁM'!B16)</f>
        <v>0</v>
      </c>
      <c r="H16" s="188" t="e">
        <f t="shared" si="1"/>
        <v>#DIV/0!</v>
      </c>
      <c r="I16" s="187" t="e">
        <f t="shared" si="2"/>
        <v>#DIV/0!</v>
      </c>
      <c r="J16" s="186" t="e">
        <f t="shared" si="3"/>
        <v>#N/A</v>
      </c>
      <c r="K16" s="185" t="e">
        <f t="shared" si="3"/>
        <v>#N/A</v>
      </c>
      <c r="L16" s="233" t="e">
        <f t="shared" si="0"/>
        <v>#N/A</v>
      </c>
      <c r="M16" s="184" t="e">
        <f t="shared" si="0"/>
        <v>#N/A</v>
      </c>
      <c r="N16" s="183"/>
      <c r="P16" s="235" t="s">
        <v>723</v>
      </c>
      <c r="Q16" s="52" t="s">
        <v>82</v>
      </c>
      <c r="R16" s="52" t="s">
        <v>81</v>
      </c>
    </row>
    <row r="17" spans="1:18" ht="16.5" customHeight="1">
      <c r="A17" s="193">
        <v>8</v>
      </c>
      <c r="B17" s="194">
        <v>45024</v>
      </c>
      <c r="C17" s="191" t="s">
        <v>683</v>
      </c>
      <c r="D17" s="190">
        <f>+SUMIFS('NHAP - NVL'!$J$5:$J$1007,'NHAP - NVL'!$G$5:$G$1007,'THAM CÁM'!$L$4,'NHAP - NVL'!$D$5:$D$1007,'THAM CÁM'!B17)</f>
        <v>0</v>
      </c>
      <c r="E17" s="218">
        <f>+SUMIFS('NHAP - NVL'!$K$5:$K$1007,'NHAP - NVL'!$G$5:$G$1007,'THAM CÁM'!$L$4,'NHAP - NVL'!$D$5:$D$1007,'THAM CÁM'!B17)</f>
        <v>0</v>
      </c>
      <c r="F17" s="189">
        <f>+SUMIFS('XUAT - NVL'!$K$5:$K$840,'XUAT - NVL'!$G$5:$G$840,'THAM CÁM'!$L$4,'XUAT - NVL'!$D$5:$D$840,'THAM CÁM'!B17)</f>
        <v>0</v>
      </c>
      <c r="G17" s="231">
        <f>+SUMIFS('XUAT - NVL'!$L$5:$L$840,'XUAT - NVL'!$G$5:$G$840,'THAM CÁM'!$L$4,'XUAT - NVL'!$D$5:$D$840,'THAM CÁM'!B17)</f>
        <v>0</v>
      </c>
      <c r="H17" s="188" t="e">
        <f t="shared" si="1"/>
        <v>#DIV/0!</v>
      </c>
      <c r="I17" s="187" t="e">
        <f t="shared" si="2"/>
        <v>#DIV/0!</v>
      </c>
      <c r="J17" s="186" t="e">
        <f t="shared" si="3"/>
        <v>#N/A</v>
      </c>
      <c r="K17" s="185" t="e">
        <f t="shared" si="3"/>
        <v>#N/A</v>
      </c>
      <c r="L17" s="233" t="e">
        <f t="shared" si="0"/>
        <v>#N/A</v>
      </c>
      <c r="M17" s="184" t="e">
        <f t="shared" si="0"/>
        <v>#N/A</v>
      </c>
      <c r="N17" s="183"/>
      <c r="P17" s="235" t="s">
        <v>98</v>
      </c>
      <c r="Q17" s="52" t="s">
        <v>99</v>
      </c>
      <c r="R17" s="52" t="s">
        <v>97</v>
      </c>
    </row>
    <row r="18" spans="1:18" ht="16.5" customHeight="1">
      <c r="A18" s="193">
        <v>9</v>
      </c>
      <c r="B18" s="194">
        <v>45025</v>
      </c>
      <c r="C18" s="191" t="s">
        <v>683</v>
      </c>
      <c r="D18" s="190">
        <f>+SUMIFS('NHAP - NVL'!$J$5:$J$1007,'NHAP - NVL'!$G$5:$G$1007,'THAM CÁM'!$L$4,'NHAP - NVL'!$D$5:$D$1007,'THAM CÁM'!B18)</f>
        <v>0</v>
      </c>
      <c r="E18" s="218">
        <f>+SUMIFS('NHAP - NVL'!$K$5:$K$1007,'NHAP - NVL'!$G$5:$G$1007,'THAM CÁM'!$L$4,'NHAP - NVL'!$D$5:$D$1007,'THAM CÁM'!B18)</f>
        <v>0</v>
      </c>
      <c r="F18" s="189">
        <f>+SUMIFS('XUAT - NVL'!$K$5:$K$840,'XUAT - NVL'!$G$5:$G$840,'THAM CÁM'!$L$4,'XUAT - NVL'!$D$5:$D$840,'THAM CÁM'!B18)</f>
        <v>0</v>
      </c>
      <c r="G18" s="231">
        <f>+SUMIFS('XUAT - NVL'!$L$5:$L$840,'XUAT - NVL'!$G$5:$G$840,'THAM CÁM'!$L$4,'XUAT - NVL'!$D$5:$D$840,'THAM CÁM'!B18)</f>
        <v>0</v>
      </c>
      <c r="H18" s="188" t="e">
        <f t="shared" si="1"/>
        <v>#DIV/0!</v>
      </c>
      <c r="I18" s="187" t="e">
        <f t="shared" si="2"/>
        <v>#DIV/0!</v>
      </c>
      <c r="J18" s="186" t="e">
        <f t="shared" si="3"/>
        <v>#N/A</v>
      </c>
      <c r="K18" s="185" t="e">
        <f t="shared" si="3"/>
        <v>#N/A</v>
      </c>
      <c r="L18" s="233" t="e">
        <f t="shared" si="0"/>
        <v>#N/A</v>
      </c>
      <c r="M18" s="184" t="e">
        <f t="shared" si="0"/>
        <v>#N/A</v>
      </c>
      <c r="N18" s="183"/>
      <c r="P18" s="235" t="s">
        <v>724</v>
      </c>
      <c r="Q18" s="62"/>
      <c r="R18" s="52"/>
    </row>
    <row r="19" spans="1:18" ht="16.5" customHeight="1">
      <c r="A19" s="193">
        <v>10</v>
      </c>
      <c r="B19" s="194">
        <v>45026</v>
      </c>
      <c r="C19" s="191" t="s">
        <v>683</v>
      </c>
      <c r="D19" s="190">
        <f>+SUMIFS('NHAP - NVL'!$J$5:$J$1007,'NHAP - NVL'!$G$5:$G$1007,'THAM CÁM'!$L$4,'NHAP - NVL'!$D$5:$D$1007,'THAM CÁM'!B19)</f>
        <v>0</v>
      </c>
      <c r="E19" s="218">
        <f>+SUMIFS('NHAP - NVL'!$K$5:$K$1007,'NHAP - NVL'!$G$5:$G$1007,'THAM CÁM'!$L$4,'NHAP - NVL'!$D$5:$D$1007,'THAM CÁM'!B19)</f>
        <v>0</v>
      </c>
      <c r="F19" s="189">
        <f>+SUMIFS('XUAT - NVL'!$K$5:$K$840,'XUAT - NVL'!$G$5:$G$840,'THAM CÁM'!$L$4,'XUAT - NVL'!$D$5:$D$840,'THAM CÁM'!B19)</f>
        <v>0</v>
      </c>
      <c r="G19" s="231">
        <f>+SUMIFS('XUAT - NVL'!$L$5:$L$840,'XUAT - NVL'!$G$5:$G$840,'THAM CÁM'!$L$4,'XUAT - NVL'!$D$5:$D$840,'THAM CÁM'!B19)</f>
        <v>0</v>
      </c>
      <c r="H19" s="188" t="e">
        <f t="shared" si="1"/>
        <v>#DIV/0!</v>
      </c>
      <c r="I19" s="187" t="e">
        <f t="shared" si="2"/>
        <v>#DIV/0!</v>
      </c>
      <c r="J19" s="186" t="e">
        <f t="shared" si="3"/>
        <v>#N/A</v>
      </c>
      <c r="K19" s="185" t="e">
        <f t="shared" si="3"/>
        <v>#N/A</v>
      </c>
      <c r="L19" s="233" t="e">
        <f t="shared" si="0"/>
        <v>#N/A</v>
      </c>
      <c r="M19" s="184" t="e">
        <f t="shared" si="0"/>
        <v>#N/A</v>
      </c>
      <c r="N19" s="183"/>
      <c r="P19" s="235" t="s">
        <v>725</v>
      </c>
      <c r="Q19" s="52" t="s">
        <v>73</v>
      </c>
      <c r="R19" s="52" t="s">
        <v>72</v>
      </c>
    </row>
    <row r="20" spans="1:18" ht="16.5" customHeight="1">
      <c r="A20" s="193">
        <v>11</v>
      </c>
      <c r="B20" s="194">
        <v>45027</v>
      </c>
      <c r="C20" s="191" t="s">
        <v>683</v>
      </c>
      <c r="D20" s="190">
        <f>+SUMIFS('NHAP - NVL'!$J$5:$J$1007,'NHAP - NVL'!$G$5:$G$1007,'THAM CÁM'!$L$4,'NHAP - NVL'!$D$5:$D$1007,'THAM CÁM'!B20)</f>
        <v>0</v>
      </c>
      <c r="E20" s="218">
        <f>+SUMIFS('NHAP - NVL'!$K$5:$K$1007,'NHAP - NVL'!$G$5:$G$1007,'THAM CÁM'!$L$4,'NHAP - NVL'!$D$5:$D$1007,'THAM CÁM'!B20)</f>
        <v>0</v>
      </c>
      <c r="F20" s="189">
        <f>+SUMIFS('XUAT - NVL'!$K$5:$K$840,'XUAT - NVL'!$G$5:$G$840,'THAM CÁM'!$L$4,'XUAT - NVL'!$D$5:$D$840,'THAM CÁM'!B20)</f>
        <v>0</v>
      </c>
      <c r="G20" s="231">
        <f>+SUMIFS('XUAT - NVL'!$L$5:$L$840,'XUAT - NVL'!$G$5:$G$840,'THAM CÁM'!$L$4,'XUAT - NVL'!$D$5:$D$840,'THAM CÁM'!B20)</f>
        <v>0</v>
      </c>
      <c r="H20" s="188" t="e">
        <f t="shared" si="1"/>
        <v>#DIV/0!</v>
      </c>
      <c r="I20" s="187" t="e">
        <f t="shared" si="2"/>
        <v>#DIV/0!</v>
      </c>
      <c r="J20" s="186" t="e">
        <f t="shared" si="3"/>
        <v>#N/A</v>
      </c>
      <c r="K20" s="185" t="e">
        <f t="shared" si="3"/>
        <v>#N/A</v>
      </c>
      <c r="L20" s="188" t="e">
        <f t="shared" si="0"/>
        <v>#N/A</v>
      </c>
      <c r="M20" s="184" t="e">
        <f t="shared" si="0"/>
        <v>#N/A</v>
      </c>
      <c r="N20" s="183"/>
      <c r="P20" s="235" t="s">
        <v>70</v>
      </c>
      <c r="Q20" s="52" t="s">
        <v>71</v>
      </c>
      <c r="R20" s="52" t="s">
        <v>69</v>
      </c>
    </row>
    <row r="21" spans="1:18" ht="16.5" customHeight="1">
      <c r="A21" s="193">
        <v>12</v>
      </c>
      <c r="B21" s="194">
        <v>45028</v>
      </c>
      <c r="C21" s="191" t="s">
        <v>683</v>
      </c>
      <c r="D21" s="190">
        <f>+SUMIFS('NHAP - NVL'!$J$5:$J$1007,'NHAP - NVL'!$G$5:$G$1007,'THAM CÁM'!$L$4,'NHAP - NVL'!$D$5:$D$1007,'THAM CÁM'!B21)</f>
        <v>0</v>
      </c>
      <c r="E21" s="218">
        <f>+SUMIFS('NHAP - NVL'!$K$5:$K$1007,'NHAP - NVL'!$G$5:$G$1007,'THAM CÁM'!$L$4,'NHAP - NVL'!$D$5:$D$1007,'THAM CÁM'!B21)</f>
        <v>0</v>
      </c>
      <c r="F21" s="189">
        <f>+SUMIFS('XUAT - NVL'!$K$5:$K$840,'XUAT - NVL'!$G$5:$G$840,'THAM CÁM'!$L$4,'XUAT - NVL'!$D$5:$D$840,'THAM CÁM'!B21)</f>
        <v>0</v>
      </c>
      <c r="G21" s="231">
        <f>+SUMIFS('XUAT - NVL'!$L$5:$L$840,'XUAT - NVL'!$G$5:$G$840,'THAM CÁM'!$L$4,'XUAT - NVL'!$D$5:$D$840,'THAM CÁM'!B21)</f>
        <v>0</v>
      </c>
      <c r="H21" s="188" t="e">
        <f t="shared" si="1"/>
        <v>#DIV/0!</v>
      </c>
      <c r="I21" s="187" t="e">
        <f t="shared" si="2"/>
        <v>#DIV/0!</v>
      </c>
      <c r="J21" s="186" t="e">
        <f t="shared" si="3"/>
        <v>#N/A</v>
      </c>
      <c r="K21" s="185" t="e">
        <f t="shared" si="3"/>
        <v>#N/A</v>
      </c>
      <c r="L21" s="188" t="e">
        <f t="shared" si="0"/>
        <v>#N/A</v>
      </c>
      <c r="M21" s="184" t="e">
        <f t="shared" si="0"/>
        <v>#N/A</v>
      </c>
      <c r="N21" s="183"/>
      <c r="P21" s="235" t="s">
        <v>79</v>
      </c>
      <c r="Q21" s="52" t="s">
        <v>80</v>
      </c>
      <c r="R21" s="52" t="s">
        <v>78</v>
      </c>
    </row>
    <row r="22" spans="1:18" ht="16.5" customHeight="1">
      <c r="A22" s="193">
        <v>13</v>
      </c>
      <c r="B22" s="194">
        <v>45029</v>
      </c>
      <c r="C22" s="191" t="s">
        <v>683</v>
      </c>
      <c r="D22" s="190">
        <f>+SUMIFS('NHAP - NVL'!$J$5:$J$1007,'NHAP - NVL'!$G$5:$G$1007,'THAM CÁM'!$L$4,'NHAP - NVL'!$D$5:$D$1007,'THAM CÁM'!B22)</f>
        <v>0</v>
      </c>
      <c r="E22" s="218">
        <f>+SUMIFS('NHAP - NVL'!$K$5:$K$1007,'NHAP - NVL'!$G$5:$G$1007,'THAM CÁM'!$L$4,'NHAP - NVL'!$D$5:$D$1007,'THAM CÁM'!B22)</f>
        <v>0</v>
      </c>
      <c r="F22" s="189">
        <f>+SUMIFS('XUAT - NVL'!$K$5:$K$840,'XUAT - NVL'!$G$5:$G$840,'THAM CÁM'!$L$4,'XUAT - NVL'!$D$5:$D$840,'THAM CÁM'!B22)</f>
        <v>0</v>
      </c>
      <c r="G22" s="231">
        <f>+SUMIFS('XUAT - NVL'!$L$5:$L$840,'XUAT - NVL'!$G$5:$G$840,'THAM CÁM'!$L$4,'XUAT - NVL'!$D$5:$D$840,'THAM CÁM'!B22)</f>
        <v>0</v>
      </c>
      <c r="H22" s="188" t="e">
        <f t="shared" si="1"/>
        <v>#DIV/0!</v>
      </c>
      <c r="I22" s="187" t="e">
        <f t="shared" si="2"/>
        <v>#DIV/0!</v>
      </c>
      <c r="J22" s="186" t="e">
        <f t="shared" si="3"/>
        <v>#N/A</v>
      </c>
      <c r="K22" s="185" t="e">
        <f t="shared" si="3"/>
        <v>#N/A</v>
      </c>
      <c r="L22" s="188" t="e">
        <f t="shared" si="0"/>
        <v>#N/A</v>
      </c>
      <c r="M22" s="184" t="e">
        <f t="shared" si="0"/>
        <v>#N/A</v>
      </c>
      <c r="N22" s="183"/>
      <c r="P22" s="235" t="s">
        <v>726</v>
      </c>
      <c r="Q22" s="52" t="s">
        <v>89</v>
      </c>
      <c r="R22" s="52" t="s">
        <v>88</v>
      </c>
    </row>
    <row r="23" spans="1:18" ht="16.5" customHeight="1">
      <c r="A23" s="193">
        <v>14</v>
      </c>
      <c r="B23" s="194">
        <v>45030</v>
      </c>
      <c r="C23" s="191" t="s">
        <v>683</v>
      </c>
      <c r="D23" s="190">
        <f>+SUMIFS('NHAP - NVL'!$J$5:$J$1007,'NHAP - NVL'!$G$5:$G$1007,'THAM CÁM'!$L$4,'NHAP - NVL'!$D$5:$D$1007,'THAM CÁM'!B23)</f>
        <v>0</v>
      </c>
      <c r="E23" s="218">
        <f>+SUMIFS('NHAP - NVL'!$K$5:$K$1007,'NHAP - NVL'!$G$5:$G$1007,'THAM CÁM'!$L$4,'NHAP - NVL'!$D$5:$D$1007,'THAM CÁM'!B23)</f>
        <v>0</v>
      </c>
      <c r="F23" s="189">
        <f>+SUMIFS('XUAT - NVL'!$K$5:$K$840,'XUAT - NVL'!$G$5:$G$840,'THAM CÁM'!$L$4,'XUAT - NVL'!$D$5:$D$840,'THAM CÁM'!B23)</f>
        <v>0</v>
      </c>
      <c r="G23" s="231">
        <f>+SUMIFS('XUAT - NVL'!$L$5:$L$840,'XUAT - NVL'!$G$5:$G$840,'THAM CÁM'!$L$4,'XUAT - NVL'!$D$5:$D$840,'THAM CÁM'!B23)</f>
        <v>0</v>
      </c>
      <c r="H23" s="188" t="e">
        <f t="shared" si="1"/>
        <v>#DIV/0!</v>
      </c>
      <c r="I23" s="187" t="e">
        <f t="shared" si="2"/>
        <v>#DIV/0!</v>
      </c>
      <c r="J23" s="186" t="e">
        <f t="shared" si="3"/>
        <v>#N/A</v>
      </c>
      <c r="K23" s="185" t="e">
        <f t="shared" si="3"/>
        <v>#N/A</v>
      </c>
      <c r="L23" s="188" t="e">
        <f t="shared" si="0"/>
        <v>#N/A</v>
      </c>
      <c r="M23" s="184" t="e">
        <f t="shared" si="0"/>
        <v>#N/A</v>
      </c>
      <c r="N23" s="183"/>
      <c r="P23" s="235" t="s">
        <v>727</v>
      </c>
      <c r="Q23" s="52" t="s">
        <v>77</v>
      </c>
      <c r="R23" s="52" t="s">
        <v>76</v>
      </c>
    </row>
    <row r="24" spans="1:18" ht="16.5" customHeight="1">
      <c r="A24" s="193">
        <v>15</v>
      </c>
      <c r="B24" s="194">
        <v>45031</v>
      </c>
      <c r="C24" s="191" t="s">
        <v>683</v>
      </c>
      <c r="D24" s="190">
        <f>+SUMIFS('NHAP - NVL'!$J$5:$J$1007,'NHAP - NVL'!$G$5:$G$1007,'THAM CÁM'!$L$4,'NHAP - NVL'!$D$5:$D$1007,'THAM CÁM'!B24)</f>
        <v>0</v>
      </c>
      <c r="E24" s="218">
        <f>+SUMIFS('NHAP - NVL'!$K$5:$K$1007,'NHAP - NVL'!$G$5:$G$1007,'THAM CÁM'!$L$4,'NHAP - NVL'!$D$5:$D$1007,'THAM CÁM'!B24)</f>
        <v>0</v>
      </c>
      <c r="F24" s="189">
        <f>+SUMIFS('XUAT - NVL'!$K$5:$K$840,'XUAT - NVL'!$G$5:$G$840,'THAM CÁM'!$L$4,'XUAT - NVL'!$D$5:$D$840,'THAM CÁM'!B24)</f>
        <v>0</v>
      </c>
      <c r="G24" s="231">
        <f>+SUMIFS('XUAT - NVL'!$L$5:$L$840,'XUAT - NVL'!$G$5:$G$840,'THAM CÁM'!$L$4,'XUAT - NVL'!$D$5:$D$840,'THAM CÁM'!B24)</f>
        <v>0</v>
      </c>
      <c r="H24" s="188" t="e">
        <f t="shared" si="1"/>
        <v>#DIV/0!</v>
      </c>
      <c r="I24" s="187" t="e">
        <f t="shared" si="2"/>
        <v>#DIV/0!</v>
      </c>
      <c r="J24" s="186" t="e">
        <f t="shared" si="3"/>
        <v>#N/A</v>
      </c>
      <c r="K24" s="185" t="e">
        <f t="shared" si="3"/>
        <v>#N/A</v>
      </c>
      <c r="L24" s="233" t="e">
        <f t="shared" si="0"/>
        <v>#N/A</v>
      </c>
      <c r="M24" s="184" t="e">
        <f t="shared" si="0"/>
        <v>#N/A</v>
      </c>
      <c r="N24" s="183"/>
      <c r="P24" s="235" t="s">
        <v>728</v>
      </c>
      <c r="Q24" s="62"/>
      <c r="R24" s="52" t="s">
        <v>732</v>
      </c>
    </row>
    <row r="25" spans="1:18" ht="16.5" customHeight="1">
      <c r="A25" s="193">
        <v>16</v>
      </c>
      <c r="B25" s="194">
        <v>45032</v>
      </c>
      <c r="C25" s="191" t="s">
        <v>683</v>
      </c>
      <c r="D25" s="190">
        <f>+SUMIFS('NHAP - NVL'!$J$5:$J$1007,'NHAP - NVL'!$G$5:$G$1007,'THAM CÁM'!$L$4,'NHAP - NVL'!$D$5:$D$1007,'THAM CÁM'!B25)</f>
        <v>0</v>
      </c>
      <c r="E25" s="218">
        <f>+SUMIFS('NHAP - NVL'!$K$5:$K$1007,'NHAP - NVL'!$G$5:$G$1007,'THAM CÁM'!$L$4,'NHAP - NVL'!$D$5:$D$1007,'THAM CÁM'!B25)</f>
        <v>0</v>
      </c>
      <c r="F25" s="189">
        <f>+SUMIFS('XUAT - NVL'!$K$5:$K$840,'XUAT - NVL'!$G$5:$G$840,'THAM CÁM'!$L$4,'XUAT - NVL'!$D$5:$D$840,'THAM CÁM'!B25)</f>
        <v>0</v>
      </c>
      <c r="G25" s="231">
        <f>+SUMIFS('XUAT - NVL'!$L$5:$L$840,'XUAT - NVL'!$G$5:$G$840,'THAM CÁM'!$L$4,'XUAT - NVL'!$D$5:$D$840,'THAM CÁM'!B25)</f>
        <v>0</v>
      </c>
      <c r="H25" s="188" t="e">
        <f t="shared" si="1"/>
        <v>#DIV/0!</v>
      </c>
      <c r="I25" s="187" t="e">
        <f t="shared" si="2"/>
        <v>#DIV/0!</v>
      </c>
      <c r="J25" s="186" t="e">
        <f t="shared" si="3"/>
        <v>#N/A</v>
      </c>
      <c r="K25" s="185" t="e">
        <f t="shared" si="3"/>
        <v>#N/A</v>
      </c>
      <c r="L25" s="188" t="e">
        <f t="shared" si="0"/>
        <v>#N/A</v>
      </c>
      <c r="M25" s="184" t="e">
        <f t="shared" si="0"/>
        <v>#N/A</v>
      </c>
      <c r="N25" s="183"/>
      <c r="P25" s="52" t="s">
        <v>102</v>
      </c>
      <c r="Q25" s="52"/>
      <c r="R25" s="52" t="e">
        <f>+VLOOKUP(P25,'Danh mục CODE'!$A$2:$D$790,3,0)</f>
        <v>#N/A</v>
      </c>
    </row>
    <row r="26" spans="1:18" ht="16.5" customHeight="1">
      <c r="A26" s="193">
        <v>17</v>
      </c>
      <c r="B26" s="194">
        <v>45033</v>
      </c>
      <c r="C26" s="191" t="s">
        <v>683</v>
      </c>
      <c r="D26" s="190">
        <f>+SUMIFS('NHAP - NVL'!$J$5:$J$1007,'NHAP - NVL'!$G$5:$G$1007,'THAM CÁM'!$L$4,'NHAP - NVL'!$D$5:$D$1007,'THAM CÁM'!B26)</f>
        <v>0</v>
      </c>
      <c r="E26" s="218">
        <f>+SUMIFS('NHAP - NVL'!$K$5:$K$1007,'NHAP - NVL'!$G$5:$G$1007,'THAM CÁM'!$L$4,'NHAP - NVL'!$D$5:$D$1007,'THAM CÁM'!B26)</f>
        <v>0</v>
      </c>
      <c r="F26" s="189">
        <f>+SUMIFS('XUAT - NVL'!$K$5:$K$840,'XUAT - NVL'!$G$5:$G$840,'THAM CÁM'!$L$4,'XUAT - NVL'!$D$5:$D$840,'THAM CÁM'!B26)</f>
        <v>0</v>
      </c>
      <c r="G26" s="231">
        <f>+SUMIFS('XUAT - NVL'!$L$5:$L$840,'XUAT - NVL'!$G$5:$G$840,'THAM CÁM'!$L$4,'XUAT - NVL'!$D$5:$D$840,'THAM CÁM'!B26)</f>
        <v>0</v>
      </c>
      <c r="H26" s="188" t="e">
        <f t="shared" si="1"/>
        <v>#DIV/0!</v>
      </c>
      <c r="I26" s="187" t="e">
        <f t="shared" si="2"/>
        <v>#DIV/0!</v>
      </c>
      <c r="J26" s="186" t="e">
        <f t="shared" si="3"/>
        <v>#N/A</v>
      </c>
      <c r="K26" s="185" t="e">
        <f t="shared" si="3"/>
        <v>#N/A</v>
      </c>
      <c r="L26" s="188" t="e">
        <f t="shared" si="0"/>
        <v>#N/A</v>
      </c>
      <c r="M26" s="184" t="e">
        <f t="shared" si="0"/>
        <v>#N/A</v>
      </c>
      <c r="N26" s="183"/>
      <c r="P26" s="52" t="s">
        <v>107</v>
      </c>
      <c r="Q26" s="52"/>
      <c r="R26" s="52" t="e">
        <f>+VLOOKUP(P26,'Danh mục CODE'!$A$2:$D$790,3,0)</f>
        <v>#N/A</v>
      </c>
    </row>
    <row r="27" spans="1:18" ht="16.5" customHeight="1">
      <c r="A27" s="193">
        <v>18</v>
      </c>
      <c r="B27" s="194">
        <v>45034</v>
      </c>
      <c r="C27" s="191" t="s">
        <v>683</v>
      </c>
      <c r="D27" s="190">
        <f>+SUMIFS('NHAP - NVL'!$J$5:$J$1007,'NHAP - NVL'!$G$5:$G$1007,'THAM CÁM'!$L$4,'NHAP - NVL'!$D$5:$D$1007,'THAM CÁM'!B27)</f>
        <v>0</v>
      </c>
      <c r="E27" s="218">
        <f>+SUMIFS('NHAP - NVL'!$K$5:$K$1007,'NHAP - NVL'!$G$5:$G$1007,'THAM CÁM'!$L$4,'NHAP - NVL'!$D$5:$D$1007,'THAM CÁM'!B27)</f>
        <v>0</v>
      </c>
      <c r="F27" s="189">
        <f>+SUMIFS('XUAT - NVL'!$K$5:$K$840,'XUAT - NVL'!$G$5:$G$840,'THAM CÁM'!$L$4,'XUAT - NVL'!$D$5:$D$840,'THAM CÁM'!B27)</f>
        <v>0</v>
      </c>
      <c r="G27" s="231">
        <f>+SUMIFS('XUAT - NVL'!$L$5:$L$840,'XUAT - NVL'!$G$5:$G$840,'THAM CÁM'!$L$4,'XUAT - NVL'!$D$5:$D$840,'THAM CÁM'!B27)</f>
        <v>0</v>
      </c>
      <c r="H27" s="188" t="e">
        <f t="shared" si="1"/>
        <v>#DIV/0!</v>
      </c>
      <c r="I27" s="187" t="e">
        <f t="shared" si="2"/>
        <v>#DIV/0!</v>
      </c>
      <c r="J27" s="186" t="e">
        <f t="shared" ref="J27:K40" si="4">J26+D27-F27</f>
        <v>#N/A</v>
      </c>
      <c r="K27" s="185" t="e">
        <f t="shared" si="4"/>
        <v>#N/A</v>
      </c>
      <c r="L27" s="233" t="e">
        <f t="shared" si="0"/>
        <v>#N/A</v>
      </c>
      <c r="M27" s="184" t="e">
        <f t="shared" si="0"/>
        <v>#N/A</v>
      </c>
      <c r="N27" s="183"/>
      <c r="P27" s="52" t="s">
        <v>111</v>
      </c>
      <c r="Q27" s="52"/>
      <c r="R27" s="52" t="e">
        <f>+VLOOKUP(P27,'Danh mục CODE'!$A$2:$D$790,3,0)</f>
        <v>#N/A</v>
      </c>
    </row>
    <row r="28" spans="1:18" ht="16.5" customHeight="1">
      <c r="A28" s="193">
        <v>19</v>
      </c>
      <c r="B28" s="194">
        <v>45035</v>
      </c>
      <c r="C28" s="191" t="s">
        <v>683</v>
      </c>
      <c r="D28" s="190">
        <f>+SUMIFS('NHAP - NVL'!$J$5:$J$1007,'NHAP - NVL'!$G$5:$G$1007,'THAM CÁM'!$L$4,'NHAP - NVL'!$D$5:$D$1007,'THAM CÁM'!B28)</f>
        <v>0</v>
      </c>
      <c r="E28" s="218">
        <f>+SUMIFS('NHAP - NVL'!$K$5:$K$1007,'NHAP - NVL'!$G$5:$G$1007,'THAM CÁM'!$L$4,'NHAP - NVL'!$D$5:$D$1007,'THAM CÁM'!B28)</f>
        <v>0</v>
      </c>
      <c r="F28" s="189">
        <f>+SUMIFS('XUAT - NVL'!$K$5:$K$840,'XUAT - NVL'!$G$5:$G$840,'THAM CÁM'!$L$4,'XUAT - NVL'!$D$5:$D$840,'THAM CÁM'!B28)</f>
        <v>0</v>
      </c>
      <c r="G28" s="231">
        <f>+SUMIFS('XUAT - NVL'!$L$5:$L$840,'XUAT - NVL'!$G$5:$G$840,'THAM CÁM'!$L$4,'XUAT - NVL'!$D$5:$D$840,'THAM CÁM'!B28)</f>
        <v>0</v>
      </c>
      <c r="H28" s="188" t="e">
        <f t="shared" si="1"/>
        <v>#DIV/0!</v>
      </c>
      <c r="I28" s="187" t="e">
        <f t="shared" si="2"/>
        <v>#DIV/0!</v>
      </c>
      <c r="J28" s="186" t="e">
        <f t="shared" si="4"/>
        <v>#N/A</v>
      </c>
      <c r="K28" s="185" t="e">
        <f t="shared" si="4"/>
        <v>#N/A</v>
      </c>
      <c r="L28" s="233" t="e">
        <f t="shared" si="0"/>
        <v>#N/A</v>
      </c>
      <c r="M28" s="184" t="e">
        <f t="shared" si="0"/>
        <v>#N/A</v>
      </c>
      <c r="N28" s="183"/>
      <c r="P28" s="52" t="s">
        <v>734</v>
      </c>
      <c r="Q28" s="52"/>
      <c r="R28" s="52" t="e">
        <f>+VLOOKUP(P28,'Danh mục CODE'!$A$2:$D$790,3,0)</f>
        <v>#N/A</v>
      </c>
    </row>
    <row r="29" spans="1:18" ht="16.5" customHeight="1">
      <c r="A29" s="193">
        <v>20</v>
      </c>
      <c r="B29" s="194">
        <v>45036</v>
      </c>
      <c r="C29" s="191" t="s">
        <v>683</v>
      </c>
      <c r="D29" s="190">
        <f>+SUMIFS('NHAP - NVL'!$J$5:$J$1007,'NHAP - NVL'!$G$5:$G$1007,'THAM CÁM'!$L$4,'NHAP - NVL'!$D$5:$D$1007,'THAM CÁM'!B29)</f>
        <v>0</v>
      </c>
      <c r="E29" s="218">
        <f>+SUMIFS('NHAP - NVL'!$K$5:$K$1007,'NHAP - NVL'!$G$5:$G$1007,'THAM CÁM'!$L$4,'NHAP - NVL'!$D$5:$D$1007,'THAM CÁM'!B29)</f>
        <v>0</v>
      </c>
      <c r="F29" s="189">
        <f>+SUMIFS('XUAT - NVL'!$K$5:$K$840,'XUAT - NVL'!$G$5:$G$840,'THAM CÁM'!$L$4,'XUAT - NVL'!$D$5:$D$840,'THAM CÁM'!B29)</f>
        <v>0</v>
      </c>
      <c r="G29" s="231">
        <f>+SUMIFS('XUAT - NVL'!$L$5:$L$840,'XUAT - NVL'!$G$5:$G$840,'THAM CÁM'!$L$4,'XUAT - NVL'!$D$5:$D$840,'THAM CÁM'!B29)</f>
        <v>0</v>
      </c>
      <c r="H29" s="188" t="e">
        <f t="shared" si="1"/>
        <v>#DIV/0!</v>
      </c>
      <c r="I29" s="187" t="e">
        <f t="shared" si="2"/>
        <v>#DIV/0!</v>
      </c>
      <c r="J29" s="186" t="e">
        <f t="shared" si="4"/>
        <v>#N/A</v>
      </c>
      <c r="K29" s="185" t="e">
        <f t="shared" si="4"/>
        <v>#N/A</v>
      </c>
      <c r="L29" s="233" t="e">
        <f t="shared" si="0"/>
        <v>#N/A</v>
      </c>
      <c r="M29" s="184" t="e">
        <f t="shared" si="0"/>
        <v>#N/A</v>
      </c>
      <c r="N29" s="183"/>
      <c r="P29" s="52" t="s">
        <v>736</v>
      </c>
      <c r="Q29" s="52"/>
      <c r="R29" s="52" t="e">
        <f>+VLOOKUP(P29,'Danh mục CODE'!$A$2:$D$790,3,0)</f>
        <v>#N/A</v>
      </c>
    </row>
    <row r="30" spans="1:18" ht="16.5" customHeight="1">
      <c r="A30" s="193">
        <v>21</v>
      </c>
      <c r="B30" s="194">
        <v>45037</v>
      </c>
      <c r="C30" s="191" t="s">
        <v>683</v>
      </c>
      <c r="D30" s="190">
        <f>+SUMIFS('NHAP - NVL'!$J$5:$J$1007,'NHAP - NVL'!$G$5:$G$1007,'THAM CÁM'!$L$4,'NHAP - NVL'!$D$5:$D$1007,'THAM CÁM'!B30)</f>
        <v>0</v>
      </c>
      <c r="E30" s="218">
        <f>+SUMIFS('NHAP - NVL'!$K$5:$K$1007,'NHAP - NVL'!$G$5:$G$1007,'THAM CÁM'!$L$4,'NHAP - NVL'!$D$5:$D$1007,'THAM CÁM'!B30)</f>
        <v>0</v>
      </c>
      <c r="F30" s="189">
        <f>+SUMIFS('XUAT - NVL'!$K$5:$K$840,'XUAT - NVL'!$G$5:$G$840,'THAM CÁM'!$L$4,'XUAT - NVL'!$D$5:$D$840,'THAM CÁM'!B30)</f>
        <v>0</v>
      </c>
      <c r="G30" s="231">
        <f>+SUMIFS('XUAT - NVL'!$L$5:$L$840,'XUAT - NVL'!$G$5:$G$840,'THAM CÁM'!$L$4,'XUAT - NVL'!$D$5:$D$840,'THAM CÁM'!B30)</f>
        <v>0</v>
      </c>
      <c r="H30" s="188" t="e">
        <f t="shared" si="1"/>
        <v>#DIV/0!</v>
      </c>
      <c r="I30" s="187" t="e">
        <f>AVERAGEIF($G$10:$G$40,"&lt;&gt;0")</f>
        <v>#DIV/0!</v>
      </c>
      <c r="J30" s="186" t="e">
        <f t="shared" si="4"/>
        <v>#N/A</v>
      </c>
      <c r="K30" s="185" t="e">
        <f t="shared" si="4"/>
        <v>#N/A</v>
      </c>
      <c r="L30" s="233" t="e">
        <f t="shared" si="0"/>
        <v>#N/A</v>
      </c>
      <c r="M30" s="184" t="e">
        <f t="shared" si="0"/>
        <v>#N/A</v>
      </c>
      <c r="N30" s="183"/>
      <c r="P30" s="52" t="s">
        <v>105</v>
      </c>
      <c r="Q30" s="52"/>
      <c r="R30" s="52" t="e">
        <f>+VLOOKUP(P30,'Danh mục CODE'!$A$2:$D$790,3,0)</f>
        <v>#N/A</v>
      </c>
    </row>
    <row r="31" spans="1:18" ht="16.5" customHeight="1">
      <c r="A31" s="193">
        <v>22</v>
      </c>
      <c r="B31" s="194">
        <v>45038</v>
      </c>
      <c r="C31" s="191" t="s">
        <v>683</v>
      </c>
      <c r="D31" s="190">
        <f>+SUMIFS('NHAP - NVL'!$J$5:$J$1007,'NHAP - NVL'!$G$5:$G$1007,'THAM CÁM'!$L$4,'NHAP - NVL'!$D$5:$D$1007,'THAM CÁM'!B31)</f>
        <v>0</v>
      </c>
      <c r="E31" s="218">
        <f>+SUMIFS('NHAP - NVL'!$K$5:$K$1007,'NHAP - NVL'!$G$5:$G$1007,'THAM CÁM'!$L$4,'NHAP - NVL'!$D$5:$D$1007,'THAM CÁM'!B31)</f>
        <v>0</v>
      </c>
      <c r="F31" s="189">
        <f>+SUMIFS('XUAT - NVL'!$K$5:$K$840,'XUAT - NVL'!$G$5:$G$840,'THAM CÁM'!$L$4,'XUAT - NVL'!$D$5:$D$840,'THAM CÁM'!B31)</f>
        <v>0</v>
      </c>
      <c r="G31" s="231">
        <f>+SUMIFS('XUAT - NVL'!$L$5:$L$840,'XUAT - NVL'!$G$5:$G$840,'THAM CÁM'!$L$4,'XUAT - NVL'!$D$5:$D$840,'THAM CÁM'!B31)</f>
        <v>0</v>
      </c>
      <c r="H31" s="188" t="e">
        <f t="shared" si="1"/>
        <v>#DIV/0!</v>
      </c>
      <c r="I31" s="187" t="e">
        <f t="shared" si="2"/>
        <v>#DIV/0!</v>
      </c>
      <c r="J31" s="186" t="e">
        <f t="shared" si="4"/>
        <v>#N/A</v>
      </c>
      <c r="K31" s="185" t="e">
        <f t="shared" si="4"/>
        <v>#N/A</v>
      </c>
      <c r="L31" s="233" t="e">
        <f t="shared" si="0"/>
        <v>#N/A</v>
      </c>
      <c r="M31" s="184" t="e">
        <f t="shared" si="0"/>
        <v>#N/A</v>
      </c>
      <c r="N31" s="183"/>
      <c r="P31" s="17" t="s">
        <v>104</v>
      </c>
      <c r="Q31" s="301"/>
      <c r="R31" s="52" t="e">
        <f>+VLOOKUP(P31,'Danh mục CODE'!$A$2:$D$790,3,0)</f>
        <v>#N/A</v>
      </c>
    </row>
    <row r="32" spans="1:18" ht="16.5" customHeight="1">
      <c r="A32" s="193">
        <v>23</v>
      </c>
      <c r="B32" s="194">
        <v>45039</v>
      </c>
      <c r="C32" s="191" t="s">
        <v>683</v>
      </c>
      <c r="D32" s="190">
        <f>+SUMIFS('NHAP - NVL'!$J$5:$J$1007,'NHAP - NVL'!$G$5:$G$1007,'THAM CÁM'!$L$4,'NHAP - NVL'!$D$5:$D$1007,'THAM CÁM'!B32)</f>
        <v>0</v>
      </c>
      <c r="E32" s="218">
        <f>+SUMIFS('NHAP - NVL'!$K$5:$K$1007,'NHAP - NVL'!$G$5:$G$1007,'THAM CÁM'!$L$4,'NHAP - NVL'!$D$5:$D$1007,'THAM CÁM'!B32)</f>
        <v>0</v>
      </c>
      <c r="F32" s="189">
        <f>+SUMIFS('XUAT - NVL'!$K$5:$K$840,'XUAT - NVL'!$G$5:$G$840,'THAM CÁM'!$L$4,'XUAT - NVL'!$D$5:$D$840,'THAM CÁM'!B32)</f>
        <v>0</v>
      </c>
      <c r="G32" s="231">
        <f>+SUMIFS('XUAT - NVL'!$L$5:$L$840,'XUAT - NVL'!$G$5:$G$840,'THAM CÁM'!$L$4,'XUAT - NVL'!$D$5:$D$840,'THAM CÁM'!B32)</f>
        <v>0</v>
      </c>
      <c r="H32" s="188" t="e">
        <f t="shared" si="1"/>
        <v>#DIV/0!</v>
      </c>
      <c r="I32" s="187" t="e">
        <f t="shared" si="2"/>
        <v>#DIV/0!</v>
      </c>
      <c r="J32" s="186" t="e">
        <f t="shared" si="4"/>
        <v>#N/A</v>
      </c>
      <c r="K32" s="185" t="e">
        <f t="shared" si="4"/>
        <v>#N/A</v>
      </c>
      <c r="L32" s="233" t="e">
        <f t="shared" si="0"/>
        <v>#N/A</v>
      </c>
      <c r="M32" s="184" t="e">
        <f t="shared" si="0"/>
        <v>#N/A</v>
      </c>
      <c r="N32" s="183"/>
      <c r="P32" s="17" t="s">
        <v>109</v>
      </c>
      <c r="Q32" s="301"/>
      <c r="R32" s="52" t="e">
        <f>+VLOOKUP(P32,'Danh mục CODE'!$A$2:$D$790,3,0)</f>
        <v>#N/A</v>
      </c>
    </row>
    <row r="33" spans="1:14" ht="16.5" customHeight="1">
      <c r="A33" s="193">
        <v>24</v>
      </c>
      <c r="B33" s="194">
        <v>45040</v>
      </c>
      <c r="C33" s="191" t="s">
        <v>683</v>
      </c>
      <c r="D33" s="190">
        <f>+SUMIFS('NHAP - NVL'!$J$5:$J$1007,'NHAP - NVL'!$G$5:$G$1007,'THAM CÁM'!$L$4,'NHAP - NVL'!$D$5:$D$1007,'THAM CÁM'!B33)</f>
        <v>0</v>
      </c>
      <c r="E33" s="218">
        <f>+SUMIFS('NHAP - NVL'!$K$5:$K$1007,'NHAP - NVL'!$G$5:$G$1007,'THAM CÁM'!$L$4,'NHAP - NVL'!$D$5:$D$1007,'THAM CÁM'!B33)</f>
        <v>0</v>
      </c>
      <c r="F33" s="189">
        <f>+SUMIFS('XUAT - NVL'!$K$5:$K$840,'XUAT - NVL'!$G$5:$G$840,'THAM CÁM'!$L$4,'XUAT - NVL'!$D$5:$D$840,'THAM CÁM'!B33)</f>
        <v>0</v>
      </c>
      <c r="G33" s="231">
        <f>+SUMIFS('XUAT - NVL'!$L$5:$L$840,'XUAT - NVL'!$G$5:$G$840,'THAM CÁM'!$L$4,'XUAT - NVL'!$D$5:$D$840,'THAM CÁM'!B33)</f>
        <v>0</v>
      </c>
      <c r="H33" s="188" t="e">
        <f t="shared" si="1"/>
        <v>#DIV/0!</v>
      </c>
      <c r="I33" s="187" t="e">
        <f t="shared" si="2"/>
        <v>#DIV/0!</v>
      </c>
      <c r="J33" s="186" t="e">
        <f t="shared" si="4"/>
        <v>#N/A</v>
      </c>
      <c r="K33" s="185" t="e">
        <f t="shared" si="4"/>
        <v>#N/A</v>
      </c>
      <c r="L33" s="233" t="e">
        <f t="shared" si="0"/>
        <v>#N/A</v>
      </c>
      <c r="M33" s="184" t="e">
        <f t="shared" si="0"/>
        <v>#N/A</v>
      </c>
      <c r="N33" s="183"/>
    </row>
    <row r="34" spans="1:14" ht="16.5" customHeight="1">
      <c r="A34" s="193">
        <v>25</v>
      </c>
      <c r="B34" s="194">
        <v>45041</v>
      </c>
      <c r="C34" s="191" t="s">
        <v>683</v>
      </c>
      <c r="D34" s="190">
        <f>+SUMIFS('NHAP - NVL'!$J$5:$J$1007,'NHAP - NVL'!$G$5:$G$1007,'THAM CÁM'!$L$4,'NHAP - NVL'!$D$5:$D$1007,'THAM CÁM'!B34)</f>
        <v>0</v>
      </c>
      <c r="E34" s="218">
        <f>+SUMIFS('NHAP - NVL'!$K$5:$K$1007,'NHAP - NVL'!$G$5:$G$1007,'THAM CÁM'!$L$4,'NHAP - NVL'!$D$5:$D$1007,'THAM CÁM'!B34)</f>
        <v>0</v>
      </c>
      <c r="F34" s="189">
        <f>+SUMIFS('XUAT - NVL'!$K$5:$K$840,'XUAT - NVL'!$G$5:$G$840,'THAM CÁM'!$L$4,'XUAT - NVL'!$D$5:$D$840,'THAM CÁM'!B34)</f>
        <v>0</v>
      </c>
      <c r="G34" s="231">
        <f>+SUMIFS('XUAT - NVL'!$L$5:$L$840,'XUAT - NVL'!$G$5:$G$840,'THAM CÁM'!$L$4,'XUAT - NVL'!$D$5:$D$840,'THAM CÁM'!B34)</f>
        <v>0</v>
      </c>
      <c r="H34" s="188" t="e">
        <f t="shared" si="1"/>
        <v>#DIV/0!</v>
      </c>
      <c r="I34" s="187" t="e">
        <f t="shared" si="2"/>
        <v>#DIV/0!</v>
      </c>
      <c r="J34" s="186" t="e">
        <f t="shared" si="4"/>
        <v>#N/A</v>
      </c>
      <c r="K34" s="185" t="e">
        <f t="shared" si="4"/>
        <v>#N/A</v>
      </c>
      <c r="L34" s="233" t="e">
        <f t="shared" si="0"/>
        <v>#N/A</v>
      </c>
      <c r="M34" s="184" t="e">
        <f t="shared" si="0"/>
        <v>#N/A</v>
      </c>
      <c r="N34" s="183"/>
    </row>
    <row r="35" spans="1:14" ht="16.5" customHeight="1">
      <c r="A35" s="193">
        <v>26</v>
      </c>
      <c r="B35" s="194">
        <v>45042</v>
      </c>
      <c r="C35" s="191" t="s">
        <v>683</v>
      </c>
      <c r="D35" s="190">
        <f>+SUMIFS('NHAP - NVL'!$J$5:$J$1007,'NHAP - NVL'!$G$5:$G$1007,'THAM CÁM'!$L$4,'NHAP - NVL'!$D$5:$D$1007,'THAM CÁM'!B35)</f>
        <v>0</v>
      </c>
      <c r="E35" s="218">
        <f>+SUMIFS('NHAP - NVL'!$K$5:$K$1007,'NHAP - NVL'!$G$5:$G$1007,'THAM CÁM'!$L$4,'NHAP - NVL'!$D$5:$D$1007,'THAM CÁM'!B35)</f>
        <v>0</v>
      </c>
      <c r="F35" s="189">
        <f>+SUMIFS('XUAT - NVL'!$K$5:$K$840,'XUAT - NVL'!$G$5:$G$840,'THAM CÁM'!$L$4,'XUAT - NVL'!$D$5:$D$840,'THAM CÁM'!B35)</f>
        <v>0</v>
      </c>
      <c r="G35" s="231">
        <f>+SUMIFS('XUAT - NVL'!$L$5:$L$840,'XUAT - NVL'!$G$5:$G$840,'THAM CÁM'!$L$4,'XUAT - NVL'!$D$5:$D$840,'THAM CÁM'!B35)</f>
        <v>0</v>
      </c>
      <c r="H35" s="188" t="e">
        <f>AVERAGEIF($F$10:$F$40,"&lt;&gt;0")</f>
        <v>#DIV/0!</v>
      </c>
      <c r="I35" s="187" t="e">
        <f t="shared" si="2"/>
        <v>#DIV/0!</v>
      </c>
      <c r="J35" s="186" t="e">
        <f t="shared" si="4"/>
        <v>#N/A</v>
      </c>
      <c r="K35" s="185" t="e">
        <f t="shared" si="4"/>
        <v>#N/A</v>
      </c>
      <c r="L35" s="233" t="e">
        <f t="shared" si="0"/>
        <v>#N/A</v>
      </c>
      <c r="M35" s="184" t="e">
        <f t="shared" si="0"/>
        <v>#N/A</v>
      </c>
      <c r="N35" s="183"/>
    </row>
    <row r="36" spans="1:14" ht="16.5" customHeight="1">
      <c r="A36" s="193">
        <v>27</v>
      </c>
      <c r="B36" s="194">
        <v>45043</v>
      </c>
      <c r="C36" s="191" t="s">
        <v>683</v>
      </c>
      <c r="D36" s="190">
        <f>+SUMIFS('NHAP - NVL'!$J$5:$J$1007,'NHAP - NVL'!$G$5:$G$1007,'THAM CÁM'!$L$4,'NHAP - NVL'!$D$5:$D$1007,'THAM CÁM'!B36)</f>
        <v>0</v>
      </c>
      <c r="E36" s="218">
        <f>+SUMIFS('NHAP - NVL'!$K$5:$K$1007,'NHAP - NVL'!$G$5:$G$1007,'THAM CÁM'!$L$4,'NHAP - NVL'!$D$5:$D$1007,'THAM CÁM'!B36)</f>
        <v>0</v>
      </c>
      <c r="F36" s="189">
        <f>+SUMIFS('XUAT - NVL'!$K$5:$K$840,'XUAT - NVL'!$G$5:$G$840,'THAM CÁM'!$L$4,'XUAT - NVL'!$D$5:$D$840,'THAM CÁM'!B36)</f>
        <v>0</v>
      </c>
      <c r="G36" s="231">
        <f>+SUMIFS('XUAT - NVL'!$L$5:$L$840,'XUAT - NVL'!$G$5:$G$840,'THAM CÁM'!$L$4,'XUAT - NVL'!$D$5:$D$840,'THAM CÁM'!B36)</f>
        <v>0</v>
      </c>
      <c r="H36" s="188" t="e">
        <f t="shared" si="1"/>
        <v>#DIV/0!</v>
      </c>
      <c r="I36" s="187" t="e">
        <f t="shared" si="2"/>
        <v>#DIV/0!</v>
      </c>
      <c r="J36" s="186" t="e">
        <f t="shared" si="4"/>
        <v>#N/A</v>
      </c>
      <c r="K36" s="185" t="e">
        <f>K35+E36-G36</f>
        <v>#N/A</v>
      </c>
      <c r="L36" s="233" t="e">
        <f t="shared" si="0"/>
        <v>#N/A</v>
      </c>
      <c r="M36" s="184" t="e">
        <f t="shared" si="0"/>
        <v>#N/A</v>
      </c>
      <c r="N36" s="183"/>
    </row>
    <row r="37" spans="1:14" ht="16.5" customHeight="1">
      <c r="A37" s="193">
        <v>28</v>
      </c>
      <c r="B37" s="194">
        <v>45044</v>
      </c>
      <c r="C37" s="191" t="s">
        <v>683</v>
      </c>
      <c r="D37" s="190">
        <f>+SUMIFS('NHAP - NVL'!$J$5:$J$1007,'NHAP - NVL'!$G$5:$G$1007,'THAM CÁM'!$L$4,'NHAP - NVL'!$D$5:$D$1007,'THAM CÁM'!B37)</f>
        <v>0</v>
      </c>
      <c r="E37" s="218">
        <f>+SUMIFS('NHAP - NVL'!$K$5:$K$1007,'NHAP - NVL'!$G$5:$G$1007,'THAM CÁM'!$L$4,'NHAP - NVL'!$D$5:$D$1007,'THAM CÁM'!B37)</f>
        <v>0</v>
      </c>
      <c r="F37" s="189">
        <f>+SUMIFS('XUAT - NVL'!$K$5:$K$840,'XUAT - NVL'!$G$5:$G$840,'THAM CÁM'!$L$4,'XUAT - NVL'!$D$5:$D$840,'THAM CÁM'!B37)</f>
        <v>0</v>
      </c>
      <c r="G37" s="231">
        <f>+SUMIFS('XUAT - NVL'!$L$5:$L$840,'XUAT - NVL'!$G$5:$G$840,'THAM CÁM'!$L$4,'XUAT - NVL'!$D$5:$D$840,'THAM CÁM'!B37)</f>
        <v>0</v>
      </c>
      <c r="H37" s="188" t="e">
        <f t="shared" si="1"/>
        <v>#DIV/0!</v>
      </c>
      <c r="I37" s="187" t="e">
        <f t="shared" si="2"/>
        <v>#DIV/0!</v>
      </c>
      <c r="J37" s="186" t="e">
        <f>J36+D37-F37</f>
        <v>#N/A</v>
      </c>
      <c r="K37" s="185" t="e">
        <f t="shared" si="4"/>
        <v>#N/A</v>
      </c>
      <c r="L37" s="233" t="e">
        <f t="shared" si="0"/>
        <v>#N/A</v>
      </c>
      <c r="M37" s="184" t="e">
        <f t="shared" si="0"/>
        <v>#N/A</v>
      </c>
      <c r="N37" s="183"/>
    </row>
    <row r="38" spans="1:14" ht="16.5" customHeight="1">
      <c r="A38" s="193">
        <v>29</v>
      </c>
      <c r="B38" s="194">
        <v>45045</v>
      </c>
      <c r="C38" s="191" t="s">
        <v>683</v>
      </c>
      <c r="D38" s="190">
        <f>+SUMIFS('NHAP - NVL'!$J$5:$J$1007,'NHAP - NVL'!$G$5:$G$1007,'THAM CÁM'!$L$4,'NHAP - NVL'!$D$5:$D$1007,'THAM CÁM'!B38)</f>
        <v>0</v>
      </c>
      <c r="E38" s="218">
        <f>+SUMIFS('NHAP - NVL'!$K$5:$K$1007,'NHAP - NVL'!$G$5:$G$1007,'THAM CÁM'!$L$4,'NHAP - NVL'!$D$5:$D$1007,'THAM CÁM'!B38)</f>
        <v>0</v>
      </c>
      <c r="F38" s="189">
        <f>+SUMIFS('XUAT - NVL'!$K$5:$K$840,'XUAT - NVL'!$G$5:$G$840,'THAM CÁM'!$L$4,'XUAT - NVL'!$D$5:$D$840,'THAM CÁM'!B38)</f>
        <v>0</v>
      </c>
      <c r="G38" s="231">
        <f>+SUMIFS('XUAT - NVL'!$L$5:$L$840,'XUAT - NVL'!$G$5:$G$840,'THAM CÁM'!$L$4,'XUAT - NVL'!$D$5:$D$840,'THAM CÁM'!B38)</f>
        <v>0</v>
      </c>
      <c r="H38" s="188" t="e">
        <f t="shared" si="1"/>
        <v>#DIV/0!</v>
      </c>
      <c r="I38" s="187" t="e">
        <f t="shared" si="2"/>
        <v>#DIV/0!</v>
      </c>
      <c r="J38" s="186" t="e">
        <f t="shared" si="4"/>
        <v>#N/A</v>
      </c>
      <c r="K38" s="185" t="e">
        <f t="shared" si="4"/>
        <v>#N/A</v>
      </c>
      <c r="L38" s="188" t="e">
        <f t="shared" si="0"/>
        <v>#N/A</v>
      </c>
      <c r="M38" s="184" t="e">
        <f t="shared" si="0"/>
        <v>#N/A</v>
      </c>
      <c r="N38" s="183"/>
    </row>
    <row r="39" spans="1:14" ht="16.5" customHeight="1">
      <c r="A39" s="193">
        <v>30</v>
      </c>
      <c r="B39" s="194">
        <v>45046</v>
      </c>
      <c r="C39" s="191" t="s">
        <v>683</v>
      </c>
      <c r="D39" s="190">
        <f>+SUMIFS('NHAP - NVL'!$J$5:$J$1007,'NHAP - NVL'!$G$5:$G$1007,'THAM CÁM'!$L$4,'NHAP - NVL'!$D$5:$D$1007,'THAM CÁM'!B39)</f>
        <v>0</v>
      </c>
      <c r="E39" s="218">
        <f>+SUMIFS('NHAP - NVL'!$K$5:$K$1007,'NHAP - NVL'!$G$5:$G$1007,'THAM CÁM'!$L$4,'NHAP - NVL'!$D$5:$D$1007,'THAM CÁM'!B39)</f>
        <v>0</v>
      </c>
      <c r="F39" s="189">
        <f>+SUMIFS('XUAT - NVL'!$K$5:$K$840,'XUAT - NVL'!$G$5:$G$840,'THAM CÁM'!$L$4,'XUAT - NVL'!$D$5:$D$840,'THAM CÁM'!B39)</f>
        <v>0</v>
      </c>
      <c r="G39" s="231">
        <f>+SUMIFS('XUAT - NVL'!$L$5:$L$840,'XUAT - NVL'!$G$5:$G$840,'THAM CÁM'!$L$4,'XUAT - NVL'!$D$5:$D$840,'THAM CÁM'!B39)</f>
        <v>0</v>
      </c>
      <c r="H39" s="188" t="e">
        <f t="shared" si="1"/>
        <v>#DIV/0!</v>
      </c>
      <c r="I39" s="187" t="e">
        <f t="shared" si="2"/>
        <v>#DIV/0!</v>
      </c>
      <c r="J39" s="186" t="e">
        <f t="shared" si="4"/>
        <v>#N/A</v>
      </c>
      <c r="K39" s="185" t="e">
        <f t="shared" si="4"/>
        <v>#N/A</v>
      </c>
      <c r="L39" s="233" t="e">
        <f t="shared" si="0"/>
        <v>#N/A</v>
      </c>
      <c r="M39" s="184" t="e">
        <f t="shared" si="0"/>
        <v>#N/A</v>
      </c>
      <c r="N39" s="183"/>
    </row>
    <row r="40" spans="1:14" ht="16.5" customHeight="1">
      <c r="A40" s="193">
        <v>31</v>
      </c>
      <c r="B40" s="192" t="s">
        <v>718</v>
      </c>
      <c r="C40" s="191" t="s">
        <v>683</v>
      </c>
      <c r="D40" s="190">
        <f>+SUMIFS('NHAP - NVL'!$J$5:$J$1007,'NHAP - NVL'!$G$5:$G$1007,'THAM CÁM'!$L$4,'NHAP - NVL'!$D$5:$D$1007,'THAM CÁM'!B40)</f>
        <v>0</v>
      </c>
      <c r="E40" s="218">
        <f>+SUMIFS('NHAP - NVL'!$K$5:$K$1007,'NHAP - NVL'!$G$5:$G$1007,'THAM CÁM'!$L$4,'NHAP - NVL'!$D$5:$D$1007,'THAM CÁM'!B40)</f>
        <v>0</v>
      </c>
      <c r="F40" s="189">
        <f>+SUMIFS('XUAT - NVL'!$K$5:$K$840,'XUAT - NVL'!$G$5:$G$840,'THAM CÁM'!$L$4,'XUAT - NVL'!$D$5:$D$840,'THAM CÁM'!B40)</f>
        <v>0</v>
      </c>
      <c r="G40" s="231">
        <f>+SUMIFS('XUAT - NVL'!$L$5:$L$840,'XUAT - NVL'!$G$5:$G$840,'THAM CÁM'!$L$4,'XUAT - NVL'!$D$5:$D$840,'THAM CÁM'!B40)</f>
        <v>0</v>
      </c>
      <c r="H40" s="188" t="e">
        <f t="shared" si="1"/>
        <v>#DIV/0!</v>
      </c>
      <c r="I40" s="187" t="e">
        <f t="shared" si="2"/>
        <v>#DIV/0!</v>
      </c>
      <c r="J40" s="186" t="e">
        <f t="shared" si="4"/>
        <v>#N/A</v>
      </c>
      <c r="K40" s="185" t="e">
        <f t="shared" si="4"/>
        <v>#N/A</v>
      </c>
      <c r="L40" s="188" t="e">
        <f t="shared" si="0"/>
        <v>#N/A</v>
      </c>
      <c r="M40" s="184" t="e">
        <f t="shared" si="0"/>
        <v>#N/A</v>
      </c>
      <c r="N40" s="183"/>
    </row>
    <row r="41" spans="1:14" s="172" customFormat="1" ht="23.25" customHeight="1">
      <c r="A41" s="181" t="s">
        <v>682</v>
      </c>
      <c r="B41" s="180"/>
      <c r="C41" s="179"/>
      <c r="D41" s="178">
        <f>SUM(D10:D40)</f>
        <v>0</v>
      </c>
      <c r="E41" s="177">
        <f>SUM(E10:E40)</f>
        <v>0</v>
      </c>
      <c r="F41" s="197">
        <f>SUM(F10:F40)</f>
        <v>0</v>
      </c>
      <c r="G41" s="176">
        <f>SUM(G10:G40)</f>
        <v>0</v>
      </c>
      <c r="H41" s="197"/>
      <c r="I41" s="176"/>
      <c r="J41" s="182" t="e">
        <f>J40</f>
        <v>#N/A</v>
      </c>
      <c r="K41" s="182" t="e">
        <f>K40</f>
        <v>#N/A</v>
      </c>
      <c r="L41" s="184"/>
      <c r="M41" s="174"/>
      <c r="N41" s="173"/>
    </row>
    <row r="42" spans="1:14" s="172" customFormat="1" ht="23.25" customHeight="1">
      <c r="A42" s="181" t="s">
        <v>28</v>
      </c>
      <c r="B42" s="180"/>
      <c r="C42" s="179"/>
      <c r="D42" s="178" t="e">
        <f>D9+D41</f>
        <v>#N/A</v>
      </c>
      <c r="E42" s="177" t="e">
        <f>E9+E41</f>
        <v>#N/A</v>
      </c>
      <c r="F42" s="197">
        <f>F41</f>
        <v>0</v>
      </c>
      <c r="G42" s="176">
        <f>G41</f>
        <v>0</v>
      </c>
      <c r="H42" s="197"/>
      <c r="I42" s="176"/>
      <c r="J42" s="175" t="e">
        <f>D42-F42</f>
        <v>#N/A</v>
      </c>
      <c r="K42" s="175" t="e">
        <f>E42-G42</f>
        <v>#N/A</v>
      </c>
      <c r="L42" s="184"/>
      <c r="M42" s="174"/>
      <c r="N42" s="173"/>
    </row>
    <row r="43" spans="1:14" ht="23.25" customHeight="1">
      <c r="A43" s="172"/>
      <c r="B43" s="172"/>
      <c r="C43" s="172"/>
      <c r="K43" s="114"/>
      <c r="L43" s="169"/>
      <c r="N43" s="169"/>
    </row>
    <row r="44" spans="1:14">
      <c r="K44" s="171" t="s">
        <v>112</v>
      </c>
      <c r="L44" s="169"/>
      <c r="N44" s="169"/>
    </row>
    <row r="45" spans="1:14">
      <c r="K45" s="171"/>
      <c r="L45" s="169"/>
      <c r="N45" s="169"/>
    </row>
    <row r="46" spans="1:14">
      <c r="K46" s="171"/>
      <c r="L46" s="169"/>
      <c r="N46" s="169"/>
    </row>
    <row r="47" spans="1:14">
      <c r="K47" s="114"/>
      <c r="L47" s="169"/>
      <c r="N47" s="169"/>
    </row>
    <row r="48" spans="1:14">
      <c r="L48" s="169"/>
      <c r="M48" s="170"/>
      <c r="N48" s="169"/>
    </row>
    <row r="49" spans="11:11" s="168" customFormat="1"/>
    <row r="50" spans="11:11" s="168" customFormat="1">
      <c r="K50" s="172"/>
    </row>
    <row r="51" spans="11:11" s="168" customFormat="1"/>
  </sheetData>
  <mergeCells count="8">
    <mergeCell ref="A9:C9"/>
    <mergeCell ref="A3:N3"/>
    <mergeCell ref="L4:N4"/>
    <mergeCell ref="D7:E7"/>
    <mergeCell ref="F7:G7"/>
    <mergeCell ref="H7:I7"/>
    <mergeCell ref="J7:K7"/>
    <mergeCell ref="L7:M7"/>
  </mergeCells>
  <conditionalFormatting sqref="M21">
    <cfRule type="cellIs" dxfId="131" priority="115" operator="lessThan">
      <formula>15</formula>
    </cfRule>
    <cfRule type="cellIs" dxfId="130" priority="116" operator="greaterThan">
      <formula>20</formula>
    </cfRule>
    <cfRule type="cellIs" dxfId="129" priority="117" operator="between">
      <formula>15</formula>
      <formula>20</formula>
    </cfRule>
    <cfRule type="cellIs" dxfId="128" priority="118" operator="between">
      <formula>15</formula>
      <formula>20</formula>
    </cfRule>
    <cfRule type="cellIs" dxfId="127" priority="119" operator="lessThan">
      <formula>15</formula>
    </cfRule>
    <cfRule type="cellIs" dxfId="126" priority="120" operator="greaterThan">
      <formula>20</formula>
    </cfRule>
    <cfRule type="cellIs" dxfId="125" priority="121" operator="between">
      <formula>15</formula>
      <formula>21</formula>
    </cfRule>
    <cfRule type="cellIs" dxfId="124" priority="122" operator="lessThan">
      <formula>15</formula>
    </cfRule>
    <cfRule type="cellIs" dxfId="123" priority="123" operator="greaterThan">
      <formula>21</formula>
    </cfRule>
  </conditionalFormatting>
  <conditionalFormatting sqref="M28">
    <cfRule type="cellIs" dxfId="122" priority="106" operator="lessThan">
      <formula>15</formula>
    </cfRule>
    <cfRule type="cellIs" dxfId="121" priority="107" operator="greaterThan">
      <formula>20</formula>
    </cfRule>
    <cfRule type="cellIs" dxfId="120" priority="108" operator="between">
      <formula>15</formula>
      <formula>20</formula>
    </cfRule>
    <cfRule type="cellIs" dxfId="119" priority="109" operator="between">
      <formula>15</formula>
      <formula>20</formula>
    </cfRule>
    <cfRule type="cellIs" dxfId="118" priority="110" operator="lessThan">
      <formula>15</formula>
    </cfRule>
    <cfRule type="cellIs" dxfId="117" priority="111" operator="greaterThan">
      <formula>20</formula>
    </cfRule>
    <cfRule type="cellIs" dxfId="116" priority="112" operator="between">
      <formula>15</formula>
      <formula>21</formula>
    </cfRule>
    <cfRule type="cellIs" dxfId="115" priority="113" operator="lessThan">
      <formula>15</formula>
    </cfRule>
    <cfRule type="cellIs" dxfId="114" priority="114" operator="greaterThan">
      <formula>21</formula>
    </cfRule>
  </conditionalFormatting>
  <conditionalFormatting sqref="M35">
    <cfRule type="cellIs" dxfId="113" priority="97" operator="lessThan">
      <formula>15</formula>
    </cfRule>
    <cfRule type="cellIs" dxfId="112" priority="98" operator="greaterThan">
      <formula>20</formula>
    </cfRule>
    <cfRule type="cellIs" dxfId="111" priority="99" operator="between">
      <formula>15</formula>
      <formula>20</formula>
    </cfRule>
    <cfRule type="cellIs" dxfId="110" priority="100" operator="between">
      <formula>15</formula>
      <formula>20</formula>
    </cfRule>
    <cfRule type="cellIs" dxfId="109" priority="101" operator="lessThan">
      <formula>15</formula>
    </cfRule>
    <cfRule type="cellIs" dxfId="108" priority="102" operator="greaterThan">
      <formula>20</formula>
    </cfRule>
    <cfRule type="cellIs" dxfId="107" priority="103" operator="between">
      <formula>15</formula>
      <formula>21</formula>
    </cfRule>
    <cfRule type="cellIs" dxfId="106" priority="104" operator="lessThan">
      <formula>15</formula>
    </cfRule>
    <cfRule type="cellIs" dxfId="105" priority="105" operator="greaterThan">
      <formula>21</formula>
    </cfRule>
  </conditionalFormatting>
  <conditionalFormatting sqref="M15:M18 M40 M22:M23 M25:M27 M20">
    <cfRule type="cellIs" dxfId="104" priority="124" operator="lessThan">
      <formula>15</formula>
    </cfRule>
    <cfRule type="cellIs" dxfId="103" priority="125" operator="greaterThan">
      <formula>20</formula>
    </cfRule>
    <cfRule type="cellIs" dxfId="102" priority="126" operator="between">
      <formula>15</formula>
      <formula>20</formula>
    </cfRule>
    <cfRule type="cellIs" dxfId="101" priority="127" operator="between">
      <formula>15</formula>
      <formula>20</formula>
    </cfRule>
    <cfRule type="cellIs" dxfId="100" priority="128" operator="lessThan">
      <formula>15</formula>
    </cfRule>
    <cfRule type="cellIs" dxfId="99" priority="129" operator="greaterThan">
      <formula>20</formula>
    </cfRule>
    <cfRule type="cellIs" dxfId="98" priority="130" operator="between">
      <formula>15</formula>
      <formula>21</formula>
    </cfRule>
    <cfRule type="cellIs" dxfId="97" priority="131" operator="lessThan">
      <formula>15</formula>
    </cfRule>
    <cfRule type="cellIs" dxfId="96" priority="132" operator="greaterThan">
      <formula>21</formula>
    </cfRule>
  </conditionalFormatting>
  <conditionalFormatting sqref="M10:M13">
    <cfRule type="cellIs" dxfId="95" priority="88" operator="lessThan">
      <formula>15</formula>
    </cfRule>
    <cfRule type="cellIs" dxfId="94" priority="89" operator="greaterThan">
      <formula>20</formula>
    </cfRule>
    <cfRule type="cellIs" dxfId="93" priority="90" operator="between">
      <formula>15</formula>
      <formula>20</formula>
    </cfRule>
    <cfRule type="cellIs" dxfId="92" priority="91" operator="between">
      <formula>15</formula>
      <formula>20</formula>
    </cfRule>
    <cfRule type="cellIs" dxfId="91" priority="92" operator="lessThan">
      <formula>15</formula>
    </cfRule>
    <cfRule type="cellIs" dxfId="90" priority="93" operator="greaterThan">
      <formula>20</formula>
    </cfRule>
    <cfRule type="cellIs" dxfId="89" priority="94" operator="between">
      <formula>15</formula>
      <formula>21</formula>
    </cfRule>
    <cfRule type="cellIs" dxfId="88" priority="95" operator="lessThan">
      <formula>15</formula>
    </cfRule>
    <cfRule type="cellIs" dxfId="87" priority="96" operator="greaterThan">
      <formula>21</formula>
    </cfRule>
  </conditionalFormatting>
  <conditionalFormatting sqref="M30:M33">
    <cfRule type="cellIs" dxfId="86" priority="79" operator="lessThan">
      <formula>15</formula>
    </cfRule>
    <cfRule type="cellIs" dxfId="85" priority="80" operator="greaterThan">
      <formula>20</formula>
    </cfRule>
    <cfRule type="cellIs" dxfId="84" priority="81" operator="between">
      <formula>15</formula>
      <formula>20</formula>
    </cfRule>
    <cfRule type="cellIs" dxfId="83" priority="82" operator="between">
      <formula>15</formula>
      <formula>20</formula>
    </cfRule>
    <cfRule type="cellIs" dxfId="82" priority="83" operator="lessThan">
      <formula>15</formula>
    </cfRule>
    <cfRule type="cellIs" dxfId="81" priority="84" operator="greaterThan">
      <formula>20</formula>
    </cfRule>
    <cfRule type="cellIs" dxfId="80" priority="85" operator="between">
      <formula>15</formula>
      <formula>21</formula>
    </cfRule>
    <cfRule type="cellIs" dxfId="79" priority="86" operator="lessThan">
      <formula>15</formula>
    </cfRule>
    <cfRule type="cellIs" dxfId="78" priority="87" operator="greaterThan">
      <formula>21</formula>
    </cfRule>
  </conditionalFormatting>
  <conditionalFormatting sqref="M36:M38">
    <cfRule type="cellIs" dxfId="77" priority="70" operator="lessThan">
      <formula>15</formula>
    </cfRule>
    <cfRule type="cellIs" dxfId="76" priority="71" operator="greaterThan">
      <formula>20</formula>
    </cfRule>
    <cfRule type="cellIs" dxfId="75" priority="72" operator="between">
      <formula>15</formula>
      <formula>20</formula>
    </cfRule>
    <cfRule type="cellIs" dxfId="74" priority="73" operator="between">
      <formula>15</formula>
      <formula>20</formula>
    </cfRule>
    <cfRule type="cellIs" dxfId="73" priority="74" operator="lessThan">
      <formula>15</formula>
    </cfRule>
    <cfRule type="cellIs" dxfId="72" priority="75" operator="greaterThan">
      <formula>20</formula>
    </cfRule>
    <cfRule type="cellIs" dxfId="71" priority="76" operator="between">
      <formula>15</formula>
      <formula>21</formula>
    </cfRule>
    <cfRule type="cellIs" dxfId="70" priority="77" operator="lessThan">
      <formula>15</formula>
    </cfRule>
    <cfRule type="cellIs" dxfId="69" priority="78" operator="greaterThan">
      <formula>21</formula>
    </cfRule>
  </conditionalFormatting>
  <conditionalFormatting sqref="M29">
    <cfRule type="cellIs" dxfId="68" priority="61" operator="lessThan">
      <formula>15</formula>
    </cfRule>
    <cfRule type="cellIs" dxfId="67" priority="62" operator="greaterThan">
      <formula>20</formula>
    </cfRule>
    <cfRule type="cellIs" dxfId="66" priority="63" operator="between">
      <formula>15</formula>
      <formula>20</formula>
    </cfRule>
    <cfRule type="cellIs" dxfId="65" priority="64" operator="between">
      <formula>15</formula>
      <formula>20</formula>
    </cfRule>
    <cfRule type="cellIs" dxfId="64" priority="65" operator="lessThan">
      <formula>15</formula>
    </cfRule>
    <cfRule type="cellIs" dxfId="63" priority="66" operator="greaterThan">
      <formula>20</formula>
    </cfRule>
    <cfRule type="cellIs" dxfId="62" priority="67" operator="between">
      <formula>15</formula>
      <formula>21</formula>
    </cfRule>
    <cfRule type="cellIs" dxfId="61" priority="68" operator="lessThan">
      <formula>15</formula>
    </cfRule>
    <cfRule type="cellIs" dxfId="60" priority="69" operator="greaterThan">
      <formula>21</formula>
    </cfRule>
  </conditionalFormatting>
  <conditionalFormatting sqref="M24">
    <cfRule type="cellIs" dxfId="59" priority="52" operator="lessThan">
      <formula>15</formula>
    </cfRule>
    <cfRule type="cellIs" dxfId="58" priority="53" operator="greaterThan">
      <formula>20</formula>
    </cfRule>
    <cfRule type="cellIs" dxfId="57" priority="54" operator="between">
      <formula>15</formula>
      <formula>20</formula>
    </cfRule>
    <cfRule type="cellIs" dxfId="56" priority="55" operator="between">
      <formula>15</formula>
      <formula>20</formula>
    </cfRule>
    <cfRule type="cellIs" dxfId="55" priority="56" operator="lessThan">
      <formula>15</formula>
    </cfRule>
    <cfRule type="cellIs" dxfId="54" priority="57" operator="greaterThan">
      <formula>20</formula>
    </cfRule>
    <cfRule type="cellIs" dxfId="53" priority="58" operator="between">
      <formula>15</formula>
      <formula>21</formula>
    </cfRule>
    <cfRule type="cellIs" dxfId="52" priority="59" operator="lessThan">
      <formula>15</formula>
    </cfRule>
    <cfRule type="cellIs" dxfId="51" priority="60" operator="greaterThan">
      <formula>21</formula>
    </cfRule>
  </conditionalFormatting>
  <conditionalFormatting sqref="M19">
    <cfRule type="cellIs" dxfId="50" priority="43" operator="lessThan">
      <formula>15</formula>
    </cfRule>
    <cfRule type="cellIs" dxfId="49" priority="44" operator="greaterThan">
      <formula>20</formula>
    </cfRule>
    <cfRule type="cellIs" dxfId="48" priority="45" operator="between">
      <formula>15</formula>
      <formula>20</formula>
    </cfRule>
    <cfRule type="cellIs" dxfId="47" priority="46" operator="between">
      <formula>15</formula>
      <formula>20</formula>
    </cfRule>
    <cfRule type="cellIs" dxfId="46" priority="47" operator="lessThan">
      <formula>15</formula>
    </cfRule>
    <cfRule type="cellIs" dxfId="45" priority="48" operator="greaterThan">
      <formula>20</formula>
    </cfRule>
    <cfRule type="cellIs" dxfId="44" priority="49" operator="between">
      <formula>15</formula>
      <formula>21</formula>
    </cfRule>
    <cfRule type="cellIs" dxfId="43" priority="50" operator="lessThan">
      <formula>15</formula>
    </cfRule>
    <cfRule type="cellIs" dxfId="42" priority="51" operator="greaterThan">
      <formula>21</formula>
    </cfRule>
  </conditionalFormatting>
  <conditionalFormatting sqref="M14">
    <cfRule type="cellIs" dxfId="41" priority="34" operator="lessThan">
      <formula>15</formula>
    </cfRule>
    <cfRule type="cellIs" dxfId="40" priority="35" operator="greaterThan">
      <formula>20</formula>
    </cfRule>
    <cfRule type="cellIs" dxfId="39" priority="36" operator="between">
      <formula>15</formula>
      <formula>20</formula>
    </cfRule>
    <cfRule type="cellIs" dxfId="38" priority="37" operator="between">
      <formula>15</formula>
      <formula>20</formula>
    </cfRule>
    <cfRule type="cellIs" dxfId="37" priority="38" operator="lessThan">
      <formula>15</formula>
    </cfRule>
    <cfRule type="cellIs" dxfId="36" priority="39" operator="greaterThan">
      <formula>20</formula>
    </cfRule>
    <cfRule type="cellIs" dxfId="35" priority="40" operator="between">
      <formula>15</formula>
      <formula>21</formula>
    </cfRule>
    <cfRule type="cellIs" dxfId="34" priority="41" operator="lessThan">
      <formula>15</formula>
    </cfRule>
    <cfRule type="cellIs" dxfId="33" priority="42" operator="greaterThan">
      <formula>21</formula>
    </cfRule>
  </conditionalFormatting>
  <conditionalFormatting sqref="M34">
    <cfRule type="cellIs" dxfId="32" priority="25" operator="lessThan">
      <formula>15</formula>
    </cfRule>
    <cfRule type="cellIs" dxfId="31" priority="26" operator="greaterThan">
      <formula>20</formula>
    </cfRule>
    <cfRule type="cellIs" dxfId="30" priority="27" operator="between">
      <formula>15</formula>
      <formula>20</formula>
    </cfRule>
    <cfRule type="cellIs" dxfId="29" priority="28" operator="between">
      <formula>15</formula>
      <formula>20</formula>
    </cfRule>
    <cfRule type="cellIs" dxfId="28" priority="29" operator="lessThan">
      <formula>15</formula>
    </cfRule>
    <cfRule type="cellIs" dxfId="27" priority="30" operator="greaterThan">
      <formula>20</formula>
    </cfRule>
    <cfRule type="cellIs" dxfId="26" priority="31" operator="between">
      <formula>15</formula>
      <formula>21</formula>
    </cfRule>
    <cfRule type="cellIs" dxfId="25" priority="32" operator="lessThan">
      <formula>15</formula>
    </cfRule>
    <cfRule type="cellIs" dxfId="24" priority="33" operator="greaterThan">
      <formula>21</formula>
    </cfRule>
  </conditionalFormatting>
  <conditionalFormatting sqref="M39">
    <cfRule type="cellIs" dxfId="23" priority="16" operator="lessThan">
      <formula>15</formula>
    </cfRule>
    <cfRule type="cellIs" dxfId="22" priority="17" operator="greaterThan">
      <formula>20</formula>
    </cfRule>
    <cfRule type="cellIs" dxfId="21" priority="18" operator="between">
      <formula>15</formula>
      <formula>20</formula>
    </cfRule>
    <cfRule type="cellIs" dxfId="20" priority="19" operator="between">
      <formula>15</formula>
      <formula>20</formula>
    </cfRule>
    <cfRule type="cellIs" dxfId="19" priority="20" operator="lessThan">
      <formula>15</formula>
    </cfRule>
    <cfRule type="cellIs" dxfId="18" priority="21" operator="greaterThan">
      <formula>20</formula>
    </cfRule>
    <cfRule type="cellIs" dxfId="17" priority="22" operator="between">
      <formula>15</formula>
      <formula>21</formula>
    </cfRule>
    <cfRule type="cellIs" dxfId="16" priority="23" operator="lessThan">
      <formula>15</formula>
    </cfRule>
    <cfRule type="cellIs" dxfId="15" priority="24" operator="greaterThan">
      <formula>21</formula>
    </cfRule>
  </conditionalFormatting>
  <conditionalFormatting sqref="P19">
    <cfRule type="duplicateValues" dxfId="14" priority="8"/>
  </conditionalFormatting>
  <conditionalFormatting sqref="Q24 Q18">
    <cfRule type="duplicateValues" dxfId="13" priority="9"/>
    <cfRule type="expression" dxfId="12" priority="10">
      <formula>LEFT(#REF!,2)="Y0"</formula>
    </cfRule>
    <cfRule type="expression" dxfId="11" priority="11">
      <formula>LEFT(#REF!,2)="Y3"</formula>
    </cfRule>
    <cfRule type="expression" dxfId="10" priority="12">
      <formula>LEFT(#REF!,2)="Y2"</formula>
    </cfRule>
    <cfRule type="expression" dxfId="9" priority="13">
      <formula>LEFT(#REF!,2)="Y1"</formula>
    </cfRule>
    <cfRule type="duplicateValues" dxfId="8" priority="14"/>
  </conditionalFormatting>
  <conditionalFormatting sqref="P10:P18 P20:P22">
    <cfRule type="duplicateValues" dxfId="7" priority="15"/>
  </conditionalFormatting>
  <conditionalFormatting sqref="P25">
    <cfRule type="duplicateValues" dxfId="6" priority="7"/>
  </conditionalFormatting>
  <conditionalFormatting sqref="P26">
    <cfRule type="duplicateValues" dxfId="5" priority="6"/>
  </conditionalFormatting>
  <conditionalFormatting sqref="P27">
    <cfRule type="duplicateValues" dxfId="4" priority="5"/>
  </conditionalFormatting>
  <conditionalFormatting sqref="P28:P29">
    <cfRule type="duplicateValues" dxfId="3" priority="4"/>
  </conditionalFormatting>
  <conditionalFormatting sqref="P30">
    <cfRule type="duplicateValues" dxfId="2" priority="3"/>
  </conditionalFormatting>
  <conditionalFormatting sqref="P31">
    <cfRule type="duplicateValues" dxfId="1" priority="2"/>
  </conditionalFormatting>
  <conditionalFormatting sqref="P32">
    <cfRule type="duplicateValues" dxfId="0" priority="1"/>
  </conditionalFormatting>
  <pageMargins left="0.45" right="0.2" top="0.25" bottom="0.25" header="0.3" footer="0.3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41</vt:i4>
      </vt:variant>
      <vt:variant>
        <vt:lpstr>Named Ranges</vt:lpstr>
      </vt:variant>
      <vt:variant>
        <vt:i4>14</vt:i4>
      </vt:variant>
    </vt:vector>
  </HeadingPairs>
  <TitlesOfParts>
    <vt:vector size="55" baseType="lpstr">
      <vt:lpstr>Nhà cung ứng</vt:lpstr>
      <vt:lpstr>TONG HOP</vt:lpstr>
      <vt:lpstr>NHAP - NVL</vt:lpstr>
      <vt:lpstr>IN PNX</vt:lpstr>
      <vt:lpstr>IN PNX - CÁT</vt:lpstr>
      <vt:lpstr>-NGOÀI</vt:lpstr>
      <vt:lpstr>CỦI</vt:lpstr>
      <vt:lpstr>NT</vt:lpstr>
      <vt:lpstr>IN PNX (THAN)</vt:lpstr>
      <vt:lpstr>XUAT - NVL</vt:lpstr>
      <vt:lpstr>IN PHIEU XUAT</vt:lpstr>
      <vt:lpstr>DMKH</vt:lpstr>
      <vt:lpstr>Danh mục CODE</vt:lpstr>
      <vt:lpstr>IN PHIEU NHAP MEN</vt:lpstr>
      <vt:lpstr>IN PHIEU NHAP MEN demo</vt:lpstr>
      <vt:lpstr>DT1</vt:lpstr>
      <vt:lpstr>D12</vt:lpstr>
      <vt:lpstr>D13</vt:lpstr>
      <vt:lpstr>DB14</vt:lpstr>
      <vt:lpstr>F6</vt:lpstr>
      <vt:lpstr>F7</vt:lpstr>
      <vt:lpstr>F8</vt:lpstr>
      <vt:lpstr>F15</vt:lpstr>
      <vt:lpstr>H3</vt:lpstr>
      <vt:lpstr>H4</vt:lpstr>
      <vt:lpstr>K2</vt:lpstr>
      <vt:lpstr>T5</vt:lpstr>
      <vt:lpstr>L10</vt:lpstr>
      <vt:lpstr>TTLNAD</vt:lpstr>
      <vt:lpstr>TTLPG</vt:lpstr>
      <vt:lpstr>CGKHNP</vt:lpstr>
      <vt:lpstr>STPPHD</vt:lpstr>
      <vt:lpstr>BA VO DIEU</vt:lpstr>
      <vt:lpstr>THAN CUC 4A</vt:lpstr>
      <vt:lpstr>THAN DA</vt:lpstr>
      <vt:lpstr>THAN HTL</vt:lpstr>
      <vt:lpstr>THAN CUC 1C</vt:lpstr>
      <vt:lpstr>THAN CUC 4A GT</vt:lpstr>
      <vt:lpstr>THAN CUC 4 HG</vt:lpstr>
      <vt:lpstr>THAN DO 5</vt:lpstr>
      <vt:lpstr>THAM CÁM</vt:lpstr>
      <vt:lpstr>MaNVL</vt:lpstr>
      <vt:lpstr>CỦI!Print_Area</vt:lpstr>
      <vt:lpstr>'IN PHIEU NHAP MEN'!Print_Area</vt:lpstr>
      <vt:lpstr>'IN PHIEU NHAP MEN demo'!Print_Area</vt:lpstr>
      <vt:lpstr>'IN PHIEU XUAT'!Print_Area</vt:lpstr>
      <vt:lpstr>'IN PNX'!Print_Area</vt:lpstr>
      <vt:lpstr>'IN PNX - CÁT'!Print_Area</vt:lpstr>
      <vt:lpstr>'IN PNX (THAN)'!Print_Area</vt:lpstr>
      <vt:lpstr>'-NGOÀI'!Print_Area</vt:lpstr>
      <vt:lpstr>NT!Print_Area</vt:lpstr>
      <vt:lpstr>'XUAT - NVL'!Print_Area</vt:lpstr>
      <vt:lpstr>'Nhà cung ứng'!Print_Titles</vt:lpstr>
      <vt:lpstr>'TONG HOP'!Print_Titles</vt:lpstr>
      <vt:lpstr>SoPNNVL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USER001</dc:creator>
  <cp:lastModifiedBy>Asus</cp:lastModifiedBy>
  <cp:lastPrinted>2026-08-14T02:08:58Z</cp:lastPrinted>
  <dcterms:created xsi:type="dcterms:W3CDTF">2018-09-15T02:01:00Z</dcterms:created>
  <dcterms:modified xsi:type="dcterms:W3CDTF">2026-08-18T02:53:57Z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1033-11.2.0.9747</vt:lpwstr>
  </property>
</Properties>
</file>